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sumit\OneDrive\Desktop\"/>
    </mc:Choice>
  </mc:AlternateContent>
  <xr:revisionPtr revIDLastSave="0" documentId="13_ncr:1_{F1F72806-1D76-4502-9F97-7FCF86A76789}" xr6:coauthVersionLast="47" xr6:coauthVersionMax="47" xr10:uidLastSave="{00000000-0000-0000-0000-000000000000}"/>
  <bookViews>
    <workbookView xWindow="-108" yWindow="-108" windowWidth="23256" windowHeight="12456" xr2:uid="{F869F592-0336-46C0-96B3-74437D5E5B10}"/>
  </bookViews>
  <sheets>
    <sheet name="Cover" sheetId="6" r:id="rId1"/>
    <sheet name="Instructions" sheetId="15" r:id="rId2"/>
    <sheet name="Dashboard" sheetId="14" r:id="rId3"/>
    <sheet name="Sales_Analysis" sheetId="4" r:id="rId4"/>
    <sheet name="Customer_Master" sheetId="3" r:id="rId5"/>
    <sheet name="Product_Master" sheetId="2" r:id="rId6"/>
    <sheet name="Pivot_Category" sheetId="7" r:id="rId7"/>
    <sheet name="Pivot_Region" sheetId="8" r:id="rId8"/>
    <sheet name="Pivot_Trend" sheetId="9" r:id="rId9"/>
    <sheet name="Pivot_Products" sheetId="10" r:id="rId10"/>
    <sheet name="Pivot_Segments" sheetId="11" r:id="rId11"/>
    <sheet name="Raw_Data" sheetId="1" r:id="rId12"/>
  </sheets>
  <definedNames>
    <definedName name="Slicer_Category">#N/A</definedName>
    <definedName name="Slicer_Region">#N/A</definedName>
    <definedName name="Slicer_Segment">#N/A</definedName>
    <definedName name="Slicer_Sub_Category">#N/A</definedName>
    <definedName name="Slicer_Year">#N/A</definedName>
  </definedNames>
  <calcPr calcId="191029"/>
  <pivotCaches>
    <pivotCache cacheId="15"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6" i="14" l="1"/>
  <c r="K16" i="14"/>
  <c r="F16" i="14"/>
  <c r="A16" i="14"/>
  <c r="N4" i="4"/>
  <c r="N3" i="4"/>
  <c r="N2" i="4"/>
  <c r="E44" i="4"/>
  <c r="E45" i="4"/>
  <c r="E46" i="4"/>
  <c r="E47" i="4"/>
  <c r="E48" i="4"/>
  <c r="E49" i="4"/>
  <c r="E50" i="4"/>
  <c r="E51" i="4"/>
  <c r="E52" i="4"/>
  <c r="E53" i="4"/>
  <c r="E54" i="4"/>
  <c r="D44" i="4"/>
  <c r="D45" i="4"/>
  <c r="D46" i="4"/>
  <c r="D47" i="4"/>
  <c r="D48" i="4"/>
  <c r="D49" i="4"/>
  <c r="D50" i="4"/>
  <c r="D51" i="4"/>
  <c r="D52" i="4"/>
  <c r="D53" i="4"/>
  <c r="D54" i="4"/>
  <c r="C54" i="4"/>
  <c r="C53" i="4"/>
  <c r="C52" i="4"/>
  <c r="C51" i="4"/>
  <c r="C50" i="4"/>
  <c r="C49" i="4"/>
  <c r="C48" i="4"/>
  <c r="C47" i="4"/>
  <c r="C46" i="4"/>
  <c r="C45" i="4"/>
  <c r="C44" i="4"/>
  <c r="B54" i="4"/>
  <c r="B53" i="4"/>
  <c r="B52" i="4"/>
  <c r="B51" i="4"/>
  <c r="B50" i="4"/>
  <c r="B49" i="4"/>
  <c r="B48" i="4"/>
  <c r="B47" i="4"/>
  <c r="B46" i="4"/>
  <c r="B45" i="4"/>
  <c r="B44" i="4"/>
  <c r="D43" i="4"/>
  <c r="C43" i="4"/>
  <c r="B43" i="4"/>
  <c r="I21" i="4"/>
  <c r="J21" i="4"/>
  <c r="K21" i="4"/>
  <c r="H21" i="4"/>
  <c r="K19" i="4"/>
  <c r="K20" i="4"/>
  <c r="J19" i="4"/>
  <c r="J20" i="4"/>
  <c r="I19" i="4"/>
  <c r="I20" i="4"/>
  <c r="H19" i="4"/>
  <c r="H20" i="4"/>
  <c r="K18" i="4"/>
  <c r="J18" i="4"/>
  <c r="I18" i="4"/>
  <c r="H18" i="4"/>
  <c r="I12" i="4"/>
  <c r="J12" i="4"/>
  <c r="K12" i="4"/>
  <c r="H12" i="4"/>
  <c r="K9" i="4"/>
  <c r="K10" i="4"/>
  <c r="K11" i="4"/>
  <c r="J9" i="4"/>
  <c r="J10" i="4"/>
  <c r="J11" i="4"/>
  <c r="I9" i="4"/>
  <c r="I10" i="4"/>
  <c r="I11" i="4"/>
  <c r="H9" i="4"/>
  <c r="H10" i="4"/>
  <c r="H11" i="4"/>
  <c r="K8" i="4"/>
  <c r="J8" i="4"/>
  <c r="I8" i="4"/>
  <c r="H8" i="4"/>
  <c r="E36" i="4"/>
  <c r="D36" i="4"/>
  <c r="C36" i="4"/>
  <c r="B36" i="4"/>
  <c r="E34" i="4"/>
  <c r="E35" i="4"/>
  <c r="D34" i="4"/>
  <c r="D35" i="4"/>
  <c r="C34" i="4"/>
  <c r="C35" i="4"/>
  <c r="B34" i="4"/>
  <c r="B35" i="4"/>
  <c r="E33" i="4"/>
  <c r="D33" i="4"/>
  <c r="C33" i="4"/>
  <c r="B33" i="4"/>
  <c r="E20" i="4"/>
  <c r="E21" i="4"/>
  <c r="E22" i="4"/>
  <c r="E23" i="4"/>
  <c r="E24" i="4"/>
  <c r="E25" i="4"/>
  <c r="E26" i="4"/>
  <c r="E27" i="4"/>
  <c r="D20" i="4"/>
  <c r="D21" i="4"/>
  <c r="D22" i="4"/>
  <c r="D23" i="4"/>
  <c r="D24" i="4"/>
  <c r="D25" i="4"/>
  <c r="D26" i="4"/>
  <c r="D27" i="4"/>
  <c r="C20" i="4"/>
  <c r="C21" i="4"/>
  <c r="C22" i="4"/>
  <c r="C23" i="4"/>
  <c r="C24" i="4"/>
  <c r="C25" i="4"/>
  <c r="C26" i="4"/>
  <c r="C27" i="4"/>
  <c r="C19" i="4"/>
  <c r="B27" i="4"/>
  <c r="B26" i="4"/>
  <c r="B25" i="4"/>
  <c r="B24" i="4"/>
  <c r="B23" i="4"/>
  <c r="B22" i="4"/>
  <c r="B21" i="4"/>
  <c r="B20" i="4"/>
  <c r="B19" i="4"/>
  <c r="E19" i="4" s="1"/>
  <c r="A27" i="4"/>
  <c r="A26" i="4"/>
  <c r="A25" i="4"/>
  <c r="A24" i="4"/>
  <c r="A23" i="4"/>
  <c r="A22" i="4"/>
  <c r="A21" i="4"/>
  <c r="A20" i="4"/>
  <c r="A19" i="4"/>
  <c r="E18" i="4"/>
  <c r="D18" i="4"/>
  <c r="C18" i="4"/>
  <c r="B18" i="4"/>
  <c r="A18" i="4"/>
  <c r="B12" i="4"/>
  <c r="B11" i="4"/>
  <c r="B10" i="4"/>
  <c r="B9" i="4"/>
  <c r="B8" i="4"/>
  <c r="B7" i="4"/>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Z8401" i="1"/>
  <c r="Z8402" i="1"/>
  <c r="Z8403" i="1"/>
  <c r="Z8404" i="1"/>
  <c r="Z8405" i="1"/>
  <c r="Z8406" i="1"/>
  <c r="Z8407" i="1"/>
  <c r="Z8408" i="1"/>
  <c r="Z8409" i="1"/>
  <c r="Z8410" i="1"/>
  <c r="Z8411" i="1"/>
  <c r="Z8412" i="1"/>
  <c r="Z8413" i="1"/>
  <c r="Z8414" i="1"/>
  <c r="Z8415" i="1"/>
  <c r="Z8416" i="1"/>
  <c r="Z8417" i="1"/>
  <c r="Z8418" i="1"/>
  <c r="Z8419" i="1"/>
  <c r="Z8420" i="1"/>
  <c r="Z8421" i="1"/>
  <c r="Z8422" i="1"/>
  <c r="Z8423" i="1"/>
  <c r="Z8424" i="1"/>
  <c r="Z8425" i="1"/>
  <c r="Z8426" i="1"/>
  <c r="Z8427" i="1"/>
  <c r="Z8428" i="1"/>
  <c r="Z8429" i="1"/>
  <c r="Z8430" i="1"/>
  <c r="Z8431" i="1"/>
  <c r="Z8432" i="1"/>
  <c r="Z8433" i="1"/>
  <c r="Z8434" i="1"/>
  <c r="Z8435" i="1"/>
  <c r="Z8436" i="1"/>
  <c r="Z8437" i="1"/>
  <c r="Z8438" i="1"/>
  <c r="Z8439" i="1"/>
  <c r="Z8440" i="1"/>
  <c r="Z8441" i="1"/>
  <c r="Z8442" i="1"/>
  <c r="Z8443" i="1"/>
  <c r="Z8444" i="1"/>
  <c r="Z8445" i="1"/>
  <c r="Z8446" i="1"/>
  <c r="Z8447" i="1"/>
  <c r="Z8448" i="1"/>
  <c r="Z8449" i="1"/>
  <c r="Z8450" i="1"/>
  <c r="Z8451" i="1"/>
  <c r="Z8452" i="1"/>
  <c r="Z8453" i="1"/>
  <c r="Z8454" i="1"/>
  <c r="Z8455" i="1"/>
  <c r="Z8456" i="1"/>
  <c r="Z8457" i="1"/>
  <c r="Z8458" i="1"/>
  <c r="Z8459" i="1"/>
  <c r="Z8460" i="1"/>
  <c r="Z8461" i="1"/>
  <c r="Z8462" i="1"/>
  <c r="Z8463" i="1"/>
  <c r="Z8464" i="1"/>
  <c r="Z8465" i="1"/>
  <c r="Z8466" i="1"/>
  <c r="Z8467" i="1"/>
  <c r="Z8468" i="1"/>
  <c r="Z8469" i="1"/>
  <c r="Z8470" i="1"/>
  <c r="Z8471" i="1"/>
  <c r="Z8472" i="1"/>
  <c r="Z8473" i="1"/>
  <c r="Z8474" i="1"/>
  <c r="Z8475" i="1"/>
  <c r="Z8476" i="1"/>
  <c r="Z8477" i="1"/>
  <c r="Z8478" i="1"/>
  <c r="Z8479" i="1"/>
  <c r="Z8480" i="1"/>
  <c r="Z8481" i="1"/>
  <c r="Z8482" i="1"/>
  <c r="Z8483" i="1"/>
  <c r="Z8484" i="1"/>
  <c r="Z8485" i="1"/>
  <c r="Z8486" i="1"/>
  <c r="Z8487" i="1"/>
  <c r="Z8488" i="1"/>
  <c r="Z8489" i="1"/>
  <c r="Z8490" i="1"/>
  <c r="Z8491" i="1"/>
  <c r="Z8492" i="1"/>
  <c r="Z8493" i="1"/>
  <c r="Z8494" i="1"/>
  <c r="Z8495" i="1"/>
  <c r="Z8496" i="1"/>
  <c r="Z8497" i="1"/>
  <c r="Z8498" i="1"/>
  <c r="Z8499" i="1"/>
  <c r="Z8500" i="1"/>
  <c r="Z8501" i="1"/>
  <c r="Z8502" i="1"/>
  <c r="Z8503" i="1"/>
  <c r="Z8504" i="1"/>
  <c r="Z8505" i="1"/>
  <c r="Z8506" i="1"/>
  <c r="Z8507" i="1"/>
  <c r="Z8508" i="1"/>
  <c r="Z8509" i="1"/>
  <c r="Z8510" i="1"/>
  <c r="Z8511" i="1"/>
  <c r="Z8512" i="1"/>
  <c r="Z8513" i="1"/>
  <c r="Z8514" i="1"/>
  <c r="Z8515" i="1"/>
  <c r="Z8516" i="1"/>
  <c r="Z8517" i="1"/>
  <c r="Z8518" i="1"/>
  <c r="Z8519" i="1"/>
  <c r="Z8520" i="1"/>
  <c r="Z8521" i="1"/>
  <c r="Z8522" i="1"/>
  <c r="Z8523" i="1"/>
  <c r="Z8524" i="1"/>
  <c r="Z8525" i="1"/>
  <c r="Z8526" i="1"/>
  <c r="Z8527" i="1"/>
  <c r="Z8528" i="1"/>
  <c r="Z8529" i="1"/>
  <c r="Z8530" i="1"/>
  <c r="Z8531" i="1"/>
  <c r="Z8532" i="1"/>
  <c r="Z8533" i="1"/>
  <c r="Z8534" i="1"/>
  <c r="Z8535" i="1"/>
  <c r="Z8536" i="1"/>
  <c r="Z8537" i="1"/>
  <c r="Z8538" i="1"/>
  <c r="Z8539" i="1"/>
  <c r="Z8540" i="1"/>
  <c r="Z8541" i="1"/>
  <c r="Z8542" i="1"/>
  <c r="Z8543" i="1"/>
  <c r="Z8544" i="1"/>
  <c r="Z8545" i="1"/>
  <c r="Z8546" i="1"/>
  <c r="Z8547" i="1"/>
  <c r="Z8548" i="1"/>
  <c r="Z8549" i="1"/>
  <c r="Z8550" i="1"/>
  <c r="Z8551" i="1"/>
  <c r="Z8552" i="1"/>
  <c r="Z8553" i="1"/>
  <c r="Z8554" i="1"/>
  <c r="Z8555" i="1"/>
  <c r="Z8556" i="1"/>
  <c r="Z8557" i="1"/>
  <c r="Z8558" i="1"/>
  <c r="Z8559" i="1"/>
  <c r="Z8560" i="1"/>
  <c r="Z8561" i="1"/>
  <c r="Z8562" i="1"/>
  <c r="Z8563" i="1"/>
  <c r="Z8564" i="1"/>
  <c r="Z8565" i="1"/>
  <c r="Z8566" i="1"/>
  <c r="Z8567" i="1"/>
  <c r="Z8568" i="1"/>
  <c r="Z8569" i="1"/>
  <c r="Z8570" i="1"/>
  <c r="Z8571" i="1"/>
  <c r="Z8572" i="1"/>
  <c r="Z8573" i="1"/>
  <c r="Z8574" i="1"/>
  <c r="Z8575" i="1"/>
  <c r="Z8576" i="1"/>
  <c r="Z8577" i="1"/>
  <c r="Z8578" i="1"/>
  <c r="Z8579" i="1"/>
  <c r="Z8580" i="1"/>
  <c r="Z8581" i="1"/>
  <c r="Z8582" i="1"/>
  <c r="Z8583" i="1"/>
  <c r="Z8584" i="1"/>
  <c r="Z8585" i="1"/>
  <c r="Z8586" i="1"/>
  <c r="Z8587" i="1"/>
  <c r="Z8588" i="1"/>
  <c r="Z8589" i="1"/>
  <c r="Z8590" i="1"/>
  <c r="Z8591" i="1"/>
  <c r="Z8592" i="1"/>
  <c r="Z8593" i="1"/>
  <c r="Z8594" i="1"/>
  <c r="Z8595" i="1"/>
  <c r="Z8596" i="1"/>
  <c r="Z8597" i="1"/>
  <c r="Z8598" i="1"/>
  <c r="Z8599" i="1"/>
  <c r="Z8600" i="1"/>
  <c r="Z8601" i="1"/>
  <c r="Z8602" i="1"/>
  <c r="Z8603" i="1"/>
  <c r="Z8604" i="1"/>
  <c r="Z8605" i="1"/>
  <c r="Z8606" i="1"/>
  <c r="Z8607" i="1"/>
  <c r="Z8608" i="1"/>
  <c r="Z8609" i="1"/>
  <c r="Z8610" i="1"/>
  <c r="Z8611" i="1"/>
  <c r="Z8612" i="1"/>
  <c r="Z8613" i="1"/>
  <c r="Z8614" i="1"/>
  <c r="Z8615" i="1"/>
  <c r="Z8616" i="1"/>
  <c r="Z8617" i="1"/>
  <c r="Z8618" i="1"/>
  <c r="Z8619" i="1"/>
  <c r="Z8620" i="1"/>
  <c r="Z8621" i="1"/>
  <c r="Z8622" i="1"/>
  <c r="Z8623" i="1"/>
  <c r="Z8624" i="1"/>
  <c r="Z8625" i="1"/>
  <c r="Z8626" i="1"/>
  <c r="Z8627" i="1"/>
  <c r="Z8628" i="1"/>
  <c r="Z8629" i="1"/>
  <c r="Z8630" i="1"/>
  <c r="Z8631" i="1"/>
  <c r="Z8632" i="1"/>
  <c r="Z8633" i="1"/>
  <c r="Z8634" i="1"/>
  <c r="Z8635" i="1"/>
  <c r="Z8636" i="1"/>
  <c r="Z8637" i="1"/>
  <c r="Z8638" i="1"/>
  <c r="Z8639" i="1"/>
  <c r="Z8640" i="1"/>
  <c r="Z8641" i="1"/>
  <c r="Z8642" i="1"/>
  <c r="Z8643" i="1"/>
  <c r="Z8644" i="1"/>
  <c r="Z8645" i="1"/>
  <c r="Z8646" i="1"/>
  <c r="Z8647" i="1"/>
  <c r="Z8648" i="1"/>
  <c r="Z8649" i="1"/>
  <c r="Z8650" i="1"/>
  <c r="Z8651" i="1"/>
  <c r="Z8652" i="1"/>
  <c r="Z8653" i="1"/>
  <c r="Z8654" i="1"/>
  <c r="Z8655" i="1"/>
  <c r="Z8656" i="1"/>
  <c r="Z8657" i="1"/>
  <c r="Z8658" i="1"/>
  <c r="Z8659" i="1"/>
  <c r="Z8660" i="1"/>
  <c r="Z8661" i="1"/>
  <c r="Z8662" i="1"/>
  <c r="Z8663" i="1"/>
  <c r="Z8664" i="1"/>
  <c r="Z8665" i="1"/>
  <c r="Z8666" i="1"/>
  <c r="Z8667" i="1"/>
  <c r="Z8668" i="1"/>
  <c r="Z8669" i="1"/>
  <c r="Z8670" i="1"/>
  <c r="Z8671" i="1"/>
  <c r="Z8672" i="1"/>
  <c r="Z8673" i="1"/>
  <c r="Z8674" i="1"/>
  <c r="Z8675" i="1"/>
  <c r="Z8676" i="1"/>
  <c r="Z8677" i="1"/>
  <c r="Z8678" i="1"/>
  <c r="Z8679" i="1"/>
  <c r="Z8680" i="1"/>
  <c r="Z8681" i="1"/>
  <c r="Z8682" i="1"/>
  <c r="Z8683" i="1"/>
  <c r="Z8684" i="1"/>
  <c r="Z8685" i="1"/>
  <c r="Z8686" i="1"/>
  <c r="Z8687" i="1"/>
  <c r="Z8688" i="1"/>
  <c r="Z8689" i="1"/>
  <c r="Z8690" i="1"/>
  <c r="Z8691" i="1"/>
  <c r="Z8692" i="1"/>
  <c r="Z8693" i="1"/>
  <c r="Z8694" i="1"/>
  <c r="Z8695" i="1"/>
  <c r="Z8696" i="1"/>
  <c r="Z8697" i="1"/>
  <c r="Z8698" i="1"/>
  <c r="Z8699" i="1"/>
  <c r="Z8700" i="1"/>
  <c r="Z8701" i="1"/>
  <c r="Z8702" i="1"/>
  <c r="Z8703" i="1"/>
  <c r="Z8704" i="1"/>
  <c r="Z8705" i="1"/>
  <c r="Z8706" i="1"/>
  <c r="Z8707" i="1"/>
  <c r="Z8708" i="1"/>
  <c r="Z8709" i="1"/>
  <c r="Z8710" i="1"/>
  <c r="Z8711" i="1"/>
  <c r="Z8712" i="1"/>
  <c r="Z8713" i="1"/>
  <c r="Z8714" i="1"/>
  <c r="Z8715" i="1"/>
  <c r="Z8716" i="1"/>
  <c r="Z8717" i="1"/>
  <c r="Z8718" i="1"/>
  <c r="Z8719" i="1"/>
  <c r="Z8720" i="1"/>
  <c r="Z8721" i="1"/>
  <c r="Z8722" i="1"/>
  <c r="Z8723" i="1"/>
  <c r="Z8724" i="1"/>
  <c r="Z8725" i="1"/>
  <c r="Z8726" i="1"/>
  <c r="Z8727" i="1"/>
  <c r="Z8728" i="1"/>
  <c r="Z8729" i="1"/>
  <c r="Z8730" i="1"/>
  <c r="Z8731" i="1"/>
  <c r="Z8732" i="1"/>
  <c r="Z8733" i="1"/>
  <c r="Z8734" i="1"/>
  <c r="Z8735" i="1"/>
  <c r="Z8736" i="1"/>
  <c r="Z8737" i="1"/>
  <c r="Z8738" i="1"/>
  <c r="Z8739" i="1"/>
  <c r="Z8740" i="1"/>
  <c r="Z8741" i="1"/>
  <c r="Z8742" i="1"/>
  <c r="Z8743" i="1"/>
  <c r="Z8744" i="1"/>
  <c r="Z8745" i="1"/>
  <c r="Z8746" i="1"/>
  <c r="Z8747" i="1"/>
  <c r="Z8748" i="1"/>
  <c r="Z8749" i="1"/>
  <c r="Z8750" i="1"/>
  <c r="Z8751" i="1"/>
  <c r="Z8752" i="1"/>
  <c r="Z8753" i="1"/>
  <c r="Z8754" i="1"/>
  <c r="Z8755" i="1"/>
  <c r="Z8756" i="1"/>
  <c r="Z8757" i="1"/>
  <c r="Z8758" i="1"/>
  <c r="Z8759" i="1"/>
  <c r="Z8760" i="1"/>
  <c r="Z8761" i="1"/>
  <c r="Z8762" i="1"/>
  <c r="Z8763" i="1"/>
  <c r="Z8764" i="1"/>
  <c r="Z8765" i="1"/>
  <c r="Z8766" i="1"/>
  <c r="Z8767" i="1"/>
  <c r="Z8768" i="1"/>
  <c r="Z8769" i="1"/>
  <c r="Z8770" i="1"/>
  <c r="Z8771" i="1"/>
  <c r="Z8772" i="1"/>
  <c r="Z8773" i="1"/>
  <c r="Z8774" i="1"/>
  <c r="Z8775" i="1"/>
  <c r="Z8776" i="1"/>
  <c r="Z8777" i="1"/>
  <c r="Z8778" i="1"/>
  <c r="Z8779" i="1"/>
  <c r="Z8780" i="1"/>
  <c r="Z8781" i="1"/>
  <c r="Z8782" i="1"/>
  <c r="Z8783" i="1"/>
  <c r="Z8784" i="1"/>
  <c r="Z8785" i="1"/>
  <c r="Z8786" i="1"/>
  <c r="Z8787" i="1"/>
  <c r="Z8788" i="1"/>
  <c r="Z8789" i="1"/>
  <c r="Z8790" i="1"/>
  <c r="Z8791" i="1"/>
  <c r="Z8792" i="1"/>
  <c r="Z8793" i="1"/>
  <c r="Z8794" i="1"/>
  <c r="Z8795" i="1"/>
  <c r="Z8796" i="1"/>
  <c r="Z8797" i="1"/>
  <c r="Z8798" i="1"/>
  <c r="Z8799" i="1"/>
  <c r="Z8800" i="1"/>
  <c r="Z8801" i="1"/>
  <c r="Z8802" i="1"/>
  <c r="Z8803" i="1"/>
  <c r="Z8804" i="1"/>
  <c r="Z8805" i="1"/>
  <c r="Z8806" i="1"/>
  <c r="Z8807" i="1"/>
  <c r="Z8808" i="1"/>
  <c r="Z8809" i="1"/>
  <c r="Z8810" i="1"/>
  <c r="Z8811" i="1"/>
  <c r="Z8812" i="1"/>
  <c r="Z8813" i="1"/>
  <c r="Z8814" i="1"/>
  <c r="Z8815" i="1"/>
  <c r="Z8816" i="1"/>
  <c r="Z8817" i="1"/>
  <c r="Z8818" i="1"/>
  <c r="Z8819" i="1"/>
  <c r="Z8820" i="1"/>
  <c r="Z8821" i="1"/>
  <c r="Z8822" i="1"/>
  <c r="Z8823" i="1"/>
  <c r="Z8824" i="1"/>
  <c r="Z8825" i="1"/>
  <c r="Z8826" i="1"/>
  <c r="Z8827" i="1"/>
  <c r="Z8828" i="1"/>
  <c r="Z8829" i="1"/>
  <c r="Z8830" i="1"/>
  <c r="Z8831" i="1"/>
  <c r="Z8832" i="1"/>
  <c r="Z8833" i="1"/>
  <c r="Z8834" i="1"/>
  <c r="Z8835" i="1"/>
  <c r="Z8836" i="1"/>
  <c r="Z8837" i="1"/>
  <c r="Z8838" i="1"/>
  <c r="Z8839" i="1"/>
  <c r="Z8840" i="1"/>
  <c r="Z8841" i="1"/>
  <c r="Z8842" i="1"/>
  <c r="Z8843" i="1"/>
  <c r="Z8844" i="1"/>
  <c r="Z8845" i="1"/>
  <c r="Z8846" i="1"/>
  <c r="Z8847" i="1"/>
  <c r="Z8848" i="1"/>
  <c r="Z8849" i="1"/>
  <c r="Z8850" i="1"/>
  <c r="Z8851" i="1"/>
  <c r="Z8852" i="1"/>
  <c r="Z8853" i="1"/>
  <c r="Z8854" i="1"/>
  <c r="Z8855" i="1"/>
  <c r="Z8856" i="1"/>
  <c r="Z8857" i="1"/>
  <c r="Z8858" i="1"/>
  <c r="Z8859" i="1"/>
  <c r="Z8860" i="1"/>
  <c r="Z8861" i="1"/>
  <c r="Z8862" i="1"/>
  <c r="Z8863" i="1"/>
  <c r="Z8864" i="1"/>
  <c r="Z8865" i="1"/>
  <c r="Z8866" i="1"/>
  <c r="Z8867" i="1"/>
  <c r="Z8868" i="1"/>
  <c r="Z8869" i="1"/>
  <c r="Z8870" i="1"/>
  <c r="Z8871" i="1"/>
  <c r="Z8872" i="1"/>
  <c r="Z8873" i="1"/>
  <c r="Z8874" i="1"/>
  <c r="Z8875" i="1"/>
  <c r="Z8876" i="1"/>
  <c r="Z8877" i="1"/>
  <c r="Z8878" i="1"/>
  <c r="Z8879" i="1"/>
  <c r="Z8880" i="1"/>
  <c r="Z8881" i="1"/>
  <c r="Z8882" i="1"/>
  <c r="Z8883" i="1"/>
  <c r="Z8884" i="1"/>
  <c r="Z8885" i="1"/>
  <c r="Z8886" i="1"/>
  <c r="Z8887" i="1"/>
  <c r="Z8888" i="1"/>
  <c r="Z8889" i="1"/>
  <c r="Z8890" i="1"/>
  <c r="Z8891" i="1"/>
  <c r="Z8892" i="1"/>
  <c r="Z8893" i="1"/>
  <c r="Z8894" i="1"/>
  <c r="Z8895" i="1"/>
  <c r="Z8896" i="1"/>
  <c r="Z8897" i="1"/>
  <c r="Z8898" i="1"/>
  <c r="Z8899" i="1"/>
  <c r="Z8900" i="1"/>
  <c r="Z8901" i="1"/>
  <c r="Z8902" i="1"/>
  <c r="Z8903" i="1"/>
  <c r="Z8904" i="1"/>
  <c r="Z8905" i="1"/>
  <c r="Z8906" i="1"/>
  <c r="Z8907" i="1"/>
  <c r="Z8908" i="1"/>
  <c r="Z8909" i="1"/>
  <c r="Z8910" i="1"/>
  <c r="Z8911" i="1"/>
  <c r="Z8912" i="1"/>
  <c r="Z8913" i="1"/>
  <c r="Z8914" i="1"/>
  <c r="Z8915" i="1"/>
  <c r="Z8916" i="1"/>
  <c r="Z8917" i="1"/>
  <c r="Z8918" i="1"/>
  <c r="Z8919" i="1"/>
  <c r="Z8920" i="1"/>
  <c r="Z8921" i="1"/>
  <c r="Z8922" i="1"/>
  <c r="Z8923" i="1"/>
  <c r="Z8924" i="1"/>
  <c r="Z8925" i="1"/>
  <c r="Z8926" i="1"/>
  <c r="Z8927" i="1"/>
  <c r="Z8928" i="1"/>
  <c r="Z8929" i="1"/>
  <c r="Z8930" i="1"/>
  <c r="Z8931" i="1"/>
  <c r="Z8932" i="1"/>
  <c r="Z8933" i="1"/>
  <c r="Z8934" i="1"/>
  <c r="Z8935" i="1"/>
  <c r="Z8936" i="1"/>
  <c r="Z8937" i="1"/>
  <c r="Z8938" i="1"/>
  <c r="Z8939" i="1"/>
  <c r="Z8940" i="1"/>
  <c r="Z8941" i="1"/>
  <c r="Z8942" i="1"/>
  <c r="Z8943" i="1"/>
  <c r="Z8944" i="1"/>
  <c r="Z8945" i="1"/>
  <c r="Z8946" i="1"/>
  <c r="Z8947" i="1"/>
  <c r="Z8948" i="1"/>
  <c r="Z8949" i="1"/>
  <c r="Z8950" i="1"/>
  <c r="Z8951" i="1"/>
  <c r="Z8952" i="1"/>
  <c r="Z8953" i="1"/>
  <c r="Z8954" i="1"/>
  <c r="Z8955" i="1"/>
  <c r="Z8956" i="1"/>
  <c r="Z8957" i="1"/>
  <c r="Z8958" i="1"/>
  <c r="Z8959" i="1"/>
  <c r="Z8960" i="1"/>
  <c r="Z8961" i="1"/>
  <c r="Z8962" i="1"/>
  <c r="Z8963" i="1"/>
  <c r="Z8964" i="1"/>
  <c r="Z8965" i="1"/>
  <c r="Z8966" i="1"/>
  <c r="Z8967" i="1"/>
  <c r="Z8968" i="1"/>
  <c r="Z8969" i="1"/>
  <c r="Z8970" i="1"/>
  <c r="Z8971" i="1"/>
  <c r="Z8972" i="1"/>
  <c r="Z8973" i="1"/>
  <c r="Z8974" i="1"/>
  <c r="Z8975" i="1"/>
  <c r="Z8976" i="1"/>
  <c r="Z8977" i="1"/>
  <c r="Z8978" i="1"/>
  <c r="Z8979" i="1"/>
  <c r="Z8980" i="1"/>
  <c r="Z8981" i="1"/>
  <c r="Z8982" i="1"/>
  <c r="Z8983" i="1"/>
  <c r="Z8984" i="1"/>
  <c r="Z8985" i="1"/>
  <c r="Z8986" i="1"/>
  <c r="Z8987" i="1"/>
  <c r="Z8988" i="1"/>
  <c r="Z8989" i="1"/>
  <c r="Z8990" i="1"/>
  <c r="Z8991" i="1"/>
  <c r="Z8992" i="1"/>
  <c r="Z8993" i="1"/>
  <c r="Z8994" i="1"/>
  <c r="Z8995" i="1"/>
  <c r="Z8996" i="1"/>
  <c r="Z8997" i="1"/>
  <c r="Z8998" i="1"/>
  <c r="Z8999" i="1"/>
  <c r="Z9000" i="1"/>
  <c r="Z9001" i="1"/>
  <c r="Z9002" i="1"/>
  <c r="Z9003" i="1"/>
  <c r="Z9004" i="1"/>
  <c r="Z9005" i="1"/>
  <c r="Z9006" i="1"/>
  <c r="Z9007" i="1"/>
  <c r="Z9008" i="1"/>
  <c r="Z9009" i="1"/>
  <c r="Z9010" i="1"/>
  <c r="Z9011" i="1"/>
  <c r="Z9012" i="1"/>
  <c r="Z9013" i="1"/>
  <c r="Z9014" i="1"/>
  <c r="Z9015" i="1"/>
  <c r="Z9016" i="1"/>
  <c r="Z9017" i="1"/>
  <c r="Z9018" i="1"/>
  <c r="Z9019" i="1"/>
  <c r="Z9020" i="1"/>
  <c r="Z9021" i="1"/>
  <c r="Z9022" i="1"/>
  <c r="Z9023" i="1"/>
  <c r="Z9024" i="1"/>
  <c r="Z9025" i="1"/>
  <c r="Z9026" i="1"/>
  <c r="Z9027" i="1"/>
  <c r="Z9028" i="1"/>
  <c r="Z9029" i="1"/>
  <c r="Z9030" i="1"/>
  <c r="Z9031" i="1"/>
  <c r="Z9032" i="1"/>
  <c r="Z9033" i="1"/>
  <c r="Z9034" i="1"/>
  <c r="Z9035" i="1"/>
  <c r="Z9036" i="1"/>
  <c r="Z9037" i="1"/>
  <c r="Z9038" i="1"/>
  <c r="Z9039" i="1"/>
  <c r="Z9040" i="1"/>
  <c r="Z9041" i="1"/>
  <c r="Z9042" i="1"/>
  <c r="Z9043" i="1"/>
  <c r="Z9044" i="1"/>
  <c r="Z9045" i="1"/>
  <c r="Z9046" i="1"/>
  <c r="Z9047" i="1"/>
  <c r="Z9048" i="1"/>
  <c r="Z9049" i="1"/>
  <c r="Z9050" i="1"/>
  <c r="Z9051" i="1"/>
  <c r="Z9052" i="1"/>
  <c r="Z9053" i="1"/>
  <c r="Z9054" i="1"/>
  <c r="Z9055" i="1"/>
  <c r="Z9056" i="1"/>
  <c r="Z9057" i="1"/>
  <c r="Z9058" i="1"/>
  <c r="Z9059" i="1"/>
  <c r="Z9060" i="1"/>
  <c r="Z9061" i="1"/>
  <c r="Z9062" i="1"/>
  <c r="Z9063" i="1"/>
  <c r="Z9064" i="1"/>
  <c r="Z9065" i="1"/>
  <c r="Z9066" i="1"/>
  <c r="Z9067" i="1"/>
  <c r="Z9068" i="1"/>
  <c r="Z9069" i="1"/>
  <c r="Z9070" i="1"/>
  <c r="Z9071" i="1"/>
  <c r="Z9072" i="1"/>
  <c r="Z9073" i="1"/>
  <c r="Z9074" i="1"/>
  <c r="Z9075" i="1"/>
  <c r="Z9076" i="1"/>
  <c r="Z9077" i="1"/>
  <c r="Z9078" i="1"/>
  <c r="Z9079" i="1"/>
  <c r="Z9080" i="1"/>
  <c r="Z9081" i="1"/>
  <c r="Z9082" i="1"/>
  <c r="Z9083" i="1"/>
  <c r="Z9084" i="1"/>
  <c r="Z9085" i="1"/>
  <c r="Z9086" i="1"/>
  <c r="Z9087" i="1"/>
  <c r="Z9088" i="1"/>
  <c r="Z9089" i="1"/>
  <c r="Z9090" i="1"/>
  <c r="Z9091" i="1"/>
  <c r="Z9092" i="1"/>
  <c r="Z9093" i="1"/>
  <c r="Z9094" i="1"/>
  <c r="Z9095" i="1"/>
  <c r="Z9096" i="1"/>
  <c r="Z9097" i="1"/>
  <c r="Z9098" i="1"/>
  <c r="Z9099" i="1"/>
  <c r="Z9100" i="1"/>
  <c r="Z9101" i="1"/>
  <c r="Z9102" i="1"/>
  <c r="Z9103" i="1"/>
  <c r="Z9104" i="1"/>
  <c r="Z9105" i="1"/>
  <c r="Z9106" i="1"/>
  <c r="Z9107" i="1"/>
  <c r="Z9108" i="1"/>
  <c r="Z9109" i="1"/>
  <c r="Z9110" i="1"/>
  <c r="Z9111" i="1"/>
  <c r="Z9112" i="1"/>
  <c r="Z9113" i="1"/>
  <c r="Z9114" i="1"/>
  <c r="Z9115" i="1"/>
  <c r="Z9116" i="1"/>
  <c r="Z9117" i="1"/>
  <c r="Z9118" i="1"/>
  <c r="Z9119" i="1"/>
  <c r="Z9120" i="1"/>
  <c r="Z9121" i="1"/>
  <c r="Z9122" i="1"/>
  <c r="Z9123" i="1"/>
  <c r="Z9124" i="1"/>
  <c r="Z9125" i="1"/>
  <c r="Z9126" i="1"/>
  <c r="Z9127" i="1"/>
  <c r="Z9128" i="1"/>
  <c r="Z9129" i="1"/>
  <c r="Z9130" i="1"/>
  <c r="Z9131" i="1"/>
  <c r="Z9132" i="1"/>
  <c r="Z9133" i="1"/>
  <c r="Z9134" i="1"/>
  <c r="Z9135" i="1"/>
  <c r="Z9136" i="1"/>
  <c r="Z9137" i="1"/>
  <c r="Z9138" i="1"/>
  <c r="Z9139" i="1"/>
  <c r="Z9140" i="1"/>
  <c r="Z9141" i="1"/>
  <c r="Z9142" i="1"/>
  <c r="Z9143" i="1"/>
  <c r="Z9144" i="1"/>
  <c r="Z9145" i="1"/>
  <c r="Z9146" i="1"/>
  <c r="Z9147" i="1"/>
  <c r="Z9148" i="1"/>
  <c r="Z9149" i="1"/>
  <c r="Z9150" i="1"/>
  <c r="Z9151" i="1"/>
  <c r="Z9152" i="1"/>
  <c r="Z9153" i="1"/>
  <c r="Z9154" i="1"/>
  <c r="Z9155" i="1"/>
  <c r="Z9156" i="1"/>
  <c r="Z9157" i="1"/>
  <c r="Z9158" i="1"/>
  <c r="Z9159" i="1"/>
  <c r="Z9160" i="1"/>
  <c r="Z9161" i="1"/>
  <c r="Z9162" i="1"/>
  <c r="Z9163" i="1"/>
  <c r="Z9164" i="1"/>
  <c r="Z9165" i="1"/>
  <c r="Z9166" i="1"/>
  <c r="Z9167" i="1"/>
  <c r="Z9168" i="1"/>
  <c r="Z9169" i="1"/>
  <c r="Z9170" i="1"/>
  <c r="Z9171" i="1"/>
  <c r="Z9172" i="1"/>
  <c r="Z9173" i="1"/>
  <c r="Z9174" i="1"/>
  <c r="Z9175" i="1"/>
  <c r="Z9176" i="1"/>
  <c r="Z9177" i="1"/>
  <c r="Z9178" i="1"/>
  <c r="Z9179" i="1"/>
  <c r="Z9180" i="1"/>
  <c r="Z9181" i="1"/>
  <c r="Z9182" i="1"/>
  <c r="Z9183" i="1"/>
  <c r="Z9184" i="1"/>
  <c r="Z9185" i="1"/>
  <c r="Z9186" i="1"/>
  <c r="Z9187" i="1"/>
  <c r="Z9188" i="1"/>
  <c r="Z9189" i="1"/>
  <c r="Z9190" i="1"/>
  <c r="Z9191" i="1"/>
  <c r="Z9192" i="1"/>
  <c r="Z9193" i="1"/>
  <c r="Z9194" i="1"/>
  <c r="Z9195" i="1"/>
  <c r="Z9196" i="1"/>
  <c r="Z9197" i="1"/>
  <c r="Z9198" i="1"/>
  <c r="Z9199" i="1"/>
  <c r="Z9200" i="1"/>
  <c r="Z9201" i="1"/>
  <c r="Z9202" i="1"/>
  <c r="Z9203" i="1"/>
  <c r="Z9204" i="1"/>
  <c r="Z9205" i="1"/>
  <c r="Z9206" i="1"/>
  <c r="Z9207" i="1"/>
  <c r="Z9208" i="1"/>
  <c r="Z9209" i="1"/>
  <c r="Z9210" i="1"/>
  <c r="Z9211" i="1"/>
  <c r="Z9212" i="1"/>
  <c r="Z9213" i="1"/>
  <c r="Z9214" i="1"/>
  <c r="Z9215" i="1"/>
  <c r="Z9216" i="1"/>
  <c r="Z9217" i="1"/>
  <c r="Z9218" i="1"/>
  <c r="Z9219" i="1"/>
  <c r="Z9220" i="1"/>
  <c r="Z9221" i="1"/>
  <c r="Z9222" i="1"/>
  <c r="Z9223" i="1"/>
  <c r="Z9224" i="1"/>
  <c r="Z9225" i="1"/>
  <c r="Z9226" i="1"/>
  <c r="Z9227" i="1"/>
  <c r="Z9228" i="1"/>
  <c r="Z9229" i="1"/>
  <c r="Z9230" i="1"/>
  <c r="Z9231" i="1"/>
  <c r="Z9232" i="1"/>
  <c r="Z9233" i="1"/>
  <c r="Z9234" i="1"/>
  <c r="Z9235" i="1"/>
  <c r="Z9236" i="1"/>
  <c r="Z9237" i="1"/>
  <c r="Z9238" i="1"/>
  <c r="Z9239" i="1"/>
  <c r="Z9240" i="1"/>
  <c r="Z9241" i="1"/>
  <c r="Z9242" i="1"/>
  <c r="Z9243" i="1"/>
  <c r="Z9244" i="1"/>
  <c r="Z9245" i="1"/>
  <c r="Z9246" i="1"/>
  <c r="Z9247" i="1"/>
  <c r="Z9248" i="1"/>
  <c r="Z9249" i="1"/>
  <c r="Z9250" i="1"/>
  <c r="Z9251" i="1"/>
  <c r="Z9252" i="1"/>
  <c r="Z9253" i="1"/>
  <c r="Z9254" i="1"/>
  <c r="Z9255" i="1"/>
  <c r="Z9256" i="1"/>
  <c r="Z9257" i="1"/>
  <c r="Z9258" i="1"/>
  <c r="Z9259" i="1"/>
  <c r="Z9260" i="1"/>
  <c r="Z9261" i="1"/>
  <c r="Z9262" i="1"/>
  <c r="Z9263" i="1"/>
  <c r="Z9264" i="1"/>
  <c r="Z9265" i="1"/>
  <c r="Z9266" i="1"/>
  <c r="Z9267" i="1"/>
  <c r="Z9268" i="1"/>
  <c r="Z9269" i="1"/>
  <c r="Z9270" i="1"/>
  <c r="Z9271" i="1"/>
  <c r="Z9272" i="1"/>
  <c r="Z9273" i="1"/>
  <c r="Z9274" i="1"/>
  <c r="Z9275" i="1"/>
  <c r="Z9276" i="1"/>
  <c r="Z9277" i="1"/>
  <c r="Z9278" i="1"/>
  <c r="Z9279" i="1"/>
  <c r="Z9280" i="1"/>
  <c r="Z9281" i="1"/>
  <c r="Z9282" i="1"/>
  <c r="Z9283" i="1"/>
  <c r="Z9284" i="1"/>
  <c r="Z9285" i="1"/>
  <c r="Z9286" i="1"/>
  <c r="Z9287" i="1"/>
  <c r="Z9288" i="1"/>
  <c r="Z9289" i="1"/>
  <c r="Z9290" i="1"/>
  <c r="Z9291" i="1"/>
  <c r="Z9292" i="1"/>
  <c r="Z9293" i="1"/>
  <c r="Z9294" i="1"/>
  <c r="Z9295" i="1"/>
  <c r="Z9296" i="1"/>
  <c r="Z9297" i="1"/>
  <c r="Z9298" i="1"/>
  <c r="Z9299" i="1"/>
  <c r="Z9300" i="1"/>
  <c r="Z9301" i="1"/>
  <c r="Z9302" i="1"/>
  <c r="Z9303" i="1"/>
  <c r="Z9304" i="1"/>
  <c r="Z9305" i="1"/>
  <c r="Z9306" i="1"/>
  <c r="Z9307" i="1"/>
  <c r="Z9308" i="1"/>
  <c r="Z9309" i="1"/>
  <c r="Z9310" i="1"/>
  <c r="Z9311" i="1"/>
  <c r="Z9312" i="1"/>
  <c r="Z9313" i="1"/>
  <c r="Z9314" i="1"/>
  <c r="Z9315" i="1"/>
  <c r="Z9316" i="1"/>
  <c r="Z9317" i="1"/>
  <c r="Z9318" i="1"/>
  <c r="Z9319" i="1"/>
  <c r="Z9320" i="1"/>
  <c r="Z9321" i="1"/>
  <c r="Z9322" i="1"/>
  <c r="Z9323" i="1"/>
  <c r="Z9324" i="1"/>
  <c r="Z9325" i="1"/>
  <c r="Z9326" i="1"/>
  <c r="Z9327" i="1"/>
  <c r="Z9328" i="1"/>
  <c r="Z9329" i="1"/>
  <c r="Z9330" i="1"/>
  <c r="Z9331" i="1"/>
  <c r="Z9332" i="1"/>
  <c r="Z9333" i="1"/>
  <c r="Z9334" i="1"/>
  <c r="Z9335" i="1"/>
  <c r="Z9336" i="1"/>
  <c r="Z9337" i="1"/>
  <c r="Z9338" i="1"/>
  <c r="Z9339" i="1"/>
  <c r="Z9340" i="1"/>
  <c r="Z9341" i="1"/>
  <c r="Z9342" i="1"/>
  <c r="Z9343" i="1"/>
  <c r="Z9344" i="1"/>
  <c r="Z9345" i="1"/>
  <c r="Z9346" i="1"/>
  <c r="Z9347" i="1"/>
  <c r="Z9348" i="1"/>
  <c r="Z9349" i="1"/>
  <c r="Z9350" i="1"/>
  <c r="Z9351" i="1"/>
  <c r="Z9352" i="1"/>
  <c r="Z9353" i="1"/>
  <c r="Z9354" i="1"/>
  <c r="Z9355" i="1"/>
  <c r="Z9356" i="1"/>
  <c r="Z9357" i="1"/>
  <c r="Z9358" i="1"/>
  <c r="Z9359" i="1"/>
  <c r="Z9360" i="1"/>
  <c r="Z9361" i="1"/>
  <c r="Z9362" i="1"/>
  <c r="Z9363" i="1"/>
  <c r="Z9364" i="1"/>
  <c r="Z9365" i="1"/>
  <c r="Z9366" i="1"/>
  <c r="Z9367" i="1"/>
  <c r="Z9368" i="1"/>
  <c r="Z9369" i="1"/>
  <c r="Z9370" i="1"/>
  <c r="Z9371" i="1"/>
  <c r="Z9372" i="1"/>
  <c r="Z9373" i="1"/>
  <c r="Z9374" i="1"/>
  <c r="Z9375" i="1"/>
  <c r="Z9376" i="1"/>
  <c r="Z9377" i="1"/>
  <c r="Z9378" i="1"/>
  <c r="Z9379" i="1"/>
  <c r="Z9380" i="1"/>
  <c r="Z9381" i="1"/>
  <c r="Z9382" i="1"/>
  <c r="Z9383" i="1"/>
  <c r="Z9384" i="1"/>
  <c r="Z9385" i="1"/>
  <c r="Z9386" i="1"/>
  <c r="Z9387" i="1"/>
  <c r="Z9388" i="1"/>
  <c r="Z9389" i="1"/>
  <c r="Z9390" i="1"/>
  <c r="Z9391" i="1"/>
  <c r="Z9392" i="1"/>
  <c r="Z9393" i="1"/>
  <c r="Z9394" i="1"/>
  <c r="Z9395" i="1"/>
  <c r="Z9396" i="1"/>
  <c r="Z9397" i="1"/>
  <c r="Z9398" i="1"/>
  <c r="Z9399" i="1"/>
  <c r="Z9400" i="1"/>
  <c r="Z9401" i="1"/>
  <c r="Z9402" i="1"/>
  <c r="Z9403" i="1"/>
  <c r="Z9404" i="1"/>
  <c r="Z9405" i="1"/>
  <c r="Z9406" i="1"/>
  <c r="Z9407" i="1"/>
  <c r="Z9408" i="1"/>
  <c r="Z9409" i="1"/>
  <c r="Z9410" i="1"/>
  <c r="Z9411" i="1"/>
  <c r="Z9412" i="1"/>
  <c r="Z9413" i="1"/>
  <c r="Z9414" i="1"/>
  <c r="Z9415" i="1"/>
  <c r="Z9416" i="1"/>
  <c r="Z9417" i="1"/>
  <c r="Z9418" i="1"/>
  <c r="Z9419" i="1"/>
  <c r="Z9420" i="1"/>
  <c r="Z9421" i="1"/>
  <c r="Z9422" i="1"/>
  <c r="Z9423" i="1"/>
  <c r="Z9424" i="1"/>
  <c r="Z9425" i="1"/>
  <c r="Z9426" i="1"/>
  <c r="Z9427" i="1"/>
  <c r="Z9428" i="1"/>
  <c r="Z9429" i="1"/>
  <c r="Z9430" i="1"/>
  <c r="Z9431" i="1"/>
  <c r="Z9432" i="1"/>
  <c r="Z9433" i="1"/>
  <c r="Z9434" i="1"/>
  <c r="Z9435" i="1"/>
  <c r="Z9436" i="1"/>
  <c r="Z9437" i="1"/>
  <c r="Z9438" i="1"/>
  <c r="Z9439" i="1"/>
  <c r="Z9440" i="1"/>
  <c r="Z9441" i="1"/>
  <c r="Z9442" i="1"/>
  <c r="Z9443" i="1"/>
  <c r="Z9444" i="1"/>
  <c r="Z9445" i="1"/>
  <c r="Z9446" i="1"/>
  <c r="Z9447" i="1"/>
  <c r="Z9448" i="1"/>
  <c r="Z9449" i="1"/>
  <c r="Z9450" i="1"/>
  <c r="Z9451" i="1"/>
  <c r="Z9452" i="1"/>
  <c r="Z9453" i="1"/>
  <c r="Z9454" i="1"/>
  <c r="Z9455" i="1"/>
  <c r="Z9456" i="1"/>
  <c r="Z9457" i="1"/>
  <c r="Z9458" i="1"/>
  <c r="Z9459" i="1"/>
  <c r="Z9460" i="1"/>
  <c r="Z9461" i="1"/>
  <c r="Z9462" i="1"/>
  <c r="Z9463" i="1"/>
  <c r="Z9464" i="1"/>
  <c r="Z9465" i="1"/>
  <c r="Z9466" i="1"/>
  <c r="Z9467" i="1"/>
  <c r="Z9468" i="1"/>
  <c r="Z9469" i="1"/>
  <c r="Z9470" i="1"/>
  <c r="Z9471" i="1"/>
  <c r="Z9472" i="1"/>
  <c r="Z9473" i="1"/>
  <c r="Z9474" i="1"/>
  <c r="Z9475" i="1"/>
  <c r="Z9476" i="1"/>
  <c r="Z9477" i="1"/>
  <c r="Z9478" i="1"/>
  <c r="Z9479" i="1"/>
  <c r="Z9480" i="1"/>
  <c r="Z9481" i="1"/>
  <c r="Z9482" i="1"/>
  <c r="Z9483" i="1"/>
  <c r="Z9484" i="1"/>
  <c r="Z9485" i="1"/>
  <c r="Z9486" i="1"/>
  <c r="Z9487" i="1"/>
  <c r="Z9488" i="1"/>
  <c r="Z9489" i="1"/>
  <c r="Z9490" i="1"/>
  <c r="Z9491" i="1"/>
  <c r="Z9492" i="1"/>
  <c r="Z9493" i="1"/>
  <c r="Z9494" i="1"/>
  <c r="Z9495" i="1"/>
  <c r="Z9496" i="1"/>
  <c r="Z9497" i="1"/>
  <c r="Z9498" i="1"/>
  <c r="Z9499" i="1"/>
  <c r="Z9500" i="1"/>
  <c r="Z9501" i="1"/>
  <c r="Z9502" i="1"/>
  <c r="Z9503" i="1"/>
  <c r="Z9504" i="1"/>
  <c r="Z9505" i="1"/>
  <c r="Z9506" i="1"/>
  <c r="Z9507" i="1"/>
  <c r="Z9508" i="1"/>
  <c r="Z9509" i="1"/>
  <c r="Z9510" i="1"/>
  <c r="Z9511" i="1"/>
  <c r="Z9512" i="1"/>
  <c r="Z9513" i="1"/>
  <c r="Z9514" i="1"/>
  <c r="Z9515" i="1"/>
  <c r="Z9516" i="1"/>
  <c r="Z9517" i="1"/>
  <c r="Z9518" i="1"/>
  <c r="Z9519" i="1"/>
  <c r="Z9520" i="1"/>
  <c r="Z9521" i="1"/>
  <c r="Z9522" i="1"/>
  <c r="Z9523" i="1"/>
  <c r="Z9524" i="1"/>
  <c r="Z9525" i="1"/>
  <c r="Z9526" i="1"/>
  <c r="Z9527" i="1"/>
  <c r="Z9528" i="1"/>
  <c r="Z9529" i="1"/>
  <c r="Z9530" i="1"/>
  <c r="Z9531" i="1"/>
  <c r="Z9532" i="1"/>
  <c r="Z9533" i="1"/>
  <c r="Z9534" i="1"/>
  <c r="Z9535" i="1"/>
  <c r="Z9536" i="1"/>
  <c r="Z9537" i="1"/>
  <c r="Z9538" i="1"/>
  <c r="Z9539" i="1"/>
  <c r="Z9540" i="1"/>
  <c r="Z9541" i="1"/>
  <c r="Z9542" i="1"/>
  <c r="Z9543" i="1"/>
  <c r="Z9544" i="1"/>
  <c r="Z9545" i="1"/>
  <c r="Z9546" i="1"/>
  <c r="Z9547" i="1"/>
  <c r="Z9548" i="1"/>
  <c r="Z9549" i="1"/>
  <c r="Z9550" i="1"/>
  <c r="Z9551" i="1"/>
  <c r="Z9552" i="1"/>
  <c r="Z9553" i="1"/>
  <c r="Z9554" i="1"/>
  <c r="Z9555" i="1"/>
  <c r="Z9556" i="1"/>
  <c r="Z9557" i="1"/>
  <c r="Z9558" i="1"/>
  <c r="Z9559" i="1"/>
  <c r="Z9560" i="1"/>
  <c r="Z9561" i="1"/>
  <c r="Z9562" i="1"/>
  <c r="Z9563" i="1"/>
  <c r="Z9564" i="1"/>
  <c r="Z9565" i="1"/>
  <c r="Z9566" i="1"/>
  <c r="Z9567" i="1"/>
  <c r="Z9568" i="1"/>
  <c r="Z9569" i="1"/>
  <c r="Z9570" i="1"/>
  <c r="Z9571" i="1"/>
  <c r="Z9572" i="1"/>
  <c r="Z9573" i="1"/>
  <c r="Z9574" i="1"/>
  <c r="Z9575" i="1"/>
  <c r="Z9576" i="1"/>
  <c r="Z9577" i="1"/>
  <c r="Z9578" i="1"/>
  <c r="Z9579" i="1"/>
  <c r="Z9580" i="1"/>
  <c r="Z9581" i="1"/>
  <c r="Z9582" i="1"/>
  <c r="Z9583" i="1"/>
  <c r="Z9584" i="1"/>
  <c r="Z9585" i="1"/>
  <c r="Z9586" i="1"/>
  <c r="Z9587" i="1"/>
  <c r="Z9588" i="1"/>
  <c r="Z9589" i="1"/>
  <c r="Z9590" i="1"/>
  <c r="Z9591" i="1"/>
  <c r="Z9592" i="1"/>
  <c r="Z9593" i="1"/>
  <c r="Z9594" i="1"/>
  <c r="Z9595" i="1"/>
  <c r="Z9596" i="1"/>
  <c r="Z9597" i="1"/>
  <c r="Z9598" i="1"/>
  <c r="Z9599" i="1"/>
  <c r="Z9600" i="1"/>
  <c r="Z9601" i="1"/>
  <c r="Z9602" i="1"/>
  <c r="Z9603" i="1"/>
  <c r="Z9604" i="1"/>
  <c r="Z9605" i="1"/>
  <c r="Z9606" i="1"/>
  <c r="Z9607" i="1"/>
  <c r="Z9608" i="1"/>
  <c r="Z9609" i="1"/>
  <c r="Z9610" i="1"/>
  <c r="Z9611" i="1"/>
  <c r="Z9612" i="1"/>
  <c r="Z9613" i="1"/>
  <c r="Z9614" i="1"/>
  <c r="Z9615" i="1"/>
  <c r="Z9616" i="1"/>
  <c r="Z9617" i="1"/>
  <c r="Z9618" i="1"/>
  <c r="Z9619" i="1"/>
  <c r="Z9620" i="1"/>
  <c r="Z9621" i="1"/>
  <c r="Z9622" i="1"/>
  <c r="Z9623" i="1"/>
  <c r="Z9624" i="1"/>
  <c r="Z9625" i="1"/>
  <c r="Z9626" i="1"/>
  <c r="Z9627" i="1"/>
  <c r="Z9628" i="1"/>
  <c r="Z9629" i="1"/>
  <c r="Z9630" i="1"/>
  <c r="Z9631" i="1"/>
  <c r="Z9632" i="1"/>
  <c r="Z9633" i="1"/>
  <c r="Z9634" i="1"/>
  <c r="Z9635" i="1"/>
  <c r="Z9636" i="1"/>
  <c r="Z9637" i="1"/>
  <c r="Z9638" i="1"/>
  <c r="Z9639" i="1"/>
  <c r="Z9640" i="1"/>
  <c r="Z9641" i="1"/>
  <c r="Z9642" i="1"/>
  <c r="Z9643" i="1"/>
  <c r="Z9644" i="1"/>
  <c r="Z9645" i="1"/>
  <c r="Z9646" i="1"/>
  <c r="Z9647" i="1"/>
  <c r="Z9648" i="1"/>
  <c r="Z9649" i="1"/>
  <c r="Z9650" i="1"/>
  <c r="Z9651" i="1"/>
  <c r="Z9652" i="1"/>
  <c r="Z9653" i="1"/>
  <c r="Z9654" i="1"/>
  <c r="Z9655" i="1"/>
  <c r="Z9656" i="1"/>
  <c r="Z9657" i="1"/>
  <c r="Z9658" i="1"/>
  <c r="Z9659" i="1"/>
  <c r="Z9660" i="1"/>
  <c r="Z9661" i="1"/>
  <c r="Z9662" i="1"/>
  <c r="Z9663" i="1"/>
  <c r="Z9664" i="1"/>
  <c r="Z9665" i="1"/>
  <c r="Z9666" i="1"/>
  <c r="Z9667" i="1"/>
  <c r="Z9668" i="1"/>
  <c r="Z9669" i="1"/>
  <c r="Z9670" i="1"/>
  <c r="Z9671" i="1"/>
  <c r="Z9672" i="1"/>
  <c r="Z9673" i="1"/>
  <c r="Z9674" i="1"/>
  <c r="Z9675" i="1"/>
  <c r="Z9676" i="1"/>
  <c r="Z9677" i="1"/>
  <c r="Z9678" i="1"/>
  <c r="Z9679" i="1"/>
  <c r="Z9680" i="1"/>
  <c r="Z9681" i="1"/>
  <c r="Z9682" i="1"/>
  <c r="Z9683" i="1"/>
  <c r="Z9684" i="1"/>
  <c r="Z9685" i="1"/>
  <c r="Z9686" i="1"/>
  <c r="Z9687" i="1"/>
  <c r="Z9688" i="1"/>
  <c r="Z9689" i="1"/>
  <c r="Z9690" i="1"/>
  <c r="Z9691" i="1"/>
  <c r="Z9692" i="1"/>
  <c r="Z9693" i="1"/>
  <c r="Z9694" i="1"/>
  <c r="Z9695" i="1"/>
  <c r="Z9696" i="1"/>
  <c r="Z9697" i="1"/>
  <c r="Z9698" i="1"/>
  <c r="Z9699" i="1"/>
  <c r="Z9700" i="1"/>
  <c r="Z9701" i="1"/>
  <c r="Z9702" i="1"/>
  <c r="Z9703" i="1"/>
  <c r="Z9704" i="1"/>
  <c r="Z9705" i="1"/>
  <c r="Z9706" i="1"/>
  <c r="Z9707" i="1"/>
  <c r="Z9708" i="1"/>
  <c r="Z9709" i="1"/>
  <c r="Z9710" i="1"/>
  <c r="Z9711" i="1"/>
  <c r="Z9712" i="1"/>
  <c r="Z9713" i="1"/>
  <c r="Z9714" i="1"/>
  <c r="Z9715" i="1"/>
  <c r="Z9716" i="1"/>
  <c r="Z9717" i="1"/>
  <c r="Z9718" i="1"/>
  <c r="Z9719" i="1"/>
  <c r="Z9720" i="1"/>
  <c r="Z9721" i="1"/>
  <c r="Z9722" i="1"/>
  <c r="Z9723" i="1"/>
  <c r="Z9724" i="1"/>
  <c r="Z9725" i="1"/>
  <c r="Z9726" i="1"/>
  <c r="Z9727" i="1"/>
  <c r="Z9728" i="1"/>
  <c r="Z9729" i="1"/>
  <c r="Z9730" i="1"/>
  <c r="Z9731" i="1"/>
  <c r="Z9732" i="1"/>
  <c r="Z9733" i="1"/>
  <c r="Z9734" i="1"/>
  <c r="Z9735" i="1"/>
  <c r="Z9736" i="1"/>
  <c r="Z9737" i="1"/>
  <c r="Z9738" i="1"/>
  <c r="Z9739" i="1"/>
  <c r="Z9740" i="1"/>
  <c r="Z9741" i="1"/>
  <c r="Z9742" i="1"/>
  <c r="Z9743" i="1"/>
  <c r="Z9744" i="1"/>
  <c r="Z9745" i="1"/>
  <c r="Z9746" i="1"/>
  <c r="Z9747" i="1"/>
  <c r="Z9748" i="1"/>
  <c r="Z9749" i="1"/>
  <c r="Z9750" i="1"/>
  <c r="Z9751" i="1"/>
  <c r="Z9752" i="1"/>
  <c r="Z9753" i="1"/>
  <c r="Z9754" i="1"/>
  <c r="Z9755" i="1"/>
  <c r="Z9756" i="1"/>
  <c r="Z9757" i="1"/>
  <c r="Z9758" i="1"/>
  <c r="Z9759" i="1"/>
  <c r="Z9760" i="1"/>
  <c r="Z9761" i="1"/>
  <c r="Z9762" i="1"/>
  <c r="Z9763" i="1"/>
  <c r="Z9764" i="1"/>
  <c r="Z9765" i="1"/>
  <c r="Z9766" i="1"/>
  <c r="Z9767" i="1"/>
  <c r="Z9768" i="1"/>
  <c r="Z9769" i="1"/>
  <c r="Z9770" i="1"/>
  <c r="Z9771" i="1"/>
  <c r="Z9772" i="1"/>
  <c r="Z9773" i="1"/>
  <c r="Z9774" i="1"/>
  <c r="Z9775" i="1"/>
  <c r="Z9776" i="1"/>
  <c r="Z9777" i="1"/>
  <c r="Z9778" i="1"/>
  <c r="Z9779" i="1"/>
  <c r="Z9780" i="1"/>
  <c r="Z9781" i="1"/>
  <c r="Z9782" i="1"/>
  <c r="Z9783" i="1"/>
  <c r="Z9784" i="1"/>
  <c r="Z9785" i="1"/>
  <c r="Z9786" i="1"/>
  <c r="Z9787" i="1"/>
  <c r="Z9788" i="1"/>
  <c r="Z9789" i="1"/>
  <c r="Z9790" i="1"/>
  <c r="Z9791" i="1"/>
  <c r="Z9792" i="1"/>
  <c r="Z9793" i="1"/>
  <c r="Z9794" i="1"/>
  <c r="Z9795" i="1"/>
  <c r="Z9796" i="1"/>
  <c r="Z9797" i="1"/>
  <c r="Z9798" i="1"/>
  <c r="Z9799" i="1"/>
  <c r="Z9800" i="1"/>
  <c r="Z9801" i="1"/>
  <c r="Z9802" i="1"/>
  <c r="Z9803" i="1"/>
  <c r="Z9804" i="1"/>
  <c r="Z9805" i="1"/>
  <c r="Z9806" i="1"/>
  <c r="Z9807" i="1"/>
  <c r="Z9808" i="1"/>
  <c r="Z9809" i="1"/>
  <c r="Z9810" i="1"/>
  <c r="Z9811" i="1"/>
  <c r="Z9812" i="1"/>
  <c r="Z9813" i="1"/>
  <c r="Z9814" i="1"/>
  <c r="Z9815" i="1"/>
  <c r="Z9816" i="1"/>
  <c r="Z9817" i="1"/>
  <c r="Z9818" i="1"/>
  <c r="Z9819" i="1"/>
  <c r="Z9820" i="1"/>
  <c r="Z9821" i="1"/>
  <c r="Z9822" i="1"/>
  <c r="Z9823" i="1"/>
  <c r="Z9824" i="1"/>
  <c r="Z9825" i="1"/>
  <c r="Z9826" i="1"/>
  <c r="Z9827" i="1"/>
  <c r="Z9828" i="1"/>
  <c r="Z9829" i="1"/>
  <c r="Z9830" i="1"/>
  <c r="Z9831" i="1"/>
  <c r="Z9832" i="1"/>
  <c r="Z9833" i="1"/>
  <c r="Z9834" i="1"/>
  <c r="Z9835" i="1"/>
  <c r="Z9836" i="1"/>
  <c r="Z9837" i="1"/>
  <c r="Z9838" i="1"/>
  <c r="Z9839" i="1"/>
  <c r="Z9840" i="1"/>
  <c r="Z9841" i="1"/>
  <c r="Z9842" i="1"/>
  <c r="Z9843" i="1"/>
  <c r="Z9844" i="1"/>
  <c r="Z9845" i="1"/>
  <c r="Z9846" i="1"/>
  <c r="Z9847" i="1"/>
  <c r="Z9848" i="1"/>
  <c r="Z9849" i="1"/>
  <c r="Z9850" i="1"/>
  <c r="Z9851" i="1"/>
  <c r="Z9852" i="1"/>
  <c r="Z9853" i="1"/>
  <c r="Z9854" i="1"/>
  <c r="Z9855" i="1"/>
  <c r="Z9856" i="1"/>
  <c r="Z9857" i="1"/>
  <c r="Z9858" i="1"/>
  <c r="Z9859" i="1"/>
  <c r="Z9860" i="1"/>
  <c r="Z9861" i="1"/>
  <c r="Z9862" i="1"/>
  <c r="Z9863" i="1"/>
  <c r="Z9864" i="1"/>
  <c r="Z9865" i="1"/>
  <c r="Z9866" i="1"/>
  <c r="Z9867" i="1"/>
  <c r="Z9868" i="1"/>
  <c r="Z9869" i="1"/>
  <c r="Z9870" i="1"/>
  <c r="Z9871" i="1"/>
  <c r="Z9872" i="1"/>
  <c r="Z9873" i="1"/>
  <c r="Z9874" i="1"/>
  <c r="Z9875" i="1"/>
  <c r="Z9876" i="1"/>
  <c r="Z9877" i="1"/>
  <c r="Z9878" i="1"/>
  <c r="Z9879" i="1"/>
  <c r="Z9880" i="1"/>
  <c r="Z9881" i="1"/>
  <c r="Z9882" i="1"/>
  <c r="Z9883" i="1"/>
  <c r="Z9884" i="1"/>
  <c r="Z9885" i="1"/>
  <c r="Z9886" i="1"/>
  <c r="Z9887" i="1"/>
  <c r="Z9888" i="1"/>
  <c r="Z9889" i="1"/>
  <c r="Z9890" i="1"/>
  <c r="Z9891" i="1"/>
  <c r="Z9892" i="1"/>
  <c r="Z9893" i="1"/>
  <c r="Z9894" i="1"/>
  <c r="Z9895" i="1"/>
  <c r="Z9896" i="1"/>
  <c r="Z9897" i="1"/>
  <c r="Z9898" i="1"/>
  <c r="Z9899" i="1"/>
  <c r="Z9900" i="1"/>
  <c r="Z9901" i="1"/>
  <c r="Z9902" i="1"/>
  <c r="Z9903" i="1"/>
  <c r="Z9904" i="1"/>
  <c r="Z9905" i="1"/>
  <c r="Z9906" i="1"/>
  <c r="Z9907" i="1"/>
  <c r="Z9908" i="1"/>
  <c r="Z9909" i="1"/>
  <c r="Z9910" i="1"/>
  <c r="Z9911" i="1"/>
  <c r="Z9912" i="1"/>
  <c r="Z9913" i="1"/>
  <c r="Z9914" i="1"/>
  <c r="Z9915" i="1"/>
  <c r="Z9916" i="1"/>
  <c r="Z9917" i="1"/>
  <c r="Z9918" i="1"/>
  <c r="Z9919" i="1"/>
  <c r="Z9920" i="1"/>
  <c r="Z9921" i="1"/>
  <c r="Z9922" i="1"/>
  <c r="Z9923" i="1"/>
  <c r="Z9924" i="1"/>
  <c r="Z9925" i="1"/>
  <c r="Z9926" i="1"/>
  <c r="Z9927" i="1"/>
  <c r="Z9928" i="1"/>
  <c r="Z9929" i="1"/>
  <c r="Z9930" i="1"/>
  <c r="Z9931" i="1"/>
  <c r="Z9932" i="1"/>
  <c r="Z9933" i="1"/>
  <c r="Z9934" i="1"/>
  <c r="Z9935" i="1"/>
  <c r="Z9936" i="1"/>
  <c r="Z9937" i="1"/>
  <c r="Z9938" i="1"/>
  <c r="Z9939" i="1"/>
  <c r="Z9940" i="1"/>
  <c r="Z9941" i="1"/>
  <c r="Z9942" i="1"/>
  <c r="Z9943" i="1"/>
  <c r="Z9944" i="1"/>
  <c r="Z9945" i="1"/>
  <c r="Z9946" i="1"/>
  <c r="Z9947" i="1"/>
  <c r="Z9948" i="1"/>
  <c r="Z9949" i="1"/>
  <c r="Z9950" i="1"/>
  <c r="Z9951" i="1"/>
  <c r="Z9952" i="1"/>
  <c r="Z9953" i="1"/>
  <c r="Z9954" i="1"/>
  <c r="Z9955" i="1"/>
  <c r="Z9956" i="1"/>
  <c r="Z9957" i="1"/>
  <c r="Z9958" i="1"/>
  <c r="Z9959" i="1"/>
  <c r="Z9960" i="1"/>
  <c r="Z9961" i="1"/>
  <c r="Z9962" i="1"/>
  <c r="Z9963" i="1"/>
  <c r="Z9964" i="1"/>
  <c r="Z9965" i="1"/>
  <c r="Z9966" i="1"/>
  <c r="Z9967" i="1"/>
  <c r="Z9968" i="1"/>
  <c r="Z9969" i="1"/>
  <c r="Z9970" i="1"/>
  <c r="Z9971" i="1"/>
  <c r="Z9972" i="1"/>
  <c r="Z9973" i="1"/>
  <c r="Z9974" i="1"/>
  <c r="Z9975" i="1"/>
  <c r="Z9976" i="1"/>
  <c r="Z9977" i="1"/>
  <c r="Z9978" i="1"/>
  <c r="Z9979" i="1"/>
  <c r="Z9980" i="1"/>
  <c r="Z9981" i="1"/>
  <c r="Z9982" i="1"/>
  <c r="Z9983" i="1"/>
  <c r="Z9984" i="1"/>
  <c r="Z9985" i="1"/>
  <c r="Z9986" i="1"/>
  <c r="Z9987" i="1"/>
  <c r="Z9988" i="1"/>
  <c r="Z9989" i="1"/>
  <c r="Z9990" i="1"/>
  <c r="Z9991" i="1"/>
  <c r="Z9992" i="1"/>
  <c r="Z9993" i="1"/>
  <c r="Z9994" i="1"/>
  <c r="Z9995" i="1"/>
  <c r="Z2" i="1"/>
  <c r="V3" i="1"/>
  <c r="W3" i="1"/>
  <c r="X3" i="1"/>
  <c r="Y3" i="1"/>
  <c r="V4" i="1"/>
  <c r="W4" i="1"/>
  <c r="X4" i="1"/>
  <c r="Y4" i="1"/>
  <c r="V5" i="1"/>
  <c r="W5" i="1"/>
  <c r="X5" i="1"/>
  <c r="Y5" i="1"/>
  <c r="V6" i="1"/>
  <c r="W6" i="1"/>
  <c r="X6" i="1"/>
  <c r="Y6" i="1"/>
  <c r="V7" i="1"/>
  <c r="W7" i="1"/>
  <c r="X7" i="1"/>
  <c r="Y7" i="1"/>
  <c r="V8" i="1"/>
  <c r="W8" i="1"/>
  <c r="X8" i="1"/>
  <c r="Y8" i="1"/>
  <c r="V9" i="1"/>
  <c r="W9" i="1"/>
  <c r="X9" i="1"/>
  <c r="Y9" i="1"/>
  <c r="V10" i="1"/>
  <c r="W10" i="1"/>
  <c r="X10" i="1"/>
  <c r="Y10" i="1"/>
  <c r="V11" i="1"/>
  <c r="W11" i="1"/>
  <c r="X11" i="1"/>
  <c r="Y11" i="1"/>
  <c r="V12" i="1"/>
  <c r="W12" i="1"/>
  <c r="X12" i="1"/>
  <c r="Y12" i="1"/>
  <c r="V13" i="1"/>
  <c r="W13" i="1"/>
  <c r="X13" i="1"/>
  <c r="Y13" i="1"/>
  <c r="V14" i="1"/>
  <c r="W14" i="1"/>
  <c r="X14" i="1"/>
  <c r="Y14" i="1"/>
  <c r="V15" i="1"/>
  <c r="W15" i="1"/>
  <c r="X15" i="1"/>
  <c r="Y15" i="1"/>
  <c r="V16" i="1"/>
  <c r="W16" i="1"/>
  <c r="X16" i="1"/>
  <c r="Y16" i="1"/>
  <c r="V17" i="1"/>
  <c r="W17" i="1"/>
  <c r="X17" i="1"/>
  <c r="Y17" i="1"/>
  <c r="V18" i="1"/>
  <c r="W18" i="1"/>
  <c r="X18" i="1"/>
  <c r="Y18" i="1"/>
  <c r="V19" i="1"/>
  <c r="W19" i="1"/>
  <c r="X19" i="1"/>
  <c r="Y19" i="1"/>
  <c r="V20" i="1"/>
  <c r="W20" i="1"/>
  <c r="X20" i="1"/>
  <c r="Y20" i="1"/>
  <c r="V21" i="1"/>
  <c r="W21" i="1"/>
  <c r="X21" i="1"/>
  <c r="Y21" i="1"/>
  <c r="V22" i="1"/>
  <c r="W22" i="1"/>
  <c r="X22" i="1"/>
  <c r="Y22" i="1"/>
  <c r="V23" i="1"/>
  <c r="W23" i="1"/>
  <c r="X23" i="1"/>
  <c r="Y23" i="1"/>
  <c r="V24" i="1"/>
  <c r="W24" i="1"/>
  <c r="X24" i="1"/>
  <c r="Y24" i="1"/>
  <c r="V25" i="1"/>
  <c r="W25" i="1"/>
  <c r="X25" i="1"/>
  <c r="Y25" i="1"/>
  <c r="V26" i="1"/>
  <c r="W26" i="1"/>
  <c r="X26" i="1"/>
  <c r="Y26" i="1"/>
  <c r="V27" i="1"/>
  <c r="W27" i="1"/>
  <c r="X27" i="1"/>
  <c r="Y27" i="1"/>
  <c r="V28" i="1"/>
  <c r="W28" i="1"/>
  <c r="X28" i="1"/>
  <c r="Y28" i="1"/>
  <c r="V29" i="1"/>
  <c r="W29" i="1"/>
  <c r="X29" i="1"/>
  <c r="Y29" i="1"/>
  <c r="V30" i="1"/>
  <c r="W30" i="1"/>
  <c r="X30" i="1"/>
  <c r="Y30" i="1"/>
  <c r="V31" i="1"/>
  <c r="W31" i="1"/>
  <c r="X31" i="1"/>
  <c r="Y31" i="1"/>
  <c r="V32" i="1"/>
  <c r="W32" i="1"/>
  <c r="X32" i="1"/>
  <c r="Y32" i="1"/>
  <c r="V33" i="1"/>
  <c r="W33" i="1"/>
  <c r="X33" i="1"/>
  <c r="Y33" i="1"/>
  <c r="V34" i="1"/>
  <c r="W34" i="1"/>
  <c r="X34" i="1"/>
  <c r="Y34" i="1"/>
  <c r="V35" i="1"/>
  <c r="W35" i="1"/>
  <c r="X35" i="1"/>
  <c r="Y35" i="1"/>
  <c r="V36" i="1"/>
  <c r="W36" i="1"/>
  <c r="X36" i="1"/>
  <c r="Y36" i="1"/>
  <c r="V37" i="1"/>
  <c r="W37" i="1"/>
  <c r="X37" i="1"/>
  <c r="Y37" i="1"/>
  <c r="V38" i="1"/>
  <c r="W38" i="1"/>
  <c r="X38" i="1"/>
  <c r="Y38" i="1"/>
  <c r="V39" i="1"/>
  <c r="W39" i="1"/>
  <c r="X39" i="1"/>
  <c r="Y39" i="1"/>
  <c r="V40" i="1"/>
  <c r="W40" i="1"/>
  <c r="X40" i="1"/>
  <c r="Y40" i="1"/>
  <c r="V41" i="1"/>
  <c r="W41" i="1"/>
  <c r="X41" i="1"/>
  <c r="Y41" i="1"/>
  <c r="V42" i="1"/>
  <c r="W42" i="1"/>
  <c r="X42" i="1"/>
  <c r="Y42" i="1"/>
  <c r="V43" i="1"/>
  <c r="W43" i="1"/>
  <c r="X43" i="1"/>
  <c r="Y43" i="1"/>
  <c r="V44" i="1"/>
  <c r="W44" i="1"/>
  <c r="X44" i="1"/>
  <c r="Y44" i="1"/>
  <c r="V45" i="1"/>
  <c r="W45" i="1"/>
  <c r="X45" i="1"/>
  <c r="Y45" i="1"/>
  <c r="V46" i="1"/>
  <c r="W46" i="1"/>
  <c r="X46" i="1"/>
  <c r="Y46" i="1"/>
  <c r="V47" i="1"/>
  <c r="W47" i="1"/>
  <c r="X47" i="1"/>
  <c r="Y47" i="1"/>
  <c r="V48" i="1"/>
  <c r="W48" i="1"/>
  <c r="X48" i="1"/>
  <c r="Y48" i="1"/>
  <c r="V49" i="1"/>
  <c r="W49" i="1"/>
  <c r="X49" i="1"/>
  <c r="Y49" i="1"/>
  <c r="V50" i="1"/>
  <c r="W50" i="1"/>
  <c r="X50" i="1"/>
  <c r="Y50" i="1"/>
  <c r="V51" i="1"/>
  <c r="W51" i="1"/>
  <c r="X51" i="1"/>
  <c r="Y51" i="1"/>
  <c r="V52" i="1"/>
  <c r="W52" i="1"/>
  <c r="X52" i="1"/>
  <c r="Y52" i="1"/>
  <c r="V53" i="1"/>
  <c r="W53" i="1"/>
  <c r="X53" i="1"/>
  <c r="Y53" i="1"/>
  <c r="V54" i="1"/>
  <c r="W54" i="1"/>
  <c r="X54" i="1"/>
  <c r="Y54" i="1"/>
  <c r="V55" i="1"/>
  <c r="W55" i="1"/>
  <c r="X55" i="1"/>
  <c r="Y55" i="1"/>
  <c r="V56" i="1"/>
  <c r="W56" i="1"/>
  <c r="X56" i="1"/>
  <c r="Y56" i="1"/>
  <c r="V57" i="1"/>
  <c r="W57" i="1"/>
  <c r="X57" i="1"/>
  <c r="Y57" i="1"/>
  <c r="V58" i="1"/>
  <c r="W58" i="1"/>
  <c r="X58" i="1"/>
  <c r="Y58" i="1"/>
  <c r="V59" i="1"/>
  <c r="W59" i="1"/>
  <c r="X59" i="1"/>
  <c r="Y59" i="1"/>
  <c r="V60" i="1"/>
  <c r="W60" i="1"/>
  <c r="X60" i="1"/>
  <c r="Y60" i="1"/>
  <c r="V61" i="1"/>
  <c r="W61" i="1"/>
  <c r="X61" i="1"/>
  <c r="Y61" i="1"/>
  <c r="V62" i="1"/>
  <c r="W62" i="1"/>
  <c r="X62" i="1"/>
  <c r="Y62" i="1"/>
  <c r="V63" i="1"/>
  <c r="W63" i="1"/>
  <c r="X63" i="1"/>
  <c r="Y63" i="1"/>
  <c r="V64" i="1"/>
  <c r="W64" i="1"/>
  <c r="X64" i="1"/>
  <c r="Y64" i="1"/>
  <c r="V65" i="1"/>
  <c r="W65" i="1"/>
  <c r="X65" i="1"/>
  <c r="Y65" i="1"/>
  <c r="V66" i="1"/>
  <c r="W66" i="1"/>
  <c r="X66" i="1"/>
  <c r="Y66" i="1"/>
  <c r="V67" i="1"/>
  <c r="W67" i="1"/>
  <c r="X67" i="1"/>
  <c r="Y67" i="1"/>
  <c r="V68" i="1"/>
  <c r="W68" i="1"/>
  <c r="X68" i="1"/>
  <c r="Y68" i="1"/>
  <c r="V69" i="1"/>
  <c r="W69" i="1"/>
  <c r="X69" i="1"/>
  <c r="Y69" i="1"/>
  <c r="V70" i="1"/>
  <c r="W70" i="1"/>
  <c r="X70" i="1"/>
  <c r="Y70" i="1"/>
  <c r="V71" i="1"/>
  <c r="W71" i="1"/>
  <c r="X71" i="1"/>
  <c r="Y71" i="1"/>
  <c r="V72" i="1"/>
  <c r="W72" i="1"/>
  <c r="X72" i="1"/>
  <c r="Y72" i="1"/>
  <c r="V73" i="1"/>
  <c r="W73" i="1"/>
  <c r="X73" i="1"/>
  <c r="Y73" i="1"/>
  <c r="V74" i="1"/>
  <c r="W74" i="1"/>
  <c r="X74" i="1"/>
  <c r="Y74" i="1"/>
  <c r="V75" i="1"/>
  <c r="W75" i="1"/>
  <c r="X75" i="1"/>
  <c r="Y75" i="1"/>
  <c r="V76" i="1"/>
  <c r="W76" i="1"/>
  <c r="X76" i="1"/>
  <c r="Y76" i="1"/>
  <c r="V77" i="1"/>
  <c r="W77" i="1"/>
  <c r="X77" i="1"/>
  <c r="Y77" i="1"/>
  <c r="V78" i="1"/>
  <c r="W78" i="1"/>
  <c r="X78" i="1"/>
  <c r="Y78" i="1"/>
  <c r="V79" i="1"/>
  <c r="W79" i="1"/>
  <c r="X79" i="1"/>
  <c r="Y79" i="1"/>
  <c r="V80" i="1"/>
  <c r="W80" i="1"/>
  <c r="X80" i="1"/>
  <c r="Y80" i="1"/>
  <c r="V81" i="1"/>
  <c r="W81" i="1"/>
  <c r="X81" i="1"/>
  <c r="Y81" i="1"/>
  <c r="V82" i="1"/>
  <c r="W82" i="1"/>
  <c r="X82" i="1"/>
  <c r="Y82" i="1"/>
  <c r="V83" i="1"/>
  <c r="W83" i="1"/>
  <c r="X83" i="1"/>
  <c r="Y83" i="1"/>
  <c r="V84" i="1"/>
  <c r="W84" i="1"/>
  <c r="X84" i="1"/>
  <c r="Y84" i="1"/>
  <c r="V85" i="1"/>
  <c r="W85" i="1"/>
  <c r="X85" i="1"/>
  <c r="Y85" i="1"/>
  <c r="V86" i="1"/>
  <c r="W86" i="1"/>
  <c r="X86" i="1"/>
  <c r="Y86" i="1"/>
  <c r="V87" i="1"/>
  <c r="W87" i="1"/>
  <c r="X87" i="1"/>
  <c r="Y87" i="1"/>
  <c r="V88" i="1"/>
  <c r="W88" i="1"/>
  <c r="X88" i="1"/>
  <c r="Y88" i="1"/>
  <c r="V89" i="1"/>
  <c r="W89" i="1"/>
  <c r="X89" i="1"/>
  <c r="Y89" i="1"/>
  <c r="V90" i="1"/>
  <c r="W90" i="1"/>
  <c r="X90" i="1"/>
  <c r="Y90" i="1"/>
  <c r="V91" i="1"/>
  <c r="W91" i="1"/>
  <c r="X91" i="1"/>
  <c r="Y91" i="1"/>
  <c r="V92" i="1"/>
  <c r="W92" i="1"/>
  <c r="X92" i="1"/>
  <c r="Y92" i="1"/>
  <c r="V93" i="1"/>
  <c r="W93" i="1"/>
  <c r="X93" i="1"/>
  <c r="Y93" i="1"/>
  <c r="V94" i="1"/>
  <c r="W94" i="1"/>
  <c r="X94" i="1"/>
  <c r="Y94" i="1"/>
  <c r="V95" i="1"/>
  <c r="W95" i="1"/>
  <c r="X95" i="1"/>
  <c r="Y95" i="1"/>
  <c r="V96" i="1"/>
  <c r="W96" i="1"/>
  <c r="X96" i="1"/>
  <c r="Y96" i="1"/>
  <c r="V97" i="1"/>
  <c r="W97" i="1"/>
  <c r="X97" i="1"/>
  <c r="Y97" i="1"/>
  <c r="V98" i="1"/>
  <c r="W98" i="1"/>
  <c r="X98" i="1"/>
  <c r="Y98" i="1"/>
  <c r="V99" i="1"/>
  <c r="W99" i="1"/>
  <c r="X99" i="1"/>
  <c r="Y99" i="1"/>
  <c r="V100" i="1"/>
  <c r="W100" i="1"/>
  <c r="X100" i="1"/>
  <c r="Y100" i="1"/>
  <c r="V101" i="1"/>
  <c r="W101" i="1"/>
  <c r="X101" i="1"/>
  <c r="Y101" i="1"/>
  <c r="V102" i="1"/>
  <c r="W102" i="1"/>
  <c r="X102" i="1"/>
  <c r="Y102" i="1"/>
  <c r="V103" i="1"/>
  <c r="W103" i="1"/>
  <c r="X103" i="1"/>
  <c r="Y103" i="1"/>
  <c r="V104" i="1"/>
  <c r="W104" i="1"/>
  <c r="X104" i="1"/>
  <c r="Y104" i="1"/>
  <c r="V105" i="1"/>
  <c r="W105" i="1"/>
  <c r="X105" i="1"/>
  <c r="Y105" i="1"/>
  <c r="V106" i="1"/>
  <c r="W106" i="1"/>
  <c r="X106" i="1"/>
  <c r="Y106" i="1"/>
  <c r="V107" i="1"/>
  <c r="W107" i="1"/>
  <c r="X107" i="1"/>
  <c r="Y107" i="1"/>
  <c r="V108" i="1"/>
  <c r="W108" i="1"/>
  <c r="X108" i="1"/>
  <c r="Y108" i="1"/>
  <c r="V109" i="1"/>
  <c r="W109" i="1"/>
  <c r="X109" i="1"/>
  <c r="Y109" i="1"/>
  <c r="V110" i="1"/>
  <c r="W110" i="1"/>
  <c r="X110" i="1"/>
  <c r="Y110" i="1"/>
  <c r="V111" i="1"/>
  <c r="W111" i="1"/>
  <c r="X111" i="1"/>
  <c r="Y111" i="1"/>
  <c r="V112" i="1"/>
  <c r="W112" i="1"/>
  <c r="X112" i="1"/>
  <c r="Y112" i="1"/>
  <c r="V113" i="1"/>
  <c r="W113" i="1"/>
  <c r="X113" i="1"/>
  <c r="Y113" i="1"/>
  <c r="V114" i="1"/>
  <c r="W114" i="1"/>
  <c r="X114" i="1"/>
  <c r="Y114" i="1"/>
  <c r="V115" i="1"/>
  <c r="W115" i="1"/>
  <c r="X115" i="1"/>
  <c r="Y115" i="1"/>
  <c r="V116" i="1"/>
  <c r="W116" i="1"/>
  <c r="X116" i="1"/>
  <c r="Y116" i="1"/>
  <c r="V117" i="1"/>
  <c r="W117" i="1"/>
  <c r="X117" i="1"/>
  <c r="Y117" i="1"/>
  <c r="V118" i="1"/>
  <c r="W118" i="1"/>
  <c r="X118" i="1"/>
  <c r="Y118" i="1"/>
  <c r="V119" i="1"/>
  <c r="W119" i="1"/>
  <c r="X119" i="1"/>
  <c r="Y119" i="1"/>
  <c r="V120" i="1"/>
  <c r="W120" i="1"/>
  <c r="X120" i="1"/>
  <c r="Y120" i="1"/>
  <c r="V121" i="1"/>
  <c r="W121" i="1"/>
  <c r="X121" i="1"/>
  <c r="Y121" i="1"/>
  <c r="V122" i="1"/>
  <c r="W122" i="1"/>
  <c r="X122" i="1"/>
  <c r="Y122" i="1"/>
  <c r="V123" i="1"/>
  <c r="W123" i="1"/>
  <c r="X123" i="1"/>
  <c r="Y123" i="1"/>
  <c r="V124" i="1"/>
  <c r="W124" i="1"/>
  <c r="X124" i="1"/>
  <c r="Y124" i="1"/>
  <c r="V125" i="1"/>
  <c r="W125" i="1"/>
  <c r="X125" i="1"/>
  <c r="Y125" i="1"/>
  <c r="V126" i="1"/>
  <c r="W126" i="1"/>
  <c r="X126" i="1"/>
  <c r="Y126" i="1"/>
  <c r="V127" i="1"/>
  <c r="W127" i="1"/>
  <c r="X127" i="1"/>
  <c r="Y127" i="1"/>
  <c r="V128" i="1"/>
  <c r="W128" i="1"/>
  <c r="X128" i="1"/>
  <c r="Y128" i="1"/>
  <c r="V129" i="1"/>
  <c r="W129" i="1"/>
  <c r="X129" i="1"/>
  <c r="Y129" i="1"/>
  <c r="V130" i="1"/>
  <c r="W130" i="1"/>
  <c r="X130" i="1"/>
  <c r="Y130" i="1"/>
  <c r="V131" i="1"/>
  <c r="W131" i="1"/>
  <c r="X131" i="1"/>
  <c r="Y131" i="1"/>
  <c r="V132" i="1"/>
  <c r="W132" i="1"/>
  <c r="X132" i="1"/>
  <c r="Y132" i="1"/>
  <c r="V133" i="1"/>
  <c r="W133" i="1"/>
  <c r="X133" i="1"/>
  <c r="Y133" i="1"/>
  <c r="V134" i="1"/>
  <c r="W134" i="1"/>
  <c r="X134" i="1"/>
  <c r="Y134" i="1"/>
  <c r="V135" i="1"/>
  <c r="W135" i="1"/>
  <c r="X135" i="1"/>
  <c r="Y135" i="1"/>
  <c r="V136" i="1"/>
  <c r="W136" i="1"/>
  <c r="X136" i="1"/>
  <c r="Y136" i="1"/>
  <c r="V137" i="1"/>
  <c r="W137" i="1"/>
  <c r="X137" i="1"/>
  <c r="Y137" i="1"/>
  <c r="V138" i="1"/>
  <c r="W138" i="1"/>
  <c r="X138" i="1"/>
  <c r="Y138" i="1"/>
  <c r="V139" i="1"/>
  <c r="W139" i="1"/>
  <c r="X139" i="1"/>
  <c r="Y139" i="1"/>
  <c r="V140" i="1"/>
  <c r="W140" i="1"/>
  <c r="X140" i="1"/>
  <c r="Y140" i="1"/>
  <c r="V141" i="1"/>
  <c r="W141" i="1"/>
  <c r="X141" i="1"/>
  <c r="Y141" i="1"/>
  <c r="V142" i="1"/>
  <c r="W142" i="1"/>
  <c r="X142" i="1"/>
  <c r="Y142" i="1"/>
  <c r="V143" i="1"/>
  <c r="W143" i="1"/>
  <c r="X143" i="1"/>
  <c r="Y143" i="1"/>
  <c r="V144" i="1"/>
  <c r="W144" i="1"/>
  <c r="X144" i="1"/>
  <c r="Y144" i="1"/>
  <c r="V145" i="1"/>
  <c r="W145" i="1"/>
  <c r="X145" i="1"/>
  <c r="Y145" i="1"/>
  <c r="V146" i="1"/>
  <c r="W146" i="1"/>
  <c r="X146" i="1"/>
  <c r="Y146" i="1"/>
  <c r="V147" i="1"/>
  <c r="W147" i="1"/>
  <c r="X147" i="1"/>
  <c r="Y147" i="1"/>
  <c r="V148" i="1"/>
  <c r="W148" i="1"/>
  <c r="X148" i="1"/>
  <c r="Y148" i="1"/>
  <c r="V149" i="1"/>
  <c r="W149" i="1"/>
  <c r="X149" i="1"/>
  <c r="Y149" i="1"/>
  <c r="V150" i="1"/>
  <c r="W150" i="1"/>
  <c r="X150" i="1"/>
  <c r="Y150" i="1"/>
  <c r="V151" i="1"/>
  <c r="W151" i="1"/>
  <c r="X151" i="1"/>
  <c r="Y151" i="1"/>
  <c r="V152" i="1"/>
  <c r="W152" i="1"/>
  <c r="X152" i="1"/>
  <c r="Y152" i="1"/>
  <c r="V153" i="1"/>
  <c r="W153" i="1"/>
  <c r="X153" i="1"/>
  <c r="Y153" i="1"/>
  <c r="V154" i="1"/>
  <c r="W154" i="1"/>
  <c r="X154" i="1"/>
  <c r="Y154" i="1"/>
  <c r="V155" i="1"/>
  <c r="W155" i="1"/>
  <c r="X155" i="1"/>
  <c r="Y155" i="1"/>
  <c r="V156" i="1"/>
  <c r="W156" i="1"/>
  <c r="X156" i="1"/>
  <c r="Y156" i="1"/>
  <c r="V157" i="1"/>
  <c r="W157" i="1"/>
  <c r="X157" i="1"/>
  <c r="Y157" i="1"/>
  <c r="V158" i="1"/>
  <c r="W158" i="1"/>
  <c r="X158" i="1"/>
  <c r="Y158" i="1"/>
  <c r="V159" i="1"/>
  <c r="W159" i="1"/>
  <c r="X159" i="1"/>
  <c r="Y159" i="1"/>
  <c r="V160" i="1"/>
  <c r="W160" i="1"/>
  <c r="X160" i="1"/>
  <c r="Y160" i="1"/>
  <c r="V161" i="1"/>
  <c r="W161" i="1"/>
  <c r="X161" i="1"/>
  <c r="Y161" i="1"/>
  <c r="V162" i="1"/>
  <c r="W162" i="1"/>
  <c r="X162" i="1"/>
  <c r="Y162" i="1"/>
  <c r="V163" i="1"/>
  <c r="W163" i="1"/>
  <c r="X163" i="1"/>
  <c r="Y163" i="1"/>
  <c r="V164" i="1"/>
  <c r="W164" i="1"/>
  <c r="X164" i="1"/>
  <c r="Y164" i="1"/>
  <c r="V165" i="1"/>
  <c r="W165" i="1"/>
  <c r="X165" i="1"/>
  <c r="Y165" i="1"/>
  <c r="V166" i="1"/>
  <c r="W166" i="1"/>
  <c r="X166" i="1"/>
  <c r="Y166" i="1"/>
  <c r="V167" i="1"/>
  <c r="W167" i="1"/>
  <c r="X167" i="1"/>
  <c r="Y167" i="1"/>
  <c r="V168" i="1"/>
  <c r="W168" i="1"/>
  <c r="X168" i="1"/>
  <c r="Y168" i="1"/>
  <c r="V169" i="1"/>
  <c r="W169" i="1"/>
  <c r="X169" i="1"/>
  <c r="Y169" i="1"/>
  <c r="V170" i="1"/>
  <c r="W170" i="1"/>
  <c r="X170" i="1"/>
  <c r="Y170" i="1"/>
  <c r="V171" i="1"/>
  <c r="W171" i="1"/>
  <c r="X171" i="1"/>
  <c r="Y171" i="1"/>
  <c r="V172" i="1"/>
  <c r="W172" i="1"/>
  <c r="X172" i="1"/>
  <c r="Y172" i="1"/>
  <c r="V173" i="1"/>
  <c r="W173" i="1"/>
  <c r="X173" i="1"/>
  <c r="Y173" i="1"/>
  <c r="V174" i="1"/>
  <c r="W174" i="1"/>
  <c r="X174" i="1"/>
  <c r="Y174" i="1"/>
  <c r="V175" i="1"/>
  <c r="W175" i="1"/>
  <c r="X175" i="1"/>
  <c r="Y175" i="1"/>
  <c r="V176" i="1"/>
  <c r="W176" i="1"/>
  <c r="X176" i="1"/>
  <c r="Y176" i="1"/>
  <c r="V177" i="1"/>
  <c r="W177" i="1"/>
  <c r="X177" i="1"/>
  <c r="Y177" i="1"/>
  <c r="V178" i="1"/>
  <c r="W178" i="1"/>
  <c r="X178" i="1"/>
  <c r="Y178" i="1"/>
  <c r="V179" i="1"/>
  <c r="W179" i="1"/>
  <c r="X179" i="1"/>
  <c r="Y179" i="1"/>
  <c r="V180" i="1"/>
  <c r="W180" i="1"/>
  <c r="X180" i="1"/>
  <c r="Y180" i="1"/>
  <c r="V181" i="1"/>
  <c r="W181" i="1"/>
  <c r="X181" i="1"/>
  <c r="Y181" i="1"/>
  <c r="V182" i="1"/>
  <c r="W182" i="1"/>
  <c r="X182" i="1"/>
  <c r="Y182" i="1"/>
  <c r="V183" i="1"/>
  <c r="W183" i="1"/>
  <c r="X183" i="1"/>
  <c r="Y183" i="1"/>
  <c r="V184" i="1"/>
  <c r="W184" i="1"/>
  <c r="X184" i="1"/>
  <c r="Y184" i="1"/>
  <c r="V185" i="1"/>
  <c r="W185" i="1"/>
  <c r="X185" i="1"/>
  <c r="Y185" i="1"/>
  <c r="V186" i="1"/>
  <c r="W186" i="1"/>
  <c r="X186" i="1"/>
  <c r="Y186" i="1"/>
  <c r="V187" i="1"/>
  <c r="W187" i="1"/>
  <c r="X187" i="1"/>
  <c r="Y187" i="1"/>
  <c r="V188" i="1"/>
  <c r="W188" i="1"/>
  <c r="X188" i="1"/>
  <c r="Y188" i="1"/>
  <c r="V189" i="1"/>
  <c r="W189" i="1"/>
  <c r="X189" i="1"/>
  <c r="Y189" i="1"/>
  <c r="V190" i="1"/>
  <c r="W190" i="1"/>
  <c r="X190" i="1"/>
  <c r="Y190" i="1"/>
  <c r="V191" i="1"/>
  <c r="W191" i="1"/>
  <c r="X191" i="1"/>
  <c r="Y191" i="1"/>
  <c r="V192" i="1"/>
  <c r="W192" i="1"/>
  <c r="X192" i="1"/>
  <c r="Y192" i="1"/>
  <c r="V193" i="1"/>
  <c r="W193" i="1"/>
  <c r="X193" i="1"/>
  <c r="Y193" i="1"/>
  <c r="V194" i="1"/>
  <c r="W194" i="1"/>
  <c r="X194" i="1"/>
  <c r="Y194" i="1"/>
  <c r="V195" i="1"/>
  <c r="W195" i="1"/>
  <c r="X195" i="1"/>
  <c r="Y195" i="1"/>
  <c r="V196" i="1"/>
  <c r="W196" i="1"/>
  <c r="X196" i="1"/>
  <c r="Y196" i="1"/>
  <c r="V197" i="1"/>
  <c r="W197" i="1"/>
  <c r="X197" i="1"/>
  <c r="Y197" i="1"/>
  <c r="V198" i="1"/>
  <c r="W198" i="1"/>
  <c r="X198" i="1"/>
  <c r="Y198" i="1"/>
  <c r="V199" i="1"/>
  <c r="W199" i="1"/>
  <c r="X199" i="1"/>
  <c r="Y199" i="1"/>
  <c r="V200" i="1"/>
  <c r="W200" i="1"/>
  <c r="X200" i="1"/>
  <c r="Y200" i="1"/>
  <c r="V201" i="1"/>
  <c r="W201" i="1"/>
  <c r="X201" i="1"/>
  <c r="Y201" i="1"/>
  <c r="V202" i="1"/>
  <c r="W202" i="1"/>
  <c r="X202" i="1"/>
  <c r="Y202" i="1"/>
  <c r="V203" i="1"/>
  <c r="W203" i="1"/>
  <c r="X203" i="1"/>
  <c r="Y203" i="1"/>
  <c r="V204" i="1"/>
  <c r="W204" i="1"/>
  <c r="X204" i="1"/>
  <c r="Y204" i="1"/>
  <c r="V205" i="1"/>
  <c r="W205" i="1"/>
  <c r="X205" i="1"/>
  <c r="Y205" i="1"/>
  <c r="V206" i="1"/>
  <c r="W206" i="1"/>
  <c r="X206" i="1"/>
  <c r="Y206" i="1"/>
  <c r="V207" i="1"/>
  <c r="W207" i="1"/>
  <c r="X207" i="1"/>
  <c r="Y207" i="1"/>
  <c r="V208" i="1"/>
  <c r="W208" i="1"/>
  <c r="X208" i="1"/>
  <c r="Y208" i="1"/>
  <c r="V209" i="1"/>
  <c r="W209" i="1"/>
  <c r="X209" i="1"/>
  <c r="Y209" i="1"/>
  <c r="V210" i="1"/>
  <c r="W210" i="1"/>
  <c r="X210" i="1"/>
  <c r="Y210" i="1"/>
  <c r="V211" i="1"/>
  <c r="W211" i="1"/>
  <c r="X211" i="1"/>
  <c r="Y211" i="1"/>
  <c r="V212" i="1"/>
  <c r="W212" i="1"/>
  <c r="X212" i="1"/>
  <c r="Y212" i="1"/>
  <c r="V213" i="1"/>
  <c r="W213" i="1"/>
  <c r="X213" i="1"/>
  <c r="Y213" i="1"/>
  <c r="V214" i="1"/>
  <c r="W214" i="1"/>
  <c r="X214" i="1"/>
  <c r="Y214" i="1"/>
  <c r="V215" i="1"/>
  <c r="W215" i="1"/>
  <c r="X215" i="1"/>
  <c r="Y215" i="1"/>
  <c r="V216" i="1"/>
  <c r="W216" i="1"/>
  <c r="X216" i="1"/>
  <c r="Y216" i="1"/>
  <c r="V217" i="1"/>
  <c r="W217" i="1"/>
  <c r="X217" i="1"/>
  <c r="Y217" i="1"/>
  <c r="V218" i="1"/>
  <c r="W218" i="1"/>
  <c r="X218" i="1"/>
  <c r="Y218" i="1"/>
  <c r="V219" i="1"/>
  <c r="W219" i="1"/>
  <c r="X219" i="1"/>
  <c r="Y219" i="1"/>
  <c r="V220" i="1"/>
  <c r="W220" i="1"/>
  <c r="X220" i="1"/>
  <c r="Y220" i="1"/>
  <c r="V221" i="1"/>
  <c r="W221" i="1"/>
  <c r="X221" i="1"/>
  <c r="Y221" i="1"/>
  <c r="V222" i="1"/>
  <c r="W222" i="1"/>
  <c r="X222" i="1"/>
  <c r="Y222" i="1"/>
  <c r="V223" i="1"/>
  <c r="W223" i="1"/>
  <c r="X223" i="1"/>
  <c r="Y223" i="1"/>
  <c r="V224" i="1"/>
  <c r="W224" i="1"/>
  <c r="X224" i="1"/>
  <c r="Y224" i="1"/>
  <c r="V225" i="1"/>
  <c r="W225" i="1"/>
  <c r="X225" i="1"/>
  <c r="Y225" i="1"/>
  <c r="V226" i="1"/>
  <c r="W226" i="1"/>
  <c r="X226" i="1"/>
  <c r="Y226" i="1"/>
  <c r="V227" i="1"/>
  <c r="W227" i="1"/>
  <c r="X227" i="1"/>
  <c r="Y227" i="1"/>
  <c r="V228" i="1"/>
  <c r="W228" i="1"/>
  <c r="X228" i="1"/>
  <c r="Y228" i="1"/>
  <c r="V229" i="1"/>
  <c r="W229" i="1"/>
  <c r="X229" i="1"/>
  <c r="Y229" i="1"/>
  <c r="V230" i="1"/>
  <c r="W230" i="1"/>
  <c r="X230" i="1"/>
  <c r="Y230" i="1"/>
  <c r="V231" i="1"/>
  <c r="W231" i="1"/>
  <c r="X231" i="1"/>
  <c r="Y231" i="1"/>
  <c r="V232" i="1"/>
  <c r="W232" i="1"/>
  <c r="X232" i="1"/>
  <c r="Y232" i="1"/>
  <c r="V233" i="1"/>
  <c r="W233" i="1"/>
  <c r="X233" i="1"/>
  <c r="Y233" i="1"/>
  <c r="V234" i="1"/>
  <c r="W234" i="1"/>
  <c r="X234" i="1"/>
  <c r="Y234" i="1"/>
  <c r="V235" i="1"/>
  <c r="W235" i="1"/>
  <c r="X235" i="1"/>
  <c r="Y235" i="1"/>
  <c r="V236" i="1"/>
  <c r="W236" i="1"/>
  <c r="X236" i="1"/>
  <c r="Y236" i="1"/>
  <c r="V237" i="1"/>
  <c r="W237" i="1"/>
  <c r="X237" i="1"/>
  <c r="Y237" i="1"/>
  <c r="V238" i="1"/>
  <c r="W238" i="1"/>
  <c r="X238" i="1"/>
  <c r="Y238" i="1"/>
  <c r="V239" i="1"/>
  <c r="W239" i="1"/>
  <c r="X239" i="1"/>
  <c r="Y239" i="1"/>
  <c r="V240" i="1"/>
  <c r="W240" i="1"/>
  <c r="X240" i="1"/>
  <c r="Y240" i="1"/>
  <c r="V241" i="1"/>
  <c r="W241" i="1"/>
  <c r="X241" i="1"/>
  <c r="Y241" i="1"/>
  <c r="V242" i="1"/>
  <c r="W242" i="1"/>
  <c r="X242" i="1"/>
  <c r="Y242" i="1"/>
  <c r="V243" i="1"/>
  <c r="W243" i="1"/>
  <c r="X243" i="1"/>
  <c r="Y243" i="1"/>
  <c r="V244" i="1"/>
  <c r="W244" i="1"/>
  <c r="X244" i="1"/>
  <c r="Y244" i="1"/>
  <c r="V245" i="1"/>
  <c r="W245" i="1"/>
  <c r="X245" i="1"/>
  <c r="Y245" i="1"/>
  <c r="V246" i="1"/>
  <c r="W246" i="1"/>
  <c r="X246" i="1"/>
  <c r="Y246" i="1"/>
  <c r="V247" i="1"/>
  <c r="W247" i="1"/>
  <c r="X247" i="1"/>
  <c r="Y247" i="1"/>
  <c r="V248" i="1"/>
  <c r="W248" i="1"/>
  <c r="X248" i="1"/>
  <c r="Y248" i="1"/>
  <c r="V249" i="1"/>
  <c r="W249" i="1"/>
  <c r="X249" i="1"/>
  <c r="Y249" i="1"/>
  <c r="V250" i="1"/>
  <c r="W250" i="1"/>
  <c r="X250" i="1"/>
  <c r="Y250" i="1"/>
  <c r="V251" i="1"/>
  <c r="W251" i="1"/>
  <c r="X251" i="1"/>
  <c r="Y251" i="1"/>
  <c r="V252" i="1"/>
  <c r="W252" i="1"/>
  <c r="X252" i="1"/>
  <c r="Y252" i="1"/>
  <c r="V253" i="1"/>
  <c r="W253" i="1"/>
  <c r="X253" i="1"/>
  <c r="Y253" i="1"/>
  <c r="V254" i="1"/>
  <c r="W254" i="1"/>
  <c r="X254" i="1"/>
  <c r="Y254" i="1"/>
  <c r="V255" i="1"/>
  <c r="W255" i="1"/>
  <c r="X255" i="1"/>
  <c r="Y255" i="1"/>
  <c r="V256" i="1"/>
  <c r="W256" i="1"/>
  <c r="X256" i="1"/>
  <c r="Y256" i="1"/>
  <c r="V257" i="1"/>
  <c r="W257" i="1"/>
  <c r="X257" i="1"/>
  <c r="Y257" i="1"/>
  <c r="V258" i="1"/>
  <c r="W258" i="1"/>
  <c r="X258" i="1"/>
  <c r="Y258" i="1"/>
  <c r="V259" i="1"/>
  <c r="W259" i="1"/>
  <c r="X259" i="1"/>
  <c r="Y259" i="1"/>
  <c r="V260" i="1"/>
  <c r="W260" i="1"/>
  <c r="X260" i="1"/>
  <c r="Y260" i="1"/>
  <c r="V261" i="1"/>
  <c r="W261" i="1"/>
  <c r="X261" i="1"/>
  <c r="Y261" i="1"/>
  <c r="V262" i="1"/>
  <c r="W262" i="1"/>
  <c r="X262" i="1"/>
  <c r="Y262" i="1"/>
  <c r="V263" i="1"/>
  <c r="W263" i="1"/>
  <c r="X263" i="1"/>
  <c r="Y263" i="1"/>
  <c r="V264" i="1"/>
  <c r="W264" i="1"/>
  <c r="X264" i="1"/>
  <c r="Y264" i="1"/>
  <c r="V265" i="1"/>
  <c r="W265" i="1"/>
  <c r="X265" i="1"/>
  <c r="Y265" i="1"/>
  <c r="V266" i="1"/>
  <c r="W266" i="1"/>
  <c r="X266" i="1"/>
  <c r="Y266" i="1"/>
  <c r="V267" i="1"/>
  <c r="W267" i="1"/>
  <c r="X267" i="1"/>
  <c r="Y267" i="1"/>
  <c r="V268" i="1"/>
  <c r="W268" i="1"/>
  <c r="X268" i="1"/>
  <c r="Y268" i="1"/>
  <c r="V269" i="1"/>
  <c r="W269" i="1"/>
  <c r="X269" i="1"/>
  <c r="Y269" i="1"/>
  <c r="V270" i="1"/>
  <c r="W270" i="1"/>
  <c r="X270" i="1"/>
  <c r="Y270" i="1"/>
  <c r="V271" i="1"/>
  <c r="W271" i="1"/>
  <c r="X271" i="1"/>
  <c r="Y271" i="1"/>
  <c r="V272" i="1"/>
  <c r="W272" i="1"/>
  <c r="X272" i="1"/>
  <c r="Y272" i="1"/>
  <c r="V273" i="1"/>
  <c r="W273" i="1"/>
  <c r="X273" i="1"/>
  <c r="Y273" i="1"/>
  <c r="V274" i="1"/>
  <c r="W274" i="1"/>
  <c r="X274" i="1"/>
  <c r="Y274" i="1"/>
  <c r="V275" i="1"/>
  <c r="W275" i="1"/>
  <c r="X275" i="1"/>
  <c r="Y275" i="1"/>
  <c r="V276" i="1"/>
  <c r="W276" i="1"/>
  <c r="X276" i="1"/>
  <c r="Y276" i="1"/>
  <c r="V277" i="1"/>
  <c r="W277" i="1"/>
  <c r="X277" i="1"/>
  <c r="Y277" i="1"/>
  <c r="V278" i="1"/>
  <c r="W278" i="1"/>
  <c r="X278" i="1"/>
  <c r="Y278" i="1"/>
  <c r="V279" i="1"/>
  <c r="W279" i="1"/>
  <c r="X279" i="1"/>
  <c r="Y279" i="1"/>
  <c r="V280" i="1"/>
  <c r="W280" i="1"/>
  <c r="X280" i="1"/>
  <c r="Y280" i="1"/>
  <c r="V281" i="1"/>
  <c r="W281" i="1"/>
  <c r="X281" i="1"/>
  <c r="Y281" i="1"/>
  <c r="V282" i="1"/>
  <c r="W282" i="1"/>
  <c r="X282" i="1"/>
  <c r="Y282" i="1"/>
  <c r="V283" i="1"/>
  <c r="W283" i="1"/>
  <c r="X283" i="1"/>
  <c r="Y283" i="1"/>
  <c r="V284" i="1"/>
  <c r="W284" i="1"/>
  <c r="X284" i="1"/>
  <c r="Y284" i="1"/>
  <c r="V285" i="1"/>
  <c r="W285" i="1"/>
  <c r="X285" i="1"/>
  <c r="Y285" i="1"/>
  <c r="V286" i="1"/>
  <c r="W286" i="1"/>
  <c r="X286" i="1"/>
  <c r="Y286" i="1"/>
  <c r="V287" i="1"/>
  <c r="W287" i="1"/>
  <c r="X287" i="1"/>
  <c r="Y287" i="1"/>
  <c r="V288" i="1"/>
  <c r="W288" i="1"/>
  <c r="X288" i="1"/>
  <c r="Y288" i="1"/>
  <c r="V289" i="1"/>
  <c r="W289" i="1"/>
  <c r="X289" i="1"/>
  <c r="Y289" i="1"/>
  <c r="V290" i="1"/>
  <c r="W290" i="1"/>
  <c r="X290" i="1"/>
  <c r="Y290" i="1"/>
  <c r="V291" i="1"/>
  <c r="W291" i="1"/>
  <c r="X291" i="1"/>
  <c r="Y291" i="1"/>
  <c r="V292" i="1"/>
  <c r="W292" i="1"/>
  <c r="X292" i="1"/>
  <c r="Y292" i="1"/>
  <c r="V293" i="1"/>
  <c r="W293" i="1"/>
  <c r="X293" i="1"/>
  <c r="Y293" i="1"/>
  <c r="V294" i="1"/>
  <c r="W294" i="1"/>
  <c r="X294" i="1"/>
  <c r="Y294" i="1"/>
  <c r="V295" i="1"/>
  <c r="W295" i="1"/>
  <c r="X295" i="1"/>
  <c r="Y295" i="1"/>
  <c r="V296" i="1"/>
  <c r="W296" i="1"/>
  <c r="X296" i="1"/>
  <c r="Y296" i="1"/>
  <c r="V297" i="1"/>
  <c r="W297" i="1"/>
  <c r="X297" i="1"/>
  <c r="Y297" i="1"/>
  <c r="V298" i="1"/>
  <c r="W298" i="1"/>
  <c r="X298" i="1"/>
  <c r="Y298" i="1"/>
  <c r="V299" i="1"/>
  <c r="W299" i="1"/>
  <c r="X299" i="1"/>
  <c r="Y299" i="1"/>
  <c r="V300" i="1"/>
  <c r="W300" i="1"/>
  <c r="X300" i="1"/>
  <c r="Y300" i="1"/>
  <c r="V301" i="1"/>
  <c r="W301" i="1"/>
  <c r="X301" i="1"/>
  <c r="Y301" i="1"/>
  <c r="V302" i="1"/>
  <c r="W302" i="1"/>
  <c r="X302" i="1"/>
  <c r="Y302" i="1"/>
  <c r="V303" i="1"/>
  <c r="W303" i="1"/>
  <c r="X303" i="1"/>
  <c r="Y303" i="1"/>
  <c r="V304" i="1"/>
  <c r="W304" i="1"/>
  <c r="X304" i="1"/>
  <c r="Y304" i="1"/>
  <c r="V305" i="1"/>
  <c r="W305" i="1"/>
  <c r="X305" i="1"/>
  <c r="Y305" i="1"/>
  <c r="V306" i="1"/>
  <c r="W306" i="1"/>
  <c r="X306" i="1"/>
  <c r="Y306" i="1"/>
  <c r="V307" i="1"/>
  <c r="W307" i="1"/>
  <c r="X307" i="1"/>
  <c r="Y307" i="1"/>
  <c r="V308" i="1"/>
  <c r="W308" i="1"/>
  <c r="X308" i="1"/>
  <c r="Y308" i="1"/>
  <c r="V309" i="1"/>
  <c r="W309" i="1"/>
  <c r="X309" i="1"/>
  <c r="Y309" i="1"/>
  <c r="V310" i="1"/>
  <c r="W310" i="1"/>
  <c r="X310" i="1"/>
  <c r="Y310" i="1"/>
  <c r="V311" i="1"/>
  <c r="W311" i="1"/>
  <c r="X311" i="1"/>
  <c r="Y311" i="1"/>
  <c r="V312" i="1"/>
  <c r="W312" i="1"/>
  <c r="X312" i="1"/>
  <c r="Y312" i="1"/>
  <c r="V313" i="1"/>
  <c r="W313" i="1"/>
  <c r="X313" i="1"/>
  <c r="Y313" i="1"/>
  <c r="V314" i="1"/>
  <c r="W314" i="1"/>
  <c r="X314" i="1"/>
  <c r="Y314" i="1"/>
  <c r="V315" i="1"/>
  <c r="W315" i="1"/>
  <c r="X315" i="1"/>
  <c r="Y315" i="1"/>
  <c r="V316" i="1"/>
  <c r="W316" i="1"/>
  <c r="X316" i="1"/>
  <c r="Y316" i="1"/>
  <c r="V317" i="1"/>
  <c r="W317" i="1"/>
  <c r="X317" i="1"/>
  <c r="Y317" i="1"/>
  <c r="V318" i="1"/>
  <c r="W318" i="1"/>
  <c r="X318" i="1"/>
  <c r="Y318" i="1"/>
  <c r="V319" i="1"/>
  <c r="W319" i="1"/>
  <c r="X319" i="1"/>
  <c r="Y319" i="1"/>
  <c r="V320" i="1"/>
  <c r="W320" i="1"/>
  <c r="X320" i="1"/>
  <c r="Y320" i="1"/>
  <c r="V321" i="1"/>
  <c r="W321" i="1"/>
  <c r="X321" i="1"/>
  <c r="Y321" i="1"/>
  <c r="V322" i="1"/>
  <c r="W322" i="1"/>
  <c r="X322" i="1"/>
  <c r="Y322" i="1"/>
  <c r="V323" i="1"/>
  <c r="W323" i="1"/>
  <c r="X323" i="1"/>
  <c r="Y323" i="1"/>
  <c r="V324" i="1"/>
  <c r="W324" i="1"/>
  <c r="X324" i="1"/>
  <c r="Y324" i="1"/>
  <c r="V325" i="1"/>
  <c r="W325" i="1"/>
  <c r="X325" i="1"/>
  <c r="Y325" i="1"/>
  <c r="V326" i="1"/>
  <c r="W326" i="1"/>
  <c r="X326" i="1"/>
  <c r="Y326" i="1"/>
  <c r="V327" i="1"/>
  <c r="W327" i="1"/>
  <c r="X327" i="1"/>
  <c r="Y327" i="1"/>
  <c r="V328" i="1"/>
  <c r="W328" i="1"/>
  <c r="X328" i="1"/>
  <c r="Y328" i="1"/>
  <c r="V329" i="1"/>
  <c r="W329" i="1"/>
  <c r="X329" i="1"/>
  <c r="Y329" i="1"/>
  <c r="V330" i="1"/>
  <c r="W330" i="1"/>
  <c r="X330" i="1"/>
  <c r="Y330" i="1"/>
  <c r="V331" i="1"/>
  <c r="W331" i="1"/>
  <c r="X331" i="1"/>
  <c r="Y331" i="1"/>
  <c r="V332" i="1"/>
  <c r="W332" i="1"/>
  <c r="X332" i="1"/>
  <c r="Y332" i="1"/>
  <c r="V333" i="1"/>
  <c r="W333" i="1"/>
  <c r="X333" i="1"/>
  <c r="Y333" i="1"/>
  <c r="V334" i="1"/>
  <c r="W334" i="1"/>
  <c r="X334" i="1"/>
  <c r="Y334" i="1"/>
  <c r="V335" i="1"/>
  <c r="W335" i="1"/>
  <c r="X335" i="1"/>
  <c r="Y335" i="1"/>
  <c r="V336" i="1"/>
  <c r="W336" i="1"/>
  <c r="X336" i="1"/>
  <c r="Y336" i="1"/>
  <c r="V337" i="1"/>
  <c r="W337" i="1"/>
  <c r="X337" i="1"/>
  <c r="Y337" i="1"/>
  <c r="V338" i="1"/>
  <c r="W338" i="1"/>
  <c r="X338" i="1"/>
  <c r="Y338" i="1"/>
  <c r="V339" i="1"/>
  <c r="W339" i="1"/>
  <c r="X339" i="1"/>
  <c r="Y339" i="1"/>
  <c r="V340" i="1"/>
  <c r="W340" i="1"/>
  <c r="X340" i="1"/>
  <c r="Y340" i="1"/>
  <c r="V341" i="1"/>
  <c r="W341" i="1"/>
  <c r="X341" i="1"/>
  <c r="Y341" i="1"/>
  <c r="V342" i="1"/>
  <c r="W342" i="1"/>
  <c r="X342" i="1"/>
  <c r="Y342" i="1"/>
  <c r="V343" i="1"/>
  <c r="W343" i="1"/>
  <c r="X343" i="1"/>
  <c r="Y343" i="1"/>
  <c r="V344" i="1"/>
  <c r="W344" i="1"/>
  <c r="X344" i="1"/>
  <c r="Y344" i="1"/>
  <c r="V345" i="1"/>
  <c r="W345" i="1"/>
  <c r="X345" i="1"/>
  <c r="Y345" i="1"/>
  <c r="V346" i="1"/>
  <c r="W346" i="1"/>
  <c r="X346" i="1"/>
  <c r="Y346" i="1"/>
  <c r="V347" i="1"/>
  <c r="W347" i="1"/>
  <c r="X347" i="1"/>
  <c r="Y347" i="1"/>
  <c r="V348" i="1"/>
  <c r="W348" i="1"/>
  <c r="X348" i="1"/>
  <c r="Y348" i="1"/>
  <c r="V349" i="1"/>
  <c r="W349" i="1"/>
  <c r="X349" i="1"/>
  <c r="Y349" i="1"/>
  <c r="V350" i="1"/>
  <c r="W350" i="1"/>
  <c r="X350" i="1"/>
  <c r="Y350" i="1"/>
  <c r="V351" i="1"/>
  <c r="W351" i="1"/>
  <c r="X351" i="1"/>
  <c r="Y351" i="1"/>
  <c r="V352" i="1"/>
  <c r="W352" i="1"/>
  <c r="X352" i="1"/>
  <c r="Y352" i="1"/>
  <c r="V353" i="1"/>
  <c r="W353" i="1"/>
  <c r="X353" i="1"/>
  <c r="Y353" i="1"/>
  <c r="V354" i="1"/>
  <c r="W354" i="1"/>
  <c r="X354" i="1"/>
  <c r="Y354" i="1"/>
  <c r="V355" i="1"/>
  <c r="W355" i="1"/>
  <c r="X355" i="1"/>
  <c r="Y355" i="1"/>
  <c r="V356" i="1"/>
  <c r="W356" i="1"/>
  <c r="X356" i="1"/>
  <c r="Y356" i="1"/>
  <c r="V357" i="1"/>
  <c r="W357" i="1"/>
  <c r="X357" i="1"/>
  <c r="Y357" i="1"/>
  <c r="V358" i="1"/>
  <c r="W358" i="1"/>
  <c r="X358" i="1"/>
  <c r="Y358" i="1"/>
  <c r="V359" i="1"/>
  <c r="W359" i="1"/>
  <c r="X359" i="1"/>
  <c r="Y359" i="1"/>
  <c r="V360" i="1"/>
  <c r="W360" i="1"/>
  <c r="X360" i="1"/>
  <c r="Y360" i="1"/>
  <c r="V361" i="1"/>
  <c r="W361" i="1"/>
  <c r="X361" i="1"/>
  <c r="Y361" i="1"/>
  <c r="V362" i="1"/>
  <c r="W362" i="1"/>
  <c r="X362" i="1"/>
  <c r="Y362" i="1"/>
  <c r="V363" i="1"/>
  <c r="W363" i="1"/>
  <c r="X363" i="1"/>
  <c r="Y363" i="1"/>
  <c r="V364" i="1"/>
  <c r="W364" i="1"/>
  <c r="X364" i="1"/>
  <c r="Y364" i="1"/>
  <c r="V365" i="1"/>
  <c r="W365" i="1"/>
  <c r="X365" i="1"/>
  <c r="Y365" i="1"/>
  <c r="V366" i="1"/>
  <c r="W366" i="1"/>
  <c r="X366" i="1"/>
  <c r="Y366" i="1"/>
  <c r="V367" i="1"/>
  <c r="W367" i="1"/>
  <c r="X367" i="1"/>
  <c r="Y367" i="1"/>
  <c r="V368" i="1"/>
  <c r="W368" i="1"/>
  <c r="X368" i="1"/>
  <c r="Y368" i="1"/>
  <c r="V369" i="1"/>
  <c r="W369" i="1"/>
  <c r="X369" i="1"/>
  <c r="Y369" i="1"/>
  <c r="V370" i="1"/>
  <c r="W370" i="1"/>
  <c r="X370" i="1"/>
  <c r="Y370" i="1"/>
  <c r="V371" i="1"/>
  <c r="W371" i="1"/>
  <c r="X371" i="1"/>
  <c r="Y371" i="1"/>
  <c r="V372" i="1"/>
  <c r="W372" i="1"/>
  <c r="X372" i="1"/>
  <c r="Y372" i="1"/>
  <c r="V373" i="1"/>
  <c r="W373" i="1"/>
  <c r="X373" i="1"/>
  <c r="Y373" i="1"/>
  <c r="V374" i="1"/>
  <c r="W374" i="1"/>
  <c r="X374" i="1"/>
  <c r="Y374" i="1"/>
  <c r="V375" i="1"/>
  <c r="W375" i="1"/>
  <c r="X375" i="1"/>
  <c r="Y375" i="1"/>
  <c r="V376" i="1"/>
  <c r="W376" i="1"/>
  <c r="X376" i="1"/>
  <c r="Y376" i="1"/>
  <c r="V377" i="1"/>
  <c r="W377" i="1"/>
  <c r="X377" i="1"/>
  <c r="Y377" i="1"/>
  <c r="V378" i="1"/>
  <c r="W378" i="1"/>
  <c r="X378" i="1"/>
  <c r="Y378" i="1"/>
  <c r="V379" i="1"/>
  <c r="W379" i="1"/>
  <c r="X379" i="1"/>
  <c r="Y379" i="1"/>
  <c r="V380" i="1"/>
  <c r="W380" i="1"/>
  <c r="X380" i="1"/>
  <c r="Y380" i="1"/>
  <c r="V381" i="1"/>
  <c r="W381" i="1"/>
  <c r="X381" i="1"/>
  <c r="Y381" i="1"/>
  <c r="V382" i="1"/>
  <c r="W382" i="1"/>
  <c r="X382" i="1"/>
  <c r="Y382" i="1"/>
  <c r="V383" i="1"/>
  <c r="W383" i="1"/>
  <c r="X383" i="1"/>
  <c r="Y383" i="1"/>
  <c r="V384" i="1"/>
  <c r="W384" i="1"/>
  <c r="X384" i="1"/>
  <c r="Y384" i="1"/>
  <c r="V385" i="1"/>
  <c r="W385" i="1"/>
  <c r="X385" i="1"/>
  <c r="Y385" i="1"/>
  <c r="V386" i="1"/>
  <c r="W386" i="1"/>
  <c r="X386" i="1"/>
  <c r="Y386" i="1"/>
  <c r="V387" i="1"/>
  <c r="W387" i="1"/>
  <c r="X387" i="1"/>
  <c r="Y387" i="1"/>
  <c r="V388" i="1"/>
  <c r="W388" i="1"/>
  <c r="X388" i="1"/>
  <c r="Y388" i="1"/>
  <c r="V389" i="1"/>
  <c r="W389" i="1"/>
  <c r="X389" i="1"/>
  <c r="Y389" i="1"/>
  <c r="V390" i="1"/>
  <c r="W390" i="1"/>
  <c r="X390" i="1"/>
  <c r="Y390" i="1"/>
  <c r="V391" i="1"/>
  <c r="W391" i="1"/>
  <c r="X391" i="1"/>
  <c r="Y391" i="1"/>
  <c r="V392" i="1"/>
  <c r="W392" i="1"/>
  <c r="X392" i="1"/>
  <c r="Y392" i="1"/>
  <c r="V393" i="1"/>
  <c r="W393" i="1"/>
  <c r="X393" i="1"/>
  <c r="Y393" i="1"/>
  <c r="V394" i="1"/>
  <c r="W394" i="1"/>
  <c r="X394" i="1"/>
  <c r="Y394" i="1"/>
  <c r="V395" i="1"/>
  <c r="W395" i="1"/>
  <c r="X395" i="1"/>
  <c r="Y395" i="1"/>
  <c r="V396" i="1"/>
  <c r="W396" i="1"/>
  <c r="X396" i="1"/>
  <c r="Y396" i="1"/>
  <c r="V397" i="1"/>
  <c r="W397" i="1"/>
  <c r="X397" i="1"/>
  <c r="Y397" i="1"/>
  <c r="V398" i="1"/>
  <c r="W398" i="1"/>
  <c r="X398" i="1"/>
  <c r="Y398" i="1"/>
  <c r="V399" i="1"/>
  <c r="W399" i="1"/>
  <c r="X399" i="1"/>
  <c r="Y399" i="1"/>
  <c r="V400" i="1"/>
  <c r="W400" i="1"/>
  <c r="X400" i="1"/>
  <c r="Y400" i="1"/>
  <c r="V401" i="1"/>
  <c r="W401" i="1"/>
  <c r="X401" i="1"/>
  <c r="Y401" i="1"/>
  <c r="V402" i="1"/>
  <c r="W402" i="1"/>
  <c r="X402" i="1"/>
  <c r="Y402" i="1"/>
  <c r="V403" i="1"/>
  <c r="W403" i="1"/>
  <c r="X403" i="1"/>
  <c r="Y403" i="1"/>
  <c r="V404" i="1"/>
  <c r="W404" i="1"/>
  <c r="X404" i="1"/>
  <c r="Y404" i="1"/>
  <c r="V405" i="1"/>
  <c r="W405" i="1"/>
  <c r="X405" i="1"/>
  <c r="Y405" i="1"/>
  <c r="V406" i="1"/>
  <c r="W406" i="1"/>
  <c r="X406" i="1"/>
  <c r="Y406" i="1"/>
  <c r="V407" i="1"/>
  <c r="W407" i="1"/>
  <c r="X407" i="1"/>
  <c r="Y407" i="1"/>
  <c r="V408" i="1"/>
  <c r="W408" i="1"/>
  <c r="X408" i="1"/>
  <c r="Y408" i="1"/>
  <c r="V409" i="1"/>
  <c r="W409" i="1"/>
  <c r="X409" i="1"/>
  <c r="Y409" i="1"/>
  <c r="V410" i="1"/>
  <c r="W410" i="1"/>
  <c r="X410" i="1"/>
  <c r="Y410" i="1"/>
  <c r="V411" i="1"/>
  <c r="W411" i="1"/>
  <c r="X411" i="1"/>
  <c r="Y411" i="1"/>
  <c r="V412" i="1"/>
  <c r="W412" i="1"/>
  <c r="X412" i="1"/>
  <c r="Y412" i="1"/>
  <c r="V413" i="1"/>
  <c r="W413" i="1"/>
  <c r="X413" i="1"/>
  <c r="Y413" i="1"/>
  <c r="V414" i="1"/>
  <c r="W414" i="1"/>
  <c r="X414" i="1"/>
  <c r="Y414" i="1"/>
  <c r="V415" i="1"/>
  <c r="W415" i="1"/>
  <c r="X415" i="1"/>
  <c r="Y415" i="1"/>
  <c r="V416" i="1"/>
  <c r="W416" i="1"/>
  <c r="X416" i="1"/>
  <c r="Y416" i="1"/>
  <c r="V417" i="1"/>
  <c r="W417" i="1"/>
  <c r="X417" i="1"/>
  <c r="Y417" i="1"/>
  <c r="V418" i="1"/>
  <c r="W418" i="1"/>
  <c r="X418" i="1"/>
  <c r="Y418" i="1"/>
  <c r="V419" i="1"/>
  <c r="W419" i="1"/>
  <c r="X419" i="1"/>
  <c r="Y419" i="1"/>
  <c r="V420" i="1"/>
  <c r="W420" i="1"/>
  <c r="X420" i="1"/>
  <c r="Y420" i="1"/>
  <c r="V421" i="1"/>
  <c r="W421" i="1"/>
  <c r="X421" i="1"/>
  <c r="Y421" i="1"/>
  <c r="V422" i="1"/>
  <c r="W422" i="1"/>
  <c r="X422" i="1"/>
  <c r="Y422" i="1"/>
  <c r="V423" i="1"/>
  <c r="W423" i="1"/>
  <c r="X423" i="1"/>
  <c r="Y423" i="1"/>
  <c r="V424" i="1"/>
  <c r="W424" i="1"/>
  <c r="X424" i="1"/>
  <c r="Y424" i="1"/>
  <c r="V425" i="1"/>
  <c r="W425" i="1"/>
  <c r="X425" i="1"/>
  <c r="Y425" i="1"/>
  <c r="V426" i="1"/>
  <c r="W426" i="1"/>
  <c r="X426" i="1"/>
  <c r="Y426" i="1"/>
  <c r="V427" i="1"/>
  <c r="W427" i="1"/>
  <c r="X427" i="1"/>
  <c r="Y427" i="1"/>
  <c r="V428" i="1"/>
  <c r="W428" i="1"/>
  <c r="X428" i="1"/>
  <c r="Y428" i="1"/>
  <c r="V429" i="1"/>
  <c r="W429" i="1"/>
  <c r="X429" i="1"/>
  <c r="Y429" i="1"/>
  <c r="V430" i="1"/>
  <c r="W430" i="1"/>
  <c r="X430" i="1"/>
  <c r="Y430" i="1"/>
  <c r="V431" i="1"/>
  <c r="W431" i="1"/>
  <c r="X431" i="1"/>
  <c r="Y431" i="1"/>
  <c r="V432" i="1"/>
  <c r="W432" i="1"/>
  <c r="X432" i="1"/>
  <c r="Y432" i="1"/>
  <c r="V433" i="1"/>
  <c r="W433" i="1"/>
  <c r="X433" i="1"/>
  <c r="Y433" i="1"/>
  <c r="V434" i="1"/>
  <c r="W434" i="1"/>
  <c r="X434" i="1"/>
  <c r="Y434" i="1"/>
  <c r="V435" i="1"/>
  <c r="W435" i="1"/>
  <c r="X435" i="1"/>
  <c r="Y435" i="1"/>
  <c r="V436" i="1"/>
  <c r="W436" i="1"/>
  <c r="X436" i="1"/>
  <c r="Y436" i="1"/>
  <c r="V437" i="1"/>
  <c r="W437" i="1"/>
  <c r="X437" i="1"/>
  <c r="Y437" i="1"/>
  <c r="V438" i="1"/>
  <c r="W438" i="1"/>
  <c r="X438" i="1"/>
  <c r="Y438" i="1"/>
  <c r="V439" i="1"/>
  <c r="W439" i="1"/>
  <c r="X439" i="1"/>
  <c r="Y439" i="1"/>
  <c r="V440" i="1"/>
  <c r="W440" i="1"/>
  <c r="X440" i="1"/>
  <c r="Y440" i="1"/>
  <c r="V441" i="1"/>
  <c r="W441" i="1"/>
  <c r="X441" i="1"/>
  <c r="Y441" i="1"/>
  <c r="V442" i="1"/>
  <c r="W442" i="1"/>
  <c r="X442" i="1"/>
  <c r="Y442" i="1"/>
  <c r="V443" i="1"/>
  <c r="W443" i="1"/>
  <c r="X443" i="1"/>
  <c r="Y443" i="1"/>
  <c r="V444" i="1"/>
  <c r="W444" i="1"/>
  <c r="X444" i="1"/>
  <c r="Y444" i="1"/>
  <c r="V445" i="1"/>
  <c r="W445" i="1"/>
  <c r="X445" i="1"/>
  <c r="Y445" i="1"/>
  <c r="V446" i="1"/>
  <c r="W446" i="1"/>
  <c r="X446" i="1"/>
  <c r="Y446" i="1"/>
  <c r="V447" i="1"/>
  <c r="W447" i="1"/>
  <c r="X447" i="1"/>
  <c r="Y447" i="1"/>
  <c r="V448" i="1"/>
  <c r="W448" i="1"/>
  <c r="X448" i="1"/>
  <c r="Y448" i="1"/>
  <c r="V449" i="1"/>
  <c r="W449" i="1"/>
  <c r="X449" i="1"/>
  <c r="Y449" i="1"/>
  <c r="V450" i="1"/>
  <c r="W450" i="1"/>
  <c r="X450" i="1"/>
  <c r="Y450" i="1"/>
  <c r="V451" i="1"/>
  <c r="W451" i="1"/>
  <c r="X451" i="1"/>
  <c r="Y451" i="1"/>
  <c r="V452" i="1"/>
  <c r="W452" i="1"/>
  <c r="X452" i="1"/>
  <c r="Y452" i="1"/>
  <c r="V453" i="1"/>
  <c r="W453" i="1"/>
  <c r="X453" i="1"/>
  <c r="Y453" i="1"/>
  <c r="V454" i="1"/>
  <c r="W454" i="1"/>
  <c r="X454" i="1"/>
  <c r="Y454" i="1"/>
  <c r="V455" i="1"/>
  <c r="W455" i="1"/>
  <c r="X455" i="1"/>
  <c r="Y455" i="1"/>
  <c r="V456" i="1"/>
  <c r="W456" i="1"/>
  <c r="X456" i="1"/>
  <c r="Y456" i="1"/>
  <c r="V457" i="1"/>
  <c r="W457" i="1"/>
  <c r="X457" i="1"/>
  <c r="Y457" i="1"/>
  <c r="V458" i="1"/>
  <c r="W458" i="1"/>
  <c r="X458" i="1"/>
  <c r="Y458" i="1"/>
  <c r="V459" i="1"/>
  <c r="W459" i="1"/>
  <c r="X459" i="1"/>
  <c r="Y459" i="1"/>
  <c r="V460" i="1"/>
  <c r="W460" i="1"/>
  <c r="X460" i="1"/>
  <c r="Y460" i="1"/>
  <c r="V461" i="1"/>
  <c r="W461" i="1"/>
  <c r="X461" i="1"/>
  <c r="Y461" i="1"/>
  <c r="V462" i="1"/>
  <c r="W462" i="1"/>
  <c r="X462" i="1"/>
  <c r="Y462" i="1"/>
  <c r="V463" i="1"/>
  <c r="W463" i="1"/>
  <c r="X463" i="1"/>
  <c r="Y463" i="1"/>
  <c r="V464" i="1"/>
  <c r="W464" i="1"/>
  <c r="X464" i="1"/>
  <c r="Y464" i="1"/>
  <c r="V465" i="1"/>
  <c r="W465" i="1"/>
  <c r="X465" i="1"/>
  <c r="Y465" i="1"/>
  <c r="V466" i="1"/>
  <c r="W466" i="1"/>
  <c r="X466" i="1"/>
  <c r="Y466" i="1"/>
  <c r="V467" i="1"/>
  <c r="W467" i="1"/>
  <c r="X467" i="1"/>
  <c r="Y467" i="1"/>
  <c r="V468" i="1"/>
  <c r="W468" i="1"/>
  <c r="X468" i="1"/>
  <c r="Y468" i="1"/>
  <c r="V469" i="1"/>
  <c r="W469" i="1"/>
  <c r="X469" i="1"/>
  <c r="Y469" i="1"/>
  <c r="V470" i="1"/>
  <c r="W470" i="1"/>
  <c r="X470" i="1"/>
  <c r="Y470" i="1"/>
  <c r="V471" i="1"/>
  <c r="W471" i="1"/>
  <c r="X471" i="1"/>
  <c r="Y471" i="1"/>
  <c r="V472" i="1"/>
  <c r="W472" i="1"/>
  <c r="X472" i="1"/>
  <c r="Y472" i="1"/>
  <c r="V473" i="1"/>
  <c r="W473" i="1"/>
  <c r="X473" i="1"/>
  <c r="Y473" i="1"/>
  <c r="V474" i="1"/>
  <c r="W474" i="1"/>
  <c r="X474" i="1"/>
  <c r="Y474" i="1"/>
  <c r="V475" i="1"/>
  <c r="W475" i="1"/>
  <c r="X475" i="1"/>
  <c r="Y475" i="1"/>
  <c r="V476" i="1"/>
  <c r="W476" i="1"/>
  <c r="X476" i="1"/>
  <c r="Y476" i="1"/>
  <c r="V477" i="1"/>
  <c r="W477" i="1"/>
  <c r="X477" i="1"/>
  <c r="Y477" i="1"/>
  <c r="V478" i="1"/>
  <c r="W478" i="1"/>
  <c r="X478" i="1"/>
  <c r="Y478" i="1"/>
  <c r="V479" i="1"/>
  <c r="W479" i="1"/>
  <c r="X479" i="1"/>
  <c r="Y479" i="1"/>
  <c r="V480" i="1"/>
  <c r="W480" i="1"/>
  <c r="X480" i="1"/>
  <c r="Y480" i="1"/>
  <c r="V481" i="1"/>
  <c r="W481" i="1"/>
  <c r="X481" i="1"/>
  <c r="Y481" i="1"/>
  <c r="V482" i="1"/>
  <c r="W482" i="1"/>
  <c r="X482" i="1"/>
  <c r="Y482" i="1"/>
  <c r="V483" i="1"/>
  <c r="W483" i="1"/>
  <c r="X483" i="1"/>
  <c r="Y483" i="1"/>
  <c r="V484" i="1"/>
  <c r="W484" i="1"/>
  <c r="X484" i="1"/>
  <c r="Y484" i="1"/>
  <c r="V485" i="1"/>
  <c r="W485" i="1"/>
  <c r="X485" i="1"/>
  <c r="Y485" i="1"/>
  <c r="V486" i="1"/>
  <c r="W486" i="1"/>
  <c r="X486" i="1"/>
  <c r="Y486" i="1"/>
  <c r="V487" i="1"/>
  <c r="W487" i="1"/>
  <c r="X487" i="1"/>
  <c r="Y487" i="1"/>
  <c r="V488" i="1"/>
  <c r="W488" i="1"/>
  <c r="X488" i="1"/>
  <c r="Y488" i="1"/>
  <c r="V489" i="1"/>
  <c r="W489" i="1"/>
  <c r="X489" i="1"/>
  <c r="Y489" i="1"/>
  <c r="V490" i="1"/>
  <c r="W490" i="1"/>
  <c r="X490" i="1"/>
  <c r="Y490" i="1"/>
  <c r="V491" i="1"/>
  <c r="W491" i="1"/>
  <c r="X491" i="1"/>
  <c r="Y491" i="1"/>
  <c r="V492" i="1"/>
  <c r="W492" i="1"/>
  <c r="X492" i="1"/>
  <c r="Y492" i="1"/>
  <c r="V493" i="1"/>
  <c r="W493" i="1"/>
  <c r="X493" i="1"/>
  <c r="Y493" i="1"/>
  <c r="V494" i="1"/>
  <c r="W494" i="1"/>
  <c r="X494" i="1"/>
  <c r="Y494" i="1"/>
  <c r="V495" i="1"/>
  <c r="W495" i="1"/>
  <c r="X495" i="1"/>
  <c r="Y495" i="1"/>
  <c r="V496" i="1"/>
  <c r="W496" i="1"/>
  <c r="X496" i="1"/>
  <c r="Y496" i="1"/>
  <c r="V497" i="1"/>
  <c r="W497" i="1"/>
  <c r="X497" i="1"/>
  <c r="Y497" i="1"/>
  <c r="V498" i="1"/>
  <c r="W498" i="1"/>
  <c r="X498" i="1"/>
  <c r="Y498" i="1"/>
  <c r="V499" i="1"/>
  <c r="W499" i="1"/>
  <c r="X499" i="1"/>
  <c r="Y499" i="1"/>
  <c r="V500" i="1"/>
  <c r="W500" i="1"/>
  <c r="X500" i="1"/>
  <c r="Y500" i="1"/>
  <c r="V501" i="1"/>
  <c r="W501" i="1"/>
  <c r="X501" i="1"/>
  <c r="Y501" i="1"/>
  <c r="V502" i="1"/>
  <c r="W502" i="1"/>
  <c r="X502" i="1"/>
  <c r="Y502" i="1"/>
  <c r="V503" i="1"/>
  <c r="W503" i="1"/>
  <c r="X503" i="1"/>
  <c r="Y503" i="1"/>
  <c r="V504" i="1"/>
  <c r="W504" i="1"/>
  <c r="X504" i="1"/>
  <c r="Y504" i="1"/>
  <c r="V505" i="1"/>
  <c r="W505" i="1"/>
  <c r="X505" i="1"/>
  <c r="Y505" i="1"/>
  <c r="V506" i="1"/>
  <c r="W506" i="1"/>
  <c r="X506" i="1"/>
  <c r="Y506" i="1"/>
  <c r="V507" i="1"/>
  <c r="W507" i="1"/>
  <c r="X507" i="1"/>
  <c r="Y507" i="1"/>
  <c r="V508" i="1"/>
  <c r="W508" i="1"/>
  <c r="X508" i="1"/>
  <c r="Y508" i="1"/>
  <c r="V509" i="1"/>
  <c r="W509" i="1"/>
  <c r="X509" i="1"/>
  <c r="Y509" i="1"/>
  <c r="V510" i="1"/>
  <c r="W510" i="1"/>
  <c r="X510" i="1"/>
  <c r="Y510" i="1"/>
  <c r="V511" i="1"/>
  <c r="W511" i="1"/>
  <c r="X511" i="1"/>
  <c r="Y511" i="1"/>
  <c r="V512" i="1"/>
  <c r="W512" i="1"/>
  <c r="X512" i="1"/>
  <c r="Y512" i="1"/>
  <c r="V513" i="1"/>
  <c r="W513" i="1"/>
  <c r="X513" i="1"/>
  <c r="Y513" i="1"/>
  <c r="V514" i="1"/>
  <c r="W514" i="1"/>
  <c r="X514" i="1"/>
  <c r="Y514" i="1"/>
  <c r="V515" i="1"/>
  <c r="W515" i="1"/>
  <c r="X515" i="1"/>
  <c r="Y515" i="1"/>
  <c r="V516" i="1"/>
  <c r="W516" i="1"/>
  <c r="X516" i="1"/>
  <c r="Y516" i="1"/>
  <c r="V517" i="1"/>
  <c r="W517" i="1"/>
  <c r="X517" i="1"/>
  <c r="Y517" i="1"/>
  <c r="V518" i="1"/>
  <c r="W518" i="1"/>
  <c r="X518" i="1"/>
  <c r="Y518" i="1"/>
  <c r="V519" i="1"/>
  <c r="W519" i="1"/>
  <c r="X519" i="1"/>
  <c r="Y519" i="1"/>
  <c r="V520" i="1"/>
  <c r="W520" i="1"/>
  <c r="X520" i="1"/>
  <c r="Y520" i="1"/>
  <c r="V521" i="1"/>
  <c r="W521" i="1"/>
  <c r="X521" i="1"/>
  <c r="Y521" i="1"/>
  <c r="V522" i="1"/>
  <c r="W522" i="1"/>
  <c r="X522" i="1"/>
  <c r="Y522" i="1"/>
  <c r="V523" i="1"/>
  <c r="W523" i="1"/>
  <c r="X523" i="1"/>
  <c r="Y523" i="1"/>
  <c r="V524" i="1"/>
  <c r="W524" i="1"/>
  <c r="X524" i="1"/>
  <c r="Y524" i="1"/>
  <c r="V525" i="1"/>
  <c r="W525" i="1"/>
  <c r="X525" i="1"/>
  <c r="Y525" i="1"/>
  <c r="V526" i="1"/>
  <c r="W526" i="1"/>
  <c r="X526" i="1"/>
  <c r="Y526" i="1"/>
  <c r="V527" i="1"/>
  <c r="W527" i="1"/>
  <c r="X527" i="1"/>
  <c r="Y527" i="1"/>
  <c r="V528" i="1"/>
  <c r="W528" i="1"/>
  <c r="X528" i="1"/>
  <c r="Y528" i="1"/>
  <c r="V529" i="1"/>
  <c r="W529" i="1"/>
  <c r="X529" i="1"/>
  <c r="Y529" i="1"/>
  <c r="V530" i="1"/>
  <c r="W530" i="1"/>
  <c r="X530" i="1"/>
  <c r="Y530" i="1"/>
  <c r="V531" i="1"/>
  <c r="W531" i="1"/>
  <c r="X531" i="1"/>
  <c r="Y531" i="1"/>
  <c r="V532" i="1"/>
  <c r="W532" i="1"/>
  <c r="X532" i="1"/>
  <c r="Y532" i="1"/>
  <c r="V533" i="1"/>
  <c r="W533" i="1"/>
  <c r="X533" i="1"/>
  <c r="Y533" i="1"/>
  <c r="V534" i="1"/>
  <c r="W534" i="1"/>
  <c r="X534" i="1"/>
  <c r="Y534" i="1"/>
  <c r="V535" i="1"/>
  <c r="W535" i="1"/>
  <c r="X535" i="1"/>
  <c r="Y535" i="1"/>
  <c r="V536" i="1"/>
  <c r="W536" i="1"/>
  <c r="X536" i="1"/>
  <c r="Y536" i="1"/>
  <c r="V537" i="1"/>
  <c r="W537" i="1"/>
  <c r="X537" i="1"/>
  <c r="Y537" i="1"/>
  <c r="V538" i="1"/>
  <c r="W538" i="1"/>
  <c r="X538" i="1"/>
  <c r="Y538" i="1"/>
  <c r="V539" i="1"/>
  <c r="W539" i="1"/>
  <c r="X539" i="1"/>
  <c r="Y539" i="1"/>
  <c r="V540" i="1"/>
  <c r="W540" i="1"/>
  <c r="X540" i="1"/>
  <c r="Y540" i="1"/>
  <c r="V541" i="1"/>
  <c r="W541" i="1"/>
  <c r="X541" i="1"/>
  <c r="Y541" i="1"/>
  <c r="V542" i="1"/>
  <c r="W542" i="1"/>
  <c r="X542" i="1"/>
  <c r="Y542" i="1"/>
  <c r="V543" i="1"/>
  <c r="W543" i="1"/>
  <c r="X543" i="1"/>
  <c r="Y543" i="1"/>
  <c r="V544" i="1"/>
  <c r="W544" i="1"/>
  <c r="X544" i="1"/>
  <c r="Y544" i="1"/>
  <c r="V545" i="1"/>
  <c r="W545" i="1"/>
  <c r="X545" i="1"/>
  <c r="Y545" i="1"/>
  <c r="V546" i="1"/>
  <c r="W546" i="1"/>
  <c r="X546" i="1"/>
  <c r="Y546" i="1"/>
  <c r="V547" i="1"/>
  <c r="W547" i="1"/>
  <c r="X547" i="1"/>
  <c r="Y547" i="1"/>
  <c r="V548" i="1"/>
  <c r="W548" i="1"/>
  <c r="X548" i="1"/>
  <c r="Y548" i="1"/>
  <c r="V549" i="1"/>
  <c r="W549" i="1"/>
  <c r="X549" i="1"/>
  <c r="Y549" i="1"/>
  <c r="V550" i="1"/>
  <c r="W550" i="1"/>
  <c r="X550" i="1"/>
  <c r="Y550" i="1"/>
  <c r="V551" i="1"/>
  <c r="W551" i="1"/>
  <c r="X551" i="1"/>
  <c r="Y551" i="1"/>
  <c r="V552" i="1"/>
  <c r="W552" i="1"/>
  <c r="X552" i="1"/>
  <c r="Y552" i="1"/>
  <c r="V553" i="1"/>
  <c r="W553" i="1"/>
  <c r="X553" i="1"/>
  <c r="Y553" i="1"/>
  <c r="V554" i="1"/>
  <c r="W554" i="1"/>
  <c r="X554" i="1"/>
  <c r="Y554" i="1"/>
  <c r="V555" i="1"/>
  <c r="W555" i="1"/>
  <c r="X555" i="1"/>
  <c r="Y555" i="1"/>
  <c r="V556" i="1"/>
  <c r="W556" i="1"/>
  <c r="X556" i="1"/>
  <c r="Y556" i="1"/>
  <c r="V557" i="1"/>
  <c r="W557" i="1"/>
  <c r="X557" i="1"/>
  <c r="Y557" i="1"/>
  <c r="V558" i="1"/>
  <c r="W558" i="1"/>
  <c r="X558" i="1"/>
  <c r="Y558" i="1"/>
  <c r="V559" i="1"/>
  <c r="W559" i="1"/>
  <c r="X559" i="1"/>
  <c r="Y559" i="1"/>
  <c r="V560" i="1"/>
  <c r="W560" i="1"/>
  <c r="X560" i="1"/>
  <c r="Y560" i="1"/>
  <c r="V561" i="1"/>
  <c r="W561" i="1"/>
  <c r="X561" i="1"/>
  <c r="Y561" i="1"/>
  <c r="V562" i="1"/>
  <c r="W562" i="1"/>
  <c r="X562" i="1"/>
  <c r="Y562" i="1"/>
  <c r="V563" i="1"/>
  <c r="W563" i="1"/>
  <c r="X563" i="1"/>
  <c r="Y563" i="1"/>
  <c r="V564" i="1"/>
  <c r="W564" i="1"/>
  <c r="X564" i="1"/>
  <c r="Y564" i="1"/>
  <c r="V565" i="1"/>
  <c r="W565" i="1"/>
  <c r="X565" i="1"/>
  <c r="Y565" i="1"/>
  <c r="V566" i="1"/>
  <c r="W566" i="1"/>
  <c r="X566" i="1"/>
  <c r="Y566" i="1"/>
  <c r="V567" i="1"/>
  <c r="W567" i="1"/>
  <c r="X567" i="1"/>
  <c r="Y567" i="1"/>
  <c r="V568" i="1"/>
  <c r="W568" i="1"/>
  <c r="X568" i="1"/>
  <c r="Y568" i="1"/>
  <c r="V569" i="1"/>
  <c r="W569" i="1"/>
  <c r="X569" i="1"/>
  <c r="Y569" i="1"/>
  <c r="V570" i="1"/>
  <c r="W570" i="1"/>
  <c r="X570" i="1"/>
  <c r="Y570" i="1"/>
  <c r="V571" i="1"/>
  <c r="W571" i="1"/>
  <c r="X571" i="1"/>
  <c r="Y571" i="1"/>
  <c r="V572" i="1"/>
  <c r="W572" i="1"/>
  <c r="X572" i="1"/>
  <c r="Y572" i="1"/>
  <c r="V573" i="1"/>
  <c r="W573" i="1"/>
  <c r="X573" i="1"/>
  <c r="Y573" i="1"/>
  <c r="V574" i="1"/>
  <c r="W574" i="1"/>
  <c r="X574" i="1"/>
  <c r="Y574" i="1"/>
  <c r="V575" i="1"/>
  <c r="W575" i="1"/>
  <c r="X575" i="1"/>
  <c r="Y575" i="1"/>
  <c r="V576" i="1"/>
  <c r="W576" i="1"/>
  <c r="X576" i="1"/>
  <c r="Y576" i="1"/>
  <c r="V577" i="1"/>
  <c r="W577" i="1"/>
  <c r="X577" i="1"/>
  <c r="Y577" i="1"/>
  <c r="V578" i="1"/>
  <c r="W578" i="1"/>
  <c r="X578" i="1"/>
  <c r="Y578" i="1"/>
  <c r="V579" i="1"/>
  <c r="W579" i="1"/>
  <c r="X579" i="1"/>
  <c r="Y579" i="1"/>
  <c r="V580" i="1"/>
  <c r="W580" i="1"/>
  <c r="X580" i="1"/>
  <c r="Y580" i="1"/>
  <c r="V581" i="1"/>
  <c r="W581" i="1"/>
  <c r="X581" i="1"/>
  <c r="Y581" i="1"/>
  <c r="V582" i="1"/>
  <c r="W582" i="1"/>
  <c r="X582" i="1"/>
  <c r="Y582" i="1"/>
  <c r="V583" i="1"/>
  <c r="W583" i="1"/>
  <c r="X583" i="1"/>
  <c r="Y583" i="1"/>
  <c r="V584" i="1"/>
  <c r="W584" i="1"/>
  <c r="X584" i="1"/>
  <c r="Y584" i="1"/>
  <c r="V585" i="1"/>
  <c r="W585" i="1"/>
  <c r="X585" i="1"/>
  <c r="Y585" i="1"/>
  <c r="V586" i="1"/>
  <c r="W586" i="1"/>
  <c r="X586" i="1"/>
  <c r="Y586" i="1"/>
  <c r="V587" i="1"/>
  <c r="W587" i="1"/>
  <c r="X587" i="1"/>
  <c r="Y587" i="1"/>
  <c r="V588" i="1"/>
  <c r="W588" i="1"/>
  <c r="X588" i="1"/>
  <c r="Y588" i="1"/>
  <c r="V589" i="1"/>
  <c r="W589" i="1"/>
  <c r="X589" i="1"/>
  <c r="Y589" i="1"/>
  <c r="V590" i="1"/>
  <c r="W590" i="1"/>
  <c r="X590" i="1"/>
  <c r="Y590" i="1"/>
  <c r="V591" i="1"/>
  <c r="W591" i="1"/>
  <c r="X591" i="1"/>
  <c r="Y591" i="1"/>
  <c r="V592" i="1"/>
  <c r="W592" i="1"/>
  <c r="X592" i="1"/>
  <c r="Y592" i="1"/>
  <c r="V593" i="1"/>
  <c r="W593" i="1"/>
  <c r="X593" i="1"/>
  <c r="Y593" i="1"/>
  <c r="V594" i="1"/>
  <c r="W594" i="1"/>
  <c r="X594" i="1"/>
  <c r="Y594" i="1"/>
  <c r="V595" i="1"/>
  <c r="W595" i="1"/>
  <c r="X595" i="1"/>
  <c r="Y595" i="1"/>
  <c r="V596" i="1"/>
  <c r="W596" i="1"/>
  <c r="X596" i="1"/>
  <c r="Y596" i="1"/>
  <c r="V597" i="1"/>
  <c r="W597" i="1"/>
  <c r="X597" i="1"/>
  <c r="Y597" i="1"/>
  <c r="V598" i="1"/>
  <c r="W598" i="1"/>
  <c r="X598" i="1"/>
  <c r="Y598" i="1"/>
  <c r="V599" i="1"/>
  <c r="W599" i="1"/>
  <c r="X599" i="1"/>
  <c r="Y599" i="1"/>
  <c r="V600" i="1"/>
  <c r="W600" i="1"/>
  <c r="X600" i="1"/>
  <c r="Y600" i="1"/>
  <c r="V601" i="1"/>
  <c r="W601" i="1"/>
  <c r="X601" i="1"/>
  <c r="Y601" i="1"/>
  <c r="V602" i="1"/>
  <c r="W602" i="1"/>
  <c r="X602" i="1"/>
  <c r="Y602" i="1"/>
  <c r="V603" i="1"/>
  <c r="W603" i="1"/>
  <c r="X603" i="1"/>
  <c r="Y603" i="1"/>
  <c r="V604" i="1"/>
  <c r="W604" i="1"/>
  <c r="X604" i="1"/>
  <c r="Y604" i="1"/>
  <c r="V605" i="1"/>
  <c r="W605" i="1"/>
  <c r="X605" i="1"/>
  <c r="Y605" i="1"/>
  <c r="V606" i="1"/>
  <c r="W606" i="1"/>
  <c r="X606" i="1"/>
  <c r="Y606" i="1"/>
  <c r="V607" i="1"/>
  <c r="W607" i="1"/>
  <c r="X607" i="1"/>
  <c r="Y607" i="1"/>
  <c r="V608" i="1"/>
  <c r="W608" i="1"/>
  <c r="X608" i="1"/>
  <c r="Y608" i="1"/>
  <c r="V609" i="1"/>
  <c r="W609" i="1"/>
  <c r="X609" i="1"/>
  <c r="Y609" i="1"/>
  <c r="V610" i="1"/>
  <c r="W610" i="1"/>
  <c r="X610" i="1"/>
  <c r="Y610" i="1"/>
  <c r="V611" i="1"/>
  <c r="W611" i="1"/>
  <c r="X611" i="1"/>
  <c r="Y611" i="1"/>
  <c r="V612" i="1"/>
  <c r="W612" i="1"/>
  <c r="X612" i="1"/>
  <c r="Y612" i="1"/>
  <c r="V613" i="1"/>
  <c r="W613" i="1"/>
  <c r="X613" i="1"/>
  <c r="Y613" i="1"/>
  <c r="V614" i="1"/>
  <c r="W614" i="1"/>
  <c r="X614" i="1"/>
  <c r="Y614" i="1"/>
  <c r="V615" i="1"/>
  <c r="W615" i="1"/>
  <c r="X615" i="1"/>
  <c r="Y615" i="1"/>
  <c r="V616" i="1"/>
  <c r="W616" i="1"/>
  <c r="X616" i="1"/>
  <c r="Y616" i="1"/>
  <c r="V617" i="1"/>
  <c r="W617" i="1"/>
  <c r="X617" i="1"/>
  <c r="Y617" i="1"/>
  <c r="V618" i="1"/>
  <c r="W618" i="1"/>
  <c r="X618" i="1"/>
  <c r="Y618" i="1"/>
  <c r="V619" i="1"/>
  <c r="W619" i="1"/>
  <c r="X619" i="1"/>
  <c r="Y619" i="1"/>
  <c r="V620" i="1"/>
  <c r="W620" i="1"/>
  <c r="X620" i="1"/>
  <c r="Y620" i="1"/>
  <c r="V621" i="1"/>
  <c r="W621" i="1"/>
  <c r="X621" i="1"/>
  <c r="Y621" i="1"/>
  <c r="V622" i="1"/>
  <c r="W622" i="1"/>
  <c r="X622" i="1"/>
  <c r="Y622" i="1"/>
  <c r="V623" i="1"/>
  <c r="W623" i="1"/>
  <c r="X623" i="1"/>
  <c r="Y623" i="1"/>
  <c r="V624" i="1"/>
  <c r="W624" i="1"/>
  <c r="X624" i="1"/>
  <c r="Y624" i="1"/>
  <c r="V625" i="1"/>
  <c r="W625" i="1"/>
  <c r="X625" i="1"/>
  <c r="Y625" i="1"/>
  <c r="V626" i="1"/>
  <c r="W626" i="1"/>
  <c r="X626" i="1"/>
  <c r="Y626" i="1"/>
  <c r="V627" i="1"/>
  <c r="W627" i="1"/>
  <c r="X627" i="1"/>
  <c r="Y627" i="1"/>
  <c r="V628" i="1"/>
  <c r="W628" i="1"/>
  <c r="X628" i="1"/>
  <c r="Y628" i="1"/>
  <c r="V629" i="1"/>
  <c r="W629" i="1"/>
  <c r="X629" i="1"/>
  <c r="Y629" i="1"/>
  <c r="V630" i="1"/>
  <c r="W630" i="1"/>
  <c r="X630" i="1"/>
  <c r="Y630" i="1"/>
  <c r="V631" i="1"/>
  <c r="W631" i="1"/>
  <c r="X631" i="1"/>
  <c r="Y631" i="1"/>
  <c r="V632" i="1"/>
  <c r="W632" i="1"/>
  <c r="X632" i="1"/>
  <c r="Y632" i="1"/>
  <c r="V633" i="1"/>
  <c r="W633" i="1"/>
  <c r="X633" i="1"/>
  <c r="Y633" i="1"/>
  <c r="V634" i="1"/>
  <c r="W634" i="1"/>
  <c r="X634" i="1"/>
  <c r="Y634" i="1"/>
  <c r="V635" i="1"/>
  <c r="W635" i="1"/>
  <c r="X635" i="1"/>
  <c r="Y635" i="1"/>
  <c r="V636" i="1"/>
  <c r="W636" i="1"/>
  <c r="X636" i="1"/>
  <c r="Y636" i="1"/>
  <c r="V637" i="1"/>
  <c r="W637" i="1"/>
  <c r="X637" i="1"/>
  <c r="Y637" i="1"/>
  <c r="V638" i="1"/>
  <c r="W638" i="1"/>
  <c r="X638" i="1"/>
  <c r="Y638" i="1"/>
  <c r="V639" i="1"/>
  <c r="W639" i="1"/>
  <c r="X639" i="1"/>
  <c r="Y639" i="1"/>
  <c r="V640" i="1"/>
  <c r="W640" i="1"/>
  <c r="X640" i="1"/>
  <c r="Y640" i="1"/>
  <c r="V641" i="1"/>
  <c r="W641" i="1"/>
  <c r="X641" i="1"/>
  <c r="Y641" i="1"/>
  <c r="V642" i="1"/>
  <c r="W642" i="1"/>
  <c r="X642" i="1"/>
  <c r="Y642" i="1"/>
  <c r="V643" i="1"/>
  <c r="W643" i="1"/>
  <c r="X643" i="1"/>
  <c r="Y643" i="1"/>
  <c r="V644" i="1"/>
  <c r="W644" i="1"/>
  <c r="X644" i="1"/>
  <c r="Y644" i="1"/>
  <c r="V645" i="1"/>
  <c r="W645" i="1"/>
  <c r="X645" i="1"/>
  <c r="Y645" i="1"/>
  <c r="V646" i="1"/>
  <c r="W646" i="1"/>
  <c r="X646" i="1"/>
  <c r="Y646" i="1"/>
  <c r="V647" i="1"/>
  <c r="W647" i="1"/>
  <c r="X647" i="1"/>
  <c r="Y647" i="1"/>
  <c r="V648" i="1"/>
  <c r="W648" i="1"/>
  <c r="X648" i="1"/>
  <c r="Y648" i="1"/>
  <c r="V649" i="1"/>
  <c r="W649" i="1"/>
  <c r="X649" i="1"/>
  <c r="Y649" i="1"/>
  <c r="V650" i="1"/>
  <c r="W650" i="1"/>
  <c r="X650" i="1"/>
  <c r="Y650" i="1"/>
  <c r="V651" i="1"/>
  <c r="W651" i="1"/>
  <c r="X651" i="1"/>
  <c r="Y651" i="1"/>
  <c r="V652" i="1"/>
  <c r="W652" i="1"/>
  <c r="X652" i="1"/>
  <c r="Y652" i="1"/>
  <c r="V653" i="1"/>
  <c r="W653" i="1"/>
  <c r="X653" i="1"/>
  <c r="Y653" i="1"/>
  <c r="V654" i="1"/>
  <c r="W654" i="1"/>
  <c r="X654" i="1"/>
  <c r="Y654" i="1"/>
  <c r="V655" i="1"/>
  <c r="W655" i="1"/>
  <c r="X655" i="1"/>
  <c r="Y655" i="1"/>
  <c r="V656" i="1"/>
  <c r="W656" i="1"/>
  <c r="X656" i="1"/>
  <c r="Y656" i="1"/>
  <c r="V657" i="1"/>
  <c r="W657" i="1"/>
  <c r="X657" i="1"/>
  <c r="Y657" i="1"/>
  <c r="V658" i="1"/>
  <c r="W658" i="1"/>
  <c r="X658" i="1"/>
  <c r="Y658" i="1"/>
  <c r="V659" i="1"/>
  <c r="W659" i="1"/>
  <c r="X659" i="1"/>
  <c r="Y659" i="1"/>
  <c r="V660" i="1"/>
  <c r="W660" i="1"/>
  <c r="X660" i="1"/>
  <c r="Y660" i="1"/>
  <c r="V661" i="1"/>
  <c r="W661" i="1"/>
  <c r="X661" i="1"/>
  <c r="Y661" i="1"/>
  <c r="V662" i="1"/>
  <c r="W662" i="1"/>
  <c r="X662" i="1"/>
  <c r="Y662" i="1"/>
  <c r="V663" i="1"/>
  <c r="W663" i="1"/>
  <c r="X663" i="1"/>
  <c r="Y663" i="1"/>
  <c r="V664" i="1"/>
  <c r="W664" i="1"/>
  <c r="X664" i="1"/>
  <c r="Y664" i="1"/>
  <c r="V665" i="1"/>
  <c r="W665" i="1"/>
  <c r="X665" i="1"/>
  <c r="Y665" i="1"/>
  <c r="V666" i="1"/>
  <c r="W666" i="1"/>
  <c r="X666" i="1"/>
  <c r="Y666" i="1"/>
  <c r="V667" i="1"/>
  <c r="W667" i="1"/>
  <c r="X667" i="1"/>
  <c r="Y667" i="1"/>
  <c r="V668" i="1"/>
  <c r="W668" i="1"/>
  <c r="X668" i="1"/>
  <c r="Y668" i="1"/>
  <c r="V669" i="1"/>
  <c r="W669" i="1"/>
  <c r="X669" i="1"/>
  <c r="Y669" i="1"/>
  <c r="V670" i="1"/>
  <c r="W670" i="1"/>
  <c r="X670" i="1"/>
  <c r="Y670" i="1"/>
  <c r="V671" i="1"/>
  <c r="W671" i="1"/>
  <c r="X671" i="1"/>
  <c r="Y671" i="1"/>
  <c r="V672" i="1"/>
  <c r="W672" i="1"/>
  <c r="X672" i="1"/>
  <c r="Y672" i="1"/>
  <c r="V673" i="1"/>
  <c r="W673" i="1"/>
  <c r="X673" i="1"/>
  <c r="Y673" i="1"/>
  <c r="V674" i="1"/>
  <c r="W674" i="1"/>
  <c r="X674" i="1"/>
  <c r="Y674" i="1"/>
  <c r="V675" i="1"/>
  <c r="W675" i="1"/>
  <c r="X675" i="1"/>
  <c r="Y675" i="1"/>
  <c r="V676" i="1"/>
  <c r="W676" i="1"/>
  <c r="X676" i="1"/>
  <c r="Y676" i="1"/>
  <c r="V677" i="1"/>
  <c r="W677" i="1"/>
  <c r="X677" i="1"/>
  <c r="Y677" i="1"/>
  <c r="V678" i="1"/>
  <c r="W678" i="1"/>
  <c r="X678" i="1"/>
  <c r="Y678" i="1"/>
  <c r="V679" i="1"/>
  <c r="W679" i="1"/>
  <c r="X679" i="1"/>
  <c r="Y679" i="1"/>
  <c r="V680" i="1"/>
  <c r="W680" i="1"/>
  <c r="X680" i="1"/>
  <c r="Y680" i="1"/>
  <c r="V681" i="1"/>
  <c r="W681" i="1"/>
  <c r="X681" i="1"/>
  <c r="Y681" i="1"/>
  <c r="V682" i="1"/>
  <c r="W682" i="1"/>
  <c r="X682" i="1"/>
  <c r="Y682" i="1"/>
  <c r="V683" i="1"/>
  <c r="W683" i="1"/>
  <c r="X683" i="1"/>
  <c r="Y683" i="1"/>
  <c r="V684" i="1"/>
  <c r="W684" i="1"/>
  <c r="X684" i="1"/>
  <c r="Y684" i="1"/>
  <c r="V685" i="1"/>
  <c r="W685" i="1"/>
  <c r="X685" i="1"/>
  <c r="Y685" i="1"/>
  <c r="V686" i="1"/>
  <c r="W686" i="1"/>
  <c r="X686" i="1"/>
  <c r="Y686" i="1"/>
  <c r="V687" i="1"/>
  <c r="W687" i="1"/>
  <c r="X687" i="1"/>
  <c r="Y687" i="1"/>
  <c r="V688" i="1"/>
  <c r="W688" i="1"/>
  <c r="X688" i="1"/>
  <c r="Y688" i="1"/>
  <c r="V689" i="1"/>
  <c r="W689" i="1"/>
  <c r="X689" i="1"/>
  <c r="Y689" i="1"/>
  <c r="V690" i="1"/>
  <c r="W690" i="1"/>
  <c r="X690" i="1"/>
  <c r="Y690" i="1"/>
  <c r="V691" i="1"/>
  <c r="W691" i="1"/>
  <c r="X691" i="1"/>
  <c r="Y691" i="1"/>
  <c r="V692" i="1"/>
  <c r="W692" i="1"/>
  <c r="X692" i="1"/>
  <c r="Y692" i="1"/>
  <c r="V693" i="1"/>
  <c r="W693" i="1"/>
  <c r="X693" i="1"/>
  <c r="Y693" i="1"/>
  <c r="V694" i="1"/>
  <c r="W694" i="1"/>
  <c r="X694" i="1"/>
  <c r="Y694" i="1"/>
  <c r="V695" i="1"/>
  <c r="W695" i="1"/>
  <c r="X695" i="1"/>
  <c r="Y695" i="1"/>
  <c r="V696" i="1"/>
  <c r="W696" i="1"/>
  <c r="X696" i="1"/>
  <c r="Y696" i="1"/>
  <c r="V697" i="1"/>
  <c r="W697" i="1"/>
  <c r="X697" i="1"/>
  <c r="Y697" i="1"/>
  <c r="V698" i="1"/>
  <c r="W698" i="1"/>
  <c r="X698" i="1"/>
  <c r="Y698" i="1"/>
  <c r="V699" i="1"/>
  <c r="W699" i="1"/>
  <c r="X699" i="1"/>
  <c r="Y699" i="1"/>
  <c r="V700" i="1"/>
  <c r="W700" i="1"/>
  <c r="X700" i="1"/>
  <c r="Y700" i="1"/>
  <c r="V701" i="1"/>
  <c r="W701" i="1"/>
  <c r="X701" i="1"/>
  <c r="Y701" i="1"/>
  <c r="V702" i="1"/>
  <c r="W702" i="1"/>
  <c r="X702" i="1"/>
  <c r="Y702" i="1"/>
  <c r="V703" i="1"/>
  <c r="W703" i="1"/>
  <c r="X703" i="1"/>
  <c r="Y703" i="1"/>
  <c r="V704" i="1"/>
  <c r="W704" i="1"/>
  <c r="X704" i="1"/>
  <c r="Y704" i="1"/>
  <c r="V705" i="1"/>
  <c r="W705" i="1"/>
  <c r="X705" i="1"/>
  <c r="Y705" i="1"/>
  <c r="V706" i="1"/>
  <c r="W706" i="1"/>
  <c r="X706" i="1"/>
  <c r="Y706" i="1"/>
  <c r="V707" i="1"/>
  <c r="W707" i="1"/>
  <c r="X707" i="1"/>
  <c r="Y707" i="1"/>
  <c r="V708" i="1"/>
  <c r="W708" i="1"/>
  <c r="X708" i="1"/>
  <c r="Y708" i="1"/>
  <c r="V709" i="1"/>
  <c r="W709" i="1"/>
  <c r="X709" i="1"/>
  <c r="Y709" i="1"/>
  <c r="V710" i="1"/>
  <c r="W710" i="1"/>
  <c r="X710" i="1"/>
  <c r="Y710" i="1"/>
  <c r="V711" i="1"/>
  <c r="W711" i="1"/>
  <c r="X711" i="1"/>
  <c r="Y711" i="1"/>
  <c r="V712" i="1"/>
  <c r="W712" i="1"/>
  <c r="X712" i="1"/>
  <c r="Y712" i="1"/>
  <c r="V713" i="1"/>
  <c r="W713" i="1"/>
  <c r="X713" i="1"/>
  <c r="Y713" i="1"/>
  <c r="V714" i="1"/>
  <c r="W714" i="1"/>
  <c r="X714" i="1"/>
  <c r="Y714" i="1"/>
  <c r="V715" i="1"/>
  <c r="W715" i="1"/>
  <c r="X715" i="1"/>
  <c r="Y715" i="1"/>
  <c r="V716" i="1"/>
  <c r="W716" i="1"/>
  <c r="X716" i="1"/>
  <c r="Y716" i="1"/>
  <c r="V717" i="1"/>
  <c r="W717" i="1"/>
  <c r="X717" i="1"/>
  <c r="Y717" i="1"/>
  <c r="V718" i="1"/>
  <c r="W718" i="1"/>
  <c r="X718" i="1"/>
  <c r="Y718" i="1"/>
  <c r="V719" i="1"/>
  <c r="W719" i="1"/>
  <c r="X719" i="1"/>
  <c r="Y719" i="1"/>
  <c r="V720" i="1"/>
  <c r="W720" i="1"/>
  <c r="X720" i="1"/>
  <c r="Y720" i="1"/>
  <c r="V721" i="1"/>
  <c r="W721" i="1"/>
  <c r="X721" i="1"/>
  <c r="Y721" i="1"/>
  <c r="V722" i="1"/>
  <c r="W722" i="1"/>
  <c r="X722" i="1"/>
  <c r="Y722" i="1"/>
  <c r="V723" i="1"/>
  <c r="W723" i="1"/>
  <c r="X723" i="1"/>
  <c r="Y723" i="1"/>
  <c r="V724" i="1"/>
  <c r="W724" i="1"/>
  <c r="X724" i="1"/>
  <c r="Y724" i="1"/>
  <c r="V725" i="1"/>
  <c r="W725" i="1"/>
  <c r="X725" i="1"/>
  <c r="Y725" i="1"/>
  <c r="V726" i="1"/>
  <c r="W726" i="1"/>
  <c r="X726" i="1"/>
  <c r="Y726" i="1"/>
  <c r="V727" i="1"/>
  <c r="W727" i="1"/>
  <c r="X727" i="1"/>
  <c r="Y727" i="1"/>
  <c r="V728" i="1"/>
  <c r="W728" i="1"/>
  <c r="X728" i="1"/>
  <c r="Y728" i="1"/>
  <c r="V729" i="1"/>
  <c r="W729" i="1"/>
  <c r="X729" i="1"/>
  <c r="Y729" i="1"/>
  <c r="V730" i="1"/>
  <c r="W730" i="1"/>
  <c r="X730" i="1"/>
  <c r="Y730" i="1"/>
  <c r="V731" i="1"/>
  <c r="W731" i="1"/>
  <c r="X731" i="1"/>
  <c r="Y731" i="1"/>
  <c r="V732" i="1"/>
  <c r="W732" i="1"/>
  <c r="X732" i="1"/>
  <c r="Y732" i="1"/>
  <c r="V733" i="1"/>
  <c r="W733" i="1"/>
  <c r="X733" i="1"/>
  <c r="Y733" i="1"/>
  <c r="V734" i="1"/>
  <c r="W734" i="1"/>
  <c r="X734" i="1"/>
  <c r="Y734" i="1"/>
  <c r="V735" i="1"/>
  <c r="W735" i="1"/>
  <c r="X735" i="1"/>
  <c r="Y735" i="1"/>
  <c r="V736" i="1"/>
  <c r="W736" i="1"/>
  <c r="X736" i="1"/>
  <c r="Y736" i="1"/>
  <c r="V737" i="1"/>
  <c r="W737" i="1"/>
  <c r="X737" i="1"/>
  <c r="Y737" i="1"/>
  <c r="V738" i="1"/>
  <c r="W738" i="1"/>
  <c r="X738" i="1"/>
  <c r="Y738" i="1"/>
  <c r="V739" i="1"/>
  <c r="W739" i="1"/>
  <c r="X739" i="1"/>
  <c r="Y739" i="1"/>
  <c r="V740" i="1"/>
  <c r="W740" i="1"/>
  <c r="X740" i="1"/>
  <c r="Y740" i="1"/>
  <c r="V741" i="1"/>
  <c r="W741" i="1"/>
  <c r="X741" i="1"/>
  <c r="Y741" i="1"/>
  <c r="V742" i="1"/>
  <c r="W742" i="1"/>
  <c r="X742" i="1"/>
  <c r="Y742" i="1"/>
  <c r="V743" i="1"/>
  <c r="W743" i="1"/>
  <c r="X743" i="1"/>
  <c r="Y743" i="1"/>
  <c r="V744" i="1"/>
  <c r="W744" i="1"/>
  <c r="X744" i="1"/>
  <c r="Y744" i="1"/>
  <c r="V745" i="1"/>
  <c r="W745" i="1"/>
  <c r="X745" i="1"/>
  <c r="Y745" i="1"/>
  <c r="V746" i="1"/>
  <c r="W746" i="1"/>
  <c r="X746" i="1"/>
  <c r="Y746" i="1"/>
  <c r="V747" i="1"/>
  <c r="W747" i="1"/>
  <c r="X747" i="1"/>
  <c r="Y747" i="1"/>
  <c r="V748" i="1"/>
  <c r="W748" i="1"/>
  <c r="X748" i="1"/>
  <c r="Y748" i="1"/>
  <c r="V749" i="1"/>
  <c r="W749" i="1"/>
  <c r="X749" i="1"/>
  <c r="Y749" i="1"/>
  <c r="V750" i="1"/>
  <c r="W750" i="1"/>
  <c r="X750" i="1"/>
  <c r="Y750" i="1"/>
  <c r="V751" i="1"/>
  <c r="W751" i="1"/>
  <c r="X751" i="1"/>
  <c r="Y751" i="1"/>
  <c r="V752" i="1"/>
  <c r="W752" i="1"/>
  <c r="X752" i="1"/>
  <c r="Y752" i="1"/>
  <c r="V753" i="1"/>
  <c r="W753" i="1"/>
  <c r="X753" i="1"/>
  <c r="Y753" i="1"/>
  <c r="V754" i="1"/>
  <c r="W754" i="1"/>
  <c r="X754" i="1"/>
  <c r="Y754" i="1"/>
  <c r="V755" i="1"/>
  <c r="W755" i="1"/>
  <c r="X755" i="1"/>
  <c r="Y755" i="1"/>
  <c r="V756" i="1"/>
  <c r="W756" i="1"/>
  <c r="X756" i="1"/>
  <c r="Y756" i="1"/>
  <c r="V757" i="1"/>
  <c r="W757" i="1"/>
  <c r="X757" i="1"/>
  <c r="Y757" i="1"/>
  <c r="V758" i="1"/>
  <c r="W758" i="1"/>
  <c r="X758" i="1"/>
  <c r="Y758" i="1"/>
  <c r="V759" i="1"/>
  <c r="W759" i="1"/>
  <c r="X759" i="1"/>
  <c r="Y759" i="1"/>
  <c r="V760" i="1"/>
  <c r="W760" i="1"/>
  <c r="X760" i="1"/>
  <c r="Y760" i="1"/>
  <c r="V761" i="1"/>
  <c r="W761" i="1"/>
  <c r="X761" i="1"/>
  <c r="Y761" i="1"/>
  <c r="V762" i="1"/>
  <c r="W762" i="1"/>
  <c r="X762" i="1"/>
  <c r="Y762" i="1"/>
  <c r="V763" i="1"/>
  <c r="W763" i="1"/>
  <c r="X763" i="1"/>
  <c r="Y763" i="1"/>
  <c r="V764" i="1"/>
  <c r="W764" i="1"/>
  <c r="X764" i="1"/>
  <c r="Y764" i="1"/>
  <c r="V765" i="1"/>
  <c r="W765" i="1"/>
  <c r="X765" i="1"/>
  <c r="Y765" i="1"/>
  <c r="V766" i="1"/>
  <c r="W766" i="1"/>
  <c r="X766" i="1"/>
  <c r="Y766" i="1"/>
  <c r="V767" i="1"/>
  <c r="W767" i="1"/>
  <c r="X767" i="1"/>
  <c r="Y767" i="1"/>
  <c r="V768" i="1"/>
  <c r="W768" i="1"/>
  <c r="X768" i="1"/>
  <c r="Y768" i="1"/>
  <c r="V769" i="1"/>
  <c r="W769" i="1"/>
  <c r="X769" i="1"/>
  <c r="Y769" i="1"/>
  <c r="V770" i="1"/>
  <c r="W770" i="1"/>
  <c r="X770" i="1"/>
  <c r="Y770" i="1"/>
  <c r="V771" i="1"/>
  <c r="W771" i="1"/>
  <c r="X771" i="1"/>
  <c r="Y771" i="1"/>
  <c r="V772" i="1"/>
  <c r="W772" i="1"/>
  <c r="X772" i="1"/>
  <c r="Y772" i="1"/>
  <c r="V773" i="1"/>
  <c r="W773" i="1"/>
  <c r="X773" i="1"/>
  <c r="Y773" i="1"/>
  <c r="V774" i="1"/>
  <c r="W774" i="1"/>
  <c r="X774" i="1"/>
  <c r="Y774" i="1"/>
  <c r="V775" i="1"/>
  <c r="W775" i="1"/>
  <c r="X775" i="1"/>
  <c r="Y775" i="1"/>
  <c r="V776" i="1"/>
  <c r="W776" i="1"/>
  <c r="X776" i="1"/>
  <c r="Y776" i="1"/>
  <c r="V777" i="1"/>
  <c r="W777" i="1"/>
  <c r="X777" i="1"/>
  <c r="Y777" i="1"/>
  <c r="V778" i="1"/>
  <c r="W778" i="1"/>
  <c r="X778" i="1"/>
  <c r="Y778" i="1"/>
  <c r="V779" i="1"/>
  <c r="W779" i="1"/>
  <c r="X779" i="1"/>
  <c r="Y779" i="1"/>
  <c r="V780" i="1"/>
  <c r="W780" i="1"/>
  <c r="X780" i="1"/>
  <c r="Y780" i="1"/>
  <c r="V781" i="1"/>
  <c r="W781" i="1"/>
  <c r="X781" i="1"/>
  <c r="Y781" i="1"/>
  <c r="V782" i="1"/>
  <c r="W782" i="1"/>
  <c r="X782" i="1"/>
  <c r="Y782" i="1"/>
  <c r="V783" i="1"/>
  <c r="W783" i="1"/>
  <c r="X783" i="1"/>
  <c r="Y783" i="1"/>
  <c r="V784" i="1"/>
  <c r="W784" i="1"/>
  <c r="X784" i="1"/>
  <c r="Y784" i="1"/>
  <c r="V785" i="1"/>
  <c r="W785" i="1"/>
  <c r="X785" i="1"/>
  <c r="Y785" i="1"/>
  <c r="V786" i="1"/>
  <c r="W786" i="1"/>
  <c r="X786" i="1"/>
  <c r="Y786" i="1"/>
  <c r="V787" i="1"/>
  <c r="W787" i="1"/>
  <c r="X787" i="1"/>
  <c r="Y787" i="1"/>
  <c r="V788" i="1"/>
  <c r="W788" i="1"/>
  <c r="X788" i="1"/>
  <c r="Y788" i="1"/>
  <c r="V789" i="1"/>
  <c r="W789" i="1"/>
  <c r="X789" i="1"/>
  <c r="Y789" i="1"/>
  <c r="V790" i="1"/>
  <c r="W790" i="1"/>
  <c r="X790" i="1"/>
  <c r="Y790" i="1"/>
  <c r="V791" i="1"/>
  <c r="W791" i="1"/>
  <c r="X791" i="1"/>
  <c r="Y791" i="1"/>
  <c r="V792" i="1"/>
  <c r="W792" i="1"/>
  <c r="X792" i="1"/>
  <c r="Y792" i="1"/>
  <c r="V793" i="1"/>
  <c r="W793" i="1"/>
  <c r="X793" i="1"/>
  <c r="Y793" i="1"/>
  <c r="V794" i="1"/>
  <c r="W794" i="1"/>
  <c r="X794" i="1"/>
  <c r="Y794" i="1"/>
  <c r="V795" i="1"/>
  <c r="W795" i="1"/>
  <c r="X795" i="1"/>
  <c r="Y795" i="1"/>
  <c r="V796" i="1"/>
  <c r="W796" i="1"/>
  <c r="X796" i="1"/>
  <c r="Y796" i="1"/>
  <c r="V797" i="1"/>
  <c r="W797" i="1"/>
  <c r="X797" i="1"/>
  <c r="Y797" i="1"/>
  <c r="V798" i="1"/>
  <c r="W798" i="1"/>
  <c r="X798" i="1"/>
  <c r="Y798" i="1"/>
  <c r="V799" i="1"/>
  <c r="W799" i="1"/>
  <c r="X799" i="1"/>
  <c r="Y799" i="1"/>
  <c r="V800" i="1"/>
  <c r="W800" i="1"/>
  <c r="X800" i="1"/>
  <c r="Y800" i="1"/>
  <c r="V801" i="1"/>
  <c r="W801" i="1"/>
  <c r="X801" i="1"/>
  <c r="Y801" i="1"/>
  <c r="V802" i="1"/>
  <c r="W802" i="1"/>
  <c r="X802" i="1"/>
  <c r="Y802" i="1"/>
  <c r="V803" i="1"/>
  <c r="W803" i="1"/>
  <c r="X803" i="1"/>
  <c r="Y803" i="1"/>
  <c r="V804" i="1"/>
  <c r="W804" i="1"/>
  <c r="X804" i="1"/>
  <c r="Y804" i="1"/>
  <c r="V805" i="1"/>
  <c r="W805" i="1"/>
  <c r="X805" i="1"/>
  <c r="Y805" i="1"/>
  <c r="V806" i="1"/>
  <c r="W806" i="1"/>
  <c r="X806" i="1"/>
  <c r="Y806" i="1"/>
  <c r="V807" i="1"/>
  <c r="W807" i="1"/>
  <c r="X807" i="1"/>
  <c r="Y807" i="1"/>
  <c r="V808" i="1"/>
  <c r="W808" i="1"/>
  <c r="X808" i="1"/>
  <c r="Y808" i="1"/>
  <c r="V809" i="1"/>
  <c r="W809" i="1"/>
  <c r="X809" i="1"/>
  <c r="Y809" i="1"/>
  <c r="V810" i="1"/>
  <c r="W810" i="1"/>
  <c r="X810" i="1"/>
  <c r="Y810" i="1"/>
  <c r="V811" i="1"/>
  <c r="W811" i="1"/>
  <c r="X811" i="1"/>
  <c r="Y811" i="1"/>
  <c r="V812" i="1"/>
  <c r="W812" i="1"/>
  <c r="X812" i="1"/>
  <c r="Y812" i="1"/>
  <c r="V813" i="1"/>
  <c r="W813" i="1"/>
  <c r="X813" i="1"/>
  <c r="Y813" i="1"/>
  <c r="V814" i="1"/>
  <c r="W814" i="1"/>
  <c r="X814" i="1"/>
  <c r="Y814" i="1"/>
  <c r="V815" i="1"/>
  <c r="W815" i="1"/>
  <c r="X815" i="1"/>
  <c r="Y815" i="1"/>
  <c r="V816" i="1"/>
  <c r="W816" i="1"/>
  <c r="X816" i="1"/>
  <c r="Y816" i="1"/>
  <c r="V817" i="1"/>
  <c r="W817" i="1"/>
  <c r="X817" i="1"/>
  <c r="Y817" i="1"/>
  <c r="V818" i="1"/>
  <c r="W818" i="1"/>
  <c r="X818" i="1"/>
  <c r="Y818" i="1"/>
  <c r="V819" i="1"/>
  <c r="W819" i="1"/>
  <c r="X819" i="1"/>
  <c r="Y819" i="1"/>
  <c r="V820" i="1"/>
  <c r="W820" i="1"/>
  <c r="X820" i="1"/>
  <c r="Y820" i="1"/>
  <c r="V821" i="1"/>
  <c r="W821" i="1"/>
  <c r="X821" i="1"/>
  <c r="Y821" i="1"/>
  <c r="V822" i="1"/>
  <c r="W822" i="1"/>
  <c r="X822" i="1"/>
  <c r="Y822" i="1"/>
  <c r="V823" i="1"/>
  <c r="W823" i="1"/>
  <c r="X823" i="1"/>
  <c r="Y823" i="1"/>
  <c r="V824" i="1"/>
  <c r="W824" i="1"/>
  <c r="X824" i="1"/>
  <c r="Y824" i="1"/>
  <c r="V825" i="1"/>
  <c r="W825" i="1"/>
  <c r="X825" i="1"/>
  <c r="Y825" i="1"/>
  <c r="V826" i="1"/>
  <c r="W826" i="1"/>
  <c r="X826" i="1"/>
  <c r="Y826" i="1"/>
  <c r="V827" i="1"/>
  <c r="W827" i="1"/>
  <c r="X827" i="1"/>
  <c r="Y827" i="1"/>
  <c r="V828" i="1"/>
  <c r="W828" i="1"/>
  <c r="X828" i="1"/>
  <c r="Y828" i="1"/>
  <c r="V829" i="1"/>
  <c r="W829" i="1"/>
  <c r="X829" i="1"/>
  <c r="Y829" i="1"/>
  <c r="V830" i="1"/>
  <c r="W830" i="1"/>
  <c r="X830" i="1"/>
  <c r="Y830" i="1"/>
  <c r="V831" i="1"/>
  <c r="W831" i="1"/>
  <c r="X831" i="1"/>
  <c r="Y831" i="1"/>
  <c r="V832" i="1"/>
  <c r="W832" i="1"/>
  <c r="X832" i="1"/>
  <c r="Y832" i="1"/>
  <c r="V833" i="1"/>
  <c r="W833" i="1"/>
  <c r="X833" i="1"/>
  <c r="Y833" i="1"/>
  <c r="V834" i="1"/>
  <c r="W834" i="1"/>
  <c r="X834" i="1"/>
  <c r="Y834" i="1"/>
  <c r="V835" i="1"/>
  <c r="W835" i="1"/>
  <c r="X835" i="1"/>
  <c r="Y835" i="1"/>
  <c r="V836" i="1"/>
  <c r="W836" i="1"/>
  <c r="X836" i="1"/>
  <c r="Y836" i="1"/>
  <c r="V837" i="1"/>
  <c r="W837" i="1"/>
  <c r="X837" i="1"/>
  <c r="Y837" i="1"/>
  <c r="V838" i="1"/>
  <c r="W838" i="1"/>
  <c r="X838" i="1"/>
  <c r="Y838" i="1"/>
  <c r="V839" i="1"/>
  <c r="W839" i="1"/>
  <c r="X839" i="1"/>
  <c r="Y839" i="1"/>
  <c r="V840" i="1"/>
  <c r="W840" i="1"/>
  <c r="X840" i="1"/>
  <c r="Y840" i="1"/>
  <c r="V841" i="1"/>
  <c r="W841" i="1"/>
  <c r="X841" i="1"/>
  <c r="Y841" i="1"/>
  <c r="V842" i="1"/>
  <c r="W842" i="1"/>
  <c r="X842" i="1"/>
  <c r="Y842" i="1"/>
  <c r="V843" i="1"/>
  <c r="W843" i="1"/>
  <c r="X843" i="1"/>
  <c r="Y843" i="1"/>
  <c r="V844" i="1"/>
  <c r="W844" i="1"/>
  <c r="X844" i="1"/>
  <c r="Y844" i="1"/>
  <c r="V845" i="1"/>
  <c r="W845" i="1"/>
  <c r="X845" i="1"/>
  <c r="Y845" i="1"/>
  <c r="V846" i="1"/>
  <c r="W846" i="1"/>
  <c r="X846" i="1"/>
  <c r="Y846" i="1"/>
  <c r="V847" i="1"/>
  <c r="W847" i="1"/>
  <c r="X847" i="1"/>
  <c r="Y847" i="1"/>
  <c r="V848" i="1"/>
  <c r="W848" i="1"/>
  <c r="X848" i="1"/>
  <c r="Y848" i="1"/>
  <c r="V849" i="1"/>
  <c r="W849" i="1"/>
  <c r="X849" i="1"/>
  <c r="Y849" i="1"/>
  <c r="V850" i="1"/>
  <c r="W850" i="1"/>
  <c r="X850" i="1"/>
  <c r="Y850" i="1"/>
  <c r="V851" i="1"/>
  <c r="W851" i="1"/>
  <c r="X851" i="1"/>
  <c r="Y851" i="1"/>
  <c r="V852" i="1"/>
  <c r="W852" i="1"/>
  <c r="X852" i="1"/>
  <c r="Y852" i="1"/>
  <c r="V853" i="1"/>
  <c r="W853" i="1"/>
  <c r="X853" i="1"/>
  <c r="Y853" i="1"/>
  <c r="V854" i="1"/>
  <c r="W854" i="1"/>
  <c r="X854" i="1"/>
  <c r="Y854" i="1"/>
  <c r="V855" i="1"/>
  <c r="W855" i="1"/>
  <c r="X855" i="1"/>
  <c r="Y855" i="1"/>
  <c r="V856" i="1"/>
  <c r="W856" i="1"/>
  <c r="X856" i="1"/>
  <c r="Y856" i="1"/>
  <c r="V857" i="1"/>
  <c r="W857" i="1"/>
  <c r="X857" i="1"/>
  <c r="Y857" i="1"/>
  <c r="V858" i="1"/>
  <c r="W858" i="1"/>
  <c r="X858" i="1"/>
  <c r="Y858" i="1"/>
  <c r="V859" i="1"/>
  <c r="W859" i="1"/>
  <c r="X859" i="1"/>
  <c r="Y859" i="1"/>
  <c r="V860" i="1"/>
  <c r="W860" i="1"/>
  <c r="X860" i="1"/>
  <c r="Y860" i="1"/>
  <c r="V861" i="1"/>
  <c r="W861" i="1"/>
  <c r="X861" i="1"/>
  <c r="Y861" i="1"/>
  <c r="V862" i="1"/>
  <c r="W862" i="1"/>
  <c r="X862" i="1"/>
  <c r="Y862" i="1"/>
  <c r="V863" i="1"/>
  <c r="W863" i="1"/>
  <c r="X863" i="1"/>
  <c r="Y863" i="1"/>
  <c r="V864" i="1"/>
  <c r="W864" i="1"/>
  <c r="X864" i="1"/>
  <c r="Y864" i="1"/>
  <c r="V865" i="1"/>
  <c r="W865" i="1"/>
  <c r="X865" i="1"/>
  <c r="Y865" i="1"/>
  <c r="V866" i="1"/>
  <c r="W866" i="1"/>
  <c r="X866" i="1"/>
  <c r="Y866" i="1"/>
  <c r="V867" i="1"/>
  <c r="W867" i="1"/>
  <c r="X867" i="1"/>
  <c r="Y867" i="1"/>
  <c r="V868" i="1"/>
  <c r="W868" i="1"/>
  <c r="X868" i="1"/>
  <c r="Y868" i="1"/>
  <c r="V869" i="1"/>
  <c r="W869" i="1"/>
  <c r="X869" i="1"/>
  <c r="Y869" i="1"/>
  <c r="V870" i="1"/>
  <c r="W870" i="1"/>
  <c r="X870" i="1"/>
  <c r="Y870" i="1"/>
  <c r="V871" i="1"/>
  <c r="W871" i="1"/>
  <c r="X871" i="1"/>
  <c r="Y871" i="1"/>
  <c r="V872" i="1"/>
  <c r="W872" i="1"/>
  <c r="X872" i="1"/>
  <c r="Y872" i="1"/>
  <c r="V873" i="1"/>
  <c r="W873" i="1"/>
  <c r="X873" i="1"/>
  <c r="Y873" i="1"/>
  <c r="V874" i="1"/>
  <c r="W874" i="1"/>
  <c r="X874" i="1"/>
  <c r="Y874" i="1"/>
  <c r="V875" i="1"/>
  <c r="W875" i="1"/>
  <c r="X875" i="1"/>
  <c r="Y875" i="1"/>
  <c r="V876" i="1"/>
  <c r="W876" i="1"/>
  <c r="X876" i="1"/>
  <c r="Y876" i="1"/>
  <c r="V877" i="1"/>
  <c r="W877" i="1"/>
  <c r="X877" i="1"/>
  <c r="Y877" i="1"/>
  <c r="V878" i="1"/>
  <c r="W878" i="1"/>
  <c r="X878" i="1"/>
  <c r="Y878" i="1"/>
  <c r="V879" i="1"/>
  <c r="W879" i="1"/>
  <c r="X879" i="1"/>
  <c r="Y879" i="1"/>
  <c r="V880" i="1"/>
  <c r="W880" i="1"/>
  <c r="X880" i="1"/>
  <c r="Y880" i="1"/>
  <c r="V881" i="1"/>
  <c r="W881" i="1"/>
  <c r="X881" i="1"/>
  <c r="Y881" i="1"/>
  <c r="V882" i="1"/>
  <c r="W882" i="1"/>
  <c r="X882" i="1"/>
  <c r="Y882" i="1"/>
  <c r="V883" i="1"/>
  <c r="W883" i="1"/>
  <c r="X883" i="1"/>
  <c r="Y883" i="1"/>
  <c r="V884" i="1"/>
  <c r="W884" i="1"/>
  <c r="X884" i="1"/>
  <c r="Y884" i="1"/>
  <c r="V885" i="1"/>
  <c r="W885" i="1"/>
  <c r="X885" i="1"/>
  <c r="Y885" i="1"/>
  <c r="V886" i="1"/>
  <c r="W886" i="1"/>
  <c r="X886" i="1"/>
  <c r="Y886" i="1"/>
  <c r="V887" i="1"/>
  <c r="W887" i="1"/>
  <c r="X887" i="1"/>
  <c r="Y887" i="1"/>
  <c r="V888" i="1"/>
  <c r="W888" i="1"/>
  <c r="X888" i="1"/>
  <c r="Y888" i="1"/>
  <c r="V889" i="1"/>
  <c r="W889" i="1"/>
  <c r="X889" i="1"/>
  <c r="Y889" i="1"/>
  <c r="V890" i="1"/>
  <c r="W890" i="1"/>
  <c r="X890" i="1"/>
  <c r="Y890" i="1"/>
  <c r="V891" i="1"/>
  <c r="W891" i="1"/>
  <c r="X891" i="1"/>
  <c r="Y891" i="1"/>
  <c r="V892" i="1"/>
  <c r="W892" i="1"/>
  <c r="X892" i="1"/>
  <c r="Y892" i="1"/>
  <c r="V893" i="1"/>
  <c r="W893" i="1"/>
  <c r="X893" i="1"/>
  <c r="Y893" i="1"/>
  <c r="V894" i="1"/>
  <c r="W894" i="1"/>
  <c r="X894" i="1"/>
  <c r="Y894" i="1"/>
  <c r="V895" i="1"/>
  <c r="W895" i="1"/>
  <c r="X895" i="1"/>
  <c r="Y895" i="1"/>
  <c r="V896" i="1"/>
  <c r="W896" i="1"/>
  <c r="X896" i="1"/>
  <c r="Y896" i="1"/>
  <c r="V897" i="1"/>
  <c r="W897" i="1"/>
  <c r="X897" i="1"/>
  <c r="Y897" i="1"/>
  <c r="V898" i="1"/>
  <c r="W898" i="1"/>
  <c r="X898" i="1"/>
  <c r="Y898" i="1"/>
  <c r="V899" i="1"/>
  <c r="W899" i="1"/>
  <c r="X899" i="1"/>
  <c r="Y899" i="1"/>
  <c r="V900" i="1"/>
  <c r="W900" i="1"/>
  <c r="X900" i="1"/>
  <c r="Y900" i="1"/>
  <c r="V901" i="1"/>
  <c r="W901" i="1"/>
  <c r="X901" i="1"/>
  <c r="Y901" i="1"/>
  <c r="V902" i="1"/>
  <c r="W902" i="1"/>
  <c r="X902" i="1"/>
  <c r="Y902" i="1"/>
  <c r="V903" i="1"/>
  <c r="W903" i="1"/>
  <c r="X903" i="1"/>
  <c r="Y903" i="1"/>
  <c r="V904" i="1"/>
  <c r="W904" i="1"/>
  <c r="X904" i="1"/>
  <c r="Y904" i="1"/>
  <c r="V905" i="1"/>
  <c r="W905" i="1"/>
  <c r="X905" i="1"/>
  <c r="Y905" i="1"/>
  <c r="V906" i="1"/>
  <c r="W906" i="1"/>
  <c r="X906" i="1"/>
  <c r="Y906" i="1"/>
  <c r="V907" i="1"/>
  <c r="W907" i="1"/>
  <c r="X907" i="1"/>
  <c r="Y907" i="1"/>
  <c r="V908" i="1"/>
  <c r="W908" i="1"/>
  <c r="X908" i="1"/>
  <c r="Y908" i="1"/>
  <c r="V909" i="1"/>
  <c r="W909" i="1"/>
  <c r="X909" i="1"/>
  <c r="Y909" i="1"/>
  <c r="V910" i="1"/>
  <c r="W910" i="1"/>
  <c r="X910" i="1"/>
  <c r="Y910" i="1"/>
  <c r="V911" i="1"/>
  <c r="W911" i="1"/>
  <c r="X911" i="1"/>
  <c r="Y911" i="1"/>
  <c r="V912" i="1"/>
  <c r="W912" i="1"/>
  <c r="X912" i="1"/>
  <c r="Y912" i="1"/>
  <c r="V913" i="1"/>
  <c r="W913" i="1"/>
  <c r="X913" i="1"/>
  <c r="Y913" i="1"/>
  <c r="V914" i="1"/>
  <c r="W914" i="1"/>
  <c r="X914" i="1"/>
  <c r="Y914" i="1"/>
  <c r="V915" i="1"/>
  <c r="W915" i="1"/>
  <c r="X915" i="1"/>
  <c r="Y915" i="1"/>
  <c r="V916" i="1"/>
  <c r="W916" i="1"/>
  <c r="X916" i="1"/>
  <c r="Y916" i="1"/>
  <c r="V917" i="1"/>
  <c r="W917" i="1"/>
  <c r="X917" i="1"/>
  <c r="Y917" i="1"/>
  <c r="V918" i="1"/>
  <c r="W918" i="1"/>
  <c r="X918" i="1"/>
  <c r="Y918" i="1"/>
  <c r="V919" i="1"/>
  <c r="W919" i="1"/>
  <c r="X919" i="1"/>
  <c r="Y919" i="1"/>
  <c r="V920" i="1"/>
  <c r="W920" i="1"/>
  <c r="X920" i="1"/>
  <c r="Y920" i="1"/>
  <c r="V921" i="1"/>
  <c r="W921" i="1"/>
  <c r="X921" i="1"/>
  <c r="Y921" i="1"/>
  <c r="V922" i="1"/>
  <c r="W922" i="1"/>
  <c r="X922" i="1"/>
  <c r="Y922" i="1"/>
  <c r="V923" i="1"/>
  <c r="W923" i="1"/>
  <c r="X923" i="1"/>
  <c r="Y923" i="1"/>
  <c r="V924" i="1"/>
  <c r="W924" i="1"/>
  <c r="X924" i="1"/>
  <c r="Y924" i="1"/>
  <c r="V925" i="1"/>
  <c r="W925" i="1"/>
  <c r="X925" i="1"/>
  <c r="Y925" i="1"/>
  <c r="V926" i="1"/>
  <c r="W926" i="1"/>
  <c r="X926" i="1"/>
  <c r="Y926" i="1"/>
  <c r="V927" i="1"/>
  <c r="W927" i="1"/>
  <c r="X927" i="1"/>
  <c r="Y927" i="1"/>
  <c r="V928" i="1"/>
  <c r="W928" i="1"/>
  <c r="X928" i="1"/>
  <c r="Y928" i="1"/>
  <c r="V929" i="1"/>
  <c r="W929" i="1"/>
  <c r="X929" i="1"/>
  <c r="Y929" i="1"/>
  <c r="V930" i="1"/>
  <c r="W930" i="1"/>
  <c r="X930" i="1"/>
  <c r="Y930" i="1"/>
  <c r="V931" i="1"/>
  <c r="W931" i="1"/>
  <c r="X931" i="1"/>
  <c r="Y931" i="1"/>
  <c r="V932" i="1"/>
  <c r="W932" i="1"/>
  <c r="X932" i="1"/>
  <c r="Y932" i="1"/>
  <c r="V933" i="1"/>
  <c r="W933" i="1"/>
  <c r="X933" i="1"/>
  <c r="Y933" i="1"/>
  <c r="V934" i="1"/>
  <c r="W934" i="1"/>
  <c r="X934" i="1"/>
  <c r="Y934" i="1"/>
  <c r="V935" i="1"/>
  <c r="W935" i="1"/>
  <c r="X935" i="1"/>
  <c r="Y935" i="1"/>
  <c r="V936" i="1"/>
  <c r="W936" i="1"/>
  <c r="X936" i="1"/>
  <c r="Y936" i="1"/>
  <c r="V937" i="1"/>
  <c r="W937" i="1"/>
  <c r="X937" i="1"/>
  <c r="Y937" i="1"/>
  <c r="V938" i="1"/>
  <c r="W938" i="1"/>
  <c r="X938" i="1"/>
  <c r="Y938" i="1"/>
  <c r="V939" i="1"/>
  <c r="W939" i="1"/>
  <c r="X939" i="1"/>
  <c r="Y939" i="1"/>
  <c r="V940" i="1"/>
  <c r="W940" i="1"/>
  <c r="X940" i="1"/>
  <c r="Y940" i="1"/>
  <c r="V941" i="1"/>
  <c r="W941" i="1"/>
  <c r="X941" i="1"/>
  <c r="Y941" i="1"/>
  <c r="V942" i="1"/>
  <c r="W942" i="1"/>
  <c r="X942" i="1"/>
  <c r="Y942" i="1"/>
  <c r="V943" i="1"/>
  <c r="W943" i="1"/>
  <c r="X943" i="1"/>
  <c r="Y943" i="1"/>
  <c r="V944" i="1"/>
  <c r="W944" i="1"/>
  <c r="X944" i="1"/>
  <c r="Y944" i="1"/>
  <c r="V945" i="1"/>
  <c r="W945" i="1"/>
  <c r="X945" i="1"/>
  <c r="Y945" i="1"/>
  <c r="V946" i="1"/>
  <c r="W946" i="1"/>
  <c r="X946" i="1"/>
  <c r="Y946" i="1"/>
  <c r="V947" i="1"/>
  <c r="W947" i="1"/>
  <c r="X947" i="1"/>
  <c r="Y947" i="1"/>
  <c r="V948" i="1"/>
  <c r="W948" i="1"/>
  <c r="X948" i="1"/>
  <c r="Y948" i="1"/>
  <c r="V949" i="1"/>
  <c r="W949" i="1"/>
  <c r="X949" i="1"/>
  <c r="Y949" i="1"/>
  <c r="V950" i="1"/>
  <c r="W950" i="1"/>
  <c r="X950" i="1"/>
  <c r="Y950" i="1"/>
  <c r="V951" i="1"/>
  <c r="W951" i="1"/>
  <c r="X951" i="1"/>
  <c r="Y951" i="1"/>
  <c r="V952" i="1"/>
  <c r="W952" i="1"/>
  <c r="X952" i="1"/>
  <c r="Y952" i="1"/>
  <c r="V953" i="1"/>
  <c r="W953" i="1"/>
  <c r="X953" i="1"/>
  <c r="Y953" i="1"/>
  <c r="V954" i="1"/>
  <c r="W954" i="1"/>
  <c r="X954" i="1"/>
  <c r="Y954" i="1"/>
  <c r="V955" i="1"/>
  <c r="W955" i="1"/>
  <c r="X955" i="1"/>
  <c r="Y955" i="1"/>
  <c r="V956" i="1"/>
  <c r="W956" i="1"/>
  <c r="X956" i="1"/>
  <c r="Y956" i="1"/>
  <c r="V957" i="1"/>
  <c r="W957" i="1"/>
  <c r="X957" i="1"/>
  <c r="Y957" i="1"/>
  <c r="V958" i="1"/>
  <c r="W958" i="1"/>
  <c r="X958" i="1"/>
  <c r="Y958" i="1"/>
  <c r="V959" i="1"/>
  <c r="W959" i="1"/>
  <c r="X959" i="1"/>
  <c r="Y959" i="1"/>
  <c r="V960" i="1"/>
  <c r="W960" i="1"/>
  <c r="X960" i="1"/>
  <c r="Y960" i="1"/>
  <c r="V961" i="1"/>
  <c r="W961" i="1"/>
  <c r="X961" i="1"/>
  <c r="Y961" i="1"/>
  <c r="V962" i="1"/>
  <c r="W962" i="1"/>
  <c r="X962" i="1"/>
  <c r="Y962" i="1"/>
  <c r="V963" i="1"/>
  <c r="W963" i="1"/>
  <c r="X963" i="1"/>
  <c r="Y963" i="1"/>
  <c r="V964" i="1"/>
  <c r="W964" i="1"/>
  <c r="X964" i="1"/>
  <c r="Y964" i="1"/>
  <c r="V965" i="1"/>
  <c r="W965" i="1"/>
  <c r="X965" i="1"/>
  <c r="Y965" i="1"/>
  <c r="V966" i="1"/>
  <c r="W966" i="1"/>
  <c r="X966" i="1"/>
  <c r="Y966" i="1"/>
  <c r="V967" i="1"/>
  <c r="W967" i="1"/>
  <c r="X967" i="1"/>
  <c r="Y967" i="1"/>
  <c r="V968" i="1"/>
  <c r="W968" i="1"/>
  <c r="X968" i="1"/>
  <c r="Y968" i="1"/>
  <c r="V969" i="1"/>
  <c r="W969" i="1"/>
  <c r="X969" i="1"/>
  <c r="Y969" i="1"/>
  <c r="V970" i="1"/>
  <c r="W970" i="1"/>
  <c r="X970" i="1"/>
  <c r="Y970" i="1"/>
  <c r="V971" i="1"/>
  <c r="W971" i="1"/>
  <c r="X971" i="1"/>
  <c r="Y971" i="1"/>
  <c r="V972" i="1"/>
  <c r="W972" i="1"/>
  <c r="X972" i="1"/>
  <c r="Y972" i="1"/>
  <c r="V973" i="1"/>
  <c r="W973" i="1"/>
  <c r="X973" i="1"/>
  <c r="Y973" i="1"/>
  <c r="V974" i="1"/>
  <c r="W974" i="1"/>
  <c r="X974" i="1"/>
  <c r="Y974" i="1"/>
  <c r="V975" i="1"/>
  <c r="W975" i="1"/>
  <c r="X975" i="1"/>
  <c r="Y975" i="1"/>
  <c r="V976" i="1"/>
  <c r="W976" i="1"/>
  <c r="X976" i="1"/>
  <c r="Y976" i="1"/>
  <c r="V977" i="1"/>
  <c r="W977" i="1"/>
  <c r="X977" i="1"/>
  <c r="Y977" i="1"/>
  <c r="V978" i="1"/>
  <c r="W978" i="1"/>
  <c r="X978" i="1"/>
  <c r="Y978" i="1"/>
  <c r="V979" i="1"/>
  <c r="W979" i="1"/>
  <c r="X979" i="1"/>
  <c r="Y979" i="1"/>
  <c r="V980" i="1"/>
  <c r="W980" i="1"/>
  <c r="X980" i="1"/>
  <c r="Y980" i="1"/>
  <c r="V981" i="1"/>
  <c r="W981" i="1"/>
  <c r="X981" i="1"/>
  <c r="Y981" i="1"/>
  <c r="V982" i="1"/>
  <c r="W982" i="1"/>
  <c r="X982" i="1"/>
  <c r="Y982" i="1"/>
  <c r="V983" i="1"/>
  <c r="W983" i="1"/>
  <c r="X983" i="1"/>
  <c r="Y983" i="1"/>
  <c r="V984" i="1"/>
  <c r="W984" i="1"/>
  <c r="X984" i="1"/>
  <c r="Y984" i="1"/>
  <c r="V985" i="1"/>
  <c r="W985" i="1"/>
  <c r="X985" i="1"/>
  <c r="Y985" i="1"/>
  <c r="V986" i="1"/>
  <c r="W986" i="1"/>
  <c r="X986" i="1"/>
  <c r="Y986" i="1"/>
  <c r="V987" i="1"/>
  <c r="W987" i="1"/>
  <c r="X987" i="1"/>
  <c r="Y987" i="1"/>
  <c r="V988" i="1"/>
  <c r="W988" i="1"/>
  <c r="X988" i="1"/>
  <c r="Y988" i="1"/>
  <c r="V989" i="1"/>
  <c r="W989" i="1"/>
  <c r="X989" i="1"/>
  <c r="Y989" i="1"/>
  <c r="V990" i="1"/>
  <c r="W990" i="1"/>
  <c r="X990" i="1"/>
  <c r="Y990" i="1"/>
  <c r="V991" i="1"/>
  <c r="W991" i="1"/>
  <c r="X991" i="1"/>
  <c r="Y991" i="1"/>
  <c r="V992" i="1"/>
  <c r="W992" i="1"/>
  <c r="X992" i="1"/>
  <c r="Y992" i="1"/>
  <c r="V993" i="1"/>
  <c r="W993" i="1"/>
  <c r="X993" i="1"/>
  <c r="Y993" i="1"/>
  <c r="V994" i="1"/>
  <c r="W994" i="1"/>
  <c r="X994" i="1"/>
  <c r="Y994" i="1"/>
  <c r="V995" i="1"/>
  <c r="W995" i="1"/>
  <c r="X995" i="1"/>
  <c r="Y995" i="1"/>
  <c r="V996" i="1"/>
  <c r="W996" i="1"/>
  <c r="X996" i="1"/>
  <c r="Y996" i="1"/>
  <c r="V997" i="1"/>
  <c r="W997" i="1"/>
  <c r="X997" i="1"/>
  <c r="Y997" i="1"/>
  <c r="V998" i="1"/>
  <c r="W998" i="1"/>
  <c r="X998" i="1"/>
  <c r="Y998" i="1"/>
  <c r="V999" i="1"/>
  <c r="W999" i="1"/>
  <c r="X999" i="1"/>
  <c r="Y999" i="1"/>
  <c r="V1000" i="1"/>
  <c r="W1000" i="1"/>
  <c r="X1000" i="1"/>
  <c r="Y1000" i="1"/>
  <c r="V1001" i="1"/>
  <c r="W1001" i="1"/>
  <c r="X1001" i="1"/>
  <c r="Y1001" i="1"/>
  <c r="V1002" i="1"/>
  <c r="W1002" i="1"/>
  <c r="X1002" i="1"/>
  <c r="Y1002" i="1"/>
  <c r="V1003" i="1"/>
  <c r="W1003" i="1"/>
  <c r="X1003" i="1"/>
  <c r="Y1003" i="1"/>
  <c r="V1004" i="1"/>
  <c r="W1004" i="1"/>
  <c r="X1004" i="1"/>
  <c r="Y1004" i="1"/>
  <c r="V1005" i="1"/>
  <c r="W1005" i="1"/>
  <c r="X1005" i="1"/>
  <c r="Y1005" i="1"/>
  <c r="V1006" i="1"/>
  <c r="W1006" i="1"/>
  <c r="X1006" i="1"/>
  <c r="Y1006" i="1"/>
  <c r="V1007" i="1"/>
  <c r="W1007" i="1"/>
  <c r="X1007" i="1"/>
  <c r="Y1007" i="1"/>
  <c r="V1008" i="1"/>
  <c r="W1008" i="1"/>
  <c r="X1008" i="1"/>
  <c r="Y1008" i="1"/>
  <c r="V1009" i="1"/>
  <c r="W1009" i="1"/>
  <c r="X1009" i="1"/>
  <c r="Y1009" i="1"/>
  <c r="V1010" i="1"/>
  <c r="W1010" i="1"/>
  <c r="X1010" i="1"/>
  <c r="Y1010" i="1"/>
  <c r="V1011" i="1"/>
  <c r="W1011" i="1"/>
  <c r="X1011" i="1"/>
  <c r="Y1011" i="1"/>
  <c r="V1012" i="1"/>
  <c r="W1012" i="1"/>
  <c r="X1012" i="1"/>
  <c r="Y1012" i="1"/>
  <c r="V1013" i="1"/>
  <c r="W1013" i="1"/>
  <c r="X1013" i="1"/>
  <c r="Y1013" i="1"/>
  <c r="V1014" i="1"/>
  <c r="W1014" i="1"/>
  <c r="X1014" i="1"/>
  <c r="Y1014" i="1"/>
  <c r="V1015" i="1"/>
  <c r="W1015" i="1"/>
  <c r="X1015" i="1"/>
  <c r="Y1015" i="1"/>
  <c r="V1016" i="1"/>
  <c r="W1016" i="1"/>
  <c r="X1016" i="1"/>
  <c r="Y1016" i="1"/>
  <c r="V1017" i="1"/>
  <c r="W1017" i="1"/>
  <c r="X1017" i="1"/>
  <c r="Y1017" i="1"/>
  <c r="V1018" i="1"/>
  <c r="W1018" i="1"/>
  <c r="X1018" i="1"/>
  <c r="Y1018" i="1"/>
  <c r="V1019" i="1"/>
  <c r="W1019" i="1"/>
  <c r="X1019" i="1"/>
  <c r="Y1019" i="1"/>
  <c r="V1020" i="1"/>
  <c r="W1020" i="1"/>
  <c r="X1020" i="1"/>
  <c r="Y1020" i="1"/>
  <c r="V1021" i="1"/>
  <c r="W1021" i="1"/>
  <c r="X1021" i="1"/>
  <c r="Y1021" i="1"/>
  <c r="V1022" i="1"/>
  <c r="W1022" i="1"/>
  <c r="X1022" i="1"/>
  <c r="Y1022" i="1"/>
  <c r="V1023" i="1"/>
  <c r="W1023" i="1"/>
  <c r="X1023" i="1"/>
  <c r="Y1023" i="1"/>
  <c r="V1024" i="1"/>
  <c r="W1024" i="1"/>
  <c r="X1024" i="1"/>
  <c r="Y1024" i="1"/>
  <c r="V1025" i="1"/>
  <c r="W1025" i="1"/>
  <c r="X1025" i="1"/>
  <c r="Y1025" i="1"/>
  <c r="V1026" i="1"/>
  <c r="W1026" i="1"/>
  <c r="X1026" i="1"/>
  <c r="Y1026" i="1"/>
  <c r="V1027" i="1"/>
  <c r="W1027" i="1"/>
  <c r="X1027" i="1"/>
  <c r="Y1027" i="1"/>
  <c r="V1028" i="1"/>
  <c r="W1028" i="1"/>
  <c r="X1028" i="1"/>
  <c r="Y1028" i="1"/>
  <c r="V1029" i="1"/>
  <c r="W1029" i="1"/>
  <c r="X1029" i="1"/>
  <c r="Y1029" i="1"/>
  <c r="V1030" i="1"/>
  <c r="W1030" i="1"/>
  <c r="X1030" i="1"/>
  <c r="Y1030" i="1"/>
  <c r="V1031" i="1"/>
  <c r="W1031" i="1"/>
  <c r="X1031" i="1"/>
  <c r="Y1031" i="1"/>
  <c r="V1032" i="1"/>
  <c r="W1032" i="1"/>
  <c r="X1032" i="1"/>
  <c r="Y1032" i="1"/>
  <c r="V1033" i="1"/>
  <c r="W1033" i="1"/>
  <c r="X1033" i="1"/>
  <c r="Y1033" i="1"/>
  <c r="V1034" i="1"/>
  <c r="W1034" i="1"/>
  <c r="X1034" i="1"/>
  <c r="Y1034" i="1"/>
  <c r="V1035" i="1"/>
  <c r="W1035" i="1"/>
  <c r="X1035" i="1"/>
  <c r="Y1035" i="1"/>
  <c r="V1036" i="1"/>
  <c r="W1036" i="1"/>
  <c r="X1036" i="1"/>
  <c r="Y1036" i="1"/>
  <c r="V1037" i="1"/>
  <c r="W1037" i="1"/>
  <c r="X1037" i="1"/>
  <c r="Y1037" i="1"/>
  <c r="V1038" i="1"/>
  <c r="W1038" i="1"/>
  <c r="X1038" i="1"/>
  <c r="Y1038" i="1"/>
  <c r="V1039" i="1"/>
  <c r="W1039" i="1"/>
  <c r="X1039" i="1"/>
  <c r="Y1039" i="1"/>
  <c r="V1040" i="1"/>
  <c r="W1040" i="1"/>
  <c r="X1040" i="1"/>
  <c r="Y1040" i="1"/>
  <c r="V1041" i="1"/>
  <c r="W1041" i="1"/>
  <c r="X1041" i="1"/>
  <c r="Y1041" i="1"/>
  <c r="V1042" i="1"/>
  <c r="W1042" i="1"/>
  <c r="X1042" i="1"/>
  <c r="Y1042" i="1"/>
  <c r="V1043" i="1"/>
  <c r="W1043" i="1"/>
  <c r="X1043" i="1"/>
  <c r="Y1043" i="1"/>
  <c r="V1044" i="1"/>
  <c r="W1044" i="1"/>
  <c r="X1044" i="1"/>
  <c r="Y1044" i="1"/>
  <c r="V1045" i="1"/>
  <c r="W1045" i="1"/>
  <c r="X1045" i="1"/>
  <c r="Y1045" i="1"/>
  <c r="V1046" i="1"/>
  <c r="W1046" i="1"/>
  <c r="X1046" i="1"/>
  <c r="Y1046" i="1"/>
  <c r="V1047" i="1"/>
  <c r="W1047" i="1"/>
  <c r="X1047" i="1"/>
  <c r="Y1047" i="1"/>
  <c r="V1048" i="1"/>
  <c r="W1048" i="1"/>
  <c r="X1048" i="1"/>
  <c r="Y1048" i="1"/>
  <c r="V1049" i="1"/>
  <c r="W1049" i="1"/>
  <c r="X1049" i="1"/>
  <c r="Y1049" i="1"/>
  <c r="V1050" i="1"/>
  <c r="W1050" i="1"/>
  <c r="X1050" i="1"/>
  <c r="Y1050" i="1"/>
  <c r="V1051" i="1"/>
  <c r="W1051" i="1"/>
  <c r="X1051" i="1"/>
  <c r="Y1051" i="1"/>
  <c r="V1052" i="1"/>
  <c r="W1052" i="1"/>
  <c r="X1052" i="1"/>
  <c r="Y1052" i="1"/>
  <c r="V1053" i="1"/>
  <c r="W1053" i="1"/>
  <c r="X1053" i="1"/>
  <c r="Y1053" i="1"/>
  <c r="V1054" i="1"/>
  <c r="W1054" i="1"/>
  <c r="X1054" i="1"/>
  <c r="Y1054" i="1"/>
  <c r="V1055" i="1"/>
  <c r="W1055" i="1"/>
  <c r="X1055" i="1"/>
  <c r="Y1055" i="1"/>
  <c r="V1056" i="1"/>
  <c r="W1056" i="1"/>
  <c r="X1056" i="1"/>
  <c r="Y1056" i="1"/>
  <c r="V1057" i="1"/>
  <c r="W1057" i="1"/>
  <c r="X1057" i="1"/>
  <c r="Y1057" i="1"/>
  <c r="V1058" i="1"/>
  <c r="W1058" i="1"/>
  <c r="X1058" i="1"/>
  <c r="Y1058" i="1"/>
  <c r="V1059" i="1"/>
  <c r="W1059" i="1"/>
  <c r="X1059" i="1"/>
  <c r="Y1059" i="1"/>
  <c r="V1060" i="1"/>
  <c r="W1060" i="1"/>
  <c r="X1060" i="1"/>
  <c r="Y1060" i="1"/>
  <c r="V1061" i="1"/>
  <c r="W1061" i="1"/>
  <c r="X1061" i="1"/>
  <c r="Y1061" i="1"/>
  <c r="V1062" i="1"/>
  <c r="W1062" i="1"/>
  <c r="X1062" i="1"/>
  <c r="Y1062" i="1"/>
  <c r="V1063" i="1"/>
  <c r="W1063" i="1"/>
  <c r="X1063" i="1"/>
  <c r="Y1063" i="1"/>
  <c r="V1064" i="1"/>
  <c r="W1064" i="1"/>
  <c r="X1064" i="1"/>
  <c r="Y1064" i="1"/>
  <c r="V1065" i="1"/>
  <c r="W1065" i="1"/>
  <c r="X1065" i="1"/>
  <c r="Y1065" i="1"/>
  <c r="V1066" i="1"/>
  <c r="W1066" i="1"/>
  <c r="X1066" i="1"/>
  <c r="Y1066" i="1"/>
  <c r="V1067" i="1"/>
  <c r="W1067" i="1"/>
  <c r="X1067" i="1"/>
  <c r="Y1067" i="1"/>
  <c r="V1068" i="1"/>
  <c r="W1068" i="1"/>
  <c r="X1068" i="1"/>
  <c r="Y1068" i="1"/>
  <c r="V1069" i="1"/>
  <c r="W1069" i="1"/>
  <c r="X1069" i="1"/>
  <c r="Y1069" i="1"/>
  <c r="V1070" i="1"/>
  <c r="W1070" i="1"/>
  <c r="X1070" i="1"/>
  <c r="Y1070" i="1"/>
  <c r="V1071" i="1"/>
  <c r="W1071" i="1"/>
  <c r="X1071" i="1"/>
  <c r="Y1071" i="1"/>
  <c r="V1072" i="1"/>
  <c r="W1072" i="1"/>
  <c r="X1072" i="1"/>
  <c r="Y1072" i="1"/>
  <c r="V1073" i="1"/>
  <c r="W1073" i="1"/>
  <c r="X1073" i="1"/>
  <c r="Y1073" i="1"/>
  <c r="V1074" i="1"/>
  <c r="W1074" i="1"/>
  <c r="X1074" i="1"/>
  <c r="Y1074" i="1"/>
  <c r="V1075" i="1"/>
  <c r="W1075" i="1"/>
  <c r="X1075" i="1"/>
  <c r="Y1075" i="1"/>
  <c r="V1076" i="1"/>
  <c r="W1076" i="1"/>
  <c r="X1076" i="1"/>
  <c r="Y1076" i="1"/>
  <c r="V1077" i="1"/>
  <c r="W1077" i="1"/>
  <c r="X1077" i="1"/>
  <c r="Y1077" i="1"/>
  <c r="V1078" i="1"/>
  <c r="W1078" i="1"/>
  <c r="X1078" i="1"/>
  <c r="Y1078" i="1"/>
  <c r="V1079" i="1"/>
  <c r="W1079" i="1"/>
  <c r="X1079" i="1"/>
  <c r="Y1079" i="1"/>
  <c r="V1080" i="1"/>
  <c r="W1080" i="1"/>
  <c r="X1080" i="1"/>
  <c r="Y1080" i="1"/>
  <c r="V1081" i="1"/>
  <c r="W1081" i="1"/>
  <c r="X1081" i="1"/>
  <c r="Y1081" i="1"/>
  <c r="V1082" i="1"/>
  <c r="W1082" i="1"/>
  <c r="X1082" i="1"/>
  <c r="Y1082" i="1"/>
  <c r="V1083" i="1"/>
  <c r="W1083" i="1"/>
  <c r="X1083" i="1"/>
  <c r="Y1083" i="1"/>
  <c r="V1084" i="1"/>
  <c r="W1084" i="1"/>
  <c r="X1084" i="1"/>
  <c r="Y1084" i="1"/>
  <c r="V1085" i="1"/>
  <c r="W1085" i="1"/>
  <c r="X1085" i="1"/>
  <c r="Y1085" i="1"/>
  <c r="V1086" i="1"/>
  <c r="W1086" i="1"/>
  <c r="X1086" i="1"/>
  <c r="Y1086" i="1"/>
  <c r="V1087" i="1"/>
  <c r="W1087" i="1"/>
  <c r="X1087" i="1"/>
  <c r="Y1087" i="1"/>
  <c r="V1088" i="1"/>
  <c r="W1088" i="1"/>
  <c r="X1088" i="1"/>
  <c r="Y1088" i="1"/>
  <c r="V1089" i="1"/>
  <c r="W1089" i="1"/>
  <c r="X1089" i="1"/>
  <c r="Y1089" i="1"/>
  <c r="V1090" i="1"/>
  <c r="W1090" i="1"/>
  <c r="X1090" i="1"/>
  <c r="Y1090" i="1"/>
  <c r="V1091" i="1"/>
  <c r="W1091" i="1"/>
  <c r="X1091" i="1"/>
  <c r="Y1091" i="1"/>
  <c r="V1092" i="1"/>
  <c r="W1092" i="1"/>
  <c r="X1092" i="1"/>
  <c r="Y1092" i="1"/>
  <c r="V1093" i="1"/>
  <c r="W1093" i="1"/>
  <c r="X1093" i="1"/>
  <c r="Y1093" i="1"/>
  <c r="V1094" i="1"/>
  <c r="W1094" i="1"/>
  <c r="X1094" i="1"/>
  <c r="Y1094" i="1"/>
  <c r="V1095" i="1"/>
  <c r="W1095" i="1"/>
  <c r="X1095" i="1"/>
  <c r="Y1095" i="1"/>
  <c r="V1096" i="1"/>
  <c r="W1096" i="1"/>
  <c r="X1096" i="1"/>
  <c r="Y1096" i="1"/>
  <c r="V1097" i="1"/>
  <c r="W1097" i="1"/>
  <c r="X1097" i="1"/>
  <c r="Y1097" i="1"/>
  <c r="V1098" i="1"/>
  <c r="W1098" i="1"/>
  <c r="X1098" i="1"/>
  <c r="Y1098" i="1"/>
  <c r="V1099" i="1"/>
  <c r="W1099" i="1"/>
  <c r="X1099" i="1"/>
  <c r="Y1099" i="1"/>
  <c r="V1100" i="1"/>
  <c r="W1100" i="1"/>
  <c r="X1100" i="1"/>
  <c r="Y1100" i="1"/>
  <c r="V1101" i="1"/>
  <c r="W1101" i="1"/>
  <c r="X1101" i="1"/>
  <c r="Y1101" i="1"/>
  <c r="V1102" i="1"/>
  <c r="W1102" i="1"/>
  <c r="X1102" i="1"/>
  <c r="Y1102" i="1"/>
  <c r="V1103" i="1"/>
  <c r="W1103" i="1"/>
  <c r="X1103" i="1"/>
  <c r="Y1103" i="1"/>
  <c r="V1104" i="1"/>
  <c r="W1104" i="1"/>
  <c r="X1104" i="1"/>
  <c r="Y1104" i="1"/>
  <c r="V1105" i="1"/>
  <c r="W1105" i="1"/>
  <c r="X1105" i="1"/>
  <c r="Y1105" i="1"/>
  <c r="V1106" i="1"/>
  <c r="W1106" i="1"/>
  <c r="X1106" i="1"/>
  <c r="Y1106" i="1"/>
  <c r="V1107" i="1"/>
  <c r="W1107" i="1"/>
  <c r="X1107" i="1"/>
  <c r="Y1107" i="1"/>
  <c r="V1108" i="1"/>
  <c r="W1108" i="1"/>
  <c r="X1108" i="1"/>
  <c r="Y1108" i="1"/>
  <c r="V1109" i="1"/>
  <c r="W1109" i="1"/>
  <c r="X1109" i="1"/>
  <c r="Y1109" i="1"/>
  <c r="V1110" i="1"/>
  <c r="W1110" i="1"/>
  <c r="X1110" i="1"/>
  <c r="Y1110" i="1"/>
  <c r="V1111" i="1"/>
  <c r="W1111" i="1"/>
  <c r="X1111" i="1"/>
  <c r="Y1111" i="1"/>
  <c r="V1112" i="1"/>
  <c r="W1112" i="1"/>
  <c r="X1112" i="1"/>
  <c r="Y1112" i="1"/>
  <c r="V1113" i="1"/>
  <c r="W1113" i="1"/>
  <c r="X1113" i="1"/>
  <c r="Y1113" i="1"/>
  <c r="V1114" i="1"/>
  <c r="W1114" i="1"/>
  <c r="X1114" i="1"/>
  <c r="Y1114" i="1"/>
  <c r="V1115" i="1"/>
  <c r="W1115" i="1"/>
  <c r="X1115" i="1"/>
  <c r="Y1115" i="1"/>
  <c r="V1116" i="1"/>
  <c r="W1116" i="1"/>
  <c r="X1116" i="1"/>
  <c r="Y1116" i="1"/>
  <c r="V1117" i="1"/>
  <c r="W1117" i="1"/>
  <c r="X1117" i="1"/>
  <c r="Y1117" i="1"/>
  <c r="V1118" i="1"/>
  <c r="W1118" i="1"/>
  <c r="X1118" i="1"/>
  <c r="Y1118" i="1"/>
  <c r="V1119" i="1"/>
  <c r="W1119" i="1"/>
  <c r="X1119" i="1"/>
  <c r="Y1119" i="1"/>
  <c r="V1120" i="1"/>
  <c r="W1120" i="1"/>
  <c r="X1120" i="1"/>
  <c r="Y1120" i="1"/>
  <c r="V1121" i="1"/>
  <c r="W1121" i="1"/>
  <c r="X1121" i="1"/>
  <c r="Y1121" i="1"/>
  <c r="V1122" i="1"/>
  <c r="W1122" i="1"/>
  <c r="X1122" i="1"/>
  <c r="Y1122" i="1"/>
  <c r="V1123" i="1"/>
  <c r="W1123" i="1"/>
  <c r="X1123" i="1"/>
  <c r="Y1123" i="1"/>
  <c r="V1124" i="1"/>
  <c r="W1124" i="1"/>
  <c r="X1124" i="1"/>
  <c r="Y1124" i="1"/>
  <c r="V1125" i="1"/>
  <c r="W1125" i="1"/>
  <c r="X1125" i="1"/>
  <c r="Y1125" i="1"/>
  <c r="V1126" i="1"/>
  <c r="W1126" i="1"/>
  <c r="X1126" i="1"/>
  <c r="Y1126" i="1"/>
  <c r="V1127" i="1"/>
  <c r="W1127" i="1"/>
  <c r="X1127" i="1"/>
  <c r="Y1127" i="1"/>
  <c r="V1128" i="1"/>
  <c r="W1128" i="1"/>
  <c r="X1128" i="1"/>
  <c r="Y1128" i="1"/>
  <c r="V1129" i="1"/>
  <c r="W1129" i="1"/>
  <c r="X1129" i="1"/>
  <c r="Y1129" i="1"/>
  <c r="V1130" i="1"/>
  <c r="W1130" i="1"/>
  <c r="X1130" i="1"/>
  <c r="Y1130" i="1"/>
  <c r="V1131" i="1"/>
  <c r="W1131" i="1"/>
  <c r="X1131" i="1"/>
  <c r="Y1131" i="1"/>
  <c r="V1132" i="1"/>
  <c r="W1132" i="1"/>
  <c r="X1132" i="1"/>
  <c r="Y1132" i="1"/>
  <c r="V1133" i="1"/>
  <c r="W1133" i="1"/>
  <c r="X1133" i="1"/>
  <c r="Y1133" i="1"/>
  <c r="V1134" i="1"/>
  <c r="W1134" i="1"/>
  <c r="X1134" i="1"/>
  <c r="Y1134" i="1"/>
  <c r="V1135" i="1"/>
  <c r="W1135" i="1"/>
  <c r="X1135" i="1"/>
  <c r="Y1135" i="1"/>
  <c r="V1136" i="1"/>
  <c r="W1136" i="1"/>
  <c r="X1136" i="1"/>
  <c r="Y1136" i="1"/>
  <c r="V1137" i="1"/>
  <c r="W1137" i="1"/>
  <c r="X1137" i="1"/>
  <c r="Y1137" i="1"/>
  <c r="V1138" i="1"/>
  <c r="W1138" i="1"/>
  <c r="X1138" i="1"/>
  <c r="Y1138" i="1"/>
  <c r="V1139" i="1"/>
  <c r="W1139" i="1"/>
  <c r="X1139" i="1"/>
  <c r="Y1139" i="1"/>
  <c r="V1140" i="1"/>
  <c r="W1140" i="1"/>
  <c r="X1140" i="1"/>
  <c r="Y1140" i="1"/>
  <c r="V1141" i="1"/>
  <c r="W1141" i="1"/>
  <c r="X1141" i="1"/>
  <c r="Y1141" i="1"/>
  <c r="V1142" i="1"/>
  <c r="W1142" i="1"/>
  <c r="X1142" i="1"/>
  <c r="Y1142" i="1"/>
  <c r="V1143" i="1"/>
  <c r="W1143" i="1"/>
  <c r="X1143" i="1"/>
  <c r="Y1143" i="1"/>
  <c r="V1144" i="1"/>
  <c r="W1144" i="1"/>
  <c r="X1144" i="1"/>
  <c r="Y1144" i="1"/>
  <c r="V1145" i="1"/>
  <c r="W1145" i="1"/>
  <c r="X1145" i="1"/>
  <c r="Y1145" i="1"/>
  <c r="V1146" i="1"/>
  <c r="W1146" i="1"/>
  <c r="X1146" i="1"/>
  <c r="Y1146" i="1"/>
  <c r="V1147" i="1"/>
  <c r="W1147" i="1"/>
  <c r="X1147" i="1"/>
  <c r="Y1147" i="1"/>
  <c r="V1148" i="1"/>
  <c r="W1148" i="1"/>
  <c r="X1148" i="1"/>
  <c r="Y1148" i="1"/>
  <c r="V1149" i="1"/>
  <c r="W1149" i="1"/>
  <c r="X1149" i="1"/>
  <c r="Y1149" i="1"/>
  <c r="V1150" i="1"/>
  <c r="W1150" i="1"/>
  <c r="X1150" i="1"/>
  <c r="Y1150" i="1"/>
  <c r="V1151" i="1"/>
  <c r="W1151" i="1"/>
  <c r="X1151" i="1"/>
  <c r="Y1151" i="1"/>
  <c r="V1152" i="1"/>
  <c r="W1152" i="1"/>
  <c r="X1152" i="1"/>
  <c r="Y1152" i="1"/>
  <c r="V1153" i="1"/>
  <c r="W1153" i="1"/>
  <c r="X1153" i="1"/>
  <c r="Y1153" i="1"/>
  <c r="V1154" i="1"/>
  <c r="W1154" i="1"/>
  <c r="X1154" i="1"/>
  <c r="Y1154" i="1"/>
  <c r="V1155" i="1"/>
  <c r="W1155" i="1"/>
  <c r="X1155" i="1"/>
  <c r="Y1155" i="1"/>
  <c r="V1156" i="1"/>
  <c r="W1156" i="1"/>
  <c r="X1156" i="1"/>
  <c r="Y1156" i="1"/>
  <c r="V1157" i="1"/>
  <c r="W1157" i="1"/>
  <c r="X1157" i="1"/>
  <c r="Y1157" i="1"/>
  <c r="V1158" i="1"/>
  <c r="W1158" i="1"/>
  <c r="X1158" i="1"/>
  <c r="Y1158" i="1"/>
  <c r="V1159" i="1"/>
  <c r="W1159" i="1"/>
  <c r="X1159" i="1"/>
  <c r="Y1159" i="1"/>
  <c r="V1160" i="1"/>
  <c r="W1160" i="1"/>
  <c r="X1160" i="1"/>
  <c r="Y1160" i="1"/>
  <c r="V1161" i="1"/>
  <c r="W1161" i="1"/>
  <c r="X1161" i="1"/>
  <c r="Y1161" i="1"/>
  <c r="V1162" i="1"/>
  <c r="W1162" i="1"/>
  <c r="X1162" i="1"/>
  <c r="Y1162" i="1"/>
  <c r="V1163" i="1"/>
  <c r="W1163" i="1"/>
  <c r="X1163" i="1"/>
  <c r="Y1163" i="1"/>
  <c r="V1164" i="1"/>
  <c r="W1164" i="1"/>
  <c r="X1164" i="1"/>
  <c r="Y1164" i="1"/>
  <c r="V1165" i="1"/>
  <c r="W1165" i="1"/>
  <c r="X1165" i="1"/>
  <c r="Y1165" i="1"/>
  <c r="V1166" i="1"/>
  <c r="W1166" i="1"/>
  <c r="X1166" i="1"/>
  <c r="Y1166" i="1"/>
  <c r="V1167" i="1"/>
  <c r="W1167" i="1"/>
  <c r="X1167" i="1"/>
  <c r="Y1167" i="1"/>
  <c r="V1168" i="1"/>
  <c r="W1168" i="1"/>
  <c r="X1168" i="1"/>
  <c r="Y1168" i="1"/>
  <c r="V1169" i="1"/>
  <c r="W1169" i="1"/>
  <c r="X1169" i="1"/>
  <c r="Y1169" i="1"/>
  <c r="V1170" i="1"/>
  <c r="W1170" i="1"/>
  <c r="X1170" i="1"/>
  <c r="Y1170" i="1"/>
  <c r="V1171" i="1"/>
  <c r="W1171" i="1"/>
  <c r="X1171" i="1"/>
  <c r="Y1171" i="1"/>
  <c r="V1172" i="1"/>
  <c r="W1172" i="1"/>
  <c r="X1172" i="1"/>
  <c r="Y1172" i="1"/>
  <c r="V1173" i="1"/>
  <c r="W1173" i="1"/>
  <c r="X1173" i="1"/>
  <c r="Y1173" i="1"/>
  <c r="V1174" i="1"/>
  <c r="W1174" i="1"/>
  <c r="X1174" i="1"/>
  <c r="Y1174" i="1"/>
  <c r="V1175" i="1"/>
  <c r="W1175" i="1"/>
  <c r="X1175" i="1"/>
  <c r="Y1175" i="1"/>
  <c r="V1176" i="1"/>
  <c r="W1176" i="1"/>
  <c r="X1176" i="1"/>
  <c r="Y1176" i="1"/>
  <c r="V1177" i="1"/>
  <c r="W1177" i="1"/>
  <c r="X1177" i="1"/>
  <c r="Y1177" i="1"/>
  <c r="V1178" i="1"/>
  <c r="W1178" i="1"/>
  <c r="X1178" i="1"/>
  <c r="Y1178" i="1"/>
  <c r="V1179" i="1"/>
  <c r="W1179" i="1"/>
  <c r="X1179" i="1"/>
  <c r="Y1179" i="1"/>
  <c r="V1180" i="1"/>
  <c r="W1180" i="1"/>
  <c r="X1180" i="1"/>
  <c r="Y1180" i="1"/>
  <c r="V1181" i="1"/>
  <c r="W1181" i="1"/>
  <c r="X1181" i="1"/>
  <c r="Y1181" i="1"/>
  <c r="V1182" i="1"/>
  <c r="W1182" i="1"/>
  <c r="X1182" i="1"/>
  <c r="Y1182" i="1"/>
  <c r="V1183" i="1"/>
  <c r="W1183" i="1"/>
  <c r="X1183" i="1"/>
  <c r="Y1183" i="1"/>
  <c r="V1184" i="1"/>
  <c r="W1184" i="1"/>
  <c r="X1184" i="1"/>
  <c r="Y1184" i="1"/>
  <c r="V1185" i="1"/>
  <c r="W1185" i="1"/>
  <c r="X1185" i="1"/>
  <c r="Y1185" i="1"/>
  <c r="V1186" i="1"/>
  <c r="W1186" i="1"/>
  <c r="X1186" i="1"/>
  <c r="Y1186" i="1"/>
  <c r="V1187" i="1"/>
  <c r="W1187" i="1"/>
  <c r="X1187" i="1"/>
  <c r="Y1187" i="1"/>
  <c r="V1188" i="1"/>
  <c r="W1188" i="1"/>
  <c r="X1188" i="1"/>
  <c r="Y1188" i="1"/>
  <c r="V1189" i="1"/>
  <c r="W1189" i="1"/>
  <c r="X1189" i="1"/>
  <c r="Y1189" i="1"/>
  <c r="V1190" i="1"/>
  <c r="W1190" i="1"/>
  <c r="X1190" i="1"/>
  <c r="Y1190" i="1"/>
  <c r="V1191" i="1"/>
  <c r="W1191" i="1"/>
  <c r="X1191" i="1"/>
  <c r="Y1191" i="1"/>
  <c r="V1192" i="1"/>
  <c r="W1192" i="1"/>
  <c r="X1192" i="1"/>
  <c r="Y1192" i="1"/>
  <c r="V1193" i="1"/>
  <c r="W1193" i="1"/>
  <c r="X1193" i="1"/>
  <c r="Y1193" i="1"/>
  <c r="V1194" i="1"/>
  <c r="W1194" i="1"/>
  <c r="X1194" i="1"/>
  <c r="Y1194" i="1"/>
  <c r="V1195" i="1"/>
  <c r="W1195" i="1"/>
  <c r="X1195" i="1"/>
  <c r="Y1195" i="1"/>
  <c r="V1196" i="1"/>
  <c r="W1196" i="1"/>
  <c r="X1196" i="1"/>
  <c r="Y1196" i="1"/>
  <c r="V1197" i="1"/>
  <c r="W1197" i="1"/>
  <c r="X1197" i="1"/>
  <c r="Y1197" i="1"/>
  <c r="V1198" i="1"/>
  <c r="W1198" i="1"/>
  <c r="X1198" i="1"/>
  <c r="Y1198" i="1"/>
  <c r="V1199" i="1"/>
  <c r="W1199" i="1"/>
  <c r="X1199" i="1"/>
  <c r="Y1199" i="1"/>
  <c r="V1200" i="1"/>
  <c r="W1200" i="1"/>
  <c r="X1200" i="1"/>
  <c r="Y1200" i="1"/>
  <c r="V1201" i="1"/>
  <c r="W1201" i="1"/>
  <c r="X1201" i="1"/>
  <c r="Y1201" i="1"/>
  <c r="V1202" i="1"/>
  <c r="W1202" i="1"/>
  <c r="X1202" i="1"/>
  <c r="Y1202" i="1"/>
  <c r="V1203" i="1"/>
  <c r="W1203" i="1"/>
  <c r="X1203" i="1"/>
  <c r="Y1203" i="1"/>
  <c r="V1204" i="1"/>
  <c r="W1204" i="1"/>
  <c r="X1204" i="1"/>
  <c r="Y1204" i="1"/>
  <c r="V1205" i="1"/>
  <c r="W1205" i="1"/>
  <c r="X1205" i="1"/>
  <c r="Y1205" i="1"/>
  <c r="V1206" i="1"/>
  <c r="W1206" i="1"/>
  <c r="X1206" i="1"/>
  <c r="Y1206" i="1"/>
  <c r="V1207" i="1"/>
  <c r="W1207" i="1"/>
  <c r="X1207" i="1"/>
  <c r="Y1207" i="1"/>
  <c r="V1208" i="1"/>
  <c r="W1208" i="1"/>
  <c r="X1208" i="1"/>
  <c r="Y1208" i="1"/>
  <c r="V1209" i="1"/>
  <c r="W1209" i="1"/>
  <c r="X1209" i="1"/>
  <c r="Y1209" i="1"/>
  <c r="V1210" i="1"/>
  <c r="W1210" i="1"/>
  <c r="X1210" i="1"/>
  <c r="Y1210" i="1"/>
  <c r="V1211" i="1"/>
  <c r="W1211" i="1"/>
  <c r="X1211" i="1"/>
  <c r="Y1211" i="1"/>
  <c r="V1212" i="1"/>
  <c r="W1212" i="1"/>
  <c r="X1212" i="1"/>
  <c r="Y1212" i="1"/>
  <c r="V1213" i="1"/>
  <c r="W1213" i="1"/>
  <c r="X1213" i="1"/>
  <c r="Y1213" i="1"/>
  <c r="V1214" i="1"/>
  <c r="W1214" i="1"/>
  <c r="X1214" i="1"/>
  <c r="Y1214" i="1"/>
  <c r="V1215" i="1"/>
  <c r="W1215" i="1"/>
  <c r="X1215" i="1"/>
  <c r="Y1215" i="1"/>
  <c r="V1216" i="1"/>
  <c r="W1216" i="1"/>
  <c r="X1216" i="1"/>
  <c r="Y1216" i="1"/>
  <c r="V1217" i="1"/>
  <c r="W1217" i="1"/>
  <c r="X1217" i="1"/>
  <c r="Y1217" i="1"/>
  <c r="V1218" i="1"/>
  <c r="W1218" i="1"/>
  <c r="X1218" i="1"/>
  <c r="Y1218" i="1"/>
  <c r="V1219" i="1"/>
  <c r="W1219" i="1"/>
  <c r="X1219" i="1"/>
  <c r="Y1219" i="1"/>
  <c r="V1220" i="1"/>
  <c r="W1220" i="1"/>
  <c r="X1220" i="1"/>
  <c r="Y1220" i="1"/>
  <c r="V1221" i="1"/>
  <c r="W1221" i="1"/>
  <c r="X1221" i="1"/>
  <c r="Y1221" i="1"/>
  <c r="V1222" i="1"/>
  <c r="W1222" i="1"/>
  <c r="X1222" i="1"/>
  <c r="Y1222" i="1"/>
  <c r="V1223" i="1"/>
  <c r="W1223" i="1"/>
  <c r="X1223" i="1"/>
  <c r="Y1223" i="1"/>
  <c r="V1224" i="1"/>
  <c r="W1224" i="1"/>
  <c r="X1224" i="1"/>
  <c r="Y1224" i="1"/>
  <c r="V1225" i="1"/>
  <c r="W1225" i="1"/>
  <c r="X1225" i="1"/>
  <c r="Y1225" i="1"/>
  <c r="V1226" i="1"/>
  <c r="W1226" i="1"/>
  <c r="X1226" i="1"/>
  <c r="Y1226" i="1"/>
  <c r="V1227" i="1"/>
  <c r="W1227" i="1"/>
  <c r="X1227" i="1"/>
  <c r="Y1227" i="1"/>
  <c r="V1228" i="1"/>
  <c r="W1228" i="1"/>
  <c r="X1228" i="1"/>
  <c r="Y1228" i="1"/>
  <c r="V1229" i="1"/>
  <c r="W1229" i="1"/>
  <c r="X1229" i="1"/>
  <c r="Y1229" i="1"/>
  <c r="V1230" i="1"/>
  <c r="W1230" i="1"/>
  <c r="X1230" i="1"/>
  <c r="Y1230" i="1"/>
  <c r="V1231" i="1"/>
  <c r="W1231" i="1"/>
  <c r="X1231" i="1"/>
  <c r="Y1231" i="1"/>
  <c r="V1232" i="1"/>
  <c r="W1232" i="1"/>
  <c r="X1232" i="1"/>
  <c r="Y1232" i="1"/>
  <c r="V1233" i="1"/>
  <c r="W1233" i="1"/>
  <c r="X1233" i="1"/>
  <c r="Y1233" i="1"/>
  <c r="V1234" i="1"/>
  <c r="W1234" i="1"/>
  <c r="X1234" i="1"/>
  <c r="Y1234" i="1"/>
  <c r="V1235" i="1"/>
  <c r="W1235" i="1"/>
  <c r="X1235" i="1"/>
  <c r="Y1235" i="1"/>
  <c r="V1236" i="1"/>
  <c r="W1236" i="1"/>
  <c r="X1236" i="1"/>
  <c r="Y1236" i="1"/>
  <c r="V1237" i="1"/>
  <c r="W1237" i="1"/>
  <c r="X1237" i="1"/>
  <c r="Y1237" i="1"/>
  <c r="V1238" i="1"/>
  <c r="W1238" i="1"/>
  <c r="X1238" i="1"/>
  <c r="Y1238" i="1"/>
  <c r="V1239" i="1"/>
  <c r="W1239" i="1"/>
  <c r="X1239" i="1"/>
  <c r="Y1239" i="1"/>
  <c r="V1240" i="1"/>
  <c r="W1240" i="1"/>
  <c r="X1240" i="1"/>
  <c r="Y1240" i="1"/>
  <c r="V1241" i="1"/>
  <c r="W1241" i="1"/>
  <c r="X1241" i="1"/>
  <c r="Y1241" i="1"/>
  <c r="V1242" i="1"/>
  <c r="W1242" i="1"/>
  <c r="X1242" i="1"/>
  <c r="Y1242" i="1"/>
  <c r="V1243" i="1"/>
  <c r="W1243" i="1"/>
  <c r="X1243" i="1"/>
  <c r="Y1243" i="1"/>
  <c r="V1244" i="1"/>
  <c r="W1244" i="1"/>
  <c r="X1244" i="1"/>
  <c r="Y1244" i="1"/>
  <c r="V1245" i="1"/>
  <c r="W1245" i="1"/>
  <c r="X1245" i="1"/>
  <c r="Y1245" i="1"/>
  <c r="V1246" i="1"/>
  <c r="W1246" i="1"/>
  <c r="X1246" i="1"/>
  <c r="Y1246" i="1"/>
  <c r="V1247" i="1"/>
  <c r="W1247" i="1"/>
  <c r="X1247" i="1"/>
  <c r="Y1247" i="1"/>
  <c r="V1248" i="1"/>
  <c r="W1248" i="1"/>
  <c r="X1248" i="1"/>
  <c r="Y1248" i="1"/>
  <c r="V1249" i="1"/>
  <c r="W1249" i="1"/>
  <c r="X1249" i="1"/>
  <c r="Y1249" i="1"/>
  <c r="V1250" i="1"/>
  <c r="W1250" i="1"/>
  <c r="X1250" i="1"/>
  <c r="Y1250" i="1"/>
  <c r="V1251" i="1"/>
  <c r="W1251" i="1"/>
  <c r="X1251" i="1"/>
  <c r="Y1251" i="1"/>
  <c r="V1252" i="1"/>
  <c r="W1252" i="1"/>
  <c r="X1252" i="1"/>
  <c r="Y1252" i="1"/>
  <c r="V1253" i="1"/>
  <c r="W1253" i="1"/>
  <c r="X1253" i="1"/>
  <c r="Y1253" i="1"/>
  <c r="V1254" i="1"/>
  <c r="W1254" i="1"/>
  <c r="X1254" i="1"/>
  <c r="Y1254" i="1"/>
  <c r="V1255" i="1"/>
  <c r="W1255" i="1"/>
  <c r="X1255" i="1"/>
  <c r="Y1255" i="1"/>
  <c r="V1256" i="1"/>
  <c r="W1256" i="1"/>
  <c r="X1256" i="1"/>
  <c r="Y1256" i="1"/>
  <c r="V1257" i="1"/>
  <c r="W1257" i="1"/>
  <c r="X1257" i="1"/>
  <c r="Y1257" i="1"/>
  <c r="V1258" i="1"/>
  <c r="W1258" i="1"/>
  <c r="X1258" i="1"/>
  <c r="Y1258" i="1"/>
  <c r="V1259" i="1"/>
  <c r="W1259" i="1"/>
  <c r="X1259" i="1"/>
  <c r="Y1259" i="1"/>
  <c r="V1260" i="1"/>
  <c r="W1260" i="1"/>
  <c r="X1260" i="1"/>
  <c r="Y1260" i="1"/>
  <c r="V1261" i="1"/>
  <c r="W1261" i="1"/>
  <c r="X1261" i="1"/>
  <c r="Y1261" i="1"/>
  <c r="V1262" i="1"/>
  <c r="W1262" i="1"/>
  <c r="X1262" i="1"/>
  <c r="Y1262" i="1"/>
  <c r="V1263" i="1"/>
  <c r="W1263" i="1"/>
  <c r="X1263" i="1"/>
  <c r="Y1263" i="1"/>
  <c r="V1264" i="1"/>
  <c r="W1264" i="1"/>
  <c r="X1264" i="1"/>
  <c r="Y1264" i="1"/>
  <c r="V1265" i="1"/>
  <c r="W1265" i="1"/>
  <c r="X1265" i="1"/>
  <c r="Y1265" i="1"/>
  <c r="V1266" i="1"/>
  <c r="W1266" i="1"/>
  <c r="X1266" i="1"/>
  <c r="Y1266" i="1"/>
  <c r="V1267" i="1"/>
  <c r="W1267" i="1"/>
  <c r="X1267" i="1"/>
  <c r="Y1267" i="1"/>
  <c r="V1268" i="1"/>
  <c r="W1268" i="1"/>
  <c r="X1268" i="1"/>
  <c r="Y1268" i="1"/>
  <c r="V1269" i="1"/>
  <c r="W1269" i="1"/>
  <c r="X1269" i="1"/>
  <c r="Y1269" i="1"/>
  <c r="V1270" i="1"/>
  <c r="W1270" i="1"/>
  <c r="X1270" i="1"/>
  <c r="Y1270" i="1"/>
  <c r="V1271" i="1"/>
  <c r="W1271" i="1"/>
  <c r="X1271" i="1"/>
  <c r="Y1271" i="1"/>
  <c r="V1272" i="1"/>
  <c r="W1272" i="1"/>
  <c r="X1272" i="1"/>
  <c r="Y1272" i="1"/>
  <c r="V1273" i="1"/>
  <c r="W1273" i="1"/>
  <c r="X1273" i="1"/>
  <c r="Y1273" i="1"/>
  <c r="V1274" i="1"/>
  <c r="W1274" i="1"/>
  <c r="X1274" i="1"/>
  <c r="Y1274" i="1"/>
  <c r="V1275" i="1"/>
  <c r="W1275" i="1"/>
  <c r="X1275" i="1"/>
  <c r="Y1275" i="1"/>
  <c r="V1276" i="1"/>
  <c r="W1276" i="1"/>
  <c r="X1276" i="1"/>
  <c r="Y1276" i="1"/>
  <c r="V1277" i="1"/>
  <c r="W1277" i="1"/>
  <c r="X1277" i="1"/>
  <c r="Y1277" i="1"/>
  <c r="V1278" i="1"/>
  <c r="W1278" i="1"/>
  <c r="X1278" i="1"/>
  <c r="Y1278" i="1"/>
  <c r="V1279" i="1"/>
  <c r="W1279" i="1"/>
  <c r="X1279" i="1"/>
  <c r="Y1279" i="1"/>
  <c r="V1280" i="1"/>
  <c r="W1280" i="1"/>
  <c r="X1280" i="1"/>
  <c r="Y1280" i="1"/>
  <c r="V1281" i="1"/>
  <c r="W1281" i="1"/>
  <c r="X1281" i="1"/>
  <c r="Y1281" i="1"/>
  <c r="V1282" i="1"/>
  <c r="W1282" i="1"/>
  <c r="X1282" i="1"/>
  <c r="Y1282" i="1"/>
  <c r="V1283" i="1"/>
  <c r="W1283" i="1"/>
  <c r="X1283" i="1"/>
  <c r="Y1283" i="1"/>
  <c r="V1284" i="1"/>
  <c r="W1284" i="1"/>
  <c r="X1284" i="1"/>
  <c r="Y1284" i="1"/>
  <c r="V1285" i="1"/>
  <c r="W1285" i="1"/>
  <c r="X1285" i="1"/>
  <c r="Y1285" i="1"/>
  <c r="V1286" i="1"/>
  <c r="W1286" i="1"/>
  <c r="X1286" i="1"/>
  <c r="Y1286" i="1"/>
  <c r="V1287" i="1"/>
  <c r="W1287" i="1"/>
  <c r="X1287" i="1"/>
  <c r="Y1287" i="1"/>
  <c r="V1288" i="1"/>
  <c r="W1288" i="1"/>
  <c r="X1288" i="1"/>
  <c r="Y1288" i="1"/>
  <c r="V1289" i="1"/>
  <c r="W1289" i="1"/>
  <c r="X1289" i="1"/>
  <c r="Y1289" i="1"/>
  <c r="V1290" i="1"/>
  <c r="W1290" i="1"/>
  <c r="X1290" i="1"/>
  <c r="Y1290" i="1"/>
  <c r="V1291" i="1"/>
  <c r="W1291" i="1"/>
  <c r="X1291" i="1"/>
  <c r="Y1291" i="1"/>
  <c r="V1292" i="1"/>
  <c r="W1292" i="1"/>
  <c r="X1292" i="1"/>
  <c r="Y1292" i="1"/>
  <c r="V1293" i="1"/>
  <c r="W1293" i="1"/>
  <c r="X1293" i="1"/>
  <c r="Y1293" i="1"/>
  <c r="V1294" i="1"/>
  <c r="W1294" i="1"/>
  <c r="X1294" i="1"/>
  <c r="Y1294" i="1"/>
  <c r="V1295" i="1"/>
  <c r="W1295" i="1"/>
  <c r="X1295" i="1"/>
  <c r="Y1295" i="1"/>
  <c r="V1296" i="1"/>
  <c r="W1296" i="1"/>
  <c r="X1296" i="1"/>
  <c r="Y1296" i="1"/>
  <c r="V1297" i="1"/>
  <c r="W1297" i="1"/>
  <c r="X1297" i="1"/>
  <c r="Y1297" i="1"/>
  <c r="V1298" i="1"/>
  <c r="W1298" i="1"/>
  <c r="X1298" i="1"/>
  <c r="Y1298" i="1"/>
  <c r="V1299" i="1"/>
  <c r="W1299" i="1"/>
  <c r="X1299" i="1"/>
  <c r="Y1299" i="1"/>
  <c r="V1300" i="1"/>
  <c r="W1300" i="1"/>
  <c r="X1300" i="1"/>
  <c r="Y1300" i="1"/>
  <c r="V1301" i="1"/>
  <c r="W1301" i="1"/>
  <c r="X1301" i="1"/>
  <c r="Y1301" i="1"/>
  <c r="V1302" i="1"/>
  <c r="W1302" i="1"/>
  <c r="X1302" i="1"/>
  <c r="Y1302" i="1"/>
  <c r="V1303" i="1"/>
  <c r="W1303" i="1"/>
  <c r="X1303" i="1"/>
  <c r="Y1303" i="1"/>
  <c r="V1304" i="1"/>
  <c r="W1304" i="1"/>
  <c r="X1304" i="1"/>
  <c r="Y1304" i="1"/>
  <c r="V1305" i="1"/>
  <c r="W1305" i="1"/>
  <c r="X1305" i="1"/>
  <c r="Y1305" i="1"/>
  <c r="V1306" i="1"/>
  <c r="W1306" i="1"/>
  <c r="X1306" i="1"/>
  <c r="Y1306" i="1"/>
  <c r="V1307" i="1"/>
  <c r="W1307" i="1"/>
  <c r="X1307" i="1"/>
  <c r="Y1307" i="1"/>
  <c r="V1308" i="1"/>
  <c r="W1308" i="1"/>
  <c r="X1308" i="1"/>
  <c r="Y1308" i="1"/>
  <c r="V1309" i="1"/>
  <c r="W1309" i="1"/>
  <c r="X1309" i="1"/>
  <c r="Y1309" i="1"/>
  <c r="V1310" i="1"/>
  <c r="W1310" i="1"/>
  <c r="X1310" i="1"/>
  <c r="Y1310" i="1"/>
  <c r="V1311" i="1"/>
  <c r="W1311" i="1"/>
  <c r="X1311" i="1"/>
  <c r="Y1311" i="1"/>
  <c r="V1312" i="1"/>
  <c r="W1312" i="1"/>
  <c r="X1312" i="1"/>
  <c r="Y1312" i="1"/>
  <c r="V1313" i="1"/>
  <c r="W1313" i="1"/>
  <c r="X1313" i="1"/>
  <c r="Y1313" i="1"/>
  <c r="V1314" i="1"/>
  <c r="W1314" i="1"/>
  <c r="X1314" i="1"/>
  <c r="Y1314" i="1"/>
  <c r="V1315" i="1"/>
  <c r="W1315" i="1"/>
  <c r="X1315" i="1"/>
  <c r="Y1315" i="1"/>
  <c r="V1316" i="1"/>
  <c r="W1316" i="1"/>
  <c r="X1316" i="1"/>
  <c r="Y1316" i="1"/>
  <c r="V1317" i="1"/>
  <c r="W1317" i="1"/>
  <c r="X1317" i="1"/>
  <c r="Y1317" i="1"/>
  <c r="V1318" i="1"/>
  <c r="W1318" i="1"/>
  <c r="X1318" i="1"/>
  <c r="Y1318" i="1"/>
  <c r="V1319" i="1"/>
  <c r="W1319" i="1"/>
  <c r="X1319" i="1"/>
  <c r="Y1319" i="1"/>
  <c r="V1320" i="1"/>
  <c r="W1320" i="1"/>
  <c r="X1320" i="1"/>
  <c r="Y1320" i="1"/>
  <c r="V1321" i="1"/>
  <c r="W1321" i="1"/>
  <c r="X1321" i="1"/>
  <c r="Y1321" i="1"/>
  <c r="V1322" i="1"/>
  <c r="W1322" i="1"/>
  <c r="X1322" i="1"/>
  <c r="Y1322" i="1"/>
  <c r="V1323" i="1"/>
  <c r="W1323" i="1"/>
  <c r="X1323" i="1"/>
  <c r="Y1323" i="1"/>
  <c r="V1324" i="1"/>
  <c r="W1324" i="1"/>
  <c r="X1324" i="1"/>
  <c r="Y1324" i="1"/>
  <c r="V1325" i="1"/>
  <c r="W1325" i="1"/>
  <c r="X1325" i="1"/>
  <c r="Y1325" i="1"/>
  <c r="V1326" i="1"/>
  <c r="W1326" i="1"/>
  <c r="X1326" i="1"/>
  <c r="Y1326" i="1"/>
  <c r="V1327" i="1"/>
  <c r="W1327" i="1"/>
  <c r="X1327" i="1"/>
  <c r="Y1327" i="1"/>
  <c r="V1328" i="1"/>
  <c r="W1328" i="1"/>
  <c r="X1328" i="1"/>
  <c r="Y1328" i="1"/>
  <c r="V1329" i="1"/>
  <c r="W1329" i="1"/>
  <c r="X1329" i="1"/>
  <c r="Y1329" i="1"/>
  <c r="V1330" i="1"/>
  <c r="W1330" i="1"/>
  <c r="X1330" i="1"/>
  <c r="Y1330" i="1"/>
  <c r="V1331" i="1"/>
  <c r="W1331" i="1"/>
  <c r="X1331" i="1"/>
  <c r="Y1331" i="1"/>
  <c r="V1332" i="1"/>
  <c r="W1332" i="1"/>
  <c r="X1332" i="1"/>
  <c r="Y1332" i="1"/>
  <c r="V1333" i="1"/>
  <c r="W1333" i="1"/>
  <c r="X1333" i="1"/>
  <c r="Y1333" i="1"/>
  <c r="V1334" i="1"/>
  <c r="W1334" i="1"/>
  <c r="X1334" i="1"/>
  <c r="Y1334" i="1"/>
  <c r="V1335" i="1"/>
  <c r="W1335" i="1"/>
  <c r="X1335" i="1"/>
  <c r="Y1335" i="1"/>
  <c r="V1336" i="1"/>
  <c r="W1336" i="1"/>
  <c r="X1336" i="1"/>
  <c r="Y1336" i="1"/>
  <c r="V1337" i="1"/>
  <c r="W1337" i="1"/>
  <c r="X1337" i="1"/>
  <c r="Y1337" i="1"/>
  <c r="V1338" i="1"/>
  <c r="W1338" i="1"/>
  <c r="X1338" i="1"/>
  <c r="Y1338" i="1"/>
  <c r="V1339" i="1"/>
  <c r="W1339" i="1"/>
  <c r="X1339" i="1"/>
  <c r="Y1339" i="1"/>
  <c r="V1340" i="1"/>
  <c r="W1340" i="1"/>
  <c r="X1340" i="1"/>
  <c r="Y1340" i="1"/>
  <c r="V1341" i="1"/>
  <c r="W1341" i="1"/>
  <c r="X1341" i="1"/>
  <c r="Y1341" i="1"/>
  <c r="V1342" i="1"/>
  <c r="W1342" i="1"/>
  <c r="X1342" i="1"/>
  <c r="Y1342" i="1"/>
  <c r="V1343" i="1"/>
  <c r="W1343" i="1"/>
  <c r="X1343" i="1"/>
  <c r="Y1343" i="1"/>
  <c r="V1344" i="1"/>
  <c r="W1344" i="1"/>
  <c r="X1344" i="1"/>
  <c r="Y1344" i="1"/>
  <c r="V1345" i="1"/>
  <c r="W1345" i="1"/>
  <c r="X1345" i="1"/>
  <c r="Y1345" i="1"/>
  <c r="V1346" i="1"/>
  <c r="W1346" i="1"/>
  <c r="X1346" i="1"/>
  <c r="Y1346" i="1"/>
  <c r="V1347" i="1"/>
  <c r="W1347" i="1"/>
  <c r="X1347" i="1"/>
  <c r="Y1347" i="1"/>
  <c r="V1348" i="1"/>
  <c r="W1348" i="1"/>
  <c r="X1348" i="1"/>
  <c r="Y1348" i="1"/>
  <c r="V1349" i="1"/>
  <c r="W1349" i="1"/>
  <c r="X1349" i="1"/>
  <c r="Y1349" i="1"/>
  <c r="V1350" i="1"/>
  <c r="W1350" i="1"/>
  <c r="X1350" i="1"/>
  <c r="Y1350" i="1"/>
  <c r="V1351" i="1"/>
  <c r="W1351" i="1"/>
  <c r="X1351" i="1"/>
  <c r="Y1351" i="1"/>
  <c r="V1352" i="1"/>
  <c r="W1352" i="1"/>
  <c r="X1352" i="1"/>
  <c r="Y1352" i="1"/>
  <c r="V1353" i="1"/>
  <c r="W1353" i="1"/>
  <c r="X1353" i="1"/>
  <c r="Y1353" i="1"/>
  <c r="V1354" i="1"/>
  <c r="W1354" i="1"/>
  <c r="X1354" i="1"/>
  <c r="Y1354" i="1"/>
  <c r="V1355" i="1"/>
  <c r="W1355" i="1"/>
  <c r="X1355" i="1"/>
  <c r="Y1355" i="1"/>
  <c r="V1356" i="1"/>
  <c r="W1356" i="1"/>
  <c r="X1356" i="1"/>
  <c r="Y1356" i="1"/>
  <c r="V1357" i="1"/>
  <c r="W1357" i="1"/>
  <c r="X1357" i="1"/>
  <c r="Y1357" i="1"/>
  <c r="V1358" i="1"/>
  <c r="W1358" i="1"/>
  <c r="X1358" i="1"/>
  <c r="Y1358" i="1"/>
  <c r="V1359" i="1"/>
  <c r="W1359" i="1"/>
  <c r="X1359" i="1"/>
  <c r="Y1359" i="1"/>
  <c r="V1360" i="1"/>
  <c r="W1360" i="1"/>
  <c r="X1360" i="1"/>
  <c r="Y1360" i="1"/>
  <c r="V1361" i="1"/>
  <c r="W1361" i="1"/>
  <c r="X1361" i="1"/>
  <c r="Y1361" i="1"/>
  <c r="V1362" i="1"/>
  <c r="W1362" i="1"/>
  <c r="X1362" i="1"/>
  <c r="Y1362" i="1"/>
  <c r="V1363" i="1"/>
  <c r="W1363" i="1"/>
  <c r="X1363" i="1"/>
  <c r="Y1363" i="1"/>
  <c r="V1364" i="1"/>
  <c r="W1364" i="1"/>
  <c r="X1364" i="1"/>
  <c r="Y1364" i="1"/>
  <c r="V1365" i="1"/>
  <c r="W1365" i="1"/>
  <c r="X1365" i="1"/>
  <c r="Y1365" i="1"/>
  <c r="V1366" i="1"/>
  <c r="W1366" i="1"/>
  <c r="X1366" i="1"/>
  <c r="Y1366" i="1"/>
  <c r="V1367" i="1"/>
  <c r="W1367" i="1"/>
  <c r="X1367" i="1"/>
  <c r="Y1367" i="1"/>
  <c r="V1368" i="1"/>
  <c r="W1368" i="1"/>
  <c r="X1368" i="1"/>
  <c r="Y1368" i="1"/>
  <c r="V1369" i="1"/>
  <c r="W1369" i="1"/>
  <c r="X1369" i="1"/>
  <c r="Y1369" i="1"/>
  <c r="V1370" i="1"/>
  <c r="W1370" i="1"/>
  <c r="X1370" i="1"/>
  <c r="Y1370" i="1"/>
  <c r="V1371" i="1"/>
  <c r="W1371" i="1"/>
  <c r="X1371" i="1"/>
  <c r="Y1371" i="1"/>
  <c r="V1372" i="1"/>
  <c r="W1372" i="1"/>
  <c r="X1372" i="1"/>
  <c r="Y1372" i="1"/>
  <c r="V1373" i="1"/>
  <c r="W1373" i="1"/>
  <c r="X1373" i="1"/>
  <c r="Y1373" i="1"/>
  <c r="V1374" i="1"/>
  <c r="W1374" i="1"/>
  <c r="X1374" i="1"/>
  <c r="Y1374" i="1"/>
  <c r="V1375" i="1"/>
  <c r="W1375" i="1"/>
  <c r="X1375" i="1"/>
  <c r="Y1375" i="1"/>
  <c r="V1376" i="1"/>
  <c r="W1376" i="1"/>
  <c r="X1376" i="1"/>
  <c r="Y1376" i="1"/>
  <c r="V1377" i="1"/>
  <c r="W1377" i="1"/>
  <c r="X1377" i="1"/>
  <c r="Y1377" i="1"/>
  <c r="V1378" i="1"/>
  <c r="W1378" i="1"/>
  <c r="X1378" i="1"/>
  <c r="Y1378" i="1"/>
  <c r="V1379" i="1"/>
  <c r="W1379" i="1"/>
  <c r="X1379" i="1"/>
  <c r="Y1379" i="1"/>
  <c r="V1380" i="1"/>
  <c r="W1380" i="1"/>
  <c r="X1380" i="1"/>
  <c r="Y1380" i="1"/>
  <c r="V1381" i="1"/>
  <c r="W1381" i="1"/>
  <c r="X1381" i="1"/>
  <c r="Y1381" i="1"/>
  <c r="V1382" i="1"/>
  <c r="W1382" i="1"/>
  <c r="X1382" i="1"/>
  <c r="Y1382" i="1"/>
  <c r="V1383" i="1"/>
  <c r="W1383" i="1"/>
  <c r="X1383" i="1"/>
  <c r="Y1383" i="1"/>
  <c r="V1384" i="1"/>
  <c r="W1384" i="1"/>
  <c r="X1384" i="1"/>
  <c r="Y1384" i="1"/>
  <c r="V1385" i="1"/>
  <c r="W1385" i="1"/>
  <c r="X1385" i="1"/>
  <c r="Y1385" i="1"/>
  <c r="V1386" i="1"/>
  <c r="W1386" i="1"/>
  <c r="X1386" i="1"/>
  <c r="Y1386" i="1"/>
  <c r="V1387" i="1"/>
  <c r="W1387" i="1"/>
  <c r="X1387" i="1"/>
  <c r="Y1387" i="1"/>
  <c r="V1388" i="1"/>
  <c r="W1388" i="1"/>
  <c r="X1388" i="1"/>
  <c r="Y1388" i="1"/>
  <c r="V1389" i="1"/>
  <c r="W1389" i="1"/>
  <c r="X1389" i="1"/>
  <c r="Y1389" i="1"/>
  <c r="V1390" i="1"/>
  <c r="W1390" i="1"/>
  <c r="X1390" i="1"/>
  <c r="Y1390" i="1"/>
  <c r="V1391" i="1"/>
  <c r="W1391" i="1"/>
  <c r="X1391" i="1"/>
  <c r="Y1391" i="1"/>
  <c r="V1392" i="1"/>
  <c r="W1392" i="1"/>
  <c r="X1392" i="1"/>
  <c r="Y1392" i="1"/>
  <c r="V1393" i="1"/>
  <c r="W1393" i="1"/>
  <c r="X1393" i="1"/>
  <c r="Y1393" i="1"/>
  <c r="V1394" i="1"/>
  <c r="W1394" i="1"/>
  <c r="X1394" i="1"/>
  <c r="Y1394" i="1"/>
  <c r="V1395" i="1"/>
  <c r="W1395" i="1"/>
  <c r="X1395" i="1"/>
  <c r="Y1395" i="1"/>
  <c r="V1396" i="1"/>
  <c r="W1396" i="1"/>
  <c r="X1396" i="1"/>
  <c r="Y1396" i="1"/>
  <c r="V1397" i="1"/>
  <c r="W1397" i="1"/>
  <c r="X1397" i="1"/>
  <c r="Y1397" i="1"/>
  <c r="V1398" i="1"/>
  <c r="W1398" i="1"/>
  <c r="X1398" i="1"/>
  <c r="Y1398" i="1"/>
  <c r="V1399" i="1"/>
  <c r="W1399" i="1"/>
  <c r="X1399" i="1"/>
  <c r="Y1399" i="1"/>
  <c r="V1400" i="1"/>
  <c r="W1400" i="1"/>
  <c r="X1400" i="1"/>
  <c r="Y1400" i="1"/>
  <c r="V1401" i="1"/>
  <c r="W1401" i="1"/>
  <c r="X1401" i="1"/>
  <c r="Y1401" i="1"/>
  <c r="V1402" i="1"/>
  <c r="W1402" i="1"/>
  <c r="X1402" i="1"/>
  <c r="Y1402" i="1"/>
  <c r="V1403" i="1"/>
  <c r="W1403" i="1"/>
  <c r="X1403" i="1"/>
  <c r="Y1403" i="1"/>
  <c r="V1404" i="1"/>
  <c r="W1404" i="1"/>
  <c r="X1404" i="1"/>
  <c r="Y1404" i="1"/>
  <c r="V1405" i="1"/>
  <c r="W1405" i="1"/>
  <c r="X1405" i="1"/>
  <c r="Y1405" i="1"/>
  <c r="V1406" i="1"/>
  <c r="W1406" i="1"/>
  <c r="X1406" i="1"/>
  <c r="Y1406" i="1"/>
  <c r="V1407" i="1"/>
  <c r="W1407" i="1"/>
  <c r="X1407" i="1"/>
  <c r="Y1407" i="1"/>
  <c r="V1408" i="1"/>
  <c r="W1408" i="1"/>
  <c r="X1408" i="1"/>
  <c r="Y1408" i="1"/>
  <c r="V1409" i="1"/>
  <c r="W1409" i="1"/>
  <c r="X1409" i="1"/>
  <c r="Y1409" i="1"/>
  <c r="V1410" i="1"/>
  <c r="W1410" i="1"/>
  <c r="X1410" i="1"/>
  <c r="Y1410" i="1"/>
  <c r="V1411" i="1"/>
  <c r="W1411" i="1"/>
  <c r="X1411" i="1"/>
  <c r="Y1411" i="1"/>
  <c r="V1412" i="1"/>
  <c r="W1412" i="1"/>
  <c r="X1412" i="1"/>
  <c r="Y1412" i="1"/>
  <c r="V1413" i="1"/>
  <c r="W1413" i="1"/>
  <c r="X1413" i="1"/>
  <c r="Y1413" i="1"/>
  <c r="V1414" i="1"/>
  <c r="W1414" i="1"/>
  <c r="X1414" i="1"/>
  <c r="Y1414" i="1"/>
  <c r="V1415" i="1"/>
  <c r="W1415" i="1"/>
  <c r="X1415" i="1"/>
  <c r="Y1415" i="1"/>
  <c r="V1416" i="1"/>
  <c r="W1416" i="1"/>
  <c r="X1416" i="1"/>
  <c r="Y1416" i="1"/>
  <c r="V1417" i="1"/>
  <c r="W1417" i="1"/>
  <c r="X1417" i="1"/>
  <c r="Y1417" i="1"/>
  <c r="V1418" i="1"/>
  <c r="W1418" i="1"/>
  <c r="X1418" i="1"/>
  <c r="Y1418" i="1"/>
  <c r="V1419" i="1"/>
  <c r="W1419" i="1"/>
  <c r="X1419" i="1"/>
  <c r="Y1419" i="1"/>
  <c r="V1420" i="1"/>
  <c r="W1420" i="1"/>
  <c r="X1420" i="1"/>
  <c r="Y1420" i="1"/>
  <c r="V1421" i="1"/>
  <c r="W1421" i="1"/>
  <c r="X1421" i="1"/>
  <c r="Y1421" i="1"/>
  <c r="V1422" i="1"/>
  <c r="W1422" i="1"/>
  <c r="X1422" i="1"/>
  <c r="Y1422" i="1"/>
  <c r="V1423" i="1"/>
  <c r="W1423" i="1"/>
  <c r="X1423" i="1"/>
  <c r="Y1423" i="1"/>
  <c r="V1424" i="1"/>
  <c r="W1424" i="1"/>
  <c r="X1424" i="1"/>
  <c r="Y1424" i="1"/>
  <c r="V1425" i="1"/>
  <c r="W1425" i="1"/>
  <c r="X1425" i="1"/>
  <c r="Y1425" i="1"/>
  <c r="V1426" i="1"/>
  <c r="W1426" i="1"/>
  <c r="X1426" i="1"/>
  <c r="Y1426" i="1"/>
  <c r="V1427" i="1"/>
  <c r="W1427" i="1"/>
  <c r="X1427" i="1"/>
  <c r="Y1427" i="1"/>
  <c r="V1428" i="1"/>
  <c r="W1428" i="1"/>
  <c r="X1428" i="1"/>
  <c r="Y1428" i="1"/>
  <c r="V1429" i="1"/>
  <c r="W1429" i="1"/>
  <c r="X1429" i="1"/>
  <c r="Y1429" i="1"/>
  <c r="V1430" i="1"/>
  <c r="W1430" i="1"/>
  <c r="X1430" i="1"/>
  <c r="Y1430" i="1"/>
  <c r="V1431" i="1"/>
  <c r="W1431" i="1"/>
  <c r="X1431" i="1"/>
  <c r="Y1431" i="1"/>
  <c r="V1432" i="1"/>
  <c r="W1432" i="1"/>
  <c r="X1432" i="1"/>
  <c r="Y1432" i="1"/>
  <c r="V1433" i="1"/>
  <c r="W1433" i="1"/>
  <c r="X1433" i="1"/>
  <c r="Y1433" i="1"/>
  <c r="V1434" i="1"/>
  <c r="W1434" i="1"/>
  <c r="X1434" i="1"/>
  <c r="Y1434" i="1"/>
  <c r="V1435" i="1"/>
  <c r="W1435" i="1"/>
  <c r="X1435" i="1"/>
  <c r="Y1435" i="1"/>
  <c r="V1436" i="1"/>
  <c r="W1436" i="1"/>
  <c r="X1436" i="1"/>
  <c r="Y1436" i="1"/>
  <c r="V1437" i="1"/>
  <c r="W1437" i="1"/>
  <c r="X1437" i="1"/>
  <c r="Y1437" i="1"/>
  <c r="V1438" i="1"/>
  <c r="W1438" i="1"/>
  <c r="X1438" i="1"/>
  <c r="Y1438" i="1"/>
  <c r="V1439" i="1"/>
  <c r="W1439" i="1"/>
  <c r="X1439" i="1"/>
  <c r="Y1439" i="1"/>
  <c r="V1440" i="1"/>
  <c r="W1440" i="1"/>
  <c r="X1440" i="1"/>
  <c r="Y1440" i="1"/>
  <c r="V1441" i="1"/>
  <c r="W1441" i="1"/>
  <c r="X1441" i="1"/>
  <c r="Y1441" i="1"/>
  <c r="V1442" i="1"/>
  <c r="W1442" i="1"/>
  <c r="X1442" i="1"/>
  <c r="Y1442" i="1"/>
  <c r="V1443" i="1"/>
  <c r="W1443" i="1"/>
  <c r="X1443" i="1"/>
  <c r="Y1443" i="1"/>
  <c r="V1444" i="1"/>
  <c r="W1444" i="1"/>
  <c r="X1444" i="1"/>
  <c r="Y1444" i="1"/>
  <c r="V1445" i="1"/>
  <c r="W1445" i="1"/>
  <c r="X1445" i="1"/>
  <c r="Y1445" i="1"/>
  <c r="V1446" i="1"/>
  <c r="W1446" i="1"/>
  <c r="X1446" i="1"/>
  <c r="Y1446" i="1"/>
  <c r="V1447" i="1"/>
  <c r="W1447" i="1"/>
  <c r="X1447" i="1"/>
  <c r="Y1447" i="1"/>
  <c r="V1448" i="1"/>
  <c r="W1448" i="1"/>
  <c r="X1448" i="1"/>
  <c r="Y1448" i="1"/>
  <c r="V1449" i="1"/>
  <c r="W1449" i="1"/>
  <c r="X1449" i="1"/>
  <c r="Y1449" i="1"/>
  <c r="V1450" i="1"/>
  <c r="W1450" i="1"/>
  <c r="X1450" i="1"/>
  <c r="Y1450" i="1"/>
  <c r="V1451" i="1"/>
  <c r="W1451" i="1"/>
  <c r="X1451" i="1"/>
  <c r="Y1451" i="1"/>
  <c r="V1452" i="1"/>
  <c r="W1452" i="1"/>
  <c r="X1452" i="1"/>
  <c r="Y1452" i="1"/>
  <c r="V1453" i="1"/>
  <c r="W1453" i="1"/>
  <c r="X1453" i="1"/>
  <c r="Y1453" i="1"/>
  <c r="V1454" i="1"/>
  <c r="W1454" i="1"/>
  <c r="X1454" i="1"/>
  <c r="Y1454" i="1"/>
  <c r="V1455" i="1"/>
  <c r="W1455" i="1"/>
  <c r="X1455" i="1"/>
  <c r="Y1455" i="1"/>
  <c r="V1456" i="1"/>
  <c r="W1456" i="1"/>
  <c r="X1456" i="1"/>
  <c r="Y1456" i="1"/>
  <c r="V1457" i="1"/>
  <c r="W1457" i="1"/>
  <c r="X1457" i="1"/>
  <c r="Y1457" i="1"/>
  <c r="V1458" i="1"/>
  <c r="W1458" i="1"/>
  <c r="X1458" i="1"/>
  <c r="Y1458" i="1"/>
  <c r="V1459" i="1"/>
  <c r="W1459" i="1"/>
  <c r="X1459" i="1"/>
  <c r="Y1459" i="1"/>
  <c r="V1460" i="1"/>
  <c r="W1460" i="1"/>
  <c r="X1460" i="1"/>
  <c r="Y1460" i="1"/>
  <c r="V1461" i="1"/>
  <c r="W1461" i="1"/>
  <c r="X1461" i="1"/>
  <c r="Y1461" i="1"/>
  <c r="V1462" i="1"/>
  <c r="W1462" i="1"/>
  <c r="X1462" i="1"/>
  <c r="Y1462" i="1"/>
  <c r="V1463" i="1"/>
  <c r="W1463" i="1"/>
  <c r="X1463" i="1"/>
  <c r="Y1463" i="1"/>
  <c r="V1464" i="1"/>
  <c r="W1464" i="1"/>
  <c r="X1464" i="1"/>
  <c r="Y1464" i="1"/>
  <c r="V1465" i="1"/>
  <c r="W1465" i="1"/>
  <c r="X1465" i="1"/>
  <c r="Y1465" i="1"/>
  <c r="V1466" i="1"/>
  <c r="W1466" i="1"/>
  <c r="X1466" i="1"/>
  <c r="Y1466" i="1"/>
  <c r="V1467" i="1"/>
  <c r="W1467" i="1"/>
  <c r="X1467" i="1"/>
  <c r="Y1467" i="1"/>
  <c r="V1468" i="1"/>
  <c r="W1468" i="1"/>
  <c r="X1468" i="1"/>
  <c r="Y1468" i="1"/>
  <c r="V1469" i="1"/>
  <c r="W1469" i="1"/>
  <c r="X1469" i="1"/>
  <c r="Y1469" i="1"/>
  <c r="V1470" i="1"/>
  <c r="W1470" i="1"/>
  <c r="X1470" i="1"/>
  <c r="Y1470" i="1"/>
  <c r="V1471" i="1"/>
  <c r="W1471" i="1"/>
  <c r="X1471" i="1"/>
  <c r="Y1471" i="1"/>
  <c r="V1472" i="1"/>
  <c r="W1472" i="1"/>
  <c r="X1472" i="1"/>
  <c r="Y1472" i="1"/>
  <c r="V1473" i="1"/>
  <c r="W1473" i="1"/>
  <c r="X1473" i="1"/>
  <c r="Y1473" i="1"/>
  <c r="V1474" i="1"/>
  <c r="W1474" i="1"/>
  <c r="X1474" i="1"/>
  <c r="Y1474" i="1"/>
  <c r="V1475" i="1"/>
  <c r="W1475" i="1"/>
  <c r="X1475" i="1"/>
  <c r="Y1475" i="1"/>
  <c r="V1476" i="1"/>
  <c r="W1476" i="1"/>
  <c r="X1476" i="1"/>
  <c r="Y1476" i="1"/>
  <c r="V1477" i="1"/>
  <c r="W1477" i="1"/>
  <c r="X1477" i="1"/>
  <c r="Y1477" i="1"/>
  <c r="V1478" i="1"/>
  <c r="W1478" i="1"/>
  <c r="X1478" i="1"/>
  <c r="Y1478" i="1"/>
  <c r="V1479" i="1"/>
  <c r="W1479" i="1"/>
  <c r="X1479" i="1"/>
  <c r="Y1479" i="1"/>
  <c r="V1480" i="1"/>
  <c r="W1480" i="1"/>
  <c r="X1480" i="1"/>
  <c r="Y1480" i="1"/>
  <c r="V1481" i="1"/>
  <c r="W1481" i="1"/>
  <c r="X1481" i="1"/>
  <c r="Y1481" i="1"/>
  <c r="V1482" i="1"/>
  <c r="W1482" i="1"/>
  <c r="X1482" i="1"/>
  <c r="Y1482" i="1"/>
  <c r="V1483" i="1"/>
  <c r="W1483" i="1"/>
  <c r="X1483" i="1"/>
  <c r="Y1483" i="1"/>
  <c r="V1484" i="1"/>
  <c r="W1484" i="1"/>
  <c r="X1484" i="1"/>
  <c r="Y1484" i="1"/>
  <c r="V1485" i="1"/>
  <c r="W1485" i="1"/>
  <c r="X1485" i="1"/>
  <c r="Y1485" i="1"/>
  <c r="V1486" i="1"/>
  <c r="W1486" i="1"/>
  <c r="X1486" i="1"/>
  <c r="Y1486" i="1"/>
  <c r="V1487" i="1"/>
  <c r="W1487" i="1"/>
  <c r="X1487" i="1"/>
  <c r="Y1487" i="1"/>
  <c r="V1488" i="1"/>
  <c r="W1488" i="1"/>
  <c r="X1488" i="1"/>
  <c r="Y1488" i="1"/>
  <c r="V1489" i="1"/>
  <c r="W1489" i="1"/>
  <c r="X1489" i="1"/>
  <c r="Y1489" i="1"/>
  <c r="V1490" i="1"/>
  <c r="W1490" i="1"/>
  <c r="X1490" i="1"/>
  <c r="Y1490" i="1"/>
  <c r="V1491" i="1"/>
  <c r="W1491" i="1"/>
  <c r="X1491" i="1"/>
  <c r="Y1491" i="1"/>
  <c r="V1492" i="1"/>
  <c r="W1492" i="1"/>
  <c r="X1492" i="1"/>
  <c r="Y1492" i="1"/>
  <c r="V1493" i="1"/>
  <c r="W1493" i="1"/>
  <c r="X1493" i="1"/>
  <c r="Y1493" i="1"/>
  <c r="V1494" i="1"/>
  <c r="W1494" i="1"/>
  <c r="X1494" i="1"/>
  <c r="Y1494" i="1"/>
  <c r="V1495" i="1"/>
  <c r="W1495" i="1"/>
  <c r="X1495" i="1"/>
  <c r="Y1495" i="1"/>
  <c r="V1496" i="1"/>
  <c r="W1496" i="1"/>
  <c r="X1496" i="1"/>
  <c r="Y1496" i="1"/>
  <c r="V1497" i="1"/>
  <c r="W1497" i="1"/>
  <c r="X1497" i="1"/>
  <c r="Y1497" i="1"/>
  <c r="V1498" i="1"/>
  <c r="W1498" i="1"/>
  <c r="X1498" i="1"/>
  <c r="Y1498" i="1"/>
  <c r="V1499" i="1"/>
  <c r="W1499" i="1"/>
  <c r="X1499" i="1"/>
  <c r="Y1499" i="1"/>
  <c r="V1500" i="1"/>
  <c r="W1500" i="1"/>
  <c r="X1500" i="1"/>
  <c r="Y1500" i="1"/>
  <c r="V1501" i="1"/>
  <c r="W1501" i="1"/>
  <c r="X1501" i="1"/>
  <c r="Y1501" i="1"/>
  <c r="V1502" i="1"/>
  <c r="W1502" i="1"/>
  <c r="X1502" i="1"/>
  <c r="Y1502" i="1"/>
  <c r="V1503" i="1"/>
  <c r="W1503" i="1"/>
  <c r="X1503" i="1"/>
  <c r="Y1503" i="1"/>
  <c r="V1504" i="1"/>
  <c r="W1504" i="1"/>
  <c r="X1504" i="1"/>
  <c r="Y1504" i="1"/>
  <c r="V1505" i="1"/>
  <c r="W1505" i="1"/>
  <c r="X1505" i="1"/>
  <c r="Y1505" i="1"/>
  <c r="V1506" i="1"/>
  <c r="W1506" i="1"/>
  <c r="X1506" i="1"/>
  <c r="Y1506" i="1"/>
  <c r="V1507" i="1"/>
  <c r="W1507" i="1"/>
  <c r="X1507" i="1"/>
  <c r="Y1507" i="1"/>
  <c r="V1508" i="1"/>
  <c r="W1508" i="1"/>
  <c r="X1508" i="1"/>
  <c r="Y1508" i="1"/>
  <c r="V1509" i="1"/>
  <c r="W1509" i="1"/>
  <c r="X1509" i="1"/>
  <c r="Y1509" i="1"/>
  <c r="V1510" i="1"/>
  <c r="W1510" i="1"/>
  <c r="X1510" i="1"/>
  <c r="Y1510" i="1"/>
  <c r="V1511" i="1"/>
  <c r="W1511" i="1"/>
  <c r="X1511" i="1"/>
  <c r="Y1511" i="1"/>
  <c r="V1512" i="1"/>
  <c r="W1512" i="1"/>
  <c r="X1512" i="1"/>
  <c r="Y1512" i="1"/>
  <c r="V1513" i="1"/>
  <c r="W1513" i="1"/>
  <c r="X1513" i="1"/>
  <c r="Y1513" i="1"/>
  <c r="V1514" i="1"/>
  <c r="W1514" i="1"/>
  <c r="X1514" i="1"/>
  <c r="Y1514" i="1"/>
  <c r="V1515" i="1"/>
  <c r="W1515" i="1"/>
  <c r="X1515" i="1"/>
  <c r="Y1515" i="1"/>
  <c r="V1516" i="1"/>
  <c r="W1516" i="1"/>
  <c r="X1516" i="1"/>
  <c r="Y1516" i="1"/>
  <c r="V1517" i="1"/>
  <c r="W1517" i="1"/>
  <c r="X1517" i="1"/>
  <c r="Y1517" i="1"/>
  <c r="V1518" i="1"/>
  <c r="W1518" i="1"/>
  <c r="X1518" i="1"/>
  <c r="Y1518" i="1"/>
  <c r="V1519" i="1"/>
  <c r="W1519" i="1"/>
  <c r="X1519" i="1"/>
  <c r="Y1519" i="1"/>
  <c r="V1520" i="1"/>
  <c r="W1520" i="1"/>
  <c r="X1520" i="1"/>
  <c r="Y1520" i="1"/>
  <c r="V1521" i="1"/>
  <c r="W1521" i="1"/>
  <c r="X1521" i="1"/>
  <c r="Y1521" i="1"/>
  <c r="V1522" i="1"/>
  <c r="W1522" i="1"/>
  <c r="X1522" i="1"/>
  <c r="Y1522" i="1"/>
  <c r="V1523" i="1"/>
  <c r="W1523" i="1"/>
  <c r="X1523" i="1"/>
  <c r="Y1523" i="1"/>
  <c r="V1524" i="1"/>
  <c r="W1524" i="1"/>
  <c r="X1524" i="1"/>
  <c r="Y1524" i="1"/>
  <c r="V1525" i="1"/>
  <c r="W1525" i="1"/>
  <c r="X1525" i="1"/>
  <c r="Y1525" i="1"/>
  <c r="V1526" i="1"/>
  <c r="W1526" i="1"/>
  <c r="X1526" i="1"/>
  <c r="Y1526" i="1"/>
  <c r="V1527" i="1"/>
  <c r="W1527" i="1"/>
  <c r="X1527" i="1"/>
  <c r="Y1527" i="1"/>
  <c r="V1528" i="1"/>
  <c r="W1528" i="1"/>
  <c r="X1528" i="1"/>
  <c r="Y1528" i="1"/>
  <c r="V1529" i="1"/>
  <c r="W1529" i="1"/>
  <c r="X1529" i="1"/>
  <c r="Y1529" i="1"/>
  <c r="V1530" i="1"/>
  <c r="W1530" i="1"/>
  <c r="X1530" i="1"/>
  <c r="Y1530" i="1"/>
  <c r="V1531" i="1"/>
  <c r="W1531" i="1"/>
  <c r="X1531" i="1"/>
  <c r="Y1531" i="1"/>
  <c r="V1532" i="1"/>
  <c r="W1532" i="1"/>
  <c r="X1532" i="1"/>
  <c r="Y1532" i="1"/>
  <c r="V1533" i="1"/>
  <c r="W1533" i="1"/>
  <c r="X1533" i="1"/>
  <c r="Y1533" i="1"/>
  <c r="V1534" i="1"/>
  <c r="W1534" i="1"/>
  <c r="X1534" i="1"/>
  <c r="Y1534" i="1"/>
  <c r="V1535" i="1"/>
  <c r="W1535" i="1"/>
  <c r="X1535" i="1"/>
  <c r="Y1535" i="1"/>
  <c r="V1536" i="1"/>
  <c r="W1536" i="1"/>
  <c r="X1536" i="1"/>
  <c r="Y1536" i="1"/>
  <c r="V1537" i="1"/>
  <c r="W1537" i="1"/>
  <c r="X1537" i="1"/>
  <c r="Y1537" i="1"/>
  <c r="V1538" i="1"/>
  <c r="W1538" i="1"/>
  <c r="X1538" i="1"/>
  <c r="Y1538" i="1"/>
  <c r="V1539" i="1"/>
  <c r="W1539" i="1"/>
  <c r="X1539" i="1"/>
  <c r="Y1539" i="1"/>
  <c r="V1540" i="1"/>
  <c r="W1540" i="1"/>
  <c r="X1540" i="1"/>
  <c r="Y1540" i="1"/>
  <c r="V1541" i="1"/>
  <c r="W1541" i="1"/>
  <c r="X1541" i="1"/>
  <c r="Y1541" i="1"/>
  <c r="V1542" i="1"/>
  <c r="W1542" i="1"/>
  <c r="X1542" i="1"/>
  <c r="Y1542" i="1"/>
  <c r="V1543" i="1"/>
  <c r="W1543" i="1"/>
  <c r="X1543" i="1"/>
  <c r="Y1543" i="1"/>
  <c r="V1544" i="1"/>
  <c r="W1544" i="1"/>
  <c r="X1544" i="1"/>
  <c r="Y1544" i="1"/>
  <c r="V1545" i="1"/>
  <c r="W1545" i="1"/>
  <c r="X1545" i="1"/>
  <c r="Y1545" i="1"/>
  <c r="V1546" i="1"/>
  <c r="W1546" i="1"/>
  <c r="X1546" i="1"/>
  <c r="Y1546" i="1"/>
  <c r="V1547" i="1"/>
  <c r="W1547" i="1"/>
  <c r="X1547" i="1"/>
  <c r="Y1547" i="1"/>
  <c r="V1548" i="1"/>
  <c r="W1548" i="1"/>
  <c r="X1548" i="1"/>
  <c r="Y1548" i="1"/>
  <c r="V1549" i="1"/>
  <c r="W1549" i="1"/>
  <c r="X1549" i="1"/>
  <c r="Y1549" i="1"/>
  <c r="V1550" i="1"/>
  <c r="W1550" i="1"/>
  <c r="X1550" i="1"/>
  <c r="Y1550" i="1"/>
  <c r="V1551" i="1"/>
  <c r="W1551" i="1"/>
  <c r="X1551" i="1"/>
  <c r="Y1551" i="1"/>
  <c r="V1552" i="1"/>
  <c r="W1552" i="1"/>
  <c r="X1552" i="1"/>
  <c r="Y1552" i="1"/>
  <c r="V1553" i="1"/>
  <c r="W1553" i="1"/>
  <c r="X1553" i="1"/>
  <c r="Y1553" i="1"/>
  <c r="V1554" i="1"/>
  <c r="W1554" i="1"/>
  <c r="X1554" i="1"/>
  <c r="Y1554" i="1"/>
  <c r="V1555" i="1"/>
  <c r="W1555" i="1"/>
  <c r="X1555" i="1"/>
  <c r="Y1555" i="1"/>
  <c r="V1556" i="1"/>
  <c r="W1556" i="1"/>
  <c r="X1556" i="1"/>
  <c r="Y1556" i="1"/>
  <c r="V1557" i="1"/>
  <c r="W1557" i="1"/>
  <c r="X1557" i="1"/>
  <c r="Y1557" i="1"/>
  <c r="V1558" i="1"/>
  <c r="W1558" i="1"/>
  <c r="X1558" i="1"/>
  <c r="Y1558" i="1"/>
  <c r="V1559" i="1"/>
  <c r="W1559" i="1"/>
  <c r="X1559" i="1"/>
  <c r="Y1559" i="1"/>
  <c r="V1560" i="1"/>
  <c r="W1560" i="1"/>
  <c r="X1560" i="1"/>
  <c r="Y1560" i="1"/>
  <c r="V1561" i="1"/>
  <c r="W1561" i="1"/>
  <c r="X1561" i="1"/>
  <c r="Y1561" i="1"/>
  <c r="V1562" i="1"/>
  <c r="W1562" i="1"/>
  <c r="X1562" i="1"/>
  <c r="Y1562" i="1"/>
  <c r="V1563" i="1"/>
  <c r="W1563" i="1"/>
  <c r="X1563" i="1"/>
  <c r="Y1563" i="1"/>
  <c r="V1564" i="1"/>
  <c r="W1564" i="1"/>
  <c r="X1564" i="1"/>
  <c r="Y1564" i="1"/>
  <c r="V1565" i="1"/>
  <c r="W1565" i="1"/>
  <c r="X1565" i="1"/>
  <c r="Y1565" i="1"/>
  <c r="V1566" i="1"/>
  <c r="W1566" i="1"/>
  <c r="X1566" i="1"/>
  <c r="Y1566" i="1"/>
  <c r="V1567" i="1"/>
  <c r="W1567" i="1"/>
  <c r="X1567" i="1"/>
  <c r="Y1567" i="1"/>
  <c r="V1568" i="1"/>
  <c r="W1568" i="1"/>
  <c r="X1568" i="1"/>
  <c r="Y1568" i="1"/>
  <c r="V1569" i="1"/>
  <c r="W1569" i="1"/>
  <c r="X1569" i="1"/>
  <c r="Y1569" i="1"/>
  <c r="V1570" i="1"/>
  <c r="W1570" i="1"/>
  <c r="X1570" i="1"/>
  <c r="Y1570" i="1"/>
  <c r="V1571" i="1"/>
  <c r="W1571" i="1"/>
  <c r="X1571" i="1"/>
  <c r="Y1571" i="1"/>
  <c r="V1572" i="1"/>
  <c r="W1572" i="1"/>
  <c r="X1572" i="1"/>
  <c r="Y1572" i="1"/>
  <c r="V1573" i="1"/>
  <c r="W1573" i="1"/>
  <c r="X1573" i="1"/>
  <c r="Y1573" i="1"/>
  <c r="V1574" i="1"/>
  <c r="W1574" i="1"/>
  <c r="X1574" i="1"/>
  <c r="Y1574" i="1"/>
  <c r="V1575" i="1"/>
  <c r="W1575" i="1"/>
  <c r="X1575" i="1"/>
  <c r="Y1575" i="1"/>
  <c r="V1576" i="1"/>
  <c r="W1576" i="1"/>
  <c r="X1576" i="1"/>
  <c r="Y1576" i="1"/>
  <c r="V1577" i="1"/>
  <c r="W1577" i="1"/>
  <c r="X1577" i="1"/>
  <c r="Y1577" i="1"/>
  <c r="V1578" i="1"/>
  <c r="W1578" i="1"/>
  <c r="X1578" i="1"/>
  <c r="Y1578" i="1"/>
  <c r="V1579" i="1"/>
  <c r="W1579" i="1"/>
  <c r="X1579" i="1"/>
  <c r="Y1579" i="1"/>
  <c r="V1580" i="1"/>
  <c r="W1580" i="1"/>
  <c r="X1580" i="1"/>
  <c r="Y1580" i="1"/>
  <c r="V1581" i="1"/>
  <c r="W1581" i="1"/>
  <c r="X1581" i="1"/>
  <c r="Y1581" i="1"/>
  <c r="V1582" i="1"/>
  <c r="W1582" i="1"/>
  <c r="X1582" i="1"/>
  <c r="Y1582" i="1"/>
  <c r="V1583" i="1"/>
  <c r="W1583" i="1"/>
  <c r="X1583" i="1"/>
  <c r="Y1583" i="1"/>
  <c r="V1584" i="1"/>
  <c r="W1584" i="1"/>
  <c r="X1584" i="1"/>
  <c r="Y1584" i="1"/>
  <c r="V1585" i="1"/>
  <c r="W1585" i="1"/>
  <c r="X1585" i="1"/>
  <c r="Y1585" i="1"/>
  <c r="V1586" i="1"/>
  <c r="W1586" i="1"/>
  <c r="X1586" i="1"/>
  <c r="Y1586" i="1"/>
  <c r="V1587" i="1"/>
  <c r="W1587" i="1"/>
  <c r="X1587" i="1"/>
  <c r="Y1587" i="1"/>
  <c r="V1588" i="1"/>
  <c r="W1588" i="1"/>
  <c r="X1588" i="1"/>
  <c r="Y1588" i="1"/>
  <c r="V1589" i="1"/>
  <c r="W1589" i="1"/>
  <c r="X1589" i="1"/>
  <c r="Y1589" i="1"/>
  <c r="V1590" i="1"/>
  <c r="W1590" i="1"/>
  <c r="X1590" i="1"/>
  <c r="Y1590" i="1"/>
  <c r="V1591" i="1"/>
  <c r="W1591" i="1"/>
  <c r="X1591" i="1"/>
  <c r="Y1591" i="1"/>
  <c r="V1592" i="1"/>
  <c r="W1592" i="1"/>
  <c r="X1592" i="1"/>
  <c r="Y1592" i="1"/>
  <c r="V1593" i="1"/>
  <c r="W1593" i="1"/>
  <c r="X1593" i="1"/>
  <c r="Y1593" i="1"/>
  <c r="V1594" i="1"/>
  <c r="W1594" i="1"/>
  <c r="X1594" i="1"/>
  <c r="Y1594" i="1"/>
  <c r="V1595" i="1"/>
  <c r="W1595" i="1"/>
  <c r="X1595" i="1"/>
  <c r="Y1595" i="1"/>
  <c r="V1596" i="1"/>
  <c r="W1596" i="1"/>
  <c r="X1596" i="1"/>
  <c r="Y1596" i="1"/>
  <c r="V1597" i="1"/>
  <c r="W1597" i="1"/>
  <c r="X1597" i="1"/>
  <c r="Y1597" i="1"/>
  <c r="V1598" i="1"/>
  <c r="W1598" i="1"/>
  <c r="X1598" i="1"/>
  <c r="Y1598" i="1"/>
  <c r="V1599" i="1"/>
  <c r="W1599" i="1"/>
  <c r="X1599" i="1"/>
  <c r="Y1599" i="1"/>
  <c r="V1600" i="1"/>
  <c r="W1600" i="1"/>
  <c r="X1600" i="1"/>
  <c r="Y1600" i="1"/>
  <c r="V1601" i="1"/>
  <c r="W1601" i="1"/>
  <c r="X1601" i="1"/>
  <c r="Y1601" i="1"/>
  <c r="V1602" i="1"/>
  <c r="W1602" i="1"/>
  <c r="X1602" i="1"/>
  <c r="Y1602" i="1"/>
  <c r="V1603" i="1"/>
  <c r="W1603" i="1"/>
  <c r="X1603" i="1"/>
  <c r="Y1603" i="1"/>
  <c r="V1604" i="1"/>
  <c r="W1604" i="1"/>
  <c r="X1604" i="1"/>
  <c r="Y1604" i="1"/>
  <c r="V1605" i="1"/>
  <c r="W1605" i="1"/>
  <c r="X1605" i="1"/>
  <c r="Y1605" i="1"/>
  <c r="V1606" i="1"/>
  <c r="W1606" i="1"/>
  <c r="X1606" i="1"/>
  <c r="Y1606" i="1"/>
  <c r="V1607" i="1"/>
  <c r="W1607" i="1"/>
  <c r="X1607" i="1"/>
  <c r="Y1607" i="1"/>
  <c r="V1608" i="1"/>
  <c r="W1608" i="1"/>
  <c r="X1608" i="1"/>
  <c r="Y1608" i="1"/>
  <c r="V1609" i="1"/>
  <c r="W1609" i="1"/>
  <c r="X1609" i="1"/>
  <c r="Y1609" i="1"/>
  <c r="V1610" i="1"/>
  <c r="W1610" i="1"/>
  <c r="X1610" i="1"/>
  <c r="Y1610" i="1"/>
  <c r="V1611" i="1"/>
  <c r="W1611" i="1"/>
  <c r="X1611" i="1"/>
  <c r="Y1611" i="1"/>
  <c r="V1612" i="1"/>
  <c r="W1612" i="1"/>
  <c r="X1612" i="1"/>
  <c r="Y1612" i="1"/>
  <c r="V1613" i="1"/>
  <c r="W1613" i="1"/>
  <c r="X1613" i="1"/>
  <c r="Y1613" i="1"/>
  <c r="V1614" i="1"/>
  <c r="W1614" i="1"/>
  <c r="X1614" i="1"/>
  <c r="Y1614" i="1"/>
  <c r="V1615" i="1"/>
  <c r="W1615" i="1"/>
  <c r="X1615" i="1"/>
  <c r="Y1615" i="1"/>
  <c r="V1616" i="1"/>
  <c r="W1616" i="1"/>
  <c r="X1616" i="1"/>
  <c r="Y1616" i="1"/>
  <c r="V1617" i="1"/>
  <c r="W1617" i="1"/>
  <c r="X1617" i="1"/>
  <c r="Y1617" i="1"/>
  <c r="V1618" i="1"/>
  <c r="W1618" i="1"/>
  <c r="X1618" i="1"/>
  <c r="Y1618" i="1"/>
  <c r="V1619" i="1"/>
  <c r="W1619" i="1"/>
  <c r="X1619" i="1"/>
  <c r="Y1619" i="1"/>
  <c r="V1620" i="1"/>
  <c r="W1620" i="1"/>
  <c r="X1620" i="1"/>
  <c r="Y1620" i="1"/>
  <c r="V1621" i="1"/>
  <c r="W1621" i="1"/>
  <c r="X1621" i="1"/>
  <c r="Y1621" i="1"/>
  <c r="V1622" i="1"/>
  <c r="W1622" i="1"/>
  <c r="X1622" i="1"/>
  <c r="Y1622" i="1"/>
  <c r="V1623" i="1"/>
  <c r="W1623" i="1"/>
  <c r="X1623" i="1"/>
  <c r="Y1623" i="1"/>
  <c r="V1624" i="1"/>
  <c r="W1624" i="1"/>
  <c r="X1624" i="1"/>
  <c r="Y1624" i="1"/>
  <c r="V1625" i="1"/>
  <c r="W1625" i="1"/>
  <c r="X1625" i="1"/>
  <c r="Y1625" i="1"/>
  <c r="V1626" i="1"/>
  <c r="W1626" i="1"/>
  <c r="X1626" i="1"/>
  <c r="Y1626" i="1"/>
  <c r="V1627" i="1"/>
  <c r="W1627" i="1"/>
  <c r="X1627" i="1"/>
  <c r="Y1627" i="1"/>
  <c r="V1628" i="1"/>
  <c r="W1628" i="1"/>
  <c r="X1628" i="1"/>
  <c r="Y1628" i="1"/>
  <c r="V1629" i="1"/>
  <c r="W1629" i="1"/>
  <c r="X1629" i="1"/>
  <c r="Y1629" i="1"/>
  <c r="V1630" i="1"/>
  <c r="W1630" i="1"/>
  <c r="X1630" i="1"/>
  <c r="Y1630" i="1"/>
  <c r="V1631" i="1"/>
  <c r="W1631" i="1"/>
  <c r="X1631" i="1"/>
  <c r="Y1631" i="1"/>
  <c r="V1632" i="1"/>
  <c r="W1632" i="1"/>
  <c r="X1632" i="1"/>
  <c r="Y1632" i="1"/>
  <c r="V1633" i="1"/>
  <c r="W1633" i="1"/>
  <c r="X1633" i="1"/>
  <c r="Y1633" i="1"/>
  <c r="V1634" i="1"/>
  <c r="W1634" i="1"/>
  <c r="X1634" i="1"/>
  <c r="Y1634" i="1"/>
  <c r="V1635" i="1"/>
  <c r="W1635" i="1"/>
  <c r="X1635" i="1"/>
  <c r="Y1635" i="1"/>
  <c r="V1636" i="1"/>
  <c r="W1636" i="1"/>
  <c r="X1636" i="1"/>
  <c r="Y1636" i="1"/>
  <c r="V1637" i="1"/>
  <c r="W1637" i="1"/>
  <c r="X1637" i="1"/>
  <c r="Y1637" i="1"/>
  <c r="V1638" i="1"/>
  <c r="W1638" i="1"/>
  <c r="X1638" i="1"/>
  <c r="Y1638" i="1"/>
  <c r="V1639" i="1"/>
  <c r="W1639" i="1"/>
  <c r="X1639" i="1"/>
  <c r="Y1639" i="1"/>
  <c r="V1640" i="1"/>
  <c r="W1640" i="1"/>
  <c r="X1640" i="1"/>
  <c r="Y1640" i="1"/>
  <c r="V1641" i="1"/>
  <c r="W1641" i="1"/>
  <c r="X1641" i="1"/>
  <c r="Y1641" i="1"/>
  <c r="V1642" i="1"/>
  <c r="W1642" i="1"/>
  <c r="X1642" i="1"/>
  <c r="Y1642" i="1"/>
  <c r="V1643" i="1"/>
  <c r="W1643" i="1"/>
  <c r="X1643" i="1"/>
  <c r="Y1643" i="1"/>
  <c r="V1644" i="1"/>
  <c r="W1644" i="1"/>
  <c r="X1644" i="1"/>
  <c r="Y1644" i="1"/>
  <c r="V1645" i="1"/>
  <c r="W1645" i="1"/>
  <c r="X1645" i="1"/>
  <c r="Y1645" i="1"/>
  <c r="V1646" i="1"/>
  <c r="W1646" i="1"/>
  <c r="X1646" i="1"/>
  <c r="Y1646" i="1"/>
  <c r="V1647" i="1"/>
  <c r="W1647" i="1"/>
  <c r="X1647" i="1"/>
  <c r="Y1647" i="1"/>
  <c r="V1648" i="1"/>
  <c r="W1648" i="1"/>
  <c r="X1648" i="1"/>
  <c r="Y1648" i="1"/>
  <c r="V1649" i="1"/>
  <c r="W1649" i="1"/>
  <c r="X1649" i="1"/>
  <c r="Y1649" i="1"/>
  <c r="V1650" i="1"/>
  <c r="W1650" i="1"/>
  <c r="X1650" i="1"/>
  <c r="Y1650" i="1"/>
  <c r="V1651" i="1"/>
  <c r="W1651" i="1"/>
  <c r="X1651" i="1"/>
  <c r="Y1651" i="1"/>
  <c r="V1652" i="1"/>
  <c r="W1652" i="1"/>
  <c r="X1652" i="1"/>
  <c r="Y1652" i="1"/>
  <c r="V1653" i="1"/>
  <c r="W1653" i="1"/>
  <c r="X1653" i="1"/>
  <c r="Y1653" i="1"/>
  <c r="V1654" i="1"/>
  <c r="W1654" i="1"/>
  <c r="X1654" i="1"/>
  <c r="Y1654" i="1"/>
  <c r="V1655" i="1"/>
  <c r="W1655" i="1"/>
  <c r="X1655" i="1"/>
  <c r="Y1655" i="1"/>
  <c r="V1656" i="1"/>
  <c r="W1656" i="1"/>
  <c r="X1656" i="1"/>
  <c r="Y1656" i="1"/>
  <c r="V1657" i="1"/>
  <c r="W1657" i="1"/>
  <c r="X1657" i="1"/>
  <c r="Y1657" i="1"/>
  <c r="V1658" i="1"/>
  <c r="W1658" i="1"/>
  <c r="X1658" i="1"/>
  <c r="Y1658" i="1"/>
  <c r="V1659" i="1"/>
  <c r="W1659" i="1"/>
  <c r="X1659" i="1"/>
  <c r="Y1659" i="1"/>
  <c r="V1660" i="1"/>
  <c r="W1660" i="1"/>
  <c r="X1660" i="1"/>
  <c r="Y1660" i="1"/>
  <c r="V1661" i="1"/>
  <c r="W1661" i="1"/>
  <c r="X1661" i="1"/>
  <c r="Y1661" i="1"/>
  <c r="V1662" i="1"/>
  <c r="W1662" i="1"/>
  <c r="X1662" i="1"/>
  <c r="Y1662" i="1"/>
  <c r="V1663" i="1"/>
  <c r="W1663" i="1"/>
  <c r="X1663" i="1"/>
  <c r="Y1663" i="1"/>
  <c r="V1664" i="1"/>
  <c r="W1664" i="1"/>
  <c r="X1664" i="1"/>
  <c r="Y1664" i="1"/>
  <c r="V1665" i="1"/>
  <c r="W1665" i="1"/>
  <c r="X1665" i="1"/>
  <c r="Y1665" i="1"/>
  <c r="V1666" i="1"/>
  <c r="W1666" i="1"/>
  <c r="X1666" i="1"/>
  <c r="Y1666" i="1"/>
  <c r="V1667" i="1"/>
  <c r="W1667" i="1"/>
  <c r="X1667" i="1"/>
  <c r="Y1667" i="1"/>
  <c r="V1668" i="1"/>
  <c r="W1668" i="1"/>
  <c r="X1668" i="1"/>
  <c r="Y1668" i="1"/>
  <c r="V1669" i="1"/>
  <c r="W1669" i="1"/>
  <c r="X1669" i="1"/>
  <c r="Y1669" i="1"/>
  <c r="V1670" i="1"/>
  <c r="W1670" i="1"/>
  <c r="X1670" i="1"/>
  <c r="Y1670" i="1"/>
  <c r="V1671" i="1"/>
  <c r="W1671" i="1"/>
  <c r="X1671" i="1"/>
  <c r="Y1671" i="1"/>
  <c r="V1672" i="1"/>
  <c r="W1672" i="1"/>
  <c r="X1672" i="1"/>
  <c r="Y1672" i="1"/>
  <c r="V1673" i="1"/>
  <c r="W1673" i="1"/>
  <c r="X1673" i="1"/>
  <c r="Y1673" i="1"/>
  <c r="V1674" i="1"/>
  <c r="W1674" i="1"/>
  <c r="X1674" i="1"/>
  <c r="Y1674" i="1"/>
  <c r="V1675" i="1"/>
  <c r="W1675" i="1"/>
  <c r="X1675" i="1"/>
  <c r="Y1675" i="1"/>
  <c r="V1676" i="1"/>
  <c r="W1676" i="1"/>
  <c r="X1676" i="1"/>
  <c r="Y1676" i="1"/>
  <c r="V1677" i="1"/>
  <c r="W1677" i="1"/>
  <c r="X1677" i="1"/>
  <c r="Y1677" i="1"/>
  <c r="V1678" i="1"/>
  <c r="W1678" i="1"/>
  <c r="X1678" i="1"/>
  <c r="Y1678" i="1"/>
  <c r="V1679" i="1"/>
  <c r="W1679" i="1"/>
  <c r="X1679" i="1"/>
  <c r="Y1679" i="1"/>
  <c r="V1680" i="1"/>
  <c r="W1680" i="1"/>
  <c r="X1680" i="1"/>
  <c r="Y1680" i="1"/>
  <c r="V1681" i="1"/>
  <c r="W1681" i="1"/>
  <c r="X1681" i="1"/>
  <c r="Y1681" i="1"/>
  <c r="V1682" i="1"/>
  <c r="W1682" i="1"/>
  <c r="X1682" i="1"/>
  <c r="Y1682" i="1"/>
  <c r="V1683" i="1"/>
  <c r="W1683" i="1"/>
  <c r="X1683" i="1"/>
  <c r="Y1683" i="1"/>
  <c r="V1684" i="1"/>
  <c r="W1684" i="1"/>
  <c r="X1684" i="1"/>
  <c r="Y1684" i="1"/>
  <c r="V1685" i="1"/>
  <c r="W1685" i="1"/>
  <c r="X1685" i="1"/>
  <c r="Y1685" i="1"/>
  <c r="V1686" i="1"/>
  <c r="W1686" i="1"/>
  <c r="X1686" i="1"/>
  <c r="Y1686" i="1"/>
  <c r="V1687" i="1"/>
  <c r="W1687" i="1"/>
  <c r="X1687" i="1"/>
  <c r="Y1687" i="1"/>
  <c r="V1688" i="1"/>
  <c r="W1688" i="1"/>
  <c r="X1688" i="1"/>
  <c r="Y1688" i="1"/>
  <c r="V1689" i="1"/>
  <c r="W1689" i="1"/>
  <c r="X1689" i="1"/>
  <c r="Y1689" i="1"/>
  <c r="V1690" i="1"/>
  <c r="W1690" i="1"/>
  <c r="X1690" i="1"/>
  <c r="Y1690" i="1"/>
  <c r="V1691" i="1"/>
  <c r="W1691" i="1"/>
  <c r="X1691" i="1"/>
  <c r="Y1691" i="1"/>
  <c r="V1692" i="1"/>
  <c r="W1692" i="1"/>
  <c r="X1692" i="1"/>
  <c r="Y1692" i="1"/>
  <c r="V1693" i="1"/>
  <c r="W1693" i="1"/>
  <c r="X1693" i="1"/>
  <c r="Y1693" i="1"/>
  <c r="V1694" i="1"/>
  <c r="W1694" i="1"/>
  <c r="X1694" i="1"/>
  <c r="Y1694" i="1"/>
  <c r="V1695" i="1"/>
  <c r="W1695" i="1"/>
  <c r="X1695" i="1"/>
  <c r="Y1695" i="1"/>
  <c r="V1696" i="1"/>
  <c r="W1696" i="1"/>
  <c r="X1696" i="1"/>
  <c r="Y1696" i="1"/>
  <c r="V1697" i="1"/>
  <c r="W1697" i="1"/>
  <c r="X1697" i="1"/>
  <c r="Y1697" i="1"/>
  <c r="V1698" i="1"/>
  <c r="W1698" i="1"/>
  <c r="X1698" i="1"/>
  <c r="Y1698" i="1"/>
  <c r="V1699" i="1"/>
  <c r="W1699" i="1"/>
  <c r="X1699" i="1"/>
  <c r="Y1699" i="1"/>
  <c r="V1700" i="1"/>
  <c r="W1700" i="1"/>
  <c r="X1700" i="1"/>
  <c r="Y1700" i="1"/>
  <c r="V1701" i="1"/>
  <c r="W1701" i="1"/>
  <c r="X1701" i="1"/>
  <c r="Y1701" i="1"/>
  <c r="V1702" i="1"/>
  <c r="W1702" i="1"/>
  <c r="X1702" i="1"/>
  <c r="Y1702" i="1"/>
  <c r="V1703" i="1"/>
  <c r="W1703" i="1"/>
  <c r="X1703" i="1"/>
  <c r="Y1703" i="1"/>
  <c r="V1704" i="1"/>
  <c r="W1704" i="1"/>
  <c r="X1704" i="1"/>
  <c r="Y1704" i="1"/>
  <c r="V1705" i="1"/>
  <c r="W1705" i="1"/>
  <c r="X1705" i="1"/>
  <c r="Y1705" i="1"/>
  <c r="V1706" i="1"/>
  <c r="W1706" i="1"/>
  <c r="X1706" i="1"/>
  <c r="Y1706" i="1"/>
  <c r="V1707" i="1"/>
  <c r="W1707" i="1"/>
  <c r="X1707" i="1"/>
  <c r="Y1707" i="1"/>
  <c r="V1708" i="1"/>
  <c r="W1708" i="1"/>
  <c r="X1708" i="1"/>
  <c r="Y1708" i="1"/>
  <c r="V1709" i="1"/>
  <c r="W1709" i="1"/>
  <c r="X1709" i="1"/>
  <c r="Y1709" i="1"/>
  <c r="V1710" i="1"/>
  <c r="W1710" i="1"/>
  <c r="X1710" i="1"/>
  <c r="Y1710" i="1"/>
  <c r="V1711" i="1"/>
  <c r="W1711" i="1"/>
  <c r="X1711" i="1"/>
  <c r="Y1711" i="1"/>
  <c r="V1712" i="1"/>
  <c r="W1712" i="1"/>
  <c r="X1712" i="1"/>
  <c r="Y1712" i="1"/>
  <c r="V1713" i="1"/>
  <c r="W1713" i="1"/>
  <c r="X1713" i="1"/>
  <c r="Y1713" i="1"/>
  <c r="V1714" i="1"/>
  <c r="W1714" i="1"/>
  <c r="X1714" i="1"/>
  <c r="Y1714" i="1"/>
  <c r="V1715" i="1"/>
  <c r="W1715" i="1"/>
  <c r="X1715" i="1"/>
  <c r="Y1715" i="1"/>
  <c r="V1716" i="1"/>
  <c r="W1716" i="1"/>
  <c r="X1716" i="1"/>
  <c r="Y1716" i="1"/>
  <c r="V1717" i="1"/>
  <c r="W1717" i="1"/>
  <c r="X1717" i="1"/>
  <c r="Y1717" i="1"/>
  <c r="V1718" i="1"/>
  <c r="W1718" i="1"/>
  <c r="X1718" i="1"/>
  <c r="Y1718" i="1"/>
  <c r="V1719" i="1"/>
  <c r="W1719" i="1"/>
  <c r="X1719" i="1"/>
  <c r="Y1719" i="1"/>
  <c r="V1720" i="1"/>
  <c r="W1720" i="1"/>
  <c r="X1720" i="1"/>
  <c r="Y1720" i="1"/>
  <c r="V1721" i="1"/>
  <c r="W1721" i="1"/>
  <c r="X1721" i="1"/>
  <c r="Y1721" i="1"/>
  <c r="V1722" i="1"/>
  <c r="W1722" i="1"/>
  <c r="X1722" i="1"/>
  <c r="Y1722" i="1"/>
  <c r="V1723" i="1"/>
  <c r="W1723" i="1"/>
  <c r="X1723" i="1"/>
  <c r="Y1723" i="1"/>
  <c r="V1724" i="1"/>
  <c r="W1724" i="1"/>
  <c r="X1724" i="1"/>
  <c r="Y1724" i="1"/>
  <c r="V1725" i="1"/>
  <c r="W1725" i="1"/>
  <c r="X1725" i="1"/>
  <c r="Y1725" i="1"/>
  <c r="V1726" i="1"/>
  <c r="W1726" i="1"/>
  <c r="X1726" i="1"/>
  <c r="Y1726" i="1"/>
  <c r="V1727" i="1"/>
  <c r="W1727" i="1"/>
  <c r="X1727" i="1"/>
  <c r="Y1727" i="1"/>
  <c r="V1728" i="1"/>
  <c r="W1728" i="1"/>
  <c r="X1728" i="1"/>
  <c r="Y1728" i="1"/>
  <c r="V1729" i="1"/>
  <c r="W1729" i="1"/>
  <c r="X1729" i="1"/>
  <c r="Y1729" i="1"/>
  <c r="V1730" i="1"/>
  <c r="W1730" i="1"/>
  <c r="X1730" i="1"/>
  <c r="Y1730" i="1"/>
  <c r="V1731" i="1"/>
  <c r="W1731" i="1"/>
  <c r="X1731" i="1"/>
  <c r="Y1731" i="1"/>
  <c r="V1732" i="1"/>
  <c r="W1732" i="1"/>
  <c r="X1732" i="1"/>
  <c r="Y1732" i="1"/>
  <c r="V1733" i="1"/>
  <c r="W1733" i="1"/>
  <c r="X1733" i="1"/>
  <c r="Y1733" i="1"/>
  <c r="V1734" i="1"/>
  <c r="W1734" i="1"/>
  <c r="X1734" i="1"/>
  <c r="Y1734" i="1"/>
  <c r="V1735" i="1"/>
  <c r="W1735" i="1"/>
  <c r="X1735" i="1"/>
  <c r="Y1735" i="1"/>
  <c r="V1736" i="1"/>
  <c r="W1736" i="1"/>
  <c r="X1736" i="1"/>
  <c r="Y1736" i="1"/>
  <c r="V1737" i="1"/>
  <c r="W1737" i="1"/>
  <c r="X1737" i="1"/>
  <c r="Y1737" i="1"/>
  <c r="V1738" i="1"/>
  <c r="W1738" i="1"/>
  <c r="X1738" i="1"/>
  <c r="Y1738" i="1"/>
  <c r="V1739" i="1"/>
  <c r="W1739" i="1"/>
  <c r="X1739" i="1"/>
  <c r="Y1739" i="1"/>
  <c r="V1740" i="1"/>
  <c r="W1740" i="1"/>
  <c r="X1740" i="1"/>
  <c r="Y1740" i="1"/>
  <c r="V1741" i="1"/>
  <c r="W1741" i="1"/>
  <c r="X1741" i="1"/>
  <c r="Y1741" i="1"/>
  <c r="V1742" i="1"/>
  <c r="W1742" i="1"/>
  <c r="X1742" i="1"/>
  <c r="Y1742" i="1"/>
  <c r="V1743" i="1"/>
  <c r="W1743" i="1"/>
  <c r="X1743" i="1"/>
  <c r="Y1743" i="1"/>
  <c r="V1744" i="1"/>
  <c r="W1744" i="1"/>
  <c r="X1744" i="1"/>
  <c r="Y1744" i="1"/>
  <c r="V1745" i="1"/>
  <c r="W1745" i="1"/>
  <c r="X1745" i="1"/>
  <c r="Y1745" i="1"/>
  <c r="V1746" i="1"/>
  <c r="W1746" i="1"/>
  <c r="X1746" i="1"/>
  <c r="Y1746" i="1"/>
  <c r="V1747" i="1"/>
  <c r="W1747" i="1"/>
  <c r="X1747" i="1"/>
  <c r="Y1747" i="1"/>
  <c r="V1748" i="1"/>
  <c r="W1748" i="1"/>
  <c r="X1748" i="1"/>
  <c r="Y1748" i="1"/>
  <c r="V1749" i="1"/>
  <c r="W1749" i="1"/>
  <c r="X1749" i="1"/>
  <c r="Y1749" i="1"/>
  <c r="V1750" i="1"/>
  <c r="W1750" i="1"/>
  <c r="X1750" i="1"/>
  <c r="Y1750" i="1"/>
  <c r="V1751" i="1"/>
  <c r="W1751" i="1"/>
  <c r="X1751" i="1"/>
  <c r="Y1751" i="1"/>
  <c r="V1752" i="1"/>
  <c r="W1752" i="1"/>
  <c r="X1752" i="1"/>
  <c r="Y1752" i="1"/>
  <c r="V1753" i="1"/>
  <c r="W1753" i="1"/>
  <c r="X1753" i="1"/>
  <c r="Y1753" i="1"/>
  <c r="V1754" i="1"/>
  <c r="W1754" i="1"/>
  <c r="X1754" i="1"/>
  <c r="Y1754" i="1"/>
  <c r="V1755" i="1"/>
  <c r="W1755" i="1"/>
  <c r="X1755" i="1"/>
  <c r="Y1755" i="1"/>
  <c r="V1756" i="1"/>
  <c r="W1756" i="1"/>
  <c r="X1756" i="1"/>
  <c r="Y1756" i="1"/>
  <c r="V1757" i="1"/>
  <c r="W1757" i="1"/>
  <c r="X1757" i="1"/>
  <c r="Y1757" i="1"/>
  <c r="V1758" i="1"/>
  <c r="W1758" i="1"/>
  <c r="X1758" i="1"/>
  <c r="Y1758" i="1"/>
  <c r="V1759" i="1"/>
  <c r="W1759" i="1"/>
  <c r="X1759" i="1"/>
  <c r="Y1759" i="1"/>
  <c r="V1760" i="1"/>
  <c r="W1760" i="1"/>
  <c r="X1760" i="1"/>
  <c r="Y1760" i="1"/>
  <c r="V1761" i="1"/>
  <c r="W1761" i="1"/>
  <c r="X1761" i="1"/>
  <c r="Y1761" i="1"/>
  <c r="V1762" i="1"/>
  <c r="W1762" i="1"/>
  <c r="X1762" i="1"/>
  <c r="Y1762" i="1"/>
  <c r="V1763" i="1"/>
  <c r="W1763" i="1"/>
  <c r="X1763" i="1"/>
  <c r="Y1763" i="1"/>
  <c r="V1764" i="1"/>
  <c r="W1764" i="1"/>
  <c r="X1764" i="1"/>
  <c r="Y1764" i="1"/>
  <c r="V1765" i="1"/>
  <c r="W1765" i="1"/>
  <c r="X1765" i="1"/>
  <c r="Y1765" i="1"/>
  <c r="V1766" i="1"/>
  <c r="W1766" i="1"/>
  <c r="X1766" i="1"/>
  <c r="Y1766" i="1"/>
  <c r="V1767" i="1"/>
  <c r="W1767" i="1"/>
  <c r="X1767" i="1"/>
  <c r="Y1767" i="1"/>
  <c r="V1768" i="1"/>
  <c r="W1768" i="1"/>
  <c r="X1768" i="1"/>
  <c r="Y1768" i="1"/>
  <c r="V1769" i="1"/>
  <c r="W1769" i="1"/>
  <c r="X1769" i="1"/>
  <c r="Y1769" i="1"/>
  <c r="V1770" i="1"/>
  <c r="W1770" i="1"/>
  <c r="X1770" i="1"/>
  <c r="Y1770" i="1"/>
  <c r="V1771" i="1"/>
  <c r="W1771" i="1"/>
  <c r="X1771" i="1"/>
  <c r="Y1771" i="1"/>
  <c r="V1772" i="1"/>
  <c r="W1772" i="1"/>
  <c r="X1772" i="1"/>
  <c r="Y1772" i="1"/>
  <c r="V1773" i="1"/>
  <c r="W1773" i="1"/>
  <c r="X1773" i="1"/>
  <c r="Y1773" i="1"/>
  <c r="V1774" i="1"/>
  <c r="W1774" i="1"/>
  <c r="X1774" i="1"/>
  <c r="Y1774" i="1"/>
  <c r="V1775" i="1"/>
  <c r="W1775" i="1"/>
  <c r="X1775" i="1"/>
  <c r="Y1775" i="1"/>
  <c r="V1776" i="1"/>
  <c r="W1776" i="1"/>
  <c r="X1776" i="1"/>
  <c r="Y1776" i="1"/>
  <c r="V1777" i="1"/>
  <c r="W1777" i="1"/>
  <c r="X1777" i="1"/>
  <c r="Y1777" i="1"/>
  <c r="V1778" i="1"/>
  <c r="W1778" i="1"/>
  <c r="X1778" i="1"/>
  <c r="Y1778" i="1"/>
  <c r="V1779" i="1"/>
  <c r="W1779" i="1"/>
  <c r="X1779" i="1"/>
  <c r="Y1779" i="1"/>
  <c r="V1780" i="1"/>
  <c r="W1780" i="1"/>
  <c r="X1780" i="1"/>
  <c r="Y1780" i="1"/>
  <c r="V1781" i="1"/>
  <c r="W1781" i="1"/>
  <c r="X1781" i="1"/>
  <c r="Y1781" i="1"/>
  <c r="V1782" i="1"/>
  <c r="W1782" i="1"/>
  <c r="X1782" i="1"/>
  <c r="Y1782" i="1"/>
  <c r="V1783" i="1"/>
  <c r="W1783" i="1"/>
  <c r="X1783" i="1"/>
  <c r="Y1783" i="1"/>
  <c r="V1784" i="1"/>
  <c r="W1784" i="1"/>
  <c r="X1784" i="1"/>
  <c r="Y1784" i="1"/>
  <c r="V1785" i="1"/>
  <c r="W1785" i="1"/>
  <c r="X1785" i="1"/>
  <c r="Y1785" i="1"/>
  <c r="V1786" i="1"/>
  <c r="W1786" i="1"/>
  <c r="X1786" i="1"/>
  <c r="Y1786" i="1"/>
  <c r="V1787" i="1"/>
  <c r="W1787" i="1"/>
  <c r="X1787" i="1"/>
  <c r="Y1787" i="1"/>
  <c r="V1788" i="1"/>
  <c r="W1788" i="1"/>
  <c r="X1788" i="1"/>
  <c r="Y1788" i="1"/>
  <c r="V1789" i="1"/>
  <c r="W1789" i="1"/>
  <c r="X1789" i="1"/>
  <c r="Y1789" i="1"/>
  <c r="V1790" i="1"/>
  <c r="W1790" i="1"/>
  <c r="X1790" i="1"/>
  <c r="Y1790" i="1"/>
  <c r="V1791" i="1"/>
  <c r="W1791" i="1"/>
  <c r="X1791" i="1"/>
  <c r="Y1791" i="1"/>
  <c r="V1792" i="1"/>
  <c r="W1792" i="1"/>
  <c r="X1792" i="1"/>
  <c r="Y1792" i="1"/>
  <c r="V1793" i="1"/>
  <c r="W1793" i="1"/>
  <c r="X1793" i="1"/>
  <c r="Y1793" i="1"/>
  <c r="V1794" i="1"/>
  <c r="W1794" i="1"/>
  <c r="X1794" i="1"/>
  <c r="Y1794" i="1"/>
  <c r="V1795" i="1"/>
  <c r="W1795" i="1"/>
  <c r="X1795" i="1"/>
  <c r="Y1795" i="1"/>
  <c r="V1796" i="1"/>
  <c r="W1796" i="1"/>
  <c r="X1796" i="1"/>
  <c r="Y1796" i="1"/>
  <c r="V1797" i="1"/>
  <c r="W1797" i="1"/>
  <c r="X1797" i="1"/>
  <c r="Y1797" i="1"/>
  <c r="V1798" i="1"/>
  <c r="W1798" i="1"/>
  <c r="X1798" i="1"/>
  <c r="Y1798" i="1"/>
  <c r="V1799" i="1"/>
  <c r="W1799" i="1"/>
  <c r="X1799" i="1"/>
  <c r="Y1799" i="1"/>
  <c r="V1800" i="1"/>
  <c r="W1800" i="1"/>
  <c r="X1800" i="1"/>
  <c r="Y1800" i="1"/>
  <c r="V1801" i="1"/>
  <c r="W1801" i="1"/>
  <c r="X1801" i="1"/>
  <c r="Y1801" i="1"/>
  <c r="V1802" i="1"/>
  <c r="W1802" i="1"/>
  <c r="X1802" i="1"/>
  <c r="Y1802" i="1"/>
  <c r="V1803" i="1"/>
  <c r="W1803" i="1"/>
  <c r="X1803" i="1"/>
  <c r="Y1803" i="1"/>
  <c r="V1804" i="1"/>
  <c r="W1804" i="1"/>
  <c r="X1804" i="1"/>
  <c r="Y1804" i="1"/>
  <c r="V1805" i="1"/>
  <c r="W1805" i="1"/>
  <c r="X1805" i="1"/>
  <c r="Y1805" i="1"/>
  <c r="V1806" i="1"/>
  <c r="W1806" i="1"/>
  <c r="X1806" i="1"/>
  <c r="Y1806" i="1"/>
  <c r="V1807" i="1"/>
  <c r="W1807" i="1"/>
  <c r="X1807" i="1"/>
  <c r="Y1807" i="1"/>
  <c r="V1808" i="1"/>
  <c r="W1808" i="1"/>
  <c r="X1808" i="1"/>
  <c r="Y1808" i="1"/>
  <c r="V1809" i="1"/>
  <c r="W1809" i="1"/>
  <c r="X1809" i="1"/>
  <c r="Y1809" i="1"/>
  <c r="V1810" i="1"/>
  <c r="W1810" i="1"/>
  <c r="X1810" i="1"/>
  <c r="Y1810" i="1"/>
  <c r="V1811" i="1"/>
  <c r="W1811" i="1"/>
  <c r="X1811" i="1"/>
  <c r="Y1811" i="1"/>
  <c r="V1812" i="1"/>
  <c r="W1812" i="1"/>
  <c r="X1812" i="1"/>
  <c r="Y1812" i="1"/>
  <c r="V1813" i="1"/>
  <c r="W1813" i="1"/>
  <c r="X1813" i="1"/>
  <c r="Y1813" i="1"/>
  <c r="V1814" i="1"/>
  <c r="W1814" i="1"/>
  <c r="X1814" i="1"/>
  <c r="Y1814" i="1"/>
  <c r="V1815" i="1"/>
  <c r="W1815" i="1"/>
  <c r="X1815" i="1"/>
  <c r="Y1815" i="1"/>
  <c r="V1816" i="1"/>
  <c r="W1816" i="1"/>
  <c r="X1816" i="1"/>
  <c r="Y1816" i="1"/>
  <c r="V1817" i="1"/>
  <c r="W1817" i="1"/>
  <c r="X1817" i="1"/>
  <c r="Y1817" i="1"/>
  <c r="V1818" i="1"/>
  <c r="W1818" i="1"/>
  <c r="X1818" i="1"/>
  <c r="Y1818" i="1"/>
  <c r="V1819" i="1"/>
  <c r="W1819" i="1"/>
  <c r="X1819" i="1"/>
  <c r="Y1819" i="1"/>
  <c r="V1820" i="1"/>
  <c r="W1820" i="1"/>
  <c r="X1820" i="1"/>
  <c r="Y1820" i="1"/>
  <c r="V1821" i="1"/>
  <c r="W1821" i="1"/>
  <c r="X1821" i="1"/>
  <c r="Y1821" i="1"/>
  <c r="V1822" i="1"/>
  <c r="W1822" i="1"/>
  <c r="X1822" i="1"/>
  <c r="Y1822" i="1"/>
  <c r="V1823" i="1"/>
  <c r="W1823" i="1"/>
  <c r="X1823" i="1"/>
  <c r="Y1823" i="1"/>
  <c r="V1824" i="1"/>
  <c r="W1824" i="1"/>
  <c r="X1824" i="1"/>
  <c r="Y1824" i="1"/>
  <c r="V1825" i="1"/>
  <c r="W1825" i="1"/>
  <c r="X1825" i="1"/>
  <c r="Y1825" i="1"/>
  <c r="V1826" i="1"/>
  <c r="W1826" i="1"/>
  <c r="X1826" i="1"/>
  <c r="Y1826" i="1"/>
  <c r="V1827" i="1"/>
  <c r="W1827" i="1"/>
  <c r="X1827" i="1"/>
  <c r="Y1827" i="1"/>
  <c r="V1828" i="1"/>
  <c r="W1828" i="1"/>
  <c r="X1828" i="1"/>
  <c r="Y1828" i="1"/>
  <c r="V1829" i="1"/>
  <c r="W1829" i="1"/>
  <c r="X1829" i="1"/>
  <c r="Y1829" i="1"/>
  <c r="V1830" i="1"/>
  <c r="W1830" i="1"/>
  <c r="X1830" i="1"/>
  <c r="Y1830" i="1"/>
  <c r="V1831" i="1"/>
  <c r="W1831" i="1"/>
  <c r="X1831" i="1"/>
  <c r="Y1831" i="1"/>
  <c r="V1832" i="1"/>
  <c r="W1832" i="1"/>
  <c r="X1832" i="1"/>
  <c r="Y1832" i="1"/>
  <c r="V1833" i="1"/>
  <c r="W1833" i="1"/>
  <c r="X1833" i="1"/>
  <c r="Y1833" i="1"/>
  <c r="V1834" i="1"/>
  <c r="W1834" i="1"/>
  <c r="X1834" i="1"/>
  <c r="Y1834" i="1"/>
  <c r="V1835" i="1"/>
  <c r="W1835" i="1"/>
  <c r="X1835" i="1"/>
  <c r="Y1835" i="1"/>
  <c r="V1836" i="1"/>
  <c r="W1836" i="1"/>
  <c r="X1836" i="1"/>
  <c r="Y1836" i="1"/>
  <c r="V1837" i="1"/>
  <c r="W1837" i="1"/>
  <c r="X1837" i="1"/>
  <c r="Y1837" i="1"/>
  <c r="V1838" i="1"/>
  <c r="W1838" i="1"/>
  <c r="X1838" i="1"/>
  <c r="Y1838" i="1"/>
  <c r="V1839" i="1"/>
  <c r="W1839" i="1"/>
  <c r="X1839" i="1"/>
  <c r="Y1839" i="1"/>
  <c r="V1840" i="1"/>
  <c r="W1840" i="1"/>
  <c r="X1840" i="1"/>
  <c r="Y1840" i="1"/>
  <c r="V1841" i="1"/>
  <c r="W1841" i="1"/>
  <c r="X1841" i="1"/>
  <c r="Y1841" i="1"/>
  <c r="V1842" i="1"/>
  <c r="W1842" i="1"/>
  <c r="X1842" i="1"/>
  <c r="Y1842" i="1"/>
  <c r="V1843" i="1"/>
  <c r="W1843" i="1"/>
  <c r="X1843" i="1"/>
  <c r="Y1843" i="1"/>
  <c r="V1844" i="1"/>
  <c r="W1844" i="1"/>
  <c r="X1844" i="1"/>
  <c r="Y1844" i="1"/>
  <c r="V1845" i="1"/>
  <c r="W1845" i="1"/>
  <c r="X1845" i="1"/>
  <c r="Y1845" i="1"/>
  <c r="V1846" i="1"/>
  <c r="W1846" i="1"/>
  <c r="X1846" i="1"/>
  <c r="Y1846" i="1"/>
  <c r="V1847" i="1"/>
  <c r="W1847" i="1"/>
  <c r="X1847" i="1"/>
  <c r="Y1847" i="1"/>
  <c r="V1848" i="1"/>
  <c r="W1848" i="1"/>
  <c r="X1848" i="1"/>
  <c r="Y1848" i="1"/>
  <c r="V1849" i="1"/>
  <c r="W1849" i="1"/>
  <c r="X1849" i="1"/>
  <c r="Y1849" i="1"/>
  <c r="V1850" i="1"/>
  <c r="W1850" i="1"/>
  <c r="X1850" i="1"/>
  <c r="Y1850" i="1"/>
  <c r="V1851" i="1"/>
  <c r="W1851" i="1"/>
  <c r="X1851" i="1"/>
  <c r="Y1851" i="1"/>
  <c r="V1852" i="1"/>
  <c r="W1852" i="1"/>
  <c r="X1852" i="1"/>
  <c r="Y1852" i="1"/>
  <c r="V1853" i="1"/>
  <c r="W1853" i="1"/>
  <c r="X1853" i="1"/>
  <c r="Y1853" i="1"/>
  <c r="V1854" i="1"/>
  <c r="W1854" i="1"/>
  <c r="X1854" i="1"/>
  <c r="Y1854" i="1"/>
  <c r="V1855" i="1"/>
  <c r="W1855" i="1"/>
  <c r="X1855" i="1"/>
  <c r="Y1855" i="1"/>
  <c r="V1856" i="1"/>
  <c r="W1856" i="1"/>
  <c r="X1856" i="1"/>
  <c r="Y1856" i="1"/>
  <c r="V1857" i="1"/>
  <c r="W1857" i="1"/>
  <c r="X1857" i="1"/>
  <c r="Y1857" i="1"/>
  <c r="V1858" i="1"/>
  <c r="W1858" i="1"/>
  <c r="X1858" i="1"/>
  <c r="Y1858" i="1"/>
  <c r="V1859" i="1"/>
  <c r="W1859" i="1"/>
  <c r="X1859" i="1"/>
  <c r="Y1859" i="1"/>
  <c r="V1860" i="1"/>
  <c r="W1860" i="1"/>
  <c r="X1860" i="1"/>
  <c r="Y1860" i="1"/>
  <c r="V1861" i="1"/>
  <c r="W1861" i="1"/>
  <c r="X1861" i="1"/>
  <c r="Y1861" i="1"/>
  <c r="V1862" i="1"/>
  <c r="W1862" i="1"/>
  <c r="X1862" i="1"/>
  <c r="Y1862" i="1"/>
  <c r="V1863" i="1"/>
  <c r="W1863" i="1"/>
  <c r="X1863" i="1"/>
  <c r="Y1863" i="1"/>
  <c r="V1864" i="1"/>
  <c r="W1864" i="1"/>
  <c r="X1864" i="1"/>
  <c r="Y1864" i="1"/>
  <c r="V1865" i="1"/>
  <c r="W1865" i="1"/>
  <c r="X1865" i="1"/>
  <c r="Y1865" i="1"/>
  <c r="V1866" i="1"/>
  <c r="W1866" i="1"/>
  <c r="X1866" i="1"/>
  <c r="Y1866" i="1"/>
  <c r="V1867" i="1"/>
  <c r="W1867" i="1"/>
  <c r="X1867" i="1"/>
  <c r="Y1867" i="1"/>
  <c r="V1868" i="1"/>
  <c r="W1868" i="1"/>
  <c r="X1868" i="1"/>
  <c r="Y1868" i="1"/>
  <c r="V1869" i="1"/>
  <c r="W1869" i="1"/>
  <c r="X1869" i="1"/>
  <c r="Y1869" i="1"/>
  <c r="V1870" i="1"/>
  <c r="W1870" i="1"/>
  <c r="X1870" i="1"/>
  <c r="Y1870" i="1"/>
  <c r="V1871" i="1"/>
  <c r="W1871" i="1"/>
  <c r="X1871" i="1"/>
  <c r="Y1871" i="1"/>
  <c r="V1872" i="1"/>
  <c r="W1872" i="1"/>
  <c r="X1872" i="1"/>
  <c r="Y1872" i="1"/>
  <c r="V1873" i="1"/>
  <c r="W1873" i="1"/>
  <c r="X1873" i="1"/>
  <c r="Y1873" i="1"/>
  <c r="V1874" i="1"/>
  <c r="W1874" i="1"/>
  <c r="X1874" i="1"/>
  <c r="Y1874" i="1"/>
  <c r="V1875" i="1"/>
  <c r="W1875" i="1"/>
  <c r="X1875" i="1"/>
  <c r="Y1875" i="1"/>
  <c r="V1876" i="1"/>
  <c r="W1876" i="1"/>
  <c r="X1876" i="1"/>
  <c r="Y1876" i="1"/>
  <c r="V1877" i="1"/>
  <c r="W1877" i="1"/>
  <c r="X1877" i="1"/>
  <c r="Y1877" i="1"/>
  <c r="V1878" i="1"/>
  <c r="W1878" i="1"/>
  <c r="X1878" i="1"/>
  <c r="Y1878" i="1"/>
  <c r="V1879" i="1"/>
  <c r="W1879" i="1"/>
  <c r="X1879" i="1"/>
  <c r="Y1879" i="1"/>
  <c r="V1880" i="1"/>
  <c r="W1880" i="1"/>
  <c r="X1880" i="1"/>
  <c r="Y1880" i="1"/>
  <c r="V1881" i="1"/>
  <c r="W1881" i="1"/>
  <c r="X1881" i="1"/>
  <c r="Y1881" i="1"/>
  <c r="V1882" i="1"/>
  <c r="W1882" i="1"/>
  <c r="X1882" i="1"/>
  <c r="Y1882" i="1"/>
  <c r="V1883" i="1"/>
  <c r="W1883" i="1"/>
  <c r="X1883" i="1"/>
  <c r="Y1883" i="1"/>
  <c r="V1884" i="1"/>
  <c r="W1884" i="1"/>
  <c r="X1884" i="1"/>
  <c r="Y1884" i="1"/>
  <c r="V1885" i="1"/>
  <c r="W1885" i="1"/>
  <c r="X1885" i="1"/>
  <c r="Y1885" i="1"/>
  <c r="V1886" i="1"/>
  <c r="W1886" i="1"/>
  <c r="X1886" i="1"/>
  <c r="Y1886" i="1"/>
  <c r="V1887" i="1"/>
  <c r="W1887" i="1"/>
  <c r="X1887" i="1"/>
  <c r="Y1887" i="1"/>
  <c r="V1888" i="1"/>
  <c r="W1888" i="1"/>
  <c r="X1888" i="1"/>
  <c r="Y1888" i="1"/>
  <c r="V1889" i="1"/>
  <c r="W1889" i="1"/>
  <c r="X1889" i="1"/>
  <c r="Y1889" i="1"/>
  <c r="V1890" i="1"/>
  <c r="W1890" i="1"/>
  <c r="X1890" i="1"/>
  <c r="Y1890" i="1"/>
  <c r="V1891" i="1"/>
  <c r="W1891" i="1"/>
  <c r="X1891" i="1"/>
  <c r="Y1891" i="1"/>
  <c r="V1892" i="1"/>
  <c r="W1892" i="1"/>
  <c r="X1892" i="1"/>
  <c r="Y1892" i="1"/>
  <c r="V1893" i="1"/>
  <c r="W1893" i="1"/>
  <c r="X1893" i="1"/>
  <c r="Y1893" i="1"/>
  <c r="V1894" i="1"/>
  <c r="W1894" i="1"/>
  <c r="X1894" i="1"/>
  <c r="Y1894" i="1"/>
  <c r="V1895" i="1"/>
  <c r="W1895" i="1"/>
  <c r="X1895" i="1"/>
  <c r="Y1895" i="1"/>
  <c r="V1896" i="1"/>
  <c r="W1896" i="1"/>
  <c r="X1896" i="1"/>
  <c r="Y1896" i="1"/>
  <c r="V1897" i="1"/>
  <c r="W1897" i="1"/>
  <c r="X1897" i="1"/>
  <c r="Y1897" i="1"/>
  <c r="V1898" i="1"/>
  <c r="W1898" i="1"/>
  <c r="X1898" i="1"/>
  <c r="Y1898" i="1"/>
  <c r="V1899" i="1"/>
  <c r="W1899" i="1"/>
  <c r="X1899" i="1"/>
  <c r="Y1899" i="1"/>
  <c r="V1900" i="1"/>
  <c r="W1900" i="1"/>
  <c r="X1900" i="1"/>
  <c r="Y1900" i="1"/>
  <c r="V1901" i="1"/>
  <c r="W1901" i="1"/>
  <c r="X1901" i="1"/>
  <c r="Y1901" i="1"/>
  <c r="V1902" i="1"/>
  <c r="W1902" i="1"/>
  <c r="X1902" i="1"/>
  <c r="Y1902" i="1"/>
  <c r="V1903" i="1"/>
  <c r="W1903" i="1"/>
  <c r="X1903" i="1"/>
  <c r="Y1903" i="1"/>
  <c r="V1904" i="1"/>
  <c r="W1904" i="1"/>
  <c r="X1904" i="1"/>
  <c r="Y1904" i="1"/>
  <c r="V1905" i="1"/>
  <c r="W1905" i="1"/>
  <c r="X1905" i="1"/>
  <c r="Y1905" i="1"/>
  <c r="V1906" i="1"/>
  <c r="W1906" i="1"/>
  <c r="X1906" i="1"/>
  <c r="Y1906" i="1"/>
  <c r="V1907" i="1"/>
  <c r="W1907" i="1"/>
  <c r="X1907" i="1"/>
  <c r="Y1907" i="1"/>
  <c r="V1908" i="1"/>
  <c r="W1908" i="1"/>
  <c r="X1908" i="1"/>
  <c r="Y1908" i="1"/>
  <c r="V1909" i="1"/>
  <c r="W1909" i="1"/>
  <c r="X1909" i="1"/>
  <c r="Y1909" i="1"/>
  <c r="V1910" i="1"/>
  <c r="W1910" i="1"/>
  <c r="X1910" i="1"/>
  <c r="Y1910" i="1"/>
  <c r="V1911" i="1"/>
  <c r="W1911" i="1"/>
  <c r="X1911" i="1"/>
  <c r="Y1911" i="1"/>
  <c r="V1912" i="1"/>
  <c r="W1912" i="1"/>
  <c r="X1912" i="1"/>
  <c r="Y1912" i="1"/>
  <c r="V1913" i="1"/>
  <c r="W1913" i="1"/>
  <c r="X1913" i="1"/>
  <c r="Y1913" i="1"/>
  <c r="V1914" i="1"/>
  <c r="W1914" i="1"/>
  <c r="X1914" i="1"/>
  <c r="Y1914" i="1"/>
  <c r="V1915" i="1"/>
  <c r="W1915" i="1"/>
  <c r="X1915" i="1"/>
  <c r="Y1915" i="1"/>
  <c r="V1916" i="1"/>
  <c r="W1916" i="1"/>
  <c r="X1916" i="1"/>
  <c r="Y1916" i="1"/>
  <c r="V1917" i="1"/>
  <c r="W1917" i="1"/>
  <c r="X1917" i="1"/>
  <c r="Y1917" i="1"/>
  <c r="V1918" i="1"/>
  <c r="W1918" i="1"/>
  <c r="X1918" i="1"/>
  <c r="Y1918" i="1"/>
  <c r="V1919" i="1"/>
  <c r="W1919" i="1"/>
  <c r="X1919" i="1"/>
  <c r="Y1919" i="1"/>
  <c r="V1920" i="1"/>
  <c r="W1920" i="1"/>
  <c r="X1920" i="1"/>
  <c r="Y1920" i="1"/>
  <c r="V1921" i="1"/>
  <c r="W1921" i="1"/>
  <c r="X1921" i="1"/>
  <c r="Y1921" i="1"/>
  <c r="V1922" i="1"/>
  <c r="W1922" i="1"/>
  <c r="X1922" i="1"/>
  <c r="Y1922" i="1"/>
  <c r="V1923" i="1"/>
  <c r="W1923" i="1"/>
  <c r="X1923" i="1"/>
  <c r="Y1923" i="1"/>
  <c r="V1924" i="1"/>
  <c r="W1924" i="1"/>
  <c r="X1924" i="1"/>
  <c r="Y1924" i="1"/>
  <c r="V1925" i="1"/>
  <c r="W1925" i="1"/>
  <c r="X1925" i="1"/>
  <c r="Y1925" i="1"/>
  <c r="V1926" i="1"/>
  <c r="W1926" i="1"/>
  <c r="X1926" i="1"/>
  <c r="Y1926" i="1"/>
  <c r="V1927" i="1"/>
  <c r="W1927" i="1"/>
  <c r="X1927" i="1"/>
  <c r="Y1927" i="1"/>
  <c r="V1928" i="1"/>
  <c r="W1928" i="1"/>
  <c r="X1928" i="1"/>
  <c r="Y1928" i="1"/>
  <c r="V1929" i="1"/>
  <c r="W1929" i="1"/>
  <c r="X1929" i="1"/>
  <c r="Y1929" i="1"/>
  <c r="V1930" i="1"/>
  <c r="W1930" i="1"/>
  <c r="X1930" i="1"/>
  <c r="Y1930" i="1"/>
  <c r="V1931" i="1"/>
  <c r="W1931" i="1"/>
  <c r="X1931" i="1"/>
  <c r="Y1931" i="1"/>
  <c r="V1932" i="1"/>
  <c r="W1932" i="1"/>
  <c r="X1932" i="1"/>
  <c r="Y1932" i="1"/>
  <c r="V1933" i="1"/>
  <c r="W1933" i="1"/>
  <c r="X1933" i="1"/>
  <c r="Y1933" i="1"/>
  <c r="V1934" i="1"/>
  <c r="W1934" i="1"/>
  <c r="X1934" i="1"/>
  <c r="Y1934" i="1"/>
  <c r="V1935" i="1"/>
  <c r="W1935" i="1"/>
  <c r="X1935" i="1"/>
  <c r="Y1935" i="1"/>
  <c r="V1936" i="1"/>
  <c r="W1936" i="1"/>
  <c r="X1936" i="1"/>
  <c r="Y1936" i="1"/>
  <c r="V1937" i="1"/>
  <c r="W1937" i="1"/>
  <c r="X1937" i="1"/>
  <c r="Y1937" i="1"/>
  <c r="V1938" i="1"/>
  <c r="W1938" i="1"/>
  <c r="X1938" i="1"/>
  <c r="Y1938" i="1"/>
  <c r="V1939" i="1"/>
  <c r="W1939" i="1"/>
  <c r="X1939" i="1"/>
  <c r="Y1939" i="1"/>
  <c r="V1940" i="1"/>
  <c r="W1940" i="1"/>
  <c r="X1940" i="1"/>
  <c r="Y1940" i="1"/>
  <c r="V1941" i="1"/>
  <c r="W1941" i="1"/>
  <c r="X1941" i="1"/>
  <c r="Y1941" i="1"/>
  <c r="V1942" i="1"/>
  <c r="W1942" i="1"/>
  <c r="X1942" i="1"/>
  <c r="Y1942" i="1"/>
  <c r="V1943" i="1"/>
  <c r="W1943" i="1"/>
  <c r="X1943" i="1"/>
  <c r="Y1943" i="1"/>
  <c r="V1944" i="1"/>
  <c r="W1944" i="1"/>
  <c r="X1944" i="1"/>
  <c r="Y1944" i="1"/>
  <c r="V1945" i="1"/>
  <c r="W1945" i="1"/>
  <c r="X1945" i="1"/>
  <c r="Y1945" i="1"/>
  <c r="V1946" i="1"/>
  <c r="W1946" i="1"/>
  <c r="X1946" i="1"/>
  <c r="Y1946" i="1"/>
  <c r="V1947" i="1"/>
  <c r="W1947" i="1"/>
  <c r="X1947" i="1"/>
  <c r="Y1947" i="1"/>
  <c r="V1948" i="1"/>
  <c r="W1948" i="1"/>
  <c r="X1948" i="1"/>
  <c r="Y1948" i="1"/>
  <c r="V1949" i="1"/>
  <c r="W1949" i="1"/>
  <c r="X1949" i="1"/>
  <c r="Y1949" i="1"/>
  <c r="V1950" i="1"/>
  <c r="W1950" i="1"/>
  <c r="X1950" i="1"/>
  <c r="Y1950" i="1"/>
  <c r="V1951" i="1"/>
  <c r="W1951" i="1"/>
  <c r="X1951" i="1"/>
  <c r="Y1951" i="1"/>
  <c r="V1952" i="1"/>
  <c r="W1952" i="1"/>
  <c r="X1952" i="1"/>
  <c r="Y1952" i="1"/>
  <c r="V1953" i="1"/>
  <c r="W1953" i="1"/>
  <c r="X1953" i="1"/>
  <c r="Y1953" i="1"/>
  <c r="V1954" i="1"/>
  <c r="W1954" i="1"/>
  <c r="X1954" i="1"/>
  <c r="Y1954" i="1"/>
  <c r="V1955" i="1"/>
  <c r="W1955" i="1"/>
  <c r="X1955" i="1"/>
  <c r="Y1955" i="1"/>
  <c r="V1956" i="1"/>
  <c r="W1956" i="1"/>
  <c r="X1956" i="1"/>
  <c r="Y1956" i="1"/>
  <c r="V1957" i="1"/>
  <c r="W1957" i="1"/>
  <c r="X1957" i="1"/>
  <c r="Y1957" i="1"/>
  <c r="V1958" i="1"/>
  <c r="W1958" i="1"/>
  <c r="X1958" i="1"/>
  <c r="Y1958" i="1"/>
  <c r="V1959" i="1"/>
  <c r="W1959" i="1"/>
  <c r="X1959" i="1"/>
  <c r="Y1959" i="1"/>
  <c r="V1960" i="1"/>
  <c r="W1960" i="1"/>
  <c r="X1960" i="1"/>
  <c r="Y1960" i="1"/>
  <c r="V1961" i="1"/>
  <c r="W1961" i="1"/>
  <c r="X1961" i="1"/>
  <c r="Y1961" i="1"/>
  <c r="V1962" i="1"/>
  <c r="W1962" i="1"/>
  <c r="X1962" i="1"/>
  <c r="Y1962" i="1"/>
  <c r="V1963" i="1"/>
  <c r="W1963" i="1"/>
  <c r="X1963" i="1"/>
  <c r="Y1963" i="1"/>
  <c r="V1964" i="1"/>
  <c r="W1964" i="1"/>
  <c r="X1964" i="1"/>
  <c r="Y1964" i="1"/>
  <c r="V1965" i="1"/>
  <c r="W1965" i="1"/>
  <c r="X1965" i="1"/>
  <c r="Y1965" i="1"/>
  <c r="V1966" i="1"/>
  <c r="W1966" i="1"/>
  <c r="X1966" i="1"/>
  <c r="Y1966" i="1"/>
  <c r="V1967" i="1"/>
  <c r="W1967" i="1"/>
  <c r="X1967" i="1"/>
  <c r="Y1967" i="1"/>
  <c r="V1968" i="1"/>
  <c r="W1968" i="1"/>
  <c r="X1968" i="1"/>
  <c r="Y1968" i="1"/>
  <c r="V1969" i="1"/>
  <c r="W1969" i="1"/>
  <c r="X1969" i="1"/>
  <c r="Y1969" i="1"/>
  <c r="V1970" i="1"/>
  <c r="W1970" i="1"/>
  <c r="X1970" i="1"/>
  <c r="Y1970" i="1"/>
  <c r="V1971" i="1"/>
  <c r="W1971" i="1"/>
  <c r="X1971" i="1"/>
  <c r="Y1971" i="1"/>
  <c r="V1972" i="1"/>
  <c r="W1972" i="1"/>
  <c r="X1972" i="1"/>
  <c r="Y1972" i="1"/>
  <c r="V1973" i="1"/>
  <c r="W1973" i="1"/>
  <c r="X1973" i="1"/>
  <c r="Y1973" i="1"/>
  <c r="V1974" i="1"/>
  <c r="W1974" i="1"/>
  <c r="X1974" i="1"/>
  <c r="Y1974" i="1"/>
  <c r="V1975" i="1"/>
  <c r="W1975" i="1"/>
  <c r="X1975" i="1"/>
  <c r="Y1975" i="1"/>
  <c r="V1976" i="1"/>
  <c r="W1976" i="1"/>
  <c r="X1976" i="1"/>
  <c r="Y1976" i="1"/>
  <c r="V1977" i="1"/>
  <c r="W1977" i="1"/>
  <c r="X1977" i="1"/>
  <c r="Y1977" i="1"/>
  <c r="V1978" i="1"/>
  <c r="W1978" i="1"/>
  <c r="X1978" i="1"/>
  <c r="Y1978" i="1"/>
  <c r="V1979" i="1"/>
  <c r="W1979" i="1"/>
  <c r="X1979" i="1"/>
  <c r="Y1979" i="1"/>
  <c r="V1980" i="1"/>
  <c r="W1980" i="1"/>
  <c r="X1980" i="1"/>
  <c r="Y1980" i="1"/>
  <c r="V1981" i="1"/>
  <c r="W1981" i="1"/>
  <c r="X1981" i="1"/>
  <c r="Y1981" i="1"/>
  <c r="V1982" i="1"/>
  <c r="W1982" i="1"/>
  <c r="X1982" i="1"/>
  <c r="Y1982" i="1"/>
  <c r="V1983" i="1"/>
  <c r="W1983" i="1"/>
  <c r="X1983" i="1"/>
  <c r="Y1983" i="1"/>
  <c r="V1984" i="1"/>
  <c r="W1984" i="1"/>
  <c r="X1984" i="1"/>
  <c r="Y1984" i="1"/>
  <c r="V1985" i="1"/>
  <c r="W1985" i="1"/>
  <c r="X1985" i="1"/>
  <c r="Y1985" i="1"/>
  <c r="V1986" i="1"/>
  <c r="W1986" i="1"/>
  <c r="X1986" i="1"/>
  <c r="Y1986" i="1"/>
  <c r="V1987" i="1"/>
  <c r="W1987" i="1"/>
  <c r="X1987" i="1"/>
  <c r="Y1987" i="1"/>
  <c r="V1988" i="1"/>
  <c r="W1988" i="1"/>
  <c r="X1988" i="1"/>
  <c r="Y1988" i="1"/>
  <c r="V1989" i="1"/>
  <c r="W1989" i="1"/>
  <c r="X1989" i="1"/>
  <c r="Y1989" i="1"/>
  <c r="V1990" i="1"/>
  <c r="W1990" i="1"/>
  <c r="X1990" i="1"/>
  <c r="Y1990" i="1"/>
  <c r="V1991" i="1"/>
  <c r="W1991" i="1"/>
  <c r="X1991" i="1"/>
  <c r="Y1991" i="1"/>
  <c r="V1992" i="1"/>
  <c r="W1992" i="1"/>
  <c r="X1992" i="1"/>
  <c r="Y1992" i="1"/>
  <c r="V1993" i="1"/>
  <c r="W1993" i="1"/>
  <c r="X1993" i="1"/>
  <c r="Y1993" i="1"/>
  <c r="V1994" i="1"/>
  <c r="W1994" i="1"/>
  <c r="X1994" i="1"/>
  <c r="Y1994" i="1"/>
  <c r="V1995" i="1"/>
  <c r="W1995" i="1"/>
  <c r="X1995" i="1"/>
  <c r="Y1995" i="1"/>
  <c r="V1996" i="1"/>
  <c r="W1996" i="1"/>
  <c r="X1996" i="1"/>
  <c r="Y1996" i="1"/>
  <c r="V1997" i="1"/>
  <c r="W1997" i="1"/>
  <c r="X1997" i="1"/>
  <c r="Y1997" i="1"/>
  <c r="V1998" i="1"/>
  <c r="W1998" i="1"/>
  <c r="X1998" i="1"/>
  <c r="Y1998" i="1"/>
  <c r="V1999" i="1"/>
  <c r="W1999" i="1"/>
  <c r="X1999" i="1"/>
  <c r="Y1999" i="1"/>
  <c r="V2000" i="1"/>
  <c r="W2000" i="1"/>
  <c r="X2000" i="1"/>
  <c r="Y2000" i="1"/>
  <c r="V2001" i="1"/>
  <c r="W2001" i="1"/>
  <c r="X2001" i="1"/>
  <c r="Y2001" i="1"/>
  <c r="V2002" i="1"/>
  <c r="W2002" i="1"/>
  <c r="X2002" i="1"/>
  <c r="Y2002" i="1"/>
  <c r="V2003" i="1"/>
  <c r="W2003" i="1"/>
  <c r="X2003" i="1"/>
  <c r="Y2003" i="1"/>
  <c r="V2004" i="1"/>
  <c r="W2004" i="1"/>
  <c r="X2004" i="1"/>
  <c r="Y2004" i="1"/>
  <c r="V2005" i="1"/>
  <c r="W2005" i="1"/>
  <c r="X2005" i="1"/>
  <c r="Y2005" i="1"/>
  <c r="V2006" i="1"/>
  <c r="W2006" i="1"/>
  <c r="X2006" i="1"/>
  <c r="Y2006" i="1"/>
  <c r="V2007" i="1"/>
  <c r="W2007" i="1"/>
  <c r="X2007" i="1"/>
  <c r="Y2007" i="1"/>
  <c r="V2008" i="1"/>
  <c r="W2008" i="1"/>
  <c r="X2008" i="1"/>
  <c r="Y2008" i="1"/>
  <c r="V2009" i="1"/>
  <c r="W2009" i="1"/>
  <c r="X2009" i="1"/>
  <c r="Y2009" i="1"/>
  <c r="V2010" i="1"/>
  <c r="W2010" i="1"/>
  <c r="X2010" i="1"/>
  <c r="Y2010" i="1"/>
  <c r="V2011" i="1"/>
  <c r="W2011" i="1"/>
  <c r="X2011" i="1"/>
  <c r="Y2011" i="1"/>
  <c r="V2012" i="1"/>
  <c r="W2012" i="1"/>
  <c r="X2012" i="1"/>
  <c r="Y2012" i="1"/>
  <c r="V2013" i="1"/>
  <c r="W2013" i="1"/>
  <c r="X2013" i="1"/>
  <c r="Y2013" i="1"/>
  <c r="V2014" i="1"/>
  <c r="W2014" i="1"/>
  <c r="X2014" i="1"/>
  <c r="Y2014" i="1"/>
  <c r="V2015" i="1"/>
  <c r="W2015" i="1"/>
  <c r="X2015" i="1"/>
  <c r="Y2015" i="1"/>
  <c r="V2016" i="1"/>
  <c r="W2016" i="1"/>
  <c r="X2016" i="1"/>
  <c r="Y2016" i="1"/>
  <c r="V2017" i="1"/>
  <c r="W2017" i="1"/>
  <c r="X2017" i="1"/>
  <c r="Y2017" i="1"/>
  <c r="V2018" i="1"/>
  <c r="W2018" i="1"/>
  <c r="X2018" i="1"/>
  <c r="Y2018" i="1"/>
  <c r="V2019" i="1"/>
  <c r="W2019" i="1"/>
  <c r="X2019" i="1"/>
  <c r="Y2019" i="1"/>
  <c r="V2020" i="1"/>
  <c r="W2020" i="1"/>
  <c r="X2020" i="1"/>
  <c r="Y2020" i="1"/>
  <c r="V2021" i="1"/>
  <c r="W2021" i="1"/>
  <c r="X2021" i="1"/>
  <c r="Y2021" i="1"/>
  <c r="V2022" i="1"/>
  <c r="W2022" i="1"/>
  <c r="X2022" i="1"/>
  <c r="Y2022" i="1"/>
  <c r="V2023" i="1"/>
  <c r="W2023" i="1"/>
  <c r="X2023" i="1"/>
  <c r="Y2023" i="1"/>
  <c r="V2024" i="1"/>
  <c r="W2024" i="1"/>
  <c r="X2024" i="1"/>
  <c r="Y2024" i="1"/>
  <c r="V2025" i="1"/>
  <c r="W2025" i="1"/>
  <c r="X2025" i="1"/>
  <c r="Y2025" i="1"/>
  <c r="V2026" i="1"/>
  <c r="W2026" i="1"/>
  <c r="X2026" i="1"/>
  <c r="Y2026" i="1"/>
  <c r="V2027" i="1"/>
  <c r="W2027" i="1"/>
  <c r="X2027" i="1"/>
  <c r="Y2027" i="1"/>
  <c r="V2028" i="1"/>
  <c r="W2028" i="1"/>
  <c r="X2028" i="1"/>
  <c r="Y2028" i="1"/>
  <c r="V2029" i="1"/>
  <c r="W2029" i="1"/>
  <c r="X2029" i="1"/>
  <c r="Y2029" i="1"/>
  <c r="V2030" i="1"/>
  <c r="W2030" i="1"/>
  <c r="X2030" i="1"/>
  <c r="Y2030" i="1"/>
  <c r="V2031" i="1"/>
  <c r="W2031" i="1"/>
  <c r="X2031" i="1"/>
  <c r="Y2031" i="1"/>
  <c r="V2032" i="1"/>
  <c r="W2032" i="1"/>
  <c r="X2032" i="1"/>
  <c r="Y2032" i="1"/>
  <c r="V2033" i="1"/>
  <c r="W2033" i="1"/>
  <c r="X2033" i="1"/>
  <c r="Y2033" i="1"/>
  <c r="V2034" i="1"/>
  <c r="W2034" i="1"/>
  <c r="X2034" i="1"/>
  <c r="Y2034" i="1"/>
  <c r="V2035" i="1"/>
  <c r="W2035" i="1"/>
  <c r="X2035" i="1"/>
  <c r="Y2035" i="1"/>
  <c r="V2036" i="1"/>
  <c r="W2036" i="1"/>
  <c r="X2036" i="1"/>
  <c r="Y2036" i="1"/>
  <c r="V2037" i="1"/>
  <c r="W2037" i="1"/>
  <c r="X2037" i="1"/>
  <c r="Y2037" i="1"/>
  <c r="V2038" i="1"/>
  <c r="W2038" i="1"/>
  <c r="X2038" i="1"/>
  <c r="Y2038" i="1"/>
  <c r="V2039" i="1"/>
  <c r="W2039" i="1"/>
  <c r="X2039" i="1"/>
  <c r="Y2039" i="1"/>
  <c r="V2040" i="1"/>
  <c r="W2040" i="1"/>
  <c r="X2040" i="1"/>
  <c r="Y2040" i="1"/>
  <c r="V2041" i="1"/>
  <c r="W2041" i="1"/>
  <c r="X2041" i="1"/>
  <c r="Y2041" i="1"/>
  <c r="V2042" i="1"/>
  <c r="W2042" i="1"/>
  <c r="X2042" i="1"/>
  <c r="Y2042" i="1"/>
  <c r="V2043" i="1"/>
  <c r="W2043" i="1"/>
  <c r="X2043" i="1"/>
  <c r="Y2043" i="1"/>
  <c r="V2044" i="1"/>
  <c r="W2044" i="1"/>
  <c r="X2044" i="1"/>
  <c r="Y2044" i="1"/>
  <c r="V2045" i="1"/>
  <c r="W2045" i="1"/>
  <c r="X2045" i="1"/>
  <c r="Y2045" i="1"/>
  <c r="V2046" i="1"/>
  <c r="W2046" i="1"/>
  <c r="X2046" i="1"/>
  <c r="Y2046" i="1"/>
  <c r="V2047" i="1"/>
  <c r="W2047" i="1"/>
  <c r="X2047" i="1"/>
  <c r="Y2047" i="1"/>
  <c r="V2048" i="1"/>
  <c r="W2048" i="1"/>
  <c r="X2048" i="1"/>
  <c r="Y2048" i="1"/>
  <c r="V2049" i="1"/>
  <c r="W2049" i="1"/>
  <c r="X2049" i="1"/>
  <c r="Y2049" i="1"/>
  <c r="V2050" i="1"/>
  <c r="W2050" i="1"/>
  <c r="X2050" i="1"/>
  <c r="Y2050" i="1"/>
  <c r="V2051" i="1"/>
  <c r="W2051" i="1"/>
  <c r="X2051" i="1"/>
  <c r="Y2051" i="1"/>
  <c r="V2052" i="1"/>
  <c r="W2052" i="1"/>
  <c r="X2052" i="1"/>
  <c r="Y2052" i="1"/>
  <c r="V2053" i="1"/>
  <c r="W2053" i="1"/>
  <c r="X2053" i="1"/>
  <c r="Y2053" i="1"/>
  <c r="V2054" i="1"/>
  <c r="W2054" i="1"/>
  <c r="X2054" i="1"/>
  <c r="Y2054" i="1"/>
  <c r="V2055" i="1"/>
  <c r="W2055" i="1"/>
  <c r="X2055" i="1"/>
  <c r="Y2055" i="1"/>
  <c r="V2056" i="1"/>
  <c r="W2056" i="1"/>
  <c r="X2056" i="1"/>
  <c r="Y2056" i="1"/>
  <c r="V2057" i="1"/>
  <c r="W2057" i="1"/>
  <c r="X2057" i="1"/>
  <c r="Y2057" i="1"/>
  <c r="V2058" i="1"/>
  <c r="W2058" i="1"/>
  <c r="X2058" i="1"/>
  <c r="Y2058" i="1"/>
  <c r="V2059" i="1"/>
  <c r="W2059" i="1"/>
  <c r="X2059" i="1"/>
  <c r="Y2059" i="1"/>
  <c r="V2060" i="1"/>
  <c r="W2060" i="1"/>
  <c r="X2060" i="1"/>
  <c r="Y2060" i="1"/>
  <c r="V2061" i="1"/>
  <c r="W2061" i="1"/>
  <c r="X2061" i="1"/>
  <c r="Y2061" i="1"/>
  <c r="V2062" i="1"/>
  <c r="W2062" i="1"/>
  <c r="X2062" i="1"/>
  <c r="Y2062" i="1"/>
  <c r="V2063" i="1"/>
  <c r="W2063" i="1"/>
  <c r="X2063" i="1"/>
  <c r="Y2063" i="1"/>
  <c r="V2064" i="1"/>
  <c r="W2064" i="1"/>
  <c r="X2064" i="1"/>
  <c r="Y2064" i="1"/>
  <c r="V2065" i="1"/>
  <c r="W2065" i="1"/>
  <c r="X2065" i="1"/>
  <c r="Y2065" i="1"/>
  <c r="V2066" i="1"/>
  <c r="W2066" i="1"/>
  <c r="X2066" i="1"/>
  <c r="Y2066" i="1"/>
  <c r="V2067" i="1"/>
  <c r="W2067" i="1"/>
  <c r="X2067" i="1"/>
  <c r="Y2067" i="1"/>
  <c r="V2068" i="1"/>
  <c r="W2068" i="1"/>
  <c r="X2068" i="1"/>
  <c r="Y2068" i="1"/>
  <c r="V2069" i="1"/>
  <c r="W2069" i="1"/>
  <c r="X2069" i="1"/>
  <c r="Y2069" i="1"/>
  <c r="V2070" i="1"/>
  <c r="W2070" i="1"/>
  <c r="X2070" i="1"/>
  <c r="Y2070" i="1"/>
  <c r="V2071" i="1"/>
  <c r="W2071" i="1"/>
  <c r="X2071" i="1"/>
  <c r="Y2071" i="1"/>
  <c r="V2072" i="1"/>
  <c r="W2072" i="1"/>
  <c r="X2072" i="1"/>
  <c r="Y2072" i="1"/>
  <c r="V2073" i="1"/>
  <c r="W2073" i="1"/>
  <c r="X2073" i="1"/>
  <c r="Y2073" i="1"/>
  <c r="V2074" i="1"/>
  <c r="W2074" i="1"/>
  <c r="X2074" i="1"/>
  <c r="Y2074" i="1"/>
  <c r="V2075" i="1"/>
  <c r="W2075" i="1"/>
  <c r="X2075" i="1"/>
  <c r="Y2075" i="1"/>
  <c r="V2076" i="1"/>
  <c r="W2076" i="1"/>
  <c r="X2076" i="1"/>
  <c r="Y2076" i="1"/>
  <c r="V2077" i="1"/>
  <c r="W2077" i="1"/>
  <c r="X2077" i="1"/>
  <c r="Y2077" i="1"/>
  <c r="V2078" i="1"/>
  <c r="W2078" i="1"/>
  <c r="X2078" i="1"/>
  <c r="Y2078" i="1"/>
  <c r="V2079" i="1"/>
  <c r="W2079" i="1"/>
  <c r="X2079" i="1"/>
  <c r="Y2079" i="1"/>
  <c r="V2080" i="1"/>
  <c r="W2080" i="1"/>
  <c r="X2080" i="1"/>
  <c r="Y2080" i="1"/>
  <c r="V2081" i="1"/>
  <c r="W2081" i="1"/>
  <c r="X2081" i="1"/>
  <c r="Y2081" i="1"/>
  <c r="V2082" i="1"/>
  <c r="W2082" i="1"/>
  <c r="X2082" i="1"/>
  <c r="Y2082" i="1"/>
  <c r="V2083" i="1"/>
  <c r="W2083" i="1"/>
  <c r="X2083" i="1"/>
  <c r="Y2083" i="1"/>
  <c r="V2084" i="1"/>
  <c r="W2084" i="1"/>
  <c r="X2084" i="1"/>
  <c r="Y2084" i="1"/>
  <c r="V2085" i="1"/>
  <c r="W2085" i="1"/>
  <c r="X2085" i="1"/>
  <c r="Y2085" i="1"/>
  <c r="V2086" i="1"/>
  <c r="W2086" i="1"/>
  <c r="X2086" i="1"/>
  <c r="Y2086" i="1"/>
  <c r="V2087" i="1"/>
  <c r="W2087" i="1"/>
  <c r="X2087" i="1"/>
  <c r="Y2087" i="1"/>
  <c r="V2088" i="1"/>
  <c r="W2088" i="1"/>
  <c r="X2088" i="1"/>
  <c r="Y2088" i="1"/>
  <c r="V2089" i="1"/>
  <c r="W2089" i="1"/>
  <c r="X2089" i="1"/>
  <c r="Y2089" i="1"/>
  <c r="V2090" i="1"/>
  <c r="W2090" i="1"/>
  <c r="X2090" i="1"/>
  <c r="Y2090" i="1"/>
  <c r="V2091" i="1"/>
  <c r="W2091" i="1"/>
  <c r="X2091" i="1"/>
  <c r="Y2091" i="1"/>
  <c r="V2092" i="1"/>
  <c r="W2092" i="1"/>
  <c r="X2092" i="1"/>
  <c r="Y2092" i="1"/>
  <c r="V2093" i="1"/>
  <c r="W2093" i="1"/>
  <c r="X2093" i="1"/>
  <c r="Y2093" i="1"/>
  <c r="V2094" i="1"/>
  <c r="W2094" i="1"/>
  <c r="X2094" i="1"/>
  <c r="Y2094" i="1"/>
  <c r="V2095" i="1"/>
  <c r="W2095" i="1"/>
  <c r="X2095" i="1"/>
  <c r="Y2095" i="1"/>
  <c r="V2096" i="1"/>
  <c r="W2096" i="1"/>
  <c r="X2096" i="1"/>
  <c r="Y2096" i="1"/>
  <c r="V2097" i="1"/>
  <c r="W2097" i="1"/>
  <c r="X2097" i="1"/>
  <c r="Y2097" i="1"/>
  <c r="V2098" i="1"/>
  <c r="W2098" i="1"/>
  <c r="X2098" i="1"/>
  <c r="Y2098" i="1"/>
  <c r="V2099" i="1"/>
  <c r="W2099" i="1"/>
  <c r="X2099" i="1"/>
  <c r="Y2099" i="1"/>
  <c r="V2100" i="1"/>
  <c r="W2100" i="1"/>
  <c r="X2100" i="1"/>
  <c r="Y2100" i="1"/>
  <c r="V2101" i="1"/>
  <c r="W2101" i="1"/>
  <c r="X2101" i="1"/>
  <c r="Y2101" i="1"/>
  <c r="V2102" i="1"/>
  <c r="W2102" i="1"/>
  <c r="X2102" i="1"/>
  <c r="Y2102" i="1"/>
  <c r="V2103" i="1"/>
  <c r="W2103" i="1"/>
  <c r="X2103" i="1"/>
  <c r="Y2103" i="1"/>
  <c r="V2104" i="1"/>
  <c r="W2104" i="1"/>
  <c r="X2104" i="1"/>
  <c r="Y2104" i="1"/>
  <c r="V2105" i="1"/>
  <c r="W2105" i="1"/>
  <c r="X2105" i="1"/>
  <c r="Y2105" i="1"/>
  <c r="V2106" i="1"/>
  <c r="W2106" i="1"/>
  <c r="X2106" i="1"/>
  <c r="Y2106" i="1"/>
  <c r="V2107" i="1"/>
  <c r="W2107" i="1"/>
  <c r="X2107" i="1"/>
  <c r="Y2107" i="1"/>
  <c r="V2108" i="1"/>
  <c r="W2108" i="1"/>
  <c r="X2108" i="1"/>
  <c r="Y2108" i="1"/>
  <c r="V2109" i="1"/>
  <c r="W2109" i="1"/>
  <c r="X2109" i="1"/>
  <c r="Y2109" i="1"/>
  <c r="V2110" i="1"/>
  <c r="W2110" i="1"/>
  <c r="X2110" i="1"/>
  <c r="Y2110" i="1"/>
  <c r="V2111" i="1"/>
  <c r="W2111" i="1"/>
  <c r="X2111" i="1"/>
  <c r="Y2111" i="1"/>
  <c r="V2112" i="1"/>
  <c r="W2112" i="1"/>
  <c r="X2112" i="1"/>
  <c r="Y2112" i="1"/>
  <c r="V2113" i="1"/>
  <c r="W2113" i="1"/>
  <c r="X2113" i="1"/>
  <c r="Y2113" i="1"/>
  <c r="V2114" i="1"/>
  <c r="W2114" i="1"/>
  <c r="X2114" i="1"/>
  <c r="Y2114" i="1"/>
  <c r="V2115" i="1"/>
  <c r="W2115" i="1"/>
  <c r="X2115" i="1"/>
  <c r="Y2115" i="1"/>
  <c r="V2116" i="1"/>
  <c r="W2116" i="1"/>
  <c r="X2116" i="1"/>
  <c r="Y2116" i="1"/>
  <c r="V2117" i="1"/>
  <c r="W2117" i="1"/>
  <c r="X2117" i="1"/>
  <c r="Y2117" i="1"/>
  <c r="V2118" i="1"/>
  <c r="W2118" i="1"/>
  <c r="X2118" i="1"/>
  <c r="Y2118" i="1"/>
  <c r="V2119" i="1"/>
  <c r="W2119" i="1"/>
  <c r="X2119" i="1"/>
  <c r="Y2119" i="1"/>
  <c r="V2120" i="1"/>
  <c r="W2120" i="1"/>
  <c r="X2120" i="1"/>
  <c r="Y2120" i="1"/>
  <c r="V2121" i="1"/>
  <c r="W2121" i="1"/>
  <c r="X2121" i="1"/>
  <c r="Y2121" i="1"/>
  <c r="V2122" i="1"/>
  <c r="W2122" i="1"/>
  <c r="X2122" i="1"/>
  <c r="Y2122" i="1"/>
  <c r="V2123" i="1"/>
  <c r="W2123" i="1"/>
  <c r="X2123" i="1"/>
  <c r="Y2123" i="1"/>
  <c r="V2124" i="1"/>
  <c r="W2124" i="1"/>
  <c r="X2124" i="1"/>
  <c r="Y2124" i="1"/>
  <c r="V2125" i="1"/>
  <c r="W2125" i="1"/>
  <c r="X2125" i="1"/>
  <c r="Y2125" i="1"/>
  <c r="V2126" i="1"/>
  <c r="W2126" i="1"/>
  <c r="X2126" i="1"/>
  <c r="Y2126" i="1"/>
  <c r="V2127" i="1"/>
  <c r="W2127" i="1"/>
  <c r="X2127" i="1"/>
  <c r="Y2127" i="1"/>
  <c r="V2128" i="1"/>
  <c r="W2128" i="1"/>
  <c r="X2128" i="1"/>
  <c r="Y2128" i="1"/>
  <c r="V2129" i="1"/>
  <c r="W2129" i="1"/>
  <c r="X2129" i="1"/>
  <c r="Y2129" i="1"/>
  <c r="V2130" i="1"/>
  <c r="W2130" i="1"/>
  <c r="X2130" i="1"/>
  <c r="Y2130" i="1"/>
  <c r="V2131" i="1"/>
  <c r="W2131" i="1"/>
  <c r="X2131" i="1"/>
  <c r="Y2131" i="1"/>
  <c r="V2132" i="1"/>
  <c r="W2132" i="1"/>
  <c r="X2132" i="1"/>
  <c r="Y2132" i="1"/>
  <c r="V2133" i="1"/>
  <c r="W2133" i="1"/>
  <c r="X2133" i="1"/>
  <c r="Y2133" i="1"/>
  <c r="V2134" i="1"/>
  <c r="W2134" i="1"/>
  <c r="X2134" i="1"/>
  <c r="Y2134" i="1"/>
  <c r="V2135" i="1"/>
  <c r="W2135" i="1"/>
  <c r="X2135" i="1"/>
  <c r="Y2135" i="1"/>
  <c r="V2136" i="1"/>
  <c r="W2136" i="1"/>
  <c r="X2136" i="1"/>
  <c r="Y2136" i="1"/>
  <c r="V2137" i="1"/>
  <c r="W2137" i="1"/>
  <c r="X2137" i="1"/>
  <c r="Y2137" i="1"/>
  <c r="V2138" i="1"/>
  <c r="W2138" i="1"/>
  <c r="X2138" i="1"/>
  <c r="Y2138" i="1"/>
  <c r="V2139" i="1"/>
  <c r="W2139" i="1"/>
  <c r="X2139" i="1"/>
  <c r="Y2139" i="1"/>
  <c r="V2140" i="1"/>
  <c r="W2140" i="1"/>
  <c r="X2140" i="1"/>
  <c r="Y2140" i="1"/>
  <c r="V2141" i="1"/>
  <c r="W2141" i="1"/>
  <c r="X2141" i="1"/>
  <c r="Y2141" i="1"/>
  <c r="V2142" i="1"/>
  <c r="W2142" i="1"/>
  <c r="X2142" i="1"/>
  <c r="Y2142" i="1"/>
  <c r="V2143" i="1"/>
  <c r="W2143" i="1"/>
  <c r="X2143" i="1"/>
  <c r="Y2143" i="1"/>
  <c r="V2144" i="1"/>
  <c r="W2144" i="1"/>
  <c r="X2144" i="1"/>
  <c r="Y2144" i="1"/>
  <c r="V2145" i="1"/>
  <c r="W2145" i="1"/>
  <c r="X2145" i="1"/>
  <c r="Y2145" i="1"/>
  <c r="V2146" i="1"/>
  <c r="W2146" i="1"/>
  <c r="X2146" i="1"/>
  <c r="Y2146" i="1"/>
  <c r="V2147" i="1"/>
  <c r="W2147" i="1"/>
  <c r="X2147" i="1"/>
  <c r="Y2147" i="1"/>
  <c r="V2148" i="1"/>
  <c r="W2148" i="1"/>
  <c r="X2148" i="1"/>
  <c r="Y2148" i="1"/>
  <c r="V2149" i="1"/>
  <c r="W2149" i="1"/>
  <c r="X2149" i="1"/>
  <c r="Y2149" i="1"/>
  <c r="V2150" i="1"/>
  <c r="W2150" i="1"/>
  <c r="X2150" i="1"/>
  <c r="Y2150" i="1"/>
  <c r="V2151" i="1"/>
  <c r="W2151" i="1"/>
  <c r="X2151" i="1"/>
  <c r="Y2151" i="1"/>
  <c r="V2152" i="1"/>
  <c r="W2152" i="1"/>
  <c r="X2152" i="1"/>
  <c r="Y2152" i="1"/>
  <c r="V2153" i="1"/>
  <c r="W2153" i="1"/>
  <c r="X2153" i="1"/>
  <c r="Y2153" i="1"/>
  <c r="V2154" i="1"/>
  <c r="W2154" i="1"/>
  <c r="X2154" i="1"/>
  <c r="Y2154" i="1"/>
  <c r="V2155" i="1"/>
  <c r="W2155" i="1"/>
  <c r="X2155" i="1"/>
  <c r="Y2155" i="1"/>
  <c r="V2156" i="1"/>
  <c r="W2156" i="1"/>
  <c r="X2156" i="1"/>
  <c r="Y2156" i="1"/>
  <c r="V2157" i="1"/>
  <c r="W2157" i="1"/>
  <c r="X2157" i="1"/>
  <c r="Y2157" i="1"/>
  <c r="V2158" i="1"/>
  <c r="W2158" i="1"/>
  <c r="X2158" i="1"/>
  <c r="Y2158" i="1"/>
  <c r="V2159" i="1"/>
  <c r="W2159" i="1"/>
  <c r="X2159" i="1"/>
  <c r="Y2159" i="1"/>
  <c r="V2160" i="1"/>
  <c r="W2160" i="1"/>
  <c r="X2160" i="1"/>
  <c r="Y2160" i="1"/>
  <c r="V2161" i="1"/>
  <c r="W2161" i="1"/>
  <c r="X2161" i="1"/>
  <c r="Y2161" i="1"/>
  <c r="V2162" i="1"/>
  <c r="W2162" i="1"/>
  <c r="X2162" i="1"/>
  <c r="Y2162" i="1"/>
  <c r="V2163" i="1"/>
  <c r="W2163" i="1"/>
  <c r="X2163" i="1"/>
  <c r="Y2163" i="1"/>
  <c r="V2164" i="1"/>
  <c r="W2164" i="1"/>
  <c r="X2164" i="1"/>
  <c r="Y2164" i="1"/>
  <c r="V2165" i="1"/>
  <c r="W2165" i="1"/>
  <c r="X2165" i="1"/>
  <c r="Y2165" i="1"/>
  <c r="V2166" i="1"/>
  <c r="W2166" i="1"/>
  <c r="X2166" i="1"/>
  <c r="Y2166" i="1"/>
  <c r="V2167" i="1"/>
  <c r="W2167" i="1"/>
  <c r="X2167" i="1"/>
  <c r="Y2167" i="1"/>
  <c r="V2168" i="1"/>
  <c r="W2168" i="1"/>
  <c r="X2168" i="1"/>
  <c r="Y2168" i="1"/>
  <c r="V2169" i="1"/>
  <c r="W2169" i="1"/>
  <c r="X2169" i="1"/>
  <c r="Y2169" i="1"/>
  <c r="V2170" i="1"/>
  <c r="W2170" i="1"/>
  <c r="X2170" i="1"/>
  <c r="Y2170" i="1"/>
  <c r="V2171" i="1"/>
  <c r="W2171" i="1"/>
  <c r="X2171" i="1"/>
  <c r="Y2171" i="1"/>
  <c r="V2172" i="1"/>
  <c r="W2172" i="1"/>
  <c r="X2172" i="1"/>
  <c r="Y2172" i="1"/>
  <c r="V2173" i="1"/>
  <c r="W2173" i="1"/>
  <c r="X2173" i="1"/>
  <c r="Y2173" i="1"/>
  <c r="V2174" i="1"/>
  <c r="W2174" i="1"/>
  <c r="X2174" i="1"/>
  <c r="Y2174" i="1"/>
  <c r="V2175" i="1"/>
  <c r="W2175" i="1"/>
  <c r="X2175" i="1"/>
  <c r="Y2175" i="1"/>
  <c r="V2176" i="1"/>
  <c r="W2176" i="1"/>
  <c r="X2176" i="1"/>
  <c r="Y2176" i="1"/>
  <c r="V2177" i="1"/>
  <c r="W2177" i="1"/>
  <c r="X2177" i="1"/>
  <c r="Y2177" i="1"/>
  <c r="V2178" i="1"/>
  <c r="W2178" i="1"/>
  <c r="X2178" i="1"/>
  <c r="Y2178" i="1"/>
  <c r="V2179" i="1"/>
  <c r="W2179" i="1"/>
  <c r="X2179" i="1"/>
  <c r="Y2179" i="1"/>
  <c r="V2180" i="1"/>
  <c r="W2180" i="1"/>
  <c r="X2180" i="1"/>
  <c r="Y2180" i="1"/>
  <c r="V2181" i="1"/>
  <c r="W2181" i="1"/>
  <c r="X2181" i="1"/>
  <c r="Y2181" i="1"/>
  <c r="V2182" i="1"/>
  <c r="W2182" i="1"/>
  <c r="X2182" i="1"/>
  <c r="Y2182" i="1"/>
  <c r="V2183" i="1"/>
  <c r="W2183" i="1"/>
  <c r="X2183" i="1"/>
  <c r="Y2183" i="1"/>
  <c r="V2184" i="1"/>
  <c r="W2184" i="1"/>
  <c r="X2184" i="1"/>
  <c r="Y2184" i="1"/>
  <c r="V2185" i="1"/>
  <c r="W2185" i="1"/>
  <c r="X2185" i="1"/>
  <c r="Y2185" i="1"/>
  <c r="V2186" i="1"/>
  <c r="W2186" i="1"/>
  <c r="X2186" i="1"/>
  <c r="Y2186" i="1"/>
  <c r="V2187" i="1"/>
  <c r="W2187" i="1"/>
  <c r="X2187" i="1"/>
  <c r="Y2187" i="1"/>
  <c r="V2188" i="1"/>
  <c r="W2188" i="1"/>
  <c r="X2188" i="1"/>
  <c r="Y2188" i="1"/>
  <c r="V2189" i="1"/>
  <c r="W2189" i="1"/>
  <c r="X2189" i="1"/>
  <c r="Y2189" i="1"/>
  <c r="V2190" i="1"/>
  <c r="W2190" i="1"/>
  <c r="X2190" i="1"/>
  <c r="Y2190" i="1"/>
  <c r="V2191" i="1"/>
  <c r="W2191" i="1"/>
  <c r="X2191" i="1"/>
  <c r="Y2191" i="1"/>
  <c r="V2192" i="1"/>
  <c r="W2192" i="1"/>
  <c r="X2192" i="1"/>
  <c r="Y2192" i="1"/>
  <c r="V2193" i="1"/>
  <c r="W2193" i="1"/>
  <c r="X2193" i="1"/>
  <c r="Y2193" i="1"/>
  <c r="V2194" i="1"/>
  <c r="W2194" i="1"/>
  <c r="X2194" i="1"/>
  <c r="Y2194" i="1"/>
  <c r="V2195" i="1"/>
  <c r="W2195" i="1"/>
  <c r="X2195" i="1"/>
  <c r="Y2195" i="1"/>
  <c r="V2196" i="1"/>
  <c r="W2196" i="1"/>
  <c r="X2196" i="1"/>
  <c r="Y2196" i="1"/>
  <c r="V2197" i="1"/>
  <c r="W2197" i="1"/>
  <c r="X2197" i="1"/>
  <c r="Y2197" i="1"/>
  <c r="V2198" i="1"/>
  <c r="W2198" i="1"/>
  <c r="X2198" i="1"/>
  <c r="Y2198" i="1"/>
  <c r="V2199" i="1"/>
  <c r="W2199" i="1"/>
  <c r="X2199" i="1"/>
  <c r="Y2199" i="1"/>
  <c r="V2200" i="1"/>
  <c r="W2200" i="1"/>
  <c r="X2200" i="1"/>
  <c r="Y2200" i="1"/>
  <c r="V2201" i="1"/>
  <c r="W2201" i="1"/>
  <c r="X2201" i="1"/>
  <c r="Y2201" i="1"/>
  <c r="V2202" i="1"/>
  <c r="W2202" i="1"/>
  <c r="X2202" i="1"/>
  <c r="Y2202" i="1"/>
  <c r="V2203" i="1"/>
  <c r="W2203" i="1"/>
  <c r="X2203" i="1"/>
  <c r="Y2203" i="1"/>
  <c r="V2204" i="1"/>
  <c r="W2204" i="1"/>
  <c r="X2204" i="1"/>
  <c r="Y2204" i="1"/>
  <c r="V2205" i="1"/>
  <c r="W2205" i="1"/>
  <c r="X2205" i="1"/>
  <c r="Y2205" i="1"/>
  <c r="V2206" i="1"/>
  <c r="W2206" i="1"/>
  <c r="X2206" i="1"/>
  <c r="Y2206" i="1"/>
  <c r="V2207" i="1"/>
  <c r="W2207" i="1"/>
  <c r="X2207" i="1"/>
  <c r="Y2207" i="1"/>
  <c r="V2208" i="1"/>
  <c r="W2208" i="1"/>
  <c r="X2208" i="1"/>
  <c r="Y2208" i="1"/>
  <c r="V2209" i="1"/>
  <c r="W2209" i="1"/>
  <c r="X2209" i="1"/>
  <c r="Y2209" i="1"/>
  <c r="V2210" i="1"/>
  <c r="W2210" i="1"/>
  <c r="X2210" i="1"/>
  <c r="Y2210" i="1"/>
  <c r="V2211" i="1"/>
  <c r="W2211" i="1"/>
  <c r="X2211" i="1"/>
  <c r="Y2211" i="1"/>
  <c r="V2212" i="1"/>
  <c r="W2212" i="1"/>
  <c r="X2212" i="1"/>
  <c r="Y2212" i="1"/>
  <c r="V2213" i="1"/>
  <c r="W2213" i="1"/>
  <c r="X2213" i="1"/>
  <c r="Y2213" i="1"/>
  <c r="V2214" i="1"/>
  <c r="W2214" i="1"/>
  <c r="X2214" i="1"/>
  <c r="Y2214" i="1"/>
  <c r="V2215" i="1"/>
  <c r="W2215" i="1"/>
  <c r="X2215" i="1"/>
  <c r="Y2215" i="1"/>
  <c r="V2216" i="1"/>
  <c r="W2216" i="1"/>
  <c r="X2216" i="1"/>
  <c r="Y2216" i="1"/>
  <c r="V2217" i="1"/>
  <c r="W2217" i="1"/>
  <c r="X2217" i="1"/>
  <c r="Y2217" i="1"/>
  <c r="V2218" i="1"/>
  <c r="W2218" i="1"/>
  <c r="X2218" i="1"/>
  <c r="Y2218" i="1"/>
  <c r="V2219" i="1"/>
  <c r="W2219" i="1"/>
  <c r="X2219" i="1"/>
  <c r="Y2219" i="1"/>
  <c r="V2220" i="1"/>
  <c r="W2220" i="1"/>
  <c r="X2220" i="1"/>
  <c r="Y2220" i="1"/>
  <c r="V2221" i="1"/>
  <c r="W2221" i="1"/>
  <c r="X2221" i="1"/>
  <c r="Y2221" i="1"/>
  <c r="V2222" i="1"/>
  <c r="W2222" i="1"/>
  <c r="X2222" i="1"/>
  <c r="Y2222" i="1"/>
  <c r="V2223" i="1"/>
  <c r="W2223" i="1"/>
  <c r="X2223" i="1"/>
  <c r="Y2223" i="1"/>
  <c r="V2224" i="1"/>
  <c r="W2224" i="1"/>
  <c r="X2224" i="1"/>
  <c r="Y2224" i="1"/>
  <c r="V2225" i="1"/>
  <c r="W2225" i="1"/>
  <c r="X2225" i="1"/>
  <c r="Y2225" i="1"/>
  <c r="V2226" i="1"/>
  <c r="W2226" i="1"/>
  <c r="X2226" i="1"/>
  <c r="Y2226" i="1"/>
  <c r="V2227" i="1"/>
  <c r="W2227" i="1"/>
  <c r="X2227" i="1"/>
  <c r="Y2227" i="1"/>
  <c r="V2228" i="1"/>
  <c r="W2228" i="1"/>
  <c r="X2228" i="1"/>
  <c r="Y2228" i="1"/>
  <c r="V2229" i="1"/>
  <c r="W2229" i="1"/>
  <c r="X2229" i="1"/>
  <c r="Y2229" i="1"/>
  <c r="V2230" i="1"/>
  <c r="W2230" i="1"/>
  <c r="X2230" i="1"/>
  <c r="Y2230" i="1"/>
  <c r="V2231" i="1"/>
  <c r="W2231" i="1"/>
  <c r="X2231" i="1"/>
  <c r="Y2231" i="1"/>
  <c r="V2232" i="1"/>
  <c r="W2232" i="1"/>
  <c r="X2232" i="1"/>
  <c r="Y2232" i="1"/>
  <c r="V2233" i="1"/>
  <c r="W2233" i="1"/>
  <c r="X2233" i="1"/>
  <c r="Y2233" i="1"/>
  <c r="V2234" i="1"/>
  <c r="W2234" i="1"/>
  <c r="X2234" i="1"/>
  <c r="Y2234" i="1"/>
  <c r="V2235" i="1"/>
  <c r="W2235" i="1"/>
  <c r="X2235" i="1"/>
  <c r="Y2235" i="1"/>
  <c r="V2236" i="1"/>
  <c r="W2236" i="1"/>
  <c r="X2236" i="1"/>
  <c r="Y2236" i="1"/>
  <c r="V2237" i="1"/>
  <c r="W2237" i="1"/>
  <c r="X2237" i="1"/>
  <c r="Y2237" i="1"/>
  <c r="V2238" i="1"/>
  <c r="W2238" i="1"/>
  <c r="X2238" i="1"/>
  <c r="Y2238" i="1"/>
  <c r="V2239" i="1"/>
  <c r="W2239" i="1"/>
  <c r="X2239" i="1"/>
  <c r="Y2239" i="1"/>
  <c r="V2240" i="1"/>
  <c r="W2240" i="1"/>
  <c r="X2240" i="1"/>
  <c r="Y2240" i="1"/>
  <c r="V2241" i="1"/>
  <c r="W2241" i="1"/>
  <c r="X2241" i="1"/>
  <c r="Y2241" i="1"/>
  <c r="V2242" i="1"/>
  <c r="W2242" i="1"/>
  <c r="X2242" i="1"/>
  <c r="Y2242" i="1"/>
  <c r="V2243" i="1"/>
  <c r="W2243" i="1"/>
  <c r="X2243" i="1"/>
  <c r="Y2243" i="1"/>
  <c r="V2244" i="1"/>
  <c r="W2244" i="1"/>
  <c r="X2244" i="1"/>
  <c r="Y2244" i="1"/>
  <c r="V2245" i="1"/>
  <c r="W2245" i="1"/>
  <c r="X2245" i="1"/>
  <c r="Y2245" i="1"/>
  <c r="V2246" i="1"/>
  <c r="W2246" i="1"/>
  <c r="X2246" i="1"/>
  <c r="Y2246" i="1"/>
  <c r="V2247" i="1"/>
  <c r="W2247" i="1"/>
  <c r="X2247" i="1"/>
  <c r="Y2247" i="1"/>
  <c r="V2248" i="1"/>
  <c r="W2248" i="1"/>
  <c r="X2248" i="1"/>
  <c r="Y2248" i="1"/>
  <c r="V2249" i="1"/>
  <c r="W2249" i="1"/>
  <c r="X2249" i="1"/>
  <c r="Y2249" i="1"/>
  <c r="V2250" i="1"/>
  <c r="W2250" i="1"/>
  <c r="X2250" i="1"/>
  <c r="Y2250" i="1"/>
  <c r="V2251" i="1"/>
  <c r="W2251" i="1"/>
  <c r="X2251" i="1"/>
  <c r="Y2251" i="1"/>
  <c r="V2252" i="1"/>
  <c r="W2252" i="1"/>
  <c r="X2252" i="1"/>
  <c r="Y2252" i="1"/>
  <c r="V2253" i="1"/>
  <c r="W2253" i="1"/>
  <c r="X2253" i="1"/>
  <c r="Y2253" i="1"/>
  <c r="V2254" i="1"/>
  <c r="W2254" i="1"/>
  <c r="X2254" i="1"/>
  <c r="Y2254" i="1"/>
  <c r="V2255" i="1"/>
  <c r="W2255" i="1"/>
  <c r="X2255" i="1"/>
  <c r="Y2255" i="1"/>
  <c r="V2256" i="1"/>
  <c r="W2256" i="1"/>
  <c r="X2256" i="1"/>
  <c r="Y2256" i="1"/>
  <c r="V2257" i="1"/>
  <c r="W2257" i="1"/>
  <c r="X2257" i="1"/>
  <c r="Y2257" i="1"/>
  <c r="V2258" i="1"/>
  <c r="W2258" i="1"/>
  <c r="X2258" i="1"/>
  <c r="Y2258" i="1"/>
  <c r="V2259" i="1"/>
  <c r="W2259" i="1"/>
  <c r="X2259" i="1"/>
  <c r="Y2259" i="1"/>
  <c r="V2260" i="1"/>
  <c r="W2260" i="1"/>
  <c r="X2260" i="1"/>
  <c r="Y2260" i="1"/>
  <c r="V2261" i="1"/>
  <c r="W2261" i="1"/>
  <c r="X2261" i="1"/>
  <c r="Y2261" i="1"/>
  <c r="V2262" i="1"/>
  <c r="W2262" i="1"/>
  <c r="X2262" i="1"/>
  <c r="Y2262" i="1"/>
  <c r="V2263" i="1"/>
  <c r="W2263" i="1"/>
  <c r="X2263" i="1"/>
  <c r="Y2263" i="1"/>
  <c r="V2264" i="1"/>
  <c r="W2264" i="1"/>
  <c r="X2264" i="1"/>
  <c r="Y2264" i="1"/>
  <c r="V2265" i="1"/>
  <c r="W2265" i="1"/>
  <c r="X2265" i="1"/>
  <c r="Y2265" i="1"/>
  <c r="V2266" i="1"/>
  <c r="W2266" i="1"/>
  <c r="X2266" i="1"/>
  <c r="Y2266" i="1"/>
  <c r="V2267" i="1"/>
  <c r="W2267" i="1"/>
  <c r="X2267" i="1"/>
  <c r="Y2267" i="1"/>
  <c r="V2268" i="1"/>
  <c r="W2268" i="1"/>
  <c r="X2268" i="1"/>
  <c r="Y2268" i="1"/>
  <c r="V2269" i="1"/>
  <c r="W2269" i="1"/>
  <c r="X2269" i="1"/>
  <c r="Y2269" i="1"/>
  <c r="V2270" i="1"/>
  <c r="W2270" i="1"/>
  <c r="X2270" i="1"/>
  <c r="Y2270" i="1"/>
  <c r="V2271" i="1"/>
  <c r="W2271" i="1"/>
  <c r="X2271" i="1"/>
  <c r="Y2271" i="1"/>
  <c r="V2272" i="1"/>
  <c r="W2272" i="1"/>
  <c r="X2272" i="1"/>
  <c r="Y2272" i="1"/>
  <c r="V2273" i="1"/>
  <c r="W2273" i="1"/>
  <c r="X2273" i="1"/>
  <c r="Y2273" i="1"/>
  <c r="V2274" i="1"/>
  <c r="W2274" i="1"/>
  <c r="X2274" i="1"/>
  <c r="Y2274" i="1"/>
  <c r="V2275" i="1"/>
  <c r="W2275" i="1"/>
  <c r="X2275" i="1"/>
  <c r="Y2275" i="1"/>
  <c r="V2276" i="1"/>
  <c r="W2276" i="1"/>
  <c r="X2276" i="1"/>
  <c r="Y2276" i="1"/>
  <c r="V2277" i="1"/>
  <c r="W2277" i="1"/>
  <c r="X2277" i="1"/>
  <c r="Y2277" i="1"/>
  <c r="V2278" i="1"/>
  <c r="W2278" i="1"/>
  <c r="X2278" i="1"/>
  <c r="Y2278" i="1"/>
  <c r="V2279" i="1"/>
  <c r="W2279" i="1"/>
  <c r="X2279" i="1"/>
  <c r="Y2279" i="1"/>
  <c r="V2280" i="1"/>
  <c r="W2280" i="1"/>
  <c r="X2280" i="1"/>
  <c r="Y2280" i="1"/>
  <c r="V2281" i="1"/>
  <c r="W2281" i="1"/>
  <c r="X2281" i="1"/>
  <c r="Y2281" i="1"/>
  <c r="V2282" i="1"/>
  <c r="W2282" i="1"/>
  <c r="X2282" i="1"/>
  <c r="Y2282" i="1"/>
  <c r="V2283" i="1"/>
  <c r="W2283" i="1"/>
  <c r="X2283" i="1"/>
  <c r="Y2283" i="1"/>
  <c r="V2284" i="1"/>
  <c r="W2284" i="1"/>
  <c r="X2284" i="1"/>
  <c r="Y2284" i="1"/>
  <c r="V2285" i="1"/>
  <c r="W2285" i="1"/>
  <c r="X2285" i="1"/>
  <c r="Y2285" i="1"/>
  <c r="V2286" i="1"/>
  <c r="W2286" i="1"/>
  <c r="X2286" i="1"/>
  <c r="Y2286" i="1"/>
  <c r="V2287" i="1"/>
  <c r="W2287" i="1"/>
  <c r="X2287" i="1"/>
  <c r="Y2287" i="1"/>
  <c r="V2288" i="1"/>
  <c r="W2288" i="1"/>
  <c r="X2288" i="1"/>
  <c r="Y2288" i="1"/>
  <c r="V2289" i="1"/>
  <c r="W2289" i="1"/>
  <c r="X2289" i="1"/>
  <c r="Y2289" i="1"/>
  <c r="V2290" i="1"/>
  <c r="W2290" i="1"/>
  <c r="X2290" i="1"/>
  <c r="Y2290" i="1"/>
  <c r="V2291" i="1"/>
  <c r="W2291" i="1"/>
  <c r="X2291" i="1"/>
  <c r="Y2291" i="1"/>
  <c r="V2292" i="1"/>
  <c r="W2292" i="1"/>
  <c r="X2292" i="1"/>
  <c r="Y2292" i="1"/>
  <c r="V2293" i="1"/>
  <c r="W2293" i="1"/>
  <c r="X2293" i="1"/>
  <c r="Y2293" i="1"/>
  <c r="V2294" i="1"/>
  <c r="W2294" i="1"/>
  <c r="X2294" i="1"/>
  <c r="Y2294" i="1"/>
  <c r="V2295" i="1"/>
  <c r="W2295" i="1"/>
  <c r="X2295" i="1"/>
  <c r="Y2295" i="1"/>
  <c r="V2296" i="1"/>
  <c r="W2296" i="1"/>
  <c r="X2296" i="1"/>
  <c r="Y2296" i="1"/>
  <c r="V2297" i="1"/>
  <c r="W2297" i="1"/>
  <c r="X2297" i="1"/>
  <c r="Y2297" i="1"/>
  <c r="V2298" i="1"/>
  <c r="W2298" i="1"/>
  <c r="X2298" i="1"/>
  <c r="Y2298" i="1"/>
  <c r="V2299" i="1"/>
  <c r="W2299" i="1"/>
  <c r="X2299" i="1"/>
  <c r="Y2299" i="1"/>
  <c r="V2300" i="1"/>
  <c r="W2300" i="1"/>
  <c r="X2300" i="1"/>
  <c r="Y2300" i="1"/>
  <c r="V2301" i="1"/>
  <c r="W2301" i="1"/>
  <c r="X2301" i="1"/>
  <c r="Y2301" i="1"/>
  <c r="V2302" i="1"/>
  <c r="W2302" i="1"/>
  <c r="X2302" i="1"/>
  <c r="Y2302" i="1"/>
  <c r="V2303" i="1"/>
  <c r="W2303" i="1"/>
  <c r="X2303" i="1"/>
  <c r="Y2303" i="1"/>
  <c r="V2304" i="1"/>
  <c r="W2304" i="1"/>
  <c r="X2304" i="1"/>
  <c r="Y2304" i="1"/>
  <c r="V2305" i="1"/>
  <c r="W2305" i="1"/>
  <c r="X2305" i="1"/>
  <c r="Y2305" i="1"/>
  <c r="V2306" i="1"/>
  <c r="W2306" i="1"/>
  <c r="X2306" i="1"/>
  <c r="Y2306" i="1"/>
  <c r="V2307" i="1"/>
  <c r="W2307" i="1"/>
  <c r="X2307" i="1"/>
  <c r="Y2307" i="1"/>
  <c r="V2308" i="1"/>
  <c r="W2308" i="1"/>
  <c r="X2308" i="1"/>
  <c r="Y2308" i="1"/>
  <c r="V2309" i="1"/>
  <c r="W2309" i="1"/>
  <c r="X2309" i="1"/>
  <c r="Y2309" i="1"/>
  <c r="V2310" i="1"/>
  <c r="W2310" i="1"/>
  <c r="X2310" i="1"/>
  <c r="Y2310" i="1"/>
  <c r="V2311" i="1"/>
  <c r="W2311" i="1"/>
  <c r="X2311" i="1"/>
  <c r="Y2311" i="1"/>
  <c r="V2312" i="1"/>
  <c r="W2312" i="1"/>
  <c r="X2312" i="1"/>
  <c r="Y2312" i="1"/>
  <c r="V2313" i="1"/>
  <c r="W2313" i="1"/>
  <c r="X2313" i="1"/>
  <c r="Y2313" i="1"/>
  <c r="V2314" i="1"/>
  <c r="W2314" i="1"/>
  <c r="X2314" i="1"/>
  <c r="Y2314" i="1"/>
  <c r="V2315" i="1"/>
  <c r="W2315" i="1"/>
  <c r="X2315" i="1"/>
  <c r="Y2315" i="1"/>
  <c r="V2316" i="1"/>
  <c r="W2316" i="1"/>
  <c r="X2316" i="1"/>
  <c r="Y2316" i="1"/>
  <c r="V2317" i="1"/>
  <c r="W2317" i="1"/>
  <c r="X2317" i="1"/>
  <c r="Y2317" i="1"/>
  <c r="V2318" i="1"/>
  <c r="W2318" i="1"/>
  <c r="X2318" i="1"/>
  <c r="Y2318" i="1"/>
  <c r="V2319" i="1"/>
  <c r="W2319" i="1"/>
  <c r="X2319" i="1"/>
  <c r="Y2319" i="1"/>
  <c r="V2320" i="1"/>
  <c r="W2320" i="1"/>
  <c r="X2320" i="1"/>
  <c r="Y2320" i="1"/>
  <c r="V2321" i="1"/>
  <c r="W2321" i="1"/>
  <c r="X2321" i="1"/>
  <c r="Y2321" i="1"/>
  <c r="V2322" i="1"/>
  <c r="W2322" i="1"/>
  <c r="X2322" i="1"/>
  <c r="Y2322" i="1"/>
  <c r="V2323" i="1"/>
  <c r="W2323" i="1"/>
  <c r="X2323" i="1"/>
  <c r="Y2323" i="1"/>
  <c r="V2324" i="1"/>
  <c r="W2324" i="1"/>
  <c r="X2324" i="1"/>
  <c r="Y2324" i="1"/>
  <c r="V2325" i="1"/>
  <c r="W2325" i="1"/>
  <c r="X2325" i="1"/>
  <c r="Y2325" i="1"/>
  <c r="V2326" i="1"/>
  <c r="W2326" i="1"/>
  <c r="X2326" i="1"/>
  <c r="Y2326" i="1"/>
  <c r="V2327" i="1"/>
  <c r="W2327" i="1"/>
  <c r="X2327" i="1"/>
  <c r="Y2327" i="1"/>
  <c r="V2328" i="1"/>
  <c r="W2328" i="1"/>
  <c r="X2328" i="1"/>
  <c r="Y2328" i="1"/>
  <c r="V2329" i="1"/>
  <c r="W2329" i="1"/>
  <c r="X2329" i="1"/>
  <c r="Y2329" i="1"/>
  <c r="V2330" i="1"/>
  <c r="W2330" i="1"/>
  <c r="X2330" i="1"/>
  <c r="Y2330" i="1"/>
  <c r="V2331" i="1"/>
  <c r="W2331" i="1"/>
  <c r="X2331" i="1"/>
  <c r="Y2331" i="1"/>
  <c r="V2332" i="1"/>
  <c r="W2332" i="1"/>
  <c r="X2332" i="1"/>
  <c r="Y2332" i="1"/>
  <c r="V2333" i="1"/>
  <c r="W2333" i="1"/>
  <c r="X2333" i="1"/>
  <c r="Y2333" i="1"/>
  <c r="V2334" i="1"/>
  <c r="W2334" i="1"/>
  <c r="X2334" i="1"/>
  <c r="Y2334" i="1"/>
  <c r="V2335" i="1"/>
  <c r="W2335" i="1"/>
  <c r="X2335" i="1"/>
  <c r="Y2335" i="1"/>
  <c r="V2336" i="1"/>
  <c r="W2336" i="1"/>
  <c r="X2336" i="1"/>
  <c r="Y2336" i="1"/>
  <c r="V2337" i="1"/>
  <c r="W2337" i="1"/>
  <c r="X2337" i="1"/>
  <c r="Y2337" i="1"/>
  <c r="V2338" i="1"/>
  <c r="W2338" i="1"/>
  <c r="X2338" i="1"/>
  <c r="Y2338" i="1"/>
  <c r="V2339" i="1"/>
  <c r="W2339" i="1"/>
  <c r="X2339" i="1"/>
  <c r="Y2339" i="1"/>
  <c r="V2340" i="1"/>
  <c r="W2340" i="1"/>
  <c r="X2340" i="1"/>
  <c r="Y2340" i="1"/>
  <c r="V2341" i="1"/>
  <c r="W2341" i="1"/>
  <c r="X2341" i="1"/>
  <c r="Y2341" i="1"/>
  <c r="V2342" i="1"/>
  <c r="W2342" i="1"/>
  <c r="X2342" i="1"/>
  <c r="Y2342" i="1"/>
  <c r="V2343" i="1"/>
  <c r="W2343" i="1"/>
  <c r="X2343" i="1"/>
  <c r="Y2343" i="1"/>
  <c r="V2344" i="1"/>
  <c r="W2344" i="1"/>
  <c r="X2344" i="1"/>
  <c r="Y2344" i="1"/>
  <c r="V2345" i="1"/>
  <c r="W2345" i="1"/>
  <c r="X2345" i="1"/>
  <c r="Y2345" i="1"/>
  <c r="V2346" i="1"/>
  <c r="W2346" i="1"/>
  <c r="X2346" i="1"/>
  <c r="Y2346" i="1"/>
  <c r="V2347" i="1"/>
  <c r="W2347" i="1"/>
  <c r="X2347" i="1"/>
  <c r="Y2347" i="1"/>
  <c r="V2348" i="1"/>
  <c r="W2348" i="1"/>
  <c r="X2348" i="1"/>
  <c r="Y2348" i="1"/>
  <c r="V2349" i="1"/>
  <c r="W2349" i="1"/>
  <c r="X2349" i="1"/>
  <c r="Y2349" i="1"/>
  <c r="V2350" i="1"/>
  <c r="W2350" i="1"/>
  <c r="X2350" i="1"/>
  <c r="Y2350" i="1"/>
  <c r="V2351" i="1"/>
  <c r="W2351" i="1"/>
  <c r="X2351" i="1"/>
  <c r="Y2351" i="1"/>
  <c r="V2352" i="1"/>
  <c r="W2352" i="1"/>
  <c r="X2352" i="1"/>
  <c r="Y2352" i="1"/>
  <c r="V2353" i="1"/>
  <c r="W2353" i="1"/>
  <c r="X2353" i="1"/>
  <c r="Y2353" i="1"/>
  <c r="V2354" i="1"/>
  <c r="W2354" i="1"/>
  <c r="X2354" i="1"/>
  <c r="Y2354" i="1"/>
  <c r="V2355" i="1"/>
  <c r="W2355" i="1"/>
  <c r="X2355" i="1"/>
  <c r="Y2355" i="1"/>
  <c r="V2356" i="1"/>
  <c r="W2356" i="1"/>
  <c r="X2356" i="1"/>
  <c r="Y2356" i="1"/>
  <c r="V2357" i="1"/>
  <c r="W2357" i="1"/>
  <c r="X2357" i="1"/>
  <c r="Y2357" i="1"/>
  <c r="V2358" i="1"/>
  <c r="W2358" i="1"/>
  <c r="X2358" i="1"/>
  <c r="Y2358" i="1"/>
  <c r="V2359" i="1"/>
  <c r="W2359" i="1"/>
  <c r="X2359" i="1"/>
  <c r="Y2359" i="1"/>
  <c r="V2360" i="1"/>
  <c r="W2360" i="1"/>
  <c r="X2360" i="1"/>
  <c r="Y2360" i="1"/>
  <c r="V2361" i="1"/>
  <c r="W2361" i="1"/>
  <c r="X2361" i="1"/>
  <c r="Y2361" i="1"/>
  <c r="V2362" i="1"/>
  <c r="W2362" i="1"/>
  <c r="X2362" i="1"/>
  <c r="Y2362" i="1"/>
  <c r="V2363" i="1"/>
  <c r="W2363" i="1"/>
  <c r="X2363" i="1"/>
  <c r="Y2363" i="1"/>
  <c r="V2364" i="1"/>
  <c r="W2364" i="1"/>
  <c r="X2364" i="1"/>
  <c r="Y2364" i="1"/>
  <c r="V2365" i="1"/>
  <c r="W2365" i="1"/>
  <c r="X2365" i="1"/>
  <c r="Y2365" i="1"/>
  <c r="V2366" i="1"/>
  <c r="W2366" i="1"/>
  <c r="X2366" i="1"/>
  <c r="Y2366" i="1"/>
  <c r="V2367" i="1"/>
  <c r="W2367" i="1"/>
  <c r="X2367" i="1"/>
  <c r="Y2367" i="1"/>
  <c r="V2368" i="1"/>
  <c r="W2368" i="1"/>
  <c r="X2368" i="1"/>
  <c r="Y2368" i="1"/>
  <c r="V2369" i="1"/>
  <c r="W2369" i="1"/>
  <c r="X2369" i="1"/>
  <c r="Y2369" i="1"/>
  <c r="V2370" i="1"/>
  <c r="W2370" i="1"/>
  <c r="X2370" i="1"/>
  <c r="Y2370" i="1"/>
  <c r="V2371" i="1"/>
  <c r="W2371" i="1"/>
  <c r="X2371" i="1"/>
  <c r="Y2371" i="1"/>
  <c r="V2372" i="1"/>
  <c r="W2372" i="1"/>
  <c r="X2372" i="1"/>
  <c r="Y2372" i="1"/>
  <c r="V2373" i="1"/>
  <c r="W2373" i="1"/>
  <c r="X2373" i="1"/>
  <c r="Y2373" i="1"/>
  <c r="V2374" i="1"/>
  <c r="W2374" i="1"/>
  <c r="X2374" i="1"/>
  <c r="Y2374" i="1"/>
  <c r="V2375" i="1"/>
  <c r="W2375" i="1"/>
  <c r="X2375" i="1"/>
  <c r="Y2375" i="1"/>
  <c r="V2376" i="1"/>
  <c r="W2376" i="1"/>
  <c r="X2376" i="1"/>
  <c r="Y2376" i="1"/>
  <c r="V2377" i="1"/>
  <c r="W2377" i="1"/>
  <c r="X2377" i="1"/>
  <c r="Y2377" i="1"/>
  <c r="V2378" i="1"/>
  <c r="W2378" i="1"/>
  <c r="X2378" i="1"/>
  <c r="Y2378" i="1"/>
  <c r="V2379" i="1"/>
  <c r="W2379" i="1"/>
  <c r="X2379" i="1"/>
  <c r="Y2379" i="1"/>
  <c r="V2380" i="1"/>
  <c r="W2380" i="1"/>
  <c r="X2380" i="1"/>
  <c r="Y2380" i="1"/>
  <c r="V2381" i="1"/>
  <c r="W2381" i="1"/>
  <c r="X2381" i="1"/>
  <c r="Y2381" i="1"/>
  <c r="V2382" i="1"/>
  <c r="W2382" i="1"/>
  <c r="X2382" i="1"/>
  <c r="Y2382" i="1"/>
  <c r="V2383" i="1"/>
  <c r="W2383" i="1"/>
  <c r="X2383" i="1"/>
  <c r="Y2383" i="1"/>
  <c r="V2384" i="1"/>
  <c r="W2384" i="1"/>
  <c r="X2384" i="1"/>
  <c r="Y2384" i="1"/>
  <c r="V2385" i="1"/>
  <c r="W2385" i="1"/>
  <c r="X2385" i="1"/>
  <c r="Y2385" i="1"/>
  <c r="V2386" i="1"/>
  <c r="W2386" i="1"/>
  <c r="X2386" i="1"/>
  <c r="Y2386" i="1"/>
  <c r="V2387" i="1"/>
  <c r="W2387" i="1"/>
  <c r="X2387" i="1"/>
  <c r="Y2387" i="1"/>
  <c r="V2388" i="1"/>
  <c r="W2388" i="1"/>
  <c r="X2388" i="1"/>
  <c r="Y2388" i="1"/>
  <c r="V2389" i="1"/>
  <c r="W2389" i="1"/>
  <c r="X2389" i="1"/>
  <c r="Y2389" i="1"/>
  <c r="V2390" i="1"/>
  <c r="W2390" i="1"/>
  <c r="X2390" i="1"/>
  <c r="Y2390" i="1"/>
  <c r="V2391" i="1"/>
  <c r="W2391" i="1"/>
  <c r="X2391" i="1"/>
  <c r="Y2391" i="1"/>
  <c r="V2392" i="1"/>
  <c r="W2392" i="1"/>
  <c r="X2392" i="1"/>
  <c r="Y2392" i="1"/>
  <c r="V2393" i="1"/>
  <c r="W2393" i="1"/>
  <c r="X2393" i="1"/>
  <c r="Y2393" i="1"/>
  <c r="V2394" i="1"/>
  <c r="W2394" i="1"/>
  <c r="X2394" i="1"/>
  <c r="Y2394" i="1"/>
  <c r="V2395" i="1"/>
  <c r="W2395" i="1"/>
  <c r="X2395" i="1"/>
  <c r="Y2395" i="1"/>
  <c r="V2396" i="1"/>
  <c r="W2396" i="1"/>
  <c r="X2396" i="1"/>
  <c r="Y2396" i="1"/>
  <c r="V2397" i="1"/>
  <c r="W2397" i="1"/>
  <c r="X2397" i="1"/>
  <c r="Y2397" i="1"/>
  <c r="V2398" i="1"/>
  <c r="W2398" i="1"/>
  <c r="X2398" i="1"/>
  <c r="Y2398" i="1"/>
  <c r="V2399" i="1"/>
  <c r="W2399" i="1"/>
  <c r="X2399" i="1"/>
  <c r="Y2399" i="1"/>
  <c r="V2400" i="1"/>
  <c r="W2400" i="1"/>
  <c r="X2400" i="1"/>
  <c r="Y2400" i="1"/>
  <c r="V2401" i="1"/>
  <c r="W2401" i="1"/>
  <c r="X2401" i="1"/>
  <c r="Y2401" i="1"/>
  <c r="V2402" i="1"/>
  <c r="W2402" i="1"/>
  <c r="X2402" i="1"/>
  <c r="Y2402" i="1"/>
  <c r="V2403" i="1"/>
  <c r="W2403" i="1"/>
  <c r="X2403" i="1"/>
  <c r="Y2403" i="1"/>
  <c r="V2404" i="1"/>
  <c r="W2404" i="1"/>
  <c r="X2404" i="1"/>
  <c r="Y2404" i="1"/>
  <c r="V2405" i="1"/>
  <c r="W2405" i="1"/>
  <c r="X2405" i="1"/>
  <c r="Y2405" i="1"/>
  <c r="V2406" i="1"/>
  <c r="W2406" i="1"/>
  <c r="X2406" i="1"/>
  <c r="Y2406" i="1"/>
  <c r="V2407" i="1"/>
  <c r="W2407" i="1"/>
  <c r="X2407" i="1"/>
  <c r="Y2407" i="1"/>
  <c r="V2408" i="1"/>
  <c r="W2408" i="1"/>
  <c r="X2408" i="1"/>
  <c r="Y2408" i="1"/>
  <c r="V2409" i="1"/>
  <c r="W2409" i="1"/>
  <c r="X2409" i="1"/>
  <c r="Y2409" i="1"/>
  <c r="V2410" i="1"/>
  <c r="W2410" i="1"/>
  <c r="X2410" i="1"/>
  <c r="Y2410" i="1"/>
  <c r="V2411" i="1"/>
  <c r="W2411" i="1"/>
  <c r="X2411" i="1"/>
  <c r="Y2411" i="1"/>
  <c r="V2412" i="1"/>
  <c r="W2412" i="1"/>
  <c r="X2412" i="1"/>
  <c r="Y2412" i="1"/>
  <c r="V2413" i="1"/>
  <c r="W2413" i="1"/>
  <c r="X2413" i="1"/>
  <c r="Y2413" i="1"/>
  <c r="V2414" i="1"/>
  <c r="W2414" i="1"/>
  <c r="X2414" i="1"/>
  <c r="Y2414" i="1"/>
  <c r="V2415" i="1"/>
  <c r="W2415" i="1"/>
  <c r="X2415" i="1"/>
  <c r="Y2415" i="1"/>
  <c r="V2416" i="1"/>
  <c r="W2416" i="1"/>
  <c r="X2416" i="1"/>
  <c r="Y2416" i="1"/>
  <c r="V2417" i="1"/>
  <c r="W2417" i="1"/>
  <c r="X2417" i="1"/>
  <c r="Y2417" i="1"/>
  <c r="V2418" i="1"/>
  <c r="W2418" i="1"/>
  <c r="X2418" i="1"/>
  <c r="Y2418" i="1"/>
  <c r="V2419" i="1"/>
  <c r="W2419" i="1"/>
  <c r="X2419" i="1"/>
  <c r="Y2419" i="1"/>
  <c r="V2420" i="1"/>
  <c r="W2420" i="1"/>
  <c r="X2420" i="1"/>
  <c r="Y2420" i="1"/>
  <c r="V2421" i="1"/>
  <c r="W2421" i="1"/>
  <c r="X2421" i="1"/>
  <c r="Y2421" i="1"/>
  <c r="V2422" i="1"/>
  <c r="W2422" i="1"/>
  <c r="X2422" i="1"/>
  <c r="Y2422" i="1"/>
  <c r="V2423" i="1"/>
  <c r="W2423" i="1"/>
  <c r="X2423" i="1"/>
  <c r="Y2423" i="1"/>
  <c r="V2424" i="1"/>
  <c r="W2424" i="1"/>
  <c r="X2424" i="1"/>
  <c r="Y2424" i="1"/>
  <c r="V2425" i="1"/>
  <c r="W2425" i="1"/>
  <c r="X2425" i="1"/>
  <c r="Y2425" i="1"/>
  <c r="V2426" i="1"/>
  <c r="W2426" i="1"/>
  <c r="X2426" i="1"/>
  <c r="Y2426" i="1"/>
  <c r="V2427" i="1"/>
  <c r="W2427" i="1"/>
  <c r="X2427" i="1"/>
  <c r="Y2427" i="1"/>
  <c r="V2428" i="1"/>
  <c r="W2428" i="1"/>
  <c r="X2428" i="1"/>
  <c r="Y2428" i="1"/>
  <c r="V2429" i="1"/>
  <c r="W2429" i="1"/>
  <c r="X2429" i="1"/>
  <c r="Y2429" i="1"/>
  <c r="V2430" i="1"/>
  <c r="W2430" i="1"/>
  <c r="X2430" i="1"/>
  <c r="Y2430" i="1"/>
  <c r="V2431" i="1"/>
  <c r="W2431" i="1"/>
  <c r="X2431" i="1"/>
  <c r="Y2431" i="1"/>
  <c r="V2432" i="1"/>
  <c r="W2432" i="1"/>
  <c r="X2432" i="1"/>
  <c r="Y2432" i="1"/>
  <c r="V2433" i="1"/>
  <c r="W2433" i="1"/>
  <c r="X2433" i="1"/>
  <c r="Y2433" i="1"/>
  <c r="V2434" i="1"/>
  <c r="W2434" i="1"/>
  <c r="X2434" i="1"/>
  <c r="Y2434" i="1"/>
  <c r="V2435" i="1"/>
  <c r="W2435" i="1"/>
  <c r="X2435" i="1"/>
  <c r="Y2435" i="1"/>
  <c r="V2436" i="1"/>
  <c r="W2436" i="1"/>
  <c r="X2436" i="1"/>
  <c r="Y2436" i="1"/>
  <c r="V2437" i="1"/>
  <c r="W2437" i="1"/>
  <c r="X2437" i="1"/>
  <c r="Y2437" i="1"/>
  <c r="V2438" i="1"/>
  <c r="W2438" i="1"/>
  <c r="X2438" i="1"/>
  <c r="Y2438" i="1"/>
  <c r="V2439" i="1"/>
  <c r="W2439" i="1"/>
  <c r="X2439" i="1"/>
  <c r="Y2439" i="1"/>
  <c r="V2440" i="1"/>
  <c r="W2440" i="1"/>
  <c r="X2440" i="1"/>
  <c r="Y2440" i="1"/>
  <c r="V2441" i="1"/>
  <c r="W2441" i="1"/>
  <c r="X2441" i="1"/>
  <c r="Y2441" i="1"/>
  <c r="V2442" i="1"/>
  <c r="W2442" i="1"/>
  <c r="X2442" i="1"/>
  <c r="Y2442" i="1"/>
  <c r="V2443" i="1"/>
  <c r="W2443" i="1"/>
  <c r="X2443" i="1"/>
  <c r="Y2443" i="1"/>
  <c r="V2444" i="1"/>
  <c r="W2444" i="1"/>
  <c r="X2444" i="1"/>
  <c r="Y2444" i="1"/>
  <c r="V2445" i="1"/>
  <c r="W2445" i="1"/>
  <c r="X2445" i="1"/>
  <c r="Y2445" i="1"/>
  <c r="V2446" i="1"/>
  <c r="W2446" i="1"/>
  <c r="X2446" i="1"/>
  <c r="Y2446" i="1"/>
  <c r="V2447" i="1"/>
  <c r="W2447" i="1"/>
  <c r="X2447" i="1"/>
  <c r="Y2447" i="1"/>
  <c r="V2448" i="1"/>
  <c r="W2448" i="1"/>
  <c r="X2448" i="1"/>
  <c r="Y2448" i="1"/>
  <c r="V2449" i="1"/>
  <c r="W2449" i="1"/>
  <c r="X2449" i="1"/>
  <c r="Y2449" i="1"/>
  <c r="V2450" i="1"/>
  <c r="W2450" i="1"/>
  <c r="X2450" i="1"/>
  <c r="Y2450" i="1"/>
  <c r="V2451" i="1"/>
  <c r="W2451" i="1"/>
  <c r="X2451" i="1"/>
  <c r="Y2451" i="1"/>
  <c r="V2452" i="1"/>
  <c r="W2452" i="1"/>
  <c r="X2452" i="1"/>
  <c r="Y2452" i="1"/>
  <c r="V2453" i="1"/>
  <c r="W2453" i="1"/>
  <c r="X2453" i="1"/>
  <c r="Y2453" i="1"/>
  <c r="V2454" i="1"/>
  <c r="W2454" i="1"/>
  <c r="X2454" i="1"/>
  <c r="Y2454" i="1"/>
  <c r="V2455" i="1"/>
  <c r="W2455" i="1"/>
  <c r="X2455" i="1"/>
  <c r="Y2455" i="1"/>
  <c r="V2456" i="1"/>
  <c r="W2456" i="1"/>
  <c r="X2456" i="1"/>
  <c r="Y2456" i="1"/>
  <c r="V2457" i="1"/>
  <c r="W2457" i="1"/>
  <c r="X2457" i="1"/>
  <c r="Y2457" i="1"/>
  <c r="V2458" i="1"/>
  <c r="W2458" i="1"/>
  <c r="X2458" i="1"/>
  <c r="Y2458" i="1"/>
  <c r="V2459" i="1"/>
  <c r="W2459" i="1"/>
  <c r="X2459" i="1"/>
  <c r="Y2459" i="1"/>
  <c r="V2460" i="1"/>
  <c r="W2460" i="1"/>
  <c r="X2460" i="1"/>
  <c r="Y2460" i="1"/>
  <c r="V2461" i="1"/>
  <c r="W2461" i="1"/>
  <c r="X2461" i="1"/>
  <c r="Y2461" i="1"/>
  <c r="V2462" i="1"/>
  <c r="W2462" i="1"/>
  <c r="X2462" i="1"/>
  <c r="Y2462" i="1"/>
  <c r="V2463" i="1"/>
  <c r="W2463" i="1"/>
  <c r="X2463" i="1"/>
  <c r="Y2463" i="1"/>
  <c r="V2464" i="1"/>
  <c r="W2464" i="1"/>
  <c r="X2464" i="1"/>
  <c r="Y2464" i="1"/>
  <c r="V2465" i="1"/>
  <c r="W2465" i="1"/>
  <c r="X2465" i="1"/>
  <c r="Y2465" i="1"/>
  <c r="V2466" i="1"/>
  <c r="W2466" i="1"/>
  <c r="X2466" i="1"/>
  <c r="Y2466" i="1"/>
  <c r="V2467" i="1"/>
  <c r="W2467" i="1"/>
  <c r="X2467" i="1"/>
  <c r="Y2467" i="1"/>
  <c r="V2468" i="1"/>
  <c r="W2468" i="1"/>
  <c r="X2468" i="1"/>
  <c r="Y2468" i="1"/>
  <c r="V2469" i="1"/>
  <c r="W2469" i="1"/>
  <c r="X2469" i="1"/>
  <c r="Y2469" i="1"/>
  <c r="V2470" i="1"/>
  <c r="W2470" i="1"/>
  <c r="X2470" i="1"/>
  <c r="Y2470" i="1"/>
  <c r="V2471" i="1"/>
  <c r="W2471" i="1"/>
  <c r="X2471" i="1"/>
  <c r="Y2471" i="1"/>
  <c r="V2472" i="1"/>
  <c r="W2472" i="1"/>
  <c r="X2472" i="1"/>
  <c r="Y2472" i="1"/>
  <c r="V2473" i="1"/>
  <c r="W2473" i="1"/>
  <c r="X2473" i="1"/>
  <c r="Y2473" i="1"/>
  <c r="V2474" i="1"/>
  <c r="W2474" i="1"/>
  <c r="X2474" i="1"/>
  <c r="Y2474" i="1"/>
  <c r="V2475" i="1"/>
  <c r="W2475" i="1"/>
  <c r="X2475" i="1"/>
  <c r="Y2475" i="1"/>
  <c r="V2476" i="1"/>
  <c r="W2476" i="1"/>
  <c r="X2476" i="1"/>
  <c r="Y2476" i="1"/>
  <c r="V2477" i="1"/>
  <c r="W2477" i="1"/>
  <c r="X2477" i="1"/>
  <c r="Y2477" i="1"/>
  <c r="V2478" i="1"/>
  <c r="W2478" i="1"/>
  <c r="X2478" i="1"/>
  <c r="Y2478" i="1"/>
  <c r="V2479" i="1"/>
  <c r="W2479" i="1"/>
  <c r="X2479" i="1"/>
  <c r="Y2479" i="1"/>
  <c r="V2480" i="1"/>
  <c r="W2480" i="1"/>
  <c r="X2480" i="1"/>
  <c r="Y2480" i="1"/>
  <c r="V2481" i="1"/>
  <c r="W2481" i="1"/>
  <c r="X2481" i="1"/>
  <c r="Y2481" i="1"/>
  <c r="V2482" i="1"/>
  <c r="W2482" i="1"/>
  <c r="X2482" i="1"/>
  <c r="Y2482" i="1"/>
  <c r="V2483" i="1"/>
  <c r="W2483" i="1"/>
  <c r="X2483" i="1"/>
  <c r="Y2483" i="1"/>
  <c r="V2484" i="1"/>
  <c r="W2484" i="1"/>
  <c r="X2484" i="1"/>
  <c r="Y2484" i="1"/>
  <c r="V2485" i="1"/>
  <c r="W2485" i="1"/>
  <c r="X2485" i="1"/>
  <c r="Y2485" i="1"/>
  <c r="V2486" i="1"/>
  <c r="W2486" i="1"/>
  <c r="X2486" i="1"/>
  <c r="Y2486" i="1"/>
  <c r="V2487" i="1"/>
  <c r="W2487" i="1"/>
  <c r="X2487" i="1"/>
  <c r="Y2487" i="1"/>
  <c r="V2488" i="1"/>
  <c r="W2488" i="1"/>
  <c r="X2488" i="1"/>
  <c r="Y2488" i="1"/>
  <c r="V2489" i="1"/>
  <c r="W2489" i="1"/>
  <c r="X2489" i="1"/>
  <c r="Y2489" i="1"/>
  <c r="V2490" i="1"/>
  <c r="W2490" i="1"/>
  <c r="X2490" i="1"/>
  <c r="Y2490" i="1"/>
  <c r="V2491" i="1"/>
  <c r="W2491" i="1"/>
  <c r="X2491" i="1"/>
  <c r="Y2491" i="1"/>
  <c r="V2492" i="1"/>
  <c r="W2492" i="1"/>
  <c r="X2492" i="1"/>
  <c r="Y2492" i="1"/>
  <c r="V2493" i="1"/>
  <c r="W2493" i="1"/>
  <c r="X2493" i="1"/>
  <c r="Y2493" i="1"/>
  <c r="V2494" i="1"/>
  <c r="W2494" i="1"/>
  <c r="X2494" i="1"/>
  <c r="Y2494" i="1"/>
  <c r="V2495" i="1"/>
  <c r="W2495" i="1"/>
  <c r="X2495" i="1"/>
  <c r="Y2495" i="1"/>
  <c r="V2496" i="1"/>
  <c r="W2496" i="1"/>
  <c r="X2496" i="1"/>
  <c r="Y2496" i="1"/>
  <c r="V2497" i="1"/>
  <c r="W2497" i="1"/>
  <c r="X2497" i="1"/>
  <c r="Y2497" i="1"/>
  <c r="V2498" i="1"/>
  <c r="W2498" i="1"/>
  <c r="X2498" i="1"/>
  <c r="Y2498" i="1"/>
  <c r="V2499" i="1"/>
  <c r="W2499" i="1"/>
  <c r="X2499" i="1"/>
  <c r="Y2499" i="1"/>
  <c r="V2500" i="1"/>
  <c r="W2500" i="1"/>
  <c r="X2500" i="1"/>
  <c r="Y2500" i="1"/>
  <c r="V2501" i="1"/>
  <c r="W2501" i="1"/>
  <c r="X2501" i="1"/>
  <c r="Y2501" i="1"/>
  <c r="V2502" i="1"/>
  <c r="W2502" i="1"/>
  <c r="X2502" i="1"/>
  <c r="Y2502" i="1"/>
  <c r="V2503" i="1"/>
  <c r="W2503" i="1"/>
  <c r="X2503" i="1"/>
  <c r="Y2503" i="1"/>
  <c r="V2504" i="1"/>
  <c r="W2504" i="1"/>
  <c r="X2504" i="1"/>
  <c r="Y2504" i="1"/>
  <c r="V2505" i="1"/>
  <c r="W2505" i="1"/>
  <c r="X2505" i="1"/>
  <c r="Y2505" i="1"/>
  <c r="V2506" i="1"/>
  <c r="W2506" i="1"/>
  <c r="X2506" i="1"/>
  <c r="Y2506" i="1"/>
  <c r="V2507" i="1"/>
  <c r="W2507" i="1"/>
  <c r="X2507" i="1"/>
  <c r="Y2507" i="1"/>
  <c r="V2508" i="1"/>
  <c r="W2508" i="1"/>
  <c r="X2508" i="1"/>
  <c r="Y2508" i="1"/>
  <c r="V2509" i="1"/>
  <c r="W2509" i="1"/>
  <c r="X2509" i="1"/>
  <c r="Y2509" i="1"/>
  <c r="V2510" i="1"/>
  <c r="W2510" i="1"/>
  <c r="X2510" i="1"/>
  <c r="Y2510" i="1"/>
  <c r="V2511" i="1"/>
  <c r="W2511" i="1"/>
  <c r="X2511" i="1"/>
  <c r="Y2511" i="1"/>
  <c r="V2512" i="1"/>
  <c r="W2512" i="1"/>
  <c r="X2512" i="1"/>
  <c r="Y2512" i="1"/>
  <c r="V2513" i="1"/>
  <c r="W2513" i="1"/>
  <c r="X2513" i="1"/>
  <c r="Y2513" i="1"/>
  <c r="V2514" i="1"/>
  <c r="W2514" i="1"/>
  <c r="X2514" i="1"/>
  <c r="Y2514" i="1"/>
  <c r="V2515" i="1"/>
  <c r="W2515" i="1"/>
  <c r="X2515" i="1"/>
  <c r="Y2515" i="1"/>
  <c r="V2516" i="1"/>
  <c r="W2516" i="1"/>
  <c r="X2516" i="1"/>
  <c r="Y2516" i="1"/>
  <c r="V2517" i="1"/>
  <c r="W2517" i="1"/>
  <c r="X2517" i="1"/>
  <c r="Y2517" i="1"/>
  <c r="V2518" i="1"/>
  <c r="W2518" i="1"/>
  <c r="X2518" i="1"/>
  <c r="Y2518" i="1"/>
  <c r="V2519" i="1"/>
  <c r="W2519" i="1"/>
  <c r="X2519" i="1"/>
  <c r="Y2519" i="1"/>
  <c r="V2520" i="1"/>
  <c r="W2520" i="1"/>
  <c r="X2520" i="1"/>
  <c r="Y2520" i="1"/>
  <c r="V2521" i="1"/>
  <c r="W2521" i="1"/>
  <c r="X2521" i="1"/>
  <c r="Y2521" i="1"/>
  <c r="V2522" i="1"/>
  <c r="W2522" i="1"/>
  <c r="X2522" i="1"/>
  <c r="Y2522" i="1"/>
  <c r="V2523" i="1"/>
  <c r="W2523" i="1"/>
  <c r="X2523" i="1"/>
  <c r="Y2523" i="1"/>
  <c r="V2524" i="1"/>
  <c r="W2524" i="1"/>
  <c r="X2524" i="1"/>
  <c r="Y2524" i="1"/>
  <c r="V2525" i="1"/>
  <c r="W2525" i="1"/>
  <c r="X2525" i="1"/>
  <c r="Y2525" i="1"/>
  <c r="V2526" i="1"/>
  <c r="W2526" i="1"/>
  <c r="X2526" i="1"/>
  <c r="Y2526" i="1"/>
  <c r="V2527" i="1"/>
  <c r="W2527" i="1"/>
  <c r="X2527" i="1"/>
  <c r="Y2527" i="1"/>
  <c r="V2528" i="1"/>
  <c r="W2528" i="1"/>
  <c r="X2528" i="1"/>
  <c r="Y2528" i="1"/>
  <c r="V2529" i="1"/>
  <c r="W2529" i="1"/>
  <c r="X2529" i="1"/>
  <c r="Y2529" i="1"/>
  <c r="V2530" i="1"/>
  <c r="W2530" i="1"/>
  <c r="X2530" i="1"/>
  <c r="Y2530" i="1"/>
  <c r="V2531" i="1"/>
  <c r="W2531" i="1"/>
  <c r="X2531" i="1"/>
  <c r="Y2531" i="1"/>
  <c r="V2532" i="1"/>
  <c r="W2532" i="1"/>
  <c r="X2532" i="1"/>
  <c r="Y2532" i="1"/>
  <c r="V2533" i="1"/>
  <c r="W2533" i="1"/>
  <c r="X2533" i="1"/>
  <c r="Y2533" i="1"/>
  <c r="V2534" i="1"/>
  <c r="W2534" i="1"/>
  <c r="X2534" i="1"/>
  <c r="Y2534" i="1"/>
  <c r="V2535" i="1"/>
  <c r="W2535" i="1"/>
  <c r="X2535" i="1"/>
  <c r="Y2535" i="1"/>
  <c r="V2536" i="1"/>
  <c r="W2536" i="1"/>
  <c r="X2536" i="1"/>
  <c r="Y2536" i="1"/>
  <c r="V2537" i="1"/>
  <c r="W2537" i="1"/>
  <c r="X2537" i="1"/>
  <c r="Y2537" i="1"/>
  <c r="V2538" i="1"/>
  <c r="W2538" i="1"/>
  <c r="X2538" i="1"/>
  <c r="Y2538" i="1"/>
  <c r="V2539" i="1"/>
  <c r="W2539" i="1"/>
  <c r="X2539" i="1"/>
  <c r="Y2539" i="1"/>
  <c r="V2540" i="1"/>
  <c r="W2540" i="1"/>
  <c r="X2540" i="1"/>
  <c r="Y2540" i="1"/>
  <c r="V2541" i="1"/>
  <c r="W2541" i="1"/>
  <c r="X2541" i="1"/>
  <c r="Y2541" i="1"/>
  <c r="V2542" i="1"/>
  <c r="W2542" i="1"/>
  <c r="X2542" i="1"/>
  <c r="Y2542" i="1"/>
  <c r="V2543" i="1"/>
  <c r="W2543" i="1"/>
  <c r="X2543" i="1"/>
  <c r="Y2543" i="1"/>
  <c r="V2544" i="1"/>
  <c r="W2544" i="1"/>
  <c r="X2544" i="1"/>
  <c r="Y2544" i="1"/>
  <c r="V2545" i="1"/>
  <c r="W2545" i="1"/>
  <c r="X2545" i="1"/>
  <c r="Y2545" i="1"/>
  <c r="V2546" i="1"/>
  <c r="W2546" i="1"/>
  <c r="X2546" i="1"/>
  <c r="Y2546" i="1"/>
  <c r="V2547" i="1"/>
  <c r="W2547" i="1"/>
  <c r="X2547" i="1"/>
  <c r="Y2547" i="1"/>
  <c r="V2548" i="1"/>
  <c r="W2548" i="1"/>
  <c r="X2548" i="1"/>
  <c r="Y2548" i="1"/>
  <c r="V2549" i="1"/>
  <c r="W2549" i="1"/>
  <c r="X2549" i="1"/>
  <c r="Y2549" i="1"/>
  <c r="V2550" i="1"/>
  <c r="W2550" i="1"/>
  <c r="X2550" i="1"/>
  <c r="Y2550" i="1"/>
  <c r="V2551" i="1"/>
  <c r="W2551" i="1"/>
  <c r="X2551" i="1"/>
  <c r="Y2551" i="1"/>
  <c r="V2552" i="1"/>
  <c r="W2552" i="1"/>
  <c r="X2552" i="1"/>
  <c r="Y2552" i="1"/>
  <c r="V2553" i="1"/>
  <c r="W2553" i="1"/>
  <c r="X2553" i="1"/>
  <c r="Y2553" i="1"/>
  <c r="V2554" i="1"/>
  <c r="W2554" i="1"/>
  <c r="X2554" i="1"/>
  <c r="Y2554" i="1"/>
  <c r="V2555" i="1"/>
  <c r="W2555" i="1"/>
  <c r="X2555" i="1"/>
  <c r="Y2555" i="1"/>
  <c r="V2556" i="1"/>
  <c r="W2556" i="1"/>
  <c r="X2556" i="1"/>
  <c r="Y2556" i="1"/>
  <c r="V2557" i="1"/>
  <c r="W2557" i="1"/>
  <c r="X2557" i="1"/>
  <c r="Y2557" i="1"/>
  <c r="V2558" i="1"/>
  <c r="W2558" i="1"/>
  <c r="X2558" i="1"/>
  <c r="Y2558" i="1"/>
  <c r="V2559" i="1"/>
  <c r="W2559" i="1"/>
  <c r="X2559" i="1"/>
  <c r="Y2559" i="1"/>
  <c r="V2560" i="1"/>
  <c r="W2560" i="1"/>
  <c r="X2560" i="1"/>
  <c r="Y2560" i="1"/>
  <c r="V2561" i="1"/>
  <c r="W2561" i="1"/>
  <c r="X2561" i="1"/>
  <c r="Y2561" i="1"/>
  <c r="V2562" i="1"/>
  <c r="W2562" i="1"/>
  <c r="X2562" i="1"/>
  <c r="Y2562" i="1"/>
  <c r="V2563" i="1"/>
  <c r="W2563" i="1"/>
  <c r="X2563" i="1"/>
  <c r="Y2563" i="1"/>
  <c r="V2564" i="1"/>
  <c r="W2564" i="1"/>
  <c r="X2564" i="1"/>
  <c r="Y2564" i="1"/>
  <c r="V2565" i="1"/>
  <c r="W2565" i="1"/>
  <c r="X2565" i="1"/>
  <c r="Y2565" i="1"/>
  <c r="V2566" i="1"/>
  <c r="W2566" i="1"/>
  <c r="X2566" i="1"/>
  <c r="Y2566" i="1"/>
  <c r="V2567" i="1"/>
  <c r="W2567" i="1"/>
  <c r="X2567" i="1"/>
  <c r="Y2567" i="1"/>
  <c r="V2568" i="1"/>
  <c r="W2568" i="1"/>
  <c r="X2568" i="1"/>
  <c r="Y2568" i="1"/>
  <c r="V2569" i="1"/>
  <c r="W2569" i="1"/>
  <c r="X2569" i="1"/>
  <c r="Y2569" i="1"/>
  <c r="V2570" i="1"/>
  <c r="W2570" i="1"/>
  <c r="X2570" i="1"/>
  <c r="Y2570" i="1"/>
  <c r="V2571" i="1"/>
  <c r="W2571" i="1"/>
  <c r="X2571" i="1"/>
  <c r="Y2571" i="1"/>
  <c r="V2572" i="1"/>
  <c r="W2572" i="1"/>
  <c r="X2572" i="1"/>
  <c r="Y2572" i="1"/>
  <c r="V2573" i="1"/>
  <c r="W2573" i="1"/>
  <c r="X2573" i="1"/>
  <c r="Y2573" i="1"/>
  <c r="V2574" i="1"/>
  <c r="W2574" i="1"/>
  <c r="X2574" i="1"/>
  <c r="Y2574" i="1"/>
  <c r="V2575" i="1"/>
  <c r="W2575" i="1"/>
  <c r="X2575" i="1"/>
  <c r="Y2575" i="1"/>
  <c r="V2576" i="1"/>
  <c r="W2576" i="1"/>
  <c r="X2576" i="1"/>
  <c r="Y2576" i="1"/>
  <c r="V2577" i="1"/>
  <c r="W2577" i="1"/>
  <c r="X2577" i="1"/>
  <c r="Y2577" i="1"/>
  <c r="V2578" i="1"/>
  <c r="W2578" i="1"/>
  <c r="X2578" i="1"/>
  <c r="Y2578" i="1"/>
  <c r="V2579" i="1"/>
  <c r="W2579" i="1"/>
  <c r="X2579" i="1"/>
  <c r="Y2579" i="1"/>
  <c r="V2580" i="1"/>
  <c r="W2580" i="1"/>
  <c r="X2580" i="1"/>
  <c r="Y2580" i="1"/>
  <c r="V2581" i="1"/>
  <c r="W2581" i="1"/>
  <c r="X2581" i="1"/>
  <c r="Y2581" i="1"/>
  <c r="V2582" i="1"/>
  <c r="W2582" i="1"/>
  <c r="X2582" i="1"/>
  <c r="Y2582" i="1"/>
  <c r="V2583" i="1"/>
  <c r="W2583" i="1"/>
  <c r="X2583" i="1"/>
  <c r="Y2583" i="1"/>
  <c r="V2584" i="1"/>
  <c r="W2584" i="1"/>
  <c r="X2584" i="1"/>
  <c r="Y2584" i="1"/>
  <c r="V2585" i="1"/>
  <c r="W2585" i="1"/>
  <c r="X2585" i="1"/>
  <c r="Y2585" i="1"/>
  <c r="V2586" i="1"/>
  <c r="W2586" i="1"/>
  <c r="X2586" i="1"/>
  <c r="Y2586" i="1"/>
  <c r="V2587" i="1"/>
  <c r="W2587" i="1"/>
  <c r="X2587" i="1"/>
  <c r="Y2587" i="1"/>
  <c r="V2588" i="1"/>
  <c r="W2588" i="1"/>
  <c r="X2588" i="1"/>
  <c r="Y2588" i="1"/>
  <c r="V2589" i="1"/>
  <c r="W2589" i="1"/>
  <c r="X2589" i="1"/>
  <c r="Y2589" i="1"/>
  <c r="V2590" i="1"/>
  <c r="W2590" i="1"/>
  <c r="X2590" i="1"/>
  <c r="Y2590" i="1"/>
  <c r="V2591" i="1"/>
  <c r="W2591" i="1"/>
  <c r="X2591" i="1"/>
  <c r="Y2591" i="1"/>
  <c r="V2592" i="1"/>
  <c r="W2592" i="1"/>
  <c r="X2592" i="1"/>
  <c r="Y2592" i="1"/>
  <c r="V2593" i="1"/>
  <c r="W2593" i="1"/>
  <c r="X2593" i="1"/>
  <c r="Y2593" i="1"/>
  <c r="V2594" i="1"/>
  <c r="W2594" i="1"/>
  <c r="X2594" i="1"/>
  <c r="Y2594" i="1"/>
  <c r="V2595" i="1"/>
  <c r="W2595" i="1"/>
  <c r="X2595" i="1"/>
  <c r="Y2595" i="1"/>
  <c r="V2596" i="1"/>
  <c r="W2596" i="1"/>
  <c r="X2596" i="1"/>
  <c r="Y2596" i="1"/>
  <c r="V2597" i="1"/>
  <c r="W2597" i="1"/>
  <c r="X2597" i="1"/>
  <c r="Y2597" i="1"/>
  <c r="V2598" i="1"/>
  <c r="W2598" i="1"/>
  <c r="X2598" i="1"/>
  <c r="Y2598" i="1"/>
  <c r="V2599" i="1"/>
  <c r="W2599" i="1"/>
  <c r="X2599" i="1"/>
  <c r="Y2599" i="1"/>
  <c r="V2600" i="1"/>
  <c r="W2600" i="1"/>
  <c r="X2600" i="1"/>
  <c r="Y2600" i="1"/>
  <c r="V2601" i="1"/>
  <c r="W2601" i="1"/>
  <c r="X2601" i="1"/>
  <c r="Y2601" i="1"/>
  <c r="V2602" i="1"/>
  <c r="W2602" i="1"/>
  <c r="X2602" i="1"/>
  <c r="Y2602" i="1"/>
  <c r="V2603" i="1"/>
  <c r="W2603" i="1"/>
  <c r="X2603" i="1"/>
  <c r="Y2603" i="1"/>
  <c r="V2604" i="1"/>
  <c r="W2604" i="1"/>
  <c r="X2604" i="1"/>
  <c r="Y2604" i="1"/>
  <c r="V2605" i="1"/>
  <c r="W2605" i="1"/>
  <c r="X2605" i="1"/>
  <c r="Y2605" i="1"/>
  <c r="V2606" i="1"/>
  <c r="W2606" i="1"/>
  <c r="X2606" i="1"/>
  <c r="Y2606" i="1"/>
  <c r="V2607" i="1"/>
  <c r="W2607" i="1"/>
  <c r="X2607" i="1"/>
  <c r="Y2607" i="1"/>
  <c r="V2608" i="1"/>
  <c r="W2608" i="1"/>
  <c r="X2608" i="1"/>
  <c r="Y2608" i="1"/>
  <c r="V2609" i="1"/>
  <c r="W2609" i="1"/>
  <c r="X2609" i="1"/>
  <c r="Y2609" i="1"/>
  <c r="V2610" i="1"/>
  <c r="W2610" i="1"/>
  <c r="X2610" i="1"/>
  <c r="Y2610" i="1"/>
  <c r="V2611" i="1"/>
  <c r="W2611" i="1"/>
  <c r="X2611" i="1"/>
  <c r="Y2611" i="1"/>
  <c r="V2612" i="1"/>
  <c r="W2612" i="1"/>
  <c r="X2612" i="1"/>
  <c r="Y2612" i="1"/>
  <c r="V2613" i="1"/>
  <c r="W2613" i="1"/>
  <c r="X2613" i="1"/>
  <c r="Y2613" i="1"/>
  <c r="V2614" i="1"/>
  <c r="W2614" i="1"/>
  <c r="X2614" i="1"/>
  <c r="Y2614" i="1"/>
  <c r="V2615" i="1"/>
  <c r="W2615" i="1"/>
  <c r="X2615" i="1"/>
  <c r="Y2615" i="1"/>
  <c r="V2616" i="1"/>
  <c r="W2616" i="1"/>
  <c r="X2616" i="1"/>
  <c r="Y2616" i="1"/>
  <c r="V2617" i="1"/>
  <c r="W2617" i="1"/>
  <c r="X2617" i="1"/>
  <c r="Y2617" i="1"/>
  <c r="V2618" i="1"/>
  <c r="W2618" i="1"/>
  <c r="X2618" i="1"/>
  <c r="Y2618" i="1"/>
  <c r="V2619" i="1"/>
  <c r="W2619" i="1"/>
  <c r="X2619" i="1"/>
  <c r="Y2619" i="1"/>
  <c r="V2620" i="1"/>
  <c r="W2620" i="1"/>
  <c r="X2620" i="1"/>
  <c r="Y2620" i="1"/>
  <c r="V2621" i="1"/>
  <c r="W2621" i="1"/>
  <c r="X2621" i="1"/>
  <c r="Y2621" i="1"/>
  <c r="V2622" i="1"/>
  <c r="W2622" i="1"/>
  <c r="X2622" i="1"/>
  <c r="Y2622" i="1"/>
  <c r="V2623" i="1"/>
  <c r="W2623" i="1"/>
  <c r="X2623" i="1"/>
  <c r="Y2623" i="1"/>
  <c r="V2624" i="1"/>
  <c r="W2624" i="1"/>
  <c r="X2624" i="1"/>
  <c r="Y2624" i="1"/>
  <c r="V2625" i="1"/>
  <c r="W2625" i="1"/>
  <c r="X2625" i="1"/>
  <c r="Y2625" i="1"/>
  <c r="V2626" i="1"/>
  <c r="W2626" i="1"/>
  <c r="X2626" i="1"/>
  <c r="Y2626" i="1"/>
  <c r="V2627" i="1"/>
  <c r="W2627" i="1"/>
  <c r="X2627" i="1"/>
  <c r="Y2627" i="1"/>
  <c r="V2628" i="1"/>
  <c r="W2628" i="1"/>
  <c r="X2628" i="1"/>
  <c r="Y2628" i="1"/>
  <c r="V2629" i="1"/>
  <c r="W2629" i="1"/>
  <c r="X2629" i="1"/>
  <c r="Y2629" i="1"/>
  <c r="V2630" i="1"/>
  <c r="W2630" i="1"/>
  <c r="X2630" i="1"/>
  <c r="Y2630" i="1"/>
  <c r="V2631" i="1"/>
  <c r="W2631" i="1"/>
  <c r="X2631" i="1"/>
  <c r="Y2631" i="1"/>
  <c r="V2632" i="1"/>
  <c r="W2632" i="1"/>
  <c r="X2632" i="1"/>
  <c r="Y2632" i="1"/>
  <c r="V2633" i="1"/>
  <c r="W2633" i="1"/>
  <c r="X2633" i="1"/>
  <c r="Y2633" i="1"/>
  <c r="V2634" i="1"/>
  <c r="W2634" i="1"/>
  <c r="X2634" i="1"/>
  <c r="Y2634" i="1"/>
  <c r="V2635" i="1"/>
  <c r="W2635" i="1"/>
  <c r="X2635" i="1"/>
  <c r="Y2635" i="1"/>
  <c r="V2636" i="1"/>
  <c r="W2636" i="1"/>
  <c r="X2636" i="1"/>
  <c r="Y2636" i="1"/>
  <c r="V2637" i="1"/>
  <c r="W2637" i="1"/>
  <c r="X2637" i="1"/>
  <c r="Y2637" i="1"/>
  <c r="V2638" i="1"/>
  <c r="W2638" i="1"/>
  <c r="X2638" i="1"/>
  <c r="Y2638" i="1"/>
  <c r="V2639" i="1"/>
  <c r="W2639" i="1"/>
  <c r="X2639" i="1"/>
  <c r="Y2639" i="1"/>
  <c r="V2640" i="1"/>
  <c r="W2640" i="1"/>
  <c r="X2640" i="1"/>
  <c r="Y2640" i="1"/>
  <c r="V2641" i="1"/>
  <c r="W2641" i="1"/>
  <c r="X2641" i="1"/>
  <c r="Y2641" i="1"/>
  <c r="V2642" i="1"/>
  <c r="W2642" i="1"/>
  <c r="X2642" i="1"/>
  <c r="Y2642" i="1"/>
  <c r="V2643" i="1"/>
  <c r="W2643" i="1"/>
  <c r="X2643" i="1"/>
  <c r="Y2643" i="1"/>
  <c r="V2644" i="1"/>
  <c r="W2644" i="1"/>
  <c r="X2644" i="1"/>
  <c r="Y2644" i="1"/>
  <c r="V2645" i="1"/>
  <c r="W2645" i="1"/>
  <c r="X2645" i="1"/>
  <c r="Y2645" i="1"/>
  <c r="V2646" i="1"/>
  <c r="W2646" i="1"/>
  <c r="X2646" i="1"/>
  <c r="Y2646" i="1"/>
  <c r="V2647" i="1"/>
  <c r="W2647" i="1"/>
  <c r="X2647" i="1"/>
  <c r="Y2647" i="1"/>
  <c r="V2648" i="1"/>
  <c r="W2648" i="1"/>
  <c r="X2648" i="1"/>
  <c r="Y2648" i="1"/>
  <c r="V2649" i="1"/>
  <c r="W2649" i="1"/>
  <c r="X2649" i="1"/>
  <c r="Y2649" i="1"/>
  <c r="V2650" i="1"/>
  <c r="W2650" i="1"/>
  <c r="X2650" i="1"/>
  <c r="Y2650" i="1"/>
  <c r="V2651" i="1"/>
  <c r="W2651" i="1"/>
  <c r="X2651" i="1"/>
  <c r="Y2651" i="1"/>
  <c r="V2652" i="1"/>
  <c r="W2652" i="1"/>
  <c r="X2652" i="1"/>
  <c r="Y2652" i="1"/>
  <c r="V2653" i="1"/>
  <c r="W2653" i="1"/>
  <c r="X2653" i="1"/>
  <c r="Y2653" i="1"/>
  <c r="V2654" i="1"/>
  <c r="W2654" i="1"/>
  <c r="X2654" i="1"/>
  <c r="Y2654" i="1"/>
  <c r="V2655" i="1"/>
  <c r="W2655" i="1"/>
  <c r="X2655" i="1"/>
  <c r="Y2655" i="1"/>
  <c r="V2656" i="1"/>
  <c r="W2656" i="1"/>
  <c r="X2656" i="1"/>
  <c r="Y2656" i="1"/>
  <c r="V2657" i="1"/>
  <c r="W2657" i="1"/>
  <c r="X2657" i="1"/>
  <c r="Y2657" i="1"/>
  <c r="V2658" i="1"/>
  <c r="W2658" i="1"/>
  <c r="X2658" i="1"/>
  <c r="Y2658" i="1"/>
  <c r="V2659" i="1"/>
  <c r="W2659" i="1"/>
  <c r="X2659" i="1"/>
  <c r="Y2659" i="1"/>
  <c r="V2660" i="1"/>
  <c r="W2660" i="1"/>
  <c r="X2660" i="1"/>
  <c r="Y2660" i="1"/>
  <c r="V2661" i="1"/>
  <c r="W2661" i="1"/>
  <c r="X2661" i="1"/>
  <c r="Y2661" i="1"/>
  <c r="V2662" i="1"/>
  <c r="W2662" i="1"/>
  <c r="X2662" i="1"/>
  <c r="Y2662" i="1"/>
  <c r="V2663" i="1"/>
  <c r="W2663" i="1"/>
  <c r="X2663" i="1"/>
  <c r="Y2663" i="1"/>
  <c r="V2664" i="1"/>
  <c r="W2664" i="1"/>
  <c r="X2664" i="1"/>
  <c r="Y2664" i="1"/>
  <c r="V2665" i="1"/>
  <c r="W2665" i="1"/>
  <c r="X2665" i="1"/>
  <c r="Y2665" i="1"/>
  <c r="V2666" i="1"/>
  <c r="W2666" i="1"/>
  <c r="X2666" i="1"/>
  <c r="Y2666" i="1"/>
  <c r="V2667" i="1"/>
  <c r="W2667" i="1"/>
  <c r="X2667" i="1"/>
  <c r="Y2667" i="1"/>
  <c r="V2668" i="1"/>
  <c r="W2668" i="1"/>
  <c r="X2668" i="1"/>
  <c r="Y2668" i="1"/>
  <c r="V2669" i="1"/>
  <c r="W2669" i="1"/>
  <c r="X2669" i="1"/>
  <c r="Y2669" i="1"/>
  <c r="V2670" i="1"/>
  <c r="W2670" i="1"/>
  <c r="X2670" i="1"/>
  <c r="Y2670" i="1"/>
  <c r="V2671" i="1"/>
  <c r="W2671" i="1"/>
  <c r="X2671" i="1"/>
  <c r="Y2671" i="1"/>
  <c r="V2672" i="1"/>
  <c r="W2672" i="1"/>
  <c r="X2672" i="1"/>
  <c r="Y2672" i="1"/>
  <c r="V2673" i="1"/>
  <c r="W2673" i="1"/>
  <c r="X2673" i="1"/>
  <c r="Y2673" i="1"/>
  <c r="V2674" i="1"/>
  <c r="W2674" i="1"/>
  <c r="X2674" i="1"/>
  <c r="Y2674" i="1"/>
  <c r="V2675" i="1"/>
  <c r="W2675" i="1"/>
  <c r="X2675" i="1"/>
  <c r="Y2675" i="1"/>
  <c r="V2676" i="1"/>
  <c r="W2676" i="1"/>
  <c r="X2676" i="1"/>
  <c r="Y2676" i="1"/>
  <c r="V2677" i="1"/>
  <c r="W2677" i="1"/>
  <c r="X2677" i="1"/>
  <c r="Y2677" i="1"/>
  <c r="V2678" i="1"/>
  <c r="W2678" i="1"/>
  <c r="X2678" i="1"/>
  <c r="Y2678" i="1"/>
  <c r="V2679" i="1"/>
  <c r="W2679" i="1"/>
  <c r="X2679" i="1"/>
  <c r="Y2679" i="1"/>
  <c r="V2680" i="1"/>
  <c r="W2680" i="1"/>
  <c r="X2680" i="1"/>
  <c r="Y2680" i="1"/>
  <c r="V2681" i="1"/>
  <c r="W2681" i="1"/>
  <c r="X2681" i="1"/>
  <c r="Y2681" i="1"/>
  <c r="V2682" i="1"/>
  <c r="W2682" i="1"/>
  <c r="X2682" i="1"/>
  <c r="Y2682" i="1"/>
  <c r="V2683" i="1"/>
  <c r="W2683" i="1"/>
  <c r="X2683" i="1"/>
  <c r="Y2683" i="1"/>
  <c r="V2684" i="1"/>
  <c r="W2684" i="1"/>
  <c r="X2684" i="1"/>
  <c r="Y2684" i="1"/>
  <c r="V2685" i="1"/>
  <c r="W2685" i="1"/>
  <c r="X2685" i="1"/>
  <c r="Y2685" i="1"/>
  <c r="V2686" i="1"/>
  <c r="W2686" i="1"/>
  <c r="X2686" i="1"/>
  <c r="Y2686" i="1"/>
  <c r="V2687" i="1"/>
  <c r="W2687" i="1"/>
  <c r="X2687" i="1"/>
  <c r="Y2687" i="1"/>
  <c r="V2688" i="1"/>
  <c r="W2688" i="1"/>
  <c r="X2688" i="1"/>
  <c r="Y2688" i="1"/>
  <c r="V2689" i="1"/>
  <c r="W2689" i="1"/>
  <c r="X2689" i="1"/>
  <c r="Y2689" i="1"/>
  <c r="V2690" i="1"/>
  <c r="W2690" i="1"/>
  <c r="X2690" i="1"/>
  <c r="Y2690" i="1"/>
  <c r="V2691" i="1"/>
  <c r="W2691" i="1"/>
  <c r="X2691" i="1"/>
  <c r="Y2691" i="1"/>
  <c r="V2692" i="1"/>
  <c r="W2692" i="1"/>
  <c r="X2692" i="1"/>
  <c r="Y2692" i="1"/>
  <c r="V2693" i="1"/>
  <c r="W2693" i="1"/>
  <c r="X2693" i="1"/>
  <c r="Y2693" i="1"/>
  <c r="V2694" i="1"/>
  <c r="W2694" i="1"/>
  <c r="X2694" i="1"/>
  <c r="Y2694" i="1"/>
  <c r="V2695" i="1"/>
  <c r="W2695" i="1"/>
  <c r="X2695" i="1"/>
  <c r="Y2695" i="1"/>
  <c r="V2696" i="1"/>
  <c r="W2696" i="1"/>
  <c r="X2696" i="1"/>
  <c r="Y2696" i="1"/>
  <c r="V2697" i="1"/>
  <c r="W2697" i="1"/>
  <c r="X2697" i="1"/>
  <c r="Y2697" i="1"/>
  <c r="V2698" i="1"/>
  <c r="W2698" i="1"/>
  <c r="X2698" i="1"/>
  <c r="Y2698" i="1"/>
  <c r="V2699" i="1"/>
  <c r="W2699" i="1"/>
  <c r="X2699" i="1"/>
  <c r="Y2699" i="1"/>
  <c r="V2700" i="1"/>
  <c r="W2700" i="1"/>
  <c r="X2700" i="1"/>
  <c r="Y2700" i="1"/>
  <c r="V2701" i="1"/>
  <c r="W2701" i="1"/>
  <c r="X2701" i="1"/>
  <c r="Y2701" i="1"/>
  <c r="V2702" i="1"/>
  <c r="W2702" i="1"/>
  <c r="X2702" i="1"/>
  <c r="Y2702" i="1"/>
  <c r="V2703" i="1"/>
  <c r="W2703" i="1"/>
  <c r="X2703" i="1"/>
  <c r="Y2703" i="1"/>
  <c r="V2704" i="1"/>
  <c r="W2704" i="1"/>
  <c r="X2704" i="1"/>
  <c r="Y2704" i="1"/>
  <c r="V2705" i="1"/>
  <c r="W2705" i="1"/>
  <c r="X2705" i="1"/>
  <c r="Y2705" i="1"/>
  <c r="V2706" i="1"/>
  <c r="W2706" i="1"/>
  <c r="X2706" i="1"/>
  <c r="Y2706" i="1"/>
  <c r="V2707" i="1"/>
  <c r="W2707" i="1"/>
  <c r="X2707" i="1"/>
  <c r="Y2707" i="1"/>
  <c r="V2708" i="1"/>
  <c r="W2708" i="1"/>
  <c r="X2708" i="1"/>
  <c r="Y2708" i="1"/>
  <c r="V2709" i="1"/>
  <c r="W2709" i="1"/>
  <c r="X2709" i="1"/>
  <c r="Y2709" i="1"/>
  <c r="V2710" i="1"/>
  <c r="W2710" i="1"/>
  <c r="X2710" i="1"/>
  <c r="Y2710" i="1"/>
  <c r="V2711" i="1"/>
  <c r="W2711" i="1"/>
  <c r="X2711" i="1"/>
  <c r="Y2711" i="1"/>
  <c r="V2712" i="1"/>
  <c r="W2712" i="1"/>
  <c r="X2712" i="1"/>
  <c r="Y2712" i="1"/>
  <c r="V2713" i="1"/>
  <c r="W2713" i="1"/>
  <c r="X2713" i="1"/>
  <c r="Y2713" i="1"/>
  <c r="V2714" i="1"/>
  <c r="W2714" i="1"/>
  <c r="X2714" i="1"/>
  <c r="Y2714" i="1"/>
  <c r="V2715" i="1"/>
  <c r="W2715" i="1"/>
  <c r="X2715" i="1"/>
  <c r="Y2715" i="1"/>
  <c r="V2716" i="1"/>
  <c r="W2716" i="1"/>
  <c r="X2716" i="1"/>
  <c r="Y2716" i="1"/>
  <c r="V2717" i="1"/>
  <c r="W2717" i="1"/>
  <c r="X2717" i="1"/>
  <c r="Y2717" i="1"/>
  <c r="V2718" i="1"/>
  <c r="W2718" i="1"/>
  <c r="X2718" i="1"/>
  <c r="Y2718" i="1"/>
  <c r="V2719" i="1"/>
  <c r="W2719" i="1"/>
  <c r="X2719" i="1"/>
  <c r="Y2719" i="1"/>
  <c r="V2720" i="1"/>
  <c r="W2720" i="1"/>
  <c r="X2720" i="1"/>
  <c r="Y2720" i="1"/>
  <c r="V2721" i="1"/>
  <c r="W2721" i="1"/>
  <c r="X2721" i="1"/>
  <c r="Y2721" i="1"/>
  <c r="V2722" i="1"/>
  <c r="W2722" i="1"/>
  <c r="X2722" i="1"/>
  <c r="Y2722" i="1"/>
  <c r="V2723" i="1"/>
  <c r="W2723" i="1"/>
  <c r="X2723" i="1"/>
  <c r="Y2723" i="1"/>
  <c r="V2724" i="1"/>
  <c r="W2724" i="1"/>
  <c r="X2724" i="1"/>
  <c r="Y2724" i="1"/>
  <c r="V2725" i="1"/>
  <c r="W2725" i="1"/>
  <c r="X2725" i="1"/>
  <c r="Y2725" i="1"/>
  <c r="V2726" i="1"/>
  <c r="W2726" i="1"/>
  <c r="X2726" i="1"/>
  <c r="Y2726" i="1"/>
  <c r="V2727" i="1"/>
  <c r="W2727" i="1"/>
  <c r="X2727" i="1"/>
  <c r="Y2727" i="1"/>
  <c r="V2728" i="1"/>
  <c r="W2728" i="1"/>
  <c r="X2728" i="1"/>
  <c r="Y2728" i="1"/>
  <c r="V2729" i="1"/>
  <c r="W2729" i="1"/>
  <c r="X2729" i="1"/>
  <c r="Y2729" i="1"/>
  <c r="V2730" i="1"/>
  <c r="W2730" i="1"/>
  <c r="X2730" i="1"/>
  <c r="Y2730" i="1"/>
  <c r="V2731" i="1"/>
  <c r="W2731" i="1"/>
  <c r="X2731" i="1"/>
  <c r="Y2731" i="1"/>
  <c r="V2732" i="1"/>
  <c r="W2732" i="1"/>
  <c r="X2732" i="1"/>
  <c r="Y2732" i="1"/>
  <c r="V2733" i="1"/>
  <c r="W2733" i="1"/>
  <c r="X2733" i="1"/>
  <c r="Y2733" i="1"/>
  <c r="V2734" i="1"/>
  <c r="W2734" i="1"/>
  <c r="X2734" i="1"/>
  <c r="Y2734" i="1"/>
  <c r="V2735" i="1"/>
  <c r="W2735" i="1"/>
  <c r="X2735" i="1"/>
  <c r="Y2735" i="1"/>
  <c r="V2736" i="1"/>
  <c r="W2736" i="1"/>
  <c r="X2736" i="1"/>
  <c r="Y2736" i="1"/>
  <c r="V2737" i="1"/>
  <c r="W2737" i="1"/>
  <c r="X2737" i="1"/>
  <c r="Y2737" i="1"/>
  <c r="V2738" i="1"/>
  <c r="W2738" i="1"/>
  <c r="X2738" i="1"/>
  <c r="Y2738" i="1"/>
  <c r="V2739" i="1"/>
  <c r="W2739" i="1"/>
  <c r="X2739" i="1"/>
  <c r="Y2739" i="1"/>
  <c r="V2740" i="1"/>
  <c r="W2740" i="1"/>
  <c r="X2740" i="1"/>
  <c r="Y2740" i="1"/>
  <c r="V2741" i="1"/>
  <c r="W2741" i="1"/>
  <c r="X2741" i="1"/>
  <c r="Y2741" i="1"/>
  <c r="V2742" i="1"/>
  <c r="W2742" i="1"/>
  <c r="X2742" i="1"/>
  <c r="Y2742" i="1"/>
  <c r="V2743" i="1"/>
  <c r="W2743" i="1"/>
  <c r="X2743" i="1"/>
  <c r="Y2743" i="1"/>
  <c r="V2744" i="1"/>
  <c r="W2744" i="1"/>
  <c r="X2744" i="1"/>
  <c r="Y2744" i="1"/>
  <c r="V2745" i="1"/>
  <c r="W2745" i="1"/>
  <c r="X2745" i="1"/>
  <c r="Y2745" i="1"/>
  <c r="V2746" i="1"/>
  <c r="W2746" i="1"/>
  <c r="X2746" i="1"/>
  <c r="Y2746" i="1"/>
  <c r="V2747" i="1"/>
  <c r="W2747" i="1"/>
  <c r="X2747" i="1"/>
  <c r="Y2747" i="1"/>
  <c r="V2748" i="1"/>
  <c r="W2748" i="1"/>
  <c r="X2748" i="1"/>
  <c r="Y2748" i="1"/>
  <c r="V2749" i="1"/>
  <c r="W2749" i="1"/>
  <c r="X2749" i="1"/>
  <c r="Y2749" i="1"/>
  <c r="V2750" i="1"/>
  <c r="W2750" i="1"/>
  <c r="X2750" i="1"/>
  <c r="Y2750" i="1"/>
  <c r="V2751" i="1"/>
  <c r="W2751" i="1"/>
  <c r="X2751" i="1"/>
  <c r="Y2751" i="1"/>
  <c r="V2752" i="1"/>
  <c r="W2752" i="1"/>
  <c r="X2752" i="1"/>
  <c r="Y2752" i="1"/>
  <c r="V2753" i="1"/>
  <c r="W2753" i="1"/>
  <c r="X2753" i="1"/>
  <c r="Y2753" i="1"/>
  <c r="V2754" i="1"/>
  <c r="W2754" i="1"/>
  <c r="X2754" i="1"/>
  <c r="Y2754" i="1"/>
  <c r="V2755" i="1"/>
  <c r="W2755" i="1"/>
  <c r="X2755" i="1"/>
  <c r="Y2755" i="1"/>
  <c r="V2756" i="1"/>
  <c r="W2756" i="1"/>
  <c r="X2756" i="1"/>
  <c r="Y2756" i="1"/>
  <c r="V2757" i="1"/>
  <c r="W2757" i="1"/>
  <c r="X2757" i="1"/>
  <c r="Y2757" i="1"/>
  <c r="V2758" i="1"/>
  <c r="W2758" i="1"/>
  <c r="X2758" i="1"/>
  <c r="Y2758" i="1"/>
  <c r="V2759" i="1"/>
  <c r="W2759" i="1"/>
  <c r="X2759" i="1"/>
  <c r="Y2759" i="1"/>
  <c r="V2760" i="1"/>
  <c r="W2760" i="1"/>
  <c r="X2760" i="1"/>
  <c r="Y2760" i="1"/>
  <c r="V2761" i="1"/>
  <c r="W2761" i="1"/>
  <c r="X2761" i="1"/>
  <c r="Y2761" i="1"/>
  <c r="V2762" i="1"/>
  <c r="W2762" i="1"/>
  <c r="X2762" i="1"/>
  <c r="Y2762" i="1"/>
  <c r="V2763" i="1"/>
  <c r="W2763" i="1"/>
  <c r="X2763" i="1"/>
  <c r="Y2763" i="1"/>
  <c r="V2764" i="1"/>
  <c r="W2764" i="1"/>
  <c r="X2764" i="1"/>
  <c r="Y2764" i="1"/>
  <c r="V2765" i="1"/>
  <c r="W2765" i="1"/>
  <c r="X2765" i="1"/>
  <c r="Y2765" i="1"/>
  <c r="V2766" i="1"/>
  <c r="W2766" i="1"/>
  <c r="X2766" i="1"/>
  <c r="Y2766" i="1"/>
  <c r="V2767" i="1"/>
  <c r="W2767" i="1"/>
  <c r="X2767" i="1"/>
  <c r="Y2767" i="1"/>
  <c r="V2768" i="1"/>
  <c r="W2768" i="1"/>
  <c r="X2768" i="1"/>
  <c r="Y2768" i="1"/>
  <c r="V2769" i="1"/>
  <c r="W2769" i="1"/>
  <c r="X2769" i="1"/>
  <c r="Y2769" i="1"/>
  <c r="V2770" i="1"/>
  <c r="W2770" i="1"/>
  <c r="X2770" i="1"/>
  <c r="Y2770" i="1"/>
  <c r="V2771" i="1"/>
  <c r="W2771" i="1"/>
  <c r="X2771" i="1"/>
  <c r="Y2771" i="1"/>
  <c r="V2772" i="1"/>
  <c r="W2772" i="1"/>
  <c r="X2772" i="1"/>
  <c r="Y2772" i="1"/>
  <c r="V2773" i="1"/>
  <c r="W2773" i="1"/>
  <c r="X2773" i="1"/>
  <c r="Y2773" i="1"/>
  <c r="V2774" i="1"/>
  <c r="W2774" i="1"/>
  <c r="X2774" i="1"/>
  <c r="Y2774" i="1"/>
  <c r="V2775" i="1"/>
  <c r="W2775" i="1"/>
  <c r="X2775" i="1"/>
  <c r="Y2775" i="1"/>
  <c r="V2776" i="1"/>
  <c r="W2776" i="1"/>
  <c r="X2776" i="1"/>
  <c r="Y2776" i="1"/>
  <c r="V2777" i="1"/>
  <c r="W2777" i="1"/>
  <c r="X2777" i="1"/>
  <c r="Y2777" i="1"/>
  <c r="V2778" i="1"/>
  <c r="W2778" i="1"/>
  <c r="X2778" i="1"/>
  <c r="Y2778" i="1"/>
  <c r="V2779" i="1"/>
  <c r="W2779" i="1"/>
  <c r="X2779" i="1"/>
  <c r="Y2779" i="1"/>
  <c r="V2780" i="1"/>
  <c r="W2780" i="1"/>
  <c r="X2780" i="1"/>
  <c r="Y2780" i="1"/>
  <c r="V2781" i="1"/>
  <c r="W2781" i="1"/>
  <c r="X2781" i="1"/>
  <c r="Y2781" i="1"/>
  <c r="V2782" i="1"/>
  <c r="W2782" i="1"/>
  <c r="X2782" i="1"/>
  <c r="Y2782" i="1"/>
  <c r="V2783" i="1"/>
  <c r="W2783" i="1"/>
  <c r="X2783" i="1"/>
  <c r="Y2783" i="1"/>
  <c r="V2784" i="1"/>
  <c r="W2784" i="1"/>
  <c r="X2784" i="1"/>
  <c r="Y2784" i="1"/>
  <c r="V2785" i="1"/>
  <c r="W2785" i="1"/>
  <c r="X2785" i="1"/>
  <c r="Y2785" i="1"/>
  <c r="V2786" i="1"/>
  <c r="W2786" i="1"/>
  <c r="X2786" i="1"/>
  <c r="Y2786" i="1"/>
  <c r="V2787" i="1"/>
  <c r="W2787" i="1"/>
  <c r="X2787" i="1"/>
  <c r="Y2787" i="1"/>
  <c r="V2788" i="1"/>
  <c r="W2788" i="1"/>
  <c r="X2788" i="1"/>
  <c r="Y2788" i="1"/>
  <c r="V2789" i="1"/>
  <c r="W2789" i="1"/>
  <c r="X2789" i="1"/>
  <c r="Y2789" i="1"/>
  <c r="V2790" i="1"/>
  <c r="W2790" i="1"/>
  <c r="X2790" i="1"/>
  <c r="Y2790" i="1"/>
  <c r="V2791" i="1"/>
  <c r="W2791" i="1"/>
  <c r="X2791" i="1"/>
  <c r="Y2791" i="1"/>
  <c r="V2792" i="1"/>
  <c r="W2792" i="1"/>
  <c r="X2792" i="1"/>
  <c r="Y2792" i="1"/>
  <c r="V2793" i="1"/>
  <c r="W2793" i="1"/>
  <c r="X2793" i="1"/>
  <c r="Y2793" i="1"/>
  <c r="V2794" i="1"/>
  <c r="W2794" i="1"/>
  <c r="X2794" i="1"/>
  <c r="Y2794" i="1"/>
  <c r="V2795" i="1"/>
  <c r="W2795" i="1"/>
  <c r="X2795" i="1"/>
  <c r="Y2795" i="1"/>
  <c r="V2796" i="1"/>
  <c r="W2796" i="1"/>
  <c r="X2796" i="1"/>
  <c r="Y2796" i="1"/>
  <c r="V2797" i="1"/>
  <c r="W2797" i="1"/>
  <c r="X2797" i="1"/>
  <c r="Y2797" i="1"/>
  <c r="V2798" i="1"/>
  <c r="W2798" i="1"/>
  <c r="X2798" i="1"/>
  <c r="Y2798" i="1"/>
  <c r="V2799" i="1"/>
  <c r="W2799" i="1"/>
  <c r="X2799" i="1"/>
  <c r="Y2799" i="1"/>
  <c r="V2800" i="1"/>
  <c r="W2800" i="1"/>
  <c r="X2800" i="1"/>
  <c r="Y2800" i="1"/>
  <c r="V2801" i="1"/>
  <c r="W2801" i="1"/>
  <c r="X2801" i="1"/>
  <c r="Y2801" i="1"/>
  <c r="V2802" i="1"/>
  <c r="W2802" i="1"/>
  <c r="X2802" i="1"/>
  <c r="Y2802" i="1"/>
  <c r="V2803" i="1"/>
  <c r="W2803" i="1"/>
  <c r="X2803" i="1"/>
  <c r="Y2803" i="1"/>
  <c r="V2804" i="1"/>
  <c r="W2804" i="1"/>
  <c r="X2804" i="1"/>
  <c r="Y2804" i="1"/>
  <c r="V2805" i="1"/>
  <c r="W2805" i="1"/>
  <c r="X2805" i="1"/>
  <c r="Y2805" i="1"/>
  <c r="V2806" i="1"/>
  <c r="W2806" i="1"/>
  <c r="X2806" i="1"/>
  <c r="Y2806" i="1"/>
  <c r="V2807" i="1"/>
  <c r="W2807" i="1"/>
  <c r="X2807" i="1"/>
  <c r="Y2807" i="1"/>
  <c r="V2808" i="1"/>
  <c r="W2808" i="1"/>
  <c r="X2808" i="1"/>
  <c r="Y2808" i="1"/>
  <c r="V2809" i="1"/>
  <c r="W2809" i="1"/>
  <c r="X2809" i="1"/>
  <c r="Y2809" i="1"/>
  <c r="V2810" i="1"/>
  <c r="W2810" i="1"/>
  <c r="X2810" i="1"/>
  <c r="Y2810" i="1"/>
  <c r="V2811" i="1"/>
  <c r="W2811" i="1"/>
  <c r="X2811" i="1"/>
  <c r="Y2811" i="1"/>
  <c r="V2812" i="1"/>
  <c r="W2812" i="1"/>
  <c r="X2812" i="1"/>
  <c r="Y2812" i="1"/>
  <c r="V2813" i="1"/>
  <c r="W2813" i="1"/>
  <c r="X2813" i="1"/>
  <c r="Y2813" i="1"/>
  <c r="V2814" i="1"/>
  <c r="W2814" i="1"/>
  <c r="X2814" i="1"/>
  <c r="Y2814" i="1"/>
  <c r="V2815" i="1"/>
  <c r="W2815" i="1"/>
  <c r="X2815" i="1"/>
  <c r="Y2815" i="1"/>
  <c r="V2816" i="1"/>
  <c r="W2816" i="1"/>
  <c r="X2816" i="1"/>
  <c r="Y2816" i="1"/>
  <c r="V2817" i="1"/>
  <c r="W2817" i="1"/>
  <c r="X2817" i="1"/>
  <c r="Y2817" i="1"/>
  <c r="V2818" i="1"/>
  <c r="W2818" i="1"/>
  <c r="X2818" i="1"/>
  <c r="Y2818" i="1"/>
  <c r="V2819" i="1"/>
  <c r="W2819" i="1"/>
  <c r="X2819" i="1"/>
  <c r="Y2819" i="1"/>
  <c r="V2820" i="1"/>
  <c r="W2820" i="1"/>
  <c r="X2820" i="1"/>
  <c r="Y2820" i="1"/>
  <c r="V2821" i="1"/>
  <c r="W2821" i="1"/>
  <c r="X2821" i="1"/>
  <c r="Y2821" i="1"/>
  <c r="V2822" i="1"/>
  <c r="W2822" i="1"/>
  <c r="X2822" i="1"/>
  <c r="Y2822" i="1"/>
  <c r="V2823" i="1"/>
  <c r="W2823" i="1"/>
  <c r="X2823" i="1"/>
  <c r="Y2823" i="1"/>
  <c r="V2824" i="1"/>
  <c r="W2824" i="1"/>
  <c r="X2824" i="1"/>
  <c r="Y2824" i="1"/>
  <c r="V2825" i="1"/>
  <c r="W2825" i="1"/>
  <c r="X2825" i="1"/>
  <c r="Y2825" i="1"/>
  <c r="V2826" i="1"/>
  <c r="W2826" i="1"/>
  <c r="X2826" i="1"/>
  <c r="Y2826" i="1"/>
  <c r="V2827" i="1"/>
  <c r="W2827" i="1"/>
  <c r="X2827" i="1"/>
  <c r="Y2827" i="1"/>
  <c r="V2828" i="1"/>
  <c r="W2828" i="1"/>
  <c r="X2828" i="1"/>
  <c r="Y2828" i="1"/>
  <c r="V2829" i="1"/>
  <c r="W2829" i="1"/>
  <c r="X2829" i="1"/>
  <c r="Y2829" i="1"/>
  <c r="V2830" i="1"/>
  <c r="W2830" i="1"/>
  <c r="X2830" i="1"/>
  <c r="Y2830" i="1"/>
  <c r="V2831" i="1"/>
  <c r="W2831" i="1"/>
  <c r="X2831" i="1"/>
  <c r="Y2831" i="1"/>
  <c r="V2832" i="1"/>
  <c r="W2832" i="1"/>
  <c r="X2832" i="1"/>
  <c r="Y2832" i="1"/>
  <c r="V2833" i="1"/>
  <c r="W2833" i="1"/>
  <c r="X2833" i="1"/>
  <c r="Y2833" i="1"/>
  <c r="V2834" i="1"/>
  <c r="W2834" i="1"/>
  <c r="X2834" i="1"/>
  <c r="Y2834" i="1"/>
  <c r="V2835" i="1"/>
  <c r="W2835" i="1"/>
  <c r="X2835" i="1"/>
  <c r="Y2835" i="1"/>
  <c r="V2836" i="1"/>
  <c r="W2836" i="1"/>
  <c r="X2836" i="1"/>
  <c r="Y2836" i="1"/>
  <c r="V2837" i="1"/>
  <c r="W2837" i="1"/>
  <c r="X2837" i="1"/>
  <c r="Y2837" i="1"/>
  <c r="V2838" i="1"/>
  <c r="W2838" i="1"/>
  <c r="X2838" i="1"/>
  <c r="Y2838" i="1"/>
  <c r="V2839" i="1"/>
  <c r="W2839" i="1"/>
  <c r="X2839" i="1"/>
  <c r="Y2839" i="1"/>
  <c r="V2840" i="1"/>
  <c r="W2840" i="1"/>
  <c r="X2840" i="1"/>
  <c r="Y2840" i="1"/>
  <c r="V2841" i="1"/>
  <c r="W2841" i="1"/>
  <c r="X2841" i="1"/>
  <c r="Y2841" i="1"/>
  <c r="V2842" i="1"/>
  <c r="W2842" i="1"/>
  <c r="X2842" i="1"/>
  <c r="Y2842" i="1"/>
  <c r="V2843" i="1"/>
  <c r="W2843" i="1"/>
  <c r="X2843" i="1"/>
  <c r="Y2843" i="1"/>
  <c r="V2844" i="1"/>
  <c r="W2844" i="1"/>
  <c r="X2844" i="1"/>
  <c r="Y2844" i="1"/>
  <c r="V2845" i="1"/>
  <c r="W2845" i="1"/>
  <c r="X2845" i="1"/>
  <c r="Y2845" i="1"/>
  <c r="V2846" i="1"/>
  <c r="W2846" i="1"/>
  <c r="X2846" i="1"/>
  <c r="Y2846" i="1"/>
  <c r="V2847" i="1"/>
  <c r="W2847" i="1"/>
  <c r="X2847" i="1"/>
  <c r="Y2847" i="1"/>
  <c r="V2848" i="1"/>
  <c r="W2848" i="1"/>
  <c r="X2848" i="1"/>
  <c r="Y2848" i="1"/>
  <c r="V2849" i="1"/>
  <c r="W2849" i="1"/>
  <c r="X2849" i="1"/>
  <c r="Y2849" i="1"/>
  <c r="V2850" i="1"/>
  <c r="W2850" i="1"/>
  <c r="X2850" i="1"/>
  <c r="Y2850" i="1"/>
  <c r="V2851" i="1"/>
  <c r="W2851" i="1"/>
  <c r="X2851" i="1"/>
  <c r="Y2851" i="1"/>
  <c r="V2852" i="1"/>
  <c r="W2852" i="1"/>
  <c r="X2852" i="1"/>
  <c r="Y2852" i="1"/>
  <c r="V2853" i="1"/>
  <c r="W2853" i="1"/>
  <c r="X2853" i="1"/>
  <c r="Y2853" i="1"/>
  <c r="V2854" i="1"/>
  <c r="W2854" i="1"/>
  <c r="X2854" i="1"/>
  <c r="Y2854" i="1"/>
  <c r="V2855" i="1"/>
  <c r="W2855" i="1"/>
  <c r="X2855" i="1"/>
  <c r="Y2855" i="1"/>
  <c r="V2856" i="1"/>
  <c r="W2856" i="1"/>
  <c r="X2856" i="1"/>
  <c r="Y2856" i="1"/>
  <c r="V2857" i="1"/>
  <c r="W2857" i="1"/>
  <c r="X2857" i="1"/>
  <c r="Y2857" i="1"/>
  <c r="V2858" i="1"/>
  <c r="W2858" i="1"/>
  <c r="X2858" i="1"/>
  <c r="Y2858" i="1"/>
  <c r="V2859" i="1"/>
  <c r="W2859" i="1"/>
  <c r="X2859" i="1"/>
  <c r="Y2859" i="1"/>
  <c r="V2860" i="1"/>
  <c r="W2860" i="1"/>
  <c r="X2860" i="1"/>
  <c r="Y2860" i="1"/>
  <c r="V2861" i="1"/>
  <c r="W2861" i="1"/>
  <c r="X2861" i="1"/>
  <c r="Y2861" i="1"/>
  <c r="V2862" i="1"/>
  <c r="W2862" i="1"/>
  <c r="X2862" i="1"/>
  <c r="Y2862" i="1"/>
  <c r="V2863" i="1"/>
  <c r="W2863" i="1"/>
  <c r="X2863" i="1"/>
  <c r="Y2863" i="1"/>
  <c r="V2864" i="1"/>
  <c r="W2864" i="1"/>
  <c r="X2864" i="1"/>
  <c r="Y2864" i="1"/>
  <c r="V2865" i="1"/>
  <c r="W2865" i="1"/>
  <c r="X2865" i="1"/>
  <c r="Y2865" i="1"/>
  <c r="V2866" i="1"/>
  <c r="W2866" i="1"/>
  <c r="X2866" i="1"/>
  <c r="Y2866" i="1"/>
  <c r="V2867" i="1"/>
  <c r="W2867" i="1"/>
  <c r="X2867" i="1"/>
  <c r="Y2867" i="1"/>
  <c r="V2868" i="1"/>
  <c r="W2868" i="1"/>
  <c r="X2868" i="1"/>
  <c r="Y2868" i="1"/>
  <c r="V2869" i="1"/>
  <c r="W2869" i="1"/>
  <c r="X2869" i="1"/>
  <c r="Y2869" i="1"/>
  <c r="V2870" i="1"/>
  <c r="W2870" i="1"/>
  <c r="X2870" i="1"/>
  <c r="Y2870" i="1"/>
  <c r="V2871" i="1"/>
  <c r="W2871" i="1"/>
  <c r="X2871" i="1"/>
  <c r="Y2871" i="1"/>
  <c r="V2872" i="1"/>
  <c r="W2872" i="1"/>
  <c r="X2872" i="1"/>
  <c r="Y2872" i="1"/>
  <c r="V2873" i="1"/>
  <c r="W2873" i="1"/>
  <c r="X2873" i="1"/>
  <c r="Y2873" i="1"/>
  <c r="V2874" i="1"/>
  <c r="W2874" i="1"/>
  <c r="X2874" i="1"/>
  <c r="Y2874" i="1"/>
  <c r="V2875" i="1"/>
  <c r="W2875" i="1"/>
  <c r="X2875" i="1"/>
  <c r="Y2875" i="1"/>
  <c r="V2876" i="1"/>
  <c r="W2876" i="1"/>
  <c r="X2876" i="1"/>
  <c r="Y2876" i="1"/>
  <c r="V2877" i="1"/>
  <c r="W2877" i="1"/>
  <c r="X2877" i="1"/>
  <c r="Y2877" i="1"/>
  <c r="V2878" i="1"/>
  <c r="W2878" i="1"/>
  <c r="X2878" i="1"/>
  <c r="Y2878" i="1"/>
  <c r="V2879" i="1"/>
  <c r="W2879" i="1"/>
  <c r="X2879" i="1"/>
  <c r="Y2879" i="1"/>
  <c r="V2880" i="1"/>
  <c r="W2880" i="1"/>
  <c r="X2880" i="1"/>
  <c r="Y2880" i="1"/>
  <c r="V2881" i="1"/>
  <c r="W2881" i="1"/>
  <c r="X2881" i="1"/>
  <c r="Y2881" i="1"/>
  <c r="V2882" i="1"/>
  <c r="W2882" i="1"/>
  <c r="X2882" i="1"/>
  <c r="Y2882" i="1"/>
  <c r="V2883" i="1"/>
  <c r="W2883" i="1"/>
  <c r="X2883" i="1"/>
  <c r="Y2883" i="1"/>
  <c r="V2884" i="1"/>
  <c r="W2884" i="1"/>
  <c r="X2884" i="1"/>
  <c r="Y2884" i="1"/>
  <c r="V2885" i="1"/>
  <c r="W2885" i="1"/>
  <c r="X2885" i="1"/>
  <c r="Y2885" i="1"/>
  <c r="V2886" i="1"/>
  <c r="W2886" i="1"/>
  <c r="X2886" i="1"/>
  <c r="Y2886" i="1"/>
  <c r="V2887" i="1"/>
  <c r="W2887" i="1"/>
  <c r="X2887" i="1"/>
  <c r="Y2887" i="1"/>
  <c r="V2888" i="1"/>
  <c r="W2888" i="1"/>
  <c r="X2888" i="1"/>
  <c r="Y2888" i="1"/>
  <c r="V2889" i="1"/>
  <c r="W2889" i="1"/>
  <c r="X2889" i="1"/>
  <c r="Y2889" i="1"/>
  <c r="V2890" i="1"/>
  <c r="W2890" i="1"/>
  <c r="X2890" i="1"/>
  <c r="Y2890" i="1"/>
  <c r="V2891" i="1"/>
  <c r="W2891" i="1"/>
  <c r="X2891" i="1"/>
  <c r="Y2891" i="1"/>
  <c r="V2892" i="1"/>
  <c r="W2892" i="1"/>
  <c r="X2892" i="1"/>
  <c r="Y2892" i="1"/>
  <c r="V2893" i="1"/>
  <c r="W2893" i="1"/>
  <c r="X2893" i="1"/>
  <c r="Y2893" i="1"/>
  <c r="V2894" i="1"/>
  <c r="W2894" i="1"/>
  <c r="X2894" i="1"/>
  <c r="Y2894" i="1"/>
  <c r="V2895" i="1"/>
  <c r="W2895" i="1"/>
  <c r="X2895" i="1"/>
  <c r="Y2895" i="1"/>
  <c r="V2896" i="1"/>
  <c r="W2896" i="1"/>
  <c r="X2896" i="1"/>
  <c r="Y2896" i="1"/>
  <c r="V2897" i="1"/>
  <c r="W2897" i="1"/>
  <c r="X2897" i="1"/>
  <c r="Y2897" i="1"/>
  <c r="V2898" i="1"/>
  <c r="W2898" i="1"/>
  <c r="X2898" i="1"/>
  <c r="Y2898" i="1"/>
  <c r="V2899" i="1"/>
  <c r="W2899" i="1"/>
  <c r="X2899" i="1"/>
  <c r="Y2899" i="1"/>
  <c r="V2900" i="1"/>
  <c r="W2900" i="1"/>
  <c r="X2900" i="1"/>
  <c r="Y2900" i="1"/>
  <c r="V2901" i="1"/>
  <c r="W2901" i="1"/>
  <c r="X2901" i="1"/>
  <c r="Y2901" i="1"/>
  <c r="V2902" i="1"/>
  <c r="W2902" i="1"/>
  <c r="X2902" i="1"/>
  <c r="Y2902" i="1"/>
  <c r="V2903" i="1"/>
  <c r="W2903" i="1"/>
  <c r="X2903" i="1"/>
  <c r="Y2903" i="1"/>
  <c r="V2904" i="1"/>
  <c r="W2904" i="1"/>
  <c r="X2904" i="1"/>
  <c r="Y2904" i="1"/>
  <c r="V2905" i="1"/>
  <c r="W2905" i="1"/>
  <c r="X2905" i="1"/>
  <c r="Y2905" i="1"/>
  <c r="V2906" i="1"/>
  <c r="W2906" i="1"/>
  <c r="X2906" i="1"/>
  <c r="Y2906" i="1"/>
  <c r="V2907" i="1"/>
  <c r="W2907" i="1"/>
  <c r="X2907" i="1"/>
  <c r="Y2907" i="1"/>
  <c r="V2908" i="1"/>
  <c r="W2908" i="1"/>
  <c r="X2908" i="1"/>
  <c r="Y2908" i="1"/>
  <c r="V2909" i="1"/>
  <c r="W2909" i="1"/>
  <c r="X2909" i="1"/>
  <c r="Y2909" i="1"/>
  <c r="V2910" i="1"/>
  <c r="W2910" i="1"/>
  <c r="X2910" i="1"/>
  <c r="Y2910" i="1"/>
  <c r="V2911" i="1"/>
  <c r="W2911" i="1"/>
  <c r="X2911" i="1"/>
  <c r="Y2911" i="1"/>
  <c r="V2912" i="1"/>
  <c r="W2912" i="1"/>
  <c r="X2912" i="1"/>
  <c r="Y2912" i="1"/>
  <c r="V2913" i="1"/>
  <c r="W2913" i="1"/>
  <c r="X2913" i="1"/>
  <c r="Y2913" i="1"/>
  <c r="V2914" i="1"/>
  <c r="W2914" i="1"/>
  <c r="X2914" i="1"/>
  <c r="Y2914" i="1"/>
  <c r="V2915" i="1"/>
  <c r="W2915" i="1"/>
  <c r="X2915" i="1"/>
  <c r="Y2915" i="1"/>
  <c r="V2916" i="1"/>
  <c r="W2916" i="1"/>
  <c r="X2916" i="1"/>
  <c r="Y2916" i="1"/>
  <c r="V2917" i="1"/>
  <c r="W2917" i="1"/>
  <c r="X2917" i="1"/>
  <c r="Y2917" i="1"/>
  <c r="V2918" i="1"/>
  <c r="W2918" i="1"/>
  <c r="X2918" i="1"/>
  <c r="Y2918" i="1"/>
  <c r="V2919" i="1"/>
  <c r="W2919" i="1"/>
  <c r="X2919" i="1"/>
  <c r="Y2919" i="1"/>
  <c r="V2920" i="1"/>
  <c r="W2920" i="1"/>
  <c r="X2920" i="1"/>
  <c r="Y2920" i="1"/>
  <c r="V2921" i="1"/>
  <c r="W2921" i="1"/>
  <c r="X2921" i="1"/>
  <c r="Y2921" i="1"/>
  <c r="V2922" i="1"/>
  <c r="W2922" i="1"/>
  <c r="X2922" i="1"/>
  <c r="Y2922" i="1"/>
  <c r="V2923" i="1"/>
  <c r="W2923" i="1"/>
  <c r="X2923" i="1"/>
  <c r="Y2923" i="1"/>
  <c r="V2924" i="1"/>
  <c r="W2924" i="1"/>
  <c r="X2924" i="1"/>
  <c r="Y2924" i="1"/>
  <c r="V2925" i="1"/>
  <c r="W2925" i="1"/>
  <c r="X2925" i="1"/>
  <c r="Y2925" i="1"/>
  <c r="V2926" i="1"/>
  <c r="W2926" i="1"/>
  <c r="X2926" i="1"/>
  <c r="Y2926" i="1"/>
  <c r="V2927" i="1"/>
  <c r="W2927" i="1"/>
  <c r="X2927" i="1"/>
  <c r="Y2927" i="1"/>
  <c r="V2928" i="1"/>
  <c r="W2928" i="1"/>
  <c r="X2928" i="1"/>
  <c r="Y2928" i="1"/>
  <c r="V2929" i="1"/>
  <c r="W2929" i="1"/>
  <c r="X2929" i="1"/>
  <c r="Y2929" i="1"/>
  <c r="V2930" i="1"/>
  <c r="W2930" i="1"/>
  <c r="X2930" i="1"/>
  <c r="Y2930" i="1"/>
  <c r="V2931" i="1"/>
  <c r="W2931" i="1"/>
  <c r="X2931" i="1"/>
  <c r="Y2931" i="1"/>
  <c r="V2932" i="1"/>
  <c r="W2932" i="1"/>
  <c r="X2932" i="1"/>
  <c r="Y2932" i="1"/>
  <c r="V2933" i="1"/>
  <c r="W2933" i="1"/>
  <c r="X2933" i="1"/>
  <c r="Y2933" i="1"/>
  <c r="V2934" i="1"/>
  <c r="W2934" i="1"/>
  <c r="X2934" i="1"/>
  <c r="Y2934" i="1"/>
  <c r="V2935" i="1"/>
  <c r="W2935" i="1"/>
  <c r="X2935" i="1"/>
  <c r="Y2935" i="1"/>
  <c r="V2936" i="1"/>
  <c r="W2936" i="1"/>
  <c r="X2936" i="1"/>
  <c r="Y2936" i="1"/>
  <c r="V2937" i="1"/>
  <c r="W2937" i="1"/>
  <c r="X2937" i="1"/>
  <c r="Y2937" i="1"/>
  <c r="V2938" i="1"/>
  <c r="W2938" i="1"/>
  <c r="X2938" i="1"/>
  <c r="Y2938" i="1"/>
  <c r="V2939" i="1"/>
  <c r="W2939" i="1"/>
  <c r="X2939" i="1"/>
  <c r="Y2939" i="1"/>
  <c r="V2940" i="1"/>
  <c r="W2940" i="1"/>
  <c r="X2940" i="1"/>
  <c r="Y2940" i="1"/>
  <c r="V2941" i="1"/>
  <c r="W2941" i="1"/>
  <c r="X2941" i="1"/>
  <c r="Y2941" i="1"/>
  <c r="V2942" i="1"/>
  <c r="W2942" i="1"/>
  <c r="X2942" i="1"/>
  <c r="Y2942" i="1"/>
  <c r="V2943" i="1"/>
  <c r="W2943" i="1"/>
  <c r="X2943" i="1"/>
  <c r="Y2943" i="1"/>
  <c r="V2944" i="1"/>
  <c r="W2944" i="1"/>
  <c r="X2944" i="1"/>
  <c r="Y2944" i="1"/>
  <c r="V2945" i="1"/>
  <c r="W2945" i="1"/>
  <c r="X2945" i="1"/>
  <c r="Y2945" i="1"/>
  <c r="V2946" i="1"/>
  <c r="W2946" i="1"/>
  <c r="X2946" i="1"/>
  <c r="Y2946" i="1"/>
  <c r="V2947" i="1"/>
  <c r="W2947" i="1"/>
  <c r="X2947" i="1"/>
  <c r="Y2947" i="1"/>
  <c r="V2948" i="1"/>
  <c r="W2948" i="1"/>
  <c r="X2948" i="1"/>
  <c r="Y2948" i="1"/>
  <c r="V2949" i="1"/>
  <c r="W2949" i="1"/>
  <c r="X2949" i="1"/>
  <c r="Y2949" i="1"/>
  <c r="V2950" i="1"/>
  <c r="W2950" i="1"/>
  <c r="X2950" i="1"/>
  <c r="Y2950" i="1"/>
  <c r="V2951" i="1"/>
  <c r="W2951" i="1"/>
  <c r="X2951" i="1"/>
  <c r="Y2951" i="1"/>
  <c r="V2952" i="1"/>
  <c r="W2952" i="1"/>
  <c r="X2952" i="1"/>
  <c r="Y2952" i="1"/>
  <c r="V2953" i="1"/>
  <c r="W2953" i="1"/>
  <c r="X2953" i="1"/>
  <c r="Y2953" i="1"/>
  <c r="V2954" i="1"/>
  <c r="W2954" i="1"/>
  <c r="X2954" i="1"/>
  <c r="Y2954" i="1"/>
  <c r="V2955" i="1"/>
  <c r="W2955" i="1"/>
  <c r="X2955" i="1"/>
  <c r="Y2955" i="1"/>
  <c r="V2956" i="1"/>
  <c r="W2956" i="1"/>
  <c r="X2956" i="1"/>
  <c r="Y2956" i="1"/>
  <c r="V2957" i="1"/>
  <c r="W2957" i="1"/>
  <c r="X2957" i="1"/>
  <c r="Y2957" i="1"/>
  <c r="V2958" i="1"/>
  <c r="W2958" i="1"/>
  <c r="X2958" i="1"/>
  <c r="Y2958" i="1"/>
  <c r="V2959" i="1"/>
  <c r="W2959" i="1"/>
  <c r="X2959" i="1"/>
  <c r="Y2959" i="1"/>
  <c r="V2960" i="1"/>
  <c r="W2960" i="1"/>
  <c r="X2960" i="1"/>
  <c r="Y2960" i="1"/>
  <c r="V2961" i="1"/>
  <c r="W2961" i="1"/>
  <c r="X2961" i="1"/>
  <c r="Y2961" i="1"/>
  <c r="V2962" i="1"/>
  <c r="W2962" i="1"/>
  <c r="X2962" i="1"/>
  <c r="Y2962" i="1"/>
  <c r="V2963" i="1"/>
  <c r="W2963" i="1"/>
  <c r="X2963" i="1"/>
  <c r="Y2963" i="1"/>
  <c r="V2964" i="1"/>
  <c r="W2964" i="1"/>
  <c r="X2964" i="1"/>
  <c r="Y2964" i="1"/>
  <c r="V2965" i="1"/>
  <c r="W2965" i="1"/>
  <c r="X2965" i="1"/>
  <c r="Y2965" i="1"/>
  <c r="V2966" i="1"/>
  <c r="W2966" i="1"/>
  <c r="X2966" i="1"/>
  <c r="Y2966" i="1"/>
  <c r="V2967" i="1"/>
  <c r="W2967" i="1"/>
  <c r="X2967" i="1"/>
  <c r="Y2967" i="1"/>
  <c r="V2968" i="1"/>
  <c r="W2968" i="1"/>
  <c r="X2968" i="1"/>
  <c r="Y2968" i="1"/>
  <c r="V2969" i="1"/>
  <c r="W2969" i="1"/>
  <c r="X2969" i="1"/>
  <c r="Y2969" i="1"/>
  <c r="V2970" i="1"/>
  <c r="W2970" i="1"/>
  <c r="X2970" i="1"/>
  <c r="Y2970" i="1"/>
  <c r="V2971" i="1"/>
  <c r="W2971" i="1"/>
  <c r="X2971" i="1"/>
  <c r="Y2971" i="1"/>
  <c r="V2972" i="1"/>
  <c r="W2972" i="1"/>
  <c r="X2972" i="1"/>
  <c r="Y2972" i="1"/>
  <c r="V2973" i="1"/>
  <c r="W2973" i="1"/>
  <c r="X2973" i="1"/>
  <c r="Y2973" i="1"/>
  <c r="V2974" i="1"/>
  <c r="W2974" i="1"/>
  <c r="X2974" i="1"/>
  <c r="Y2974" i="1"/>
  <c r="V2975" i="1"/>
  <c r="W2975" i="1"/>
  <c r="X2975" i="1"/>
  <c r="Y2975" i="1"/>
  <c r="V2976" i="1"/>
  <c r="W2976" i="1"/>
  <c r="X2976" i="1"/>
  <c r="Y2976" i="1"/>
  <c r="V2977" i="1"/>
  <c r="W2977" i="1"/>
  <c r="X2977" i="1"/>
  <c r="Y2977" i="1"/>
  <c r="V2978" i="1"/>
  <c r="W2978" i="1"/>
  <c r="X2978" i="1"/>
  <c r="Y2978" i="1"/>
  <c r="V2979" i="1"/>
  <c r="W2979" i="1"/>
  <c r="X2979" i="1"/>
  <c r="Y2979" i="1"/>
  <c r="V2980" i="1"/>
  <c r="W2980" i="1"/>
  <c r="X2980" i="1"/>
  <c r="Y2980" i="1"/>
  <c r="V2981" i="1"/>
  <c r="W2981" i="1"/>
  <c r="X2981" i="1"/>
  <c r="Y2981" i="1"/>
  <c r="V2982" i="1"/>
  <c r="W2982" i="1"/>
  <c r="X2982" i="1"/>
  <c r="Y2982" i="1"/>
  <c r="V2983" i="1"/>
  <c r="W2983" i="1"/>
  <c r="X2983" i="1"/>
  <c r="Y2983" i="1"/>
  <c r="V2984" i="1"/>
  <c r="W2984" i="1"/>
  <c r="X2984" i="1"/>
  <c r="Y2984" i="1"/>
  <c r="V2985" i="1"/>
  <c r="W2985" i="1"/>
  <c r="X2985" i="1"/>
  <c r="Y2985" i="1"/>
  <c r="V2986" i="1"/>
  <c r="W2986" i="1"/>
  <c r="X2986" i="1"/>
  <c r="Y2986" i="1"/>
  <c r="V2987" i="1"/>
  <c r="W2987" i="1"/>
  <c r="X2987" i="1"/>
  <c r="Y2987" i="1"/>
  <c r="V2988" i="1"/>
  <c r="W2988" i="1"/>
  <c r="X2988" i="1"/>
  <c r="Y2988" i="1"/>
  <c r="V2989" i="1"/>
  <c r="W2989" i="1"/>
  <c r="X2989" i="1"/>
  <c r="Y2989" i="1"/>
  <c r="V2990" i="1"/>
  <c r="W2990" i="1"/>
  <c r="X2990" i="1"/>
  <c r="Y2990" i="1"/>
  <c r="V2991" i="1"/>
  <c r="W2991" i="1"/>
  <c r="X2991" i="1"/>
  <c r="Y2991" i="1"/>
  <c r="V2992" i="1"/>
  <c r="W2992" i="1"/>
  <c r="X2992" i="1"/>
  <c r="Y2992" i="1"/>
  <c r="V2993" i="1"/>
  <c r="W2993" i="1"/>
  <c r="X2993" i="1"/>
  <c r="Y2993" i="1"/>
  <c r="V2994" i="1"/>
  <c r="W2994" i="1"/>
  <c r="X2994" i="1"/>
  <c r="Y2994" i="1"/>
  <c r="V2995" i="1"/>
  <c r="W2995" i="1"/>
  <c r="X2995" i="1"/>
  <c r="Y2995" i="1"/>
  <c r="V2996" i="1"/>
  <c r="W2996" i="1"/>
  <c r="X2996" i="1"/>
  <c r="Y2996" i="1"/>
  <c r="V2997" i="1"/>
  <c r="W2997" i="1"/>
  <c r="X2997" i="1"/>
  <c r="Y2997" i="1"/>
  <c r="V2998" i="1"/>
  <c r="W2998" i="1"/>
  <c r="X2998" i="1"/>
  <c r="Y2998" i="1"/>
  <c r="V2999" i="1"/>
  <c r="W2999" i="1"/>
  <c r="X2999" i="1"/>
  <c r="Y2999" i="1"/>
  <c r="V3000" i="1"/>
  <c r="W3000" i="1"/>
  <c r="X3000" i="1"/>
  <c r="Y3000" i="1"/>
  <c r="V3001" i="1"/>
  <c r="W3001" i="1"/>
  <c r="X3001" i="1"/>
  <c r="Y3001" i="1"/>
  <c r="V3002" i="1"/>
  <c r="W3002" i="1"/>
  <c r="X3002" i="1"/>
  <c r="Y3002" i="1"/>
  <c r="V3003" i="1"/>
  <c r="W3003" i="1"/>
  <c r="X3003" i="1"/>
  <c r="Y3003" i="1"/>
  <c r="V3004" i="1"/>
  <c r="W3004" i="1"/>
  <c r="X3004" i="1"/>
  <c r="Y3004" i="1"/>
  <c r="V3005" i="1"/>
  <c r="W3005" i="1"/>
  <c r="X3005" i="1"/>
  <c r="Y3005" i="1"/>
  <c r="V3006" i="1"/>
  <c r="W3006" i="1"/>
  <c r="X3006" i="1"/>
  <c r="Y3006" i="1"/>
  <c r="V3007" i="1"/>
  <c r="W3007" i="1"/>
  <c r="X3007" i="1"/>
  <c r="Y3007" i="1"/>
  <c r="V3008" i="1"/>
  <c r="W3008" i="1"/>
  <c r="X3008" i="1"/>
  <c r="Y3008" i="1"/>
  <c r="V3009" i="1"/>
  <c r="W3009" i="1"/>
  <c r="X3009" i="1"/>
  <c r="Y3009" i="1"/>
  <c r="V3010" i="1"/>
  <c r="W3010" i="1"/>
  <c r="X3010" i="1"/>
  <c r="Y3010" i="1"/>
  <c r="V3011" i="1"/>
  <c r="W3011" i="1"/>
  <c r="X3011" i="1"/>
  <c r="Y3011" i="1"/>
  <c r="V3012" i="1"/>
  <c r="W3012" i="1"/>
  <c r="X3012" i="1"/>
  <c r="Y3012" i="1"/>
  <c r="V3013" i="1"/>
  <c r="W3013" i="1"/>
  <c r="X3013" i="1"/>
  <c r="Y3013" i="1"/>
  <c r="V3014" i="1"/>
  <c r="W3014" i="1"/>
  <c r="X3014" i="1"/>
  <c r="Y3014" i="1"/>
  <c r="V3015" i="1"/>
  <c r="W3015" i="1"/>
  <c r="X3015" i="1"/>
  <c r="Y3015" i="1"/>
  <c r="V3016" i="1"/>
  <c r="W3016" i="1"/>
  <c r="X3016" i="1"/>
  <c r="Y3016" i="1"/>
  <c r="V3017" i="1"/>
  <c r="W3017" i="1"/>
  <c r="X3017" i="1"/>
  <c r="Y3017" i="1"/>
  <c r="V3018" i="1"/>
  <c r="W3018" i="1"/>
  <c r="X3018" i="1"/>
  <c r="Y3018" i="1"/>
  <c r="V3019" i="1"/>
  <c r="W3019" i="1"/>
  <c r="X3019" i="1"/>
  <c r="Y3019" i="1"/>
  <c r="V3020" i="1"/>
  <c r="W3020" i="1"/>
  <c r="X3020" i="1"/>
  <c r="Y3020" i="1"/>
  <c r="V3021" i="1"/>
  <c r="W3021" i="1"/>
  <c r="X3021" i="1"/>
  <c r="Y3021" i="1"/>
  <c r="V3022" i="1"/>
  <c r="W3022" i="1"/>
  <c r="X3022" i="1"/>
  <c r="Y3022" i="1"/>
  <c r="V3023" i="1"/>
  <c r="W3023" i="1"/>
  <c r="X3023" i="1"/>
  <c r="Y3023" i="1"/>
  <c r="V3024" i="1"/>
  <c r="W3024" i="1"/>
  <c r="X3024" i="1"/>
  <c r="Y3024" i="1"/>
  <c r="V3025" i="1"/>
  <c r="W3025" i="1"/>
  <c r="X3025" i="1"/>
  <c r="Y3025" i="1"/>
  <c r="V3026" i="1"/>
  <c r="W3026" i="1"/>
  <c r="X3026" i="1"/>
  <c r="Y3026" i="1"/>
  <c r="V3027" i="1"/>
  <c r="W3027" i="1"/>
  <c r="X3027" i="1"/>
  <c r="Y3027" i="1"/>
  <c r="V3028" i="1"/>
  <c r="W3028" i="1"/>
  <c r="X3028" i="1"/>
  <c r="Y3028" i="1"/>
  <c r="V3029" i="1"/>
  <c r="W3029" i="1"/>
  <c r="X3029" i="1"/>
  <c r="Y3029" i="1"/>
  <c r="V3030" i="1"/>
  <c r="W3030" i="1"/>
  <c r="X3030" i="1"/>
  <c r="Y3030" i="1"/>
  <c r="V3031" i="1"/>
  <c r="W3031" i="1"/>
  <c r="X3031" i="1"/>
  <c r="Y3031" i="1"/>
  <c r="V3032" i="1"/>
  <c r="W3032" i="1"/>
  <c r="X3032" i="1"/>
  <c r="Y3032" i="1"/>
  <c r="V3033" i="1"/>
  <c r="W3033" i="1"/>
  <c r="X3033" i="1"/>
  <c r="Y3033" i="1"/>
  <c r="V3034" i="1"/>
  <c r="W3034" i="1"/>
  <c r="X3034" i="1"/>
  <c r="Y3034" i="1"/>
  <c r="V3035" i="1"/>
  <c r="W3035" i="1"/>
  <c r="X3035" i="1"/>
  <c r="Y3035" i="1"/>
  <c r="V3036" i="1"/>
  <c r="W3036" i="1"/>
  <c r="X3036" i="1"/>
  <c r="Y3036" i="1"/>
  <c r="V3037" i="1"/>
  <c r="W3037" i="1"/>
  <c r="X3037" i="1"/>
  <c r="Y3037" i="1"/>
  <c r="V3038" i="1"/>
  <c r="W3038" i="1"/>
  <c r="X3038" i="1"/>
  <c r="Y3038" i="1"/>
  <c r="V3039" i="1"/>
  <c r="W3039" i="1"/>
  <c r="X3039" i="1"/>
  <c r="Y3039" i="1"/>
  <c r="V3040" i="1"/>
  <c r="W3040" i="1"/>
  <c r="X3040" i="1"/>
  <c r="Y3040" i="1"/>
  <c r="V3041" i="1"/>
  <c r="W3041" i="1"/>
  <c r="X3041" i="1"/>
  <c r="Y3041" i="1"/>
  <c r="V3042" i="1"/>
  <c r="W3042" i="1"/>
  <c r="X3042" i="1"/>
  <c r="Y3042" i="1"/>
  <c r="V3043" i="1"/>
  <c r="W3043" i="1"/>
  <c r="X3043" i="1"/>
  <c r="Y3043" i="1"/>
  <c r="V3044" i="1"/>
  <c r="W3044" i="1"/>
  <c r="X3044" i="1"/>
  <c r="Y3044" i="1"/>
  <c r="V3045" i="1"/>
  <c r="W3045" i="1"/>
  <c r="X3045" i="1"/>
  <c r="Y3045" i="1"/>
  <c r="V3046" i="1"/>
  <c r="W3046" i="1"/>
  <c r="X3046" i="1"/>
  <c r="Y3046" i="1"/>
  <c r="V3047" i="1"/>
  <c r="W3047" i="1"/>
  <c r="X3047" i="1"/>
  <c r="Y3047" i="1"/>
  <c r="V3048" i="1"/>
  <c r="W3048" i="1"/>
  <c r="X3048" i="1"/>
  <c r="Y3048" i="1"/>
  <c r="V3049" i="1"/>
  <c r="W3049" i="1"/>
  <c r="X3049" i="1"/>
  <c r="Y3049" i="1"/>
  <c r="V3050" i="1"/>
  <c r="W3050" i="1"/>
  <c r="X3050" i="1"/>
  <c r="Y3050" i="1"/>
  <c r="V3051" i="1"/>
  <c r="W3051" i="1"/>
  <c r="X3051" i="1"/>
  <c r="Y3051" i="1"/>
  <c r="V3052" i="1"/>
  <c r="W3052" i="1"/>
  <c r="X3052" i="1"/>
  <c r="Y3052" i="1"/>
  <c r="V3053" i="1"/>
  <c r="W3053" i="1"/>
  <c r="X3053" i="1"/>
  <c r="Y3053" i="1"/>
  <c r="V3054" i="1"/>
  <c r="W3054" i="1"/>
  <c r="X3054" i="1"/>
  <c r="Y3054" i="1"/>
  <c r="V3055" i="1"/>
  <c r="W3055" i="1"/>
  <c r="X3055" i="1"/>
  <c r="Y3055" i="1"/>
  <c r="V3056" i="1"/>
  <c r="W3056" i="1"/>
  <c r="X3056" i="1"/>
  <c r="Y3056" i="1"/>
  <c r="V3057" i="1"/>
  <c r="W3057" i="1"/>
  <c r="X3057" i="1"/>
  <c r="Y3057" i="1"/>
  <c r="V3058" i="1"/>
  <c r="W3058" i="1"/>
  <c r="X3058" i="1"/>
  <c r="Y3058" i="1"/>
  <c r="V3059" i="1"/>
  <c r="W3059" i="1"/>
  <c r="X3059" i="1"/>
  <c r="Y3059" i="1"/>
  <c r="V3060" i="1"/>
  <c r="W3060" i="1"/>
  <c r="X3060" i="1"/>
  <c r="Y3060" i="1"/>
  <c r="V3061" i="1"/>
  <c r="W3061" i="1"/>
  <c r="X3061" i="1"/>
  <c r="Y3061" i="1"/>
  <c r="V3062" i="1"/>
  <c r="W3062" i="1"/>
  <c r="X3062" i="1"/>
  <c r="Y3062" i="1"/>
  <c r="V3063" i="1"/>
  <c r="W3063" i="1"/>
  <c r="X3063" i="1"/>
  <c r="Y3063" i="1"/>
  <c r="V3064" i="1"/>
  <c r="W3064" i="1"/>
  <c r="X3064" i="1"/>
  <c r="Y3064" i="1"/>
  <c r="V3065" i="1"/>
  <c r="W3065" i="1"/>
  <c r="X3065" i="1"/>
  <c r="Y3065" i="1"/>
  <c r="V3066" i="1"/>
  <c r="W3066" i="1"/>
  <c r="X3066" i="1"/>
  <c r="Y3066" i="1"/>
  <c r="V3067" i="1"/>
  <c r="W3067" i="1"/>
  <c r="X3067" i="1"/>
  <c r="Y3067" i="1"/>
  <c r="V3068" i="1"/>
  <c r="W3068" i="1"/>
  <c r="X3068" i="1"/>
  <c r="Y3068" i="1"/>
  <c r="V3069" i="1"/>
  <c r="W3069" i="1"/>
  <c r="X3069" i="1"/>
  <c r="Y3069" i="1"/>
  <c r="V3070" i="1"/>
  <c r="W3070" i="1"/>
  <c r="X3070" i="1"/>
  <c r="Y3070" i="1"/>
  <c r="V3071" i="1"/>
  <c r="W3071" i="1"/>
  <c r="X3071" i="1"/>
  <c r="Y3071" i="1"/>
  <c r="V3072" i="1"/>
  <c r="W3072" i="1"/>
  <c r="X3072" i="1"/>
  <c r="Y3072" i="1"/>
  <c r="V3073" i="1"/>
  <c r="W3073" i="1"/>
  <c r="X3073" i="1"/>
  <c r="Y3073" i="1"/>
  <c r="V3074" i="1"/>
  <c r="W3074" i="1"/>
  <c r="X3074" i="1"/>
  <c r="Y3074" i="1"/>
  <c r="V3075" i="1"/>
  <c r="W3075" i="1"/>
  <c r="X3075" i="1"/>
  <c r="Y3075" i="1"/>
  <c r="V3076" i="1"/>
  <c r="W3076" i="1"/>
  <c r="X3076" i="1"/>
  <c r="Y3076" i="1"/>
  <c r="V3077" i="1"/>
  <c r="W3077" i="1"/>
  <c r="X3077" i="1"/>
  <c r="Y3077" i="1"/>
  <c r="V3078" i="1"/>
  <c r="W3078" i="1"/>
  <c r="X3078" i="1"/>
  <c r="Y3078" i="1"/>
  <c r="V3079" i="1"/>
  <c r="W3079" i="1"/>
  <c r="X3079" i="1"/>
  <c r="Y3079" i="1"/>
  <c r="V3080" i="1"/>
  <c r="W3080" i="1"/>
  <c r="X3080" i="1"/>
  <c r="Y3080" i="1"/>
  <c r="V3081" i="1"/>
  <c r="W3081" i="1"/>
  <c r="X3081" i="1"/>
  <c r="Y3081" i="1"/>
  <c r="V3082" i="1"/>
  <c r="W3082" i="1"/>
  <c r="X3082" i="1"/>
  <c r="Y3082" i="1"/>
  <c r="V3083" i="1"/>
  <c r="W3083" i="1"/>
  <c r="X3083" i="1"/>
  <c r="Y3083" i="1"/>
  <c r="V3084" i="1"/>
  <c r="W3084" i="1"/>
  <c r="X3084" i="1"/>
  <c r="Y3084" i="1"/>
  <c r="V3085" i="1"/>
  <c r="W3085" i="1"/>
  <c r="X3085" i="1"/>
  <c r="Y3085" i="1"/>
  <c r="V3086" i="1"/>
  <c r="W3086" i="1"/>
  <c r="X3086" i="1"/>
  <c r="Y3086" i="1"/>
  <c r="V3087" i="1"/>
  <c r="W3087" i="1"/>
  <c r="X3087" i="1"/>
  <c r="Y3087" i="1"/>
  <c r="V3088" i="1"/>
  <c r="W3088" i="1"/>
  <c r="X3088" i="1"/>
  <c r="Y3088" i="1"/>
  <c r="V3089" i="1"/>
  <c r="W3089" i="1"/>
  <c r="X3089" i="1"/>
  <c r="Y3089" i="1"/>
  <c r="V3090" i="1"/>
  <c r="W3090" i="1"/>
  <c r="X3090" i="1"/>
  <c r="Y3090" i="1"/>
  <c r="V3091" i="1"/>
  <c r="W3091" i="1"/>
  <c r="X3091" i="1"/>
  <c r="Y3091" i="1"/>
  <c r="V3092" i="1"/>
  <c r="W3092" i="1"/>
  <c r="X3092" i="1"/>
  <c r="Y3092" i="1"/>
  <c r="V3093" i="1"/>
  <c r="W3093" i="1"/>
  <c r="X3093" i="1"/>
  <c r="Y3093" i="1"/>
  <c r="V3094" i="1"/>
  <c r="W3094" i="1"/>
  <c r="X3094" i="1"/>
  <c r="Y3094" i="1"/>
  <c r="V3095" i="1"/>
  <c r="W3095" i="1"/>
  <c r="X3095" i="1"/>
  <c r="Y3095" i="1"/>
  <c r="V3096" i="1"/>
  <c r="W3096" i="1"/>
  <c r="X3096" i="1"/>
  <c r="Y3096" i="1"/>
  <c r="V3097" i="1"/>
  <c r="W3097" i="1"/>
  <c r="X3097" i="1"/>
  <c r="Y3097" i="1"/>
  <c r="V3098" i="1"/>
  <c r="W3098" i="1"/>
  <c r="X3098" i="1"/>
  <c r="Y3098" i="1"/>
  <c r="V3099" i="1"/>
  <c r="W3099" i="1"/>
  <c r="X3099" i="1"/>
  <c r="Y3099" i="1"/>
  <c r="V3100" i="1"/>
  <c r="W3100" i="1"/>
  <c r="X3100" i="1"/>
  <c r="Y3100" i="1"/>
  <c r="V3101" i="1"/>
  <c r="W3101" i="1"/>
  <c r="X3101" i="1"/>
  <c r="Y3101" i="1"/>
  <c r="V3102" i="1"/>
  <c r="W3102" i="1"/>
  <c r="X3102" i="1"/>
  <c r="Y3102" i="1"/>
  <c r="V3103" i="1"/>
  <c r="W3103" i="1"/>
  <c r="X3103" i="1"/>
  <c r="Y3103" i="1"/>
  <c r="V3104" i="1"/>
  <c r="W3104" i="1"/>
  <c r="X3104" i="1"/>
  <c r="Y3104" i="1"/>
  <c r="V3105" i="1"/>
  <c r="W3105" i="1"/>
  <c r="X3105" i="1"/>
  <c r="Y3105" i="1"/>
  <c r="V3106" i="1"/>
  <c r="W3106" i="1"/>
  <c r="X3106" i="1"/>
  <c r="Y3106" i="1"/>
  <c r="V3107" i="1"/>
  <c r="W3107" i="1"/>
  <c r="X3107" i="1"/>
  <c r="Y3107" i="1"/>
  <c r="V3108" i="1"/>
  <c r="W3108" i="1"/>
  <c r="X3108" i="1"/>
  <c r="Y3108" i="1"/>
  <c r="V3109" i="1"/>
  <c r="W3109" i="1"/>
  <c r="X3109" i="1"/>
  <c r="Y3109" i="1"/>
  <c r="V3110" i="1"/>
  <c r="W3110" i="1"/>
  <c r="X3110" i="1"/>
  <c r="Y3110" i="1"/>
  <c r="V3111" i="1"/>
  <c r="W3111" i="1"/>
  <c r="X3111" i="1"/>
  <c r="Y3111" i="1"/>
  <c r="V3112" i="1"/>
  <c r="W3112" i="1"/>
  <c r="X3112" i="1"/>
  <c r="Y3112" i="1"/>
  <c r="V3113" i="1"/>
  <c r="W3113" i="1"/>
  <c r="X3113" i="1"/>
  <c r="Y3113" i="1"/>
  <c r="V3114" i="1"/>
  <c r="W3114" i="1"/>
  <c r="X3114" i="1"/>
  <c r="Y3114" i="1"/>
  <c r="V3115" i="1"/>
  <c r="W3115" i="1"/>
  <c r="X3115" i="1"/>
  <c r="Y3115" i="1"/>
  <c r="V3116" i="1"/>
  <c r="W3116" i="1"/>
  <c r="X3116" i="1"/>
  <c r="Y3116" i="1"/>
  <c r="V3117" i="1"/>
  <c r="W3117" i="1"/>
  <c r="X3117" i="1"/>
  <c r="Y3117" i="1"/>
  <c r="V3118" i="1"/>
  <c r="W3118" i="1"/>
  <c r="X3118" i="1"/>
  <c r="Y3118" i="1"/>
  <c r="V3119" i="1"/>
  <c r="W3119" i="1"/>
  <c r="X3119" i="1"/>
  <c r="Y3119" i="1"/>
  <c r="V3120" i="1"/>
  <c r="W3120" i="1"/>
  <c r="X3120" i="1"/>
  <c r="Y3120" i="1"/>
  <c r="V3121" i="1"/>
  <c r="W3121" i="1"/>
  <c r="X3121" i="1"/>
  <c r="Y3121" i="1"/>
  <c r="V3122" i="1"/>
  <c r="W3122" i="1"/>
  <c r="X3122" i="1"/>
  <c r="Y3122" i="1"/>
  <c r="V3123" i="1"/>
  <c r="W3123" i="1"/>
  <c r="X3123" i="1"/>
  <c r="Y3123" i="1"/>
  <c r="V3124" i="1"/>
  <c r="W3124" i="1"/>
  <c r="X3124" i="1"/>
  <c r="Y3124" i="1"/>
  <c r="V3125" i="1"/>
  <c r="W3125" i="1"/>
  <c r="X3125" i="1"/>
  <c r="Y3125" i="1"/>
  <c r="V3126" i="1"/>
  <c r="W3126" i="1"/>
  <c r="X3126" i="1"/>
  <c r="Y3126" i="1"/>
  <c r="V3127" i="1"/>
  <c r="W3127" i="1"/>
  <c r="X3127" i="1"/>
  <c r="Y3127" i="1"/>
  <c r="V3128" i="1"/>
  <c r="W3128" i="1"/>
  <c r="X3128" i="1"/>
  <c r="Y3128" i="1"/>
  <c r="V3129" i="1"/>
  <c r="W3129" i="1"/>
  <c r="X3129" i="1"/>
  <c r="Y3129" i="1"/>
  <c r="V3130" i="1"/>
  <c r="W3130" i="1"/>
  <c r="X3130" i="1"/>
  <c r="Y3130" i="1"/>
  <c r="V3131" i="1"/>
  <c r="W3131" i="1"/>
  <c r="X3131" i="1"/>
  <c r="Y3131" i="1"/>
  <c r="V3132" i="1"/>
  <c r="W3132" i="1"/>
  <c r="X3132" i="1"/>
  <c r="Y3132" i="1"/>
  <c r="V3133" i="1"/>
  <c r="W3133" i="1"/>
  <c r="X3133" i="1"/>
  <c r="Y3133" i="1"/>
  <c r="V3134" i="1"/>
  <c r="W3134" i="1"/>
  <c r="X3134" i="1"/>
  <c r="Y3134" i="1"/>
  <c r="V3135" i="1"/>
  <c r="W3135" i="1"/>
  <c r="X3135" i="1"/>
  <c r="Y3135" i="1"/>
  <c r="V3136" i="1"/>
  <c r="W3136" i="1"/>
  <c r="X3136" i="1"/>
  <c r="Y3136" i="1"/>
  <c r="V3137" i="1"/>
  <c r="W3137" i="1"/>
  <c r="X3137" i="1"/>
  <c r="Y3137" i="1"/>
  <c r="V3138" i="1"/>
  <c r="W3138" i="1"/>
  <c r="X3138" i="1"/>
  <c r="Y3138" i="1"/>
  <c r="V3139" i="1"/>
  <c r="W3139" i="1"/>
  <c r="X3139" i="1"/>
  <c r="Y3139" i="1"/>
  <c r="V3140" i="1"/>
  <c r="W3140" i="1"/>
  <c r="X3140" i="1"/>
  <c r="Y3140" i="1"/>
  <c r="V3141" i="1"/>
  <c r="W3141" i="1"/>
  <c r="X3141" i="1"/>
  <c r="Y3141" i="1"/>
  <c r="V3142" i="1"/>
  <c r="W3142" i="1"/>
  <c r="X3142" i="1"/>
  <c r="Y3142" i="1"/>
  <c r="V3143" i="1"/>
  <c r="W3143" i="1"/>
  <c r="X3143" i="1"/>
  <c r="Y3143" i="1"/>
  <c r="V3144" i="1"/>
  <c r="W3144" i="1"/>
  <c r="X3144" i="1"/>
  <c r="Y3144" i="1"/>
  <c r="V3145" i="1"/>
  <c r="W3145" i="1"/>
  <c r="X3145" i="1"/>
  <c r="Y3145" i="1"/>
  <c r="V3146" i="1"/>
  <c r="W3146" i="1"/>
  <c r="X3146" i="1"/>
  <c r="Y3146" i="1"/>
  <c r="V3147" i="1"/>
  <c r="W3147" i="1"/>
  <c r="X3147" i="1"/>
  <c r="Y3147" i="1"/>
  <c r="V3148" i="1"/>
  <c r="W3148" i="1"/>
  <c r="X3148" i="1"/>
  <c r="Y3148" i="1"/>
  <c r="V3149" i="1"/>
  <c r="W3149" i="1"/>
  <c r="X3149" i="1"/>
  <c r="Y3149" i="1"/>
  <c r="V3150" i="1"/>
  <c r="W3150" i="1"/>
  <c r="X3150" i="1"/>
  <c r="Y3150" i="1"/>
  <c r="V3151" i="1"/>
  <c r="W3151" i="1"/>
  <c r="X3151" i="1"/>
  <c r="Y3151" i="1"/>
  <c r="V3152" i="1"/>
  <c r="W3152" i="1"/>
  <c r="X3152" i="1"/>
  <c r="Y3152" i="1"/>
  <c r="V3153" i="1"/>
  <c r="W3153" i="1"/>
  <c r="X3153" i="1"/>
  <c r="Y3153" i="1"/>
  <c r="V3154" i="1"/>
  <c r="W3154" i="1"/>
  <c r="X3154" i="1"/>
  <c r="Y3154" i="1"/>
  <c r="V3155" i="1"/>
  <c r="W3155" i="1"/>
  <c r="X3155" i="1"/>
  <c r="Y3155" i="1"/>
  <c r="V3156" i="1"/>
  <c r="W3156" i="1"/>
  <c r="X3156" i="1"/>
  <c r="Y3156" i="1"/>
  <c r="V3157" i="1"/>
  <c r="W3157" i="1"/>
  <c r="X3157" i="1"/>
  <c r="Y3157" i="1"/>
  <c r="V3158" i="1"/>
  <c r="W3158" i="1"/>
  <c r="X3158" i="1"/>
  <c r="Y3158" i="1"/>
  <c r="V3159" i="1"/>
  <c r="W3159" i="1"/>
  <c r="X3159" i="1"/>
  <c r="Y3159" i="1"/>
  <c r="V3160" i="1"/>
  <c r="W3160" i="1"/>
  <c r="X3160" i="1"/>
  <c r="Y3160" i="1"/>
  <c r="V3161" i="1"/>
  <c r="W3161" i="1"/>
  <c r="X3161" i="1"/>
  <c r="Y3161" i="1"/>
  <c r="V3162" i="1"/>
  <c r="W3162" i="1"/>
  <c r="X3162" i="1"/>
  <c r="Y3162" i="1"/>
  <c r="V3163" i="1"/>
  <c r="W3163" i="1"/>
  <c r="X3163" i="1"/>
  <c r="Y3163" i="1"/>
  <c r="V3164" i="1"/>
  <c r="W3164" i="1"/>
  <c r="X3164" i="1"/>
  <c r="Y3164" i="1"/>
  <c r="V3165" i="1"/>
  <c r="W3165" i="1"/>
  <c r="X3165" i="1"/>
  <c r="Y3165" i="1"/>
  <c r="V3166" i="1"/>
  <c r="W3166" i="1"/>
  <c r="X3166" i="1"/>
  <c r="Y3166" i="1"/>
  <c r="V3167" i="1"/>
  <c r="W3167" i="1"/>
  <c r="X3167" i="1"/>
  <c r="Y3167" i="1"/>
  <c r="V3168" i="1"/>
  <c r="W3168" i="1"/>
  <c r="X3168" i="1"/>
  <c r="Y3168" i="1"/>
  <c r="V3169" i="1"/>
  <c r="W3169" i="1"/>
  <c r="X3169" i="1"/>
  <c r="Y3169" i="1"/>
  <c r="V3170" i="1"/>
  <c r="W3170" i="1"/>
  <c r="X3170" i="1"/>
  <c r="Y3170" i="1"/>
  <c r="V3171" i="1"/>
  <c r="W3171" i="1"/>
  <c r="X3171" i="1"/>
  <c r="Y3171" i="1"/>
  <c r="V3172" i="1"/>
  <c r="W3172" i="1"/>
  <c r="X3172" i="1"/>
  <c r="Y3172" i="1"/>
  <c r="V3173" i="1"/>
  <c r="W3173" i="1"/>
  <c r="X3173" i="1"/>
  <c r="Y3173" i="1"/>
  <c r="V3174" i="1"/>
  <c r="W3174" i="1"/>
  <c r="X3174" i="1"/>
  <c r="Y3174" i="1"/>
  <c r="V3175" i="1"/>
  <c r="W3175" i="1"/>
  <c r="X3175" i="1"/>
  <c r="Y3175" i="1"/>
  <c r="V3176" i="1"/>
  <c r="W3176" i="1"/>
  <c r="X3176" i="1"/>
  <c r="Y3176" i="1"/>
  <c r="V3177" i="1"/>
  <c r="W3177" i="1"/>
  <c r="X3177" i="1"/>
  <c r="Y3177" i="1"/>
  <c r="V3178" i="1"/>
  <c r="W3178" i="1"/>
  <c r="X3178" i="1"/>
  <c r="Y3178" i="1"/>
  <c r="V3179" i="1"/>
  <c r="W3179" i="1"/>
  <c r="X3179" i="1"/>
  <c r="Y3179" i="1"/>
  <c r="V3180" i="1"/>
  <c r="W3180" i="1"/>
  <c r="X3180" i="1"/>
  <c r="Y3180" i="1"/>
  <c r="V3181" i="1"/>
  <c r="W3181" i="1"/>
  <c r="X3181" i="1"/>
  <c r="Y3181" i="1"/>
  <c r="V3182" i="1"/>
  <c r="W3182" i="1"/>
  <c r="X3182" i="1"/>
  <c r="Y3182" i="1"/>
  <c r="V3183" i="1"/>
  <c r="W3183" i="1"/>
  <c r="X3183" i="1"/>
  <c r="Y3183" i="1"/>
  <c r="V3184" i="1"/>
  <c r="W3184" i="1"/>
  <c r="X3184" i="1"/>
  <c r="Y3184" i="1"/>
  <c r="V3185" i="1"/>
  <c r="W3185" i="1"/>
  <c r="X3185" i="1"/>
  <c r="Y3185" i="1"/>
  <c r="V3186" i="1"/>
  <c r="W3186" i="1"/>
  <c r="X3186" i="1"/>
  <c r="Y3186" i="1"/>
  <c r="V3187" i="1"/>
  <c r="W3187" i="1"/>
  <c r="X3187" i="1"/>
  <c r="Y3187" i="1"/>
  <c r="V3188" i="1"/>
  <c r="W3188" i="1"/>
  <c r="X3188" i="1"/>
  <c r="Y3188" i="1"/>
  <c r="V3189" i="1"/>
  <c r="W3189" i="1"/>
  <c r="X3189" i="1"/>
  <c r="Y3189" i="1"/>
  <c r="V3190" i="1"/>
  <c r="W3190" i="1"/>
  <c r="X3190" i="1"/>
  <c r="Y3190" i="1"/>
  <c r="V3191" i="1"/>
  <c r="W3191" i="1"/>
  <c r="X3191" i="1"/>
  <c r="Y3191" i="1"/>
  <c r="V3192" i="1"/>
  <c r="W3192" i="1"/>
  <c r="X3192" i="1"/>
  <c r="Y3192" i="1"/>
  <c r="V3193" i="1"/>
  <c r="W3193" i="1"/>
  <c r="X3193" i="1"/>
  <c r="Y3193" i="1"/>
  <c r="V3194" i="1"/>
  <c r="W3194" i="1"/>
  <c r="X3194" i="1"/>
  <c r="Y3194" i="1"/>
  <c r="V3195" i="1"/>
  <c r="W3195" i="1"/>
  <c r="X3195" i="1"/>
  <c r="Y3195" i="1"/>
  <c r="V3196" i="1"/>
  <c r="W3196" i="1"/>
  <c r="X3196" i="1"/>
  <c r="Y3196" i="1"/>
  <c r="V3197" i="1"/>
  <c r="W3197" i="1"/>
  <c r="X3197" i="1"/>
  <c r="Y3197" i="1"/>
  <c r="V3198" i="1"/>
  <c r="W3198" i="1"/>
  <c r="X3198" i="1"/>
  <c r="Y3198" i="1"/>
  <c r="V3199" i="1"/>
  <c r="W3199" i="1"/>
  <c r="X3199" i="1"/>
  <c r="Y3199" i="1"/>
  <c r="V3200" i="1"/>
  <c r="W3200" i="1"/>
  <c r="X3200" i="1"/>
  <c r="Y3200" i="1"/>
  <c r="V3201" i="1"/>
  <c r="W3201" i="1"/>
  <c r="X3201" i="1"/>
  <c r="Y3201" i="1"/>
  <c r="V3202" i="1"/>
  <c r="W3202" i="1"/>
  <c r="X3202" i="1"/>
  <c r="Y3202" i="1"/>
  <c r="V3203" i="1"/>
  <c r="W3203" i="1"/>
  <c r="X3203" i="1"/>
  <c r="Y3203" i="1"/>
  <c r="V3204" i="1"/>
  <c r="W3204" i="1"/>
  <c r="X3204" i="1"/>
  <c r="Y3204" i="1"/>
  <c r="V3205" i="1"/>
  <c r="W3205" i="1"/>
  <c r="X3205" i="1"/>
  <c r="Y3205" i="1"/>
  <c r="V3206" i="1"/>
  <c r="W3206" i="1"/>
  <c r="X3206" i="1"/>
  <c r="Y3206" i="1"/>
  <c r="V3207" i="1"/>
  <c r="W3207" i="1"/>
  <c r="X3207" i="1"/>
  <c r="Y3207" i="1"/>
  <c r="V3208" i="1"/>
  <c r="W3208" i="1"/>
  <c r="X3208" i="1"/>
  <c r="Y3208" i="1"/>
  <c r="V3209" i="1"/>
  <c r="W3209" i="1"/>
  <c r="X3209" i="1"/>
  <c r="Y3209" i="1"/>
  <c r="V3210" i="1"/>
  <c r="W3210" i="1"/>
  <c r="X3210" i="1"/>
  <c r="Y3210" i="1"/>
  <c r="V3211" i="1"/>
  <c r="W3211" i="1"/>
  <c r="X3211" i="1"/>
  <c r="Y3211" i="1"/>
  <c r="V3212" i="1"/>
  <c r="W3212" i="1"/>
  <c r="X3212" i="1"/>
  <c r="Y3212" i="1"/>
  <c r="V3213" i="1"/>
  <c r="W3213" i="1"/>
  <c r="X3213" i="1"/>
  <c r="Y3213" i="1"/>
  <c r="V3214" i="1"/>
  <c r="W3214" i="1"/>
  <c r="X3214" i="1"/>
  <c r="Y3214" i="1"/>
  <c r="V3215" i="1"/>
  <c r="W3215" i="1"/>
  <c r="X3215" i="1"/>
  <c r="Y3215" i="1"/>
  <c r="V3216" i="1"/>
  <c r="W3216" i="1"/>
  <c r="X3216" i="1"/>
  <c r="Y3216" i="1"/>
  <c r="V3217" i="1"/>
  <c r="W3217" i="1"/>
  <c r="X3217" i="1"/>
  <c r="Y3217" i="1"/>
  <c r="V3218" i="1"/>
  <c r="W3218" i="1"/>
  <c r="X3218" i="1"/>
  <c r="Y3218" i="1"/>
  <c r="V3219" i="1"/>
  <c r="W3219" i="1"/>
  <c r="X3219" i="1"/>
  <c r="Y3219" i="1"/>
  <c r="V3220" i="1"/>
  <c r="W3220" i="1"/>
  <c r="X3220" i="1"/>
  <c r="Y3220" i="1"/>
  <c r="V3221" i="1"/>
  <c r="W3221" i="1"/>
  <c r="X3221" i="1"/>
  <c r="Y3221" i="1"/>
  <c r="V3222" i="1"/>
  <c r="W3222" i="1"/>
  <c r="X3222" i="1"/>
  <c r="Y3222" i="1"/>
  <c r="V3223" i="1"/>
  <c r="W3223" i="1"/>
  <c r="X3223" i="1"/>
  <c r="Y3223" i="1"/>
  <c r="V3224" i="1"/>
  <c r="W3224" i="1"/>
  <c r="X3224" i="1"/>
  <c r="Y3224" i="1"/>
  <c r="V3225" i="1"/>
  <c r="W3225" i="1"/>
  <c r="X3225" i="1"/>
  <c r="Y3225" i="1"/>
  <c r="V3226" i="1"/>
  <c r="W3226" i="1"/>
  <c r="X3226" i="1"/>
  <c r="Y3226" i="1"/>
  <c r="V3227" i="1"/>
  <c r="W3227" i="1"/>
  <c r="X3227" i="1"/>
  <c r="Y3227" i="1"/>
  <c r="V3228" i="1"/>
  <c r="W3228" i="1"/>
  <c r="X3228" i="1"/>
  <c r="Y3228" i="1"/>
  <c r="V3229" i="1"/>
  <c r="W3229" i="1"/>
  <c r="X3229" i="1"/>
  <c r="Y3229" i="1"/>
  <c r="V3230" i="1"/>
  <c r="W3230" i="1"/>
  <c r="X3230" i="1"/>
  <c r="Y3230" i="1"/>
  <c r="V3231" i="1"/>
  <c r="W3231" i="1"/>
  <c r="X3231" i="1"/>
  <c r="Y3231" i="1"/>
  <c r="V3232" i="1"/>
  <c r="W3232" i="1"/>
  <c r="X3232" i="1"/>
  <c r="Y3232" i="1"/>
  <c r="V3233" i="1"/>
  <c r="W3233" i="1"/>
  <c r="X3233" i="1"/>
  <c r="Y3233" i="1"/>
  <c r="V3234" i="1"/>
  <c r="W3234" i="1"/>
  <c r="X3234" i="1"/>
  <c r="Y3234" i="1"/>
  <c r="V3235" i="1"/>
  <c r="W3235" i="1"/>
  <c r="X3235" i="1"/>
  <c r="Y3235" i="1"/>
  <c r="V3236" i="1"/>
  <c r="W3236" i="1"/>
  <c r="X3236" i="1"/>
  <c r="Y3236" i="1"/>
  <c r="V3237" i="1"/>
  <c r="W3237" i="1"/>
  <c r="X3237" i="1"/>
  <c r="Y3237" i="1"/>
  <c r="V3238" i="1"/>
  <c r="W3238" i="1"/>
  <c r="X3238" i="1"/>
  <c r="Y3238" i="1"/>
  <c r="V3239" i="1"/>
  <c r="W3239" i="1"/>
  <c r="X3239" i="1"/>
  <c r="Y3239" i="1"/>
  <c r="V3240" i="1"/>
  <c r="W3240" i="1"/>
  <c r="X3240" i="1"/>
  <c r="Y3240" i="1"/>
  <c r="V3241" i="1"/>
  <c r="W3241" i="1"/>
  <c r="X3241" i="1"/>
  <c r="Y3241" i="1"/>
  <c r="V3242" i="1"/>
  <c r="W3242" i="1"/>
  <c r="X3242" i="1"/>
  <c r="Y3242" i="1"/>
  <c r="V3243" i="1"/>
  <c r="W3243" i="1"/>
  <c r="X3243" i="1"/>
  <c r="Y3243" i="1"/>
  <c r="V3244" i="1"/>
  <c r="W3244" i="1"/>
  <c r="X3244" i="1"/>
  <c r="Y3244" i="1"/>
  <c r="V3245" i="1"/>
  <c r="W3245" i="1"/>
  <c r="X3245" i="1"/>
  <c r="Y3245" i="1"/>
  <c r="V3246" i="1"/>
  <c r="W3246" i="1"/>
  <c r="X3246" i="1"/>
  <c r="Y3246" i="1"/>
  <c r="V3247" i="1"/>
  <c r="W3247" i="1"/>
  <c r="X3247" i="1"/>
  <c r="Y3247" i="1"/>
  <c r="V3248" i="1"/>
  <c r="W3248" i="1"/>
  <c r="X3248" i="1"/>
  <c r="Y3248" i="1"/>
  <c r="V3249" i="1"/>
  <c r="W3249" i="1"/>
  <c r="X3249" i="1"/>
  <c r="Y3249" i="1"/>
  <c r="V3250" i="1"/>
  <c r="W3250" i="1"/>
  <c r="X3250" i="1"/>
  <c r="Y3250" i="1"/>
  <c r="V3251" i="1"/>
  <c r="W3251" i="1"/>
  <c r="X3251" i="1"/>
  <c r="Y3251" i="1"/>
  <c r="V3252" i="1"/>
  <c r="W3252" i="1"/>
  <c r="X3252" i="1"/>
  <c r="Y3252" i="1"/>
  <c r="V3253" i="1"/>
  <c r="W3253" i="1"/>
  <c r="X3253" i="1"/>
  <c r="Y3253" i="1"/>
  <c r="V3254" i="1"/>
  <c r="W3254" i="1"/>
  <c r="X3254" i="1"/>
  <c r="Y3254" i="1"/>
  <c r="V3255" i="1"/>
  <c r="W3255" i="1"/>
  <c r="X3255" i="1"/>
  <c r="Y3255" i="1"/>
  <c r="V3256" i="1"/>
  <c r="W3256" i="1"/>
  <c r="X3256" i="1"/>
  <c r="Y3256" i="1"/>
  <c r="V3257" i="1"/>
  <c r="W3257" i="1"/>
  <c r="X3257" i="1"/>
  <c r="Y3257" i="1"/>
  <c r="V3258" i="1"/>
  <c r="W3258" i="1"/>
  <c r="X3258" i="1"/>
  <c r="Y3258" i="1"/>
  <c r="V3259" i="1"/>
  <c r="W3259" i="1"/>
  <c r="X3259" i="1"/>
  <c r="Y3259" i="1"/>
  <c r="V3260" i="1"/>
  <c r="W3260" i="1"/>
  <c r="X3260" i="1"/>
  <c r="Y3260" i="1"/>
  <c r="V3261" i="1"/>
  <c r="W3261" i="1"/>
  <c r="X3261" i="1"/>
  <c r="Y3261" i="1"/>
  <c r="V3262" i="1"/>
  <c r="W3262" i="1"/>
  <c r="X3262" i="1"/>
  <c r="Y3262" i="1"/>
  <c r="V3263" i="1"/>
  <c r="W3263" i="1"/>
  <c r="X3263" i="1"/>
  <c r="Y3263" i="1"/>
  <c r="V3264" i="1"/>
  <c r="W3264" i="1"/>
  <c r="X3264" i="1"/>
  <c r="Y3264" i="1"/>
  <c r="V3265" i="1"/>
  <c r="W3265" i="1"/>
  <c r="X3265" i="1"/>
  <c r="Y3265" i="1"/>
  <c r="V3266" i="1"/>
  <c r="W3266" i="1"/>
  <c r="X3266" i="1"/>
  <c r="Y3266" i="1"/>
  <c r="V3267" i="1"/>
  <c r="W3267" i="1"/>
  <c r="X3267" i="1"/>
  <c r="Y3267" i="1"/>
  <c r="V3268" i="1"/>
  <c r="W3268" i="1"/>
  <c r="X3268" i="1"/>
  <c r="Y3268" i="1"/>
  <c r="V3269" i="1"/>
  <c r="W3269" i="1"/>
  <c r="X3269" i="1"/>
  <c r="Y3269" i="1"/>
  <c r="V3270" i="1"/>
  <c r="W3270" i="1"/>
  <c r="X3270" i="1"/>
  <c r="Y3270" i="1"/>
  <c r="V3271" i="1"/>
  <c r="W3271" i="1"/>
  <c r="X3271" i="1"/>
  <c r="Y3271" i="1"/>
  <c r="V3272" i="1"/>
  <c r="W3272" i="1"/>
  <c r="X3272" i="1"/>
  <c r="Y3272" i="1"/>
  <c r="V3273" i="1"/>
  <c r="W3273" i="1"/>
  <c r="X3273" i="1"/>
  <c r="Y3273" i="1"/>
  <c r="V3274" i="1"/>
  <c r="W3274" i="1"/>
  <c r="X3274" i="1"/>
  <c r="Y3274" i="1"/>
  <c r="V3275" i="1"/>
  <c r="W3275" i="1"/>
  <c r="X3275" i="1"/>
  <c r="Y3275" i="1"/>
  <c r="V3276" i="1"/>
  <c r="W3276" i="1"/>
  <c r="X3276" i="1"/>
  <c r="Y3276" i="1"/>
  <c r="V3277" i="1"/>
  <c r="W3277" i="1"/>
  <c r="X3277" i="1"/>
  <c r="Y3277" i="1"/>
  <c r="V3278" i="1"/>
  <c r="W3278" i="1"/>
  <c r="X3278" i="1"/>
  <c r="Y3278" i="1"/>
  <c r="V3279" i="1"/>
  <c r="W3279" i="1"/>
  <c r="X3279" i="1"/>
  <c r="Y3279" i="1"/>
  <c r="V3280" i="1"/>
  <c r="W3280" i="1"/>
  <c r="X3280" i="1"/>
  <c r="Y3280" i="1"/>
  <c r="V3281" i="1"/>
  <c r="W3281" i="1"/>
  <c r="X3281" i="1"/>
  <c r="Y3281" i="1"/>
  <c r="V3282" i="1"/>
  <c r="W3282" i="1"/>
  <c r="X3282" i="1"/>
  <c r="Y3282" i="1"/>
  <c r="V3283" i="1"/>
  <c r="W3283" i="1"/>
  <c r="X3283" i="1"/>
  <c r="Y3283" i="1"/>
  <c r="V3284" i="1"/>
  <c r="W3284" i="1"/>
  <c r="X3284" i="1"/>
  <c r="Y3284" i="1"/>
  <c r="V3285" i="1"/>
  <c r="W3285" i="1"/>
  <c r="X3285" i="1"/>
  <c r="Y3285" i="1"/>
  <c r="V3286" i="1"/>
  <c r="W3286" i="1"/>
  <c r="X3286" i="1"/>
  <c r="Y3286" i="1"/>
  <c r="V3287" i="1"/>
  <c r="W3287" i="1"/>
  <c r="X3287" i="1"/>
  <c r="Y3287" i="1"/>
  <c r="V3288" i="1"/>
  <c r="W3288" i="1"/>
  <c r="X3288" i="1"/>
  <c r="Y3288" i="1"/>
  <c r="V3289" i="1"/>
  <c r="W3289" i="1"/>
  <c r="X3289" i="1"/>
  <c r="Y3289" i="1"/>
  <c r="V3290" i="1"/>
  <c r="W3290" i="1"/>
  <c r="X3290" i="1"/>
  <c r="Y3290" i="1"/>
  <c r="V3291" i="1"/>
  <c r="W3291" i="1"/>
  <c r="X3291" i="1"/>
  <c r="Y3291" i="1"/>
  <c r="V3292" i="1"/>
  <c r="W3292" i="1"/>
  <c r="X3292" i="1"/>
  <c r="Y3292" i="1"/>
  <c r="V3293" i="1"/>
  <c r="W3293" i="1"/>
  <c r="X3293" i="1"/>
  <c r="Y3293" i="1"/>
  <c r="V3294" i="1"/>
  <c r="W3294" i="1"/>
  <c r="X3294" i="1"/>
  <c r="Y3294" i="1"/>
  <c r="V3295" i="1"/>
  <c r="W3295" i="1"/>
  <c r="X3295" i="1"/>
  <c r="Y3295" i="1"/>
  <c r="V3296" i="1"/>
  <c r="W3296" i="1"/>
  <c r="X3296" i="1"/>
  <c r="Y3296" i="1"/>
  <c r="V3297" i="1"/>
  <c r="W3297" i="1"/>
  <c r="X3297" i="1"/>
  <c r="Y3297" i="1"/>
  <c r="V3298" i="1"/>
  <c r="W3298" i="1"/>
  <c r="X3298" i="1"/>
  <c r="Y3298" i="1"/>
  <c r="V3299" i="1"/>
  <c r="W3299" i="1"/>
  <c r="X3299" i="1"/>
  <c r="Y3299" i="1"/>
  <c r="V3300" i="1"/>
  <c r="W3300" i="1"/>
  <c r="X3300" i="1"/>
  <c r="Y3300" i="1"/>
  <c r="V3301" i="1"/>
  <c r="W3301" i="1"/>
  <c r="X3301" i="1"/>
  <c r="Y3301" i="1"/>
  <c r="V3302" i="1"/>
  <c r="W3302" i="1"/>
  <c r="X3302" i="1"/>
  <c r="Y3302" i="1"/>
  <c r="V3303" i="1"/>
  <c r="W3303" i="1"/>
  <c r="X3303" i="1"/>
  <c r="Y3303" i="1"/>
  <c r="V3304" i="1"/>
  <c r="W3304" i="1"/>
  <c r="X3304" i="1"/>
  <c r="Y3304" i="1"/>
  <c r="V3305" i="1"/>
  <c r="W3305" i="1"/>
  <c r="X3305" i="1"/>
  <c r="Y3305" i="1"/>
  <c r="V3306" i="1"/>
  <c r="W3306" i="1"/>
  <c r="X3306" i="1"/>
  <c r="Y3306" i="1"/>
  <c r="V3307" i="1"/>
  <c r="W3307" i="1"/>
  <c r="X3307" i="1"/>
  <c r="Y3307" i="1"/>
  <c r="V3308" i="1"/>
  <c r="W3308" i="1"/>
  <c r="X3308" i="1"/>
  <c r="Y3308" i="1"/>
  <c r="V3309" i="1"/>
  <c r="W3309" i="1"/>
  <c r="X3309" i="1"/>
  <c r="Y3309" i="1"/>
  <c r="V3310" i="1"/>
  <c r="W3310" i="1"/>
  <c r="X3310" i="1"/>
  <c r="Y3310" i="1"/>
  <c r="V3311" i="1"/>
  <c r="W3311" i="1"/>
  <c r="X3311" i="1"/>
  <c r="Y3311" i="1"/>
  <c r="V3312" i="1"/>
  <c r="W3312" i="1"/>
  <c r="X3312" i="1"/>
  <c r="Y3312" i="1"/>
  <c r="V3313" i="1"/>
  <c r="W3313" i="1"/>
  <c r="X3313" i="1"/>
  <c r="Y3313" i="1"/>
  <c r="V3314" i="1"/>
  <c r="W3314" i="1"/>
  <c r="X3314" i="1"/>
  <c r="Y3314" i="1"/>
  <c r="V3315" i="1"/>
  <c r="W3315" i="1"/>
  <c r="X3315" i="1"/>
  <c r="Y3315" i="1"/>
  <c r="V3316" i="1"/>
  <c r="W3316" i="1"/>
  <c r="X3316" i="1"/>
  <c r="Y3316" i="1"/>
  <c r="V3317" i="1"/>
  <c r="W3317" i="1"/>
  <c r="X3317" i="1"/>
  <c r="Y3317" i="1"/>
  <c r="V3318" i="1"/>
  <c r="W3318" i="1"/>
  <c r="X3318" i="1"/>
  <c r="Y3318" i="1"/>
  <c r="V3319" i="1"/>
  <c r="W3319" i="1"/>
  <c r="X3319" i="1"/>
  <c r="Y3319" i="1"/>
  <c r="V3320" i="1"/>
  <c r="W3320" i="1"/>
  <c r="X3320" i="1"/>
  <c r="Y3320" i="1"/>
  <c r="V3321" i="1"/>
  <c r="W3321" i="1"/>
  <c r="X3321" i="1"/>
  <c r="Y3321" i="1"/>
  <c r="V3322" i="1"/>
  <c r="W3322" i="1"/>
  <c r="X3322" i="1"/>
  <c r="Y3322" i="1"/>
  <c r="V3323" i="1"/>
  <c r="W3323" i="1"/>
  <c r="X3323" i="1"/>
  <c r="Y3323" i="1"/>
  <c r="V3324" i="1"/>
  <c r="W3324" i="1"/>
  <c r="X3324" i="1"/>
  <c r="Y3324" i="1"/>
  <c r="V3325" i="1"/>
  <c r="W3325" i="1"/>
  <c r="X3325" i="1"/>
  <c r="Y3325" i="1"/>
  <c r="V3326" i="1"/>
  <c r="W3326" i="1"/>
  <c r="X3326" i="1"/>
  <c r="Y3326" i="1"/>
  <c r="V3327" i="1"/>
  <c r="W3327" i="1"/>
  <c r="X3327" i="1"/>
  <c r="Y3327" i="1"/>
  <c r="V3328" i="1"/>
  <c r="W3328" i="1"/>
  <c r="X3328" i="1"/>
  <c r="Y3328" i="1"/>
  <c r="V3329" i="1"/>
  <c r="W3329" i="1"/>
  <c r="X3329" i="1"/>
  <c r="Y3329" i="1"/>
  <c r="V3330" i="1"/>
  <c r="W3330" i="1"/>
  <c r="X3330" i="1"/>
  <c r="Y3330" i="1"/>
  <c r="V3331" i="1"/>
  <c r="W3331" i="1"/>
  <c r="X3331" i="1"/>
  <c r="Y3331" i="1"/>
  <c r="V3332" i="1"/>
  <c r="W3332" i="1"/>
  <c r="X3332" i="1"/>
  <c r="Y3332" i="1"/>
  <c r="V3333" i="1"/>
  <c r="W3333" i="1"/>
  <c r="X3333" i="1"/>
  <c r="Y3333" i="1"/>
  <c r="V3334" i="1"/>
  <c r="W3334" i="1"/>
  <c r="X3334" i="1"/>
  <c r="Y3334" i="1"/>
  <c r="V3335" i="1"/>
  <c r="W3335" i="1"/>
  <c r="X3335" i="1"/>
  <c r="Y3335" i="1"/>
  <c r="V3336" i="1"/>
  <c r="W3336" i="1"/>
  <c r="X3336" i="1"/>
  <c r="Y3336" i="1"/>
  <c r="V3337" i="1"/>
  <c r="W3337" i="1"/>
  <c r="X3337" i="1"/>
  <c r="Y3337" i="1"/>
  <c r="V3338" i="1"/>
  <c r="W3338" i="1"/>
  <c r="X3338" i="1"/>
  <c r="Y3338" i="1"/>
  <c r="V3339" i="1"/>
  <c r="W3339" i="1"/>
  <c r="X3339" i="1"/>
  <c r="Y3339" i="1"/>
  <c r="V3340" i="1"/>
  <c r="W3340" i="1"/>
  <c r="X3340" i="1"/>
  <c r="Y3340" i="1"/>
  <c r="V3341" i="1"/>
  <c r="W3341" i="1"/>
  <c r="X3341" i="1"/>
  <c r="Y3341" i="1"/>
  <c r="V3342" i="1"/>
  <c r="W3342" i="1"/>
  <c r="X3342" i="1"/>
  <c r="Y3342" i="1"/>
  <c r="V3343" i="1"/>
  <c r="W3343" i="1"/>
  <c r="X3343" i="1"/>
  <c r="Y3343" i="1"/>
  <c r="V3344" i="1"/>
  <c r="W3344" i="1"/>
  <c r="X3344" i="1"/>
  <c r="Y3344" i="1"/>
  <c r="V3345" i="1"/>
  <c r="W3345" i="1"/>
  <c r="X3345" i="1"/>
  <c r="Y3345" i="1"/>
  <c r="V3346" i="1"/>
  <c r="W3346" i="1"/>
  <c r="X3346" i="1"/>
  <c r="Y3346" i="1"/>
  <c r="V3347" i="1"/>
  <c r="W3347" i="1"/>
  <c r="X3347" i="1"/>
  <c r="Y3347" i="1"/>
  <c r="V3348" i="1"/>
  <c r="W3348" i="1"/>
  <c r="X3348" i="1"/>
  <c r="Y3348" i="1"/>
  <c r="V3349" i="1"/>
  <c r="W3349" i="1"/>
  <c r="X3349" i="1"/>
  <c r="Y3349" i="1"/>
  <c r="V3350" i="1"/>
  <c r="W3350" i="1"/>
  <c r="X3350" i="1"/>
  <c r="Y3350" i="1"/>
  <c r="V3351" i="1"/>
  <c r="W3351" i="1"/>
  <c r="X3351" i="1"/>
  <c r="Y3351" i="1"/>
  <c r="V3352" i="1"/>
  <c r="W3352" i="1"/>
  <c r="X3352" i="1"/>
  <c r="Y3352" i="1"/>
  <c r="V3353" i="1"/>
  <c r="W3353" i="1"/>
  <c r="X3353" i="1"/>
  <c r="Y3353" i="1"/>
  <c r="V3354" i="1"/>
  <c r="W3354" i="1"/>
  <c r="X3354" i="1"/>
  <c r="Y3354" i="1"/>
  <c r="V3355" i="1"/>
  <c r="W3355" i="1"/>
  <c r="X3355" i="1"/>
  <c r="Y3355" i="1"/>
  <c r="V3356" i="1"/>
  <c r="W3356" i="1"/>
  <c r="X3356" i="1"/>
  <c r="Y3356" i="1"/>
  <c r="V3357" i="1"/>
  <c r="W3357" i="1"/>
  <c r="X3357" i="1"/>
  <c r="Y3357" i="1"/>
  <c r="V3358" i="1"/>
  <c r="W3358" i="1"/>
  <c r="X3358" i="1"/>
  <c r="Y3358" i="1"/>
  <c r="V3359" i="1"/>
  <c r="W3359" i="1"/>
  <c r="X3359" i="1"/>
  <c r="Y3359" i="1"/>
  <c r="V3360" i="1"/>
  <c r="W3360" i="1"/>
  <c r="X3360" i="1"/>
  <c r="Y3360" i="1"/>
  <c r="V3361" i="1"/>
  <c r="W3361" i="1"/>
  <c r="X3361" i="1"/>
  <c r="Y3361" i="1"/>
  <c r="V3362" i="1"/>
  <c r="W3362" i="1"/>
  <c r="X3362" i="1"/>
  <c r="Y3362" i="1"/>
  <c r="V3363" i="1"/>
  <c r="W3363" i="1"/>
  <c r="X3363" i="1"/>
  <c r="Y3363" i="1"/>
  <c r="V3364" i="1"/>
  <c r="W3364" i="1"/>
  <c r="X3364" i="1"/>
  <c r="Y3364" i="1"/>
  <c r="V3365" i="1"/>
  <c r="W3365" i="1"/>
  <c r="X3365" i="1"/>
  <c r="Y3365" i="1"/>
  <c r="V3366" i="1"/>
  <c r="W3366" i="1"/>
  <c r="X3366" i="1"/>
  <c r="Y3366" i="1"/>
  <c r="V3367" i="1"/>
  <c r="W3367" i="1"/>
  <c r="X3367" i="1"/>
  <c r="Y3367" i="1"/>
  <c r="V3368" i="1"/>
  <c r="W3368" i="1"/>
  <c r="X3368" i="1"/>
  <c r="Y3368" i="1"/>
  <c r="V3369" i="1"/>
  <c r="W3369" i="1"/>
  <c r="X3369" i="1"/>
  <c r="Y3369" i="1"/>
  <c r="V3370" i="1"/>
  <c r="W3370" i="1"/>
  <c r="X3370" i="1"/>
  <c r="Y3370" i="1"/>
  <c r="V3371" i="1"/>
  <c r="W3371" i="1"/>
  <c r="X3371" i="1"/>
  <c r="Y3371" i="1"/>
  <c r="V3372" i="1"/>
  <c r="W3372" i="1"/>
  <c r="X3372" i="1"/>
  <c r="Y3372" i="1"/>
  <c r="V3373" i="1"/>
  <c r="W3373" i="1"/>
  <c r="X3373" i="1"/>
  <c r="Y3373" i="1"/>
  <c r="V3374" i="1"/>
  <c r="W3374" i="1"/>
  <c r="X3374" i="1"/>
  <c r="Y3374" i="1"/>
  <c r="V3375" i="1"/>
  <c r="W3375" i="1"/>
  <c r="X3375" i="1"/>
  <c r="Y3375" i="1"/>
  <c r="V3376" i="1"/>
  <c r="W3376" i="1"/>
  <c r="X3376" i="1"/>
  <c r="Y3376" i="1"/>
  <c r="V3377" i="1"/>
  <c r="W3377" i="1"/>
  <c r="X3377" i="1"/>
  <c r="Y3377" i="1"/>
  <c r="V3378" i="1"/>
  <c r="W3378" i="1"/>
  <c r="X3378" i="1"/>
  <c r="Y3378" i="1"/>
  <c r="V3379" i="1"/>
  <c r="W3379" i="1"/>
  <c r="X3379" i="1"/>
  <c r="Y3379" i="1"/>
  <c r="V3380" i="1"/>
  <c r="W3380" i="1"/>
  <c r="X3380" i="1"/>
  <c r="Y3380" i="1"/>
  <c r="V3381" i="1"/>
  <c r="W3381" i="1"/>
  <c r="X3381" i="1"/>
  <c r="Y3381" i="1"/>
  <c r="V3382" i="1"/>
  <c r="W3382" i="1"/>
  <c r="X3382" i="1"/>
  <c r="Y3382" i="1"/>
  <c r="V3383" i="1"/>
  <c r="W3383" i="1"/>
  <c r="X3383" i="1"/>
  <c r="Y3383" i="1"/>
  <c r="V3384" i="1"/>
  <c r="W3384" i="1"/>
  <c r="X3384" i="1"/>
  <c r="Y3384" i="1"/>
  <c r="V3385" i="1"/>
  <c r="W3385" i="1"/>
  <c r="X3385" i="1"/>
  <c r="Y3385" i="1"/>
  <c r="V3386" i="1"/>
  <c r="W3386" i="1"/>
  <c r="X3386" i="1"/>
  <c r="Y3386" i="1"/>
  <c r="V3387" i="1"/>
  <c r="W3387" i="1"/>
  <c r="X3387" i="1"/>
  <c r="Y3387" i="1"/>
  <c r="V3388" i="1"/>
  <c r="W3388" i="1"/>
  <c r="X3388" i="1"/>
  <c r="Y3388" i="1"/>
  <c r="V3389" i="1"/>
  <c r="W3389" i="1"/>
  <c r="X3389" i="1"/>
  <c r="Y3389" i="1"/>
  <c r="V3390" i="1"/>
  <c r="W3390" i="1"/>
  <c r="X3390" i="1"/>
  <c r="Y3390" i="1"/>
  <c r="V3391" i="1"/>
  <c r="W3391" i="1"/>
  <c r="X3391" i="1"/>
  <c r="Y3391" i="1"/>
  <c r="V3392" i="1"/>
  <c r="W3392" i="1"/>
  <c r="X3392" i="1"/>
  <c r="Y3392" i="1"/>
  <c r="V3393" i="1"/>
  <c r="W3393" i="1"/>
  <c r="X3393" i="1"/>
  <c r="Y3393" i="1"/>
  <c r="V3394" i="1"/>
  <c r="W3394" i="1"/>
  <c r="X3394" i="1"/>
  <c r="Y3394" i="1"/>
  <c r="V3395" i="1"/>
  <c r="W3395" i="1"/>
  <c r="X3395" i="1"/>
  <c r="Y3395" i="1"/>
  <c r="V3396" i="1"/>
  <c r="W3396" i="1"/>
  <c r="X3396" i="1"/>
  <c r="Y3396" i="1"/>
  <c r="V3397" i="1"/>
  <c r="W3397" i="1"/>
  <c r="X3397" i="1"/>
  <c r="Y3397" i="1"/>
  <c r="V3398" i="1"/>
  <c r="W3398" i="1"/>
  <c r="X3398" i="1"/>
  <c r="Y3398" i="1"/>
  <c r="V3399" i="1"/>
  <c r="W3399" i="1"/>
  <c r="X3399" i="1"/>
  <c r="Y3399" i="1"/>
  <c r="V3400" i="1"/>
  <c r="W3400" i="1"/>
  <c r="X3400" i="1"/>
  <c r="Y3400" i="1"/>
  <c r="V3401" i="1"/>
  <c r="W3401" i="1"/>
  <c r="X3401" i="1"/>
  <c r="Y3401" i="1"/>
  <c r="V3402" i="1"/>
  <c r="W3402" i="1"/>
  <c r="X3402" i="1"/>
  <c r="Y3402" i="1"/>
  <c r="V3403" i="1"/>
  <c r="W3403" i="1"/>
  <c r="X3403" i="1"/>
  <c r="Y3403" i="1"/>
  <c r="V3404" i="1"/>
  <c r="W3404" i="1"/>
  <c r="X3404" i="1"/>
  <c r="Y3404" i="1"/>
  <c r="V3405" i="1"/>
  <c r="W3405" i="1"/>
  <c r="X3405" i="1"/>
  <c r="Y3405" i="1"/>
  <c r="V3406" i="1"/>
  <c r="W3406" i="1"/>
  <c r="X3406" i="1"/>
  <c r="Y3406" i="1"/>
  <c r="V3407" i="1"/>
  <c r="W3407" i="1"/>
  <c r="X3407" i="1"/>
  <c r="Y3407" i="1"/>
  <c r="V3408" i="1"/>
  <c r="W3408" i="1"/>
  <c r="X3408" i="1"/>
  <c r="Y3408" i="1"/>
  <c r="V3409" i="1"/>
  <c r="W3409" i="1"/>
  <c r="X3409" i="1"/>
  <c r="Y3409" i="1"/>
  <c r="V3410" i="1"/>
  <c r="W3410" i="1"/>
  <c r="X3410" i="1"/>
  <c r="Y3410" i="1"/>
  <c r="V3411" i="1"/>
  <c r="W3411" i="1"/>
  <c r="X3411" i="1"/>
  <c r="Y3411" i="1"/>
  <c r="V3412" i="1"/>
  <c r="W3412" i="1"/>
  <c r="X3412" i="1"/>
  <c r="Y3412" i="1"/>
  <c r="V3413" i="1"/>
  <c r="W3413" i="1"/>
  <c r="X3413" i="1"/>
  <c r="Y3413" i="1"/>
  <c r="V3414" i="1"/>
  <c r="W3414" i="1"/>
  <c r="X3414" i="1"/>
  <c r="Y3414" i="1"/>
  <c r="V3415" i="1"/>
  <c r="W3415" i="1"/>
  <c r="X3415" i="1"/>
  <c r="Y3415" i="1"/>
  <c r="V3416" i="1"/>
  <c r="W3416" i="1"/>
  <c r="X3416" i="1"/>
  <c r="Y3416" i="1"/>
  <c r="V3417" i="1"/>
  <c r="W3417" i="1"/>
  <c r="X3417" i="1"/>
  <c r="Y3417" i="1"/>
  <c r="V3418" i="1"/>
  <c r="W3418" i="1"/>
  <c r="X3418" i="1"/>
  <c r="Y3418" i="1"/>
  <c r="V3419" i="1"/>
  <c r="W3419" i="1"/>
  <c r="X3419" i="1"/>
  <c r="Y3419" i="1"/>
  <c r="V3420" i="1"/>
  <c r="W3420" i="1"/>
  <c r="X3420" i="1"/>
  <c r="Y3420" i="1"/>
  <c r="V3421" i="1"/>
  <c r="W3421" i="1"/>
  <c r="X3421" i="1"/>
  <c r="Y3421" i="1"/>
  <c r="V3422" i="1"/>
  <c r="W3422" i="1"/>
  <c r="X3422" i="1"/>
  <c r="Y3422" i="1"/>
  <c r="V3423" i="1"/>
  <c r="W3423" i="1"/>
  <c r="X3423" i="1"/>
  <c r="Y3423" i="1"/>
  <c r="V3424" i="1"/>
  <c r="W3424" i="1"/>
  <c r="X3424" i="1"/>
  <c r="Y3424" i="1"/>
  <c r="V3425" i="1"/>
  <c r="W3425" i="1"/>
  <c r="X3425" i="1"/>
  <c r="Y3425" i="1"/>
  <c r="V3426" i="1"/>
  <c r="W3426" i="1"/>
  <c r="X3426" i="1"/>
  <c r="Y3426" i="1"/>
  <c r="V3427" i="1"/>
  <c r="W3427" i="1"/>
  <c r="X3427" i="1"/>
  <c r="Y3427" i="1"/>
  <c r="V3428" i="1"/>
  <c r="W3428" i="1"/>
  <c r="X3428" i="1"/>
  <c r="Y3428" i="1"/>
  <c r="V3429" i="1"/>
  <c r="W3429" i="1"/>
  <c r="X3429" i="1"/>
  <c r="Y3429" i="1"/>
  <c r="V3430" i="1"/>
  <c r="W3430" i="1"/>
  <c r="X3430" i="1"/>
  <c r="Y3430" i="1"/>
  <c r="V3431" i="1"/>
  <c r="W3431" i="1"/>
  <c r="X3431" i="1"/>
  <c r="Y3431" i="1"/>
  <c r="V3432" i="1"/>
  <c r="W3432" i="1"/>
  <c r="X3432" i="1"/>
  <c r="Y3432" i="1"/>
  <c r="V3433" i="1"/>
  <c r="W3433" i="1"/>
  <c r="X3433" i="1"/>
  <c r="Y3433" i="1"/>
  <c r="V3434" i="1"/>
  <c r="W3434" i="1"/>
  <c r="X3434" i="1"/>
  <c r="Y3434" i="1"/>
  <c r="V3435" i="1"/>
  <c r="W3435" i="1"/>
  <c r="X3435" i="1"/>
  <c r="Y3435" i="1"/>
  <c r="V3436" i="1"/>
  <c r="W3436" i="1"/>
  <c r="X3436" i="1"/>
  <c r="Y3436" i="1"/>
  <c r="V3437" i="1"/>
  <c r="W3437" i="1"/>
  <c r="X3437" i="1"/>
  <c r="Y3437" i="1"/>
  <c r="V3438" i="1"/>
  <c r="W3438" i="1"/>
  <c r="X3438" i="1"/>
  <c r="Y3438" i="1"/>
  <c r="V3439" i="1"/>
  <c r="W3439" i="1"/>
  <c r="X3439" i="1"/>
  <c r="Y3439" i="1"/>
  <c r="V3440" i="1"/>
  <c r="W3440" i="1"/>
  <c r="X3440" i="1"/>
  <c r="Y3440" i="1"/>
  <c r="V3441" i="1"/>
  <c r="W3441" i="1"/>
  <c r="X3441" i="1"/>
  <c r="Y3441" i="1"/>
  <c r="V3442" i="1"/>
  <c r="W3442" i="1"/>
  <c r="X3442" i="1"/>
  <c r="Y3442" i="1"/>
  <c r="V3443" i="1"/>
  <c r="W3443" i="1"/>
  <c r="X3443" i="1"/>
  <c r="Y3443" i="1"/>
  <c r="V3444" i="1"/>
  <c r="W3444" i="1"/>
  <c r="X3444" i="1"/>
  <c r="Y3444" i="1"/>
  <c r="V3445" i="1"/>
  <c r="W3445" i="1"/>
  <c r="X3445" i="1"/>
  <c r="Y3445" i="1"/>
  <c r="V3446" i="1"/>
  <c r="W3446" i="1"/>
  <c r="X3446" i="1"/>
  <c r="Y3446" i="1"/>
  <c r="V3447" i="1"/>
  <c r="W3447" i="1"/>
  <c r="X3447" i="1"/>
  <c r="Y3447" i="1"/>
  <c r="V3448" i="1"/>
  <c r="W3448" i="1"/>
  <c r="X3448" i="1"/>
  <c r="Y3448" i="1"/>
  <c r="V3449" i="1"/>
  <c r="W3449" i="1"/>
  <c r="X3449" i="1"/>
  <c r="Y3449" i="1"/>
  <c r="V3450" i="1"/>
  <c r="W3450" i="1"/>
  <c r="X3450" i="1"/>
  <c r="Y3450" i="1"/>
  <c r="V3451" i="1"/>
  <c r="W3451" i="1"/>
  <c r="X3451" i="1"/>
  <c r="Y3451" i="1"/>
  <c r="V3452" i="1"/>
  <c r="W3452" i="1"/>
  <c r="X3452" i="1"/>
  <c r="Y3452" i="1"/>
  <c r="V3453" i="1"/>
  <c r="W3453" i="1"/>
  <c r="X3453" i="1"/>
  <c r="Y3453" i="1"/>
  <c r="V3454" i="1"/>
  <c r="W3454" i="1"/>
  <c r="X3454" i="1"/>
  <c r="Y3454" i="1"/>
  <c r="V3455" i="1"/>
  <c r="W3455" i="1"/>
  <c r="X3455" i="1"/>
  <c r="Y3455" i="1"/>
  <c r="V3456" i="1"/>
  <c r="W3456" i="1"/>
  <c r="X3456" i="1"/>
  <c r="Y3456" i="1"/>
  <c r="V3457" i="1"/>
  <c r="W3457" i="1"/>
  <c r="X3457" i="1"/>
  <c r="Y3457" i="1"/>
  <c r="V3458" i="1"/>
  <c r="W3458" i="1"/>
  <c r="X3458" i="1"/>
  <c r="Y3458" i="1"/>
  <c r="V3459" i="1"/>
  <c r="W3459" i="1"/>
  <c r="X3459" i="1"/>
  <c r="Y3459" i="1"/>
  <c r="V3460" i="1"/>
  <c r="W3460" i="1"/>
  <c r="X3460" i="1"/>
  <c r="Y3460" i="1"/>
  <c r="V3461" i="1"/>
  <c r="W3461" i="1"/>
  <c r="X3461" i="1"/>
  <c r="Y3461" i="1"/>
  <c r="V3462" i="1"/>
  <c r="W3462" i="1"/>
  <c r="X3462" i="1"/>
  <c r="Y3462" i="1"/>
  <c r="V3463" i="1"/>
  <c r="W3463" i="1"/>
  <c r="X3463" i="1"/>
  <c r="Y3463" i="1"/>
  <c r="V3464" i="1"/>
  <c r="W3464" i="1"/>
  <c r="X3464" i="1"/>
  <c r="Y3464" i="1"/>
  <c r="V3465" i="1"/>
  <c r="W3465" i="1"/>
  <c r="X3465" i="1"/>
  <c r="Y3465" i="1"/>
  <c r="V3466" i="1"/>
  <c r="W3466" i="1"/>
  <c r="X3466" i="1"/>
  <c r="Y3466" i="1"/>
  <c r="V3467" i="1"/>
  <c r="W3467" i="1"/>
  <c r="X3467" i="1"/>
  <c r="Y3467" i="1"/>
  <c r="V3468" i="1"/>
  <c r="W3468" i="1"/>
  <c r="X3468" i="1"/>
  <c r="Y3468" i="1"/>
  <c r="V3469" i="1"/>
  <c r="W3469" i="1"/>
  <c r="X3469" i="1"/>
  <c r="Y3469" i="1"/>
  <c r="V3470" i="1"/>
  <c r="W3470" i="1"/>
  <c r="X3470" i="1"/>
  <c r="Y3470" i="1"/>
  <c r="V3471" i="1"/>
  <c r="W3471" i="1"/>
  <c r="X3471" i="1"/>
  <c r="Y3471" i="1"/>
  <c r="V3472" i="1"/>
  <c r="W3472" i="1"/>
  <c r="X3472" i="1"/>
  <c r="Y3472" i="1"/>
  <c r="V3473" i="1"/>
  <c r="W3473" i="1"/>
  <c r="X3473" i="1"/>
  <c r="Y3473" i="1"/>
  <c r="V3474" i="1"/>
  <c r="W3474" i="1"/>
  <c r="X3474" i="1"/>
  <c r="Y3474" i="1"/>
  <c r="V3475" i="1"/>
  <c r="W3475" i="1"/>
  <c r="X3475" i="1"/>
  <c r="Y3475" i="1"/>
  <c r="V3476" i="1"/>
  <c r="W3476" i="1"/>
  <c r="X3476" i="1"/>
  <c r="Y3476" i="1"/>
  <c r="V3477" i="1"/>
  <c r="W3477" i="1"/>
  <c r="X3477" i="1"/>
  <c r="Y3477" i="1"/>
  <c r="V3478" i="1"/>
  <c r="W3478" i="1"/>
  <c r="X3478" i="1"/>
  <c r="Y3478" i="1"/>
  <c r="V3479" i="1"/>
  <c r="W3479" i="1"/>
  <c r="X3479" i="1"/>
  <c r="Y3479" i="1"/>
  <c r="V3480" i="1"/>
  <c r="W3480" i="1"/>
  <c r="X3480" i="1"/>
  <c r="Y3480" i="1"/>
  <c r="V3481" i="1"/>
  <c r="W3481" i="1"/>
  <c r="X3481" i="1"/>
  <c r="Y3481" i="1"/>
  <c r="V3482" i="1"/>
  <c r="W3482" i="1"/>
  <c r="X3482" i="1"/>
  <c r="Y3482" i="1"/>
  <c r="V3483" i="1"/>
  <c r="W3483" i="1"/>
  <c r="X3483" i="1"/>
  <c r="Y3483" i="1"/>
  <c r="V3484" i="1"/>
  <c r="W3484" i="1"/>
  <c r="X3484" i="1"/>
  <c r="Y3484" i="1"/>
  <c r="V3485" i="1"/>
  <c r="W3485" i="1"/>
  <c r="X3485" i="1"/>
  <c r="Y3485" i="1"/>
  <c r="V3486" i="1"/>
  <c r="W3486" i="1"/>
  <c r="X3486" i="1"/>
  <c r="Y3486" i="1"/>
  <c r="V3487" i="1"/>
  <c r="W3487" i="1"/>
  <c r="X3487" i="1"/>
  <c r="Y3487" i="1"/>
  <c r="V3488" i="1"/>
  <c r="W3488" i="1"/>
  <c r="X3488" i="1"/>
  <c r="Y3488" i="1"/>
  <c r="V3489" i="1"/>
  <c r="W3489" i="1"/>
  <c r="X3489" i="1"/>
  <c r="Y3489" i="1"/>
  <c r="V3490" i="1"/>
  <c r="W3490" i="1"/>
  <c r="X3490" i="1"/>
  <c r="Y3490" i="1"/>
  <c r="V3491" i="1"/>
  <c r="W3491" i="1"/>
  <c r="X3491" i="1"/>
  <c r="Y3491" i="1"/>
  <c r="V3492" i="1"/>
  <c r="W3492" i="1"/>
  <c r="X3492" i="1"/>
  <c r="Y3492" i="1"/>
  <c r="V3493" i="1"/>
  <c r="W3493" i="1"/>
  <c r="X3493" i="1"/>
  <c r="Y3493" i="1"/>
  <c r="V3494" i="1"/>
  <c r="W3494" i="1"/>
  <c r="X3494" i="1"/>
  <c r="Y3494" i="1"/>
  <c r="V3495" i="1"/>
  <c r="W3495" i="1"/>
  <c r="X3495" i="1"/>
  <c r="Y3495" i="1"/>
  <c r="V3496" i="1"/>
  <c r="W3496" i="1"/>
  <c r="X3496" i="1"/>
  <c r="Y3496" i="1"/>
  <c r="V3497" i="1"/>
  <c r="W3497" i="1"/>
  <c r="X3497" i="1"/>
  <c r="Y3497" i="1"/>
  <c r="V3498" i="1"/>
  <c r="W3498" i="1"/>
  <c r="X3498" i="1"/>
  <c r="Y3498" i="1"/>
  <c r="V3499" i="1"/>
  <c r="W3499" i="1"/>
  <c r="X3499" i="1"/>
  <c r="Y3499" i="1"/>
  <c r="V3500" i="1"/>
  <c r="W3500" i="1"/>
  <c r="X3500" i="1"/>
  <c r="Y3500" i="1"/>
  <c r="V3501" i="1"/>
  <c r="W3501" i="1"/>
  <c r="X3501" i="1"/>
  <c r="Y3501" i="1"/>
  <c r="V3502" i="1"/>
  <c r="W3502" i="1"/>
  <c r="X3502" i="1"/>
  <c r="Y3502" i="1"/>
  <c r="V3503" i="1"/>
  <c r="W3503" i="1"/>
  <c r="X3503" i="1"/>
  <c r="Y3503" i="1"/>
  <c r="V3504" i="1"/>
  <c r="W3504" i="1"/>
  <c r="X3504" i="1"/>
  <c r="Y3504" i="1"/>
  <c r="V3505" i="1"/>
  <c r="W3505" i="1"/>
  <c r="X3505" i="1"/>
  <c r="Y3505" i="1"/>
  <c r="V3506" i="1"/>
  <c r="W3506" i="1"/>
  <c r="X3506" i="1"/>
  <c r="Y3506" i="1"/>
  <c r="V3507" i="1"/>
  <c r="W3507" i="1"/>
  <c r="X3507" i="1"/>
  <c r="Y3507" i="1"/>
  <c r="V3508" i="1"/>
  <c r="W3508" i="1"/>
  <c r="X3508" i="1"/>
  <c r="Y3508" i="1"/>
  <c r="V3509" i="1"/>
  <c r="W3509" i="1"/>
  <c r="X3509" i="1"/>
  <c r="Y3509" i="1"/>
  <c r="V3510" i="1"/>
  <c r="W3510" i="1"/>
  <c r="X3510" i="1"/>
  <c r="Y3510" i="1"/>
  <c r="V3511" i="1"/>
  <c r="W3511" i="1"/>
  <c r="X3511" i="1"/>
  <c r="Y3511" i="1"/>
  <c r="V3512" i="1"/>
  <c r="W3512" i="1"/>
  <c r="X3512" i="1"/>
  <c r="Y3512" i="1"/>
  <c r="V3513" i="1"/>
  <c r="W3513" i="1"/>
  <c r="X3513" i="1"/>
  <c r="Y3513" i="1"/>
  <c r="V3514" i="1"/>
  <c r="W3514" i="1"/>
  <c r="X3514" i="1"/>
  <c r="Y3514" i="1"/>
  <c r="V3515" i="1"/>
  <c r="W3515" i="1"/>
  <c r="X3515" i="1"/>
  <c r="Y3515" i="1"/>
  <c r="V3516" i="1"/>
  <c r="W3516" i="1"/>
  <c r="X3516" i="1"/>
  <c r="Y3516" i="1"/>
  <c r="V3517" i="1"/>
  <c r="W3517" i="1"/>
  <c r="X3517" i="1"/>
  <c r="Y3517" i="1"/>
  <c r="V3518" i="1"/>
  <c r="W3518" i="1"/>
  <c r="X3518" i="1"/>
  <c r="Y3518" i="1"/>
  <c r="V3519" i="1"/>
  <c r="W3519" i="1"/>
  <c r="X3519" i="1"/>
  <c r="Y3519" i="1"/>
  <c r="V3520" i="1"/>
  <c r="W3520" i="1"/>
  <c r="X3520" i="1"/>
  <c r="Y3520" i="1"/>
  <c r="V3521" i="1"/>
  <c r="W3521" i="1"/>
  <c r="X3521" i="1"/>
  <c r="Y3521" i="1"/>
  <c r="V3522" i="1"/>
  <c r="W3522" i="1"/>
  <c r="X3522" i="1"/>
  <c r="Y3522" i="1"/>
  <c r="V3523" i="1"/>
  <c r="W3523" i="1"/>
  <c r="X3523" i="1"/>
  <c r="Y3523" i="1"/>
  <c r="V3524" i="1"/>
  <c r="W3524" i="1"/>
  <c r="X3524" i="1"/>
  <c r="Y3524" i="1"/>
  <c r="V3525" i="1"/>
  <c r="W3525" i="1"/>
  <c r="X3525" i="1"/>
  <c r="Y3525" i="1"/>
  <c r="V3526" i="1"/>
  <c r="W3526" i="1"/>
  <c r="X3526" i="1"/>
  <c r="Y3526" i="1"/>
  <c r="V3527" i="1"/>
  <c r="W3527" i="1"/>
  <c r="X3527" i="1"/>
  <c r="Y3527" i="1"/>
  <c r="V3528" i="1"/>
  <c r="W3528" i="1"/>
  <c r="X3528" i="1"/>
  <c r="Y3528" i="1"/>
  <c r="V3529" i="1"/>
  <c r="W3529" i="1"/>
  <c r="X3529" i="1"/>
  <c r="Y3529" i="1"/>
  <c r="V3530" i="1"/>
  <c r="W3530" i="1"/>
  <c r="X3530" i="1"/>
  <c r="Y3530" i="1"/>
  <c r="V3531" i="1"/>
  <c r="W3531" i="1"/>
  <c r="X3531" i="1"/>
  <c r="Y3531" i="1"/>
  <c r="V3532" i="1"/>
  <c r="W3532" i="1"/>
  <c r="X3532" i="1"/>
  <c r="Y3532" i="1"/>
  <c r="V3533" i="1"/>
  <c r="W3533" i="1"/>
  <c r="X3533" i="1"/>
  <c r="Y3533" i="1"/>
  <c r="V3534" i="1"/>
  <c r="W3534" i="1"/>
  <c r="X3534" i="1"/>
  <c r="Y3534" i="1"/>
  <c r="V3535" i="1"/>
  <c r="W3535" i="1"/>
  <c r="X3535" i="1"/>
  <c r="Y3535" i="1"/>
  <c r="V3536" i="1"/>
  <c r="W3536" i="1"/>
  <c r="X3536" i="1"/>
  <c r="Y3536" i="1"/>
  <c r="V3537" i="1"/>
  <c r="W3537" i="1"/>
  <c r="X3537" i="1"/>
  <c r="Y3537" i="1"/>
  <c r="V3538" i="1"/>
  <c r="W3538" i="1"/>
  <c r="X3538" i="1"/>
  <c r="Y3538" i="1"/>
  <c r="V3539" i="1"/>
  <c r="W3539" i="1"/>
  <c r="X3539" i="1"/>
  <c r="Y3539" i="1"/>
  <c r="V3540" i="1"/>
  <c r="W3540" i="1"/>
  <c r="X3540" i="1"/>
  <c r="Y3540" i="1"/>
  <c r="V3541" i="1"/>
  <c r="W3541" i="1"/>
  <c r="X3541" i="1"/>
  <c r="Y3541" i="1"/>
  <c r="V3542" i="1"/>
  <c r="W3542" i="1"/>
  <c r="X3542" i="1"/>
  <c r="Y3542" i="1"/>
  <c r="V3543" i="1"/>
  <c r="W3543" i="1"/>
  <c r="X3543" i="1"/>
  <c r="Y3543" i="1"/>
  <c r="V3544" i="1"/>
  <c r="W3544" i="1"/>
  <c r="X3544" i="1"/>
  <c r="Y3544" i="1"/>
  <c r="V3545" i="1"/>
  <c r="W3545" i="1"/>
  <c r="X3545" i="1"/>
  <c r="Y3545" i="1"/>
  <c r="V3546" i="1"/>
  <c r="W3546" i="1"/>
  <c r="X3546" i="1"/>
  <c r="Y3546" i="1"/>
  <c r="V3547" i="1"/>
  <c r="W3547" i="1"/>
  <c r="X3547" i="1"/>
  <c r="Y3547" i="1"/>
  <c r="V3548" i="1"/>
  <c r="W3548" i="1"/>
  <c r="X3548" i="1"/>
  <c r="Y3548" i="1"/>
  <c r="V3549" i="1"/>
  <c r="W3549" i="1"/>
  <c r="X3549" i="1"/>
  <c r="Y3549" i="1"/>
  <c r="V3550" i="1"/>
  <c r="W3550" i="1"/>
  <c r="X3550" i="1"/>
  <c r="Y3550" i="1"/>
  <c r="V3551" i="1"/>
  <c r="W3551" i="1"/>
  <c r="X3551" i="1"/>
  <c r="Y3551" i="1"/>
  <c r="V3552" i="1"/>
  <c r="W3552" i="1"/>
  <c r="X3552" i="1"/>
  <c r="Y3552" i="1"/>
  <c r="V3553" i="1"/>
  <c r="W3553" i="1"/>
  <c r="X3553" i="1"/>
  <c r="Y3553" i="1"/>
  <c r="V3554" i="1"/>
  <c r="W3554" i="1"/>
  <c r="X3554" i="1"/>
  <c r="Y3554" i="1"/>
  <c r="V3555" i="1"/>
  <c r="W3555" i="1"/>
  <c r="X3555" i="1"/>
  <c r="Y3555" i="1"/>
  <c r="V3556" i="1"/>
  <c r="W3556" i="1"/>
  <c r="X3556" i="1"/>
  <c r="Y3556" i="1"/>
  <c r="V3557" i="1"/>
  <c r="W3557" i="1"/>
  <c r="X3557" i="1"/>
  <c r="Y3557" i="1"/>
  <c r="V3558" i="1"/>
  <c r="W3558" i="1"/>
  <c r="X3558" i="1"/>
  <c r="Y3558" i="1"/>
  <c r="V3559" i="1"/>
  <c r="W3559" i="1"/>
  <c r="X3559" i="1"/>
  <c r="Y3559" i="1"/>
  <c r="V3560" i="1"/>
  <c r="W3560" i="1"/>
  <c r="X3560" i="1"/>
  <c r="Y3560" i="1"/>
  <c r="V3561" i="1"/>
  <c r="W3561" i="1"/>
  <c r="X3561" i="1"/>
  <c r="Y3561" i="1"/>
  <c r="V3562" i="1"/>
  <c r="W3562" i="1"/>
  <c r="X3562" i="1"/>
  <c r="Y3562" i="1"/>
  <c r="V3563" i="1"/>
  <c r="W3563" i="1"/>
  <c r="X3563" i="1"/>
  <c r="Y3563" i="1"/>
  <c r="V3564" i="1"/>
  <c r="W3564" i="1"/>
  <c r="X3564" i="1"/>
  <c r="Y3564" i="1"/>
  <c r="V3565" i="1"/>
  <c r="W3565" i="1"/>
  <c r="X3565" i="1"/>
  <c r="Y3565" i="1"/>
  <c r="V3566" i="1"/>
  <c r="W3566" i="1"/>
  <c r="X3566" i="1"/>
  <c r="Y3566" i="1"/>
  <c r="V3567" i="1"/>
  <c r="W3567" i="1"/>
  <c r="X3567" i="1"/>
  <c r="Y3567" i="1"/>
  <c r="V3568" i="1"/>
  <c r="W3568" i="1"/>
  <c r="X3568" i="1"/>
  <c r="Y3568" i="1"/>
  <c r="V3569" i="1"/>
  <c r="W3569" i="1"/>
  <c r="X3569" i="1"/>
  <c r="Y3569" i="1"/>
  <c r="V3570" i="1"/>
  <c r="W3570" i="1"/>
  <c r="X3570" i="1"/>
  <c r="Y3570" i="1"/>
  <c r="V3571" i="1"/>
  <c r="W3571" i="1"/>
  <c r="X3571" i="1"/>
  <c r="Y3571" i="1"/>
  <c r="V3572" i="1"/>
  <c r="W3572" i="1"/>
  <c r="X3572" i="1"/>
  <c r="Y3572" i="1"/>
  <c r="V3573" i="1"/>
  <c r="W3573" i="1"/>
  <c r="X3573" i="1"/>
  <c r="Y3573" i="1"/>
  <c r="V3574" i="1"/>
  <c r="W3574" i="1"/>
  <c r="X3574" i="1"/>
  <c r="Y3574" i="1"/>
  <c r="V3575" i="1"/>
  <c r="W3575" i="1"/>
  <c r="X3575" i="1"/>
  <c r="Y3575" i="1"/>
  <c r="V3576" i="1"/>
  <c r="W3576" i="1"/>
  <c r="X3576" i="1"/>
  <c r="Y3576" i="1"/>
  <c r="V3577" i="1"/>
  <c r="W3577" i="1"/>
  <c r="X3577" i="1"/>
  <c r="Y3577" i="1"/>
  <c r="V3578" i="1"/>
  <c r="W3578" i="1"/>
  <c r="X3578" i="1"/>
  <c r="Y3578" i="1"/>
  <c r="V3579" i="1"/>
  <c r="W3579" i="1"/>
  <c r="X3579" i="1"/>
  <c r="Y3579" i="1"/>
  <c r="V3580" i="1"/>
  <c r="W3580" i="1"/>
  <c r="X3580" i="1"/>
  <c r="Y3580" i="1"/>
  <c r="V3581" i="1"/>
  <c r="W3581" i="1"/>
  <c r="X3581" i="1"/>
  <c r="Y3581" i="1"/>
  <c r="V3582" i="1"/>
  <c r="W3582" i="1"/>
  <c r="X3582" i="1"/>
  <c r="Y3582" i="1"/>
  <c r="V3583" i="1"/>
  <c r="W3583" i="1"/>
  <c r="X3583" i="1"/>
  <c r="Y3583" i="1"/>
  <c r="V3584" i="1"/>
  <c r="W3584" i="1"/>
  <c r="X3584" i="1"/>
  <c r="Y3584" i="1"/>
  <c r="V3585" i="1"/>
  <c r="W3585" i="1"/>
  <c r="X3585" i="1"/>
  <c r="Y3585" i="1"/>
  <c r="V3586" i="1"/>
  <c r="W3586" i="1"/>
  <c r="X3586" i="1"/>
  <c r="Y3586" i="1"/>
  <c r="V3587" i="1"/>
  <c r="W3587" i="1"/>
  <c r="X3587" i="1"/>
  <c r="Y3587" i="1"/>
  <c r="V3588" i="1"/>
  <c r="W3588" i="1"/>
  <c r="X3588" i="1"/>
  <c r="Y3588" i="1"/>
  <c r="V3589" i="1"/>
  <c r="W3589" i="1"/>
  <c r="X3589" i="1"/>
  <c r="Y3589" i="1"/>
  <c r="V3590" i="1"/>
  <c r="W3590" i="1"/>
  <c r="X3590" i="1"/>
  <c r="Y3590" i="1"/>
  <c r="V3591" i="1"/>
  <c r="W3591" i="1"/>
  <c r="X3591" i="1"/>
  <c r="Y3591" i="1"/>
  <c r="V3592" i="1"/>
  <c r="W3592" i="1"/>
  <c r="X3592" i="1"/>
  <c r="Y3592" i="1"/>
  <c r="V3593" i="1"/>
  <c r="W3593" i="1"/>
  <c r="X3593" i="1"/>
  <c r="Y3593" i="1"/>
  <c r="V3594" i="1"/>
  <c r="W3594" i="1"/>
  <c r="X3594" i="1"/>
  <c r="Y3594" i="1"/>
  <c r="V3595" i="1"/>
  <c r="W3595" i="1"/>
  <c r="X3595" i="1"/>
  <c r="Y3595" i="1"/>
  <c r="V3596" i="1"/>
  <c r="W3596" i="1"/>
  <c r="X3596" i="1"/>
  <c r="Y3596" i="1"/>
  <c r="V3597" i="1"/>
  <c r="W3597" i="1"/>
  <c r="X3597" i="1"/>
  <c r="Y3597" i="1"/>
  <c r="V3598" i="1"/>
  <c r="W3598" i="1"/>
  <c r="X3598" i="1"/>
  <c r="Y3598" i="1"/>
  <c r="V3599" i="1"/>
  <c r="W3599" i="1"/>
  <c r="X3599" i="1"/>
  <c r="Y3599" i="1"/>
  <c r="V3600" i="1"/>
  <c r="W3600" i="1"/>
  <c r="X3600" i="1"/>
  <c r="Y3600" i="1"/>
  <c r="V3601" i="1"/>
  <c r="W3601" i="1"/>
  <c r="X3601" i="1"/>
  <c r="Y3601" i="1"/>
  <c r="V3602" i="1"/>
  <c r="W3602" i="1"/>
  <c r="X3602" i="1"/>
  <c r="Y3602" i="1"/>
  <c r="V3603" i="1"/>
  <c r="W3603" i="1"/>
  <c r="X3603" i="1"/>
  <c r="Y3603" i="1"/>
  <c r="V3604" i="1"/>
  <c r="W3604" i="1"/>
  <c r="X3604" i="1"/>
  <c r="Y3604" i="1"/>
  <c r="V3605" i="1"/>
  <c r="W3605" i="1"/>
  <c r="X3605" i="1"/>
  <c r="Y3605" i="1"/>
  <c r="V3606" i="1"/>
  <c r="W3606" i="1"/>
  <c r="X3606" i="1"/>
  <c r="Y3606" i="1"/>
  <c r="V3607" i="1"/>
  <c r="W3607" i="1"/>
  <c r="X3607" i="1"/>
  <c r="Y3607" i="1"/>
  <c r="V3608" i="1"/>
  <c r="W3608" i="1"/>
  <c r="X3608" i="1"/>
  <c r="Y3608" i="1"/>
  <c r="V3609" i="1"/>
  <c r="W3609" i="1"/>
  <c r="X3609" i="1"/>
  <c r="Y3609" i="1"/>
  <c r="V3610" i="1"/>
  <c r="W3610" i="1"/>
  <c r="X3610" i="1"/>
  <c r="Y3610" i="1"/>
  <c r="V3611" i="1"/>
  <c r="W3611" i="1"/>
  <c r="X3611" i="1"/>
  <c r="Y3611" i="1"/>
  <c r="V3612" i="1"/>
  <c r="W3612" i="1"/>
  <c r="X3612" i="1"/>
  <c r="Y3612" i="1"/>
  <c r="V3613" i="1"/>
  <c r="W3613" i="1"/>
  <c r="X3613" i="1"/>
  <c r="Y3613" i="1"/>
  <c r="V3614" i="1"/>
  <c r="W3614" i="1"/>
  <c r="X3614" i="1"/>
  <c r="Y3614" i="1"/>
  <c r="V3615" i="1"/>
  <c r="W3615" i="1"/>
  <c r="X3615" i="1"/>
  <c r="Y3615" i="1"/>
  <c r="V3616" i="1"/>
  <c r="W3616" i="1"/>
  <c r="X3616" i="1"/>
  <c r="Y3616" i="1"/>
  <c r="V3617" i="1"/>
  <c r="W3617" i="1"/>
  <c r="X3617" i="1"/>
  <c r="Y3617" i="1"/>
  <c r="V3618" i="1"/>
  <c r="W3618" i="1"/>
  <c r="X3618" i="1"/>
  <c r="Y3618" i="1"/>
  <c r="V3619" i="1"/>
  <c r="W3619" i="1"/>
  <c r="X3619" i="1"/>
  <c r="Y3619" i="1"/>
  <c r="V3620" i="1"/>
  <c r="W3620" i="1"/>
  <c r="X3620" i="1"/>
  <c r="Y3620" i="1"/>
  <c r="V3621" i="1"/>
  <c r="W3621" i="1"/>
  <c r="X3621" i="1"/>
  <c r="Y3621" i="1"/>
  <c r="V3622" i="1"/>
  <c r="W3622" i="1"/>
  <c r="X3622" i="1"/>
  <c r="Y3622" i="1"/>
  <c r="V3623" i="1"/>
  <c r="W3623" i="1"/>
  <c r="X3623" i="1"/>
  <c r="Y3623" i="1"/>
  <c r="V3624" i="1"/>
  <c r="W3624" i="1"/>
  <c r="X3624" i="1"/>
  <c r="Y3624" i="1"/>
  <c r="V3625" i="1"/>
  <c r="W3625" i="1"/>
  <c r="X3625" i="1"/>
  <c r="Y3625" i="1"/>
  <c r="V3626" i="1"/>
  <c r="W3626" i="1"/>
  <c r="X3626" i="1"/>
  <c r="Y3626" i="1"/>
  <c r="V3627" i="1"/>
  <c r="W3627" i="1"/>
  <c r="X3627" i="1"/>
  <c r="Y3627" i="1"/>
  <c r="V3628" i="1"/>
  <c r="W3628" i="1"/>
  <c r="X3628" i="1"/>
  <c r="Y3628" i="1"/>
  <c r="V3629" i="1"/>
  <c r="W3629" i="1"/>
  <c r="X3629" i="1"/>
  <c r="Y3629" i="1"/>
  <c r="V3630" i="1"/>
  <c r="W3630" i="1"/>
  <c r="X3630" i="1"/>
  <c r="Y3630" i="1"/>
  <c r="V3631" i="1"/>
  <c r="W3631" i="1"/>
  <c r="X3631" i="1"/>
  <c r="Y3631" i="1"/>
  <c r="V3632" i="1"/>
  <c r="W3632" i="1"/>
  <c r="X3632" i="1"/>
  <c r="Y3632" i="1"/>
  <c r="V3633" i="1"/>
  <c r="W3633" i="1"/>
  <c r="X3633" i="1"/>
  <c r="Y3633" i="1"/>
  <c r="V3634" i="1"/>
  <c r="W3634" i="1"/>
  <c r="X3634" i="1"/>
  <c r="Y3634" i="1"/>
  <c r="V3635" i="1"/>
  <c r="W3635" i="1"/>
  <c r="X3635" i="1"/>
  <c r="Y3635" i="1"/>
  <c r="V3636" i="1"/>
  <c r="W3636" i="1"/>
  <c r="X3636" i="1"/>
  <c r="Y3636" i="1"/>
  <c r="V3637" i="1"/>
  <c r="W3637" i="1"/>
  <c r="X3637" i="1"/>
  <c r="Y3637" i="1"/>
  <c r="V3638" i="1"/>
  <c r="W3638" i="1"/>
  <c r="X3638" i="1"/>
  <c r="Y3638" i="1"/>
  <c r="V3639" i="1"/>
  <c r="W3639" i="1"/>
  <c r="X3639" i="1"/>
  <c r="Y3639" i="1"/>
  <c r="V3640" i="1"/>
  <c r="W3640" i="1"/>
  <c r="X3640" i="1"/>
  <c r="Y3640" i="1"/>
  <c r="V3641" i="1"/>
  <c r="W3641" i="1"/>
  <c r="X3641" i="1"/>
  <c r="Y3641" i="1"/>
  <c r="V3642" i="1"/>
  <c r="W3642" i="1"/>
  <c r="X3642" i="1"/>
  <c r="Y3642" i="1"/>
  <c r="V3643" i="1"/>
  <c r="W3643" i="1"/>
  <c r="X3643" i="1"/>
  <c r="Y3643" i="1"/>
  <c r="V3644" i="1"/>
  <c r="W3644" i="1"/>
  <c r="X3644" i="1"/>
  <c r="Y3644" i="1"/>
  <c r="V3645" i="1"/>
  <c r="W3645" i="1"/>
  <c r="X3645" i="1"/>
  <c r="Y3645" i="1"/>
  <c r="V3646" i="1"/>
  <c r="W3646" i="1"/>
  <c r="X3646" i="1"/>
  <c r="Y3646" i="1"/>
  <c r="V3647" i="1"/>
  <c r="W3647" i="1"/>
  <c r="X3647" i="1"/>
  <c r="Y3647" i="1"/>
  <c r="V3648" i="1"/>
  <c r="W3648" i="1"/>
  <c r="X3648" i="1"/>
  <c r="Y3648" i="1"/>
  <c r="V3649" i="1"/>
  <c r="W3649" i="1"/>
  <c r="X3649" i="1"/>
  <c r="Y3649" i="1"/>
  <c r="V3650" i="1"/>
  <c r="W3650" i="1"/>
  <c r="X3650" i="1"/>
  <c r="Y3650" i="1"/>
  <c r="V3651" i="1"/>
  <c r="W3651" i="1"/>
  <c r="X3651" i="1"/>
  <c r="Y3651" i="1"/>
  <c r="V3652" i="1"/>
  <c r="W3652" i="1"/>
  <c r="X3652" i="1"/>
  <c r="Y3652" i="1"/>
  <c r="V3653" i="1"/>
  <c r="W3653" i="1"/>
  <c r="X3653" i="1"/>
  <c r="Y3653" i="1"/>
  <c r="V3654" i="1"/>
  <c r="W3654" i="1"/>
  <c r="X3654" i="1"/>
  <c r="Y3654" i="1"/>
  <c r="V3655" i="1"/>
  <c r="W3655" i="1"/>
  <c r="X3655" i="1"/>
  <c r="Y3655" i="1"/>
  <c r="V3656" i="1"/>
  <c r="W3656" i="1"/>
  <c r="X3656" i="1"/>
  <c r="Y3656" i="1"/>
  <c r="V3657" i="1"/>
  <c r="W3657" i="1"/>
  <c r="X3657" i="1"/>
  <c r="Y3657" i="1"/>
  <c r="V3658" i="1"/>
  <c r="W3658" i="1"/>
  <c r="X3658" i="1"/>
  <c r="Y3658" i="1"/>
  <c r="V3659" i="1"/>
  <c r="W3659" i="1"/>
  <c r="X3659" i="1"/>
  <c r="Y3659" i="1"/>
  <c r="V3660" i="1"/>
  <c r="W3660" i="1"/>
  <c r="X3660" i="1"/>
  <c r="Y3660" i="1"/>
  <c r="V3661" i="1"/>
  <c r="W3661" i="1"/>
  <c r="X3661" i="1"/>
  <c r="Y3661" i="1"/>
  <c r="V3662" i="1"/>
  <c r="W3662" i="1"/>
  <c r="X3662" i="1"/>
  <c r="Y3662" i="1"/>
  <c r="V3663" i="1"/>
  <c r="W3663" i="1"/>
  <c r="X3663" i="1"/>
  <c r="Y3663" i="1"/>
  <c r="V3664" i="1"/>
  <c r="W3664" i="1"/>
  <c r="X3664" i="1"/>
  <c r="Y3664" i="1"/>
  <c r="V3665" i="1"/>
  <c r="W3665" i="1"/>
  <c r="X3665" i="1"/>
  <c r="Y3665" i="1"/>
  <c r="V3666" i="1"/>
  <c r="W3666" i="1"/>
  <c r="X3666" i="1"/>
  <c r="Y3666" i="1"/>
  <c r="V3667" i="1"/>
  <c r="W3667" i="1"/>
  <c r="X3667" i="1"/>
  <c r="Y3667" i="1"/>
  <c r="V3668" i="1"/>
  <c r="W3668" i="1"/>
  <c r="X3668" i="1"/>
  <c r="Y3668" i="1"/>
  <c r="V3669" i="1"/>
  <c r="W3669" i="1"/>
  <c r="X3669" i="1"/>
  <c r="Y3669" i="1"/>
  <c r="V3670" i="1"/>
  <c r="W3670" i="1"/>
  <c r="X3670" i="1"/>
  <c r="Y3670" i="1"/>
  <c r="V3671" i="1"/>
  <c r="W3671" i="1"/>
  <c r="X3671" i="1"/>
  <c r="Y3671" i="1"/>
  <c r="V3672" i="1"/>
  <c r="W3672" i="1"/>
  <c r="X3672" i="1"/>
  <c r="Y3672" i="1"/>
  <c r="V3673" i="1"/>
  <c r="W3673" i="1"/>
  <c r="X3673" i="1"/>
  <c r="Y3673" i="1"/>
  <c r="V3674" i="1"/>
  <c r="W3674" i="1"/>
  <c r="X3674" i="1"/>
  <c r="Y3674" i="1"/>
  <c r="V3675" i="1"/>
  <c r="W3675" i="1"/>
  <c r="X3675" i="1"/>
  <c r="Y3675" i="1"/>
  <c r="V3676" i="1"/>
  <c r="W3676" i="1"/>
  <c r="X3676" i="1"/>
  <c r="Y3676" i="1"/>
  <c r="V3677" i="1"/>
  <c r="W3677" i="1"/>
  <c r="X3677" i="1"/>
  <c r="Y3677" i="1"/>
  <c r="V3678" i="1"/>
  <c r="W3678" i="1"/>
  <c r="X3678" i="1"/>
  <c r="Y3678" i="1"/>
  <c r="V3679" i="1"/>
  <c r="W3679" i="1"/>
  <c r="X3679" i="1"/>
  <c r="Y3679" i="1"/>
  <c r="V3680" i="1"/>
  <c r="W3680" i="1"/>
  <c r="X3680" i="1"/>
  <c r="Y3680" i="1"/>
  <c r="V3681" i="1"/>
  <c r="W3681" i="1"/>
  <c r="X3681" i="1"/>
  <c r="Y3681" i="1"/>
  <c r="V3682" i="1"/>
  <c r="W3682" i="1"/>
  <c r="X3682" i="1"/>
  <c r="Y3682" i="1"/>
  <c r="V3683" i="1"/>
  <c r="W3683" i="1"/>
  <c r="X3683" i="1"/>
  <c r="Y3683" i="1"/>
  <c r="V3684" i="1"/>
  <c r="W3684" i="1"/>
  <c r="X3684" i="1"/>
  <c r="Y3684" i="1"/>
  <c r="V3685" i="1"/>
  <c r="W3685" i="1"/>
  <c r="X3685" i="1"/>
  <c r="Y3685" i="1"/>
  <c r="V3686" i="1"/>
  <c r="W3686" i="1"/>
  <c r="X3686" i="1"/>
  <c r="Y3686" i="1"/>
  <c r="V3687" i="1"/>
  <c r="W3687" i="1"/>
  <c r="X3687" i="1"/>
  <c r="Y3687" i="1"/>
  <c r="V3688" i="1"/>
  <c r="W3688" i="1"/>
  <c r="X3688" i="1"/>
  <c r="Y3688" i="1"/>
  <c r="V3689" i="1"/>
  <c r="W3689" i="1"/>
  <c r="X3689" i="1"/>
  <c r="Y3689" i="1"/>
  <c r="V3690" i="1"/>
  <c r="W3690" i="1"/>
  <c r="X3690" i="1"/>
  <c r="Y3690" i="1"/>
  <c r="V3691" i="1"/>
  <c r="W3691" i="1"/>
  <c r="X3691" i="1"/>
  <c r="Y3691" i="1"/>
  <c r="V3692" i="1"/>
  <c r="W3692" i="1"/>
  <c r="X3692" i="1"/>
  <c r="Y3692" i="1"/>
  <c r="V3693" i="1"/>
  <c r="W3693" i="1"/>
  <c r="X3693" i="1"/>
  <c r="Y3693" i="1"/>
  <c r="V3694" i="1"/>
  <c r="W3694" i="1"/>
  <c r="X3694" i="1"/>
  <c r="Y3694" i="1"/>
  <c r="V3695" i="1"/>
  <c r="W3695" i="1"/>
  <c r="X3695" i="1"/>
  <c r="Y3695" i="1"/>
  <c r="V3696" i="1"/>
  <c r="W3696" i="1"/>
  <c r="X3696" i="1"/>
  <c r="Y3696" i="1"/>
  <c r="V3697" i="1"/>
  <c r="W3697" i="1"/>
  <c r="X3697" i="1"/>
  <c r="Y3697" i="1"/>
  <c r="V3698" i="1"/>
  <c r="W3698" i="1"/>
  <c r="X3698" i="1"/>
  <c r="Y3698" i="1"/>
  <c r="V3699" i="1"/>
  <c r="W3699" i="1"/>
  <c r="X3699" i="1"/>
  <c r="Y3699" i="1"/>
  <c r="V3700" i="1"/>
  <c r="W3700" i="1"/>
  <c r="X3700" i="1"/>
  <c r="Y3700" i="1"/>
  <c r="V3701" i="1"/>
  <c r="W3701" i="1"/>
  <c r="X3701" i="1"/>
  <c r="Y3701" i="1"/>
  <c r="V3702" i="1"/>
  <c r="W3702" i="1"/>
  <c r="X3702" i="1"/>
  <c r="Y3702" i="1"/>
  <c r="V3703" i="1"/>
  <c r="W3703" i="1"/>
  <c r="X3703" i="1"/>
  <c r="Y3703" i="1"/>
  <c r="V3704" i="1"/>
  <c r="W3704" i="1"/>
  <c r="X3704" i="1"/>
  <c r="Y3704" i="1"/>
  <c r="V3705" i="1"/>
  <c r="W3705" i="1"/>
  <c r="X3705" i="1"/>
  <c r="Y3705" i="1"/>
  <c r="V3706" i="1"/>
  <c r="W3706" i="1"/>
  <c r="X3706" i="1"/>
  <c r="Y3706" i="1"/>
  <c r="V3707" i="1"/>
  <c r="W3707" i="1"/>
  <c r="X3707" i="1"/>
  <c r="Y3707" i="1"/>
  <c r="V3708" i="1"/>
  <c r="W3708" i="1"/>
  <c r="X3708" i="1"/>
  <c r="Y3708" i="1"/>
  <c r="V3709" i="1"/>
  <c r="W3709" i="1"/>
  <c r="X3709" i="1"/>
  <c r="Y3709" i="1"/>
  <c r="V3710" i="1"/>
  <c r="W3710" i="1"/>
  <c r="X3710" i="1"/>
  <c r="Y3710" i="1"/>
  <c r="V3711" i="1"/>
  <c r="W3711" i="1"/>
  <c r="X3711" i="1"/>
  <c r="Y3711" i="1"/>
  <c r="V3712" i="1"/>
  <c r="W3712" i="1"/>
  <c r="X3712" i="1"/>
  <c r="Y3712" i="1"/>
  <c r="V3713" i="1"/>
  <c r="W3713" i="1"/>
  <c r="X3713" i="1"/>
  <c r="Y3713" i="1"/>
  <c r="V3714" i="1"/>
  <c r="W3714" i="1"/>
  <c r="X3714" i="1"/>
  <c r="Y3714" i="1"/>
  <c r="V3715" i="1"/>
  <c r="W3715" i="1"/>
  <c r="X3715" i="1"/>
  <c r="Y3715" i="1"/>
  <c r="V3716" i="1"/>
  <c r="W3716" i="1"/>
  <c r="X3716" i="1"/>
  <c r="Y3716" i="1"/>
  <c r="V3717" i="1"/>
  <c r="W3717" i="1"/>
  <c r="X3717" i="1"/>
  <c r="Y3717" i="1"/>
  <c r="V3718" i="1"/>
  <c r="W3718" i="1"/>
  <c r="X3718" i="1"/>
  <c r="Y3718" i="1"/>
  <c r="V3719" i="1"/>
  <c r="W3719" i="1"/>
  <c r="X3719" i="1"/>
  <c r="Y3719" i="1"/>
  <c r="V3720" i="1"/>
  <c r="W3720" i="1"/>
  <c r="X3720" i="1"/>
  <c r="Y3720" i="1"/>
  <c r="V3721" i="1"/>
  <c r="W3721" i="1"/>
  <c r="X3721" i="1"/>
  <c r="Y3721" i="1"/>
  <c r="V3722" i="1"/>
  <c r="W3722" i="1"/>
  <c r="X3722" i="1"/>
  <c r="Y3722" i="1"/>
  <c r="V3723" i="1"/>
  <c r="W3723" i="1"/>
  <c r="X3723" i="1"/>
  <c r="Y3723" i="1"/>
  <c r="V3724" i="1"/>
  <c r="W3724" i="1"/>
  <c r="X3724" i="1"/>
  <c r="Y3724" i="1"/>
  <c r="V3725" i="1"/>
  <c r="W3725" i="1"/>
  <c r="X3725" i="1"/>
  <c r="Y3725" i="1"/>
  <c r="V3726" i="1"/>
  <c r="W3726" i="1"/>
  <c r="X3726" i="1"/>
  <c r="Y3726" i="1"/>
  <c r="V3727" i="1"/>
  <c r="W3727" i="1"/>
  <c r="X3727" i="1"/>
  <c r="Y3727" i="1"/>
  <c r="V3728" i="1"/>
  <c r="W3728" i="1"/>
  <c r="X3728" i="1"/>
  <c r="Y3728" i="1"/>
  <c r="V3729" i="1"/>
  <c r="W3729" i="1"/>
  <c r="X3729" i="1"/>
  <c r="Y3729" i="1"/>
  <c r="V3730" i="1"/>
  <c r="W3730" i="1"/>
  <c r="X3730" i="1"/>
  <c r="Y3730" i="1"/>
  <c r="V3731" i="1"/>
  <c r="W3731" i="1"/>
  <c r="X3731" i="1"/>
  <c r="Y3731" i="1"/>
  <c r="V3732" i="1"/>
  <c r="W3732" i="1"/>
  <c r="X3732" i="1"/>
  <c r="Y3732" i="1"/>
  <c r="V3733" i="1"/>
  <c r="W3733" i="1"/>
  <c r="X3733" i="1"/>
  <c r="Y3733" i="1"/>
  <c r="V3734" i="1"/>
  <c r="W3734" i="1"/>
  <c r="X3734" i="1"/>
  <c r="Y3734" i="1"/>
  <c r="V3735" i="1"/>
  <c r="W3735" i="1"/>
  <c r="X3735" i="1"/>
  <c r="Y3735" i="1"/>
  <c r="V3736" i="1"/>
  <c r="W3736" i="1"/>
  <c r="X3736" i="1"/>
  <c r="Y3736" i="1"/>
  <c r="V3737" i="1"/>
  <c r="W3737" i="1"/>
  <c r="X3737" i="1"/>
  <c r="Y3737" i="1"/>
  <c r="V3738" i="1"/>
  <c r="W3738" i="1"/>
  <c r="X3738" i="1"/>
  <c r="Y3738" i="1"/>
  <c r="V3739" i="1"/>
  <c r="W3739" i="1"/>
  <c r="X3739" i="1"/>
  <c r="Y3739" i="1"/>
  <c r="V3740" i="1"/>
  <c r="W3740" i="1"/>
  <c r="X3740" i="1"/>
  <c r="Y3740" i="1"/>
  <c r="V3741" i="1"/>
  <c r="W3741" i="1"/>
  <c r="X3741" i="1"/>
  <c r="Y3741" i="1"/>
  <c r="V3742" i="1"/>
  <c r="W3742" i="1"/>
  <c r="X3742" i="1"/>
  <c r="Y3742" i="1"/>
  <c r="V3743" i="1"/>
  <c r="W3743" i="1"/>
  <c r="X3743" i="1"/>
  <c r="Y3743" i="1"/>
  <c r="V3744" i="1"/>
  <c r="W3744" i="1"/>
  <c r="X3744" i="1"/>
  <c r="Y3744" i="1"/>
  <c r="V3745" i="1"/>
  <c r="W3745" i="1"/>
  <c r="X3745" i="1"/>
  <c r="Y3745" i="1"/>
  <c r="V3746" i="1"/>
  <c r="W3746" i="1"/>
  <c r="X3746" i="1"/>
  <c r="Y3746" i="1"/>
  <c r="V3747" i="1"/>
  <c r="W3747" i="1"/>
  <c r="X3747" i="1"/>
  <c r="Y3747" i="1"/>
  <c r="V3748" i="1"/>
  <c r="W3748" i="1"/>
  <c r="X3748" i="1"/>
  <c r="Y3748" i="1"/>
  <c r="V3749" i="1"/>
  <c r="W3749" i="1"/>
  <c r="X3749" i="1"/>
  <c r="Y3749" i="1"/>
  <c r="V3750" i="1"/>
  <c r="W3750" i="1"/>
  <c r="X3750" i="1"/>
  <c r="Y3750" i="1"/>
  <c r="V3751" i="1"/>
  <c r="W3751" i="1"/>
  <c r="X3751" i="1"/>
  <c r="Y3751" i="1"/>
  <c r="V3752" i="1"/>
  <c r="W3752" i="1"/>
  <c r="X3752" i="1"/>
  <c r="Y3752" i="1"/>
  <c r="V3753" i="1"/>
  <c r="W3753" i="1"/>
  <c r="X3753" i="1"/>
  <c r="Y3753" i="1"/>
  <c r="V3754" i="1"/>
  <c r="W3754" i="1"/>
  <c r="X3754" i="1"/>
  <c r="Y3754" i="1"/>
  <c r="V3755" i="1"/>
  <c r="W3755" i="1"/>
  <c r="X3755" i="1"/>
  <c r="Y3755" i="1"/>
  <c r="V3756" i="1"/>
  <c r="W3756" i="1"/>
  <c r="X3756" i="1"/>
  <c r="Y3756" i="1"/>
  <c r="V3757" i="1"/>
  <c r="W3757" i="1"/>
  <c r="X3757" i="1"/>
  <c r="Y3757" i="1"/>
  <c r="V3758" i="1"/>
  <c r="W3758" i="1"/>
  <c r="X3758" i="1"/>
  <c r="Y3758" i="1"/>
  <c r="V3759" i="1"/>
  <c r="W3759" i="1"/>
  <c r="X3759" i="1"/>
  <c r="Y3759" i="1"/>
  <c r="V3760" i="1"/>
  <c r="W3760" i="1"/>
  <c r="X3760" i="1"/>
  <c r="Y3760" i="1"/>
  <c r="V3761" i="1"/>
  <c r="W3761" i="1"/>
  <c r="X3761" i="1"/>
  <c r="Y3761" i="1"/>
  <c r="V3762" i="1"/>
  <c r="W3762" i="1"/>
  <c r="X3762" i="1"/>
  <c r="Y3762" i="1"/>
  <c r="V3763" i="1"/>
  <c r="W3763" i="1"/>
  <c r="X3763" i="1"/>
  <c r="Y3763" i="1"/>
  <c r="V3764" i="1"/>
  <c r="W3764" i="1"/>
  <c r="X3764" i="1"/>
  <c r="Y3764" i="1"/>
  <c r="V3765" i="1"/>
  <c r="W3765" i="1"/>
  <c r="X3765" i="1"/>
  <c r="Y3765" i="1"/>
  <c r="V3766" i="1"/>
  <c r="W3766" i="1"/>
  <c r="X3766" i="1"/>
  <c r="Y3766" i="1"/>
  <c r="V3767" i="1"/>
  <c r="W3767" i="1"/>
  <c r="X3767" i="1"/>
  <c r="Y3767" i="1"/>
  <c r="V3768" i="1"/>
  <c r="W3768" i="1"/>
  <c r="X3768" i="1"/>
  <c r="Y3768" i="1"/>
  <c r="V3769" i="1"/>
  <c r="W3769" i="1"/>
  <c r="X3769" i="1"/>
  <c r="Y3769" i="1"/>
  <c r="V3770" i="1"/>
  <c r="W3770" i="1"/>
  <c r="X3770" i="1"/>
  <c r="Y3770" i="1"/>
  <c r="V3771" i="1"/>
  <c r="W3771" i="1"/>
  <c r="X3771" i="1"/>
  <c r="Y3771" i="1"/>
  <c r="V3772" i="1"/>
  <c r="W3772" i="1"/>
  <c r="X3772" i="1"/>
  <c r="Y3772" i="1"/>
  <c r="V3773" i="1"/>
  <c r="W3773" i="1"/>
  <c r="X3773" i="1"/>
  <c r="Y3773" i="1"/>
  <c r="V3774" i="1"/>
  <c r="W3774" i="1"/>
  <c r="X3774" i="1"/>
  <c r="Y3774" i="1"/>
  <c r="V3775" i="1"/>
  <c r="W3775" i="1"/>
  <c r="X3775" i="1"/>
  <c r="Y3775" i="1"/>
  <c r="V3776" i="1"/>
  <c r="W3776" i="1"/>
  <c r="X3776" i="1"/>
  <c r="Y3776" i="1"/>
  <c r="V3777" i="1"/>
  <c r="W3777" i="1"/>
  <c r="X3777" i="1"/>
  <c r="Y3777" i="1"/>
  <c r="V3778" i="1"/>
  <c r="W3778" i="1"/>
  <c r="X3778" i="1"/>
  <c r="Y3778" i="1"/>
  <c r="V3779" i="1"/>
  <c r="W3779" i="1"/>
  <c r="X3779" i="1"/>
  <c r="Y3779" i="1"/>
  <c r="V3780" i="1"/>
  <c r="W3780" i="1"/>
  <c r="X3780" i="1"/>
  <c r="Y3780" i="1"/>
  <c r="V3781" i="1"/>
  <c r="W3781" i="1"/>
  <c r="X3781" i="1"/>
  <c r="Y3781" i="1"/>
  <c r="V3782" i="1"/>
  <c r="W3782" i="1"/>
  <c r="X3782" i="1"/>
  <c r="Y3782" i="1"/>
  <c r="V3783" i="1"/>
  <c r="W3783" i="1"/>
  <c r="X3783" i="1"/>
  <c r="Y3783" i="1"/>
  <c r="V3784" i="1"/>
  <c r="W3784" i="1"/>
  <c r="X3784" i="1"/>
  <c r="Y3784" i="1"/>
  <c r="V3785" i="1"/>
  <c r="W3785" i="1"/>
  <c r="X3785" i="1"/>
  <c r="Y3785" i="1"/>
  <c r="V3786" i="1"/>
  <c r="W3786" i="1"/>
  <c r="X3786" i="1"/>
  <c r="Y3786" i="1"/>
  <c r="V3787" i="1"/>
  <c r="W3787" i="1"/>
  <c r="X3787" i="1"/>
  <c r="Y3787" i="1"/>
  <c r="V3788" i="1"/>
  <c r="W3788" i="1"/>
  <c r="X3788" i="1"/>
  <c r="Y3788" i="1"/>
  <c r="V3789" i="1"/>
  <c r="W3789" i="1"/>
  <c r="X3789" i="1"/>
  <c r="Y3789" i="1"/>
  <c r="V3790" i="1"/>
  <c r="W3790" i="1"/>
  <c r="X3790" i="1"/>
  <c r="Y3790" i="1"/>
  <c r="V3791" i="1"/>
  <c r="W3791" i="1"/>
  <c r="X3791" i="1"/>
  <c r="Y3791" i="1"/>
  <c r="V3792" i="1"/>
  <c r="W3792" i="1"/>
  <c r="X3792" i="1"/>
  <c r="Y3792" i="1"/>
  <c r="V3793" i="1"/>
  <c r="W3793" i="1"/>
  <c r="X3793" i="1"/>
  <c r="Y3793" i="1"/>
  <c r="V3794" i="1"/>
  <c r="W3794" i="1"/>
  <c r="X3794" i="1"/>
  <c r="Y3794" i="1"/>
  <c r="V3795" i="1"/>
  <c r="W3795" i="1"/>
  <c r="X3795" i="1"/>
  <c r="Y3795" i="1"/>
  <c r="V3796" i="1"/>
  <c r="W3796" i="1"/>
  <c r="X3796" i="1"/>
  <c r="Y3796" i="1"/>
  <c r="V3797" i="1"/>
  <c r="W3797" i="1"/>
  <c r="X3797" i="1"/>
  <c r="Y3797" i="1"/>
  <c r="V3798" i="1"/>
  <c r="W3798" i="1"/>
  <c r="X3798" i="1"/>
  <c r="Y3798" i="1"/>
  <c r="V3799" i="1"/>
  <c r="W3799" i="1"/>
  <c r="X3799" i="1"/>
  <c r="Y3799" i="1"/>
  <c r="V3800" i="1"/>
  <c r="W3800" i="1"/>
  <c r="X3800" i="1"/>
  <c r="Y3800" i="1"/>
  <c r="V3801" i="1"/>
  <c r="W3801" i="1"/>
  <c r="X3801" i="1"/>
  <c r="Y3801" i="1"/>
  <c r="V3802" i="1"/>
  <c r="W3802" i="1"/>
  <c r="X3802" i="1"/>
  <c r="Y3802" i="1"/>
  <c r="V3803" i="1"/>
  <c r="W3803" i="1"/>
  <c r="X3803" i="1"/>
  <c r="Y3803" i="1"/>
  <c r="V3804" i="1"/>
  <c r="W3804" i="1"/>
  <c r="X3804" i="1"/>
  <c r="Y3804" i="1"/>
  <c r="V3805" i="1"/>
  <c r="W3805" i="1"/>
  <c r="X3805" i="1"/>
  <c r="Y3805" i="1"/>
  <c r="V3806" i="1"/>
  <c r="W3806" i="1"/>
  <c r="X3806" i="1"/>
  <c r="Y3806" i="1"/>
  <c r="V3807" i="1"/>
  <c r="W3807" i="1"/>
  <c r="X3807" i="1"/>
  <c r="Y3807" i="1"/>
  <c r="V3808" i="1"/>
  <c r="W3808" i="1"/>
  <c r="X3808" i="1"/>
  <c r="Y3808" i="1"/>
  <c r="V3809" i="1"/>
  <c r="W3809" i="1"/>
  <c r="X3809" i="1"/>
  <c r="Y3809" i="1"/>
  <c r="V3810" i="1"/>
  <c r="W3810" i="1"/>
  <c r="X3810" i="1"/>
  <c r="Y3810" i="1"/>
  <c r="V3811" i="1"/>
  <c r="W3811" i="1"/>
  <c r="X3811" i="1"/>
  <c r="Y3811" i="1"/>
  <c r="V3812" i="1"/>
  <c r="W3812" i="1"/>
  <c r="X3812" i="1"/>
  <c r="Y3812" i="1"/>
  <c r="V3813" i="1"/>
  <c r="W3813" i="1"/>
  <c r="X3813" i="1"/>
  <c r="Y3813" i="1"/>
  <c r="V3814" i="1"/>
  <c r="W3814" i="1"/>
  <c r="X3814" i="1"/>
  <c r="Y3814" i="1"/>
  <c r="V3815" i="1"/>
  <c r="W3815" i="1"/>
  <c r="X3815" i="1"/>
  <c r="Y3815" i="1"/>
  <c r="V3816" i="1"/>
  <c r="W3816" i="1"/>
  <c r="X3816" i="1"/>
  <c r="Y3816" i="1"/>
  <c r="V3817" i="1"/>
  <c r="W3817" i="1"/>
  <c r="X3817" i="1"/>
  <c r="Y3817" i="1"/>
  <c r="V3818" i="1"/>
  <c r="W3818" i="1"/>
  <c r="X3818" i="1"/>
  <c r="Y3818" i="1"/>
  <c r="V3819" i="1"/>
  <c r="W3819" i="1"/>
  <c r="X3819" i="1"/>
  <c r="Y3819" i="1"/>
  <c r="V3820" i="1"/>
  <c r="W3820" i="1"/>
  <c r="X3820" i="1"/>
  <c r="Y3820" i="1"/>
  <c r="V3821" i="1"/>
  <c r="W3821" i="1"/>
  <c r="X3821" i="1"/>
  <c r="Y3821" i="1"/>
  <c r="V3822" i="1"/>
  <c r="W3822" i="1"/>
  <c r="X3822" i="1"/>
  <c r="Y3822" i="1"/>
  <c r="V3823" i="1"/>
  <c r="W3823" i="1"/>
  <c r="X3823" i="1"/>
  <c r="Y3823" i="1"/>
  <c r="V3824" i="1"/>
  <c r="W3824" i="1"/>
  <c r="X3824" i="1"/>
  <c r="Y3824" i="1"/>
  <c r="V3825" i="1"/>
  <c r="W3825" i="1"/>
  <c r="X3825" i="1"/>
  <c r="Y3825" i="1"/>
  <c r="V3826" i="1"/>
  <c r="W3826" i="1"/>
  <c r="X3826" i="1"/>
  <c r="Y3826" i="1"/>
  <c r="V3827" i="1"/>
  <c r="W3827" i="1"/>
  <c r="X3827" i="1"/>
  <c r="Y3827" i="1"/>
  <c r="V3828" i="1"/>
  <c r="W3828" i="1"/>
  <c r="X3828" i="1"/>
  <c r="Y3828" i="1"/>
  <c r="V3829" i="1"/>
  <c r="W3829" i="1"/>
  <c r="X3829" i="1"/>
  <c r="Y3829" i="1"/>
  <c r="V3830" i="1"/>
  <c r="W3830" i="1"/>
  <c r="X3830" i="1"/>
  <c r="Y3830" i="1"/>
  <c r="V3831" i="1"/>
  <c r="W3831" i="1"/>
  <c r="X3831" i="1"/>
  <c r="Y3831" i="1"/>
  <c r="V3832" i="1"/>
  <c r="W3832" i="1"/>
  <c r="X3832" i="1"/>
  <c r="Y3832" i="1"/>
  <c r="V3833" i="1"/>
  <c r="W3833" i="1"/>
  <c r="X3833" i="1"/>
  <c r="Y3833" i="1"/>
  <c r="V3834" i="1"/>
  <c r="W3834" i="1"/>
  <c r="X3834" i="1"/>
  <c r="Y3834" i="1"/>
  <c r="V3835" i="1"/>
  <c r="W3835" i="1"/>
  <c r="X3835" i="1"/>
  <c r="Y3835" i="1"/>
  <c r="V3836" i="1"/>
  <c r="W3836" i="1"/>
  <c r="X3836" i="1"/>
  <c r="Y3836" i="1"/>
  <c r="V3837" i="1"/>
  <c r="W3837" i="1"/>
  <c r="X3837" i="1"/>
  <c r="Y3837" i="1"/>
  <c r="V3838" i="1"/>
  <c r="W3838" i="1"/>
  <c r="X3838" i="1"/>
  <c r="Y3838" i="1"/>
  <c r="V3839" i="1"/>
  <c r="W3839" i="1"/>
  <c r="X3839" i="1"/>
  <c r="Y3839" i="1"/>
  <c r="V3840" i="1"/>
  <c r="W3840" i="1"/>
  <c r="X3840" i="1"/>
  <c r="Y3840" i="1"/>
  <c r="V3841" i="1"/>
  <c r="W3841" i="1"/>
  <c r="X3841" i="1"/>
  <c r="Y3841" i="1"/>
  <c r="V3842" i="1"/>
  <c r="W3842" i="1"/>
  <c r="X3842" i="1"/>
  <c r="Y3842" i="1"/>
  <c r="V3843" i="1"/>
  <c r="W3843" i="1"/>
  <c r="X3843" i="1"/>
  <c r="Y3843" i="1"/>
  <c r="V3844" i="1"/>
  <c r="W3844" i="1"/>
  <c r="X3844" i="1"/>
  <c r="Y3844" i="1"/>
  <c r="V3845" i="1"/>
  <c r="W3845" i="1"/>
  <c r="X3845" i="1"/>
  <c r="Y3845" i="1"/>
  <c r="V3846" i="1"/>
  <c r="W3846" i="1"/>
  <c r="X3846" i="1"/>
  <c r="Y3846" i="1"/>
  <c r="V3847" i="1"/>
  <c r="W3847" i="1"/>
  <c r="X3847" i="1"/>
  <c r="Y3847" i="1"/>
  <c r="V3848" i="1"/>
  <c r="W3848" i="1"/>
  <c r="X3848" i="1"/>
  <c r="Y3848" i="1"/>
  <c r="V3849" i="1"/>
  <c r="W3849" i="1"/>
  <c r="X3849" i="1"/>
  <c r="Y3849" i="1"/>
  <c r="V3850" i="1"/>
  <c r="W3850" i="1"/>
  <c r="X3850" i="1"/>
  <c r="Y3850" i="1"/>
  <c r="V3851" i="1"/>
  <c r="W3851" i="1"/>
  <c r="X3851" i="1"/>
  <c r="Y3851" i="1"/>
  <c r="V3852" i="1"/>
  <c r="W3852" i="1"/>
  <c r="X3852" i="1"/>
  <c r="Y3852" i="1"/>
  <c r="V3853" i="1"/>
  <c r="W3853" i="1"/>
  <c r="X3853" i="1"/>
  <c r="Y3853" i="1"/>
  <c r="V3854" i="1"/>
  <c r="W3854" i="1"/>
  <c r="X3854" i="1"/>
  <c r="Y3854" i="1"/>
  <c r="V3855" i="1"/>
  <c r="W3855" i="1"/>
  <c r="X3855" i="1"/>
  <c r="Y3855" i="1"/>
  <c r="V3856" i="1"/>
  <c r="W3856" i="1"/>
  <c r="X3856" i="1"/>
  <c r="Y3856" i="1"/>
  <c r="V3857" i="1"/>
  <c r="W3857" i="1"/>
  <c r="X3857" i="1"/>
  <c r="Y3857" i="1"/>
  <c r="V3858" i="1"/>
  <c r="W3858" i="1"/>
  <c r="X3858" i="1"/>
  <c r="Y3858" i="1"/>
  <c r="V3859" i="1"/>
  <c r="W3859" i="1"/>
  <c r="X3859" i="1"/>
  <c r="Y3859" i="1"/>
  <c r="V3860" i="1"/>
  <c r="W3860" i="1"/>
  <c r="X3860" i="1"/>
  <c r="Y3860" i="1"/>
  <c r="V3861" i="1"/>
  <c r="W3861" i="1"/>
  <c r="X3861" i="1"/>
  <c r="Y3861" i="1"/>
  <c r="V3862" i="1"/>
  <c r="W3862" i="1"/>
  <c r="X3862" i="1"/>
  <c r="Y3862" i="1"/>
  <c r="V3863" i="1"/>
  <c r="W3863" i="1"/>
  <c r="X3863" i="1"/>
  <c r="Y3863" i="1"/>
  <c r="V3864" i="1"/>
  <c r="W3864" i="1"/>
  <c r="X3864" i="1"/>
  <c r="Y3864" i="1"/>
  <c r="V3865" i="1"/>
  <c r="W3865" i="1"/>
  <c r="X3865" i="1"/>
  <c r="Y3865" i="1"/>
  <c r="V3866" i="1"/>
  <c r="W3866" i="1"/>
  <c r="X3866" i="1"/>
  <c r="Y3866" i="1"/>
  <c r="V3867" i="1"/>
  <c r="W3867" i="1"/>
  <c r="X3867" i="1"/>
  <c r="Y3867" i="1"/>
  <c r="V3868" i="1"/>
  <c r="W3868" i="1"/>
  <c r="X3868" i="1"/>
  <c r="Y3868" i="1"/>
  <c r="V3869" i="1"/>
  <c r="W3869" i="1"/>
  <c r="X3869" i="1"/>
  <c r="Y3869" i="1"/>
  <c r="V3870" i="1"/>
  <c r="W3870" i="1"/>
  <c r="X3870" i="1"/>
  <c r="Y3870" i="1"/>
  <c r="V3871" i="1"/>
  <c r="W3871" i="1"/>
  <c r="X3871" i="1"/>
  <c r="Y3871" i="1"/>
  <c r="V3872" i="1"/>
  <c r="W3872" i="1"/>
  <c r="X3872" i="1"/>
  <c r="Y3872" i="1"/>
  <c r="V3873" i="1"/>
  <c r="W3873" i="1"/>
  <c r="X3873" i="1"/>
  <c r="Y3873" i="1"/>
  <c r="V3874" i="1"/>
  <c r="W3874" i="1"/>
  <c r="X3874" i="1"/>
  <c r="Y3874" i="1"/>
  <c r="V3875" i="1"/>
  <c r="W3875" i="1"/>
  <c r="X3875" i="1"/>
  <c r="Y3875" i="1"/>
  <c r="V3876" i="1"/>
  <c r="W3876" i="1"/>
  <c r="X3876" i="1"/>
  <c r="Y3876" i="1"/>
  <c r="V3877" i="1"/>
  <c r="W3877" i="1"/>
  <c r="X3877" i="1"/>
  <c r="Y3877" i="1"/>
  <c r="V3878" i="1"/>
  <c r="W3878" i="1"/>
  <c r="X3878" i="1"/>
  <c r="Y3878" i="1"/>
  <c r="V3879" i="1"/>
  <c r="W3879" i="1"/>
  <c r="X3879" i="1"/>
  <c r="Y3879" i="1"/>
  <c r="V3880" i="1"/>
  <c r="W3880" i="1"/>
  <c r="X3880" i="1"/>
  <c r="Y3880" i="1"/>
  <c r="V3881" i="1"/>
  <c r="W3881" i="1"/>
  <c r="X3881" i="1"/>
  <c r="Y3881" i="1"/>
  <c r="V3882" i="1"/>
  <c r="W3882" i="1"/>
  <c r="X3882" i="1"/>
  <c r="Y3882" i="1"/>
  <c r="V3883" i="1"/>
  <c r="W3883" i="1"/>
  <c r="X3883" i="1"/>
  <c r="Y3883" i="1"/>
  <c r="V3884" i="1"/>
  <c r="W3884" i="1"/>
  <c r="X3884" i="1"/>
  <c r="Y3884" i="1"/>
  <c r="V3885" i="1"/>
  <c r="W3885" i="1"/>
  <c r="X3885" i="1"/>
  <c r="Y3885" i="1"/>
  <c r="V3886" i="1"/>
  <c r="W3886" i="1"/>
  <c r="X3886" i="1"/>
  <c r="Y3886" i="1"/>
  <c r="V3887" i="1"/>
  <c r="W3887" i="1"/>
  <c r="X3887" i="1"/>
  <c r="Y3887" i="1"/>
  <c r="V3888" i="1"/>
  <c r="W3888" i="1"/>
  <c r="X3888" i="1"/>
  <c r="Y3888" i="1"/>
  <c r="V3889" i="1"/>
  <c r="W3889" i="1"/>
  <c r="X3889" i="1"/>
  <c r="Y3889" i="1"/>
  <c r="V3890" i="1"/>
  <c r="W3890" i="1"/>
  <c r="X3890" i="1"/>
  <c r="Y3890" i="1"/>
  <c r="V3891" i="1"/>
  <c r="W3891" i="1"/>
  <c r="X3891" i="1"/>
  <c r="Y3891" i="1"/>
  <c r="V3892" i="1"/>
  <c r="W3892" i="1"/>
  <c r="X3892" i="1"/>
  <c r="Y3892" i="1"/>
  <c r="V3893" i="1"/>
  <c r="W3893" i="1"/>
  <c r="X3893" i="1"/>
  <c r="Y3893" i="1"/>
  <c r="V3894" i="1"/>
  <c r="W3894" i="1"/>
  <c r="X3894" i="1"/>
  <c r="Y3894" i="1"/>
  <c r="V3895" i="1"/>
  <c r="W3895" i="1"/>
  <c r="X3895" i="1"/>
  <c r="Y3895" i="1"/>
  <c r="V3896" i="1"/>
  <c r="W3896" i="1"/>
  <c r="X3896" i="1"/>
  <c r="Y3896" i="1"/>
  <c r="V3897" i="1"/>
  <c r="W3897" i="1"/>
  <c r="X3897" i="1"/>
  <c r="Y3897" i="1"/>
  <c r="V3898" i="1"/>
  <c r="W3898" i="1"/>
  <c r="X3898" i="1"/>
  <c r="Y3898" i="1"/>
  <c r="V3899" i="1"/>
  <c r="W3899" i="1"/>
  <c r="X3899" i="1"/>
  <c r="Y3899" i="1"/>
  <c r="V3900" i="1"/>
  <c r="W3900" i="1"/>
  <c r="X3900" i="1"/>
  <c r="Y3900" i="1"/>
  <c r="V3901" i="1"/>
  <c r="W3901" i="1"/>
  <c r="X3901" i="1"/>
  <c r="Y3901" i="1"/>
  <c r="V3902" i="1"/>
  <c r="W3902" i="1"/>
  <c r="X3902" i="1"/>
  <c r="Y3902" i="1"/>
  <c r="V3903" i="1"/>
  <c r="W3903" i="1"/>
  <c r="X3903" i="1"/>
  <c r="Y3903" i="1"/>
  <c r="V3904" i="1"/>
  <c r="W3904" i="1"/>
  <c r="X3904" i="1"/>
  <c r="Y3904" i="1"/>
  <c r="V3905" i="1"/>
  <c r="W3905" i="1"/>
  <c r="X3905" i="1"/>
  <c r="Y3905" i="1"/>
  <c r="V3906" i="1"/>
  <c r="W3906" i="1"/>
  <c r="X3906" i="1"/>
  <c r="Y3906" i="1"/>
  <c r="V3907" i="1"/>
  <c r="W3907" i="1"/>
  <c r="X3907" i="1"/>
  <c r="Y3907" i="1"/>
  <c r="V3908" i="1"/>
  <c r="W3908" i="1"/>
  <c r="X3908" i="1"/>
  <c r="Y3908" i="1"/>
  <c r="V3909" i="1"/>
  <c r="W3909" i="1"/>
  <c r="X3909" i="1"/>
  <c r="Y3909" i="1"/>
  <c r="V3910" i="1"/>
  <c r="W3910" i="1"/>
  <c r="X3910" i="1"/>
  <c r="Y3910" i="1"/>
  <c r="V3911" i="1"/>
  <c r="W3911" i="1"/>
  <c r="X3911" i="1"/>
  <c r="Y3911" i="1"/>
  <c r="V3912" i="1"/>
  <c r="W3912" i="1"/>
  <c r="X3912" i="1"/>
  <c r="Y3912" i="1"/>
  <c r="V3913" i="1"/>
  <c r="W3913" i="1"/>
  <c r="X3913" i="1"/>
  <c r="Y3913" i="1"/>
  <c r="V3914" i="1"/>
  <c r="W3914" i="1"/>
  <c r="X3914" i="1"/>
  <c r="Y3914" i="1"/>
  <c r="V3915" i="1"/>
  <c r="W3915" i="1"/>
  <c r="X3915" i="1"/>
  <c r="Y3915" i="1"/>
  <c r="V3916" i="1"/>
  <c r="W3916" i="1"/>
  <c r="X3916" i="1"/>
  <c r="Y3916" i="1"/>
  <c r="V3917" i="1"/>
  <c r="W3917" i="1"/>
  <c r="X3917" i="1"/>
  <c r="Y3917" i="1"/>
  <c r="V3918" i="1"/>
  <c r="W3918" i="1"/>
  <c r="X3918" i="1"/>
  <c r="Y3918" i="1"/>
  <c r="V3919" i="1"/>
  <c r="W3919" i="1"/>
  <c r="X3919" i="1"/>
  <c r="Y3919" i="1"/>
  <c r="V3920" i="1"/>
  <c r="W3920" i="1"/>
  <c r="X3920" i="1"/>
  <c r="Y3920" i="1"/>
  <c r="V3921" i="1"/>
  <c r="W3921" i="1"/>
  <c r="X3921" i="1"/>
  <c r="Y3921" i="1"/>
  <c r="V3922" i="1"/>
  <c r="W3922" i="1"/>
  <c r="X3922" i="1"/>
  <c r="Y3922" i="1"/>
  <c r="V3923" i="1"/>
  <c r="W3923" i="1"/>
  <c r="X3923" i="1"/>
  <c r="Y3923" i="1"/>
  <c r="V3924" i="1"/>
  <c r="W3924" i="1"/>
  <c r="X3924" i="1"/>
  <c r="Y3924" i="1"/>
  <c r="V3925" i="1"/>
  <c r="W3925" i="1"/>
  <c r="X3925" i="1"/>
  <c r="Y3925" i="1"/>
  <c r="V3926" i="1"/>
  <c r="W3926" i="1"/>
  <c r="X3926" i="1"/>
  <c r="Y3926" i="1"/>
  <c r="V3927" i="1"/>
  <c r="W3927" i="1"/>
  <c r="X3927" i="1"/>
  <c r="Y3927" i="1"/>
  <c r="V3928" i="1"/>
  <c r="W3928" i="1"/>
  <c r="X3928" i="1"/>
  <c r="Y3928" i="1"/>
  <c r="V3929" i="1"/>
  <c r="W3929" i="1"/>
  <c r="X3929" i="1"/>
  <c r="Y3929" i="1"/>
  <c r="V3930" i="1"/>
  <c r="W3930" i="1"/>
  <c r="X3930" i="1"/>
  <c r="Y3930" i="1"/>
  <c r="V3931" i="1"/>
  <c r="W3931" i="1"/>
  <c r="X3931" i="1"/>
  <c r="Y3931" i="1"/>
  <c r="V3932" i="1"/>
  <c r="W3932" i="1"/>
  <c r="X3932" i="1"/>
  <c r="Y3932" i="1"/>
  <c r="V3933" i="1"/>
  <c r="W3933" i="1"/>
  <c r="X3933" i="1"/>
  <c r="Y3933" i="1"/>
  <c r="V3934" i="1"/>
  <c r="W3934" i="1"/>
  <c r="X3934" i="1"/>
  <c r="Y3934" i="1"/>
  <c r="V3935" i="1"/>
  <c r="W3935" i="1"/>
  <c r="X3935" i="1"/>
  <c r="Y3935" i="1"/>
  <c r="V3936" i="1"/>
  <c r="W3936" i="1"/>
  <c r="X3936" i="1"/>
  <c r="Y3936" i="1"/>
  <c r="V3937" i="1"/>
  <c r="W3937" i="1"/>
  <c r="X3937" i="1"/>
  <c r="Y3937" i="1"/>
  <c r="V3938" i="1"/>
  <c r="W3938" i="1"/>
  <c r="X3938" i="1"/>
  <c r="Y3938" i="1"/>
  <c r="V3939" i="1"/>
  <c r="W3939" i="1"/>
  <c r="X3939" i="1"/>
  <c r="Y3939" i="1"/>
  <c r="V3940" i="1"/>
  <c r="W3940" i="1"/>
  <c r="X3940" i="1"/>
  <c r="Y3940" i="1"/>
  <c r="V3941" i="1"/>
  <c r="W3941" i="1"/>
  <c r="X3941" i="1"/>
  <c r="Y3941" i="1"/>
  <c r="V3942" i="1"/>
  <c r="W3942" i="1"/>
  <c r="X3942" i="1"/>
  <c r="Y3942" i="1"/>
  <c r="V3943" i="1"/>
  <c r="W3943" i="1"/>
  <c r="X3943" i="1"/>
  <c r="Y3943" i="1"/>
  <c r="V3944" i="1"/>
  <c r="W3944" i="1"/>
  <c r="X3944" i="1"/>
  <c r="Y3944" i="1"/>
  <c r="V3945" i="1"/>
  <c r="W3945" i="1"/>
  <c r="X3945" i="1"/>
  <c r="Y3945" i="1"/>
  <c r="V3946" i="1"/>
  <c r="W3946" i="1"/>
  <c r="X3946" i="1"/>
  <c r="Y3946" i="1"/>
  <c r="V3947" i="1"/>
  <c r="W3947" i="1"/>
  <c r="X3947" i="1"/>
  <c r="Y3947" i="1"/>
  <c r="V3948" i="1"/>
  <c r="W3948" i="1"/>
  <c r="X3948" i="1"/>
  <c r="Y3948" i="1"/>
  <c r="V3949" i="1"/>
  <c r="W3949" i="1"/>
  <c r="X3949" i="1"/>
  <c r="Y3949" i="1"/>
  <c r="V3950" i="1"/>
  <c r="W3950" i="1"/>
  <c r="X3950" i="1"/>
  <c r="Y3950" i="1"/>
  <c r="V3951" i="1"/>
  <c r="W3951" i="1"/>
  <c r="X3951" i="1"/>
  <c r="Y3951" i="1"/>
  <c r="V3952" i="1"/>
  <c r="W3952" i="1"/>
  <c r="X3952" i="1"/>
  <c r="Y3952" i="1"/>
  <c r="V3953" i="1"/>
  <c r="W3953" i="1"/>
  <c r="X3953" i="1"/>
  <c r="Y3953" i="1"/>
  <c r="V3954" i="1"/>
  <c r="W3954" i="1"/>
  <c r="X3954" i="1"/>
  <c r="Y3954" i="1"/>
  <c r="V3955" i="1"/>
  <c r="W3955" i="1"/>
  <c r="X3955" i="1"/>
  <c r="Y3955" i="1"/>
  <c r="V3956" i="1"/>
  <c r="W3956" i="1"/>
  <c r="X3956" i="1"/>
  <c r="Y3956" i="1"/>
  <c r="V3957" i="1"/>
  <c r="W3957" i="1"/>
  <c r="X3957" i="1"/>
  <c r="Y3957" i="1"/>
  <c r="V3958" i="1"/>
  <c r="W3958" i="1"/>
  <c r="X3958" i="1"/>
  <c r="Y3958" i="1"/>
  <c r="V3959" i="1"/>
  <c r="W3959" i="1"/>
  <c r="X3959" i="1"/>
  <c r="Y3959" i="1"/>
  <c r="V3960" i="1"/>
  <c r="W3960" i="1"/>
  <c r="X3960" i="1"/>
  <c r="Y3960" i="1"/>
  <c r="V3961" i="1"/>
  <c r="W3961" i="1"/>
  <c r="X3961" i="1"/>
  <c r="Y3961" i="1"/>
  <c r="V3962" i="1"/>
  <c r="W3962" i="1"/>
  <c r="X3962" i="1"/>
  <c r="Y3962" i="1"/>
  <c r="V3963" i="1"/>
  <c r="W3963" i="1"/>
  <c r="X3963" i="1"/>
  <c r="Y3963" i="1"/>
  <c r="V3964" i="1"/>
  <c r="W3964" i="1"/>
  <c r="X3964" i="1"/>
  <c r="Y3964" i="1"/>
  <c r="V3965" i="1"/>
  <c r="W3965" i="1"/>
  <c r="X3965" i="1"/>
  <c r="Y3965" i="1"/>
  <c r="V3966" i="1"/>
  <c r="W3966" i="1"/>
  <c r="X3966" i="1"/>
  <c r="Y3966" i="1"/>
  <c r="V3967" i="1"/>
  <c r="W3967" i="1"/>
  <c r="X3967" i="1"/>
  <c r="Y3967" i="1"/>
  <c r="V3968" i="1"/>
  <c r="W3968" i="1"/>
  <c r="X3968" i="1"/>
  <c r="Y3968" i="1"/>
  <c r="V3969" i="1"/>
  <c r="W3969" i="1"/>
  <c r="X3969" i="1"/>
  <c r="Y3969" i="1"/>
  <c r="V3970" i="1"/>
  <c r="W3970" i="1"/>
  <c r="X3970" i="1"/>
  <c r="Y3970" i="1"/>
  <c r="V3971" i="1"/>
  <c r="W3971" i="1"/>
  <c r="X3971" i="1"/>
  <c r="Y3971" i="1"/>
  <c r="V3972" i="1"/>
  <c r="W3972" i="1"/>
  <c r="X3972" i="1"/>
  <c r="Y3972" i="1"/>
  <c r="V3973" i="1"/>
  <c r="W3973" i="1"/>
  <c r="X3973" i="1"/>
  <c r="Y3973" i="1"/>
  <c r="V3974" i="1"/>
  <c r="W3974" i="1"/>
  <c r="X3974" i="1"/>
  <c r="Y3974" i="1"/>
  <c r="V3975" i="1"/>
  <c r="W3975" i="1"/>
  <c r="X3975" i="1"/>
  <c r="Y3975" i="1"/>
  <c r="V3976" i="1"/>
  <c r="W3976" i="1"/>
  <c r="X3976" i="1"/>
  <c r="Y3976" i="1"/>
  <c r="V3977" i="1"/>
  <c r="W3977" i="1"/>
  <c r="X3977" i="1"/>
  <c r="Y3977" i="1"/>
  <c r="V3978" i="1"/>
  <c r="W3978" i="1"/>
  <c r="X3978" i="1"/>
  <c r="Y3978" i="1"/>
  <c r="V3979" i="1"/>
  <c r="W3979" i="1"/>
  <c r="X3979" i="1"/>
  <c r="Y3979" i="1"/>
  <c r="V3980" i="1"/>
  <c r="W3980" i="1"/>
  <c r="X3980" i="1"/>
  <c r="Y3980" i="1"/>
  <c r="V3981" i="1"/>
  <c r="W3981" i="1"/>
  <c r="X3981" i="1"/>
  <c r="Y3981" i="1"/>
  <c r="V3982" i="1"/>
  <c r="W3982" i="1"/>
  <c r="X3982" i="1"/>
  <c r="Y3982" i="1"/>
  <c r="V3983" i="1"/>
  <c r="W3983" i="1"/>
  <c r="X3983" i="1"/>
  <c r="Y3983" i="1"/>
  <c r="V3984" i="1"/>
  <c r="W3984" i="1"/>
  <c r="X3984" i="1"/>
  <c r="Y3984" i="1"/>
  <c r="V3985" i="1"/>
  <c r="W3985" i="1"/>
  <c r="X3985" i="1"/>
  <c r="Y3985" i="1"/>
  <c r="V3986" i="1"/>
  <c r="W3986" i="1"/>
  <c r="X3986" i="1"/>
  <c r="Y3986" i="1"/>
  <c r="V3987" i="1"/>
  <c r="W3987" i="1"/>
  <c r="X3987" i="1"/>
  <c r="Y3987" i="1"/>
  <c r="V3988" i="1"/>
  <c r="W3988" i="1"/>
  <c r="X3988" i="1"/>
  <c r="Y3988" i="1"/>
  <c r="V3989" i="1"/>
  <c r="W3989" i="1"/>
  <c r="X3989" i="1"/>
  <c r="Y3989" i="1"/>
  <c r="V3990" i="1"/>
  <c r="W3990" i="1"/>
  <c r="X3990" i="1"/>
  <c r="Y3990" i="1"/>
  <c r="V3991" i="1"/>
  <c r="W3991" i="1"/>
  <c r="X3991" i="1"/>
  <c r="Y3991" i="1"/>
  <c r="V3992" i="1"/>
  <c r="W3992" i="1"/>
  <c r="X3992" i="1"/>
  <c r="Y3992" i="1"/>
  <c r="V3993" i="1"/>
  <c r="W3993" i="1"/>
  <c r="X3993" i="1"/>
  <c r="Y3993" i="1"/>
  <c r="V3994" i="1"/>
  <c r="W3994" i="1"/>
  <c r="X3994" i="1"/>
  <c r="Y3994" i="1"/>
  <c r="V3995" i="1"/>
  <c r="W3995" i="1"/>
  <c r="X3995" i="1"/>
  <c r="Y3995" i="1"/>
  <c r="V3996" i="1"/>
  <c r="W3996" i="1"/>
  <c r="X3996" i="1"/>
  <c r="Y3996" i="1"/>
  <c r="V3997" i="1"/>
  <c r="W3997" i="1"/>
  <c r="X3997" i="1"/>
  <c r="Y3997" i="1"/>
  <c r="V3998" i="1"/>
  <c r="W3998" i="1"/>
  <c r="X3998" i="1"/>
  <c r="Y3998" i="1"/>
  <c r="V3999" i="1"/>
  <c r="W3999" i="1"/>
  <c r="X3999" i="1"/>
  <c r="Y3999" i="1"/>
  <c r="V4000" i="1"/>
  <c r="W4000" i="1"/>
  <c r="X4000" i="1"/>
  <c r="Y4000" i="1"/>
  <c r="V4001" i="1"/>
  <c r="W4001" i="1"/>
  <c r="X4001" i="1"/>
  <c r="Y4001" i="1"/>
  <c r="V4002" i="1"/>
  <c r="W4002" i="1"/>
  <c r="X4002" i="1"/>
  <c r="Y4002" i="1"/>
  <c r="V4003" i="1"/>
  <c r="W4003" i="1"/>
  <c r="X4003" i="1"/>
  <c r="Y4003" i="1"/>
  <c r="V4004" i="1"/>
  <c r="W4004" i="1"/>
  <c r="X4004" i="1"/>
  <c r="Y4004" i="1"/>
  <c r="V4005" i="1"/>
  <c r="W4005" i="1"/>
  <c r="X4005" i="1"/>
  <c r="Y4005" i="1"/>
  <c r="V4006" i="1"/>
  <c r="W4006" i="1"/>
  <c r="X4006" i="1"/>
  <c r="Y4006" i="1"/>
  <c r="V4007" i="1"/>
  <c r="W4007" i="1"/>
  <c r="X4007" i="1"/>
  <c r="Y4007" i="1"/>
  <c r="V4008" i="1"/>
  <c r="W4008" i="1"/>
  <c r="X4008" i="1"/>
  <c r="Y4008" i="1"/>
  <c r="V4009" i="1"/>
  <c r="W4009" i="1"/>
  <c r="X4009" i="1"/>
  <c r="Y4009" i="1"/>
  <c r="V4010" i="1"/>
  <c r="W4010" i="1"/>
  <c r="X4010" i="1"/>
  <c r="Y4010" i="1"/>
  <c r="V4011" i="1"/>
  <c r="W4011" i="1"/>
  <c r="X4011" i="1"/>
  <c r="Y4011" i="1"/>
  <c r="V4012" i="1"/>
  <c r="W4012" i="1"/>
  <c r="X4012" i="1"/>
  <c r="Y4012" i="1"/>
  <c r="V4013" i="1"/>
  <c r="W4013" i="1"/>
  <c r="X4013" i="1"/>
  <c r="Y4013" i="1"/>
  <c r="V4014" i="1"/>
  <c r="W4014" i="1"/>
  <c r="X4014" i="1"/>
  <c r="Y4014" i="1"/>
  <c r="V4015" i="1"/>
  <c r="W4015" i="1"/>
  <c r="X4015" i="1"/>
  <c r="Y4015" i="1"/>
  <c r="V4016" i="1"/>
  <c r="W4016" i="1"/>
  <c r="X4016" i="1"/>
  <c r="Y4016" i="1"/>
  <c r="V4017" i="1"/>
  <c r="W4017" i="1"/>
  <c r="X4017" i="1"/>
  <c r="Y4017" i="1"/>
  <c r="V4018" i="1"/>
  <c r="W4018" i="1"/>
  <c r="X4018" i="1"/>
  <c r="Y4018" i="1"/>
  <c r="V4019" i="1"/>
  <c r="W4019" i="1"/>
  <c r="X4019" i="1"/>
  <c r="Y4019" i="1"/>
  <c r="V4020" i="1"/>
  <c r="W4020" i="1"/>
  <c r="X4020" i="1"/>
  <c r="Y4020" i="1"/>
  <c r="V4021" i="1"/>
  <c r="W4021" i="1"/>
  <c r="X4021" i="1"/>
  <c r="Y4021" i="1"/>
  <c r="V4022" i="1"/>
  <c r="W4022" i="1"/>
  <c r="X4022" i="1"/>
  <c r="Y4022" i="1"/>
  <c r="V4023" i="1"/>
  <c r="W4023" i="1"/>
  <c r="X4023" i="1"/>
  <c r="Y4023" i="1"/>
  <c r="V4024" i="1"/>
  <c r="W4024" i="1"/>
  <c r="X4024" i="1"/>
  <c r="Y4024" i="1"/>
  <c r="V4025" i="1"/>
  <c r="W4025" i="1"/>
  <c r="X4025" i="1"/>
  <c r="Y4025" i="1"/>
  <c r="V4026" i="1"/>
  <c r="W4026" i="1"/>
  <c r="X4026" i="1"/>
  <c r="Y4026" i="1"/>
  <c r="V4027" i="1"/>
  <c r="W4027" i="1"/>
  <c r="X4027" i="1"/>
  <c r="Y4027" i="1"/>
  <c r="V4028" i="1"/>
  <c r="W4028" i="1"/>
  <c r="X4028" i="1"/>
  <c r="Y4028" i="1"/>
  <c r="V4029" i="1"/>
  <c r="W4029" i="1"/>
  <c r="X4029" i="1"/>
  <c r="Y4029" i="1"/>
  <c r="V4030" i="1"/>
  <c r="W4030" i="1"/>
  <c r="X4030" i="1"/>
  <c r="Y4030" i="1"/>
  <c r="V4031" i="1"/>
  <c r="W4031" i="1"/>
  <c r="X4031" i="1"/>
  <c r="Y4031" i="1"/>
  <c r="V4032" i="1"/>
  <c r="W4032" i="1"/>
  <c r="X4032" i="1"/>
  <c r="Y4032" i="1"/>
  <c r="V4033" i="1"/>
  <c r="W4033" i="1"/>
  <c r="X4033" i="1"/>
  <c r="Y4033" i="1"/>
  <c r="V4034" i="1"/>
  <c r="W4034" i="1"/>
  <c r="X4034" i="1"/>
  <c r="Y4034" i="1"/>
  <c r="V4035" i="1"/>
  <c r="W4035" i="1"/>
  <c r="X4035" i="1"/>
  <c r="Y4035" i="1"/>
  <c r="V4036" i="1"/>
  <c r="W4036" i="1"/>
  <c r="X4036" i="1"/>
  <c r="Y4036" i="1"/>
  <c r="V4037" i="1"/>
  <c r="W4037" i="1"/>
  <c r="X4037" i="1"/>
  <c r="Y4037" i="1"/>
  <c r="V4038" i="1"/>
  <c r="W4038" i="1"/>
  <c r="X4038" i="1"/>
  <c r="Y4038" i="1"/>
  <c r="V4039" i="1"/>
  <c r="W4039" i="1"/>
  <c r="X4039" i="1"/>
  <c r="Y4039" i="1"/>
  <c r="V4040" i="1"/>
  <c r="W4040" i="1"/>
  <c r="X4040" i="1"/>
  <c r="Y4040" i="1"/>
  <c r="V4041" i="1"/>
  <c r="W4041" i="1"/>
  <c r="X4041" i="1"/>
  <c r="Y4041" i="1"/>
  <c r="V4042" i="1"/>
  <c r="W4042" i="1"/>
  <c r="X4042" i="1"/>
  <c r="Y4042" i="1"/>
  <c r="V4043" i="1"/>
  <c r="W4043" i="1"/>
  <c r="X4043" i="1"/>
  <c r="Y4043" i="1"/>
  <c r="V4044" i="1"/>
  <c r="W4044" i="1"/>
  <c r="X4044" i="1"/>
  <c r="Y4044" i="1"/>
  <c r="V4045" i="1"/>
  <c r="W4045" i="1"/>
  <c r="X4045" i="1"/>
  <c r="Y4045" i="1"/>
  <c r="V4046" i="1"/>
  <c r="W4046" i="1"/>
  <c r="X4046" i="1"/>
  <c r="Y4046" i="1"/>
  <c r="V4047" i="1"/>
  <c r="W4047" i="1"/>
  <c r="X4047" i="1"/>
  <c r="Y4047" i="1"/>
  <c r="V4048" i="1"/>
  <c r="W4048" i="1"/>
  <c r="X4048" i="1"/>
  <c r="Y4048" i="1"/>
  <c r="V4049" i="1"/>
  <c r="W4049" i="1"/>
  <c r="X4049" i="1"/>
  <c r="Y4049" i="1"/>
  <c r="V4050" i="1"/>
  <c r="W4050" i="1"/>
  <c r="X4050" i="1"/>
  <c r="Y4050" i="1"/>
  <c r="V4051" i="1"/>
  <c r="W4051" i="1"/>
  <c r="X4051" i="1"/>
  <c r="Y4051" i="1"/>
  <c r="V4052" i="1"/>
  <c r="W4052" i="1"/>
  <c r="X4052" i="1"/>
  <c r="Y4052" i="1"/>
  <c r="V4053" i="1"/>
  <c r="W4053" i="1"/>
  <c r="X4053" i="1"/>
  <c r="Y4053" i="1"/>
  <c r="V4054" i="1"/>
  <c r="W4054" i="1"/>
  <c r="X4054" i="1"/>
  <c r="Y4054" i="1"/>
  <c r="V4055" i="1"/>
  <c r="W4055" i="1"/>
  <c r="X4055" i="1"/>
  <c r="Y4055" i="1"/>
  <c r="V4056" i="1"/>
  <c r="W4056" i="1"/>
  <c r="X4056" i="1"/>
  <c r="Y4056" i="1"/>
  <c r="V4057" i="1"/>
  <c r="W4057" i="1"/>
  <c r="X4057" i="1"/>
  <c r="Y4057" i="1"/>
  <c r="V4058" i="1"/>
  <c r="W4058" i="1"/>
  <c r="X4058" i="1"/>
  <c r="Y4058" i="1"/>
  <c r="V4059" i="1"/>
  <c r="W4059" i="1"/>
  <c r="X4059" i="1"/>
  <c r="Y4059" i="1"/>
  <c r="V4060" i="1"/>
  <c r="W4060" i="1"/>
  <c r="X4060" i="1"/>
  <c r="Y4060" i="1"/>
  <c r="V4061" i="1"/>
  <c r="W4061" i="1"/>
  <c r="X4061" i="1"/>
  <c r="Y4061" i="1"/>
  <c r="V4062" i="1"/>
  <c r="W4062" i="1"/>
  <c r="X4062" i="1"/>
  <c r="Y4062" i="1"/>
  <c r="V4063" i="1"/>
  <c r="W4063" i="1"/>
  <c r="X4063" i="1"/>
  <c r="Y4063" i="1"/>
  <c r="V4064" i="1"/>
  <c r="W4064" i="1"/>
  <c r="X4064" i="1"/>
  <c r="Y4064" i="1"/>
  <c r="V4065" i="1"/>
  <c r="W4065" i="1"/>
  <c r="X4065" i="1"/>
  <c r="Y4065" i="1"/>
  <c r="V4066" i="1"/>
  <c r="W4066" i="1"/>
  <c r="X4066" i="1"/>
  <c r="Y4066" i="1"/>
  <c r="V4067" i="1"/>
  <c r="W4067" i="1"/>
  <c r="X4067" i="1"/>
  <c r="Y4067" i="1"/>
  <c r="V4068" i="1"/>
  <c r="W4068" i="1"/>
  <c r="X4068" i="1"/>
  <c r="Y4068" i="1"/>
  <c r="V4069" i="1"/>
  <c r="W4069" i="1"/>
  <c r="X4069" i="1"/>
  <c r="Y4069" i="1"/>
  <c r="V4070" i="1"/>
  <c r="W4070" i="1"/>
  <c r="X4070" i="1"/>
  <c r="Y4070" i="1"/>
  <c r="V4071" i="1"/>
  <c r="W4071" i="1"/>
  <c r="X4071" i="1"/>
  <c r="Y4071" i="1"/>
  <c r="V4072" i="1"/>
  <c r="W4072" i="1"/>
  <c r="X4072" i="1"/>
  <c r="Y4072" i="1"/>
  <c r="V4073" i="1"/>
  <c r="W4073" i="1"/>
  <c r="X4073" i="1"/>
  <c r="Y4073" i="1"/>
  <c r="V4074" i="1"/>
  <c r="W4074" i="1"/>
  <c r="X4074" i="1"/>
  <c r="Y4074" i="1"/>
  <c r="V4075" i="1"/>
  <c r="W4075" i="1"/>
  <c r="X4075" i="1"/>
  <c r="Y4075" i="1"/>
  <c r="V4076" i="1"/>
  <c r="W4076" i="1"/>
  <c r="X4076" i="1"/>
  <c r="Y4076" i="1"/>
  <c r="V4077" i="1"/>
  <c r="W4077" i="1"/>
  <c r="X4077" i="1"/>
  <c r="Y4077" i="1"/>
  <c r="V4078" i="1"/>
  <c r="W4078" i="1"/>
  <c r="X4078" i="1"/>
  <c r="Y4078" i="1"/>
  <c r="V4079" i="1"/>
  <c r="W4079" i="1"/>
  <c r="X4079" i="1"/>
  <c r="Y4079" i="1"/>
  <c r="V4080" i="1"/>
  <c r="W4080" i="1"/>
  <c r="X4080" i="1"/>
  <c r="Y4080" i="1"/>
  <c r="V4081" i="1"/>
  <c r="W4081" i="1"/>
  <c r="X4081" i="1"/>
  <c r="Y4081" i="1"/>
  <c r="V4082" i="1"/>
  <c r="W4082" i="1"/>
  <c r="X4082" i="1"/>
  <c r="Y4082" i="1"/>
  <c r="V4083" i="1"/>
  <c r="W4083" i="1"/>
  <c r="X4083" i="1"/>
  <c r="Y4083" i="1"/>
  <c r="V4084" i="1"/>
  <c r="W4084" i="1"/>
  <c r="X4084" i="1"/>
  <c r="Y4084" i="1"/>
  <c r="V4085" i="1"/>
  <c r="W4085" i="1"/>
  <c r="X4085" i="1"/>
  <c r="Y4085" i="1"/>
  <c r="V4086" i="1"/>
  <c r="W4086" i="1"/>
  <c r="X4086" i="1"/>
  <c r="Y4086" i="1"/>
  <c r="V4087" i="1"/>
  <c r="W4087" i="1"/>
  <c r="X4087" i="1"/>
  <c r="Y4087" i="1"/>
  <c r="V4088" i="1"/>
  <c r="W4088" i="1"/>
  <c r="X4088" i="1"/>
  <c r="Y4088" i="1"/>
  <c r="V4089" i="1"/>
  <c r="W4089" i="1"/>
  <c r="X4089" i="1"/>
  <c r="Y4089" i="1"/>
  <c r="V4090" i="1"/>
  <c r="W4090" i="1"/>
  <c r="X4090" i="1"/>
  <c r="Y4090" i="1"/>
  <c r="V4091" i="1"/>
  <c r="W4091" i="1"/>
  <c r="X4091" i="1"/>
  <c r="Y4091" i="1"/>
  <c r="V4092" i="1"/>
  <c r="W4092" i="1"/>
  <c r="X4092" i="1"/>
  <c r="Y4092" i="1"/>
  <c r="V4093" i="1"/>
  <c r="W4093" i="1"/>
  <c r="X4093" i="1"/>
  <c r="Y4093" i="1"/>
  <c r="V4094" i="1"/>
  <c r="W4094" i="1"/>
  <c r="X4094" i="1"/>
  <c r="Y4094" i="1"/>
  <c r="V4095" i="1"/>
  <c r="W4095" i="1"/>
  <c r="X4095" i="1"/>
  <c r="Y4095" i="1"/>
  <c r="V4096" i="1"/>
  <c r="W4096" i="1"/>
  <c r="X4096" i="1"/>
  <c r="Y4096" i="1"/>
  <c r="V4097" i="1"/>
  <c r="W4097" i="1"/>
  <c r="X4097" i="1"/>
  <c r="Y4097" i="1"/>
  <c r="V4098" i="1"/>
  <c r="W4098" i="1"/>
  <c r="X4098" i="1"/>
  <c r="Y4098" i="1"/>
  <c r="V4099" i="1"/>
  <c r="W4099" i="1"/>
  <c r="X4099" i="1"/>
  <c r="Y4099" i="1"/>
  <c r="V4100" i="1"/>
  <c r="W4100" i="1"/>
  <c r="X4100" i="1"/>
  <c r="Y4100" i="1"/>
  <c r="V4101" i="1"/>
  <c r="W4101" i="1"/>
  <c r="X4101" i="1"/>
  <c r="Y4101" i="1"/>
  <c r="V4102" i="1"/>
  <c r="W4102" i="1"/>
  <c r="X4102" i="1"/>
  <c r="Y4102" i="1"/>
  <c r="V4103" i="1"/>
  <c r="W4103" i="1"/>
  <c r="X4103" i="1"/>
  <c r="Y4103" i="1"/>
  <c r="V4104" i="1"/>
  <c r="W4104" i="1"/>
  <c r="X4104" i="1"/>
  <c r="Y4104" i="1"/>
  <c r="V4105" i="1"/>
  <c r="W4105" i="1"/>
  <c r="X4105" i="1"/>
  <c r="Y4105" i="1"/>
  <c r="V4106" i="1"/>
  <c r="W4106" i="1"/>
  <c r="X4106" i="1"/>
  <c r="Y4106" i="1"/>
  <c r="V4107" i="1"/>
  <c r="W4107" i="1"/>
  <c r="X4107" i="1"/>
  <c r="Y4107" i="1"/>
  <c r="V4108" i="1"/>
  <c r="W4108" i="1"/>
  <c r="X4108" i="1"/>
  <c r="Y4108" i="1"/>
  <c r="V4109" i="1"/>
  <c r="W4109" i="1"/>
  <c r="X4109" i="1"/>
  <c r="Y4109" i="1"/>
  <c r="V4110" i="1"/>
  <c r="W4110" i="1"/>
  <c r="X4110" i="1"/>
  <c r="Y4110" i="1"/>
  <c r="V4111" i="1"/>
  <c r="W4111" i="1"/>
  <c r="X4111" i="1"/>
  <c r="Y4111" i="1"/>
  <c r="V4112" i="1"/>
  <c r="W4112" i="1"/>
  <c r="X4112" i="1"/>
  <c r="Y4112" i="1"/>
  <c r="V4113" i="1"/>
  <c r="W4113" i="1"/>
  <c r="X4113" i="1"/>
  <c r="Y4113" i="1"/>
  <c r="V4114" i="1"/>
  <c r="W4114" i="1"/>
  <c r="X4114" i="1"/>
  <c r="Y4114" i="1"/>
  <c r="V4115" i="1"/>
  <c r="W4115" i="1"/>
  <c r="X4115" i="1"/>
  <c r="Y4115" i="1"/>
  <c r="V4116" i="1"/>
  <c r="W4116" i="1"/>
  <c r="X4116" i="1"/>
  <c r="Y4116" i="1"/>
  <c r="V4117" i="1"/>
  <c r="W4117" i="1"/>
  <c r="X4117" i="1"/>
  <c r="Y4117" i="1"/>
  <c r="V4118" i="1"/>
  <c r="W4118" i="1"/>
  <c r="X4118" i="1"/>
  <c r="Y4118" i="1"/>
  <c r="V4119" i="1"/>
  <c r="W4119" i="1"/>
  <c r="X4119" i="1"/>
  <c r="Y4119" i="1"/>
  <c r="V4120" i="1"/>
  <c r="W4120" i="1"/>
  <c r="X4120" i="1"/>
  <c r="Y4120" i="1"/>
  <c r="V4121" i="1"/>
  <c r="W4121" i="1"/>
  <c r="X4121" i="1"/>
  <c r="Y4121" i="1"/>
  <c r="V4122" i="1"/>
  <c r="W4122" i="1"/>
  <c r="X4122" i="1"/>
  <c r="Y4122" i="1"/>
  <c r="V4123" i="1"/>
  <c r="W4123" i="1"/>
  <c r="X4123" i="1"/>
  <c r="Y4123" i="1"/>
  <c r="V4124" i="1"/>
  <c r="W4124" i="1"/>
  <c r="X4124" i="1"/>
  <c r="Y4124" i="1"/>
  <c r="V4125" i="1"/>
  <c r="W4125" i="1"/>
  <c r="X4125" i="1"/>
  <c r="Y4125" i="1"/>
  <c r="V4126" i="1"/>
  <c r="W4126" i="1"/>
  <c r="X4126" i="1"/>
  <c r="Y4126" i="1"/>
  <c r="V4127" i="1"/>
  <c r="W4127" i="1"/>
  <c r="X4127" i="1"/>
  <c r="Y4127" i="1"/>
  <c r="V4128" i="1"/>
  <c r="W4128" i="1"/>
  <c r="X4128" i="1"/>
  <c r="Y4128" i="1"/>
  <c r="V4129" i="1"/>
  <c r="W4129" i="1"/>
  <c r="X4129" i="1"/>
  <c r="Y4129" i="1"/>
  <c r="V4130" i="1"/>
  <c r="W4130" i="1"/>
  <c r="X4130" i="1"/>
  <c r="Y4130" i="1"/>
  <c r="V4131" i="1"/>
  <c r="W4131" i="1"/>
  <c r="X4131" i="1"/>
  <c r="Y4131" i="1"/>
  <c r="V4132" i="1"/>
  <c r="W4132" i="1"/>
  <c r="X4132" i="1"/>
  <c r="Y4132" i="1"/>
  <c r="V4133" i="1"/>
  <c r="W4133" i="1"/>
  <c r="X4133" i="1"/>
  <c r="Y4133" i="1"/>
  <c r="V4134" i="1"/>
  <c r="W4134" i="1"/>
  <c r="X4134" i="1"/>
  <c r="Y4134" i="1"/>
  <c r="V4135" i="1"/>
  <c r="W4135" i="1"/>
  <c r="X4135" i="1"/>
  <c r="Y4135" i="1"/>
  <c r="V4136" i="1"/>
  <c r="W4136" i="1"/>
  <c r="X4136" i="1"/>
  <c r="Y4136" i="1"/>
  <c r="V4137" i="1"/>
  <c r="W4137" i="1"/>
  <c r="X4137" i="1"/>
  <c r="Y4137" i="1"/>
  <c r="V4138" i="1"/>
  <c r="W4138" i="1"/>
  <c r="X4138" i="1"/>
  <c r="Y4138" i="1"/>
  <c r="V4139" i="1"/>
  <c r="W4139" i="1"/>
  <c r="X4139" i="1"/>
  <c r="Y4139" i="1"/>
  <c r="V4140" i="1"/>
  <c r="W4140" i="1"/>
  <c r="X4140" i="1"/>
  <c r="Y4140" i="1"/>
  <c r="V4141" i="1"/>
  <c r="W4141" i="1"/>
  <c r="X4141" i="1"/>
  <c r="Y4141" i="1"/>
  <c r="V4142" i="1"/>
  <c r="W4142" i="1"/>
  <c r="X4142" i="1"/>
  <c r="Y4142" i="1"/>
  <c r="V4143" i="1"/>
  <c r="W4143" i="1"/>
  <c r="X4143" i="1"/>
  <c r="Y4143" i="1"/>
  <c r="V4144" i="1"/>
  <c r="W4144" i="1"/>
  <c r="X4144" i="1"/>
  <c r="Y4144" i="1"/>
  <c r="V4145" i="1"/>
  <c r="W4145" i="1"/>
  <c r="X4145" i="1"/>
  <c r="Y4145" i="1"/>
  <c r="V4146" i="1"/>
  <c r="W4146" i="1"/>
  <c r="X4146" i="1"/>
  <c r="Y4146" i="1"/>
  <c r="V4147" i="1"/>
  <c r="W4147" i="1"/>
  <c r="X4147" i="1"/>
  <c r="Y4147" i="1"/>
  <c r="V4148" i="1"/>
  <c r="W4148" i="1"/>
  <c r="X4148" i="1"/>
  <c r="Y4148" i="1"/>
  <c r="V4149" i="1"/>
  <c r="W4149" i="1"/>
  <c r="X4149" i="1"/>
  <c r="Y4149" i="1"/>
  <c r="V4150" i="1"/>
  <c r="W4150" i="1"/>
  <c r="X4150" i="1"/>
  <c r="Y4150" i="1"/>
  <c r="V4151" i="1"/>
  <c r="W4151" i="1"/>
  <c r="X4151" i="1"/>
  <c r="Y4151" i="1"/>
  <c r="V4152" i="1"/>
  <c r="W4152" i="1"/>
  <c r="X4152" i="1"/>
  <c r="Y4152" i="1"/>
  <c r="V4153" i="1"/>
  <c r="W4153" i="1"/>
  <c r="X4153" i="1"/>
  <c r="Y4153" i="1"/>
  <c r="V4154" i="1"/>
  <c r="W4154" i="1"/>
  <c r="X4154" i="1"/>
  <c r="Y4154" i="1"/>
  <c r="V4155" i="1"/>
  <c r="W4155" i="1"/>
  <c r="X4155" i="1"/>
  <c r="Y4155" i="1"/>
  <c r="V4156" i="1"/>
  <c r="W4156" i="1"/>
  <c r="X4156" i="1"/>
  <c r="Y4156" i="1"/>
  <c r="V4157" i="1"/>
  <c r="W4157" i="1"/>
  <c r="X4157" i="1"/>
  <c r="Y4157" i="1"/>
  <c r="V4158" i="1"/>
  <c r="W4158" i="1"/>
  <c r="X4158" i="1"/>
  <c r="Y4158" i="1"/>
  <c r="V4159" i="1"/>
  <c r="W4159" i="1"/>
  <c r="X4159" i="1"/>
  <c r="Y4159" i="1"/>
  <c r="V4160" i="1"/>
  <c r="W4160" i="1"/>
  <c r="X4160" i="1"/>
  <c r="Y4160" i="1"/>
  <c r="V4161" i="1"/>
  <c r="W4161" i="1"/>
  <c r="X4161" i="1"/>
  <c r="Y4161" i="1"/>
  <c r="V4162" i="1"/>
  <c r="W4162" i="1"/>
  <c r="X4162" i="1"/>
  <c r="Y4162" i="1"/>
  <c r="V4163" i="1"/>
  <c r="W4163" i="1"/>
  <c r="X4163" i="1"/>
  <c r="Y4163" i="1"/>
  <c r="V4164" i="1"/>
  <c r="W4164" i="1"/>
  <c r="X4164" i="1"/>
  <c r="Y4164" i="1"/>
  <c r="V4165" i="1"/>
  <c r="W4165" i="1"/>
  <c r="X4165" i="1"/>
  <c r="Y4165" i="1"/>
  <c r="V4166" i="1"/>
  <c r="W4166" i="1"/>
  <c r="X4166" i="1"/>
  <c r="Y4166" i="1"/>
  <c r="V4167" i="1"/>
  <c r="W4167" i="1"/>
  <c r="X4167" i="1"/>
  <c r="Y4167" i="1"/>
  <c r="V4168" i="1"/>
  <c r="W4168" i="1"/>
  <c r="X4168" i="1"/>
  <c r="Y4168" i="1"/>
  <c r="V4169" i="1"/>
  <c r="W4169" i="1"/>
  <c r="X4169" i="1"/>
  <c r="Y4169" i="1"/>
  <c r="V4170" i="1"/>
  <c r="W4170" i="1"/>
  <c r="X4170" i="1"/>
  <c r="Y4170" i="1"/>
  <c r="V4171" i="1"/>
  <c r="W4171" i="1"/>
  <c r="X4171" i="1"/>
  <c r="Y4171" i="1"/>
  <c r="V4172" i="1"/>
  <c r="W4172" i="1"/>
  <c r="X4172" i="1"/>
  <c r="Y4172" i="1"/>
  <c r="V4173" i="1"/>
  <c r="W4173" i="1"/>
  <c r="X4173" i="1"/>
  <c r="Y4173" i="1"/>
  <c r="V4174" i="1"/>
  <c r="W4174" i="1"/>
  <c r="X4174" i="1"/>
  <c r="Y4174" i="1"/>
  <c r="V4175" i="1"/>
  <c r="W4175" i="1"/>
  <c r="X4175" i="1"/>
  <c r="Y4175" i="1"/>
  <c r="V4176" i="1"/>
  <c r="W4176" i="1"/>
  <c r="X4176" i="1"/>
  <c r="Y4176" i="1"/>
  <c r="V4177" i="1"/>
  <c r="W4177" i="1"/>
  <c r="X4177" i="1"/>
  <c r="Y4177" i="1"/>
  <c r="V4178" i="1"/>
  <c r="W4178" i="1"/>
  <c r="X4178" i="1"/>
  <c r="Y4178" i="1"/>
  <c r="V4179" i="1"/>
  <c r="W4179" i="1"/>
  <c r="X4179" i="1"/>
  <c r="Y4179" i="1"/>
  <c r="V4180" i="1"/>
  <c r="W4180" i="1"/>
  <c r="X4180" i="1"/>
  <c r="Y4180" i="1"/>
  <c r="V4181" i="1"/>
  <c r="W4181" i="1"/>
  <c r="X4181" i="1"/>
  <c r="Y4181" i="1"/>
  <c r="V4182" i="1"/>
  <c r="W4182" i="1"/>
  <c r="X4182" i="1"/>
  <c r="Y4182" i="1"/>
  <c r="V4183" i="1"/>
  <c r="W4183" i="1"/>
  <c r="X4183" i="1"/>
  <c r="Y4183" i="1"/>
  <c r="V4184" i="1"/>
  <c r="W4184" i="1"/>
  <c r="X4184" i="1"/>
  <c r="Y4184" i="1"/>
  <c r="V4185" i="1"/>
  <c r="W4185" i="1"/>
  <c r="X4185" i="1"/>
  <c r="Y4185" i="1"/>
  <c r="V4186" i="1"/>
  <c r="W4186" i="1"/>
  <c r="X4186" i="1"/>
  <c r="Y4186" i="1"/>
  <c r="V4187" i="1"/>
  <c r="W4187" i="1"/>
  <c r="X4187" i="1"/>
  <c r="Y4187" i="1"/>
  <c r="V4188" i="1"/>
  <c r="W4188" i="1"/>
  <c r="X4188" i="1"/>
  <c r="Y4188" i="1"/>
  <c r="V4189" i="1"/>
  <c r="W4189" i="1"/>
  <c r="X4189" i="1"/>
  <c r="Y4189" i="1"/>
  <c r="V4190" i="1"/>
  <c r="W4190" i="1"/>
  <c r="X4190" i="1"/>
  <c r="Y4190" i="1"/>
  <c r="V4191" i="1"/>
  <c r="W4191" i="1"/>
  <c r="X4191" i="1"/>
  <c r="Y4191" i="1"/>
  <c r="V4192" i="1"/>
  <c r="W4192" i="1"/>
  <c r="X4192" i="1"/>
  <c r="Y4192" i="1"/>
  <c r="V4193" i="1"/>
  <c r="W4193" i="1"/>
  <c r="X4193" i="1"/>
  <c r="Y4193" i="1"/>
  <c r="V4194" i="1"/>
  <c r="W4194" i="1"/>
  <c r="X4194" i="1"/>
  <c r="Y4194" i="1"/>
  <c r="V4195" i="1"/>
  <c r="W4195" i="1"/>
  <c r="X4195" i="1"/>
  <c r="Y4195" i="1"/>
  <c r="V4196" i="1"/>
  <c r="W4196" i="1"/>
  <c r="X4196" i="1"/>
  <c r="Y4196" i="1"/>
  <c r="V4197" i="1"/>
  <c r="W4197" i="1"/>
  <c r="X4197" i="1"/>
  <c r="Y4197" i="1"/>
  <c r="V4198" i="1"/>
  <c r="W4198" i="1"/>
  <c r="X4198" i="1"/>
  <c r="Y4198" i="1"/>
  <c r="V4199" i="1"/>
  <c r="W4199" i="1"/>
  <c r="X4199" i="1"/>
  <c r="Y4199" i="1"/>
  <c r="V4200" i="1"/>
  <c r="W4200" i="1"/>
  <c r="X4200" i="1"/>
  <c r="Y4200" i="1"/>
  <c r="V4201" i="1"/>
  <c r="W4201" i="1"/>
  <c r="X4201" i="1"/>
  <c r="Y4201" i="1"/>
  <c r="V4202" i="1"/>
  <c r="W4202" i="1"/>
  <c r="X4202" i="1"/>
  <c r="Y4202" i="1"/>
  <c r="V4203" i="1"/>
  <c r="W4203" i="1"/>
  <c r="X4203" i="1"/>
  <c r="Y4203" i="1"/>
  <c r="V4204" i="1"/>
  <c r="W4204" i="1"/>
  <c r="X4204" i="1"/>
  <c r="Y4204" i="1"/>
  <c r="V4205" i="1"/>
  <c r="W4205" i="1"/>
  <c r="X4205" i="1"/>
  <c r="Y4205" i="1"/>
  <c r="V4206" i="1"/>
  <c r="W4206" i="1"/>
  <c r="X4206" i="1"/>
  <c r="Y4206" i="1"/>
  <c r="V4207" i="1"/>
  <c r="W4207" i="1"/>
  <c r="X4207" i="1"/>
  <c r="Y4207" i="1"/>
  <c r="V4208" i="1"/>
  <c r="W4208" i="1"/>
  <c r="X4208" i="1"/>
  <c r="Y4208" i="1"/>
  <c r="V4209" i="1"/>
  <c r="W4209" i="1"/>
  <c r="X4209" i="1"/>
  <c r="Y4209" i="1"/>
  <c r="V4210" i="1"/>
  <c r="W4210" i="1"/>
  <c r="X4210" i="1"/>
  <c r="Y4210" i="1"/>
  <c r="V4211" i="1"/>
  <c r="W4211" i="1"/>
  <c r="X4211" i="1"/>
  <c r="Y4211" i="1"/>
  <c r="V4212" i="1"/>
  <c r="W4212" i="1"/>
  <c r="X4212" i="1"/>
  <c r="Y4212" i="1"/>
  <c r="V4213" i="1"/>
  <c r="W4213" i="1"/>
  <c r="X4213" i="1"/>
  <c r="Y4213" i="1"/>
  <c r="V4214" i="1"/>
  <c r="W4214" i="1"/>
  <c r="X4214" i="1"/>
  <c r="Y4214" i="1"/>
  <c r="V4215" i="1"/>
  <c r="W4215" i="1"/>
  <c r="X4215" i="1"/>
  <c r="Y4215" i="1"/>
  <c r="V4216" i="1"/>
  <c r="W4216" i="1"/>
  <c r="X4216" i="1"/>
  <c r="Y4216" i="1"/>
  <c r="V4217" i="1"/>
  <c r="W4217" i="1"/>
  <c r="X4217" i="1"/>
  <c r="Y4217" i="1"/>
  <c r="V4218" i="1"/>
  <c r="W4218" i="1"/>
  <c r="X4218" i="1"/>
  <c r="Y4218" i="1"/>
  <c r="V4219" i="1"/>
  <c r="W4219" i="1"/>
  <c r="X4219" i="1"/>
  <c r="Y4219" i="1"/>
  <c r="V4220" i="1"/>
  <c r="W4220" i="1"/>
  <c r="X4220" i="1"/>
  <c r="Y4220" i="1"/>
  <c r="V4221" i="1"/>
  <c r="W4221" i="1"/>
  <c r="X4221" i="1"/>
  <c r="Y4221" i="1"/>
  <c r="V4222" i="1"/>
  <c r="W4222" i="1"/>
  <c r="X4222" i="1"/>
  <c r="Y4222" i="1"/>
  <c r="V4223" i="1"/>
  <c r="W4223" i="1"/>
  <c r="X4223" i="1"/>
  <c r="Y4223" i="1"/>
  <c r="V4224" i="1"/>
  <c r="W4224" i="1"/>
  <c r="X4224" i="1"/>
  <c r="Y4224" i="1"/>
  <c r="V4225" i="1"/>
  <c r="W4225" i="1"/>
  <c r="X4225" i="1"/>
  <c r="Y4225" i="1"/>
  <c r="V4226" i="1"/>
  <c r="W4226" i="1"/>
  <c r="X4226" i="1"/>
  <c r="Y4226" i="1"/>
  <c r="V4227" i="1"/>
  <c r="W4227" i="1"/>
  <c r="X4227" i="1"/>
  <c r="Y4227" i="1"/>
  <c r="V4228" i="1"/>
  <c r="W4228" i="1"/>
  <c r="X4228" i="1"/>
  <c r="Y4228" i="1"/>
  <c r="V4229" i="1"/>
  <c r="W4229" i="1"/>
  <c r="X4229" i="1"/>
  <c r="Y4229" i="1"/>
  <c r="V4230" i="1"/>
  <c r="W4230" i="1"/>
  <c r="X4230" i="1"/>
  <c r="Y4230" i="1"/>
  <c r="V4231" i="1"/>
  <c r="W4231" i="1"/>
  <c r="X4231" i="1"/>
  <c r="Y4231" i="1"/>
  <c r="V4232" i="1"/>
  <c r="W4232" i="1"/>
  <c r="X4232" i="1"/>
  <c r="Y4232" i="1"/>
  <c r="V4233" i="1"/>
  <c r="W4233" i="1"/>
  <c r="X4233" i="1"/>
  <c r="Y4233" i="1"/>
  <c r="V4234" i="1"/>
  <c r="W4234" i="1"/>
  <c r="X4234" i="1"/>
  <c r="Y4234" i="1"/>
  <c r="V4235" i="1"/>
  <c r="W4235" i="1"/>
  <c r="X4235" i="1"/>
  <c r="Y4235" i="1"/>
  <c r="V4236" i="1"/>
  <c r="W4236" i="1"/>
  <c r="X4236" i="1"/>
  <c r="Y4236" i="1"/>
  <c r="V4237" i="1"/>
  <c r="W4237" i="1"/>
  <c r="X4237" i="1"/>
  <c r="Y4237" i="1"/>
  <c r="V4238" i="1"/>
  <c r="W4238" i="1"/>
  <c r="X4238" i="1"/>
  <c r="Y4238" i="1"/>
  <c r="V4239" i="1"/>
  <c r="W4239" i="1"/>
  <c r="X4239" i="1"/>
  <c r="Y4239" i="1"/>
  <c r="V4240" i="1"/>
  <c r="W4240" i="1"/>
  <c r="X4240" i="1"/>
  <c r="Y4240" i="1"/>
  <c r="V4241" i="1"/>
  <c r="W4241" i="1"/>
  <c r="X4241" i="1"/>
  <c r="Y4241" i="1"/>
  <c r="V4242" i="1"/>
  <c r="W4242" i="1"/>
  <c r="X4242" i="1"/>
  <c r="Y4242" i="1"/>
  <c r="V4243" i="1"/>
  <c r="W4243" i="1"/>
  <c r="X4243" i="1"/>
  <c r="Y4243" i="1"/>
  <c r="V4244" i="1"/>
  <c r="W4244" i="1"/>
  <c r="X4244" i="1"/>
  <c r="Y4244" i="1"/>
  <c r="V4245" i="1"/>
  <c r="W4245" i="1"/>
  <c r="X4245" i="1"/>
  <c r="Y4245" i="1"/>
  <c r="V4246" i="1"/>
  <c r="W4246" i="1"/>
  <c r="X4246" i="1"/>
  <c r="Y4246" i="1"/>
  <c r="V4247" i="1"/>
  <c r="W4247" i="1"/>
  <c r="X4247" i="1"/>
  <c r="Y4247" i="1"/>
  <c r="V4248" i="1"/>
  <c r="W4248" i="1"/>
  <c r="X4248" i="1"/>
  <c r="Y4248" i="1"/>
  <c r="V4249" i="1"/>
  <c r="W4249" i="1"/>
  <c r="X4249" i="1"/>
  <c r="Y4249" i="1"/>
  <c r="V4250" i="1"/>
  <c r="W4250" i="1"/>
  <c r="X4250" i="1"/>
  <c r="Y4250" i="1"/>
  <c r="V4251" i="1"/>
  <c r="W4251" i="1"/>
  <c r="X4251" i="1"/>
  <c r="Y4251" i="1"/>
  <c r="V4252" i="1"/>
  <c r="W4252" i="1"/>
  <c r="X4252" i="1"/>
  <c r="Y4252" i="1"/>
  <c r="V4253" i="1"/>
  <c r="W4253" i="1"/>
  <c r="X4253" i="1"/>
  <c r="Y4253" i="1"/>
  <c r="V4254" i="1"/>
  <c r="W4254" i="1"/>
  <c r="X4254" i="1"/>
  <c r="Y4254" i="1"/>
  <c r="V4255" i="1"/>
  <c r="W4255" i="1"/>
  <c r="X4255" i="1"/>
  <c r="Y4255" i="1"/>
  <c r="V4256" i="1"/>
  <c r="W4256" i="1"/>
  <c r="X4256" i="1"/>
  <c r="Y4256" i="1"/>
  <c r="V4257" i="1"/>
  <c r="W4257" i="1"/>
  <c r="X4257" i="1"/>
  <c r="Y4257" i="1"/>
  <c r="V4258" i="1"/>
  <c r="W4258" i="1"/>
  <c r="X4258" i="1"/>
  <c r="Y4258" i="1"/>
  <c r="V4259" i="1"/>
  <c r="W4259" i="1"/>
  <c r="X4259" i="1"/>
  <c r="Y4259" i="1"/>
  <c r="V4260" i="1"/>
  <c r="W4260" i="1"/>
  <c r="X4260" i="1"/>
  <c r="Y4260" i="1"/>
  <c r="V4261" i="1"/>
  <c r="W4261" i="1"/>
  <c r="X4261" i="1"/>
  <c r="Y4261" i="1"/>
  <c r="V4262" i="1"/>
  <c r="W4262" i="1"/>
  <c r="X4262" i="1"/>
  <c r="Y4262" i="1"/>
  <c r="V4263" i="1"/>
  <c r="W4263" i="1"/>
  <c r="X4263" i="1"/>
  <c r="Y4263" i="1"/>
  <c r="V4264" i="1"/>
  <c r="W4264" i="1"/>
  <c r="X4264" i="1"/>
  <c r="Y4264" i="1"/>
  <c r="V4265" i="1"/>
  <c r="W4265" i="1"/>
  <c r="X4265" i="1"/>
  <c r="Y4265" i="1"/>
  <c r="V4266" i="1"/>
  <c r="W4266" i="1"/>
  <c r="X4266" i="1"/>
  <c r="Y4266" i="1"/>
  <c r="V4267" i="1"/>
  <c r="W4267" i="1"/>
  <c r="X4267" i="1"/>
  <c r="Y4267" i="1"/>
  <c r="V4268" i="1"/>
  <c r="W4268" i="1"/>
  <c r="X4268" i="1"/>
  <c r="Y4268" i="1"/>
  <c r="V4269" i="1"/>
  <c r="W4269" i="1"/>
  <c r="X4269" i="1"/>
  <c r="Y4269" i="1"/>
  <c r="V4270" i="1"/>
  <c r="W4270" i="1"/>
  <c r="X4270" i="1"/>
  <c r="Y4270" i="1"/>
  <c r="V4271" i="1"/>
  <c r="W4271" i="1"/>
  <c r="X4271" i="1"/>
  <c r="Y4271" i="1"/>
  <c r="V4272" i="1"/>
  <c r="W4272" i="1"/>
  <c r="X4272" i="1"/>
  <c r="Y4272" i="1"/>
  <c r="V4273" i="1"/>
  <c r="W4273" i="1"/>
  <c r="X4273" i="1"/>
  <c r="Y4273" i="1"/>
  <c r="V4274" i="1"/>
  <c r="W4274" i="1"/>
  <c r="X4274" i="1"/>
  <c r="Y4274" i="1"/>
  <c r="V4275" i="1"/>
  <c r="W4275" i="1"/>
  <c r="X4275" i="1"/>
  <c r="Y4275" i="1"/>
  <c r="V4276" i="1"/>
  <c r="W4276" i="1"/>
  <c r="X4276" i="1"/>
  <c r="Y4276" i="1"/>
  <c r="V4277" i="1"/>
  <c r="W4277" i="1"/>
  <c r="X4277" i="1"/>
  <c r="Y4277" i="1"/>
  <c r="V4278" i="1"/>
  <c r="W4278" i="1"/>
  <c r="X4278" i="1"/>
  <c r="Y4278" i="1"/>
  <c r="V4279" i="1"/>
  <c r="W4279" i="1"/>
  <c r="X4279" i="1"/>
  <c r="Y4279" i="1"/>
  <c r="V4280" i="1"/>
  <c r="W4280" i="1"/>
  <c r="X4280" i="1"/>
  <c r="Y4280" i="1"/>
  <c r="V4281" i="1"/>
  <c r="W4281" i="1"/>
  <c r="X4281" i="1"/>
  <c r="Y4281" i="1"/>
  <c r="V4282" i="1"/>
  <c r="W4282" i="1"/>
  <c r="X4282" i="1"/>
  <c r="Y4282" i="1"/>
  <c r="V4283" i="1"/>
  <c r="W4283" i="1"/>
  <c r="X4283" i="1"/>
  <c r="Y4283" i="1"/>
  <c r="V4284" i="1"/>
  <c r="W4284" i="1"/>
  <c r="X4284" i="1"/>
  <c r="Y4284" i="1"/>
  <c r="V4285" i="1"/>
  <c r="W4285" i="1"/>
  <c r="X4285" i="1"/>
  <c r="Y4285" i="1"/>
  <c r="V4286" i="1"/>
  <c r="W4286" i="1"/>
  <c r="X4286" i="1"/>
  <c r="Y4286" i="1"/>
  <c r="V4287" i="1"/>
  <c r="W4287" i="1"/>
  <c r="X4287" i="1"/>
  <c r="Y4287" i="1"/>
  <c r="V4288" i="1"/>
  <c r="W4288" i="1"/>
  <c r="X4288" i="1"/>
  <c r="Y4288" i="1"/>
  <c r="V4289" i="1"/>
  <c r="W4289" i="1"/>
  <c r="X4289" i="1"/>
  <c r="Y4289" i="1"/>
  <c r="V4290" i="1"/>
  <c r="W4290" i="1"/>
  <c r="X4290" i="1"/>
  <c r="Y4290" i="1"/>
  <c r="V4291" i="1"/>
  <c r="W4291" i="1"/>
  <c r="X4291" i="1"/>
  <c r="Y4291" i="1"/>
  <c r="V4292" i="1"/>
  <c r="W4292" i="1"/>
  <c r="X4292" i="1"/>
  <c r="Y4292" i="1"/>
  <c r="V4293" i="1"/>
  <c r="W4293" i="1"/>
  <c r="X4293" i="1"/>
  <c r="Y4293" i="1"/>
  <c r="V4294" i="1"/>
  <c r="W4294" i="1"/>
  <c r="X4294" i="1"/>
  <c r="Y4294" i="1"/>
  <c r="V4295" i="1"/>
  <c r="W4295" i="1"/>
  <c r="X4295" i="1"/>
  <c r="Y4295" i="1"/>
  <c r="V4296" i="1"/>
  <c r="W4296" i="1"/>
  <c r="X4296" i="1"/>
  <c r="Y4296" i="1"/>
  <c r="V4297" i="1"/>
  <c r="W4297" i="1"/>
  <c r="X4297" i="1"/>
  <c r="Y4297" i="1"/>
  <c r="V4298" i="1"/>
  <c r="W4298" i="1"/>
  <c r="X4298" i="1"/>
  <c r="Y4298" i="1"/>
  <c r="V4299" i="1"/>
  <c r="W4299" i="1"/>
  <c r="X4299" i="1"/>
  <c r="Y4299" i="1"/>
  <c r="V4300" i="1"/>
  <c r="W4300" i="1"/>
  <c r="X4300" i="1"/>
  <c r="Y4300" i="1"/>
  <c r="V4301" i="1"/>
  <c r="W4301" i="1"/>
  <c r="X4301" i="1"/>
  <c r="Y4301" i="1"/>
  <c r="V4302" i="1"/>
  <c r="W4302" i="1"/>
  <c r="X4302" i="1"/>
  <c r="Y4302" i="1"/>
  <c r="V4303" i="1"/>
  <c r="W4303" i="1"/>
  <c r="X4303" i="1"/>
  <c r="Y4303" i="1"/>
  <c r="V4304" i="1"/>
  <c r="W4304" i="1"/>
  <c r="X4304" i="1"/>
  <c r="Y4304" i="1"/>
  <c r="V4305" i="1"/>
  <c r="W4305" i="1"/>
  <c r="X4305" i="1"/>
  <c r="Y4305" i="1"/>
  <c r="V4306" i="1"/>
  <c r="W4306" i="1"/>
  <c r="X4306" i="1"/>
  <c r="Y4306" i="1"/>
  <c r="V4307" i="1"/>
  <c r="W4307" i="1"/>
  <c r="X4307" i="1"/>
  <c r="Y4307" i="1"/>
  <c r="V4308" i="1"/>
  <c r="W4308" i="1"/>
  <c r="X4308" i="1"/>
  <c r="Y4308" i="1"/>
  <c r="V4309" i="1"/>
  <c r="W4309" i="1"/>
  <c r="X4309" i="1"/>
  <c r="Y4309" i="1"/>
  <c r="V4310" i="1"/>
  <c r="W4310" i="1"/>
  <c r="X4310" i="1"/>
  <c r="Y4310" i="1"/>
  <c r="V4311" i="1"/>
  <c r="W4311" i="1"/>
  <c r="X4311" i="1"/>
  <c r="Y4311" i="1"/>
  <c r="V4312" i="1"/>
  <c r="W4312" i="1"/>
  <c r="X4312" i="1"/>
  <c r="Y4312" i="1"/>
  <c r="V4313" i="1"/>
  <c r="W4313" i="1"/>
  <c r="X4313" i="1"/>
  <c r="Y4313" i="1"/>
  <c r="V4314" i="1"/>
  <c r="W4314" i="1"/>
  <c r="X4314" i="1"/>
  <c r="Y4314" i="1"/>
  <c r="V4315" i="1"/>
  <c r="W4315" i="1"/>
  <c r="X4315" i="1"/>
  <c r="Y4315" i="1"/>
  <c r="V4316" i="1"/>
  <c r="W4316" i="1"/>
  <c r="X4316" i="1"/>
  <c r="Y4316" i="1"/>
  <c r="V4317" i="1"/>
  <c r="W4317" i="1"/>
  <c r="X4317" i="1"/>
  <c r="Y4317" i="1"/>
  <c r="V4318" i="1"/>
  <c r="W4318" i="1"/>
  <c r="X4318" i="1"/>
  <c r="Y4318" i="1"/>
  <c r="V4319" i="1"/>
  <c r="W4319" i="1"/>
  <c r="X4319" i="1"/>
  <c r="Y4319" i="1"/>
  <c r="V4320" i="1"/>
  <c r="W4320" i="1"/>
  <c r="X4320" i="1"/>
  <c r="Y4320" i="1"/>
  <c r="V4321" i="1"/>
  <c r="W4321" i="1"/>
  <c r="X4321" i="1"/>
  <c r="Y4321" i="1"/>
  <c r="V4322" i="1"/>
  <c r="W4322" i="1"/>
  <c r="X4322" i="1"/>
  <c r="Y4322" i="1"/>
  <c r="V4323" i="1"/>
  <c r="W4323" i="1"/>
  <c r="X4323" i="1"/>
  <c r="Y4323" i="1"/>
  <c r="V4324" i="1"/>
  <c r="W4324" i="1"/>
  <c r="X4324" i="1"/>
  <c r="Y4324" i="1"/>
  <c r="V4325" i="1"/>
  <c r="W4325" i="1"/>
  <c r="X4325" i="1"/>
  <c r="Y4325" i="1"/>
  <c r="V4326" i="1"/>
  <c r="W4326" i="1"/>
  <c r="X4326" i="1"/>
  <c r="Y4326" i="1"/>
  <c r="V4327" i="1"/>
  <c r="W4327" i="1"/>
  <c r="X4327" i="1"/>
  <c r="Y4327" i="1"/>
  <c r="V4328" i="1"/>
  <c r="W4328" i="1"/>
  <c r="X4328" i="1"/>
  <c r="Y4328" i="1"/>
  <c r="V4329" i="1"/>
  <c r="W4329" i="1"/>
  <c r="X4329" i="1"/>
  <c r="Y4329" i="1"/>
  <c r="V4330" i="1"/>
  <c r="W4330" i="1"/>
  <c r="X4330" i="1"/>
  <c r="Y4330" i="1"/>
  <c r="V4331" i="1"/>
  <c r="W4331" i="1"/>
  <c r="X4331" i="1"/>
  <c r="Y4331" i="1"/>
  <c r="V4332" i="1"/>
  <c r="W4332" i="1"/>
  <c r="X4332" i="1"/>
  <c r="Y4332" i="1"/>
  <c r="V4333" i="1"/>
  <c r="W4333" i="1"/>
  <c r="X4333" i="1"/>
  <c r="Y4333" i="1"/>
  <c r="V4334" i="1"/>
  <c r="W4334" i="1"/>
  <c r="X4334" i="1"/>
  <c r="Y4334" i="1"/>
  <c r="V4335" i="1"/>
  <c r="W4335" i="1"/>
  <c r="X4335" i="1"/>
  <c r="Y4335" i="1"/>
  <c r="V4336" i="1"/>
  <c r="W4336" i="1"/>
  <c r="X4336" i="1"/>
  <c r="Y4336" i="1"/>
  <c r="V4337" i="1"/>
  <c r="W4337" i="1"/>
  <c r="X4337" i="1"/>
  <c r="Y4337" i="1"/>
  <c r="V4338" i="1"/>
  <c r="W4338" i="1"/>
  <c r="X4338" i="1"/>
  <c r="Y4338" i="1"/>
  <c r="V4339" i="1"/>
  <c r="W4339" i="1"/>
  <c r="X4339" i="1"/>
  <c r="Y4339" i="1"/>
  <c r="V4340" i="1"/>
  <c r="W4340" i="1"/>
  <c r="X4340" i="1"/>
  <c r="Y4340" i="1"/>
  <c r="V4341" i="1"/>
  <c r="W4341" i="1"/>
  <c r="X4341" i="1"/>
  <c r="Y4341" i="1"/>
  <c r="V4342" i="1"/>
  <c r="W4342" i="1"/>
  <c r="X4342" i="1"/>
  <c r="Y4342" i="1"/>
  <c r="V4343" i="1"/>
  <c r="W4343" i="1"/>
  <c r="X4343" i="1"/>
  <c r="Y4343" i="1"/>
  <c r="V4344" i="1"/>
  <c r="W4344" i="1"/>
  <c r="X4344" i="1"/>
  <c r="Y4344" i="1"/>
  <c r="V4345" i="1"/>
  <c r="W4345" i="1"/>
  <c r="X4345" i="1"/>
  <c r="Y4345" i="1"/>
  <c r="V4346" i="1"/>
  <c r="W4346" i="1"/>
  <c r="X4346" i="1"/>
  <c r="Y4346" i="1"/>
  <c r="V4347" i="1"/>
  <c r="W4347" i="1"/>
  <c r="X4347" i="1"/>
  <c r="Y4347" i="1"/>
  <c r="V4348" i="1"/>
  <c r="W4348" i="1"/>
  <c r="X4348" i="1"/>
  <c r="Y4348" i="1"/>
  <c r="V4349" i="1"/>
  <c r="W4349" i="1"/>
  <c r="X4349" i="1"/>
  <c r="Y4349" i="1"/>
  <c r="V4350" i="1"/>
  <c r="W4350" i="1"/>
  <c r="X4350" i="1"/>
  <c r="Y4350" i="1"/>
  <c r="V4351" i="1"/>
  <c r="W4351" i="1"/>
  <c r="X4351" i="1"/>
  <c r="Y4351" i="1"/>
  <c r="V4352" i="1"/>
  <c r="W4352" i="1"/>
  <c r="X4352" i="1"/>
  <c r="Y4352" i="1"/>
  <c r="V4353" i="1"/>
  <c r="W4353" i="1"/>
  <c r="X4353" i="1"/>
  <c r="Y4353" i="1"/>
  <c r="V4354" i="1"/>
  <c r="W4354" i="1"/>
  <c r="X4354" i="1"/>
  <c r="Y4354" i="1"/>
  <c r="V4355" i="1"/>
  <c r="W4355" i="1"/>
  <c r="X4355" i="1"/>
  <c r="Y4355" i="1"/>
  <c r="V4356" i="1"/>
  <c r="W4356" i="1"/>
  <c r="X4356" i="1"/>
  <c r="Y4356" i="1"/>
  <c r="V4357" i="1"/>
  <c r="W4357" i="1"/>
  <c r="X4357" i="1"/>
  <c r="Y4357" i="1"/>
  <c r="V4358" i="1"/>
  <c r="W4358" i="1"/>
  <c r="X4358" i="1"/>
  <c r="Y4358" i="1"/>
  <c r="V4359" i="1"/>
  <c r="W4359" i="1"/>
  <c r="X4359" i="1"/>
  <c r="Y4359" i="1"/>
  <c r="V4360" i="1"/>
  <c r="W4360" i="1"/>
  <c r="X4360" i="1"/>
  <c r="Y4360" i="1"/>
  <c r="V4361" i="1"/>
  <c r="W4361" i="1"/>
  <c r="X4361" i="1"/>
  <c r="Y4361" i="1"/>
  <c r="V4362" i="1"/>
  <c r="W4362" i="1"/>
  <c r="X4362" i="1"/>
  <c r="Y4362" i="1"/>
  <c r="V4363" i="1"/>
  <c r="W4363" i="1"/>
  <c r="X4363" i="1"/>
  <c r="Y4363" i="1"/>
  <c r="V4364" i="1"/>
  <c r="W4364" i="1"/>
  <c r="X4364" i="1"/>
  <c r="Y4364" i="1"/>
  <c r="V4365" i="1"/>
  <c r="W4365" i="1"/>
  <c r="X4365" i="1"/>
  <c r="Y4365" i="1"/>
  <c r="V4366" i="1"/>
  <c r="W4366" i="1"/>
  <c r="X4366" i="1"/>
  <c r="Y4366" i="1"/>
  <c r="V4367" i="1"/>
  <c r="W4367" i="1"/>
  <c r="X4367" i="1"/>
  <c r="Y4367" i="1"/>
  <c r="V4368" i="1"/>
  <c r="W4368" i="1"/>
  <c r="X4368" i="1"/>
  <c r="Y4368" i="1"/>
  <c r="V4369" i="1"/>
  <c r="W4369" i="1"/>
  <c r="X4369" i="1"/>
  <c r="Y4369" i="1"/>
  <c r="V4370" i="1"/>
  <c r="W4370" i="1"/>
  <c r="X4370" i="1"/>
  <c r="Y4370" i="1"/>
  <c r="V4371" i="1"/>
  <c r="W4371" i="1"/>
  <c r="X4371" i="1"/>
  <c r="Y4371" i="1"/>
  <c r="V4372" i="1"/>
  <c r="W4372" i="1"/>
  <c r="X4372" i="1"/>
  <c r="Y4372" i="1"/>
  <c r="V4373" i="1"/>
  <c r="W4373" i="1"/>
  <c r="X4373" i="1"/>
  <c r="Y4373" i="1"/>
  <c r="V4374" i="1"/>
  <c r="W4374" i="1"/>
  <c r="X4374" i="1"/>
  <c r="Y4374" i="1"/>
  <c r="V4375" i="1"/>
  <c r="W4375" i="1"/>
  <c r="X4375" i="1"/>
  <c r="Y4375" i="1"/>
  <c r="V4376" i="1"/>
  <c r="W4376" i="1"/>
  <c r="X4376" i="1"/>
  <c r="Y4376" i="1"/>
  <c r="V4377" i="1"/>
  <c r="W4377" i="1"/>
  <c r="X4377" i="1"/>
  <c r="Y4377" i="1"/>
  <c r="V4378" i="1"/>
  <c r="W4378" i="1"/>
  <c r="X4378" i="1"/>
  <c r="Y4378" i="1"/>
  <c r="V4379" i="1"/>
  <c r="W4379" i="1"/>
  <c r="X4379" i="1"/>
  <c r="Y4379" i="1"/>
  <c r="V4380" i="1"/>
  <c r="W4380" i="1"/>
  <c r="X4380" i="1"/>
  <c r="Y4380" i="1"/>
  <c r="V4381" i="1"/>
  <c r="W4381" i="1"/>
  <c r="X4381" i="1"/>
  <c r="Y4381" i="1"/>
  <c r="V4382" i="1"/>
  <c r="W4382" i="1"/>
  <c r="X4382" i="1"/>
  <c r="Y4382" i="1"/>
  <c r="V4383" i="1"/>
  <c r="W4383" i="1"/>
  <c r="X4383" i="1"/>
  <c r="Y4383" i="1"/>
  <c r="V4384" i="1"/>
  <c r="W4384" i="1"/>
  <c r="X4384" i="1"/>
  <c r="Y4384" i="1"/>
  <c r="V4385" i="1"/>
  <c r="W4385" i="1"/>
  <c r="X4385" i="1"/>
  <c r="Y4385" i="1"/>
  <c r="V4386" i="1"/>
  <c r="W4386" i="1"/>
  <c r="X4386" i="1"/>
  <c r="Y4386" i="1"/>
  <c r="V4387" i="1"/>
  <c r="W4387" i="1"/>
  <c r="X4387" i="1"/>
  <c r="Y4387" i="1"/>
  <c r="V4388" i="1"/>
  <c r="W4388" i="1"/>
  <c r="X4388" i="1"/>
  <c r="Y4388" i="1"/>
  <c r="V4389" i="1"/>
  <c r="W4389" i="1"/>
  <c r="X4389" i="1"/>
  <c r="Y4389" i="1"/>
  <c r="V4390" i="1"/>
  <c r="W4390" i="1"/>
  <c r="X4390" i="1"/>
  <c r="Y4390" i="1"/>
  <c r="V4391" i="1"/>
  <c r="W4391" i="1"/>
  <c r="X4391" i="1"/>
  <c r="Y4391" i="1"/>
  <c r="V4392" i="1"/>
  <c r="W4392" i="1"/>
  <c r="X4392" i="1"/>
  <c r="Y4392" i="1"/>
  <c r="V4393" i="1"/>
  <c r="W4393" i="1"/>
  <c r="X4393" i="1"/>
  <c r="Y4393" i="1"/>
  <c r="V4394" i="1"/>
  <c r="W4394" i="1"/>
  <c r="X4394" i="1"/>
  <c r="Y4394" i="1"/>
  <c r="V4395" i="1"/>
  <c r="W4395" i="1"/>
  <c r="X4395" i="1"/>
  <c r="Y4395" i="1"/>
  <c r="V4396" i="1"/>
  <c r="W4396" i="1"/>
  <c r="X4396" i="1"/>
  <c r="Y4396" i="1"/>
  <c r="V4397" i="1"/>
  <c r="W4397" i="1"/>
  <c r="X4397" i="1"/>
  <c r="Y4397" i="1"/>
  <c r="V4398" i="1"/>
  <c r="W4398" i="1"/>
  <c r="X4398" i="1"/>
  <c r="Y4398" i="1"/>
  <c r="V4399" i="1"/>
  <c r="W4399" i="1"/>
  <c r="X4399" i="1"/>
  <c r="Y4399" i="1"/>
  <c r="V4400" i="1"/>
  <c r="W4400" i="1"/>
  <c r="X4400" i="1"/>
  <c r="Y4400" i="1"/>
  <c r="V4401" i="1"/>
  <c r="W4401" i="1"/>
  <c r="X4401" i="1"/>
  <c r="Y4401" i="1"/>
  <c r="V4402" i="1"/>
  <c r="W4402" i="1"/>
  <c r="X4402" i="1"/>
  <c r="Y4402" i="1"/>
  <c r="V4403" i="1"/>
  <c r="W4403" i="1"/>
  <c r="X4403" i="1"/>
  <c r="Y4403" i="1"/>
  <c r="V4404" i="1"/>
  <c r="W4404" i="1"/>
  <c r="X4404" i="1"/>
  <c r="Y4404" i="1"/>
  <c r="V4405" i="1"/>
  <c r="W4405" i="1"/>
  <c r="X4405" i="1"/>
  <c r="Y4405" i="1"/>
  <c r="V4406" i="1"/>
  <c r="W4406" i="1"/>
  <c r="X4406" i="1"/>
  <c r="Y4406" i="1"/>
  <c r="V4407" i="1"/>
  <c r="W4407" i="1"/>
  <c r="X4407" i="1"/>
  <c r="Y4407" i="1"/>
  <c r="V4408" i="1"/>
  <c r="W4408" i="1"/>
  <c r="X4408" i="1"/>
  <c r="Y4408" i="1"/>
  <c r="V4409" i="1"/>
  <c r="W4409" i="1"/>
  <c r="X4409" i="1"/>
  <c r="Y4409" i="1"/>
  <c r="V4410" i="1"/>
  <c r="W4410" i="1"/>
  <c r="X4410" i="1"/>
  <c r="Y4410" i="1"/>
  <c r="V4411" i="1"/>
  <c r="W4411" i="1"/>
  <c r="X4411" i="1"/>
  <c r="Y4411" i="1"/>
  <c r="V4412" i="1"/>
  <c r="W4412" i="1"/>
  <c r="X4412" i="1"/>
  <c r="Y4412" i="1"/>
  <c r="V4413" i="1"/>
  <c r="W4413" i="1"/>
  <c r="X4413" i="1"/>
  <c r="Y4413" i="1"/>
  <c r="V4414" i="1"/>
  <c r="W4414" i="1"/>
  <c r="X4414" i="1"/>
  <c r="Y4414" i="1"/>
  <c r="V4415" i="1"/>
  <c r="W4415" i="1"/>
  <c r="X4415" i="1"/>
  <c r="Y4415" i="1"/>
  <c r="V4416" i="1"/>
  <c r="W4416" i="1"/>
  <c r="X4416" i="1"/>
  <c r="Y4416" i="1"/>
  <c r="V4417" i="1"/>
  <c r="W4417" i="1"/>
  <c r="X4417" i="1"/>
  <c r="Y4417" i="1"/>
  <c r="V4418" i="1"/>
  <c r="W4418" i="1"/>
  <c r="X4418" i="1"/>
  <c r="Y4418" i="1"/>
  <c r="V4419" i="1"/>
  <c r="W4419" i="1"/>
  <c r="X4419" i="1"/>
  <c r="Y4419" i="1"/>
  <c r="V4420" i="1"/>
  <c r="W4420" i="1"/>
  <c r="X4420" i="1"/>
  <c r="Y4420" i="1"/>
  <c r="V4421" i="1"/>
  <c r="W4421" i="1"/>
  <c r="X4421" i="1"/>
  <c r="Y4421" i="1"/>
  <c r="V4422" i="1"/>
  <c r="W4422" i="1"/>
  <c r="X4422" i="1"/>
  <c r="Y4422" i="1"/>
  <c r="V4423" i="1"/>
  <c r="W4423" i="1"/>
  <c r="X4423" i="1"/>
  <c r="Y4423" i="1"/>
  <c r="V4424" i="1"/>
  <c r="W4424" i="1"/>
  <c r="X4424" i="1"/>
  <c r="Y4424" i="1"/>
  <c r="V4425" i="1"/>
  <c r="W4425" i="1"/>
  <c r="X4425" i="1"/>
  <c r="Y4425" i="1"/>
  <c r="V4426" i="1"/>
  <c r="W4426" i="1"/>
  <c r="X4426" i="1"/>
  <c r="Y4426" i="1"/>
  <c r="V4427" i="1"/>
  <c r="W4427" i="1"/>
  <c r="X4427" i="1"/>
  <c r="Y4427" i="1"/>
  <c r="V4428" i="1"/>
  <c r="W4428" i="1"/>
  <c r="X4428" i="1"/>
  <c r="Y4428" i="1"/>
  <c r="V4429" i="1"/>
  <c r="W4429" i="1"/>
  <c r="X4429" i="1"/>
  <c r="Y4429" i="1"/>
  <c r="V4430" i="1"/>
  <c r="W4430" i="1"/>
  <c r="X4430" i="1"/>
  <c r="Y4430" i="1"/>
  <c r="V4431" i="1"/>
  <c r="W4431" i="1"/>
  <c r="X4431" i="1"/>
  <c r="Y4431" i="1"/>
  <c r="V4432" i="1"/>
  <c r="W4432" i="1"/>
  <c r="X4432" i="1"/>
  <c r="Y4432" i="1"/>
  <c r="V4433" i="1"/>
  <c r="W4433" i="1"/>
  <c r="X4433" i="1"/>
  <c r="Y4433" i="1"/>
  <c r="V4434" i="1"/>
  <c r="W4434" i="1"/>
  <c r="X4434" i="1"/>
  <c r="Y4434" i="1"/>
  <c r="V4435" i="1"/>
  <c r="W4435" i="1"/>
  <c r="X4435" i="1"/>
  <c r="Y4435" i="1"/>
  <c r="V4436" i="1"/>
  <c r="W4436" i="1"/>
  <c r="X4436" i="1"/>
  <c r="Y4436" i="1"/>
  <c r="V4437" i="1"/>
  <c r="W4437" i="1"/>
  <c r="X4437" i="1"/>
  <c r="Y4437" i="1"/>
  <c r="V4438" i="1"/>
  <c r="W4438" i="1"/>
  <c r="X4438" i="1"/>
  <c r="Y4438" i="1"/>
  <c r="V4439" i="1"/>
  <c r="W4439" i="1"/>
  <c r="X4439" i="1"/>
  <c r="Y4439" i="1"/>
  <c r="V4440" i="1"/>
  <c r="W4440" i="1"/>
  <c r="X4440" i="1"/>
  <c r="Y4440" i="1"/>
  <c r="V4441" i="1"/>
  <c r="W4441" i="1"/>
  <c r="X4441" i="1"/>
  <c r="Y4441" i="1"/>
  <c r="V4442" i="1"/>
  <c r="W4442" i="1"/>
  <c r="X4442" i="1"/>
  <c r="Y4442" i="1"/>
  <c r="V4443" i="1"/>
  <c r="W4443" i="1"/>
  <c r="X4443" i="1"/>
  <c r="Y4443" i="1"/>
  <c r="V4444" i="1"/>
  <c r="W4444" i="1"/>
  <c r="X4444" i="1"/>
  <c r="Y4444" i="1"/>
  <c r="V4445" i="1"/>
  <c r="W4445" i="1"/>
  <c r="X4445" i="1"/>
  <c r="Y4445" i="1"/>
  <c r="V4446" i="1"/>
  <c r="W4446" i="1"/>
  <c r="X4446" i="1"/>
  <c r="Y4446" i="1"/>
  <c r="V4447" i="1"/>
  <c r="W4447" i="1"/>
  <c r="X4447" i="1"/>
  <c r="Y4447" i="1"/>
  <c r="V4448" i="1"/>
  <c r="W4448" i="1"/>
  <c r="X4448" i="1"/>
  <c r="Y4448" i="1"/>
  <c r="V4449" i="1"/>
  <c r="W4449" i="1"/>
  <c r="X4449" i="1"/>
  <c r="Y4449" i="1"/>
  <c r="V4450" i="1"/>
  <c r="W4450" i="1"/>
  <c r="X4450" i="1"/>
  <c r="Y4450" i="1"/>
  <c r="V4451" i="1"/>
  <c r="W4451" i="1"/>
  <c r="X4451" i="1"/>
  <c r="Y4451" i="1"/>
  <c r="V4452" i="1"/>
  <c r="W4452" i="1"/>
  <c r="X4452" i="1"/>
  <c r="Y4452" i="1"/>
  <c r="V4453" i="1"/>
  <c r="W4453" i="1"/>
  <c r="X4453" i="1"/>
  <c r="Y4453" i="1"/>
  <c r="V4454" i="1"/>
  <c r="W4454" i="1"/>
  <c r="X4454" i="1"/>
  <c r="Y4454" i="1"/>
  <c r="V4455" i="1"/>
  <c r="W4455" i="1"/>
  <c r="X4455" i="1"/>
  <c r="Y4455" i="1"/>
  <c r="V4456" i="1"/>
  <c r="W4456" i="1"/>
  <c r="X4456" i="1"/>
  <c r="Y4456" i="1"/>
  <c r="V4457" i="1"/>
  <c r="W4457" i="1"/>
  <c r="X4457" i="1"/>
  <c r="Y4457" i="1"/>
  <c r="V4458" i="1"/>
  <c r="W4458" i="1"/>
  <c r="X4458" i="1"/>
  <c r="Y4458" i="1"/>
  <c r="V4459" i="1"/>
  <c r="W4459" i="1"/>
  <c r="X4459" i="1"/>
  <c r="Y4459" i="1"/>
  <c r="V4460" i="1"/>
  <c r="W4460" i="1"/>
  <c r="X4460" i="1"/>
  <c r="Y4460" i="1"/>
  <c r="V4461" i="1"/>
  <c r="W4461" i="1"/>
  <c r="X4461" i="1"/>
  <c r="Y4461" i="1"/>
  <c r="V4462" i="1"/>
  <c r="W4462" i="1"/>
  <c r="X4462" i="1"/>
  <c r="Y4462" i="1"/>
  <c r="V4463" i="1"/>
  <c r="W4463" i="1"/>
  <c r="X4463" i="1"/>
  <c r="Y4463" i="1"/>
  <c r="V4464" i="1"/>
  <c r="W4464" i="1"/>
  <c r="X4464" i="1"/>
  <c r="Y4464" i="1"/>
  <c r="V4465" i="1"/>
  <c r="W4465" i="1"/>
  <c r="X4465" i="1"/>
  <c r="Y4465" i="1"/>
  <c r="V4466" i="1"/>
  <c r="W4466" i="1"/>
  <c r="X4466" i="1"/>
  <c r="Y4466" i="1"/>
  <c r="V4467" i="1"/>
  <c r="W4467" i="1"/>
  <c r="X4467" i="1"/>
  <c r="Y4467" i="1"/>
  <c r="V4468" i="1"/>
  <c r="W4468" i="1"/>
  <c r="X4468" i="1"/>
  <c r="Y4468" i="1"/>
  <c r="V4469" i="1"/>
  <c r="W4469" i="1"/>
  <c r="X4469" i="1"/>
  <c r="Y4469" i="1"/>
  <c r="V4470" i="1"/>
  <c r="W4470" i="1"/>
  <c r="X4470" i="1"/>
  <c r="Y4470" i="1"/>
  <c r="V4471" i="1"/>
  <c r="W4471" i="1"/>
  <c r="X4471" i="1"/>
  <c r="Y4471" i="1"/>
  <c r="V4472" i="1"/>
  <c r="W4472" i="1"/>
  <c r="X4472" i="1"/>
  <c r="Y4472" i="1"/>
  <c r="V4473" i="1"/>
  <c r="W4473" i="1"/>
  <c r="X4473" i="1"/>
  <c r="Y4473" i="1"/>
  <c r="V4474" i="1"/>
  <c r="W4474" i="1"/>
  <c r="X4474" i="1"/>
  <c r="Y4474" i="1"/>
  <c r="V4475" i="1"/>
  <c r="W4475" i="1"/>
  <c r="X4475" i="1"/>
  <c r="Y4475" i="1"/>
  <c r="V4476" i="1"/>
  <c r="W4476" i="1"/>
  <c r="X4476" i="1"/>
  <c r="Y4476" i="1"/>
  <c r="V4477" i="1"/>
  <c r="W4477" i="1"/>
  <c r="X4477" i="1"/>
  <c r="Y4477" i="1"/>
  <c r="V4478" i="1"/>
  <c r="W4478" i="1"/>
  <c r="X4478" i="1"/>
  <c r="Y4478" i="1"/>
  <c r="V4479" i="1"/>
  <c r="W4479" i="1"/>
  <c r="X4479" i="1"/>
  <c r="Y4479" i="1"/>
  <c r="V4480" i="1"/>
  <c r="W4480" i="1"/>
  <c r="X4480" i="1"/>
  <c r="Y4480" i="1"/>
  <c r="V4481" i="1"/>
  <c r="W4481" i="1"/>
  <c r="X4481" i="1"/>
  <c r="Y4481" i="1"/>
  <c r="V4482" i="1"/>
  <c r="W4482" i="1"/>
  <c r="X4482" i="1"/>
  <c r="Y4482" i="1"/>
  <c r="V4483" i="1"/>
  <c r="W4483" i="1"/>
  <c r="X4483" i="1"/>
  <c r="Y4483" i="1"/>
  <c r="V4484" i="1"/>
  <c r="W4484" i="1"/>
  <c r="X4484" i="1"/>
  <c r="Y4484" i="1"/>
  <c r="V4485" i="1"/>
  <c r="W4485" i="1"/>
  <c r="X4485" i="1"/>
  <c r="Y4485" i="1"/>
  <c r="V4486" i="1"/>
  <c r="W4486" i="1"/>
  <c r="X4486" i="1"/>
  <c r="Y4486" i="1"/>
  <c r="V4487" i="1"/>
  <c r="W4487" i="1"/>
  <c r="X4487" i="1"/>
  <c r="Y4487" i="1"/>
  <c r="V4488" i="1"/>
  <c r="W4488" i="1"/>
  <c r="X4488" i="1"/>
  <c r="Y4488" i="1"/>
  <c r="V4489" i="1"/>
  <c r="W4489" i="1"/>
  <c r="X4489" i="1"/>
  <c r="Y4489" i="1"/>
  <c r="V4490" i="1"/>
  <c r="W4490" i="1"/>
  <c r="X4490" i="1"/>
  <c r="Y4490" i="1"/>
  <c r="V4491" i="1"/>
  <c r="W4491" i="1"/>
  <c r="X4491" i="1"/>
  <c r="Y4491" i="1"/>
  <c r="V4492" i="1"/>
  <c r="W4492" i="1"/>
  <c r="X4492" i="1"/>
  <c r="Y4492" i="1"/>
  <c r="V4493" i="1"/>
  <c r="W4493" i="1"/>
  <c r="X4493" i="1"/>
  <c r="Y4493" i="1"/>
  <c r="V4494" i="1"/>
  <c r="W4494" i="1"/>
  <c r="X4494" i="1"/>
  <c r="Y4494" i="1"/>
  <c r="V4495" i="1"/>
  <c r="W4495" i="1"/>
  <c r="X4495" i="1"/>
  <c r="Y4495" i="1"/>
  <c r="V4496" i="1"/>
  <c r="W4496" i="1"/>
  <c r="X4496" i="1"/>
  <c r="Y4496" i="1"/>
  <c r="V4497" i="1"/>
  <c r="W4497" i="1"/>
  <c r="X4497" i="1"/>
  <c r="Y4497" i="1"/>
  <c r="V4498" i="1"/>
  <c r="W4498" i="1"/>
  <c r="X4498" i="1"/>
  <c r="Y4498" i="1"/>
  <c r="V4499" i="1"/>
  <c r="W4499" i="1"/>
  <c r="X4499" i="1"/>
  <c r="Y4499" i="1"/>
  <c r="V4500" i="1"/>
  <c r="W4500" i="1"/>
  <c r="X4500" i="1"/>
  <c r="Y4500" i="1"/>
  <c r="V4501" i="1"/>
  <c r="W4501" i="1"/>
  <c r="X4501" i="1"/>
  <c r="Y4501" i="1"/>
  <c r="V4502" i="1"/>
  <c r="W4502" i="1"/>
  <c r="X4502" i="1"/>
  <c r="Y4502" i="1"/>
  <c r="V4503" i="1"/>
  <c r="W4503" i="1"/>
  <c r="X4503" i="1"/>
  <c r="Y4503" i="1"/>
  <c r="V4504" i="1"/>
  <c r="W4504" i="1"/>
  <c r="X4504" i="1"/>
  <c r="Y4504" i="1"/>
  <c r="V4505" i="1"/>
  <c r="W4505" i="1"/>
  <c r="X4505" i="1"/>
  <c r="Y4505" i="1"/>
  <c r="V4506" i="1"/>
  <c r="W4506" i="1"/>
  <c r="X4506" i="1"/>
  <c r="Y4506" i="1"/>
  <c r="V4507" i="1"/>
  <c r="W4507" i="1"/>
  <c r="X4507" i="1"/>
  <c r="Y4507" i="1"/>
  <c r="V4508" i="1"/>
  <c r="W4508" i="1"/>
  <c r="X4508" i="1"/>
  <c r="Y4508" i="1"/>
  <c r="V4509" i="1"/>
  <c r="W4509" i="1"/>
  <c r="X4509" i="1"/>
  <c r="Y4509" i="1"/>
  <c r="V4510" i="1"/>
  <c r="W4510" i="1"/>
  <c r="X4510" i="1"/>
  <c r="Y4510" i="1"/>
  <c r="V4511" i="1"/>
  <c r="W4511" i="1"/>
  <c r="X4511" i="1"/>
  <c r="Y4511" i="1"/>
  <c r="V4512" i="1"/>
  <c r="W4512" i="1"/>
  <c r="X4512" i="1"/>
  <c r="Y4512" i="1"/>
  <c r="V4513" i="1"/>
  <c r="W4513" i="1"/>
  <c r="X4513" i="1"/>
  <c r="Y4513" i="1"/>
  <c r="V4514" i="1"/>
  <c r="W4514" i="1"/>
  <c r="X4514" i="1"/>
  <c r="Y4514" i="1"/>
  <c r="V4515" i="1"/>
  <c r="W4515" i="1"/>
  <c r="X4515" i="1"/>
  <c r="Y4515" i="1"/>
  <c r="V4516" i="1"/>
  <c r="W4516" i="1"/>
  <c r="X4516" i="1"/>
  <c r="Y4516" i="1"/>
  <c r="V4517" i="1"/>
  <c r="W4517" i="1"/>
  <c r="X4517" i="1"/>
  <c r="Y4517" i="1"/>
  <c r="V4518" i="1"/>
  <c r="W4518" i="1"/>
  <c r="X4518" i="1"/>
  <c r="Y4518" i="1"/>
  <c r="V4519" i="1"/>
  <c r="W4519" i="1"/>
  <c r="X4519" i="1"/>
  <c r="Y4519" i="1"/>
  <c r="V4520" i="1"/>
  <c r="W4520" i="1"/>
  <c r="X4520" i="1"/>
  <c r="Y4520" i="1"/>
  <c r="V4521" i="1"/>
  <c r="W4521" i="1"/>
  <c r="X4521" i="1"/>
  <c r="Y4521" i="1"/>
  <c r="V4522" i="1"/>
  <c r="W4522" i="1"/>
  <c r="X4522" i="1"/>
  <c r="Y4522" i="1"/>
  <c r="V4523" i="1"/>
  <c r="W4523" i="1"/>
  <c r="X4523" i="1"/>
  <c r="Y4523" i="1"/>
  <c r="V4524" i="1"/>
  <c r="W4524" i="1"/>
  <c r="X4524" i="1"/>
  <c r="Y4524" i="1"/>
  <c r="V4525" i="1"/>
  <c r="W4525" i="1"/>
  <c r="X4525" i="1"/>
  <c r="Y4525" i="1"/>
  <c r="V4526" i="1"/>
  <c r="W4526" i="1"/>
  <c r="X4526" i="1"/>
  <c r="Y4526" i="1"/>
  <c r="V4527" i="1"/>
  <c r="W4527" i="1"/>
  <c r="X4527" i="1"/>
  <c r="Y4527" i="1"/>
  <c r="V4528" i="1"/>
  <c r="W4528" i="1"/>
  <c r="X4528" i="1"/>
  <c r="Y4528" i="1"/>
  <c r="V4529" i="1"/>
  <c r="W4529" i="1"/>
  <c r="X4529" i="1"/>
  <c r="Y4529" i="1"/>
  <c r="V4530" i="1"/>
  <c r="W4530" i="1"/>
  <c r="X4530" i="1"/>
  <c r="Y4530" i="1"/>
  <c r="V4531" i="1"/>
  <c r="W4531" i="1"/>
  <c r="X4531" i="1"/>
  <c r="Y4531" i="1"/>
  <c r="V4532" i="1"/>
  <c r="W4532" i="1"/>
  <c r="X4532" i="1"/>
  <c r="Y4532" i="1"/>
  <c r="V4533" i="1"/>
  <c r="W4533" i="1"/>
  <c r="X4533" i="1"/>
  <c r="Y4533" i="1"/>
  <c r="V4534" i="1"/>
  <c r="W4534" i="1"/>
  <c r="X4534" i="1"/>
  <c r="Y4534" i="1"/>
  <c r="V4535" i="1"/>
  <c r="W4535" i="1"/>
  <c r="X4535" i="1"/>
  <c r="Y4535" i="1"/>
  <c r="V4536" i="1"/>
  <c r="W4536" i="1"/>
  <c r="X4536" i="1"/>
  <c r="Y4536" i="1"/>
  <c r="V4537" i="1"/>
  <c r="W4537" i="1"/>
  <c r="X4537" i="1"/>
  <c r="Y4537" i="1"/>
  <c r="V4538" i="1"/>
  <c r="W4538" i="1"/>
  <c r="X4538" i="1"/>
  <c r="Y4538" i="1"/>
  <c r="V4539" i="1"/>
  <c r="W4539" i="1"/>
  <c r="X4539" i="1"/>
  <c r="Y4539" i="1"/>
  <c r="V4540" i="1"/>
  <c r="W4540" i="1"/>
  <c r="X4540" i="1"/>
  <c r="Y4540" i="1"/>
  <c r="V4541" i="1"/>
  <c r="W4541" i="1"/>
  <c r="X4541" i="1"/>
  <c r="Y4541" i="1"/>
  <c r="V4542" i="1"/>
  <c r="W4542" i="1"/>
  <c r="X4542" i="1"/>
  <c r="Y4542" i="1"/>
  <c r="V4543" i="1"/>
  <c r="W4543" i="1"/>
  <c r="X4543" i="1"/>
  <c r="Y4543" i="1"/>
  <c r="V4544" i="1"/>
  <c r="W4544" i="1"/>
  <c r="X4544" i="1"/>
  <c r="Y4544" i="1"/>
  <c r="V4545" i="1"/>
  <c r="W4545" i="1"/>
  <c r="X4545" i="1"/>
  <c r="Y4545" i="1"/>
  <c r="V4546" i="1"/>
  <c r="W4546" i="1"/>
  <c r="X4546" i="1"/>
  <c r="Y4546" i="1"/>
  <c r="V4547" i="1"/>
  <c r="W4547" i="1"/>
  <c r="X4547" i="1"/>
  <c r="Y4547" i="1"/>
  <c r="V4548" i="1"/>
  <c r="W4548" i="1"/>
  <c r="X4548" i="1"/>
  <c r="Y4548" i="1"/>
  <c r="V4549" i="1"/>
  <c r="W4549" i="1"/>
  <c r="X4549" i="1"/>
  <c r="Y4549" i="1"/>
  <c r="V4550" i="1"/>
  <c r="W4550" i="1"/>
  <c r="X4550" i="1"/>
  <c r="Y4550" i="1"/>
  <c r="V4551" i="1"/>
  <c r="W4551" i="1"/>
  <c r="X4551" i="1"/>
  <c r="Y4551" i="1"/>
  <c r="V4552" i="1"/>
  <c r="W4552" i="1"/>
  <c r="X4552" i="1"/>
  <c r="Y4552" i="1"/>
  <c r="V4553" i="1"/>
  <c r="W4553" i="1"/>
  <c r="X4553" i="1"/>
  <c r="Y4553" i="1"/>
  <c r="V4554" i="1"/>
  <c r="W4554" i="1"/>
  <c r="X4554" i="1"/>
  <c r="Y4554" i="1"/>
  <c r="V4555" i="1"/>
  <c r="W4555" i="1"/>
  <c r="X4555" i="1"/>
  <c r="Y4555" i="1"/>
  <c r="V4556" i="1"/>
  <c r="W4556" i="1"/>
  <c r="X4556" i="1"/>
  <c r="Y4556" i="1"/>
  <c r="V4557" i="1"/>
  <c r="W4557" i="1"/>
  <c r="X4557" i="1"/>
  <c r="Y4557" i="1"/>
  <c r="V4558" i="1"/>
  <c r="W4558" i="1"/>
  <c r="X4558" i="1"/>
  <c r="Y4558" i="1"/>
  <c r="V4559" i="1"/>
  <c r="W4559" i="1"/>
  <c r="X4559" i="1"/>
  <c r="Y4559" i="1"/>
  <c r="V4560" i="1"/>
  <c r="W4560" i="1"/>
  <c r="X4560" i="1"/>
  <c r="Y4560" i="1"/>
  <c r="V4561" i="1"/>
  <c r="W4561" i="1"/>
  <c r="X4561" i="1"/>
  <c r="Y4561" i="1"/>
  <c r="V4562" i="1"/>
  <c r="W4562" i="1"/>
  <c r="X4562" i="1"/>
  <c r="Y4562" i="1"/>
  <c r="V4563" i="1"/>
  <c r="W4563" i="1"/>
  <c r="X4563" i="1"/>
  <c r="Y4563" i="1"/>
  <c r="V4564" i="1"/>
  <c r="W4564" i="1"/>
  <c r="X4564" i="1"/>
  <c r="Y4564" i="1"/>
  <c r="V4565" i="1"/>
  <c r="W4565" i="1"/>
  <c r="X4565" i="1"/>
  <c r="Y4565" i="1"/>
  <c r="V4566" i="1"/>
  <c r="W4566" i="1"/>
  <c r="X4566" i="1"/>
  <c r="Y4566" i="1"/>
  <c r="V4567" i="1"/>
  <c r="W4567" i="1"/>
  <c r="X4567" i="1"/>
  <c r="Y4567" i="1"/>
  <c r="V4568" i="1"/>
  <c r="W4568" i="1"/>
  <c r="X4568" i="1"/>
  <c r="Y4568" i="1"/>
  <c r="V4569" i="1"/>
  <c r="W4569" i="1"/>
  <c r="X4569" i="1"/>
  <c r="Y4569" i="1"/>
  <c r="V4570" i="1"/>
  <c r="W4570" i="1"/>
  <c r="X4570" i="1"/>
  <c r="Y4570" i="1"/>
  <c r="V4571" i="1"/>
  <c r="W4571" i="1"/>
  <c r="X4571" i="1"/>
  <c r="Y4571" i="1"/>
  <c r="V4572" i="1"/>
  <c r="W4572" i="1"/>
  <c r="X4572" i="1"/>
  <c r="Y4572" i="1"/>
  <c r="V4573" i="1"/>
  <c r="W4573" i="1"/>
  <c r="X4573" i="1"/>
  <c r="Y4573" i="1"/>
  <c r="V4574" i="1"/>
  <c r="W4574" i="1"/>
  <c r="X4574" i="1"/>
  <c r="Y4574" i="1"/>
  <c r="V4575" i="1"/>
  <c r="W4575" i="1"/>
  <c r="X4575" i="1"/>
  <c r="Y4575" i="1"/>
  <c r="V4576" i="1"/>
  <c r="W4576" i="1"/>
  <c r="X4576" i="1"/>
  <c r="Y4576" i="1"/>
  <c r="V4577" i="1"/>
  <c r="W4577" i="1"/>
  <c r="X4577" i="1"/>
  <c r="Y4577" i="1"/>
  <c r="V4578" i="1"/>
  <c r="W4578" i="1"/>
  <c r="X4578" i="1"/>
  <c r="Y4578" i="1"/>
  <c r="V4579" i="1"/>
  <c r="W4579" i="1"/>
  <c r="X4579" i="1"/>
  <c r="Y4579" i="1"/>
  <c r="V4580" i="1"/>
  <c r="W4580" i="1"/>
  <c r="X4580" i="1"/>
  <c r="Y4580" i="1"/>
  <c r="V4581" i="1"/>
  <c r="W4581" i="1"/>
  <c r="X4581" i="1"/>
  <c r="Y4581" i="1"/>
  <c r="V4582" i="1"/>
  <c r="W4582" i="1"/>
  <c r="X4582" i="1"/>
  <c r="Y4582" i="1"/>
  <c r="V4583" i="1"/>
  <c r="W4583" i="1"/>
  <c r="X4583" i="1"/>
  <c r="Y4583" i="1"/>
  <c r="V4584" i="1"/>
  <c r="W4584" i="1"/>
  <c r="X4584" i="1"/>
  <c r="Y4584" i="1"/>
  <c r="V4585" i="1"/>
  <c r="W4585" i="1"/>
  <c r="X4585" i="1"/>
  <c r="Y4585" i="1"/>
  <c r="V4586" i="1"/>
  <c r="W4586" i="1"/>
  <c r="X4586" i="1"/>
  <c r="Y4586" i="1"/>
  <c r="V4587" i="1"/>
  <c r="W4587" i="1"/>
  <c r="X4587" i="1"/>
  <c r="Y4587" i="1"/>
  <c r="V4588" i="1"/>
  <c r="W4588" i="1"/>
  <c r="X4588" i="1"/>
  <c r="Y4588" i="1"/>
  <c r="V4589" i="1"/>
  <c r="W4589" i="1"/>
  <c r="X4589" i="1"/>
  <c r="Y4589" i="1"/>
  <c r="V4590" i="1"/>
  <c r="W4590" i="1"/>
  <c r="X4590" i="1"/>
  <c r="Y4590" i="1"/>
  <c r="V4591" i="1"/>
  <c r="W4591" i="1"/>
  <c r="X4591" i="1"/>
  <c r="Y4591" i="1"/>
  <c r="V4592" i="1"/>
  <c r="W4592" i="1"/>
  <c r="X4592" i="1"/>
  <c r="Y4592" i="1"/>
  <c r="V4593" i="1"/>
  <c r="W4593" i="1"/>
  <c r="X4593" i="1"/>
  <c r="Y4593" i="1"/>
  <c r="V4594" i="1"/>
  <c r="W4594" i="1"/>
  <c r="X4594" i="1"/>
  <c r="Y4594" i="1"/>
  <c r="V4595" i="1"/>
  <c r="W4595" i="1"/>
  <c r="X4595" i="1"/>
  <c r="Y4595" i="1"/>
  <c r="V4596" i="1"/>
  <c r="W4596" i="1"/>
  <c r="X4596" i="1"/>
  <c r="Y4596" i="1"/>
  <c r="V4597" i="1"/>
  <c r="W4597" i="1"/>
  <c r="X4597" i="1"/>
  <c r="Y4597" i="1"/>
  <c r="V4598" i="1"/>
  <c r="W4598" i="1"/>
  <c r="X4598" i="1"/>
  <c r="Y4598" i="1"/>
  <c r="V4599" i="1"/>
  <c r="W4599" i="1"/>
  <c r="X4599" i="1"/>
  <c r="Y4599" i="1"/>
  <c r="V4600" i="1"/>
  <c r="W4600" i="1"/>
  <c r="X4600" i="1"/>
  <c r="Y4600" i="1"/>
  <c r="V4601" i="1"/>
  <c r="W4601" i="1"/>
  <c r="X4601" i="1"/>
  <c r="Y4601" i="1"/>
  <c r="V4602" i="1"/>
  <c r="W4602" i="1"/>
  <c r="X4602" i="1"/>
  <c r="Y4602" i="1"/>
  <c r="V4603" i="1"/>
  <c r="W4603" i="1"/>
  <c r="X4603" i="1"/>
  <c r="Y4603" i="1"/>
  <c r="V4604" i="1"/>
  <c r="W4604" i="1"/>
  <c r="X4604" i="1"/>
  <c r="Y4604" i="1"/>
  <c r="V4605" i="1"/>
  <c r="W4605" i="1"/>
  <c r="X4605" i="1"/>
  <c r="Y4605" i="1"/>
  <c r="V4606" i="1"/>
  <c r="W4606" i="1"/>
  <c r="X4606" i="1"/>
  <c r="Y4606" i="1"/>
  <c r="V4607" i="1"/>
  <c r="W4607" i="1"/>
  <c r="X4607" i="1"/>
  <c r="Y4607" i="1"/>
  <c r="V4608" i="1"/>
  <c r="W4608" i="1"/>
  <c r="X4608" i="1"/>
  <c r="Y4608" i="1"/>
  <c r="V4609" i="1"/>
  <c r="W4609" i="1"/>
  <c r="X4609" i="1"/>
  <c r="Y4609" i="1"/>
  <c r="V4610" i="1"/>
  <c r="W4610" i="1"/>
  <c r="X4610" i="1"/>
  <c r="Y4610" i="1"/>
  <c r="V4611" i="1"/>
  <c r="W4611" i="1"/>
  <c r="X4611" i="1"/>
  <c r="Y4611" i="1"/>
  <c r="V4612" i="1"/>
  <c r="W4612" i="1"/>
  <c r="X4612" i="1"/>
  <c r="Y4612" i="1"/>
  <c r="V4613" i="1"/>
  <c r="W4613" i="1"/>
  <c r="X4613" i="1"/>
  <c r="Y4613" i="1"/>
  <c r="V4614" i="1"/>
  <c r="W4614" i="1"/>
  <c r="X4614" i="1"/>
  <c r="Y4614" i="1"/>
  <c r="V4615" i="1"/>
  <c r="W4615" i="1"/>
  <c r="X4615" i="1"/>
  <c r="Y4615" i="1"/>
  <c r="V4616" i="1"/>
  <c r="W4616" i="1"/>
  <c r="X4616" i="1"/>
  <c r="Y4616" i="1"/>
  <c r="V4617" i="1"/>
  <c r="W4617" i="1"/>
  <c r="X4617" i="1"/>
  <c r="Y4617" i="1"/>
  <c r="V4618" i="1"/>
  <c r="W4618" i="1"/>
  <c r="X4618" i="1"/>
  <c r="Y4618" i="1"/>
  <c r="V4619" i="1"/>
  <c r="W4619" i="1"/>
  <c r="X4619" i="1"/>
  <c r="Y4619" i="1"/>
  <c r="V4620" i="1"/>
  <c r="W4620" i="1"/>
  <c r="X4620" i="1"/>
  <c r="Y4620" i="1"/>
  <c r="V4621" i="1"/>
  <c r="W4621" i="1"/>
  <c r="X4621" i="1"/>
  <c r="Y4621" i="1"/>
  <c r="V4622" i="1"/>
  <c r="W4622" i="1"/>
  <c r="X4622" i="1"/>
  <c r="Y4622" i="1"/>
  <c r="V4623" i="1"/>
  <c r="W4623" i="1"/>
  <c r="X4623" i="1"/>
  <c r="Y4623" i="1"/>
  <c r="V4624" i="1"/>
  <c r="W4624" i="1"/>
  <c r="X4624" i="1"/>
  <c r="Y4624" i="1"/>
  <c r="V4625" i="1"/>
  <c r="W4625" i="1"/>
  <c r="X4625" i="1"/>
  <c r="Y4625" i="1"/>
  <c r="V4626" i="1"/>
  <c r="W4626" i="1"/>
  <c r="X4626" i="1"/>
  <c r="Y4626" i="1"/>
  <c r="V4627" i="1"/>
  <c r="W4627" i="1"/>
  <c r="X4627" i="1"/>
  <c r="Y4627" i="1"/>
  <c r="V4628" i="1"/>
  <c r="W4628" i="1"/>
  <c r="X4628" i="1"/>
  <c r="Y4628" i="1"/>
  <c r="V4629" i="1"/>
  <c r="W4629" i="1"/>
  <c r="X4629" i="1"/>
  <c r="Y4629" i="1"/>
  <c r="V4630" i="1"/>
  <c r="W4630" i="1"/>
  <c r="X4630" i="1"/>
  <c r="Y4630" i="1"/>
  <c r="V4631" i="1"/>
  <c r="W4631" i="1"/>
  <c r="X4631" i="1"/>
  <c r="Y4631" i="1"/>
  <c r="V4632" i="1"/>
  <c r="W4632" i="1"/>
  <c r="X4632" i="1"/>
  <c r="Y4632" i="1"/>
  <c r="V4633" i="1"/>
  <c r="W4633" i="1"/>
  <c r="X4633" i="1"/>
  <c r="Y4633" i="1"/>
  <c r="V4634" i="1"/>
  <c r="W4634" i="1"/>
  <c r="X4634" i="1"/>
  <c r="Y4634" i="1"/>
  <c r="V4635" i="1"/>
  <c r="W4635" i="1"/>
  <c r="X4635" i="1"/>
  <c r="Y4635" i="1"/>
  <c r="V4636" i="1"/>
  <c r="W4636" i="1"/>
  <c r="X4636" i="1"/>
  <c r="Y4636" i="1"/>
  <c r="V4637" i="1"/>
  <c r="W4637" i="1"/>
  <c r="X4637" i="1"/>
  <c r="Y4637" i="1"/>
  <c r="V4638" i="1"/>
  <c r="W4638" i="1"/>
  <c r="X4638" i="1"/>
  <c r="Y4638" i="1"/>
  <c r="V4639" i="1"/>
  <c r="W4639" i="1"/>
  <c r="X4639" i="1"/>
  <c r="Y4639" i="1"/>
  <c r="V4640" i="1"/>
  <c r="W4640" i="1"/>
  <c r="X4640" i="1"/>
  <c r="Y4640" i="1"/>
  <c r="V4641" i="1"/>
  <c r="W4641" i="1"/>
  <c r="X4641" i="1"/>
  <c r="Y4641" i="1"/>
  <c r="V4642" i="1"/>
  <c r="W4642" i="1"/>
  <c r="X4642" i="1"/>
  <c r="Y4642" i="1"/>
  <c r="V4643" i="1"/>
  <c r="W4643" i="1"/>
  <c r="X4643" i="1"/>
  <c r="Y4643" i="1"/>
  <c r="V4644" i="1"/>
  <c r="W4644" i="1"/>
  <c r="X4644" i="1"/>
  <c r="Y4644" i="1"/>
  <c r="V4645" i="1"/>
  <c r="W4645" i="1"/>
  <c r="X4645" i="1"/>
  <c r="Y4645" i="1"/>
  <c r="V4646" i="1"/>
  <c r="W4646" i="1"/>
  <c r="X4646" i="1"/>
  <c r="Y4646" i="1"/>
  <c r="V4647" i="1"/>
  <c r="W4647" i="1"/>
  <c r="X4647" i="1"/>
  <c r="Y4647" i="1"/>
  <c r="V4648" i="1"/>
  <c r="W4648" i="1"/>
  <c r="X4648" i="1"/>
  <c r="Y4648" i="1"/>
  <c r="V4649" i="1"/>
  <c r="W4649" i="1"/>
  <c r="X4649" i="1"/>
  <c r="Y4649" i="1"/>
  <c r="V4650" i="1"/>
  <c r="W4650" i="1"/>
  <c r="X4650" i="1"/>
  <c r="Y4650" i="1"/>
  <c r="V4651" i="1"/>
  <c r="W4651" i="1"/>
  <c r="X4651" i="1"/>
  <c r="Y4651" i="1"/>
  <c r="V4652" i="1"/>
  <c r="W4652" i="1"/>
  <c r="X4652" i="1"/>
  <c r="Y4652" i="1"/>
  <c r="V4653" i="1"/>
  <c r="W4653" i="1"/>
  <c r="X4653" i="1"/>
  <c r="Y4653" i="1"/>
  <c r="V4654" i="1"/>
  <c r="W4654" i="1"/>
  <c r="X4654" i="1"/>
  <c r="Y4654" i="1"/>
  <c r="V4655" i="1"/>
  <c r="W4655" i="1"/>
  <c r="X4655" i="1"/>
  <c r="Y4655" i="1"/>
  <c r="V4656" i="1"/>
  <c r="W4656" i="1"/>
  <c r="X4656" i="1"/>
  <c r="Y4656" i="1"/>
  <c r="V4657" i="1"/>
  <c r="W4657" i="1"/>
  <c r="X4657" i="1"/>
  <c r="Y4657" i="1"/>
  <c r="V4658" i="1"/>
  <c r="W4658" i="1"/>
  <c r="X4658" i="1"/>
  <c r="Y4658" i="1"/>
  <c r="V4659" i="1"/>
  <c r="W4659" i="1"/>
  <c r="X4659" i="1"/>
  <c r="Y4659" i="1"/>
  <c r="V4660" i="1"/>
  <c r="W4660" i="1"/>
  <c r="X4660" i="1"/>
  <c r="Y4660" i="1"/>
  <c r="V4661" i="1"/>
  <c r="W4661" i="1"/>
  <c r="X4661" i="1"/>
  <c r="Y4661" i="1"/>
  <c r="V4662" i="1"/>
  <c r="W4662" i="1"/>
  <c r="X4662" i="1"/>
  <c r="Y4662" i="1"/>
  <c r="V4663" i="1"/>
  <c r="W4663" i="1"/>
  <c r="X4663" i="1"/>
  <c r="Y4663" i="1"/>
  <c r="V4664" i="1"/>
  <c r="W4664" i="1"/>
  <c r="X4664" i="1"/>
  <c r="Y4664" i="1"/>
  <c r="V4665" i="1"/>
  <c r="W4665" i="1"/>
  <c r="X4665" i="1"/>
  <c r="Y4665" i="1"/>
  <c r="V4666" i="1"/>
  <c r="W4666" i="1"/>
  <c r="X4666" i="1"/>
  <c r="Y4666" i="1"/>
  <c r="V4667" i="1"/>
  <c r="W4667" i="1"/>
  <c r="X4667" i="1"/>
  <c r="Y4667" i="1"/>
  <c r="V4668" i="1"/>
  <c r="W4668" i="1"/>
  <c r="X4668" i="1"/>
  <c r="Y4668" i="1"/>
  <c r="V4669" i="1"/>
  <c r="W4669" i="1"/>
  <c r="X4669" i="1"/>
  <c r="Y4669" i="1"/>
  <c r="V4670" i="1"/>
  <c r="W4670" i="1"/>
  <c r="X4670" i="1"/>
  <c r="Y4670" i="1"/>
  <c r="V4671" i="1"/>
  <c r="W4671" i="1"/>
  <c r="X4671" i="1"/>
  <c r="Y4671" i="1"/>
  <c r="V4672" i="1"/>
  <c r="W4672" i="1"/>
  <c r="X4672" i="1"/>
  <c r="Y4672" i="1"/>
  <c r="V4673" i="1"/>
  <c r="W4673" i="1"/>
  <c r="X4673" i="1"/>
  <c r="Y4673" i="1"/>
  <c r="V4674" i="1"/>
  <c r="W4674" i="1"/>
  <c r="X4674" i="1"/>
  <c r="Y4674" i="1"/>
  <c r="V4675" i="1"/>
  <c r="W4675" i="1"/>
  <c r="X4675" i="1"/>
  <c r="Y4675" i="1"/>
  <c r="V4676" i="1"/>
  <c r="W4676" i="1"/>
  <c r="X4676" i="1"/>
  <c r="Y4676" i="1"/>
  <c r="V4677" i="1"/>
  <c r="W4677" i="1"/>
  <c r="X4677" i="1"/>
  <c r="Y4677" i="1"/>
  <c r="V4678" i="1"/>
  <c r="W4678" i="1"/>
  <c r="X4678" i="1"/>
  <c r="Y4678" i="1"/>
  <c r="V4679" i="1"/>
  <c r="W4679" i="1"/>
  <c r="X4679" i="1"/>
  <c r="Y4679" i="1"/>
  <c r="V4680" i="1"/>
  <c r="W4680" i="1"/>
  <c r="X4680" i="1"/>
  <c r="Y4680" i="1"/>
  <c r="V4681" i="1"/>
  <c r="W4681" i="1"/>
  <c r="X4681" i="1"/>
  <c r="Y4681" i="1"/>
  <c r="V4682" i="1"/>
  <c r="W4682" i="1"/>
  <c r="X4682" i="1"/>
  <c r="Y4682" i="1"/>
  <c r="V4683" i="1"/>
  <c r="W4683" i="1"/>
  <c r="X4683" i="1"/>
  <c r="Y4683" i="1"/>
  <c r="V4684" i="1"/>
  <c r="W4684" i="1"/>
  <c r="X4684" i="1"/>
  <c r="Y4684" i="1"/>
  <c r="V4685" i="1"/>
  <c r="W4685" i="1"/>
  <c r="X4685" i="1"/>
  <c r="Y4685" i="1"/>
  <c r="V4686" i="1"/>
  <c r="W4686" i="1"/>
  <c r="X4686" i="1"/>
  <c r="Y4686" i="1"/>
  <c r="V4687" i="1"/>
  <c r="W4687" i="1"/>
  <c r="X4687" i="1"/>
  <c r="Y4687" i="1"/>
  <c r="V4688" i="1"/>
  <c r="W4688" i="1"/>
  <c r="X4688" i="1"/>
  <c r="Y4688" i="1"/>
  <c r="V4689" i="1"/>
  <c r="W4689" i="1"/>
  <c r="X4689" i="1"/>
  <c r="Y4689" i="1"/>
  <c r="V4690" i="1"/>
  <c r="W4690" i="1"/>
  <c r="X4690" i="1"/>
  <c r="Y4690" i="1"/>
  <c r="V4691" i="1"/>
  <c r="W4691" i="1"/>
  <c r="X4691" i="1"/>
  <c r="Y4691" i="1"/>
  <c r="V4692" i="1"/>
  <c r="W4692" i="1"/>
  <c r="X4692" i="1"/>
  <c r="Y4692" i="1"/>
  <c r="V4693" i="1"/>
  <c r="W4693" i="1"/>
  <c r="X4693" i="1"/>
  <c r="Y4693" i="1"/>
  <c r="V4694" i="1"/>
  <c r="W4694" i="1"/>
  <c r="X4694" i="1"/>
  <c r="Y4694" i="1"/>
  <c r="V4695" i="1"/>
  <c r="W4695" i="1"/>
  <c r="X4695" i="1"/>
  <c r="Y4695" i="1"/>
  <c r="V4696" i="1"/>
  <c r="W4696" i="1"/>
  <c r="X4696" i="1"/>
  <c r="Y4696" i="1"/>
  <c r="V4697" i="1"/>
  <c r="W4697" i="1"/>
  <c r="X4697" i="1"/>
  <c r="Y4697" i="1"/>
  <c r="V4698" i="1"/>
  <c r="W4698" i="1"/>
  <c r="X4698" i="1"/>
  <c r="Y4698" i="1"/>
  <c r="V4699" i="1"/>
  <c r="W4699" i="1"/>
  <c r="X4699" i="1"/>
  <c r="Y4699" i="1"/>
  <c r="V4700" i="1"/>
  <c r="W4700" i="1"/>
  <c r="X4700" i="1"/>
  <c r="Y4700" i="1"/>
  <c r="V4701" i="1"/>
  <c r="W4701" i="1"/>
  <c r="X4701" i="1"/>
  <c r="Y4701" i="1"/>
  <c r="V4702" i="1"/>
  <c r="W4702" i="1"/>
  <c r="X4702" i="1"/>
  <c r="Y4702" i="1"/>
  <c r="V4703" i="1"/>
  <c r="W4703" i="1"/>
  <c r="X4703" i="1"/>
  <c r="Y4703" i="1"/>
  <c r="V4704" i="1"/>
  <c r="W4704" i="1"/>
  <c r="X4704" i="1"/>
  <c r="Y4704" i="1"/>
  <c r="V4705" i="1"/>
  <c r="W4705" i="1"/>
  <c r="X4705" i="1"/>
  <c r="Y4705" i="1"/>
  <c r="V4706" i="1"/>
  <c r="W4706" i="1"/>
  <c r="X4706" i="1"/>
  <c r="Y4706" i="1"/>
  <c r="V4707" i="1"/>
  <c r="W4707" i="1"/>
  <c r="X4707" i="1"/>
  <c r="Y4707" i="1"/>
  <c r="V4708" i="1"/>
  <c r="W4708" i="1"/>
  <c r="X4708" i="1"/>
  <c r="Y4708" i="1"/>
  <c r="V4709" i="1"/>
  <c r="W4709" i="1"/>
  <c r="X4709" i="1"/>
  <c r="Y4709" i="1"/>
  <c r="V4710" i="1"/>
  <c r="W4710" i="1"/>
  <c r="X4710" i="1"/>
  <c r="Y4710" i="1"/>
  <c r="V4711" i="1"/>
  <c r="W4711" i="1"/>
  <c r="X4711" i="1"/>
  <c r="Y4711" i="1"/>
  <c r="V4712" i="1"/>
  <c r="W4712" i="1"/>
  <c r="X4712" i="1"/>
  <c r="Y4712" i="1"/>
  <c r="V4713" i="1"/>
  <c r="W4713" i="1"/>
  <c r="X4713" i="1"/>
  <c r="Y4713" i="1"/>
  <c r="V4714" i="1"/>
  <c r="W4714" i="1"/>
  <c r="X4714" i="1"/>
  <c r="Y4714" i="1"/>
  <c r="V4715" i="1"/>
  <c r="W4715" i="1"/>
  <c r="X4715" i="1"/>
  <c r="Y4715" i="1"/>
  <c r="V4716" i="1"/>
  <c r="W4716" i="1"/>
  <c r="X4716" i="1"/>
  <c r="Y4716" i="1"/>
  <c r="V4717" i="1"/>
  <c r="W4717" i="1"/>
  <c r="X4717" i="1"/>
  <c r="Y4717" i="1"/>
  <c r="V4718" i="1"/>
  <c r="W4718" i="1"/>
  <c r="X4718" i="1"/>
  <c r="Y4718" i="1"/>
  <c r="V4719" i="1"/>
  <c r="W4719" i="1"/>
  <c r="X4719" i="1"/>
  <c r="Y4719" i="1"/>
  <c r="V4720" i="1"/>
  <c r="W4720" i="1"/>
  <c r="X4720" i="1"/>
  <c r="Y4720" i="1"/>
  <c r="V4721" i="1"/>
  <c r="W4721" i="1"/>
  <c r="X4721" i="1"/>
  <c r="Y4721" i="1"/>
  <c r="V4722" i="1"/>
  <c r="W4722" i="1"/>
  <c r="X4722" i="1"/>
  <c r="Y4722" i="1"/>
  <c r="V4723" i="1"/>
  <c r="W4723" i="1"/>
  <c r="X4723" i="1"/>
  <c r="Y4723" i="1"/>
  <c r="V4724" i="1"/>
  <c r="W4724" i="1"/>
  <c r="X4724" i="1"/>
  <c r="Y4724" i="1"/>
  <c r="V4725" i="1"/>
  <c r="W4725" i="1"/>
  <c r="X4725" i="1"/>
  <c r="Y4725" i="1"/>
  <c r="V4726" i="1"/>
  <c r="W4726" i="1"/>
  <c r="X4726" i="1"/>
  <c r="Y4726" i="1"/>
  <c r="V4727" i="1"/>
  <c r="W4727" i="1"/>
  <c r="X4727" i="1"/>
  <c r="Y4727" i="1"/>
  <c r="V4728" i="1"/>
  <c r="W4728" i="1"/>
  <c r="X4728" i="1"/>
  <c r="Y4728" i="1"/>
  <c r="V4729" i="1"/>
  <c r="W4729" i="1"/>
  <c r="X4729" i="1"/>
  <c r="Y4729" i="1"/>
  <c r="V4730" i="1"/>
  <c r="W4730" i="1"/>
  <c r="X4730" i="1"/>
  <c r="Y4730" i="1"/>
  <c r="V4731" i="1"/>
  <c r="W4731" i="1"/>
  <c r="X4731" i="1"/>
  <c r="Y4731" i="1"/>
  <c r="V4732" i="1"/>
  <c r="W4732" i="1"/>
  <c r="X4732" i="1"/>
  <c r="Y4732" i="1"/>
  <c r="V4733" i="1"/>
  <c r="W4733" i="1"/>
  <c r="X4733" i="1"/>
  <c r="Y4733" i="1"/>
  <c r="V4734" i="1"/>
  <c r="W4734" i="1"/>
  <c r="X4734" i="1"/>
  <c r="Y4734" i="1"/>
  <c r="V4735" i="1"/>
  <c r="W4735" i="1"/>
  <c r="X4735" i="1"/>
  <c r="Y4735" i="1"/>
  <c r="V4736" i="1"/>
  <c r="W4736" i="1"/>
  <c r="X4736" i="1"/>
  <c r="Y4736" i="1"/>
  <c r="V4737" i="1"/>
  <c r="W4737" i="1"/>
  <c r="X4737" i="1"/>
  <c r="Y4737" i="1"/>
  <c r="V4738" i="1"/>
  <c r="W4738" i="1"/>
  <c r="X4738" i="1"/>
  <c r="Y4738" i="1"/>
  <c r="V4739" i="1"/>
  <c r="W4739" i="1"/>
  <c r="X4739" i="1"/>
  <c r="Y4739" i="1"/>
  <c r="V4740" i="1"/>
  <c r="W4740" i="1"/>
  <c r="X4740" i="1"/>
  <c r="Y4740" i="1"/>
  <c r="V4741" i="1"/>
  <c r="W4741" i="1"/>
  <c r="X4741" i="1"/>
  <c r="Y4741" i="1"/>
  <c r="V4742" i="1"/>
  <c r="W4742" i="1"/>
  <c r="X4742" i="1"/>
  <c r="Y4742" i="1"/>
  <c r="V4743" i="1"/>
  <c r="W4743" i="1"/>
  <c r="X4743" i="1"/>
  <c r="Y4743" i="1"/>
  <c r="V4744" i="1"/>
  <c r="W4744" i="1"/>
  <c r="X4744" i="1"/>
  <c r="Y4744" i="1"/>
  <c r="V4745" i="1"/>
  <c r="W4745" i="1"/>
  <c r="X4745" i="1"/>
  <c r="Y4745" i="1"/>
  <c r="V4746" i="1"/>
  <c r="W4746" i="1"/>
  <c r="X4746" i="1"/>
  <c r="Y4746" i="1"/>
  <c r="V4747" i="1"/>
  <c r="W4747" i="1"/>
  <c r="X4747" i="1"/>
  <c r="Y4747" i="1"/>
  <c r="V4748" i="1"/>
  <c r="W4748" i="1"/>
  <c r="X4748" i="1"/>
  <c r="Y4748" i="1"/>
  <c r="V4749" i="1"/>
  <c r="W4749" i="1"/>
  <c r="X4749" i="1"/>
  <c r="Y4749" i="1"/>
  <c r="V4750" i="1"/>
  <c r="W4750" i="1"/>
  <c r="X4750" i="1"/>
  <c r="Y4750" i="1"/>
  <c r="V4751" i="1"/>
  <c r="W4751" i="1"/>
  <c r="X4751" i="1"/>
  <c r="Y4751" i="1"/>
  <c r="V4752" i="1"/>
  <c r="W4752" i="1"/>
  <c r="X4752" i="1"/>
  <c r="Y4752" i="1"/>
  <c r="V4753" i="1"/>
  <c r="W4753" i="1"/>
  <c r="X4753" i="1"/>
  <c r="Y4753" i="1"/>
  <c r="V4754" i="1"/>
  <c r="W4754" i="1"/>
  <c r="X4754" i="1"/>
  <c r="Y4754" i="1"/>
  <c r="V4755" i="1"/>
  <c r="W4755" i="1"/>
  <c r="X4755" i="1"/>
  <c r="Y4755" i="1"/>
  <c r="V4756" i="1"/>
  <c r="W4756" i="1"/>
  <c r="X4756" i="1"/>
  <c r="Y4756" i="1"/>
  <c r="V4757" i="1"/>
  <c r="W4757" i="1"/>
  <c r="X4757" i="1"/>
  <c r="Y4757" i="1"/>
  <c r="V4758" i="1"/>
  <c r="W4758" i="1"/>
  <c r="X4758" i="1"/>
  <c r="Y4758" i="1"/>
  <c r="V4759" i="1"/>
  <c r="W4759" i="1"/>
  <c r="X4759" i="1"/>
  <c r="Y4759" i="1"/>
  <c r="V4760" i="1"/>
  <c r="W4760" i="1"/>
  <c r="X4760" i="1"/>
  <c r="Y4760" i="1"/>
  <c r="V4761" i="1"/>
  <c r="W4761" i="1"/>
  <c r="X4761" i="1"/>
  <c r="Y4761" i="1"/>
  <c r="V4762" i="1"/>
  <c r="W4762" i="1"/>
  <c r="X4762" i="1"/>
  <c r="Y4762" i="1"/>
  <c r="V4763" i="1"/>
  <c r="W4763" i="1"/>
  <c r="X4763" i="1"/>
  <c r="Y4763" i="1"/>
  <c r="V4764" i="1"/>
  <c r="W4764" i="1"/>
  <c r="X4764" i="1"/>
  <c r="Y4764" i="1"/>
  <c r="V4765" i="1"/>
  <c r="W4765" i="1"/>
  <c r="X4765" i="1"/>
  <c r="Y4765" i="1"/>
  <c r="V4766" i="1"/>
  <c r="W4766" i="1"/>
  <c r="X4766" i="1"/>
  <c r="Y4766" i="1"/>
  <c r="V4767" i="1"/>
  <c r="W4767" i="1"/>
  <c r="X4767" i="1"/>
  <c r="Y4767" i="1"/>
  <c r="V4768" i="1"/>
  <c r="W4768" i="1"/>
  <c r="X4768" i="1"/>
  <c r="Y4768" i="1"/>
  <c r="V4769" i="1"/>
  <c r="W4769" i="1"/>
  <c r="X4769" i="1"/>
  <c r="Y4769" i="1"/>
  <c r="V4770" i="1"/>
  <c r="W4770" i="1"/>
  <c r="X4770" i="1"/>
  <c r="Y4770" i="1"/>
  <c r="V4771" i="1"/>
  <c r="W4771" i="1"/>
  <c r="X4771" i="1"/>
  <c r="Y4771" i="1"/>
  <c r="V4772" i="1"/>
  <c r="W4772" i="1"/>
  <c r="X4772" i="1"/>
  <c r="Y4772" i="1"/>
  <c r="V4773" i="1"/>
  <c r="W4773" i="1"/>
  <c r="X4773" i="1"/>
  <c r="Y4773" i="1"/>
  <c r="V4774" i="1"/>
  <c r="W4774" i="1"/>
  <c r="X4774" i="1"/>
  <c r="Y4774" i="1"/>
  <c r="V4775" i="1"/>
  <c r="W4775" i="1"/>
  <c r="X4775" i="1"/>
  <c r="Y4775" i="1"/>
  <c r="V4776" i="1"/>
  <c r="W4776" i="1"/>
  <c r="X4776" i="1"/>
  <c r="Y4776" i="1"/>
  <c r="V4777" i="1"/>
  <c r="W4777" i="1"/>
  <c r="X4777" i="1"/>
  <c r="Y4777" i="1"/>
  <c r="V4778" i="1"/>
  <c r="W4778" i="1"/>
  <c r="X4778" i="1"/>
  <c r="Y4778" i="1"/>
  <c r="V4779" i="1"/>
  <c r="W4779" i="1"/>
  <c r="X4779" i="1"/>
  <c r="Y4779" i="1"/>
  <c r="V4780" i="1"/>
  <c r="W4780" i="1"/>
  <c r="X4780" i="1"/>
  <c r="Y4780" i="1"/>
  <c r="V4781" i="1"/>
  <c r="W4781" i="1"/>
  <c r="X4781" i="1"/>
  <c r="Y4781" i="1"/>
  <c r="V4782" i="1"/>
  <c r="W4782" i="1"/>
  <c r="X4782" i="1"/>
  <c r="Y4782" i="1"/>
  <c r="V4783" i="1"/>
  <c r="W4783" i="1"/>
  <c r="X4783" i="1"/>
  <c r="Y4783" i="1"/>
  <c r="V4784" i="1"/>
  <c r="W4784" i="1"/>
  <c r="X4784" i="1"/>
  <c r="Y4784" i="1"/>
  <c r="V4785" i="1"/>
  <c r="W4785" i="1"/>
  <c r="X4785" i="1"/>
  <c r="Y4785" i="1"/>
  <c r="V4786" i="1"/>
  <c r="W4786" i="1"/>
  <c r="X4786" i="1"/>
  <c r="Y4786" i="1"/>
  <c r="V4787" i="1"/>
  <c r="W4787" i="1"/>
  <c r="X4787" i="1"/>
  <c r="Y4787" i="1"/>
  <c r="V4788" i="1"/>
  <c r="W4788" i="1"/>
  <c r="X4788" i="1"/>
  <c r="Y4788" i="1"/>
  <c r="V4789" i="1"/>
  <c r="W4789" i="1"/>
  <c r="X4789" i="1"/>
  <c r="Y4789" i="1"/>
  <c r="V4790" i="1"/>
  <c r="W4790" i="1"/>
  <c r="X4790" i="1"/>
  <c r="Y4790" i="1"/>
  <c r="V4791" i="1"/>
  <c r="W4791" i="1"/>
  <c r="X4791" i="1"/>
  <c r="Y4791" i="1"/>
  <c r="V4792" i="1"/>
  <c r="W4792" i="1"/>
  <c r="X4792" i="1"/>
  <c r="Y4792" i="1"/>
  <c r="V4793" i="1"/>
  <c r="W4793" i="1"/>
  <c r="X4793" i="1"/>
  <c r="Y4793" i="1"/>
  <c r="V4794" i="1"/>
  <c r="W4794" i="1"/>
  <c r="X4794" i="1"/>
  <c r="Y4794" i="1"/>
  <c r="V4795" i="1"/>
  <c r="W4795" i="1"/>
  <c r="X4795" i="1"/>
  <c r="Y4795" i="1"/>
  <c r="V4796" i="1"/>
  <c r="W4796" i="1"/>
  <c r="X4796" i="1"/>
  <c r="Y4796" i="1"/>
  <c r="V4797" i="1"/>
  <c r="W4797" i="1"/>
  <c r="X4797" i="1"/>
  <c r="Y4797" i="1"/>
  <c r="V4798" i="1"/>
  <c r="W4798" i="1"/>
  <c r="X4798" i="1"/>
  <c r="Y4798" i="1"/>
  <c r="V4799" i="1"/>
  <c r="W4799" i="1"/>
  <c r="X4799" i="1"/>
  <c r="Y4799" i="1"/>
  <c r="V4800" i="1"/>
  <c r="W4800" i="1"/>
  <c r="X4800" i="1"/>
  <c r="Y4800" i="1"/>
  <c r="V4801" i="1"/>
  <c r="W4801" i="1"/>
  <c r="X4801" i="1"/>
  <c r="Y4801" i="1"/>
  <c r="V4802" i="1"/>
  <c r="W4802" i="1"/>
  <c r="X4802" i="1"/>
  <c r="Y4802" i="1"/>
  <c r="V4803" i="1"/>
  <c r="W4803" i="1"/>
  <c r="X4803" i="1"/>
  <c r="Y4803" i="1"/>
  <c r="V4804" i="1"/>
  <c r="W4804" i="1"/>
  <c r="X4804" i="1"/>
  <c r="Y4804" i="1"/>
  <c r="V4805" i="1"/>
  <c r="W4805" i="1"/>
  <c r="X4805" i="1"/>
  <c r="Y4805" i="1"/>
  <c r="V4806" i="1"/>
  <c r="W4806" i="1"/>
  <c r="X4806" i="1"/>
  <c r="Y4806" i="1"/>
  <c r="V4807" i="1"/>
  <c r="W4807" i="1"/>
  <c r="X4807" i="1"/>
  <c r="Y4807" i="1"/>
  <c r="V4808" i="1"/>
  <c r="W4808" i="1"/>
  <c r="X4808" i="1"/>
  <c r="Y4808" i="1"/>
  <c r="V4809" i="1"/>
  <c r="W4809" i="1"/>
  <c r="X4809" i="1"/>
  <c r="Y4809" i="1"/>
  <c r="V4810" i="1"/>
  <c r="W4810" i="1"/>
  <c r="X4810" i="1"/>
  <c r="Y4810" i="1"/>
  <c r="V4811" i="1"/>
  <c r="W4811" i="1"/>
  <c r="X4811" i="1"/>
  <c r="Y4811" i="1"/>
  <c r="V4812" i="1"/>
  <c r="W4812" i="1"/>
  <c r="X4812" i="1"/>
  <c r="Y4812" i="1"/>
  <c r="V4813" i="1"/>
  <c r="W4813" i="1"/>
  <c r="X4813" i="1"/>
  <c r="Y4813" i="1"/>
  <c r="V4814" i="1"/>
  <c r="W4814" i="1"/>
  <c r="X4814" i="1"/>
  <c r="Y4814" i="1"/>
  <c r="V4815" i="1"/>
  <c r="W4815" i="1"/>
  <c r="X4815" i="1"/>
  <c r="Y4815" i="1"/>
  <c r="V4816" i="1"/>
  <c r="W4816" i="1"/>
  <c r="X4816" i="1"/>
  <c r="Y4816" i="1"/>
  <c r="V4817" i="1"/>
  <c r="W4817" i="1"/>
  <c r="X4817" i="1"/>
  <c r="Y4817" i="1"/>
  <c r="V4818" i="1"/>
  <c r="W4818" i="1"/>
  <c r="X4818" i="1"/>
  <c r="Y4818" i="1"/>
  <c r="V4819" i="1"/>
  <c r="W4819" i="1"/>
  <c r="X4819" i="1"/>
  <c r="Y4819" i="1"/>
  <c r="V4820" i="1"/>
  <c r="W4820" i="1"/>
  <c r="X4820" i="1"/>
  <c r="Y4820" i="1"/>
  <c r="V4821" i="1"/>
  <c r="W4821" i="1"/>
  <c r="X4821" i="1"/>
  <c r="Y4821" i="1"/>
  <c r="V4822" i="1"/>
  <c r="W4822" i="1"/>
  <c r="X4822" i="1"/>
  <c r="Y4822" i="1"/>
  <c r="V4823" i="1"/>
  <c r="W4823" i="1"/>
  <c r="X4823" i="1"/>
  <c r="Y4823" i="1"/>
  <c r="V4824" i="1"/>
  <c r="W4824" i="1"/>
  <c r="X4824" i="1"/>
  <c r="Y4824" i="1"/>
  <c r="V4825" i="1"/>
  <c r="W4825" i="1"/>
  <c r="X4825" i="1"/>
  <c r="Y4825" i="1"/>
  <c r="V4826" i="1"/>
  <c r="W4826" i="1"/>
  <c r="X4826" i="1"/>
  <c r="Y4826" i="1"/>
  <c r="V4827" i="1"/>
  <c r="W4827" i="1"/>
  <c r="X4827" i="1"/>
  <c r="Y4827" i="1"/>
  <c r="V4828" i="1"/>
  <c r="W4828" i="1"/>
  <c r="X4828" i="1"/>
  <c r="Y4828" i="1"/>
  <c r="V4829" i="1"/>
  <c r="W4829" i="1"/>
  <c r="X4829" i="1"/>
  <c r="Y4829" i="1"/>
  <c r="V4830" i="1"/>
  <c r="W4830" i="1"/>
  <c r="X4830" i="1"/>
  <c r="Y4830" i="1"/>
  <c r="V4831" i="1"/>
  <c r="W4831" i="1"/>
  <c r="X4831" i="1"/>
  <c r="Y4831" i="1"/>
  <c r="V4832" i="1"/>
  <c r="W4832" i="1"/>
  <c r="X4832" i="1"/>
  <c r="Y4832" i="1"/>
  <c r="V4833" i="1"/>
  <c r="W4833" i="1"/>
  <c r="X4833" i="1"/>
  <c r="Y4833" i="1"/>
  <c r="V4834" i="1"/>
  <c r="W4834" i="1"/>
  <c r="X4834" i="1"/>
  <c r="Y4834" i="1"/>
  <c r="V4835" i="1"/>
  <c r="W4835" i="1"/>
  <c r="X4835" i="1"/>
  <c r="Y4835" i="1"/>
  <c r="V4836" i="1"/>
  <c r="W4836" i="1"/>
  <c r="X4836" i="1"/>
  <c r="Y4836" i="1"/>
  <c r="V4837" i="1"/>
  <c r="W4837" i="1"/>
  <c r="X4837" i="1"/>
  <c r="Y4837" i="1"/>
  <c r="V4838" i="1"/>
  <c r="W4838" i="1"/>
  <c r="X4838" i="1"/>
  <c r="Y4838" i="1"/>
  <c r="V4839" i="1"/>
  <c r="W4839" i="1"/>
  <c r="X4839" i="1"/>
  <c r="Y4839" i="1"/>
  <c r="V4840" i="1"/>
  <c r="W4840" i="1"/>
  <c r="X4840" i="1"/>
  <c r="Y4840" i="1"/>
  <c r="V4841" i="1"/>
  <c r="W4841" i="1"/>
  <c r="X4841" i="1"/>
  <c r="Y4841" i="1"/>
  <c r="V4842" i="1"/>
  <c r="W4842" i="1"/>
  <c r="X4842" i="1"/>
  <c r="Y4842" i="1"/>
  <c r="V4843" i="1"/>
  <c r="W4843" i="1"/>
  <c r="X4843" i="1"/>
  <c r="Y4843" i="1"/>
  <c r="V4844" i="1"/>
  <c r="W4844" i="1"/>
  <c r="X4844" i="1"/>
  <c r="Y4844" i="1"/>
  <c r="V4845" i="1"/>
  <c r="W4845" i="1"/>
  <c r="X4845" i="1"/>
  <c r="Y4845" i="1"/>
  <c r="V4846" i="1"/>
  <c r="W4846" i="1"/>
  <c r="X4846" i="1"/>
  <c r="Y4846" i="1"/>
  <c r="V4847" i="1"/>
  <c r="W4847" i="1"/>
  <c r="X4847" i="1"/>
  <c r="Y4847" i="1"/>
  <c r="V4848" i="1"/>
  <c r="W4848" i="1"/>
  <c r="X4848" i="1"/>
  <c r="Y4848" i="1"/>
  <c r="V4849" i="1"/>
  <c r="W4849" i="1"/>
  <c r="X4849" i="1"/>
  <c r="Y4849" i="1"/>
  <c r="V4850" i="1"/>
  <c r="W4850" i="1"/>
  <c r="X4850" i="1"/>
  <c r="Y4850" i="1"/>
  <c r="V4851" i="1"/>
  <c r="W4851" i="1"/>
  <c r="X4851" i="1"/>
  <c r="Y4851" i="1"/>
  <c r="V4852" i="1"/>
  <c r="W4852" i="1"/>
  <c r="X4852" i="1"/>
  <c r="Y4852" i="1"/>
  <c r="V4853" i="1"/>
  <c r="W4853" i="1"/>
  <c r="X4853" i="1"/>
  <c r="Y4853" i="1"/>
  <c r="V4854" i="1"/>
  <c r="W4854" i="1"/>
  <c r="X4854" i="1"/>
  <c r="Y4854" i="1"/>
  <c r="V4855" i="1"/>
  <c r="W4855" i="1"/>
  <c r="X4855" i="1"/>
  <c r="Y4855" i="1"/>
  <c r="V4856" i="1"/>
  <c r="W4856" i="1"/>
  <c r="X4856" i="1"/>
  <c r="Y4856" i="1"/>
  <c r="V4857" i="1"/>
  <c r="W4857" i="1"/>
  <c r="X4857" i="1"/>
  <c r="Y4857" i="1"/>
  <c r="V4858" i="1"/>
  <c r="W4858" i="1"/>
  <c r="X4858" i="1"/>
  <c r="Y4858" i="1"/>
  <c r="V4859" i="1"/>
  <c r="W4859" i="1"/>
  <c r="X4859" i="1"/>
  <c r="Y4859" i="1"/>
  <c r="V4860" i="1"/>
  <c r="W4860" i="1"/>
  <c r="X4860" i="1"/>
  <c r="Y4860" i="1"/>
  <c r="V4861" i="1"/>
  <c r="W4861" i="1"/>
  <c r="X4861" i="1"/>
  <c r="Y4861" i="1"/>
  <c r="V4862" i="1"/>
  <c r="W4862" i="1"/>
  <c r="X4862" i="1"/>
  <c r="Y4862" i="1"/>
  <c r="V4863" i="1"/>
  <c r="W4863" i="1"/>
  <c r="X4863" i="1"/>
  <c r="Y4863" i="1"/>
  <c r="V4864" i="1"/>
  <c r="W4864" i="1"/>
  <c r="X4864" i="1"/>
  <c r="Y4864" i="1"/>
  <c r="V4865" i="1"/>
  <c r="W4865" i="1"/>
  <c r="X4865" i="1"/>
  <c r="Y4865" i="1"/>
  <c r="V4866" i="1"/>
  <c r="W4866" i="1"/>
  <c r="X4866" i="1"/>
  <c r="Y4866" i="1"/>
  <c r="V4867" i="1"/>
  <c r="W4867" i="1"/>
  <c r="X4867" i="1"/>
  <c r="Y4867" i="1"/>
  <c r="V4868" i="1"/>
  <c r="W4868" i="1"/>
  <c r="X4868" i="1"/>
  <c r="Y4868" i="1"/>
  <c r="V4869" i="1"/>
  <c r="W4869" i="1"/>
  <c r="X4869" i="1"/>
  <c r="Y4869" i="1"/>
  <c r="V4870" i="1"/>
  <c r="W4870" i="1"/>
  <c r="X4870" i="1"/>
  <c r="Y4870" i="1"/>
  <c r="V4871" i="1"/>
  <c r="W4871" i="1"/>
  <c r="X4871" i="1"/>
  <c r="Y4871" i="1"/>
  <c r="V4872" i="1"/>
  <c r="W4872" i="1"/>
  <c r="X4872" i="1"/>
  <c r="Y4872" i="1"/>
  <c r="V4873" i="1"/>
  <c r="W4873" i="1"/>
  <c r="X4873" i="1"/>
  <c r="Y4873" i="1"/>
  <c r="V4874" i="1"/>
  <c r="W4874" i="1"/>
  <c r="X4874" i="1"/>
  <c r="Y4874" i="1"/>
  <c r="V4875" i="1"/>
  <c r="W4875" i="1"/>
  <c r="X4875" i="1"/>
  <c r="Y4875" i="1"/>
  <c r="V4876" i="1"/>
  <c r="W4876" i="1"/>
  <c r="X4876" i="1"/>
  <c r="Y4876" i="1"/>
  <c r="V4877" i="1"/>
  <c r="W4877" i="1"/>
  <c r="X4877" i="1"/>
  <c r="Y4877" i="1"/>
  <c r="V4878" i="1"/>
  <c r="W4878" i="1"/>
  <c r="X4878" i="1"/>
  <c r="Y4878" i="1"/>
  <c r="V4879" i="1"/>
  <c r="W4879" i="1"/>
  <c r="X4879" i="1"/>
  <c r="Y4879" i="1"/>
  <c r="V4880" i="1"/>
  <c r="W4880" i="1"/>
  <c r="X4880" i="1"/>
  <c r="Y4880" i="1"/>
  <c r="V4881" i="1"/>
  <c r="W4881" i="1"/>
  <c r="X4881" i="1"/>
  <c r="Y4881" i="1"/>
  <c r="V4882" i="1"/>
  <c r="W4882" i="1"/>
  <c r="X4882" i="1"/>
  <c r="Y4882" i="1"/>
  <c r="V4883" i="1"/>
  <c r="W4883" i="1"/>
  <c r="X4883" i="1"/>
  <c r="Y4883" i="1"/>
  <c r="V4884" i="1"/>
  <c r="W4884" i="1"/>
  <c r="X4884" i="1"/>
  <c r="Y4884" i="1"/>
  <c r="V4885" i="1"/>
  <c r="W4885" i="1"/>
  <c r="X4885" i="1"/>
  <c r="Y4885" i="1"/>
  <c r="V4886" i="1"/>
  <c r="W4886" i="1"/>
  <c r="X4886" i="1"/>
  <c r="Y4886" i="1"/>
  <c r="V4887" i="1"/>
  <c r="W4887" i="1"/>
  <c r="X4887" i="1"/>
  <c r="Y4887" i="1"/>
  <c r="V4888" i="1"/>
  <c r="W4888" i="1"/>
  <c r="X4888" i="1"/>
  <c r="Y4888" i="1"/>
  <c r="V4889" i="1"/>
  <c r="W4889" i="1"/>
  <c r="X4889" i="1"/>
  <c r="Y4889" i="1"/>
  <c r="V4890" i="1"/>
  <c r="W4890" i="1"/>
  <c r="X4890" i="1"/>
  <c r="Y4890" i="1"/>
  <c r="V4891" i="1"/>
  <c r="W4891" i="1"/>
  <c r="X4891" i="1"/>
  <c r="Y4891" i="1"/>
  <c r="V4892" i="1"/>
  <c r="W4892" i="1"/>
  <c r="X4892" i="1"/>
  <c r="Y4892" i="1"/>
  <c r="V4893" i="1"/>
  <c r="W4893" i="1"/>
  <c r="X4893" i="1"/>
  <c r="Y4893" i="1"/>
  <c r="V4894" i="1"/>
  <c r="W4894" i="1"/>
  <c r="X4894" i="1"/>
  <c r="Y4894" i="1"/>
  <c r="V4895" i="1"/>
  <c r="W4895" i="1"/>
  <c r="X4895" i="1"/>
  <c r="Y4895" i="1"/>
  <c r="V4896" i="1"/>
  <c r="W4896" i="1"/>
  <c r="X4896" i="1"/>
  <c r="Y4896" i="1"/>
  <c r="V4897" i="1"/>
  <c r="W4897" i="1"/>
  <c r="X4897" i="1"/>
  <c r="Y4897" i="1"/>
  <c r="V4898" i="1"/>
  <c r="W4898" i="1"/>
  <c r="X4898" i="1"/>
  <c r="Y4898" i="1"/>
  <c r="V4899" i="1"/>
  <c r="W4899" i="1"/>
  <c r="X4899" i="1"/>
  <c r="Y4899" i="1"/>
  <c r="V4900" i="1"/>
  <c r="W4900" i="1"/>
  <c r="X4900" i="1"/>
  <c r="Y4900" i="1"/>
  <c r="V4901" i="1"/>
  <c r="W4901" i="1"/>
  <c r="X4901" i="1"/>
  <c r="Y4901" i="1"/>
  <c r="V4902" i="1"/>
  <c r="W4902" i="1"/>
  <c r="X4902" i="1"/>
  <c r="Y4902" i="1"/>
  <c r="V4903" i="1"/>
  <c r="W4903" i="1"/>
  <c r="X4903" i="1"/>
  <c r="Y4903" i="1"/>
  <c r="V4904" i="1"/>
  <c r="W4904" i="1"/>
  <c r="X4904" i="1"/>
  <c r="Y4904" i="1"/>
  <c r="V4905" i="1"/>
  <c r="W4905" i="1"/>
  <c r="X4905" i="1"/>
  <c r="Y4905" i="1"/>
  <c r="V4906" i="1"/>
  <c r="W4906" i="1"/>
  <c r="X4906" i="1"/>
  <c r="Y4906" i="1"/>
  <c r="V4907" i="1"/>
  <c r="W4907" i="1"/>
  <c r="X4907" i="1"/>
  <c r="Y4907" i="1"/>
  <c r="V4908" i="1"/>
  <c r="W4908" i="1"/>
  <c r="X4908" i="1"/>
  <c r="Y4908" i="1"/>
  <c r="V4909" i="1"/>
  <c r="W4909" i="1"/>
  <c r="X4909" i="1"/>
  <c r="Y4909" i="1"/>
  <c r="V4910" i="1"/>
  <c r="W4910" i="1"/>
  <c r="X4910" i="1"/>
  <c r="Y4910" i="1"/>
  <c r="V4911" i="1"/>
  <c r="W4911" i="1"/>
  <c r="X4911" i="1"/>
  <c r="Y4911" i="1"/>
  <c r="V4912" i="1"/>
  <c r="W4912" i="1"/>
  <c r="X4912" i="1"/>
  <c r="Y4912" i="1"/>
  <c r="V4913" i="1"/>
  <c r="W4913" i="1"/>
  <c r="X4913" i="1"/>
  <c r="Y4913" i="1"/>
  <c r="V4914" i="1"/>
  <c r="W4914" i="1"/>
  <c r="X4914" i="1"/>
  <c r="Y4914" i="1"/>
  <c r="V4915" i="1"/>
  <c r="W4915" i="1"/>
  <c r="X4915" i="1"/>
  <c r="Y4915" i="1"/>
  <c r="V4916" i="1"/>
  <c r="W4916" i="1"/>
  <c r="X4916" i="1"/>
  <c r="Y4916" i="1"/>
  <c r="V4917" i="1"/>
  <c r="W4917" i="1"/>
  <c r="X4917" i="1"/>
  <c r="Y4917" i="1"/>
  <c r="V4918" i="1"/>
  <c r="W4918" i="1"/>
  <c r="X4918" i="1"/>
  <c r="Y4918" i="1"/>
  <c r="V4919" i="1"/>
  <c r="W4919" i="1"/>
  <c r="X4919" i="1"/>
  <c r="Y4919" i="1"/>
  <c r="V4920" i="1"/>
  <c r="W4920" i="1"/>
  <c r="X4920" i="1"/>
  <c r="Y4920" i="1"/>
  <c r="V4921" i="1"/>
  <c r="W4921" i="1"/>
  <c r="X4921" i="1"/>
  <c r="Y4921" i="1"/>
  <c r="V4922" i="1"/>
  <c r="W4922" i="1"/>
  <c r="X4922" i="1"/>
  <c r="Y4922" i="1"/>
  <c r="V4923" i="1"/>
  <c r="W4923" i="1"/>
  <c r="X4923" i="1"/>
  <c r="Y4923" i="1"/>
  <c r="V4924" i="1"/>
  <c r="W4924" i="1"/>
  <c r="X4924" i="1"/>
  <c r="Y4924" i="1"/>
  <c r="V4925" i="1"/>
  <c r="W4925" i="1"/>
  <c r="X4925" i="1"/>
  <c r="Y4925" i="1"/>
  <c r="V4926" i="1"/>
  <c r="W4926" i="1"/>
  <c r="X4926" i="1"/>
  <c r="Y4926" i="1"/>
  <c r="V4927" i="1"/>
  <c r="W4927" i="1"/>
  <c r="X4927" i="1"/>
  <c r="Y4927" i="1"/>
  <c r="V4928" i="1"/>
  <c r="W4928" i="1"/>
  <c r="X4928" i="1"/>
  <c r="Y4928" i="1"/>
  <c r="V4929" i="1"/>
  <c r="W4929" i="1"/>
  <c r="X4929" i="1"/>
  <c r="Y4929" i="1"/>
  <c r="V4930" i="1"/>
  <c r="W4930" i="1"/>
  <c r="X4930" i="1"/>
  <c r="Y4930" i="1"/>
  <c r="V4931" i="1"/>
  <c r="W4931" i="1"/>
  <c r="X4931" i="1"/>
  <c r="Y4931" i="1"/>
  <c r="V4932" i="1"/>
  <c r="W4932" i="1"/>
  <c r="X4932" i="1"/>
  <c r="Y4932" i="1"/>
  <c r="V4933" i="1"/>
  <c r="W4933" i="1"/>
  <c r="X4933" i="1"/>
  <c r="Y4933" i="1"/>
  <c r="V4934" i="1"/>
  <c r="W4934" i="1"/>
  <c r="X4934" i="1"/>
  <c r="Y4934" i="1"/>
  <c r="V4935" i="1"/>
  <c r="W4935" i="1"/>
  <c r="X4935" i="1"/>
  <c r="Y4935" i="1"/>
  <c r="V4936" i="1"/>
  <c r="W4936" i="1"/>
  <c r="X4936" i="1"/>
  <c r="Y4936" i="1"/>
  <c r="V4937" i="1"/>
  <c r="W4937" i="1"/>
  <c r="X4937" i="1"/>
  <c r="Y4937" i="1"/>
  <c r="V4938" i="1"/>
  <c r="W4938" i="1"/>
  <c r="X4938" i="1"/>
  <c r="Y4938" i="1"/>
  <c r="V4939" i="1"/>
  <c r="W4939" i="1"/>
  <c r="X4939" i="1"/>
  <c r="Y4939" i="1"/>
  <c r="V4940" i="1"/>
  <c r="W4940" i="1"/>
  <c r="X4940" i="1"/>
  <c r="Y4940" i="1"/>
  <c r="V4941" i="1"/>
  <c r="W4941" i="1"/>
  <c r="X4941" i="1"/>
  <c r="Y4941" i="1"/>
  <c r="V4942" i="1"/>
  <c r="W4942" i="1"/>
  <c r="X4942" i="1"/>
  <c r="Y4942" i="1"/>
  <c r="V4943" i="1"/>
  <c r="W4943" i="1"/>
  <c r="X4943" i="1"/>
  <c r="Y4943" i="1"/>
  <c r="V4944" i="1"/>
  <c r="W4944" i="1"/>
  <c r="X4944" i="1"/>
  <c r="Y4944" i="1"/>
  <c r="V4945" i="1"/>
  <c r="W4945" i="1"/>
  <c r="X4945" i="1"/>
  <c r="Y4945" i="1"/>
  <c r="V4946" i="1"/>
  <c r="W4946" i="1"/>
  <c r="X4946" i="1"/>
  <c r="Y4946" i="1"/>
  <c r="V4947" i="1"/>
  <c r="W4947" i="1"/>
  <c r="X4947" i="1"/>
  <c r="Y4947" i="1"/>
  <c r="V4948" i="1"/>
  <c r="W4948" i="1"/>
  <c r="X4948" i="1"/>
  <c r="Y4948" i="1"/>
  <c r="V4949" i="1"/>
  <c r="W4949" i="1"/>
  <c r="X4949" i="1"/>
  <c r="Y4949" i="1"/>
  <c r="V4950" i="1"/>
  <c r="W4950" i="1"/>
  <c r="X4950" i="1"/>
  <c r="Y4950" i="1"/>
  <c r="V4951" i="1"/>
  <c r="W4951" i="1"/>
  <c r="X4951" i="1"/>
  <c r="Y4951" i="1"/>
  <c r="V4952" i="1"/>
  <c r="W4952" i="1"/>
  <c r="X4952" i="1"/>
  <c r="Y4952" i="1"/>
  <c r="V4953" i="1"/>
  <c r="W4953" i="1"/>
  <c r="X4953" i="1"/>
  <c r="Y4953" i="1"/>
  <c r="V4954" i="1"/>
  <c r="W4954" i="1"/>
  <c r="X4954" i="1"/>
  <c r="Y4954" i="1"/>
  <c r="V4955" i="1"/>
  <c r="W4955" i="1"/>
  <c r="X4955" i="1"/>
  <c r="Y4955" i="1"/>
  <c r="V4956" i="1"/>
  <c r="W4956" i="1"/>
  <c r="X4956" i="1"/>
  <c r="Y4956" i="1"/>
  <c r="V4957" i="1"/>
  <c r="W4957" i="1"/>
  <c r="X4957" i="1"/>
  <c r="Y4957" i="1"/>
  <c r="V4958" i="1"/>
  <c r="W4958" i="1"/>
  <c r="X4958" i="1"/>
  <c r="Y4958" i="1"/>
  <c r="V4959" i="1"/>
  <c r="W4959" i="1"/>
  <c r="X4959" i="1"/>
  <c r="Y4959" i="1"/>
  <c r="V4960" i="1"/>
  <c r="W4960" i="1"/>
  <c r="X4960" i="1"/>
  <c r="Y4960" i="1"/>
  <c r="V4961" i="1"/>
  <c r="W4961" i="1"/>
  <c r="X4961" i="1"/>
  <c r="Y4961" i="1"/>
  <c r="V4962" i="1"/>
  <c r="W4962" i="1"/>
  <c r="X4962" i="1"/>
  <c r="Y4962" i="1"/>
  <c r="V4963" i="1"/>
  <c r="W4963" i="1"/>
  <c r="X4963" i="1"/>
  <c r="Y4963" i="1"/>
  <c r="V4964" i="1"/>
  <c r="W4964" i="1"/>
  <c r="X4964" i="1"/>
  <c r="Y4964" i="1"/>
  <c r="V4965" i="1"/>
  <c r="W4965" i="1"/>
  <c r="X4965" i="1"/>
  <c r="Y4965" i="1"/>
  <c r="V4966" i="1"/>
  <c r="W4966" i="1"/>
  <c r="X4966" i="1"/>
  <c r="Y4966" i="1"/>
  <c r="V4967" i="1"/>
  <c r="W4967" i="1"/>
  <c r="X4967" i="1"/>
  <c r="Y4967" i="1"/>
  <c r="V4968" i="1"/>
  <c r="W4968" i="1"/>
  <c r="X4968" i="1"/>
  <c r="Y4968" i="1"/>
  <c r="V4969" i="1"/>
  <c r="W4969" i="1"/>
  <c r="X4969" i="1"/>
  <c r="Y4969" i="1"/>
  <c r="V4970" i="1"/>
  <c r="W4970" i="1"/>
  <c r="X4970" i="1"/>
  <c r="Y4970" i="1"/>
  <c r="V4971" i="1"/>
  <c r="W4971" i="1"/>
  <c r="X4971" i="1"/>
  <c r="Y4971" i="1"/>
  <c r="V4972" i="1"/>
  <c r="W4972" i="1"/>
  <c r="X4972" i="1"/>
  <c r="Y4972" i="1"/>
  <c r="V4973" i="1"/>
  <c r="W4973" i="1"/>
  <c r="X4973" i="1"/>
  <c r="Y4973" i="1"/>
  <c r="V4974" i="1"/>
  <c r="W4974" i="1"/>
  <c r="X4974" i="1"/>
  <c r="Y4974" i="1"/>
  <c r="V4975" i="1"/>
  <c r="W4975" i="1"/>
  <c r="X4975" i="1"/>
  <c r="Y4975" i="1"/>
  <c r="V4976" i="1"/>
  <c r="W4976" i="1"/>
  <c r="X4976" i="1"/>
  <c r="Y4976" i="1"/>
  <c r="V4977" i="1"/>
  <c r="W4977" i="1"/>
  <c r="X4977" i="1"/>
  <c r="Y4977" i="1"/>
  <c r="V4978" i="1"/>
  <c r="W4978" i="1"/>
  <c r="X4978" i="1"/>
  <c r="Y4978" i="1"/>
  <c r="V4979" i="1"/>
  <c r="W4979" i="1"/>
  <c r="X4979" i="1"/>
  <c r="Y4979" i="1"/>
  <c r="V4980" i="1"/>
  <c r="W4980" i="1"/>
  <c r="X4980" i="1"/>
  <c r="Y4980" i="1"/>
  <c r="V4981" i="1"/>
  <c r="W4981" i="1"/>
  <c r="X4981" i="1"/>
  <c r="Y4981" i="1"/>
  <c r="V4982" i="1"/>
  <c r="W4982" i="1"/>
  <c r="X4982" i="1"/>
  <c r="Y4982" i="1"/>
  <c r="V4983" i="1"/>
  <c r="W4983" i="1"/>
  <c r="X4983" i="1"/>
  <c r="Y4983" i="1"/>
  <c r="V4984" i="1"/>
  <c r="W4984" i="1"/>
  <c r="X4984" i="1"/>
  <c r="Y4984" i="1"/>
  <c r="V4985" i="1"/>
  <c r="W4985" i="1"/>
  <c r="X4985" i="1"/>
  <c r="Y4985" i="1"/>
  <c r="V4986" i="1"/>
  <c r="W4986" i="1"/>
  <c r="X4986" i="1"/>
  <c r="Y4986" i="1"/>
  <c r="V4987" i="1"/>
  <c r="W4987" i="1"/>
  <c r="X4987" i="1"/>
  <c r="Y4987" i="1"/>
  <c r="V4988" i="1"/>
  <c r="W4988" i="1"/>
  <c r="X4988" i="1"/>
  <c r="Y4988" i="1"/>
  <c r="V4989" i="1"/>
  <c r="W4989" i="1"/>
  <c r="X4989" i="1"/>
  <c r="Y4989" i="1"/>
  <c r="V4990" i="1"/>
  <c r="W4990" i="1"/>
  <c r="X4990" i="1"/>
  <c r="Y4990" i="1"/>
  <c r="V4991" i="1"/>
  <c r="W4991" i="1"/>
  <c r="X4991" i="1"/>
  <c r="Y4991" i="1"/>
  <c r="V4992" i="1"/>
  <c r="W4992" i="1"/>
  <c r="X4992" i="1"/>
  <c r="Y4992" i="1"/>
  <c r="V4993" i="1"/>
  <c r="W4993" i="1"/>
  <c r="X4993" i="1"/>
  <c r="Y4993" i="1"/>
  <c r="V4994" i="1"/>
  <c r="W4994" i="1"/>
  <c r="X4994" i="1"/>
  <c r="Y4994" i="1"/>
  <c r="V4995" i="1"/>
  <c r="W4995" i="1"/>
  <c r="X4995" i="1"/>
  <c r="Y4995" i="1"/>
  <c r="V4996" i="1"/>
  <c r="W4996" i="1"/>
  <c r="X4996" i="1"/>
  <c r="Y4996" i="1"/>
  <c r="V4997" i="1"/>
  <c r="W4997" i="1"/>
  <c r="X4997" i="1"/>
  <c r="Y4997" i="1"/>
  <c r="V4998" i="1"/>
  <c r="W4998" i="1"/>
  <c r="X4998" i="1"/>
  <c r="Y4998" i="1"/>
  <c r="V4999" i="1"/>
  <c r="W4999" i="1"/>
  <c r="X4999" i="1"/>
  <c r="Y4999" i="1"/>
  <c r="V5000" i="1"/>
  <c r="W5000" i="1"/>
  <c r="X5000" i="1"/>
  <c r="Y5000" i="1"/>
  <c r="V5001" i="1"/>
  <c r="W5001" i="1"/>
  <c r="X5001" i="1"/>
  <c r="Y5001" i="1"/>
  <c r="V5002" i="1"/>
  <c r="W5002" i="1"/>
  <c r="X5002" i="1"/>
  <c r="Y5002" i="1"/>
  <c r="V5003" i="1"/>
  <c r="W5003" i="1"/>
  <c r="X5003" i="1"/>
  <c r="Y5003" i="1"/>
  <c r="V5004" i="1"/>
  <c r="W5004" i="1"/>
  <c r="X5004" i="1"/>
  <c r="Y5004" i="1"/>
  <c r="V5005" i="1"/>
  <c r="W5005" i="1"/>
  <c r="X5005" i="1"/>
  <c r="Y5005" i="1"/>
  <c r="V5006" i="1"/>
  <c r="W5006" i="1"/>
  <c r="X5006" i="1"/>
  <c r="Y5006" i="1"/>
  <c r="V5007" i="1"/>
  <c r="W5007" i="1"/>
  <c r="X5007" i="1"/>
  <c r="Y5007" i="1"/>
  <c r="V5008" i="1"/>
  <c r="W5008" i="1"/>
  <c r="X5008" i="1"/>
  <c r="Y5008" i="1"/>
  <c r="V5009" i="1"/>
  <c r="W5009" i="1"/>
  <c r="X5009" i="1"/>
  <c r="Y5009" i="1"/>
  <c r="V5010" i="1"/>
  <c r="W5010" i="1"/>
  <c r="X5010" i="1"/>
  <c r="Y5010" i="1"/>
  <c r="V5011" i="1"/>
  <c r="W5011" i="1"/>
  <c r="X5011" i="1"/>
  <c r="Y5011" i="1"/>
  <c r="V5012" i="1"/>
  <c r="W5012" i="1"/>
  <c r="X5012" i="1"/>
  <c r="Y5012" i="1"/>
  <c r="V5013" i="1"/>
  <c r="W5013" i="1"/>
  <c r="X5013" i="1"/>
  <c r="Y5013" i="1"/>
  <c r="V5014" i="1"/>
  <c r="W5014" i="1"/>
  <c r="X5014" i="1"/>
  <c r="Y5014" i="1"/>
  <c r="V5015" i="1"/>
  <c r="W5015" i="1"/>
  <c r="X5015" i="1"/>
  <c r="Y5015" i="1"/>
  <c r="V5016" i="1"/>
  <c r="W5016" i="1"/>
  <c r="X5016" i="1"/>
  <c r="Y5016" i="1"/>
  <c r="V5017" i="1"/>
  <c r="W5017" i="1"/>
  <c r="X5017" i="1"/>
  <c r="Y5017" i="1"/>
  <c r="V5018" i="1"/>
  <c r="W5018" i="1"/>
  <c r="X5018" i="1"/>
  <c r="Y5018" i="1"/>
  <c r="V5019" i="1"/>
  <c r="W5019" i="1"/>
  <c r="X5019" i="1"/>
  <c r="Y5019" i="1"/>
  <c r="V5020" i="1"/>
  <c r="W5020" i="1"/>
  <c r="X5020" i="1"/>
  <c r="Y5020" i="1"/>
  <c r="V5021" i="1"/>
  <c r="W5021" i="1"/>
  <c r="X5021" i="1"/>
  <c r="Y5021" i="1"/>
  <c r="V5022" i="1"/>
  <c r="W5022" i="1"/>
  <c r="X5022" i="1"/>
  <c r="Y5022" i="1"/>
  <c r="V5023" i="1"/>
  <c r="W5023" i="1"/>
  <c r="X5023" i="1"/>
  <c r="Y5023" i="1"/>
  <c r="V5024" i="1"/>
  <c r="W5024" i="1"/>
  <c r="X5024" i="1"/>
  <c r="Y5024" i="1"/>
  <c r="V5025" i="1"/>
  <c r="W5025" i="1"/>
  <c r="X5025" i="1"/>
  <c r="Y5025" i="1"/>
  <c r="V5026" i="1"/>
  <c r="W5026" i="1"/>
  <c r="X5026" i="1"/>
  <c r="Y5026" i="1"/>
  <c r="V5027" i="1"/>
  <c r="W5027" i="1"/>
  <c r="X5027" i="1"/>
  <c r="Y5027" i="1"/>
  <c r="V5028" i="1"/>
  <c r="W5028" i="1"/>
  <c r="X5028" i="1"/>
  <c r="Y5028" i="1"/>
  <c r="V5029" i="1"/>
  <c r="W5029" i="1"/>
  <c r="X5029" i="1"/>
  <c r="Y5029" i="1"/>
  <c r="V5030" i="1"/>
  <c r="W5030" i="1"/>
  <c r="X5030" i="1"/>
  <c r="Y5030" i="1"/>
  <c r="V5031" i="1"/>
  <c r="W5031" i="1"/>
  <c r="X5031" i="1"/>
  <c r="Y5031" i="1"/>
  <c r="V5032" i="1"/>
  <c r="W5032" i="1"/>
  <c r="X5032" i="1"/>
  <c r="Y5032" i="1"/>
  <c r="V5033" i="1"/>
  <c r="W5033" i="1"/>
  <c r="X5033" i="1"/>
  <c r="Y5033" i="1"/>
  <c r="V5034" i="1"/>
  <c r="W5034" i="1"/>
  <c r="X5034" i="1"/>
  <c r="Y5034" i="1"/>
  <c r="V5035" i="1"/>
  <c r="W5035" i="1"/>
  <c r="X5035" i="1"/>
  <c r="Y5035" i="1"/>
  <c r="V5036" i="1"/>
  <c r="W5036" i="1"/>
  <c r="X5036" i="1"/>
  <c r="Y5036" i="1"/>
  <c r="V5037" i="1"/>
  <c r="W5037" i="1"/>
  <c r="X5037" i="1"/>
  <c r="Y5037" i="1"/>
  <c r="V5038" i="1"/>
  <c r="W5038" i="1"/>
  <c r="X5038" i="1"/>
  <c r="Y5038" i="1"/>
  <c r="V5039" i="1"/>
  <c r="W5039" i="1"/>
  <c r="X5039" i="1"/>
  <c r="Y5039" i="1"/>
  <c r="V5040" i="1"/>
  <c r="W5040" i="1"/>
  <c r="X5040" i="1"/>
  <c r="Y5040" i="1"/>
  <c r="V5041" i="1"/>
  <c r="W5041" i="1"/>
  <c r="X5041" i="1"/>
  <c r="Y5041" i="1"/>
  <c r="V5042" i="1"/>
  <c r="W5042" i="1"/>
  <c r="X5042" i="1"/>
  <c r="Y5042" i="1"/>
  <c r="V5043" i="1"/>
  <c r="W5043" i="1"/>
  <c r="X5043" i="1"/>
  <c r="Y5043" i="1"/>
  <c r="V5044" i="1"/>
  <c r="W5044" i="1"/>
  <c r="X5044" i="1"/>
  <c r="Y5044" i="1"/>
  <c r="V5045" i="1"/>
  <c r="W5045" i="1"/>
  <c r="X5045" i="1"/>
  <c r="Y5045" i="1"/>
  <c r="V5046" i="1"/>
  <c r="W5046" i="1"/>
  <c r="X5046" i="1"/>
  <c r="Y5046" i="1"/>
  <c r="V5047" i="1"/>
  <c r="W5047" i="1"/>
  <c r="X5047" i="1"/>
  <c r="Y5047" i="1"/>
  <c r="V5048" i="1"/>
  <c r="W5048" i="1"/>
  <c r="X5048" i="1"/>
  <c r="Y5048" i="1"/>
  <c r="V5049" i="1"/>
  <c r="W5049" i="1"/>
  <c r="X5049" i="1"/>
  <c r="Y5049" i="1"/>
  <c r="V5050" i="1"/>
  <c r="W5050" i="1"/>
  <c r="X5050" i="1"/>
  <c r="Y5050" i="1"/>
  <c r="V5051" i="1"/>
  <c r="W5051" i="1"/>
  <c r="X5051" i="1"/>
  <c r="Y5051" i="1"/>
  <c r="V5052" i="1"/>
  <c r="W5052" i="1"/>
  <c r="X5052" i="1"/>
  <c r="Y5052" i="1"/>
  <c r="V5053" i="1"/>
  <c r="W5053" i="1"/>
  <c r="X5053" i="1"/>
  <c r="Y5053" i="1"/>
  <c r="V5054" i="1"/>
  <c r="W5054" i="1"/>
  <c r="X5054" i="1"/>
  <c r="Y5054" i="1"/>
  <c r="V5055" i="1"/>
  <c r="W5055" i="1"/>
  <c r="X5055" i="1"/>
  <c r="Y5055" i="1"/>
  <c r="V5056" i="1"/>
  <c r="W5056" i="1"/>
  <c r="X5056" i="1"/>
  <c r="Y5056" i="1"/>
  <c r="V5057" i="1"/>
  <c r="W5057" i="1"/>
  <c r="X5057" i="1"/>
  <c r="Y5057" i="1"/>
  <c r="V5058" i="1"/>
  <c r="W5058" i="1"/>
  <c r="X5058" i="1"/>
  <c r="Y5058" i="1"/>
  <c r="V5059" i="1"/>
  <c r="W5059" i="1"/>
  <c r="X5059" i="1"/>
  <c r="Y5059" i="1"/>
  <c r="V5060" i="1"/>
  <c r="W5060" i="1"/>
  <c r="X5060" i="1"/>
  <c r="Y5060" i="1"/>
  <c r="V5061" i="1"/>
  <c r="W5061" i="1"/>
  <c r="X5061" i="1"/>
  <c r="Y5061" i="1"/>
  <c r="V5062" i="1"/>
  <c r="W5062" i="1"/>
  <c r="X5062" i="1"/>
  <c r="Y5062" i="1"/>
  <c r="V5063" i="1"/>
  <c r="W5063" i="1"/>
  <c r="X5063" i="1"/>
  <c r="Y5063" i="1"/>
  <c r="V5064" i="1"/>
  <c r="W5064" i="1"/>
  <c r="X5064" i="1"/>
  <c r="Y5064" i="1"/>
  <c r="V5065" i="1"/>
  <c r="W5065" i="1"/>
  <c r="X5065" i="1"/>
  <c r="Y5065" i="1"/>
  <c r="V5066" i="1"/>
  <c r="W5066" i="1"/>
  <c r="X5066" i="1"/>
  <c r="Y5066" i="1"/>
  <c r="V5067" i="1"/>
  <c r="W5067" i="1"/>
  <c r="X5067" i="1"/>
  <c r="Y5067" i="1"/>
  <c r="V5068" i="1"/>
  <c r="W5068" i="1"/>
  <c r="X5068" i="1"/>
  <c r="Y5068" i="1"/>
  <c r="V5069" i="1"/>
  <c r="W5069" i="1"/>
  <c r="X5069" i="1"/>
  <c r="Y5069" i="1"/>
  <c r="V5070" i="1"/>
  <c r="W5070" i="1"/>
  <c r="X5070" i="1"/>
  <c r="Y5070" i="1"/>
  <c r="V5071" i="1"/>
  <c r="W5071" i="1"/>
  <c r="X5071" i="1"/>
  <c r="Y5071" i="1"/>
  <c r="V5072" i="1"/>
  <c r="W5072" i="1"/>
  <c r="X5072" i="1"/>
  <c r="Y5072" i="1"/>
  <c r="V5073" i="1"/>
  <c r="W5073" i="1"/>
  <c r="X5073" i="1"/>
  <c r="Y5073" i="1"/>
  <c r="V5074" i="1"/>
  <c r="W5074" i="1"/>
  <c r="X5074" i="1"/>
  <c r="Y5074" i="1"/>
  <c r="V5075" i="1"/>
  <c r="W5075" i="1"/>
  <c r="X5075" i="1"/>
  <c r="Y5075" i="1"/>
  <c r="V5076" i="1"/>
  <c r="W5076" i="1"/>
  <c r="X5076" i="1"/>
  <c r="Y5076" i="1"/>
  <c r="V5077" i="1"/>
  <c r="W5077" i="1"/>
  <c r="X5077" i="1"/>
  <c r="Y5077" i="1"/>
  <c r="V5078" i="1"/>
  <c r="W5078" i="1"/>
  <c r="X5078" i="1"/>
  <c r="Y5078" i="1"/>
  <c r="V5079" i="1"/>
  <c r="W5079" i="1"/>
  <c r="X5079" i="1"/>
  <c r="Y5079" i="1"/>
  <c r="V5080" i="1"/>
  <c r="W5080" i="1"/>
  <c r="X5080" i="1"/>
  <c r="Y5080" i="1"/>
  <c r="V5081" i="1"/>
  <c r="W5081" i="1"/>
  <c r="X5081" i="1"/>
  <c r="Y5081" i="1"/>
  <c r="V5082" i="1"/>
  <c r="W5082" i="1"/>
  <c r="X5082" i="1"/>
  <c r="Y5082" i="1"/>
  <c r="V5083" i="1"/>
  <c r="W5083" i="1"/>
  <c r="X5083" i="1"/>
  <c r="Y5083" i="1"/>
  <c r="V5084" i="1"/>
  <c r="W5084" i="1"/>
  <c r="X5084" i="1"/>
  <c r="Y5084" i="1"/>
  <c r="V5085" i="1"/>
  <c r="W5085" i="1"/>
  <c r="X5085" i="1"/>
  <c r="Y5085" i="1"/>
  <c r="V5086" i="1"/>
  <c r="W5086" i="1"/>
  <c r="X5086" i="1"/>
  <c r="Y5086" i="1"/>
  <c r="V5087" i="1"/>
  <c r="W5087" i="1"/>
  <c r="X5087" i="1"/>
  <c r="Y5087" i="1"/>
  <c r="V5088" i="1"/>
  <c r="W5088" i="1"/>
  <c r="X5088" i="1"/>
  <c r="Y5088" i="1"/>
  <c r="V5089" i="1"/>
  <c r="W5089" i="1"/>
  <c r="X5089" i="1"/>
  <c r="Y5089" i="1"/>
  <c r="V5090" i="1"/>
  <c r="W5090" i="1"/>
  <c r="X5090" i="1"/>
  <c r="Y5090" i="1"/>
  <c r="V5091" i="1"/>
  <c r="W5091" i="1"/>
  <c r="X5091" i="1"/>
  <c r="Y5091" i="1"/>
  <c r="V5092" i="1"/>
  <c r="W5092" i="1"/>
  <c r="X5092" i="1"/>
  <c r="Y5092" i="1"/>
  <c r="V5093" i="1"/>
  <c r="W5093" i="1"/>
  <c r="X5093" i="1"/>
  <c r="Y5093" i="1"/>
  <c r="V5094" i="1"/>
  <c r="W5094" i="1"/>
  <c r="X5094" i="1"/>
  <c r="Y5094" i="1"/>
  <c r="V5095" i="1"/>
  <c r="W5095" i="1"/>
  <c r="X5095" i="1"/>
  <c r="Y5095" i="1"/>
  <c r="V5096" i="1"/>
  <c r="W5096" i="1"/>
  <c r="X5096" i="1"/>
  <c r="Y5096" i="1"/>
  <c r="V5097" i="1"/>
  <c r="W5097" i="1"/>
  <c r="X5097" i="1"/>
  <c r="Y5097" i="1"/>
  <c r="V5098" i="1"/>
  <c r="W5098" i="1"/>
  <c r="X5098" i="1"/>
  <c r="Y5098" i="1"/>
  <c r="V5099" i="1"/>
  <c r="W5099" i="1"/>
  <c r="X5099" i="1"/>
  <c r="Y5099" i="1"/>
  <c r="V5100" i="1"/>
  <c r="W5100" i="1"/>
  <c r="X5100" i="1"/>
  <c r="Y5100" i="1"/>
  <c r="V5101" i="1"/>
  <c r="W5101" i="1"/>
  <c r="X5101" i="1"/>
  <c r="Y5101" i="1"/>
  <c r="V5102" i="1"/>
  <c r="W5102" i="1"/>
  <c r="X5102" i="1"/>
  <c r="Y5102" i="1"/>
  <c r="V5103" i="1"/>
  <c r="W5103" i="1"/>
  <c r="X5103" i="1"/>
  <c r="Y5103" i="1"/>
  <c r="V5104" i="1"/>
  <c r="W5104" i="1"/>
  <c r="X5104" i="1"/>
  <c r="Y5104" i="1"/>
  <c r="V5105" i="1"/>
  <c r="W5105" i="1"/>
  <c r="X5105" i="1"/>
  <c r="Y5105" i="1"/>
  <c r="V5106" i="1"/>
  <c r="W5106" i="1"/>
  <c r="X5106" i="1"/>
  <c r="Y5106" i="1"/>
  <c r="V5107" i="1"/>
  <c r="W5107" i="1"/>
  <c r="X5107" i="1"/>
  <c r="Y5107" i="1"/>
  <c r="V5108" i="1"/>
  <c r="W5108" i="1"/>
  <c r="X5108" i="1"/>
  <c r="Y5108" i="1"/>
  <c r="V5109" i="1"/>
  <c r="W5109" i="1"/>
  <c r="X5109" i="1"/>
  <c r="Y5109" i="1"/>
  <c r="V5110" i="1"/>
  <c r="W5110" i="1"/>
  <c r="X5110" i="1"/>
  <c r="Y5110" i="1"/>
  <c r="V5111" i="1"/>
  <c r="W5111" i="1"/>
  <c r="X5111" i="1"/>
  <c r="Y5111" i="1"/>
  <c r="V5112" i="1"/>
  <c r="W5112" i="1"/>
  <c r="X5112" i="1"/>
  <c r="Y5112" i="1"/>
  <c r="V5113" i="1"/>
  <c r="W5113" i="1"/>
  <c r="X5113" i="1"/>
  <c r="Y5113" i="1"/>
  <c r="V5114" i="1"/>
  <c r="W5114" i="1"/>
  <c r="X5114" i="1"/>
  <c r="Y5114" i="1"/>
  <c r="V5115" i="1"/>
  <c r="W5115" i="1"/>
  <c r="X5115" i="1"/>
  <c r="Y5115" i="1"/>
  <c r="V5116" i="1"/>
  <c r="W5116" i="1"/>
  <c r="X5116" i="1"/>
  <c r="Y5116" i="1"/>
  <c r="V5117" i="1"/>
  <c r="W5117" i="1"/>
  <c r="X5117" i="1"/>
  <c r="Y5117" i="1"/>
  <c r="V5118" i="1"/>
  <c r="W5118" i="1"/>
  <c r="X5118" i="1"/>
  <c r="Y5118" i="1"/>
  <c r="V5119" i="1"/>
  <c r="W5119" i="1"/>
  <c r="X5119" i="1"/>
  <c r="Y5119" i="1"/>
  <c r="V5120" i="1"/>
  <c r="W5120" i="1"/>
  <c r="X5120" i="1"/>
  <c r="Y5120" i="1"/>
  <c r="V5121" i="1"/>
  <c r="W5121" i="1"/>
  <c r="X5121" i="1"/>
  <c r="Y5121" i="1"/>
  <c r="V5122" i="1"/>
  <c r="W5122" i="1"/>
  <c r="X5122" i="1"/>
  <c r="Y5122" i="1"/>
  <c r="V5123" i="1"/>
  <c r="W5123" i="1"/>
  <c r="X5123" i="1"/>
  <c r="Y5123" i="1"/>
  <c r="V5124" i="1"/>
  <c r="W5124" i="1"/>
  <c r="X5124" i="1"/>
  <c r="Y5124" i="1"/>
  <c r="V5125" i="1"/>
  <c r="W5125" i="1"/>
  <c r="X5125" i="1"/>
  <c r="Y5125" i="1"/>
  <c r="V5126" i="1"/>
  <c r="W5126" i="1"/>
  <c r="X5126" i="1"/>
  <c r="Y5126" i="1"/>
  <c r="V5127" i="1"/>
  <c r="W5127" i="1"/>
  <c r="X5127" i="1"/>
  <c r="Y5127" i="1"/>
  <c r="V5128" i="1"/>
  <c r="W5128" i="1"/>
  <c r="X5128" i="1"/>
  <c r="Y5128" i="1"/>
  <c r="V5129" i="1"/>
  <c r="W5129" i="1"/>
  <c r="X5129" i="1"/>
  <c r="Y5129" i="1"/>
  <c r="V5130" i="1"/>
  <c r="W5130" i="1"/>
  <c r="X5130" i="1"/>
  <c r="Y5130" i="1"/>
  <c r="V5131" i="1"/>
  <c r="W5131" i="1"/>
  <c r="X5131" i="1"/>
  <c r="Y5131" i="1"/>
  <c r="V5132" i="1"/>
  <c r="W5132" i="1"/>
  <c r="X5132" i="1"/>
  <c r="Y5132" i="1"/>
  <c r="V5133" i="1"/>
  <c r="W5133" i="1"/>
  <c r="X5133" i="1"/>
  <c r="Y5133" i="1"/>
  <c r="V5134" i="1"/>
  <c r="W5134" i="1"/>
  <c r="X5134" i="1"/>
  <c r="Y5134" i="1"/>
  <c r="V5135" i="1"/>
  <c r="W5135" i="1"/>
  <c r="X5135" i="1"/>
  <c r="Y5135" i="1"/>
  <c r="V5136" i="1"/>
  <c r="W5136" i="1"/>
  <c r="X5136" i="1"/>
  <c r="Y5136" i="1"/>
  <c r="V5137" i="1"/>
  <c r="W5137" i="1"/>
  <c r="X5137" i="1"/>
  <c r="Y5137" i="1"/>
  <c r="V5138" i="1"/>
  <c r="W5138" i="1"/>
  <c r="X5138" i="1"/>
  <c r="Y5138" i="1"/>
  <c r="V5139" i="1"/>
  <c r="W5139" i="1"/>
  <c r="X5139" i="1"/>
  <c r="Y5139" i="1"/>
  <c r="V5140" i="1"/>
  <c r="W5140" i="1"/>
  <c r="X5140" i="1"/>
  <c r="Y5140" i="1"/>
  <c r="V5141" i="1"/>
  <c r="W5141" i="1"/>
  <c r="X5141" i="1"/>
  <c r="Y5141" i="1"/>
  <c r="V5142" i="1"/>
  <c r="W5142" i="1"/>
  <c r="X5142" i="1"/>
  <c r="Y5142" i="1"/>
  <c r="V5143" i="1"/>
  <c r="W5143" i="1"/>
  <c r="X5143" i="1"/>
  <c r="Y5143" i="1"/>
  <c r="V5144" i="1"/>
  <c r="W5144" i="1"/>
  <c r="X5144" i="1"/>
  <c r="Y5144" i="1"/>
  <c r="V5145" i="1"/>
  <c r="W5145" i="1"/>
  <c r="X5145" i="1"/>
  <c r="Y5145" i="1"/>
  <c r="V5146" i="1"/>
  <c r="W5146" i="1"/>
  <c r="X5146" i="1"/>
  <c r="Y5146" i="1"/>
  <c r="V5147" i="1"/>
  <c r="W5147" i="1"/>
  <c r="X5147" i="1"/>
  <c r="Y5147" i="1"/>
  <c r="V5148" i="1"/>
  <c r="W5148" i="1"/>
  <c r="X5148" i="1"/>
  <c r="Y5148" i="1"/>
  <c r="V5149" i="1"/>
  <c r="W5149" i="1"/>
  <c r="X5149" i="1"/>
  <c r="Y5149" i="1"/>
  <c r="V5150" i="1"/>
  <c r="W5150" i="1"/>
  <c r="X5150" i="1"/>
  <c r="Y5150" i="1"/>
  <c r="V5151" i="1"/>
  <c r="W5151" i="1"/>
  <c r="X5151" i="1"/>
  <c r="Y5151" i="1"/>
  <c r="V5152" i="1"/>
  <c r="W5152" i="1"/>
  <c r="X5152" i="1"/>
  <c r="Y5152" i="1"/>
  <c r="V5153" i="1"/>
  <c r="W5153" i="1"/>
  <c r="X5153" i="1"/>
  <c r="Y5153" i="1"/>
  <c r="V5154" i="1"/>
  <c r="W5154" i="1"/>
  <c r="X5154" i="1"/>
  <c r="Y5154" i="1"/>
  <c r="V5155" i="1"/>
  <c r="W5155" i="1"/>
  <c r="X5155" i="1"/>
  <c r="Y5155" i="1"/>
  <c r="V5156" i="1"/>
  <c r="W5156" i="1"/>
  <c r="X5156" i="1"/>
  <c r="Y5156" i="1"/>
  <c r="V5157" i="1"/>
  <c r="W5157" i="1"/>
  <c r="X5157" i="1"/>
  <c r="Y5157" i="1"/>
  <c r="V5158" i="1"/>
  <c r="W5158" i="1"/>
  <c r="X5158" i="1"/>
  <c r="Y5158" i="1"/>
  <c r="V5159" i="1"/>
  <c r="W5159" i="1"/>
  <c r="X5159" i="1"/>
  <c r="Y5159" i="1"/>
  <c r="V5160" i="1"/>
  <c r="W5160" i="1"/>
  <c r="X5160" i="1"/>
  <c r="Y5160" i="1"/>
  <c r="V5161" i="1"/>
  <c r="W5161" i="1"/>
  <c r="X5161" i="1"/>
  <c r="Y5161" i="1"/>
  <c r="V5162" i="1"/>
  <c r="W5162" i="1"/>
  <c r="X5162" i="1"/>
  <c r="Y5162" i="1"/>
  <c r="V5163" i="1"/>
  <c r="W5163" i="1"/>
  <c r="X5163" i="1"/>
  <c r="Y5163" i="1"/>
  <c r="V5164" i="1"/>
  <c r="W5164" i="1"/>
  <c r="X5164" i="1"/>
  <c r="Y5164" i="1"/>
  <c r="V5165" i="1"/>
  <c r="W5165" i="1"/>
  <c r="X5165" i="1"/>
  <c r="Y5165" i="1"/>
  <c r="V5166" i="1"/>
  <c r="W5166" i="1"/>
  <c r="X5166" i="1"/>
  <c r="Y5166" i="1"/>
  <c r="V5167" i="1"/>
  <c r="W5167" i="1"/>
  <c r="X5167" i="1"/>
  <c r="Y5167" i="1"/>
  <c r="V5168" i="1"/>
  <c r="W5168" i="1"/>
  <c r="X5168" i="1"/>
  <c r="Y5168" i="1"/>
  <c r="V5169" i="1"/>
  <c r="W5169" i="1"/>
  <c r="X5169" i="1"/>
  <c r="Y5169" i="1"/>
  <c r="V5170" i="1"/>
  <c r="W5170" i="1"/>
  <c r="X5170" i="1"/>
  <c r="Y5170" i="1"/>
  <c r="V5171" i="1"/>
  <c r="W5171" i="1"/>
  <c r="X5171" i="1"/>
  <c r="Y5171" i="1"/>
  <c r="V5172" i="1"/>
  <c r="W5172" i="1"/>
  <c r="X5172" i="1"/>
  <c r="Y5172" i="1"/>
  <c r="V5173" i="1"/>
  <c r="W5173" i="1"/>
  <c r="X5173" i="1"/>
  <c r="Y5173" i="1"/>
  <c r="V5174" i="1"/>
  <c r="W5174" i="1"/>
  <c r="X5174" i="1"/>
  <c r="Y5174" i="1"/>
  <c r="V5175" i="1"/>
  <c r="W5175" i="1"/>
  <c r="X5175" i="1"/>
  <c r="Y5175" i="1"/>
  <c r="V5176" i="1"/>
  <c r="W5176" i="1"/>
  <c r="X5176" i="1"/>
  <c r="Y5176" i="1"/>
  <c r="V5177" i="1"/>
  <c r="W5177" i="1"/>
  <c r="X5177" i="1"/>
  <c r="Y5177" i="1"/>
  <c r="V5178" i="1"/>
  <c r="W5178" i="1"/>
  <c r="X5178" i="1"/>
  <c r="Y5178" i="1"/>
  <c r="V5179" i="1"/>
  <c r="W5179" i="1"/>
  <c r="X5179" i="1"/>
  <c r="Y5179" i="1"/>
  <c r="V5180" i="1"/>
  <c r="W5180" i="1"/>
  <c r="X5180" i="1"/>
  <c r="Y5180" i="1"/>
  <c r="V5181" i="1"/>
  <c r="W5181" i="1"/>
  <c r="X5181" i="1"/>
  <c r="Y5181" i="1"/>
  <c r="V5182" i="1"/>
  <c r="W5182" i="1"/>
  <c r="X5182" i="1"/>
  <c r="Y5182" i="1"/>
  <c r="V5183" i="1"/>
  <c r="W5183" i="1"/>
  <c r="X5183" i="1"/>
  <c r="Y5183" i="1"/>
  <c r="V5184" i="1"/>
  <c r="W5184" i="1"/>
  <c r="X5184" i="1"/>
  <c r="Y5184" i="1"/>
  <c r="V5185" i="1"/>
  <c r="W5185" i="1"/>
  <c r="X5185" i="1"/>
  <c r="Y5185" i="1"/>
  <c r="V5186" i="1"/>
  <c r="W5186" i="1"/>
  <c r="X5186" i="1"/>
  <c r="Y5186" i="1"/>
  <c r="V5187" i="1"/>
  <c r="W5187" i="1"/>
  <c r="X5187" i="1"/>
  <c r="Y5187" i="1"/>
  <c r="V5188" i="1"/>
  <c r="W5188" i="1"/>
  <c r="X5188" i="1"/>
  <c r="Y5188" i="1"/>
  <c r="V5189" i="1"/>
  <c r="W5189" i="1"/>
  <c r="X5189" i="1"/>
  <c r="Y5189" i="1"/>
  <c r="V5190" i="1"/>
  <c r="W5190" i="1"/>
  <c r="X5190" i="1"/>
  <c r="Y5190" i="1"/>
  <c r="V5191" i="1"/>
  <c r="W5191" i="1"/>
  <c r="X5191" i="1"/>
  <c r="Y5191" i="1"/>
  <c r="V5192" i="1"/>
  <c r="W5192" i="1"/>
  <c r="X5192" i="1"/>
  <c r="Y5192" i="1"/>
  <c r="V5193" i="1"/>
  <c r="W5193" i="1"/>
  <c r="X5193" i="1"/>
  <c r="Y5193" i="1"/>
  <c r="V5194" i="1"/>
  <c r="W5194" i="1"/>
  <c r="X5194" i="1"/>
  <c r="Y5194" i="1"/>
  <c r="V5195" i="1"/>
  <c r="W5195" i="1"/>
  <c r="X5195" i="1"/>
  <c r="Y5195" i="1"/>
  <c r="V5196" i="1"/>
  <c r="W5196" i="1"/>
  <c r="X5196" i="1"/>
  <c r="Y5196" i="1"/>
  <c r="V5197" i="1"/>
  <c r="W5197" i="1"/>
  <c r="X5197" i="1"/>
  <c r="Y5197" i="1"/>
  <c r="V5198" i="1"/>
  <c r="W5198" i="1"/>
  <c r="X5198" i="1"/>
  <c r="Y5198" i="1"/>
  <c r="V5199" i="1"/>
  <c r="W5199" i="1"/>
  <c r="X5199" i="1"/>
  <c r="Y5199" i="1"/>
  <c r="V5200" i="1"/>
  <c r="W5200" i="1"/>
  <c r="X5200" i="1"/>
  <c r="Y5200" i="1"/>
  <c r="V5201" i="1"/>
  <c r="W5201" i="1"/>
  <c r="X5201" i="1"/>
  <c r="Y5201" i="1"/>
  <c r="V5202" i="1"/>
  <c r="W5202" i="1"/>
  <c r="X5202" i="1"/>
  <c r="Y5202" i="1"/>
  <c r="V5203" i="1"/>
  <c r="W5203" i="1"/>
  <c r="X5203" i="1"/>
  <c r="Y5203" i="1"/>
  <c r="V5204" i="1"/>
  <c r="W5204" i="1"/>
  <c r="X5204" i="1"/>
  <c r="Y5204" i="1"/>
  <c r="V5205" i="1"/>
  <c r="W5205" i="1"/>
  <c r="X5205" i="1"/>
  <c r="Y5205" i="1"/>
  <c r="V5206" i="1"/>
  <c r="W5206" i="1"/>
  <c r="X5206" i="1"/>
  <c r="Y5206" i="1"/>
  <c r="V5207" i="1"/>
  <c r="W5207" i="1"/>
  <c r="X5207" i="1"/>
  <c r="Y5207" i="1"/>
  <c r="V5208" i="1"/>
  <c r="W5208" i="1"/>
  <c r="X5208" i="1"/>
  <c r="Y5208" i="1"/>
  <c r="V5209" i="1"/>
  <c r="W5209" i="1"/>
  <c r="X5209" i="1"/>
  <c r="Y5209" i="1"/>
  <c r="V5210" i="1"/>
  <c r="W5210" i="1"/>
  <c r="X5210" i="1"/>
  <c r="Y5210" i="1"/>
  <c r="V5211" i="1"/>
  <c r="W5211" i="1"/>
  <c r="X5211" i="1"/>
  <c r="Y5211" i="1"/>
  <c r="V5212" i="1"/>
  <c r="W5212" i="1"/>
  <c r="X5212" i="1"/>
  <c r="Y5212" i="1"/>
  <c r="V5213" i="1"/>
  <c r="W5213" i="1"/>
  <c r="X5213" i="1"/>
  <c r="Y5213" i="1"/>
  <c r="V5214" i="1"/>
  <c r="W5214" i="1"/>
  <c r="X5214" i="1"/>
  <c r="Y5214" i="1"/>
  <c r="V5215" i="1"/>
  <c r="W5215" i="1"/>
  <c r="X5215" i="1"/>
  <c r="Y5215" i="1"/>
  <c r="V5216" i="1"/>
  <c r="W5216" i="1"/>
  <c r="X5216" i="1"/>
  <c r="Y5216" i="1"/>
  <c r="V5217" i="1"/>
  <c r="W5217" i="1"/>
  <c r="X5217" i="1"/>
  <c r="Y5217" i="1"/>
  <c r="V5218" i="1"/>
  <c r="W5218" i="1"/>
  <c r="X5218" i="1"/>
  <c r="Y5218" i="1"/>
  <c r="V5219" i="1"/>
  <c r="W5219" i="1"/>
  <c r="X5219" i="1"/>
  <c r="Y5219" i="1"/>
  <c r="V5220" i="1"/>
  <c r="W5220" i="1"/>
  <c r="X5220" i="1"/>
  <c r="Y5220" i="1"/>
  <c r="V5221" i="1"/>
  <c r="W5221" i="1"/>
  <c r="X5221" i="1"/>
  <c r="Y5221" i="1"/>
  <c r="V5222" i="1"/>
  <c r="W5222" i="1"/>
  <c r="X5222" i="1"/>
  <c r="Y5222" i="1"/>
  <c r="V5223" i="1"/>
  <c r="W5223" i="1"/>
  <c r="X5223" i="1"/>
  <c r="Y5223" i="1"/>
  <c r="V5224" i="1"/>
  <c r="W5224" i="1"/>
  <c r="X5224" i="1"/>
  <c r="Y5224" i="1"/>
  <c r="V5225" i="1"/>
  <c r="W5225" i="1"/>
  <c r="X5225" i="1"/>
  <c r="Y5225" i="1"/>
  <c r="V5226" i="1"/>
  <c r="W5226" i="1"/>
  <c r="X5226" i="1"/>
  <c r="Y5226" i="1"/>
  <c r="V5227" i="1"/>
  <c r="W5227" i="1"/>
  <c r="X5227" i="1"/>
  <c r="Y5227" i="1"/>
  <c r="V5228" i="1"/>
  <c r="W5228" i="1"/>
  <c r="X5228" i="1"/>
  <c r="Y5228" i="1"/>
  <c r="V5229" i="1"/>
  <c r="W5229" i="1"/>
  <c r="X5229" i="1"/>
  <c r="Y5229" i="1"/>
  <c r="V5230" i="1"/>
  <c r="W5230" i="1"/>
  <c r="X5230" i="1"/>
  <c r="Y5230" i="1"/>
  <c r="V5231" i="1"/>
  <c r="W5231" i="1"/>
  <c r="X5231" i="1"/>
  <c r="Y5231" i="1"/>
  <c r="V5232" i="1"/>
  <c r="W5232" i="1"/>
  <c r="X5232" i="1"/>
  <c r="Y5232" i="1"/>
  <c r="V5233" i="1"/>
  <c r="W5233" i="1"/>
  <c r="X5233" i="1"/>
  <c r="Y5233" i="1"/>
  <c r="V5234" i="1"/>
  <c r="W5234" i="1"/>
  <c r="X5234" i="1"/>
  <c r="Y5234" i="1"/>
  <c r="V5235" i="1"/>
  <c r="W5235" i="1"/>
  <c r="X5235" i="1"/>
  <c r="Y5235" i="1"/>
  <c r="V5236" i="1"/>
  <c r="W5236" i="1"/>
  <c r="X5236" i="1"/>
  <c r="Y5236" i="1"/>
  <c r="V5237" i="1"/>
  <c r="W5237" i="1"/>
  <c r="X5237" i="1"/>
  <c r="Y5237" i="1"/>
  <c r="V5238" i="1"/>
  <c r="W5238" i="1"/>
  <c r="X5238" i="1"/>
  <c r="Y5238" i="1"/>
  <c r="V5239" i="1"/>
  <c r="W5239" i="1"/>
  <c r="X5239" i="1"/>
  <c r="Y5239" i="1"/>
  <c r="V5240" i="1"/>
  <c r="W5240" i="1"/>
  <c r="X5240" i="1"/>
  <c r="Y5240" i="1"/>
  <c r="V5241" i="1"/>
  <c r="W5241" i="1"/>
  <c r="X5241" i="1"/>
  <c r="Y5241" i="1"/>
  <c r="V5242" i="1"/>
  <c r="W5242" i="1"/>
  <c r="X5242" i="1"/>
  <c r="Y5242" i="1"/>
  <c r="V5243" i="1"/>
  <c r="W5243" i="1"/>
  <c r="X5243" i="1"/>
  <c r="Y5243" i="1"/>
  <c r="V5244" i="1"/>
  <c r="W5244" i="1"/>
  <c r="X5244" i="1"/>
  <c r="Y5244" i="1"/>
  <c r="V5245" i="1"/>
  <c r="W5245" i="1"/>
  <c r="X5245" i="1"/>
  <c r="Y5245" i="1"/>
  <c r="V5246" i="1"/>
  <c r="W5246" i="1"/>
  <c r="X5246" i="1"/>
  <c r="Y5246" i="1"/>
  <c r="V5247" i="1"/>
  <c r="W5247" i="1"/>
  <c r="X5247" i="1"/>
  <c r="Y5247" i="1"/>
  <c r="V5248" i="1"/>
  <c r="W5248" i="1"/>
  <c r="X5248" i="1"/>
  <c r="Y5248" i="1"/>
  <c r="V5249" i="1"/>
  <c r="W5249" i="1"/>
  <c r="X5249" i="1"/>
  <c r="Y5249" i="1"/>
  <c r="V5250" i="1"/>
  <c r="W5250" i="1"/>
  <c r="X5250" i="1"/>
  <c r="Y5250" i="1"/>
  <c r="V5251" i="1"/>
  <c r="W5251" i="1"/>
  <c r="X5251" i="1"/>
  <c r="Y5251" i="1"/>
  <c r="V5252" i="1"/>
  <c r="W5252" i="1"/>
  <c r="X5252" i="1"/>
  <c r="Y5252" i="1"/>
  <c r="V5253" i="1"/>
  <c r="W5253" i="1"/>
  <c r="X5253" i="1"/>
  <c r="Y5253" i="1"/>
  <c r="V5254" i="1"/>
  <c r="W5254" i="1"/>
  <c r="X5254" i="1"/>
  <c r="Y5254" i="1"/>
  <c r="V5255" i="1"/>
  <c r="W5255" i="1"/>
  <c r="X5255" i="1"/>
  <c r="Y5255" i="1"/>
  <c r="V5256" i="1"/>
  <c r="W5256" i="1"/>
  <c r="X5256" i="1"/>
  <c r="Y5256" i="1"/>
  <c r="V5257" i="1"/>
  <c r="W5257" i="1"/>
  <c r="X5257" i="1"/>
  <c r="Y5257" i="1"/>
  <c r="V5258" i="1"/>
  <c r="W5258" i="1"/>
  <c r="X5258" i="1"/>
  <c r="Y5258" i="1"/>
  <c r="V5259" i="1"/>
  <c r="W5259" i="1"/>
  <c r="X5259" i="1"/>
  <c r="Y5259" i="1"/>
  <c r="V5260" i="1"/>
  <c r="W5260" i="1"/>
  <c r="X5260" i="1"/>
  <c r="Y5260" i="1"/>
  <c r="V5261" i="1"/>
  <c r="W5261" i="1"/>
  <c r="X5261" i="1"/>
  <c r="Y5261" i="1"/>
  <c r="V5262" i="1"/>
  <c r="W5262" i="1"/>
  <c r="X5262" i="1"/>
  <c r="Y5262" i="1"/>
  <c r="V5263" i="1"/>
  <c r="W5263" i="1"/>
  <c r="X5263" i="1"/>
  <c r="Y5263" i="1"/>
  <c r="V5264" i="1"/>
  <c r="W5264" i="1"/>
  <c r="X5264" i="1"/>
  <c r="Y5264" i="1"/>
  <c r="V5265" i="1"/>
  <c r="W5265" i="1"/>
  <c r="X5265" i="1"/>
  <c r="Y5265" i="1"/>
  <c r="V5266" i="1"/>
  <c r="W5266" i="1"/>
  <c r="X5266" i="1"/>
  <c r="Y5266" i="1"/>
  <c r="V5267" i="1"/>
  <c r="W5267" i="1"/>
  <c r="X5267" i="1"/>
  <c r="Y5267" i="1"/>
  <c r="V5268" i="1"/>
  <c r="W5268" i="1"/>
  <c r="X5268" i="1"/>
  <c r="Y5268" i="1"/>
  <c r="V5269" i="1"/>
  <c r="W5269" i="1"/>
  <c r="X5269" i="1"/>
  <c r="Y5269" i="1"/>
  <c r="V5270" i="1"/>
  <c r="W5270" i="1"/>
  <c r="X5270" i="1"/>
  <c r="Y5270" i="1"/>
  <c r="V5271" i="1"/>
  <c r="W5271" i="1"/>
  <c r="X5271" i="1"/>
  <c r="Y5271" i="1"/>
  <c r="V5272" i="1"/>
  <c r="W5272" i="1"/>
  <c r="X5272" i="1"/>
  <c r="Y5272" i="1"/>
  <c r="V5273" i="1"/>
  <c r="W5273" i="1"/>
  <c r="X5273" i="1"/>
  <c r="Y5273" i="1"/>
  <c r="V5274" i="1"/>
  <c r="W5274" i="1"/>
  <c r="X5274" i="1"/>
  <c r="Y5274" i="1"/>
  <c r="V5275" i="1"/>
  <c r="W5275" i="1"/>
  <c r="X5275" i="1"/>
  <c r="Y5275" i="1"/>
  <c r="V5276" i="1"/>
  <c r="W5276" i="1"/>
  <c r="X5276" i="1"/>
  <c r="Y5276" i="1"/>
  <c r="V5277" i="1"/>
  <c r="W5277" i="1"/>
  <c r="X5277" i="1"/>
  <c r="Y5277" i="1"/>
  <c r="V5278" i="1"/>
  <c r="W5278" i="1"/>
  <c r="X5278" i="1"/>
  <c r="Y5278" i="1"/>
  <c r="V5279" i="1"/>
  <c r="W5279" i="1"/>
  <c r="X5279" i="1"/>
  <c r="Y5279" i="1"/>
  <c r="V5280" i="1"/>
  <c r="W5280" i="1"/>
  <c r="X5280" i="1"/>
  <c r="Y5280" i="1"/>
  <c r="V5281" i="1"/>
  <c r="W5281" i="1"/>
  <c r="X5281" i="1"/>
  <c r="Y5281" i="1"/>
  <c r="V5282" i="1"/>
  <c r="W5282" i="1"/>
  <c r="X5282" i="1"/>
  <c r="Y5282" i="1"/>
  <c r="V5283" i="1"/>
  <c r="W5283" i="1"/>
  <c r="X5283" i="1"/>
  <c r="Y5283" i="1"/>
  <c r="V5284" i="1"/>
  <c r="W5284" i="1"/>
  <c r="X5284" i="1"/>
  <c r="Y5284" i="1"/>
  <c r="V5285" i="1"/>
  <c r="W5285" i="1"/>
  <c r="X5285" i="1"/>
  <c r="Y5285" i="1"/>
  <c r="V5286" i="1"/>
  <c r="W5286" i="1"/>
  <c r="X5286" i="1"/>
  <c r="Y5286" i="1"/>
  <c r="V5287" i="1"/>
  <c r="W5287" i="1"/>
  <c r="X5287" i="1"/>
  <c r="Y5287" i="1"/>
  <c r="V5288" i="1"/>
  <c r="W5288" i="1"/>
  <c r="X5288" i="1"/>
  <c r="Y5288" i="1"/>
  <c r="V5289" i="1"/>
  <c r="W5289" i="1"/>
  <c r="X5289" i="1"/>
  <c r="Y5289" i="1"/>
  <c r="V5290" i="1"/>
  <c r="W5290" i="1"/>
  <c r="X5290" i="1"/>
  <c r="Y5290" i="1"/>
  <c r="V5291" i="1"/>
  <c r="W5291" i="1"/>
  <c r="X5291" i="1"/>
  <c r="Y5291" i="1"/>
  <c r="V5292" i="1"/>
  <c r="W5292" i="1"/>
  <c r="X5292" i="1"/>
  <c r="Y5292" i="1"/>
  <c r="V5293" i="1"/>
  <c r="W5293" i="1"/>
  <c r="X5293" i="1"/>
  <c r="Y5293" i="1"/>
  <c r="V5294" i="1"/>
  <c r="W5294" i="1"/>
  <c r="X5294" i="1"/>
  <c r="Y5294" i="1"/>
  <c r="V5295" i="1"/>
  <c r="W5295" i="1"/>
  <c r="X5295" i="1"/>
  <c r="Y5295" i="1"/>
  <c r="V5296" i="1"/>
  <c r="W5296" i="1"/>
  <c r="X5296" i="1"/>
  <c r="Y5296" i="1"/>
  <c r="V5297" i="1"/>
  <c r="W5297" i="1"/>
  <c r="X5297" i="1"/>
  <c r="Y5297" i="1"/>
  <c r="V5298" i="1"/>
  <c r="W5298" i="1"/>
  <c r="X5298" i="1"/>
  <c r="Y5298" i="1"/>
  <c r="V5299" i="1"/>
  <c r="W5299" i="1"/>
  <c r="X5299" i="1"/>
  <c r="Y5299" i="1"/>
  <c r="V5300" i="1"/>
  <c r="W5300" i="1"/>
  <c r="X5300" i="1"/>
  <c r="Y5300" i="1"/>
  <c r="V5301" i="1"/>
  <c r="W5301" i="1"/>
  <c r="X5301" i="1"/>
  <c r="Y5301" i="1"/>
  <c r="V5302" i="1"/>
  <c r="W5302" i="1"/>
  <c r="X5302" i="1"/>
  <c r="Y5302" i="1"/>
  <c r="V5303" i="1"/>
  <c r="W5303" i="1"/>
  <c r="X5303" i="1"/>
  <c r="Y5303" i="1"/>
  <c r="V5304" i="1"/>
  <c r="W5304" i="1"/>
  <c r="X5304" i="1"/>
  <c r="Y5304" i="1"/>
  <c r="V5305" i="1"/>
  <c r="W5305" i="1"/>
  <c r="X5305" i="1"/>
  <c r="Y5305" i="1"/>
  <c r="V5306" i="1"/>
  <c r="W5306" i="1"/>
  <c r="X5306" i="1"/>
  <c r="Y5306" i="1"/>
  <c r="V5307" i="1"/>
  <c r="W5307" i="1"/>
  <c r="X5307" i="1"/>
  <c r="Y5307" i="1"/>
  <c r="V5308" i="1"/>
  <c r="W5308" i="1"/>
  <c r="X5308" i="1"/>
  <c r="Y5308" i="1"/>
  <c r="V5309" i="1"/>
  <c r="W5309" i="1"/>
  <c r="X5309" i="1"/>
  <c r="Y5309" i="1"/>
  <c r="V5310" i="1"/>
  <c r="W5310" i="1"/>
  <c r="X5310" i="1"/>
  <c r="Y5310" i="1"/>
  <c r="V5311" i="1"/>
  <c r="W5311" i="1"/>
  <c r="X5311" i="1"/>
  <c r="Y5311" i="1"/>
  <c r="V5312" i="1"/>
  <c r="W5312" i="1"/>
  <c r="X5312" i="1"/>
  <c r="Y5312" i="1"/>
  <c r="V5313" i="1"/>
  <c r="W5313" i="1"/>
  <c r="X5313" i="1"/>
  <c r="Y5313" i="1"/>
  <c r="V5314" i="1"/>
  <c r="W5314" i="1"/>
  <c r="X5314" i="1"/>
  <c r="Y5314" i="1"/>
  <c r="V5315" i="1"/>
  <c r="W5315" i="1"/>
  <c r="X5315" i="1"/>
  <c r="Y5315" i="1"/>
  <c r="V5316" i="1"/>
  <c r="W5316" i="1"/>
  <c r="X5316" i="1"/>
  <c r="Y5316" i="1"/>
  <c r="V5317" i="1"/>
  <c r="W5317" i="1"/>
  <c r="X5317" i="1"/>
  <c r="Y5317" i="1"/>
  <c r="V5318" i="1"/>
  <c r="W5318" i="1"/>
  <c r="X5318" i="1"/>
  <c r="Y5318" i="1"/>
  <c r="V5319" i="1"/>
  <c r="W5319" i="1"/>
  <c r="X5319" i="1"/>
  <c r="Y5319" i="1"/>
  <c r="V5320" i="1"/>
  <c r="W5320" i="1"/>
  <c r="X5320" i="1"/>
  <c r="Y5320" i="1"/>
  <c r="V5321" i="1"/>
  <c r="W5321" i="1"/>
  <c r="X5321" i="1"/>
  <c r="Y5321" i="1"/>
  <c r="V5322" i="1"/>
  <c r="W5322" i="1"/>
  <c r="X5322" i="1"/>
  <c r="Y5322" i="1"/>
  <c r="V5323" i="1"/>
  <c r="W5323" i="1"/>
  <c r="X5323" i="1"/>
  <c r="Y5323" i="1"/>
  <c r="V5324" i="1"/>
  <c r="W5324" i="1"/>
  <c r="X5324" i="1"/>
  <c r="Y5324" i="1"/>
  <c r="V5325" i="1"/>
  <c r="W5325" i="1"/>
  <c r="X5325" i="1"/>
  <c r="Y5325" i="1"/>
  <c r="V5326" i="1"/>
  <c r="W5326" i="1"/>
  <c r="X5326" i="1"/>
  <c r="Y5326" i="1"/>
  <c r="V5327" i="1"/>
  <c r="W5327" i="1"/>
  <c r="X5327" i="1"/>
  <c r="Y5327" i="1"/>
  <c r="V5328" i="1"/>
  <c r="W5328" i="1"/>
  <c r="X5328" i="1"/>
  <c r="Y5328" i="1"/>
  <c r="V5329" i="1"/>
  <c r="W5329" i="1"/>
  <c r="X5329" i="1"/>
  <c r="Y5329" i="1"/>
  <c r="V5330" i="1"/>
  <c r="W5330" i="1"/>
  <c r="X5330" i="1"/>
  <c r="Y5330" i="1"/>
  <c r="V5331" i="1"/>
  <c r="W5331" i="1"/>
  <c r="X5331" i="1"/>
  <c r="Y5331" i="1"/>
  <c r="V5332" i="1"/>
  <c r="W5332" i="1"/>
  <c r="X5332" i="1"/>
  <c r="Y5332" i="1"/>
  <c r="V5333" i="1"/>
  <c r="W5333" i="1"/>
  <c r="X5333" i="1"/>
  <c r="Y5333" i="1"/>
  <c r="V5334" i="1"/>
  <c r="W5334" i="1"/>
  <c r="X5334" i="1"/>
  <c r="Y5334" i="1"/>
  <c r="V5335" i="1"/>
  <c r="W5335" i="1"/>
  <c r="X5335" i="1"/>
  <c r="Y5335" i="1"/>
  <c r="V5336" i="1"/>
  <c r="W5336" i="1"/>
  <c r="X5336" i="1"/>
  <c r="Y5336" i="1"/>
  <c r="V5337" i="1"/>
  <c r="W5337" i="1"/>
  <c r="X5337" i="1"/>
  <c r="Y5337" i="1"/>
  <c r="V5338" i="1"/>
  <c r="W5338" i="1"/>
  <c r="X5338" i="1"/>
  <c r="Y5338" i="1"/>
  <c r="V5339" i="1"/>
  <c r="W5339" i="1"/>
  <c r="X5339" i="1"/>
  <c r="Y5339" i="1"/>
  <c r="V5340" i="1"/>
  <c r="W5340" i="1"/>
  <c r="X5340" i="1"/>
  <c r="Y5340" i="1"/>
  <c r="V5341" i="1"/>
  <c r="W5341" i="1"/>
  <c r="X5341" i="1"/>
  <c r="Y5341" i="1"/>
  <c r="V5342" i="1"/>
  <c r="W5342" i="1"/>
  <c r="X5342" i="1"/>
  <c r="Y5342" i="1"/>
  <c r="V5343" i="1"/>
  <c r="W5343" i="1"/>
  <c r="X5343" i="1"/>
  <c r="Y5343" i="1"/>
  <c r="V5344" i="1"/>
  <c r="W5344" i="1"/>
  <c r="X5344" i="1"/>
  <c r="Y5344" i="1"/>
  <c r="V5345" i="1"/>
  <c r="W5345" i="1"/>
  <c r="X5345" i="1"/>
  <c r="Y5345" i="1"/>
  <c r="V5346" i="1"/>
  <c r="W5346" i="1"/>
  <c r="X5346" i="1"/>
  <c r="Y5346" i="1"/>
  <c r="V5347" i="1"/>
  <c r="W5347" i="1"/>
  <c r="X5347" i="1"/>
  <c r="Y5347" i="1"/>
  <c r="V5348" i="1"/>
  <c r="W5348" i="1"/>
  <c r="X5348" i="1"/>
  <c r="Y5348" i="1"/>
  <c r="V5349" i="1"/>
  <c r="W5349" i="1"/>
  <c r="X5349" i="1"/>
  <c r="Y5349" i="1"/>
  <c r="V5350" i="1"/>
  <c r="W5350" i="1"/>
  <c r="X5350" i="1"/>
  <c r="Y5350" i="1"/>
  <c r="V5351" i="1"/>
  <c r="W5351" i="1"/>
  <c r="X5351" i="1"/>
  <c r="Y5351" i="1"/>
  <c r="V5352" i="1"/>
  <c r="W5352" i="1"/>
  <c r="X5352" i="1"/>
  <c r="Y5352" i="1"/>
  <c r="V5353" i="1"/>
  <c r="W5353" i="1"/>
  <c r="X5353" i="1"/>
  <c r="Y5353" i="1"/>
  <c r="V5354" i="1"/>
  <c r="W5354" i="1"/>
  <c r="X5354" i="1"/>
  <c r="Y5354" i="1"/>
  <c r="V5355" i="1"/>
  <c r="W5355" i="1"/>
  <c r="X5355" i="1"/>
  <c r="Y5355" i="1"/>
  <c r="V5356" i="1"/>
  <c r="W5356" i="1"/>
  <c r="X5356" i="1"/>
  <c r="Y5356" i="1"/>
  <c r="V5357" i="1"/>
  <c r="W5357" i="1"/>
  <c r="X5357" i="1"/>
  <c r="Y5357" i="1"/>
  <c r="V5358" i="1"/>
  <c r="W5358" i="1"/>
  <c r="X5358" i="1"/>
  <c r="Y5358" i="1"/>
  <c r="V5359" i="1"/>
  <c r="W5359" i="1"/>
  <c r="X5359" i="1"/>
  <c r="Y5359" i="1"/>
  <c r="V5360" i="1"/>
  <c r="W5360" i="1"/>
  <c r="X5360" i="1"/>
  <c r="Y5360" i="1"/>
  <c r="V5361" i="1"/>
  <c r="W5361" i="1"/>
  <c r="X5361" i="1"/>
  <c r="Y5361" i="1"/>
  <c r="V5362" i="1"/>
  <c r="W5362" i="1"/>
  <c r="X5362" i="1"/>
  <c r="Y5362" i="1"/>
  <c r="V5363" i="1"/>
  <c r="W5363" i="1"/>
  <c r="X5363" i="1"/>
  <c r="Y5363" i="1"/>
  <c r="V5364" i="1"/>
  <c r="W5364" i="1"/>
  <c r="X5364" i="1"/>
  <c r="Y5364" i="1"/>
  <c r="V5365" i="1"/>
  <c r="W5365" i="1"/>
  <c r="X5365" i="1"/>
  <c r="Y5365" i="1"/>
  <c r="V5366" i="1"/>
  <c r="W5366" i="1"/>
  <c r="X5366" i="1"/>
  <c r="Y5366" i="1"/>
  <c r="V5367" i="1"/>
  <c r="W5367" i="1"/>
  <c r="X5367" i="1"/>
  <c r="Y5367" i="1"/>
  <c r="V5368" i="1"/>
  <c r="W5368" i="1"/>
  <c r="X5368" i="1"/>
  <c r="Y5368" i="1"/>
  <c r="V5369" i="1"/>
  <c r="W5369" i="1"/>
  <c r="X5369" i="1"/>
  <c r="Y5369" i="1"/>
  <c r="V5370" i="1"/>
  <c r="W5370" i="1"/>
  <c r="X5370" i="1"/>
  <c r="Y5370" i="1"/>
  <c r="V5371" i="1"/>
  <c r="W5371" i="1"/>
  <c r="X5371" i="1"/>
  <c r="Y5371" i="1"/>
  <c r="V5372" i="1"/>
  <c r="W5372" i="1"/>
  <c r="X5372" i="1"/>
  <c r="Y5372" i="1"/>
  <c r="V5373" i="1"/>
  <c r="W5373" i="1"/>
  <c r="X5373" i="1"/>
  <c r="Y5373" i="1"/>
  <c r="V5374" i="1"/>
  <c r="W5374" i="1"/>
  <c r="X5374" i="1"/>
  <c r="Y5374" i="1"/>
  <c r="V5375" i="1"/>
  <c r="W5375" i="1"/>
  <c r="X5375" i="1"/>
  <c r="Y5375" i="1"/>
  <c r="V5376" i="1"/>
  <c r="W5376" i="1"/>
  <c r="X5376" i="1"/>
  <c r="Y5376" i="1"/>
  <c r="V5377" i="1"/>
  <c r="W5377" i="1"/>
  <c r="X5377" i="1"/>
  <c r="Y5377" i="1"/>
  <c r="V5378" i="1"/>
  <c r="W5378" i="1"/>
  <c r="X5378" i="1"/>
  <c r="Y5378" i="1"/>
  <c r="V5379" i="1"/>
  <c r="W5379" i="1"/>
  <c r="X5379" i="1"/>
  <c r="Y5379" i="1"/>
  <c r="V5380" i="1"/>
  <c r="W5380" i="1"/>
  <c r="X5380" i="1"/>
  <c r="Y5380" i="1"/>
  <c r="V5381" i="1"/>
  <c r="W5381" i="1"/>
  <c r="X5381" i="1"/>
  <c r="Y5381" i="1"/>
  <c r="V5382" i="1"/>
  <c r="W5382" i="1"/>
  <c r="X5382" i="1"/>
  <c r="Y5382" i="1"/>
  <c r="V5383" i="1"/>
  <c r="W5383" i="1"/>
  <c r="X5383" i="1"/>
  <c r="Y5383" i="1"/>
  <c r="V5384" i="1"/>
  <c r="W5384" i="1"/>
  <c r="X5384" i="1"/>
  <c r="Y5384" i="1"/>
  <c r="V5385" i="1"/>
  <c r="W5385" i="1"/>
  <c r="X5385" i="1"/>
  <c r="Y5385" i="1"/>
  <c r="V5386" i="1"/>
  <c r="W5386" i="1"/>
  <c r="X5386" i="1"/>
  <c r="Y5386" i="1"/>
  <c r="V5387" i="1"/>
  <c r="W5387" i="1"/>
  <c r="X5387" i="1"/>
  <c r="Y5387" i="1"/>
  <c r="V5388" i="1"/>
  <c r="W5388" i="1"/>
  <c r="X5388" i="1"/>
  <c r="Y5388" i="1"/>
  <c r="V5389" i="1"/>
  <c r="W5389" i="1"/>
  <c r="X5389" i="1"/>
  <c r="Y5389" i="1"/>
  <c r="V5390" i="1"/>
  <c r="W5390" i="1"/>
  <c r="X5390" i="1"/>
  <c r="Y5390" i="1"/>
  <c r="V5391" i="1"/>
  <c r="W5391" i="1"/>
  <c r="X5391" i="1"/>
  <c r="Y5391" i="1"/>
  <c r="V5392" i="1"/>
  <c r="W5392" i="1"/>
  <c r="X5392" i="1"/>
  <c r="Y5392" i="1"/>
  <c r="V5393" i="1"/>
  <c r="W5393" i="1"/>
  <c r="X5393" i="1"/>
  <c r="Y5393" i="1"/>
  <c r="V5394" i="1"/>
  <c r="W5394" i="1"/>
  <c r="X5394" i="1"/>
  <c r="Y5394" i="1"/>
  <c r="V5395" i="1"/>
  <c r="W5395" i="1"/>
  <c r="X5395" i="1"/>
  <c r="Y5395" i="1"/>
  <c r="V5396" i="1"/>
  <c r="W5396" i="1"/>
  <c r="X5396" i="1"/>
  <c r="Y5396" i="1"/>
  <c r="V5397" i="1"/>
  <c r="W5397" i="1"/>
  <c r="X5397" i="1"/>
  <c r="Y5397" i="1"/>
  <c r="V5398" i="1"/>
  <c r="W5398" i="1"/>
  <c r="X5398" i="1"/>
  <c r="Y5398" i="1"/>
  <c r="V5399" i="1"/>
  <c r="W5399" i="1"/>
  <c r="X5399" i="1"/>
  <c r="Y5399" i="1"/>
  <c r="V5400" i="1"/>
  <c r="W5400" i="1"/>
  <c r="X5400" i="1"/>
  <c r="Y5400" i="1"/>
  <c r="V5401" i="1"/>
  <c r="W5401" i="1"/>
  <c r="X5401" i="1"/>
  <c r="Y5401" i="1"/>
  <c r="V5402" i="1"/>
  <c r="W5402" i="1"/>
  <c r="X5402" i="1"/>
  <c r="Y5402" i="1"/>
  <c r="V5403" i="1"/>
  <c r="W5403" i="1"/>
  <c r="X5403" i="1"/>
  <c r="Y5403" i="1"/>
  <c r="V5404" i="1"/>
  <c r="W5404" i="1"/>
  <c r="X5404" i="1"/>
  <c r="Y5404" i="1"/>
  <c r="V5405" i="1"/>
  <c r="W5405" i="1"/>
  <c r="X5405" i="1"/>
  <c r="Y5405" i="1"/>
  <c r="V5406" i="1"/>
  <c r="W5406" i="1"/>
  <c r="X5406" i="1"/>
  <c r="Y5406" i="1"/>
  <c r="V5407" i="1"/>
  <c r="W5407" i="1"/>
  <c r="X5407" i="1"/>
  <c r="Y5407" i="1"/>
  <c r="V5408" i="1"/>
  <c r="W5408" i="1"/>
  <c r="X5408" i="1"/>
  <c r="Y5408" i="1"/>
  <c r="V5409" i="1"/>
  <c r="W5409" i="1"/>
  <c r="X5409" i="1"/>
  <c r="Y5409" i="1"/>
  <c r="V5410" i="1"/>
  <c r="W5410" i="1"/>
  <c r="X5410" i="1"/>
  <c r="Y5410" i="1"/>
  <c r="V5411" i="1"/>
  <c r="W5411" i="1"/>
  <c r="X5411" i="1"/>
  <c r="Y5411" i="1"/>
  <c r="V5412" i="1"/>
  <c r="W5412" i="1"/>
  <c r="X5412" i="1"/>
  <c r="Y5412" i="1"/>
  <c r="V5413" i="1"/>
  <c r="W5413" i="1"/>
  <c r="X5413" i="1"/>
  <c r="Y5413" i="1"/>
  <c r="V5414" i="1"/>
  <c r="W5414" i="1"/>
  <c r="X5414" i="1"/>
  <c r="Y5414" i="1"/>
  <c r="V5415" i="1"/>
  <c r="W5415" i="1"/>
  <c r="X5415" i="1"/>
  <c r="Y5415" i="1"/>
  <c r="V5416" i="1"/>
  <c r="W5416" i="1"/>
  <c r="X5416" i="1"/>
  <c r="Y5416" i="1"/>
  <c r="V5417" i="1"/>
  <c r="W5417" i="1"/>
  <c r="X5417" i="1"/>
  <c r="Y5417" i="1"/>
  <c r="V5418" i="1"/>
  <c r="W5418" i="1"/>
  <c r="X5418" i="1"/>
  <c r="Y5418" i="1"/>
  <c r="V5419" i="1"/>
  <c r="W5419" i="1"/>
  <c r="X5419" i="1"/>
  <c r="Y5419" i="1"/>
  <c r="V5420" i="1"/>
  <c r="W5420" i="1"/>
  <c r="X5420" i="1"/>
  <c r="Y5420" i="1"/>
  <c r="V5421" i="1"/>
  <c r="W5421" i="1"/>
  <c r="X5421" i="1"/>
  <c r="Y5421" i="1"/>
  <c r="V5422" i="1"/>
  <c r="W5422" i="1"/>
  <c r="X5422" i="1"/>
  <c r="Y5422" i="1"/>
  <c r="V5423" i="1"/>
  <c r="W5423" i="1"/>
  <c r="X5423" i="1"/>
  <c r="Y5423" i="1"/>
  <c r="V5424" i="1"/>
  <c r="W5424" i="1"/>
  <c r="X5424" i="1"/>
  <c r="Y5424" i="1"/>
  <c r="V5425" i="1"/>
  <c r="W5425" i="1"/>
  <c r="X5425" i="1"/>
  <c r="Y5425" i="1"/>
  <c r="V5426" i="1"/>
  <c r="W5426" i="1"/>
  <c r="X5426" i="1"/>
  <c r="Y5426" i="1"/>
  <c r="V5427" i="1"/>
  <c r="W5427" i="1"/>
  <c r="X5427" i="1"/>
  <c r="Y5427" i="1"/>
  <c r="V5428" i="1"/>
  <c r="W5428" i="1"/>
  <c r="X5428" i="1"/>
  <c r="Y5428" i="1"/>
  <c r="V5429" i="1"/>
  <c r="W5429" i="1"/>
  <c r="X5429" i="1"/>
  <c r="Y5429" i="1"/>
  <c r="V5430" i="1"/>
  <c r="W5430" i="1"/>
  <c r="X5430" i="1"/>
  <c r="Y5430" i="1"/>
  <c r="V5431" i="1"/>
  <c r="W5431" i="1"/>
  <c r="X5431" i="1"/>
  <c r="Y5431" i="1"/>
  <c r="V5432" i="1"/>
  <c r="W5432" i="1"/>
  <c r="X5432" i="1"/>
  <c r="Y5432" i="1"/>
  <c r="V5433" i="1"/>
  <c r="W5433" i="1"/>
  <c r="X5433" i="1"/>
  <c r="Y5433" i="1"/>
  <c r="V5434" i="1"/>
  <c r="W5434" i="1"/>
  <c r="X5434" i="1"/>
  <c r="Y5434" i="1"/>
  <c r="V5435" i="1"/>
  <c r="W5435" i="1"/>
  <c r="X5435" i="1"/>
  <c r="Y5435" i="1"/>
  <c r="V5436" i="1"/>
  <c r="W5436" i="1"/>
  <c r="X5436" i="1"/>
  <c r="Y5436" i="1"/>
  <c r="V5437" i="1"/>
  <c r="W5437" i="1"/>
  <c r="X5437" i="1"/>
  <c r="Y5437" i="1"/>
  <c r="V5438" i="1"/>
  <c r="W5438" i="1"/>
  <c r="X5438" i="1"/>
  <c r="Y5438" i="1"/>
  <c r="V5439" i="1"/>
  <c r="W5439" i="1"/>
  <c r="X5439" i="1"/>
  <c r="Y5439" i="1"/>
  <c r="V5440" i="1"/>
  <c r="W5440" i="1"/>
  <c r="X5440" i="1"/>
  <c r="Y5440" i="1"/>
  <c r="V5441" i="1"/>
  <c r="W5441" i="1"/>
  <c r="X5441" i="1"/>
  <c r="Y5441" i="1"/>
  <c r="V5442" i="1"/>
  <c r="W5442" i="1"/>
  <c r="X5442" i="1"/>
  <c r="Y5442" i="1"/>
  <c r="V5443" i="1"/>
  <c r="W5443" i="1"/>
  <c r="X5443" i="1"/>
  <c r="Y5443" i="1"/>
  <c r="V5444" i="1"/>
  <c r="W5444" i="1"/>
  <c r="X5444" i="1"/>
  <c r="Y5444" i="1"/>
  <c r="V5445" i="1"/>
  <c r="W5445" i="1"/>
  <c r="X5445" i="1"/>
  <c r="Y5445" i="1"/>
  <c r="V5446" i="1"/>
  <c r="W5446" i="1"/>
  <c r="X5446" i="1"/>
  <c r="Y5446" i="1"/>
  <c r="V5447" i="1"/>
  <c r="W5447" i="1"/>
  <c r="X5447" i="1"/>
  <c r="Y5447" i="1"/>
  <c r="V5448" i="1"/>
  <c r="W5448" i="1"/>
  <c r="X5448" i="1"/>
  <c r="Y5448" i="1"/>
  <c r="V5449" i="1"/>
  <c r="W5449" i="1"/>
  <c r="X5449" i="1"/>
  <c r="Y5449" i="1"/>
  <c r="V5450" i="1"/>
  <c r="W5450" i="1"/>
  <c r="X5450" i="1"/>
  <c r="Y5450" i="1"/>
  <c r="V5451" i="1"/>
  <c r="W5451" i="1"/>
  <c r="X5451" i="1"/>
  <c r="Y5451" i="1"/>
  <c r="V5452" i="1"/>
  <c r="W5452" i="1"/>
  <c r="X5452" i="1"/>
  <c r="Y5452" i="1"/>
  <c r="V5453" i="1"/>
  <c r="W5453" i="1"/>
  <c r="X5453" i="1"/>
  <c r="Y5453" i="1"/>
  <c r="V5454" i="1"/>
  <c r="W5454" i="1"/>
  <c r="X5454" i="1"/>
  <c r="Y5454" i="1"/>
  <c r="V5455" i="1"/>
  <c r="W5455" i="1"/>
  <c r="X5455" i="1"/>
  <c r="Y5455" i="1"/>
  <c r="V5456" i="1"/>
  <c r="W5456" i="1"/>
  <c r="X5456" i="1"/>
  <c r="Y5456" i="1"/>
  <c r="V5457" i="1"/>
  <c r="W5457" i="1"/>
  <c r="X5457" i="1"/>
  <c r="Y5457" i="1"/>
  <c r="V5458" i="1"/>
  <c r="W5458" i="1"/>
  <c r="X5458" i="1"/>
  <c r="Y5458" i="1"/>
  <c r="V5459" i="1"/>
  <c r="W5459" i="1"/>
  <c r="X5459" i="1"/>
  <c r="Y5459" i="1"/>
  <c r="V5460" i="1"/>
  <c r="W5460" i="1"/>
  <c r="X5460" i="1"/>
  <c r="Y5460" i="1"/>
  <c r="V5461" i="1"/>
  <c r="W5461" i="1"/>
  <c r="X5461" i="1"/>
  <c r="Y5461" i="1"/>
  <c r="V5462" i="1"/>
  <c r="W5462" i="1"/>
  <c r="X5462" i="1"/>
  <c r="Y5462" i="1"/>
  <c r="V5463" i="1"/>
  <c r="W5463" i="1"/>
  <c r="X5463" i="1"/>
  <c r="Y5463" i="1"/>
  <c r="V5464" i="1"/>
  <c r="W5464" i="1"/>
  <c r="X5464" i="1"/>
  <c r="Y5464" i="1"/>
  <c r="V5465" i="1"/>
  <c r="W5465" i="1"/>
  <c r="X5465" i="1"/>
  <c r="Y5465" i="1"/>
  <c r="V5466" i="1"/>
  <c r="W5466" i="1"/>
  <c r="X5466" i="1"/>
  <c r="Y5466" i="1"/>
  <c r="V5467" i="1"/>
  <c r="W5467" i="1"/>
  <c r="X5467" i="1"/>
  <c r="Y5467" i="1"/>
  <c r="V5468" i="1"/>
  <c r="W5468" i="1"/>
  <c r="X5468" i="1"/>
  <c r="Y5468" i="1"/>
  <c r="V5469" i="1"/>
  <c r="W5469" i="1"/>
  <c r="X5469" i="1"/>
  <c r="Y5469" i="1"/>
  <c r="V5470" i="1"/>
  <c r="W5470" i="1"/>
  <c r="X5470" i="1"/>
  <c r="Y5470" i="1"/>
  <c r="V5471" i="1"/>
  <c r="W5471" i="1"/>
  <c r="X5471" i="1"/>
  <c r="Y5471" i="1"/>
  <c r="V5472" i="1"/>
  <c r="W5472" i="1"/>
  <c r="X5472" i="1"/>
  <c r="Y5472" i="1"/>
  <c r="V5473" i="1"/>
  <c r="W5473" i="1"/>
  <c r="X5473" i="1"/>
  <c r="Y5473" i="1"/>
  <c r="V5474" i="1"/>
  <c r="W5474" i="1"/>
  <c r="X5474" i="1"/>
  <c r="Y5474" i="1"/>
  <c r="V5475" i="1"/>
  <c r="W5475" i="1"/>
  <c r="X5475" i="1"/>
  <c r="Y5475" i="1"/>
  <c r="V5476" i="1"/>
  <c r="W5476" i="1"/>
  <c r="X5476" i="1"/>
  <c r="Y5476" i="1"/>
  <c r="V5477" i="1"/>
  <c r="W5477" i="1"/>
  <c r="X5477" i="1"/>
  <c r="Y5477" i="1"/>
  <c r="V5478" i="1"/>
  <c r="W5478" i="1"/>
  <c r="X5478" i="1"/>
  <c r="Y5478" i="1"/>
  <c r="V5479" i="1"/>
  <c r="W5479" i="1"/>
  <c r="X5479" i="1"/>
  <c r="Y5479" i="1"/>
  <c r="V5480" i="1"/>
  <c r="W5480" i="1"/>
  <c r="X5480" i="1"/>
  <c r="Y5480" i="1"/>
  <c r="V5481" i="1"/>
  <c r="W5481" i="1"/>
  <c r="X5481" i="1"/>
  <c r="Y5481" i="1"/>
  <c r="V5482" i="1"/>
  <c r="W5482" i="1"/>
  <c r="X5482" i="1"/>
  <c r="Y5482" i="1"/>
  <c r="V5483" i="1"/>
  <c r="W5483" i="1"/>
  <c r="X5483" i="1"/>
  <c r="Y5483" i="1"/>
  <c r="V5484" i="1"/>
  <c r="W5484" i="1"/>
  <c r="X5484" i="1"/>
  <c r="Y5484" i="1"/>
  <c r="V5485" i="1"/>
  <c r="W5485" i="1"/>
  <c r="X5485" i="1"/>
  <c r="Y5485" i="1"/>
  <c r="V5486" i="1"/>
  <c r="W5486" i="1"/>
  <c r="X5486" i="1"/>
  <c r="Y5486" i="1"/>
  <c r="V5487" i="1"/>
  <c r="W5487" i="1"/>
  <c r="X5487" i="1"/>
  <c r="Y5487" i="1"/>
  <c r="V5488" i="1"/>
  <c r="W5488" i="1"/>
  <c r="X5488" i="1"/>
  <c r="Y5488" i="1"/>
  <c r="V5489" i="1"/>
  <c r="W5489" i="1"/>
  <c r="X5489" i="1"/>
  <c r="Y5489" i="1"/>
  <c r="V5490" i="1"/>
  <c r="W5490" i="1"/>
  <c r="X5490" i="1"/>
  <c r="Y5490" i="1"/>
  <c r="V5491" i="1"/>
  <c r="W5491" i="1"/>
  <c r="X5491" i="1"/>
  <c r="Y5491" i="1"/>
  <c r="V5492" i="1"/>
  <c r="W5492" i="1"/>
  <c r="X5492" i="1"/>
  <c r="Y5492" i="1"/>
  <c r="V5493" i="1"/>
  <c r="W5493" i="1"/>
  <c r="X5493" i="1"/>
  <c r="Y5493" i="1"/>
  <c r="V5494" i="1"/>
  <c r="W5494" i="1"/>
  <c r="X5494" i="1"/>
  <c r="Y5494" i="1"/>
  <c r="V5495" i="1"/>
  <c r="W5495" i="1"/>
  <c r="X5495" i="1"/>
  <c r="Y5495" i="1"/>
  <c r="V5496" i="1"/>
  <c r="W5496" i="1"/>
  <c r="X5496" i="1"/>
  <c r="Y5496" i="1"/>
  <c r="V5497" i="1"/>
  <c r="W5497" i="1"/>
  <c r="X5497" i="1"/>
  <c r="Y5497" i="1"/>
  <c r="V5498" i="1"/>
  <c r="W5498" i="1"/>
  <c r="X5498" i="1"/>
  <c r="Y5498" i="1"/>
  <c r="V5499" i="1"/>
  <c r="W5499" i="1"/>
  <c r="X5499" i="1"/>
  <c r="Y5499" i="1"/>
  <c r="V5500" i="1"/>
  <c r="W5500" i="1"/>
  <c r="X5500" i="1"/>
  <c r="Y5500" i="1"/>
  <c r="V5501" i="1"/>
  <c r="W5501" i="1"/>
  <c r="X5501" i="1"/>
  <c r="Y5501" i="1"/>
  <c r="V5502" i="1"/>
  <c r="W5502" i="1"/>
  <c r="X5502" i="1"/>
  <c r="Y5502" i="1"/>
  <c r="V5503" i="1"/>
  <c r="W5503" i="1"/>
  <c r="X5503" i="1"/>
  <c r="Y5503" i="1"/>
  <c r="V5504" i="1"/>
  <c r="W5504" i="1"/>
  <c r="X5504" i="1"/>
  <c r="Y5504" i="1"/>
  <c r="V5505" i="1"/>
  <c r="W5505" i="1"/>
  <c r="X5505" i="1"/>
  <c r="Y5505" i="1"/>
  <c r="V5506" i="1"/>
  <c r="W5506" i="1"/>
  <c r="X5506" i="1"/>
  <c r="Y5506" i="1"/>
  <c r="V5507" i="1"/>
  <c r="W5507" i="1"/>
  <c r="X5507" i="1"/>
  <c r="Y5507" i="1"/>
  <c r="V5508" i="1"/>
  <c r="W5508" i="1"/>
  <c r="X5508" i="1"/>
  <c r="Y5508" i="1"/>
  <c r="V5509" i="1"/>
  <c r="W5509" i="1"/>
  <c r="X5509" i="1"/>
  <c r="Y5509" i="1"/>
  <c r="V5510" i="1"/>
  <c r="W5510" i="1"/>
  <c r="X5510" i="1"/>
  <c r="Y5510" i="1"/>
  <c r="V5511" i="1"/>
  <c r="W5511" i="1"/>
  <c r="X5511" i="1"/>
  <c r="Y5511" i="1"/>
  <c r="V5512" i="1"/>
  <c r="W5512" i="1"/>
  <c r="X5512" i="1"/>
  <c r="Y5512" i="1"/>
  <c r="V5513" i="1"/>
  <c r="W5513" i="1"/>
  <c r="X5513" i="1"/>
  <c r="Y5513" i="1"/>
  <c r="V5514" i="1"/>
  <c r="W5514" i="1"/>
  <c r="X5514" i="1"/>
  <c r="Y5514" i="1"/>
  <c r="V5515" i="1"/>
  <c r="W5515" i="1"/>
  <c r="X5515" i="1"/>
  <c r="Y5515" i="1"/>
  <c r="V5516" i="1"/>
  <c r="W5516" i="1"/>
  <c r="X5516" i="1"/>
  <c r="Y5516" i="1"/>
  <c r="V5517" i="1"/>
  <c r="W5517" i="1"/>
  <c r="X5517" i="1"/>
  <c r="Y5517" i="1"/>
  <c r="V5518" i="1"/>
  <c r="W5518" i="1"/>
  <c r="X5518" i="1"/>
  <c r="Y5518" i="1"/>
  <c r="V5519" i="1"/>
  <c r="W5519" i="1"/>
  <c r="X5519" i="1"/>
  <c r="Y5519" i="1"/>
  <c r="V5520" i="1"/>
  <c r="W5520" i="1"/>
  <c r="X5520" i="1"/>
  <c r="Y5520" i="1"/>
  <c r="V5521" i="1"/>
  <c r="W5521" i="1"/>
  <c r="X5521" i="1"/>
  <c r="Y5521" i="1"/>
  <c r="V5522" i="1"/>
  <c r="W5522" i="1"/>
  <c r="X5522" i="1"/>
  <c r="Y5522" i="1"/>
  <c r="V5523" i="1"/>
  <c r="W5523" i="1"/>
  <c r="X5523" i="1"/>
  <c r="Y5523" i="1"/>
  <c r="V5524" i="1"/>
  <c r="W5524" i="1"/>
  <c r="X5524" i="1"/>
  <c r="Y5524" i="1"/>
  <c r="V5525" i="1"/>
  <c r="W5525" i="1"/>
  <c r="X5525" i="1"/>
  <c r="Y5525" i="1"/>
  <c r="V5526" i="1"/>
  <c r="W5526" i="1"/>
  <c r="X5526" i="1"/>
  <c r="Y5526" i="1"/>
  <c r="V5527" i="1"/>
  <c r="W5527" i="1"/>
  <c r="X5527" i="1"/>
  <c r="Y5527" i="1"/>
  <c r="V5528" i="1"/>
  <c r="W5528" i="1"/>
  <c r="X5528" i="1"/>
  <c r="Y5528" i="1"/>
  <c r="V5529" i="1"/>
  <c r="W5529" i="1"/>
  <c r="X5529" i="1"/>
  <c r="Y5529" i="1"/>
  <c r="V5530" i="1"/>
  <c r="W5530" i="1"/>
  <c r="X5530" i="1"/>
  <c r="Y5530" i="1"/>
  <c r="V5531" i="1"/>
  <c r="W5531" i="1"/>
  <c r="X5531" i="1"/>
  <c r="Y5531" i="1"/>
  <c r="V5532" i="1"/>
  <c r="W5532" i="1"/>
  <c r="X5532" i="1"/>
  <c r="Y5532" i="1"/>
  <c r="V5533" i="1"/>
  <c r="W5533" i="1"/>
  <c r="X5533" i="1"/>
  <c r="Y5533" i="1"/>
  <c r="V5534" i="1"/>
  <c r="W5534" i="1"/>
  <c r="X5534" i="1"/>
  <c r="Y5534" i="1"/>
  <c r="V5535" i="1"/>
  <c r="W5535" i="1"/>
  <c r="X5535" i="1"/>
  <c r="Y5535" i="1"/>
  <c r="V5536" i="1"/>
  <c r="W5536" i="1"/>
  <c r="X5536" i="1"/>
  <c r="Y5536" i="1"/>
  <c r="V5537" i="1"/>
  <c r="W5537" i="1"/>
  <c r="X5537" i="1"/>
  <c r="Y5537" i="1"/>
  <c r="V5538" i="1"/>
  <c r="W5538" i="1"/>
  <c r="X5538" i="1"/>
  <c r="Y5538" i="1"/>
  <c r="V5539" i="1"/>
  <c r="W5539" i="1"/>
  <c r="X5539" i="1"/>
  <c r="Y5539" i="1"/>
  <c r="V5540" i="1"/>
  <c r="W5540" i="1"/>
  <c r="X5540" i="1"/>
  <c r="Y5540" i="1"/>
  <c r="V5541" i="1"/>
  <c r="W5541" i="1"/>
  <c r="X5541" i="1"/>
  <c r="Y5541" i="1"/>
  <c r="V5542" i="1"/>
  <c r="W5542" i="1"/>
  <c r="X5542" i="1"/>
  <c r="Y5542" i="1"/>
  <c r="V5543" i="1"/>
  <c r="W5543" i="1"/>
  <c r="X5543" i="1"/>
  <c r="Y5543" i="1"/>
  <c r="V5544" i="1"/>
  <c r="W5544" i="1"/>
  <c r="X5544" i="1"/>
  <c r="Y5544" i="1"/>
  <c r="V5545" i="1"/>
  <c r="W5545" i="1"/>
  <c r="X5545" i="1"/>
  <c r="Y5545" i="1"/>
  <c r="V5546" i="1"/>
  <c r="W5546" i="1"/>
  <c r="X5546" i="1"/>
  <c r="Y5546" i="1"/>
  <c r="V5547" i="1"/>
  <c r="W5547" i="1"/>
  <c r="X5547" i="1"/>
  <c r="Y5547" i="1"/>
  <c r="V5548" i="1"/>
  <c r="W5548" i="1"/>
  <c r="X5548" i="1"/>
  <c r="Y5548" i="1"/>
  <c r="V5549" i="1"/>
  <c r="W5549" i="1"/>
  <c r="X5549" i="1"/>
  <c r="Y5549" i="1"/>
  <c r="V5550" i="1"/>
  <c r="W5550" i="1"/>
  <c r="X5550" i="1"/>
  <c r="Y5550" i="1"/>
  <c r="V5551" i="1"/>
  <c r="W5551" i="1"/>
  <c r="X5551" i="1"/>
  <c r="Y5551" i="1"/>
  <c r="V5552" i="1"/>
  <c r="W5552" i="1"/>
  <c r="X5552" i="1"/>
  <c r="Y5552" i="1"/>
  <c r="V5553" i="1"/>
  <c r="W5553" i="1"/>
  <c r="X5553" i="1"/>
  <c r="Y5553" i="1"/>
  <c r="V5554" i="1"/>
  <c r="W5554" i="1"/>
  <c r="X5554" i="1"/>
  <c r="Y5554" i="1"/>
  <c r="V5555" i="1"/>
  <c r="W5555" i="1"/>
  <c r="X5555" i="1"/>
  <c r="Y5555" i="1"/>
  <c r="V5556" i="1"/>
  <c r="W5556" i="1"/>
  <c r="X5556" i="1"/>
  <c r="Y5556" i="1"/>
  <c r="V5557" i="1"/>
  <c r="W5557" i="1"/>
  <c r="X5557" i="1"/>
  <c r="Y5557" i="1"/>
  <c r="V5558" i="1"/>
  <c r="W5558" i="1"/>
  <c r="X5558" i="1"/>
  <c r="Y5558" i="1"/>
  <c r="V5559" i="1"/>
  <c r="W5559" i="1"/>
  <c r="X5559" i="1"/>
  <c r="Y5559" i="1"/>
  <c r="V5560" i="1"/>
  <c r="W5560" i="1"/>
  <c r="X5560" i="1"/>
  <c r="Y5560" i="1"/>
  <c r="V5561" i="1"/>
  <c r="W5561" i="1"/>
  <c r="X5561" i="1"/>
  <c r="Y5561" i="1"/>
  <c r="V5562" i="1"/>
  <c r="W5562" i="1"/>
  <c r="X5562" i="1"/>
  <c r="Y5562" i="1"/>
  <c r="V5563" i="1"/>
  <c r="W5563" i="1"/>
  <c r="X5563" i="1"/>
  <c r="Y5563" i="1"/>
  <c r="V5564" i="1"/>
  <c r="W5564" i="1"/>
  <c r="X5564" i="1"/>
  <c r="Y5564" i="1"/>
  <c r="V5565" i="1"/>
  <c r="W5565" i="1"/>
  <c r="X5565" i="1"/>
  <c r="Y5565" i="1"/>
  <c r="V5566" i="1"/>
  <c r="W5566" i="1"/>
  <c r="X5566" i="1"/>
  <c r="Y5566" i="1"/>
  <c r="V5567" i="1"/>
  <c r="W5567" i="1"/>
  <c r="X5567" i="1"/>
  <c r="Y5567" i="1"/>
  <c r="V5568" i="1"/>
  <c r="W5568" i="1"/>
  <c r="X5568" i="1"/>
  <c r="Y5568" i="1"/>
  <c r="V5569" i="1"/>
  <c r="W5569" i="1"/>
  <c r="X5569" i="1"/>
  <c r="Y5569" i="1"/>
  <c r="V5570" i="1"/>
  <c r="W5570" i="1"/>
  <c r="X5570" i="1"/>
  <c r="Y5570" i="1"/>
  <c r="V5571" i="1"/>
  <c r="W5571" i="1"/>
  <c r="X5571" i="1"/>
  <c r="Y5571" i="1"/>
  <c r="V5572" i="1"/>
  <c r="W5572" i="1"/>
  <c r="X5572" i="1"/>
  <c r="Y5572" i="1"/>
  <c r="V5573" i="1"/>
  <c r="W5573" i="1"/>
  <c r="X5573" i="1"/>
  <c r="Y5573" i="1"/>
  <c r="V5574" i="1"/>
  <c r="W5574" i="1"/>
  <c r="X5574" i="1"/>
  <c r="Y5574" i="1"/>
  <c r="V5575" i="1"/>
  <c r="W5575" i="1"/>
  <c r="X5575" i="1"/>
  <c r="Y5575" i="1"/>
  <c r="V5576" i="1"/>
  <c r="W5576" i="1"/>
  <c r="X5576" i="1"/>
  <c r="Y5576" i="1"/>
  <c r="V5577" i="1"/>
  <c r="W5577" i="1"/>
  <c r="X5577" i="1"/>
  <c r="Y5577" i="1"/>
  <c r="V5578" i="1"/>
  <c r="W5578" i="1"/>
  <c r="X5578" i="1"/>
  <c r="Y5578" i="1"/>
  <c r="V5579" i="1"/>
  <c r="W5579" i="1"/>
  <c r="X5579" i="1"/>
  <c r="Y5579" i="1"/>
  <c r="V5580" i="1"/>
  <c r="W5580" i="1"/>
  <c r="X5580" i="1"/>
  <c r="Y5580" i="1"/>
  <c r="V5581" i="1"/>
  <c r="W5581" i="1"/>
  <c r="X5581" i="1"/>
  <c r="Y5581" i="1"/>
  <c r="V5582" i="1"/>
  <c r="W5582" i="1"/>
  <c r="X5582" i="1"/>
  <c r="Y5582" i="1"/>
  <c r="V5583" i="1"/>
  <c r="W5583" i="1"/>
  <c r="X5583" i="1"/>
  <c r="Y5583" i="1"/>
  <c r="V5584" i="1"/>
  <c r="W5584" i="1"/>
  <c r="X5584" i="1"/>
  <c r="Y5584" i="1"/>
  <c r="V5585" i="1"/>
  <c r="W5585" i="1"/>
  <c r="X5585" i="1"/>
  <c r="Y5585" i="1"/>
  <c r="V5586" i="1"/>
  <c r="W5586" i="1"/>
  <c r="X5586" i="1"/>
  <c r="Y5586" i="1"/>
  <c r="V5587" i="1"/>
  <c r="W5587" i="1"/>
  <c r="X5587" i="1"/>
  <c r="Y5587" i="1"/>
  <c r="V5588" i="1"/>
  <c r="W5588" i="1"/>
  <c r="X5588" i="1"/>
  <c r="Y5588" i="1"/>
  <c r="V5589" i="1"/>
  <c r="W5589" i="1"/>
  <c r="X5589" i="1"/>
  <c r="Y5589" i="1"/>
  <c r="V5590" i="1"/>
  <c r="W5590" i="1"/>
  <c r="X5590" i="1"/>
  <c r="Y5590" i="1"/>
  <c r="V5591" i="1"/>
  <c r="W5591" i="1"/>
  <c r="X5591" i="1"/>
  <c r="Y5591" i="1"/>
  <c r="V5592" i="1"/>
  <c r="W5592" i="1"/>
  <c r="X5592" i="1"/>
  <c r="Y5592" i="1"/>
  <c r="V5593" i="1"/>
  <c r="W5593" i="1"/>
  <c r="X5593" i="1"/>
  <c r="Y5593" i="1"/>
  <c r="V5594" i="1"/>
  <c r="W5594" i="1"/>
  <c r="X5594" i="1"/>
  <c r="Y5594" i="1"/>
  <c r="V5595" i="1"/>
  <c r="W5595" i="1"/>
  <c r="X5595" i="1"/>
  <c r="Y5595" i="1"/>
  <c r="V5596" i="1"/>
  <c r="W5596" i="1"/>
  <c r="X5596" i="1"/>
  <c r="Y5596" i="1"/>
  <c r="V5597" i="1"/>
  <c r="W5597" i="1"/>
  <c r="X5597" i="1"/>
  <c r="Y5597" i="1"/>
  <c r="V5598" i="1"/>
  <c r="W5598" i="1"/>
  <c r="X5598" i="1"/>
  <c r="Y5598" i="1"/>
  <c r="V5599" i="1"/>
  <c r="W5599" i="1"/>
  <c r="X5599" i="1"/>
  <c r="Y5599" i="1"/>
  <c r="V5600" i="1"/>
  <c r="W5600" i="1"/>
  <c r="X5600" i="1"/>
  <c r="Y5600" i="1"/>
  <c r="V5601" i="1"/>
  <c r="W5601" i="1"/>
  <c r="X5601" i="1"/>
  <c r="Y5601" i="1"/>
  <c r="V5602" i="1"/>
  <c r="W5602" i="1"/>
  <c r="X5602" i="1"/>
  <c r="Y5602" i="1"/>
  <c r="V5603" i="1"/>
  <c r="W5603" i="1"/>
  <c r="X5603" i="1"/>
  <c r="Y5603" i="1"/>
  <c r="V5604" i="1"/>
  <c r="W5604" i="1"/>
  <c r="X5604" i="1"/>
  <c r="Y5604" i="1"/>
  <c r="V5605" i="1"/>
  <c r="W5605" i="1"/>
  <c r="X5605" i="1"/>
  <c r="Y5605" i="1"/>
  <c r="V5606" i="1"/>
  <c r="W5606" i="1"/>
  <c r="X5606" i="1"/>
  <c r="Y5606" i="1"/>
  <c r="V5607" i="1"/>
  <c r="W5607" i="1"/>
  <c r="X5607" i="1"/>
  <c r="Y5607" i="1"/>
  <c r="V5608" i="1"/>
  <c r="W5608" i="1"/>
  <c r="X5608" i="1"/>
  <c r="Y5608" i="1"/>
  <c r="V5609" i="1"/>
  <c r="W5609" i="1"/>
  <c r="X5609" i="1"/>
  <c r="Y5609" i="1"/>
  <c r="V5610" i="1"/>
  <c r="W5610" i="1"/>
  <c r="X5610" i="1"/>
  <c r="Y5610" i="1"/>
  <c r="V5611" i="1"/>
  <c r="W5611" i="1"/>
  <c r="X5611" i="1"/>
  <c r="Y5611" i="1"/>
  <c r="V5612" i="1"/>
  <c r="W5612" i="1"/>
  <c r="X5612" i="1"/>
  <c r="Y5612" i="1"/>
  <c r="V5613" i="1"/>
  <c r="W5613" i="1"/>
  <c r="X5613" i="1"/>
  <c r="Y5613" i="1"/>
  <c r="V5614" i="1"/>
  <c r="W5614" i="1"/>
  <c r="X5614" i="1"/>
  <c r="Y5614" i="1"/>
  <c r="V5615" i="1"/>
  <c r="W5615" i="1"/>
  <c r="X5615" i="1"/>
  <c r="Y5615" i="1"/>
  <c r="V5616" i="1"/>
  <c r="W5616" i="1"/>
  <c r="X5616" i="1"/>
  <c r="Y5616" i="1"/>
  <c r="V5617" i="1"/>
  <c r="W5617" i="1"/>
  <c r="X5617" i="1"/>
  <c r="Y5617" i="1"/>
  <c r="V5618" i="1"/>
  <c r="W5618" i="1"/>
  <c r="X5618" i="1"/>
  <c r="Y5618" i="1"/>
  <c r="V5619" i="1"/>
  <c r="W5619" i="1"/>
  <c r="X5619" i="1"/>
  <c r="Y5619" i="1"/>
  <c r="V5620" i="1"/>
  <c r="W5620" i="1"/>
  <c r="X5620" i="1"/>
  <c r="Y5620" i="1"/>
  <c r="V5621" i="1"/>
  <c r="W5621" i="1"/>
  <c r="X5621" i="1"/>
  <c r="Y5621" i="1"/>
  <c r="V5622" i="1"/>
  <c r="W5622" i="1"/>
  <c r="X5622" i="1"/>
  <c r="Y5622" i="1"/>
  <c r="V5623" i="1"/>
  <c r="W5623" i="1"/>
  <c r="X5623" i="1"/>
  <c r="Y5623" i="1"/>
  <c r="V5624" i="1"/>
  <c r="W5624" i="1"/>
  <c r="X5624" i="1"/>
  <c r="Y5624" i="1"/>
  <c r="V5625" i="1"/>
  <c r="W5625" i="1"/>
  <c r="X5625" i="1"/>
  <c r="Y5625" i="1"/>
  <c r="V5626" i="1"/>
  <c r="W5626" i="1"/>
  <c r="X5626" i="1"/>
  <c r="Y5626" i="1"/>
  <c r="V5627" i="1"/>
  <c r="W5627" i="1"/>
  <c r="X5627" i="1"/>
  <c r="Y5627" i="1"/>
  <c r="V5628" i="1"/>
  <c r="W5628" i="1"/>
  <c r="X5628" i="1"/>
  <c r="Y5628" i="1"/>
  <c r="V5629" i="1"/>
  <c r="W5629" i="1"/>
  <c r="X5629" i="1"/>
  <c r="Y5629" i="1"/>
  <c r="V5630" i="1"/>
  <c r="W5630" i="1"/>
  <c r="X5630" i="1"/>
  <c r="Y5630" i="1"/>
  <c r="V5631" i="1"/>
  <c r="W5631" i="1"/>
  <c r="X5631" i="1"/>
  <c r="Y5631" i="1"/>
  <c r="V5632" i="1"/>
  <c r="W5632" i="1"/>
  <c r="X5632" i="1"/>
  <c r="Y5632" i="1"/>
  <c r="V5633" i="1"/>
  <c r="W5633" i="1"/>
  <c r="X5633" i="1"/>
  <c r="Y5633" i="1"/>
  <c r="V5634" i="1"/>
  <c r="W5634" i="1"/>
  <c r="X5634" i="1"/>
  <c r="Y5634" i="1"/>
  <c r="V5635" i="1"/>
  <c r="W5635" i="1"/>
  <c r="X5635" i="1"/>
  <c r="Y5635" i="1"/>
  <c r="V5636" i="1"/>
  <c r="W5636" i="1"/>
  <c r="X5636" i="1"/>
  <c r="Y5636" i="1"/>
  <c r="V5637" i="1"/>
  <c r="W5637" i="1"/>
  <c r="X5637" i="1"/>
  <c r="Y5637" i="1"/>
  <c r="V5638" i="1"/>
  <c r="W5638" i="1"/>
  <c r="X5638" i="1"/>
  <c r="Y5638" i="1"/>
  <c r="V5639" i="1"/>
  <c r="W5639" i="1"/>
  <c r="X5639" i="1"/>
  <c r="Y5639" i="1"/>
  <c r="V5640" i="1"/>
  <c r="W5640" i="1"/>
  <c r="X5640" i="1"/>
  <c r="Y5640" i="1"/>
  <c r="V5641" i="1"/>
  <c r="W5641" i="1"/>
  <c r="X5641" i="1"/>
  <c r="Y5641" i="1"/>
  <c r="V5642" i="1"/>
  <c r="W5642" i="1"/>
  <c r="X5642" i="1"/>
  <c r="Y5642" i="1"/>
  <c r="V5643" i="1"/>
  <c r="W5643" i="1"/>
  <c r="X5643" i="1"/>
  <c r="Y5643" i="1"/>
  <c r="V5644" i="1"/>
  <c r="W5644" i="1"/>
  <c r="X5644" i="1"/>
  <c r="Y5644" i="1"/>
  <c r="V5645" i="1"/>
  <c r="W5645" i="1"/>
  <c r="X5645" i="1"/>
  <c r="Y5645" i="1"/>
  <c r="V5646" i="1"/>
  <c r="W5646" i="1"/>
  <c r="X5646" i="1"/>
  <c r="Y5646" i="1"/>
  <c r="V5647" i="1"/>
  <c r="W5647" i="1"/>
  <c r="X5647" i="1"/>
  <c r="Y5647" i="1"/>
  <c r="V5648" i="1"/>
  <c r="W5648" i="1"/>
  <c r="X5648" i="1"/>
  <c r="Y5648" i="1"/>
  <c r="V5649" i="1"/>
  <c r="W5649" i="1"/>
  <c r="X5649" i="1"/>
  <c r="Y5649" i="1"/>
  <c r="V5650" i="1"/>
  <c r="W5650" i="1"/>
  <c r="X5650" i="1"/>
  <c r="Y5650" i="1"/>
  <c r="V5651" i="1"/>
  <c r="W5651" i="1"/>
  <c r="X5651" i="1"/>
  <c r="Y5651" i="1"/>
  <c r="V5652" i="1"/>
  <c r="W5652" i="1"/>
  <c r="X5652" i="1"/>
  <c r="Y5652" i="1"/>
  <c r="V5653" i="1"/>
  <c r="W5653" i="1"/>
  <c r="X5653" i="1"/>
  <c r="Y5653" i="1"/>
  <c r="V5654" i="1"/>
  <c r="W5654" i="1"/>
  <c r="X5654" i="1"/>
  <c r="Y5654" i="1"/>
  <c r="V5655" i="1"/>
  <c r="W5655" i="1"/>
  <c r="X5655" i="1"/>
  <c r="Y5655" i="1"/>
  <c r="V5656" i="1"/>
  <c r="W5656" i="1"/>
  <c r="X5656" i="1"/>
  <c r="Y5656" i="1"/>
  <c r="V5657" i="1"/>
  <c r="W5657" i="1"/>
  <c r="X5657" i="1"/>
  <c r="Y5657" i="1"/>
  <c r="V5658" i="1"/>
  <c r="W5658" i="1"/>
  <c r="X5658" i="1"/>
  <c r="Y5658" i="1"/>
  <c r="V5659" i="1"/>
  <c r="W5659" i="1"/>
  <c r="X5659" i="1"/>
  <c r="Y5659" i="1"/>
  <c r="V5660" i="1"/>
  <c r="W5660" i="1"/>
  <c r="X5660" i="1"/>
  <c r="Y5660" i="1"/>
  <c r="V5661" i="1"/>
  <c r="W5661" i="1"/>
  <c r="X5661" i="1"/>
  <c r="Y5661" i="1"/>
  <c r="V5662" i="1"/>
  <c r="W5662" i="1"/>
  <c r="X5662" i="1"/>
  <c r="Y5662" i="1"/>
  <c r="V5663" i="1"/>
  <c r="W5663" i="1"/>
  <c r="X5663" i="1"/>
  <c r="Y5663" i="1"/>
  <c r="V5664" i="1"/>
  <c r="W5664" i="1"/>
  <c r="X5664" i="1"/>
  <c r="Y5664" i="1"/>
  <c r="V5665" i="1"/>
  <c r="W5665" i="1"/>
  <c r="X5665" i="1"/>
  <c r="Y5665" i="1"/>
  <c r="V5666" i="1"/>
  <c r="W5666" i="1"/>
  <c r="X5666" i="1"/>
  <c r="Y5666" i="1"/>
  <c r="V5667" i="1"/>
  <c r="W5667" i="1"/>
  <c r="X5667" i="1"/>
  <c r="Y5667" i="1"/>
  <c r="V5668" i="1"/>
  <c r="W5668" i="1"/>
  <c r="X5668" i="1"/>
  <c r="Y5668" i="1"/>
  <c r="V5669" i="1"/>
  <c r="W5669" i="1"/>
  <c r="X5669" i="1"/>
  <c r="Y5669" i="1"/>
  <c r="V5670" i="1"/>
  <c r="W5670" i="1"/>
  <c r="X5670" i="1"/>
  <c r="Y5670" i="1"/>
  <c r="V5671" i="1"/>
  <c r="W5671" i="1"/>
  <c r="X5671" i="1"/>
  <c r="Y5671" i="1"/>
  <c r="V5672" i="1"/>
  <c r="W5672" i="1"/>
  <c r="X5672" i="1"/>
  <c r="Y5672" i="1"/>
  <c r="V5673" i="1"/>
  <c r="W5673" i="1"/>
  <c r="X5673" i="1"/>
  <c r="Y5673" i="1"/>
  <c r="V5674" i="1"/>
  <c r="W5674" i="1"/>
  <c r="X5674" i="1"/>
  <c r="Y5674" i="1"/>
  <c r="V5675" i="1"/>
  <c r="W5675" i="1"/>
  <c r="X5675" i="1"/>
  <c r="Y5675" i="1"/>
  <c r="V5676" i="1"/>
  <c r="W5676" i="1"/>
  <c r="X5676" i="1"/>
  <c r="Y5676" i="1"/>
  <c r="V5677" i="1"/>
  <c r="W5677" i="1"/>
  <c r="X5677" i="1"/>
  <c r="Y5677" i="1"/>
  <c r="V5678" i="1"/>
  <c r="W5678" i="1"/>
  <c r="X5678" i="1"/>
  <c r="Y5678" i="1"/>
  <c r="V5679" i="1"/>
  <c r="W5679" i="1"/>
  <c r="X5679" i="1"/>
  <c r="Y5679" i="1"/>
  <c r="V5680" i="1"/>
  <c r="W5680" i="1"/>
  <c r="X5680" i="1"/>
  <c r="Y5680" i="1"/>
  <c r="V5681" i="1"/>
  <c r="W5681" i="1"/>
  <c r="X5681" i="1"/>
  <c r="Y5681" i="1"/>
  <c r="V5682" i="1"/>
  <c r="W5682" i="1"/>
  <c r="X5682" i="1"/>
  <c r="Y5682" i="1"/>
  <c r="V5683" i="1"/>
  <c r="W5683" i="1"/>
  <c r="X5683" i="1"/>
  <c r="Y5683" i="1"/>
  <c r="V5684" i="1"/>
  <c r="W5684" i="1"/>
  <c r="X5684" i="1"/>
  <c r="Y5684" i="1"/>
  <c r="V5685" i="1"/>
  <c r="W5685" i="1"/>
  <c r="X5685" i="1"/>
  <c r="Y5685" i="1"/>
  <c r="V5686" i="1"/>
  <c r="W5686" i="1"/>
  <c r="X5686" i="1"/>
  <c r="Y5686" i="1"/>
  <c r="V5687" i="1"/>
  <c r="W5687" i="1"/>
  <c r="X5687" i="1"/>
  <c r="Y5687" i="1"/>
  <c r="V5688" i="1"/>
  <c r="W5688" i="1"/>
  <c r="X5688" i="1"/>
  <c r="Y5688" i="1"/>
  <c r="V5689" i="1"/>
  <c r="W5689" i="1"/>
  <c r="X5689" i="1"/>
  <c r="Y5689" i="1"/>
  <c r="V5690" i="1"/>
  <c r="W5690" i="1"/>
  <c r="X5690" i="1"/>
  <c r="Y5690" i="1"/>
  <c r="V5691" i="1"/>
  <c r="W5691" i="1"/>
  <c r="X5691" i="1"/>
  <c r="Y5691" i="1"/>
  <c r="V5692" i="1"/>
  <c r="W5692" i="1"/>
  <c r="X5692" i="1"/>
  <c r="Y5692" i="1"/>
  <c r="V5693" i="1"/>
  <c r="W5693" i="1"/>
  <c r="X5693" i="1"/>
  <c r="Y5693" i="1"/>
  <c r="V5694" i="1"/>
  <c r="W5694" i="1"/>
  <c r="X5694" i="1"/>
  <c r="Y5694" i="1"/>
  <c r="V5695" i="1"/>
  <c r="W5695" i="1"/>
  <c r="X5695" i="1"/>
  <c r="Y5695" i="1"/>
  <c r="V5696" i="1"/>
  <c r="W5696" i="1"/>
  <c r="X5696" i="1"/>
  <c r="Y5696" i="1"/>
  <c r="V5697" i="1"/>
  <c r="W5697" i="1"/>
  <c r="X5697" i="1"/>
  <c r="Y5697" i="1"/>
  <c r="V5698" i="1"/>
  <c r="W5698" i="1"/>
  <c r="X5698" i="1"/>
  <c r="Y5698" i="1"/>
  <c r="V5699" i="1"/>
  <c r="W5699" i="1"/>
  <c r="X5699" i="1"/>
  <c r="Y5699" i="1"/>
  <c r="V5700" i="1"/>
  <c r="W5700" i="1"/>
  <c r="X5700" i="1"/>
  <c r="Y5700" i="1"/>
  <c r="V5701" i="1"/>
  <c r="W5701" i="1"/>
  <c r="X5701" i="1"/>
  <c r="Y5701" i="1"/>
  <c r="V5702" i="1"/>
  <c r="W5702" i="1"/>
  <c r="X5702" i="1"/>
  <c r="Y5702" i="1"/>
  <c r="V5703" i="1"/>
  <c r="W5703" i="1"/>
  <c r="X5703" i="1"/>
  <c r="Y5703" i="1"/>
  <c r="V5704" i="1"/>
  <c r="W5704" i="1"/>
  <c r="X5704" i="1"/>
  <c r="Y5704" i="1"/>
  <c r="V5705" i="1"/>
  <c r="W5705" i="1"/>
  <c r="X5705" i="1"/>
  <c r="Y5705" i="1"/>
  <c r="V5706" i="1"/>
  <c r="W5706" i="1"/>
  <c r="X5706" i="1"/>
  <c r="Y5706" i="1"/>
  <c r="V5707" i="1"/>
  <c r="W5707" i="1"/>
  <c r="X5707" i="1"/>
  <c r="Y5707" i="1"/>
  <c r="V5708" i="1"/>
  <c r="W5708" i="1"/>
  <c r="X5708" i="1"/>
  <c r="Y5708" i="1"/>
  <c r="V5709" i="1"/>
  <c r="W5709" i="1"/>
  <c r="X5709" i="1"/>
  <c r="Y5709" i="1"/>
  <c r="V5710" i="1"/>
  <c r="W5710" i="1"/>
  <c r="X5710" i="1"/>
  <c r="Y5710" i="1"/>
  <c r="V5711" i="1"/>
  <c r="W5711" i="1"/>
  <c r="X5711" i="1"/>
  <c r="Y5711" i="1"/>
  <c r="V5712" i="1"/>
  <c r="W5712" i="1"/>
  <c r="X5712" i="1"/>
  <c r="Y5712" i="1"/>
  <c r="V5713" i="1"/>
  <c r="W5713" i="1"/>
  <c r="X5713" i="1"/>
  <c r="Y5713" i="1"/>
  <c r="V5714" i="1"/>
  <c r="W5714" i="1"/>
  <c r="X5714" i="1"/>
  <c r="Y5714" i="1"/>
  <c r="V5715" i="1"/>
  <c r="W5715" i="1"/>
  <c r="X5715" i="1"/>
  <c r="Y5715" i="1"/>
  <c r="V5716" i="1"/>
  <c r="W5716" i="1"/>
  <c r="X5716" i="1"/>
  <c r="Y5716" i="1"/>
  <c r="V5717" i="1"/>
  <c r="W5717" i="1"/>
  <c r="X5717" i="1"/>
  <c r="Y5717" i="1"/>
  <c r="V5718" i="1"/>
  <c r="W5718" i="1"/>
  <c r="X5718" i="1"/>
  <c r="Y5718" i="1"/>
  <c r="V5719" i="1"/>
  <c r="W5719" i="1"/>
  <c r="X5719" i="1"/>
  <c r="Y5719" i="1"/>
  <c r="V5720" i="1"/>
  <c r="W5720" i="1"/>
  <c r="X5720" i="1"/>
  <c r="Y5720" i="1"/>
  <c r="V5721" i="1"/>
  <c r="W5721" i="1"/>
  <c r="X5721" i="1"/>
  <c r="Y5721" i="1"/>
  <c r="V5722" i="1"/>
  <c r="W5722" i="1"/>
  <c r="X5722" i="1"/>
  <c r="Y5722" i="1"/>
  <c r="V5723" i="1"/>
  <c r="W5723" i="1"/>
  <c r="X5723" i="1"/>
  <c r="Y5723" i="1"/>
  <c r="V5724" i="1"/>
  <c r="W5724" i="1"/>
  <c r="X5724" i="1"/>
  <c r="Y5724" i="1"/>
  <c r="V5725" i="1"/>
  <c r="W5725" i="1"/>
  <c r="X5725" i="1"/>
  <c r="Y5725" i="1"/>
  <c r="V5726" i="1"/>
  <c r="W5726" i="1"/>
  <c r="X5726" i="1"/>
  <c r="Y5726" i="1"/>
  <c r="V5727" i="1"/>
  <c r="W5727" i="1"/>
  <c r="X5727" i="1"/>
  <c r="Y5727" i="1"/>
  <c r="V5728" i="1"/>
  <c r="W5728" i="1"/>
  <c r="X5728" i="1"/>
  <c r="Y5728" i="1"/>
  <c r="V5729" i="1"/>
  <c r="W5729" i="1"/>
  <c r="X5729" i="1"/>
  <c r="Y5729" i="1"/>
  <c r="V5730" i="1"/>
  <c r="W5730" i="1"/>
  <c r="X5730" i="1"/>
  <c r="Y5730" i="1"/>
  <c r="V5731" i="1"/>
  <c r="W5731" i="1"/>
  <c r="X5731" i="1"/>
  <c r="Y5731" i="1"/>
  <c r="V5732" i="1"/>
  <c r="W5732" i="1"/>
  <c r="X5732" i="1"/>
  <c r="Y5732" i="1"/>
  <c r="V5733" i="1"/>
  <c r="W5733" i="1"/>
  <c r="X5733" i="1"/>
  <c r="Y5733" i="1"/>
  <c r="V5734" i="1"/>
  <c r="W5734" i="1"/>
  <c r="X5734" i="1"/>
  <c r="Y5734" i="1"/>
  <c r="V5735" i="1"/>
  <c r="W5735" i="1"/>
  <c r="X5735" i="1"/>
  <c r="Y5735" i="1"/>
  <c r="V5736" i="1"/>
  <c r="W5736" i="1"/>
  <c r="X5736" i="1"/>
  <c r="Y5736" i="1"/>
  <c r="V5737" i="1"/>
  <c r="W5737" i="1"/>
  <c r="X5737" i="1"/>
  <c r="Y5737" i="1"/>
  <c r="V5738" i="1"/>
  <c r="W5738" i="1"/>
  <c r="X5738" i="1"/>
  <c r="Y5738" i="1"/>
  <c r="V5739" i="1"/>
  <c r="W5739" i="1"/>
  <c r="X5739" i="1"/>
  <c r="Y5739" i="1"/>
  <c r="V5740" i="1"/>
  <c r="W5740" i="1"/>
  <c r="X5740" i="1"/>
  <c r="Y5740" i="1"/>
  <c r="V5741" i="1"/>
  <c r="W5741" i="1"/>
  <c r="X5741" i="1"/>
  <c r="Y5741" i="1"/>
  <c r="V5742" i="1"/>
  <c r="W5742" i="1"/>
  <c r="X5742" i="1"/>
  <c r="Y5742" i="1"/>
  <c r="V5743" i="1"/>
  <c r="W5743" i="1"/>
  <c r="X5743" i="1"/>
  <c r="Y5743" i="1"/>
  <c r="V5744" i="1"/>
  <c r="W5744" i="1"/>
  <c r="X5744" i="1"/>
  <c r="Y5744" i="1"/>
  <c r="V5745" i="1"/>
  <c r="W5745" i="1"/>
  <c r="X5745" i="1"/>
  <c r="Y5745" i="1"/>
  <c r="V5746" i="1"/>
  <c r="W5746" i="1"/>
  <c r="X5746" i="1"/>
  <c r="Y5746" i="1"/>
  <c r="V5747" i="1"/>
  <c r="W5747" i="1"/>
  <c r="X5747" i="1"/>
  <c r="Y5747" i="1"/>
  <c r="V5748" i="1"/>
  <c r="W5748" i="1"/>
  <c r="X5748" i="1"/>
  <c r="Y5748" i="1"/>
  <c r="V5749" i="1"/>
  <c r="W5749" i="1"/>
  <c r="X5749" i="1"/>
  <c r="Y5749" i="1"/>
  <c r="V5750" i="1"/>
  <c r="W5750" i="1"/>
  <c r="X5750" i="1"/>
  <c r="Y5750" i="1"/>
  <c r="V5751" i="1"/>
  <c r="W5751" i="1"/>
  <c r="X5751" i="1"/>
  <c r="Y5751" i="1"/>
  <c r="V5752" i="1"/>
  <c r="W5752" i="1"/>
  <c r="X5752" i="1"/>
  <c r="Y5752" i="1"/>
  <c r="V5753" i="1"/>
  <c r="W5753" i="1"/>
  <c r="X5753" i="1"/>
  <c r="Y5753" i="1"/>
  <c r="V5754" i="1"/>
  <c r="W5754" i="1"/>
  <c r="X5754" i="1"/>
  <c r="Y5754" i="1"/>
  <c r="V5755" i="1"/>
  <c r="W5755" i="1"/>
  <c r="X5755" i="1"/>
  <c r="Y5755" i="1"/>
  <c r="V5756" i="1"/>
  <c r="W5756" i="1"/>
  <c r="X5756" i="1"/>
  <c r="Y5756" i="1"/>
  <c r="V5757" i="1"/>
  <c r="W5757" i="1"/>
  <c r="X5757" i="1"/>
  <c r="Y5757" i="1"/>
  <c r="V5758" i="1"/>
  <c r="W5758" i="1"/>
  <c r="X5758" i="1"/>
  <c r="Y5758" i="1"/>
  <c r="V5759" i="1"/>
  <c r="W5759" i="1"/>
  <c r="X5759" i="1"/>
  <c r="Y5759" i="1"/>
  <c r="V5760" i="1"/>
  <c r="W5760" i="1"/>
  <c r="X5760" i="1"/>
  <c r="Y5760" i="1"/>
  <c r="V5761" i="1"/>
  <c r="W5761" i="1"/>
  <c r="X5761" i="1"/>
  <c r="Y5761" i="1"/>
  <c r="V5762" i="1"/>
  <c r="W5762" i="1"/>
  <c r="X5762" i="1"/>
  <c r="Y5762" i="1"/>
  <c r="V5763" i="1"/>
  <c r="W5763" i="1"/>
  <c r="X5763" i="1"/>
  <c r="Y5763" i="1"/>
  <c r="V5764" i="1"/>
  <c r="W5764" i="1"/>
  <c r="X5764" i="1"/>
  <c r="Y5764" i="1"/>
  <c r="V5765" i="1"/>
  <c r="W5765" i="1"/>
  <c r="X5765" i="1"/>
  <c r="Y5765" i="1"/>
  <c r="V5766" i="1"/>
  <c r="W5766" i="1"/>
  <c r="X5766" i="1"/>
  <c r="Y5766" i="1"/>
  <c r="V5767" i="1"/>
  <c r="W5767" i="1"/>
  <c r="X5767" i="1"/>
  <c r="Y5767" i="1"/>
  <c r="V5768" i="1"/>
  <c r="W5768" i="1"/>
  <c r="X5768" i="1"/>
  <c r="Y5768" i="1"/>
  <c r="V5769" i="1"/>
  <c r="W5769" i="1"/>
  <c r="X5769" i="1"/>
  <c r="Y5769" i="1"/>
  <c r="V5770" i="1"/>
  <c r="W5770" i="1"/>
  <c r="X5770" i="1"/>
  <c r="Y5770" i="1"/>
  <c r="V5771" i="1"/>
  <c r="W5771" i="1"/>
  <c r="X5771" i="1"/>
  <c r="Y5771" i="1"/>
  <c r="V5772" i="1"/>
  <c r="W5772" i="1"/>
  <c r="X5772" i="1"/>
  <c r="Y5772" i="1"/>
  <c r="V5773" i="1"/>
  <c r="W5773" i="1"/>
  <c r="X5773" i="1"/>
  <c r="Y5773" i="1"/>
  <c r="V5774" i="1"/>
  <c r="W5774" i="1"/>
  <c r="X5774" i="1"/>
  <c r="Y5774" i="1"/>
  <c r="V5775" i="1"/>
  <c r="W5775" i="1"/>
  <c r="X5775" i="1"/>
  <c r="Y5775" i="1"/>
  <c r="V5776" i="1"/>
  <c r="W5776" i="1"/>
  <c r="X5776" i="1"/>
  <c r="Y5776" i="1"/>
  <c r="V5777" i="1"/>
  <c r="W5777" i="1"/>
  <c r="X5777" i="1"/>
  <c r="Y5777" i="1"/>
  <c r="V5778" i="1"/>
  <c r="W5778" i="1"/>
  <c r="X5778" i="1"/>
  <c r="Y5778" i="1"/>
  <c r="V5779" i="1"/>
  <c r="W5779" i="1"/>
  <c r="X5779" i="1"/>
  <c r="Y5779" i="1"/>
  <c r="V5780" i="1"/>
  <c r="W5780" i="1"/>
  <c r="X5780" i="1"/>
  <c r="Y5780" i="1"/>
  <c r="V5781" i="1"/>
  <c r="W5781" i="1"/>
  <c r="X5781" i="1"/>
  <c r="Y5781" i="1"/>
  <c r="V5782" i="1"/>
  <c r="W5782" i="1"/>
  <c r="X5782" i="1"/>
  <c r="Y5782" i="1"/>
  <c r="V5783" i="1"/>
  <c r="W5783" i="1"/>
  <c r="X5783" i="1"/>
  <c r="Y5783" i="1"/>
  <c r="V5784" i="1"/>
  <c r="W5784" i="1"/>
  <c r="X5784" i="1"/>
  <c r="Y5784" i="1"/>
  <c r="V5785" i="1"/>
  <c r="W5785" i="1"/>
  <c r="X5785" i="1"/>
  <c r="Y5785" i="1"/>
  <c r="V5786" i="1"/>
  <c r="W5786" i="1"/>
  <c r="X5786" i="1"/>
  <c r="Y5786" i="1"/>
  <c r="V5787" i="1"/>
  <c r="W5787" i="1"/>
  <c r="X5787" i="1"/>
  <c r="Y5787" i="1"/>
  <c r="V5788" i="1"/>
  <c r="W5788" i="1"/>
  <c r="X5788" i="1"/>
  <c r="Y5788" i="1"/>
  <c r="V5789" i="1"/>
  <c r="W5789" i="1"/>
  <c r="X5789" i="1"/>
  <c r="Y5789" i="1"/>
  <c r="V5790" i="1"/>
  <c r="W5790" i="1"/>
  <c r="X5790" i="1"/>
  <c r="Y5790" i="1"/>
  <c r="V5791" i="1"/>
  <c r="W5791" i="1"/>
  <c r="X5791" i="1"/>
  <c r="Y5791" i="1"/>
  <c r="V5792" i="1"/>
  <c r="W5792" i="1"/>
  <c r="X5792" i="1"/>
  <c r="Y5792" i="1"/>
  <c r="V5793" i="1"/>
  <c r="W5793" i="1"/>
  <c r="X5793" i="1"/>
  <c r="Y5793" i="1"/>
  <c r="V5794" i="1"/>
  <c r="W5794" i="1"/>
  <c r="X5794" i="1"/>
  <c r="Y5794" i="1"/>
  <c r="V5795" i="1"/>
  <c r="W5795" i="1"/>
  <c r="X5795" i="1"/>
  <c r="Y5795" i="1"/>
  <c r="V5796" i="1"/>
  <c r="W5796" i="1"/>
  <c r="X5796" i="1"/>
  <c r="Y5796" i="1"/>
  <c r="V5797" i="1"/>
  <c r="W5797" i="1"/>
  <c r="X5797" i="1"/>
  <c r="Y5797" i="1"/>
  <c r="V5798" i="1"/>
  <c r="W5798" i="1"/>
  <c r="X5798" i="1"/>
  <c r="Y5798" i="1"/>
  <c r="V5799" i="1"/>
  <c r="W5799" i="1"/>
  <c r="X5799" i="1"/>
  <c r="Y5799" i="1"/>
  <c r="V5800" i="1"/>
  <c r="W5800" i="1"/>
  <c r="X5800" i="1"/>
  <c r="Y5800" i="1"/>
  <c r="V5801" i="1"/>
  <c r="W5801" i="1"/>
  <c r="X5801" i="1"/>
  <c r="Y5801" i="1"/>
  <c r="V5802" i="1"/>
  <c r="W5802" i="1"/>
  <c r="X5802" i="1"/>
  <c r="Y5802" i="1"/>
  <c r="V5803" i="1"/>
  <c r="W5803" i="1"/>
  <c r="X5803" i="1"/>
  <c r="Y5803" i="1"/>
  <c r="V5804" i="1"/>
  <c r="W5804" i="1"/>
  <c r="X5804" i="1"/>
  <c r="Y5804" i="1"/>
  <c r="V5805" i="1"/>
  <c r="W5805" i="1"/>
  <c r="X5805" i="1"/>
  <c r="Y5805" i="1"/>
  <c r="V5806" i="1"/>
  <c r="W5806" i="1"/>
  <c r="X5806" i="1"/>
  <c r="Y5806" i="1"/>
  <c r="V5807" i="1"/>
  <c r="W5807" i="1"/>
  <c r="X5807" i="1"/>
  <c r="Y5807" i="1"/>
  <c r="V5808" i="1"/>
  <c r="W5808" i="1"/>
  <c r="X5808" i="1"/>
  <c r="Y5808" i="1"/>
  <c r="V5809" i="1"/>
  <c r="W5809" i="1"/>
  <c r="X5809" i="1"/>
  <c r="Y5809" i="1"/>
  <c r="V5810" i="1"/>
  <c r="W5810" i="1"/>
  <c r="X5810" i="1"/>
  <c r="Y5810" i="1"/>
  <c r="V5811" i="1"/>
  <c r="W5811" i="1"/>
  <c r="X5811" i="1"/>
  <c r="Y5811" i="1"/>
  <c r="V5812" i="1"/>
  <c r="W5812" i="1"/>
  <c r="X5812" i="1"/>
  <c r="Y5812" i="1"/>
  <c r="V5813" i="1"/>
  <c r="W5813" i="1"/>
  <c r="X5813" i="1"/>
  <c r="Y5813" i="1"/>
  <c r="V5814" i="1"/>
  <c r="W5814" i="1"/>
  <c r="X5814" i="1"/>
  <c r="Y5814" i="1"/>
  <c r="V5815" i="1"/>
  <c r="W5815" i="1"/>
  <c r="X5815" i="1"/>
  <c r="Y5815" i="1"/>
  <c r="V5816" i="1"/>
  <c r="W5816" i="1"/>
  <c r="X5816" i="1"/>
  <c r="Y5816" i="1"/>
  <c r="V5817" i="1"/>
  <c r="W5817" i="1"/>
  <c r="X5817" i="1"/>
  <c r="Y5817" i="1"/>
  <c r="V5818" i="1"/>
  <c r="W5818" i="1"/>
  <c r="X5818" i="1"/>
  <c r="Y5818" i="1"/>
  <c r="V5819" i="1"/>
  <c r="W5819" i="1"/>
  <c r="X5819" i="1"/>
  <c r="Y5819" i="1"/>
  <c r="V5820" i="1"/>
  <c r="W5820" i="1"/>
  <c r="X5820" i="1"/>
  <c r="Y5820" i="1"/>
  <c r="V5821" i="1"/>
  <c r="W5821" i="1"/>
  <c r="X5821" i="1"/>
  <c r="Y5821" i="1"/>
  <c r="V5822" i="1"/>
  <c r="W5822" i="1"/>
  <c r="X5822" i="1"/>
  <c r="Y5822" i="1"/>
  <c r="V5823" i="1"/>
  <c r="W5823" i="1"/>
  <c r="X5823" i="1"/>
  <c r="Y5823" i="1"/>
  <c r="V5824" i="1"/>
  <c r="W5824" i="1"/>
  <c r="X5824" i="1"/>
  <c r="Y5824" i="1"/>
  <c r="V5825" i="1"/>
  <c r="W5825" i="1"/>
  <c r="X5825" i="1"/>
  <c r="Y5825" i="1"/>
  <c r="V5826" i="1"/>
  <c r="W5826" i="1"/>
  <c r="X5826" i="1"/>
  <c r="Y5826" i="1"/>
  <c r="V5827" i="1"/>
  <c r="W5827" i="1"/>
  <c r="X5827" i="1"/>
  <c r="Y5827" i="1"/>
  <c r="V5828" i="1"/>
  <c r="W5828" i="1"/>
  <c r="X5828" i="1"/>
  <c r="Y5828" i="1"/>
  <c r="V5829" i="1"/>
  <c r="W5829" i="1"/>
  <c r="X5829" i="1"/>
  <c r="Y5829" i="1"/>
  <c r="V5830" i="1"/>
  <c r="W5830" i="1"/>
  <c r="X5830" i="1"/>
  <c r="Y5830" i="1"/>
  <c r="V5831" i="1"/>
  <c r="W5831" i="1"/>
  <c r="X5831" i="1"/>
  <c r="Y5831" i="1"/>
  <c r="V5832" i="1"/>
  <c r="W5832" i="1"/>
  <c r="X5832" i="1"/>
  <c r="Y5832" i="1"/>
  <c r="V5833" i="1"/>
  <c r="W5833" i="1"/>
  <c r="X5833" i="1"/>
  <c r="Y5833" i="1"/>
  <c r="V5834" i="1"/>
  <c r="W5834" i="1"/>
  <c r="X5834" i="1"/>
  <c r="Y5834" i="1"/>
  <c r="V5835" i="1"/>
  <c r="W5835" i="1"/>
  <c r="X5835" i="1"/>
  <c r="Y5835" i="1"/>
  <c r="V5836" i="1"/>
  <c r="W5836" i="1"/>
  <c r="X5836" i="1"/>
  <c r="Y5836" i="1"/>
  <c r="V5837" i="1"/>
  <c r="W5837" i="1"/>
  <c r="X5837" i="1"/>
  <c r="Y5837" i="1"/>
  <c r="V5838" i="1"/>
  <c r="W5838" i="1"/>
  <c r="X5838" i="1"/>
  <c r="Y5838" i="1"/>
  <c r="V5839" i="1"/>
  <c r="W5839" i="1"/>
  <c r="X5839" i="1"/>
  <c r="Y5839" i="1"/>
  <c r="V5840" i="1"/>
  <c r="W5840" i="1"/>
  <c r="X5840" i="1"/>
  <c r="Y5840" i="1"/>
  <c r="V5841" i="1"/>
  <c r="W5841" i="1"/>
  <c r="X5841" i="1"/>
  <c r="Y5841" i="1"/>
  <c r="V5842" i="1"/>
  <c r="W5842" i="1"/>
  <c r="X5842" i="1"/>
  <c r="Y5842" i="1"/>
  <c r="V5843" i="1"/>
  <c r="W5843" i="1"/>
  <c r="X5843" i="1"/>
  <c r="Y5843" i="1"/>
  <c r="V5844" i="1"/>
  <c r="W5844" i="1"/>
  <c r="X5844" i="1"/>
  <c r="Y5844" i="1"/>
  <c r="V5845" i="1"/>
  <c r="W5845" i="1"/>
  <c r="X5845" i="1"/>
  <c r="Y5845" i="1"/>
  <c r="V5846" i="1"/>
  <c r="W5846" i="1"/>
  <c r="X5846" i="1"/>
  <c r="Y5846" i="1"/>
  <c r="V5847" i="1"/>
  <c r="W5847" i="1"/>
  <c r="X5847" i="1"/>
  <c r="Y5847" i="1"/>
  <c r="V5848" i="1"/>
  <c r="W5848" i="1"/>
  <c r="X5848" i="1"/>
  <c r="Y5848" i="1"/>
  <c r="V5849" i="1"/>
  <c r="W5849" i="1"/>
  <c r="X5849" i="1"/>
  <c r="Y5849" i="1"/>
  <c r="V5850" i="1"/>
  <c r="W5850" i="1"/>
  <c r="X5850" i="1"/>
  <c r="Y5850" i="1"/>
  <c r="V5851" i="1"/>
  <c r="W5851" i="1"/>
  <c r="X5851" i="1"/>
  <c r="Y5851" i="1"/>
  <c r="V5852" i="1"/>
  <c r="W5852" i="1"/>
  <c r="X5852" i="1"/>
  <c r="Y5852" i="1"/>
  <c r="V5853" i="1"/>
  <c r="W5853" i="1"/>
  <c r="X5853" i="1"/>
  <c r="Y5853" i="1"/>
  <c r="V5854" i="1"/>
  <c r="W5854" i="1"/>
  <c r="X5854" i="1"/>
  <c r="Y5854" i="1"/>
  <c r="V5855" i="1"/>
  <c r="W5855" i="1"/>
  <c r="X5855" i="1"/>
  <c r="Y5855" i="1"/>
  <c r="V5856" i="1"/>
  <c r="W5856" i="1"/>
  <c r="X5856" i="1"/>
  <c r="Y5856" i="1"/>
  <c r="V5857" i="1"/>
  <c r="W5857" i="1"/>
  <c r="X5857" i="1"/>
  <c r="Y5857" i="1"/>
  <c r="V5858" i="1"/>
  <c r="W5858" i="1"/>
  <c r="X5858" i="1"/>
  <c r="Y5858" i="1"/>
  <c r="V5859" i="1"/>
  <c r="W5859" i="1"/>
  <c r="X5859" i="1"/>
  <c r="Y5859" i="1"/>
  <c r="V5860" i="1"/>
  <c r="W5860" i="1"/>
  <c r="X5860" i="1"/>
  <c r="Y5860" i="1"/>
  <c r="V5861" i="1"/>
  <c r="W5861" i="1"/>
  <c r="X5861" i="1"/>
  <c r="Y5861" i="1"/>
  <c r="V5862" i="1"/>
  <c r="W5862" i="1"/>
  <c r="X5862" i="1"/>
  <c r="Y5862" i="1"/>
  <c r="V5863" i="1"/>
  <c r="W5863" i="1"/>
  <c r="X5863" i="1"/>
  <c r="Y5863" i="1"/>
  <c r="V5864" i="1"/>
  <c r="W5864" i="1"/>
  <c r="X5864" i="1"/>
  <c r="Y5864" i="1"/>
  <c r="V5865" i="1"/>
  <c r="W5865" i="1"/>
  <c r="X5865" i="1"/>
  <c r="Y5865" i="1"/>
  <c r="V5866" i="1"/>
  <c r="W5866" i="1"/>
  <c r="X5866" i="1"/>
  <c r="Y5866" i="1"/>
  <c r="V5867" i="1"/>
  <c r="W5867" i="1"/>
  <c r="X5867" i="1"/>
  <c r="Y5867" i="1"/>
  <c r="V5868" i="1"/>
  <c r="W5868" i="1"/>
  <c r="X5868" i="1"/>
  <c r="Y5868" i="1"/>
  <c r="V5869" i="1"/>
  <c r="W5869" i="1"/>
  <c r="X5869" i="1"/>
  <c r="Y5869" i="1"/>
  <c r="V5870" i="1"/>
  <c r="W5870" i="1"/>
  <c r="X5870" i="1"/>
  <c r="Y5870" i="1"/>
  <c r="V5871" i="1"/>
  <c r="W5871" i="1"/>
  <c r="X5871" i="1"/>
  <c r="Y5871" i="1"/>
  <c r="V5872" i="1"/>
  <c r="W5872" i="1"/>
  <c r="X5872" i="1"/>
  <c r="Y5872" i="1"/>
  <c r="V5873" i="1"/>
  <c r="W5873" i="1"/>
  <c r="X5873" i="1"/>
  <c r="Y5873" i="1"/>
  <c r="V5874" i="1"/>
  <c r="W5874" i="1"/>
  <c r="X5874" i="1"/>
  <c r="Y5874" i="1"/>
  <c r="V5875" i="1"/>
  <c r="W5875" i="1"/>
  <c r="X5875" i="1"/>
  <c r="Y5875" i="1"/>
  <c r="V5876" i="1"/>
  <c r="W5876" i="1"/>
  <c r="X5876" i="1"/>
  <c r="Y5876" i="1"/>
  <c r="V5877" i="1"/>
  <c r="W5877" i="1"/>
  <c r="X5877" i="1"/>
  <c r="Y5877" i="1"/>
  <c r="V5878" i="1"/>
  <c r="W5878" i="1"/>
  <c r="X5878" i="1"/>
  <c r="Y5878" i="1"/>
  <c r="V5879" i="1"/>
  <c r="W5879" i="1"/>
  <c r="X5879" i="1"/>
  <c r="Y5879" i="1"/>
  <c r="V5880" i="1"/>
  <c r="W5880" i="1"/>
  <c r="X5880" i="1"/>
  <c r="Y5880" i="1"/>
  <c r="V5881" i="1"/>
  <c r="W5881" i="1"/>
  <c r="X5881" i="1"/>
  <c r="Y5881" i="1"/>
  <c r="V5882" i="1"/>
  <c r="W5882" i="1"/>
  <c r="X5882" i="1"/>
  <c r="Y5882" i="1"/>
  <c r="V5883" i="1"/>
  <c r="W5883" i="1"/>
  <c r="X5883" i="1"/>
  <c r="Y5883" i="1"/>
  <c r="V5884" i="1"/>
  <c r="W5884" i="1"/>
  <c r="X5884" i="1"/>
  <c r="Y5884" i="1"/>
  <c r="V5885" i="1"/>
  <c r="W5885" i="1"/>
  <c r="X5885" i="1"/>
  <c r="Y5885" i="1"/>
  <c r="V5886" i="1"/>
  <c r="W5886" i="1"/>
  <c r="X5886" i="1"/>
  <c r="Y5886" i="1"/>
  <c r="V5887" i="1"/>
  <c r="W5887" i="1"/>
  <c r="X5887" i="1"/>
  <c r="Y5887" i="1"/>
  <c r="V5888" i="1"/>
  <c r="W5888" i="1"/>
  <c r="X5888" i="1"/>
  <c r="Y5888" i="1"/>
  <c r="V5889" i="1"/>
  <c r="W5889" i="1"/>
  <c r="X5889" i="1"/>
  <c r="Y5889" i="1"/>
  <c r="V5890" i="1"/>
  <c r="W5890" i="1"/>
  <c r="X5890" i="1"/>
  <c r="Y5890" i="1"/>
  <c r="V5891" i="1"/>
  <c r="W5891" i="1"/>
  <c r="X5891" i="1"/>
  <c r="Y5891" i="1"/>
  <c r="V5892" i="1"/>
  <c r="W5892" i="1"/>
  <c r="X5892" i="1"/>
  <c r="Y5892" i="1"/>
  <c r="V5893" i="1"/>
  <c r="W5893" i="1"/>
  <c r="X5893" i="1"/>
  <c r="Y5893" i="1"/>
  <c r="V5894" i="1"/>
  <c r="W5894" i="1"/>
  <c r="X5894" i="1"/>
  <c r="Y5894" i="1"/>
  <c r="V5895" i="1"/>
  <c r="W5895" i="1"/>
  <c r="X5895" i="1"/>
  <c r="Y5895" i="1"/>
  <c r="V5896" i="1"/>
  <c r="W5896" i="1"/>
  <c r="X5896" i="1"/>
  <c r="Y5896" i="1"/>
  <c r="V5897" i="1"/>
  <c r="W5897" i="1"/>
  <c r="X5897" i="1"/>
  <c r="Y5897" i="1"/>
  <c r="V5898" i="1"/>
  <c r="W5898" i="1"/>
  <c r="X5898" i="1"/>
  <c r="Y5898" i="1"/>
  <c r="V5899" i="1"/>
  <c r="W5899" i="1"/>
  <c r="X5899" i="1"/>
  <c r="Y5899" i="1"/>
  <c r="V5900" i="1"/>
  <c r="W5900" i="1"/>
  <c r="X5900" i="1"/>
  <c r="Y5900" i="1"/>
  <c r="V5901" i="1"/>
  <c r="W5901" i="1"/>
  <c r="X5901" i="1"/>
  <c r="Y5901" i="1"/>
  <c r="V5902" i="1"/>
  <c r="W5902" i="1"/>
  <c r="X5902" i="1"/>
  <c r="Y5902" i="1"/>
  <c r="V5903" i="1"/>
  <c r="W5903" i="1"/>
  <c r="X5903" i="1"/>
  <c r="Y5903" i="1"/>
  <c r="V5904" i="1"/>
  <c r="W5904" i="1"/>
  <c r="X5904" i="1"/>
  <c r="Y5904" i="1"/>
  <c r="V5905" i="1"/>
  <c r="W5905" i="1"/>
  <c r="X5905" i="1"/>
  <c r="Y5905" i="1"/>
  <c r="V5906" i="1"/>
  <c r="W5906" i="1"/>
  <c r="X5906" i="1"/>
  <c r="Y5906" i="1"/>
  <c r="V5907" i="1"/>
  <c r="W5907" i="1"/>
  <c r="X5907" i="1"/>
  <c r="Y5907" i="1"/>
  <c r="V5908" i="1"/>
  <c r="W5908" i="1"/>
  <c r="X5908" i="1"/>
  <c r="Y5908" i="1"/>
  <c r="V5909" i="1"/>
  <c r="W5909" i="1"/>
  <c r="X5909" i="1"/>
  <c r="Y5909" i="1"/>
  <c r="V5910" i="1"/>
  <c r="W5910" i="1"/>
  <c r="X5910" i="1"/>
  <c r="Y5910" i="1"/>
  <c r="V5911" i="1"/>
  <c r="W5911" i="1"/>
  <c r="X5911" i="1"/>
  <c r="Y5911" i="1"/>
  <c r="V5912" i="1"/>
  <c r="W5912" i="1"/>
  <c r="X5912" i="1"/>
  <c r="Y5912" i="1"/>
  <c r="V5913" i="1"/>
  <c r="W5913" i="1"/>
  <c r="X5913" i="1"/>
  <c r="Y5913" i="1"/>
  <c r="V5914" i="1"/>
  <c r="W5914" i="1"/>
  <c r="X5914" i="1"/>
  <c r="Y5914" i="1"/>
  <c r="V5915" i="1"/>
  <c r="W5915" i="1"/>
  <c r="X5915" i="1"/>
  <c r="Y5915" i="1"/>
  <c r="V5916" i="1"/>
  <c r="W5916" i="1"/>
  <c r="X5916" i="1"/>
  <c r="Y5916" i="1"/>
  <c r="V5917" i="1"/>
  <c r="W5917" i="1"/>
  <c r="X5917" i="1"/>
  <c r="Y5917" i="1"/>
  <c r="V5918" i="1"/>
  <c r="W5918" i="1"/>
  <c r="X5918" i="1"/>
  <c r="Y5918" i="1"/>
  <c r="V5919" i="1"/>
  <c r="W5919" i="1"/>
  <c r="X5919" i="1"/>
  <c r="Y5919" i="1"/>
  <c r="V5920" i="1"/>
  <c r="W5920" i="1"/>
  <c r="X5920" i="1"/>
  <c r="Y5920" i="1"/>
  <c r="V5921" i="1"/>
  <c r="W5921" i="1"/>
  <c r="X5921" i="1"/>
  <c r="Y5921" i="1"/>
  <c r="V5922" i="1"/>
  <c r="W5922" i="1"/>
  <c r="X5922" i="1"/>
  <c r="Y5922" i="1"/>
  <c r="V5923" i="1"/>
  <c r="W5923" i="1"/>
  <c r="X5923" i="1"/>
  <c r="Y5923" i="1"/>
  <c r="V5924" i="1"/>
  <c r="W5924" i="1"/>
  <c r="X5924" i="1"/>
  <c r="Y5924" i="1"/>
  <c r="V5925" i="1"/>
  <c r="W5925" i="1"/>
  <c r="X5925" i="1"/>
  <c r="Y5925" i="1"/>
  <c r="V5926" i="1"/>
  <c r="W5926" i="1"/>
  <c r="X5926" i="1"/>
  <c r="Y5926" i="1"/>
  <c r="V5927" i="1"/>
  <c r="W5927" i="1"/>
  <c r="X5927" i="1"/>
  <c r="Y5927" i="1"/>
  <c r="V5928" i="1"/>
  <c r="W5928" i="1"/>
  <c r="X5928" i="1"/>
  <c r="Y5928" i="1"/>
  <c r="V5929" i="1"/>
  <c r="W5929" i="1"/>
  <c r="X5929" i="1"/>
  <c r="Y5929" i="1"/>
  <c r="V5930" i="1"/>
  <c r="W5930" i="1"/>
  <c r="X5930" i="1"/>
  <c r="Y5930" i="1"/>
  <c r="V5931" i="1"/>
  <c r="W5931" i="1"/>
  <c r="X5931" i="1"/>
  <c r="Y5931" i="1"/>
  <c r="V5932" i="1"/>
  <c r="W5932" i="1"/>
  <c r="X5932" i="1"/>
  <c r="Y5932" i="1"/>
  <c r="V5933" i="1"/>
  <c r="W5933" i="1"/>
  <c r="X5933" i="1"/>
  <c r="Y5933" i="1"/>
  <c r="V5934" i="1"/>
  <c r="W5934" i="1"/>
  <c r="X5934" i="1"/>
  <c r="Y5934" i="1"/>
  <c r="V5935" i="1"/>
  <c r="W5935" i="1"/>
  <c r="X5935" i="1"/>
  <c r="Y5935" i="1"/>
  <c r="V5936" i="1"/>
  <c r="W5936" i="1"/>
  <c r="X5936" i="1"/>
  <c r="Y5936" i="1"/>
  <c r="V5937" i="1"/>
  <c r="W5937" i="1"/>
  <c r="X5937" i="1"/>
  <c r="Y5937" i="1"/>
  <c r="V5938" i="1"/>
  <c r="W5938" i="1"/>
  <c r="X5938" i="1"/>
  <c r="Y5938" i="1"/>
  <c r="V5939" i="1"/>
  <c r="W5939" i="1"/>
  <c r="X5939" i="1"/>
  <c r="Y5939" i="1"/>
  <c r="V5940" i="1"/>
  <c r="W5940" i="1"/>
  <c r="X5940" i="1"/>
  <c r="Y5940" i="1"/>
  <c r="V5941" i="1"/>
  <c r="W5941" i="1"/>
  <c r="X5941" i="1"/>
  <c r="Y5941" i="1"/>
  <c r="V5942" i="1"/>
  <c r="W5942" i="1"/>
  <c r="X5942" i="1"/>
  <c r="Y5942" i="1"/>
  <c r="V5943" i="1"/>
  <c r="W5943" i="1"/>
  <c r="X5943" i="1"/>
  <c r="Y5943" i="1"/>
  <c r="V5944" i="1"/>
  <c r="W5944" i="1"/>
  <c r="X5944" i="1"/>
  <c r="Y5944" i="1"/>
  <c r="V5945" i="1"/>
  <c r="W5945" i="1"/>
  <c r="X5945" i="1"/>
  <c r="Y5945" i="1"/>
  <c r="V5946" i="1"/>
  <c r="W5946" i="1"/>
  <c r="X5946" i="1"/>
  <c r="Y5946" i="1"/>
  <c r="V5947" i="1"/>
  <c r="W5947" i="1"/>
  <c r="X5947" i="1"/>
  <c r="Y5947" i="1"/>
  <c r="V5948" i="1"/>
  <c r="W5948" i="1"/>
  <c r="X5948" i="1"/>
  <c r="Y5948" i="1"/>
  <c r="V5949" i="1"/>
  <c r="W5949" i="1"/>
  <c r="X5949" i="1"/>
  <c r="Y5949" i="1"/>
  <c r="V5950" i="1"/>
  <c r="W5950" i="1"/>
  <c r="X5950" i="1"/>
  <c r="Y5950" i="1"/>
  <c r="V5951" i="1"/>
  <c r="W5951" i="1"/>
  <c r="X5951" i="1"/>
  <c r="Y5951" i="1"/>
  <c r="V5952" i="1"/>
  <c r="W5952" i="1"/>
  <c r="X5952" i="1"/>
  <c r="Y5952" i="1"/>
  <c r="V5953" i="1"/>
  <c r="W5953" i="1"/>
  <c r="X5953" i="1"/>
  <c r="Y5953" i="1"/>
  <c r="V5954" i="1"/>
  <c r="W5954" i="1"/>
  <c r="X5954" i="1"/>
  <c r="Y5954" i="1"/>
  <c r="V5955" i="1"/>
  <c r="W5955" i="1"/>
  <c r="X5955" i="1"/>
  <c r="Y5955" i="1"/>
  <c r="V5956" i="1"/>
  <c r="W5956" i="1"/>
  <c r="X5956" i="1"/>
  <c r="Y5956" i="1"/>
  <c r="V5957" i="1"/>
  <c r="W5957" i="1"/>
  <c r="X5957" i="1"/>
  <c r="Y5957" i="1"/>
  <c r="V5958" i="1"/>
  <c r="W5958" i="1"/>
  <c r="X5958" i="1"/>
  <c r="Y5958" i="1"/>
  <c r="V5959" i="1"/>
  <c r="W5959" i="1"/>
  <c r="X5959" i="1"/>
  <c r="Y5959" i="1"/>
  <c r="V5960" i="1"/>
  <c r="W5960" i="1"/>
  <c r="X5960" i="1"/>
  <c r="Y5960" i="1"/>
  <c r="V5961" i="1"/>
  <c r="W5961" i="1"/>
  <c r="X5961" i="1"/>
  <c r="Y5961" i="1"/>
  <c r="V5962" i="1"/>
  <c r="W5962" i="1"/>
  <c r="X5962" i="1"/>
  <c r="Y5962" i="1"/>
  <c r="V5963" i="1"/>
  <c r="W5963" i="1"/>
  <c r="X5963" i="1"/>
  <c r="Y5963" i="1"/>
  <c r="V5964" i="1"/>
  <c r="W5964" i="1"/>
  <c r="X5964" i="1"/>
  <c r="Y5964" i="1"/>
  <c r="V5965" i="1"/>
  <c r="W5965" i="1"/>
  <c r="X5965" i="1"/>
  <c r="Y5965" i="1"/>
  <c r="V5966" i="1"/>
  <c r="W5966" i="1"/>
  <c r="X5966" i="1"/>
  <c r="Y5966" i="1"/>
  <c r="V5967" i="1"/>
  <c r="W5967" i="1"/>
  <c r="X5967" i="1"/>
  <c r="Y5967" i="1"/>
  <c r="V5968" i="1"/>
  <c r="W5968" i="1"/>
  <c r="X5968" i="1"/>
  <c r="Y5968" i="1"/>
  <c r="V5969" i="1"/>
  <c r="W5969" i="1"/>
  <c r="X5969" i="1"/>
  <c r="Y5969" i="1"/>
  <c r="V5970" i="1"/>
  <c r="W5970" i="1"/>
  <c r="X5970" i="1"/>
  <c r="Y5970" i="1"/>
  <c r="V5971" i="1"/>
  <c r="W5971" i="1"/>
  <c r="X5971" i="1"/>
  <c r="Y5971" i="1"/>
  <c r="V5972" i="1"/>
  <c r="W5972" i="1"/>
  <c r="X5972" i="1"/>
  <c r="Y5972" i="1"/>
  <c r="V5973" i="1"/>
  <c r="W5973" i="1"/>
  <c r="X5973" i="1"/>
  <c r="Y5973" i="1"/>
  <c r="V5974" i="1"/>
  <c r="W5974" i="1"/>
  <c r="X5974" i="1"/>
  <c r="Y5974" i="1"/>
  <c r="V5975" i="1"/>
  <c r="W5975" i="1"/>
  <c r="X5975" i="1"/>
  <c r="Y5975" i="1"/>
  <c r="V5976" i="1"/>
  <c r="W5976" i="1"/>
  <c r="X5976" i="1"/>
  <c r="Y5976" i="1"/>
  <c r="V5977" i="1"/>
  <c r="W5977" i="1"/>
  <c r="X5977" i="1"/>
  <c r="Y5977" i="1"/>
  <c r="V5978" i="1"/>
  <c r="W5978" i="1"/>
  <c r="X5978" i="1"/>
  <c r="Y5978" i="1"/>
  <c r="V5979" i="1"/>
  <c r="W5979" i="1"/>
  <c r="X5979" i="1"/>
  <c r="Y5979" i="1"/>
  <c r="V5980" i="1"/>
  <c r="W5980" i="1"/>
  <c r="X5980" i="1"/>
  <c r="Y5980" i="1"/>
  <c r="V5981" i="1"/>
  <c r="W5981" i="1"/>
  <c r="X5981" i="1"/>
  <c r="Y5981" i="1"/>
  <c r="V5982" i="1"/>
  <c r="W5982" i="1"/>
  <c r="X5982" i="1"/>
  <c r="Y5982" i="1"/>
  <c r="V5983" i="1"/>
  <c r="W5983" i="1"/>
  <c r="X5983" i="1"/>
  <c r="Y5983" i="1"/>
  <c r="V5984" i="1"/>
  <c r="W5984" i="1"/>
  <c r="X5984" i="1"/>
  <c r="Y5984" i="1"/>
  <c r="V5985" i="1"/>
  <c r="W5985" i="1"/>
  <c r="X5985" i="1"/>
  <c r="Y5985" i="1"/>
  <c r="V5986" i="1"/>
  <c r="W5986" i="1"/>
  <c r="X5986" i="1"/>
  <c r="Y5986" i="1"/>
  <c r="V5987" i="1"/>
  <c r="W5987" i="1"/>
  <c r="X5987" i="1"/>
  <c r="Y5987" i="1"/>
  <c r="V5988" i="1"/>
  <c r="W5988" i="1"/>
  <c r="X5988" i="1"/>
  <c r="Y5988" i="1"/>
  <c r="V5989" i="1"/>
  <c r="W5989" i="1"/>
  <c r="X5989" i="1"/>
  <c r="Y5989" i="1"/>
  <c r="V5990" i="1"/>
  <c r="W5990" i="1"/>
  <c r="X5990" i="1"/>
  <c r="Y5990" i="1"/>
  <c r="V5991" i="1"/>
  <c r="W5991" i="1"/>
  <c r="X5991" i="1"/>
  <c r="Y5991" i="1"/>
  <c r="V5992" i="1"/>
  <c r="W5992" i="1"/>
  <c r="X5992" i="1"/>
  <c r="Y5992" i="1"/>
  <c r="V5993" i="1"/>
  <c r="W5993" i="1"/>
  <c r="X5993" i="1"/>
  <c r="Y5993" i="1"/>
  <c r="V5994" i="1"/>
  <c r="W5994" i="1"/>
  <c r="X5994" i="1"/>
  <c r="Y5994" i="1"/>
  <c r="V5995" i="1"/>
  <c r="W5995" i="1"/>
  <c r="X5995" i="1"/>
  <c r="Y5995" i="1"/>
  <c r="V5996" i="1"/>
  <c r="W5996" i="1"/>
  <c r="X5996" i="1"/>
  <c r="Y5996" i="1"/>
  <c r="V5997" i="1"/>
  <c r="W5997" i="1"/>
  <c r="X5997" i="1"/>
  <c r="Y5997" i="1"/>
  <c r="V5998" i="1"/>
  <c r="W5998" i="1"/>
  <c r="X5998" i="1"/>
  <c r="Y5998" i="1"/>
  <c r="V5999" i="1"/>
  <c r="W5999" i="1"/>
  <c r="X5999" i="1"/>
  <c r="Y5999" i="1"/>
  <c r="V6000" i="1"/>
  <c r="W6000" i="1"/>
  <c r="X6000" i="1"/>
  <c r="Y6000" i="1"/>
  <c r="V6001" i="1"/>
  <c r="W6001" i="1"/>
  <c r="X6001" i="1"/>
  <c r="Y6001" i="1"/>
  <c r="V6002" i="1"/>
  <c r="W6002" i="1"/>
  <c r="X6002" i="1"/>
  <c r="Y6002" i="1"/>
  <c r="V6003" i="1"/>
  <c r="W6003" i="1"/>
  <c r="X6003" i="1"/>
  <c r="Y6003" i="1"/>
  <c r="V6004" i="1"/>
  <c r="W6004" i="1"/>
  <c r="X6004" i="1"/>
  <c r="Y6004" i="1"/>
  <c r="V6005" i="1"/>
  <c r="W6005" i="1"/>
  <c r="X6005" i="1"/>
  <c r="Y6005" i="1"/>
  <c r="V6006" i="1"/>
  <c r="W6006" i="1"/>
  <c r="X6006" i="1"/>
  <c r="Y6006" i="1"/>
  <c r="V6007" i="1"/>
  <c r="W6007" i="1"/>
  <c r="X6007" i="1"/>
  <c r="Y6007" i="1"/>
  <c r="V6008" i="1"/>
  <c r="W6008" i="1"/>
  <c r="X6008" i="1"/>
  <c r="Y6008" i="1"/>
  <c r="V6009" i="1"/>
  <c r="W6009" i="1"/>
  <c r="X6009" i="1"/>
  <c r="Y6009" i="1"/>
  <c r="V6010" i="1"/>
  <c r="W6010" i="1"/>
  <c r="X6010" i="1"/>
  <c r="Y6010" i="1"/>
  <c r="V6011" i="1"/>
  <c r="W6011" i="1"/>
  <c r="X6011" i="1"/>
  <c r="Y6011" i="1"/>
  <c r="V6012" i="1"/>
  <c r="W6012" i="1"/>
  <c r="X6012" i="1"/>
  <c r="Y6012" i="1"/>
  <c r="V6013" i="1"/>
  <c r="W6013" i="1"/>
  <c r="X6013" i="1"/>
  <c r="Y6013" i="1"/>
  <c r="V6014" i="1"/>
  <c r="W6014" i="1"/>
  <c r="X6014" i="1"/>
  <c r="Y6014" i="1"/>
  <c r="V6015" i="1"/>
  <c r="W6015" i="1"/>
  <c r="X6015" i="1"/>
  <c r="Y6015" i="1"/>
  <c r="V6016" i="1"/>
  <c r="W6016" i="1"/>
  <c r="X6016" i="1"/>
  <c r="Y6016" i="1"/>
  <c r="V6017" i="1"/>
  <c r="W6017" i="1"/>
  <c r="X6017" i="1"/>
  <c r="Y6017" i="1"/>
  <c r="V6018" i="1"/>
  <c r="W6018" i="1"/>
  <c r="X6018" i="1"/>
  <c r="Y6018" i="1"/>
  <c r="V6019" i="1"/>
  <c r="W6019" i="1"/>
  <c r="X6019" i="1"/>
  <c r="Y6019" i="1"/>
  <c r="V6020" i="1"/>
  <c r="W6020" i="1"/>
  <c r="X6020" i="1"/>
  <c r="Y6020" i="1"/>
  <c r="V6021" i="1"/>
  <c r="W6021" i="1"/>
  <c r="X6021" i="1"/>
  <c r="Y6021" i="1"/>
  <c r="V6022" i="1"/>
  <c r="W6022" i="1"/>
  <c r="X6022" i="1"/>
  <c r="Y6022" i="1"/>
  <c r="V6023" i="1"/>
  <c r="W6023" i="1"/>
  <c r="X6023" i="1"/>
  <c r="Y6023" i="1"/>
  <c r="V6024" i="1"/>
  <c r="W6024" i="1"/>
  <c r="X6024" i="1"/>
  <c r="Y6024" i="1"/>
  <c r="V6025" i="1"/>
  <c r="W6025" i="1"/>
  <c r="X6025" i="1"/>
  <c r="Y6025" i="1"/>
  <c r="V6026" i="1"/>
  <c r="W6026" i="1"/>
  <c r="X6026" i="1"/>
  <c r="Y6026" i="1"/>
  <c r="V6027" i="1"/>
  <c r="W6027" i="1"/>
  <c r="X6027" i="1"/>
  <c r="Y6027" i="1"/>
  <c r="V6028" i="1"/>
  <c r="W6028" i="1"/>
  <c r="X6028" i="1"/>
  <c r="Y6028" i="1"/>
  <c r="V6029" i="1"/>
  <c r="W6029" i="1"/>
  <c r="X6029" i="1"/>
  <c r="Y6029" i="1"/>
  <c r="V6030" i="1"/>
  <c r="W6030" i="1"/>
  <c r="X6030" i="1"/>
  <c r="Y6030" i="1"/>
  <c r="V6031" i="1"/>
  <c r="W6031" i="1"/>
  <c r="X6031" i="1"/>
  <c r="Y6031" i="1"/>
  <c r="V6032" i="1"/>
  <c r="W6032" i="1"/>
  <c r="X6032" i="1"/>
  <c r="Y6032" i="1"/>
  <c r="V6033" i="1"/>
  <c r="W6033" i="1"/>
  <c r="X6033" i="1"/>
  <c r="Y6033" i="1"/>
  <c r="V6034" i="1"/>
  <c r="W6034" i="1"/>
  <c r="X6034" i="1"/>
  <c r="Y6034" i="1"/>
  <c r="V6035" i="1"/>
  <c r="W6035" i="1"/>
  <c r="X6035" i="1"/>
  <c r="Y6035" i="1"/>
  <c r="V6036" i="1"/>
  <c r="W6036" i="1"/>
  <c r="X6036" i="1"/>
  <c r="Y6036" i="1"/>
  <c r="V6037" i="1"/>
  <c r="W6037" i="1"/>
  <c r="X6037" i="1"/>
  <c r="Y6037" i="1"/>
  <c r="V6038" i="1"/>
  <c r="W6038" i="1"/>
  <c r="X6038" i="1"/>
  <c r="Y6038" i="1"/>
  <c r="V6039" i="1"/>
  <c r="W6039" i="1"/>
  <c r="X6039" i="1"/>
  <c r="Y6039" i="1"/>
  <c r="V6040" i="1"/>
  <c r="W6040" i="1"/>
  <c r="X6040" i="1"/>
  <c r="Y6040" i="1"/>
  <c r="V6041" i="1"/>
  <c r="W6041" i="1"/>
  <c r="X6041" i="1"/>
  <c r="Y6041" i="1"/>
  <c r="V6042" i="1"/>
  <c r="W6042" i="1"/>
  <c r="X6042" i="1"/>
  <c r="Y6042" i="1"/>
  <c r="V6043" i="1"/>
  <c r="W6043" i="1"/>
  <c r="X6043" i="1"/>
  <c r="Y6043" i="1"/>
  <c r="V6044" i="1"/>
  <c r="W6044" i="1"/>
  <c r="X6044" i="1"/>
  <c r="Y6044" i="1"/>
  <c r="V6045" i="1"/>
  <c r="W6045" i="1"/>
  <c r="X6045" i="1"/>
  <c r="Y6045" i="1"/>
  <c r="V6046" i="1"/>
  <c r="W6046" i="1"/>
  <c r="X6046" i="1"/>
  <c r="Y6046" i="1"/>
  <c r="V6047" i="1"/>
  <c r="W6047" i="1"/>
  <c r="X6047" i="1"/>
  <c r="Y6047" i="1"/>
  <c r="V6048" i="1"/>
  <c r="W6048" i="1"/>
  <c r="X6048" i="1"/>
  <c r="Y6048" i="1"/>
  <c r="V6049" i="1"/>
  <c r="W6049" i="1"/>
  <c r="X6049" i="1"/>
  <c r="Y6049" i="1"/>
  <c r="V6050" i="1"/>
  <c r="W6050" i="1"/>
  <c r="X6050" i="1"/>
  <c r="Y6050" i="1"/>
  <c r="V6051" i="1"/>
  <c r="W6051" i="1"/>
  <c r="X6051" i="1"/>
  <c r="Y6051" i="1"/>
  <c r="V6052" i="1"/>
  <c r="W6052" i="1"/>
  <c r="X6052" i="1"/>
  <c r="Y6052" i="1"/>
  <c r="V6053" i="1"/>
  <c r="W6053" i="1"/>
  <c r="X6053" i="1"/>
  <c r="Y6053" i="1"/>
  <c r="V6054" i="1"/>
  <c r="W6054" i="1"/>
  <c r="X6054" i="1"/>
  <c r="Y6054" i="1"/>
  <c r="V6055" i="1"/>
  <c r="W6055" i="1"/>
  <c r="X6055" i="1"/>
  <c r="Y6055" i="1"/>
  <c r="V6056" i="1"/>
  <c r="W6056" i="1"/>
  <c r="X6056" i="1"/>
  <c r="Y6056" i="1"/>
  <c r="V6057" i="1"/>
  <c r="W6057" i="1"/>
  <c r="X6057" i="1"/>
  <c r="Y6057" i="1"/>
  <c r="V6058" i="1"/>
  <c r="W6058" i="1"/>
  <c r="X6058" i="1"/>
  <c r="Y6058" i="1"/>
  <c r="V6059" i="1"/>
  <c r="W6059" i="1"/>
  <c r="X6059" i="1"/>
  <c r="Y6059" i="1"/>
  <c r="V6060" i="1"/>
  <c r="W6060" i="1"/>
  <c r="X6060" i="1"/>
  <c r="Y6060" i="1"/>
  <c r="V6061" i="1"/>
  <c r="W6061" i="1"/>
  <c r="X6061" i="1"/>
  <c r="Y6061" i="1"/>
  <c r="V6062" i="1"/>
  <c r="W6062" i="1"/>
  <c r="X6062" i="1"/>
  <c r="Y6062" i="1"/>
  <c r="V6063" i="1"/>
  <c r="W6063" i="1"/>
  <c r="X6063" i="1"/>
  <c r="Y6063" i="1"/>
  <c r="V6064" i="1"/>
  <c r="W6064" i="1"/>
  <c r="X6064" i="1"/>
  <c r="Y6064" i="1"/>
  <c r="V6065" i="1"/>
  <c r="W6065" i="1"/>
  <c r="X6065" i="1"/>
  <c r="Y6065" i="1"/>
  <c r="V6066" i="1"/>
  <c r="W6066" i="1"/>
  <c r="X6066" i="1"/>
  <c r="Y6066" i="1"/>
  <c r="V6067" i="1"/>
  <c r="W6067" i="1"/>
  <c r="X6067" i="1"/>
  <c r="Y6067" i="1"/>
  <c r="V6068" i="1"/>
  <c r="W6068" i="1"/>
  <c r="X6068" i="1"/>
  <c r="Y6068" i="1"/>
  <c r="V6069" i="1"/>
  <c r="W6069" i="1"/>
  <c r="X6069" i="1"/>
  <c r="Y6069" i="1"/>
  <c r="V6070" i="1"/>
  <c r="W6070" i="1"/>
  <c r="X6070" i="1"/>
  <c r="Y6070" i="1"/>
  <c r="V6071" i="1"/>
  <c r="W6071" i="1"/>
  <c r="X6071" i="1"/>
  <c r="Y6071" i="1"/>
  <c r="V6072" i="1"/>
  <c r="W6072" i="1"/>
  <c r="X6072" i="1"/>
  <c r="Y6072" i="1"/>
  <c r="V6073" i="1"/>
  <c r="W6073" i="1"/>
  <c r="X6073" i="1"/>
  <c r="Y6073" i="1"/>
  <c r="V6074" i="1"/>
  <c r="W6074" i="1"/>
  <c r="X6074" i="1"/>
  <c r="Y6074" i="1"/>
  <c r="V6075" i="1"/>
  <c r="W6075" i="1"/>
  <c r="X6075" i="1"/>
  <c r="Y6075" i="1"/>
  <c r="V6076" i="1"/>
  <c r="W6076" i="1"/>
  <c r="X6076" i="1"/>
  <c r="Y6076" i="1"/>
  <c r="V6077" i="1"/>
  <c r="W6077" i="1"/>
  <c r="X6077" i="1"/>
  <c r="Y6077" i="1"/>
  <c r="V6078" i="1"/>
  <c r="W6078" i="1"/>
  <c r="X6078" i="1"/>
  <c r="Y6078" i="1"/>
  <c r="V6079" i="1"/>
  <c r="W6079" i="1"/>
  <c r="X6079" i="1"/>
  <c r="Y6079" i="1"/>
  <c r="V6080" i="1"/>
  <c r="W6080" i="1"/>
  <c r="X6080" i="1"/>
  <c r="Y6080" i="1"/>
  <c r="V6081" i="1"/>
  <c r="W6081" i="1"/>
  <c r="X6081" i="1"/>
  <c r="Y6081" i="1"/>
  <c r="V6082" i="1"/>
  <c r="W6082" i="1"/>
  <c r="X6082" i="1"/>
  <c r="Y6082" i="1"/>
  <c r="V6083" i="1"/>
  <c r="W6083" i="1"/>
  <c r="X6083" i="1"/>
  <c r="Y6083" i="1"/>
  <c r="V6084" i="1"/>
  <c r="W6084" i="1"/>
  <c r="X6084" i="1"/>
  <c r="Y6084" i="1"/>
  <c r="V6085" i="1"/>
  <c r="W6085" i="1"/>
  <c r="X6085" i="1"/>
  <c r="Y6085" i="1"/>
  <c r="V6086" i="1"/>
  <c r="W6086" i="1"/>
  <c r="X6086" i="1"/>
  <c r="Y6086" i="1"/>
  <c r="V6087" i="1"/>
  <c r="W6087" i="1"/>
  <c r="X6087" i="1"/>
  <c r="Y6087" i="1"/>
  <c r="V6088" i="1"/>
  <c r="W6088" i="1"/>
  <c r="X6088" i="1"/>
  <c r="Y6088" i="1"/>
  <c r="V6089" i="1"/>
  <c r="W6089" i="1"/>
  <c r="X6089" i="1"/>
  <c r="Y6089" i="1"/>
  <c r="V6090" i="1"/>
  <c r="W6090" i="1"/>
  <c r="X6090" i="1"/>
  <c r="Y6090" i="1"/>
  <c r="V6091" i="1"/>
  <c r="W6091" i="1"/>
  <c r="X6091" i="1"/>
  <c r="Y6091" i="1"/>
  <c r="V6092" i="1"/>
  <c r="W6092" i="1"/>
  <c r="X6092" i="1"/>
  <c r="Y6092" i="1"/>
  <c r="V6093" i="1"/>
  <c r="W6093" i="1"/>
  <c r="X6093" i="1"/>
  <c r="Y6093" i="1"/>
  <c r="V6094" i="1"/>
  <c r="W6094" i="1"/>
  <c r="X6094" i="1"/>
  <c r="Y6094" i="1"/>
  <c r="V6095" i="1"/>
  <c r="W6095" i="1"/>
  <c r="X6095" i="1"/>
  <c r="Y6095" i="1"/>
  <c r="V6096" i="1"/>
  <c r="W6096" i="1"/>
  <c r="X6096" i="1"/>
  <c r="Y6096" i="1"/>
  <c r="V6097" i="1"/>
  <c r="W6097" i="1"/>
  <c r="X6097" i="1"/>
  <c r="Y6097" i="1"/>
  <c r="V6098" i="1"/>
  <c r="W6098" i="1"/>
  <c r="X6098" i="1"/>
  <c r="Y6098" i="1"/>
  <c r="V6099" i="1"/>
  <c r="W6099" i="1"/>
  <c r="X6099" i="1"/>
  <c r="Y6099" i="1"/>
  <c r="V6100" i="1"/>
  <c r="W6100" i="1"/>
  <c r="X6100" i="1"/>
  <c r="Y6100" i="1"/>
  <c r="V6101" i="1"/>
  <c r="W6101" i="1"/>
  <c r="X6101" i="1"/>
  <c r="Y6101" i="1"/>
  <c r="V6102" i="1"/>
  <c r="W6102" i="1"/>
  <c r="X6102" i="1"/>
  <c r="Y6102" i="1"/>
  <c r="V6103" i="1"/>
  <c r="W6103" i="1"/>
  <c r="X6103" i="1"/>
  <c r="Y6103" i="1"/>
  <c r="V6104" i="1"/>
  <c r="W6104" i="1"/>
  <c r="X6104" i="1"/>
  <c r="Y6104" i="1"/>
  <c r="V6105" i="1"/>
  <c r="W6105" i="1"/>
  <c r="X6105" i="1"/>
  <c r="Y6105" i="1"/>
  <c r="V6106" i="1"/>
  <c r="W6106" i="1"/>
  <c r="X6106" i="1"/>
  <c r="Y6106" i="1"/>
  <c r="V6107" i="1"/>
  <c r="W6107" i="1"/>
  <c r="X6107" i="1"/>
  <c r="Y6107" i="1"/>
  <c r="V6108" i="1"/>
  <c r="W6108" i="1"/>
  <c r="X6108" i="1"/>
  <c r="Y6108" i="1"/>
  <c r="V6109" i="1"/>
  <c r="W6109" i="1"/>
  <c r="X6109" i="1"/>
  <c r="Y6109" i="1"/>
  <c r="V6110" i="1"/>
  <c r="W6110" i="1"/>
  <c r="X6110" i="1"/>
  <c r="Y6110" i="1"/>
  <c r="V6111" i="1"/>
  <c r="W6111" i="1"/>
  <c r="X6111" i="1"/>
  <c r="Y6111" i="1"/>
  <c r="V6112" i="1"/>
  <c r="W6112" i="1"/>
  <c r="X6112" i="1"/>
  <c r="Y6112" i="1"/>
  <c r="V6113" i="1"/>
  <c r="W6113" i="1"/>
  <c r="X6113" i="1"/>
  <c r="Y6113" i="1"/>
  <c r="V6114" i="1"/>
  <c r="W6114" i="1"/>
  <c r="X6114" i="1"/>
  <c r="Y6114" i="1"/>
  <c r="V6115" i="1"/>
  <c r="W6115" i="1"/>
  <c r="X6115" i="1"/>
  <c r="Y6115" i="1"/>
  <c r="V6116" i="1"/>
  <c r="W6116" i="1"/>
  <c r="X6116" i="1"/>
  <c r="Y6116" i="1"/>
  <c r="V6117" i="1"/>
  <c r="W6117" i="1"/>
  <c r="X6117" i="1"/>
  <c r="Y6117" i="1"/>
  <c r="V6118" i="1"/>
  <c r="W6118" i="1"/>
  <c r="X6118" i="1"/>
  <c r="Y6118" i="1"/>
  <c r="V6119" i="1"/>
  <c r="W6119" i="1"/>
  <c r="X6119" i="1"/>
  <c r="Y6119" i="1"/>
  <c r="V6120" i="1"/>
  <c r="W6120" i="1"/>
  <c r="X6120" i="1"/>
  <c r="Y6120" i="1"/>
  <c r="V6121" i="1"/>
  <c r="W6121" i="1"/>
  <c r="X6121" i="1"/>
  <c r="Y6121" i="1"/>
  <c r="V6122" i="1"/>
  <c r="W6122" i="1"/>
  <c r="X6122" i="1"/>
  <c r="Y6122" i="1"/>
  <c r="V6123" i="1"/>
  <c r="W6123" i="1"/>
  <c r="X6123" i="1"/>
  <c r="Y6123" i="1"/>
  <c r="V6124" i="1"/>
  <c r="W6124" i="1"/>
  <c r="X6124" i="1"/>
  <c r="Y6124" i="1"/>
  <c r="V6125" i="1"/>
  <c r="W6125" i="1"/>
  <c r="X6125" i="1"/>
  <c r="Y6125" i="1"/>
  <c r="V6126" i="1"/>
  <c r="W6126" i="1"/>
  <c r="X6126" i="1"/>
  <c r="Y6126" i="1"/>
  <c r="V6127" i="1"/>
  <c r="W6127" i="1"/>
  <c r="X6127" i="1"/>
  <c r="Y6127" i="1"/>
  <c r="V6128" i="1"/>
  <c r="W6128" i="1"/>
  <c r="X6128" i="1"/>
  <c r="Y6128" i="1"/>
  <c r="V6129" i="1"/>
  <c r="W6129" i="1"/>
  <c r="X6129" i="1"/>
  <c r="Y6129" i="1"/>
  <c r="V6130" i="1"/>
  <c r="W6130" i="1"/>
  <c r="X6130" i="1"/>
  <c r="Y6130" i="1"/>
  <c r="V6131" i="1"/>
  <c r="W6131" i="1"/>
  <c r="X6131" i="1"/>
  <c r="Y6131" i="1"/>
  <c r="V6132" i="1"/>
  <c r="W6132" i="1"/>
  <c r="X6132" i="1"/>
  <c r="Y6132" i="1"/>
  <c r="V6133" i="1"/>
  <c r="W6133" i="1"/>
  <c r="X6133" i="1"/>
  <c r="Y6133" i="1"/>
  <c r="V6134" i="1"/>
  <c r="W6134" i="1"/>
  <c r="X6134" i="1"/>
  <c r="Y6134" i="1"/>
  <c r="V6135" i="1"/>
  <c r="W6135" i="1"/>
  <c r="X6135" i="1"/>
  <c r="Y6135" i="1"/>
  <c r="V6136" i="1"/>
  <c r="W6136" i="1"/>
  <c r="X6136" i="1"/>
  <c r="Y6136" i="1"/>
  <c r="V6137" i="1"/>
  <c r="W6137" i="1"/>
  <c r="X6137" i="1"/>
  <c r="Y6137" i="1"/>
  <c r="V6138" i="1"/>
  <c r="W6138" i="1"/>
  <c r="X6138" i="1"/>
  <c r="Y6138" i="1"/>
  <c r="V6139" i="1"/>
  <c r="W6139" i="1"/>
  <c r="X6139" i="1"/>
  <c r="Y6139" i="1"/>
  <c r="V6140" i="1"/>
  <c r="W6140" i="1"/>
  <c r="X6140" i="1"/>
  <c r="Y6140" i="1"/>
  <c r="V6141" i="1"/>
  <c r="W6141" i="1"/>
  <c r="X6141" i="1"/>
  <c r="Y6141" i="1"/>
  <c r="V6142" i="1"/>
  <c r="W6142" i="1"/>
  <c r="X6142" i="1"/>
  <c r="Y6142" i="1"/>
  <c r="V6143" i="1"/>
  <c r="W6143" i="1"/>
  <c r="X6143" i="1"/>
  <c r="Y6143" i="1"/>
  <c r="V6144" i="1"/>
  <c r="W6144" i="1"/>
  <c r="X6144" i="1"/>
  <c r="Y6144" i="1"/>
  <c r="V6145" i="1"/>
  <c r="W6145" i="1"/>
  <c r="X6145" i="1"/>
  <c r="Y6145" i="1"/>
  <c r="V6146" i="1"/>
  <c r="W6146" i="1"/>
  <c r="X6146" i="1"/>
  <c r="Y6146" i="1"/>
  <c r="V6147" i="1"/>
  <c r="W6147" i="1"/>
  <c r="X6147" i="1"/>
  <c r="Y6147" i="1"/>
  <c r="V6148" i="1"/>
  <c r="W6148" i="1"/>
  <c r="X6148" i="1"/>
  <c r="Y6148" i="1"/>
  <c r="V6149" i="1"/>
  <c r="W6149" i="1"/>
  <c r="X6149" i="1"/>
  <c r="Y6149" i="1"/>
  <c r="V6150" i="1"/>
  <c r="W6150" i="1"/>
  <c r="X6150" i="1"/>
  <c r="Y6150" i="1"/>
  <c r="V6151" i="1"/>
  <c r="W6151" i="1"/>
  <c r="X6151" i="1"/>
  <c r="Y6151" i="1"/>
  <c r="V6152" i="1"/>
  <c r="W6152" i="1"/>
  <c r="X6152" i="1"/>
  <c r="Y6152" i="1"/>
  <c r="V6153" i="1"/>
  <c r="W6153" i="1"/>
  <c r="X6153" i="1"/>
  <c r="Y6153" i="1"/>
  <c r="V6154" i="1"/>
  <c r="W6154" i="1"/>
  <c r="X6154" i="1"/>
  <c r="Y6154" i="1"/>
  <c r="V6155" i="1"/>
  <c r="W6155" i="1"/>
  <c r="X6155" i="1"/>
  <c r="Y6155" i="1"/>
  <c r="V6156" i="1"/>
  <c r="W6156" i="1"/>
  <c r="X6156" i="1"/>
  <c r="Y6156" i="1"/>
  <c r="V6157" i="1"/>
  <c r="W6157" i="1"/>
  <c r="X6157" i="1"/>
  <c r="Y6157" i="1"/>
  <c r="V6158" i="1"/>
  <c r="W6158" i="1"/>
  <c r="X6158" i="1"/>
  <c r="Y6158" i="1"/>
  <c r="V6159" i="1"/>
  <c r="W6159" i="1"/>
  <c r="X6159" i="1"/>
  <c r="Y6159" i="1"/>
  <c r="V6160" i="1"/>
  <c r="W6160" i="1"/>
  <c r="X6160" i="1"/>
  <c r="Y6160" i="1"/>
  <c r="V6161" i="1"/>
  <c r="W6161" i="1"/>
  <c r="X6161" i="1"/>
  <c r="Y6161" i="1"/>
  <c r="V6162" i="1"/>
  <c r="W6162" i="1"/>
  <c r="X6162" i="1"/>
  <c r="Y6162" i="1"/>
  <c r="V6163" i="1"/>
  <c r="W6163" i="1"/>
  <c r="X6163" i="1"/>
  <c r="Y6163" i="1"/>
  <c r="V6164" i="1"/>
  <c r="W6164" i="1"/>
  <c r="X6164" i="1"/>
  <c r="Y6164" i="1"/>
  <c r="V6165" i="1"/>
  <c r="W6165" i="1"/>
  <c r="X6165" i="1"/>
  <c r="Y6165" i="1"/>
  <c r="V6166" i="1"/>
  <c r="W6166" i="1"/>
  <c r="X6166" i="1"/>
  <c r="Y6166" i="1"/>
  <c r="V6167" i="1"/>
  <c r="W6167" i="1"/>
  <c r="X6167" i="1"/>
  <c r="Y6167" i="1"/>
  <c r="V6168" i="1"/>
  <c r="W6168" i="1"/>
  <c r="X6168" i="1"/>
  <c r="Y6168" i="1"/>
  <c r="V6169" i="1"/>
  <c r="W6169" i="1"/>
  <c r="X6169" i="1"/>
  <c r="Y6169" i="1"/>
  <c r="V6170" i="1"/>
  <c r="W6170" i="1"/>
  <c r="X6170" i="1"/>
  <c r="Y6170" i="1"/>
  <c r="V6171" i="1"/>
  <c r="W6171" i="1"/>
  <c r="X6171" i="1"/>
  <c r="Y6171" i="1"/>
  <c r="V6172" i="1"/>
  <c r="W6172" i="1"/>
  <c r="X6172" i="1"/>
  <c r="Y6172" i="1"/>
  <c r="V6173" i="1"/>
  <c r="W6173" i="1"/>
  <c r="X6173" i="1"/>
  <c r="Y6173" i="1"/>
  <c r="V6174" i="1"/>
  <c r="W6174" i="1"/>
  <c r="X6174" i="1"/>
  <c r="Y6174" i="1"/>
  <c r="V6175" i="1"/>
  <c r="W6175" i="1"/>
  <c r="X6175" i="1"/>
  <c r="Y6175" i="1"/>
  <c r="V6176" i="1"/>
  <c r="W6176" i="1"/>
  <c r="X6176" i="1"/>
  <c r="Y6176" i="1"/>
  <c r="V6177" i="1"/>
  <c r="W6177" i="1"/>
  <c r="X6177" i="1"/>
  <c r="Y6177" i="1"/>
  <c r="V6178" i="1"/>
  <c r="W6178" i="1"/>
  <c r="X6178" i="1"/>
  <c r="Y6178" i="1"/>
  <c r="V6179" i="1"/>
  <c r="W6179" i="1"/>
  <c r="X6179" i="1"/>
  <c r="Y6179" i="1"/>
  <c r="V6180" i="1"/>
  <c r="W6180" i="1"/>
  <c r="X6180" i="1"/>
  <c r="Y6180" i="1"/>
  <c r="V6181" i="1"/>
  <c r="W6181" i="1"/>
  <c r="X6181" i="1"/>
  <c r="Y6181" i="1"/>
  <c r="V6182" i="1"/>
  <c r="W6182" i="1"/>
  <c r="X6182" i="1"/>
  <c r="Y6182" i="1"/>
  <c r="V6183" i="1"/>
  <c r="W6183" i="1"/>
  <c r="X6183" i="1"/>
  <c r="Y6183" i="1"/>
  <c r="V6184" i="1"/>
  <c r="W6184" i="1"/>
  <c r="X6184" i="1"/>
  <c r="Y6184" i="1"/>
  <c r="V6185" i="1"/>
  <c r="W6185" i="1"/>
  <c r="X6185" i="1"/>
  <c r="Y6185" i="1"/>
  <c r="V6186" i="1"/>
  <c r="W6186" i="1"/>
  <c r="X6186" i="1"/>
  <c r="Y6186" i="1"/>
  <c r="V6187" i="1"/>
  <c r="W6187" i="1"/>
  <c r="X6187" i="1"/>
  <c r="Y6187" i="1"/>
  <c r="V6188" i="1"/>
  <c r="W6188" i="1"/>
  <c r="X6188" i="1"/>
  <c r="Y6188" i="1"/>
  <c r="V6189" i="1"/>
  <c r="W6189" i="1"/>
  <c r="X6189" i="1"/>
  <c r="Y6189" i="1"/>
  <c r="V6190" i="1"/>
  <c r="W6190" i="1"/>
  <c r="X6190" i="1"/>
  <c r="Y6190" i="1"/>
  <c r="V6191" i="1"/>
  <c r="W6191" i="1"/>
  <c r="X6191" i="1"/>
  <c r="Y6191" i="1"/>
  <c r="V6192" i="1"/>
  <c r="W6192" i="1"/>
  <c r="X6192" i="1"/>
  <c r="Y6192" i="1"/>
  <c r="V6193" i="1"/>
  <c r="W6193" i="1"/>
  <c r="X6193" i="1"/>
  <c r="Y6193" i="1"/>
  <c r="V6194" i="1"/>
  <c r="W6194" i="1"/>
  <c r="X6194" i="1"/>
  <c r="Y6194" i="1"/>
  <c r="V6195" i="1"/>
  <c r="W6195" i="1"/>
  <c r="X6195" i="1"/>
  <c r="Y6195" i="1"/>
  <c r="V6196" i="1"/>
  <c r="W6196" i="1"/>
  <c r="X6196" i="1"/>
  <c r="Y6196" i="1"/>
  <c r="V6197" i="1"/>
  <c r="W6197" i="1"/>
  <c r="X6197" i="1"/>
  <c r="Y6197" i="1"/>
  <c r="V6198" i="1"/>
  <c r="W6198" i="1"/>
  <c r="X6198" i="1"/>
  <c r="Y6198" i="1"/>
  <c r="V6199" i="1"/>
  <c r="W6199" i="1"/>
  <c r="X6199" i="1"/>
  <c r="Y6199" i="1"/>
  <c r="V6200" i="1"/>
  <c r="W6200" i="1"/>
  <c r="X6200" i="1"/>
  <c r="Y6200" i="1"/>
  <c r="V6201" i="1"/>
  <c r="W6201" i="1"/>
  <c r="X6201" i="1"/>
  <c r="Y6201" i="1"/>
  <c r="V6202" i="1"/>
  <c r="W6202" i="1"/>
  <c r="X6202" i="1"/>
  <c r="Y6202" i="1"/>
  <c r="V6203" i="1"/>
  <c r="W6203" i="1"/>
  <c r="X6203" i="1"/>
  <c r="Y6203" i="1"/>
  <c r="V6204" i="1"/>
  <c r="W6204" i="1"/>
  <c r="X6204" i="1"/>
  <c r="Y6204" i="1"/>
  <c r="V6205" i="1"/>
  <c r="W6205" i="1"/>
  <c r="X6205" i="1"/>
  <c r="Y6205" i="1"/>
  <c r="V6206" i="1"/>
  <c r="W6206" i="1"/>
  <c r="X6206" i="1"/>
  <c r="Y6206" i="1"/>
  <c r="V6207" i="1"/>
  <c r="W6207" i="1"/>
  <c r="X6207" i="1"/>
  <c r="Y6207" i="1"/>
  <c r="V6208" i="1"/>
  <c r="W6208" i="1"/>
  <c r="X6208" i="1"/>
  <c r="Y6208" i="1"/>
  <c r="V6209" i="1"/>
  <c r="W6209" i="1"/>
  <c r="X6209" i="1"/>
  <c r="Y6209" i="1"/>
  <c r="V6210" i="1"/>
  <c r="W6210" i="1"/>
  <c r="X6210" i="1"/>
  <c r="Y6210" i="1"/>
  <c r="V6211" i="1"/>
  <c r="W6211" i="1"/>
  <c r="X6211" i="1"/>
  <c r="Y6211" i="1"/>
  <c r="V6212" i="1"/>
  <c r="W6212" i="1"/>
  <c r="X6212" i="1"/>
  <c r="Y6212" i="1"/>
  <c r="V6213" i="1"/>
  <c r="W6213" i="1"/>
  <c r="X6213" i="1"/>
  <c r="Y6213" i="1"/>
  <c r="V6214" i="1"/>
  <c r="W6214" i="1"/>
  <c r="X6214" i="1"/>
  <c r="Y6214" i="1"/>
  <c r="V6215" i="1"/>
  <c r="W6215" i="1"/>
  <c r="X6215" i="1"/>
  <c r="Y6215" i="1"/>
  <c r="V6216" i="1"/>
  <c r="W6216" i="1"/>
  <c r="X6216" i="1"/>
  <c r="Y6216" i="1"/>
  <c r="V6217" i="1"/>
  <c r="W6217" i="1"/>
  <c r="X6217" i="1"/>
  <c r="Y6217" i="1"/>
  <c r="V6218" i="1"/>
  <c r="W6218" i="1"/>
  <c r="X6218" i="1"/>
  <c r="Y6218" i="1"/>
  <c r="V6219" i="1"/>
  <c r="W6219" i="1"/>
  <c r="X6219" i="1"/>
  <c r="Y6219" i="1"/>
  <c r="V6220" i="1"/>
  <c r="W6220" i="1"/>
  <c r="X6220" i="1"/>
  <c r="Y6220" i="1"/>
  <c r="V6221" i="1"/>
  <c r="W6221" i="1"/>
  <c r="X6221" i="1"/>
  <c r="Y6221" i="1"/>
  <c r="V6222" i="1"/>
  <c r="W6222" i="1"/>
  <c r="X6222" i="1"/>
  <c r="Y6222" i="1"/>
  <c r="V6223" i="1"/>
  <c r="W6223" i="1"/>
  <c r="X6223" i="1"/>
  <c r="Y6223" i="1"/>
  <c r="V6224" i="1"/>
  <c r="W6224" i="1"/>
  <c r="X6224" i="1"/>
  <c r="Y6224" i="1"/>
  <c r="V6225" i="1"/>
  <c r="W6225" i="1"/>
  <c r="X6225" i="1"/>
  <c r="Y6225" i="1"/>
  <c r="V6226" i="1"/>
  <c r="W6226" i="1"/>
  <c r="X6226" i="1"/>
  <c r="Y6226" i="1"/>
  <c r="V6227" i="1"/>
  <c r="W6227" i="1"/>
  <c r="X6227" i="1"/>
  <c r="Y6227" i="1"/>
  <c r="V6228" i="1"/>
  <c r="W6228" i="1"/>
  <c r="X6228" i="1"/>
  <c r="Y6228" i="1"/>
  <c r="V6229" i="1"/>
  <c r="W6229" i="1"/>
  <c r="X6229" i="1"/>
  <c r="Y6229" i="1"/>
  <c r="V6230" i="1"/>
  <c r="W6230" i="1"/>
  <c r="X6230" i="1"/>
  <c r="Y6230" i="1"/>
  <c r="V6231" i="1"/>
  <c r="W6231" i="1"/>
  <c r="X6231" i="1"/>
  <c r="Y6231" i="1"/>
  <c r="V6232" i="1"/>
  <c r="W6232" i="1"/>
  <c r="X6232" i="1"/>
  <c r="Y6232" i="1"/>
  <c r="V6233" i="1"/>
  <c r="W6233" i="1"/>
  <c r="X6233" i="1"/>
  <c r="Y6233" i="1"/>
  <c r="V6234" i="1"/>
  <c r="W6234" i="1"/>
  <c r="X6234" i="1"/>
  <c r="Y6234" i="1"/>
  <c r="V6235" i="1"/>
  <c r="W6235" i="1"/>
  <c r="X6235" i="1"/>
  <c r="Y6235" i="1"/>
  <c r="V6236" i="1"/>
  <c r="W6236" i="1"/>
  <c r="X6236" i="1"/>
  <c r="Y6236" i="1"/>
  <c r="V6237" i="1"/>
  <c r="W6237" i="1"/>
  <c r="X6237" i="1"/>
  <c r="Y6237" i="1"/>
  <c r="V6238" i="1"/>
  <c r="W6238" i="1"/>
  <c r="X6238" i="1"/>
  <c r="Y6238" i="1"/>
  <c r="V6239" i="1"/>
  <c r="W6239" i="1"/>
  <c r="X6239" i="1"/>
  <c r="Y6239" i="1"/>
  <c r="V6240" i="1"/>
  <c r="W6240" i="1"/>
  <c r="X6240" i="1"/>
  <c r="Y6240" i="1"/>
  <c r="V6241" i="1"/>
  <c r="W6241" i="1"/>
  <c r="X6241" i="1"/>
  <c r="Y6241" i="1"/>
  <c r="V6242" i="1"/>
  <c r="W6242" i="1"/>
  <c r="X6242" i="1"/>
  <c r="Y6242" i="1"/>
  <c r="V6243" i="1"/>
  <c r="W6243" i="1"/>
  <c r="X6243" i="1"/>
  <c r="Y6243" i="1"/>
  <c r="V6244" i="1"/>
  <c r="W6244" i="1"/>
  <c r="X6244" i="1"/>
  <c r="Y6244" i="1"/>
  <c r="V6245" i="1"/>
  <c r="W6245" i="1"/>
  <c r="X6245" i="1"/>
  <c r="Y6245" i="1"/>
  <c r="V6246" i="1"/>
  <c r="W6246" i="1"/>
  <c r="X6246" i="1"/>
  <c r="Y6246" i="1"/>
  <c r="V6247" i="1"/>
  <c r="W6247" i="1"/>
  <c r="X6247" i="1"/>
  <c r="Y6247" i="1"/>
  <c r="V6248" i="1"/>
  <c r="W6248" i="1"/>
  <c r="X6248" i="1"/>
  <c r="Y6248" i="1"/>
  <c r="V6249" i="1"/>
  <c r="W6249" i="1"/>
  <c r="X6249" i="1"/>
  <c r="Y6249" i="1"/>
  <c r="V6250" i="1"/>
  <c r="W6250" i="1"/>
  <c r="X6250" i="1"/>
  <c r="Y6250" i="1"/>
  <c r="V6251" i="1"/>
  <c r="W6251" i="1"/>
  <c r="X6251" i="1"/>
  <c r="Y6251" i="1"/>
  <c r="V6252" i="1"/>
  <c r="W6252" i="1"/>
  <c r="X6252" i="1"/>
  <c r="Y6252" i="1"/>
  <c r="V6253" i="1"/>
  <c r="W6253" i="1"/>
  <c r="X6253" i="1"/>
  <c r="Y6253" i="1"/>
  <c r="V6254" i="1"/>
  <c r="W6254" i="1"/>
  <c r="X6254" i="1"/>
  <c r="Y6254" i="1"/>
  <c r="V6255" i="1"/>
  <c r="W6255" i="1"/>
  <c r="X6255" i="1"/>
  <c r="Y6255" i="1"/>
  <c r="V6256" i="1"/>
  <c r="W6256" i="1"/>
  <c r="X6256" i="1"/>
  <c r="Y6256" i="1"/>
  <c r="V6257" i="1"/>
  <c r="W6257" i="1"/>
  <c r="X6257" i="1"/>
  <c r="Y6257" i="1"/>
  <c r="V6258" i="1"/>
  <c r="W6258" i="1"/>
  <c r="X6258" i="1"/>
  <c r="Y6258" i="1"/>
  <c r="V6259" i="1"/>
  <c r="W6259" i="1"/>
  <c r="X6259" i="1"/>
  <c r="Y6259" i="1"/>
  <c r="V6260" i="1"/>
  <c r="W6260" i="1"/>
  <c r="X6260" i="1"/>
  <c r="Y6260" i="1"/>
  <c r="V6261" i="1"/>
  <c r="W6261" i="1"/>
  <c r="X6261" i="1"/>
  <c r="Y6261" i="1"/>
  <c r="V6262" i="1"/>
  <c r="W6262" i="1"/>
  <c r="X6262" i="1"/>
  <c r="Y6262" i="1"/>
  <c r="V6263" i="1"/>
  <c r="W6263" i="1"/>
  <c r="X6263" i="1"/>
  <c r="Y6263" i="1"/>
  <c r="V6264" i="1"/>
  <c r="W6264" i="1"/>
  <c r="X6264" i="1"/>
  <c r="Y6264" i="1"/>
  <c r="V6265" i="1"/>
  <c r="W6265" i="1"/>
  <c r="X6265" i="1"/>
  <c r="Y6265" i="1"/>
  <c r="V6266" i="1"/>
  <c r="W6266" i="1"/>
  <c r="X6266" i="1"/>
  <c r="Y6266" i="1"/>
  <c r="V6267" i="1"/>
  <c r="W6267" i="1"/>
  <c r="X6267" i="1"/>
  <c r="Y6267" i="1"/>
  <c r="V6268" i="1"/>
  <c r="W6268" i="1"/>
  <c r="X6268" i="1"/>
  <c r="Y6268" i="1"/>
  <c r="V6269" i="1"/>
  <c r="W6269" i="1"/>
  <c r="X6269" i="1"/>
  <c r="Y6269" i="1"/>
  <c r="V6270" i="1"/>
  <c r="W6270" i="1"/>
  <c r="X6270" i="1"/>
  <c r="Y6270" i="1"/>
  <c r="V6271" i="1"/>
  <c r="W6271" i="1"/>
  <c r="X6271" i="1"/>
  <c r="Y6271" i="1"/>
  <c r="V6272" i="1"/>
  <c r="W6272" i="1"/>
  <c r="X6272" i="1"/>
  <c r="Y6272" i="1"/>
  <c r="V6273" i="1"/>
  <c r="W6273" i="1"/>
  <c r="X6273" i="1"/>
  <c r="Y6273" i="1"/>
  <c r="V6274" i="1"/>
  <c r="W6274" i="1"/>
  <c r="X6274" i="1"/>
  <c r="Y6274" i="1"/>
  <c r="V6275" i="1"/>
  <c r="W6275" i="1"/>
  <c r="X6275" i="1"/>
  <c r="Y6275" i="1"/>
  <c r="V6276" i="1"/>
  <c r="W6276" i="1"/>
  <c r="X6276" i="1"/>
  <c r="Y6276" i="1"/>
  <c r="V6277" i="1"/>
  <c r="W6277" i="1"/>
  <c r="X6277" i="1"/>
  <c r="Y6277" i="1"/>
  <c r="V6278" i="1"/>
  <c r="W6278" i="1"/>
  <c r="X6278" i="1"/>
  <c r="Y6278" i="1"/>
  <c r="V6279" i="1"/>
  <c r="W6279" i="1"/>
  <c r="X6279" i="1"/>
  <c r="Y6279" i="1"/>
  <c r="V6280" i="1"/>
  <c r="W6280" i="1"/>
  <c r="X6280" i="1"/>
  <c r="Y6280" i="1"/>
  <c r="V6281" i="1"/>
  <c r="W6281" i="1"/>
  <c r="X6281" i="1"/>
  <c r="Y6281" i="1"/>
  <c r="V6282" i="1"/>
  <c r="W6282" i="1"/>
  <c r="X6282" i="1"/>
  <c r="Y6282" i="1"/>
  <c r="V6283" i="1"/>
  <c r="W6283" i="1"/>
  <c r="X6283" i="1"/>
  <c r="Y6283" i="1"/>
  <c r="V6284" i="1"/>
  <c r="W6284" i="1"/>
  <c r="X6284" i="1"/>
  <c r="Y6284" i="1"/>
  <c r="V6285" i="1"/>
  <c r="W6285" i="1"/>
  <c r="X6285" i="1"/>
  <c r="Y6285" i="1"/>
  <c r="V6286" i="1"/>
  <c r="W6286" i="1"/>
  <c r="X6286" i="1"/>
  <c r="Y6286" i="1"/>
  <c r="V6287" i="1"/>
  <c r="W6287" i="1"/>
  <c r="X6287" i="1"/>
  <c r="Y6287" i="1"/>
  <c r="V6288" i="1"/>
  <c r="W6288" i="1"/>
  <c r="X6288" i="1"/>
  <c r="Y6288" i="1"/>
  <c r="V6289" i="1"/>
  <c r="W6289" i="1"/>
  <c r="X6289" i="1"/>
  <c r="Y6289" i="1"/>
  <c r="V6290" i="1"/>
  <c r="W6290" i="1"/>
  <c r="X6290" i="1"/>
  <c r="Y6290" i="1"/>
  <c r="V6291" i="1"/>
  <c r="W6291" i="1"/>
  <c r="X6291" i="1"/>
  <c r="Y6291" i="1"/>
  <c r="V6292" i="1"/>
  <c r="W6292" i="1"/>
  <c r="X6292" i="1"/>
  <c r="Y6292" i="1"/>
  <c r="V6293" i="1"/>
  <c r="W6293" i="1"/>
  <c r="X6293" i="1"/>
  <c r="Y6293" i="1"/>
  <c r="V6294" i="1"/>
  <c r="W6294" i="1"/>
  <c r="X6294" i="1"/>
  <c r="Y6294" i="1"/>
  <c r="V6295" i="1"/>
  <c r="W6295" i="1"/>
  <c r="X6295" i="1"/>
  <c r="Y6295" i="1"/>
  <c r="V6296" i="1"/>
  <c r="W6296" i="1"/>
  <c r="X6296" i="1"/>
  <c r="Y6296" i="1"/>
  <c r="V6297" i="1"/>
  <c r="W6297" i="1"/>
  <c r="X6297" i="1"/>
  <c r="Y6297" i="1"/>
  <c r="V6298" i="1"/>
  <c r="W6298" i="1"/>
  <c r="X6298" i="1"/>
  <c r="Y6298" i="1"/>
  <c r="V6299" i="1"/>
  <c r="W6299" i="1"/>
  <c r="X6299" i="1"/>
  <c r="Y6299" i="1"/>
  <c r="V6300" i="1"/>
  <c r="W6300" i="1"/>
  <c r="X6300" i="1"/>
  <c r="Y6300" i="1"/>
  <c r="V6301" i="1"/>
  <c r="W6301" i="1"/>
  <c r="X6301" i="1"/>
  <c r="Y6301" i="1"/>
  <c r="V6302" i="1"/>
  <c r="W6302" i="1"/>
  <c r="X6302" i="1"/>
  <c r="Y6302" i="1"/>
  <c r="V6303" i="1"/>
  <c r="W6303" i="1"/>
  <c r="X6303" i="1"/>
  <c r="Y6303" i="1"/>
  <c r="V6304" i="1"/>
  <c r="W6304" i="1"/>
  <c r="X6304" i="1"/>
  <c r="Y6304" i="1"/>
  <c r="V6305" i="1"/>
  <c r="W6305" i="1"/>
  <c r="X6305" i="1"/>
  <c r="Y6305" i="1"/>
  <c r="V6306" i="1"/>
  <c r="W6306" i="1"/>
  <c r="X6306" i="1"/>
  <c r="Y6306" i="1"/>
  <c r="V6307" i="1"/>
  <c r="W6307" i="1"/>
  <c r="X6307" i="1"/>
  <c r="Y6307" i="1"/>
  <c r="V6308" i="1"/>
  <c r="W6308" i="1"/>
  <c r="X6308" i="1"/>
  <c r="Y6308" i="1"/>
  <c r="V6309" i="1"/>
  <c r="W6309" i="1"/>
  <c r="X6309" i="1"/>
  <c r="Y6309" i="1"/>
  <c r="V6310" i="1"/>
  <c r="W6310" i="1"/>
  <c r="X6310" i="1"/>
  <c r="Y6310" i="1"/>
  <c r="V6311" i="1"/>
  <c r="W6311" i="1"/>
  <c r="X6311" i="1"/>
  <c r="Y6311" i="1"/>
  <c r="V6312" i="1"/>
  <c r="W6312" i="1"/>
  <c r="X6312" i="1"/>
  <c r="Y6312" i="1"/>
  <c r="V6313" i="1"/>
  <c r="W6313" i="1"/>
  <c r="X6313" i="1"/>
  <c r="Y6313" i="1"/>
  <c r="V6314" i="1"/>
  <c r="W6314" i="1"/>
  <c r="X6314" i="1"/>
  <c r="Y6314" i="1"/>
  <c r="V6315" i="1"/>
  <c r="W6315" i="1"/>
  <c r="X6315" i="1"/>
  <c r="Y6315" i="1"/>
  <c r="V6316" i="1"/>
  <c r="W6316" i="1"/>
  <c r="X6316" i="1"/>
  <c r="Y6316" i="1"/>
  <c r="V6317" i="1"/>
  <c r="W6317" i="1"/>
  <c r="X6317" i="1"/>
  <c r="Y6317" i="1"/>
  <c r="V6318" i="1"/>
  <c r="W6318" i="1"/>
  <c r="X6318" i="1"/>
  <c r="Y6318" i="1"/>
  <c r="V6319" i="1"/>
  <c r="W6319" i="1"/>
  <c r="X6319" i="1"/>
  <c r="Y6319" i="1"/>
  <c r="V6320" i="1"/>
  <c r="W6320" i="1"/>
  <c r="X6320" i="1"/>
  <c r="Y6320" i="1"/>
  <c r="V6321" i="1"/>
  <c r="W6321" i="1"/>
  <c r="X6321" i="1"/>
  <c r="Y6321" i="1"/>
  <c r="V6322" i="1"/>
  <c r="W6322" i="1"/>
  <c r="X6322" i="1"/>
  <c r="Y6322" i="1"/>
  <c r="V6323" i="1"/>
  <c r="W6323" i="1"/>
  <c r="X6323" i="1"/>
  <c r="Y6323" i="1"/>
  <c r="V6324" i="1"/>
  <c r="W6324" i="1"/>
  <c r="X6324" i="1"/>
  <c r="Y6324" i="1"/>
  <c r="V6325" i="1"/>
  <c r="W6325" i="1"/>
  <c r="X6325" i="1"/>
  <c r="Y6325" i="1"/>
  <c r="V6326" i="1"/>
  <c r="W6326" i="1"/>
  <c r="X6326" i="1"/>
  <c r="Y6326" i="1"/>
  <c r="V6327" i="1"/>
  <c r="W6327" i="1"/>
  <c r="X6327" i="1"/>
  <c r="Y6327" i="1"/>
  <c r="V6328" i="1"/>
  <c r="W6328" i="1"/>
  <c r="X6328" i="1"/>
  <c r="Y6328" i="1"/>
  <c r="V6329" i="1"/>
  <c r="W6329" i="1"/>
  <c r="X6329" i="1"/>
  <c r="Y6329" i="1"/>
  <c r="V6330" i="1"/>
  <c r="W6330" i="1"/>
  <c r="X6330" i="1"/>
  <c r="Y6330" i="1"/>
  <c r="V6331" i="1"/>
  <c r="W6331" i="1"/>
  <c r="X6331" i="1"/>
  <c r="Y6331" i="1"/>
  <c r="V6332" i="1"/>
  <c r="W6332" i="1"/>
  <c r="X6332" i="1"/>
  <c r="Y6332" i="1"/>
  <c r="V6333" i="1"/>
  <c r="W6333" i="1"/>
  <c r="X6333" i="1"/>
  <c r="Y6333" i="1"/>
  <c r="V6334" i="1"/>
  <c r="W6334" i="1"/>
  <c r="X6334" i="1"/>
  <c r="Y6334" i="1"/>
  <c r="V6335" i="1"/>
  <c r="W6335" i="1"/>
  <c r="X6335" i="1"/>
  <c r="Y6335" i="1"/>
  <c r="V6336" i="1"/>
  <c r="W6336" i="1"/>
  <c r="X6336" i="1"/>
  <c r="Y6336" i="1"/>
  <c r="V6337" i="1"/>
  <c r="W6337" i="1"/>
  <c r="X6337" i="1"/>
  <c r="Y6337" i="1"/>
  <c r="V6338" i="1"/>
  <c r="W6338" i="1"/>
  <c r="X6338" i="1"/>
  <c r="Y6338" i="1"/>
  <c r="V6339" i="1"/>
  <c r="W6339" i="1"/>
  <c r="X6339" i="1"/>
  <c r="Y6339" i="1"/>
  <c r="V6340" i="1"/>
  <c r="W6340" i="1"/>
  <c r="X6340" i="1"/>
  <c r="Y6340" i="1"/>
  <c r="V6341" i="1"/>
  <c r="W6341" i="1"/>
  <c r="X6341" i="1"/>
  <c r="Y6341" i="1"/>
  <c r="V6342" i="1"/>
  <c r="W6342" i="1"/>
  <c r="X6342" i="1"/>
  <c r="Y6342" i="1"/>
  <c r="V6343" i="1"/>
  <c r="W6343" i="1"/>
  <c r="X6343" i="1"/>
  <c r="Y6343" i="1"/>
  <c r="V6344" i="1"/>
  <c r="W6344" i="1"/>
  <c r="X6344" i="1"/>
  <c r="Y6344" i="1"/>
  <c r="V6345" i="1"/>
  <c r="W6345" i="1"/>
  <c r="X6345" i="1"/>
  <c r="Y6345" i="1"/>
  <c r="V6346" i="1"/>
  <c r="W6346" i="1"/>
  <c r="X6346" i="1"/>
  <c r="Y6346" i="1"/>
  <c r="V6347" i="1"/>
  <c r="W6347" i="1"/>
  <c r="X6347" i="1"/>
  <c r="Y6347" i="1"/>
  <c r="V6348" i="1"/>
  <c r="W6348" i="1"/>
  <c r="X6348" i="1"/>
  <c r="Y6348" i="1"/>
  <c r="V6349" i="1"/>
  <c r="W6349" i="1"/>
  <c r="X6349" i="1"/>
  <c r="Y6349" i="1"/>
  <c r="V6350" i="1"/>
  <c r="W6350" i="1"/>
  <c r="X6350" i="1"/>
  <c r="Y6350" i="1"/>
  <c r="V6351" i="1"/>
  <c r="W6351" i="1"/>
  <c r="X6351" i="1"/>
  <c r="Y6351" i="1"/>
  <c r="V6352" i="1"/>
  <c r="W6352" i="1"/>
  <c r="X6352" i="1"/>
  <c r="Y6352" i="1"/>
  <c r="V6353" i="1"/>
  <c r="W6353" i="1"/>
  <c r="X6353" i="1"/>
  <c r="Y6353" i="1"/>
  <c r="V6354" i="1"/>
  <c r="W6354" i="1"/>
  <c r="X6354" i="1"/>
  <c r="Y6354" i="1"/>
  <c r="V6355" i="1"/>
  <c r="W6355" i="1"/>
  <c r="X6355" i="1"/>
  <c r="Y6355" i="1"/>
  <c r="V6356" i="1"/>
  <c r="W6356" i="1"/>
  <c r="X6356" i="1"/>
  <c r="Y6356" i="1"/>
  <c r="V6357" i="1"/>
  <c r="W6357" i="1"/>
  <c r="X6357" i="1"/>
  <c r="Y6357" i="1"/>
  <c r="V6358" i="1"/>
  <c r="W6358" i="1"/>
  <c r="X6358" i="1"/>
  <c r="Y6358" i="1"/>
  <c r="V6359" i="1"/>
  <c r="W6359" i="1"/>
  <c r="X6359" i="1"/>
  <c r="Y6359" i="1"/>
  <c r="V6360" i="1"/>
  <c r="W6360" i="1"/>
  <c r="X6360" i="1"/>
  <c r="Y6360" i="1"/>
  <c r="V6361" i="1"/>
  <c r="W6361" i="1"/>
  <c r="X6361" i="1"/>
  <c r="Y6361" i="1"/>
  <c r="V6362" i="1"/>
  <c r="W6362" i="1"/>
  <c r="X6362" i="1"/>
  <c r="Y6362" i="1"/>
  <c r="V6363" i="1"/>
  <c r="W6363" i="1"/>
  <c r="X6363" i="1"/>
  <c r="Y6363" i="1"/>
  <c r="V6364" i="1"/>
  <c r="W6364" i="1"/>
  <c r="X6364" i="1"/>
  <c r="Y6364" i="1"/>
  <c r="V6365" i="1"/>
  <c r="W6365" i="1"/>
  <c r="X6365" i="1"/>
  <c r="Y6365" i="1"/>
  <c r="V6366" i="1"/>
  <c r="W6366" i="1"/>
  <c r="X6366" i="1"/>
  <c r="Y6366" i="1"/>
  <c r="V6367" i="1"/>
  <c r="W6367" i="1"/>
  <c r="X6367" i="1"/>
  <c r="Y6367" i="1"/>
  <c r="V6368" i="1"/>
  <c r="W6368" i="1"/>
  <c r="X6368" i="1"/>
  <c r="Y6368" i="1"/>
  <c r="V6369" i="1"/>
  <c r="W6369" i="1"/>
  <c r="X6369" i="1"/>
  <c r="Y6369" i="1"/>
  <c r="V6370" i="1"/>
  <c r="W6370" i="1"/>
  <c r="X6370" i="1"/>
  <c r="Y6370" i="1"/>
  <c r="V6371" i="1"/>
  <c r="W6371" i="1"/>
  <c r="X6371" i="1"/>
  <c r="Y6371" i="1"/>
  <c r="V6372" i="1"/>
  <c r="W6372" i="1"/>
  <c r="X6372" i="1"/>
  <c r="Y6372" i="1"/>
  <c r="V6373" i="1"/>
  <c r="W6373" i="1"/>
  <c r="X6373" i="1"/>
  <c r="Y6373" i="1"/>
  <c r="V6374" i="1"/>
  <c r="W6374" i="1"/>
  <c r="X6374" i="1"/>
  <c r="Y6374" i="1"/>
  <c r="V6375" i="1"/>
  <c r="W6375" i="1"/>
  <c r="X6375" i="1"/>
  <c r="Y6375" i="1"/>
  <c r="V6376" i="1"/>
  <c r="W6376" i="1"/>
  <c r="X6376" i="1"/>
  <c r="Y6376" i="1"/>
  <c r="V6377" i="1"/>
  <c r="W6377" i="1"/>
  <c r="X6377" i="1"/>
  <c r="Y6377" i="1"/>
  <c r="V6378" i="1"/>
  <c r="W6378" i="1"/>
  <c r="X6378" i="1"/>
  <c r="Y6378" i="1"/>
  <c r="V6379" i="1"/>
  <c r="W6379" i="1"/>
  <c r="X6379" i="1"/>
  <c r="Y6379" i="1"/>
  <c r="V6380" i="1"/>
  <c r="W6380" i="1"/>
  <c r="X6380" i="1"/>
  <c r="Y6380" i="1"/>
  <c r="V6381" i="1"/>
  <c r="W6381" i="1"/>
  <c r="X6381" i="1"/>
  <c r="Y6381" i="1"/>
  <c r="V6382" i="1"/>
  <c r="W6382" i="1"/>
  <c r="X6382" i="1"/>
  <c r="Y6382" i="1"/>
  <c r="V6383" i="1"/>
  <c r="W6383" i="1"/>
  <c r="X6383" i="1"/>
  <c r="Y6383" i="1"/>
  <c r="V6384" i="1"/>
  <c r="W6384" i="1"/>
  <c r="X6384" i="1"/>
  <c r="Y6384" i="1"/>
  <c r="V6385" i="1"/>
  <c r="W6385" i="1"/>
  <c r="X6385" i="1"/>
  <c r="Y6385" i="1"/>
  <c r="V6386" i="1"/>
  <c r="W6386" i="1"/>
  <c r="X6386" i="1"/>
  <c r="Y6386" i="1"/>
  <c r="V6387" i="1"/>
  <c r="W6387" i="1"/>
  <c r="X6387" i="1"/>
  <c r="Y6387" i="1"/>
  <c r="V6388" i="1"/>
  <c r="W6388" i="1"/>
  <c r="X6388" i="1"/>
  <c r="Y6388" i="1"/>
  <c r="V6389" i="1"/>
  <c r="W6389" i="1"/>
  <c r="X6389" i="1"/>
  <c r="Y6389" i="1"/>
  <c r="V6390" i="1"/>
  <c r="W6390" i="1"/>
  <c r="X6390" i="1"/>
  <c r="Y6390" i="1"/>
  <c r="V6391" i="1"/>
  <c r="W6391" i="1"/>
  <c r="X6391" i="1"/>
  <c r="Y6391" i="1"/>
  <c r="V6392" i="1"/>
  <c r="W6392" i="1"/>
  <c r="X6392" i="1"/>
  <c r="Y6392" i="1"/>
  <c r="V6393" i="1"/>
  <c r="W6393" i="1"/>
  <c r="X6393" i="1"/>
  <c r="Y6393" i="1"/>
  <c r="V6394" i="1"/>
  <c r="W6394" i="1"/>
  <c r="X6394" i="1"/>
  <c r="Y6394" i="1"/>
  <c r="V6395" i="1"/>
  <c r="W6395" i="1"/>
  <c r="X6395" i="1"/>
  <c r="Y6395" i="1"/>
  <c r="V6396" i="1"/>
  <c r="W6396" i="1"/>
  <c r="X6396" i="1"/>
  <c r="Y6396" i="1"/>
  <c r="V6397" i="1"/>
  <c r="W6397" i="1"/>
  <c r="X6397" i="1"/>
  <c r="Y6397" i="1"/>
  <c r="V6398" i="1"/>
  <c r="W6398" i="1"/>
  <c r="X6398" i="1"/>
  <c r="Y6398" i="1"/>
  <c r="V6399" i="1"/>
  <c r="W6399" i="1"/>
  <c r="X6399" i="1"/>
  <c r="Y6399" i="1"/>
  <c r="V6400" i="1"/>
  <c r="W6400" i="1"/>
  <c r="X6400" i="1"/>
  <c r="Y6400" i="1"/>
  <c r="V6401" i="1"/>
  <c r="W6401" i="1"/>
  <c r="X6401" i="1"/>
  <c r="Y6401" i="1"/>
  <c r="V6402" i="1"/>
  <c r="W6402" i="1"/>
  <c r="X6402" i="1"/>
  <c r="Y6402" i="1"/>
  <c r="V6403" i="1"/>
  <c r="W6403" i="1"/>
  <c r="X6403" i="1"/>
  <c r="Y6403" i="1"/>
  <c r="V6404" i="1"/>
  <c r="W6404" i="1"/>
  <c r="X6404" i="1"/>
  <c r="Y6404" i="1"/>
  <c r="V6405" i="1"/>
  <c r="W6405" i="1"/>
  <c r="X6405" i="1"/>
  <c r="Y6405" i="1"/>
  <c r="V6406" i="1"/>
  <c r="W6406" i="1"/>
  <c r="X6406" i="1"/>
  <c r="Y6406" i="1"/>
  <c r="V6407" i="1"/>
  <c r="W6407" i="1"/>
  <c r="X6407" i="1"/>
  <c r="Y6407" i="1"/>
  <c r="V6408" i="1"/>
  <c r="W6408" i="1"/>
  <c r="X6408" i="1"/>
  <c r="Y6408" i="1"/>
  <c r="V6409" i="1"/>
  <c r="W6409" i="1"/>
  <c r="X6409" i="1"/>
  <c r="Y6409" i="1"/>
  <c r="V6410" i="1"/>
  <c r="W6410" i="1"/>
  <c r="X6410" i="1"/>
  <c r="Y6410" i="1"/>
  <c r="V6411" i="1"/>
  <c r="W6411" i="1"/>
  <c r="X6411" i="1"/>
  <c r="Y6411" i="1"/>
  <c r="V6412" i="1"/>
  <c r="W6412" i="1"/>
  <c r="X6412" i="1"/>
  <c r="Y6412" i="1"/>
  <c r="V6413" i="1"/>
  <c r="W6413" i="1"/>
  <c r="X6413" i="1"/>
  <c r="Y6413" i="1"/>
  <c r="V6414" i="1"/>
  <c r="W6414" i="1"/>
  <c r="X6414" i="1"/>
  <c r="Y6414" i="1"/>
  <c r="V6415" i="1"/>
  <c r="W6415" i="1"/>
  <c r="X6415" i="1"/>
  <c r="Y6415" i="1"/>
  <c r="V6416" i="1"/>
  <c r="W6416" i="1"/>
  <c r="X6416" i="1"/>
  <c r="Y6416" i="1"/>
  <c r="V6417" i="1"/>
  <c r="W6417" i="1"/>
  <c r="X6417" i="1"/>
  <c r="Y6417" i="1"/>
  <c r="V6418" i="1"/>
  <c r="W6418" i="1"/>
  <c r="X6418" i="1"/>
  <c r="Y6418" i="1"/>
  <c r="V6419" i="1"/>
  <c r="W6419" i="1"/>
  <c r="X6419" i="1"/>
  <c r="Y6419" i="1"/>
  <c r="V6420" i="1"/>
  <c r="W6420" i="1"/>
  <c r="X6420" i="1"/>
  <c r="Y6420" i="1"/>
  <c r="V6421" i="1"/>
  <c r="W6421" i="1"/>
  <c r="X6421" i="1"/>
  <c r="Y6421" i="1"/>
  <c r="V6422" i="1"/>
  <c r="W6422" i="1"/>
  <c r="X6422" i="1"/>
  <c r="Y6422" i="1"/>
  <c r="V6423" i="1"/>
  <c r="W6423" i="1"/>
  <c r="X6423" i="1"/>
  <c r="Y6423" i="1"/>
  <c r="V6424" i="1"/>
  <c r="W6424" i="1"/>
  <c r="X6424" i="1"/>
  <c r="Y6424" i="1"/>
  <c r="V6425" i="1"/>
  <c r="W6425" i="1"/>
  <c r="X6425" i="1"/>
  <c r="Y6425" i="1"/>
  <c r="V6426" i="1"/>
  <c r="W6426" i="1"/>
  <c r="X6426" i="1"/>
  <c r="Y6426" i="1"/>
  <c r="V6427" i="1"/>
  <c r="W6427" i="1"/>
  <c r="X6427" i="1"/>
  <c r="Y6427" i="1"/>
  <c r="V6428" i="1"/>
  <c r="W6428" i="1"/>
  <c r="X6428" i="1"/>
  <c r="Y6428" i="1"/>
  <c r="V6429" i="1"/>
  <c r="W6429" i="1"/>
  <c r="X6429" i="1"/>
  <c r="Y6429" i="1"/>
  <c r="V6430" i="1"/>
  <c r="W6430" i="1"/>
  <c r="X6430" i="1"/>
  <c r="Y6430" i="1"/>
  <c r="V6431" i="1"/>
  <c r="W6431" i="1"/>
  <c r="X6431" i="1"/>
  <c r="Y6431" i="1"/>
  <c r="V6432" i="1"/>
  <c r="W6432" i="1"/>
  <c r="X6432" i="1"/>
  <c r="Y6432" i="1"/>
  <c r="V6433" i="1"/>
  <c r="W6433" i="1"/>
  <c r="X6433" i="1"/>
  <c r="Y6433" i="1"/>
  <c r="V6434" i="1"/>
  <c r="W6434" i="1"/>
  <c r="X6434" i="1"/>
  <c r="Y6434" i="1"/>
  <c r="V6435" i="1"/>
  <c r="W6435" i="1"/>
  <c r="X6435" i="1"/>
  <c r="Y6435" i="1"/>
  <c r="V6436" i="1"/>
  <c r="W6436" i="1"/>
  <c r="X6436" i="1"/>
  <c r="Y6436" i="1"/>
  <c r="V6437" i="1"/>
  <c r="W6437" i="1"/>
  <c r="X6437" i="1"/>
  <c r="Y6437" i="1"/>
  <c r="V6438" i="1"/>
  <c r="W6438" i="1"/>
  <c r="X6438" i="1"/>
  <c r="Y6438" i="1"/>
  <c r="V6439" i="1"/>
  <c r="W6439" i="1"/>
  <c r="X6439" i="1"/>
  <c r="Y6439" i="1"/>
  <c r="V6440" i="1"/>
  <c r="W6440" i="1"/>
  <c r="X6440" i="1"/>
  <c r="Y6440" i="1"/>
  <c r="V6441" i="1"/>
  <c r="W6441" i="1"/>
  <c r="X6441" i="1"/>
  <c r="Y6441" i="1"/>
  <c r="V6442" i="1"/>
  <c r="W6442" i="1"/>
  <c r="X6442" i="1"/>
  <c r="Y6442" i="1"/>
  <c r="V6443" i="1"/>
  <c r="W6443" i="1"/>
  <c r="X6443" i="1"/>
  <c r="Y6443" i="1"/>
  <c r="V6444" i="1"/>
  <c r="W6444" i="1"/>
  <c r="X6444" i="1"/>
  <c r="Y6444" i="1"/>
  <c r="V6445" i="1"/>
  <c r="W6445" i="1"/>
  <c r="X6445" i="1"/>
  <c r="Y6445" i="1"/>
  <c r="V6446" i="1"/>
  <c r="W6446" i="1"/>
  <c r="X6446" i="1"/>
  <c r="Y6446" i="1"/>
  <c r="V6447" i="1"/>
  <c r="W6447" i="1"/>
  <c r="X6447" i="1"/>
  <c r="Y6447" i="1"/>
  <c r="V6448" i="1"/>
  <c r="W6448" i="1"/>
  <c r="X6448" i="1"/>
  <c r="Y6448" i="1"/>
  <c r="V6449" i="1"/>
  <c r="W6449" i="1"/>
  <c r="X6449" i="1"/>
  <c r="Y6449" i="1"/>
  <c r="V6450" i="1"/>
  <c r="W6450" i="1"/>
  <c r="X6450" i="1"/>
  <c r="Y6450" i="1"/>
  <c r="V6451" i="1"/>
  <c r="W6451" i="1"/>
  <c r="X6451" i="1"/>
  <c r="Y6451" i="1"/>
  <c r="V6452" i="1"/>
  <c r="W6452" i="1"/>
  <c r="X6452" i="1"/>
  <c r="Y6452" i="1"/>
  <c r="V6453" i="1"/>
  <c r="W6453" i="1"/>
  <c r="X6453" i="1"/>
  <c r="Y6453" i="1"/>
  <c r="V6454" i="1"/>
  <c r="W6454" i="1"/>
  <c r="X6454" i="1"/>
  <c r="Y6454" i="1"/>
  <c r="V6455" i="1"/>
  <c r="W6455" i="1"/>
  <c r="X6455" i="1"/>
  <c r="Y6455" i="1"/>
  <c r="V6456" i="1"/>
  <c r="W6456" i="1"/>
  <c r="X6456" i="1"/>
  <c r="Y6456" i="1"/>
  <c r="V6457" i="1"/>
  <c r="W6457" i="1"/>
  <c r="X6457" i="1"/>
  <c r="Y6457" i="1"/>
  <c r="V6458" i="1"/>
  <c r="W6458" i="1"/>
  <c r="X6458" i="1"/>
  <c r="Y6458" i="1"/>
  <c r="V6459" i="1"/>
  <c r="W6459" i="1"/>
  <c r="X6459" i="1"/>
  <c r="Y6459" i="1"/>
  <c r="V6460" i="1"/>
  <c r="W6460" i="1"/>
  <c r="X6460" i="1"/>
  <c r="Y6460" i="1"/>
  <c r="V6461" i="1"/>
  <c r="W6461" i="1"/>
  <c r="X6461" i="1"/>
  <c r="Y6461" i="1"/>
  <c r="V6462" i="1"/>
  <c r="W6462" i="1"/>
  <c r="X6462" i="1"/>
  <c r="Y6462" i="1"/>
  <c r="V6463" i="1"/>
  <c r="W6463" i="1"/>
  <c r="X6463" i="1"/>
  <c r="Y6463" i="1"/>
  <c r="V6464" i="1"/>
  <c r="W6464" i="1"/>
  <c r="X6464" i="1"/>
  <c r="Y6464" i="1"/>
  <c r="V6465" i="1"/>
  <c r="W6465" i="1"/>
  <c r="X6465" i="1"/>
  <c r="Y6465" i="1"/>
  <c r="V6466" i="1"/>
  <c r="W6466" i="1"/>
  <c r="X6466" i="1"/>
  <c r="Y6466" i="1"/>
  <c r="V6467" i="1"/>
  <c r="W6467" i="1"/>
  <c r="X6467" i="1"/>
  <c r="Y6467" i="1"/>
  <c r="V6468" i="1"/>
  <c r="W6468" i="1"/>
  <c r="X6468" i="1"/>
  <c r="Y6468" i="1"/>
  <c r="V6469" i="1"/>
  <c r="W6469" i="1"/>
  <c r="X6469" i="1"/>
  <c r="Y6469" i="1"/>
  <c r="V6470" i="1"/>
  <c r="W6470" i="1"/>
  <c r="X6470" i="1"/>
  <c r="Y6470" i="1"/>
  <c r="V6471" i="1"/>
  <c r="W6471" i="1"/>
  <c r="X6471" i="1"/>
  <c r="Y6471" i="1"/>
  <c r="V6472" i="1"/>
  <c r="W6472" i="1"/>
  <c r="X6472" i="1"/>
  <c r="Y6472" i="1"/>
  <c r="V6473" i="1"/>
  <c r="W6473" i="1"/>
  <c r="X6473" i="1"/>
  <c r="Y6473" i="1"/>
  <c r="V6474" i="1"/>
  <c r="W6474" i="1"/>
  <c r="X6474" i="1"/>
  <c r="Y6474" i="1"/>
  <c r="V6475" i="1"/>
  <c r="W6475" i="1"/>
  <c r="X6475" i="1"/>
  <c r="Y6475" i="1"/>
  <c r="V6476" i="1"/>
  <c r="W6476" i="1"/>
  <c r="X6476" i="1"/>
  <c r="Y6476" i="1"/>
  <c r="V6477" i="1"/>
  <c r="W6477" i="1"/>
  <c r="X6477" i="1"/>
  <c r="Y6477" i="1"/>
  <c r="V6478" i="1"/>
  <c r="W6478" i="1"/>
  <c r="X6478" i="1"/>
  <c r="Y6478" i="1"/>
  <c r="V6479" i="1"/>
  <c r="W6479" i="1"/>
  <c r="X6479" i="1"/>
  <c r="Y6479" i="1"/>
  <c r="V6480" i="1"/>
  <c r="W6480" i="1"/>
  <c r="X6480" i="1"/>
  <c r="Y6480" i="1"/>
  <c r="V6481" i="1"/>
  <c r="W6481" i="1"/>
  <c r="X6481" i="1"/>
  <c r="Y6481" i="1"/>
  <c r="V6482" i="1"/>
  <c r="W6482" i="1"/>
  <c r="X6482" i="1"/>
  <c r="Y6482" i="1"/>
  <c r="V6483" i="1"/>
  <c r="W6483" i="1"/>
  <c r="X6483" i="1"/>
  <c r="Y6483" i="1"/>
  <c r="V6484" i="1"/>
  <c r="W6484" i="1"/>
  <c r="X6484" i="1"/>
  <c r="Y6484" i="1"/>
  <c r="V6485" i="1"/>
  <c r="W6485" i="1"/>
  <c r="X6485" i="1"/>
  <c r="Y6485" i="1"/>
  <c r="V6486" i="1"/>
  <c r="W6486" i="1"/>
  <c r="X6486" i="1"/>
  <c r="Y6486" i="1"/>
  <c r="V6487" i="1"/>
  <c r="W6487" i="1"/>
  <c r="X6487" i="1"/>
  <c r="Y6487" i="1"/>
  <c r="V6488" i="1"/>
  <c r="W6488" i="1"/>
  <c r="X6488" i="1"/>
  <c r="Y6488" i="1"/>
  <c r="V6489" i="1"/>
  <c r="W6489" i="1"/>
  <c r="X6489" i="1"/>
  <c r="Y6489" i="1"/>
  <c r="V6490" i="1"/>
  <c r="W6490" i="1"/>
  <c r="X6490" i="1"/>
  <c r="Y6490" i="1"/>
  <c r="V6491" i="1"/>
  <c r="W6491" i="1"/>
  <c r="X6491" i="1"/>
  <c r="Y6491" i="1"/>
  <c r="V6492" i="1"/>
  <c r="W6492" i="1"/>
  <c r="X6492" i="1"/>
  <c r="Y6492" i="1"/>
  <c r="V6493" i="1"/>
  <c r="W6493" i="1"/>
  <c r="X6493" i="1"/>
  <c r="Y6493" i="1"/>
  <c r="V6494" i="1"/>
  <c r="W6494" i="1"/>
  <c r="X6494" i="1"/>
  <c r="Y6494" i="1"/>
  <c r="V6495" i="1"/>
  <c r="W6495" i="1"/>
  <c r="X6495" i="1"/>
  <c r="Y6495" i="1"/>
  <c r="V6496" i="1"/>
  <c r="W6496" i="1"/>
  <c r="X6496" i="1"/>
  <c r="Y6496" i="1"/>
  <c r="V6497" i="1"/>
  <c r="W6497" i="1"/>
  <c r="X6497" i="1"/>
  <c r="Y6497" i="1"/>
  <c r="V6498" i="1"/>
  <c r="W6498" i="1"/>
  <c r="X6498" i="1"/>
  <c r="Y6498" i="1"/>
  <c r="V6499" i="1"/>
  <c r="W6499" i="1"/>
  <c r="X6499" i="1"/>
  <c r="Y6499" i="1"/>
  <c r="V6500" i="1"/>
  <c r="W6500" i="1"/>
  <c r="X6500" i="1"/>
  <c r="Y6500" i="1"/>
  <c r="V6501" i="1"/>
  <c r="W6501" i="1"/>
  <c r="X6501" i="1"/>
  <c r="Y6501" i="1"/>
  <c r="V6502" i="1"/>
  <c r="W6502" i="1"/>
  <c r="X6502" i="1"/>
  <c r="Y6502" i="1"/>
  <c r="V6503" i="1"/>
  <c r="W6503" i="1"/>
  <c r="X6503" i="1"/>
  <c r="Y6503" i="1"/>
  <c r="V6504" i="1"/>
  <c r="W6504" i="1"/>
  <c r="X6504" i="1"/>
  <c r="Y6504" i="1"/>
  <c r="V6505" i="1"/>
  <c r="W6505" i="1"/>
  <c r="X6505" i="1"/>
  <c r="Y6505" i="1"/>
  <c r="V6506" i="1"/>
  <c r="W6506" i="1"/>
  <c r="X6506" i="1"/>
  <c r="Y6506" i="1"/>
  <c r="V6507" i="1"/>
  <c r="W6507" i="1"/>
  <c r="X6507" i="1"/>
  <c r="Y6507" i="1"/>
  <c r="V6508" i="1"/>
  <c r="W6508" i="1"/>
  <c r="X6508" i="1"/>
  <c r="Y6508" i="1"/>
  <c r="V6509" i="1"/>
  <c r="W6509" i="1"/>
  <c r="X6509" i="1"/>
  <c r="Y6509" i="1"/>
  <c r="V6510" i="1"/>
  <c r="W6510" i="1"/>
  <c r="X6510" i="1"/>
  <c r="Y6510" i="1"/>
  <c r="V6511" i="1"/>
  <c r="W6511" i="1"/>
  <c r="X6511" i="1"/>
  <c r="Y6511" i="1"/>
  <c r="V6512" i="1"/>
  <c r="W6512" i="1"/>
  <c r="X6512" i="1"/>
  <c r="Y6512" i="1"/>
  <c r="V6513" i="1"/>
  <c r="W6513" i="1"/>
  <c r="X6513" i="1"/>
  <c r="Y6513" i="1"/>
  <c r="V6514" i="1"/>
  <c r="W6514" i="1"/>
  <c r="X6514" i="1"/>
  <c r="Y6514" i="1"/>
  <c r="V6515" i="1"/>
  <c r="W6515" i="1"/>
  <c r="X6515" i="1"/>
  <c r="Y6515" i="1"/>
  <c r="V6516" i="1"/>
  <c r="W6516" i="1"/>
  <c r="X6516" i="1"/>
  <c r="Y6516" i="1"/>
  <c r="V6517" i="1"/>
  <c r="W6517" i="1"/>
  <c r="X6517" i="1"/>
  <c r="Y6517" i="1"/>
  <c r="V6518" i="1"/>
  <c r="W6518" i="1"/>
  <c r="X6518" i="1"/>
  <c r="Y6518" i="1"/>
  <c r="V6519" i="1"/>
  <c r="W6519" i="1"/>
  <c r="X6519" i="1"/>
  <c r="Y6519" i="1"/>
  <c r="V6520" i="1"/>
  <c r="W6520" i="1"/>
  <c r="X6520" i="1"/>
  <c r="Y6520" i="1"/>
  <c r="V6521" i="1"/>
  <c r="W6521" i="1"/>
  <c r="X6521" i="1"/>
  <c r="Y6521" i="1"/>
  <c r="V6522" i="1"/>
  <c r="W6522" i="1"/>
  <c r="X6522" i="1"/>
  <c r="Y6522" i="1"/>
  <c r="V6523" i="1"/>
  <c r="W6523" i="1"/>
  <c r="X6523" i="1"/>
  <c r="Y6523" i="1"/>
  <c r="V6524" i="1"/>
  <c r="W6524" i="1"/>
  <c r="X6524" i="1"/>
  <c r="Y6524" i="1"/>
  <c r="V6525" i="1"/>
  <c r="W6525" i="1"/>
  <c r="X6525" i="1"/>
  <c r="Y6525" i="1"/>
  <c r="V6526" i="1"/>
  <c r="W6526" i="1"/>
  <c r="X6526" i="1"/>
  <c r="Y6526" i="1"/>
  <c r="V6527" i="1"/>
  <c r="W6527" i="1"/>
  <c r="X6527" i="1"/>
  <c r="Y6527" i="1"/>
  <c r="V6528" i="1"/>
  <c r="W6528" i="1"/>
  <c r="X6528" i="1"/>
  <c r="Y6528" i="1"/>
  <c r="V6529" i="1"/>
  <c r="W6529" i="1"/>
  <c r="X6529" i="1"/>
  <c r="Y6529" i="1"/>
  <c r="V6530" i="1"/>
  <c r="W6530" i="1"/>
  <c r="X6530" i="1"/>
  <c r="Y6530" i="1"/>
  <c r="V6531" i="1"/>
  <c r="W6531" i="1"/>
  <c r="X6531" i="1"/>
  <c r="Y6531" i="1"/>
  <c r="V6532" i="1"/>
  <c r="W6532" i="1"/>
  <c r="X6532" i="1"/>
  <c r="Y6532" i="1"/>
  <c r="V6533" i="1"/>
  <c r="W6533" i="1"/>
  <c r="X6533" i="1"/>
  <c r="Y6533" i="1"/>
  <c r="V6534" i="1"/>
  <c r="W6534" i="1"/>
  <c r="X6534" i="1"/>
  <c r="Y6534" i="1"/>
  <c r="V6535" i="1"/>
  <c r="W6535" i="1"/>
  <c r="X6535" i="1"/>
  <c r="Y6535" i="1"/>
  <c r="V6536" i="1"/>
  <c r="W6536" i="1"/>
  <c r="X6536" i="1"/>
  <c r="Y6536" i="1"/>
  <c r="V6537" i="1"/>
  <c r="W6537" i="1"/>
  <c r="X6537" i="1"/>
  <c r="Y6537" i="1"/>
  <c r="V6538" i="1"/>
  <c r="W6538" i="1"/>
  <c r="X6538" i="1"/>
  <c r="Y6538" i="1"/>
  <c r="V6539" i="1"/>
  <c r="W6539" i="1"/>
  <c r="X6539" i="1"/>
  <c r="Y6539" i="1"/>
  <c r="V6540" i="1"/>
  <c r="W6540" i="1"/>
  <c r="X6540" i="1"/>
  <c r="Y6540" i="1"/>
  <c r="V6541" i="1"/>
  <c r="W6541" i="1"/>
  <c r="X6541" i="1"/>
  <c r="Y6541" i="1"/>
  <c r="V6542" i="1"/>
  <c r="W6542" i="1"/>
  <c r="X6542" i="1"/>
  <c r="Y6542" i="1"/>
  <c r="V6543" i="1"/>
  <c r="W6543" i="1"/>
  <c r="X6543" i="1"/>
  <c r="Y6543" i="1"/>
  <c r="V6544" i="1"/>
  <c r="W6544" i="1"/>
  <c r="X6544" i="1"/>
  <c r="Y6544" i="1"/>
  <c r="V6545" i="1"/>
  <c r="W6545" i="1"/>
  <c r="X6545" i="1"/>
  <c r="Y6545" i="1"/>
  <c r="V6546" i="1"/>
  <c r="W6546" i="1"/>
  <c r="X6546" i="1"/>
  <c r="Y6546" i="1"/>
  <c r="V6547" i="1"/>
  <c r="W6547" i="1"/>
  <c r="X6547" i="1"/>
  <c r="Y6547" i="1"/>
  <c r="V6548" i="1"/>
  <c r="W6548" i="1"/>
  <c r="X6548" i="1"/>
  <c r="Y6548" i="1"/>
  <c r="V6549" i="1"/>
  <c r="W6549" i="1"/>
  <c r="X6549" i="1"/>
  <c r="Y6549" i="1"/>
  <c r="V6550" i="1"/>
  <c r="W6550" i="1"/>
  <c r="X6550" i="1"/>
  <c r="Y6550" i="1"/>
  <c r="V6551" i="1"/>
  <c r="W6551" i="1"/>
  <c r="X6551" i="1"/>
  <c r="Y6551" i="1"/>
  <c r="V6552" i="1"/>
  <c r="W6552" i="1"/>
  <c r="X6552" i="1"/>
  <c r="Y6552" i="1"/>
  <c r="V6553" i="1"/>
  <c r="W6553" i="1"/>
  <c r="X6553" i="1"/>
  <c r="Y6553" i="1"/>
  <c r="V6554" i="1"/>
  <c r="W6554" i="1"/>
  <c r="X6554" i="1"/>
  <c r="Y6554" i="1"/>
  <c r="V6555" i="1"/>
  <c r="W6555" i="1"/>
  <c r="X6555" i="1"/>
  <c r="Y6555" i="1"/>
  <c r="V6556" i="1"/>
  <c r="W6556" i="1"/>
  <c r="X6556" i="1"/>
  <c r="Y6556" i="1"/>
  <c r="V6557" i="1"/>
  <c r="W6557" i="1"/>
  <c r="X6557" i="1"/>
  <c r="Y6557" i="1"/>
  <c r="V6558" i="1"/>
  <c r="W6558" i="1"/>
  <c r="X6558" i="1"/>
  <c r="Y6558" i="1"/>
  <c r="V6559" i="1"/>
  <c r="W6559" i="1"/>
  <c r="X6559" i="1"/>
  <c r="Y6559" i="1"/>
  <c r="V6560" i="1"/>
  <c r="W6560" i="1"/>
  <c r="X6560" i="1"/>
  <c r="Y6560" i="1"/>
  <c r="V6561" i="1"/>
  <c r="W6561" i="1"/>
  <c r="X6561" i="1"/>
  <c r="Y6561" i="1"/>
  <c r="V6562" i="1"/>
  <c r="W6562" i="1"/>
  <c r="X6562" i="1"/>
  <c r="Y6562" i="1"/>
  <c r="V6563" i="1"/>
  <c r="W6563" i="1"/>
  <c r="X6563" i="1"/>
  <c r="Y6563" i="1"/>
  <c r="V6564" i="1"/>
  <c r="W6564" i="1"/>
  <c r="X6564" i="1"/>
  <c r="Y6564" i="1"/>
  <c r="V6565" i="1"/>
  <c r="W6565" i="1"/>
  <c r="X6565" i="1"/>
  <c r="Y6565" i="1"/>
  <c r="V6566" i="1"/>
  <c r="W6566" i="1"/>
  <c r="X6566" i="1"/>
  <c r="Y6566" i="1"/>
  <c r="V6567" i="1"/>
  <c r="W6567" i="1"/>
  <c r="X6567" i="1"/>
  <c r="Y6567" i="1"/>
  <c r="V6568" i="1"/>
  <c r="W6568" i="1"/>
  <c r="X6568" i="1"/>
  <c r="Y6568" i="1"/>
  <c r="V6569" i="1"/>
  <c r="W6569" i="1"/>
  <c r="X6569" i="1"/>
  <c r="Y6569" i="1"/>
  <c r="V6570" i="1"/>
  <c r="W6570" i="1"/>
  <c r="X6570" i="1"/>
  <c r="Y6570" i="1"/>
  <c r="V6571" i="1"/>
  <c r="W6571" i="1"/>
  <c r="X6571" i="1"/>
  <c r="Y6571" i="1"/>
  <c r="V6572" i="1"/>
  <c r="W6572" i="1"/>
  <c r="X6572" i="1"/>
  <c r="Y6572" i="1"/>
  <c r="V6573" i="1"/>
  <c r="W6573" i="1"/>
  <c r="X6573" i="1"/>
  <c r="Y6573" i="1"/>
  <c r="V6574" i="1"/>
  <c r="W6574" i="1"/>
  <c r="X6574" i="1"/>
  <c r="Y6574" i="1"/>
  <c r="V6575" i="1"/>
  <c r="W6575" i="1"/>
  <c r="X6575" i="1"/>
  <c r="Y6575" i="1"/>
  <c r="V6576" i="1"/>
  <c r="W6576" i="1"/>
  <c r="X6576" i="1"/>
  <c r="Y6576" i="1"/>
  <c r="V6577" i="1"/>
  <c r="W6577" i="1"/>
  <c r="X6577" i="1"/>
  <c r="Y6577" i="1"/>
  <c r="V6578" i="1"/>
  <c r="W6578" i="1"/>
  <c r="X6578" i="1"/>
  <c r="Y6578" i="1"/>
  <c r="V6579" i="1"/>
  <c r="W6579" i="1"/>
  <c r="X6579" i="1"/>
  <c r="Y6579" i="1"/>
  <c r="V6580" i="1"/>
  <c r="W6580" i="1"/>
  <c r="X6580" i="1"/>
  <c r="Y6580" i="1"/>
  <c r="V6581" i="1"/>
  <c r="W6581" i="1"/>
  <c r="X6581" i="1"/>
  <c r="Y6581" i="1"/>
  <c r="V6582" i="1"/>
  <c r="W6582" i="1"/>
  <c r="X6582" i="1"/>
  <c r="Y6582" i="1"/>
  <c r="V6583" i="1"/>
  <c r="W6583" i="1"/>
  <c r="X6583" i="1"/>
  <c r="Y6583" i="1"/>
  <c r="V6584" i="1"/>
  <c r="W6584" i="1"/>
  <c r="X6584" i="1"/>
  <c r="Y6584" i="1"/>
  <c r="V6585" i="1"/>
  <c r="W6585" i="1"/>
  <c r="X6585" i="1"/>
  <c r="Y6585" i="1"/>
  <c r="V6586" i="1"/>
  <c r="W6586" i="1"/>
  <c r="X6586" i="1"/>
  <c r="Y6586" i="1"/>
  <c r="V6587" i="1"/>
  <c r="W6587" i="1"/>
  <c r="X6587" i="1"/>
  <c r="Y6587" i="1"/>
  <c r="V6588" i="1"/>
  <c r="W6588" i="1"/>
  <c r="X6588" i="1"/>
  <c r="Y6588" i="1"/>
  <c r="V6589" i="1"/>
  <c r="W6589" i="1"/>
  <c r="X6589" i="1"/>
  <c r="Y6589" i="1"/>
  <c r="V6590" i="1"/>
  <c r="W6590" i="1"/>
  <c r="X6590" i="1"/>
  <c r="Y6590" i="1"/>
  <c r="V6591" i="1"/>
  <c r="W6591" i="1"/>
  <c r="X6591" i="1"/>
  <c r="Y6591" i="1"/>
  <c r="V6592" i="1"/>
  <c r="W6592" i="1"/>
  <c r="X6592" i="1"/>
  <c r="Y6592" i="1"/>
  <c r="V6593" i="1"/>
  <c r="W6593" i="1"/>
  <c r="X6593" i="1"/>
  <c r="Y6593" i="1"/>
  <c r="V6594" i="1"/>
  <c r="W6594" i="1"/>
  <c r="X6594" i="1"/>
  <c r="Y6594" i="1"/>
  <c r="V6595" i="1"/>
  <c r="W6595" i="1"/>
  <c r="X6595" i="1"/>
  <c r="Y6595" i="1"/>
  <c r="V6596" i="1"/>
  <c r="W6596" i="1"/>
  <c r="X6596" i="1"/>
  <c r="Y6596" i="1"/>
  <c r="V6597" i="1"/>
  <c r="W6597" i="1"/>
  <c r="X6597" i="1"/>
  <c r="Y6597" i="1"/>
  <c r="V6598" i="1"/>
  <c r="W6598" i="1"/>
  <c r="X6598" i="1"/>
  <c r="Y6598" i="1"/>
  <c r="V6599" i="1"/>
  <c r="W6599" i="1"/>
  <c r="X6599" i="1"/>
  <c r="Y6599" i="1"/>
  <c r="V6600" i="1"/>
  <c r="W6600" i="1"/>
  <c r="X6600" i="1"/>
  <c r="Y6600" i="1"/>
  <c r="V6601" i="1"/>
  <c r="W6601" i="1"/>
  <c r="X6601" i="1"/>
  <c r="Y6601" i="1"/>
  <c r="V6602" i="1"/>
  <c r="W6602" i="1"/>
  <c r="X6602" i="1"/>
  <c r="Y6602" i="1"/>
  <c r="V6603" i="1"/>
  <c r="W6603" i="1"/>
  <c r="X6603" i="1"/>
  <c r="Y6603" i="1"/>
  <c r="V6604" i="1"/>
  <c r="W6604" i="1"/>
  <c r="X6604" i="1"/>
  <c r="Y6604" i="1"/>
  <c r="V6605" i="1"/>
  <c r="W6605" i="1"/>
  <c r="X6605" i="1"/>
  <c r="Y6605" i="1"/>
  <c r="V6606" i="1"/>
  <c r="W6606" i="1"/>
  <c r="X6606" i="1"/>
  <c r="Y6606" i="1"/>
  <c r="V6607" i="1"/>
  <c r="W6607" i="1"/>
  <c r="X6607" i="1"/>
  <c r="Y6607" i="1"/>
  <c r="V6608" i="1"/>
  <c r="W6608" i="1"/>
  <c r="X6608" i="1"/>
  <c r="Y6608" i="1"/>
  <c r="V6609" i="1"/>
  <c r="W6609" i="1"/>
  <c r="X6609" i="1"/>
  <c r="Y6609" i="1"/>
  <c r="V6610" i="1"/>
  <c r="W6610" i="1"/>
  <c r="X6610" i="1"/>
  <c r="Y6610" i="1"/>
  <c r="V6611" i="1"/>
  <c r="W6611" i="1"/>
  <c r="X6611" i="1"/>
  <c r="Y6611" i="1"/>
  <c r="V6612" i="1"/>
  <c r="W6612" i="1"/>
  <c r="X6612" i="1"/>
  <c r="Y6612" i="1"/>
  <c r="V6613" i="1"/>
  <c r="W6613" i="1"/>
  <c r="X6613" i="1"/>
  <c r="Y6613" i="1"/>
  <c r="V6614" i="1"/>
  <c r="W6614" i="1"/>
  <c r="X6614" i="1"/>
  <c r="Y6614" i="1"/>
  <c r="V6615" i="1"/>
  <c r="W6615" i="1"/>
  <c r="X6615" i="1"/>
  <c r="Y6615" i="1"/>
  <c r="V6616" i="1"/>
  <c r="W6616" i="1"/>
  <c r="X6616" i="1"/>
  <c r="Y6616" i="1"/>
  <c r="V6617" i="1"/>
  <c r="W6617" i="1"/>
  <c r="X6617" i="1"/>
  <c r="Y6617" i="1"/>
  <c r="V6618" i="1"/>
  <c r="W6618" i="1"/>
  <c r="X6618" i="1"/>
  <c r="Y6618" i="1"/>
  <c r="V6619" i="1"/>
  <c r="W6619" i="1"/>
  <c r="X6619" i="1"/>
  <c r="Y6619" i="1"/>
  <c r="V6620" i="1"/>
  <c r="W6620" i="1"/>
  <c r="X6620" i="1"/>
  <c r="Y6620" i="1"/>
  <c r="V6621" i="1"/>
  <c r="W6621" i="1"/>
  <c r="X6621" i="1"/>
  <c r="Y6621" i="1"/>
  <c r="V6622" i="1"/>
  <c r="W6622" i="1"/>
  <c r="X6622" i="1"/>
  <c r="Y6622" i="1"/>
  <c r="V6623" i="1"/>
  <c r="W6623" i="1"/>
  <c r="X6623" i="1"/>
  <c r="Y6623" i="1"/>
  <c r="V6624" i="1"/>
  <c r="W6624" i="1"/>
  <c r="X6624" i="1"/>
  <c r="Y6624" i="1"/>
  <c r="V6625" i="1"/>
  <c r="W6625" i="1"/>
  <c r="X6625" i="1"/>
  <c r="Y6625" i="1"/>
  <c r="V6626" i="1"/>
  <c r="W6626" i="1"/>
  <c r="X6626" i="1"/>
  <c r="Y6626" i="1"/>
  <c r="V6627" i="1"/>
  <c r="W6627" i="1"/>
  <c r="X6627" i="1"/>
  <c r="Y6627" i="1"/>
  <c r="V6628" i="1"/>
  <c r="W6628" i="1"/>
  <c r="X6628" i="1"/>
  <c r="Y6628" i="1"/>
  <c r="V6629" i="1"/>
  <c r="W6629" i="1"/>
  <c r="X6629" i="1"/>
  <c r="Y6629" i="1"/>
  <c r="V6630" i="1"/>
  <c r="W6630" i="1"/>
  <c r="X6630" i="1"/>
  <c r="Y6630" i="1"/>
  <c r="V6631" i="1"/>
  <c r="W6631" i="1"/>
  <c r="X6631" i="1"/>
  <c r="Y6631" i="1"/>
  <c r="V6632" i="1"/>
  <c r="W6632" i="1"/>
  <c r="X6632" i="1"/>
  <c r="Y6632" i="1"/>
  <c r="V6633" i="1"/>
  <c r="W6633" i="1"/>
  <c r="X6633" i="1"/>
  <c r="Y6633" i="1"/>
  <c r="V6634" i="1"/>
  <c r="W6634" i="1"/>
  <c r="X6634" i="1"/>
  <c r="Y6634" i="1"/>
  <c r="V6635" i="1"/>
  <c r="W6635" i="1"/>
  <c r="X6635" i="1"/>
  <c r="Y6635" i="1"/>
  <c r="V6636" i="1"/>
  <c r="W6636" i="1"/>
  <c r="X6636" i="1"/>
  <c r="Y6636" i="1"/>
  <c r="V6637" i="1"/>
  <c r="W6637" i="1"/>
  <c r="X6637" i="1"/>
  <c r="Y6637" i="1"/>
  <c r="V6638" i="1"/>
  <c r="W6638" i="1"/>
  <c r="X6638" i="1"/>
  <c r="Y6638" i="1"/>
  <c r="V6639" i="1"/>
  <c r="W6639" i="1"/>
  <c r="X6639" i="1"/>
  <c r="Y6639" i="1"/>
  <c r="V6640" i="1"/>
  <c r="W6640" i="1"/>
  <c r="X6640" i="1"/>
  <c r="Y6640" i="1"/>
  <c r="V6641" i="1"/>
  <c r="W6641" i="1"/>
  <c r="X6641" i="1"/>
  <c r="Y6641" i="1"/>
  <c r="V6642" i="1"/>
  <c r="W6642" i="1"/>
  <c r="X6642" i="1"/>
  <c r="Y6642" i="1"/>
  <c r="V6643" i="1"/>
  <c r="W6643" i="1"/>
  <c r="X6643" i="1"/>
  <c r="Y6643" i="1"/>
  <c r="V6644" i="1"/>
  <c r="W6644" i="1"/>
  <c r="X6644" i="1"/>
  <c r="Y6644" i="1"/>
  <c r="V6645" i="1"/>
  <c r="W6645" i="1"/>
  <c r="X6645" i="1"/>
  <c r="Y6645" i="1"/>
  <c r="V6646" i="1"/>
  <c r="W6646" i="1"/>
  <c r="X6646" i="1"/>
  <c r="Y6646" i="1"/>
  <c r="V6647" i="1"/>
  <c r="W6647" i="1"/>
  <c r="X6647" i="1"/>
  <c r="Y6647" i="1"/>
  <c r="V6648" i="1"/>
  <c r="W6648" i="1"/>
  <c r="X6648" i="1"/>
  <c r="Y6648" i="1"/>
  <c r="V6649" i="1"/>
  <c r="W6649" i="1"/>
  <c r="X6649" i="1"/>
  <c r="Y6649" i="1"/>
  <c r="V6650" i="1"/>
  <c r="W6650" i="1"/>
  <c r="X6650" i="1"/>
  <c r="Y6650" i="1"/>
  <c r="V6651" i="1"/>
  <c r="W6651" i="1"/>
  <c r="X6651" i="1"/>
  <c r="Y6651" i="1"/>
  <c r="V6652" i="1"/>
  <c r="W6652" i="1"/>
  <c r="X6652" i="1"/>
  <c r="Y6652" i="1"/>
  <c r="V6653" i="1"/>
  <c r="W6653" i="1"/>
  <c r="X6653" i="1"/>
  <c r="Y6653" i="1"/>
  <c r="V6654" i="1"/>
  <c r="W6654" i="1"/>
  <c r="X6654" i="1"/>
  <c r="Y6654" i="1"/>
  <c r="V6655" i="1"/>
  <c r="W6655" i="1"/>
  <c r="X6655" i="1"/>
  <c r="Y6655" i="1"/>
  <c r="V6656" i="1"/>
  <c r="W6656" i="1"/>
  <c r="X6656" i="1"/>
  <c r="Y6656" i="1"/>
  <c r="V6657" i="1"/>
  <c r="W6657" i="1"/>
  <c r="X6657" i="1"/>
  <c r="Y6657" i="1"/>
  <c r="V6658" i="1"/>
  <c r="W6658" i="1"/>
  <c r="X6658" i="1"/>
  <c r="Y6658" i="1"/>
  <c r="V6659" i="1"/>
  <c r="W6659" i="1"/>
  <c r="X6659" i="1"/>
  <c r="Y6659" i="1"/>
  <c r="V6660" i="1"/>
  <c r="W6660" i="1"/>
  <c r="X6660" i="1"/>
  <c r="Y6660" i="1"/>
  <c r="V6661" i="1"/>
  <c r="W6661" i="1"/>
  <c r="X6661" i="1"/>
  <c r="Y6661" i="1"/>
  <c r="V6662" i="1"/>
  <c r="W6662" i="1"/>
  <c r="X6662" i="1"/>
  <c r="Y6662" i="1"/>
  <c r="V6663" i="1"/>
  <c r="W6663" i="1"/>
  <c r="X6663" i="1"/>
  <c r="Y6663" i="1"/>
  <c r="V6664" i="1"/>
  <c r="W6664" i="1"/>
  <c r="X6664" i="1"/>
  <c r="Y6664" i="1"/>
  <c r="V6665" i="1"/>
  <c r="W6665" i="1"/>
  <c r="X6665" i="1"/>
  <c r="Y6665" i="1"/>
  <c r="V6666" i="1"/>
  <c r="W6666" i="1"/>
  <c r="X6666" i="1"/>
  <c r="Y6666" i="1"/>
  <c r="V6667" i="1"/>
  <c r="W6667" i="1"/>
  <c r="X6667" i="1"/>
  <c r="Y6667" i="1"/>
  <c r="V6668" i="1"/>
  <c r="W6668" i="1"/>
  <c r="X6668" i="1"/>
  <c r="Y6668" i="1"/>
  <c r="V6669" i="1"/>
  <c r="W6669" i="1"/>
  <c r="X6669" i="1"/>
  <c r="Y6669" i="1"/>
  <c r="V6670" i="1"/>
  <c r="W6670" i="1"/>
  <c r="X6670" i="1"/>
  <c r="Y6670" i="1"/>
  <c r="V6671" i="1"/>
  <c r="W6671" i="1"/>
  <c r="X6671" i="1"/>
  <c r="Y6671" i="1"/>
  <c r="V6672" i="1"/>
  <c r="W6672" i="1"/>
  <c r="X6672" i="1"/>
  <c r="Y6672" i="1"/>
  <c r="V6673" i="1"/>
  <c r="W6673" i="1"/>
  <c r="X6673" i="1"/>
  <c r="Y6673" i="1"/>
  <c r="V6674" i="1"/>
  <c r="W6674" i="1"/>
  <c r="X6674" i="1"/>
  <c r="Y6674" i="1"/>
  <c r="V6675" i="1"/>
  <c r="W6675" i="1"/>
  <c r="X6675" i="1"/>
  <c r="Y6675" i="1"/>
  <c r="V6676" i="1"/>
  <c r="W6676" i="1"/>
  <c r="X6676" i="1"/>
  <c r="Y6676" i="1"/>
  <c r="V6677" i="1"/>
  <c r="W6677" i="1"/>
  <c r="X6677" i="1"/>
  <c r="Y6677" i="1"/>
  <c r="V6678" i="1"/>
  <c r="W6678" i="1"/>
  <c r="X6678" i="1"/>
  <c r="Y6678" i="1"/>
  <c r="V6679" i="1"/>
  <c r="W6679" i="1"/>
  <c r="X6679" i="1"/>
  <c r="Y6679" i="1"/>
  <c r="V6680" i="1"/>
  <c r="W6680" i="1"/>
  <c r="X6680" i="1"/>
  <c r="Y6680" i="1"/>
  <c r="V6681" i="1"/>
  <c r="W6681" i="1"/>
  <c r="X6681" i="1"/>
  <c r="Y6681" i="1"/>
  <c r="V6682" i="1"/>
  <c r="W6682" i="1"/>
  <c r="X6682" i="1"/>
  <c r="Y6682" i="1"/>
  <c r="V6683" i="1"/>
  <c r="W6683" i="1"/>
  <c r="X6683" i="1"/>
  <c r="Y6683" i="1"/>
  <c r="V6684" i="1"/>
  <c r="W6684" i="1"/>
  <c r="X6684" i="1"/>
  <c r="Y6684" i="1"/>
  <c r="V6685" i="1"/>
  <c r="W6685" i="1"/>
  <c r="X6685" i="1"/>
  <c r="Y6685" i="1"/>
  <c r="V6686" i="1"/>
  <c r="W6686" i="1"/>
  <c r="X6686" i="1"/>
  <c r="Y6686" i="1"/>
  <c r="V6687" i="1"/>
  <c r="W6687" i="1"/>
  <c r="X6687" i="1"/>
  <c r="Y6687" i="1"/>
  <c r="V6688" i="1"/>
  <c r="W6688" i="1"/>
  <c r="X6688" i="1"/>
  <c r="Y6688" i="1"/>
  <c r="V6689" i="1"/>
  <c r="W6689" i="1"/>
  <c r="X6689" i="1"/>
  <c r="Y6689" i="1"/>
  <c r="V6690" i="1"/>
  <c r="W6690" i="1"/>
  <c r="X6690" i="1"/>
  <c r="Y6690" i="1"/>
  <c r="V6691" i="1"/>
  <c r="W6691" i="1"/>
  <c r="X6691" i="1"/>
  <c r="Y6691" i="1"/>
  <c r="V6692" i="1"/>
  <c r="W6692" i="1"/>
  <c r="X6692" i="1"/>
  <c r="Y6692" i="1"/>
  <c r="V6693" i="1"/>
  <c r="W6693" i="1"/>
  <c r="X6693" i="1"/>
  <c r="Y6693" i="1"/>
  <c r="V6694" i="1"/>
  <c r="W6694" i="1"/>
  <c r="X6694" i="1"/>
  <c r="Y6694" i="1"/>
  <c r="V6695" i="1"/>
  <c r="W6695" i="1"/>
  <c r="X6695" i="1"/>
  <c r="Y6695" i="1"/>
  <c r="V6696" i="1"/>
  <c r="W6696" i="1"/>
  <c r="X6696" i="1"/>
  <c r="Y6696" i="1"/>
  <c r="V6697" i="1"/>
  <c r="W6697" i="1"/>
  <c r="X6697" i="1"/>
  <c r="Y6697" i="1"/>
  <c r="V6698" i="1"/>
  <c r="W6698" i="1"/>
  <c r="X6698" i="1"/>
  <c r="Y6698" i="1"/>
  <c r="V6699" i="1"/>
  <c r="W6699" i="1"/>
  <c r="X6699" i="1"/>
  <c r="Y6699" i="1"/>
  <c r="V6700" i="1"/>
  <c r="W6700" i="1"/>
  <c r="X6700" i="1"/>
  <c r="Y6700" i="1"/>
  <c r="V6701" i="1"/>
  <c r="W6701" i="1"/>
  <c r="X6701" i="1"/>
  <c r="Y6701" i="1"/>
  <c r="V6702" i="1"/>
  <c r="W6702" i="1"/>
  <c r="X6702" i="1"/>
  <c r="Y6702" i="1"/>
  <c r="V6703" i="1"/>
  <c r="W6703" i="1"/>
  <c r="X6703" i="1"/>
  <c r="Y6703" i="1"/>
  <c r="V6704" i="1"/>
  <c r="W6704" i="1"/>
  <c r="X6704" i="1"/>
  <c r="Y6704" i="1"/>
  <c r="V6705" i="1"/>
  <c r="W6705" i="1"/>
  <c r="X6705" i="1"/>
  <c r="Y6705" i="1"/>
  <c r="V6706" i="1"/>
  <c r="W6706" i="1"/>
  <c r="X6706" i="1"/>
  <c r="Y6706" i="1"/>
  <c r="V6707" i="1"/>
  <c r="W6707" i="1"/>
  <c r="X6707" i="1"/>
  <c r="Y6707" i="1"/>
  <c r="V6708" i="1"/>
  <c r="W6708" i="1"/>
  <c r="X6708" i="1"/>
  <c r="Y6708" i="1"/>
  <c r="V6709" i="1"/>
  <c r="W6709" i="1"/>
  <c r="X6709" i="1"/>
  <c r="Y6709" i="1"/>
  <c r="V6710" i="1"/>
  <c r="W6710" i="1"/>
  <c r="X6710" i="1"/>
  <c r="Y6710" i="1"/>
  <c r="V6711" i="1"/>
  <c r="W6711" i="1"/>
  <c r="X6711" i="1"/>
  <c r="Y6711" i="1"/>
  <c r="V6712" i="1"/>
  <c r="W6712" i="1"/>
  <c r="X6712" i="1"/>
  <c r="Y6712" i="1"/>
  <c r="V6713" i="1"/>
  <c r="W6713" i="1"/>
  <c r="X6713" i="1"/>
  <c r="Y6713" i="1"/>
  <c r="V6714" i="1"/>
  <c r="W6714" i="1"/>
  <c r="X6714" i="1"/>
  <c r="Y6714" i="1"/>
  <c r="V6715" i="1"/>
  <c r="W6715" i="1"/>
  <c r="X6715" i="1"/>
  <c r="Y6715" i="1"/>
  <c r="V6716" i="1"/>
  <c r="W6716" i="1"/>
  <c r="X6716" i="1"/>
  <c r="Y6716" i="1"/>
  <c r="V6717" i="1"/>
  <c r="W6717" i="1"/>
  <c r="X6717" i="1"/>
  <c r="Y6717" i="1"/>
  <c r="V6718" i="1"/>
  <c r="W6718" i="1"/>
  <c r="X6718" i="1"/>
  <c r="Y6718" i="1"/>
  <c r="V6719" i="1"/>
  <c r="W6719" i="1"/>
  <c r="X6719" i="1"/>
  <c r="Y6719" i="1"/>
  <c r="V6720" i="1"/>
  <c r="W6720" i="1"/>
  <c r="X6720" i="1"/>
  <c r="Y6720" i="1"/>
  <c r="V6721" i="1"/>
  <c r="W6721" i="1"/>
  <c r="X6721" i="1"/>
  <c r="Y6721" i="1"/>
  <c r="V6722" i="1"/>
  <c r="W6722" i="1"/>
  <c r="X6722" i="1"/>
  <c r="Y6722" i="1"/>
  <c r="V6723" i="1"/>
  <c r="W6723" i="1"/>
  <c r="X6723" i="1"/>
  <c r="Y6723" i="1"/>
  <c r="V6724" i="1"/>
  <c r="W6724" i="1"/>
  <c r="X6724" i="1"/>
  <c r="Y6724" i="1"/>
  <c r="V6725" i="1"/>
  <c r="W6725" i="1"/>
  <c r="X6725" i="1"/>
  <c r="Y6725" i="1"/>
  <c r="V6726" i="1"/>
  <c r="W6726" i="1"/>
  <c r="X6726" i="1"/>
  <c r="Y6726" i="1"/>
  <c r="V6727" i="1"/>
  <c r="W6727" i="1"/>
  <c r="X6727" i="1"/>
  <c r="Y6727" i="1"/>
  <c r="V6728" i="1"/>
  <c r="W6728" i="1"/>
  <c r="X6728" i="1"/>
  <c r="Y6728" i="1"/>
  <c r="V6729" i="1"/>
  <c r="W6729" i="1"/>
  <c r="X6729" i="1"/>
  <c r="Y6729" i="1"/>
  <c r="V6730" i="1"/>
  <c r="W6730" i="1"/>
  <c r="X6730" i="1"/>
  <c r="Y6730" i="1"/>
  <c r="V6731" i="1"/>
  <c r="W6731" i="1"/>
  <c r="X6731" i="1"/>
  <c r="Y6731" i="1"/>
  <c r="V6732" i="1"/>
  <c r="W6732" i="1"/>
  <c r="X6732" i="1"/>
  <c r="Y6732" i="1"/>
  <c r="V6733" i="1"/>
  <c r="W6733" i="1"/>
  <c r="X6733" i="1"/>
  <c r="Y6733" i="1"/>
  <c r="V6734" i="1"/>
  <c r="W6734" i="1"/>
  <c r="X6734" i="1"/>
  <c r="Y6734" i="1"/>
  <c r="V6735" i="1"/>
  <c r="W6735" i="1"/>
  <c r="X6735" i="1"/>
  <c r="Y6735" i="1"/>
  <c r="V6736" i="1"/>
  <c r="W6736" i="1"/>
  <c r="X6736" i="1"/>
  <c r="Y6736" i="1"/>
  <c r="V6737" i="1"/>
  <c r="W6737" i="1"/>
  <c r="X6737" i="1"/>
  <c r="Y6737" i="1"/>
  <c r="V6738" i="1"/>
  <c r="W6738" i="1"/>
  <c r="X6738" i="1"/>
  <c r="Y6738" i="1"/>
  <c r="V6739" i="1"/>
  <c r="W6739" i="1"/>
  <c r="X6739" i="1"/>
  <c r="Y6739" i="1"/>
  <c r="V6740" i="1"/>
  <c r="W6740" i="1"/>
  <c r="X6740" i="1"/>
  <c r="Y6740" i="1"/>
  <c r="V6741" i="1"/>
  <c r="W6741" i="1"/>
  <c r="X6741" i="1"/>
  <c r="Y6741" i="1"/>
  <c r="V6742" i="1"/>
  <c r="W6742" i="1"/>
  <c r="X6742" i="1"/>
  <c r="Y6742" i="1"/>
  <c r="V6743" i="1"/>
  <c r="W6743" i="1"/>
  <c r="X6743" i="1"/>
  <c r="Y6743" i="1"/>
  <c r="V6744" i="1"/>
  <c r="W6744" i="1"/>
  <c r="X6744" i="1"/>
  <c r="Y6744" i="1"/>
  <c r="V6745" i="1"/>
  <c r="W6745" i="1"/>
  <c r="X6745" i="1"/>
  <c r="Y6745" i="1"/>
  <c r="V6746" i="1"/>
  <c r="W6746" i="1"/>
  <c r="X6746" i="1"/>
  <c r="Y6746" i="1"/>
  <c r="V6747" i="1"/>
  <c r="W6747" i="1"/>
  <c r="X6747" i="1"/>
  <c r="Y6747" i="1"/>
  <c r="V6748" i="1"/>
  <c r="W6748" i="1"/>
  <c r="X6748" i="1"/>
  <c r="Y6748" i="1"/>
  <c r="V6749" i="1"/>
  <c r="W6749" i="1"/>
  <c r="X6749" i="1"/>
  <c r="Y6749" i="1"/>
  <c r="V6750" i="1"/>
  <c r="W6750" i="1"/>
  <c r="X6750" i="1"/>
  <c r="Y6750" i="1"/>
  <c r="V6751" i="1"/>
  <c r="W6751" i="1"/>
  <c r="X6751" i="1"/>
  <c r="Y6751" i="1"/>
  <c r="V6752" i="1"/>
  <c r="W6752" i="1"/>
  <c r="X6752" i="1"/>
  <c r="Y6752" i="1"/>
  <c r="V6753" i="1"/>
  <c r="W6753" i="1"/>
  <c r="X6753" i="1"/>
  <c r="Y6753" i="1"/>
  <c r="V6754" i="1"/>
  <c r="W6754" i="1"/>
  <c r="X6754" i="1"/>
  <c r="Y6754" i="1"/>
  <c r="V6755" i="1"/>
  <c r="W6755" i="1"/>
  <c r="X6755" i="1"/>
  <c r="Y6755" i="1"/>
  <c r="V6756" i="1"/>
  <c r="W6756" i="1"/>
  <c r="X6756" i="1"/>
  <c r="Y6756" i="1"/>
  <c r="V6757" i="1"/>
  <c r="W6757" i="1"/>
  <c r="X6757" i="1"/>
  <c r="Y6757" i="1"/>
  <c r="V6758" i="1"/>
  <c r="W6758" i="1"/>
  <c r="X6758" i="1"/>
  <c r="Y6758" i="1"/>
  <c r="V6759" i="1"/>
  <c r="W6759" i="1"/>
  <c r="X6759" i="1"/>
  <c r="Y6759" i="1"/>
  <c r="V6760" i="1"/>
  <c r="W6760" i="1"/>
  <c r="X6760" i="1"/>
  <c r="Y6760" i="1"/>
  <c r="V6761" i="1"/>
  <c r="W6761" i="1"/>
  <c r="X6761" i="1"/>
  <c r="Y6761" i="1"/>
  <c r="V6762" i="1"/>
  <c r="W6762" i="1"/>
  <c r="X6762" i="1"/>
  <c r="Y6762" i="1"/>
  <c r="V6763" i="1"/>
  <c r="W6763" i="1"/>
  <c r="X6763" i="1"/>
  <c r="Y6763" i="1"/>
  <c r="V6764" i="1"/>
  <c r="W6764" i="1"/>
  <c r="X6764" i="1"/>
  <c r="Y6764" i="1"/>
  <c r="V6765" i="1"/>
  <c r="W6765" i="1"/>
  <c r="X6765" i="1"/>
  <c r="Y6765" i="1"/>
  <c r="V6766" i="1"/>
  <c r="W6766" i="1"/>
  <c r="X6766" i="1"/>
  <c r="Y6766" i="1"/>
  <c r="V6767" i="1"/>
  <c r="W6767" i="1"/>
  <c r="X6767" i="1"/>
  <c r="Y6767" i="1"/>
  <c r="V6768" i="1"/>
  <c r="W6768" i="1"/>
  <c r="X6768" i="1"/>
  <c r="Y6768" i="1"/>
  <c r="V6769" i="1"/>
  <c r="W6769" i="1"/>
  <c r="X6769" i="1"/>
  <c r="Y6769" i="1"/>
  <c r="V6770" i="1"/>
  <c r="W6770" i="1"/>
  <c r="X6770" i="1"/>
  <c r="Y6770" i="1"/>
  <c r="V6771" i="1"/>
  <c r="W6771" i="1"/>
  <c r="X6771" i="1"/>
  <c r="Y6771" i="1"/>
  <c r="V6772" i="1"/>
  <c r="W6772" i="1"/>
  <c r="X6772" i="1"/>
  <c r="Y6772" i="1"/>
  <c r="V6773" i="1"/>
  <c r="W6773" i="1"/>
  <c r="X6773" i="1"/>
  <c r="Y6773" i="1"/>
  <c r="V6774" i="1"/>
  <c r="W6774" i="1"/>
  <c r="X6774" i="1"/>
  <c r="Y6774" i="1"/>
  <c r="V6775" i="1"/>
  <c r="W6775" i="1"/>
  <c r="X6775" i="1"/>
  <c r="Y6775" i="1"/>
  <c r="V6776" i="1"/>
  <c r="W6776" i="1"/>
  <c r="X6776" i="1"/>
  <c r="Y6776" i="1"/>
  <c r="V6777" i="1"/>
  <c r="W6777" i="1"/>
  <c r="X6777" i="1"/>
  <c r="Y6777" i="1"/>
  <c r="V6778" i="1"/>
  <c r="W6778" i="1"/>
  <c r="X6778" i="1"/>
  <c r="Y6778" i="1"/>
  <c r="V6779" i="1"/>
  <c r="W6779" i="1"/>
  <c r="X6779" i="1"/>
  <c r="Y6779" i="1"/>
  <c r="V6780" i="1"/>
  <c r="W6780" i="1"/>
  <c r="X6780" i="1"/>
  <c r="Y6780" i="1"/>
  <c r="V6781" i="1"/>
  <c r="W6781" i="1"/>
  <c r="X6781" i="1"/>
  <c r="Y6781" i="1"/>
  <c r="V6782" i="1"/>
  <c r="W6782" i="1"/>
  <c r="X6782" i="1"/>
  <c r="Y6782" i="1"/>
  <c r="V6783" i="1"/>
  <c r="W6783" i="1"/>
  <c r="X6783" i="1"/>
  <c r="Y6783" i="1"/>
  <c r="V6784" i="1"/>
  <c r="W6784" i="1"/>
  <c r="X6784" i="1"/>
  <c r="Y6784" i="1"/>
  <c r="V6785" i="1"/>
  <c r="W6785" i="1"/>
  <c r="X6785" i="1"/>
  <c r="Y6785" i="1"/>
  <c r="V6786" i="1"/>
  <c r="W6786" i="1"/>
  <c r="X6786" i="1"/>
  <c r="Y6786" i="1"/>
  <c r="V6787" i="1"/>
  <c r="W6787" i="1"/>
  <c r="X6787" i="1"/>
  <c r="Y6787" i="1"/>
  <c r="V6788" i="1"/>
  <c r="W6788" i="1"/>
  <c r="X6788" i="1"/>
  <c r="Y6788" i="1"/>
  <c r="V6789" i="1"/>
  <c r="W6789" i="1"/>
  <c r="X6789" i="1"/>
  <c r="Y6789" i="1"/>
  <c r="V6790" i="1"/>
  <c r="W6790" i="1"/>
  <c r="X6790" i="1"/>
  <c r="Y6790" i="1"/>
  <c r="V6791" i="1"/>
  <c r="W6791" i="1"/>
  <c r="X6791" i="1"/>
  <c r="Y6791" i="1"/>
  <c r="V6792" i="1"/>
  <c r="W6792" i="1"/>
  <c r="X6792" i="1"/>
  <c r="Y6792" i="1"/>
  <c r="V6793" i="1"/>
  <c r="W6793" i="1"/>
  <c r="X6793" i="1"/>
  <c r="Y6793" i="1"/>
  <c r="V6794" i="1"/>
  <c r="W6794" i="1"/>
  <c r="X6794" i="1"/>
  <c r="Y6794" i="1"/>
  <c r="V6795" i="1"/>
  <c r="W6795" i="1"/>
  <c r="X6795" i="1"/>
  <c r="Y6795" i="1"/>
  <c r="V6796" i="1"/>
  <c r="W6796" i="1"/>
  <c r="X6796" i="1"/>
  <c r="Y6796" i="1"/>
  <c r="V6797" i="1"/>
  <c r="W6797" i="1"/>
  <c r="X6797" i="1"/>
  <c r="Y6797" i="1"/>
  <c r="V6798" i="1"/>
  <c r="W6798" i="1"/>
  <c r="X6798" i="1"/>
  <c r="Y6798" i="1"/>
  <c r="V6799" i="1"/>
  <c r="W6799" i="1"/>
  <c r="X6799" i="1"/>
  <c r="Y6799" i="1"/>
  <c r="V6800" i="1"/>
  <c r="W6800" i="1"/>
  <c r="X6800" i="1"/>
  <c r="Y6800" i="1"/>
  <c r="V6801" i="1"/>
  <c r="W6801" i="1"/>
  <c r="X6801" i="1"/>
  <c r="Y6801" i="1"/>
  <c r="V6802" i="1"/>
  <c r="W6802" i="1"/>
  <c r="X6802" i="1"/>
  <c r="Y6802" i="1"/>
  <c r="V6803" i="1"/>
  <c r="W6803" i="1"/>
  <c r="X6803" i="1"/>
  <c r="Y6803" i="1"/>
  <c r="V6804" i="1"/>
  <c r="W6804" i="1"/>
  <c r="X6804" i="1"/>
  <c r="Y6804" i="1"/>
  <c r="V6805" i="1"/>
  <c r="W6805" i="1"/>
  <c r="X6805" i="1"/>
  <c r="Y6805" i="1"/>
  <c r="V6806" i="1"/>
  <c r="W6806" i="1"/>
  <c r="X6806" i="1"/>
  <c r="Y6806" i="1"/>
  <c r="V6807" i="1"/>
  <c r="W6807" i="1"/>
  <c r="X6807" i="1"/>
  <c r="Y6807" i="1"/>
  <c r="V6808" i="1"/>
  <c r="W6808" i="1"/>
  <c r="X6808" i="1"/>
  <c r="Y6808" i="1"/>
  <c r="V6809" i="1"/>
  <c r="W6809" i="1"/>
  <c r="X6809" i="1"/>
  <c r="Y6809" i="1"/>
  <c r="V6810" i="1"/>
  <c r="W6810" i="1"/>
  <c r="X6810" i="1"/>
  <c r="Y6810" i="1"/>
  <c r="V6811" i="1"/>
  <c r="W6811" i="1"/>
  <c r="X6811" i="1"/>
  <c r="Y6811" i="1"/>
  <c r="V6812" i="1"/>
  <c r="W6812" i="1"/>
  <c r="X6812" i="1"/>
  <c r="Y6812" i="1"/>
  <c r="V6813" i="1"/>
  <c r="W6813" i="1"/>
  <c r="X6813" i="1"/>
  <c r="Y6813" i="1"/>
  <c r="V6814" i="1"/>
  <c r="W6814" i="1"/>
  <c r="X6814" i="1"/>
  <c r="Y6814" i="1"/>
  <c r="V6815" i="1"/>
  <c r="W6815" i="1"/>
  <c r="X6815" i="1"/>
  <c r="Y6815" i="1"/>
  <c r="V6816" i="1"/>
  <c r="W6816" i="1"/>
  <c r="X6816" i="1"/>
  <c r="Y6816" i="1"/>
  <c r="V6817" i="1"/>
  <c r="W6817" i="1"/>
  <c r="X6817" i="1"/>
  <c r="Y6817" i="1"/>
  <c r="V6818" i="1"/>
  <c r="W6818" i="1"/>
  <c r="X6818" i="1"/>
  <c r="Y6818" i="1"/>
  <c r="V6819" i="1"/>
  <c r="W6819" i="1"/>
  <c r="X6819" i="1"/>
  <c r="Y6819" i="1"/>
  <c r="V6820" i="1"/>
  <c r="W6820" i="1"/>
  <c r="X6820" i="1"/>
  <c r="Y6820" i="1"/>
  <c r="V6821" i="1"/>
  <c r="W6821" i="1"/>
  <c r="X6821" i="1"/>
  <c r="Y6821" i="1"/>
  <c r="V6822" i="1"/>
  <c r="W6822" i="1"/>
  <c r="X6822" i="1"/>
  <c r="Y6822" i="1"/>
  <c r="V6823" i="1"/>
  <c r="W6823" i="1"/>
  <c r="X6823" i="1"/>
  <c r="Y6823" i="1"/>
  <c r="V6824" i="1"/>
  <c r="W6824" i="1"/>
  <c r="X6824" i="1"/>
  <c r="Y6824" i="1"/>
  <c r="V6825" i="1"/>
  <c r="W6825" i="1"/>
  <c r="X6825" i="1"/>
  <c r="Y6825" i="1"/>
  <c r="V6826" i="1"/>
  <c r="W6826" i="1"/>
  <c r="X6826" i="1"/>
  <c r="Y6826" i="1"/>
  <c r="V6827" i="1"/>
  <c r="W6827" i="1"/>
  <c r="X6827" i="1"/>
  <c r="Y6827" i="1"/>
  <c r="V6828" i="1"/>
  <c r="W6828" i="1"/>
  <c r="X6828" i="1"/>
  <c r="Y6828" i="1"/>
  <c r="V6829" i="1"/>
  <c r="W6829" i="1"/>
  <c r="X6829" i="1"/>
  <c r="Y6829" i="1"/>
  <c r="V6830" i="1"/>
  <c r="W6830" i="1"/>
  <c r="X6830" i="1"/>
  <c r="Y6830" i="1"/>
  <c r="V6831" i="1"/>
  <c r="W6831" i="1"/>
  <c r="X6831" i="1"/>
  <c r="Y6831" i="1"/>
  <c r="V6832" i="1"/>
  <c r="W6832" i="1"/>
  <c r="X6832" i="1"/>
  <c r="Y6832" i="1"/>
  <c r="V6833" i="1"/>
  <c r="W6833" i="1"/>
  <c r="X6833" i="1"/>
  <c r="Y6833" i="1"/>
  <c r="V6834" i="1"/>
  <c r="W6834" i="1"/>
  <c r="X6834" i="1"/>
  <c r="Y6834" i="1"/>
  <c r="V6835" i="1"/>
  <c r="W6835" i="1"/>
  <c r="X6835" i="1"/>
  <c r="Y6835" i="1"/>
  <c r="V6836" i="1"/>
  <c r="W6836" i="1"/>
  <c r="X6836" i="1"/>
  <c r="Y6836" i="1"/>
  <c r="V6837" i="1"/>
  <c r="W6837" i="1"/>
  <c r="X6837" i="1"/>
  <c r="Y6837" i="1"/>
  <c r="V6838" i="1"/>
  <c r="W6838" i="1"/>
  <c r="X6838" i="1"/>
  <c r="Y6838" i="1"/>
  <c r="V6839" i="1"/>
  <c r="W6839" i="1"/>
  <c r="X6839" i="1"/>
  <c r="Y6839" i="1"/>
  <c r="V6840" i="1"/>
  <c r="W6840" i="1"/>
  <c r="X6840" i="1"/>
  <c r="Y6840" i="1"/>
  <c r="V6841" i="1"/>
  <c r="W6841" i="1"/>
  <c r="X6841" i="1"/>
  <c r="Y6841" i="1"/>
  <c r="V6842" i="1"/>
  <c r="W6842" i="1"/>
  <c r="X6842" i="1"/>
  <c r="Y6842" i="1"/>
  <c r="V6843" i="1"/>
  <c r="W6843" i="1"/>
  <c r="X6843" i="1"/>
  <c r="Y6843" i="1"/>
  <c r="V6844" i="1"/>
  <c r="W6844" i="1"/>
  <c r="X6844" i="1"/>
  <c r="Y6844" i="1"/>
  <c r="V6845" i="1"/>
  <c r="W6845" i="1"/>
  <c r="X6845" i="1"/>
  <c r="Y6845" i="1"/>
  <c r="V6846" i="1"/>
  <c r="W6846" i="1"/>
  <c r="X6846" i="1"/>
  <c r="Y6846" i="1"/>
  <c r="V6847" i="1"/>
  <c r="W6847" i="1"/>
  <c r="X6847" i="1"/>
  <c r="Y6847" i="1"/>
  <c r="V6848" i="1"/>
  <c r="W6848" i="1"/>
  <c r="X6848" i="1"/>
  <c r="Y6848" i="1"/>
  <c r="V6849" i="1"/>
  <c r="W6849" i="1"/>
  <c r="X6849" i="1"/>
  <c r="Y6849" i="1"/>
  <c r="V6850" i="1"/>
  <c r="W6850" i="1"/>
  <c r="X6850" i="1"/>
  <c r="Y6850" i="1"/>
  <c r="V6851" i="1"/>
  <c r="W6851" i="1"/>
  <c r="X6851" i="1"/>
  <c r="Y6851" i="1"/>
  <c r="V6852" i="1"/>
  <c r="W6852" i="1"/>
  <c r="X6852" i="1"/>
  <c r="Y6852" i="1"/>
  <c r="V6853" i="1"/>
  <c r="W6853" i="1"/>
  <c r="X6853" i="1"/>
  <c r="Y6853" i="1"/>
  <c r="V6854" i="1"/>
  <c r="W6854" i="1"/>
  <c r="X6854" i="1"/>
  <c r="Y6854" i="1"/>
  <c r="V6855" i="1"/>
  <c r="W6855" i="1"/>
  <c r="X6855" i="1"/>
  <c r="Y6855" i="1"/>
  <c r="V6856" i="1"/>
  <c r="W6856" i="1"/>
  <c r="X6856" i="1"/>
  <c r="Y6856" i="1"/>
  <c r="V6857" i="1"/>
  <c r="W6857" i="1"/>
  <c r="X6857" i="1"/>
  <c r="Y6857" i="1"/>
  <c r="V6858" i="1"/>
  <c r="W6858" i="1"/>
  <c r="X6858" i="1"/>
  <c r="Y6858" i="1"/>
  <c r="V6859" i="1"/>
  <c r="W6859" i="1"/>
  <c r="X6859" i="1"/>
  <c r="Y6859" i="1"/>
  <c r="V6860" i="1"/>
  <c r="W6860" i="1"/>
  <c r="X6860" i="1"/>
  <c r="Y6860" i="1"/>
  <c r="V6861" i="1"/>
  <c r="W6861" i="1"/>
  <c r="X6861" i="1"/>
  <c r="Y6861" i="1"/>
  <c r="V6862" i="1"/>
  <c r="W6862" i="1"/>
  <c r="X6862" i="1"/>
  <c r="Y6862" i="1"/>
  <c r="V6863" i="1"/>
  <c r="W6863" i="1"/>
  <c r="X6863" i="1"/>
  <c r="Y6863" i="1"/>
  <c r="V6864" i="1"/>
  <c r="W6864" i="1"/>
  <c r="X6864" i="1"/>
  <c r="Y6864" i="1"/>
  <c r="V6865" i="1"/>
  <c r="W6865" i="1"/>
  <c r="X6865" i="1"/>
  <c r="Y6865" i="1"/>
  <c r="V6866" i="1"/>
  <c r="W6866" i="1"/>
  <c r="X6866" i="1"/>
  <c r="Y6866" i="1"/>
  <c r="V6867" i="1"/>
  <c r="W6867" i="1"/>
  <c r="X6867" i="1"/>
  <c r="Y6867" i="1"/>
  <c r="V6868" i="1"/>
  <c r="W6868" i="1"/>
  <c r="X6868" i="1"/>
  <c r="Y6868" i="1"/>
  <c r="V6869" i="1"/>
  <c r="W6869" i="1"/>
  <c r="X6869" i="1"/>
  <c r="Y6869" i="1"/>
  <c r="V6870" i="1"/>
  <c r="W6870" i="1"/>
  <c r="X6870" i="1"/>
  <c r="Y6870" i="1"/>
  <c r="V6871" i="1"/>
  <c r="W6871" i="1"/>
  <c r="X6871" i="1"/>
  <c r="Y6871" i="1"/>
  <c r="V6872" i="1"/>
  <c r="W6872" i="1"/>
  <c r="X6872" i="1"/>
  <c r="Y6872" i="1"/>
  <c r="V6873" i="1"/>
  <c r="W6873" i="1"/>
  <c r="X6873" i="1"/>
  <c r="Y6873" i="1"/>
  <c r="V6874" i="1"/>
  <c r="W6874" i="1"/>
  <c r="X6874" i="1"/>
  <c r="Y6874" i="1"/>
  <c r="V6875" i="1"/>
  <c r="W6875" i="1"/>
  <c r="X6875" i="1"/>
  <c r="Y6875" i="1"/>
  <c r="V6876" i="1"/>
  <c r="W6876" i="1"/>
  <c r="X6876" i="1"/>
  <c r="Y6876" i="1"/>
  <c r="V6877" i="1"/>
  <c r="W6877" i="1"/>
  <c r="X6877" i="1"/>
  <c r="Y6877" i="1"/>
  <c r="V6878" i="1"/>
  <c r="W6878" i="1"/>
  <c r="X6878" i="1"/>
  <c r="Y6878" i="1"/>
  <c r="V6879" i="1"/>
  <c r="W6879" i="1"/>
  <c r="X6879" i="1"/>
  <c r="Y6879" i="1"/>
  <c r="V6880" i="1"/>
  <c r="W6880" i="1"/>
  <c r="X6880" i="1"/>
  <c r="Y6880" i="1"/>
  <c r="V6881" i="1"/>
  <c r="W6881" i="1"/>
  <c r="X6881" i="1"/>
  <c r="Y6881" i="1"/>
  <c r="V6882" i="1"/>
  <c r="W6882" i="1"/>
  <c r="X6882" i="1"/>
  <c r="Y6882" i="1"/>
  <c r="V6883" i="1"/>
  <c r="W6883" i="1"/>
  <c r="X6883" i="1"/>
  <c r="Y6883" i="1"/>
  <c r="V6884" i="1"/>
  <c r="W6884" i="1"/>
  <c r="X6884" i="1"/>
  <c r="Y6884" i="1"/>
  <c r="V6885" i="1"/>
  <c r="W6885" i="1"/>
  <c r="X6885" i="1"/>
  <c r="Y6885" i="1"/>
  <c r="V6886" i="1"/>
  <c r="W6886" i="1"/>
  <c r="X6886" i="1"/>
  <c r="Y6886" i="1"/>
  <c r="V6887" i="1"/>
  <c r="W6887" i="1"/>
  <c r="X6887" i="1"/>
  <c r="Y6887" i="1"/>
  <c r="V6888" i="1"/>
  <c r="W6888" i="1"/>
  <c r="X6888" i="1"/>
  <c r="Y6888" i="1"/>
  <c r="V6889" i="1"/>
  <c r="W6889" i="1"/>
  <c r="X6889" i="1"/>
  <c r="Y6889" i="1"/>
  <c r="V6890" i="1"/>
  <c r="W6890" i="1"/>
  <c r="X6890" i="1"/>
  <c r="Y6890" i="1"/>
  <c r="V6891" i="1"/>
  <c r="W6891" i="1"/>
  <c r="X6891" i="1"/>
  <c r="Y6891" i="1"/>
  <c r="V6892" i="1"/>
  <c r="W6892" i="1"/>
  <c r="X6892" i="1"/>
  <c r="Y6892" i="1"/>
  <c r="V6893" i="1"/>
  <c r="W6893" i="1"/>
  <c r="X6893" i="1"/>
  <c r="Y6893" i="1"/>
  <c r="V6894" i="1"/>
  <c r="W6894" i="1"/>
  <c r="X6894" i="1"/>
  <c r="Y6894" i="1"/>
  <c r="V6895" i="1"/>
  <c r="W6895" i="1"/>
  <c r="X6895" i="1"/>
  <c r="Y6895" i="1"/>
  <c r="V6896" i="1"/>
  <c r="W6896" i="1"/>
  <c r="X6896" i="1"/>
  <c r="Y6896" i="1"/>
  <c r="V6897" i="1"/>
  <c r="W6897" i="1"/>
  <c r="X6897" i="1"/>
  <c r="Y6897" i="1"/>
  <c r="V6898" i="1"/>
  <c r="W6898" i="1"/>
  <c r="X6898" i="1"/>
  <c r="Y6898" i="1"/>
  <c r="V6899" i="1"/>
  <c r="W6899" i="1"/>
  <c r="X6899" i="1"/>
  <c r="Y6899" i="1"/>
  <c r="V6900" i="1"/>
  <c r="W6900" i="1"/>
  <c r="X6900" i="1"/>
  <c r="Y6900" i="1"/>
  <c r="V6901" i="1"/>
  <c r="W6901" i="1"/>
  <c r="X6901" i="1"/>
  <c r="Y6901" i="1"/>
  <c r="V6902" i="1"/>
  <c r="W6902" i="1"/>
  <c r="X6902" i="1"/>
  <c r="Y6902" i="1"/>
  <c r="V6903" i="1"/>
  <c r="W6903" i="1"/>
  <c r="X6903" i="1"/>
  <c r="Y6903" i="1"/>
  <c r="V6904" i="1"/>
  <c r="W6904" i="1"/>
  <c r="X6904" i="1"/>
  <c r="Y6904" i="1"/>
  <c r="V6905" i="1"/>
  <c r="W6905" i="1"/>
  <c r="X6905" i="1"/>
  <c r="Y6905" i="1"/>
  <c r="V6906" i="1"/>
  <c r="W6906" i="1"/>
  <c r="X6906" i="1"/>
  <c r="Y6906" i="1"/>
  <c r="V6907" i="1"/>
  <c r="W6907" i="1"/>
  <c r="X6907" i="1"/>
  <c r="Y6907" i="1"/>
  <c r="V6908" i="1"/>
  <c r="W6908" i="1"/>
  <c r="X6908" i="1"/>
  <c r="Y6908" i="1"/>
  <c r="V6909" i="1"/>
  <c r="W6909" i="1"/>
  <c r="X6909" i="1"/>
  <c r="Y6909" i="1"/>
  <c r="V6910" i="1"/>
  <c r="W6910" i="1"/>
  <c r="X6910" i="1"/>
  <c r="Y6910" i="1"/>
  <c r="V6911" i="1"/>
  <c r="W6911" i="1"/>
  <c r="X6911" i="1"/>
  <c r="Y6911" i="1"/>
  <c r="V6912" i="1"/>
  <c r="W6912" i="1"/>
  <c r="X6912" i="1"/>
  <c r="Y6912" i="1"/>
  <c r="V6913" i="1"/>
  <c r="W6913" i="1"/>
  <c r="X6913" i="1"/>
  <c r="Y6913" i="1"/>
  <c r="V6914" i="1"/>
  <c r="W6914" i="1"/>
  <c r="X6914" i="1"/>
  <c r="Y6914" i="1"/>
  <c r="V6915" i="1"/>
  <c r="W6915" i="1"/>
  <c r="X6915" i="1"/>
  <c r="Y6915" i="1"/>
  <c r="V6916" i="1"/>
  <c r="W6916" i="1"/>
  <c r="X6916" i="1"/>
  <c r="Y6916" i="1"/>
  <c r="V6917" i="1"/>
  <c r="W6917" i="1"/>
  <c r="X6917" i="1"/>
  <c r="Y6917" i="1"/>
  <c r="V6918" i="1"/>
  <c r="W6918" i="1"/>
  <c r="X6918" i="1"/>
  <c r="Y6918" i="1"/>
  <c r="V6919" i="1"/>
  <c r="W6919" i="1"/>
  <c r="X6919" i="1"/>
  <c r="Y6919" i="1"/>
  <c r="V6920" i="1"/>
  <c r="W6920" i="1"/>
  <c r="X6920" i="1"/>
  <c r="Y6920" i="1"/>
  <c r="V6921" i="1"/>
  <c r="W6921" i="1"/>
  <c r="X6921" i="1"/>
  <c r="Y6921" i="1"/>
  <c r="V6922" i="1"/>
  <c r="W6922" i="1"/>
  <c r="X6922" i="1"/>
  <c r="Y6922" i="1"/>
  <c r="V6923" i="1"/>
  <c r="W6923" i="1"/>
  <c r="X6923" i="1"/>
  <c r="Y6923" i="1"/>
  <c r="V6924" i="1"/>
  <c r="W6924" i="1"/>
  <c r="X6924" i="1"/>
  <c r="Y6924" i="1"/>
  <c r="V6925" i="1"/>
  <c r="W6925" i="1"/>
  <c r="X6925" i="1"/>
  <c r="Y6925" i="1"/>
  <c r="V6926" i="1"/>
  <c r="W6926" i="1"/>
  <c r="X6926" i="1"/>
  <c r="Y6926" i="1"/>
  <c r="V6927" i="1"/>
  <c r="W6927" i="1"/>
  <c r="X6927" i="1"/>
  <c r="Y6927" i="1"/>
  <c r="V6928" i="1"/>
  <c r="W6928" i="1"/>
  <c r="X6928" i="1"/>
  <c r="Y6928" i="1"/>
  <c r="V6929" i="1"/>
  <c r="W6929" i="1"/>
  <c r="X6929" i="1"/>
  <c r="Y6929" i="1"/>
  <c r="V6930" i="1"/>
  <c r="W6930" i="1"/>
  <c r="X6930" i="1"/>
  <c r="Y6930" i="1"/>
  <c r="V6931" i="1"/>
  <c r="W6931" i="1"/>
  <c r="X6931" i="1"/>
  <c r="Y6931" i="1"/>
  <c r="V6932" i="1"/>
  <c r="W6932" i="1"/>
  <c r="X6932" i="1"/>
  <c r="Y6932" i="1"/>
  <c r="V6933" i="1"/>
  <c r="W6933" i="1"/>
  <c r="X6933" i="1"/>
  <c r="Y6933" i="1"/>
  <c r="V6934" i="1"/>
  <c r="W6934" i="1"/>
  <c r="X6934" i="1"/>
  <c r="Y6934" i="1"/>
  <c r="V6935" i="1"/>
  <c r="W6935" i="1"/>
  <c r="X6935" i="1"/>
  <c r="Y6935" i="1"/>
  <c r="V6936" i="1"/>
  <c r="W6936" i="1"/>
  <c r="X6936" i="1"/>
  <c r="Y6936" i="1"/>
  <c r="V6937" i="1"/>
  <c r="W6937" i="1"/>
  <c r="X6937" i="1"/>
  <c r="Y6937" i="1"/>
  <c r="V6938" i="1"/>
  <c r="W6938" i="1"/>
  <c r="X6938" i="1"/>
  <c r="Y6938" i="1"/>
  <c r="V6939" i="1"/>
  <c r="W6939" i="1"/>
  <c r="X6939" i="1"/>
  <c r="Y6939" i="1"/>
  <c r="V6940" i="1"/>
  <c r="W6940" i="1"/>
  <c r="X6940" i="1"/>
  <c r="Y6940" i="1"/>
  <c r="V6941" i="1"/>
  <c r="W6941" i="1"/>
  <c r="X6941" i="1"/>
  <c r="Y6941" i="1"/>
  <c r="V6942" i="1"/>
  <c r="W6942" i="1"/>
  <c r="X6942" i="1"/>
  <c r="Y6942" i="1"/>
  <c r="V6943" i="1"/>
  <c r="W6943" i="1"/>
  <c r="X6943" i="1"/>
  <c r="Y6943" i="1"/>
  <c r="V6944" i="1"/>
  <c r="W6944" i="1"/>
  <c r="X6944" i="1"/>
  <c r="Y6944" i="1"/>
  <c r="V6945" i="1"/>
  <c r="W6945" i="1"/>
  <c r="X6945" i="1"/>
  <c r="Y6945" i="1"/>
  <c r="V6946" i="1"/>
  <c r="W6946" i="1"/>
  <c r="X6946" i="1"/>
  <c r="Y6946" i="1"/>
  <c r="V6947" i="1"/>
  <c r="W6947" i="1"/>
  <c r="X6947" i="1"/>
  <c r="Y6947" i="1"/>
  <c r="V6948" i="1"/>
  <c r="W6948" i="1"/>
  <c r="X6948" i="1"/>
  <c r="Y6948" i="1"/>
  <c r="V6949" i="1"/>
  <c r="W6949" i="1"/>
  <c r="X6949" i="1"/>
  <c r="Y6949" i="1"/>
  <c r="V6950" i="1"/>
  <c r="W6950" i="1"/>
  <c r="X6950" i="1"/>
  <c r="Y6950" i="1"/>
  <c r="V6951" i="1"/>
  <c r="W6951" i="1"/>
  <c r="X6951" i="1"/>
  <c r="Y6951" i="1"/>
  <c r="V6952" i="1"/>
  <c r="W6952" i="1"/>
  <c r="X6952" i="1"/>
  <c r="Y6952" i="1"/>
  <c r="V6953" i="1"/>
  <c r="W6953" i="1"/>
  <c r="X6953" i="1"/>
  <c r="Y6953" i="1"/>
  <c r="V6954" i="1"/>
  <c r="W6954" i="1"/>
  <c r="X6954" i="1"/>
  <c r="Y6954" i="1"/>
  <c r="V6955" i="1"/>
  <c r="W6955" i="1"/>
  <c r="X6955" i="1"/>
  <c r="Y6955" i="1"/>
  <c r="V6956" i="1"/>
  <c r="W6956" i="1"/>
  <c r="X6956" i="1"/>
  <c r="Y6956" i="1"/>
  <c r="V6957" i="1"/>
  <c r="W6957" i="1"/>
  <c r="X6957" i="1"/>
  <c r="Y6957" i="1"/>
  <c r="V6958" i="1"/>
  <c r="W6958" i="1"/>
  <c r="X6958" i="1"/>
  <c r="Y6958" i="1"/>
  <c r="V6959" i="1"/>
  <c r="W6959" i="1"/>
  <c r="X6959" i="1"/>
  <c r="Y6959" i="1"/>
  <c r="V6960" i="1"/>
  <c r="W6960" i="1"/>
  <c r="X6960" i="1"/>
  <c r="Y6960" i="1"/>
  <c r="V6961" i="1"/>
  <c r="W6961" i="1"/>
  <c r="X6961" i="1"/>
  <c r="Y6961" i="1"/>
  <c r="V6962" i="1"/>
  <c r="W6962" i="1"/>
  <c r="X6962" i="1"/>
  <c r="Y6962" i="1"/>
  <c r="V6963" i="1"/>
  <c r="W6963" i="1"/>
  <c r="X6963" i="1"/>
  <c r="Y6963" i="1"/>
  <c r="V6964" i="1"/>
  <c r="W6964" i="1"/>
  <c r="X6964" i="1"/>
  <c r="Y6964" i="1"/>
  <c r="V6965" i="1"/>
  <c r="W6965" i="1"/>
  <c r="X6965" i="1"/>
  <c r="Y6965" i="1"/>
  <c r="V6966" i="1"/>
  <c r="W6966" i="1"/>
  <c r="X6966" i="1"/>
  <c r="Y6966" i="1"/>
  <c r="V6967" i="1"/>
  <c r="W6967" i="1"/>
  <c r="X6967" i="1"/>
  <c r="Y6967" i="1"/>
  <c r="V6968" i="1"/>
  <c r="W6968" i="1"/>
  <c r="X6968" i="1"/>
  <c r="Y6968" i="1"/>
  <c r="V6969" i="1"/>
  <c r="W6969" i="1"/>
  <c r="X6969" i="1"/>
  <c r="Y6969" i="1"/>
  <c r="V6970" i="1"/>
  <c r="W6970" i="1"/>
  <c r="X6970" i="1"/>
  <c r="Y6970" i="1"/>
  <c r="V6971" i="1"/>
  <c r="W6971" i="1"/>
  <c r="X6971" i="1"/>
  <c r="Y6971" i="1"/>
  <c r="V6972" i="1"/>
  <c r="W6972" i="1"/>
  <c r="X6972" i="1"/>
  <c r="Y6972" i="1"/>
  <c r="V6973" i="1"/>
  <c r="W6973" i="1"/>
  <c r="X6973" i="1"/>
  <c r="Y6973" i="1"/>
  <c r="V6974" i="1"/>
  <c r="W6974" i="1"/>
  <c r="X6974" i="1"/>
  <c r="Y6974" i="1"/>
  <c r="V6975" i="1"/>
  <c r="W6975" i="1"/>
  <c r="X6975" i="1"/>
  <c r="Y6975" i="1"/>
  <c r="V6976" i="1"/>
  <c r="W6976" i="1"/>
  <c r="X6976" i="1"/>
  <c r="Y6976" i="1"/>
  <c r="V6977" i="1"/>
  <c r="W6977" i="1"/>
  <c r="X6977" i="1"/>
  <c r="Y6977" i="1"/>
  <c r="V6978" i="1"/>
  <c r="W6978" i="1"/>
  <c r="X6978" i="1"/>
  <c r="Y6978" i="1"/>
  <c r="V6979" i="1"/>
  <c r="W6979" i="1"/>
  <c r="X6979" i="1"/>
  <c r="Y6979" i="1"/>
  <c r="V6980" i="1"/>
  <c r="W6980" i="1"/>
  <c r="X6980" i="1"/>
  <c r="Y6980" i="1"/>
  <c r="V6981" i="1"/>
  <c r="W6981" i="1"/>
  <c r="X6981" i="1"/>
  <c r="Y6981" i="1"/>
  <c r="V6982" i="1"/>
  <c r="W6982" i="1"/>
  <c r="X6982" i="1"/>
  <c r="Y6982" i="1"/>
  <c r="V6983" i="1"/>
  <c r="W6983" i="1"/>
  <c r="X6983" i="1"/>
  <c r="Y6983" i="1"/>
  <c r="V6984" i="1"/>
  <c r="W6984" i="1"/>
  <c r="X6984" i="1"/>
  <c r="Y6984" i="1"/>
  <c r="V6985" i="1"/>
  <c r="W6985" i="1"/>
  <c r="X6985" i="1"/>
  <c r="Y6985" i="1"/>
  <c r="V6986" i="1"/>
  <c r="W6986" i="1"/>
  <c r="X6986" i="1"/>
  <c r="Y6986" i="1"/>
  <c r="V6987" i="1"/>
  <c r="W6987" i="1"/>
  <c r="X6987" i="1"/>
  <c r="Y6987" i="1"/>
  <c r="V6988" i="1"/>
  <c r="W6988" i="1"/>
  <c r="X6988" i="1"/>
  <c r="Y6988" i="1"/>
  <c r="V6989" i="1"/>
  <c r="W6989" i="1"/>
  <c r="X6989" i="1"/>
  <c r="Y6989" i="1"/>
  <c r="V6990" i="1"/>
  <c r="W6990" i="1"/>
  <c r="X6990" i="1"/>
  <c r="Y6990" i="1"/>
  <c r="V6991" i="1"/>
  <c r="W6991" i="1"/>
  <c r="X6991" i="1"/>
  <c r="Y6991" i="1"/>
  <c r="V6992" i="1"/>
  <c r="W6992" i="1"/>
  <c r="X6992" i="1"/>
  <c r="Y6992" i="1"/>
  <c r="V6993" i="1"/>
  <c r="W6993" i="1"/>
  <c r="X6993" i="1"/>
  <c r="Y6993" i="1"/>
  <c r="V6994" i="1"/>
  <c r="W6994" i="1"/>
  <c r="X6994" i="1"/>
  <c r="Y6994" i="1"/>
  <c r="V6995" i="1"/>
  <c r="W6995" i="1"/>
  <c r="X6995" i="1"/>
  <c r="Y6995" i="1"/>
  <c r="V6996" i="1"/>
  <c r="W6996" i="1"/>
  <c r="X6996" i="1"/>
  <c r="Y6996" i="1"/>
  <c r="V6997" i="1"/>
  <c r="W6997" i="1"/>
  <c r="X6997" i="1"/>
  <c r="Y6997" i="1"/>
  <c r="V6998" i="1"/>
  <c r="W6998" i="1"/>
  <c r="X6998" i="1"/>
  <c r="Y6998" i="1"/>
  <c r="V6999" i="1"/>
  <c r="W6999" i="1"/>
  <c r="X6999" i="1"/>
  <c r="Y6999" i="1"/>
  <c r="V7000" i="1"/>
  <c r="W7000" i="1"/>
  <c r="X7000" i="1"/>
  <c r="Y7000" i="1"/>
  <c r="V7001" i="1"/>
  <c r="W7001" i="1"/>
  <c r="X7001" i="1"/>
  <c r="Y7001" i="1"/>
  <c r="V7002" i="1"/>
  <c r="W7002" i="1"/>
  <c r="X7002" i="1"/>
  <c r="Y7002" i="1"/>
  <c r="V7003" i="1"/>
  <c r="W7003" i="1"/>
  <c r="X7003" i="1"/>
  <c r="Y7003" i="1"/>
  <c r="V7004" i="1"/>
  <c r="W7004" i="1"/>
  <c r="X7004" i="1"/>
  <c r="Y7004" i="1"/>
  <c r="V7005" i="1"/>
  <c r="W7005" i="1"/>
  <c r="X7005" i="1"/>
  <c r="Y7005" i="1"/>
  <c r="V7006" i="1"/>
  <c r="W7006" i="1"/>
  <c r="X7006" i="1"/>
  <c r="Y7006" i="1"/>
  <c r="V7007" i="1"/>
  <c r="W7007" i="1"/>
  <c r="X7007" i="1"/>
  <c r="Y7007" i="1"/>
  <c r="V7008" i="1"/>
  <c r="W7008" i="1"/>
  <c r="X7008" i="1"/>
  <c r="Y7008" i="1"/>
  <c r="V7009" i="1"/>
  <c r="W7009" i="1"/>
  <c r="X7009" i="1"/>
  <c r="Y7009" i="1"/>
  <c r="V7010" i="1"/>
  <c r="W7010" i="1"/>
  <c r="X7010" i="1"/>
  <c r="Y7010" i="1"/>
  <c r="V7011" i="1"/>
  <c r="W7011" i="1"/>
  <c r="X7011" i="1"/>
  <c r="Y7011" i="1"/>
  <c r="V7012" i="1"/>
  <c r="W7012" i="1"/>
  <c r="X7012" i="1"/>
  <c r="Y7012" i="1"/>
  <c r="V7013" i="1"/>
  <c r="W7013" i="1"/>
  <c r="X7013" i="1"/>
  <c r="Y7013" i="1"/>
  <c r="V7014" i="1"/>
  <c r="W7014" i="1"/>
  <c r="X7014" i="1"/>
  <c r="Y7014" i="1"/>
  <c r="V7015" i="1"/>
  <c r="W7015" i="1"/>
  <c r="X7015" i="1"/>
  <c r="Y7015" i="1"/>
  <c r="V7016" i="1"/>
  <c r="W7016" i="1"/>
  <c r="X7016" i="1"/>
  <c r="Y7016" i="1"/>
  <c r="V7017" i="1"/>
  <c r="W7017" i="1"/>
  <c r="X7017" i="1"/>
  <c r="Y7017" i="1"/>
  <c r="V7018" i="1"/>
  <c r="W7018" i="1"/>
  <c r="X7018" i="1"/>
  <c r="Y7018" i="1"/>
  <c r="V7019" i="1"/>
  <c r="W7019" i="1"/>
  <c r="X7019" i="1"/>
  <c r="Y7019" i="1"/>
  <c r="V7020" i="1"/>
  <c r="W7020" i="1"/>
  <c r="X7020" i="1"/>
  <c r="Y7020" i="1"/>
  <c r="V7021" i="1"/>
  <c r="W7021" i="1"/>
  <c r="X7021" i="1"/>
  <c r="Y7021" i="1"/>
  <c r="V7022" i="1"/>
  <c r="W7022" i="1"/>
  <c r="X7022" i="1"/>
  <c r="Y7022" i="1"/>
  <c r="V7023" i="1"/>
  <c r="W7023" i="1"/>
  <c r="X7023" i="1"/>
  <c r="Y7023" i="1"/>
  <c r="V7024" i="1"/>
  <c r="W7024" i="1"/>
  <c r="X7024" i="1"/>
  <c r="Y7024" i="1"/>
  <c r="V7025" i="1"/>
  <c r="W7025" i="1"/>
  <c r="X7025" i="1"/>
  <c r="Y7025" i="1"/>
  <c r="V7026" i="1"/>
  <c r="W7026" i="1"/>
  <c r="X7026" i="1"/>
  <c r="Y7026" i="1"/>
  <c r="V7027" i="1"/>
  <c r="W7027" i="1"/>
  <c r="X7027" i="1"/>
  <c r="Y7027" i="1"/>
  <c r="V7028" i="1"/>
  <c r="W7028" i="1"/>
  <c r="X7028" i="1"/>
  <c r="Y7028" i="1"/>
  <c r="V7029" i="1"/>
  <c r="W7029" i="1"/>
  <c r="X7029" i="1"/>
  <c r="Y7029" i="1"/>
  <c r="V7030" i="1"/>
  <c r="W7030" i="1"/>
  <c r="X7030" i="1"/>
  <c r="Y7030" i="1"/>
  <c r="V7031" i="1"/>
  <c r="W7031" i="1"/>
  <c r="X7031" i="1"/>
  <c r="Y7031" i="1"/>
  <c r="V7032" i="1"/>
  <c r="W7032" i="1"/>
  <c r="X7032" i="1"/>
  <c r="Y7032" i="1"/>
  <c r="V7033" i="1"/>
  <c r="W7033" i="1"/>
  <c r="X7033" i="1"/>
  <c r="Y7033" i="1"/>
  <c r="V7034" i="1"/>
  <c r="W7034" i="1"/>
  <c r="X7034" i="1"/>
  <c r="Y7034" i="1"/>
  <c r="V7035" i="1"/>
  <c r="W7035" i="1"/>
  <c r="X7035" i="1"/>
  <c r="Y7035" i="1"/>
  <c r="V7036" i="1"/>
  <c r="W7036" i="1"/>
  <c r="X7036" i="1"/>
  <c r="Y7036" i="1"/>
  <c r="V7037" i="1"/>
  <c r="W7037" i="1"/>
  <c r="X7037" i="1"/>
  <c r="Y7037" i="1"/>
  <c r="V7038" i="1"/>
  <c r="W7038" i="1"/>
  <c r="X7038" i="1"/>
  <c r="Y7038" i="1"/>
  <c r="V7039" i="1"/>
  <c r="W7039" i="1"/>
  <c r="X7039" i="1"/>
  <c r="Y7039" i="1"/>
  <c r="V7040" i="1"/>
  <c r="W7040" i="1"/>
  <c r="X7040" i="1"/>
  <c r="Y7040" i="1"/>
  <c r="V7041" i="1"/>
  <c r="W7041" i="1"/>
  <c r="X7041" i="1"/>
  <c r="Y7041" i="1"/>
  <c r="V7042" i="1"/>
  <c r="W7042" i="1"/>
  <c r="X7042" i="1"/>
  <c r="Y7042" i="1"/>
  <c r="V7043" i="1"/>
  <c r="W7043" i="1"/>
  <c r="X7043" i="1"/>
  <c r="Y7043" i="1"/>
  <c r="V7044" i="1"/>
  <c r="W7044" i="1"/>
  <c r="X7044" i="1"/>
  <c r="Y7044" i="1"/>
  <c r="V7045" i="1"/>
  <c r="W7045" i="1"/>
  <c r="X7045" i="1"/>
  <c r="Y7045" i="1"/>
  <c r="V7046" i="1"/>
  <c r="W7046" i="1"/>
  <c r="X7046" i="1"/>
  <c r="Y7046" i="1"/>
  <c r="V7047" i="1"/>
  <c r="W7047" i="1"/>
  <c r="X7047" i="1"/>
  <c r="Y7047" i="1"/>
  <c r="V7048" i="1"/>
  <c r="W7048" i="1"/>
  <c r="X7048" i="1"/>
  <c r="Y7048" i="1"/>
  <c r="V7049" i="1"/>
  <c r="W7049" i="1"/>
  <c r="X7049" i="1"/>
  <c r="Y7049" i="1"/>
  <c r="V7050" i="1"/>
  <c r="W7050" i="1"/>
  <c r="X7050" i="1"/>
  <c r="Y7050" i="1"/>
  <c r="V7051" i="1"/>
  <c r="W7051" i="1"/>
  <c r="X7051" i="1"/>
  <c r="Y7051" i="1"/>
  <c r="V7052" i="1"/>
  <c r="W7052" i="1"/>
  <c r="X7052" i="1"/>
  <c r="Y7052" i="1"/>
  <c r="V7053" i="1"/>
  <c r="W7053" i="1"/>
  <c r="X7053" i="1"/>
  <c r="Y7053" i="1"/>
  <c r="V7054" i="1"/>
  <c r="W7054" i="1"/>
  <c r="X7054" i="1"/>
  <c r="Y7054" i="1"/>
  <c r="V7055" i="1"/>
  <c r="W7055" i="1"/>
  <c r="X7055" i="1"/>
  <c r="Y7055" i="1"/>
  <c r="V7056" i="1"/>
  <c r="W7056" i="1"/>
  <c r="X7056" i="1"/>
  <c r="Y7056" i="1"/>
  <c r="V7057" i="1"/>
  <c r="W7057" i="1"/>
  <c r="X7057" i="1"/>
  <c r="Y7057" i="1"/>
  <c r="V7058" i="1"/>
  <c r="W7058" i="1"/>
  <c r="X7058" i="1"/>
  <c r="Y7058" i="1"/>
  <c r="V7059" i="1"/>
  <c r="W7059" i="1"/>
  <c r="X7059" i="1"/>
  <c r="Y7059" i="1"/>
  <c r="V7060" i="1"/>
  <c r="W7060" i="1"/>
  <c r="X7060" i="1"/>
  <c r="Y7060" i="1"/>
  <c r="V7061" i="1"/>
  <c r="W7061" i="1"/>
  <c r="X7061" i="1"/>
  <c r="Y7061" i="1"/>
  <c r="V7062" i="1"/>
  <c r="W7062" i="1"/>
  <c r="X7062" i="1"/>
  <c r="Y7062" i="1"/>
  <c r="V7063" i="1"/>
  <c r="W7063" i="1"/>
  <c r="X7063" i="1"/>
  <c r="Y7063" i="1"/>
  <c r="V7064" i="1"/>
  <c r="W7064" i="1"/>
  <c r="X7064" i="1"/>
  <c r="Y7064" i="1"/>
  <c r="V7065" i="1"/>
  <c r="W7065" i="1"/>
  <c r="X7065" i="1"/>
  <c r="Y7065" i="1"/>
  <c r="V7066" i="1"/>
  <c r="W7066" i="1"/>
  <c r="X7066" i="1"/>
  <c r="Y7066" i="1"/>
  <c r="V7067" i="1"/>
  <c r="W7067" i="1"/>
  <c r="X7067" i="1"/>
  <c r="Y7067" i="1"/>
  <c r="V7068" i="1"/>
  <c r="W7068" i="1"/>
  <c r="X7068" i="1"/>
  <c r="Y7068" i="1"/>
  <c r="V7069" i="1"/>
  <c r="W7069" i="1"/>
  <c r="X7069" i="1"/>
  <c r="Y7069" i="1"/>
  <c r="V7070" i="1"/>
  <c r="W7070" i="1"/>
  <c r="X7070" i="1"/>
  <c r="Y7070" i="1"/>
  <c r="V7071" i="1"/>
  <c r="W7071" i="1"/>
  <c r="X7071" i="1"/>
  <c r="Y7071" i="1"/>
  <c r="V7072" i="1"/>
  <c r="W7072" i="1"/>
  <c r="X7072" i="1"/>
  <c r="Y7072" i="1"/>
  <c r="V7073" i="1"/>
  <c r="W7073" i="1"/>
  <c r="X7073" i="1"/>
  <c r="Y7073" i="1"/>
  <c r="V7074" i="1"/>
  <c r="W7074" i="1"/>
  <c r="X7074" i="1"/>
  <c r="Y7074" i="1"/>
  <c r="V7075" i="1"/>
  <c r="W7075" i="1"/>
  <c r="X7075" i="1"/>
  <c r="Y7075" i="1"/>
  <c r="V7076" i="1"/>
  <c r="W7076" i="1"/>
  <c r="X7076" i="1"/>
  <c r="Y7076" i="1"/>
  <c r="V7077" i="1"/>
  <c r="W7077" i="1"/>
  <c r="X7077" i="1"/>
  <c r="Y7077" i="1"/>
  <c r="V7078" i="1"/>
  <c r="W7078" i="1"/>
  <c r="X7078" i="1"/>
  <c r="Y7078" i="1"/>
  <c r="V7079" i="1"/>
  <c r="W7079" i="1"/>
  <c r="X7079" i="1"/>
  <c r="Y7079" i="1"/>
  <c r="V7080" i="1"/>
  <c r="W7080" i="1"/>
  <c r="X7080" i="1"/>
  <c r="Y7080" i="1"/>
  <c r="V7081" i="1"/>
  <c r="W7081" i="1"/>
  <c r="X7081" i="1"/>
  <c r="Y7081" i="1"/>
  <c r="V7082" i="1"/>
  <c r="W7082" i="1"/>
  <c r="X7082" i="1"/>
  <c r="Y7082" i="1"/>
  <c r="V7083" i="1"/>
  <c r="W7083" i="1"/>
  <c r="X7083" i="1"/>
  <c r="Y7083" i="1"/>
  <c r="V7084" i="1"/>
  <c r="W7084" i="1"/>
  <c r="X7084" i="1"/>
  <c r="Y7084" i="1"/>
  <c r="V7085" i="1"/>
  <c r="W7085" i="1"/>
  <c r="X7085" i="1"/>
  <c r="Y7085" i="1"/>
  <c r="V7086" i="1"/>
  <c r="W7086" i="1"/>
  <c r="X7086" i="1"/>
  <c r="Y7086" i="1"/>
  <c r="V7087" i="1"/>
  <c r="W7087" i="1"/>
  <c r="X7087" i="1"/>
  <c r="Y7087" i="1"/>
  <c r="V7088" i="1"/>
  <c r="W7088" i="1"/>
  <c r="X7088" i="1"/>
  <c r="Y7088" i="1"/>
  <c r="V7089" i="1"/>
  <c r="W7089" i="1"/>
  <c r="X7089" i="1"/>
  <c r="Y7089" i="1"/>
  <c r="V7090" i="1"/>
  <c r="W7090" i="1"/>
  <c r="X7090" i="1"/>
  <c r="Y7090" i="1"/>
  <c r="V7091" i="1"/>
  <c r="W7091" i="1"/>
  <c r="X7091" i="1"/>
  <c r="Y7091" i="1"/>
  <c r="V7092" i="1"/>
  <c r="W7092" i="1"/>
  <c r="X7092" i="1"/>
  <c r="Y7092" i="1"/>
  <c r="V7093" i="1"/>
  <c r="W7093" i="1"/>
  <c r="X7093" i="1"/>
  <c r="Y7093" i="1"/>
  <c r="V7094" i="1"/>
  <c r="W7094" i="1"/>
  <c r="X7094" i="1"/>
  <c r="Y7094" i="1"/>
  <c r="V7095" i="1"/>
  <c r="W7095" i="1"/>
  <c r="X7095" i="1"/>
  <c r="Y7095" i="1"/>
  <c r="V7096" i="1"/>
  <c r="W7096" i="1"/>
  <c r="X7096" i="1"/>
  <c r="Y7096" i="1"/>
  <c r="V7097" i="1"/>
  <c r="W7097" i="1"/>
  <c r="X7097" i="1"/>
  <c r="Y7097" i="1"/>
  <c r="V7098" i="1"/>
  <c r="W7098" i="1"/>
  <c r="X7098" i="1"/>
  <c r="Y7098" i="1"/>
  <c r="V7099" i="1"/>
  <c r="W7099" i="1"/>
  <c r="X7099" i="1"/>
  <c r="Y7099" i="1"/>
  <c r="V7100" i="1"/>
  <c r="W7100" i="1"/>
  <c r="X7100" i="1"/>
  <c r="Y7100" i="1"/>
  <c r="V7101" i="1"/>
  <c r="W7101" i="1"/>
  <c r="X7101" i="1"/>
  <c r="Y7101" i="1"/>
  <c r="V7102" i="1"/>
  <c r="W7102" i="1"/>
  <c r="X7102" i="1"/>
  <c r="Y7102" i="1"/>
  <c r="V7103" i="1"/>
  <c r="W7103" i="1"/>
  <c r="X7103" i="1"/>
  <c r="Y7103" i="1"/>
  <c r="V7104" i="1"/>
  <c r="W7104" i="1"/>
  <c r="X7104" i="1"/>
  <c r="Y7104" i="1"/>
  <c r="V7105" i="1"/>
  <c r="W7105" i="1"/>
  <c r="X7105" i="1"/>
  <c r="Y7105" i="1"/>
  <c r="V7106" i="1"/>
  <c r="W7106" i="1"/>
  <c r="X7106" i="1"/>
  <c r="Y7106" i="1"/>
  <c r="V7107" i="1"/>
  <c r="W7107" i="1"/>
  <c r="X7107" i="1"/>
  <c r="Y7107" i="1"/>
  <c r="V7108" i="1"/>
  <c r="W7108" i="1"/>
  <c r="X7108" i="1"/>
  <c r="Y7108" i="1"/>
  <c r="V7109" i="1"/>
  <c r="W7109" i="1"/>
  <c r="X7109" i="1"/>
  <c r="Y7109" i="1"/>
  <c r="V7110" i="1"/>
  <c r="W7110" i="1"/>
  <c r="X7110" i="1"/>
  <c r="Y7110" i="1"/>
  <c r="V7111" i="1"/>
  <c r="W7111" i="1"/>
  <c r="X7111" i="1"/>
  <c r="Y7111" i="1"/>
  <c r="V7112" i="1"/>
  <c r="W7112" i="1"/>
  <c r="X7112" i="1"/>
  <c r="Y7112" i="1"/>
  <c r="V7113" i="1"/>
  <c r="W7113" i="1"/>
  <c r="X7113" i="1"/>
  <c r="Y7113" i="1"/>
  <c r="V7114" i="1"/>
  <c r="W7114" i="1"/>
  <c r="X7114" i="1"/>
  <c r="Y7114" i="1"/>
  <c r="V7115" i="1"/>
  <c r="W7115" i="1"/>
  <c r="X7115" i="1"/>
  <c r="Y7115" i="1"/>
  <c r="V7116" i="1"/>
  <c r="W7116" i="1"/>
  <c r="X7116" i="1"/>
  <c r="Y7116" i="1"/>
  <c r="V7117" i="1"/>
  <c r="W7117" i="1"/>
  <c r="X7117" i="1"/>
  <c r="Y7117" i="1"/>
  <c r="V7118" i="1"/>
  <c r="W7118" i="1"/>
  <c r="X7118" i="1"/>
  <c r="Y7118" i="1"/>
  <c r="V7119" i="1"/>
  <c r="W7119" i="1"/>
  <c r="X7119" i="1"/>
  <c r="Y7119" i="1"/>
  <c r="V7120" i="1"/>
  <c r="W7120" i="1"/>
  <c r="X7120" i="1"/>
  <c r="Y7120" i="1"/>
  <c r="V7121" i="1"/>
  <c r="W7121" i="1"/>
  <c r="X7121" i="1"/>
  <c r="Y7121" i="1"/>
  <c r="V7122" i="1"/>
  <c r="W7122" i="1"/>
  <c r="X7122" i="1"/>
  <c r="Y7122" i="1"/>
  <c r="V7123" i="1"/>
  <c r="W7123" i="1"/>
  <c r="X7123" i="1"/>
  <c r="Y7123" i="1"/>
  <c r="V7124" i="1"/>
  <c r="W7124" i="1"/>
  <c r="X7124" i="1"/>
  <c r="Y7124" i="1"/>
  <c r="V7125" i="1"/>
  <c r="W7125" i="1"/>
  <c r="X7125" i="1"/>
  <c r="Y7125" i="1"/>
  <c r="V7126" i="1"/>
  <c r="W7126" i="1"/>
  <c r="X7126" i="1"/>
  <c r="Y7126" i="1"/>
  <c r="V7127" i="1"/>
  <c r="W7127" i="1"/>
  <c r="X7127" i="1"/>
  <c r="Y7127" i="1"/>
  <c r="V7128" i="1"/>
  <c r="W7128" i="1"/>
  <c r="X7128" i="1"/>
  <c r="Y7128" i="1"/>
  <c r="V7129" i="1"/>
  <c r="W7129" i="1"/>
  <c r="X7129" i="1"/>
  <c r="Y7129" i="1"/>
  <c r="V7130" i="1"/>
  <c r="W7130" i="1"/>
  <c r="X7130" i="1"/>
  <c r="Y7130" i="1"/>
  <c r="V7131" i="1"/>
  <c r="W7131" i="1"/>
  <c r="X7131" i="1"/>
  <c r="Y7131" i="1"/>
  <c r="V7132" i="1"/>
  <c r="W7132" i="1"/>
  <c r="X7132" i="1"/>
  <c r="Y7132" i="1"/>
  <c r="V7133" i="1"/>
  <c r="W7133" i="1"/>
  <c r="X7133" i="1"/>
  <c r="Y7133" i="1"/>
  <c r="V7134" i="1"/>
  <c r="W7134" i="1"/>
  <c r="X7134" i="1"/>
  <c r="Y7134" i="1"/>
  <c r="V7135" i="1"/>
  <c r="W7135" i="1"/>
  <c r="X7135" i="1"/>
  <c r="Y7135" i="1"/>
  <c r="V7136" i="1"/>
  <c r="W7136" i="1"/>
  <c r="X7136" i="1"/>
  <c r="Y7136" i="1"/>
  <c r="V7137" i="1"/>
  <c r="W7137" i="1"/>
  <c r="X7137" i="1"/>
  <c r="Y7137" i="1"/>
  <c r="V7138" i="1"/>
  <c r="W7138" i="1"/>
  <c r="X7138" i="1"/>
  <c r="Y7138" i="1"/>
  <c r="V7139" i="1"/>
  <c r="W7139" i="1"/>
  <c r="X7139" i="1"/>
  <c r="Y7139" i="1"/>
  <c r="V7140" i="1"/>
  <c r="W7140" i="1"/>
  <c r="X7140" i="1"/>
  <c r="Y7140" i="1"/>
  <c r="V7141" i="1"/>
  <c r="W7141" i="1"/>
  <c r="X7141" i="1"/>
  <c r="Y7141" i="1"/>
  <c r="V7142" i="1"/>
  <c r="W7142" i="1"/>
  <c r="X7142" i="1"/>
  <c r="Y7142" i="1"/>
  <c r="V7143" i="1"/>
  <c r="W7143" i="1"/>
  <c r="X7143" i="1"/>
  <c r="Y7143" i="1"/>
  <c r="V7144" i="1"/>
  <c r="W7144" i="1"/>
  <c r="X7144" i="1"/>
  <c r="Y7144" i="1"/>
  <c r="V7145" i="1"/>
  <c r="W7145" i="1"/>
  <c r="X7145" i="1"/>
  <c r="Y7145" i="1"/>
  <c r="V7146" i="1"/>
  <c r="W7146" i="1"/>
  <c r="X7146" i="1"/>
  <c r="Y7146" i="1"/>
  <c r="V7147" i="1"/>
  <c r="W7147" i="1"/>
  <c r="X7147" i="1"/>
  <c r="Y7147" i="1"/>
  <c r="V7148" i="1"/>
  <c r="W7148" i="1"/>
  <c r="X7148" i="1"/>
  <c r="Y7148" i="1"/>
  <c r="V7149" i="1"/>
  <c r="W7149" i="1"/>
  <c r="X7149" i="1"/>
  <c r="Y7149" i="1"/>
  <c r="V7150" i="1"/>
  <c r="W7150" i="1"/>
  <c r="X7150" i="1"/>
  <c r="Y7150" i="1"/>
  <c r="V7151" i="1"/>
  <c r="W7151" i="1"/>
  <c r="X7151" i="1"/>
  <c r="Y7151" i="1"/>
  <c r="V7152" i="1"/>
  <c r="W7152" i="1"/>
  <c r="X7152" i="1"/>
  <c r="Y7152" i="1"/>
  <c r="V7153" i="1"/>
  <c r="W7153" i="1"/>
  <c r="X7153" i="1"/>
  <c r="Y7153" i="1"/>
  <c r="V7154" i="1"/>
  <c r="W7154" i="1"/>
  <c r="X7154" i="1"/>
  <c r="Y7154" i="1"/>
  <c r="V7155" i="1"/>
  <c r="W7155" i="1"/>
  <c r="X7155" i="1"/>
  <c r="Y7155" i="1"/>
  <c r="V7156" i="1"/>
  <c r="W7156" i="1"/>
  <c r="X7156" i="1"/>
  <c r="Y7156" i="1"/>
  <c r="V7157" i="1"/>
  <c r="W7157" i="1"/>
  <c r="X7157" i="1"/>
  <c r="Y7157" i="1"/>
  <c r="V7158" i="1"/>
  <c r="W7158" i="1"/>
  <c r="X7158" i="1"/>
  <c r="Y7158" i="1"/>
  <c r="V7159" i="1"/>
  <c r="W7159" i="1"/>
  <c r="X7159" i="1"/>
  <c r="Y7159" i="1"/>
  <c r="V7160" i="1"/>
  <c r="W7160" i="1"/>
  <c r="X7160" i="1"/>
  <c r="Y7160" i="1"/>
  <c r="V7161" i="1"/>
  <c r="W7161" i="1"/>
  <c r="X7161" i="1"/>
  <c r="Y7161" i="1"/>
  <c r="V7162" i="1"/>
  <c r="W7162" i="1"/>
  <c r="X7162" i="1"/>
  <c r="Y7162" i="1"/>
  <c r="V7163" i="1"/>
  <c r="W7163" i="1"/>
  <c r="X7163" i="1"/>
  <c r="Y7163" i="1"/>
  <c r="V7164" i="1"/>
  <c r="W7164" i="1"/>
  <c r="X7164" i="1"/>
  <c r="Y7164" i="1"/>
  <c r="V7165" i="1"/>
  <c r="W7165" i="1"/>
  <c r="X7165" i="1"/>
  <c r="Y7165" i="1"/>
  <c r="V7166" i="1"/>
  <c r="W7166" i="1"/>
  <c r="X7166" i="1"/>
  <c r="Y7166" i="1"/>
  <c r="V7167" i="1"/>
  <c r="W7167" i="1"/>
  <c r="X7167" i="1"/>
  <c r="Y7167" i="1"/>
  <c r="V7168" i="1"/>
  <c r="W7168" i="1"/>
  <c r="X7168" i="1"/>
  <c r="Y7168" i="1"/>
  <c r="V7169" i="1"/>
  <c r="W7169" i="1"/>
  <c r="X7169" i="1"/>
  <c r="Y7169" i="1"/>
  <c r="V7170" i="1"/>
  <c r="W7170" i="1"/>
  <c r="X7170" i="1"/>
  <c r="Y7170" i="1"/>
  <c r="V7171" i="1"/>
  <c r="W7171" i="1"/>
  <c r="X7171" i="1"/>
  <c r="Y7171" i="1"/>
  <c r="V7172" i="1"/>
  <c r="W7172" i="1"/>
  <c r="X7172" i="1"/>
  <c r="Y7172" i="1"/>
  <c r="V7173" i="1"/>
  <c r="W7173" i="1"/>
  <c r="X7173" i="1"/>
  <c r="Y7173" i="1"/>
  <c r="V7174" i="1"/>
  <c r="W7174" i="1"/>
  <c r="X7174" i="1"/>
  <c r="Y7174" i="1"/>
  <c r="V7175" i="1"/>
  <c r="W7175" i="1"/>
  <c r="X7175" i="1"/>
  <c r="Y7175" i="1"/>
  <c r="V7176" i="1"/>
  <c r="W7176" i="1"/>
  <c r="X7176" i="1"/>
  <c r="Y7176" i="1"/>
  <c r="V7177" i="1"/>
  <c r="W7177" i="1"/>
  <c r="X7177" i="1"/>
  <c r="Y7177" i="1"/>
  <c r="V7178" i="1"/>
  <c r="W7178" i="1"/>
  <c r="X7178" i="1"/>
  <c r="Y7178" i="1"/>
  <c r="V7179" i="1"/>
  <c r="W7179" i="1"/>
  <c r="X7179" i="1"/>
  <c r="Y7179" i="1"/>
  <c r="V7180" i="1"/>
  <c r="W7180" i="1"/>
  <c r="X7180" i="1"/>
  <c r="Y7180" i="1"/>
  <c r="V7181" i="1"/>
  <c r="W7181" i="1"/>
  <c r="X7181" i="1"/>
  <c r="Y7181" i="1"/>
  <c r="V7182" i="1"/>
  <c r="W7182" i="1"/>
  <c r="X7182" i="1"/>
  <c r="Y7182" i="1"/>
  <c r="V7183" i="1"/>
  <c r="W7183" i="1"/>
  <c r="X7183" i="1"/>
  <c r="Y7183" i="1"/>
  <c r="V7184" i="1"/>
  <c r="W7184" i="1"/>
  <c r="X7184" i="1"/>
  <c r="Y7184" i="1"/>
  <c r="V7185" i="1"/>
  <c r="W7185" i="1"/>
  <c r="X7185" i="1"/>
  <c r="Y7185" i="1"/>
  <c r="V7186" i="1"/>
  <c r="W7186" i="1"/>
  <c r="X7186" i="1"/>
  <c r="Y7186" i="1"/>
  <c r="V7187" i="1"/>
  <c r="W7187" i="1"/>
  <c r="X7187" i="1"/>
  <c r="Y7187" i="1"/>
  <c r="V7188" i="1"/>
  <c r="W7188" i="1"/>
  <c r="X7188" i="1"/>
  <c r="Y7188" i="1"/>
  <c r="V7189" i="1"/>
  <c r="W7189" i="1"/>
  <c r="X7189" i="1"/>
  <c r="Y7189" i="1"/>
  <c r="V7190" i="1"/>
  <c r="W7190" i="1"/>
  <c r="X7190" i="1"/>
  <c r="Y7190" i="1"/>
  <c r="V7191" i="1"/>
  <c r="W7191" i="1"/>
  <c r="X7191" i="1"/>
  <c r="Y7191" i="1"/>
  <c r="V7192" i="1"/>
  <c r="W7192" i="1"/>
  <c r="X7192" i="1"/>
  <c r="Y7192" i="1"/>
  <c r="V7193" i="1"/>
  <c r="W7193" i="1"/>
  <c r="X7193" i="1"/>
  <c r="Y7193" i="1"/>
  <c r="V7194" i="1"/>
  <c r="W7194" i="1"/>
  <c r="X7194" i="1"/>
  <c r="Y7194" i="1"/>
  <c r="V7195" i="1"/>
  <c r="W7195" i="1"/>
  <c r="X7195" i="1"/>
  <c r="Y7195" i="1"/>
  <c r="V7196" i="1"/>
  <c r="W7196" i="1"/>
  <c r="X7196" i="1"/>
  <c r="Y7196" i="1"/>
  <c r="V7197" i="1"/>
  <c r="W7197" i="1"/>
  <c r="X7197" i="1"/>
  <c r="Y7197" i="1"/>
  <c r="V7198" i="1"/>
  <c r="W7198" i="1"/>
  <c r="X7198" i="1"/>
  <c r="Y7198" i="1"/>
  <c r="V7199" i="1"/>
  <c r="W7199" i="1"/>
  <c r="X7199" i="1"/>
  <c r="Y7199" i="1"/>
  <c r="V7200" i="1"/>
  <c r="W7200" i="1"/>
  <c r="X7200" i="1"/>
  <c r="Y7200" i="1"/>
  <c r="V7201" i="1"/>
  <c r="W7201" i="1"/>
  <c r="X7201" i="1"/>
  <c r="Y7201" i="1"/>
  <c r="V7202" i="1"/>
  <c r="W7202" i="1"/>
  <c r="X7202" i="1"/>
  <c r="Y7202" i="1"/>
  <c r="V7203" i="1"/>
  <c r="W7203" i="1"/>
  <c r="X7203" i="1"/>
  <c r="Y7203" i="1"/>
  <c r="V7204" i="1"/>
  <c r="W7204" i="1"/>
  <c r="X7204" i="1"/>
  <c r="Y7204" i="1"/>
  <c r="V7205" i="1"/>
  <c r="W7205" i="1"/>
  <c r="X7205" i="1"/>
  <c r="Y7205" i="1"/>
  <c r="V7206" i="1"/>
  <c r="W7206" i="1"/>
  <c r="X7206" i="1"/>
  <c r="Y7206" i="1"/>
  <c r="V7207" i="1"/>
  <c r="W7207" i="1"/>
  <c r="X7207" i="1"/>
  <c r="Y7207" i="1"/>
  <c r="V7208" i="1"/>
  <c r="W7208" i="1"/>
  <c r="X7208" i="1"/>
  <c r="Y7208" i="1"/>
  <c r="V7209" i="1"/>
  <c r="W7209" i="1"/>
  <c r="X7209" i="1"/>
  <c r="Y7209" i="1"/>
  <c r="V7210" i="1"/>
  <c r="W7210" i="1"/>
  <c r="X7210" i="1"/>
  <c r="Y7210" i="1"/>
  <c r="V7211" i="1"/>
  <c r="W7211" i="1"/>
  <c r="X7211" i="1"/>
  <c r="Y7211" i="1"/>
  <c r="V7212" i="1"/>
  <c r="W7212" i="1"/>
  <c r="X7212" i="1"/>
  <c r="Y7212" i="1"/>
  <c r="V7213" i="1"/>
  <c r="W7213" i="1"/>
  <c r="X7213" i="1"/>
  <c r="Y7213" i="1"/>
  <c r="V7214" i="1"/>
  <c r="W7214" i="1"/>
  <c r="X7214" i="1"/>
  <c r="Y7214" i="1"/>
  <c r="V7215" i="1"/>
  <c r="W7215" i="1"/>
  <c r="X7215" i="1"/>
  <c r="Y7215" i="1"/>
  <c r="V7216" i="1"/>
  <c r="W7216" i="1"/>
  <c r="X7216" i="1"/>
  <c r="Y7216" i="1"/>
  <c r="V7217" i="1"/>
  <c r="W7217" i="1"/>
  <c r="X7217" i="1"/>
  <c r="Y7217" i="1"/>
  <c r="V7218" i="1"/>
  <c r="W7218" i="1"/>
  <c r="X7218" i="1"/>
  <c r="Y7218" i="1"/>
  <c r="V7219" i="1"/>
  <c r="W7219" i="1"/>
  <c r="X7219" i="1"/>
  <c r="Y7219" i="1"/>
  <c r="V7220" i="1"/>
  <c r="W7220" i="1"/>
  <c r="X7220" i="1"/>
  <c r="Y7220" i="1"/>
  <c r="V7221" i="1"/>
  <c r="W7221" i="1"/>
  <c r="X7221" i="1"/>
  <c r="Y7221" i="1"/>
  <c r="V7222" i="1"/>
  <c r="W7222" i="1"/>
  <c r="X7222" i="1"/>
  <c r="Y7222" i="1"/>
  <c r="V7223" i="1"/>
  <c r="W7223" i="1"/>
  <c r="X7223" i="1"/>
  <c r="Y7223" i="1"/>
  <c r="V7224" i="1"/>
  <c r="W7224" i="1"/>
  <c r="X7224" i="1"/>
  <c r="Y7224" i="1"/>
  <c r="V7225" i="1"/>
  <c r="W7225" i="1"/>
  <c r="X7225" i="1"/>
  <c r="Y7225" i="1"/>
  <c r="V7226" i="1"/>
  <c r="W7226" i="1"/>
  <c r="X7226" i="1"/>
  <c r="Y7226" i="1"/>
  <c r="V7227" i="1"/>
  <c r="W7227" i="1"/>
  <c r="X7227" i="1"/>
  <c r="Y7227" i="1"/>
  <c r="V7228" i="1"/>
  <c r="W7228" i="1"/>
  <c r="X7228" i="1"/>
  <c r="Y7228" i="1"/>
  <c r="V7229" i="1"/>
  <c r="W7229" i="1"/>
  <c r="X7229" i="1"/>
  <c r="Y7229" i="1"/>
  <c r="V7230" i="1"/>
  <c r="W7230" i="1"/>
  <c r="X7230" i="1"/>
  <c r="Y7230" i="1"/>
  <c r="V7231" i="1"/>
  <c r="W7231" i="1"/>
  <c r="X7231" i="1"/>
  <c r="Y7231" i="1"/>
  <c r="V7232" i="1"/>
  <c r="W7232" i="1"/>
  <c r="X7232" i="1"/>
  <c r="Y7232" i="1"/>
  <c r="V7233" i="1"/>
  <c r="W7233" i="1"/>
  <c r="X7233" i="1"/>
  <c r="Y7233" i="1"/>
  <c r="V7234" i="1"/>
  <c r="W7234" i="1"/>
  <c r="X7234" i="1"/>
  <c r="Y7234" i="1"/>
  <c r="V7235" i="1"/>
  <c r="W7235" i="1"/>
  <c r="X7235" i="1"/>
  <c r="Y7235" i="1"/>
  <c r="V7236" i="1"/>
  <c r="W7236" i="1"/>
  <c r="X7236" i="1"/>
  <c r="Y7236" i="1"/>
  <c r="V7237" i="1"/>
  <c r="W7237" i="1"/>
  <c r="X7237" i="1"/>
  <c r="Y7237" i="1"/>
  <c r="V7238" i="1"/>
  <c r="W7238" i="1"/>
  <c r="X7238" i="1"/>
  <c r="Y7238" i="1"/>
  <c r="V7239" i="1"/>
  <c r="W7239" i="1"/>
  <c r="X7239" i="1"/>
  <c r="Y7239" i="1"/>
  <c r="V7240" i="1"/>
  <c r="W7240" i="1"/>
  <c r="X7240" i="1"/>
  <c r="Y7240" i="1"/>
  <c r="V7241" i="1"/>
  <c r="W7241" i="1"/>
  <c r="X7241" i="1"/>
  <c r="Y7241" i="1"/>
  <c r="V7242" i="1"/>
  <c r="W7242" i="1"/>
  <c r="X7242" i="1"/>
  <c r="Y7242" i="1"/>
  <c r="V7243" i="1"/>
  <c r="W7243" i="1"/>
  <c r="X7243" i="1"/>
  <c r="Y7243" i="1"/>
  <c r="V7244" i="1"/>
  <c r="W7244" i="1"/>
  <c r="X7244" i="1"/>
  <c r="Y7244" i="1"/>
  <c r="V7245" i="1"/>
  <c r="W7245" i="1"/>
  <c r="X7245" i="1"/>
  <c r="Y7245" i="1"/>
  <c r="V7246" i="1"/>
  <c r="W7246" i="1"/>
  <c r="X7246" i="1"/>
  <c r="Y7246" i="1"/>
  <c r="V7247" i="1"/>
  <c r="W7247" i="1"/>
  <c r="X7247" i="1"/>
  <c r="Y7247" i="1"/>
  <c r="V7248" i="1"/>
  <c r="W7248" i="1"/>
  <c r="X7248" i="1"/>
  <c r="Y7248" i="1"/>
  <c r="V7249" i="1"/>
  <c r="W7249" i="1"/>
  <c r="X7249" i="1"/>
  <c r="Y7249" i="1"/>
  <c r="V7250" i="1"/>
  <c r="W7250" i="1"/>
  <c r="X7250" i="1"/>
  <c r="Y7250" i="1"/>
  <c r="V7251" i="1"/>
  <c r="W7251" i="1"/>
  <c r="X7251" i="1"/>
  <c r="Y7251" i="1"/>
  <c r="V7252" i="1"/>
  <c r="W7252" i="1"/>
  <c r="X7252" i="1"/>
  <c r="Y7252" i="1"/>
  <c r="V7253" i="1"/>
  <c r="W7253" i="1"/>
  <c r="X7253" i="1"/>
  <c r="Y7253" i="1"/>
  <c r="V7254" i="1"/>
  <c r="W7254" i="1"/>
  <c r="X7254" i="1"/>
  <c r="Y7254" i="1"/>
  <c r="V7255" i="1"/>
  <c r="W7255" i="1"/>
  <c r="X7255" i="1"/>
  <c r="Y7255" i="1"/>
  <c r="V7256" i="1"/>
  <c r="W7256" i="1"/>
  <c r="X7256" i="1"/>
  <c r="Y7256" i="1"/>
  <c r="V7257" i="1"/>
  <c r="W7257" i="1"/>
  <c r="X7257" i="1"/>
  <c r="Y7257" i="1"/>
  <c r="V7258" i="1"/>
  <c r="W7258" i="1"/>
  <c r="X7258" i="1"/>
  <c r="Y7258" i="1"/>
  <c r="V7259" i="1"/>
  <c r="W7259" i="1"/>
  <c r="X7259" i="1"/>
  <c r="Y7259" i="1"/>
  <c r="V7260" i="1"/>
  <c r="W7260" i="1"/>
  <c r="X7260" i="1"/>
  <c r="Y7260" i="1"/>
  <c r="V7261" i="1"/>
  <c r="W7261" i="1"/>
  <c r="X7261" i="1"/>
  <c r="Y7261" i="1"/>
  <c r="V7262" i="1"/>
  <c r="W7262" i="1"/>
  <c r="X7262" i="1"/>
  <c r="Y7262" i="1"/>
  <c r="V7263" i="1"/>
  <c r="W7263" i="1"/>
  <c r="X7263" i="1"/>
  <c r="Y7263" i="1"/>
  <c r="V7264" i="1"/>
  <c r="W7264" i="1"/>
  <c r="X7264" i="1"/>
  <c r="Y7264" i="1"/>
  <c r="V7265" i="1"/>
  <c r="W7265" i="1"/>
  <c r="X7265" i="1"/>
  <c r="Y7265" i="1"/>
  <c r="V7266" i="1"/>
  <c r="W7266" i="1"/>
  <c r="X7266" i="1"/>
  <c r="Y7266" i="1"/>
  <c r="V7267" i="1"/>
  <c r="W7267" i="1"/>
  <c r="X7267" i="1"/>
  <c r="Y7267" i="1"/>
  <c r="V7268" i="1"/>
  <c r="W7268" i="1"/>
  <c r="X7268" i="1"/>
  <c r="Y7268" i="1"/>
  <c r="V7269" i="1"/>
  <c r="W7269" i="1"/>
  <c r="X7269" i="1"/>
  <c r="Y7269" i="1"/>
  <c r="V7270" i="1"/>
  <c r="W7270" i="1"/>
  <c r="X7270" i="1"/>
  <c r="Y7270" i="1"/>
  <c r="V7271" i="1"/>
  <c r="W7271" i="1"/>
  <c r="X7271" i="1"/>
  <c r="Y7271" i="1"/>
  <c r="V7272" i="1"/>
  <c r="W7272" i="1"/>
  <c r="X7272" i="1"/>
  <c r="Y7272" i="1"/>
  <c r="V7273" i="1"/>
  <c r="W7273" i="1"/>
  <c r="X7273" i="1"/>
  <c r="Y7273" i="1"/>
  <c r="V7274" i="1"/>
  <c r="W7274" i="1"/>
  <c r="X7274" i="1"/>
  <c r="Y7274" i="1"/>
  <c r="V7275" i="1"/>
  <c r="W7275" i="1"/>
  <c r="X7275" i="1"/>
  <c r="Y7275" i="1"/>
  <c r="V7276" i="1"/>
  <c r="W7276" i="1"/>
  <c r="X7276" i="1"/>
  <c r="Y7276" i="1"/>
  <c r="V7277" i="1"/>
  <c r="W7277" i="1"/>
  <c r="X7277" i="1"/>
  <c r="Y7277" i="1"/>
  <c r="V7278" i="1"/>
  <c r="W7278" i="1"/>
  <c r="X7278" i="1"/>
  <c r="Y7278" i="1"/>
  <c r="V7279" i="1"/>
  <c r="W7279" i="1"/>
  <c r="X7279" i="1"/>
  <c r="Y7279" i="1"/>
  <c r="V7280" i="1"/>
  <c r="W7280" i="1"/>
  <c r="X7280" i="1"/>
  <c r="Y7280" i="1"/>
  <c r="V7281" i="1"/>
  <c r="W7281" i="1"/>
  <c r="X7281" i="1"/>
  <c r="Y7281" i="1"/>
  <c r="V7282" i="1"/>
  <c r="W7282" i="1"/>
  <c r="X7282" i="1"/>
  <c r="Y7282" i="1"/>
  <c r="V7283" i="1"/>
  <c r="W7283" i="1"/>
  <c r="X7283" i="1"/>
  <c r="Y7283" i="1"/>
  <c r="V7284" i="1"/>
  <c r="W7284" i="1"/>
  <c r="X7284" i="1"/>
  <c r="Y7284" i="1"/>
  <c r="V7285" i="1"/>
  <c r="W7285" i="1"/>
  <c r="X7285" i="1"/>
  <c r="Y7285" i="1"/>
  <c r="V7286" i="1"/>
  <c r="W7286" i="1"/>
  <c r="X7286" i="1"/>
  <c r="Y7286" i="1"/>
  <c r="V7287" i="1"/>
  <c r="W7287" i="1"/>
  <c r="X7287" i="1"/>
  <c r="Y7287" i="1"/>
  <c r="V7288" i="1"/>
  <c r="W7288" i="1"/>
  <c r="X7288" i="1"/>
  <c r="Y7288" i="1"/>
  <c r="V7289" i="1"/>
  <c r="W7289" i="1"/>
  <c r="X7289" i="1"/>
  <c r="Y7289" i="1"/>
  <c r="V7290" i="1"/>
  <c r="W7290" i="1"/>
  <c r="X7290" i="1"/>
  <c r="Y7290" i="1"/>
  <c r="V7291" i="1"/>
  <c r="W7291" i="1"/>
  <c r="X7291" i="1"/>
  <c r="Y7291" i="1"/>
  <c r="V7292" i="1"/>
  <c r="W7292" i="1"/>
  <c r="X7292" i="1"/>
  <c r="Y7292" i="1"/>
  <c r="V7293" i="1"/>
  <c r="W7293" i="1"/>
  <c r="X7293" i="1"/>
  <c r="Y7293" i="1"/>
  <c r="V7294" i="1"/>
  <c r="W7294" i="1"/>
  <c r="X7294" i="1"/>
  <c r="Y7294" i="1"/>
  <c r="V7295" i="1"/>
  <c r="W7295" i="1"/>
  <c r="X7295" i="1"/>
  <c r="Y7295" i="1"/>
  <c r="V7296" i="1"/>
  <c r="W7296" i="1"/>
  <c r="X7296" i="1"/>
  <c r="Y7296" i="1"/>
  <c r="V7297" i="1"/>
  <c r="W7297" i="1"/>
  <c r="X7297" i="1"/>
  <c r="Y7297" i="1"/>
  <c r="V7298" i="1"/>
  <c r="W7298" i="1"/>
  <c r="X7298" i="1"/>
  <c r="Y7298" i="1"/>
  <c r="V7299" i="1"/>
  <c r="W7299" i="1"/>
  <c r="X7299" i="1"/>
  <c r="Y7299" i="1"/>
  <c r="V7300" i="1"/>
  <c r="W7300" i="1"/>
  <c r="X7300" i="1"/>
  <c r="Y7300" i="1"/>
  <c r="V7301" i="1"/>
  <c r="W7301" i="1"/>
  <c r="X7301" i="1"/>
  <c r="Y7301" i="1"/>
  <c r="V7302" i="1"/>
  <c r="W7302" i="1"/>
  <c r="X7302" i="1"/>
  <c r="Y7302" i="1"/>
  <c r="V7303" i="1"/>
  <c r="W7303" i="1"/>
  <c r="X7303" i="1"/>
  <c r="Y7303" i="1"/>
  <c r="V7304" i="1"/>
  <c r="W7304" i="1"/>
  <c r="X7304" i="1"/>
  <c r="Y7304" i="1"/>
  <c r="V7305" i="1"/>
  <c r="W7305" i="1"/>
  <c r="X7305" i="1"/>
  <c r="Y7305" i="1"/>
  <c r="V7306" i="1"/>
  <c r="W7306" i="1"/>
  <c r="X7306" i="1"/>
  <c r="Y7306" i="1"/>
  <c r="V7307" i="1"/>
  <c r="W7307" i="1"/>
  <c r="X7307" i="1"/>
  <c r="Y7307" i="1"/>
  <c r="V7308" i="1"/>
  <c r="W7308" i="1"/>
  <c r="X7308" i="1"/>
  <c r="Y7308" i="1"/>
  <c r="V7309" i="1"/>
  <c r="W7309" i="1"/>
  <c r="X7309" i="1"/>
  <c r="Y7309" i="1"/>
  <c r="V7310" i="1"/>
  <c r="W7310" i="1"/>
  <c r="X7310" i="1"/>
  <c r="Y7310" i="1"/>
  <c r="V7311" i="1"/>
  <c r="W7311" i="1"/>
  <c r="X7311" i="1"/>
  <c r="Y7311" i="1"/>
  <c r="V7312" i="1"/>
  <c r="W7312" i="1"/>
  <c r="X7312" i="1"/>
  <c r="Y7312" i="1"/>
  <c r="V7313" i="1"/>
  <c r="W7313" i="1"/>
  <c r="X7313" i="1"/>
  <c r="Y7313" i="1"/>
  <c r="V7314" i="1"/>
  <c r="W7314" i="1"/>
  <c r="X7314" i="1"/>
  <c r="Y7314" i="1"/>
  <c r="V7315" i="1"/>
  <c r="W7315" i="1"/>
  <c r="X7315" i="1"/>
  <c r="Y7315" i="1"/>
  <c r="V7316" i="1"/>
  <c r="W7316" i="1"/>
  <c r="X7316" i="1"/>
  <c r="Y7316" i="1"/>
  <c r="V7317" i="1"/>
  <c r="W7317" i="1"/>
  <c r="X7317" i="1"/>
  <c r="Y7317" i="1"/>
  <c r="V7318" i="1"/>
  <c r="W7318" i="1"/>
  <c r="X7318" i="1"/>
  <c r="Y7318" i="1"/>
  <c r="V7319" i="1"/>
  <c r="W7319" i="1"/>
  <c r="X7319" i="1"/>
  <c r="Y7319" i="1"/>
  <c r="V7320" i="1"/>
  <c r="W7320" i="1"/>
  <c r="X7320" i="1"/>
  <c r="Y7320" i="1"/>
  <c r="V7321" i="1"/>
  <c r="W7321" i="1"/>
  <c r="X7321" i="1"/>
  <c r="Y7321" i="1"/>
  <c r="V7322" i="1"/>
  <c r="W7322" i="1"/>
  <c r="X7322" i="1"/>
  <c r="Y7322" i="1"/>
  <c r="V7323" i="1"/>
  <c r="W7323" i="1"/>
  <c r="X7323" i="1"/>
  <c r="Y7323" i="1"/>
  <c r="V7324" i="1"/>
  <c r="W7324" i="1"/>
  <c r="X7324" i="1"/>
  <c r="Y7324" i="1"/>
  <c r="V7325" i="1"/>
  <c r="W7325" i="1"/>
  <c r="X7325" i="1"/>
  <c r="Y7325" i="1"/>
  <c r="V7326" i="1"/>
  <c r="W7326" i="1"/>
  <c r="X7326" i="1"/>
  <c r="Y7326" i="1"/>
  <c r="V7327" i="1"/>
  <c r="W7327" i="1"/>
  <c r="X7327" i="1"/>
  <c r="Y7327" i="1"/>
  <c r="V7328" i="1"/>
  <c r="W7328" i="1"/>
  <c r="X7328" i="1"/>
  <c r="Y7328" i="1"/>
  <c r="V7329" i="1"/>
  <c r="W7329" i="1"/>
  <c r="X7329" i="1"/>
  <c r="Y7329" i="1"/>
  <c r="V7330" i="1"/>
  <c r="W7330" i="1"/>
  <c r="X7330" i="1"/>
  <c r="Y7330" i="1"/>
  <c r="V7331" i="1"/>
  <c r="W7331" i="1"/>
  <c r="X7331" i="1"/>
  <c r="Y7331" i="1"/>
  <c r="V7332" i="1"/>
  <c r="W7332" i="1"/>
  <c r="X7332" i="1"/>
  <c r="Y7332" i="1"/>
  <c r="V7333" i="1"/>
  <c r="W7333" i="1"/>
  <c r="X7333" i="1"/>
  <c r="Y7333" i="1"/>
  <c r="V7334" i="1"/>
  <c r="W7334" i="1"/>
  <c r="X7334" i="1"/>
  <c r="Y7334" i="1"/>
  <c r="V7335" i="1"/>
  <c r="W7335" i="1"/>
  <c r="X7335" i="1"/>
  <c r="Y7335" i="1"/>
  <c r="V7336" i="1"/>
  <c r="W7336" i="1"/>
  <c r="X7336" i="1"/>
  <c r="Y7336" i="1"/>
  <c r="V7337" i="1"/>
  <c r="W7337" i="1"/>
  <c r="X7337" i="1"/>
  <c r="Y7337" i="1"/>
  <c r="V7338" i="1"/>
  <c r="W7338" i="1"/>
  <c r="X7338" i="1"/>
  <c r="Y7338" i="1"/>
  <c r="V7339" i="1"/>
  <c r="W7339" i="1"/>
  <c r="X7339" i="1"/>
  <c r="Y7339" i="1"/>
  <c r="V7340" i="1"/>
  <c r="W7340" i="1"/>
  <c r="X7340" i="1"/>
  <c r="Y7340" i="1"/>
  <c r="V7341" i="1"/>
  <c r="W7341" i="1"/>
  <c r="X7341" i="1"/>
  <c r="Y7341" i="1"/>
  <c r="V7342" i="1"/>
  <c r="W7342" i="1"/>
  <c r="X7342" i="1"/>
  <c r="Y7342" i="1"/>
  <c r="V7343" i="1"/>
  <c r="W7343" i="1"/>
  <c r="X7343" i="1"/>
  <c r="Y7343" i="1"/>
  <c r="V7344" i="1"/>
  <c r="W7344" i="1"/>
  <c r="X7344" i="1"/>
  <c r="Y7344" i="1"/>
  <c r="V7345" i="1"/>
  <c r="W7345" i="1"/>
  <c r="X7345" i="1"/>
  <c r="Y7345" i="1"/>
  <c r="V7346" i="1"/>
  <c r="W7346" i="1"/>
  <c r="X7346" i="1"/>
  <c r="Y7346" i="1"/>
  <c r="V7347" i="1"/>
  <c r="W7347" i="1"/>
  <c r="X7347" i="1"/>
  <c r="Y7347" i="1"/>
  <c r="V7348" i="1"/>
  <c r="W7348" i="1"/>
  <c r="X7348" i="1"/>
  <c r="Y7348" i="1"/>
  <c r="V7349" i="1"/>
  <c r="W7349" i="1"/>
  <c r="X7349" i="1"/>
  <c r="Y7349" i="1"/>
  <c r="V7350" i="1"/>
  <c r="W7350" i="1"/>
  <c r="X7350" i="1"/>
  <c r="Y7350" i="1"/>
  <c r="V7351" i="1"/>
  <c r="W7351" i="1"/>
  <c r="X7351" i="1"/>
  <c r="Y7351" i="1"/>
  <c r="V7352" i="1"/>
  <c r="W7352" i="1"/>
  <c r="X7352" i="1"/>
  <c r="Y7352" i="1"/>
  <c r="V7353" i="1"/>
  <c r="W7353" i="1"/>
  <c r="X7353" i="1"/>
  <c r="Y7353" i="1"/>
  <c r="V7354" i="1"/>
  <c r="W7354" i="1"/>
  <c r="X7354" i="1"/>
  <c r="Y7354" i="1"/>
  <c r="V7355" i="1"/>
  <c r="W7355" i="1"/>
  <c r="X7355" i="1"/>
  <c r="Y7355" i="1"/>
  <c r="V7356" i="1"/>
  <c r="W7356" i="1"/>
  <c r="X7356" i="1"/>
  <c r="Y7356" i="1"/>
  <c r="V7357" i="1"/>
  <c r="W7357" i="1"/>
  <c r="X7357" i="1"/>
  <c r="Y7357" i="1"/>
  <c r="V7358" i="1"/>
  <c r="W7358" i="1"/>
  <c r="X7358" i="1"/>
  <c r="Y7358" i="1"/>
  <c r="V7359" i="1"/>
  <c r="W7359" i="1"/>
  <c r="X7359" i="1"/>
  <c r="Y7359" i="1"/>
  <c r="V7360" i="1"/>
  <c r="W7360" i="1"/>
  <c r="X7360" i="1"/>
  <c r="Y7360" i="1"/>
  <c r="V7361" i="1"/>
  <c r="W7361" i="1"/>
  <c r="X7361" i="1"/>
  <c r="Y7361" i="1"/>
  <c r="V7362" i="1"/>
  <c r="W7362" i="1"/>
  <c r="X7362" i="1"/>
  <c r="Y7362" i="1"/>
  <c r="V7363" i="1"/>
  <c r="W7363" i="1"/>
  <c r="X7363" i="1"/>
  <c r="Y7363" i="1"/>
  <c r="V7364" i="1"/>
  <c r="W7364" i="1"/>
  <c r="X7364" i="1"/>
  <c r="Y7364" i="1"/>
  <c r="V7365" i="1"/>
  <c r="W7365" i="1"/>
  <c r="X7365" i="1"/>
  <c r="Y7365" i="1"/>
  <c r="V7366" i="1"/>
  <c r="W7366" i="1"/>
  <c r="X7366" i="1"/>
  <c r="Y7366" i="1"/>
  <c r="V7367" i="1"/>
  <c r="W7367" i="1"/>
  <c r="X7367" i="1"/>
  <c r="Y7367" i="1"/>
  <c r="V7368" i="1"/>
  <c r="W7368" i="1"/>
  <c r="X7368" i="1"/>
  <c r="Y7368" i="1"/>
  <c r="V7369" i="1"/>
  <c r="W7369" i="1"/>
  <c r="X7369" i="1"/>
  <c r="Y7369" i="1"/>
  <c r="V7370" i="1"/>
  <c r="W7370" i="1"/>
  <c r="X7370" i="1"/>
  <c r="Y7370" i="1"/>
  <c r="V7371" i="1"/>
  <c r="W7371" i="1"/>
  <c r="X7371" i="1"/>
  <c r="Y7371" i="1"/>
  <c r="V7372" i="1"/>
  <c r="W7372" i="1"/>
  <c r="X7372" i="1"/>
  <c r="Y7372" i="1"/>
  <c r="V7373" i="1"/>
  <c r="W7373" i="1"/>
  <c r="X7373" i="1"/>
  <c r="Y7373" i="1"/>
  <c r="V7374" i="1"/>
  <c r="W7374" i="1"/>
  <c r="X7374" i="1"/>
  <c r="Y7374" i="1"/>
  <c r="V7375" i="1"/>
  <c r="W7375" i="1"/>
  <c r="X7375" i="1"/>
  <c r="Y7375" i="1"/>
  <c r="V7376" i="1"/>
  <c r="W7376" i="1"/>
  <c r="X7376" i="1"/>
  <c r="Y7376" i="1"/>
  <c r="V7377" i="1"/>
  <c r="W7377" i="1"/>
  <c r="X7377" i="1"/>
  <c r="Y7377" i="1"/>
  <c r="V7378" i="1"/>
  <c r="W7378" i="1"/>
  <c r="X7378" i="1"/>
  <c r="Y7378" i="1"/>
  <c r="V7379" i="1"/>
  <c r="W7379" i="1"/>
  <c r="X7379" i="1"/>
  <c r="Y7379" i="1"/>
  <c r="V7380" i="1"/>
  <c r="W7380" i="1"/>
  <c r="X7380" i="1"/>
  <c r="Y7380" i="1"/>
  <c r="V7381" i="1"/>
  <c r="W7381" i="1"/>
  <c r="X7381" i="1"/>
  <c r="Y7381" i="1"/>
  <c r="V7382" i="1"/>
  <c r="W7382" i="1"/>
  <c r="X7382" i="1"/>
  <c r="Y7382" i="1"/>
  <c r="V7383" i="1"/>
  <c r="W7383" i="1"/>
  <c r="X7383" i="1"/>
  <c r="Y7383" i="1"/>
  <c r="V7384" i="1"/>
  <c r="W7384" i="1"/>
  <c r="X7384" i="1"/>
  <c r="Y7384" i="1"/>
  <c r="V7385" i="1"/>
  <c r="W7385" i="1"/>
  <c r="X7385" i="1"/>
  <c r="Y7385" i="1"/>
  <c r="V7386" i="1"/>
  <c r="W7386" i="1"/>
  <c r="X7386" i="1"/>
  <c r="Y7386" i="1"/>
  <c r="V7387" i="1"/>
  <c r="W7387" i="1"/>
  <c r="X7387" i="1"/>
  <c r="Y7387" i="1"/>
  <c r="V7388" i="1"/>
  <c r="W7388" i="1"/>
  <c r="X7388" i="1"/>
  <c r="Y7388" i="1"/>
  <c r="V7389" i="1"/>
  <c r="W7389" i="1"/>
  <c r="X7389" i="1"/>
  <c r="Y7389" i="1"/>
  <c r="V7390" i="1"/>
  <c r="W7390" i="1"/>
  <c r="X7390" i="1"/>
  <c r="Y7390" i="1"/>
  <c r="V7391" i="1"/>
  <c r="W7391" i="1"/>
  <c r="X7391" i="1"/>
  <c r="Y7391" i="1"/>
  <c r="V7392" i="1"/>
  <c r="W7392" i="1"/>
  <c r="X7392" i="1"/>
  <c r="Y7392" i="1"/>
  <c r="V7393" i="1"/>
  <c r="W7393" i="1"/>
  <c r="X7393" i="1"/>
  <c r="Y7393" i="1"/>
  <c r="V7394" i="1"/>
  <c r="W7394" i="1"/>
  <c r="X7394" i="1"/>
  <c r="Y7394" i="1"/>
  <c r="V7395" i="1"/>
  <c r="W7395" i="1"/>
  <c r="X7395" i="1"/>
  <c r="Y7395" i="1"/>
  <c r="V7396" i="1"/>
  <c r="W7396" i="1"/>
  <c r="X7396" i="1"/>
  <c r="Y7396" i="1"/>
  <c r="V7397" i="1"/>
  <c r="W7397" i="1"/>
  <c r="X7397" i="1"/>
  <c r="Y7397" i="1"/>
  <c r="V7398" i="1"/>
  <c r="W7398" i="1"/>
  <c r="X7398" i="1"/>
  <c r="Y7398" i="1"/>
  <c r="V7399" i="1"/>
  <c r="W7399" i="1"/>
  <c r="X7399" i="1"/>
  <c r="Y7399" i="1"/>
  <c r="V7400" i="1"/>
  <c r="W7400" i="1"/>
  <c r="X7400" i="1"/>
  <c r="Y7400" i="1"/>
  <c r="V7401" i="1"/>
  <c r="W7401" i="1"/>
  <c r="X7401" i="1"/>
  <c r="Y7401" i="1"/>
  <c r="V7402" i="1"/>
  <c r="W7402" i="1"/>
  <c r="X7402" i="1"/>
  <c r="Y7402" i="1"/>
  <c r="V7403" i="1"/>
  <c r="W7403" i="1"/>
  <c r="X7403" i="1"/>
  <c r="Y7403" i="1"/>
  <c r="V7404" i="1"/>
  <c r="W7404" i="1"/>
  <c r="X7404" i="1"/>
  <c r="Y7404" i="1"/>
  <c r="V7405" i="1"/>
  <c r="W7405" i="1"/>
  <c r="X7405" i="1"/>
  <c r="Y7405" i="1"/>
  <c r="V7406" i="1"/>
  <c r="W7406" i="1"/>
  <c r="X7406" i="1"/>
  <c r="Y7406" i="1"/>
  <c r="V7407" i="1"/>
  <c r="W7407" i="1"/>
  <c r="X7407" i="1"/>
  <c r="Y7407" i="1"/>
  <c r="V7408" i="1"/>
  <c r="W7408" i="1"/>
  <c r="X7408" i="1"/>
  <c r="Y7408" i="1"/>
  <c r="V7409" i="1"/>
  <c r="W7409" i="1"/>
  <c r="X7409" i="1"/>
  <c r="Y7409" i="1"/>
  <c r="V7410" i="1"/>
  <c r="W7410" i="1"/>
  <c r="X7410" i="1"/>
  <c r="Y7410" i="1"/>
  <c r="V7411" i="1"/>
  <c r="W7411" i="1"/>
  <c r="X7411" i="1"/>
  <c r="Y7411" i="1"/>
  <c r="V7412" i="1"/>
  <c r="W7412" i="1"/>
  <c r="X7412" i="1"/>
  <c r="Y7412" i="1"/>
  <c r="V7413" i="1"/>
  <c r="W7413" i="1"/>
  <c r="X7413" i="1"/>
  <c r="Y7413" i="1"/>
  <c r="V7414" i="1"/>
  <c r="W7414" i="1"/>
  <c r="X7414" i="1"/>
  <c r="Y7414" i="1"/>
  <c r="V7415" i="1"/>
  <c r="W7415" i="1"/>
  <c r="X7415" i="1"/>
  <c r="Y7415" i="1"/>
  <c r="V7416" i="1"/>
  <c r="W7416" i="1"/>
  <c r="X7416" i="1"/>
  <c r="Y7416" i="1"/>
  <c r="V7417" i="1"/>
  <c r="W7417" i="1"/>
  <c r="X7417" i="1"/>
  <c r="Y7417" i="1"/>
  <c r="V7418" i="1"/>
  <c r="W7418" i="1"/>
  <c r="X7418" i="1"/>
  <c r="Y7418" i="1"/>
  <c r="V7419" i="1"/>
  <c r="W7419" i="1"/>
  <c r="X7419" i="1"/>
  <c r="Y7419" i="1"/>
  <c r="V7420" i="1"/>
  <c r="W7420" i="1"/>
  <c r="X7420" i="1"/>
  <c r="Y7420" i="1"/>
  <c r="V7421" i="1"/>
  <c r="W7421" i="1"/>
  <c r="X7421" i="1"/>
  <c r="Y7421" i="1"/>
  <c r="V7422" i="1"/>
  <c r="W7422" i="1"/>
  <c r="X7422" i="1"/>
  <c r="Y7422" i="1"/>
  <c r="V7423" i="1"/>
  <c r="W7423" i="1"/>
  <c r="X7423" i="1"/>
  <c r="Y7423" i="1"/>
  <c r="V7424" i="1"/>
  <c r="W7424" i="1"/>
  <c r="X7424" i="1"/>
  <c r="Y7424" i="1"/>
  <c r="V7425" i="1"/>
  <c r="W7425" i="1"/>
  <c r="X7425" i="1"/>
  <c r="Y7425" i="1"/>
  <c r="V7426" i="1"/>
  <c r="W7426" i="1"/>
  <c r="X7426" i="1"/>
  <c r="Y7426" i="1"/>
  <c r="V7427" i="1"/>
  <c r="W7427" i="1"/>
  <c r="X7427" i="1"/>
  <c r="Y7427" i="1"/>
  <c r="V7428" i="1"/>
  <c r="W7428" i="1"/>
  <c r="X7428" i="1"/>
  <c r="Y7428" i="1"/>
  <c r="V7429" i="1"/>
  <c r="W7429" i="1"/>
  <c r="X7429" i="1"/>
  <c r="Y7429" i="1"/>
  <c r="V7430" i="1"/>
  <c r="W7430" i="1"/>
  <c r="X7430" i="1"/>
  <c r="Y7430" i="1"/>
  <c r="V7431" i="1"/>
  <c r="W7431" i="1"/>
  <c r="X7431" i="1"/>
  <c r="Y7431" i="1"/>
  <c r="V7432" i="1"/>
  <c r="W7432" i="1"/>
  <c r="X7432" i="1"/>
  <c r="Y7432" i="1"/>
  <c r="V7433" i="1"/>
  <c r="W7433" i="1"/>
  <c r="X7433" i="1"/>
  <c r="Y7433" i="1"/>
  <c r="V7434" i="1"/>
  <c r="W7434" i="1"/>
  <c r="X7434" i="1"/>
  <c r="Y7434" i="1"/>
  <c r="V7435" i="1"/>
  <c r="W7435" i="1"/>
  <c r="X7435" i="1"/>
  <c r="Y7435" i="1"/>
  <c r="V7436" i="1"/>
  <c r="W7436" i="1"/>
  <c r="X7436" i="1"/>
  <c r="Y7436" i="1"/>
  <c r="V7437" i="1"/>
  <c r="W7437" i="1"/>
  <c r="X7437" i="1"/>
  <c r="Y7437" i="1"/>
  <c r="V7438" i="1"/>
  <c r="W7438" i="1"/>
  <c r="X7438" i="1"/>
  <c r="Y7438" i="1"/>
  <c r="V7439" i="1"/>
  <c r="W7439" i="1"/>
  <c r="X7439" i="1"/>
  <c r="Y7439" i="1"/>
  <c r="V7440" i="1"/>
  <c r="W7440" i="1"/>
  <c r="X7440" i="1"/>
  <c r="Y7440" i="1"/>
  <c r="V7441" i="1"/>
  <c r="W7441" i="1"/>
  <c r="X7441" i="1"/>
  <c r="Y7441" i="1"/>
  <c r="V7442" i="1"/>
  <c r="W7442" i="1"/>
  <c r="X7442" i="1"/>
  <c r="Y7442" i="1"/>
  <c r="V7443" i="1"/>
  <c r="W7443" i="1"/>
  <c r="X7443" i="1"/>
  <c r="Y7443" i="1"/>
  <c r="V7444" i="1"/>
  <c r="W7444" i="1"/>
  <c r="X7444" i="1"/>
  <c r="Y7444" i="1"/>
  <c r="V7445" i="1"/>
  <c r="W7445" i="1"/>
  <c r="X7445" i="1"/>
  <c r="Y7445" i="1"/>
  <c r="V7446" i="1"/>
  <c r="W7446" i="1"/>
  <c r="X7446" i="1"/>
  <c r="Y7446" i="1"/>
  <c r="V7447" i="1"/>
  <c r="W7447" i="1"/>
  <c r="X7447" i="1"/>
  <c r="Y7447" i="1"/>
  <c r="V7448" i="1"/>
  <c r="W7448" i="1"/>
  <c r="X7448" i="1"/>
  <c r="Y7448" i="1"/>
  <c r="V7449" i="1"/>
  <c r="W7449" i="1"/>
  <c r="X7449" i="1"/>
  <c r="Y7449" i="1"/>
  <c r="V7450" i="1"/>
  <c r="W7450" i="1"/>
  <c r="X7450" i="1"/>
  <c r="Y7450" i="1"/>
  <c r="V7451" i="1"/>
  <c r="W7451" i="1"/>
  <c r="X7451" i="1"/>
  <c r="Y7451" i="1"/>
  <c r="V7452" i="1"/>
  <c r="W7452" i="1"/>
  <c r="X7452" i="1"/>
  <c r="Y7452" i="1"/>
  <c r="V7453" i="1"/>
  <c r="W7453" i="1"/>
  <c r="X7453" i="1"/>
  <c r="Y7453" i="1"/>
  <c r="V7454" i="1"/>
  <c r="W7454" i="1"/>
  <c r="X7454" i="1"/>
  <c r="Y7454" i="1"/>
  <c r="V7455" i="1"/>
  <c r="W7455" i="1"/>
  <c r="X7455" i="1"/>
  <c r="Y7455" i="1"/>
  <c r="V7456" i="1"/>
  <c r="W7456" i="1"/>
  <c r="X7456" i="1"/>
  <c r="Y7456" i="1"/>
  <c r="V7457" i="1"/>
  <c r="W7457" i="1"/>
  <c r="X7457" i="1"/>
  <c r="Y7457" i="1"/>
  <c r="V7458" i="1"/>
  <c r="W7458" i="1"/>
  <c r="X7458" i="1"/>
  <c r="Y7458" i="1"/>
  <c r="V7459" i="1"/>
  <c r="W7459" i="1"/>
  <c r="X7459" i="1"/>
  <c r="Y7459" i="1"/>
  <c r="V7460" i="1"/>
  <c r="W7460" i="1"/>
  <c r="X7460" i="1"/>
  <c r="Y7460" i="1"/>
  <c r="V7461" i="1"/>
  <c r="W7461" i="1"/>
  <c r="X7461" i="1"/>
  <c r="Y7461" i="1"/>
  <c r="V7462" i="1"/>
  <c r="W7462" i="1"/>
  <c r="X7462" i="1"/>
  <c r="Y7462" i="1"/>
  <c r="V7463" i="1"/>
  <c r="W7463" i="1"/>
  <c r="X7463" i="1"/>
  <c r="Y7463" i="1"/>
  <c r="V7464" i="1"/>
  <c r="W7464" i="1"/>
  <c r="X7464" i="1"/>
  <c r="Y7464" i="1"/>
  <c r="V7465" i="1"/>
  <c r="W7465" i="1"/>
  <c r="X7465" i="1"/>
  <c r="Y7465" i="1"/>
  <c r="V7466" i="1"/>
  <c r="W7466" i="1"/>
  <c r="X7466" i="1"/>
  <c r="Y7466" i="1"/>
  <c r="V7467" i="1"/>
  <c r="W7467" i="1"/>
  <c r="X7467" i="1"/>
  <c r="Y7467" i="1"/>
  <c r="V7468" i="1"/>
  <c r="W7468" i="1"/>
  <c r="X7468" i="1"/>
  <c r="Y7468" i="1"/>
  <c r="V7469" i="1"/>
  <c r="W7469" i="1"/>
  <c r="X7469" i="1"/>
  <c r="Y7469" i="1"/>
  <c r="V7470" i="1"/>
  <c r="W7470" i="1"/>
  <c r="X7470" i="1"/>
  <c r="Y7470" i="1"/>
  <c r="V7471" i="1"/>
  <c r="W7471" i="1"/>
  <c r="X7471" i="1"/>
  <c r="Y7471" i="1"/>
  <c r="V7472" i="1"/>
  <c r="W7472" i="1"/>
  <c r="X7472" i="1"/>
  <c r="Y7472" i="1"/>
  <c r="V7473" i="1"/>
  <c r="W7473" i="1"/>
  <c r="X7473" i="1"/>
  <c r="Y7473" i="1"/>
  <c r="V7474" i="1"/>
  <c r="W7474" i="1"/>
  <c r="X7474" i="1"/>
  <c r="Y7474" i="1"/>
  <c r="V7475" i="1"/>
  <c r="W7475" i="1"/>
  <c r="X7475" i="1"/>
  <c r="Y7475" i="1"/>
  <c r="V7476" i="1"/>
  <c r="W7476" i="1"/>
  <c r="X7476" i="1"/>
  <c r="Y7476" i="1"/>
  <c r="V7477" i="1"/>
  <c r="W7477" i="1"/>
  <c r="X7477" i="1"/>
  <c r="Y7477" i="1"/>
  <c r="V7478" i="1"/>
  <c r="W7478" i="1"/>
  <c r="X7478" i="1"/>
  <c r="Y7478" i="1"/>
  <c r="V7479" i="1"/>
  <c r="W7479" i="1"/>
  <c r="X7479" i="1"/>
  <c r="Y7479" i="1"/>
  <c r="V7480" i="1"/>
  <c r="W7480" i="1"/>
  <c r="X7480" i="1"/>
  <c r="Y7480" i="1"/>
  <c r="V7481" i="1"/>
  <c r="W7481" i="1"/>
  <c r="X7481" i="1"/>
  <c r="Y7481" i="1"/>
  <c r="V7482" i="1"/>
  <c r="W7482" i="1"/>
  <c r="X7482" i="1"/>
  <c r="Y7482" i="1"/>
  <c r="V7483" i="1"/>
  <c r="W7483" i="1"/>
  <c r="X7483" i="1"/>
  <c r="Y7483" i="1"/>
  <c r="V7484" i="1"/>
  <c r="W7484" i="1"/>
  <c r="X7484" i="1"/>
  <c r="Y7484" i="1"/>
  <c r="V7485" i="1"/>
  <c r="W7485" i="1"/>
  <c r="X7485" i="1"/>
  <c r="Y7485" i="1"/>
  <c r="V7486" i="1"/>
  <c r="W7486" i="1"/>
  <c r="X7486" i="1"/>
  <c r="Y7486" i="1"/>
  <c r="V7487" i="1"/>
  <c r="W7487" i="1"/>
  <c r="X7487" i="1"/>
  <c r="Y7487" i="1"/>
  <c r="V7488" i="1"/>
  <c r="W7488" i="1"/>
  <c r="X7488" i="1"/>
  <c r="Y7488" i="1"/>
  <c r="V7489" i="1"/>
  <c r="W7489" i="1"/>
  <c r="X7489" i="1"/>
  <c r="Y7489" i="1"/>
  <c r="V7490" i="1"/>
  <c r="W7490" i="1"/>
  <c r="X7490" i="1"/>
  <c r="Y7490" i="1"/>
  <c r="V7491" i="1"/>
  <c r="W7491" i="1"/>
  <c r="X7491" i="1"/>
  <c r="Y7491" i="1"/>
  <c r="V7492" i="1"/>
  <c r="W7492" i="1"/>
  <c r="X7492" i="1"/>
  <c r="Y7492" i="1"/>
  <c r="V7493" i="1"/>
  <c r="W7493" i="1"/>
  <c r="X7493" i="1"/>
  <c r="Y7493" i="1"/>
  <c r="V7494" i="1"/>
  <c r="W7494" i="1"/>
  <c r="X7494" i="1"/>
  <c r="Y7494" i="1"/>
  <c r="V7495" i="1"/>
  <c r="W7495" i="1"/>
  <c r="X7495" i="1"/>
  <c r="Y7495" i="1"/>
  <c r="V7496" i="1"/>
  <c r="W7496" i="1"/>
  <c r="X7496" i="1"/>
  <c r="Y7496" i="1"/>
  <c r="V7497" i="1"/>
  <c r="W7497" i="1"/>
  <c r="X7497" i="1"/>
  <c r="Y7497" i="1"/>
  <c r="V7498" i="1"/>
  <c r="W7498" i="1"/>
  <c r="X7498" i="1"/>
  <c r="Y7498" i="1"/>
  <c r="V7499" i="1"/>
  <c r="W7499" i="1"/>
  <c r="X7499" i="1"/>
  <c r="Y7499" i="1"/>
  <c r="V7500" i="1"/>
  <c r="W7500" i="1"/>
  <c r="X7500" i="1"/>
  <c r="Y7500" i="1"/>
  <c r="V7501" i="1"/>
  <c r="W7501" i="1"/>
  <c r="X7501" i="1"/>
  <c r="Y7501" i="1"/>
  <c r="V7502" i="1"/>
  <c r="W7502" i="1"/>
  <c r="X7502" i="1"/>
  <c r="Y7502" i="1"/>
  <c r="V7503" i="1"/>
  <c r="W7503" i="1"/>
  <c r="X7503" i="1"/>
  <c r="Y7503" i="1"/>
  <c r="V7504" i="1"/>
  <c r="W7504" i="1"/>
  <c r="X7504" i="1"/>
  <c r="Y7504" i="1"/>
  <c r="V7505" i="1"/>
  <c r="W7505" i="1"/>
  <c r="X7505" i="1"/>
  <c r="Y7505" i="1"/>
  <c r="V7506" i="1"/>
  <c r="W7506" i="1"/>
  <c r="X7506" i="1"/>
  <c r="Y7506" i="1"/>
  <c r="V7507" i="1"/>
  <c r="W7507" i="1"/>
  <c r="X7507" i="1"/>
  <c r="Y7507" i="1"/>
  <c r="V7508" i="1"/>
  <c r="W7508" i="1"/>
  <c r="X7508" i="1"/>
  <c r="Y7508" i="1"/>
  <c r="V7509" i="1"/>
  <c r="W7509" i="1"/>
  <c r="X7509" i="1"/>
  <c r="Y7509" i="1"/>
  <c r="V7510" i="1"/>
  <c r="W7510" i="1"/>
  <c r="X7510" i="1"/>
  <c r="Y7510" i="1"/>
  <c r="V7511" i="1"/>
  <c r="W7511" i="1"/>
  <c r="X7511" i="1"/>
  <c r="Y7511" i="1"/>
  <c r="V7512" i="1"/>
  <c r="W7512" i="1"/>
  <c r="X7512" i="1"/>
  <c r="Y7512" i="1"/>
  <c r="V7513" i="1"/>
  <c r="W7513" i="1"/>
  <c r="X7513" i="1"/>
  <c r="Y7513" i="1"/>
  <c r="V7514" i="1"/>
  <c r="W7514" i="1"/>
  <c r="X7514" i="1"/>
  <c r="Y7514" i="1"/>
  <c r="V7515" i="1"/>
  <c r="W7515" i="1"/>
  <c r="X7515" i="1"/>
  <c r="Y7515" i="1"/>
  <c r="V7516" i="1"/>
  <c r="W7516" i="1"/>
  <c r="X7516" i="1"/>
  <c r="Y7516" i="1"/>
  <c r="V7517" i="1"/>
  <c r="W7517" i="1"/>
  <c r="X7517" i="1"/>
  <c r="Y7517" i="1"/>
  <c r="V7518" i="1"/>
  <c r="W7518" i="1"/>
  <c r="X7518" i="1"/>
  <c r="Y7518" i="1"/>
  <c r="V7519" i="1"/>
  <c r="W7519" i="1"/>
  <c r="X7519" i="1"/>
  <c r="Y7519" i="1"/>
  <c r="V7520" i="1"/>
  <c r="W7520" i="1"/>
  <c r="X7520" i="1"/>
  <c r="Y7520" i="1"/>
  <c r="V7521" i="1"/>
  <c r="W7521" i="1"/>
  <c r="X7521" i="1"/>
  <c r="Y7521" i="1"/>
  <c r="V7522" i="1"/>
  <c r="W7522" i="1"/>
  <c r="X7522" i="1"/>
  <c r="Y7522" i="1"/>
  <c r="V7523" i="1"/>
  <c r="W7523" i="1"/>
  <c r="X7523" i="1"/>
  <c r="Y7523" i="1"/>
  <c r="V7524" i="1"/>
  <c r="W7524" i="1"/>
  <c r="X7524" i="1"/>
  <c r="Y7524" i="1"/>
  <c r="V7525" i="1"/>
  <c r="W7525" i="1"/>
  <c r="X7525" i="1"/>
  <c r="Y7525" i="1"/>
  <c r="V7526" i="1"/>
  <c r="W7526" i="1"/>
  <c r="X7526" i="1"/>
  <c r="Y7526" i="1"/>
  <c r="V7527" i="1"/>
  <c r="W7527" i="1"/>
  <c r="X7527" i="1"/>
  <c r="Y7527" i="1"/>
  <c r="V7528" i="1"/>
  <c r="W7528" i="1"/>
  <c r="X7528" i="1"/>
  <c r="Y7528" i="1"/>
  <c r="V7529" i="1"/>
  <c r="W7529" i="1"/>
  <c r="X7529" i="1"/>
  <c r="Y7529" i="1"/>
  <c r="V7530" i="1"/>
  <c r="W7530" i="1"/>
  <c r="X7530" i="1"/>
  <c r="Y7530" i="1"/>
  <c r="V7531" i="1"/>
  <c r="W7531" i="1"/>
  <c r="X7531" i="1"/>
  <c r="Y7531" i="1"/>
  <c r="V7532" i="1"/>
  <c r="W7532" i="1"/>
  <c r="X7532" i="1"/>
  <c r="Y7532" i="1"/>
  <c r="V7533" i="1"/>
  <c r="W7533" i="1"/>
  <c r="X7533" i="1"/>
  <c r="Y7533" i="1"/>
  <c r="V7534" i="1"/>
  <c r="W7534" i="1"/>
  <c r="X7534" i="1"/>
  <c r="Y7534" i="1"/>
  <c r="V7535" i="1"/>
  <c r="W7535" i="1"/>
  <c r="X7535" i="1"/>
  <c r="Y7535" i="1"/>
  <c r="V7536" i="1"/>
  <c r="W7536" i="1"/>
  <c r="X7536" i="1"/>
  <c r="Y7536" i="1"/>
  <c r="V7537" i="1"/>
  <c r="W7537" i="1"/>
  <c r="X7537" i="1"/>
  <c r="Y7537" i="1"/>
  <c r="V7538" i="1"/>
  <c r="W7538" i="1"/>
  <c r="X7538" i="1"/>
  <c r="Y7538" i="1"/>
  <c r="V7539" i="1"/>
  <c r="W7539" i="1"/>
  <c r="X7539" i="1"/>
  <c r="Y7539" i="1"/>
  <c r="V7540" i="1"/>
  <c r="W7540" i="1"/>
  <c r="X7540" i="1"/>
  <c r="Y7540" i="1"/>
  <c r="V7541" i="1"/>
  <c r="W7541" i="1"/>
  <c r="X7541" i="1"/>
  <c r="Y7541" i="1"/>
  <c r="V7542" i="1"/>
  <c r="W7542" i="1"/>
  <c r="X7542" i="1"/>
  <c r="Y7542" i="1"/>
  <c r="V7543" i="1"/>
  <c r="W7543" i="1"/>
  <c r="X7543" i="1"/>
  <c r="Y7543" i="1"/>
  <c r="V7544" i="1"/>
  <c r="W7544" i="1"/>
  <c r="X7544" i="1"/>
  <c r="Y7544" i="1"/>
  <c r="V7545" i="1"/>
  <c r="W7545" i="1"/>
  <c r="X7545" i="1"/>
  <c r="Y7545" i="1"/>
  <c r="V7546" i="1"/>
  <c r="W7546" i="1"/>
  <c r="X7546" i="1"/>
  <c r="Y7546" i="1"/>
  <c r="V7547" i="1"/>
  <c r="W7547" i="1"/>
  <c r="X7547" i="1"/>
  <c r="Y7547" i="1"/>
  <c r="V7548" i="1"/>
  <c r="W7548" i="1"/>
  <c r="X7548" i="1"/>
  <c r="Y7548" i="1"/>
  <c r="V7549" i="1"/>
  <c r="W7549" i="1"/>
  <c r="X7549" i="1"/>
  <c r="Y7549" i="1"/>
  <c r="V7550" i="1"/>
  <c r="W7550" i="1"/>
  <c r="X7550" i="1"/>
  <c r="Y7550" i="1"/>
  <c r="V7551" i="1"/>
  <c r="W7551" i="1"/>
  <c r="X7551" i="1"/>
  <c r="Y7551" i="1"/>
  <c r="V7552" i="1"/>
  <c r="W7552" i="1"/>
  <c r="X7552" i="1"/>
  <c r="Y7552" i="1"/>
  <c r="V7553" i="1"/>
  <c r="W7553" i="1"/>
  <c r="X7553" i="1"/>
  <c r="Y7553" i="1"/>
  <c r="V7554" i="1"/>
  <c r="W7554" i="1"/>
  <c r="X7554" i="1"/>
  <c r="Y7554" i="1"/>
  <c r="V7555" i="1"/>
  <c r="W7555" i="1"/>
  <c r="X7555" i="1"/>
  <c r="Y7555" i="1"/>
  <c r="V7556" i="1"/>
  <c r="W7556" i="1"/>
  <c r="X7556" i="1"/>
  <c r="Y7556" i="1"/>
  <c r="V7557" i="1"/>
  <c r="W7557" i="1"/>
  <c r="X7557" i="1"/>
  <c r="Y7557" i="1"/>
  <c r="V7558" i="1"/>
  <c r="W7558" i="1"/>
  <c r="X7558" i="1"/>
  <c r="Y7558" i="1"/>
  <c r="V7559" i="1"/>
  <c r="W7559" i="1"/>
  <c r="X7559" i="1"/>
  <c r="Y7559" i="1"/>
  <c r="V7560" i="1"/>
  <c r="W7560" i="1"/>
  <c r="X7560" i="1"/>
  <c r="Y7560" i="1"/>
  <c r="V7561" i="1"/>
  <c r="W7561" i="1"/>
  <c r="X7561" i="1"/>
  <c r="Y7561" i="1"/>
  <c r="V7562" i="1"/>
  <c r="W7562" i="1"/>
  <c r="X7562" i="1"/>
  <c r="Y7562" i="1"/>
  <c r="V7563" i="1"/>
  <c r="W7563" i="1"/>
  <c r="X7563" i="1"/>
  <c r="Y7563" i="1"/>
  <c r="V7564" i="1"/>
  <c r="W7564" i="1"/>
  <c r="X7564" i="1"/>
  <c r="Y7564" i="1"/>
  <c r="V7565" i="1"/>
  <c r="W7565" i="1"/>
  <c r="X7565" i="1"/>
  <c r="Y7565" i="1"/>
  <c r="V7566" i="1"/>
  <c r="W7566" i="1"/>
  <c r="X7566" i="1"/>
  <c r="Y7566" i="1"/>
  <c r="V7567" i="1"/>
  <c r="W7567" i="1"/>
  <c r="X7567" i="1"/>
  <c r="Y7567" i="1"/>
  <c r="V7568" i="1"/>
  <c r="W7568" i="1"/>
  <c r="X7568" i="1"/>
  <c r="Y7568" i="1"/>
  <c r="V7569" i="1"/>
  <c r="W7569" i="1"/>
  <c r="X7569" i="1"/>
  <c r="Y7569" i="1"/>
  <c r="V7570" i="1"/>
  <c r="W7570" i="1"/>
  <c r="X7570" i="1"/>
  <c r="Y7570" i="1"/>
  <c r="V7571" i="1"/>
  <c r="W7571" i="1"/>
  <c r="X7571" i="1"/>
  <c r="Y7571" i="1"/>
  <c r="V7572" i="1"/>
  <c r="W7572" i="1"/>
  <c r="X7572" i="1"/>
  <c r="Y7572" i="1"/>
  <c r="V7573" i="1"/>
  <c r="W7573" i="1"/>
  <c r="X7573" i="1"/>
  <c r="Y7573" i="1"/>
  <c r="V7574" i="1"/>
  <c r="W7574" i="1"/>
  <c r="X7574" i="1"/>
  <c r="Y7574" i="1"/>
  <c r="V7575" i="1"/>
  <c r="W7575" i="1"/>
  <c r="X7575" i="1"/>
  <c r="Y7575" i="1"/>
  <c r="V7576" i="1"/>
  <c r="W7576" i="1"/>
  <c r="X7576" i="1"/>
  <c r="Y7576" i="1"/>
  <c r="V7577" i="1"/>
  <c r="W7577" i="1"/>
  <c r="X7577" i="1"/>
  <c r="Y7577" i="1"/>
  <c r="V7578" i="1"/>
  <c r="W7578" i="1"/>
  <c r="X7578" i="1"/>
  <c r="Y7578" i="1"/>
  <c r="V7579" i="1"/>
  <c r="W7579" i="1"/>
  <c r="X7579" i="1"/>
  <c r="Y7579" i="1"/>
  <c r="V7580" i="1"/>
  <c r="W7580" i="1"/>
  <c r="X7580" i="1"/>
  <c r="Y7580" i="1"/>
  <c r="V7581" i="1"/>
  <c r="W7581" i="1"/>
  <c r="X7581" i="1"/>
  <c r="Y7581" i="1"/>
  <c r="V7582" i="1"/>
  <c r="W7582" i="1"/>
  <c r="X7582" i="1"/>
  <c r="Y7582" i="1"/>
  <c r="V7583" i="1"/>
  <c r="W7583" i="1"/>
  <c r="X7583" i="1"/>
  <c r="Y7583" i="1"/>
  <c r="V7584" i="1"/>
  <c r="W7584" i="1"/>
  <c r="X7584" i="1"/>
  <c r="Y7584" i="1"/>
  <c r="V7585" i="1"/>
  <c r="W7585" i="1"/>
  <c r="X7585" i="1"/>
  <c r="Y7585" i="1"/>
  <c r="V7586" i="1"/>
  <c r="W7586" i="1"/>
  <c r="X7586" i="1"/>
  <c r="Y7586" i="1"/>
  <c r="V7587" i="1"/>
  <c r="W7587" i="1"/>
  <c r="X7587" i="1"/>
  <c r="Y7587" i="1"/>
  <c r="V7588" i="1"/>
  <c r="W7588" i="1"/>
  <c r="X7588" i="1"/>
  <c r="Y7588" i="1"/>
  <c r="V7589" i="1"/>
  <c r="W7589" i="1"/>
  <c r="X7589" i="1"/>
  <c r="Y7589" i="1"/>
  <c r="V7590" i="1"/>
  <c r="W7590" i="1"/>
  <c r="X7590" i="1"/>
  <c r="Y7590" i="1"/>
  <c r="V7591" i="1"/>
  <c r="W7591" i="1"/>
  <c r="X7591" i="1"/>
  <c r="Y7591" i="1"/>
  <c r="V7592" i="1"/>
  <c r="W7592" i="1"/>
  <c r="X7592" i="1"/>
  <c r="Y7592" i="1"/>
  <c r="V7593" i="1"/>
  <c r="W7593" i="1"/>
  <c r="X7593" i="1"/>
  <c r="Y7593" i="1"/>
  <c r="V7594" i="1"/>
  <c r="W7594" i="1"/>
  <c r="X7594" i="1"/>
  <c r="Y7594" i="1"/>
  <c r="V7595" i="1"/>
  <c r="W7595" i="1"/>
  <c r="X7595" i="1"/>
  <c r="Y7595" i="1"/>
  <c r="V7596" i="1"/>
  <c r="W7596" i="1"/>
  <c r="X7596" i="1"/>
  <c r="Y7596" i="1"/>
  <c r="V7597" i="1"/>
  <c r="W7597" i="1"/>
  <c r="X7597" i="1"/>
  <c r="Y7597" i="1"/>
  <c r="V7598" i="1"/>
  <c r="W7598" i="1"/>
  <c r="X7598" i="1"/>
  <c r="Y7598" i="1"/>
  <c r="V7599" i="1"/>
  <c r="W7599" i="1"/>
  <c r="X7599" i="1"/>
  <c r="Y7599" i="1"/>
  <c r="V7600" i="1"/>
  <c r="W7600" i="1"/>
  <c r="X7600" i="1"/>
  <c r="Y7600" i="1"/>
  <c r="V7601" i="1"/>
  <c r="W7601" i="1"/>
  <c r="X7601" i="1"/>
  <c r="Y7601" i="1"/>
  <c r="V7602" i="1"/>
  <c r="W7602" i="1"/>
  <c r="X7602" i="1"/>
  <c r="Y7602" i="1"/>
  <c r="V7603" i="1"/>
  <c r="W7603" i="1"/>
  <c r="X7603" i="1"/>
  <c r="Y7603" i="1"/>
  <c r="V7604" i="1"/>
  <c r="W7604" i="1"/>
  <c r="X7604" i="1"/>
  <c r="Y7604" i="1"/>
  <c r="V7605" i="1"/>
  <c r="W7605" i="1"/>
  <c r="X7605" i="1"/>
  <c r="Y7605" i="1"/>
  <c r="V7606" i="1"/>
  <c r="W7606" i="1"/>
  <c r="X7606" i="1"/>
  <c r="Y7606" i="1"/>
  <c r="V7607" i="1"/>
  <c r="W7607" i="1"/>
  <c r="X7607" i="1"/>
  <c r="Y7607" i="1"/>
  <c r="V7608" i="1"/>
  <c r="W7608" i="1"/>
  <c r="X7608" i="1"/>
  <c r="Y7608" i="1"/>
  <c r="V7609" i="1"/>
  <c r="W7609" i="1"/>
  <c r="X7609" i="1"/>
  <c r="Y7609" i="1"/>
  <c r="V7610" i="1"/>
  <c r="W7610" i="1"/>
  <c r="X7610" i="1"/>
  <c r="Y7610" i="1"/>
  <c r="V7611" i="1"/>
  <c r="W7611" i="1"/>
  <c r="X7611" i="1"/>
  <c r="Y7611" i="1"/>
  <c r="V7612" i="1"/>
  <c r="W7612" i="1"/>
  <c r="X7612" i="1"/>
  <c r="Y7612" i="1"/>
  <c r="V7613" i="1"/>
  <c r="W7613" i="1"/>
  <c r="X7613" i="1"/>
  <c r="Y7613" i="1"/>
  <c r="V7614" i="1"/>
  <c r="W7614" i="1"/>
  <c r="X7614" i="1"/>
  <c r="Y7614" i="1"/>
  <c r="V7615" i="1"/>
  <c r="W7615" i="1"/>
  <c r="X7615" i="1"/>
  <c r="Y7615" i="1"/>
  <c r="V7616" i="1"/>
  <c r="W7616" i="1"/>
  <c r="X7616" i="1"/>
  <c r="Y7616" i="1"/>
  <c r="V7617" i="1"/>
  <c r="W7617" i="1"/>
  <c r="X7617" i="1"/>
  <c r="Y7617" i="1"/>
  <c r="V7618" i="1"/>
  <c r="W7618" i="1"/>
  <c r="X7618" i="1"/>
  <c r="Y7618" i="1"/>
  <c r="V7619" i="1"/>
  <c r="W7619" i="1"/>
  <c r="X7619" i="1"/>
  <c r="Y7619" i="1"/>
  <c r="V7620" i="1"/>
  <c r="W7620" i="1"/>
  <c r="X7620" i="1"/>
  <c r="Y7620" i="1"/>
  <c r="V7621" i="1"/>
  <c r="W7621" i="1"/>
  <c r="X7621" i="1"/>
  <c r="Y7621" i="1"/>
  <c r="V7622" i="1"/>
  <c r="W7622" i="1"/>
  <c r="X7622" i="1"/>
  <c r="Y7622" i="1"/>
  <c r="V7623" i="1"/>
  <c r="W7623" i="1"/>
  <c r="X7623" i="1"/>
  <c r="Y7623" i="1"/>
  <c r="V7624" i="1"/>
  <c r="W7624" i="1"/>
  <c r="X7624" i="1"/>
  <c r="Y7624" i="1"/>
  <c r="V7625" i="1"/>
  <c r="W7625" i="1"/>
  <c r="X7625" i="1"/>
  <c r="Y7625" i="1"/>
  <c r="V7626" i="1"/>
  <c r="W7626" i="1"/>
  <c r="X7626" i="1"/>
  <c r="Y7626" i="1"/>
  <c r="V7627" i="1"/>
  <c r="W7627" i="1"/>
  <c r="X7627" i="1"/>
  <c r="Y7627" i="1"/>
  <c r="V7628" i="1"/>
  <c r="W7628" i="1"/>
  <c r="X7628" i="1"/>
  <c r="Y7628" i="1"/>
  <c r="V7629" i="1"/>
  <c r="W7629" i="1"/>
  <c r="X7629" i="1"/>
  <c r="Y7629" i="1"/>
  <c r="V7630" i="1"/>
  <c r="W7630" i="1"/>
  <c r="X7630" i="1"/>
  <c r="Y7630" i="1"/>
  <c r="V7631" i="1"/>
  <c r="W7631" i="1"/>
  <c r="X7631" i="1"/>
  <c r="Y7631" i="1"/>
  <c r="V7632" i="1"/>
  <c r="W7632" i="1"/>
  <c r="X7632" i="1"/>
  <c r="Y7632" i="1"/>
  <c r="V7633" i="1"/>
  <c r="W7633" i="1"/>
  <c r="X7633" i="1"/>
  <c r="Y7633" i="1"/>
  <c r="V7634" i="1"/>
  <c r="W7634" i="1"/>
  <c r="X7634" i="1"/>
  <c r="Y7634" i="1"/>
  <c r="V7635" i="1"/>
  <c r="W7635" i="1"/>
  <c r="X7635" i="1"/>
  <c r="Y7635" i="1"/>
  <c r="V7636" i="1"/>
  <c r="W7636" i="1"/>
  <c r="X7636" i="1"/>
  <c r="Y7636" i="1"/>
  <c r="V7637" i="1"/>
  <c r="W7637" i="1"/>
  <c r="X7637" i="1"/>
  <c r="Y7637" i="1"/>
  <c r="V7638" i="1"/>
  <c r="W7638" i="1"/>
  <c r="X7638" i="1"/>
  <c r="Y7638" i="1"/>
  <c r="V7639" i="1"/>
  <c r="W7639" i="1"/>
  <c r="X7639" i="1"/>
  <c r="Y7639" i="1"/>
  <c r="V7640" i="1"/>
  <c r="W7640" i="1"/>
  <c r="X7640" i="1"/>
  <c r="Y7640" i="1"/>
  <c r="V7641" i="1"/>
  <c r="W7641" i="1"/>
  <c r="X7641" i="1"/>
  <c r="Y7641" i="1"/>
  <c r="V7642" i="1"/>
  <c r="W7642" i="1"/>
  <c r="X7642" i="1"/>
  <c r="Y7642" i="1"/>
  <c r="V7643" i="1"/>
  <c r="W7643" i="1"/>
  <c r="X7643" i="1"/>
  <c r="Y7643" i="1"/>
  <c r="V7644" i="1"/>
  <c r="W7644" i="1"/>
  <c r="X7644" i="1"/>
  <c r="Y7644" i="1"/>
  <c r="V7645" i="1"/>
  <c r="W7645" i="1"/>
  <c r="X7645" i="1"/>
  <c r="Y7645" i="1"/>
  <c r="V7646" i="1"/>
  <c r="W7646" i="1"/>
  <c r="X7646" i="1"/>
  <c r="Y7646" i="1"/>
  <c r="V7647" i="1"/>
  <c r="W7647" i="1"/>
  <c r="X7647" i="1"/>
  <c r="Y7647" i="1"/>
  <c r="V7648" i="1"/>
  <c r="W7648" i="1"/>
  <c r="X7648" i="1"/>
  <c r="Y7648" i="1"/>
  <c r="V7649" i="1"/>
  <c r="W7649" i="1"/>
  <c r="X7649" i="1"/>
  <c r="Y7649" i="1"/>
  <c r="V7650" i="1"/>
  <c r="W7650" i="1"/>
  <c r="X7650" i="1"/>
  <c r="Y7650" i="1"/>
  <c r="V7651" i="1"/>
  <c r="W7651" i="1"/>
  <c r="X7651" i="1"/>
  <c r="Y7651" i="1"/>
  <c r="V7652" i="1"/>
  <c r="W7652" i="1"/>
  <c r="X7652" i="1"/>
  <c r="Y7652" i="1"/>
  <c r="V7653" i="1"/>
  <c r="W7653" i="1"/>
  <c r="X7653" i="1"/>
  <c r="Y7653" i="1"/>
  <c r="V7654" i="1"/>
  <c r="W7654" i="1"/>
  <c r="X7654" i="1"/>
  <c r="Y7654" i="1"/>
  <c r="V7655" i="1"/>
  <c r="W7655" i="1"/>
  <c r="X7655" i="1"/>
  <c r="Y7655" i="1"/>
  <c r="V7656" i="1"/>
  <c r="W7656" i="1"/>
  <c r="X7656" i="1"/>
  <c r="Y7656" i="1"/>
  <c r="V7657" i="1"/>
  <c r="W7657" i="1"/>
  <c r="X7657" i="1"/>
  <c r="Y7657" i="1"/>
  <c r="V7658" i="1"/>
  <c r="W7658" i="1"/>
  <c r="X7658" i="1"/>
  <c r="Y7658" i="1"/>
  <c r="V7659" i="1"/>
  <c r="W7659" i="1"/>
  <c r="X7659" i="1"/>
  <c r="Y7659" i="1"/>
  <c r="V7660" i="1"/>
  <c r="W7660" i="1"/>
  <c r="X7660" i="1"/>
  <c r="Y7660" i="1"/>
  <c r="V7661" i="1"/>
  <c r="W7661" i="1"/>
  <c r="X7661" i="1"/>
  <c r="Y7661" i="1"/>
  <c r="V7662" i="1"/>
  <c r="W7662" i="1"/>
  <c r="X7662" i="1"/>
  <c r="Y7662" i="1"/>
  <c r="V7663" i="1"/>
  <c r="W7663" i="1"/>
  <c r="X7663" i="1"/>
  <c r="Y7663" i="1"/>
  <c r="V7664" i="1"/>
  <c r="W7664" i="1"/>
  <c r="X7664" i="1"/>
  <c r="Y7664" i="1"/>
  <c r="V7665" i="1"/>
  <c r="W7665" i="1"/>
  <c r="X7665" i="1"/>
  <c r="Y7665" i="1"/>
  <c r="V7666" i="1"/>
  <c r="W7666" i="1"/>
  <c r="X7666" i="1"/>
  <c r="Y7666" i="1"/>
  <c r="V7667" i="1"/>
  <c r="W7667" i="1"/>
  <c r="X7667" i="1"/>
  <c r="Y7667" i="1"/>
  <c r="V7668" i="1"/>
  <c r="W7668" i="1"/>
  <c r="X7668" i="1"/>
  <c r="Y7668" i="1"/>
  <c r="V7669" i="1"/>
  <c r="W7669" i="1"/>
  <c r="X7669" i="1"/>
  <c r="Y7669" i="1"/>
  <c r="V7670" i="1"/>
  <c r="W7670" i="1"/>
  <c r="X7670" i="1"/>
  <c r="Y7670" i="1"/>
  <c r="V7671" i="1"/>
  <c r="W7671" i="1"/>
  <c r="X7671" i="1"/>
  <c r="Y7671" i="1"/>
  <c r="V7672" i="1"/>
  <c r="W7672" i="1"/>
  <c r="X7672" i="1"/>
  <c r="Y7672" i="1"/>
  <c r="V7673" i="1"/>
  <c r="W7673" i="1"/>
  <c r="X7673" i="1"/>
  <c r="Y7673" i="1"/>
  <c r="V7674" i="1"/>
  <c r="W7674" i="1"/>
  <c r="X7674" i="1"/>
  <c r="Y7674" i="1"/>
  <c r="V7675" i="1"/>
  <c r="W7675" i="1"/>
  <c r="X7675" i="1"/>
  <c r="Y7675" i="1"/>
  <c r="V7676" i="1"/>
  <c r="W7676" i="1"/>
  <c r="X7676" i="1"/>
  <c r="Y7676" i="1"/>
  <c r="V7677" i="1"/>
  <c r="W7677" i="1"/>
  <c r="X7677" i="1"/>
  <c r="Y7677" i="1"/>
  <c r="V7678" i="1"/>
  <c r="W7678" i="1"/>
  <c r="X7678" i="1"/>
  <c r="Y7678" i="1"/>
  <c r="V7679" i="1"/>
  <c r="W7679" i="1"/>
  <c r="X7679" i="1"/>
  <c r="Y7679" i="1"/>
  <c r="V7680" i="1"/>
  <c r="W7680" i="1"/>
  <c r="X7680" i="1"/>
  <c r="Y7680" i="1"/>
  <c r="V7681" i="1"/>
  <c r="W7681" i="1"/>
  <c r="X7681" i="1"/>
  <c r="Y7681" i="1"/>
  <c r="V7682" i="1"/>
  <c r="W7682" i="1"/>
  <c r="X7682" i="1"/>
  <c r="Y7682" i="1"/>
  <c r="V7683" i="1"/>
  <c r="W7683" i="1"/>
  <c r="X7683" i="1"/>
  <c r="Y7683" i="1"/>
  <c r="V7684" i="1"/>
  <c r="W7684" i="1"/>
  <c r="X7684" i="1"/>
  <c r="Y7684" i="1"/>
  <c r="V7685" i="1"/>
  <c r="W7685" i="1"/>
  <c r="X7685" i="1"/>
  <c r="Y7685" i="1"/>
  <c r="V7686" i="1"/>
  <c r="W7686" i="1"/>
  <c r="X7686" i="1"/>
  <c r="Y7686" i="1"/>
  <c r="V7687" i="1"/>
  <c r="W7687" i="1"/>
  <c r="X7687" i="1"/>
  <c r="Y7687" i="1"/>
  <c r="V7688" i="1"/>
  <c r="W7688" i="1"/>
  <c r="X7688" i="1"/>
  <c r="Y7688" i="1"/>
  <c r="V7689" i="1"/>
  <c r="W7689" i="1"/>
  <c r="X7689" i="1"/>
  <c r="Y7689" i="1"/>
  <c r="V7690" i="1"/>
  <c r="W7690" i="1"/>
  <c r="X7690" i="1"/>
  <c r="Y7690" i="1"/>
  <c r="V7691" i="1"/>
  <c r="W7691" i="1"/>
  <c r="X7691" i="1"/>
  <c r="Y7691" i="1"/>
  <c r="V7692" i="1"/>
  <c r="W7692" i="1"/>
  <c r="X7692" i="1"/>
  <c r="Y7692" i="1"/>
  <c r="V7693" i="1"/>
  <c r="W7693" i="1"/>
  <c r="X7693" i="1"/>
  <c r="Y7693" i="1"/>
  <c r="V7694" i="1"/>
  <c r="W7694" i="1"/>
  <c r="X7694" i="1"/>
  <c r="Y7694" i="1"/>
  <c r="V7695" i="1"/>
  <c r="W7695" i="1"/>
  <c r="X7695" i="1"/>
  <c r="Y7695" i="1"/>
  <c r="V7696" i="1"/>
  <c r="W7696" i="1"/>
  <c r="X7696" i="1"/>
  <c r="Y7696" i="1"/>
  <c r="V7697" i="1"/>
  <c r="W7697" i="1"/>
  <c r="X7697" i="1"/>
  <c r="Y7697" i="1"/>
  <c r="V7698" i="1"/>
  <c r="W7698" i="1"/>
  <c r="X7698" i="1"/>
  <c r="Y7698" i="1"/>
  <c r="V7699" i="1"/>
  <c r="W7699" i="1"/>
  <c r="X7699" i="1"/>
  <c r="Y7699" i="1"/>
  <c r="V7700" i="1"/>
  <c r="W7700" i="1"/>
  <c r="X7700" i="1"/>
  <c r="Y7700" i="1"/>
  <c r="V7701" i="1"/>
  <c r="W7701" i="1"/>
  <c r="X7701" i="1"/>
  <c r="Y7701" i="1"/>
  <c r="V7702" i="1"/>
  <c r="W7702" i="1"/>
  <c r="X7702" i="1"/>
  <c r="Y7702" i="1"/>
  <c r="V7703" i="1"/>
  <c r="W7703" i="1"/>
  <c r="X7703" i="1"/>
  <c r="Y7703" i="1"/>
  <c r="V7704" i="1"/>
  <c r="W7704" i="1"/>
  <c r="X7704" i="1"/>
  <c r="Y7704" i="1"/>
  <c r="V7705" i="1"/>
  <c r="W7705" i="1"/>
  <c r="X7705" i="1"/>
  <c r="Y7705" i="1"/>
  <c r="V7706" i="1"/>
  <c r="W7706" i="1"/>
  <c r="X7706" i="1"/>
  <c r="Y7706" i="1"/>
  <c r="V7707" i="1"/>
  <c r="W7707" i="1"/>
  <c r="X7707" i="1"/>
  <c r="Y7707" i="1"/>
  <c r="V7708" i="1"/>
  <c r="W7708" i="1"/>
  <c r="X7708" i="1"/>
  <c r="Y7708" i="1"/>
  <c r="V7709" i="1"/>
  <c r="W7709" i="1"/>
  <c r="X7709" i="1"/>
  <c r="Y7709" i="1"/>
  <c r="V7710" i="1"/>
  <c r="W7710" i="1"/>
  <c r="X7710" i="1"/>
  <c r="Y7710" i="1"/>
  <c r="V7711" i="1"/>
  <c r="W7711" i="1"/>
  <c r="X7711" i="1"/>
  <c r="Y7711" i="1"/>
  <c r="V7712" i="1"/>
  <c r="W7712" i="1"/>
  <c r="X7712" i="1"/>
  <c r="Y7712" i="1"/>
  <c r="V7713" i="1"/>
  <c r="W7713" i="1"/>
  <c r="X7713" i="1"/>
  <c r="Y7713" i="1"/>
  <c r="V7714" i="1"/>
  <c r="W7714" i="1"/>
  <c r="X7714" i="1"/>
  <c r="Y7714" i="1"/>
  <c r="V7715" i="1"/>
  <c r="W7715" i="1"/>
  <c r="X7715" i="1"/>
  <c r="Y7715" i="1"/>
  <c r="V7716" i="1"/>
  <c r="W7716" i="1"/>
  <c r="X7716" i="1"/>
  <c r="Y7716" i="1"/>
  <c r="V7717" i="1"/>
  <c r="W7717" i="1"/>
  <c r="X7717" i="1"/>
  <c r="Y7717" i="1"/>
  <c r="V7718" i="1"/>
  <c r="W7718" i="1"/>
  <c r="X7718" i="1"/>
  <c r="Y7718" i="1"/>
  <c r="V7719" i="1"/>
  <c r="W7719" i="1"/>
  <c r="X7719" i="1"/>
  <c r="Y7719" i="1"/>
  <c r="V7720" i="1"/>
  <c r="W7720" i="1"/>
  <c r="X7720" i="1"/>
  <c r="Y7720" i="1"/>
  <c r="V7721" i="1"/>
  <c r="W7721" i="1"/>
  <c r="X7721" i="1"/>
  <c r="Y7721" i="1"/>
  <c r="V7722" i="1"/>
  <c r="W7722" i="1"/>
  <c r="X7722" i="1"/>
  <c r="Y7722" i="1"/>
  <c r="V7723" i="1"/>
  <c r="W7723" i="1"/>
  <c r="X7723" i="1"/>
  <c r="Y7723" i="1"/>
  <c r="V7724" i="1"/>
  <c r="W7724" i="1"/>
  <c r="X7724" i="1"/>
  <c r="Y7724" i="1"/>
  <c r="V7725" i="1"/>
  <c r="W7725" i="1"/>
  <c r="X7725" i="1"/>
  <c r="Y7725" i="1"/>
  <c r="V7726" i="1"/>
  <c r="W7726" i="1"/>
  <c r="X7726" i="1"/>
  <c r="Y7726" i="1"/>
  <c r="V7727" i="1"/>
  <c r="W7727" i="1"/>
  <c r="X7727" i="1"/>
  <c r="Y7727" i="1"/>
  <c r="V7728" i="1"/>
  <c r="W7728" i="1"/>
  <c r="X7728" i="1"/>
  <c r="Y7728" i="1"/>
  <c r="V7729" i="1"/>
  <c r="W7729" i="1"/>
  <c r="X7729" i="1"/>
  <c r="Y7729" i="1"/>
  <c r="V7730" i="1"/>
  <c r="W7730" i="1"/>
  <c r="X7730" i="1"/>
  <c r="Y7730" i="1"/>
  <c r="V7731" i="1"/>
  <c r="W7731" i="1"/>
  <c r="X7731" i="1"/>
  <c r="Y7731" i="1"/>
  <c r="V7732" i="1"/>
  <c r="W7732" i="1"/>
  <c r="X7732" i="1"/>
  <c r="Y7732" i="1"/>
  <c r="V7733" i="1"/>
  <c r="W7733" i="1"/>
  <c r="X7733" i="1"/>
  <c r="Y7733" i="1"/>
  <c r="V7734" i="1"/>
  <c r="W7734" i="1"/>
  <c r="X7734" i="1"/>
  <c r="Y7734" i="1"/>
  <c r="V7735" i="1"/>
  <c r="W7735" i="1"/>
  <c r="X7735" i="1"/>
  <c r="Y7735" i="1"/>
  <c r="V7736" i="1"/>
  <c r="W7736" i="1"/>
  <c r="X7736" i="1"/>
  <c r="Y7736" i="1"/>
  <c r="V7737" i="1"/>
  <c r="W7737" i="1"/>
  <c r="X7737" i="1"/>
  <c r="Y7737" i="1"/>
  <c r="V7738" i="1"/>
  <c r="W7738" i="1"/>
  <c r="X7738" i="1"/>
  <c r="Y7738" i="1"/>
  <c r="V7739" i="1"/>
  <c r="W7739" i="1"/>
  <c r="X7739" i="1"/>
  <c r="Y7739" i="1"/>
  <c r="V7740" i="1"/>
  <c r="W7740" i="1"/>
  <c r="X7740" i="1"/>
  <c r="Y7740" i="1"/>
  <c r="V7741" i="1"/>
  <c r="W7741" i="1"/>
  <c r="X7741" i="1"/>
  <c r="Y7741" i="1"/>
  <c r="V7742" i="1"/>
  <c r="W7742" i="1"/>
  <c r="X7742" i="1"/>
  <c r="Y7742" i="1"/>
  <c r="V7743" i="1"/>
  <c r="W7743" i="1"/>
  <c r="X7743" i="1"/>
  <c r="Y7743" i="1"/>
  <c r="V7744" i="1"/>
  <c r="W7744" i="1"/>
  <c r="X7744" i="1"/>
  <c r="Y7744" i="1"/>
  <c r="V7745" i="1"/>
  <c r="W7745" i="1"/>
  <c r="X7745" i="1"/>
  <c r="Y7745" i="1"/>
  <c r="V7746" i="1"/>
  <c r="W7746" i="1"/>
  <c r="X7746" i="1"/>
  <c r="Y7746" i="1"/>
  <c r="V7747" i="1"/>
  <c r="W7747" i="1"/>
  <c r="X7747" i="1"/>
  <c r="Y7747" i="1"/>
  <c r="V7748" i="1"/>
  <c r="W7748" i="1"/>
  <c r="X7748" i="1"/>
  <c r="Y7748" i="1"/>
  <c r="V7749" i="1"/>
  <c r="W7749" i="1"/>
  <c r="X7749" i="1"/>
  <c r="Y7749" i="1"/>
  <c r="V7750" i="1"/>
  <c r="W7750" i="1"/>
  <c r="X7750" i="1"/>
  <c r="Y7750" i="1"/>
  <c r="V7751" i="1"/>
  <c r="W7751" i="1"/>
  <c r="X7751" i="1"/>
  <c r="Y7751" i="1"/>
  <c r="V7752" i="1"/>
  <c r="W7752" i="1"/>
  <c r="X7752" i="1"/>
  <c r="Y7752" i="1"/>
  <c r="V7753" i="1"/>
  <c r="W7753" i="1"/>
  <c r="X7753" i="1"/>
  <c r="Y7753" i="1"/>
  <c r="V7754" i="1"/>
  <c r="W7754" i="1"/>
  <c r="X7754" i="1"/>
  <c r="Y7754" i="1"/>
  <c r="V7755" i="1"/>
  <c r="W7755" i="1"/>
  <c r="X7755" i="1"/>
  <c r="Y7755" i="1"/>
  <c r="V7756" i="1"/>
  <c r="W7756" i="1"/>
  <c r="X7756" i="1"/>
  <c r="Y7756" i="1"/>
  <c r="V7757" i="1"/>
  <c r="W7757" i="1"/>
  <c r="X7757" i="1"/>
  <c r="Y7757" i="1"/>
  <c r="V7758" i="1"/>
  <c r="W7758" i="1"/>
  <c r="X7758" i="1"/>
  <c r="Y7758" i="1"/>
  <c r="V7759" i="1"/>
  <c r="W7759" i="1"/>
  <c r="X7759" i="1"/>
  <c r="Y7759" i="1"/>
  <c r="V7760" i="1"/>
  <c r="W7760" i="1"/>
  <c r="X7760" i="1"/>
  <c r="Y7760" i="1"/>
  <c r="V7761" i="1"/>
  <c r="W7761" i="1"/>
  <c r="X7761" i="1"/>
  <c r="Y7761" i="1"/>
  <c r="V7762" i="1"/>
  <c r="W7762" i="1"/>
  <c r="X7762" i="1"/>
  <c r="Y7762" i="1"/>
  <c r="V7763" i="1"/>
  <c r="W7763" i="1"/>
  <c r="X7763" i="1"/>
  <c r="Y7763" i="1"/>
  <c r="V7764" i="1"/>
  <c r="W7764" i="1"/>
  <c r="X7764" i="1"/>
  <c r="Y7764" i="1"/>
  <c r="V7765" i="1"/>
  <c r="W7765" i="1"/>
  <c r="X7765" i="1"/>
  <c r="Y7765" i="1"/>
  <c r="V7766" i="1"/>
  <c r="W7766" i="1"/>
  <c r="X7766" i="1"/>
  <c r="Y7766" i="1"/>
  <c r="V7767" i="1"/>
  <c r="W7767" i="1"/>
  <c r="X7767" i="1"/>
  <c r="Y7767" i="1"/>
  <c r="V7768" i="1"/>
  <c r="W7768" i="1"/>
  <c r="X7768" i="1"/>
  <c r="Y7768" i="1"/>
  <c r="V7769" i="1"/>
  <c r="W7769" i="1"/>
  <c r="X7769" i="1"/>
  <c r="Y7769" i="1"/>
  <c r="V7770" i="1"/>
  <c r="W7770" i="1"/>
  <c r="X7770" i="1"/>
  <c r="Y7770" i="1"/>
  <c r="V7771" i="1"/>
  <c r="W7771" i="1"/>
  <c r="X7771" i="1"/>
  <c r="Y7771" i="1"/>
  <c r="V7772" i="1"/>
  <c r="W7772" i="1"/>
  <c r="X7772" i="1"/>
  <c r="Y7772" i="1"/>
  <c r="V7773" i="1"/>
  <c r="W7773" i="1"/>
  <c r="X7773" i="1"/>
  <c r="Y7773" i="1"/>
  <c r="V7774" i="1"/>
  <c r="W7774" i="1"/>
  <c r="X7774" i="1"/>
  <c r="Y7774" i="1"/>
  <c r="V7775" i="1"/>
  <c r="W7775" i="1"/>
  <c r="X7775" i="1"/>
  <c r="Y7775" i="1"/>
  <c r="V7776" i="1"/>
  <c r="W7776" i="1"/>
  <c r="X7776" i="1"/>
  <c r="Y7776" i="1"/>
  <c r="V7777" i="1"/>
  <c r="W7777" i="1"/>
  <c r="X7777" i="1"/>
  <c r="Y7777" i="1"/>
  <c r="V7778" i="1"/>
  <c r="W7778" i="1"/>
  <c r="X7778" i="1"/>
  <c r="Y7778" i="1"/>
  <c r="V7779" i="1"/>
  <c r="W7779" i="1"/>
  <c r="X7779" i="1"/>
  <c r="Y7779" i="1"/>
  <c r="V7780" i="1"/>
  <c r="W7780" i="1"/>
  <c r="X7780" i="1"/>
  <c r="Y7780" i="1"/>
  <c r="V7781" i="1"/>
  <c r="W7781" i="1"/>
  <c r="X7781" i="1"/>
  <c r="Y7781" i="1"/>
  <c r="V7782" i="1"/>
  <c r="W7782" i="1"/>
  <c r="X7782" i="1"/>
  <c r="Y7782" i="1"/>
  <c r="V7783" i="1"/>
  <c r="W7783" i="1"/>
  <c r="X7783" i="1"/>
  <c r="Y7783" i="1"/>
  <c r="V7784" i="1"/>
  <c r="W7784" i="1"/>
  <c r="X7784" i="1"/>
  <c r="Y7784" i="1"/>
  <c r="V7785" i="1"/>
  <c r="W7785" i="1"/>
  <c r="X7785" i="1"/>
  <c r="Y7785" i="1"/>
  <c r="V7786" i="1"/>
  <c r="W7786" i="1"/>
  <c r="X7786" i="1"/>
  <c r="Y7786" i="1"/>
  <c r="V7787" i="1"/>
  <c r="W7787" i="1"/>
  <c r="X7787" i="1"/>
  <c r="Y7787" i="1"/>
  <c r="V7788" i="1"/>
  <c r="W7788" i="1"/>
  <c r="X7788" i="1"/>
  <c r="Y7788" i="1"/>
  <c r="V7789" i="1"/>
  <c r="W7789" i="1"/>
  <c r="X7789" i="1"/>
  <c r="Y7789" i="1"/>
  <c r="V7790" i="1"/>
  <c r="W7790" i="1"/>
  <c r="X7790" i="1"/>
  <c r="Y7790" i="1"/>
  <c r="V7791" i="1"/>
  <c r="W7791" i="1"/>
  <c r="X7791" i="1"/>
  <c r="Y7791" i="1"/>
  <c r="V7792" i="1"/>
  <c r="W7792" i="1"/>
  <c r="X7792" i="1"/>
  <c r="Y7792" i="1"/>
  <c r="V7793" i="1"/>
  <c r="W7793" i="1"/>
  <c r="X7793" i="1"/>
  <c r="Y7793" i="1"/>
  <c r="V7794" i="1"/>
  <c r="W7794" i="1"/>
  <c r="X7794" i="1"/>
  <c r="Y7794" i="1"/>
  <c r="V7795" i="1"/>
  <c r="W7795" i="1"/>
  <c r="X7795" i="1"/>
  <c r="Y7795" i="1"/>
  <c r="V7796" i="1"/>
  <c r="W7796" i="1"/>
  <c r="X7796" i="1"/>
  <c r="Y7796" i="1"/>
  <c r="V7797" i="1"/>
  <c r="W7797" i="1"/>
  <c r="X7797" i="1"/>
  <c r="Y7797" i="1"/>
  <c r="V7798" i="1"/>
  <c r="W7798" i="1"/>
  <c r="X7798" i="1"/>
  <c r="Y7798" i="1"/>
  <c r="V7799" i="1"/>
  <c r="W7799" i="1"/>
  <c r="X7799" i="1"/>
  <c r="Y7799" i="1"/>
  <c r="V7800" i="1"/>
  <c r="W7800" i="1"/>
  <c r="X7800" i="1"/>
  <c r="Y7800" i="1"/>
  <c r="V7801" i="1"/>
  <c r="W7801" i="1"/>
  <c r="X7801" i="1"/>
  <c r="Y7801" i="1"/>
  <c r="V7802" i="1"/>
  <c r="W7802" i="1"/>
  <c r="X7802" i="1"/>
  <c r="Y7802" i="1"/>
  <c r="V7803" i="1"/>
  <c r="W7803" i="1"/>
  <c r="X7803" i="1"/>
  <c r="Y7803" i="1"/>
  <c r="V7804" i="1"/>
  <c r="W7804" i="1"/>
  <c r="X7804" i="1"/>
  <c r="Y7804" i="1"/>
  <c r="V7805" i="1"/>
  <c r="W7805" i="1"/>
  <c r="X7805" i="1"/>
  <c r="Y7805" i="1"/>
  <c r="V7806" i="1"/>
  <c r="W7806" i="1"/>
  <c r="X7806" i="1"/>
  <c r="Y7806" i="1"/>
  <c r="V7807" i="1"/>
  <c r="W7807" i="1"/>
  <c r="X7807" i="1"/>
  <c r="Y7807" i="1"/>
  <c r="V7808" i="1"/>
  <c r="W7808" i="1"/>
  <c r="X7808" i="1"/>
  <c r="Y7808" i="1"/>
  <c r="V7809" i="1"/>
  <c r="W7809" i="1"/>
  <c r="X7809" i="1"/>
  <c r="Y7809" i="1"/>
  <c r="V7810" i="1"/>
  <c r="W7810" i="1"/>
  <c r="X7810" i="1"/>
  <c r="Y7810" i="1"/>
  <c r="V7811" i="1"/>
  <c r="W7811" i="1"/>
  <c r="X7811" i="1"/>
  <c r="Y7811" i="1"/>
  <c r="V7812" i="1"/>
  <c r="W7812" i="1"/>
  <c r="X7812" i="1"/>
  <c r="Y7812" i="1"/>
  <c r="V7813" i="1"/>
  <c r="W7813" i="1"/>
  <c r="X7813" i="1"/>
  <c r="Y7813" i="1"/>
  <c r="V7814" i="1"/>
  <c r="W7814" i="1"/>
  <c r="X7814" i="1"/>
  <c r="Y7814" i="1"/>
  <c r="V7815" i="1"/>
  <c r="W7815" i="1"/>
  <c r="X7815" i="1"/>
  <c r="Y7815" i="1"/>
  <c r="V7816" i="1"/>
  <c r="W7816" i="1"/>
  <c r="X7816" i="1"/>
  <c r="Y7816" i="1"/>
  <c r="V7817" i="1"/>
  <c r="W7817" i="1"/>
  <c r="X7817" i="1"/>
  <c r="Y7817" i="1"/>
  <c r="V7818" i="1"/>
  <c r="W7818" i="1"/>
  <c r="X7818" i="1"/>
  <c r="Y7818" i="1"/>
  <c r="V7819" i="1"/>
  <c r="W7819" i="1"/>
  <c r="X7819" i="1"/>
  <c r="Y7819" i="1"/>
  <c r="V7820" i="1"/>
  <c r="W7820" i="1"/>
  <c r="X7820" i="1"/>
  <c r="Y7820" i="1"/>
  <c r="V7821" i="1"/>
  <c r="W7821" i="1"/>
  <c r="X7821" i="1"/>
  <c r="Y7821" i="1"/>
  <c r="V7822" i="1"/>
  <c r="W7822" i="1"/>
  <c r="X7822" i="1"/>
  <c r="Y7822" i="1"/>
  <c r="V7823" i="1"/>
  <c r="W7823" i="1"/>
  <c r="X7823" i="1"/>
  <c r="Y7823" i="1"/>
  <c r="V7824" i="1"/>
  <c r="W7824" i="1"/>
  <c r="X7824" i="1"/>
  <c r="Y7824" i="1"/>
  <c r="V7825" i="1"/>
  <c r="W7825" i="1"/>
  <c r="X7825" i="1"/>
  <c r="Y7825" i="1"/>
  <c r="V7826" i="1"/>
  <c r="W7826" i="1"/>
  <c r="X7826" i="1"/>
  <c r="Y7826" i="1"/>
  <c r="V7827" i="1"/>
  <c r="W7827" i="1"/>
  <c r="X7827" i="1"/>
  <c r="Y7827" i="1"/>
  <c r="V7828" i="1"/>
  <c r="W7828" i="1"/>
  <c r="X7828" i="1"/>
  <c r="Y7828" i="1"/>
  <c r="V7829" i="1"/>
  <c r="W7829" i="1"/>
  <c r="X7829" i="1"/>
  <c r="Y7829" i="1"/>
  <c r="V7830" i="1"/>
  <c r="W7830" i="1"/>
  <c r="X7830" i="1"/>
  <c r="Y7830" i="1"/>
  <c r="V7831" i="1"/>
  <c r="W7831" i="1"/>
  <c r="X7831" i="1"/>
  <c r="Y7831" i="1"/>
  <c r="V7832" i="1"/>
  <c r="W7832" i="1"/>
  <c r="X7832" i="1"/>
  <c r="Y7832" i="1"/>
  <c r="V7833" i="1"/>
  <c r="W7833" i="1"/>
  <c r="X7833" i="1"/>
  <c r="Y7833" i="1"/>
  <c r="V7834" i="1"/>
  <c r="W7834" i="1"/>
  <c r="X7834" i="1"/>
  <c r="Y7834" i="1"/>
  <c r="V7835" i="1"/>
  <c r="W7835" i="1"/>
  <c r="X7835" i="1"/>
  <c r="Y7835" i="1"/>
  <c r="V7836" i="1"/>
  <c r="W7836" i="1"/>
  <c r="X7836" i="1"/>
  <c r="Y7836" i="1"/>
  <c r="V7837" i="1"/>
  <c r="W7837" i="1"/>
  <c r="X7837" i="1"/>
  <c r="Y7837" i="1"/>
  <c r="V7838" i="1"/>
  <c r="W7838" i="1"/>
  <c r="X7838" i="1"/>
  <c r="Y7838" i="1"/>
  <c r="V7839" i="1"/>
  <c r="W7839" i="1"/>
  <c r="X7839" i="1"/>
  <c r="Y7839" i="1"/>
  <c r="V7840" i="1"/>
  <c r="W7840" i="1"/>
  <c r="X7840" i="1"/>
  <c r="Y7840" i="1"/>
  <c r="V7841" i="1"/>
  <c r="W7841" i="1"/>
  <c r="X7841" i="1"/>
  <c r="Y7841" i="1"/>
  <c r="V7842" i="1"/>
  <c r="W7842" i="1"/>
  <c r="X7842" i="1"/>
  <c r="Y7842" i="1"/>
  <c r="V7843" i="1"/>
  <c r="W7843" i="1"/>
  <c r="X7843" i="1"/>
  <c r="Y7843" i="1"/>
  <c r="V7844" i="1"/>
  <c r="W7844" i="1"/>
  <c r="X7844" i="1"/>
  <c r="Y7844" i="1"/>
  <c r="V7845" i="1"/>
  <c r="W7845" i="1"/>
  <c r="X7845" i="1"/>
  <c r="Y7845" i="1"/>
  <c r="V7846" i="1"/>
  <c r="W7846" i="1"/>
  <c r="X7846" i="1"/>
  <c r="Y7846" i="1"/>
  <c r="V7847" i="1"/>
  <c r="W7847" i="1"/>
  <c r="X7847" i="1"/>
  <c r="Y7847" i="1"/>
  <c r="V7848" i="1"/>
  <c r="W7848" i="1"/>
  <c r="X7848" i="1"/>
  <c r="Y7848" i="1"/>
  <c r="V7849" i="1"/>
  <c r="W7849" i="1"/>
  <c r="X7849" i="1"/>
  <c r="Y7849" i="1"/>
  <c r="V7850" i="1"/>
  <c r="W7850" i="1"/>
  <c r="X7850" i="1"/>
  <c r="Y7850" i="1"/>
  <c r="V7851" i="1"/>
  <c r="W7851" i="1"/>
  <c r="X7851" i="1"/>
  <c r="Y7851" i="1"/>
  <c r="V7852" i="1"/>
  <c r="W7852" i="1"/>
  <c r="X7852" i="1"/>
  <c r="Y7852" i="1"/>
  <c r="V7853" i="1"/>
  <c r="W7853" i="1"/>
  <c r="X7853" i="1"/>
  <c r="Y7853" i="1"/>
  <c r="V7854" i="1"/>
  <c r="W7854" i="1"/>
  <c r="X7854" i="1"/>
  <c r="Y7854" i="1"/>
  <c r="V7855" i="1"/>
  <c r="W7855" i="1"/>
  <c r="X7855" i="1"/>
  <c r="Y7855" i="1"/>
  <c r="V7856" i="1"/>
  <c r="W7856" i="1"/>
  <c r="X7856" i="1"/>
  <c r="Y7856" i="1"/>
  <c r="V7857" i="1"/>
  <c r="W7857" i="1"/>
  <c r="X7857" i="1"/>
  <c r="Y7857" i="1"/>
  <c r="V7858" i="1"/>
  <c r="W7858" i="1"/>
  <c r="X7858" i="1"/>
  <c r="Y7858" i="1"/>
  <c r="V7859" i="1"/>
  <c r="W7859" i="1"/>
  <c r="X7859" i="1"/>
  <c r="Y7859" i="1"/>
  <c r="V7860" i="1"/>
  <c r="W7860" i="1"/>
  <c r="X7860" i="1"/>
  <c r="Y7860" i="1"/>
  <c r="V7861" i="1"/>
  <c r="W7861" i="1"/>
  <c r="X7861" i="1"/>
  <c r="Y7861" i="1"/>
  <c r="V7862" i="1"/>
  <c r="W7862" i="1"/>
  <c r="X7862" i="1"/>
  <c r="Y7862" i="1"/>
  <c r="V7863" i="1"/>
  <c r="W7863" i="1"/>
  <c r="X7863" i="1"/>
  <c r="Y7863" i="1"/>
  <c r="V7864" i="1"/>
  <c r="W7864" i="1"/>
  <c r="X7864" i="1"/>
  <c r="Y7864" i="1"/>
  <c r="V7865" i="1"/>
  <c r="W7865" i="1"/>
  <c r="X7865" i="1"/>
  <c r="Y7865" i="1"/>
  <c r="V7866" i="1"/>
  <c r="W7866" i="1"/>
  <c r="X7866" i="1"/>
  <c r="Y7866" i="1"/>
  <c r="V7867" i="1"/>
  <c r="W7867" i="1"/>
  <c r="X7867" i="1"/>
  <c r="Y7867" i="1"/>
  <c r="V7868" i="1"/>
  <c r="W7868" i="1"/>
  <c r="X7868" i="1"/>
  <c r="Y7868" i="1"/>
  <c r="V7869" i="1"/>
  <c r="W7869" i="1"/>
  <c r="X7869" i="1"/>
  <c r="Y7869" i="1"/>
  <c r="V7870" i="1"/>
  <c r="W7870" i="1"/>
  <c r="X7870" i="1"/>
  <c r="Y7870" i="1"/>
  <c r="V7871" i="1"/>
  <c r="W7871" i="1"/>
  <c r="X7871" i="1"/>
  <c r="Y7871" i="1"/>
  <c r="V7872" i="1"/>
  <c r="W7872" i="1"/>
  <c r="X7872" i="1"/>
  <c r="Y7872" i="1"/>
  <c r="V7873" i="1"/>
  <c r="W7873" i="1"/>
  <c r="X7873" i="1"/>
  <c r="Y7873" i="1"/>
  <c r="V7874" i="1"/>
  <c r="W7874" i="1"/>
  <c r="X7874" i="1"/>
  <c r="Y7874" i="1"/>
  <c r="V7875" i="1"/>
  <c r="W7875" i="1"/>
  <c r="X7875" i="1"/>
  <c r="Y7875" i="1"/>
  <c r="V7876" i="1"/>
  <c r="W7876" i="1"/>
  <c r="X7876" i="1"/>
  <c r="Y7876" i="1"/>
  <c r="V7877" i="1"/>
  <c r="W7877" i="1"/>
  <c r="X7877" i="1"/>
  <c r="Y7877" i="1"/>
  <c r="V7878" i="1"/>
  <c r="W7878" i="1"/>
  <c r="X7878" i="1"/>
  <c r="Y7878" i="1"/>
  <c r="V7879" i="1"/>
  <c r="W7879" i="1"/>
  <c r="X7879" i="1"/>
  <c r="Y7879" i="1"/>
  <c r="V7880" i="1"/>
  <c r="W7880" i="1"/>
  <c r="X7880" i="1"/>
  <c r="Y7880" i="1"/>
  <c r="V7881" i="1"/>
  <c r="W7881" i="1"/>
  <c r="X7881" i="1"/>
  <c r="Y7881" i="1"/>
  <c r="V7882" i="1"/>
  <c r="W7882" i="1"/>
  <c r="X7882" i="1"/>
  <c r="Y7882" i="1"/>
  <c r="V7883" i="1"/>
  <c r="W7883" i="1"/>
  <c r="X7883" i="1"/>
  <c r="Y7883" i="1"/>
  <c r="V7884" i="1"/>
  <c r="W7884" i="1"/>
  <c r="X7884" i="1"/>
  <c r="Y7884" i="1"/>
  <c r="V7885" i="1"/>
  <c r="W7885" i="1"/>
  <c r="X7885" i="1"/>
  <c r="Y7885" i="1"/>
  <c r="V7886" i="1"/>
  <c r="W7886" i="1"/>
  <c r="X7886" i="1"/>
  <c r="Y7886" i="1"/>
  <c r="V7887" i="1"/>
  <c r="W7887" i="1"/>
  <c r="X7887" i="1"/>
  <c r="Y7887" i="1"/>
  <c r="V7888" i="1"/>
  <c r="W7888" i="1"/>
  <c r="X7888" i="1"/>
  <c r="Y7888" i="1"/>
  <c r="V7889" i="1"/>
  <c r="W7889" i="1"/>
  <c r="X7889" i="1"/>
  <c r="Y7889" i="1"/>
  <c r="V7890" i="1"/>
  <c r="W7890" i="1"/>
  <c r="X7890" i="1"/>
  <c r="Y7890" i="1"/>
  <c r="V7891" i="1"/>
  <c r="W7891" i="1"/>
  <c r="X7891" i="1"/>
  <c r="Y7891" i="1"/>
  <c r="V7892" i="1"/>
  <c r="W7892" i="1"/>
  <c r="X7892" i="1"/>
  <c r="Y7892" i="1"/>
  <c r="V7893" i="1"/>
  <c r="W7893" i="1"/>
  <c r="X7893" i="1"/>
  <c r="Y7893" i="1"/>
  <c r="V7894" i="1"/>
  <c r="W7894" i="1"/>
  <c r="X7894" i="1"/>
  <c r="Y7894" i="1"/>
  <c r="V7895" i="1"/>
  <c r="W7895" i="1"/>
  <c r="X7895" i="1"/>
  <c r="Y7895" i="1"/>
  <c r="V7896" i="1"/>
  <c r="W7896" i="1"/>
  <c r="X7896" i="1"/>
  <c r="Y7896" i="1"/>
  <c r="V7897" i="1"/>
  <c r="W7897" i="1"/>
  <c r="X7897" i="1"/>
  <c r="Y7897" i="1"/>
  <c r="V7898" i="1"/>
  <c r="W7898" i="1"/>
  <c r="X7898" i="1"/>
  <c r="Y7898" i="1"/>
  <c r="V7899" i="1"/>
  <c r="W7899" i="1"/>
  <c r="X7899" i="1"/>
  <c r="Y7899" i="1"/>
  <c r="V7900" i="1"/>
  <c r="W7900" i="1"/>
  <c r="X7900" i="1"/>
  <c r="Y7900" i="1"/>
  <c r="V7901" i="1"/>
  <c r="W7901" i="1"/>
  <c r="X7901" i="1"/>
  <c r="Y7901" i="1"/>
  <c r="V7902" i="1"/>
  <c r="W7902" i="1"/>
  <c r="X7902" i="1"/>
  <c r="Y7902" i="1"/>
  <c r="V7903" i="1"/>
  <c r="W7903" i="1"/>
  <c r="X7903" i="1"/>
  <c r="Y7903" i="1"/>
  <c r="V7904" i="1"/>
  <c r="W7904" i="1"/>
  <c r="X7904" i="1"/>
  <c r="Y7904" i="1"/>
  <c r="V7905" i="1"/>
  <c r="W7905" i="1"/>
  <c r="X7905" i="1"/>
  <c r="Y7905" i="1"/>
  <c r="V7906" i="1"/>
  <c r="W7906" i="1"/>
  <c r="X7906" i="1"/>
  <c r="Y7906" i="1"/>
  <c r="V7907" i="1"/>
  <c r="W7907" i="1"/>
  <c r="X7907" i="1"/>
  <c r="Y7907" i="1"/>
  <c r="V7908" i="1"/>
  <c r="W7908" i="1"/>
  <c r="X7908" i="1"/>
  <c r="Y7908" i="1"/>
  <c r="V7909" i="1"/>
  <c r="W7909" i="1"/>
  <c r="X7909" i="1"/>
  <c r="Y7909" i="1"/>
  <c r="V7910" i="1"/>
  <c r="W7910" i="1"/>
  <c r="X7910" i="1"/>
  <c r="Y7910" i="1"/>
  <c r="V7911" i="1"/>
  <c r="W7911" i="1"/>
  <c r="X7911" i="1"/>
  <c r="Y7911" i="1"/>
  <c r="V7912" i="1"/>
  <c r="W7912" i="1"/>
  <c r="X7912" i="1"/>
  <c r="Y7912" i="1"/>
  <c r="V7913" i="1"/>
  <c r="W7913" i="1"/>
  <c r="X7913" i="1"/>
  <c r="Y7913" i="1"/>
  <c r="V7914" i="1"/>
  <c r="W7914" i="1"/>
  <c r="X7914" i="1"/>
  <c r="Y7914" i="1"/>
  <c r="V7915" i="1"/>
  <c r="W7915" i="1"/>
  <c r="X7915" i="1"/>
  <c r="Y7915" i="1"/>
  <c r="V7916" i="1"/>
  <c r="W7916" i="1"/>
  <c r="X7916" i="1"/>
  <c r="Y7916" i="1"/>
  <c r="V7917" i="1"/>
  <c r="W7917" i="1"/>
  <c r="X7917" i="1"/>
  <c r="Y7917" i="1"/>
  <c r="V7918" i="1"/>
  <c r="W7918" i="1"/>
  <c r="X7918" i="1"/>
  <c r="Y7918" i="1"/>
  <c r="V7919" i="1"/>
  <c r="W7919" i="1"/>
  <c r="X7919" i="1"/>
  <c r="Y7919" i="1"/>
  <c r="V7920" i="1"/>
  <c r="W7920" i="1"/>
  <c r="X7920" i="1"/>
  <c r="Y7920" i="1"/>
  <c r="V7921" i="1"/>
  <c r="W7921" i="1"/>
  <c r="X7921" i="1"/>
  <c r="Y7921" i="1"/>
  <c r="V7922" i="1"/>
  <c r="W7922" i="1"/>
  <c r="X7922" i="1"/>
  <c r="Y7922" i="1"/>
  <c r="V7923" i="1"/>
  <c r="W7923" i="1"/>
  <c r="X7923" i="1"/>
  <c r="Y7923" i="1"/>
  <c r="V7924" i="1"/>
  <c r="W7924" i="1"/>
  <c r="X7924" i="1"/>
  <c r="Y7924" i="1"/>
  <c r="V7925" i="1"/>
  <c r="W7925" i="1"/>
  <c r="X7925" i="1"/>
  <c r="Y7925" i="1"/>
  <c r="V7926" i="1"/>
  <c r="W7926" i="1"/>
  <c r="X7926" i="1"/>
  <c r="Y7926" i="1"/>
  <c r="V7927" i="1"/>
  <c r="W7927" i="1"/>
  <c r="X7927" i="1"/>
  <c r="Y7927" i="1"/>
  <c r="V7928" i="1"/>
  <c r="W7928" i="1"/>
  <c r="X7928" i="1"/>
  <c r="Y7928" i="1"/>
  <c r="V7929" i="1"/>
  <c r="W7929" i="1"/>
  <c r="X7929" i="1"/>
  <c r="Y7929" i="1"/>
  <c r="V7930" i="1"/>
  <c r="W7930" i="1"/>
  <c r="X7930" i="1"/>
  <c r="Y7930" i="1"/>
  <c r="V7931" i="1"/>
  <c r="W7931" i="1"/>
  <c r="X7931" i="1"/>
  <c r="Y7931" i="1"/>
  <c r="V7932" i="1"/>
  <c r="W7932" i="1"/>
  <c r="X7932" i="1"/>
  <c r="Y7932" i="1"/>
  <c r="V7933" i="1"/>
  <c r="W7933" i="1"/>
  <c r="X7933" i="1"/>
  <c r="Y7933" i="1"/>
  <c r="V7934" i="1"/>
  <c r="W7934" i="1"/>
  <c r="X7934" i="1"/>
  <c r="Y7934" i="1"/>
  <c r="V7935" i="1"/>
  <c r="W7935" i="1"/>
  <c r="X7935" i="1"/>
  <c r="Y7935" i="1"/>
  <c r="V7936" i="1"/>
  <c r="W7936" i="1"/>
  <c r="X7936" i="1"/>
  <c r="Y7936" i="1"/>
  <c r="V7937" i="1"/>
  <c r="W7937" i="1"/>
  <c r="X7937" i="1"/>
  <c r="Y7937" i="1"/>
  <c r="V7938" i="1"/>
  <c r="W7938" i="1"/>
  <c r="X7938" i="1"/>
  <c r="Y7938" i="1"/>
  <c r="V7939" i="1"/>
  <c r="W7939" i="1"/>
  <c r="X7939" i="1"/>
  <c r="Y7939" i="1"/>
  <c r="V7940" i="1"/>
  <c r="W7940" i="1"/>
  <c r="X7940" i="1"/>
  <c r="Y7940" i="1"/>
  <c r="V7941" i="1"/>
  <c r="W7941" i="1"/>
  <c r="X7941" i="1"/>
  <c r="Y7941" i="1"/>
  <c r="V7942" i="1"/>
  <c r="W7942" i="1"/>
  <c r="X7942" i="1"/>
  <c r="Y7942" i="1"/>
  <c r="V7943" i="1"/>
  <c r="W7943" i="1"/>
  <c r="X7943" i="1"/>
  <c r="Y7943" i="1"/>
  <c r="V7944" i="1"/>
  <c r="W7944" i="1"/>
  <c r="X7944" i="1"/>
  <c r="Y7944" i="1"/>
  <c r="V7945" i="1"/>
  <c r="W7945" i="1"/>
  <c r="X7945" i="1"/>
  <c r="Y7945" i="1"/>
  <c r="V7946" i="1"/>
  <c r="W7946" i="1"/>
  <c r="X7946" i="1"/>
  <c r="Y7946" i="1"/>
  <c r="V7947" i="1"/>
  <c r="W7947" i="1"/>
  <c r="X7947" i="1"/>
  <c r="Y7947" i="1"/>
  <c r="V7948" i="1"/>
  <c r="W7948" i="1"/>
  <c r="X7948" i="1"/>
  <c r="Y7948" i="1"/>
  <c r="V7949" i="1"/>
  <c r="W7949" i="1"/>
  <c r="X7949" i="1"/>
  <c r="Y7949" i="1"/>
  <c r="V7950" i="1"/>
  <c r="W7950" i="1"/>
  <c r="X7950" i="1"/>
  <c r="Y7950" i="1"/>
  <c r="V7951" i="1"/>
  <c r="W7951" i="1"/>
  <c r="X7951" i="1"/>
  <c r="Y7951" i="1"/>
  <c r="V7952" i="1"/>
  <c r="W7952" i="1"/>
  <c r="X7952" i="1"/>
  <c r="Y7952" i="1"/>
  <c r="V7953" i="1"/>
  <c r="W7953" i="1"/>
  <c r="X7953" i="1"/>
  <c r="Y7953" i="1"/>
  <c r="V7954" i="1"/>
  <c r="W7954" i="1"/>
  <c r="X7954" i="1"/>
  <c r="Y7954" i="1"/>
  <c r="V7955" i="1"/>
  <c r="W7955" i="1"/>
  <c r="X7955" i="1"/>
  <c r="Y7955" i="1"/>
  <c r="V7956" i="1"/>
  <c r="W7956" i="1"/>
  <c r="X7956" i="1"/>
  <c r="Y7956" i="1"/>
  <c r="V7957" i="1"/>
  <c r="W7957" i="1"/>
  <c r="X7957" i="1"/>
  <c r="Y7957" i="1"/>
  <c r="V7958" i="1"/>
  <c r="W7958" i="1"/>
  <c r="X7958" i="1"/>
  <c r="Y7958" i="1"/>
  <c r="V7959" i="1"/>
  <c r="W7959" i="1"/>
  <c r="X7959" i="1"/>
  <c r="Y7959" i="1"/>
  <c r="V7960" i="1"/>
  <c r="W7960" i="1"/>
  <c r="X7960" i="1"/>
  <c r="Y7960" i="1"/>
  <c r="V7961" i="1"/>
  <c r="W7961" i="1"/>
  <c r="X7961" i="1"/>
  <c r="Y7961" i="1"/>
  <c r="V7962" i="1"/>
  <c r="W7962" i="1"/>
  <c r="X7962" i="1"/>
  <c r="Y7962" i="1"/>
  <c r="V7963" i="1"/>
  <c r="W7963" i="1"/>
  <c r="X7963" i="1"/>
  <c r="Y7963" i="1"/>
  <c r="V7964" i="1"/>
  <c r="W7964" i="1"/>
  <c r="X7964" i="1"/>
  <c r="Y7964" i="1"/>
  <c r="V7965" i="1"/>
  <c r="W7965" i="1"/>
  <c r="X7965" i="1"/>
  <c r="Y7965" i="1"/>
  <c r="V7966" i="1"/>
  <c r="W7966" i="1"/>
  <c r="X7966" i="1"/>
  <c r="Y7966" i="1"/>
  <c r="V7967" i="1"/>
  <c r="W7967" i="1"/>
  <c r="X7967" i="1"/>
  <c r="Y7967" i="1"/>
  <c r="V7968" i="1"/>
  <c r="W7968" i="1"/>
  <c r="X7968" i="1"/>
  <c r="Y7968" i="1"/>
  <c r="V7969" i="1"/>
  <c r="W7969" i="1"/>
  <c r="X7969" i="1"/>
  <c r="Y7969" i="1"/>
  <c r="V7970" i="1"/>
  <c r="W7970" i="1"/>
  <c r="X7970" i="1"/>
  <c r="Y7970" i="1"/>
  <c r="V7971" i="1"/>
  <c r="W7971" i="1"/>
  <c r="X7971" i="1"/>
  <c r="Y7971" i="1"/>
  <c r="V7972" i="1"/>
  <c r="W7972" i="1"/>
  <c r="X7972" i="1"/>
  <c r="Y7972" i="1"/>
  <c r="V7973" i="1"/>
  <c r="W7973" i="1"/>
  <c r="X7973" i="1"/>
  <c r="Y7973" i="1"/>
  <c r="V7974" i="1"/>
  <c r="W7974" i="1"/>
  <c r="X7974" i="1"/>
  <c r="Y7974" i="1"/>
  <c r="V7975" i="1"/>
  <c r="W7975" i="1"/>
  <c r="X7975" i="1"/>
  <c r="Y7975" i="1"/>
  <c r="V7976" i="1"/>
  <c r="W7976" i="1"/>
  <c r="X7976" i="1"/>
  <c r="Y7976" i="1"/>
  <c r="V7977" i="1"/>
  <c r="W7977" i="1"/>
  <c r="X7977" i="1"/>
  <c r="Y7977" i="1"/>
  <c r="V7978" i="1"/>
  <c r="W7978" i="1"/>
  <c r="X7978" i="1"/>
  <c r="Y7978" i="1"/>
  <c r="V7979" i="1"/>
  <c r="W7979" i="1"/>
  <c r="X7979" i="1"/>
  <c r="Y7979" i="1"/>
  <c r="V7980" i="1"/>
  <c r="W7980" i="1"/>
  <c r="X7980" i="1"/>
  <c r="Y7980" i="1"/>
  <c r="V7981" i="1"/>
  <c r="W7981" i="1"/>
  <c r="X7981" i="1"/>
  <c r="Y7981" i="1"/>
  <c r="V7982" i="1"/>
  <c r="W7982" i="1"/>
  <c r="X7982" i="1"/>
  <c r="Y7982" i="1"/>
  <c r="V7983" i="1"/>
  <c r="W7983" i="1"/>
  <c r="X7983" i="1"/>
  <c r="Y7983" i="1"/>
  <c r="V7984" i="1"/>
  <c r="W7984" i="1"/>
  <c r="X7984" i="1"/>
  <c r="Y7984" i="1"/>
  <c r="V7985" i="1"/>
  <c r="W7985" i="1"/>
  <c r="X7985" i="1"/>
  <c r="Y7985" i="1"/>
  <c r="V7986" i="1"/>
  <c r="W7986" i="1"/>
  <c r="X7986" i="1"/>
  <c r="Y7986" i="1"/>
  <c r="V7987" i="1"/>
  <c r="W7987" i="1"/>
  <c r="X7987" i="1"/>
  <c r="Y7987" i="1"/>
  <c r="V7988" i="1"/>
  <c r="W7988" i="1"/>
  <c r="X7988" i="1"/>
  <c r="Y7988" i="1"/>
  <c r="V7989" i="1"/>
  <c r="W7989" i="1"/>
  <c r="X7989" i="1"/>
  <c r="Y7989" i="1"/>
  <c r="V7990" i="1"/>
  <c r="W7990" i="1"/>
  <c r="X7990" i="1"/>
  <c r="Y7990" i="1"/>
  <c r="V7991" i="1"/>
  <c r="W7991" i="1"/>
  <c r="X7991" i="1"/>
  <c r="Y7991" i="1"/>
  <c r="V7992" i="1"/>
  <c r="W7992" i="1"/>
  <c r="X7992" i="1"/>
  <c r="Y7992" i="1"/>
  <c r="V7993" i="1"/>
  <c r="W7993" i="1"/>
  <c r="X7993" i="1"/>
  <c r="Y7993" i="1"/>
  <c r="V7994" i="1"/>
  <c r="W7994" i="1"/>
  <c r="X7994" i="1"/>
  <c r="Y7994" i="1"/>
  <c r="V7995" i="1"/>
  <c r="W7995" i="1"/>
  <c r="X7995" i="1"/>
  <c r="Y7995" i="1"/>
  <c r="V7996" i="1"/>
  <c r="W7996" i="1"/>
  <c r="X7996" i="1"/>
  <c r="Y7996" i="1"/>
  <c r="V7997" i="1"/>
  <c r="W7997" i="1"/>
  <c r="X7997" i="1"/>
  <c r="Y7997" i="1"/>
  <c r="V7998" i="1"/>
  <c r="W7998" i="1"/>
  <c r="X7998" i="1"/>
  <c r="Y7998" i="1"/>
  <c r="V7999" i="1"/>
  <c r="W7999" i="1"/>
  <c r="X7999" i="1"/>
  <c r="Y7999" i="1"/>
  <c r="V8000" i="1"/>
  <c r="W8000" i="1"/>
  <c r="X8000" i="1"/>
  <c r="Y8000" i="1"/>
  <c r="V8001" i="1"/>
  <c r="W8001" i="1"/>
  <c r="X8001" i="1"/>
  <c r="Y8001" i="1"/>
  <c r="V8002" i="1"/>
  <c r="W8002" i="1"/>
  <c r="X8002" i="1"/>
  <c r="Y8002" i="1"/>
  <c r="V8003" i="1"/>
  <c r="W8003" i="1"/>
  <c r="X8003" i="1"/>
  <c r="Y8003" i="1"/>
  <c r="V8004" i="1"/>
  <c r="W8004" i="1"/>
  <c r="X8004" i="1"/>
  <c r="Y8004" i="1"/>
  <c r="V8005" i="1"/>
  <c r="W8005" i="1"/>
  <c r="X8005" i="1"/>
  <c r="Y8005" i="1"/>
  <c r="V8006" i="1"/>
  <c r="W8006" i="1"/>
  <c r="X8006" i="1"/>
  <c r="Y8006" i="1"/>
  <c r="V8007" i="1"/>
  <c r="W8007" i="1"/>
  <c r="X8007" i="1"/>
  <c r="Y8007" i="1"/>
  <c r="V8008" i="1"/>
  <c r="W8008" i="1"/>
  <c r="X8008" i="1"/>
  <c r="Y8008" i="1"/>
  <c r="V8009" i="1"/>
  <c r="W8009" i="1"/>
  <c r="X8009" i="1"/>
  <c r="Y8009" i="1"/>
  <c r="V8010" i="1"/>
  <c r="W8010" i="1"/>
  <c r="X8010" i="1"/>
  <c r="Y8010" i="1"/>
  <c r="V8011" i="1"/>
  <c r="W8011" i="1"/>
  <c r="X8011" i="1"/>
  <c r="Y8011" i="1"/>
  <c r="V8012" i="1"/>
  <c r="W8012" i="1"/>
  <c r="X8012" i="1"/>
  <c r="Y8012" i="1"/>
  <c r="V8013" i="1"/>
  <c r="W8013" i="1"/>
  <c r="X8013" i="1"/>
  <c r="Y8013" i="1"/>
  <c r="V8014" i="1"/>
  <c r="W8014" i="1"/>
  <c r="X8014" i="1"/>
  <c r="Y8014" i="1"/>
  <c r="V8015" i="1"/>
  <c r="W8015" i="1"/>
  <c r="X8015" i="1"/>
  <c r="Y8015" i="1"/>
  <c r="V8016" i="1"/>
  <c r="W8016" i="1"/>
  <c r="X8016" i="1"/>
  <c r="Y8016" i="1"/>
  <c r="V8017" i="1"/>
  <c r="W8017" i="1"/>
  <c r="X8017" i="1"/>
  <c r="Y8017" i="1"/>
  <c r="V8018" i="1"/>
  <c r="W8018" i="1"/>
  <c r="X8018" i="1"/>
  <c r="Y8018" i="1"/>
  <c r="V8019" i="1"/>
  <c r="W8019" i="1"/>
  <c r="X8019" i="1"/>
  <c r="Y8019" i="1"/>
  <c r="V8020" i="1"/>
  <c r="W8020" i="1"/>
  <c r="X8020" i="1"/>
  <c r="Y8020" i="1"/>
  <c r="V8021" i="1"/>
  <c r="W8021" i="1"/>
  <c r="X8021" i="1"/>
  <c r="Y8021" i="1"/>
  <c r="V8022" i="1"/>
  <c r="W8022" i="1"/>
  <c r="X8022" i="1"/>
  <c r="Y8022" i="1"/>
  <c r="V8023" i="1"/>
  <c r="W8023" i="1"/>
  <c r="X8023" i="1"/>
  <c r="Y8023" i="1"/>
  <c r="V8024" i="1"/>
  <c r="W8024" i="1"/>
  <c r="X8024" i="1"/>
  <c r="Y8024" i="1"/>
  <c r="V8025" i="1"/>
  <c r="W8025" i="1"/>
  <c r="X8025" i="1"/>
  <c r="Y8025" i="1"/>
  <c r="V8026" i="1"/>
  <c r="W8026" i="1"/>
  <c r="X8026" i="1"/>
  <c r="Y8026" i="1"/>
  <c r="V8027" i="1"/>
  <c r="W8027" i="1"/>
  <c r="X8027" i="1"/>
  <c r="Y8027" i="1"/>
  <c r="V8028" i="1"/>
  <c r="W8028" i="1"/>
  <c r="X8028" i="1"/>
  <c r="Y8028" i="1"/>
  <c r="V8029" i="1"/>
  <c r="W8029" i="1"/>
  <c r="X8029" i="1"/>
  <c r="Y8029" i="1"/>
  <c r="V8030" i="1"/>
  <c r="W8030" i="1"/>
  <c r="X8030" i="1"/>
  <c r="Y8030" i="1"/>
  <c r="V8031" i="1"/>
  <c r="W8031" i="1"/>
  <c r="X8031" i="1"/>
  <c r="Y8031" i="1"/>
  <c r="V8032" i="1"/>
  <c r="W8032" i="1"/>
  <c r="X8032" i="1"/>
  <c r="Y8032" i="1"/>
  <c r="V8033" i="1"/>
  <c r="W8033" i="1"/>
  <c r="X8033" i="1"/>
  <c r="Y8033" i="1"/>
  <c r="V8034" i="1"/>
  <c r="W8034" i="1"/>
  <c r="X8034" i="1"/>
  <c r="Y8034" i="1"/>
  <c r="V8035" i="1"/>
  <c r="W8035" i="1"/>
  <c r="X8035" i="1"/>
  <c r="Y8035" i="1"/>
  <c r="V8036" i="1"/>
  <c r="W8036" i="1"/>
  <c r="X8036" i="1"/>
  <c r="Y8036" i="1"/>
  <c r="V8037" i="1"/>
  <c r="W8037" i="1"/>
  <c r="X8037" i="1"/>
  <c r="Y8037" i="1"/>
  <c r="V8038" i="1"/>
  <c r="W8038" i="1"/>
  <c r="X8038" i="1"/>
  <c r="Y8038" i="1"/>
  <c r="V8039" i="1"/>
  <c r="W8039" i="1"/>
  <c r="X8039" i="1"/>
  <c r="Y8039" i="1"/>
  <c r="V8040" i="1"/>
  <c r="W8040" i="1"/>
  <c r="X8040" i="1"/>
  <c r="Y8040" i="1"/>
  <c r="V8041" i="1"/>
  <c r="W8041" i="1"/>
  <c r="X8041" i="1"/>
  <c r="Y8041" i="1"/>
  <c r="V8042" i="1"/>
  <c r="W8042" i="1"/>
  <c r="X8042" i="1"/>
  <c r="Y8042" i="1"/>
  <c r="V8043" i="1"/>
  <c r="W8043" i="1"/>
  <c r="X8043" i="1"/>
  <c r="Y8043" i="1"/>
  <c r="V8044" i="1"/>
  <c r="W8044" i="1"/>
  <c r="X8044" i="1"/>
  <c r="Y8044" i="1"/>
  <c r="V8045" i="1"/>
  <c r="W8045" i="1"/>
  <c r="X8045" i="1"/>
  <c r="Y8045" i="1"/>
  <c r="V8046" i="1"/>
  <c r="W8046" i="1"/>
  <c r="X8046" i="1"/>
  <c r="Y8046" i="1"/>
  <c r="V8047" i="1"/>
  <c r="W8047" i="1"/>
  <c r="X8047" i="1"/>
  <c r="Y8047" i="1"/>
  <c r="V8048" i="1"/>
  <c r="W8048" i="1"/>
  <c r="X8048" i="1"/>
  <c r="Y8048" i="1"/>
  <c r="V8049" i="1"/>
  <c r="W8049" i="1"/>
  <c r="X8049" i="1"/>
  <c r="Y8049" i="1"/>
  <c r="V8050" i="1"/>
  <c r="W8050" i="1"/>
  <c r="X8050" i="1"/>
  <c r="Y8050" i="1"/>
  <c r="V8051" i="1"/>
  <c r="W8051" i="1"/>
  <c r="X8051" i="1"/>
  <c r="Y8051" i="1"/>
  <c r="V8052" i="1"/>
  <c r="W8052" i="1"/>
  <c r="X8052" i="1"/>
  <c r="Y8052" i="1"/>
  <c r="V8053" i="1"/>
  <c r="W8053" i="1"/>
  <c r="X8053" i="1"/>
  <c r="Y8053" i="1"/>
  <c r="V8054" i="1"/>
  <c r="W8054" i="1"/>
  <c r="X8054" i="1"/>
  <c r="Y8054" i="1"/>
  <c r="V8055" i="1"/>
  <c r="W8055" i="1"/>
  <c r="X8055" i="1"/>
  <c r="Y8055" i="1"/>
  <c r="V8056" i="1"/>
  <c r="W8056" i="1"/>
  <c r="X8056" i="1"/>
  <c r="Y8056" i="1"/>
  <c r="V8057" i="1"/>
  <c r="W8057" i="1"/>
  <c r="X8057" i="1"/>
  <c r="Y8057" i="1"/>
  <c r="V8058" i="1"/>
  <c r="W8058" i="1"/>
  <c r="X8058" i="1"/>
  <c r="Y8058" i="1"/>
  <c r="V8059" i="1"/>
  <c r="W8059" i="1"/>
  <c r="X8059" i="1"/>
  <c r="Y8059" i="1"/>
  <c r="V8060" i="1"/>
  <c r="W8060" i="1"/>
  <c r="X8060" i="1"/>
  <c r="Y8060" i="1"/>
  <c r="V8061" i="1"/>
  <c r="W8061" i="1"/>
  <c r="X8061" i="1"/>
  <c r="Y8061" i="1"/>
  <c r="V8062" i="1"/>
  <c r="W8062" i="1"/>
  <c r="X8062" i="1"/>
  <c r="Y8062" i="1"/>
  <c r="V8063" i="1"/>
  <c r="W8063" i="1"/>
  <c r="X8063" i="1"/>
  <c r="Y8063" i="1"/>
  <c r="V8064" i="1"/>
  <c r="W8064" i="1"/>
  <c r="X8064" i="1"/>
  <c r="Y8064" i="1"/>
  <c r="V8065" i="1"/>
  <c r="W8065" i="1"/>
  <c r="X8065" i="1"/>
  <c r="Y8065" i="1"/>
  <c r="V8066" i="1"/>
  <c r="W8066" i="1"/>
  <c r="X8066" i="1"/>
  <c r="Y8066" i="1"/>
  <c r="V8067" i="1"/>
  <c r="W8067" i="1"/>
  <c r="X8067" i="1"/>
  <c r="Y8067" i="1"/>
  <c r="V8068" i="1"/>
  <c r="W8068" i="1"/>
  <c r="X8068" i="1"/>
  <c r="Y8068" i="1"/>
  <c r="V8069" i="1"/>
  <c r="W8069" i="1"/>
  <c r="X8069" i="1"/>
  <c r="Y8069" i="1"/>
  <c r="V8070" i="1"/>
  <c r="W8070" i="1"/>
  <c r="X8070" i="1"/>
  <c r="Y8070" i="1"/>
  <c r="V8071" i="1"/>
  <c r="W8071" i="1"/>
  <c r="X8071" i="1"/>
  <c r="Y8071" i="1"/>
  <c r="V8072" i="1"/>
  <c r="W8072" i="1"/>
  <c r="X8072" i="1"/>
  <c r="Y8072" i="1"/>
  <c r="V8073" i="1"/>
  <c r="W8073" i="1"/>
  <c r="X8073" i="1"/>
  <c r="Y8073" i="1"/>
  <c r="V8074" i="1"/>
  <c r="W8074" i="1"/>
  <c r="X8074" i="1"/>
  <c r="Y8074" i="1"/>
  <c r="V8075" i="1"/>
  <c r="W8075" i="1"/>
  <c r="X8075" i="1"/>
  <c r="Y8075" i="1"/>
  <c r="V8076" i="1"/>
  <c r="W8076" i="1"/>
  <c r="X8076" i="1"/>
  <c r="Y8076" i="1"/>
  <c r="V8077" i="1"/>
  <c r="W8077" i="1"/>
  <c r="X8077" i="1"/>
  <c r="Y8077" i="1"/>
  <c r="V8078" i="1"/>
  <c r="W8078" i="1"/>
  <c r="X8078" i="1"/>
  <c r="Y8078" i="1"/>
  <c r="V8079" i="1"/>
  <c r="W8079" i="1"/>
  <c r="X8079" i="1"/>
  <c r="Y8079" i="1"/>
  <c r="V8080" i="1"/>
  <c r="W8080" i="1"/>
  <c r="X8080" i="1"/>
  <c r="Y8080" i="1"/>
  <c r="V8081" i="1"/>
  <c r="W8081" i="1"/>
  <c r="X8081" i="1"/>
  <c r="Y8081" i="1"/>
  <c r="V8082" i="1"/>
  <c r="W8082" i="1"/>
  <c r="X8082" i="1"/>
  <c r="Y8082" i="1"/>
  <c r="V8083" i="1"/>
  <c r="W8083" i="1"/>
  <c r="X8083" i="1"/>
  <c r="Y8083" i="1"/>
  <c r="V8084" i="1"/>
  <c r="W8084" i="1"/>
  <c r="X8084" i="1"/>
  <c r="Y8084" i="1"/>
  <c r="V8085" i="1"/>
  <c r="W8085" i="1"/>
  <c r="X8085" i="1"/>
  <c r="Y8085" i="1"/>
  <c r="V8086" i="1"/>
  <c r="W8086" i="1"/>
  <c r="X8086" i="1"/>
  <c r="Y8086" i="1"/>
  <c r="V8087" i="1"/>
  <c r="W8087" i="1"/>
  <c r="X8087" i="1"/>
  <c r="Y8087" i="1"/>
  <c r="V8088" i="1"/>
  <c r="W8088" i="1"/>
  <c r="X8088" i="1"/>
  <c r="Y8088" i="1"/>
  <c r="V8089" i="1"/>
  <c r="W8089" i="1"/>
  <c r="X8089" i="1"/>
  <c r="Y8089" i="1"/>
  <c r="V8090" i="1"/>
  <c r="W8090" i="1"/>
  <c r="X8090" i="1"/>
  <c r="Y8090" i="1"/>
  <c r="V8091" i="1"/>
  <c r="W8091" i="1"/>
  <c r="X8091" i="1"/>
  <c r="Y8091" i="1"/>
  <c r="V8092" i="1"/>
  <c r="W8092" i="1"/>
  <c r="X8092" i="1"/>
  <c r="Y8092" i="1"/>
  <c r="V8093" i="1"/>
  <c r="W8093" i="1"/>
  <c r="X8093" i="1"/>
  <c r="Y8093" i="1"/>
  <c r="V8094" i="1"/>
  <c r="W8094" i="1"/>
  <c r="X8094" i="1"/>
  <c r="Y8094" i="1"/>
  <c r="V8095" i="1"/>
  <c r="W8095" i="1"/>
  <c r="X8095" i="1"/>
  <c r="Y8095" i="1"/>
  <c r="V8096" i="1"/>
  <c r="W8096" i="1"/>
  <c r="X8096" i="1"/>
  <c r="Y8096" i="1"/>
  <c r="V8097" i="1"/>
  <c r="W8097" i="1"/>
  <c r="X8097" i="1"/>
  <c r="Y8097" i="1"/>
  <c r="V8098" i="1"/>
  <c r="W8098" i="1"/>
  <c r="X8098" i="1"/>
  <c r="Y8098" i="1"/>
  <c r="V8099" i="1"/>
  <c r="W8099" i="1"/>
  <c r="X8099" i="1"/>
  <c r="Y8099" i="1"/>
  <c r="V8100" i="1"/>
  <c r="W8100" i="1"/>
  <c r="X8100" i="1"/>
  <c r="Y8100" i="1"/>
  <c r="V8101" i="1"/>
  <c r="W8101" i="1"/>
  <c r="X8101" i="1"/>
  <c r="Y8101" i="1"/>
  <c r="V8102" i="1"/>
  <c r="W8102" i="1"/>
  <c r="X8102" i="1"/>
  <c r="Y8102" i="1"/>
  <c r="V8103" i="1"/>
  <c r="W8103" i="1"/>
  <c r="X8103" i="1"/>
  <c r="Y8103" i="1"/>
  <c r="V8104" i="1"/>
  <c r="W8104" i="1"/>
  <c r="X8104" i="1"/>
  <c r="Y8104" i="1"/>
  <c r="V8105" i="1"/>
  <c r="W8105" i="1"/>
  <c r="X8105" i="1"/>
  <c r="Y8105" i="1"/>
  <c r="V8106" i="1"/>
  <c r="W8106" i="1"/>
  <c r="X8106" i="1"/>
  <c r="Y8106" i="1"/>
  <c r="V8107" i="1"/>
  <c r="W8107" i="1"/>
  <c r="X8107" i="1"/>
  <c r="Y8107" i="1"/>
  <c r="V8108" i="1"/>
  <c r="W8108" i="1"/>
  <c r="X8108" i="1"/>
  <c r="Y8108" i="1"/>
  <c r="V8109" i="1"/>
  <c r="W8109" i="1"/>
  <c r="X8109" i="1"/>
  <c r="Y8109" i="1"/>
  <c r="V8110" i="1"/>
  <c r="W8110" i="1"/>
  <c r="X8110" i="1"/>
  <c r="Y8110" i="1"/>
  <c r="V8111" i="1"/>
  <c r="W8111" i="1"/>
  <c r="X8111" i="1"/>
  <c r="Y8111" i="1"/>
  <c r="V8112" i="1"/>
  <c r="W8112" i="1"/>
  <c r="X8112" i="1"/>
  <c r="Y8112" i="1"/>
  <c r="V8113" i="1"/>
  <c r="W8113" i="1"/>
  <c r="X8113" i="1"/>
  <c r="Y8113" i="1"/>
  <c r="V8114" i="1"/>
  <c r="W8114" i="1"/>
  <c r="X8114" i="1"/>
  <c r="Y8114" i="1"/>
  <c r="V8115" i="1"/>
  <c r="W8115" i="1"/>
  <c r="X8115" i="1"/>
  <c r="Y8115" i="1"/>
  <c r="V8116" i="1"/>
  <c r="W8116" i="1"/>
  <c r="X8116" i="1"/>
  <c r="Y8116" i="1"/>
  <c r="V8117" i="1"/>
  <c r="W8117" i="1"/>
  <c r="X8117" i="1"/>
  <c r="Y8117" i="1"/>
  <c r="V8118" i="1"/>
  <c r="W8118" i="1"/>
  <c r="X8118" i="1"/>
  <c r="Y8118" i="1"/>
  <c r="V8119" i="1"/>
  <c r="W8119" i="1"/>
  <c r="X8119" i="1"/>
  <c r="Y8119" i="1"/>
  <c r="V8120" i="1"/>
  <c r="W8120" i="1"/>
  <c r="X8120" i="1"/>
  <c r="Y8120" i="1"/>
  <c r="V8121" i="1"/>
  <c r="W8121" i="1"/>
  <c r="X8121" i="1"/>
  <c r="Y8121" i="1"/>
  <c r="V8122" i="1"/>
  <c r="W8122" i="1"/>
  <c r="X8122" i="1"/>
  <c r="Y8122" i="1"/>
  <c r="V8123" i="1"/>
  <c r="W8123" i="1"/>
  <c r="X8123" i="1"/>
  <c r="Y8123" i="1"/>
  <c r="V8124" i="1"/>
  <c r="W8124" i="1"/>
  <c r="X8124" i="1"/>
  <c r="Y8124" i="1"/>
  <c r="V8125" i="1"/>
  <c r="W8125" i="1"/>
  <c r="X8125" i="1"/>
  <c r="Y8125" i="1"/>
  <c r="V8126" i="1"/>
  <c r="W8126" i="1"/>
  <c r="X8126" i="1"/>
  <c r="Y8126" i="1"/>
  <c r="V8127" i="1"/>
  <c r="W8127" i="1"/>
  <c r="X8127" i="1"/>
  <c r="Y8127" i="1"/>
  <c r="V8128" i="1"/>
  <c r="W8128" i="1"/>
  <c r="X8128" i="1"/>
  <c r="Y8128" i="1"/>
  <c r="V8129" i="1"/>
  <c r="W8129" i="1"/>
  <c r="X8129" i="1"/>
  <c r="Y8129" i="1"/>
  <c r="V8130" i="1"/>
  <c r="W8130" i="1"/>
  <c r="X8130" i="1"/>
  <c r="Y8130" i="1"/>
  <c r="V8131" i="1"/>
  <c r="W8131" i="1"/>
  <c r="X8131" i="1"/>
  <c r="Y8131" i="1"/>
  <c r="V8132" i="1"/>
  <c r="W8132" i="1"/>
  <c r="X8132" i="1"/>
  <c r="Y8132" i="1"/>
  <c r="V8133" i="1"/>
  <c r="W8133" i="1"/>
  <c r="X8133" i="1"/>
  <c r="Y8133" i="1"/>
  <c r="V8134" i="1"/>
  <c r="W8134" i="1"/>
  <c r="X8134" i="1"/>
  <c r="Y8134" i="1"/>
  <c r="V8135" i="1"/>
  <c r="W8135" i="1"/>
  <c r="X8135" i="1"/>
  <c r="Y8135" i="1"/>
  <c r="V8136" i="1"/>
  <c r="W8136" i="1"/>
  <c r="X8136" i="1"/>
  <c r="Y8136" i="1"/>
  <c r="V8137" i="1"/>
  <c r="W8137" i="1"/>
  <c r="X8137" i="1"/>
  <c r="Y8137" i="1"/>
  <c r="V8138" i="1"/>
  <c r="W8138" i="1"/>
  <c r="X8138" i="1"/>
  <c r="Y8138" i="1"/>
  <c r="V8139" i="1"/>
  <c r="W8139" i="1"/>
  <c r="X8139" i="1"/>
  <c r="Y8139" i="1"/>
  <c r="V8140" i="1"/>
  <c r="W8140" i="1"/>
  <c r="X8140" i="1"/>
  <c r="Y8140" i="1"/>
  <c r="V8141" i="1"/>
  <c r="W8141" i="1"/>
  <c r="X8141" i="1"/>
  <c r="Y8141" i="1"/>
  <c r="V8142" i="1"/>
  <c r="W8142" i="1"/>
  <c r="X8142" i="1"/>
  <c r="Y8142" i="1"/>
  <c r="V8143" i="1"/>
  <c r="W8143" i="1"/>
  <c r="X8143" i="1"/>
  <c r="Y8143" i="1"/>
  <c r="V8144" i="1"/>
  <c r="W8144" i="1"/>
  <c r="X8144" i="1"/>
  <c r="Y8144" i="1"/>
  <c r="V8145" i="1"/>
  <c r="W8145" i="1"/>
  <c r="X8145" i="1"/>
  <c r="Y8145" i="1"/>
  <c r="V8146" i="1"/>
  <c r="W8146" i="1"/>
  <c r="X8146" i="1"/>
  <c r="Y8146" i="1"/>
  <c r="V8147" i="1"/>
  <c r="W8147" i="1"/>
  <c r="X8147" i="1"/>
  <c r="Y8147" i="1"/>
  <c r="V8148" i="1"/>
  <c r="W8148" i="1"/>
  <c r="X8148" i="1"/>
  <c r="Y8148" i="1"/>
  <c r="V8149" i="1"/>
  <c r="W8149" i="1"/>
  <c r="X8149" i="1"/>
  <c r="Y8149" i="1"/>
  <c r="V8150" i="1"/>
  <c r="W8150" i="1"/>
  <c r="X8150" i="1"/>
  <c r="Y8150" i="1"/>
  <c r="V8151" i="1"/>
  <c r="W8151" i="1"/>
  <c r="X8151" i="1"/>
  <c r="Y8151" i="1"/>
  <c r="V8152" i="1"/>
  <c r="W8152" i="1"/>
  <c r="X8152" i="1"/>
  <c r="Y8152" i="1"/>
  <c r="V8153" i="1"/>
  <c r="W8153" i="1"/>
  <c r="X8153" i="1"/>
  <c r="Y8153" i="1"/>
  <c r="V8154" i="1"/>
  <c r="W8154" i="1"/>
  <c r="X8154" i="1"/>
  <c r="Y8154" i="1"/>
  <c r="V8155" i="1"/>
  <c r="W8155" i="1"/>
  <c r="X8155" i="1"/>
  <c r="Y8155" i="1"/>
  <c r="V8156" i="1"/>
  <c r="W8156" i="1"/>
  <c r="X8156" i="1"/>
  <c r="Y8156" i="1"/>
  <c r="V8157" i="1"/>
  <c r="W8157" i="1"/>
  <c r="X8157" i="1"/>
  <c r="Y8157" i="1"/>
  <c r="V8158" i="1"/>
  <c r="W8158" i="1"/>
  <c r="X8158" i="1"/>
  <c r="Y8158" i="1"/>
  <c r="V8159" i="1"/>
  <c r="W8159" i="1"/>
  <c r="X8159" i="1"/>
  <c r="Y8159" i="1"/>
  <c r="V8160" i="1"/>
  <c r="W8160" i="1"/>
  <c r="X8160" i="1"/>
  <c r="Y8160" i="1"/>
  <c r="V8161" i="1"/>
  <c r="W8161" i="1"/>
  <c r="X8161" i="1"/>
  <c r="Y8161" i="1"/>
  <c r="V8162" i="1"/>
  <c r="W8162" i="1"/>
  <c r="X8162" i="1"/>
  <c r="Y8162" i="1"/>
  <c r="V8163" i="1"/>
  <c r="W8163" i="1"/>
  <c r="X8163" i="1"/>
  <c r="Y8163" i="1"/>
  <c r="V8164" i="1"/>
  <c r="W8164" i="1"/>
  <c r="X8164" i="1"/>
  <c r="Y8164" i="1"/>
  <c r="V8165" i="1"/>
  <c r="W8165" i="1"/>
  <c r="X8165" i="1"/>
  <c r="Y8165" i="1"/>
  <c r="V8166" i="1"/>
  <c r="W8166" i="1"/>
  <c r="X8166" i="1"/>
  <c r="Y8166" i="1"/>
  <c r="V8167" i="1"/>
  <c r="W8167" i="1"/>
  <c r="X8167" i="1"/>
  <c r="Y8167" i="1"/>
  <c r="V8168" i="1"/>
  <c r="W8168" i="1"/>
  <c r="X8168" i="1"/>
  <c r="Y8168" i="1"/>
  <c r="V8169" i="1"/>
  <c r="W8169" i="1"/>
  <c r="X8169" i="1"/>
  <c r="Y8169" i="1"/>
  <c r="V8170" i="1"/>
  <c r="W8170" i="1"/>
  <c r="X8170" i="1"/>
  <c r="Y8170" i="1"/>
  <c r="V8171" i="1"/>
  <c r="W8171" i="1"/>
  <c r="X8171" i="1"/>
  <c r="Y8171" i="1"/>
  <c r="V8172" i="1"/>
  <c r="W8172" i="1"/>
  <c r="X8172" i="1"/>
  <c r="Y8172" i="1"/>
  <c r="V8173" i="1"/>
  <c r="W8173" i="1"/>
  <c r="X8173" i="1"/>
  <c r="Y8173" i="1"/>
  <c r="V8174" i="1"/>
  <c r="W8174" i="1"/>
  <c r="X8174" i="1"/>
  <c r="Y8174" i="1"/>
  <c r="V8175" i="1"/>
  <c r="W8175" i="1"/>
  <c r="X8175" i="1"/>
  <c r="Y8175" i="1"/>
  <c r="V8176" i="1"/>
  <c r="W8176" i="1"/>
  <c r="X8176" i="1"/>
  <c r="Y8176" i="1"/>
  <c r="V8177" i="1"/>
  <c r="W8177" i="1"/>
  <c r="X8177" i="1"/>
  <c r="Y8177" i="1"/>
  <c r="V8178" i="1"/>
  <c r="W8178" i="1"/>
  <c r="X8178" i="1"/>
  <c r="Y8178" i="1"/>
  <c r="V8179" i="1"/>
  <c r="W8179" i="1"/>
  <c r="X8179" i="1"/>
  <c r="Y8179" i="1"/>
  <c r="V8180" i="1"/>
  <c r="W8180" i="1"/>
  <c r="X8180" i="1"/>
  <c r="Y8180" i="1"/>
  <c r="V8181" i="1"/>
  <c r="W8181" i="1"/>
  <c r="X8181" i="1"/>
  <c r="Y8181" i="1"/>
  <c r="V8182" i="1"/>
  <c r="W8182" i="1"/>
  <c r="X8182" i="1"/>
  <c r="Y8182" i="1"/>
  <c r="V8183" i="1"/>
  <c r="W8183" i="1"/>
  <c r="X8183" i="1"/>
  <c r="Y8183" i="1"/>
  <c r="V8184" i="1"/>
  <c r="W8184" i="1"/>
  <c r="X8184" i="1"/>
  <c r="Y8184" i="1"/>
  <c r="V8185" i="1"/>
  <c r="W8185" i="1"/>
  <c r="X8185" i="1"/>
  <c r="Y8185" i="1"/>
  <c r="V8186" i="1"/>
  <c r="W8186" i="1"/>
  <c r="X8186" i="1"/>
  <c r="Y8186" i="1"/>
  <c r="V8187" i="1"/>
  <c r="W8187" i="1"/>
  <c r="X8187" i="1"/>
  <c r="Y8187" i="1"/>
  <c r="V8188" i="1"/>
  <c r="W8188" i="1"/>
  <c r="X8188" i="1"/>
  <c r="Y8188" i="1"/>
  <c r="V8189" i="1"/>
  <c r="W8189" i="1"/>
  <c r="X8189" i="1"/>
  <c r="Y8189" i="1"/>
  <c r="V8190" i="1"/>
  <c r="W8190" i="1"/>
  <c r="X8190" i="1"/>
  <c r="Y8190" i="1"/>
  <c r="V8191" i="1"/>
  <c r="W8191" i="1"/>
  <c r="X8191" i="1"/>
  <c r="Y8191" i="1"/>
  <c r="V8192" i="1"/>
  <c r="W8192" i="1"/>
  <c r="X8192" i="1"/>
  <c r="Y8192" i="1"/>
  <c r="V8193" i="1"/>
  <c r="W8193" i="1"/>
  <c r="X8193" i="1"/>
  <c r="Y8193" i="1"/>
  <c r="V8194" i="1"/>
  <c r="W8194" i="1"/>
  <c r="X8194" i="1"/>
  <c r="Y8194" i="1"/>
  <c r="V8195" i="1"/>
  <c r="W8195" i="1"/>
  <c r="X8195" i="1"/>
  <c r="Y8195" i="1"/>
  <c r="V8196" i="1"/>
  <c r="W8196" i="1"/>
  <c r="X8196" i="1"/>
  <c r="Y8196" i="1"/>
  <c r="V8197" i="1"/>
  <c r="W8197" i="1"/>
  <c r="X8197" i="1"/>
  <c r="Y8197" i="1"/>
  <c r="V8198" i="1"/>
  <c r="W8198" i="1"/>
  <c r="X8198" i="1"/>
  <c r="Y8198" i="1"/>
  <c r="V8199" i="1"/>
  <c r="W8199" i="1"/>
  <c r="X8199" i="1"/>
  <c r="Y8199" i="1"/>
  <c r="V8200" i="1"/>
  <c r="W8200" i="1"/>
  <c r="X8200" i="1"/>
  <c r="Y8200" i="1"/>
  <c r="V8201" i="1"/>
  <c r="W8201" i="1"/>
  <c r="X8201" i="1"/>
  <c r="Y8201" i="1"/>
  <c r="V8202" i="1"/>
  <c r="W8202" i="1"/>
  <c r="X8202" i="1"/>
  <c r="Y8202" i="1"/>
  <c r="V8203" i="1"/>
  <c r="W8203" i="1"/>
  <c r="X8203" i="1"/>
  <c r="Y8203" i="1"/>
  <c r="V8204" i="1"/>
  <c r="W8204" i="1"/>
  <c r="X8204" i="1"/>
  <c r="Y8204" i="1"/>
  <c r="V8205" i="1"/>
  <c r="W8205" i="1"/>
  <c r="X8205" i="1"/>
  <c r="Y8205" i="1"/>
  <c r="V8206" i="1"/>
  <c r="W8206" i="1"/>
  <c r="X8206" i="1"/>
  <c r="Y8206" i="1"/>
  <c r="V8207" i="1"/>
  <c r="W8207" i="1"/>
  <c r="X8207" i="1"/>
  <c r="Y8207" i="1"/>
  <c r="V8208" i="1"/>
  <c r="W8208" i="1"/>
  <c r="X8208" i="1"/>
  <c r="Y8208" i="1"/>
  <c r="V8209" i="1"/>
  <c r="W8209" i="1"/>
  <c r="X8209" i="1"/>
  <c r="Y8209" i="1"/>
  <c r="V8210" i="1"/>
  <c r="W8210" i="1"/>
  <c r="X8210" i="1"/>
  <c r="Y8210" i="1"/>
  <c r="V8211" i="1"/>
  <c r="W8211" i="1"/>
  <c r="X8211" i="1"/>
  <c r="Y8211" i="1"/>
  <c r="V8212" i="1"/>
  <c r="W8212" i="1"/>
  <c r="X8212" i="1"/>
  <c r="Y8212" i="1"/>
  <c r="V8213" i="1"/>
  <c r="W8213" i="1"/>
  <c r="X8213" i="1"/>
  <c r="Y8213" i="1"/>
  <c r="V8214" i="1"/>
  <c r="W8214" i="1"/>
  <c r="X8214" i="1"/>
  <c r="Y8214" i="1"/>
  <c r="V8215" i="1"/>
  <c r="W8215" i="1"/>
  <c r="X8215" i="1"/>
  <c r="Y8215" i="1"/>
  <c r="V8216" i="1"/>
  <c r="W8216" i="1"/>
  <c r="X8216" i="1"/>
  <c r="Y8216" i="1"/>
  <c r="V8217" i="1"/>
  <c r="W8217" i="1"/>
  <c r="X8217" i="1"/>
  <c r="Y8217" i="1"/>
  <c r="V8218" i="1"/>
  <c r="W8218" i="1"/>
  <c r="X8218" i="1"/>
  <c r="Y8218" i="1"/>
  <c r="V8219" i="1"/>
  <c r="W8219" i="1"/>
  <c r="X8219" i="1"/>
  <c r="Y8219" i="1"/>
  <c r="V8220" i="1"/>
  <c r="W8220" i="1"/>
  <c r="X8220" i="1"/>
  <c r="Y8220" i="1"/>
  <c r="V8221" i="1"/>
  <c r="W8221" i="1"/>
  <c r="X8221" i="1"/>
  <c r="Y8221" i="1"/>
  <c r="V8222" i="1"/>
  <c r="W8222" i="1"/>
  <c r="X8222" i="1"/>
  <c r="Y8222" i="1"/>
  <c r="V8223" i="1"/>
  <c r="W8223" i="1"/>
  <c r="X8223" i="1"/>
  <c r="Y8223" i="1"/>
  <c r="V8224" i="1"/>
  <c r="W8224" i="1"/>
  <c r="X8224" i="1"/>
  <c r="Y8224" i="1"/>
  <c r="V8225" i="1"/>
  <c r="W8225" i="1"/>
  <c r="X8225" i="1"/>
  <c r="Y8225" i="1"/>
  <c r="V8226" i="1"/>
  <c r="W8226" i="1"/>
  <c r="X8226" i="1"/>
  <c r="Y8226" i="1"/>
  <c r="V8227" i="1"/>
  <c r="W8227" i="1"/>
  <c r="X8227" i="1"/>
  <c r="Y8227" i="1"/>
  <c r="V8228" i="1"/>
  <c r="W8228" i="1"/>
  <c r="X8228" i="1"/>
  <c r="Y8228" i="1"/>
  <c r="V8229" i="1"/>
  <c r="W8229" i="1"/>
  <c r="X8229" i="1"/>
  <c r="Y8229" i="1"/>
  <c r="V8230" i="1"/>
  <c r="W8230" i="1"/>
  <c r="X8230" i="1"/>
  <c r="Y8230" i="1"/>
  <c r="V8231" i="1"/>
  <c r="W8231" i="1"/>
  <c r="X8231" i="1"/>
  <c r="Y8231" i="1"/>
  <c r="V8232" i="1"/>
  <c r="W8232" i="1"/>
  <c r="X8232" i="1"/>
  <c r="Y8232" i="1"/>
  <c r="V8233" i="1"/>
  <c r="W8233" i="1"/>
  <c r="X8233" i="1"/>
  <c r="Y8233" i="1"/>
  <c r="V8234" i="1"/>
  <c r="W8234" i="1"/>
  <c r="X8234" i="1"/>
  <c r="Y8234" i="1"/>
  <c r="V8235" i="1"/>
  <c r="W8235" i="1"/>
  <c r="X8235" i="1"/>
  <c r="Y8235" i="1"/>
  <c r="V8236" i="1"/>
  <c r="W8236" i="1"/>
  <c r="X8236" i="1"/>
  <c r="Y8236" i="1"/>
  <c r="V8237" i="1"/>
  <c r="W8237" i="1"/>
  <c r="X8237" i="1"/>
  <c r="Y8237" i="1"/>
  <c r="V8238" i="1"/>
  <c r="W8238" i="1"/>
  <c r="X8238" i="1"/>
  <c r="Y8238" i="1"/>
  <c r="V8239" i="1"/>
  <c r="W8239" i="1"/>
  <c r="X8239" i="1"/>
  <c r="Y8239" i="1"/>
  <c r="V8240" i="1"/>
  <c r="W8240" i="1"/>
  <c r="X8240" i="1"/>
  <c r="Y8240" i="1"/>
  <c r="V8241" i="1"/>
  <c r="W8241" i="1"/>
  <c r="X8241" i="1"/>
  <c r="Y8241" i="1"/>
  <c r="V8242" i="1"/>
  <c r="W8242" i="1"/>
  <c r="X8242" i="1"/>
  <c r="Y8242" i="1"/>
  <c r="V8243" i="1"/>
  <c r="W8243" i="1"/>
  <c r="X8243" i="1"/>
  <c r="Y8243" i="1"/>
  <c r="V8244" i="1"/>
  <c r="W8244" i="1"/>
  <c r="X8244" i="1"/>
  <c r="Y8244" i="1"/>
  <c r="V8245" i="1"/>
  <c r="W8245" i="1"/>
  <c r="X8245" i="1"/>
  <c r="Y8245" i="1"/>
  <c r="V8246" i="1"/>
  <c r="W8246" i="1"/>
  <c r="X8246" i="1"/>
  <c r="Y8246" i="1"/>
  <c r="V8247" i="1"/>
  <c r="W8247" i="1"/>
  <c r="X8247" i="1"/>
  <c r="Y8247" i="1"/>
  <c r="V8248" i="1"/>
  <c r="W8248" i="1"/>
  <c r="X8248" i="1"/>
  <c r="Y8248" i="1"/>
  <c r="V8249" i="1"/>
  <c r="W8249" i="1"/>
  <c r="X8249" i="1"/>
  <c r="Y8249" i="1"/>
  <c r="V8250" i="1"/>
  <c r="W8250" i="1"/>
  <c r="X8250" i="1"/>
  <c r="Y8250" i="1"/>
  <c r="V8251" i="1"/>
  <c r="W8251" i="1"/>
  <c r="X8251" i="1"/>
  <c r="Y8251" i="1"/>
  <c r="V8252" i="1"/>
  <c r="W8252" i="1"/>
  <c r="X8252" i="1"/>
  <c r="Y8252" i="1"/>
  <c r="V8253" i="1"/>
  <c r="W8253" i="1"/>
  <c r="X8253" i="1"/>
  <c r="Y8253" i="1"/>
  <c r="V8254" i="1"/>
  <c r="W8254" i="1"/>
  <c r="X8254" i="1"/>
  <c r="Y8254" i="1"/>
  <c r="V8255" i="1"/>
  <c r="W8255" i="1"/>
  <c r="X8255" i="1"/>
  <c r="Y8255" i="1"/>
  <c r="V8256" i="1"/>
  <c r="W8256" i="1"/>
  <c r="X8256" i="1"/>
  <c r="Y8256" i="1"/>
  <c r="V8257" i="1"/>
  <c r="W8257" i="1"/>
  <c r="X8257" i="1"/>
  <c r="Y8257" i="1"/>
  <c r="V8258" i="1"/>
  <c r="W8258" i="1"/>
  <c r="X8258" i="1"/>
  <c r="Y8258" i="1"/>
  <c r="V8259" i="1"/>
  <c r="W8259" i="1"/>
  <c r="X8259" i="1"/>
  <c r="Y8259" i="1"/>
  <c r="V8260" i="1"/>
  <c r="W8260" i="1"/>
  <c r="X8260" i="1"/>
  <c r="Y8260" i="1"/>
  <c r="V8261" i="1"/>
  <c r="W8261" i="1"/>
  <c r="X8261" i="1"/>
  <c r="Y8261" i="1"/>
  <c r="V8262" i="1"/>
  <c r="W8262" i="1"/>
  <c r="X8262" i="1"/>
  <c r="Y8262" i="1"/>
  <c r="V8263" i="1"/>
  <c r="W8263" i="1"/>
  <c r="X8263" i="1"/>
  <c r="Y8263" i="1"/>
  <c r="V8264" i="1"/>
  <c r="W8264" i="1"/>
  <c r="X8264" i="1"/>
  <c r="Y8264" i="1"/>
  <c r="V8265" i="1"/>
  <c r="W8265" i="1"/>
  <c r="X8265" i="1"/>
  <c r="Y8265" i="1"/>
  <c r="V8266" i="1"/>
  <c r="W8266" i="1"/>
  <c r="X8266" i="1"/>
  <c r="Y8266" i="1"/>
  <c r="V8267" i="1"/>
  <c r="W8267" i="1"/>
  <c r="X8267" i="1"/>
  <c r="Y8267" i="1"/>
  <c r="V8268" i="1"/>
  <c r="W8268" i="1"/>
  <c r="X8268" i="1"/>
  <c r="Y8268" i="1"/>
  <c r="V8269" i="1"/>
  <c r="W8269" i="1"/>
  <c r="X8269" i="1"/>
  <c r="Y8269" i="1"/>
  <c r="V8270" i="1"/>
  <c r="W8270" i="1"/>
  <c r="X8270" i="1"/>
  <c r="Y8270" i="1"/>
  <c r="V8271" i="1"/>
  <c r="W8271" i="1"/>
  <c r="X8271" i="1"/>
  <c r="Y8271" i="1"/>
  <c r="V8272" i="1"/>
  <c r="W8272" i="1"/>
  <c r="X8272" i="1"/>
  <c r="Y8272" i="1"/>
  <c r="V8273" i="1"/>
  <c r="W8273" i="1"/>
  <c r="X8273" i="1"/>
  <c r="Y8273" i="1"/>
  <c r="V8274" i="1"/>
  <c r="W8274" i="1"/>
  <c r="X8274" i="1"/>
  <c r="Y8274" i="1"/>
  <c r="V8275" i="1"/>
  <c r="W8275" i="1"/>
  <c r="X8275" i="1"/>
  <c r="Y8275" i="1"/>
  <c r="V8276" i="1"/>
  <c r="W8276" i="1"/>
  <c r="X8276" i="1"/>
  <c r="Y8276" i="1"/>
  <c r="V8277" i="1"/>
  <c r="W8277" i="1"/>
  <c r="X8277" i="1"/>
  <c r="Y8277" i="1"/>
  <c r="V8278" i="1"/>
  <c r="W8278" i="1"/>
  <c r="X8278" i="1"/>
  <c r="Y8278" i="1"/>
  <c r="V8279" i="1"/>
  <c r="W8279" i="1"/>
  <c r="X8279" i="1"/>
  <c r="Y8279" i="1"/>
  <c r="V8280" i="1"/>
  <c r="W8280" i="1"/>
  <c r="X8280" i="1"/>
  <c r="Y8280" i="1"/>
  <c r="V8281" i="1"/>
  <c r="W8281" i="1"/>
  <c r="X8281" i="1"/>
  <c r="Y8281" i="1"/>
  <c r="V8282" i="1"/>
  <c r="W8282" i="1"/>
  <c r="X8282" i="1"/>
  <c r="Y8282" i="1"/>
  <c r="V8283" i="1"/>
  <c r="W8283" i="1"/>
  <c r="X8283" i="1"/>
  <c r="Y8283" i="1"/>
  <c r="V8284" i="1"/>
  <c r="W8284" i="1"/>
  <c r="X8284" i="1"/>
  <c r="Y8284" i="1"/>
  <c r="V8285" i="1"/>
  <c r="W8285" i="1"/>
  <c r="X8285" i="1"/>
  <c r="Y8285" i="1"/>
  <c r="V8286" i="1"/>
  <c r="W8286" i="1"/>
  <c r="X8286" i="1"/>
  <c r="Y8286" i="1"/>
  <c r="V8287" i="1"/>
  <c r="W8287" i="1"/>
  <c r="X8287" i="1"/>
  <c r="Y8287" i="1"/>
  <c r="V8288" i="1"/>
  <c r="W8288" i="1"/>
  <c r="X8288" i="1"/>
  <c r="Y8288" i="1"/>
  <c r="V8289" i="1"/>
  <c r="W8289" i="1"/>
  <c r="X8289" i="1"/>
  <c r="Y8289" i="1"/>
  <c r="V8290" i="1"/>
  <c r="W8290" i="1"/>
  <c r="X8290" i="1"/>
  <c r="Y8290" i="1"/>
  <c r="V8291" i="1"/>
  <c r="W8291" i="1"/>
  <c r="X8291" i="1"/>
  <c r="Y8291" i="1"/>
  <c r="V8292" i="1"/>
  <c r="W8292" i="1"/>
  <c r="X8292" i="1"/>
  <c r="Y8292" i="1"/>
  <c r="V8293" i="1"/>
  <c r="W8293" i="1"/>
  <c r="X8293" i="1"/>
  <c r="Y8293" i="1"/>
  <c r="V8294" i="1"/>
  <c r="W8294" i="1"/>
  <c r="X8294" i="1"/>
  <c r="Y8294" i="1"/>
  <c r="V8295" i="1"/>
  <c r="W8295" i="1"/>
  <c r="X8295" i="1"/>
  <c r="Y8295" i="1"/>
  <c r="V8296" i="1"/>
  <c r="W8296" i="1"/>
  <c r="X8296" i="1"/>
  <c r="Y8296" i="1"/>
  <c r="V8297" i="1"/>
  <c r="W8297" i="1"/>
  <c r="X8297" i="1"/>
  <c r="Y8297" i="1"/>
  <c r="V8298" i="1"/>
  <c r="W8298" i="1"/>
  <c r="X8298" i="1"/>
  <c r="Y8298" i="1"/>
  <c r="V8299" i="1"/>
  <c r="W8299" i="1"/>
  <c r="X8299" i="1"/>
  <c r="Y8299" i="1"/>
  <c r="V8300" i="1"/>
  <c r="W8300" i="1"/>
  <c r="X8300" i="1"/>
  <c r="Y8300" i="1"/>
  <c r="V8301" i="1"/>
  <c r="W8301" i="1"/>
  <c r="X8301" i="1"/>
  <c r="Y8301" i="1"/>
  <c r="V8302" i="1"/>
  <c r="W8302" i="1"/>
  <c r="X8302" i="1"/>
  <c r="Y8302" i="1"/>
  <c r="V8303" i="1"/>
  <c r="W8303" i="1"/>
  <c r="X8303" i="1"/>
  <c r="Y8303" i="1"/>
  <c r="V8304" i="1"/>
  <c r="W8304" i="1"/>
  <c r="X8304" i="1"/>
  <c r="Y8304" i="1"/>
  <c r="V8305" i="1"/>
  <c r="W8305" i="1"/>
  <c r="X8305" i="1"/>
  <c r="Y8305" i="1"/>
  <c r="V8306" i="1"/>
  <c r="W8306" i="1"/>
  <c r="X8306" i="1"/>
  <c r="Y8306" i="1"/>
  <c r="V8307" i="1"/>
  <c r="W8307" i="1"/>
  <c r="X8307" i="1"/>
  <c r="Y8307" i="1"/>
  <c r="V8308" i="1"/>
  <c r="W8308" i="1"/>
  <c r="X8308" i="1"/>
  <c r="Y8308" i="1"/>
  <c r="V8309" i="1"/>
  <c r="W8309" i="1"/>
  <c r="X8309" i="1"/>
  <c r="Y8309" i="1"/>
  <c r="V8310" i="1"/>
  <c r="W8310" i="1"/>
  <c r="X8310" i="1"/>
  <c r="Y8310" i="1"/>
  <c r="V8311" i="1"/>
  <c r="W8311" i="1"/>
  <c r="X8311" i="1"/>
  <c r="Y8311" i="1"/>
  <c r="V8312" i="1"/>
  <c r="W8312" i="1"/>
  <c r="X8312" i="1"/>
  <c r="Y8312" i="1"/>
  <c r="V8313" i="1"/>
  <c r="W8313" i="1"/>
  <c r="X8313" i="1"/>
  <c r="Y8313" i="1"/>
  <c r="V8314" i="1"/>
  <c r="W8314" i="1"/>
  <c r="X8314" i="1"/>
  <c r="Y8314" i="1"/>
  <c r="V8315" i="1"/>
  <c r="W8315" i="1"/>
  <c r="X8315" i="1"/>
  <c r="Y8315" i="1"/>
  <c r="V8316" i="1"/>
  <c r="W8316" i="1"/>
  <c r="X8316" i="1"/>
  <c r="Y8316" i="1"/>
  <c r="V8317" i="1"/>
  <c r="W8317" i="1"/>
  <c r="X8317" i="1"/>
  <c r="Y8317" i="1"/>
  <c r="V8318" i="1"/>
  <c r="W8318" i="1"/>
  <c r="X8318" i="1"/>
  <c r="Y8318" i="1"/>
  <c r="V8319" i="1"/>
  <c r="W8319" i="1"/>
  <c r="X8319" i="1"/>
  <c r="Y8319" i="1"/>
  <c r="V8320" i="1"/>
  <c r="W8320" i="1"/>
  <c r="X8320" i="1"/>
  <c r="Y8320" i="1"/>
  <c r="V8321" i="1"/>
  <c r="W8321" i="1"/>
  <c r="X8321" i="1"/>
  <c r="Y8321" i="1"/>
  <c r="V8322" i="1"/>
  <c r="W8322" i="1"/>
  <c r="X8322" i="1"/>
  <c r="Y8322" i="1"/>
  <c r="V8323" i="1"/>
  <c r="W8323" i="1"/>
  <c r="X8323" i="1"/>
  <c r="Y8323" i="1"/>
  <c r="V8324" i="1"/>
  <c r="W8324" i="1"/>
  <c r="X8324" i="1"/>
  <c r="Y8324" i="1"/>
  <c r="V8325" i="1"/>
  <c r="W8325" i="1"/>
  <c r="X8325" i="1"/>
  <c r="Y8325" i="1"/>
  <c r="V8326" i="1"/>
  <c r="W8326" i="1"/>
  <c r="X8326" i="1"/>
  <c r="Y8326" i="1"/>
  <c r="V8327" i="1"/>
  <c r="W8327" i="1"/>
  <c r="X8327" i="1"/>
  <c r="Y8327" i="1"/>
  <c r="V8328" i="1"/>
  <c r="W8328" i="1"/>
  <c r="X8328" i="1"/>
  <c r="Y8328" i="1"/>
  <c r="V8329" i="1"/>
  <c r="W8329" i="1"/>
  <c r="X8329" i="1"/>
  <c r="Y8329" i="1"/>
  <c r="V8330" i="1"/>
  <c r="W8330" i="1"/>
  <c r="X8330" i="1"/>
  <c r="Y8330" i="1"/>
  <c r="V8331" i="1"/>
  <c r="W8331" i="1"/>
  <c r="X8331" i="1"/>
  <c r="Y8331" i="1"/>
  <c r="V8332" i="1"/>
  <c r="W8332" i="1"/>
  <c r="X8332" i="1"/>
  <c r="Y8332" i="1"/>
  <c r="V8333" i="1"/>
  <c r="W8333" i="1"/>
  <c r="X8333" i="1"/>
  <c r="Y8333" i="1"/>
  <c r="V8334" i="1"/>
  <c r="W8334" i="1"/>
  <c r="X8334" i="1"/>
  <c r="Y8334" i="1"/>
  <c r="V8335" i="1"/>
  <c r="W8335" i="1"/>
  <c r="X8335" i="1"/>
  <c r="Y8335" i="1"/>
  <c r="V8336" i="1"/>
  <c r="W8336" i="1"/>
  <c r="X8336" i="1"/>
  <c r="Y8336" i="1"/>
  <c r="V8337" i="1"/>
  <c r="W8337" i="1"/>
  <c r="X8337" i="1"/>
  <c r="Y8337" i="1"/>
  <c r="V8338" i="1"/>
  <c r="W8338" i="1"/>
  <c r="X8338" i="1"/>
  <c r="Y8338" i="1"/>
  <c r="V8339" i="1"/>
  <c r="W8339" i="1"/>
  <c r="X8339" i="1"/>
  <c r="Y8339" i="1"/>
  <c r="V8340" i="1"/>
  <c r="W8340" i="1"/>
  <c r="X8340" i="1"/>
  <c r="Y8340" i="1"/>
  <c r="V8341" i="1"/>
  <c r="W8341" i="1"/>
  <c r="X8341" i="1"/>
  <c r="Y8341" i="1"/>
  <c r="V8342" i="1"/>
  <c r="W8342" i="1"/>
  <c r="X8342" i="1"/>
  <c r="Y8342" i="1"/>
  <c r="V8343" i="1"/>
  <c r="W8343" i="1"/>
  <c r="X8343" i="1"/>
  <c r="Y8343" i="1"/>
  <c r="V8344" i="1"/>
  <c r="W8344" i="1"/>
  <c r="X8344" i="1"/>
  <c r="Y8344" i="1"/>
  <c r="V8345" i="1"/>
  <c r="W8345" i="1"/>
  <c r="X8345" i="1"/>
  <c r="Y8345" i="1"/>
  <c r="V8346" i="1"/>
  <c r="W8346" i="1"/>
  <c r="X8346" i="1"/>
  <c r="Y8346" i="1"/>
  <c r="V8347" i="1"/>
  <c r="W8347" i="1"/>
  <c r="X8347" i="1"/>
  <c r="Y8347" i="1"/>
  <c r="V8348" i="1"/>
  <c r="W8348" i="1"/>
  <c r="X8348" i="1"/>
  <c r="Y8348" i="1"/>
  <c r="V8349" i="1"/>
  <c r="W8349" i="1"/>
  <c r="X8349" i="1"/>
  <c r="Y8349" i="1"/>
  <c r="V8350" i="1"/>
  <c r="W8350" i="1"/>
  <c r="X8350" i="1"/>
  <c r="Y8350" i="1"/>
  <c r="V8351" i="1"/>
  <c r="W8351" i="1"/>
  <c r="X8351" i="1"/>
  <c r="Y8351" i="1"/>
  <c r="V8352" i="1"/>
  <c r="W8352" i="1"/>
  <c r="X8352" i="1"/>
  <c r="Y8352" i="1"/>
  <c r="V8353" i="1"/>
  <c r="W8353" i="1"/>
  <c r="X8353" i="1"/>
  <c r="Y8353" i="1"/>
  <c r="V8354" i="1"/>
  <c r="W8354" i="1"/>
  <c r="X8354" i="1"/>
  <c r="Y8354" i="1"/>
  <c r="V8355" i="1"/>
  <c r="W8355" i="1"/>
  <c r="X8355" i="1"/>
  <c r="Y8355" i="1"/>
  <c r="V8356" i="1"/>
  <c r="W8356" i="1"/>
  <c r="X8356" i="1"/>
  <c r="Y8356" i="1"/>
  <c r="V8357" i="1"/>
  <c r="W8357" i="1"/>
  <c r="X8357" i="1"/>
  <c r="Y8357" i="1"/>
  <c r="V8358" i="1"/>
  <c r="W8358" i="1"/>
  <c r="X8358" i="1"/>
  <c r="Y8358" i="1"/>
  <c r="V8359" i="1"/>
  <c r="W8359" i="1"/>
  <c r="X8359" i="1"/>
  <c r="Y8359" i="1"/>
  <c r="V8360" i="1"/>
  <c r="W8360" i="1"/>
  <c r="X8360" i="1"/>
  <c r="Y8360" i="1"/>
  <c r="V8361" i="1"/>
  <c r="W8361" i="1"/>
  <c r="X8361" i="1"/>
  <c r="Y8361" i="1"/>
  <c r="V8362" i="1"/>
  <c r="W8362" i="1"/>
  <c r="X8362" i="1"/>
  <c r="Y8362" i="1"/>
  <c r="V8363" i="1"/>
  <c r="W8363" i="1"/>
  <c r="X8363" i="1"/>
  <c r="Y8363" i="1"/>
  <c r="V8364" i="1"/>
  <c r="W8364" i="1"/>
  <c r="X8364" i="1"/>
  <c r="Y8364" i="1"/>
  <c r="V8365" i="1"/>
  <c r="W8365" i="1"/>
  <c r="X8365" i="1"/>
  <c r="Y8365" i="1"/>
  <c r="V8366" i="1"/>
  <c r="W8366" i="1"/>
  <c r="X8366" i="1"/>
  <c r="Y8366" i="1"/>
  <c r="V8367" i="1"/>
  <c r="W8367" i="1"/>
  <c r="X8367" i="1"/>
  <c r="Y8367" i="1"/>
  <c r="V8368" i="1"/>
  <c r="W8368" i="1"/>
  <c r="X8368" i="1"/>
  <c r="Y8368" i="1"/>
  <c r="V8369" i="1"/>
  <c r="W8369" i="1"/>
  <c r="X8369" i="1"/>
  <c r="Y8369" i="1"/>
  <c r="V8370" i="1"/>
  <c r="W8370" i="1"/>
  <c r="X8370" i="1"/>
  <c r="Y8370" i="1"/>
  <c r="V8371" i="1"/>
  <c r="W8371" i="1"/>
  <c r="X8371" i="1"/>
  <c r="Y8371" i="1"/>
  <c r="V8372" i="1"/>
  <c r="W8372" i="1"/>
  <c r="X8372" i="1"/>
  <c r="Y8372" i="1"/>
  <c r="V8373" i="1"/>
  <c r="W8373" i="1"/>
  <c r="X8373" i="1"/>
  <c r="Y8373" i="1"/>
  <c r="V8374" i="1"/>
  <c r="W8374" i="1"/>
  <c r="X8374" i="1"/>
  <c r="Y8374" i="1"/>
  <c r="V8375" i="1"/>
  <c r="W8375" i="1"/>
  <c r="X8375" i="1"/>
  <c r="Y8375" i="1"/>
  <c r="V8376" i="1"/>
  <c r="W8376" i="1"/>
  <c r="X8376" i="1"/>
  <c r="Y8376" i="1"/>
  <c r="V8377" i="1"/>
  <c r="W8377" i="1"/>
  <c r="X8377" i="1"/>
  <c r="Y8377" i="1"/>
  <c r="V8378" i="1"/>
  <c r="W8378" i="1"/>
  <c r="X8378" i="1"/>
  <c r="Y8378" i="1"/>
  <c r="V8379" i="1"/>
  <c r="W8379" i="1"/>
  <c r="X8379" i="1"/>
  <c r="Y8379" i="1"/>
  <c r="V8380" i="1"/>
  <c r="W8380" i="1"/>
  <c r="X8380" i="1"/>
  <c r="Y8380" i="1"/>
  <c r="V8381" i="1"/>
  <c r="W8381" i="1"/>
  <c r="X8381" i="1"/>
  <c r="Y8381" i="1"/>
  <c r="V8382" i="1"/>
  <c r="W8382" i="1"/>
  <c r="X8382" i="1"/>
  <c r="Y8382" i="1"/>
  <c r="V8383" i="1"/>
  <c r="W8383" i="1"/>
  <c r="X8383" i="1"/>
  <c r="Y8383" i="1"/>
  <c r="V8384" i="1"/>
  <c r="W8384" i="1"/>
  <c r="X8384" i="1"/>
  <c r="Y8384" i="1"/>
  <c r="V8385" i="1"/>
  <c r="W8385" i="1"/>
  <c r="X8385" i="1"/>
  <c r="Y8385" i="1"/>
  <c r="V8386" i="1"/>
  <c r="W8386" i="1"/>
  <c r="X8386" i="1"/>
  <c r="Y8386" i="1"/>
  <c r="V8387" i="1"/>
  <c r="W8387" i="1"/>
  <c r="X8387" i="1"/>
  <c r="Y8387" i="1"/>
  <c r="V8388" i="1"/>
  <c r="W8388" i="1"/>
  <c r="X8388" i="1"/>
  <c r="Y8388" i="1"/>
  <c r="V8389" i="1"/>
  <c r="W8389" i="1"/>
  <c r="X8389" i="1"/>
  <c r="Y8389" i="1"/>
  <c r="V8390" i="1"/>
  <c r="W8390" i="1"/>
  <c r="X8390" i="1"/>
  <c r="Y8390" i="1"/>
  <c r="V8391" i="1"/>
  <c r="W8391" i="1"/>
  <c r="X8391" i="1"/>
  <c r="Y8391" i="1"/>
  <c r="V8392" i="1"/>
  <c r="W8392" i="1"/>
  <c r="X8392" i="1"/>
  <c r="Y8392" i="1"/>
  <c r="V8393" i="1"/>
  <c r="W8393" i="1"/>
  <c r="X8393" i="1"/>
  <c r="Y8393" i="1"/>
  <c r="V8394" i="1"/>
  <c r="W8394" i="1"/>
  <c r="X8394" i="1"/>
  <c r="Y8394" i="1"/>
  <c r="V8395" i="1"/>
  <c r="W8395" i="1"/>
  <c r="X8395" i="1"/>
  <c r="Y8395" i="1"/>
  <c r="V8396" i="1"/>
  <c r="W8396" i="1"/>
  <c r="X8396" i="1"/>
  <c r="Y8396" i="1"/>
  <c r="V8397" i="1"/>
  <c r="W8397" i="1"/>
  <c r="X8397" i="1"/>
  <c r="Y8397" i="1"/>
  <c r="V8398" i="1"/>
  <c r="W8398" i="1"/>
  <c r="X8398" i="1"/>
  <c r="Y8398" i="1"/>
  <c r="V8399" i="1"/>
  <c r="W8399" i="1"/>
  <c r="X8399" i="1"/>
  <c r="Y8399" i="1"/>
  <c r="V8400" i="1"/>
  <c r="W8400" i="1"/>
  <c r="X8400" i="1"/>
  <c r="Y8400" i="1"/>
  <c r="V8401" i="1"/>
  <c r="W8401" i="1"/>
  <c r="X8401" i="1"/>
  <c r="Y8401" i="1"/>
  <c r="V8402" i="1"/>
  <c r="W8402" i="1"/>
  <c r="X8402" i="1"/>
  <c r="Y8402" i="1"/>
  <c r="V8403" i="1"/>
  <c r="W8403" i="1"/>
  <c r="X8403" i="1"/>
  <c r="Y8403" i="1"/>
  <c r="V8404" i="1"/>
  <c r="W8404" i="1"/>
  <c r="X8404" i="1"/>
  <c r="Y8404" i="1"/>
  <c r="V8405" i="1"/>
  <c r="W8405" i="1"/>
  <c r="X8405" i="1"/>
  <c r="Y8405" i="1"/>
  <c r="V8406" i="1"/>
  <c r="W8406" i="1"/>
  <c r="X8406" i="1"/>
  <c r="Y8406" i="1"/>
  <c r="V8407" i="1"/>
  <c r="W8407" i="1"/>
  <c r="X8407" i="1"/>
  <c r="Y8407" i="1"/>
  <c r="V8408" i="1"/>
  <c r="W8408" i="1"/>
  <c r="X8408" i="1"/>
  <c r="Y8408" i="1"/>
  <c r="V8409" i="1"/>
  <c r="W8409" i="1"/>
  <c r="X8409" i="1"/>
  <c r="Y8409" i="1"/>
  <c r="V8410" i="1"/>
  <c r="W8410" i="1"/>
  <c r="X8410" i="1"/>
  <c r="Y8410" i="1"/>
  <c r="V8411" i="1"/>
  <c r="W8411" i="1"/>
  <c r="X8411" i="1"/>
  <c r="Y8411" i="1"/>
  <c r="V8412" i="1"/>
  <c r="W8412" i="1"/>
  <c r="X8412" i="1"/>
  <c r="Y8412" i="1"/>
  <c r="V8413" i="1"/>
  <c r="W8413" i="1"/>
  <c r="X8413" i="1"/>
  <c r="Y8413" i="1"/>
  <c r="V8414" i="1"/>
  <c r="W8414" i="1"/>
  <c r="X8414" i="1"/>
  <c r="Y8414" i="1"/>
  <c r="V8415" i="1"/>
  <c r="W8415" i="1"/>
  <c r="X8415" i="1"/>
  <c r="Y8415" i="1"/>
  <c r="V8416" i="1"/>
  <c r="W8416" i="1"/>
  <c r="X8416" i="1"/>
  <c r="Y8416" i="1"/>
  <c r="V8417" i="1"/>
  <c r="W8417" i="1"/>
  <c r="X8417" i="1"/>
  <c r="Y8417" i="1"/>
  <c r="V8418" i="1"/>
  <c r="W8418" i="1"/>
  <c r="X8418" i="1"/>
  <c r="Y8418" i="1"/>
  <c r="V8419" i="1"/>
  <c r="W8419" i="1"/>
  <c r="X8419" i="1"/>
  <c r="Y8419" i="1"/>
  <c r="V8420" i="1"/>
  <c r="W8420" i="1"/>
  <c r="X8420" i="1"/>
  <c r="Y8420" i="1"/>
  <c r="V8421" i="1"/>
  <c r="W8421" i="1"/>
  <c r="X8421" i="1"/>
  <c r="Y8421" i="1"/>
  <c r="V8422" i="1"/>
  <c r="W8422" i="1"/>
  <c r="X8422" i="1"/>
  <c r="Y8422" i="1"/>
  <c r="V8423" i="1"/>
  <c r="W8423" i="1"/>
  <c r="X8423" i="1"/>
  <c r="Y8423" i="1"/>
  <c r="V8424" i="1"/>
  <c r="W8424" i="1"/>
  <c r="X8424" i="1"/>
  <c r="Y8424" i="1"/>
  <c r="V8425" i="1"/>
  <c r="W8425" i="1"/>
  <c r="X8425" i="1"/>
  <c r="Y8425" i="1"/>
  <c r="V8426" i="1"/>
  <c r="W8426" i="1"/>
  <c r="X8426" i="1"/>
  <c r="Y8426" i="1"/>
  <c r="V8427" i="1"/>
  <c r="W8427" i="1"/>
  <c r="X8427" i="1"/>
  <c r="Y8427" i="1"/>
  <c r="V8428" i="1"/>
  <c r="W8428" i="1"/>
  <c r="X8428" i="1"/>
  <c r="Y8428" i="1"/>
  <c r="V8429" i="1"/>
  <c r="W8429" i="1"/>
  <c r="X8429" i="1"/>
  <c r="Y8429" i="1"/>
  <c r="V8430" i="1"/>
  <c r="W8430" i="1"/>
  <c r="X8430" i="1"/>
  <c r="Y8430" i="1"/>
  <c r="V8431" i="1"/>
  <c r="W8431" i="1"/>
  <c r="X8431" i="1"/>
  <c r="Y8431" i="1"/>
  <c r="V8432" i="1"/>
  <c r="W8432" i="1"/>
  <c r="X8432" i="1"/>
  <c r="Y8432" i="1"/>
  <c r="V8433" i="1"/>
  <c r="W8433" i="1"/>
  <c r="X8433" i="1"/>
  <c r="Y8433" i="1"/>
  <c r="V8434" i="1"/>
  <c r="W8434" i="1"/>
  <c r="X8434" i="1"/>
  <c r="Y8434" i="1"/>
  <c r="V8435" i="1"/>
  <c r="W8435" i="1"/>
  <c r="X8435" i="1"/>
  <c r="Y8435" i="1"/>
  <c r="V8436" i="1"/>
  <c r="W8436" i="1"/>
  <c r="X8436" i="1"/>
  <c r="Y8436" i="1"/>
  <c r="V8437" i="1"/>
  <c r="W8437" i="1"/>
  <c r="X8437" i="1"/>
  <c r="Y8437" i="1"/>
  <c r="V8438" i="1"/>
  <c r="W8438" i="1"/>
  <c r="X8438" i="1"/>
  <c r="Y8438" i="1"/>
  <c r="V8439" i="1"/>
  <c r="W8439" i="1"/>
  <c r="X8439" i="1"/>
  <c r="Y8439" i="1"/>
  <c r="V8440" i="1"/>
  <c r="W8440" i="1"/>
  <c r="X8440" i="1"/>
  <c r="Y8440" i="1"/>
  <c r="V8441" i="1"/>
  <c r="W8441" i="1"/>
  <c r="X8441" i="1"/>
  <c r="Y8441" i="1"/>
  <c r="V8442" i="1"/>
  <c r="W8442" i="1"/>
  <c r="X8442" i="1"/>
  <c r="Y8442" i="1"/>
  <c r="V8443" i="1"/>
  <c r="W8443" i="1"/>
  <c r="X8443" i="1"/>
  <c r="Y8443" i="1"/>
  <c r="V8444" i="1"/>
  <c r="W8444" i="1"/>
  <c r="X8444" i="1"/>
  <c r="Y8444" i="1"/>
  <c r="V8445" i="1"/>
  <c r="W8445" i="1"/>
  <c r="X8445" i="1"/>
  <c r="Y8445" i="1"/>
  <c r="V8446" i="1"/>
  <c r="W8446" i="1"/>
  <c r="X8446" i="1"/>
  <c r="Y8446" i="1"/>
  <c r="V8447" i="1"/>
  <c r="W8447" i="1"/>
  <c r="X8447" i="1"/>
  <c r="Y8447" i="1"/>
  <c r="V8448" i="1"/>
  <c r="W8448" i="1"/>
  <c r="X8448" i="1"/>
  <c r="Y8448" i="1"/>
  <c r="V8449" i="1"/>
  <c r="W8449" i="1"/>
  <c r="X8449" i="1"/>
  <c r="Y8449" i="1"/>
  <c r="V8450" i="1"/>
  <c r="W8450" i="1"/>
  <c r="X8450" i="1"/>
  <c r="Y8450" i="1"/>
  <c r="V8451" i="1"/>
  <c r="W8451" i="1"/>
  <c r="X8451" i="1"/>
  <c r="Y8451" i="1"/>
  <c r="V8452" i="1"/>
  <c r="W8452" i="1"/>
  <c r="X8452" i="1"/>
  <c r="Y8452" i="1"/>
  <c r="V8453" i="1"/>
  <c r="W8453" i="1"/>
  <c r="X8453" i="1"/>
  <c r="Y8453" i="1"/>
  <c r="V8454" i="1"/>
  <c r="W8454" i="1"/>
  <c r="X8454" i="1"/>
  <c r="Y8454" i="1"/>
  <c r="V8455" i="1"/>
  <c r="W8455" i="1"/>
  <c r="X8455" i="1"/>
  <c r="Y8455" i="1"/>
  <c r="V8456" i="1"/>
  <c r="W8456" i="1"/>
  <c r="X8456" i="1"/>
  <c r="Y8456" i="1"/>
  <c r="V8457" i="1"/>
  <c r="W8457" i="1"/>
  <c r="X8457" i="1"/>
  <c r="Y8457" i="1"/>
  <c r="V8458" i="1"/>
  <c r="W8458" i="1"/>
  <c r="X8458" i="1"/>
  <c r="Y8458" i="1"/>
  <c r="V8459" i="1"/>
  <c r="W8459" i="1"/>
  <c r="X8459" i="1"/>
  <c r="Y8459" i="1"/>
  <c r="V8460" i="1"/>
  <c r="W8460" i="1"/>
  <c r="X8460" i="1"/>
  <c r="Y8460" i="1"/>
  <c r="V8461" i="1"/>
  <c r="W8461" i="1"/>
  <c r="X8461" i="1"/>
  <c r="Y8461" i="1"/>
  <c r="V8462" i="1"/>
  <c r="W8462" i="1"/>
  <c r="X8462" i="1"/>
  <c r="Y8462" i="1"/>
  <c r="V8463" i="1"/>
  <c r="W8463" i="1"/>
  <c r="X8463" i="1"/>
  <c r="Y8463" i="1"/>
  <c r="V8464" i="1"/>
  <c r="W8464" i="1"/>
  <c r="X8464" i="1"/>
  <c r="Y8464" i="1"/>
  <c r="V8465" i="1"/>
  <c r="W8465" i="1"/>
  <c r="X8465" i="1"/>
  <c r="Y8465" i="1"/>
  <c r="V8466" i="1"/>
  <c r="W8466" i="1"/>
  <c r="X8466" i="1"/>
  <c r="Y8466" i="1"/>
  <c r="V8467" i="1"/>
  <c r="W8467" i="1"/>
  <c r="X8467" i="1"/>
  <c r="Y8467" i="1"/>
  <c r="V8468" i="1"/>
  <c r="W8468" i="1"/>
  <c r="X8468" i="1"/>
  <c r="Y8468" i="1"/>
  <c r="V8469" i="1"/>
  <c r="W8469" i="1"/>
  <c r="X8469" i="1"/>
  <c r="Y8469" i="1"/>
  <c r="V8470" i="1"/>
  <c r="W8470" i="1"/>
  <c r="X8470" i="1"/>
  <c r="Y8470" i="1"/>
  <c r="V8471" i="1"/>
  <c r="W8471" i="1"/>
  <c r="X8471" i="1"/>
  <c r="Y8471" i="1"/>
  <c r="V8472" i="1"/>
  <c r="W8472" i="1"/>
  <c r="X8472" i="1"/>
  <c r="Y8472" i="1"/>
  <c r="V8473" i="1"/>
  <c r="W8473" i="1"/>
  <c r="X8473" i="1"/>
  <c r="Y8473" i="1"/>
  <c r="V8474" i="1"/>
  <c r="W8474" i="1"/>
  <c r="X8474" i="1"/>
  <c r="Y8474" i="1"/>
  <c r="V8475" i="1"/>
  <c r="W8475" i="1"/>
  <c r="X8475" i="1"/>
  <c r="Y8475" i="1"/>
  <c r="V8476" i="1"/>
  <c r="W8476" i="1"/>
  <c r="X8476" i="1"/>
  <c r="Y8476" i="1"/>
  <c r="V8477" i="1"/>
  <c r="W8477" i="1"/>
  <c r="X8477" i="1"/>
  <c r="Y8477" i="1"/>
  <c r="V8478" i="1"/>
  <c r="W8478" i="1"/>
  <c r="X8478" i="1"/>
  <c r="Y8478" i="1"/>
  <c r="V8479" i="1"/>
  <c r="W8479" i="1"/>
  <c r="X8479" i="1"/>
  <c r="Y8479" i="1"/>
  <c r="V8480" i="1"/>
  <c r="W8480" i="1"/>
  <c r="X8480" i="1"/>
  <c r="Y8480" i="1"/>
  <c r="V8481" i="1"/>
  <c r="W8481" i="1"/>
  <c r="X8481" i="1"/>
  <c r="Y8481" i="1"/>
  <c r="V8482" i="1"/>
  <c r="W8482" i="1"/>
  <c r="X8482" i="1"/>
  <c r="Y8482" i="1"/>
  <c r="V8483" i="1"/>
  <c r="W8483" i="1"/>
  <c r="X8483" i="1"/>
  <c r="Y8483" i="1"/>
  <c r="V8484" i="1"/>
  <c r="W8484" i="1"/>
  <c r="X8484" i="1"/>
  <c r="Y8484" i="1"/>
  <c r="V8485" i="1"/>
  <c r="W8485" i="1"/>
  <c r="X8485" i="1"/>
  <c r="Y8485" i="1"/>
  <c r="V8486" i="1"/>
  <c r="W8486" i="1"/>
  <c r="X8486" i="1"/>
  <c r="Y8486" i="1"/>
  <c r="V8487" i="1"/>
  <c r="W8487" i="1"/>
  <c r="X8487" i="1"/>
  <c r="Y8487" i="1"/>
  <c r="V8488" i="1"/>
  <c r="W8488" i="1"/>
  <c r="X8488" i="1"/>
  <c r="Y8488" i="1"/>
  <c r="V8489" i="1"/>
  <c r="W8489" i="1"/>
  <c r="X8489" i="1"/>
  <c r="Y8489" i="1"/>
  <c r="V8490" i="1"/>
  <c r="W8490" i="1"/>
  <c r="X8490" i="1"/>
  <c r="Y8490" i="1"/>
  <c r="V8491" i="1"/>
  <c r="W8491" i="1"/>
  <c r="X8491" i="1"/>
  <c r="Y8491" i="1"/>
  <c r="V8492" i="1"/>
  <c r="W8492" i="1"/>
  <c r="X8492" i="1"/>
  <c r="Y8492" i="1"/>
  <c r="V8493" i="1"/>
  <c r="W8493" i="1"/>
  <c r="X8493" i="1"/>
  <c r="Y8493" i="1"/>
  <c r="V8494" i="1"/>
  <c r="W8494" i="1"/>
  <c r="X8494" i="1"/>
  <c r="Y8494" i="1"/>
  <c r="V8495" i="1"/>
  <c r="W8495" i="1"/>
  <c r="X8495" i="1"/>
  <c r="Y8495" i="1"/>
  <c r="V8496" i="1"/>
  <c r="W8496" i="1"/>
  <c r="X8496" i="1"/>
  <c r="Y8496" i="1"/>
  <c r="V8497" i="1"/>
  <c r="W8497" i="1"/>
  <c r="X8497" i="1"/>
  <c r="Y8497" i="1"/>
  <c r="V8498" i="1"/>
  <c r="W8498" i="1"/>
  <c r="X8498" i="1"/>
  <c r="Y8498" i="1"/>
  <c r="V8499" i="1"/>
  <c r="W8499" i="1"/>
  <c r="X8499" i="1"/>
  <c r="Y8499" i="1"/>
  <c r="V8500" i="1"/>
  <c r="W8500" i="1"/>
  <c r="X8500" i="1"/>
  <c r="Y8500" i="1"/>
  <c r="V8501" i="1"/>
  <c r="W8501" i="1"/>
  <c r="X8501" i="1"/>
  <c r="Y8501" i="1"/>
  <c r="V8502" i="1"/>
  <c r="W8502" i="1"/>
  <c r="X8502" i="1"/>
  <c r="Y8502" i="1"/>
  <c r="V8503" i="1"/>
  <c r="W8503" i="1"/>
  <c r="X8503" i="1"/>
  <c r="Y8503" i="1"/>
  <c r="V8504" i="1"/>
  <c r="W8504" i="1"/>
  <c r="X8504" i="1"/>
  <c r="Y8504" i="1"/>
  <c r="V8505" i="1"/>
  <c r="W8505" i="1"/>
  <c r="X8505" i="1"/>
  <c r="Y8505" i="1"/>
  <c r="V8506" i="1"/>
  <c r="W8506" i="1"/>
  <c r="X8506" i="1"/>
  <c r="Y8506" i="1"/>
  <c r="V8507" i="1"/>
  <c r="W8507" i="1"/>
  <c r="X8507" i="1"/>
  <c r="Y8507" i="1"/>
  <c r="V8508" i="1"/>
  <c r="W8508" i="1"/>
  <c r="X8508" i="1"/>
  <c r="Y8508" i="1"/>
  <c r="V8509" i="1"/>
  <c r="W8509" i="1"/>
  <c r="X8509" i="1"/>
  <c r="Y8509" i="1"/>
  <c r="V8510" i="1"/>
  <c r="W8510" i="1"/>
  <c r="X8510" i="1"/>
  <c r="Y8510" i="1"/>
  <c r="V8511" i="1"/>
  <c r="W8511" i="1"/>
  <c r="X8511" i="1"/>
  <c r="Y8511" i="1"/>
  <c r="V8512" i="1"/>
  <c r="W8512" i="1"/>
  <c r="X8512" i="1"/>
  <c r="Y8512" i="1"/>
  <c r="V8513" i="1"/>
  <c r="W8513" i="1"/>
  <c r="X8513" i="1"/>
  <c r="Y8513" i="1"/>
  <c r="V8514" i="1"/>
  <c r="W8514" i="1"/>
  <c r="X8514" i="1"/>
  <c r="Y8514" i="1"/>
  <c r="V8515" i="1"/>
  <c r="W8515" i="1"/>
  <c r="X8515" i="1"/>
  <c r="Y8515" i="1"/>
  <c r="V8516" i="1"/>
  <c r="W8516" i="1"/>
  <c r="X8516" i="1"/>
  <c r="Y8516" i="1"/>
  <c r="V8517" i="1"/>
  <c r="W8517" i="1"/>
  <c r="X8517" i="1"/>
  <c r="Y8517" i="1"/>
  <c r="V8518" i="1"/>
  <c r="W8518" i="1"/>
  <c r="X8518" i="1"/>
  <c r="Y8518" i="1"/>
  <c r="V8519" i="1"/>
  <c r="W8519" i="1"/>
  <c r="X8519" i="1"/>
  <c r="Y8519" i="1"/>
  <c r="V8520" i="1"/>
  <c r="W8520" i="1"/>
  <c r="X8520" i="1"/>
  <c r="Y8520" i="1"/>
  <c r="V8521" i="1"/>
  <c r="W8521" i="1"/>
  <c r="X8521" i="1"/>
  <c r="Y8521" i="1"/>
  <c r="V8522" i="1"/>
  <c r="W8522" i="1"/>
  <c r="X8522" i="1"/>
  <c r="Y8522" i="1"/>
  <c r="V8523" i="1"/>
  <c r="W8523" i="1"/>
  <c r="X8523" i="1"/>
  <c r="Y8523" i="1"/>
  <c r="V8524" i="1"/>
  <c r="W8524" i="1"/>
  <c r="X8524" i="1"/>
  <c r="Y8524" i="1"/>
  <c r="V8525" i="1"/>
  <c r="W8525" i="1"/>
  <c r="X8525" i="1"/>
  <c r="Y8525" i="1"/>
  <c r="V8526" i="1"/>
  <c r="W8526" i="1"/>
  <c r="X8526" i="1"/>
  <c r="Y8526" i="1"/>
  <c r="V8527" i="1"/>
  <c r="W8527" i="1"/>
  <c r="X8527" i="1"/>
  <c r="Y8527" i="1"/>
  <c r="V8528" i="1"/>
  <c r="W8528" i="1"/>
  <c r="X8528" i="1"/>
  <c r="Y8528" i="1"/>
  <c r="V8529" i="1"/>
  <c r="W8529" i="1"/>
  <c r="X8529" i="1"/>
  <c r="Y8529" i="1"/>
  <c r="V8530" i="1"/>
  <c r="W8530" i="1"/>
  <c r="X8530" i="1"/>
  <c r="Y8530" i="1"/>
  <c r="V8531" i="1"/>
  <c r="W8531" i="1"/>
  <c r="X8531" i="1"/>
  <c r="Y8531" i="1"/>
  <c r="V8532" i="1"/>
  <c r="W8532" i="1"/>
  <c r="X8532" i="1"/>
  <c r="Y8532" i="1"/>
  <c r="V8533" i="1"/>
  <c r="W8533" i="1"/>
  <c r="X8533" i="1"/>
  <c r="Y8533" i="1"/>
  <c r="V8534" i="1"/>
  <c r="W8534" i="1"/>
  <c r="X8534" i="1"/>
  <c r="Y8534" i="1"/>
  <c r="V8535" i="1"/>
  <c r="W8535" i="1"/>
  <c r="X8535" i="1"/>
  <c r="Y8535" i="1"/>
  <c r="V8536" i="1"/>
  <c r="W8536" i="1"/>
  <c r="X8536" i="1"/>
  <c r="Y8536" i="1"/>
  <c r="V8537" i="1"/>
  <c r="W8537" i="1"/>
  <c r="X8537" i="1"/>
  <c r="Y8537" i="1"/>
  <c r="V8538" i="1"/>
  <c r="W8538" i="1"/>
  <c r="X8538" i="1"/>
  <c r="Y8538" i="1"/>
  <c r="V8539" i="1"/>
  <c r="W8539" i="1"/>
  <c r="X8539" i="1"/>
  <c r="Y8539" i="1"/>
  <c r="V8540" i="1"/>
  <c r="W8540" i="1"/>
  <c r="X8540" i="1"/>
  <c r="Y8540" i="1"/>
  <c r="V8541" i="1"/>
  <c r="W8541" i="1"/>
  <c r="X8541" i="1"/>
  <c r="Y8541" i="1"/>
  <c r="V8542" i="1"/>
  <c r="W8542" i="1"/>
  <c r="X8542" i="1"/>
  <c r="Y8542" i="1"/>
  <c r="V8543" i="1"/>
  <c r="W8543" i="1"/>
  <c r="X8543" i="1"/>
  <c r="Y8543" i="1"/>
  <c r="V8544" i="1"/>
  <c r="W8544" i="1"/>
  <c r="X8544" i="1"/>
  <c r="Y8544" i="1"/>
  <c r="V8545" i="1"/>
  <c r="W8545" i="1"/>
  <c r="X8545" i="1"/>
  <c r="Y8545" i="1"/>
  <c r="V8546" i="1"/>
  <c r="W8546" i="1"/>
  <c r="X8546" i="1"/>
  <c r="Y8546" i="1"/>
  <c r="V8547" i="1"/>
  <c r="W8547" i="1"/>
  <c r="X8547" i="1"/>
  <c r="Y8547" i="1"/>
  <c r="V8548" i="1"/>
  <c r="W8548" i="1"/>
  <c r="X8548" i="1"/>
  <c r="Y8548" i="1"/>
  <c r="V8549" i="1"/>
  <c r="W8549" i="1"/>
  <c r="X8549" i="1"/>
  <c r="Y8549" i="1"/>
  <c r="V8550" i="1"/>
  <c r="W8550" i="1"/>
  <c r="X8550" i="1"/>
  <c r="Y8550" i="1"/>
  <c r="V8551" i="1"/>
  <c r="W8551" i="1"/>
  <c r="X8551" i="1"/>
  <c r="Y8551" i="1"/>
  <c r="V8552" i="1"/>
  <c r="W8552" i="1"/>
  <c r="X8552" i="1"/>
  <c r="Y8552" i="1"/>
  <c r="V8553" i="1"/>
  <c r="W8553" i="1"/>
  <c r="X8553" i="1"/>
  <c r="Y8553" i="1"/>
  <c r="V8554" i="1"/>
  <c r="W8554" i="1"/>
  <c r="X8554" i="1"/>
  <c r="Y8554" i="1"/>
  <c r="V8555" i="1"/>
  <c r="W8555" i="1"/>
  <c r="X8555" i="1"/>
  <c r="Y8555" i="1"/>
  <c r="V8556" i="1"/>
  <c r="W8556" i="1"/>
  <c r="X8556" i="1"/>
  <c r="Y8556" i="1"/>
  <c r="V8557" i="1"/>
  <c r="W8557" i="1"/>
  <c r="X8557" i="1"/>
  <c r="Y8557" i="1"/>
  <c r="V8558" i="1"/>
  <c r="W8558" i="1"/>
  <c r="X8558" i="1"/>
  <c r="Y8558" i="1"/>
  <c r="V8559" i="1"/>
  <c r="W8559" i="1"/>
  <c r="X8559" i="1"/>
  <c r="Y8559" i="1"/>
  <c r="V8560" i="1"/>
  <c r="W8560" i="1"/>
  <c r="X8560" i="1"/>
  <c r="Y8560" i="1"/>
  <c r="V8561" i="1"/>
  <c r="W8561" i="1"/>
  <c r="X8561" i="1"/>
  <c r="Y8561" i="1"/>
  <c r="V8562" i="1"/>
  <c r="W8562" i="1"/>
  <c r="X8562" i="1"/>
  <c r="Y8562" i="1"/>
  <c r="V8563" i="1"/>
  <c r="W8563" i="1"/>
  <c r="X8563" i="1"/>
  <c r="Y8563" i="1"/>
  <c r="V8564" i="1"/>
  <c r="W8564" i="1"/>
  <c r="X8564" i="1"/>
  <c r="Y8564" i="1"/>
  <c r="V8565" i="1"/>
  <c r="W8565" i="1"/>
  <c r="X8565" i="1"/>
  <c r="Y8565" i="1"/>
  <c r="V8566" i="1"/>
  <c r="W8566" i="1"/>
  <c r="X8566" i="1"/>
  <c r="Y8566" i="1"/>
  <c r="V8567" i="1"/>
  <c r="W8567" i="1"/>
  <c r="X8567" i="1"/>
  <c r="Y8567" i="1"/>
  <c r="V8568" i="1"/>
  <c r="W8568" i="1"/>
  <c r="X8568" i="1"/>
  <c r="Y8568" i="1"/>
  <c r="V8569" i="1"/>
  <c r="W8569" i="1"/>
  <c r="X8569" i="1"/>
  <c r="Y8569" i="1"/>
  <c r="V8570" i="1"/>
  <c r="W8570" i="1"/>
  <c r="X8570" i="1"/>
  <c r="Y8570" i="1"/>
  <c r="V8571" i="1"/>
  <c r="W8571" i="1"/>
  <c r="X8571" i="1"/>
  <c r="Y8571" i="1"/>
  <c r="V8572" i="1"/>
  <c r="W8572" i="1"/>
  <c r="X8572" i="1"/>
  <c r="Y8572" i="1"/>
  <c r="V8573" i="1"/>
  <c r="W8573" i="1"/>
  <c r="X8573" i="1"/>
  <c r="Y8573" i="1"/>
  <c r="V8574" i="1"/>
  <c r="W8574" i="1"/>
  <c r="X8574" i="1"/>
  <c r="Y8574" i="1"/>
  <c r="V8575" i="1"/>
  <c r="W8575" i="1"/>
  <c r="X8575" i="1"/>
  <c r="Y8575" i="1"/>
  <c r="V8576" i="1"/>
  <c r="W8576" i="1"/>
  <c r="X8576" i="1"/>
  <c r="Y8576" i="1"/>
  <c r="V8577" i="1"/>
  <c r="W8577" i="1"/>
  <c r="X8577" i="1"/>
  <c r="Y8577" i="1"/>
  <c r="V8578" i="1"/>
  <c r="W8578" i="1"/>
  <c r="X8578" i="1"/>
  <c r="Y8578" i="1"/>
  <c r="V8579" i="1"/>
  <c r="W8579" i="1"/>
  <c r="X8579" i="1"/>
  <c r="Y8579" i="1"/>
  <c r="V8580" i="1"/>
  <c r="W8580" i="1"/>
  <c r="X8580" i="1"/>
  <c r="Y8580" i="1"/>
  <c r="V8581" i="1"/>
  <c r="W8581" i="1"/>
  <c r="X8581" i="1"/>
  <c r="Y8581" i="1"/>
  <c r="V8582" i="1"/>
  <c r="W8582" i="1"/>
  <c r="X8582" i="1"/>
  <c r="Y8582" i="1"/>
  <c r="V8583" i="1"/>
  <c r="W8583" i="1"/>
  <c r="X8583" i="1"/>
  <c r="Y8583" i="1"/>
  <c r="V8584" i="1"/>
  <c r="W8584" i="1"/>
  <c r="X8584" i="1"/>
  <c r="Y8584" i="1"/>
  <c r="V8585" i="1"/>
  <c r="W8585" i="1"/>
  <c r="X8585" i="1"/>
  <c r="Y8585" i="1"/>
  <c r="V8586" i="1"/>
  <c r="W8586" i="1"/>
  <c r="X8586" i="1"/>
  <c r="Y8586" i="1"/>
  <c r="V8587" i="1"/>
  <c r="W8587" i="1"/>
  <c r="X8587" i="1"/>
  <c r="Y8587" i="1"/>
  <c r="V8588" i="1"/>
  <c r="W8588" i="1"/>
  <c r="X8588" i="1"/>
  <c r="Y8588" i="1"/>
  <c r="V8589" i="1"/>
  <c r="W8589" i="1"/>
  <c r="X8589" i="1"/>
  <c r="Y8589" i="1"/>
  <c r="V8590" i="1"/>
  <c r="W8590" i="1"/>
  <c r="X8590" i="1"/>
  <c r="Y8590" i="1"/>
  <c r="V8591" i="1"/>
  <c r="W8591" i="1"/>
  <c r="X8591" i="1"/>
  <c r="Y8591" i="1"/>
  <c r="V8592" i="1"/>
  <c r="W8592" i="1"/>
  <c r="X8592" i="1"/>
  <c r="Y8592" i="1"/>
  <c r="V8593" i="1"/>
  <c r="W8593" i="1"/>
  <c r="X8593" i="1"/>
  <c r="Y8593" i="1"/>
  <c r="V8594" i="1"/>
  <c r="W8594" i="1"/>
  <c r="X8594" i="1"/>
  <c r="Y8594" i="1"/>
  <c r="V8595" i="1"/>
  <c r="W8595" i="1"/>
  <c r="X8595" i="1"/>
  <c r="Y8595" i="1"/>
  <c r="V8596" i="1"/>
  <c r="W8596" i="1"/>
  <c r="X8596" i="1"/>
  <c r="Y8596" i="1"/>
  <c r="V8597" i="1"/>
  <c r="W8597" i="1"/>
  <c r="X8597" i="1"/>
  <c r="Y8597" i="1"/>
  <c r="V8598" i="1"/>
  <c r="W8598" i="1"/>
  <c r="X8598" i="1"/>
  <c r="Y8598" i="1"/>
  <c r="V8599" i="1"/>
  <c r="W8599" i="1"/>
  <c r="X8599" i="1"/>
  <c r="Y8599" i="1"/>
  <c r="V8600" i="1"/>
  <c r="W8600" i="1"/>
  <c r="X8600" i="1"/>
  <c r="Y8600" i="1"/>
  <c r="V8601" i="1"/>
  <c r="W8601" i="1"/>
  <c r="X8601" i="1"/>
  <c r="Y8601" i="1"/>
  <c r="V8602" i="1"/>
  <c r="W8602" i="1"/>
  <c r="X8602" i="1"/>
  <c r="Y8602" i="1"/>
  <c r="V8603" i="1"/>
  <c r="W8603" i="1"/>
  <c r="X8603" i="1"/>
  <c r="Y8603" i="1"/>
  <c r="V8604" i="1"/>
  <c r="W8604" i="1"/>
  <c r="X8604" i="1"/>
  <c r="Y8604" i="1"/>
  <c r="V8605" i="1"/>
  <c r="W8605" i="1"/>
  <c r="X8605" i="1"/>
  <c r="Y8605" i="1"/>
  <c r="V8606" i="1"/>
  <c r="W8606" i="1"/>
  <c r="X8606" i="1"/>
  <c r="Y8606" i="1"/>
  <c r="V8607" i="1"/>
  <c r="W8607" i="1"/>
  <c r="X8607" i="1"/>
  <c r="Y8607" i="1"/>
  <c r="V8608" i="1"/>
  <c r="W8608" i="1"/>
  <c r="X8608" i="1"/>
  <c r="Y8608" i="1"/>
  <c r="V8609" i="1"/>
  <c r="W8609" i="1"/>
  <c r="X8609" i="1"/>
  <c r="Y8609" i="1"/>
  <c r="V8610" i="1"/>
  <c r="W8610" i="1"/>
  <c r="X8610" i="1"/>
  <c r="Y8610" i="1"/>
  <c r="V8611" i="1"/>
  <c r="W8611" i="1"/>
  <c r="X8611" i="1"/>
  <c r="Y8611" i="1"/>
  <c r="V8612" i="1"/>
  <c r="W8612" i="1"/>
  <c r="X8612" i="1"/>
  <c r="Y8612" i="1"/>
  <c r="V8613" i="1"/>
  <c r="W8613" i="1"/>
  <c r="X8613" i="1"/>
  <c r="Y8613" i="1"/>
  <c r="V8614" i="1"/>
  <c r="W8614" i="1"/>
  <c r="X8614" i="1"/>
  <c r="Y8614" i="1"/>
  <c r="V8615" i="1"/>
  <c r="W8615" i="1"/>
  <c r="X8615" i="1"/>
  <c r="Y8615" i="1"/>
  <c r="V8616" i="1"/>
  <c r="W8616" i="1"/>
  <c r="X8616" i="1"/>
  <c r="Y8616" i="1"/>
  <c r="V8617" i="1"/>
  <c r="W8617" i="1"/>
  <c r="X8617" i="1"/>
  <c r="Y8617" i="1"/>
  <c r="V8618" i="1"/>
  <c r="W8618" i="1"/>
  <c r="X8618" i="1"/>
  <c r="Y8618" i="1"/>
  <c r="V8619" i="1"/>
  <c r="W8619" i="1"/>
  <c r="X8619" i="1"/>
  <c r="Y8619" i="1"/>
  <c r="V8620" i="1"/>
  <c r="W8620" i="1"/>
  <c r="X8620" i="1"/>
  <c r="Y8620" i="1"/>
  <c r="V8621" i="1"/>
  <c r="W8621" i="1"/>
  <c r="X8621" i="1"/>
  <c r="Y8621" i="1"/>
  <c r="V8622" i="1"/>
  <c r="W8622" i="1"/>
  <c r="X8622" i="1"/>
  <c r="Y8622" i="1"/>
  <c r="V8623" i="1"/>
  <c r="W8623" i="1"/>
  <c r="X8623" i="1"/>
  <c r="Y8623" i="1"/>
  <c r="V8624" i="1"/>
  <c r="W8624" i="1"/>
  <c r="X8624" i="1"/>
  <c r="Y8624" i="1"/>
  <c r="V8625" i="1"/>
  <c r="W8625" i="1"/>
  <c r="X8625" i="1"/>
  <c r="Y8625" i="1"/>
  <c r="V8626" i="1"/>
  <c r="W8626" i="1"/>
  <c r="X8626" i="1"/>
  <c r="Y8626" i="1"/>
  <c r="V8627" i="1"/>
  <c r="W8627" i="1"/>
  <c r="X8627" i="1"/>
  <c r="Y8627" i="1"/>
  <c r="V8628" i="1"/>
  <c r="W8628" i="1"/>
  <c r="X8628" i="1"/>
  <c r="Y8628" i="1"/>
  <c r="V8629" i="1"/>
  <c r="W8629" i="1"/>
  <c r="X8629" i="1"/>
  <c r="Y8629" i="1"/>
  <c r="V8630" i="1"/>
  <c r="W8630" i="1"/>
  <c r="X8630" i="1"/>
  <c r="Y8630" i="1"/>
  <c r="V8631" i="1"/>
  <c r="W8631" i="1"/>
  <c r="X8631" i="1"/>
  <c r="Y8631" i="1"/>
  <c r="V8632" i="1"/>
  <c r="W8632" i="1"/>
  <c r="X8632" i="1"/>
  <c r="Y8632" i="1"/>
  <c r="V8633" i="1"/>
  <c r="W8633" i="1"/>
  <c r="X8633" i="1"/>
  <c r="Y8633" i="1"/>
  <c r="V8634" i="1"/>
  <c r="W8634" i="1"/>
  <c r="X8634" i="1"/>
  <c r="Y8634" i="1"/>
  <c r="V8635" i="1"/>
  <c r="W8635" i="1"/>
  <c r="X8635" i="1"/>
  <c r="Y8635" i="1"/>
  <c r="V8636" i="1"/>
  <c r="W8636" i="1"/>
  <c r="X8636" i="1"/>
  <c r="Y8636" i="1"/>
  <c r="V8637" i="1"/>
  <c r="W8637" i="1"/>
  <c r="X8637" i="1"/>
  <c r="Y8637" i="1"/>
  <c r="V8638" i="1"/>
  <c r="W8638" i="1"/>
  <c r="X8638" i="1"/>
  <c r="Y8638" i="1"/>
  <c r="V8639" i="1"/>
  <c r="W8639" i="1"/>
  <c r="X8639" i="1"/>
  <c r="Y8639" i="1"/>
  <c r="V8640" i="1"/>
  <c r="W8640" i="1"/>
  <c r="X8640" i="1"/>
  <c r="Y8640" i="1"/>
  <c r="V8641" i="1"/>
  <c r="W8641" i="1"/>
  <c r="X8641" i="1"/>
  <c r="Y8641" i="1"/>
  <c r="V8642" i="1"/>
  <c r="W8642" i="1"/>
  <c r="X8642" i="1"/>
  <c r="Y8642" i="1"/>
  <c r="V8643" i="1"/>
  <c r="W8643" i="1"/>
  <c r="X8643" i="1"/>
  <c r="Y8643" i="1"/>
  <c r="V8644" i="1"/>
  <c r="W8644" i="1"/>
  <c r="X8644" i="1"/>
  <c r="Y8644" i="1"/>
  <c r="V8645" i="1"/>
  <c r="W8645" i="1"/>
  <c r="X8645" i="1"/>
  <c r="Y8645" i="1"/>
  <c r="V8646" i="1"/>
  <c r="W8646" i="1"/>
  <c r="X8646" i="1"/>
  <c r="Y8646" i="1"/>
  <c r="V8647" i="1"/>
  <c r="W8647" i="1"/>
  <c r="X8647" i="1"/>
  <c r="Y8647" i="1"/>
  <c r="V8648" i="1"/>
  <c r="W8648" i="1"/>
  <c r="X8648" i="1"/>
  <c r="Y8648" i="1"/>
  <c r="V8649" i="1"/>
  <c r="W8649" i="1"/>
  <c r="X8649" i="1"/>
  <c r="Y8649" i="1"/>
  <c r="V8650" i="1"/>
  <c r="W8650" i="1"/>
  <c r="X8650" i="1"/>
  <c r="Y8650" i="1"/>
  <c r="V8651" i="1"/>
  <c r="W8651" i="1"/>
  <c r="X8651" i="1"/>
  <c r="Y8651" i="1"/>
  <c r="V8652" i="1"/>
  <c r="W8652" i="1"/>
  <c r="X8652" i="1"/>
  <c r="Y8652" i="1"/>
  <c r="V8653" i="1"/>
  <c r="W8653" i="1"/>
  <c r="X8653" i="1"/>
  <c r="Y8653" i="1"/>
  <c r="V8654" i="1"/>
  <c r="W8654" i="1"/>
  <c r="X8654" i="1"/>
  <c r="Y8654" i="1"/>
  <c r="V8655" i="1"/>
  <c r="W8655" i="1"/>
  <c r="X8655" i="1"/>
  <c r="Y8655" i="1"/>
  <c r="V8656" i="1"/>
  <c r="W8656" i="1"/>
  <c r="X8656" i="1"/>
  <c r="Y8656" i="1"/>
  <c r="V8657" i="1"/>
  <c r="W8657" i="1"/>
  <c r="X8657" i="1"/>
  <c r="Y8657" i="1"/>
  <c r="V8658" i="1"/>
  <c r="W8658" i="1"/>
  <c r="X8658" i="1"/>
  <c r="Y8658" i="1"/>
  <c r="V8659" i="1"/>
  <c r="W8659" i="1"/>
  <c r="X8659" i="1"/>
  <c r="Y8659" i="1"/>
  <c r="V8660" i="1"/>
  <c r="W8660" i="1"/>
  <c r="X8660" i="1"/>
  <c r="Y8660" i="1"/>
  <c r="V8661" i="1"/>
  <c r="W8661" i="1"/>
  <c r="X8661" i="1"/>
  <c r="Y8661" i="1"/>
  <c r="V8662" i="1"/>
  <c r="W8662" i="1"/>
  <c r="X8662" i="1"/>
  <c r="Y8662" i="1"/>
  <c r="V8663" i="1"/>
  <c r="W8663" i="1"/>
  <c r="X8663" i="1"/>
  <c r="Y8663" i="1"/>
  <c r="V8664" i="1"/>
  <c r="W8664" i="1"/>
  <c r="X8664" i="1"/>
  <c r="Y8664" i="1"/>
  <c r="V8665" i="1"/>
  <c r="W8665" i="1"/>
  <c r="X8665" i="1"/>
  <c r="Y8665" i="1"/>
  <c r="V8666" i="1"/>
  <c r="W8666" i="1"/>
  <c r="X8666" i="1"/>
  <c r="Y8666" i="1"/>
  <c r="V8667" i="1"/>
  <c r="W8667" i="1"/>
  <c r="X8667" i="1"/>
  <c r="Y8667" i="1"/>
  <c r="V8668" i="1"/>
  <c r="W8668" i="1"/>
  <c r="X8668" i="1"/>
  <c r="Y8668" i="1"/>
  <c r="V8669" i="1"/>
  <c r="W8669" i="1"/>
  <c r="X8669" i="1"/>
  <c r="Y8669" i="1"/>
  <c r="V8670" i="1"/>
  <c r="W8670" i="1"/>
  <c r="X8670" i="1"/>
  <c r="Y8670" i="1"/>
  <c r="V8671" i="1"/>
  <c r="W8671" i="1"/>
  <c r="X8671" i="1"/>
  <c r="Y8671" i="1"/>
  <c r="V8672" i="1"/>
  <c r="W8672" i="1"/>
  <c r="X8672" i="1"/>
  <c r="Y8672" i="1"/>
  <c r="V8673" i="1"/>
  <c r="W8673" i="1"/>
  <c r="X8673" i="1"/>
  <c r="Y8673" i="1"/>
  <c r="V8674" i="1"/>
  <c r="W8674" i="1"/>
  <c r="X8674" i="1"/>
  <c r="Y8674" i="1"/>
  <c r="V8675" i="1"/>
  <c r="W8675" i="1"/>
  <c r="X8675" i="1"/>
  <c r="Y8675" i="1"/>
  <c r="V8676" i="1"/>
  <c r="W8676" i="1"/>
  <c r="X8676" i="1"/>
  <c r="Y8676" i="1"/>
  <c r="V8677" i="1"/>
  <c r="W8677" i="1"/>
  <c r="X8677" i="1"/>
  <c r="Y8677" i="1"/>
  <c r="V8678" i="1"/>
  <c r="W8678" i="1"/>
  <c r="X8678" i="1"/>
  <c r="Y8678" i="1"/>
  <c r="V8679" i="1"/>
  <c r="W8679" i="1"/>
  <c r="X8679" i="1"/>
  <c r="Y8679" i="1"/>
  <c r="V8680" i="1"/>
  <c r="W8680" i="1"/>
  <c r="X8680" i="1"/>
  <c r="Y8680" i="1"/>
  <c r="V8681" i="1"/>
  <c r="W8681" i="1"/>
  <c r="X8681" i="1"/>
  <c r="Y8681" i="1"/>
  <c r="V8682" i="1"/>
  <c r="W8682" i="1"/>
  <c r="X8682" i="1"/>
  <c r="Y8682" i="1"/>
  <c r="V8683" i="1"/>
  <c r="W8683" i="1"/>
  <c r="X8683" i="1"/>
  <c r="Y8683" i="1"/>
  <c r="V8684" i="1"/>
  <c r="W8684" i="1"/>
  <c r="X8684" i="1"/>
  <c r="Y8684" i="1"/>
  <c r="V8685" i="1"/>
  <c r="W8685" i="1"/>
  <c r="X8685" i="1"/>
  <c r="Y8685" i="1"/>
  <c r="V8686" i="1"/>
  <c r="W8686" i="1"/>
  <c r="X8686" i="1"/>
  <c r="Y8686" i="1"/>
  <c r="V8687" i="1"/>
  <c r="W8687" i="1"/>
  <c r="X8687" i="1"/>
  <c r="Y8687" i="1"/>
  <c r="V8688" i="1"/>
  <c r="W8688" i="1"/>
  <c r="X8688" i="1"/>
  <c r="Y8688" i="1"/>
  <c r="V8689" i="1"/>
  <c r="W8689" i="1"/>
  <c r="X8689" i="1"/>
  <c r="Y8689" i="1"/>
  <c r="V8690" i="1"/>
  <c r="W8690" i="1"/>
  <c r="X8690" i="1"/>
  <c r="Y8690" i="1"/>
  <c r="V8691" i="1"/>
  <c r="W8691" i="1"/>
  <c r="X8691" i="1"/>
  <c r="Y8691" i="1"/>
  <c r="V8692" i="1"/>
  <c r="W8692" i="1"/>
  <c r="X8692" i="1"/>
  <c r="Y8692" i="1"/>
  <c r="V8693" i="1"/>
  <c r="W8693" i="1"/>
  <c r="X8693" i="1"/>
  <c r="Y8693" i="1"/>
  <c r="V8694" i="1"/>
  <c r="W8694" i="1"/>
  <c r="X8694" i="1"/>
  <c r="Y8694" i="1"/>
  <c r="V8695" i="1"/>
  <c r="W8695" i="1"/>
  <c r="X8695" i="1"/>
  <c r="Y8695" i="1"/>
  <c r="V8696" i="1"/>
  <c r="W8696" i="1"/>
  <c r="X8696" i="1"/>
  <c r="Y8696" i="1"/>
  <c r="V8697" i="1"/>
  <c r="W8697" i="1"/>
  <c r="X8697" i="1"/>
  <c r="Y8697" i="1"/>
  <c r="V8698" i="1"/>
  <c r="W8698" i="1"/>
  <c r="X8698" i="1"/>
  <c r="Y8698" i="1"/>
  <c r="V8699" i="1"/>
  <c r="W8699" i="1"/>
  <c r="X8699" i="1"/>
  <c r="Y8699" i="1"/>
  <c r="V8700" i="1"/>
  <c r="W8700" i="1"/>
  <c r="X8700" i="1"/>
  <c r="Y8700" i="1"/>
  <c r="V8701" i="1"/>
  <c r="W8701" i="1"/>
  <c r="X8701" i="1"/>
  <c r="Y8701" i="1"/>
  <c r="V8702" i="1"/>
  <c r="W8702" i="1"/>
  <c r="X8702" i="1"/>
  <c r="Y8702" i="1"/>
  <c r="V8703" i="1"/>
  <c r="W8703" i="1"/>
  <c r="X8703" i="1"/>
  <c r="Y8703" i="1"/>
  <c r="V8704" i="1"/>
  <c r="W8704" i="1"/>
  <c r="X8704" i="1"/>
  <c r="Y8704" i="1"/>
  <c r="V8705" i="1"/>
  <c r="W8705" i="1"/>
  <c r="X8705" i="1"/>
  <c r="Y8705" i="1"/>
  <c r="V8706" i="1"/>
  <c r="W8706" i="1"/>
  <c r="X8706" i="1"/>
  <c r="Y8706" i="1"/>
  <c r="V8707" i="1"/>
  <c r="W8707" i="1"/>
  <c r="X8707" i="1"/>
  <c r="Y8707" i="1"/>
  <c r="V8708" i="1"/>
  <c r="W8708" i="1"/>
  <c r="X8708" i="1"/>
  <c r="Y8708" i="1"/>
  <c r="V8709" i="1"/>
  <c r="W8709" i="1"/>
  <c r="X8709" i="1"/>
  <c r="Y8709" i="1"/>
  <c r="V8710" i="1"/>
  <c r="W8710" i="1"/>
  <c r="X8710" i="1"/>
  <c r="Y8710" i="1"/>
  <c r="V8711" i="1"/>
  <c r="W8711" i="1"/>
  <c r="X8711" i="1"/>
  <c r="Y8711" i="1"/>
  <c r="V8712" i="1"/>
  <c r="W8712" i="1"/>
  <c r="X8712" i="1"/>
  <c r="Y8712" i="1"/>
  <c r="V8713" i="1"/>
  <c r="W8713" i="1"/>
  <c r="X8713" i="1"/>
  <c r="Y8713" i="1"/>
  <c r="V8714" i="1"/>
  <c r="W8714" i="1"/>
  <c r="X8714" i="1"/>
  <c r="Y8714" i="1"/>
  <c r="V8715" i="1"/>
  <c r="W8715" i="1"/>
  <c r="X8715" i="1"/>
  <c r="Y8715" i="1"/>
  <c r="V8716" i="1"/>
  <c r="W8716" i="1"/>
  <c r="X8716" i="1"/>
  <c r="Y8716" i="1"/>
  <c r="V8717" i="1"/>
  <c r="W8717" i="1"/>
  <c r="X8717" i="1"/>
  <c r="Y8717" i="1"/>
  <c r="V8718" i="1"/>
  <c r="W8718" i="1"/>
  <c r="X8718" i="1"/>
  <c r="Y8718" i="1"/>
  <c r="V8719" i="1"/>
  <c r="W8719" i="1"/>
  <c r="X8719" i="1"/>
  <c r="Y8719" i="1"/>
  <c r="V8720" i="1"/>
  <c r="W8720" i="1"/>
  <c r="X8720" i="1"/>
  <c r="Y8720" i="1"/>
  <c r="V8721" i="1"/>
  <c r="W8721" i="1"/>
  <c r="X8721" i="1"/>
  <c r="Y8721" i="1"/>
  <c r="V8722" i="1"/>
  <c r="W8722" i="1"/>
  <c r="X8722" i="1"/>
  <c r="Y8722" i="1"/>
  <c r="V8723" i="1"/>
  <c r="W8723" i="1"/>
  <c r="X8723" i="1"/>
  <c r="Y8723" i="1"/>
  <c r="V8724" i="1"/>
  <c r="W8724" i="1"/>
  <c r="X8724" i="1"/>
  <c r="Y8724" i="1"/>
  <c r="V8725" i="1"/>
  <c r="W8725" i="1"/>
  <c r="X8725" i="1"/>
  <c r="Y8725" i="1"/>
  <c r="V8726" i="1"/>
  <c r="W8726" i="1"/>
  <c r="X8726" i="1"/>
  <c r="Y8726" i="1"/>
  <c r="V8727" i="1"/>
  <c r="W8727" i="1"/>
  <c r="X8727" i="1"/>
  <c r="Y8727" i="1"/>
  <c r="V8728" i="1"/>
  <c r="W8728" i="1"/>
  <c r="X8728" i="1"/>
  <c r="Y8728" i="1"/>
  <c r="V8729" i="1"/>
  <c r="W8729" i="1"/>
  <c r="X8729" i="1"/>
  <c r="Y8729" i="1"/>
  <c r="V8730" i="1"/>
  <c r="W8730" i="1"/>
  <c r="X8730" i="1"/>
  <c r="Y8730" i="1"/>
  <c r="V8731" i="1"/>
  <c r="W8731" i="1"/>
  <c r="X8731" i="1"/>
  <c r="Y8731" i="1"/>
  <c r="V8732" i="1"/>
  <c r="W8732" i="1"/>
  <c r="X8732" i="1"/>
  <c r="Y8732" i="1"/>
  <c r="V8733" i="1"/>
  <c r="W8733" i="1"/>
  <c r="X8733" i="1"/>
  <c r="Y8733" i="1"/>
  <c r="V8734" i="1"/>
  <c r="W8734" i="1"/>
  <c r="X8734" i="1"/>
  <c r="Y8734" i="1"/>
  <c r="V8735" i="1"/>
  <c r="W8735" i="1"/>
  <c r="X8735" i="1"/>
  <c r="Y8735" i="1"/>
  <c r="V8736" i="1"/>
  <c r="W8736" i="1"/>
  <c r="X8736" i="1"/>
  <c r="Y8736" i="1"/>
  <c r="V8737" i="1"/>
  <c r="W8737" i="1"/>
  <c r="X8737" i="1"/>
  <c r="Y8737" i="1"/>
  <c r="V8738" i="1"/>
  <c r="W8738" i="1"/>
  <c r="X8738" i="1"/>
  <c r="Y8738" i="1"/>
  <c r="V8739" i="1"/>
  <c r="W8739" i="1"/>
  <c r="X8739" i="1"/>
  <c r="Y8739" i="1"/>
  <c r="V8740" i="1"/>
  <c r="W8740" i="1"/>
  <c r="X8740" i="1"/>
  <c r="Y8740" i="1"/>
  <c r="V8741" i="1"/>
  <c r="W8741" i="1"/>
  <c r="X8741" i="1"/>
  <c r="Y8741" i="1"/>
  <c r="V8742" i="1"/>
  <c r="W8742" i="1"/>
  <c r="X8742" i="1"/>
  <c r="Y8742" i="1"/>
  <c r="V8743" i="1"/>
  <c r="W8743" i="1"/>
  <c r="X8743" i="1"/>
  <c r="Y8743" i="1"/>
  <c r="V8744" i="1"/>
  <c r="W8744" i="1"/>
  <c r="X8744" i="1"/>
  <c r="Y8744" i="1"/>
  <c r="V8745" i="1"/>
  <c r="W8745" i="1"/>
  <c r="X8745" i="1"/>
  <c r="Y8745" i="1"/>
  <c r="V8746" i="1"/>
  <c r="W8746" i="1"/>
  <c r="X8746" i="1"/>
  <c r="Y8746" i="1"/>
  <c r="V8747" i="1"/>
  <c r="W8747" i="1"/>
  <c r="X8747" i="1"/>
  <c r="Y8747" i="1"/>
  <c r="V8748" i="1"/>
  <c r="W8748" i="1"/>
  <c r="X8748" i="1"/>
  <c r="Y8748" i="1"/>
  <c r="V8749" i="1"/>
  <c r="W8749" i="1"/>
  <c r="X8749" i="1"/>
  <c r="Y8749" i="1"/>
  <c r="V8750" i="1"/>
  <c r="W8750" i="1"/>
  <c r="X8750" i="1"/>
  <c r="Y8750" i="1"/>
  <c r="V8751" i="1"/>
  <c r="W8751" i="1"/>
  <c r="X8751" i="1"/>
  <c r="Y8751" i="1"/>
  <c r="V8752" i="1"/>
  <c r="W8752" i="1"/>
  <c r="X8752" i="1"/>
  <c r="Y8752" i="1"/>
  <c r="V8753" i="1"/>
  <c r="W8753" i="1"/>
  <c r="X8753" i="1"/>
  <c r="Y8753" i="1"/>
  <c r="V8754" i="1"/>
  <c r="W8754" i="1"/>
  <c r="X8754" i="1"/>
  <c r="Y8754" i="1"/>
  <c r="V8755" i="1"/>
  <c r="W8755" i="1"/>
  <c r="X8755" i="1"/>
  <c r="Y8755" i="1"/>
  <c r="V8756" i="1"/>
  <c r="W8756" i="1"/>
  <c r="X8756" i="1"/>
  <c r="Y8756" i="1"/>
  <c r="V8757" i="1"/>
  <c r="W8757" i="1"/>
  <c r="X8757" i="1"/>
  <c r="Y8757" i="1"/>
  <c r="V8758" i="1"/>
  <c r="W8758" i="1"/>
  <c r="X8758" i="1"/>
  <c r="Y8758" i="1"/>
  <c r="V8759" i="1"/>
  <c r="W8759" i="1"/>
  <c r="X8759" i="1"/>
  <c r="Y8759" i="1"/>
  <c r="V8760" i="1"/>
  <c r="W8760" i="1"/>
  <c r="X8760" i="1"/>
  <c r="Y8760" i="1"/>
  <c r="V8761" i="1"/>
  <c r="W8761" i="1"/>
  <c r="X8761" i="1"/>
  <c r="Y8761" i="1"/>
  <c r="V8762" i="1"/>
  <c r="W8762" i="1"/>
  <c r="X8762" i="1"/>
  <c r="Y8762" i="1"/>
  <c r="V8763" i="1"/>
  <c r="W8763" i="1"/>
  <c r="X8763" i="1"/>
  <c r="Y8763" i="1"/>
  <c r="V8764" i="1"/>
  <c r="W8764" i="1"/>
  <c r="X8764" i="1"/>
  <c r="Y8764" i="1"/>
  <c r="V8765" i="1"/>
  <c r="W8765" i="1"/>
  <c r="X8765" i="1"/>
  <c r="Y8765" i="1"/>
  <c r="V8766" i="1"/>
  <c r="W8766" i="1"/>
  <c r="X8766" i="1"/>
  <c r="Y8766" i="1"/>
  <c r="V8767" i="1"/>
  <c r="W8767" i="1"/>
  <c r="X8767" i="1"/>
  <c r="Y8767" i="1"/>
  <c r="V8768" i="1"/>
  <c r="W8768" i="1"/>
  <c r="X8768" i="1"/>
  <c r="Y8768" i="1"/>
  <c r="V8769" i="1"/>
  <c r="W8769" i="1"/>
  <c r="X8769" i="1"/>
  <c r="Y8769" i="1"/>
  <c r="V8770" i="1"/>
  <c r="W8770" i="1"/>
  <c r="X8770" i="1"/>
  <c r="Y8770" i="1"/>
  <c r="V8771" i="1"/>
  <c r="W8771" i="1"/>
  <c r="X8771" i="1"/>
  <c r="Y8771" i="1"/>
  <c r="V8772" i="1"/>
  <c r="W8772" i="1"/>
  <c r="X8772" i="1"/>
  <c r="Y8772" i="1"/>
  <c r="V8773" i="1"/>
  <c r="W8773" i="1"/>
  <c r="X8773" i="1"/>
  <c r="Y8773" i="1"/>
  <c r="V8774" i="1"/>
  <c r="W8774" i="1"/>
  <c r="X8774" i="1"/>
  <c r="Y8774" i="1"/>
  <c r="V8775" i="1"/>
  <c r="W8775" i="1"/>
  <c r="X8775" i="1"/>
  <c r="Y8775" i="1"/>
  <c r="V8776" i="1"/>
  <c r="W8776" i="1"/>
  <c r="X8776" i="1"/>
  <c r="Y8776" i="1"/>
  <c r="V8777" i="1"/>
  <c r="W8777" i="1"/>
  <c r="X8777" i="1"/>
  <c r="Y8777" i="1"/>
  <c r="V8778" i="1"/>
  <c r="W8778" i="1"/>
  <c r="X8778" i="1"/>
  <c r="Y8778" i="1"/>
  <c r="V8779" i="1"/>
  <c r="W8779" i="1"/>
  <c r="X8779" i="1"/>
  <c r="Y8779" i="1"/>
  <c r="V8780" i="1"/>
  <c r="W8780" i="1"/>
  <c r="X8780" i="1"/>
  <c r="Y8780" i="1"/>
  <c r="V8781" i="1"/>
  <c r="W8781" i="1"/>
  <c r="X8781" i="1"/>
  <c r="Y8781" i="1"/>
  <c r="V8782" i="1"/>
  <c r="W8782" i="1"/>
  <c r="X8782" i="1"/>
  <c r="Y8782" i="1"/>
  <c r="V8783" i="1"/>
  <c r="W8783" i="1"/>
  <c r="X8783" i="1"/>
  <c r="Y8783" i="1"/>
  <c r="V8784" i="1"/>
  <c r="W8784" i="1"/>
  <c r="X8784" i="1"/>
  <c r="Y8784" i="1"/>
  <c r="V8785" i="1"/>
  <c r="W8785" i="1"/>
  <c r="X8785" i="1"/>
  <c r="Y8785" i="1"/>
  <c r="V8786" i="1"/>
  <c r="W8786" i="1"/>
  <c r="X8786" i="1"/>
  <c r="Y8786" i="1"/>
  <c r="V8787" i="1"/>
  <c r="W8787" i="1"/>
  <c r="X8787" i="1"/>
  <c r="Y8787" i="1"/>
  <c r="V8788" i="1"/>
  <c r="W8788" i="1"/>
  <c r="X8788" i="1"/>
  <c r="Y8788" i="1"/>
  <c r="V8789" i="1"/>
  <c r="W8789" i="1"/>
  <c r="X8789" i="1"/>
  <c r="Y8789" i="1"/>
  <c r="V8790" i="1"/>
  <c r="W8790" i="1"/>
  <c r="X8790" i="1"/>
  <c r="Y8790" i="1"/>
  <c r="V8791" i="1"/>
  <c r="W8791" i="1"/>
  <c r="X8791" i="1"/>
  <c r="Y8791" i="1"/>
  <c r="V8792" i="1"/>
  <c r="W8792" i="1"/>
  <c r="X8792" i="1"/>
  <c r="Y8792" i="1"/>
  <c r="V8793" i="1"/>
  <c r="W8793" i="1"/>
  <c r="X8793" i="1"/>
  <c r="Y8793" i="1"/>
  <c r="V8794" i="1"/>
  <c r="W8794" i="1"/>
  <c r="X8794" i="1"/>
  <c r="Y8794" i="1"/>
  <c r="V8795" i="1"/>
  <c r="W8795" i="1"/>
  <c r="X8795" i="1"/>
  <c r="Y8795" i="1"/>
  <c r="V8796" i="1"/>
  <c r="W8796" i="1"/>
  <c r="X8796" i="1"/>
  <c r="Y8796" i="1"/>
  <c r="V8797" i="1"/>
  <c r="W8797" i="1"/>
  <c r="X8797" i="1"/>
  <c r="Y8797" i="1"/>
  <c r="V8798" i="1"/>
  <c r="W8798" i="1"/>
  <c r="X8798" i="1"/>
  <c r="Y8798" i="1"/>
  <c r="V8799" i="1"/>
  <c r="W8799" i="1"/>
  <c r="X8799" i="1"/>
  <c r="Y8799" i="1"/>
  <c r="V8800" i="1"/>
  <c r="W8800" i="1"/>
  <c r="X8800" i="1"/>
  <c r="Y8800" i="1"/>
  <c r="V8801" i="1"/>
  <c r="W8801" i="1"/>
  <c r="X8801" i="1"/>
  <c r="Y8801" i="1"/>
  <c r="V8802" i="1"/>
  <c r="W8802" i="1"/>
  <c r="X8802" i="1"/>
  <c r="Y8802" i="1"/>
  <c r="V8803" i="1"/>
  <c r="W8803" i="1"/>
  <c r="X8803" i="1"/>
  <c r="Y8803" i="1"/>
  <c r="V8804" i="1"/>
  <c r="W8804" i="1"/>
  <c r="X8804" i="1"/>
  <c r="Y8804" i="1"/>
  <c r="V8805" i="1"/>
  <c r="W8805" i="1"/>
  <c r="X8805" i="1"/>
  <c r="Y8805" i="1"/>
  <c r="V8806" i="1"/>
  <c r="W8806" i="1"/>
  <c r="X8806" i="1"/>
  <c r="Y8806" i="1"/>
  <c r="V8807" i="1"/>
  <c r="W8807" i="1"/>
  <c r="X8807" i="1"/>
  <c r="Y8807" i="1"/>
  <c r="V8808" i="1"/>
  <c r="W8808" i="1"/>
  <c r="X8808" i="1"/>
  <c r="Y8808" i="1"/>
  <c r="V8809" i="1"/>
  <c r="W8809" i="1"/>
  <c r="X8809" i="1"/>
  <c r="Y8809" i="1"/>
  <c r="V8810" i="1"/>
  <c r="W8810" i="1"/>
  <c r="X8810" i="1"/>
  <c r="Y8810" i="1"/>
  <c r="V8811" i="1"/>
  <c r="W8811" i="1"/>
  <c r="X8811" i="1"/>
  <c r="Y8811" i="1"/>
  <c r="V8812" i="1"/>
  <c r="W8812" i="1"/>
  <c r="X8812" i="1"/>
  <c r="Y8812" i="1"/>
  <c r="V8813" i="1"/>
  <c r="W8813" i="1"/>
  <c r="X8813" i="1"/>
  <c r="Y8813" i="1"/>
  <c r="V8814" i="1"/>
  <c r="W8814" i="1"/>
  <c r="X8814" i="1"/>
  <c r="Y8814" i="1"/>
  <c r="V8815" i="1"/>
  <c r="W8815" i="1"/>
  <c r="X8815" i="1"/>
  <c r="Y8815" i="1"/>
  <c r="V8816" i="1"/>
  <c r="W8816" i="1"/>
  <c r="X8816" i="1"/>
  <c r="Y8816" i="1"/>
  <c r="V8817" i="1"/>
  <c r="W8817" i="1"/>
  <c r="X8817" i="1"/>
  <c r="Y8817" i="1"/>
  <c r="V8818" i="1"/>
  <c r="W8818" i="1"/>
  <c r="X8818" i="1"/>
  <c r="Y8818" i="1"/>
  <c r="V8819" i="1"/>
  <c r="W8819" i="1"/>
  <c r="X8819" i="1"/>
  <c r="Y8819" i="1"/>
  <c r="V8820" i="1"/>
  <c r="W8820" i="1"/>
  <c r="X8820" i="1"/>
  <c r="Y8820" i="1"/>
  <c r="V8821" i="1"/>
  <c r="W8821" i="1"/>
  <c r="X8821" i="1"/>
  <c r="Y8821" i="1"/>
  <c r="V8822" i="1"/>
  <c r="W8822" i="1"/>
  <c r="X8822" i="1"/>
  <c r="Y8822" i="1"/>
  <c r="V8823" i="1"/>
  <c r="W8823" i="1"/>
  <c r="X8823" i="1"/>
  <c r="Y8823" i="1"/>
  <c r="V8824" i="1"/>
  <c r="W8824" i="1"/>
  <c r="X8824" i="1"/>
  <c r="Y8824" i="1"/>
  <c r="V8825" i="1"/>
  <c r="W8825" i="1"/>
  <c r="X8825" i="1"/>
  <c r="Y8825" i="1"/>
  <c r="V8826" i="1"/>
  <c r="W8826" i="1"/>
  <c r="X8826" i="1"/>
  <c r="Y8826" i="1"/>
  <c r="V8827" i="1"/>
  <c r="W8827" i="1"/>
  <c r="X8827" i="1"/>
  <c r="Y8827" i="1"/>
  <c r="V8828" i="1"/>
  <c r="W8828" i="1"/>
  <c r="X8828" i="1"/>
  <c r="Y8828" i="1"/>
  <c r="V8829" i="1"/>
  <c r="W8829" i="1"/>
  <c r="X8829" i="1"/>
  <c r="Y8829" i="1"/>
  <c r="V8830" i="1"/>
  <c r="W8830" i="1"/>
  <c r="X8830" i="1"/>
  <c r="Y8830" i="1"/>
  <c r="V8831" i="1"/>
  <c r="W8831" i="1"/>
  <c r="X8831" i="1"/>
  <c r="Y8831" i="1"/>
  <c r="V8832" i="1"/>
  <c r="W8832" i="1"/>
  <c r="X8832" i="1"/>
  <c r="Y8832" i="1"/>
  <c r="V8833" i="1"/>
  <c r="W8833" i="1"/>
  <c r="X8833" i="1"/>
  <c r="Y8833" i="1"/>
  <c r="V8834" i="1"/>
  <c r="W8834" i="1"/>
  <c r="X8834" i="1"/>
  <c r="Y8834" i="1"/>
  <c r="V8835" i="1"/>
  <c r="W8835" i="1"/>
  <c r="X8835" i="1"/>
  <c r="Y8835" i="1"/>
  <c r="V8836" i="1"/>
  <c r="W8836" i="1"/>
  <c r="X8836" i="1"/>
  <c r="Y8836" i="1"/>
  <c r="V8837" i="1"/>
  <c r="W8837" i="1"/>
  <c r="X8837" i="1"/>
  <c r="Y8837" i="1"/>
  <c r="V8838" i="1"/>
  <c r="W8838" i="1"/>
  <c r="X8838" i="1"/>
  <c r="Y8838" i="1"/>
  <c r="V8839" i="1"/>
  <c r="W8839" i="1"/>
  <c r="X8839" i="1"/>
  <c r="Y8839" i="1"/>
  <c r="V8840" i="1"/>
  <c r="W8840" i="1"/>
  <c r="X8840" i="1"/>
  <c r="Y8840" i="1"/>
  <c r="V8841" i="1"/>
  <c r="W8841" i="1"/>
  <c r="X8841" i="1"/>
  <c r="Y8841" i="1"/>
  <c r="V8842" i="1"/>
  <c r="W8842" i="1"/>
  <c r="X8842" i="1"/>
  <c r="Y8842" i="1"/>
  <c r="V8843" i="1"/>
  <c r="W8843" i="1"/>
  <c r="X8843" i="1"/>
  <c r="Y8843" i="1"/>
  <c r="V8844" i="1"/>
  <c r="W8844" i="1"/>
  <c r="X8844" i="1"/>
  <c r="Y8844" i="1"/>
  <c r="V8845" i="1"/>
  <c r="W8845" i="1"/>
  <c r="X8845" i="1"/>
  <c r="Y8845" i="1"/>
  <c r="V8846" i="1"/>
  <c r="W8846" i="1"/>
  <c r="X8846" i="1"/>
  <c r="Y8846" i="1"/>
  <c r="V8847" i="1"/>
  <c r="W8847" i="1"/>
  <c r="X8847" i="1"/>
  <c r="Y8847" i="1"/>
  <c r="V8848" i="1"/>
  <c r="W8848" i="1"/>
  <c r="X8848" i="1"/>
  <c r="Y8848" i="1"/>
  <c r="V8849" i="1"/>
  <c r="W8849" i="1"/>
  <c r="X8849" i="1"/>
  <c r="Y8849" i="1"/>
  <c r="V8850" i="1"/>
  <c r="W8850" i="1"/>
  <c r="X8850" i="1"/>
  <c r="Y8850" i="1"/>
  <c r="V8851" i="1"/>
  <c r="W8851" i="1"/>
  <c r="X8851" i="1"/>
  <c r="Y8851" i="1"/>
  <c r="V8852" i="1"/>
  <c r="W8852" i="1"/>
  <c r="X8852" i="1"/>
  <c r="Y8852" i="1"/>
  <c r="V8853" i="1"/>
  <c r="W8853" i="1"/>
  <c r="X8853" i="1"/>
  <c r="Y8853" i="1"/>
  <c r="V8854" i="1"/>
  <c r="W8854" i="1"/>
  <c r="X8854" i="1"/>
  <c r="Y8854" i="1"/>
  <c r="V8855" i="1"/>
  <c r="W8855" i="1"/>
  <c r="X8855" i="1"/>
  <c r="Y8855" i="1"/>
  <c r="V8856" i="1"/>
  <c r="W8856" i="1"/>
  <c r="X8856" i="1"/>
  <c r="Y8856" i="1"/>
  <c r="V8857" i="1"/>
  <c r="W8857" i="1"/>
  <c r="X8857" i="1"/>
  <c r="Y8857" i="1"/>
  <c r="V8858" i="1"/>
  <c r="W8858" i="1"/>
  <c r="X8858" i="1"/>
  <c r="Y8858" i="1"/>
  <c r="V8859" i="1"/>
  <c r="W8859" i="1"/>
  <c r="X8859" i="1"/>
  <c r="Y8859" i="1"/>
  <c r="V8860" i="1"/>
  <c r="W8860" i="1"/>
  <c r="X8860" i="1"/>
  <c r="Y8860" i="1"/>
  <c r="V8861" i="1"/>
  <c r="W8861" i="1"/>
  <c r="X8861" i="1"/>
  <c r="Y8861" i="1"/>
  <c r="V8862" i="1"/>
  <c r="W8862" i="1"/>
  <c r="X8862" i="1"/>
  <c r="Y8862" i="1"/>
  <c r="V8863" i="1"/>
  <c r="W8863" i="1"/>
  <c r="X8863" i="1"/>
  <c r="Y8863" i="1"/>
  <c r="V8864" i="1"/>
  <c r="W8864" i="1"/>
  <c r="X8864" i="1"/>
  <c r="Y8864" i="1"/>
  <c r="V8865" i="1"/>
  <c r="W8865" i="1"/>
  <c r="X8865" i="1"/>
  <c r="Y8865" i="1"/>
  <c r="V8866" i="1"/>
  <c r="W8866" i="1"/>
  <c r="X8866" i="1"/>
  <c r="Y8866" i="1"/>
  <c r="V8867" i="1"/>
  <c r="W8867" i="1"/>
  <c r="X8867" i="1"/>
  <c r="Y8867" i="1"/>
  <c r="V8868" i="1"/>
  <c r="W8868" i="1"/>
  <c r="X8868" i="1"/>
  <c r="Y8868" i="1"/>
  <c r="V8869" i="1"/>
  <c r="W8869" i="1"/>
  <c r="X8869" i="1"/>
  <c r="Y8869" i="1"/>
  <c r="V8870" i="1"/>
  <c r="W8870" i="1"/>
  <c r="X8870" i="1"/>
  <c r="Y8870" i="1"/>
  <c r="V8871" i="1"/>
  <c r="W8871" i="1"/>
  <c r="X8871" i="1"/>
  <c r="Y8871" i="1"/>
  <c r="V8872" i="1"/>
  <c r="W8872" i="1"/>
  <c r="X8872" i="1"/>
  <c r="Y8872" i="1"/>
  <c r="V8873" i="1"/>
  <c r="W8873" i="1"/>
  <c r="X8873" i="1"/>
  <c r="Y8873" i="1"/>
  <c r="V8874" i="1"/>
  <c r="W8874" i="1"/>
  <c r="X8874" i="1"/>
  <c r="Y8874" i="1"/>
  <c r="V8875" i="1"/>
  <c r="W8875" i="1"/>
  <c r="X8875" i="1"/>
  <c r="Y8875" i="1"/>
  <c r="V8876" i="1"/>
  <c r="W8876" i="1"/>
  <c r="X8876" i="1"/>
  <c r="Y8876" i="1"/>
  <c r="V8877" i="1"/>
  <c r="W8877" i="1"/>
  <c r="X8877" i="1"/>
  <c r="Y8877" i="1"/>
  <c r="V8878" i="1"/>
  <c r="W8878" i="1"/>
  <c r="X8878" i="1"/>
  <c r="Y8878" i="1"/>
  <c r="V8879" i="1"/>
  <c r="W8879" i="1"/>
  <c r="X8879" i="1"/>
  <c r="Y8879" i="1"/>
  <c r="V8880" i="1"/>
  <c r="W8880" i="1"/>
  <c r="X8880" i="1"/>
  <c r="Y8880" i="1"/>
  <c r="V8881" i="1"/>
  <c r="W8881" i="1"/>
  <c r="X8881" i="1"/>
  <c r="Y8881" i="1"/>
  <c r="V8882" i="1"/>
  <c r="W8882" i="1"/>
  <c r="X8882" i="1"/>
  <c r="Y8882" i="1"/>
  <c r="V8883" i="1"/>
  <c r="W8883" i="1"/>
  <c r="X8883" i="1"/>
  <c r="Y8883" i="1"/>
  <c r="V8884" i="1"/>
  <c r="W8884" i="1"/>
  <c r="X8884" i="1"/>
  <c r="Y8884" i="1"/>
  <c r="V8885" i="1"/>
  <c r="W8885" i="1"/>
  <c r="X8885" i="1"/>
  <c r="Y8885" i="1"/>
  <c r="V8886" i="1"/>
  <c r="W8886" i="1"/>
  <c r="X8886" i="1"/>
  <c r="Y8886" i="1"/>
  <c r="V8887" i="1"/>
  <c r="W8887" i="1"/>
  <c r="X8887" i="1"/>
  <c r="Y8887" i="1"/>
  <c r="V8888" i="1"/>
  <c r="W8888" i="1"/>
  <c r="X8888" i="1"/>
  <c r="Y8888" i="1"/>
  <c r="V8889" i="1"/>
  <c r="W8889" i="1"/>
  <c r="X8889" i="1"/>
  <c r="Y8889" i="1"/>
  <c r="V8890" i="1"/>
  <c r="W8890" i="1"/>
  <c r="X8890" i="1"/>
  <c r="Y8890" i="1"/>
  <c r="V8891" i="1"/>
  <c r="W8891" i="1"/>
  <c r="X8891" i="1"/>
  <c r="Y8891" i="1"/>
  <c r="V8892" i="1"/>
  <c r="W8892" i="1"/>
  <c r="X8892" i="1"/>
  <c r="Y8892" i="1"/>
  <c r="V8893" i="1"/>
  <c r="W8893" i="1"/>
  <c r="X8893" i="1"/>
  <c r="Y8893" i="1"/>
  <c r="V8894" i="1"/>
  <c r="W8894" i="1"/>
  <c r="X8894" i="1"/>
  <c r="Y8894" i="1"/>
  <c r="V8895" i="1"/>
  <c r="W8895" i="1"/>
  <c r="X8895" i="1"/>
  <c r="Y8895" i="1"/>
  <c r="V8896" i="1"/>
  <c r="W8896" i="1"/>
  <c r="X8896" i="1"/>
  <c r="Y8896" i="1"/>
  <c r="V8897" i="1"/>
  <c r="W8897" i="1"/>
  <c r="X8897" i="1"/>
  <c r="Y8897" i="1"/>
  <c r="V8898" i="1"/>
  <c r="W8898" i="1"/>
  <c r="X8898" i="1"/>
  <c r="Y8898" i="1"/>
  <c r="V8899" i="1"/>
  <c r="W8899" i="1"/>
  <c r="X8899" i="1"/>
  <c r="Y8899" i="1"/>
  <c r="V8900" i="1"/>
  <c r="W8900" i="1"/>
  <c r="X8900" i="1"/>
  <c r="Y8900" i="1"/>
  <c r="V8901" i="1"/>
  <c r="W8901" i="1"/>
  <c r="X8901" i="1"/>
  <c r="Y8901" i="1"/>
  <c r="V8902" i="1"/>
  <c r="W8902" i="1"/>
  <c r="X8902" i="1"/>
  <c r="Y8902" i="1"/>
  <c r="V8903" i="1"/>
  <c r="W8903" i="1"/>
  <c r="X8903" i="1"/>
  <c r="Y8903" i="1"/>
  <c r="V8904" i="1"/>
  <c r="W8904" i="1"/>
  <c r="X8904" i="1"/>
  <c r="Y8904" i="1"/>
  <c r="V8905" i="1"/>
  <c r="W8905" i="1"/>
  <c r="X8905" i="1"/>
  <c r="Y8905" i="1"/>
  <c r="V8906" i="1"/>
  <c r="W8906" i="1"/>
  <c r="X8906" i="1"/>
  <c r="Y8906" i="1"/>
  <c r="V8907" i="1"/>
  <c r="W8907" i="1"/>
  <c r="X8907" i="1"/>
  <c r="Y8907" i="1"/>
  <c r="V8908" i="1"/>
  <c r="W8908" i="1"/>
  <c r="X8908" i="1"/>
  <c r="Y8908" i="1"/>
  <c r="V8909" i="1"/>
  <c r="W8909" i="1"/>
  <c r="X8909" i="1"/>
  <c r="Y8909" i="1"/>
  <c r="V8910" i="1"/>
  <c r="W8910" i="1"/>
  <c r="X8910" i="1"/>
  <c r="Y8910" i="1"/>
  <c r="V8911" i="1"/>
  <c r="W8911" i="1"/>
  <c r="X8911" i="1"/>
  <c r="Y8911" i="1"/>
  <c r="V8912" i="1"/>
  <c r="W8912" i="1"/>
  <c r="X8912" i="1"/>
  <c r="Y8912" i="1"/>
  <c r="V8913" i="1"/>
  <c r="W8913" i="1"/>
  <c r="X8913" i="1"/>
  <c r="Y8913" i="1"/>
  <c r="V8914" i="1"/>
  <c r="W8914" i="1"/>
  <c r="X8914" i="1"/>
  <c r="Y8914" i="1"/>
  <c r="V8915" i="1"/>
  <c r="W8915" i="1"/>
  <c r="X8915" i="1"/>
  <c r="Y8915" i="1"/>
  <c r="V8916" i="1"/>
  <c r="W8916" i="1"/>
  <c r="X8916" i="1"/>
  <c r="Y8916" i="1"/>
  <c r="V8917" i="1"/>
  <c r="W8917" i="1"/>
  <c r="X8917" i="1"/>
  <c r="Y8917" i="1"/>
  <c r="V8918" i="1"/>
  <c r="W8918" i="1"/>
  <c r="X8918" i="1"/>
  <c r="Y8918" i="1"/>
  <c r="V8919" i="1"/>
  <c r="W8919" i="1"/>
  <c r="X8919" i="1"/>
  <c r="Y8919" i="1"/>
  <c r="V8920" i="1"/>
  <c r="W8920" i="1"/>
  <c r="X8920" i="1"/>
  <c r="Y8920" i="1"/>
  <c r="V8921" i="1"/>
  <c r="W8921" i="1"/>
  <c r="X8921" i="1"/>
  <c r="Y8921" i="1"/>
  <c r="V8922" i="1"/>
  <c r="W8922" i="1"/>
  <c r="X8922" i="1"/>
  <c r="Y8922" i="1"/>
  <c r="V8923" i="1"/>
  <c r="W8923" i="1"/>
  <c r="X8923" i="1"/>
  <c r="Y8923" i="1"/>
  <c r="V8924" i="1"/>
  <c r="W8924" i="1"/>
  <c r="X8924" i="1"/>
  <c r="Y8924" i="1"/>
  <c r="V8925" i="1"/>
  <c r="W8925" i="1"/>
  <c r="X8925" i="1"/>
  <c r="Y8925" i="1"/>
  <c r="V8926" i="1"/>
  <c r="W8926" i="1"/>
  <c r="X8926" i="1"/>
  <c r="Y8926" i="1"/>
  <c r="V8927" i="1"/>
  <c r="W8927" i="1"/>
  <c r="X8927" i="1"/>
  <c r="Y8927" i="1"/>
  <c r="V8928" i="1"/>
  <c r="W8928" i="1"/>
  <c r="X8928" i="1"/>
  <c r="Y8928" i="1"/>
  <c r="V8929" i="1"/>
  <c r="W8929" i="1"/>
  <c r="X8929" i="1"/>
  <c r="Y8929" i="1"/>
  <c r="V8930" i="1"/>
  <c r="W8930" i="1"/>
  <c r="X8930" i="1"/>
  <c r="Y8930" i="1"/>
  <c r="V8931" i="1"/>
  <c r="W8931" i="1"/>
  <c r="X8931" i="1"/>
  <c r="Y8931" i="1"/>
  <c r="V8932" i="1"/>
  <c r="W8932" i="1"/>
  <c r="X8932" i="1"/>
  <c r="Y8932" i="1"/>
  <c r="V8933" i="1"/>
  <c r="W8933" i="1"/>
  <c r="X8933" i="1"/>
  <c r="Y8933" i="1"/>
  <c r="V8934" i="1"/>
  <c r="W8934" i="1"/>
  <c r="X8934" i="1"/>
  <c r="Y8934" i="1"/>
  <c r="V8935" i="1"/>
  <c r="W8935" i="1"/>
  <c r="X8935" i="1"/>
  <c r="Y8935" i="1"/>
  <c r="V8936" i="1"/>
  <c r="W8936" i="1"/>
  <c r="X8936" i="1"/>
  <c r="Y8936" i="1"/>
  <c r="V8937" i="1"/>
  <c r="W8937" i="1"/>
  <c r="X8937" i="1"/>
  <c r="Y8937" i="1"/>
  <c r="V8938" i="1"/>
  <c r="W8938" i="1"/>
  <c r="X8938" i="1"/>
  <c r="Y8938" i="1"/>
  <c r="V8939" i="1"/>
  <c r="W8939" i="1"/>
  <c r="X8939" i="1"/>
  <c r="Y8939" i="1"/>
  <c r="V8940" i="1"/>
  <c r="W8940" i="1"/>
  <c r="X8940" i="1"/>
  <c r="Y8940" i="1"/>
  <c r="V8941" i="1"/>
  <c r="W8941" i="1"/>
  <c r="X8941" i="1"/>
  <c r="Y8941" i="1"/>
  <c r="V8942" i="1"/>
  <c r="W8942" i="1"/>
  <c r="X8942" i="1"/>
  <c r="Y8942" i="1"/>
  <c r="V8943" i="1"/>
  <c r="W8943" i="1"/>
  <c r="X8943" i="1"/>
  <c r="Y8943" i="1"/>
  <c r="V8944" i="1"/>
  <c r="W8944" i="1"/>
  <c r="X8944" i="1"/>
  <c r="Y8944" i="1"/>
  <c r="V8945" i="1"/>
  <c r="W8945" i="1"/>
  <c r="X8945" i="1"/>
  <c r="Y8945" i="1"/>
  <c r="V8946" i="1"/>
  <c r="W8946" i="1"/>
  <c r="X8946" i="1"/>
  <c r="Y8946" i="1"/>
  <c r="V8947" i="1"/>
  <c r="W8947" i="1"/>
  <c r="X8947" i="1"/>
  <c r="Y8947" i="1"/>
  <c r="V8948" i="1"/>
  <c r="W8948" i="1"/>
  <c r="X8948" i="1"/>
  <c r="Y8948" i="1"/>
  <c r="V8949" i="1"/>
  <c r="W8949" i="1"/>
  <c r="X8949" i="1"/>
  <c r="Y8949" i="1"/>
  <c r="V8950" i="1"/>
  <c r="W8950" i="1"/>
  <c r="X8950" i="1"/>
  <c r="Y8950" i="1"/>
  <c r="V8951" i="1"/>
  <c r="W8951" i="1"/>
  <c r="X8951" i="1"/>
  <c r="Y8951" i="1"/>
  <c r="V8952" i="1"/>
  <c r="W8952" i="1"/>
  <c r="X8952" i="1"/>
  <c r="Y8952" i="1"/>
  <c r="V8953" i="1"/>
  <c r="W8953" i="1"/>
  <c r="X8953" i="1"/>
  <c r="Y8953" i="1"/>
  <c r="V8954" i="1"/>
  <c r="W8954" i="1"/>
  <c r="X8954" i="1"/>
  <c r="Y8954" i="1"/>
  <c r="V8955" i="1"/>
  <c r="W8955" i="1"/>
  <c r="X8955" i="1"/>
  <c r="Y8955" i="1"/>
  <c r="V8956" i="1"/>
  <c r="W8956" i="1"/>
  <c r="X8956" i="1"/>
  <c r="Y8956" i="1"/>
  <c r="V8957" i="1"/>
  <c r="W8957" i="1"/>
  <c r="X8957" i="1"/>
  <c r="Y8957" i="1"/>
  <c r="V8958" i="1"/>
  <c r="W8958" i="1"/>
  <c r="X8958" i="1"/>
  <c r="Y8958" i="1"/>
  <c r="V8959" i="1"/>
  <c r="W8959" i="1"/>
  <c r="X8959" i="1"/>
  <c r="Y8959" i="1"/>
  <c r="V8960" i="1"/>
  <c r="W8960" i="1"/>
  <c r="X8960" i="1"/>
  <c r="Y8960" i="1"/>
  <c r="V8961" i="1"/>
  <c r="W8961" i="1"/>
  <c r="X8961" i="1"/>
  <c r="Y8961" i="1"/>
  <c r="V8962" i="1"/>
  <c r="W8962" i="1"/>
  <c r="X8962" i="1"/>
  <c r="Y8962" i="1"/>
  <c r="V8963" i="1"/>
  <c r="W8963" i="1"/>
  <c r="X8963" i="1"/>
  <c r="Y8963" i="1"/>
  <c r="V8964" i="1"/>
  <c r="W8964" i="1"/>
  <c r="X8964" i="1"/>
  <c r="Y8964" i="1"/>
  <c r="V8965" i="1"/>
  <c r="W8965" i="1"/>
  <c r="X8965" i="1"/>
  <c r="Y8965" i="1"/>
  <c r="V8966" i="1"/>
  <c r="W8966" i="1"/>
  <c r="X8966" i="1"/>
  <c r="Y8966" i="1"/>
  <c r="V8967" i="1"/>
  <c r="W8967" i="1"/>
  <c r="X8967" i="1"/>
  <c r="Y8967" i="1"/>
  <c r="V8968" i="1"/>
  <c r="W8968" i="1"/>
  <c r="X8968" i="1"/>
  <c r="Y8968" i="1"/>
  <c r="V8969" i="1"/>
  <c r="W8969" i="1"/>
  <c r="X8969" i="1"/>
  <c r="Y8969" i="1"/>
  <c r="V8970" i="1"/>
  <c r="W8970" i="1"/>
  <c r="X8970" i="1"/>
  <c r="Y8970" i="1"/>
  <c r="V8971" i="1"/>
  <c r="W8971" i="1"/>
  <c r="X8971" i="1"/>
  <c r="Y8971" i="1"/>
  <c r="V8972" i="1"/>
  <c r="W8972" i="1"/>
  <c r="X8972" i="1"/>
  <c r="Y8972" i="1"/>
  <c r="V8973" i="1"/>
  <c r="W8973" i="1"/>
  <c r="X8973" i="1"/>
  <c r="Y8973" i="1"/>
  <c r="V8974" i="1"/>
  <c r="W8974" i="1"/>
  <c r="X8974" i="1"/>
  <c r="Y8974" i="1"/>
  <c r="V8975" i="1"/>
  <c r="W8975" i="1"/>
  <c r="X8975" i="1"/>
  <c r="Y8975" i="1"/>
  <c r="V8976" i="1"/>
  <c r="W8976" i="1"/>
  <c r="X8976" i="1"/>
  <c r="Y8976" i="1"/>
  <c r="V8977" i="1"/>
  <c r="W8977" i="1"/>
  <c r="X8977" i="1"/>
  <c r="Y8977" i="1"/>
  <c r="V8978" i="1"/>
  <c r="W8978" i="1"/>
  <c r="X8978" i="1"/>
  <c r="Y8978" i="1"/>
  <c r="V8979" i="1"/>
  <c r="W8979" i="1"/>
  <c r="X8979" i="1"/>
  <c r="Y8979" i="1"/>
  <c r="V8980" i="1"/>
  <c r="W8980" i="1"/>
  <c r="X8980" i="1"/>
  <c r="Y8980" i="1"/>
  <c r="V8981" i="1"/>
  <c r="W8981" i="1"/>
  <c r="X8981" i="1"/>
  <c r="Y8981" i="1"/>
  <c r="V8982" i="1"/>
  <c r="W8982" i="1"/>
  <c r="X8982" i="1"/>
  <c r="Y8982" i="1"/>
  <c r="V8983" i="1"/>
  <c r="W8983" i="1"/>
  <c r="X8983" i="1"/>
  <c r="Y8983" i="1"/>
  <c r="V8984" i="1"/>
  <c r="W8984" i="1"/>
  <c r="X8984" i="1"/>
  <c r="Y8984" i="1"/>
  <c r="V8985" i="1"/>
  <c r="W8985" i="1"/>
  <c r="X8985" i="1"/>
  <c r="Y8985" i="1"/>
  <c r="V8986" i="1"/>
  <c r="W8986" i="1"/>
  <c r="X8986" i="1"/>
  <c r="Y8986" i="1"/>
  <c r="V8987" i="1"/>
  <c r="W8987" i="1"/>
  <c r="X8987" i="1"/>
  <c r="Y8987" i="1"/>
  <c r="V8988" i="1"/>
  <c r="W8988" i="1"/>
  <c r="X8988" i="1"/>
  <c r="Y8988" i="1"/>
  <c r="V8989" i="1"/>
  <c r="W8989" i="1"/>
  <c r="X8989" i="1"/>
  <c r="Y8989" i="1"/>
  <c r="V8990" i="1"/>
  <c r="W8990" i="1"/>
  <c r="X8990" i="1"/>
  <c r="Y8990" i="1"/>
  <c r="V8991" i="1"/>
  <c r="W8991" i="1"/>
  <c r="X8991" i="1"/>
  <c r="Y8991" i="1"/>
  <c r="V8992" i="1"/>
  <c r="W8992" i="1"/>
  <c r="X8992" i="1"/>
  <c r="Y8992" i="1"/>
  <c r="V8993" i="1"/>
  <c r="W8993" i="1"/>
  <c r="X8993" i="1"/>
  <c r="Y8993" i="1"/>
  <c r="V8994" i="1"/>
  <c r="W8994" i="1"/>
  <c r="X8994" i="1"/>
  <c r="Y8994" i="1"/>
  <c r="V8995" i="1"/>
  <c r="W8995" i="1"/>
  <c r="X8995" i="1"/>
  <c r="Y8995" i="1"/>
  <c r="V8996" i="1"/>
  <c r="W8996" i="1"/>
  <c r="X8996" i="1"/>
  <c r="Y8996" i="1"/>
  <c r="V8997" i="1"/>
  <c r="W8997" i="1"/>
  <c r="X8997" i="1"/>
  <c r="Y8997" i="1"/>
  <c r="V8998" i="1"/>
  <c r="W8998" i="1"/>
  <c r="X8998" i="1"/>
  <c r="Y8998" i="1"/>
  <c r="V8999" i="1"/>
  <c r="W8999" i="1"/>
  <c r="X8999" i="1"/>
  <c r="Y8999" i="1"/>
  <c r="V9000" i="1"/>
  <c r="W9000" i="1"/>
  <c r="X9000" i="1"/>
  <c r="Y9000" i="1"/>
  <c r="V9001" i="1"/>
  <c r="W9001" i="1"/>
  <c r="X9001" i="1"/>
  <c r="Y9001" i="1"/>
  <c r="V9002" i="1"/>
  <c r="W9002" i="1"/>
  <c r="X9002" i="1"/>
  <c r="Y9002" i="1"/>
  <c r="V9003" i="1"/>
  <c r="W9003" i="1"/>
  <c r="X9003" i="1"/>
  <c r="Y9003" i="1"/>
  <c r="V9004" i="1"/>
  <c r="W9004" i="1"/>
  <c r="X9004" i="1"/>
  <c r="Y9004" i="1"/>
  <c r="V9005" i="1"/>
  <c r="W9005" i="1"/>
  <c r="X9005" i="1"/>
  <c r="Y9005" i="1"/>
  <c r="V9006" i="1"/>
  <c r="W9006" i="1"/>
  <c r="X9006" i="1"/>
  <c r="Y9006" i="1"/>
  <c r="V9007" i="1"/>
  <c r="W9007" i="1"/>
  <c r="X9007" i="1"/>
  <c r="Y9007" i="1"/>
  <c r="V9008" i="1"/>
  <c r="W9008" i="1"/>
  <c r="X9008" i="1"/>
  <c r="Y9008" i="1"/>
  <c r="V9009" i="1"/>
  <c r="W9009" i="1"/>
  <c r="X9009" i="1"/>
  <c r="Y9009" i="1"/>
  <c r="V9010" i="1"/>
  <c r="W9010" i="1"/>
  <c r="X9010" i="1"/>
  <c r="Y9010" i="1"/>
  <c r="V9011" i="1"/>
  <c r="W9011" i="1"/>
  <c r="X9011" i="1"/>
  <c r="Y9011" i="1"/>
  <c r="V9012" i="1"/>
  <c r="W9012" i="1"/>
  <c r="X9012" i="1"/>
  <c r="Y9012" i="1"/>
  <c r="V9013" i="1"/>
  <c r="W9013" i="1"/>
  <c r="X9013" i="1"/>
  <c r="Y9013" i="1"/>
  <c r="V9014" i="1"/>
  <c r="W9014" i="1"/>
  <c r="X9014" i="1"/>
  <c r="Y9014" i="1"/>
  <c r="V9015" i="1"/>
  <c r="W9015" i="1"/>
  <c r="X9015" i="1"/>
  <c r="Y9015" i="1"/>
  <c r="V9016" i="1"/>
  <c r="W9016" i="1"/>
  <c r="X9016" i="1"/>
  <c r="Y9016" i="1"/>
  <c r="V9017" i="1"/>
  <c r="W9017" i="1"/>
  <c r="X9017" i="1"/>
  <c r="Y9017" i="1"/>
  <c r="V9018" i="1"/>
  <c r="W9018" i="1"/>
  <c r="X9018" i="1"/>
  <c r="Y9018" i="1"/>
  <c r="V9019" i="1"/>
  <c r="W9019" i="1"/>
  <c r="X9019" i="1"/>
  <c r="Y9019" i="1"/>
  <c r="V9020" i="1"/>
  <c r="W9020" i="1"/>
  <c r="X9020" i="1"/>
  <c r="Y9020" i="1"/>
  <c r="V9021" i="1"/>
  <c r="W9021" i="1"/>
  <c r="X9021" i="1"/>
  <c r="Y9021" i="1"/>
  <c r="V9022" i="1"/>
  <c r="W9022" i="1"/>
  <c r="X9022" i="1"/>
  <c r="Y9022" i="1"/>
  <c r="V9023" i="1"/>
  <c r="W9023" i="1"/>
  <c r="X9023" i="1"/>
  <c r="Y9023" i="1"/>
  <c r="V9024" i="1"/>
  <c r="W9024" i="1"/>
  <c r="X9024" i="1"/>
  <c r="Y9024" i="1"/>
  <c r="V9025" i="1"/>
  <c r="W9025" i="1"/>
  <c r="X9025" i="1"/>
  <c r="Y9025" i="1"/>
  <c r="V9026" i="1"/>
  <c r="W9026" i="1"/>
  <c r="X9026" i="1"/>
  <c r="Y9026" i="1"/>
  <c r="V9027" i="1"/>
  <c r="W9027" i="1"/>
  <c r="X9027" i="1"/>
  <c r="Y9027" i="1"/>
  <c r="V9028" i="1"/>
  <c r="W9028" i="1"/>
  <c r="X9028" i="1"/>
  <c r="Y9028" i="1"/>
  <c r="V9029" i="1"/>
  <c r="W9029" i="1"/>
  <c r="X9029" i="1"/>
  <c r="Y9029" i="1"/>
  <c r="V9030" i="1"/>
  <c r="W9030" i="1"/>
  <c r="X9030" i="1"/>
  <c r="Y9030" i="1"/>
  <c r="V9031" i="1"/>
  <c r="W9031" i="1"/>
  <c r="X9031" i="1"/>
  <c r="Y9031" i="1"/>
  <c r="V9032" i="1"/>
  <c r="W9032" i="1"/>
  <c r="X9032" i="1"/>
  <c r="Y9032" i="1"/>
  <c r="V9033" i="1"/>
  <c r="W9033" i="1"/>
  <c r="X9033" i="1"/>
  <c r="Y9033" i="1"/>
  <c r="V9034" i="1"/>
  <c r="W9034" i="1"/>
  <c r="X9034" i="1"/>
  <c r="Y9034" i="1"/>
  <c r="V9035" i="1"/>
  <c r="W9035" i="1"/>
  <c r="X9035" i="1"/>
  <c r="Y9035" i="1"/>
  <c r="V9036" i="1"/>
  <c r="W9036" i="1"/>
  <c r="X9036" i="1"/>
  <c r="Y9036" i="1"/>
  <c r="V9037" i="1"/>
  <c r="W9037" i="1"/>
  <c r="X9037" i="1"/>
  <c r="Y9037" i="1"/>
  <c r="V9038" i="1"/>
  <c r="W9038" i="1"/>
  <c r="X9038" i="1"/>
  <c r="Y9038" i="1"/>
  <c r="V9039" i="1"/>
  <c r="W9039" i="1"/>
  <c r="X9039" i="1"/>
  <c r="Y9039" i="1"/>
  <c r="V9040" i="1"/>
  <c r="W9040" i="1"/>
  <c r="X9040" i="1"/>
  <c r="Y9040" i="1"/>
  <c r="V9041" i="1"/>
  <c r="W9041" i="1"/>
  <c r="X9041" i="1"/>
  <c r="Y9041" i="1"/>
  <c r="V9042" i="1"/>
  <c r="W9042" i="1"/>
  <c r="X9042" i="1"/>
  <c r="Y9042" i="1"/>
  <c r="V9043" i="1"/>
  <c r="W9043" i="1"/>
  <c r="X9043" i="1"/>
  <c r="Y9043" i="1"/>
  <c r="V9044" i="1"/>
  <c r="W9044" i="1"/>
  <c r="X9044" i="1"/>
  <c r="Y9044" i="1"/>
  <c r="V9045" i="1"/>
  <c r="W9045" i="1"/>
  <c r="X9045" i="1"/>
  <c r="Y9045" i="1"/>
  <c r="V9046" i="1"/>
  <c r="W9046" i="1"/>
  <c r="X9046" i="1"/>
  <c r="Y9046" i="1"/>
  <c r="V9047" i="1"/>
  <c r="W9047" i="1"/>
  <c r="X9047" i="1"/>
  <c r="Y9047" i="1"/>
  <c r="V9048" i="1"/>
  <c r="W9048" i="1"/>
  <c r="X9048" i="1"/>
  <c r="Y9048" i="1"/>
  <c r="V9049" i="1"/>
  <c r="W9049" i="1"/>
  <c r="X9049" i="1"/>
  <c r="Y9049" i="1"/>
  <c r="V9050" i="1"/>
  <c r="W9050" i="1"/>
  <c r="X9050" i="1"/>
  <c r="Y9050" i="1"/>
  <c r="V9051" i="1"/>
  <c r="W9051" i="1"/>
  <c r="X9051" i="1"/>
  <c r="Y9051" i="1"/>
  <c r="V9052" i="1"/>
  <c r="W9052" i="1"/>
  <c r="X9052" i="1"/>
  <c r="Y9052" i="1"/>
  <c r="V9053" i="1"/>
  <c r="W9053" i="1"/>
  <c r="X9053" i="1"/>
  <c r="Y9053" i="1"/>
  <c r="V9054" i="1"/>
  <c r="W9054" i="1"/>
  <c r="X9054" i="1"/>
  <c r="Y9054" i="1"/>
  <c r="V9055" i="1"/>
  <c r="W9055" i="1"/>
  <c r="X9055" i="1"/>
  <c r="Y9055" i="1"/>
  <c r="V9056" i="1"/>
  <c r="W9056" i="1"/>
  <c r="X9056" i="1"/>
  <c r="Y9056" i="1"/>
  <c r="V9057" i="1"/>
  <c r="W9057" i="1"/>
  <c r="X9057" i="1"/>
  <c r="Y9057" i="1"/>
  <c r="V9058" i="1"/>
  <c r="W9058" i="1"/>
  <c r="X9058" i="1"/>
  <c r="Y9058" i="1"/>
  <c r="V9059" i="1"/>
  <c r="W9059" i="1"/>
  <c r="X9059" i="1"/>
  <c r="Y9059" i="1"/>
  <c r="V9060" i="1"/>
  <c r="W9060" i="1"/>
  <c r="X9060" i="1"/>
  <c r="Y9060" i="1"/>
  <c r="V9061" i="1"/>
  <c r="W9061" i="1"/>
  <c r="X9061" i="1"/>
  <c r="Y9061" i="1"/>
  <c r="V9062" i="1"/>
  <c r="W9062" i="1"/>
  <c r="X9062" i="1"/>
  <c r="Y9062" i="1"/>
  <c r="V9063" i="1"/>
  <c r="W9063" i="1"/>
  <c r="X9063" i="1"/>
  <c r="Y9063" i="1"/>
  <c r="V9064" i="1"/>
  <c r="W9064" i="1"/>
  <c r="X9064" i="1"/>
  <c r="Y9064" i="1"/>
  <c r="V9065" i="1"/>
  <c r="W9065" i="1"/>
  <c r="X9065" i="1"/>
  <c r="Y9065" i="1"/>
  <c r="V9066" i="1"/>
  <c r="W9066" i="1"/>
  <c r="X9066" i="1"/>
  <c r="Y9066" i="1"/>
  <c r="V9067" i="1"/>
  <c r="W9067" i="1"/>
  <c r="X9067" i="1"/>
  <c r="Y9067" i="1"/>
  <c r="V9068" i="1"/>
  <c r="W9068" i="1"/>
  <c r="X9068" i="1"/>
  <c r="Y9068" i="1"/>
  <c r="V9069" i="1"/>
  <c r="W9069" i="1"/>
  <c r="X9069" i="1"/>
  <c r="Y9069" i="1"/>
  <c r="V9070" i="1"/>
  <c r="W9070" i="1"/>
  <c r="X9070" i="1"/>
  <c r="Y9070" i="1"/>
  <c r="V9071" i="1"/>
  <c r="W9071" i="1"/>
  <c r="X9071" i="1"/>
  <c r="Y9071" i="1"/>
  <c r="V9072" i="1"/>
  <c r="W9072" i="1"/>
  <c r="X9072" i="1"/>
  <c r="Y9072" i="1"/>
  <c r="V9073" i="1"/>
  <c r="W9073" i="1"/>
  <c r="X9073" i="1"/>
  <c r="Y9073" i="1"/>
  <c r="V9074" i="1"/>
  <c r="W9074" i="1"/>
  <c r="X9074" i="1"/>
  <c r="Y9074" i="1"/>
  <c r="V9075" i="1"/>
  <c r="W9075" i="1"/>
  <c r="X9075" i="1"/>
  <c r="Y9075" i="1"/>
  <c r="V9076" i="1"/>
  <c r="W9076" i="1"/>
  <c r="X9076" i="1"/>
  <c r="Y9076" i="1"/>
  <c r="V9077" i="1"/>
  <c r="W9077" i="1"/>
  <c r="X9077" i="1"/>
  <c r="Y9077" i="1"/>
  <c r="V9078" i="1"/>
  <c r="W9078" i="1"/>
  <c r="X9078" i="1"/>
  <c r="Y9078" i="1"/>
  <c r="V9079" i="1"/>
  <c r="W9079" i="1"/>
  <c r="X9079" i="1"/>
  <c r="Y9079" i="1"/>
  <c r="V9080" i="1"/>
  <c r="W9080" i="1"/>
  <c r="X9080" i="1"/>
  <c r="Y9080" i="1"/>
  <c r="V9081" i="1"/>
  <c r="W9081" i="1"/>
  <c r="X9081" i="1"/>
  <c r="Y9081" i="1"/>
  <c r="V9082" i="1"/>
  <c r="W9082" i="1"/>
  <c r="X9082" i="1"/>
  <c r="Y9082" i="1"/>
  <c r="V9083" i="1"/>
  <c r="W9083" i="1"/>
  <c r="X9083" i="1"/>
  <c r="Y9083" i="1"/>
  <c r="V9084" i="1"/>
  <c r="W9084" i="1"/>
  <c r="X9084" i="1"/>
  <c r="Y9084" i="1"/>
  <c r="V9085" i="1"/>
  <c r="W9085" i="1"/>
  <c r="X9085" i="1"/>
  <c r="Y9085" i="1"/>
  <c r="V9086" i="1"/>
  <c r="W9086" i="1"/>
  <c r="X9086" i="1"/>
  <c r="Y9086" i="1"/>
  <c r="V9087" i="1"/>
  <c r="W9087" i="1"/>
  <c r="X9087" i="1"/>
  <c r="Y9087" i="1"/>
  <c r="V9088" i="1"/>
  <c r="W9088" i="1"/>
  <c r="X9088" i="1"/>
  <c r="Y9088" i="1"/>
  <c r="V9089" i="1"/>
  <c r="W9089" i="1"/>
  <c r="X9089" i="1"/>
  <c r="Y9089" i="1"/>
  <c r="V9090" i="1"/>
  <c r="W9090" i="1"/>
  <c r="X9090" i="1"/>
  <c r="Y9090" i="1"/>
  <c r="V9091" i="1"/>
  <c r="W9091" i="1"/>
  <c r="X9091" i="1"/>
  <c r="Y9091" i="1"/>
  <c r="V9092" i="1"/>
  <c r="W9092" i="1"/>
  <c r="X9092" i="1"/>
  <c r="Y9092" i="1"/>
  <c r="V9093" i="1"/>
  <c r="W9093" i="1"/>
  <c r="X9093" i="1"/>
  <c r="Y9093" i="1"/>
  <c r="V9094" i="1"/>
  <c r="W9094" i="1"/>
  <c r="X9094" i="1"/>
  <c r="Y9094" i="1"/>
  <c r="V9095" i="1"/>
  <c r="W9095" i="1"/>
  <c r="X9095" i="1"/>
  <c r="Y9095" i="1"/>
  <c r="V9096" i="1"/>
  <c r="W9096" i="1"/>
  <c r="X9096" i="1"/>
  <c r="Y9096" i="1"/>
  <c r="V9097" i="1"/>
  <c r="W9097" i="1"/>
  <c r="X9097" i="1"/>
  <c r="Y9097" i="1"/>
  <c r="V9098" i="1"/>
  <c r="W9098" i="1"/>
  <c r="X9098" i="1"/>
  <c r="Y9098" i="1"/>
  <c r="V9099" i="1"/>
  <c r="W9099" i="1"/>
  <c r="X9099" i="1"/>
  <c r="Y9099" i="1"/>
  <c r="V9100" i="1"/>
  <c r="W9100" i="1"/>
  <c r="X9100" i="1"/>
  <c r="Y9100" i="1"/>
  <c r="V9101" i="1"/>
  <c r="W9101" i="1"/>
  <c r="X9101" i="1"/>
  <c r="Y9101" i="1"/>
  <c r="V9102" i="1"/>
  <c r="W9102" i="1"/>
  <c r="X9102" i="1"/>
  <c r="Y9102" i="1"/>
  <c r="V9103" i="1"/>
  <c r="W9103" i="1"/>
  <c r="X9103" i="1"/>
  <c r="Y9103" i="1"/>
  <c r="V9104" i="1"/>
  <c r="W9104" i="1"/>
  <c r="X9104" i="1"/>
  <c r="Y9104" i="1"/>
  <c r="V9105" i="1"/>
  <c r="W9105" i="1"/>
  <c r="X9105" i="1"/>
  <c r="Y9105" i="1"/>
  <c r="V9106" i="1"/>
  <c r="W9106" i="1"/>
  <c r="X9106" i="1"/>
  <c r="Y9106" i="1"/>
  <c r="V9107" i="1"/>
  <c r="W9107" i="1"/>
  <c r="X9107" i="1"/>
  <c r="Y9107" i="1"/>
  <c r="V9108" i="1"/>
  <c r="W9108" i="1"/>
  <c r="X9108" i="1"/>
  <c r="Y9108" i="1"/>
  <c r="V9109" i="1"/>
  <c r="W9109" i="1"/>
  <c r="X9109" i="1"/>
  <c r="Y9109" i="1"/>
  <c r="V9110" i="1"/>
  <c r="W9110" i="1"/>
  <c r="X9110" i="1"/>
  <c r="Y9110" i="1"/>
  <c r="V9111" i="1"/>
  <c r="W9111" i="1"/>
  <c r="X9111" i="1"/>
  <c r="Y9111" i="1"/>
  <c r="V9112" i="1"/>
  <c r="W9112" i="1"/>
  <c r="X9112" i="1"/>
  <c r="Y9112" i="1"/>
  <c r="V9113" i="1"/>
  <c r="W9113" i="1"/>
  <c r="X9113" i="1"/>
  <c r="Y9113" i="1"/>
  <c r="V9114" i="1"/>
  <c r="W9114" i="1"/>
  <c r="X9114" i="1"/>
  <c r="Y9114" i="1"/>
  <c r="V9115" i="1"/>
  <c r="W9115" i="1"/>
  <c r="X9115" i="1"/>
  <c r="Y9115" i="1"/>
  <c r="V9116" i="1"/>
  <c r="W9116" i="1"/>
  <c r="X9116" i="1"/>
  <c r="Y9116" i="1"/>
  <c r="V9117" i="1"/>
  <c r="W9117" i="1"/>
  <c r="X9117" i="1"/>
  <c r="Y9117" i="1"/>
  <c r="V9118" i="1"/>
  <c r="W9118" i="1"/>
  <c r="X9118" i="1"/>
  <c r="Y9118" i="1"/>
  <c r="V9119" i="1"/>
  <c r="W9119" i="1"/>
  <c r="X9119" i="1"/>
  <c r="Y9119" i="1"/>
  <c r="V9120" i="1"/>
  <c r="W9120" i="1"/>
  <c r="X9120" i="1"/>
  <c r="Y9120" i="1"/>
  <c r="V9121" i="1"/>
  <c r="W9121" i="1"/>
  <c r="X9121" i="1"/>
  <c r="Y9121" i="1"/>
  <c r="V9122" i="1"/>
  <c r="W9122" i="1"/>
  <c r="X9122" i="1"/>
  <c r="Y9122" i="1"/>
  <c r="V9123" i="1"/>
  <c r="W9123" i="1"/>
  <c r="X9123" i="1"/>
  <c r="Y9123" i="1"/>
  <c r="V9124" i="1"/>
  <c r="W9124" i="1"/>
  <c r="X9124" i="1"/>
  <c r="Y9124" i="1"/>
  <c r="V9125" i="1"/>
  <c r="W9125" i="1"/>
  <c r="X9125" i="1"/>
  <c r="Y9125" i="1"/>
  <c r="V9126" i="1"/>
  <c r="W9126" i="1"/>
  <c r="X9126" i="1"/>
  <c r="Y9126" i="1"/>
  <c r="V9127" i="1"/>
  <c r="W9127" i="1"/>
  <c r="X9127" i="1"/>
  <c r="Y9127" i="1"/>
  <c r="V9128" i="1"/>
  <c r="W9128" i="1"/>
  <c r="X9128" i="1"/>
  <c r="Y9128" i="1"/>
  <c r="V9129" i="1"/>
  <c r="W9129" i="1"/>
  <c r="X9129" i="1"/>
  <c r="Y9129" i="1"/>
  <c r="V9130" i="1"/>
  <c r="W9130" i="1"/>
  <c r="X9130" i="1"/>
  <c r="Y9130" i="1"/>
  <c r="V9131" i="1"/>
  <c r="W9131" i="1"/>
  <c r="X9131" i="1"/>
  <c r="Y9131" i="1"/>
  <c r="V9132" i="1"/>
  <c r="W9132" i="1"/>
  <c r="X9132" i="1"/>
  <c r="Y9132" i="1"/>
  <c r="V9133" i="1"/>
  <c r="W9133" i="1"/>
  <c r="X9133" i="1"/>
  <c r="Y9133" i="1"/>
  <c r="V9134" i="1"/>
  <c r="W9134" i="1"/>
  <c r="X9134" i="1"/>
  <c r="Y9134" i="1"/>
  <c r="V9135" i="1"/>
  <c r="W9135" i="1"/>
  <c r="X9135" i="1"/>
  <c r="Y9135" i="1"/>
  <c r="V9136" i="1"/>
  <c r="W9136" i="1"/>
  <c r="X9136" i="1"/>
  <c r="Y9136" i="1"/>
  <c r="V9137" i="1"/>
  <c r="W9137" i="1"/>
  <c r="X9137" i="1"/>
  <c r="Y9137" i="1"/>
  <c r="V9138" i="1"/>
  <c r="W9138" i="1"/>
  <c r="X9138" i="1"/>
  <c r="Y9138" i="1"/>
  <c r="V9139" i="1"/>
  <c r="W9139" i="1"/>
  <c r="X9139" i="1"/>
  <c r="Y9139" i="1"/>
  <c r="V9140" i="1"/>
  <c r="W9140" i="1"/>
  <c r="X9140" i="1"/>
  <c r="Y9140" i="1"/>
  <c r="V9141" i="1"/>
  <c r="W9141" i="1"/>
  <c r="X9141" i="1"/>
  <c r="Y9141" i="1"/>
  <c r="V9142" i="1"/>
  <c r="W9142" i="1"/>
  <c r="X9142" i="1"/>
  <c r="Y9142" i="1"/>
  <c r="V9143" i="1"/>
  <c r="W9143" i="1"/>
  <c r="X9143" i="1"/>
  <c r="Y9143" i="1"/>
  <c r="V9144" i="1"/>
  <c r="W9144" i="1"/>
  <c r="X9144" i="1"/>
  <c r="Y9144" i="1"/>
  <c r="V9145" i="1"/>
  <c r="W9145" i="1"/>
  <c r="X9145" i="1"/>
  <c r="Y9145" i="1"/>
  <c r="V9146" i="1"/>
  <c r="W9146" i="1"/>
  <c r="X9146" i="1"/>
  <c r="Y9146" i="1"/>
  <c r="V9147" i="1"/>
  <c r="W9147" i="1"/>
  <c r="X9147" i="1"/>
  <c r="Y9147" i="1"/>
  <c r="V9148" i="1"/>
  <c r="W9148" i="1"/>
  <c r="X9148" i="1"/>
  <c r="Y9148" i="1"/>
  <c r="V9149" i="1"/>
  <c r="W9149" i="1"/>
  <c r="X9149" i="1"/>
  <c r="Y9149" i="1"/>
  <c r="V9150" i="1"/>
  <c r="W9150" i="1"/>
  <c r="X9150" i="1"/>
  <c r="Y9150" i="1"/>
  <c r="V9151" i="1"/>
  <c r="W9151" i="1"/>
  <c r="X9151" i="1"/>
  <c r="Y9151" i="1"/>
  <c r="V9152" i="1"/>
  <c r="W9152" i="1"/>
  <c r="X9152" i="1"/>
  <c r="Y9152" i="1"/>
  <c r="V9153" i="1"/>
  <c r="W9153" i="1"/>
  <c r="X9153" i="1"/>
  <c r="Y9153" i="1"/>
  <c r="V9154" i="1"/>
  <c r="W9154" i="1"/>
  <c r="X9154" i="1"/>
  <c r="Y9154" i="1"/>
  <c r="V9155" i="1"/>
  <c r="W9155" i="1"/>
  <c r="X9155" i="1"/>
  <c r="Y9155" i="1"/>
  <c r="V9156" i="1"/>
  <c r="W9156" i="1"/>
  <c r="X9156" i="1"/>
  <c r="Y9156" i="1"/>
  <c r="V9157" i="1"/>
  <c r="W9157" i="1"/>
  <c r="X9157" i="1"/>
  <c r="Y9157" i="1"/>
  <c r="V9158" i="1"/>
  <c r="W9158" i="1"/>
  <c r="X9158" i="1"/>
  <c r="Y9158" i="1"/>
  <c r="V9159" i="1"/>
  <c r="W9159" i="1"/>
  <c r="X9159" i="1"/>
  <c r="Y9159" i="1"/>
  <c r="V9160" i="1"/>
  <c r="W9160" i="1"/>
  <c r="X9160" i="1"/>
  <c r="Y9160" i="1"/>
  <c r="V9161" i="1"/>
  <c r="W9161" i="1"/>
  <c r="X9161" i="1"/>
  <c r="Y9161" i="1"/>
  <c r="V9162" i="1"/>
  <c r="W9162" i="1"/>
  <c r="X9162" i="1"/>
  <c r="Y9162" i="1"/>
  <c r="V9163" i="1"/>
  <c r="W9163" i="1"/>
  <c r="X9163" i="1"/>
  <c r="Y9163" i="1"/>
  <c r="V9164" i="1"/>
  <c r="W9164" i="1"/>
  <c r="X9164" i="1"/>
  <c r="Y9164" i="1"/>
  <c r="V9165" i="1"/>
  <c r="W9165" i="1"/>
  <c r="X9165" i="1"/>
  <c r="Y9165" i="1"/>
  <c r="V9166" i="1"/>
  <c r="W9166" i="1"/>
  <c r="X9166" i="1"/>
  <c r="Y9166" i="1"/>
  <c r="V9167" i="1"/>
  <c r="W9167" i="1"/>
  <c r="X9167" i="1"/>
  <c r="Y9167" i="1"/>
  <c r="V9168" i="1"/>
  <c r="W9168" i="1"/>
  <c r="X9168" i="1"/>
  <c r="Y9168" i="1"/>
  <c r="V9169" i="1"/>
  <c r="W9169" i="1"/>
  <c r="X9169" i="1"/>
  <c r="Y9169" i="1"/>
  <c r="V9170" i="1"/>
  <c r="W9170" i="1"/>
  <c r="X9170" i="1"/>
  <c r="Y9170" i="1"/>
  <c r="V9171" i="1"/>
  <c r="W9171" i="1"/>
  <c r="X9171" i="1"/>
  <c r="Y9171" i="1"/>
  <c r="V9172" i="1"/>
  <c r="W9172" i="1"/>
  <c r="X9172" i="1"/>
  <c r="Y9172" i="1"/>
  <c r="V9173" i="1"/>
  <c r="W9173" i="1"/>
  <c r="X9173" i="1"/>
  <c r="Y9173" i="1"/>
  <c r="V9174" i="1"/>
  <c r="W9174" i="1"/>
  <c r="X9174" i="1"/>
  <c r="Y9174" i="1"/>
  <c r="V9175" i="1"/>
  <c r="W9175" i="1"/>
  <c r="X9175" i="1"/>
  <c r="Y9175" i="1"/>
  <c r="V9176" i="1"/>
  <c r="W9176" i="1"/>
  <c r="X9176" i="1"/>
  <c r="Y9176" i="1"/>
  <c r="V9177" i="1"/>
  <c r="W9177" i="1"/>
  <c r="X9177" i="1"/>
  <c r="Y9177" i="1"/>
  <c r="V9178" i="1"/>
  <c r="W9178" i="1"/>
  <c r="X9178" i="1"/>
  <c r="Y9178" i="1"/>
  <c r="V9179" i="1"/>
  <c r="W9179" i="1"/>
  <c r="X9179" i="1"/>
  <c r="Y9179" i="1"/>
  <c r="V9180" i="1"/>
  <c r="W9180" i="1"/>
  <c r="X9180" i="1"/>
  <c r="Y9180" i="1"/>
  <c r="V9181" i="1"/>
  <c r="W9181" i="1"/>
  <c r="X9181" i="1"/>
  <c r="Y9181" i="1"/>
  <c r="V9182" i="1"/>
  <c r="W9182" i="1"/>
  <c r="X9182" i="1"/>
  <c r="Y9182" i="1"/>
  <c r="V9183" i="1"/>
  <c r="W9183" i="1"/>
  <c r="X9183" i="1"/>
  <c r="Y9183" i="1"/>
  <c r="V9184" i="1"/>
  <c r="W9184" i="1"/>
  <c r="X9184" i="1"/>
  <c r="Y9184" i="1"/>
  <c r="V9185" i="1"/>
  <c r="W9185" i="1"/>
  <c r="X9185" i="1"/>
  <c r="Y9185" i="1"/>
  <c r="V9186" i="1"/>
  <c r="W9186" i="1"/>
  <c r="X9186" i="1"/>
  <c r="Y9186" i="1"/>
  <c r="V9187" i="1"/>
  <c r="W9187" i="1"/>
  <c r="X9187" i="1"/>
  <c r="Y9187" i="1"/>
  <c r="V9188" i="1"/>
  <c r="W9188" i="1"/>
  <c r="X9188" i="1"/>
  <c r="Y9188" i="1"/>
  <c r="V9189" i="1"/>
  <c r="W9189" i="1"/>
  <c r="X9189" i="1"/>
  <c r="Y9189" i="1"/>
  <c r="V9190" i="1"/>
  <c r="W9190" i="1"/>
  <c r="X9190" i="1"/>
  <c r="Y9190" i="1"/>
  <c r="V9191" i="1"/>
  <c r="W9191" i="1"/>
  <c r="X9191" i="1"/>
  <c r="Y9191" i="1"/>
  <c r="V9192" i="1"/>
  <c r="W9192" i="1"/>
  <c r="X9192" i="1"/>
  <c r="Y9192" i="1"/>
  <c r="V9193" i="1"/>
  <c r="W9193" i="1"/>
  <c r="X9193" i="1"/>
  <c r="Y9193" i="1"/>
  <c r="V9194" i="1"/>
  <c r="W9194" i="1"/>
  <c r="X9194" i="1"/>
  <c r="Y9194" i="1"/>
  <c r="V9195" i="1"/>
  <c r="W9195" i="1"/>
  <c r="X9195" i="1"/>
  <c r="Y9195" i="1"/>
  <c r="V9196" i="1"/>
  <c r="W9196" i="1"/>
  <c r="X9196" i="1"/>
  <c r="Y9196" i="1"/>
  <c r="V9197" i="1"/>
  <c r="W9197" i="1"/>
  <c r="X9197" i="1"/>
  <c r="Y9197" i="1"/>
  <c r="V9198" i="1"/>
  <c r="W9198" i="1"/>
  <c r="X9198" i="1"/>
  <c r="Y9198" i="1"/>
  <c r="V9199" i="1"/>
  <c r="W9199" i="1"/>
  <c r="X9199" i="1"/>
  <c r="Y9199" i="1"/>
  <c r="V9200" i="1"/>
  <c r="W9200" i="1"/>
  <c r="X9200" i="1"/>
  <c r="Y9200" i="1"/>
  <c r="V9201" i="1"/>
  <c r="W9201" i="1"/>
  <c r="X9201" i="1"/>
  <c r="Y9201" i="1"/>
  <c r="V9202" i="1"/>
  <c r="W9202" i="1"/>
  <c r="X9202" i="1"/>
  <c r="Y9202" i="1"/>
  <c r="V9203" i="1"/>
  <c r="W9203" i="1"/>
  <c r="X9203" i="1"/>
  <c r="Y9203" i="1"/>
  <c r="V9204" i="1"/>
  <c r="W9204" i="1"/>
  <c r="X9204" i="1"/>
  <c r="Y9204" i="1"/>
  <c r="V9205" i="1"/>
  <c r="W9205" i="1"/>
  <c r="X9205" i="1"/>
  <c r="Y9205" i="1"/>
  <c r="V9206" i="1"/>
  <c r="W9206" i="1"/>
  <c r="X9206" i="1"/>
  <c r="Y9206" i="1"/>
  <c r="V9207" i="1"/>
  <c r="W9207" i="1"/>
  <c r="X9207" i="1"/>
  <c r="Y9207" i="1"/>
  <c r="V9208" i="1"/>
  <c r="W9208" i="1"/>
  <c r="X9208" i="1"/>
  <c r="Y9208" i="1"/>
  <c r="V9209" i="1"/>
  <c r="W9209" i="1"/>
  <c r="X9209" i="1"/>
  <c r="Y9209" i="1"/>
  <c r="V9210" i="1"/>
  <c r="W9210" i="1"/>
  <c r="X9210" i="1"/>
  <c r="Y9210" i="1"/>
  <c r="V9211" i="1"/>
  <c r="W9211" i="1"/>
  <c r="X9211" i="1"/>
  <c r="Y9211" i="1"/>
  <c r="V9212" i="1"/>
  <c r="W9212" i="1"/>
  <c r="X9212" i="1"/>
  <c r="Y9212" i="1"/>
  <c r="V9213" i="1"/>
  <c r="W9213" i="1"/>
  <c r="X9213" i="1"/>
  <c r="Y9213" i="1"/>
  <c r="V9214" i="1"/>
  <c r="W9214" i="1"/>
  <c r="X9214" i="1"/>
  <c r="Y9214" i="1"/>
  <c r="V9215" i="1"/>
  <c r="W9215" i="1"/>
  <c r="X9215" i="1"/>
  <c r="Y9215" i="1"/>
  <c r="V9216" i="1"/>
  <c r="W9216" i="1"/>
  <c r="X9216" i="1"/>
  <c r="Y9216" i="1"/>
  <c r="V9217" i="1"/>
  <c r="W9217" i="1"/>
  <c r="X9217" i="1"/>
  <c r="Y9217" i="1"/>
  <c r="V9218" i="1"/>
  <c r="W9218" i="1"/>
  <c r="X9218" i="1"/>
  <c r="Y9218" i="1"/>
  <c r="V9219" i="1"/>
  <c r="W9219" i="1"/>
  <c r="X9219" i="1"/>
  <c r="Y9219" i="1"/>
  <c r="V9220" i="1"/>
  <c r="W9220" i="1"/>
  <c r="X9220" i="1"/>
  <c r="Y9220" i="1"/>
  <c r="V9221" i="1"/>
  <c r="W9221" i="1"/>
  <c r="X9221" i="1"/>
  <c r="Y9221" i="1"/>
  <c r="V9222" i="1"/>
  <c r="W9222" i="1"/>
  <c r="X9222" i="1"/>
  <c r="Y9222" i="1"/>
  <c r="V9223" i="1"/>
  <c r="W9223" i="1"/>
  <c r="X9223" i="1"/>
  <c r="Y9223" i="1"/>
  <c r="V9224" i="1"/>
  <c r="W9224" i="1"/>
  <c r="X9224" i="1"/>
  <c r="Y9224" i="1"/>
  <c r="V9225" i="1"/>
  <c r="W9225" i="1"/>
  <c r="X9225" i="1"/>
  <c r="Y9225" i="1"/>
  <c r="V9226" i="1"/>
  <c r="W9226" i="1"/>
  <c r="X9226" i="1"/>
  <c r="Y9226" i="1"/>
  <c r="V9227" i="1"/>
  <c r="W9227" i="1"/>
  <c r="X9227" i="1"/>
  <c r="Y9227" i="1"/>
  <c r="V9228" i="1"/>
  <c r="W9228" i="1"/>
  <c r="X9228" i="1"/>
  <c r="Y9228" i="1"/>
  <c r="V9229" i="1"/>
  <c r="W9229" i="1"/>
  <c r="X9229" i="1"/>
  <c r="Y9229" i="1"/>
  <c r="V9230" i="1"/>
  <c r="W9230" i="1"/>
  <c r="X9230" i="1"/>
  <c r="Y9230" i="1"/>
  <c r="V9231" i="1"/>
  <c r="W9231" i="1"/>
  <c r="X9231" i="1"/>
  <c r="Y9231" i="1"/>
  <c r="V9232" i="1"/>
  <c r="W9232" i="1"/>
  <c r="X9232" i="1"/>
  <c r="Y9232" i="1"/>
  <c r="V9233" i="1"/>
  <c r="W9233" i="1"/>
  <c r="X9233" i="1"/>
  <c r="Y9233" i="1"/>
  <c r="V9234" i="1"/>
  <c r="W9234" i="1"/>
  <c r="X9234" i="1"/>
  <c r="Y9234" i="1"/>
  <c r="V9235" i="1"/>
  <c r="W9235" i="1"/>
  <c r="X9235" i="1"/>
  <c r="Y9235" i="1"/>
  <c r="V9236" i="1"/>
  <c r="W9236" i="1"/>
  <c r="X9236" i="1"/>
  <c r="Y9236" i="1"/>
  <c r="V9237" i="1"/>
  <c r="W9237" i="1"/>
  <c r="X9237" i="1"/>
  <c r="Y9237" i="1"/>
  <c r="V9238" i="1"/>
  <c r="W9238" i="1"/>
  <c r="X9238" i="1"/>
  <c r="Y9238" i="1"/>
  <c r="V9239" i="1"/>
  <c r="W9239" i="1"/>
  <c r="X9239" i="1"/>
  <c r="Y9239" i="1"/>
  <c r="V9240" i="1"/>
  <c r="W9240" i="1"/>
  <c r="X9240" i="1"/>
  <c r="Y9240" i="1"/>
  <c r="V9241" i="1"/>
  <c r="W9241" i="1"/>
  <c r="X9241" i="1"/>
  <c r="Y9241" i="1"/>
  <c r="V9242" i="1"/>
  <c r="W9242" i="1"/>
  <c r="X9242" i="1"/>
  <c r="Y9242" i="1"/>
  <c r="V9243" i="1"/>
  <c r="W9243" i="1"/>
  <c r="X9243" i="1"/>
  <c r="Y9243" i="1"/>
  <c r="V9244" i="1"/>
  <c r="W9244" i="1"/>
  <c r="X9244" i="1"/>
  <c r="Y9244" i="1"/>
  <c r="V9245" i="1"/>
  <c r="W9245" i="1"/>
  <c r="X9245" i="1"/>
  <c r="Y9245" i="1"/>
  <c r="V9246" i="1"/>
  <c r="W9246" i="1"/>
  <c r="X9246" i="1"/>
  <c r="Y9246" i="1"/>
  <c r="V9247" i="1"/>
  <c r="W9247" i="1"/>
  <c r="X9247" i="1"/>
  <c r="Y9247" i="1"/>
  <c r="V9248" i="1"/>
  <c r="W9248" i="1"/>
  <c r="X9248" i="1"/>
  <c r="Y9248" i="1"/>
  <c r="V9249" i="1"/>
  <c r="W9249" i="1"/>
  <c r="X9249" i="1"/>
  <c r="Y9249" i="1"/>
  <c r="V9250" i="1"/>
  <c r="W9250" i="1"/>
  <c r="X9250" i="1"/>
  <c r="Y9250" i="1"/>
  <c r="V9251" i="1"/>
  <c r="W9251" i="1"/>
  <c r="X9251" i="1"/>
  <c r="Y9251" i="1"/>
  <c r="V9252" i="1"/>
  <c r="W9252" i="1"/>
  <c r="X9252" i="1"/>
  <c r="Y9252" i="1"/>
  <c r="V9253" i="1"/>
  <c r="W9253" i="1"/>
  <c r="X9253" i="1"/>
  <c r="Y9253" i="1"/>
  <c r="V9254" i="1"/>
  <c r="W9254" i="1"/>
  <c r="X9254" i="1"/>
  <c r="Y9254" i="1"/>
  <c r="V9255" i="1"/>
  <c r="W9255" i="1"/>
  <c r="X9255" i="1"/>
  <c r="Y9255" i="1"/>
  <c r="V9256" i="1"/>
  <c r="W9256" i="1"/>
  <c r="X9256" i="1"/>
  <c r="Y9256" i="1"/>
  <c r="V9257" i="1"/>
  <c r="W9257" i="1"/>
  <c r="X9257" i="1"/>
  <c r="Y9257" i="1"/>
  <c r="V9258" i="1"/>
  <c r="W9258" i="1"/>
  <c r="X9258" i="1"/>
  <c r="Y9258" i="1"/>
  <c r="V9259" i="1"/>
  <c r="W9259" i="1"/>
  <c r="X9259" i="1"/>
  <c r="Y9259" i="1"/>
  <c r="V9260" i="1"/>
  <c r="W9260" i="1"/>
  <c r="X9260" i="1"/>
  <c r="Y9260" i="1"/>
  <c r="V9261" i="1"/>
  <c r="W9261" i="1"/>
  <c r="X9261" i="1"/>
  <c r="Y9261" i="1"/>
  <c r="V9262" i="1"/>
  <c r="W9262" i="1"/>
  <c r="X9262" i="1"/>
  <c r="Y9262" i="1"/>
  <c r="V9263" i="1"/>
  <c r="W9263" i="1"/>
  <c r="X9263" i="1"/>
  <c r="Y9263" i="1"/>
  <c r="V9264" i="1"/>
  <c r="W9264" i="1"/>
  <c r="X9264" i="1"/>
  <c r="Y9264" i="1"/>
  <c r="V9265" i="1"/>
  <c r="W9265" i="1"/>
  <c r="X9265" i="1"/>
  <c r="Y9265" i="1"/>
  <c r="V9266" i="1"/>
  <c r="W9266" i="1"/>
  <c r="X9266" i="1"/>
  <c r="Y9266" i="1"/>
  <c r="V9267" i="1"/>
  <c r="W9267" i="1"/>
  <c r="X9267" i="1"/>
  <c r="Y9267" i="1"/>
  <c r="V9268" i="1"/>
  <c r="W9268" i="1"/>
  <c r="X9268" i="1"/>
  <c r="Y9268" i="1"/>
  <c r="V9269" i="1"/>
  <c r="W9269" i="1"/>
  <c r="X9269" i="1"/>
  <c r="Y9269" i="1"/>
  <c r="V9270" i="1"/>
  <c r="W9270" i="1"/>
  <c r="X9270" i="1"/>
  <c r="Y9270" i="1"/>
  <c r="V9271" i="1"/>
  <c r="W9271" i="1"/>
  <c r="X9271" i="1"/>
  <c r="Y9271" i="1"/>
  <c r="V9272" i="1"/>
  <c r="W9272" i="1"/>
  <c r="X9272" i="1"/>
  <c r="Y9272" i="1"/>
  <c r="V9273" i="1"/>
  <c r="W9273" i="1"/>
  <c r="X9273" i="1"/>
  <c r="Y9273" i="1"/>
  <c r="V9274" i="1"/>
  <c r="W9274" i="1"/>
  <c r="X9274" i="1"/>
  <c r="Y9274" i="1"/>
  <c r="V9275" i="1"/>
  <c r="W9275" i="1"/>
  <c r="X9275" i="1"/>
  <c r="Y9275" i="1"/>
  <c r="V9276" i="1"/>
  <c r="W9276" i="1"/>
  <c r="X9276" i="1"/>
  <c r="Y9276" i="1"/>
  <c r="V9277" i="1"/>
  <c r="W9277" i="1"/>
  <c r="X9277" i="1"/>
  <c r="Y9277" i="1"/>
  <c r="V9278" i="1"/>
  <c r="W9278" i="1"/>
  <c r="X9278" i="1"/>
  <c r="Y9278" i="1"/>
  <c r="V9279" i="1"/>
  <c r="W9279" i="1"/>
  <c r="X9279" i="1"/>
  <c r="Y9279" i="1"/>
  <c r="V9280" i="1"/>
  <c r="W9280" i="1"/>
  <c r="X9280" i="1"/>
  <c r="Y9280" i="1"/>
  <c r="V9281" i="1"/>
  <c r="W9281" i="1"/>
  <c r="X9281" i="1"/>
  <c r="Y9281" i="1"/>
  <c r="V9282" i="1"/>
  <c r="W9282" i="1"/>
  <c r="X9282" i="1"/>
  <c r="Y9282" i="1"/>
  <c r="V9283" i="1"/>
  <c r="W9283" i="1"/>
  <c r="X9283" i="1"/>
  <c r="Y9283" i="1"/>
  <c r="V9284" i="1"/>
  <c r="W9284" i="1"/>
  <c r="X9284" i="1"/>
  <c r="Y9284" i="1"/>
  <c r="V9285" i="1"/>
  <c r="W9285" i="1"/>
  <c r="X9285" i="1"/>
  <c r="Y9285" i="1"/>
  <c r="V9286" i="1"/>
  <c r="W9286" i="1"/>
  <c r="X9286" i="1"/>
  <c r="Y9286" i="1"/>
  <c r="V9287" i="1"/>
  <c r="W9287" i="1"/>
  <c r="X9287" i="1"/>
  <c r="Y9287" i="1"/>
  <c r="V9288" i="1"/>
  <c r="W9288" i="1"/>
  <c r="X9288" i="1"/>
  <c r="Y9288" i="1"/>
  <c r="V9289" i="1"/>
  <c r="W9289" i="1"/>
  <c r="X9289" i="1"/>
  <c r="Y9289" i="1"/>
  <c r="V9290" i="1"/>
  <c r="W9290" i="1"/>
  <c r="X9290" i="1"/>
  <c r="Y9290" i="1"/>
  <c r="V9291" i="1"/>
  <c r="W9291" i="1"/>
  <c r="X9291" i="1"/>
  <c r="Y9291" i="1"/>
  <c r="V9292" i="1"/>
  <c r="W9292" i="1"/>
  <c r="X9292" i="1"/>
  <c r="Y9292" i="1"/>
  <c r="V9293" i="1"/>
  <c r="W9293" i="1"/>
  <c r="X9293" i="1"/>
  <c r="Y9293" i="1"/>
  <c r="V9294" i="1"/>
  <c r="W9294" i="1"/>
  <c r="X9294" i="1"/>
  <c r="Y9294" i="1"/>
  <c r="V9295" i="1"/>
  <c r="W9295" i="1"/>
  <c r="X9295" i="1"/>
  <c r="Y9295" i="1"/>
  <c r="V9296" i="1"/>
  <c r="W9296" i="1"/>
  <c r="X9296" i="1"/>
  <c r="Y9296" i="1"/>
  <c r="V9297" i="1"/>
  <c r="W9297" i="1"/>
  <c r="X9297" i="1"/>
  <c r="Y9297" i="1"/>
  <c r="V9298" i="1"/>
  <c r="W9298" i="1"/>
  <c r="X9298" i="1"/>
  <c r="Y9298" i="1"/>
  <c r="V9299" i="1"/>
  <c r="W9299" i="1"/>
  <c r="X9299" i="1"/>
  <c r="Y9299" i="1"/>
  <c r="V9300" i="1"/>
  <c r="W9300" i="1"/>
  <c r="X9300" i="1"/>
  <c r="Y9300" i="1"/>
  <c r="V9301" i="1"/>
  <c r="W9301" i="1"/>
  <c r="X9301" i="1"/>
  <c r="Y9301" i="1"/>
  <c r="V9302" i="1"/>
  <c r="W9302" i="1"/>
  <c r="X9302" i="1"/>
  <c r="Y9302" i="1"/>
  <c r="V9303" i="1"/>
  <c r="W9303" i="1"/>
  <c r="X9303" i="1"/>
  <c r="Y9303" i="1"/>
  <c r="V9304" i="1"/>
  <c r="W9304" i="1"/>
  <c r="X9304" i="1"/>
  <c r="Y9304" i="1"/>
  <c r="V9305" i="1"/>
  <c r="W9305" i="1"/>
  <c r="X9305" i="1"/>
  <c r="Y9305" i="1"/>
  <c r="V9306" i="1"/>
  <c r="W9306" i="1"/>
  <c r="X9306" i="1"/>
  <c r="Y9306" i="1"/>
  <c r="V9307" i="1"/>
  <c r="W9307" i="1"/>
  <c r="X9307" i="1"/>
  <c r="Y9307" i="1"/>
  <c r="V9308" i="1"/>
  <c r="W9308" i="1"/>
  <c r="X9308" i="1"/>
  <c r="Y9308" i="1"/>
  <c r="V9309" i="1"/>
  <c r="W9309" i="1"/>
  <c r="X9309" i="1"/>
  <c r="Y9309" i="1"/>
  <c r="V9310" i="1"/>
  <c r="W9310" i="1"/>
  <c r="X9310" i="1"/>
  <c r="Y9310" i="1"/>
  <c r="V9311" i="1"/>
  <c r="W9311" i="1"/>
  <c r="X9311" i="1"/>
  <c r="Y9311" i="1"/>
  <c r="V9312" i="1"/>
  <c r="W9312" i="1"/>
  <c r="X9312" i="1"/>
  <c r="Y9312" i="1"/>
  <c r="V9313" i="1"/>
  <c r="W9313" i="1"/>
  <c r="X9313" i="1"/>
  <c r="Y9313" i="1"/>
  <c r="V9314" i="1"/>
  <c r="W9314" i="1"/>
  <c r="X9314" i="1"/>
  <c r="Y9314" i="1"/>
  <c r="V9315" i="1"/>
  <c r="W9315" i="1"/>
  <c r="X9315" i="1"/>
  <c r="Y9315" i="1"/>
  <c r="V9316" i="1"/>
  <c r="W9316" i="1"/>
  <c r="X9316" i="1"/>
  <c r="Y9316" i="1"/>
  <c r="V9317" i="1"/>
  <c r="W9317" i="1"/>
  <c r="X9317" i="1"/>
  <c r="Y9317" i="1"/>
  <c r="V9318" i="1"/>
  <c r="W9318" i="1"/>
  <c r="X9318" i="1"/>
  <c r="Y9318" i="1"/>
  <c r="V9319" i="1"/>
  <c r="W9319" i="1"/>
  <c r="X9319" i="1"/>
  <c r="Y9319" i="1"/>
  <c r="V9320" i="1"/>
  <c r="W9320" i="1"/>
  <c r="X9320" i="1"/>
  <c r="Y9320" i="1"/>
  <c r="V9321" i="1"/>
  <c r="W9321" i="1"/>
  <c r="X9321" i="1"/>
  <c r="Y9321" i="1"/>
  <c r="V9322" i="1"/>
  <c r="W9322" i="1"/>
  <c r="X9322" i="1"/>
  <c r="Y9322" i="1"/>
  <c r="V9323" i="1"/>
  <c r="W9323" i="1"/>
  <c r="X9323" i="1"/>
  <c r="Y9323" i="1"/>
  <c r="V9324" i="1"/>
  <c r="W9324" i="1"/>
  <c r="X9324" i="1"/>
  <c r="Y9324" i="1"/>
  <c r="V9325" i="1"/>
  <c r="W9325" i="1"/>
  <c r="X9325" i="1"/>
  <c r="Y9325" i="1"/>
  <c r="V9326" i="1"/>
  <c r="W9326" i="1"/>
  <c r="X9326" i="1"/>
  <c r="Y9326" i="1"/>
  <c r="V9327" i="1"/>
  <c r="W9327" i="1"/>
  <c r="X9327" i="1"/>
  <c r="Y9327" i="1"/>
  <c r="V9328" i="1"/>
  <c r="W9328" i="1"/>
  <c r="X9328" i="1"/>
  <c r="Y9328" i="1"/>
  <c r="V9329" i="1"/>
  <c r="W9329" i="1"/>
  <c r="X9329" i="1"/>
  <c r="Y9329" i="1"/>
  <c r="V9330" i="1"/>
  <c r="W9330" i="1"/>
  <c r="X9330" i="1"/>
  <c r="Y9330" i="1"/>
  <c r="V9331" i="1"/>
  <c r="W9331" i="1"/>
  <c r="X9331" i="1"/>
  <c r="Y9331" i="1"/>
  <c r="V9332" i="1"/>
  <c r="W9332" i="1"/>
  <c r="X9332" i="1"/>
  <c r="Y9332" i="1"/>
  <c r="V9333" i="1"/>
  <c r="W9333" i="1"/>
  <c r="X9333" i="1"/>
  <c r="Y9333" i="1"/>
  <c r="V9334" i="1"/>
  <c r="W9334" i="1"/>
  <c r="X9334" i="1"/>
  <c r="Y9334" i="1"/>
  <c r="V9335" i="1"/>
  <c r="W9335" i="1"/>
  <c r="X9335" i="1"/>
  <c r="Y9335" i="1"/>
  <c r="V9336" i="1"/>
  <c r="W9336" i="1"/>
  <c r="X9336" i="1"/>
  <c r="Y9336" i="1"/>
  <c r="V9337" i="1"/>
  <c r="W9337" i="1"/>
  <c r="X9337" i="1"/>
  <c r="Y9337" i="1"/>
  <c r="V9338" i="1"/>
  <c r="W9338" i="1"/>
  <c r="X9338" i="1"/>
  <c r="Y9338" i="1"/>
  <c r="V9339" i="1"/>
  <c r="W9339" i="1"/>
  <c r="X9339" i="1"/>
  <c r="Y9339" i="1"/>
  <c r="V9340" i="1"/>
  <c r="W9340" i="1"/>
  <c r="X9340" i="1"/>
  <c r="Y9340" i="1"/>
  <c r="V9341" i="1"/>
  <c r="W9341" i="1"/>
  <c r="X9341" i="1"/>
  <c r="Y9341" i="1"/>
  <c r="V9342" i="1"/>
  <c r="W9342" i="1"/>
  <c r="X9342" i="1"/>
  <c r="Y9342" i="1"/>
  <c r="V9343" i="1"/>
  <c r="W9343" i="1"/>
  <c r="X9343" i="1"/>
  <c r="Y9343" i="1"/>
  <c r="V9344" i="1"/>
  <c r="W9344" i="1"/>
  <c r="X9344" i="1"/>
  <c r="Y9344" i="1"/>
  <c r="V9345" i="1"/>
  <c r="W9345" i="1"/>
  <c r="X9345" i="1"/>
  <c r="Y9345" i="1"/>
  <c r="V9346" i="1"/>
  <c r="W9346" i="1"/>
  <c r="X9346" i="1"/>
  <c r="Y9346" i="1"/>
  <c r="V9347" i="1"/>
  <c r="W9347" i="1"/>
  <c r="X9347" i="1"/>
  <c r="Y9347" i="1"/>
  <c r="V9348" i="1"/>
  <c r="W9348" i="1"/>
  <c r="X9348" i="1"/>
  <c r="Y9348" i="1"/>
  <c r="V9349" i="1"/>
  <c r="W9349" i="1"/>
  <c r="X9349" i="1"/>
  <c r="Y9349" i="1"/>
  <c r="V9350" i="1"/>
  <c r="W9350" i="1"/>
  <c r="X9350" i="1"/>
  <c r="Y9350" i="1"/>
  <c r="V9351" i="1"/>
  <c r="W9351" i="1"/>
  <c r="X9351" i="1"/>
  <c r="Y9351" i="1"/>
  <c r="V9352" i="1"/>
  <c r="W9352" i="1"/>
  <c r="X9352" i="1"/>
  <c r="Y9352" i="1"/>
  <c r="V9353" i="1"/>
  <c r="W9353" i="1"/>
  <c r="X9353" i="1"/>
  <c r="Y9353" i="1"/>
  <c r="V9354" i="1"/>
  <c r="W9354" i="1"/>
  <c r="X9354" i="1"/>
  <c r="Y9354" i="1"/>
  <c r="V9355" i="1"/>
  <c r="W9355" i="1"/>
  <c r="X9355" i="1"/>
  <c r="Y9355" i="1"/>
  <c r="V9356" i="1"/>
  <c r="W9356" i="1"/>
  <c r="X9356" i="1"/>
  <c r="Y9356" i="1"/>
  <c r="V9357" i="1"/>
  <c r="W9357" i="1"/>
  <c r="X9357" i="1"/>
  <c r="Y9357" i="1"/>
  <c r="V9358" i="1"/>
  <c r="W9358" i="1"/>
  <c r="X9358" i="1"/>
  <c r="Y9358" i="1"/>
  <c r="V9359" i="1"/>
  <c r="W9359" i="1"/>
  <c r="X9359" i="1"/>
  <c r="Y9359" i="1"/>
  <c r="V9360" i="1"/>
  <c r="W9360" i="1"/>
  <c r="X9360" i="1"/>
  <c r="Y9360" i="1"/>
  <c r="V9361" i="1"/>
  <c r="W9361" i="1"/>
  <c r="X9361" i="1"/>
  <c r="Y9361" i="1"/>
  <c r="V9362" i="1"/>
  <c r="W9362" i="1"/>
  <c r="X9362" i="1"/>
  <c r="Y9362" i="1"/>
  <c r="V9363" i="1"/>
  <c r="W9363" i="1"/>
  <c r="X9363" i="1"/>
  <c r="Y9363" i="1"/>
  <c r="V9364" i="1"/>
  <c r="W9364" i="1"/>
  <c r="X9364" i="1"/>
  <c r="Y9364" i="1"/>
  <c r="V9365" i="1"/>
  <c r="W9365" i="1"/>
  <c r="X9365" i="1"/>
  <c r="Y9365" i="1"/>
  <c r="V9366" i="1"/>
  <c r="W9366" i="1"/>
  <c r="X9366" i="1"/>
  <c r="Y9366" i="1"/>
  <c r="V9367" i="1"/>
  <c r="W9367" i="1"/>
  <c r="X9367" i="1"/>
  <c r="Y9367" i="1"/>
  <c r="V9368" i="1"/>
  <c r="W9368" i="1"/>
  <c r="X9368" i="1"/>
  <c r="Y9368" i="1"/>
  <c r="V9369" i="1"/>
  <c r="W9369" i="1"/>
  <c r="X9369" i="1"/>
  <c r="Y9369" i="1"/>
  <c r="V9370" i="1"/>
  <c r="W9370" i="1"/>
  <c r="X9370" i="1"/>
  <c r="Y9370" i="1"/>
  <c r="V9371" i="1"/>
  <c r="W9371" i="1"/>
  <c r="X9371" i="1"/>
  <c r="Y9371" i="1"/>
  <c r="V9372" i="1"/>
  <c r="W9372" i="1"/>
  <c r="X9372" i="1"/>
  <c r="Y9372" i="1"/>
  <c r="V9373" i="1"/>
  <c r="W9373" i="1"/>
  <c r="X9373" i="1"/>
  <c r="Y9373" i="1"/>
  <c r="V9374" i="1"/>
  <c r="W9374" i="1"/>
  <c r="X9374" i="1"/>
  <c r="Y9374" i="1"/>
  <c r="V9375" i="1"/>
  <c r="W9375" i="1"/>
  <c r="X9375" i="1"/>
  <c r="Y9375" i="1"/>
  <c r="V9376" i="1"/>
  <c r="W9376" i="1"/>
  <c r="X9376" i="1"/>
  <c r="Y9376" i="1"/>
  <c r="V9377" i="1"/>
  <c r="W9377" i="1"/>
  <c r="X9377" i="1"/>
  <c r="Y9377" i="1"/>
  <c r="V9378" i="1"/>
  <c r="W9378" i="1"/>
  <c r="X9378" i="1"/>
  <c r="Y9378" i="1"/>
  <c r="V9379" i="1"/>
  <c r="W9379" i="1"/>
  <c r="X9379" i="1"/>
  <c r="Y9379" i="1"/>
  <c r="V9380" i="1"/>
  <c r="W9380" i="1"/>
  <c r="X9380" i="1"/>
  <c r="Y9380" i="1"/>
  <c r="V9381" i="1"/>
  <c r="W9381" i="1"/>
  <c r="X9381" i="1"/>
  <c r="Y9381" i="1"/>
  <c r="V9382" i="1"/>
  <c r="W9382" i="1"/>
  <c r="X9382" i="1"/>
  <c r="Y9382" i="1"/>
  <c r="V9383" i="1"/>
  <c r="W9383" i="1"/>
  <c r="X9383" i="1"/>
  <c r="Y9383" i="1"/>
  <c r="V9384" i="1"/>
  <c r="W9384" i="1"/>
  <c r="X9384" i="1"/>
  <c r="Y9384" i="1"/>
  <c r="V9385" i="1"/>
  <c r="W9385" i="1"/>
  <c r="X9385" i="1"/>
  <c r="Y9385" i="1"/>
  <c r="V9386" i="1"/>
  <c r="W9386" i="1"/>
  <c r="X9386" i="1"/>
  <c r="Y9386" i="1"/>
  <c r="V9387" i="1"/>
  <c r="W9387" i="1"/>
  <c r="X9387" i="1"/>
  <c r="Y9387" i="1"/>
  <c r="V9388" i="1"/>
  <c r="W9388" i="1"/>
  <c r="X9388" i="1"/>
  <c r="Y9388" i="1"/>
  <c r="V9389" i="1"/>
  <c r="W9389" i="1"/>
  <c r="X9389" i="1"/>
  <c r="Y9389" i="1"/>
  <c r="V9390" i="1"/>
  <c r="W9390" i="1"/>
  <c r="X9390" i="1"/>
  <c r="Y9390" i="1"/>
  <c r="V9391" i="1"/>
  <c r="W9391" i="1"/>
  <c r="X9391" i="1"/>
  <c r="Y9391" i="1"/>
  <c r="V9392" i="1"/>
  <c r="W9392" i="1"/>
  <c r="X9392" i="1"/>
  <c r="Y9392" i="1"/>
  <c r="V9393" i="1"/>
  <c r="W9393" i="1"/>
  <c r="X9393" i="1"/>
  <c r="Y9393" i="1"/>
  <c r="V9394" i="1"/>
  <c r="W9394" i="1"/>
  <c r="X9394" i="1"/>
  <c r="Y9394" i="1"/>
  <c r="V9395" i="1"/>
  <c r="W9395" i="1"/>
  <c r="X9395" i="1"/>
  <c r="Y9395" i="1"/>
  <c r="V9396" i="1"/>
  <c r="W9396" i="1"/>
  <c r="X9396" i="1"/>
  <c r="Y9396" i="1"/>
  <c r="V9397" i="1"/>
  <c r="W9397" i="1"/>
  <c r="X9397" i="1"/>
  <c r="Y9397" i="1"/>
  <c r="V9398" i="1"/>
  <c r="W9398" i="1"/>
  <c r="X9398" i="1"/>
  <c r="Y9398" i="1"/>
  <c r="V9399" i="1"/>
  <c r="W9399" i="1"/>
  <c r="X9399" i="1"/>
  <c r="Y9399" i="1"/>
  <c r="V9400" i="1"/>
  <c r="W9400" i="1"/>
  <c r="X9400" i="1"/>
  <c r="Y9400" i="1"/>
  <c r="V9401" i="1"/>
  <c r="W9401" i="1"/>
  <c r="X9401" i="1"/>
  <c r="Y9401" i="1"/>
  <c r="V9402" i="1"/>
  <c r="W9402" i="1"/>
  <c r="X9402" i="1"/>
  <c r="Y9402" i="1"/>
  <c r="V9403" i="1"/>
  <c r="W9403" i="1"/>
  <c r="X9403" i="1"/>
  <c r="Y9403" i="1"/>
  <c r="V9404" i="1"/>
  <c r="W9404" i="1"/>
  <c r="X9404" i="1"/>
  <c r="Y9404" i="1"/>
  <c r="V9405" i="1"/>
  <c r="W9405" i="1"/>
  <c r="X9405" i="1"/>
  <c r="Y9405" i="1"/>
  <c r="V9406" i="1"/>
  <c r="W9406" i="1"/>
  <c r="X9406" i="1"/>
  <c r="Y9406" i="1"/>
  <c r="V9407" i="1"/>
  <c r="W9407" i="1"/>
  <c r="X9407" i="1"/>
  <c r="Y9407" i="1"/>
  <c r="V9408" i="1"/>
  <c r="W9408" i="1"/>
  <c r="X9408" i="1"/>
  <c r="Y9408" i="1"/>
  <c r="V9409" i="1"/>
  <c r="W9409" i="1"/>
  <c r="X9409" i="1"/>
  <c r="Y9409" i="1"/>
  <c r="V9410" i="1"/>
  <c r="W9410" i="1"/>
  <c r="X9410" i="1"/>
  <c r="Y9410" i="1"/>
  <c r="V9411" i="1"/>
  <c r="W9411" i="1"/>
  <c r="X9411" i="1"/>
  <c r="Y9411" i="1"/>
  <c r="V9412" i="1"/>
  <c r="W9412" i="1"/>
  <c r="X9412" i="1"/>
  <c r="Y9412" i="1"/>
  <c r="V9413" i="1"/>
  <c r="W9413" i="1"/>
  <c r="X9413" i="1"/>
  <c r="Y9413" i="1"/>
  <c r="V9414" i="1"/>
  <c r="W9414" i="1"/>
  <c r="X9414" i="1"/>
  <c r="Y9414" i="1"/>
  <c r="V9415" i="1"/>
  <c r="W9415" i="1"/>
  <c r="X9415" i="1"/>
  <c r="Y9415" i="1"/>
  <c r="V9416" i="1"/>
  <c r="W9416" i="1"/>
  <c r="X9416" i="1"/>
  <c r="Y9416" i="1"/>
  <c r="V9417" i="1"/>
  <c r="W9417" i="1"/>
  <c r="X9417" i="1"/>
  <c r="Y9417" i="1"/>
  <c r="V9418" i="1"/>
  <c r="W9418" i="1"/>
  <c r="X9418" i="1"/>
  <c r="Y9418" i="1"/>
  <c r="V9419" i="1"/>
  <c r="W9419" i="1"/>
  <c r="X9419" i="1"/>
  <c r="Y9419" i="1"/>
  <c r="V9420" i="1"/>
  <c r="W9420" i="1"/>
  <c r="X9420" i="1"/>
  <c r="Y9420" i="1"/>
  <c r="V9421" i="1"/>
  <c r="W9421" i="1"/>
  <c r="X9421" i="1"/>
  <c r="Y9421" i="1"/>
  <c r="V9422" i="1"/>
  <c r="W9422" i="1"/>
  <c r="X9422" i="1"/>
  <c r="Y9422" i="1"/>
  <c r="V9423" i="1"/>
  <c r="W9423" i="1"/>
  <c r="X9423" i="1"/>
  <c r="Y9423" i="1"/>
  <c r="V9424" i="1"/>
  <c r="W9424" i="1"/>
  <c r="X9424" i="1"/>
  <c r="Y9424" i="1"/>
  <c r="V9425" i="1"/>
  <c r="W9425" i="1"/>
  <c r="X9425" i="1"/>
  <c r="Y9425" i="1"/>
  <c r="V9426" i="1"/>
  <c r="W9426" i="1"/>
  <c r="X9426" i="1"/>
  <c r="Y9426" i="1"/>
  <c r="V9427" i="1"/>
  <c r="W9427" i="1"/>
  <c r="X9427" i="1"/>
  <c r="Y9427" i="1"/>
  <c r="V9428" i="1"/>
  <c r="W9428" i="1"/>
  <c r="X9428" i="1"/>
  <c r="Y9428" i="1"/>
  <c r="V9429" i="1"/>
  <c r="W9429" i="1"/>
  <c r="X9429" i="1"/>
  <c r="Y9429" i="1"/>
  <c r="V9430" i="1"/>
  <c r="W9430" i="1"/>
  <c r="X9430" i="1"/>
  <c r="Y9430" i="1"/>
  <c r="V9431" i="1"/>
  <c r="W9431" i="1"/>
  <c r="X9431" i="1"/>
  <c r="Y9431" i="1"/>
  <c r="V9432" i="1"/>
  <c r="W9432" i="1"/>
  <c r="X9432" i="1"/>
  <c r="Y9432" i="1"/>
  <c r="V9433" i="1"/>
  <c r="W9433" i="1"/>
  <c r="X9433" i="1"/>
  <c r="Y9433" i="1"/>
  <c r="V9434" i="1"/>
  <c r="W9434" i="1"/>
  <c r="X9434" i="1"/>
  <c r="Y9434" i="1"/>
  <c r="V9435" i="1"/>
  <c r="W9435" i="1"/>
  <c r="X9435" i="1"/>
  <c r="Y9435" i="1"/>
  <c r="V9436" i="1"/>
  <c r="W9436" i="1"/>
  <c r="X9436" i="1"/>
  <c r="Y9436" i="1"/>
  <c r="V9437" i="1"/>
  <c r="W9437" i="1"/>
  <c r="X9437" i="1"/>
  <c r="Y9437" i="1"/>
  <c r="V9438" i="1"/>
  <c r="W9438" i="1"/>
  <c r="X9438" i="1"/>
  <c r="Y9438" i="1"/>
  <c r="V9439" i="1"/>
  <c r="W9439" i="1"/>
  <c r="X9439" i="1"/>
  <c r="Y9439" i="1"/>
  <c r="V9440" i="1"/>
  <c r="W9440" i="1"/>
  <c r="X9440" i="1"/>
  <c r="Y9440" i="1"/>
  <c r="V9441" i="1"/>
  <c r="W9441" i="1"/>
  <c r="X9441" i="1"/>
  <c r="Y9441" i="1"/>
  <c r="V9442" i="1"/>
  <c r="W9442" i="1"/>
  <c r="X9442" i="1"/>
  <c r="Y9442" i="1"/>
  <c r="V9443" i="1"/>
  <c r="W9443" i="1"/>
  <c r="X9443" i="1"/>
  <c r="Y9443" i="1"/>
  <c r="V9444" i="1"/>
  <c r="W9444" i="1"/>
  <c r="X9444" i="1"/>
  <c r="Y9444" i="1"/>
  <c r="V9445" i="1"/>
  <c r="W9445" i="1"/>
  <c r="X9445" i="1"/>
  <c r="Y9445" i="1"/>
  <c r="V9446" i="1"/>
  <c r="W9446" i="1"/>
  <c r="X9446" i="1"/>
  <c r="Y9446" i="1"/>
  <c r="V9447" i="1"/>
  <c r="W9447" i="1"/>
  <c r="X9447" i="1"/>
  <c r="Y9447" i="1"/>
  <c r="V9448" i="1"/>
  <c r="W9448" i="1"/>
  <c r="X9448" i="1"/>
  <c r="Y9448" i="1"/>
  <c r="V9449" i="1"/>
  <c r="W9449" i="1"/>
  <c r="X9449" i="1"/>
  <c r="Y9449" i="1"/>
  <c r="V9450" i="1"/>
  <c r="W9450" i="1"/>
  <c r="X9450" i="1"/>
  <c r="Y9450" i="1"/>
  <c r="V9451" i="1"/>
  <c r="W9451" i="1"/>
  <c r="X9451" i="1"/>
  <c r="Y9451" i="1"/>
  <c r="V9452" i="1"/>
  <c r="W9452" i="1"/>
  <c r="X9452" i="1"/>
  <c r="Y9452" i="1"/>
  <c r="V9453" i="1"/>
  <c r="W9453" i="1"/>
  <c r="X9453" i="1"/>
  <c r="Y9453" i="1"/>
  <c r="V9454" i="1"/>
  <c r="W9454" i="1"/>
  <c r="X9454" i="1"/>
  <c r="Y9454" i="1"/>
  <c r="V9455" i="1"/>
  <c r="W9455" i="1"/>
  <c r="X9455" i="1"/>
  <c r="Y9455" i="1"/>
  <c r="V9456" i="1"/>
  <c r="W9456" i="1"/>
  <c r="X9456" i="1"/>
  <c r="Y9456" i="1"/>
  <c r="V9457" i="1"/>
  <c r="W9457" i="1"/>
  <c r="X9457" i="1"/>
  <c r="Y9457" i="1"/>
  <c r="V9458" i="1"/>
  <c r="W9458" i="1"/>
  <c r="X9458" i="1"/>
  <c r="Y9458" i="1"/>
  <c r="V9459" i="1"/>
  <c r="W9459" i="1"/>
  <c r="X9459" i="1"/>
  <c r="Y9459" i="1"/>
  <c r="V9460" i="1"/>
  <c r="W9460" i="1"/>
  <c r="X9460" i="1"/>
  <c r="Y9460" i="1"/>
  <c r="V9461" i="1"/>
  <c r="W9461" i="1"/>
  <c r="X9461" i="1"/>
  <c r="Y9461" i="1"/>
  <c r="V9462" i="1"/>
  <c r="W9462" i="1"/>
  <c r="X9462" i="1"/>
  <c r="Y9462" i="1"/>
  <c r="V9463" i="1"/>
  <c r="W9463" i="1"/>
  <c r="X9463" i="1"/>
  <c r="Y9463" i="1"/>
  <c r="V9464" i="1"/>
  <c r="W9464" i="1"/>
  <c r="X9464" i="1"/>
  <c r="Y9464" i="1"/>
  <c r="V9465" i="1"/>
  <c r="W9465" i="1"/>
  <c r="X9465" i="1"/>
  <c r="Y9465" i="1"/>
  <c r="V9466" i="1"/>
  <c r="W9466" i="1"/>
  <c r="X9466" i="1"/>
  <c r="Y9466" i="1"/>
  <c r="V9467" i="1"/>
  <c r="W9467" i="1"/>
  <c r="X9467" i="1"/>
  <c r="Y9467" i="1"/>
  <c r="V9468" i="1"/>
  <c r="W9468" i="1"/>
  <c r="X9468" i="1"/>
  <c r="Y9468" i="1"/>
  <c r="V9469" i="1"/>
  <c r="W9469" i="1"/>
  <c r="X9469" i="1"/>
  <c r="Y9469" i="1"/>
  <c r="V9470" i="1"/>
  <c r="W9470" i="1"/>
  <c r="X9470" i="1"/>
  <c r="Y9470" i="1"/>
  <c r="V9471" i="1"/>
  <c r="W9471" i="1"/>
  <c r="X9471" i="1"/>
  <c r="Y9471" i="1"/>
  <c r="V9472" i="1"/>
  <c r="W9472" i="1"/>
  <c r="X9472" i="1"/>
  <c r="Y9472" i="1"/>
  <c r="V9473" i="1"/>
  <c r="W9473" i="1"/>
  <c r="X9473" i="1"/>
  <c r="Y9473" i="1"/>
  <c r="V9474" i="1"/>
  <c r="W9474" i="1"/>
  <c r="X9474" i="1"/>
  <c r="Y9474" i="1"/>
  <c r="V9475" i="1"/>
  <c r="W9475" i="1"/>
  <c r="X9475" i="1"/>
  <c r="Y9475" i="1"/>
  <c r="V9476" i="1"/>
  <c r="W9476" i="1"/>
  <c r="X9476" i="1"/>
  <c r="Y9476" i="1"/>
  <c r="V9477" i="1"/>
  <c r="W9477" i="1"/>
  <c r="X9477" i="1"/>
  <c r="Y9477" i="1"/>
  <c r="V9478" i="1"/>
  <c r="W9478" i="1"/>
  <c r="X9478" i="1"/>
  <c r="Y9478" i="1"/>
  <c r="V9479" i="1"/>
  <c r="W9479" i="1"/>
  <c r="X9479" i="1"/>
  <c r="Y9479" i="1"/>
  <c r="V9480" i="1"/>
  <c r="W9480" i="1"/>
  <c r="X9480" i="1"/>
  <c r="Y9480" i="1"/>
  <c r="V9481" i="1"/>
  <c r="W9481" i="1"/>
  <c r="X9481" i="1"/>
  <c r="Y9481" i="1"/>
  <c r="V9482" i="1"/>
  <c r="W9482" i="1"/>
  <c r="X9482" i="1"/>
  <c r="Y9482" i="1"/>
  <c r="V9483" i="1"/>
  <c r="W9483" i="1"/>
  <c r="X9483" i="1"/>
  <c r="Y9483" i="1"/>
  <c r="V9484" i="1"/>
  <c r="W9484" i="1"/>
  <c r="X9484" i="1"/>
  <c r="Y9484" i="1"/>
  <c r="V9485" i="1"/>
  <c r="W9485" i="1"/>
  <c r="X9485" i="1"/>
  <c r="Y9485" i="1"/>
  <c r="V9486" i="1"/>
  <c r="W9486" i="1"/>
  <c r="X9486" i="1"/>
  <c r="Y9486" i="1"/>
  <c r="V9487" i="1"/>
  <c r="W9487" i="1"/>
  <c r="X9487" i="1"/>
  <c r="Y9487" i="1"/>
  <c r="V9488" i="1"/>
  <c r="W9488" i="1"/>
  <c r="X9488" i="1"/>
  <c r="Y9488" i="1"/>
  <c r="V9489" i="1"/>
  <c r="W9489" i="1"/>
  <c r="X9489" i="1"/>
  <c r="Y9489" i="1"/>
  <c r="V9490" i="1"/>
  <c r="W9490" i="1"/>
  <c r="X9490" i="1"/>
  <c r="Y9490" i="1"/>
  <c r="V9491" i="1"/>
  <c r="W9491" i="1"/>
  <c r="X9491" i="1"/>
  <c r="Y9491" i="1"/>
  <c r="V9492" i="1"/>
  <c r="W9492" i="1"/>
  <c r="X9492" i="1"/>
  <c r="Y9492" i="1"/>
  <c r="V9493" i="1"/>
  <c r="W9493" i="1"/>
  <c r="X9493" i="1"/>
  <c r="Y9493" i="1"/>
  <c r="V9494" i="1"/>
  <c r="W9494" i="1"/>
  <c r="X9494" i="1"/>
  <c r="Y9494" i="1"/>
  <c r="V9495" i="1"/>
  <c r="W9495" i="1"/>
  <c r="X9495" i="1"/>
  <c r="Y9495" i="1"/>
  <c r="V9496" i="1"/>
  <c r="W9496" i="1"/>
  <c r="X9496" i="1"/>
  <c r="Y9496" i="1"/>
  <c r="V9497" i="1"/>
  <c r="W9497" i="1"/>
  <c r="X9497" i="1"/>
  <c r="Y9497" i="1"/>
  <c r="V9498" i="1"/>
  <c r="W9498" i="1"/>
  <c r="X9498" i="1"/>
  <c r="Y9498" i="1"/>
  <c r="V9499" i="1"/>
  <c r="W9499" i="1"/>
  <c r="X9499" i="1"/>
  <c r="Y9499" i="1"/>
  <c r="V9500" i="1"/>
  <c r="W9500" i="1"/>
  <c r="X9500" i="1"/>
  <c r="Y9500" i="1"/>
  <c r="V9501" i="1"/>
  <c r="W9501" i="1"/>
  <c r="X9501" i="1"/>
  <c r="Y9501" i="1"/>
  <c r="V9502" i="1"/>
  <c r="W9502" i="1"/>
  <c r="X9502" i="1"/>
  <c r="Y9502" i="1"/>
  <c r="V9503" i="1"/>
  <c r="W9503" i="1"/>
  <c r="X9503" i="1"/>
  <c r="Y9503" i="1"/>
  <c r="V9504" i="1"/>
  <c r="W9504" i="1"/>
  <c r="X9504" i="1"/>
  <c r="Y9504" i="1"/>
  <c r="V9505" i="1"/>
  <c r="W9505" i="1"/>
  <c r="X9505" i="1"/>
  <c r="Y9505" i="1"/>
  <c r="V9506" i="1"/>
  <c r="W9506" i="1"/>
  <c r="X9506" i="1"/>
  <c r="Y9506" i="1"/>
  <c r="V9507" i="1"/>
  <c r="W9507" i="1"/>
  <c r="X9507" i="1"/>
  <c r="Y9507" i="1"/>
  <c r="V9508" i="1"/>
  <c r="W9508" i="1"/>
  <c r="X9508" i="1"/>
  <c r="Y9508" i="1"/>
  <c r="V9509" i="1"/>
  <c r="W9509" i="1"/>
  <c r="X9509" i="1"/>
  <c r="Y9509" i="1"/>
  <c r="V9510" i="1"/>
  <c r="W9510" i="1"/>
  <c r="X9510" i="1"/>
  <c r="Y9510" i="1"/>
  <c r="V9511" i="1"/>
  <c r="W9511" i="1"/>
  <c r="X9511" i="1"/>
  <c r="Y9511" i="1"/>
  <c r="V9512" i="1"/>
  <c r="W9512" i="1"/>
  <c r="X9512" i="1"/>
  <c r="Y9512" i="1"/>
  <c r="V9513" i="1"/>
  <c r="W9513" i="1"/>
  <c r="X9513" i="1"/>
  <c r="Y9513" i="1"/>
  <c r="V9514" i="1"/>
  <c r="W9514" i="1"/>
  <c r="X9514" i="1"/>
  <c r="Y9514" i="1"/>
  <c r="V9515" i="1"/>
  <c r="W9515" i="1"/>
  <c r="X9515" i="1"/>
  <c r="Y9515" i="1"/>
  <c r="V9516" i="1"/>
  <c r="W9516" i="1"/>
  <c r="X9516" i="1"/>
  <c r="Y9516" i="1"/>
  <c r="V9517" i="1"/>
  <c r="W9517" i="1"/>
  <c r="X9517" i="1"/>
  <c r="Y9517" i="1"/>
  <c r="V9518" i="1"/>
  <c r="W9518" i="1"/>
  <c r="X9518" i="1"/>
  <c r="Y9518" i="1"/>
  <c r="V9519" i="1"/>
  <c r="W9519" i="1"/>
  <c r="X9519" i="1"/>
  <c r="Y9519" i="1"/>
  <c r="V9520" i="1"/>
  <c r="W9520" i="1"/>
  <c r="X9520" i="1"/>
  <c r="Y9520" i="1"/>
  <c r="V9521" i="1"/>
  <c r="W9521" i="1"/>
  <c r="X9521" i="1"/>
  <c r="Y9521" i="1"/>
  <c r="V9522" i="1"/>
  <c r="W9522" i="1"/>
  <c r="X9522" i="1"/>
  <c r="Y9522" i="1"/>
  <c r="V9523" i="1"/>
  <c r="W9523" i="1"/>
  <c r="X9523" i="1"/>
  <c r="Y9523" i="1"/>
  <c r="V9524" i="1"/>
  <c r="W9524" i="1"/>
  <c r="X9524" i="1"/>
  <c r="Y9524" i="1"/>
  <c r="V9525" i="1"/>
  <c r="W9525" i="1"/>
  <c r="X9525" i="1"/>
  <c r="Y9525" i="1"/>
  <c r="V9526" i="1"/>
  <c r="W9526" i="1"/>
  <c r="X9526" i="1"/>
  <c r="Y9526" i="1"/>
  <c r="V9527" i="1"/>
  <c r="W9527" i="1"/>
  <c r="X9527" i="1"/>
  <c r="Y9527" i="1"/>
  <c r="V9528" i="1"/>
  <c r="W9528" i="1"/>
  <c r="X9528" i="1"/>
  <c r="Y9528" i="1"/>
  <c r="V9529" i="1"/>
  <c r="W9529" i="1"/>
  <c r="X9529" i="1"/>
  <c r="Y9529" i="1"/>
  <c r="V9530" i="1"/>
  <c r="W9530" i="1"/>
  <c r="X9530" i="1"/>
  <c r="Y9530" i="1"/>
  <c r="V9531" i="1"/>
  <c r="W9531" i="1"/>
  <c r="X9531" i="1"/>
  <c r="Y9531" i="1"/>
  <c r="V9532" i="1"/>
  <c r="W9532" i="1"/>
  <c r="X9532" i="1"/>
  <c r="Y9532" i="1"/>
  <c r="V9533" i="1"/>
  <c r="W9533" i="1"/>
  <c r="X9533" i="1"/>
  <c r="Y9533" i="1"/>
  <c r="V9534" i="1"/>
  <c r="W9534" i="1"/>
  <c r="X9534" i="1"/>
  <c r="Y9534" i="1"/>
  <c r="V9535" i="1"/>
  <c r="W9535" i="1"/>
  <c r="X9535" i="1"/>
  <c r="Y9535" i="1"/>
  <c r="V9536" i="1"/>
  <c r="W9536" i="1"/>
  <c r="X9536" i="1"/>
  <c r="Y9536" i="1"/>
  <c r="V9537" i="1"/>
  <c r="W9537" i="1"/>
  <c r="X9537" i="1"/>
  <c r="Y9537" i="1"/>
  <c r="V9538" i="1"/>
  <c r="W9538" i="1"/>
  <c r="X9538" i="1"/>
  <c r="Y9538" i="1"/>
  <c r="V9539" i="1"/>
  <c r="W9539" i="1"/>
  <c r="X9539" i="1"/>
  <c r="Y9539" i="1"/>
  <c r="V9540" i="1"/>
  <c r="W9540" i="1"/>
  <c r="X9540" i="1"/>
  <c r="Y9540" i="1"/>
  <c r="V9541" i="1"/>
  <c r="W9541" i="1"/>
  <c r="X9541" i="1"/>
  <c r="Y9541" i="1"/>
  <c r="V9542" i="1"/>
  <c r="W9542" i="1"/>
  <c r="X9542" i="1"/>
  <c r="Y9542" i="1"/>
  <c r="V9543" i="1"/>
  <c r="W9543" i="1"/>
  <c r="X9543" i="1"/>
  <c r="Y9543" i="1"/>
  <c r="V9544" i="1"/>
  <c r="W9544" i="1"/>
  <c r="X9544" i="1"/>
  <c r="Y9544" i="1"/>
  <c r="V9545" i="1"/>
  <c r="W9545" i="1"/>
  <c r="X9545" i="1"/>
  <c r="Y9545" i="1"/>
  <c r="V9546" i="1"/>
  <c r="W9546" i="1"/>
  <c r="X9546" i="1"/>
  <c r="Y9546" i="1"/>
  <c r="V9547" i="1"/>
  <c r="W9547" i="1"/>
  <c r="X9547" i="1"/>
  <c r="Y9547" i="1"/>
  <c r="V9548" i="1"/>
  <c r="W9548" i="1"/>
  <c r="X9548" i="1"/>
  <c r="Y9548" i="1"/>
  <c r="V9549" i="1"/>
  <c r="W9549" i="1"/>
  <c r="X9549" i="1"/>
  <c r="Y9549" i="1"/>
  <c r="V9550" i="1"/>
  <c r="W9550" i="1"/>
  <c r="X9550" i="1"/>
  <c r="Y9550" i="1"/>
  <c r="V9551" i="1"/>
  <c r="W9551" i="1"/>
  <c r="X9551" i="1"/>
  <c r="Y9551" i="1"/>
  <c r="V9552" i="1"/>
  <c r="W9552" i="1"/>
  <c r="X9552" i="1"/>
  <c r="Y9552" i="1"/>
  <c r="V9553" i="1"/>
  <c r="W9553" i="1"/>
  <c r="X9553" i="1"/>
  <c r="Y9553" i="1"/>
  <c r="V9554" i="1"/>
  <c r="W9554" i="1"/>
  <c r="X9554" i="1"/>
  <c r="Y9554" i="1"/>
  <c r="V9555" i="1"/>
  <c r="W9555" i="1"/>
  <c r="X9555" i="1"/>
  <c r="Y9555" i="1"/>
  <c r="V9556" i="1"/>
  <c r="W9556" i="1"/>
  <c r="X9556" i="1"/>
  <c r="Y9556" i="1"/>
  <c r="V9557" i="1"/>
  <c r="W9557" i="1"/>
  <c r="X9557" i="1"/>
  <c r="Y9557" i="1"/>
  <c r="V9558" i="1"/>
  <c r="W9558" i="1"/>
  <c r="X9558" i="1"/>
  <c r="Y9558" i="1"/>
  <c r="V9559" i="1"/>
  <c r="W9559" i="1"/>
  <c r="X9559" i="1"/>
  <c r="Y9559" i="1"/>
  <c r="V9560" i="1"/>
  <c r="W9560" i="1"/>
  <c r="X9560" i="1"/>
  <c r="Y9560" i="1"/>
  <c r="V9561" i="1"/>
  <c r="W9561" i="1"/>
  <c r="X9561" i="1"/>
  <c r="Y9561" i="1"/>
  <c r="V9562" i="1"/>
  <c r="W9562" i="1"/>
  <c r="X9562" i="1"/>
  <c r="Y9562" i="1"/>
  <c r="V9563" i="1"/>
  <c r="W9563" i="1"/>
  <c r="X9563" i="1"/>
  <c r="Y9563" i="1"/>
  <c r="V9564" i="1"/>
  <c r="W9564" i="1"/>
  <c r="X9564" i="1"/>
  <c r="Y9564" i="1"/>
  <c r="V9565" i="1"/>
  <c r="W9565" i="1"/>
  <c r="X9565" i="1"/>
  <c r="Y9565" i="1"/>
  <c r="V9566" i="1"/>
  <c r="W9566" i="1"/>
  <c r="X9566" i="1"/>
  <c r="Y9566" i="1"/>
  <c r="V9567" i="1"/>
  <c r="W9567" i="1"/>
  <c r="X9567" i="1"/>
  <c r="Y9567" i="1"/>
  <c r="V9568" i="1"/>
  <c r="W9568" i="1"/>
  <c r="X9568" i="1"/>
  <c r="Y9568" i="1"/>
  <c r="V9569" i="1"/>
  <c r="W9569" i="1"/>
  <c r="X9569" i="1"/>
  <c r="Y9569" i="1"/>
  <c r="V9570" i="1"/>
  <c r="W9570" i="1"/>
  <c r="X9570" i="1"/>
  <c r="Y9570" i="1"/>
  <c r="V9571" i="1"/>
  <c r="W9571" i="1"/>
  <c r="X9571" i="1"/>
  <c r="Y9571" i="1"/>
  <c r="V9572" i="1"/>
  <c r="W9572" i="1"/>
  <c r="X9572" i="1"/>
  <c r="Y9572" i="1"/>
  <c r="V9573" i="1"/>
  <c r="W9573" i="1"/>
  <c r="X9573" i="1"/>
  <c r="Y9573" i="1"/>
  <c r="V9574" i="1"/>
  <c r="W9574" i="1"/>
  <c r="X9574" i="1"/>
  <c r="Y9574" i="1"/>
  <c r="V9575" i="1"/>
  <c r="W9575" i="1"/>
  <c r="X9575" i="1"/>
  <c r="Y9575" i="1"/>
  <c r="V9576" i="1"/>
  <c r="W9576" i="1"/>
  <c r="X9576" i="1"/>
  <c r="Y9576" i="1"/>
  <c r="V9577" i="1"/>
  <c r="W9577" i="1"/>
  <c r="X9577" i="1"/>
  <c r="Y9577" i="1"/>
  <c r="V9578" i="1"/>
  <c r="W9578" i="1"/>
  <c r="X9578" i="1"/>
  <c r="Y9578" i="1"/>
  <c r="V9579" i="1"/>
  <c r="W9579" i="1"/>
  <c r="X9579" i="1"/>
  <c r="Y9579" i="1"/>
  <c r="V9580" i="1"/>
  <c r="W9580" i="1"/>
  <c r="X9580" i="1"/>
  <c r="Y9580" i="1"/>
  <c r="V9581" i="1"/>
  <c r="W9581" i="1"/>
  <c r="X9581" i="1"/>
  <c r="Y9581" i="1"/>
  <c r="V9582" i="1"/>
  <c r="W9582" i="1"/>
  <c r="X9582" i="1"/>
  <c r="Y9582" i="1"/>
  <c r="V9583" i="1"/>
  <c r="W9583" i="1"/>
  <c r="X9583" i="1"/>
  <c r="Y9583" i="1"/>
  <c r="V9584" i="1"/>
  <c r="W9584" i="1"/>
  <c r="X9584" i="1"/>
  <c r="Y9584" i="1"/>
  <c r="V9585" i="1"/>
  <c r="W9585" i="1"/>
  <c r="X9585" i="1"/>
  <c r="Y9585" i="1"/>
  <c r="V9586" i="1"/>
  <c r="W9586" i="1"/>
  <c r="X9586" i="1"/>
  <c r="Y9586" i="1"/>
  <c r="V9587" i="1"/>
  <c r="W9587" i="1"/>
  <c r="X9587" i="1"/>
  <c r="Y9587" i="1"/>
  <c r="V9588" i="1"/>
  <c r="W9588" i="1"/>
  <c r="X9588" i="1"/>
  <c r="Y9588" i="1"/>
  <c r="V9589" i="1"/>
  <c r="W9589" i="1"/>
  <c r="X9589" i="1"/>
  <c r="Y9589" i="1"/>
  <c r="V9590" i="1"/>
  <c r="W9590" i="1"/>
  <c r="X9590" i="1"/>
  <c r="Y9590" i="1"/>
  <c r="V9591" i="1"/>
  <c r="W9591" i="1"/>
  <c r="X9591" i="1"/>
  <c r="Y9591" i="1"/>
  <c r="V9592" i="1"/>
  <c r="W9592" i="1"/>
  <c r="X9592" i="1"/>
  <c r="Y9592" i="1"/>
  <c r="V9593" i="1"/>
  <c r="W9593" i="1"/>
  <c r="X9593" i="1"/>
  <c r="Y9593" i="1"/>
  <c r="V9594" i="1"/>
  <c r="W9594" i="1"/>
  <c r="X9594" i="1"/>
  <c r="Y9594" i="1"/>
  <c r="V9595" i="1"/>
  <c r="W9595" i="1"/>
  <c r="X9595" i="1"/>
  <c r="Y9595" i="1"/>
  <c r="V9596" i="1"/>
  <c r="W9596" i="1"/>
  <c r="X9596" i="1"/>
  <c r="Y9596" i="1"/>
  <c r="V9597" i="1"/>
  <c r="W9597" i="1"/>
  <c r="X9597" i="1"/>
  <c r="Y9597" i="1"/>
  <c r="V9598" i="1"/>
  <c r="W9598" i="1"/>
  <c r="X9598" i="1"/>
  <c r="Y9598" i="1"/>
  <c r="V9599" i="1"/>
  <c r="W9599" i="1"/>
  <c r="X9599" i="1"/>
  <c r="Y9599" i="1"/>
  <c r="V9600" i="1"/>
  <c r="W9600" i="1"/>
  <c r="X9600" i="1"/>
  <c r="Y9600" i="1"/>
  <c r="V9601" i="1"/>
  <c r="W9601" i="1"/>
  <c r="X9601" i="1"/>
  <c r="Y9601" i="1"/>
  <c r="V9602" i="1"/>
  <c r="W9602" i="1"/>
  <c r="X9602" i="1"/>
  <c r="Y9602" i="1"/>
  <c r="V9603" i="1"/>
  <c r="W9603" i="1"/>
  <c r="X9603" i="1"/>
  <c r="Y9603" i="1"/>
  <c r="V9604" i="1"/>
  <c r="W9604" i="1"/>
  <c r="X9604" i="1"/>
  <c r="Y9604" i="1"/>
  <c r="V9605" i="1"/>
  <c r="W9605" i="1"/>
  <c r="X9605" i="1"/>
  <c r="Y9605" i="1"/>
  <c r="V9606" i="1"/>
  <c r="W9606" i="1"/>
  <c r="X9606" i="1"/>
  <c r="Y9606" i="1"/>
  <c r="V9607" i="1"/>
  <c r="W9607" i="1"/>
  <c r="X9607" i="1"/>
  <c r="Y9607" i="1"/>
  <c r="V9608" i="1"/>
  <c r="W9608" i="1"/>
  <c r="X9608" i="1"/>
  <c r="Y9608" i="1"/>
  <c r="V9609" i="1"/>
  <c r="W9609" i="1"/>
  <c r="X9609" i="1"/>
  <c r="Y9609" i="1"/>
  <c r="V9610" i="1"/>
  <c r="W9610" i="1"/>
  <c r="X9610" i="1"/>
  <c r="Y9610" i="1"/>
  <c r="V9611" i="1"/>
  <c r="W9611" i="1"/>
  <c r="X9611" i="1"/>
  <c r="Y9611" i="1"/>
  <c r="V9612" i="1"/>
  <c r="W9612" i="1"/>
  <c r="X9612" i="1"/>
  <c r="Y9612" i="1"/>
  <c r="V9613" i="1"/>
  <c r="W9613" i="1"/>
  <c r="X9613" i="1"/>
  <c r="Y9613" i="1"/>
  <c r="V9614" i="1"/>
  <c r="W9614" i="1"/>
  <c r="X9614" i="1"/>
  <c r="Y9614" i="1"/>
  <c r="V9615" i="1"/>
  <c r="W9615" i="1"/>
  <c r="X9615" i="1"/>
  <c r="Y9615" i="1"/>
  <c r="V9616" i="1"/>
  <c r="W9616" i="1"/>
  <c r="X9616" i="1"/>
  <c r="Y9616" i="1"/>
  <c r="V9617" i="1"/>
  <c r="W9617" i="1"/>
  <c r="X9617" i="1"/>
  <c r="Y9617" i="1"/>
  <c r="V9618" i="1"/>
  <c r="W9618" i="1"/>
  <c r="X9618" i="1"/>
  <c r="Y9618" i="1"/>
  <c r="V9619" i="1"/>
  <c r="W9619" i="1"/>
  <c r="X9619" i="1"/>
  <c r="Y9619" i="1"/>
  <c r="V9620" i="1"/>
  <c r="W9620" i="1"/>
  <c r="X9620" i="1"/>
  <c r="Y9620" i="1"/>
  <c r="V9621" i="1"/>
  <c r="W9621" i="1"/>
  <c r="X9621" i="1"/>
  <c r="Y9621" i="1"/>
  <c r="V9622" i="1"/>
  <c r="W9622" i="1"/>
  <c r="X9622" i="1"/>
  <c r="Y9622" i="1"/>
  <c r="V9623" i="1"/>
  <c r="W9623" i="1"/>
  <c r="X9623" i="1"/>
  <c r="Y9623" i="1"/>
  <c r="V9624" i="1"/>
  <c r="W9624" i="1"/>
  <c r="X9624" i="1"/>
  <c r="Y9624" i="1"/>
  <c r="V9625" i="1"/>
  <c r="W9625" i="1"/>
  <c r="X9625" i="1"/>
  <c r="Y9625" i="1"/>
  <c r="V9626" i="1"/>
  <c r="W9626" i="1"/>
  <c r="X9626" i="1"/>
  <c r="Y9626" i="1"/>
  <c r="V9627" i="1"/>
  <c r="W9627" i="1"/>
  <c r="X9627" i="1"/>
  <c r="Y9627" i="1"/>
  <c r="V9628" i="1"/>
  <c r="W9628" i="1"/>
  <c r="X9628" i="1"/>
  <c r="Y9628" i="1"/>
  <c r="V9629" i="1"/>
  <c r="W9629" i="1"/>
  <c r="X9629" i="1"/>
  <c r="Y9629" i="1"/>
  <c r="V9630" i="1"/>
  <c r="W9630" i="1"/>
  <c r="X9630" i="1"/>
  <c r="Y9630" i="1"/>
  <c r="V9631" i="1"/>
  <c r="W9631" i="1"/>
  <c r="X9631" i="1"/>
  <c r="Y9631" i="1"/>
  <c r="V9632" i="1"/>
  <c r="W9632" i="1"/>
  <c r="X9632" i="1"/>
  <c r="Y9632" i="1"/>
  <c r="V9633" i="1"/>
  <c r="W9633" i="1"/>
  <c r="X9633" i="1"/>
  <c r="Y9633" i="1"/>
  <c r="V9634" i="1"/>
  <c r="W9634" i="1"/>
  <c r="X9634" i="1"/>
  <c r="Y9634" i="1"/>
  <c r="V9635" i="1"/>
  <c r="W9635" i="1"/>
  <c r="X9635" i="1"/>
  <c r="Y9635" i="1"/>
  <c r="V9636" i="1"/>
  <c r="W9636" i="1"/>
  <c r="X9636" i="1"/>
  <c r="Y9636" i="1"/>
  <c r="V9637" i="1"/>
  <c r="W9637" i="1"/>
  <c r="X9637" i="1"/>
  <c r="Y9637" i="1"/>
  <c r="V9638" i="1"/>
  <c r="W9638" i="1"/>
  <c r="X9638" i="1"/>
  <c r="Y9638" i="1"/>
  <c r="V9639" i="1"/>
  <c r="W9639" i="1"/>
  <c r="X9639" i="1"/>
  <c r="Y9639" i="1"/>
  <c r="V9640" i="1"/>
  <c r="W9640" i="1"/>
  <c r="X9640" i="1"/>
  <c r="Y9640" i="1"/>
  <c r="V9641" i="1"/>
  <c r="W9641" i="1"/>
  <c r="X9641" i="1"/>
  <c r="Y9641" i="1"/>
  <c r="V9642" i="1"/>
  <c r="W9642" i="1"/>
  <c r="X9642" i="1"/>
  <c r="Y9642" i="1"/>
  <c r="V9643" i="1"/>
  <c r="W9643" i="1"/>
  <c r="X9643" i="1"/>
  <c r="Y9643" i="1"/>
  <c r="V9644" i="1"/>
  <c r="W9644" i="1"/>
  <c r="X9644" i="1"/>
  <c r="Y9644" i="1"/>
  <c r="V9645" i="1"/>
  <c r="W9645" i="1"/>
  <c r="X9645" i="1"/>
  <c r="Y9645" i="1"/>
  <c r="V9646" i="1"/>
  <c r="W9646" i="1"/>
  <c r="X9646" i="1"/>
  <c r="Y9646" i="1"/>
  <c r="V9647" i="1"/>
  <c r="W9647" i="1"/>
  <c r="X9647" i="1"/>
  <c r="Y9647" i="1"/>
  <c r="V9648" i="1"/>
  <c r="W9648" i="1"/>
  <c r="X9648" i="1"/>
  <c r="Y9648" i="1"/>
  <c r="V9649" i="1"/>
  <c r="W9649" i="1"/>
  <c r="X9649" i="1"/>
  <c r="Y9649" i="1"/>
  <c r="V9650" i="1"/>
  <c r="W9650" i="1"/>
  <c r="X9650" i="1"/>
  <c r="Y9650" i="1"/>
  <c r="V9651" i="1"/>
  <c r="W9651" i="1"/>
  <c r="X9651" i="1"/>
  <c r="Y9651" i="1"/>
  <c r="V9652" i="1"/>
  <c r="W9652" i="1"/>
  <c r="X9652" i="1"/>
  <c r="Y9652" i="1"/>
  <c r="V9653" i="1"/>
  <c r="W9653" i="1"/>
  <c r="X9653" i="1"/>
  <c r="Y9653" i="1"/>
  <c r="V9654" i="1"/>
  <c r="W9654" i="1"/>
  <c r="X9654" i="1"/>
  <c r="Y9654" i="1"/>
  <c r="V9655" i="1"/>
  <c r="W9655" i="1"/>
  <c r="X9655" i="1"/>
  <c r="Y9655" i="1"/>
  <c r="V9656" i="1"/>
  <c r="W9656" i="1"/>
  <c r="X9656" i="1"/>
  <c r="Y9656" i="1"/>
  <c r="V9657" i="1"/>
  <c r="W9657" i="1"/>
  <c r="X9657" i="1"/>
  <c r="Y9657" i="1"/>
  <c r="V9658" i="1"/>
  <c r="W9658" i="1"/>
  <c r="X9658" i="1"/>
  <c r="Y9658" i="1"/>
  <c r="V9659" i="1"/>
  <c r="W9659" i="1"/>
  <c r="X9659" i="1"/>
  <c r="Y9659" i="1"/>
  <c r="V9660" i="1"/>
  <c r="W9660" i="1"/>
  <c r="X9660" i="1"/>
  <c r="Y9660" i="1"/>
  <c r="V9661" i="1"/>
  <c r="W9661" i="1"/>
  <c r="X9661" i="1"/>
  <c r="Y9661" i="1"/>
  <c r="V9662" i="1"/>
  <c r="W9662" i="1"/>
  <c r="X9662" i="1"/>
  <c r="Y9662" i="1"/>
  <c r="V9663" i="1"/>
  <c r="W9663" i="1"/>
  <c r="X9663" i="1"/>
  <c r="Y9663" i="1"/>
  <c r="V9664" i="1"/>
  <c r="W9664" i="1"/>
  <c r="X9664" i="1"/>
  <c r="Y9664" i="1"/>
  <c r="V9665" i="1"/>
  <c r="W9665" i="1"/>
  <c r="X9665" i="1"/>
  <c r="Y9665" i="1"/>
  <c r="V9666" i="1"/>
  <c r="W9666" i="1"/>
  <c r="X9666" i="1"/>
  <c r="Y9666" i="1"/>
  <c r="V9667" i="1"/>
  <c r="W9667" i="1"/>
  <c r="X9667" i="1"/>
  <c r="Y9667" i="1"/>
  <c r="V9668" i="1"/>
  <c r="W9668" i="1"/>
  <c r="X9668" i="1"/>
  <c r="Y9668" i="1"/>
  <c r="V9669" i="1"/>
  <c r="W9669" i="1"/>
  <c r="X9669" i="1"/>
  <c r="Y9669" i="1"/>
  <c r="V9670" i="1"/>
  <c r="W9670" i="1"/>
  <c r="X9670" i="1"/>
  <c r="Y9670" i="1"/>
  <c r="V9671" i="1"/>
  <c r="W9671" i="1"/>
  <c r="X9671" i="1"/>
  <c r="Y9671" i="1"/>
  <c r="V9672" i="1"/>
  <c r="W9672" i="1"/>
  <c r="X9672" i="1"/>
  <c r="Y9672" i="1"/>
  <c r="V9673" i="1"/>
  <c r="W9673" i="1"/>
  <c r="X9673" i="1"/>
  <c r="Y9673" i="1"/>
  <c r="V9674" i="1"/>
  <c r="W9674" i="1"/>
  <c r="X9674" i="1"/>
  <c r="Y9674" i="1"/>
  <c r="V9675" i="1"/>
  <c r="W9675" i="1"/>
  <c r="X9675" i="1"/>
  <c r="Y9675" i="1"/>
  <c r="V9676" i="1"/>
  <c r="W9676" i="1"/>
  <c r="X9676" i="1"/>
  <c r="Y9676" i="1"/>
  <c r="V9677" i="1"/>
  <c r="W9677" i="1"/>
  <c r="X9677" i="1"/>
  <c r="Y9677" i="1"/>
  <c r="V9678" i="1"/>
  <c r="W9678" i="1"/>
  <c r="X9678" i="1"/>
  <c r="Y9678" i="1"/>
  <c r="V9679" i="1"/>
  <c r="W9679" i="1"/>
  <c r="X9679" i="1"/>
  <c r="Y9679" i="1"/>
  <c r="V9680" i="1"/>
  <c r="W9680" i="1"/>
  <c r="X9680" i="1"/>
  <c r="Y9680" i="1"/>
  <c r="V9681" i="1"/>
  <c r="W9681" i="1"/>
  <c r="X9681" i="1"/>
  <c r="Y9681" i="1"/>
  <c r="V9682" i="1"/>
  <c r="W9682" i="1"/>
  <c r="X9682" i="1"/>
  <c r="Y9682" i="1"/>
  <c r="V9683" i="1"/>
  <c r="W9683" i="1"/>
  <c r="X9683" i="1"/>
  <c r="Y9683" i="1"/>
  <c r="V9684" i="1"/>
  <c r="W9684" i="1"/>
  <c r="X9684" i="1"/>
  <c r="Y9684" i="1"/>
  <c r="V9685" i="1"/>
  <c r="W9685" i="1"/>
  <c r="X9685" i="1"/>
  <c r="Y9685" i="1"/>
  <c r="V9686" i="1"/>
  <c r="W9686" i="1"/>
  <c r="X9686" i="1"/>
  <c r="Y9686" i="1"/>
  <c r="V9687" i="1"/>
  <c r="W9687" i="1"/>
  <c r="X9687" i="1"/>
  <c r="Y9687" i="1"/>
  <c r="V9688" i="1"/>
  <c r="W9688" i="1"/>
  <c r="X9688" i="1"/>
  <c r="Y9688" i="1"/>
  <c r="V9689" i="1"/>
  <c r="W9689" i="1"/>
  <c r="X9689" i="1"/>
  <c r="Y9689" i="1"/>
  <c r="V9690" i="1"/>
  <c r="W9690" i="1"/>
  <c r="X9690" i="1"/>
  <c r="Y9690" i="1"/>
  <c r="V9691" i="1"/>
  <c r="W9691" i="1"/>
  <c r="X9691" i="1"/>
  <c r="Y9691" i="1"/>
  <c r="V9692" i="1"/>
  <c r="W9692" i="1"/>
  <c r="X9692" i="1"/>
  <c r="Y9692" i="1"/>
  <c r="V9693" i="1"/>
  <c r="W9693" i="1"/>
  <c r="X9693" i="1"/>
  <c r="Y9693" i="1"/>
  <c r="V9694" i="1"/>
  <c r="W9694" i="1"/>
  <c r="X9694" i="1"/>
  <c r="Y9694" i="1"/>
  <c r="V9695" i="1"/>
  <c r="W9695" i="1"/>
  <c r="X9695" i="1"/>
  <c r="Y9695" i="1"/>
  <c r="V9696" i="1"/>
  <c r="W9696" i="1"/>
  <c r="X9696" i="1"/>
  <c r="Y9696" i="1"/>
  <c r="V9697" i="1"/>
  <c r="W9697" i="1"/>
  <c r="X9697" i="1"/>
  <c r="Y9697" i="1"/>
  <c r="V9698" i="1"/>
  <c r="W9698" i="1"/>
  <c r="X9698" i="1"/>
  <c r="Y9698" i="1"/>
  <c r="V9699" i="1"/>
  <c r="W9699" i="1"/>
  <c r="X9699" i="1"/>
  <c r="Y9699" i="1"/>
  <c r="V9700" i="1"/>
  <c r="W9700" i="1"/>
  <c r="X9700" i="1"/>
  <c r="Y9700" i="1"/>
  <c r="V9701" i="1"/>
  <c r="W9701" i="1"/>
  <c r="X9701" i="1"/>
  <c r="Y9701" i="1"/>
  <c r="V9702" i="1"/>
  <c r="W9702" i="1"/>
  <c r="X9702" i="1"/>
  <c r="Y9702" i="1"/>
  <c r="V9703" i="1"/>
  <c r="W9703" i="1"/>
  <c r="X9703" i="1"/>
  <c r="Y9703" i="1"/>
  <c r="V9704" i="1"/>
  <c r="W9704" i="1"/>
  <c r="X9704" i="1"/>
  <c r="Y9704" i="1"/>
  <c r="V9705" i="1"/>
  <c r="W9705" i="1"/>
  <c r="X9705" i="1"/>
  <c r="Y9705" i="1"/>
  <c r="V9706" i="1"/>
  <c r="W9706" i="1"/>
  <c r="X9706" i="1"/>
  <c r="Y9706" i="1"/>
  <c r="V9707" i="1"/>
  <c r="W9707" i="1"/>
  <c r="X9707" i="1"/>
  <c r="Y9707" i="1"/>
  <c r="V9708" i="1"/>
  <c r="W9708" i="1"/>
  <c r="X9708" i="1"/>
  <c r="Y9708" i="1"/>
  <c r="V9709" i="1"/>
  <c r="W9709" i="1"/>
  <c r="X9709" i="1"/>
  <c r="Y9709" i="1"/>
  <c r="V9710" i="1"/>
  <c r="W9710" i="1"/>
  <c r="X9710" i="1"/>
  <c r="Y9710" i="1"/>
  <c r="V9711" i="1"/>
  <c r="W9711" i="1"/>
  <c r="X9711" i="1"/>
  <c r="Y9711" i="1"/>
  <c r="V9712" i="1"/>
  <c r="W9712" i="1"/>
  <c r="X9712" i="1"/>
  <c r="Y9712" i="1"/>
  <c r="V9713" i="1"/>
  <c r="W9713" i="1"/>
  <c r="X9713" i="1"/>
  <c r="Y9713" i="1"/>
  <c r="V9714" i="1"/>
  <c r="W9714" i="1"/>
  <c r="X9714" i="1"/>
  <c r="Y9714" i="1"/>
  <c r="V9715" i="1"/>
  <c r="W9715" i="1"/>
  <c r="X9715" i="1"/>
  <c r="Y9715" i="1"/>
  <c r="V9716" i="1"/>
  <c r="W9716" i="1"/>
  <c r="X9716" i="1"/>
  <c r="Y9716" i="1"/>
  <c r="V9717" i="1"/>
  <c r="W9717" i="1"/>
  <c r="X9717" i="1"/>
  <c r="Y9717" i="1"/>
  <c r="V9718" i="1"/>
  <c r="W9718" i="1"/>
  <c r="X9718" i="1"/>
  <c r="Y9718" i="1"/>
  <c r="V9719" i="1"/>
  <c r="W9719" i="1"/>
  <c r="X9719" i="1"/>
  <c r="Y9719" i="1"/>
  <c r="V9720" i="1"/>
  <c r="W9720" i="1"/>
  <c r="X9720" i="1"/>
  <c r="Y9720" i="1"/>
  <c r="V9721" i="1"/>
  <c r="W9721" i="1"/>
  <c r="X9721" i="1"/>
  <c r="Y9721" i="1"/>
  <c r="V9722" i="1"/>
  <c r="W9722" i="1"/>
  <c r="X9722" i="1"/>
  <c r="Y9722" i="1"/>
  <c r="V9723" i="1"/>
  <c r="W9723" i="1"/>
  <c r="X9723" i="1"/>
  <c r="Y9723" i="1"/>
  <c r="V9724" i="1"/>
  <c r="W9724" i="1"/>
  <c r="X9724" i="1"/>
  <c r="Y9724" i="1"/>
  <c r="V9725" i="1"/>
  <c r="W9725" i="1"/>
  <c r="X9725" i="1"/>
  <c r="Y9725" i="1"/>
  <c r="V9726" i="1"/>
  <c r="W9726" i="1"/>
  <c r="X9726" i="1"/>
  <c r="Y9726" i="1"/>
  <c r="V9727" i="1"/>
  <c r="W9727" i="1"/>
  <c r="X9727" i="1"/>
  <c r="Y9727" i="1"/>
  <c r="V9728" i="1"/>
  <c r="W9728" i="1"/>
  <c r="X9728" i="1"/>
  <c r="Y9728" i="1"/>
  <c r="V9729" i="1"/>
  <c r="W9729" i="1"/>
  <c r="X9729" i="1"/>
  <c r="Y9729" i="1"/>
  <c r="V9730" i="1"/>
  <c r="W9730" i="1"/>
  <c r="X9730" i="1"/>
  <c r="Y9730" i="1"/>
  <c r="V9731" i="1"/>
  <c r="W9731" i="1"/>
  <c r="X9731" i="1"/>
  <c r="Y9731" i="1"/>
  <c r="V9732" i="1"/>
  <c r="W9732" i="1"/>
  <c r="X9732" i="1"/>
  <c r="Y9732" i="1"/>
  <c r="V9733" i="1"/>
  <c r="W9733" i="1"/>
  <c r="X9733" i="1"/>
  <c r="Y9733" i="1"/>
  <c r="V9734" i="1"/>
  <c r="W9734" i="1"/>
  <c r="X9734" i="1"/>
  <c r="Y9734" i="1"/>
  <c r="V9735" i="1"/>
  <c r="W9735" i="1"/>
  <c r="X9735" i="1"/>
  <c r="Y9735" i="1"/>
  <c r="V9736" i="1"/>
  <c r="W9736" i="1"/>
  <c r="X9736" i="1"/>
  <c r="Y9736" i="1"/>
  <c r="V9737" i="1"/>
  <c r="W9737" i="1"/>
  <c r="X9737" i="1"/>
  <c r="Y9737" i="1"/>
  <c r="V9738" i="1"/>
  <c r="W9738" i="1"/>
  <c r="X9738" i="1"/>
  <c r="Y9738" i="1"/>
  <c r="V9739" i="1"/>
  <c r="W9739" i="1"/>
  <c r="X9739" i="1"/>
  <c r="Y9739" i="1"/>
  <c r="V9740" i="1"/>
  <c r="W9740" i="1"/>
  <c r="X9740" i="1"/>
  <c r="Y9740" i="1"/>
  <c r="V9741" i="1"/>
  <c r="W9741" i="1"/>
  <c r="X9741" i="1"/>
  <c r="Y9741" i="1"/>
  <c r="V9742" i="1"/>
  <c r="W9742" i="1"/>
  <c r="X9742" i="1"/>
  <c r="Y9742" i="1"/>
  <c r="V9743" i="1"/>
  <c r="W9743" i="1"/>
  <c r="X9743" i="1"/>
  <c r="Y9743" i="1"/>
  <c r="V9744" i="1"/>
  <c r="W9744" i="1"/>
  <c r="X9744" i="1"/>
  <c r="Y9744" i="1"/>
  <c r="V9745" i="1"/>
  <c r="W9745" i="1"/>
  <c r="X9745" i="1"/>
  <c r="Y9745" i="1"/>
  <c r="V9746" i="1"/>
  <c r="W9746" i="1"/>
  <c r="X9746" i="1"/>
  <c r="Y9746" i="1"/>
  <c r="V9747" i="1"/>
  <c r="W9747" i="1"/>
  <c r="X9747" i="1"/>
  <c r="Y9747" i="1"/>
  <c r="V9748" i="1"/>
  <c r="W9748" i="1"/>
  <c r="X9748" i="1"/>
  <c r="Y9748" i="1"/>
  <c r="V9749" i="1"/>
  <c r="W9749" i="1"/>
  <c r="X9749" i="1"/>
  <c r="Y9749" i="1"/>
  <c r="V9750" i="1"/>
  <c r="W9750" i="1"/>
  <c r="X9750" i="1"/>
  <c r="Y9750" i="1"/>
  <c r="V9751" i="1"/>
  <c r="W9751" i="1"/>
  <c r="X9751" i="1"/>
  <c r="Y9751" i="1"/>
  <c r="V9752" i="1"/>
  <c r="W9752" i="1"/>
  <c r="X9752" i="1"/>
  <c r="Y9752" i="1"/>
  <c r="V9753" i="1"/>
  <c r="W9753" i="1"/>
  <c r="X9753" i="1"/>
  <c r="Y9753" i="1"/>
  <c r="V9754" i="1"/>
  <c r="W9754" i="1"/>
  <c r="X9754" i="1"/>
  <c r="Y9754" i="1"/>
  <c r="V9755" i="1"/>
  <c r="W9755" i="1"/>
  <c r="X9755" i="1"/>
  <c r="Y9755" i="1"/>
  <c r="V9756" i="1"/>
  <c r="W9756" i="1"/>
  <c r="X9756" i="1"/>
  <c r="Y9756" i="1"/>
  <c r="V9757" i="1"/>
  <c r="W9757" i="1"/>
  <c r="X9757" i="1"/>
  <c r="Y9757" i="1"/>
  <c r="V9758" i="1"/>
  <c r="W9758" i="1"/>
  <c r="X9758" i="1"/>
  <c r="Y9758" i="1"/>
  <c r="V9759" i="1"/>
  <c r="W9759" i="1"/>
  <c r="X9759" i="1"/>
  <c r="Y9759" i="1"/>
  <c r="V9760" i="1"/>
  <c r="W9760" i="1"/>
  <c r="X9760" i="1"/>
  <c r="Y9760" i="1"/>
  <c r="V9761" i="1"/>
  <c r="W9761" i="1"/>
  <c r="X9761" i="1"/>
  <c r="Y9761" i="1"/>
  <c r="V9762" i="1"/>
  <c r="W9762" i="1"/>
  <c r="X9762" i="1"/>
  <c r="Y9762" i="1"/>
  <c r="V9763" i="1"/>
  <c r="W9763" i="1"/>
  <c r="X9763" i="1"/>
  <c r="Y9763" i="1"/>
  <c r="V9764" i="1"/>
  <c r="W9764" i="1"/>
  <c r="X9764" i="1"/>
  <c r="Y9764" i="1"/>
  <c r="V9765" i="1"/>
  <c r="W9765" i="1"/>
  <c r="X9765" i="1"/>
  <c r="Y9765" i="1"/>
  <c r="V9766" i="1"/>
  <c r="W9766" i="1"/>
  <c r="X9766" i="1"/>
  <c r="Y9766" i="1"/>
  <c r="V9767" i="1"/>
  <c r="W9767" i="1"/>
  <c r="X9767" i="1"/>
  <c r="Y9767" i="1"/>
  <c r="V9768" i="1"/>
  <c r="W9768" i="1"/>
  <c r="X9768" i="1"/>
  <c r="Y9768" i="1"/>
  <c r="V9769" i="1"/>
  <c r="W9769" i="1"/>
  <c r="X9769" i="1"/>
  <c r="Y9769" i="1"/>
  <c r="V9770" i="1"/>
  <c r="W9770" i="1"/>
  <c r="X9770" i="1"/>
  <c r="Y9770" i="1"/>
  <c r="V9771" i="1"/>
  <c r="W9771" i="1"/>
  <c r="X9771" i="1"/>
  <c r="Y9771" i="1"/>
  <c r="V9772" i="1"/>
  <c r="W9772" i="1"/>
  <c r="X9772" i="1"/>
  <c r="Y9772" i="1"/>
  <c r="V9773" i="1"/>
  <c r="W9773" i="1"/>
  <c r="X9773" i="1"/>
  <c r="Y9773" i="1"/>
  <c r="V9774" i="1"/>
  <c r="W9774" i="1"/>
  <c r="X9774" i="1"/>
  <c r="Y9774" i="1"/>
  <c r="V9775" i="1"/>
  <c r="W9775" i="1"/>
  <c r="X9775" i="1"/>
  <c r="Y9775" i="1"/>
  <c r="V9776" i="1"/>
  <c r="W9776" i="1"/>
  <c r="X9776" i="1"/>
  <c r="Y9776" i="1"/>
  <c r="V9777" i="1"/>
  <c r="W9777" i="1"/>
  <c r="X9777" i="1"/>
  <c r="Y9777" i="1"/>
  <c r="V9778" i="1"/>
  <c r="W9778" i="1"/>
  <c r="X9778" i="1"/>
  <c r="Y9778" i="1"/>
  <c r="V9779" i="1"/>
  <c r="W9779" i="1"/>
  <c r="X9779" i="1"/>
  <c r="Y9779" i="1"/>
  <c r="V9780" i="1"/>
  <c r="W9780" i="1"/>
  <c r="X9780" i="1"/>
  <c r="Y9780" i="1"/>
  <c r="V9781" i="1"/>
  <c r="W9781" i="1"/>
  <c r="X9781" i="1"/>
  <c r="Y9781" i="1"/>
  <c r="V9782" i="1"/>
  <c r="W9782" i="1"/>
  <c r="X9782" i="1"/>
  <c r="Y9782" i="1"/>
  <c r="V9783" i="1"/>
  <c r="W9783" i="1"/>
  <c r="X9783" i="1"/>
  <c r="Y9783" i="1"/>
  <c r="V9784" i="1"/>
  <c r="W9784" i="1"/>
  <c r="X9784" i="1"/>
  <c r="Y9784" i="1"/>
  <c r="V9785" i="1"/>
  <c r="W9785" i="1"/>
  <c r="X9785" i="1"/>
  <c r="Y9785" i="1"/>
  <c r="V9786" i="1"/>
  <c r="W9786" i="1"/>
  <c r="X9786" i="1"/>
  <c r="Y9786" i="1"/>
  <c r="V9787" i="1"/>
  <c r="W9787" i="1"/>
  <c r="X9787" i="1"/>
  <c r="Y9787" i="1"/>
  <c r="V9788" i="1"/>
  <c r="W9788" i="1"/>
  <c r="X9788" i="1"/>
  <c r="Y9788" i="1"/>
  <c r="V9789" i="1"/>
  <c r="W9789" i="1"/>
  <c r="X9789" i="1"/>
  <c r="Y9789" i="1"/>
  <c r="V9790" i="1"/>
  <c r="W9790" i="1"/>
  <c r="X9790" i="1"/>
  <c r="Y9790" i="1"/>
  <c r="V9791" i="1"/>
  <c r="W9791" i="1"/>
  <c r="X9791" i="1"/>
  <c r="Y9791" i="1"/>
  <c r="V9792" i="1"/>
  <c r="W9792" i="1"/>
  <c r="X9792" i="1"/>
  <c r="Y9792" i="1"/>
  <c r="V9793" i="1"/>
  <c r="W9793" i="1"/>
  <c r="X9793" i="1"/>
  <c r="Y9793" i="1"/>
  <c r="V9794" i="1"/>
  <c r="W9794" i="1"/>
  <c r="X9794" i="1"/>
  <c r="Y9794" i="1"/>
  <c r="V9795" i="1"/>
  <c r="W9795" i="1"/>
  <c r="X9795" i="1"/>
  <c r="Y9795" i="1"/>
  <c r="V9796" i="1"/>
  <c r="W9796" i="1"/>
  <c r="X9796" i="1"/>
  <c r="Y9796" i="1"/>
  <c r="V9797" i="1"/>
  <c r="W9797" i="1"/>
  <c r="X9797" i="1"/>
  <c r="Y9797" i="1"/>
  <c r="V9798" i="1"/>
  <c r="W9798" i="1"/>
  <c r="X9798" i="1"/>
  <c r="Y9798" i="1"/>
  <c r="V9799" i="1"/>
  <c r="W9799" i="1"/>
  <c r="X9799" i="1"/>
  <c r="Y9799" i="1"/>
  <c r="V9800" i="1"/>
  <c r="W9800" i="1"/>
  <c r="X9800" i="1"/>
  <c r="Y9800" i="1"/>
  <c r="V9801" i="1"/>
  <c r="W9801" i="1"/>
  <c r="X9801" i="1"/>
  <c r="Y9801" i="1"/>
  <c r="V9802" i="1"/>
  <c r="W9802" i="1"/>
  <c r="X9802" i="1"/>
  <c r="Y9802" i="1"/>
  <c r="V9803" i="1"/>
  <c r="W9803" i="1"/>
  <c r="X9803" i="1"/>
  <c r="Y9803" i="1"/>
  <c r="V9804" i="1"/>
  <c r="W9804" i="1"/>
  <c r="X9804" i="1"/>
  <c r="Y9804" i="1"/>
  <c r="V9805" i="1"/>
  <c r="W9805" i="1"/>
  <c r="X9805" i="1"/>
  <c r="Y9805" i="1"/>
  <c r="V9806" i="1"/>
  <c r="W9806" i="1"/>
  <c r="X9806" i="1"/>
  <c r="Y9806" i="1"/>
  <c r="V9807" i="1"/>
  <c r="W9807" i="1"/>
  <c r="X9807" i="1"/>
  <c r="Y9807" i="1"/>
  <c r="V9808" i="1"/>
  <c r="W9808" i="1"/>
  <c r="X9808" i="1"/>
  <c r="Y9808" i="1"/>
  <c r="V9809" i="1"/>
  <c r="W9809" i="1"/>
  <c r="X9809" i="1"/>
  <c r="Y9809" i="1"/>
  <c r="V9810" i="1"/>
  <c r="W9810" i="1"/>
  <c r="X9810" i="1"/>
  <c r="Y9810" i="1"/>
  <c r="V9811" i="1"/>
  <c r="W9811" i="1"/>
  <c r="X9811" i="1"/>
  <c r="Y9811" i="1"/>
  <c r="V9812" i="1"/>
  <c r="W9812" i="1"/>
  <c r="X9812" i="1"/>
  <c r="Y9812" i="1"/>
  <c r="V9813" i="1"/>
  <c r="W9813" i="1"/>
  <c r="X9813" i="1"/>
  <c r="Y9813" i="1"/>
  <c r="V9814" i="1"/>
  <c r="W9814" i="1"/>
  <c r="X9814" i="1"/>
  <c r="Y9814" i="1"/>
  <c r="V9815" i="1"/>
  <c r="W9815" i="1"/>
  <c r="X9815" i="1"/>
  <c r="Y9815" i="1"/>
  <c r="V9816" i="1"/>
  <c r="W9816" i="1"/>
  <c r="X9816" i="1"/>
  <c r="Y9816" i="1"/>
  <c r="V9817" i="1"/>
  <c r="W9817" i="1"/>
  <c r="X9817" i="1"/>
  <c r="Y9817" i="1"/>
  <c r="V9818" i="1"/>
  <c r="W9818" i="1"/>
  <c r="X9818" i="1"/>
  <c r="Y9818" i="1"/>
  <c r="V9819" i="1"/>
  <c r="W9819" i="1"/>
  <c r="X9819" i="1"/>
  <c r="Y9819" i="1"/>
  <c r="V9820" i="1"/>
  <c r="W9820" i="1"/>
  <c r="X9820" i="1"/>
  <c r="Y9820" i="1"/>
  <c r="V9821" i="1"/>
  <c r="W9821" i="1"/>
  <c r="X9821" i="1"/>
  <c r="Y9821" i="1"/>
  <c r="V9822" i="1"/>
  <c r="W9822" i="1"/>
  <c r="X9822" i="1"/>
  <c r="Y9822" i="1"/>
  <c r="V9823" i="1"/>
  <c r="W9823" i="1"/>
  <c r="X9823" i="1"/>
  <c r="Y9823" i="1"/>
  <c r="V9824" i="1"/>
  <c r="W9824" i="1"/>
  <c r="X9824" i="1"/>
  <c r="Y9824" i="1"/>
  <c r="V9825" i="1"/>
  <c r="W9825" i="1"/>
  <c r="X9825" i="1"/>
  <c r="Y9825" i="1"/>
  <c r="V9826" i="1"/>
  <c r="W9826" i="1"/>
  <c r="X9826" i="1"/>
  <c r="Y9826" i="1"/>
  <c r="V9827" i="1"/>
  <c r="W9827" i="1"/>
  <c r="X9827" i="1"/>
  <c r="Y9827" i="1"/>
  <c r="V9828" i="1"/>
  <c r="W9828" i="1"/>
  <c r="X9828" i="1"/>
  <c r="Y9828" i="1"/>
  <c r="V9829" i="1"/>
  <c r="W9829" i="1"/>
  <c r="X9829" i="1"/>
  <c r="Y9829" i="1"/>
  <c r="V9830" i="1"/>
  <c r="W9830" i="1"/>
  <c r="X9830" i="1"/>
  <c r="Y9830" i="1"/>
  <c r="V9831" i="1"/>
  <c r="W9831" i="1"/>
  <c r="X9831" i="1"/>
  <c r="Y9831" i="1"/>
  <c r="V9832" i="1"/>
  <c r="W9832" i="1"/>
  <c r="X9832" i="1"/>
  <c r="Y9832" i="1"/>
  <c r="V9833" i="1"/>
  <c r="W9833" i="1"/>
  <c r="X9833" i="1"/>
  <c r="Y9833" i="1"/>
  <c r="V9834" i="1"/>
  <c r="W9834" i="1"/>
  <c r="X9834" i="1"/>
  <c r="Y9834" i="1"/>
  <c r="V9835" i="1"/>
  <c r="W9835" i="1"/>
  <c r="X9835" i="1"/>
  <c r="Y9835" i="1"/>
  <c r="V9836" i="1"/>
  <c r="W9836" i="1"/>
  <c r="X9836" i="1"/>
  <c r="Y9836" i="1"/>
  <c r="V9837" i="1"/>
  <c r="W9837" i="1"/>
  <c r="X9837" i="1"/>
  <c r="Y9837" i="1"/>
  <c r="V9838" i="1"/>
  <c r="W9838" i="1"/>
  <c r="X9838" i="1"/>
  <c r="Y9838" i="1"/>
  <c r="V9839" i="1"/>
  <c r="W9839" i="1"/>
  <c r="X9839" i="1"/>
  <c r="Y9839" i="1"/>
  <c r="V9840" i="1"/>
  <c r="W9840" i="1"/>
  <c r="X9840" i="1"/>
  <c r="Y9840" i="1"/>
  <c r="V9841" i="1"/>
  <c r="W9841" i="1"/>
  <c r="X9841" i="1"/>
  <c r="Y9841" i="1"/>
  <c r="V9842" i="1"/>
  <c r="W9842" i="1"/>
  <c r="X9842" i="1"/>
  <c r="Y9842" i="1"/>
  <c r="V9843" i="1"/>
  <c r="W9843" i="1"/>
  <c r="X9843" i="1"/>
  <c r="Y9843" i="1"/>
  <c r="V9844" i="1"/>
  <c r="W9844" i="1"/>
  <c r="X9844" i="1"/>
  <c r="Y9844" i="1"/>
  <c r="V9845" i="1"/>
  <c r="W9845" i="1"/>
  <c r="X9845" i="1"/>
  <c r="Y9845" i="1"/>
  <c r="V9846" i="1"/>
  <c r="W9846" i="1"/>
  <c r="X9846" i="1"/>
  <c r="Y9846" i="1"/>
  <c r="V9847" i="1"/>
  <c r="W9847" i="1"/>
  <c r="X9847" i="1"/>
  <c r="Y9847" i="1"/>
  <c r="V9848" i="1"/>
  <c r="W9848" i="1"/>
  <c r="X9848" i="1"/>
  <c r="Y9848" i="1"/>
  <c r="V9849" i="1"/>
  <c r="W9849" i="1"/>
  <c r="X9849" i="1"/>
  <c r="Y9849" i="1"/>
  <c r="V9850" i="1"/>
  <c r="W9850" i="1"/>
  <c r="X9850" i="1"/>
  <c r="Y9850" i="1"/>
  <c r="V9851" i="1"/>
  <c r="W9851" i="1"/>
  <c r="X9851" i="1"/>
  <c r="Y9851" i="1"/>
  <c r="V9852" i="1"/>
  <c r="W9852" i="1"/>
  <c r="X9852" i="1"/>
  <c r="Y9852" i="1"/>
  <c r="V9853" i="1"/>
  <c r="W9853" i="1"/>
  <c r="X9853" i="1"/>
  <c r="Y9853" i="1"/>
  <c r="V9854" i="1"/>
  <c r="W9854" i="1"/>
  <c r="X9854" i="1"/>
  <c r="Y9854" i="1"/>
  <c r="V9855" i="1"/>
  <c r="W9855" i="1"/>
  <c r="X9855" i="1"/>
  <c r="Y9855" i="1"/>
  <c r="V9856" i="1"/>
  <c r="W9856" i="1"/>
  <c r="X9856" i="1"/>
  <c r="Y9856" i="1"/>
  <c r="V9857" i="1"/>
  <c r="W9857" i="1"/>
  <c r="X9857" i="1"/>
  <c r="Y9857" i="1"/>
  <c r="V9858" i="1"/>
  <c r="W9858" i="1"/>
  <c r="X9858" i="1"/>
  <c r="Y9858" i="1"/>
  <c r="V9859" i="1"/>
  <c r="W9859" i="1"/>
  <c r="X9859" i="1"/>
  <c r="Y9859" i="1"/>
  <c r="V9860" i="1"/>
  <c r="W9860" i="1"/>
  <c r="X9860" i="1"/>
  <c r="Y9860" i="1"/>
  <c r="V9861" i="1"/>
  <c r="W9861" i="1"/>
  <c r="X9861" i="1"/>
  <c r="Y9861" i="1"/>
  <c r="V9862" i="1"/>
  <c r="W9862" i="1"/>
  <c r="X9862" i="1"/>
  <c r="Y9862" i="1"/>
  <c r="V9863" i="1"/>
  <c r="W9863" i="1"/>
  <c r="X9863" i="1"/>
  <c r="Y9863" i="1"/>
  <c r="V9864" i="1"/>
  <c r="W9864" i="1"/>
  <c r="X9864" i="1"/>
  <c r="Y9864" i="1"/>
  <c r="V9865" i="1"/>
  <c r="W9865" i="1"/>
  <c r="X9865" i="1"/>
  <c r="Y9865" i="1"/>
  <c r="V9866" i="1"/>
  <c r="W9866" i="1"/>
  <c r="X9866" i="1"/>
  <c r="Y9866" i="1"/>
  <c r="V9867" i="1"/>
  <c r="W9867" i="1"/>
  <c r="X9867" i="1"/>
  <c r="Y9867" i="1"/>
  <c r="V9868" i="1"/>
  <c r="W9868" i="1"/>
  <c r="X9868" i="1"/>
  <c r="Y9868" i="1"/>
  <c r="V9869" i="1"/>
  <c r="W9869" i="1"/>
  <c r="X9869" i="1"/>
  <c r="Y9869" i="1"/>
  <c r="V9870" i="1"/>
  <c r="W9870" i="1"/>
  <c r="X9870" i="1"/>
  <c r="Y9870" i="1"/>
  <c r="V9871" i="1"/>
  <c r="W9871" i="1"/>
  <c r="X9871" i="1"/>
  <c r="Y9871" i="1"/>
  <c r="V9872" i="1"/>
  <c r="W9872" i="1"/>
  <c r="X9872" i="1"/>
  <c r="Y9872" i="1"/>
  <c r="V9873" i="1"/>
  <c r="W9873" i="1"/>
  <c r="X9873" i="1"/>
  <c r="Y9873" i="1"/>
  <c r="V9874" i="1"/>
  <c r="W9874" i="1"/>
  <c r="X9874" i="1"/>
  <c r="Y9874" i="1"/>
  <c r="V9875" i="1"/>
  <c r="W9875" i="1"/>
  <c r="X9875" i="1"/>
  <c r="Y9875" i="1"/>
  <c r="V9876" i="1"/>
  <c r="W9876" i="1"/>
  <c r="X9876" i="1"/>
  <c r="Y9876" i="1"/>
  <c r="V9877" i="1"/>
  <c r="W9877" i="1"/>
  <c r="X9877" i="1"/>
  <c r="Y9877" i="1"/>
  <c r="V9878" i="1"/>
  <c r="W9878" i="1"/>
  <c r="X9878" i="1"/>
  <c r="Y9878" i="1"/>
  <c r="V9879" i="1"/>
  <c r="W9879" i="1"/>
  <c r="X9879" i="1"/>
  <c r="Y9879" i="1"/>
  <c r="V9880" i="1"/>
  <c r="W9880" i="1"/>
  <c r="X9880" i="1"/>
  <c r="Y9880" i="1"/>
  <c r="V9881" i="1"/>
  <c r="W9881" i="1"/>
  <c r="X9881" i="1"/>
  <c r="Y9881" i="1"/>
  <c r="V9882" i="1"/>
  <c r="W9882" i="1"/>
  <c r="X9882" i="1"/>
  <c r="Y9882" i="1"/>
  <c r="V9883" i="1"/>
  <c r="W9883" i="1"/>
  <c r="X9883" i="1"/>
  <c r="Y9883" i="1"/>
  <c r="V9884" i="1"/>
  <c r="W9884" i="1"/>
  <c r="X9884" i="1"/>
  <c r="Y9884" i="1"/>
  <c r="V9885" i="1"/>
  <c r="W9885" i="1"/>
  <c r="X9885" i="1"/>
  <c r="Y9885" i="1"/>
  <c r="V9886" i="1"/>
  <c r="W9886" i="1"/>
  <c r="X9886" i="1"/>
  <c r="Y9886" i="1"/>
  <c r="V9887" i="1"/>
  <c r="W9887" i="1"/>
  <c r="X9887" i="1"/>
  <c r="Y9887" i="1"/>
  <c r="V9888" i="1"/>
  <c r="W9888" i="1"/>
  <c r="X9888" i="1"/>
  <c r="Y9888" i="1"/>
  <c r="V9889" i="1"/>
  <c r="W9889" i="1"/>
  <c r="X9889" i="1"/>
  <c r="Y9889" i="1"/>
  <c r="V9890" i="1"/>
  <c r="W9890" i="1"/>
  <c r="X9890" i="1"/>
  <c r="Y9890" i="1"/>
  <c r="V9891" i="1"/>
  <c r="W9891" i="1"/>
  <c r="X9891" i="1"/>
  <c r="Y9891" i="1"/>
  <c r="V9892" i="1"/>
  <c r="W9892" i="1"/>
  <c r="X9892" i="1"/>
  <c r="Y9892" i="1"/>
  <c r="V9893" i="1"/>
  <c r="W9893" i="1"/>
  <c r="X9893" i="1"/>
  <c r="Y9893" i="1"/>
  <c r="V9894" i="1"/>
  <c r="W9894" i="1"/>
  <c r="X9894" i="1"/>
  <c r="Y9894" i="1"/>
  <c r="V9895" i="1"/>
  <c r="W9895" i="1"/>
  <c r="X9895" i="1"/>
  <c r="Y9895" i="1"/>
  <c r="V9896" i="1"/>
  <c r="W9896" i="1"/>
  <c r="X9896" i="1"/>
  <c r="Y9896" i="1"/>
  <c r="V9897" i="1"/>
  <c r="W9897" i="1"/>
  <c r="X9897" i="1"/>
  <c r="Y9897" i="1"/>
  <c r="V9898" i="1"/>
  <c r="W9898" i="1"/>
  <c r="X9898" i="1"/>
  <c r="Y9898" i="1"/>
  <c r="V9899" i="1"/>
  <c r="W9899" i="1"/>
  <c r="X9899" i="1"/>
  <c r="Y9899" i="1"/>
  <c r="V9900" i="1"/>
  <c r="W9900" i="1"/>
  <c r="X9900" i="1"/>
  <c r="Y9900" i="1"/>
  <c r="V9901" i="1"/>
  <c r="W9901" i="1"/>
  <c r="X9901" i="1"/>
  <c r="Y9901" i="1"/>
  <c r="V9902" i="1"/>
  <c r="W9902" i="1"/>
  <c r="X9902" i="1"/>
  <c r="Y9902" i="1"/>
  <c r="V9903" i="1"/>
  <c r="W9903" i="1"/>
  <c r="X9903" i="1"/>
  <c r="Y9903" i="1"/>
  <c r="V9904" i="1"/>
  <c r="W9904" i="1"/>
  <c r="X9904" i="1"/>
  <c r="Y9904" i="1"/>
  <c r="V9905" i="1"/>
  <c r="W9905" i="1"/>
  <c r="X9905" i="1"/>
  <c r="Y9905" i="1"/>
  <c r="V9906" i="1"/>
  <c r="W9906" i="1"/>
  <c r="X9906" i="1"/>
  <c r="Y9906" i="1"/>
  <c r="V9907" i="1"/>
  <c r="W9907" i="1"/>
  <c r="X9907" i="1"/>
  <c r="Y9907" i="1"/>
  <c r="V9908" i="1"/>
  <c r="W9908" i="1"/>
  <c r="X9908" i="1"/>
  <c r="Y9908" i="1"/>
  <c r="V9909" i="1"/>
  <c r="W9909" i="1"/>
  <c r="X9909" i="1"/>
  <c r="Y9909" i="1"/>
  <c r="V9910" i="1"/>
  <c r="W9910" i="1"/>
  <c r="X9910" i="1"/>
  <c r="Y9910" i="1"/>
  <c r="V9911" i="1"/>
  <c r="W9911" i="1"/>
  <c r="X9911" i="1"/>
  <c r="Y9911" i="1"/>
  <c r="V9912" i="1"/>
  <c r="W9912" i="1"/>
  <c r="X9912" i="1"/>
  <c r="Y9912" i="1"/>
  <c r="V9913" i="1"/>
  <c r="W9913" i="1"/>
  <c r="X9913" i="1"/>
  <c r="Y9913" i="1"/>
  <c r="V9914" i="1"/>
  <c r="W9914" i="1"/>
  <c r="X9914" i="1"/>
  <c r="Y9914" i="1"/>
  <c r="V9915" i="1"/>
  <c r="W9915" i="1"/>
  <c r="X9915" i="1"/>
  <c r="Y9915" i="1"/>
  <c r="V9916" i="1"/>
  <c r="W9916" i="1"/>
  <c r="X9916" i="1"/>
  <c r="Y9916" i="1"/>
  <c r="V9917" i="1"/>
  <c r="W9917" i="1"/>
  <c r="X9917" i="1"/>
  <c r="Y9917" i="1"/>
  <c r="V9918" i="1"/>
  <c r="W9918" i="1"/>
  <c r="X9918" i="1"/>
  <c r="Y9918" i="1"/>
  <c r="V9919" i="1"/>
  <c r="W9919" i="1"/>
  <c r="X9919" i="1"/>
  <c r="Y9919" i="1"/>
  <c r="V9920" i="1"/>
  <c r="W9920" i="1"/>
  <c r="X9920" i="1"/>
  <c r="Y9920" i="1"/>
  <c r="V9921" i="1"/>
  <c r="W9921" i="1"/>
  <c r="X9921" i="1"/>
  <c r="Y9921" i="1"/>
  <c r="V9922" i="1"/>
  <c r="W9922" i="1"/>
  <c r="X9922" i="1"/>
  <c r="Y9922" i="1"/>
  <c r="V9923" i="1"/>
  <c r="W9923" i="1"/>
  <c r="X9923" i="1"/>
  <c r="Y9923" i="1"/>
  <c r="V9924" i="1"/>
  <c r="W9924" i="1"/>
  <c r="X9924" i="1"/>
  <c r="Y9924" i="1"/>
  <c r="V9925" i="1"/>
  <c r="W9925" i="1"/>
  <c r="X9925" i="1"/>
  <c r="Y9925" i="1"/>
  <c r="V9926" i="1"/>
  <c r="W9926" i="1"/>
  <c r="X9926" i="1"/>
  <c r="Y9926" i="1"/>
  <c r="V9927" i="1"/>
  <c r="W9927" i="1"/>
  <c r="X9927" i="1"/>
  <c r="Y9927" i="1"/>
  <c r="V9928" i="1"/>
  <c r="W9928" i="1"/>
  <c r="X9928" i="1"/>
  <c r="Y9928" i="1"/>
  <c r="V9929" i="1"/>
  <c r="W9929" i="1"/>
  <c r="X9929" i="1"/>
  <c r="Y9929" i="1"/>
  <c r="V9930" i="1"/>
  <c r="W9930" i="1"/>
  <c r="X9930" i="1"/>
  <c r="Y9930" i="1"/>
  <c r="V9931" i="1"/>
  <c r="W9931" i="1"/>
  <c r="X9931" i="1"/>
  <c r="Y9931" i="1"/>
  <c r="V9932" i="1"/>
  <c r="W9932" i="1"/>
  <c r="X9932" i="1"/>
  <c r="Y9932" i="1"/>
  <c r="V9933" i="1"/>
  <c r="W9933" i="1"/>
  <c r="X9933" i="1"/>
  <c r="Y9933" i="1"/>
  <c r="V9934" i="1"/>
  <c r="W9934" i="1"/>
  <c r="X9934" i="1"/>
  <c r="Y9934" i="1"/>
  <c r="V9935" i="1"/>
  <c r="W9935" i="1"/>
  <c r="X9935" i="1"/>
  <c r="Y9935" i="1"/>
  <c r="V9936" i="1"/>
  <c r="W9936" i="1"/>
  <c r="X9936" i="1"/>
  <c r="Y9936" i="1"/>
  <c r="V9937" i="1"/>
  <c r="W9937" i="1"/>
  <c r="X9937" i="1"/>
  <c r="Y9937" i="1"/>
  <c r="V9938" i="1"/>
  <c r="W9938" i="1"/>
  <c r="X9938" i="1"/>
  <c r="Y9938" i="1"/>
  <c r="V9939" i="1"/>
  <c r="W9939" i="1"/>
  <c r="X9939" i="1"/>
  <c r="Y9939" i="1"/>
  <c r="V9940" i="1"/>
  <c r="W9940" i="1"/>
  <c r="X9940" i="1"/>
  <c r="Y9940" i="1"/>
  <c r="V9941" i="1"/>
  <c r="W9941" i="1"/>
  <c r="X9941" i="1"/>
  <c r="Y9941" i="1"/>
  <c r="V9942" i="1"/>
  <c r="W9942" i="1"/>
  <c r="X9942" i="1"/>
  <c r="Y9942" i="1"/>
  <c r="V9943" i="1"/>
  <c r="W9943" i="1"/>
  <c r="X9943" i="1"/>
  <c r="Y9943" i="1"/>
  <c r="V9944" i="1"/>
  <c r="W9944" i="1"/>
  <c r="X9944" i="1"/>
  <c r="Y9944" i="1"/>
  <c r="V9945" i="1"/>
  <c r="W9945" i="1"/>
  <c r="X9945" i="1"/>
  <c r="Y9945" i="1"/>
  <c r="V9946" i="1"/>
  <c r="W9946" i="1"/>
  <c r="X9946" i="1"/>
  <c r="Y9946" i="1"/>
  <c r="V9947" i="1"/>
  <c r="W9947" i="1"/>
  <c r="X9947" i="1"/>
  <c r="Y9947" i="1"/>
  <c r="V9948" i="1"/>
  <c r="W9948" i="1"/>
  <c r="X9948" i="1"/>
  <c r="Y9948" i="1"/>
  <c r="V9949" i="1"/>
  <c r="W9949" i="1"/>
  <c r="X9949" i="1"/>
  <c r="Y9949" i="1"/>
  <c r="V9950" i="1"/>
  <c r="W9950" i="1"/>
  <c r="X9950" i="1"/>
  <c r="Y9950" i="1"/>
  <c r="V9951" i="1"/>
  <c r="W9951" i="1"/>
  <c r="X9951" i="1"/>
  <c r="Y9951" i="1"/>
  <c r="V9952" i="1"/>
  <c r="W9952" i="1"/>
  <c r="X9952" i="1"/>
  <c r="Y9952" i="1"/>
  <c r="V9953" i="1"/>
  <c r="W9953" i="1"/>
  <c r="X9953" i="1"/>
  <c r="Y9953" i="1"/>
  <c r="V9954" i="1"/>
  <c r="W9954" i="1"/>
  <c r="X9954" i="1"/>
  <c r="Y9954" i="1"/>
  <c r="V9955" i="1"/>
  <c r="W9955" i="1"/>
  <c r="X9955" i="1"/>
  <c r="Y9955" i="1"/>
  <c r="V9956" i="1"/>
  <c r="W9956" i="1"/>
  <c r="X9956" i="1"/>
  <c r="Y9956" i="1"/>
  <c r="V9957" i="1"/>
  <c r="W9957" i="1"/>
  <c r="X9957" i="1"/>
  <c r="Y9957" i="1"/>
  <c r="V9958" i="1"/>
  <c r="W9958" i="1"/>
  <c r="X9958" i="1"/>
  <c r="Y9958" i="1"/>
  <c r="V9959" i="1"/>
  <c r="W9959" i="1"/>
  <c r="X9959" i="1"/>
  <c r="Y9959" i="1"/>
  <c r="V9960" i="1"/>
  <c r="W9960" i="1"/>
  <c r="X9960" i="1"/>
  <c r="Y9960" i="1"/>
  <c r="V9961" i="1"/>
  <c r="W9961" i="1"/>
  <c r="X9961" i="1"/>
  <c r="Y9961" i="1"/>
  <c r="V9962" i="1"/>
  <c r="W9962" i="1"/>
  <c r="X9962" i="1"/>
  <c r="Y9962" i="1"/>
  <c r="V9963" i="1"/>
  <c r="W9963" i="1"/>
  <c r="X9963" i="1"/>
  <c r="Y9963" i="1"/>
  <c r="V9964" i="1"/>
  <c r="W9964" i="1"/>
  <c r="X9964" i="1"/>
  <c r="Y9964" i="1"/>
  <c r="V9965" i="1"/>
  <c r="W9965" i="1"/>
  <c r="X9965" i="1"/>
  <c r="Y9965" i="1"/>
  <c r="V9966" i="1"/>
  <c r="W9966" i="1"/>
  <c r="X9966" i="1"/>
  <c r="Y9966" i="1"/>
  <c r="V9967" i="1"/>
  <c r="W9967" i="1"/>
  <c r="X9967" i="1"/>
  <c r="Y9967" i="1"/>
  <c r="V9968" i="1"/>
  <c r="W9968" i="1"/>
  <c r="X9968" i="1"/>
  <c r="Y9968" i="1"/>
  <c r="V9969" i="1"/>
  <c r="W9969" i="1"/>
  <c r="X9969" i="1"/>
  <c r="Y9969" i="1"/>
  <c r="V9970" i="1"/>
  <c r="W9970" i="1"/>
  <c r="X9970" i="1"/>
  <c r="Y9970" i="1"/>
  <c r="V9971" i="1"/>
  <c r="W9971" i="1"/>
  <c r="X9971" i="1"/>
  <c r="Y9971" i="1"/>
  <c r="V9972" i="1"/>
  <c r="W9972" i="1"/>
  <c r="X9972" i="1"/>
  <c r="Y9972" i="1"/>
  <c r="V9973" i="1"/>
  <c r="W9973" i="1"/>
  <c r="X9973" i="1"/>
  <c r="Y9973" i="1"/>
  <c r="V9974" i="1"/>
  <c r="W9974" i="1"/>
  <c r="X9974" i="1"/>
  <c r="Y9974" i="1"/>
  <c r="V9975" i="1"/>
  <c r="W9975" i="1"/>
  <c r="X9975" i="1"/>
  <c r="Y9975" i="1"/>
  <c r="V9976" i="1"/>
  <c r="W9976" i="1"/>
  <c r="X9976" i="1"/>
  <c r="Y9976" i="1"/>
  <c r="V9977" i="1"/>
  <c r="W9977" i="1"/>
  <c r="X9977" i="1"/>
  <c r="Y9977" i="1"/>
  <c r="V9978" i="1"/>
  <c r="W9978" i="1"/>
  <c r="X9978" i="1"/>
  <c r="Y9978" i="1"/>
  <c r="V9979" i="1"/>
  <c r="W9979" i="1"/>
  <c r="X9979" i="1"/>
  <c r="Y9979" i="1"/>
  <c r="V9980" i="1"/>
  <c r="W9980" i="1"/>
  <c r="X9980" i="1"/>
  <c r="Y9980" i="1"/>
  <c r="V9981" i="1"/>
  <c r="W9981" i="1"/>
  <c r="X9981" i="1"/>
  <c r="Y9981" i="1"/>
  <c r="V9982" i="1"/>
  <c r="W9982" i="1"/>
  <c r="X9982" i="1"/>
  <c r="Y9982" i="1"/>
  <c r="V9983" i="1"/>
  <c r="W9983" i="1"/>
  <c r="X9983" i="1"/>
  <c r="Y9983" i="1"/>
  <c r="V9984" i="1"/>
  <c r="W9984" i="1"/>
  <c r="X9984" i="1"/>
  <c r="Y9984" i="1"/>
  <c r="V9985" i="1"/>
  <c r="W9985" i="1"/>
  <c r="X9985" i="1"/>
  <c r="Y9985" i="1"/>
  <c r="V9986" i="1"/>
  <c r="W9986" i="1"/>
  <c r="X9986" i="1"/>
  <c r="Y9986" i="1"/>
  <c r="V9987" i="1"/>
  <c r="W9987" i="1"/>
  <c r="X9987" i="1"/>
  <c r="Y9987" i="1"/>
  <c r="V9988" i="1"/>
  <c r="W9988" i="1"/>
  <c r="X9988" i="1"/>
  <c r="Y9988" i="1"/>
  <c r="V9989" i="1"/>
  <c r="W9989" i="1"/>
  <c r="X9989" i="1"/>
  <c r="Y9989" i="1"/>
  <c r="V9990" i="1"/>
  <c r="W9990" i="1"/>
  <c r="X9990" i="1"/>
  <c r="Y9990" i="1"/>
  <c r="V9991" i="1"/>
  <c r="W9991" i="1"/>
  <c r="X9991" i="1"/>
  <c r="Y9991" i="1"/>
  <c r="V9992" i="1"/>
  <c r="W9992" i="1"/>
  <c r="X9992" i="1"/>
  <c r="Y9992" i="1"/>
  <c r="V9993" i="1"/>
  <c r="W9993" i="1"/>
  <c r="X9993" i="1"/>
  <c r="Y9993" i="1"/>
  <c r="V9994" i="1"/>
  <c r="W9994" i="1"/>
  <c r="X9994" i="1"/>
  <c r="Y9994" i="1"/>
  <c r="V9995" i="1"/>
  <c r="W9995" i="1"/>
  <c r="X9995" i="1"/>
  <c r="Y9995" i="1"/>
  <c r="Y2" i="1"/>
  <c r="X2" i="1"/>
  <c r="W2" i="1"/>
  <c r="V2" i="1"/>
  <c r="H794" i="3"/>
  <c r="J794" i="3" s="1"/>
  <c r="H793" i="3"/>
  <c r="J793" i="3" s="1"/>
  <c r="H792" i="3"/>
  <c r="J792" i="3" s="1"/>
  <c r="H791" i="3"/>
  <c r="J791" i="3" s="1"/>
  <c r="H790" i="3"/>
  <c r="J790" i="3" s="1"/>
  <c r="H789" i="3"/>
  <c r="J789" i="3" s="1"/>
  <c r="H788" i="3"/>
  <c r="J788" i="3" s="1"/>
  <c r="H787" i="3"/>
  <c r="J787" i="3" s="1"/>
  <c r="H786" i="3"/>
  <c r="J786" i="3" s="1"/>
  <c r="H785" i="3"/>
  <c r="J785" i="3" s="1"/>
  <c r="H784" i="3"/>
  <c r="H783" i="3"/>
  <c r="J783" i="3" s="1"/>
  <c r="H782" i="3"/>
  <c r="J782" i="3" s="1"/>
  <c r="H781" i="3"/>
  <c r="J781" i="3" s="1"/>
  <c r="H780" i="3"/>
  <c r="J780" i="3" s="1"/>
  <c r="H779" i="3"/>
  <c r="H778" i="3"/>
  <c r="H777" i="3"/>
  <c r="H776" i="3"/>
  <c r="H775" i="3"/>
  <c r="H774" i="3"/>
  <c r="J774" i="3" s="1"/>
  <c r="H773" i="3"/>
  <c r="J773" i="3" s="1"/>
  <c r="H772" i="3"/>
  <c r="H771" i="3"/>
  <c r="H770" i="3"/>
  <c r="H769" i="3"/>
  <c r="H768" i="3"/>
  <c r="H767" i="3"/>
  <c r="J767" i="3" s="1"/>
  <c r="H766" i="3"/>
  <c r="J766" i="3" s="1"/>
  <c r="H765" i="3"/>
  <c r="J765" i="3" s="1"/>
  <c r="H764" i="3"/>
  <c r="H763" i="3"/>
  <c r="J763" i="3" s="1"/>
  <c r="H762" i="3"/>
  <c r="J762" i="3" s="1"/>
  <c r="H761" i="3"/>
  <c r="J761" i="3" s="1"/>
  <c r="H760" i="3"/>
  <c r="J760" i="3" s="1"/>
  <c r="H759" i="3"/>
  <c r="H758" i="3"/>
  <c r="H757" i="3"/>
  <c r="J757" i="3" s="1"/>
  <c r="H756" i="3"/>
  <c r="H755" i="3"/>
  <c r="H754" i="3"/>
  <c r="H753" i="3"/>
  <c r="J753" i="3" s="1"/>
  <c r="H752" i="3"/>
  <c r="H751" i="3"/>
  <c r="H750" i="3"/>
  <c r="J750" i="3" s="1"/>
  <c r="H749" i="3"/>
  <c r="J749" i="3" s="1"/>
  <c r="H748" i="3"/>
  <c r="H747" i="3"/>
  <c r="J747" i="3" s="1"/>
  <c r="H746" i="3"/>
  <c r="J746" i="3" s="1"/>
  <c r="H745" i="3"/>
  <c r="J745" i="3" s="1"/>
  <c r="H744" i="3"/>
  <c r="J744" i="3" s="1"/>
  <c r="H743" i="3"/>
  <c r="J743" i="3" s="1"/>
  <c r="H742" i="3"/>
  <c r="J742" i="3" s="1"/>
  <c r="H741" i="3"/>
  <c r="H740" i="3"/>
  <c r="J740" i="3" s="1"/>
  <c r="H739" i="3"/>
  <c r="H738" i="3"/>
  <c r="H737" i="3"/>
  <c r="J737" i="3" s="1"/>
  <c r="H736" i="3"/>
  <c r="H735" i="3"/>
  <c r="H734" i="3"/>
  <c r="J734" i="3" s="1"/>
  <c r="H733" i="3"/>
  <c r="J733" i="3" s="1"/>
  <c r="H732" i="3"/>
  <c r="H731" i="3"/>
  <c r="H730" i="3"/>
  <c r="H729" i="3"/>
  <c r="J729" i="3" s="1"/>
  <c r="H728" i="3"/>
  <c r="J728" i="3" s="1"/>
  <c r="H727" i="3"/>
  <c r="J727" i="3" s="1"/>
  <c r="H726" i="3"/>
  <c r="J726" i="3" s="1"/>
  <c r="H725" i="3"/>
  <c r="H724" i="3"/>
  <c r="J724" i="3" s="1"/>
  <c r="H723" i="3"/>
  <c r="J723" i="3" s="1"/>
  <c r="H722" i="3"/>
  <c r="J722" i="3" s="1"/>
  <c r="H721" i="3"/>
  <c r="H720" i="3"/>
  <c r="H719" i="3"/>
  <c r="H718" i="3"/>
  <c r="J718" i="3" s="1"/>
  <c r="H717" i="3"/>
  <c r="J717" i="3" s="1"/>
  <c r="H716" i="3"/>
  <c r="H715" i="3"/>
  <c r="H714" i="3"/>
  <c r="H713" i="3"/>
  <c r="H712" i="3"/>
  <c r="J712" i="3" s="1"/>
  <c r="H711" i="3"/>
  <c r="J711" i="3" s="1"/>
  <c r="H710" i="3"/>
  <c r="J710" i="3" s="1"/>
  <c r="H709" i="3"/>
  <c r="H708" i="3"/>
  <c r="J708" i="3" s="1"/>
  <c r="H707" i="3"/>
  <c r="J707" i="3" s="1"/>
  <c r="H706" i="3"/>
  <c r="J706" i="3" s="1"/>
  <c r="H705" i="3"/>
  <c r="H704" i="3"/>
  <c r="H703" i="3"/>
  <c r="J703" i="3" s="1"/>
  <c r="H702" i="3"/>
  <c r="J702" i="3" s="1"/>
  <c r="H701" i="3"/>
  <c r="J701" i="3" s="1"/>
  <c r="H700" i="3"/>
  <c r="J700" i="3" s="1"/>
  <c r="H699" i="3"/>
  <c r="J699" i="3" s="1"/>
  <c r="H698" i="3"/>
  <c r="J698" i="3" s="1"/>
  <c r="H697" i="3"/>
  <c r="H696" i="3"/>
  <c r="H695" i="3"/>
  <c r="J695" i="3" s="1"/>
  <c r="H694" i="3"/>
  <c r="J694" i="3" s="1"/>
  <c r="H693" i="3"/>
  <c r="H692" i="3"/>
  <c r="J692" i="3" s="1"/>
  <c r="H691" i="3"/>
  <c r="J691" i="3" s="1"/>
  <c r="H690" i="3"/>
  <c r="J690" i="3" s="1"/>
  <c r="H689" i="3"/>
  <c r="H688" i="3"/>
  <c r="J688" i="3" s="1"/>
  <c r="H687" i="3"/>
  <c r="J687" i="3" s="1"/>
  <c r="H686" i="3"/>
  <c r="J686" i="3" s="1"/>
  <c r="H685" i="3"/>
  <c r="J685" i="3" s="1"/>
  <c r="H684" i="3"/>
  <c r="J684" i="3" s="1"/>
  <c r="H683" i="3"/>
  <c r="H682" i="3"/>
  <c r="H681" i="3"/>
  <c r="J681" i="3" s="1"/>
  <c r="H680" i="3"/>
  <c r="J680" i="3" s="1"/>
  <c r="H679" i="3"/>
  <c r="J679" i="3" s="1"/>
  <c r="H678" i="3"/>
  <c r="J678" i="3" s="1"/>
  <c r="H677" i="3"/>
  <c r="H676" i="3"/>
  <c r="J676" i="3" s="1"/>
  <c r="H675" i="3"/>
  <c r="J675" i="3" s="1"/>
  <c r="H674" i="3"/>
  <c r="H673" i="3"/>
  <c r="H672" i="3"/>
  <c r="H671" i="3"/>
  <c r="J671" i="3" s="1"/>
  <c r="H670" i="3"/>
  <c r="J670" i="3" s="1"/>
  <c r="H669" i="3"/>
  <c r="J669" i="3" s="1"/>
  <c r="H668" i="3"/>
  <c r="J668" i="3" s="1"/>
  <c r="H667" i="3"/>
  <c r="H666" i="3"/>
  <c r="H665" i="3"/>
  <c r="H664" i="3"/>
  <c r="H663" i="3"/>
  <c r="H662" i="3"/>
  <c r="H661" i="3"/>
  <c r="H660" i="3"/>
  <c r="H659" i="3"/>
  <c r="J659" i="3" s="1"/>
  <c r="H658" i="3"/>
  <c r="J658" i="3" s="1"/>
  <c r="H657" i="3"/>
  <c r="H656" i="3"/>
  <c r="H655" i="3"/>
  <c r="J655" i="3" s="1"/>
  <c r="H654" i="3"/>
  <c r="J654" i="3" s="1"/>
  <c r="H653" i="3"/>
  <c r="J653" i="3" s="1"/>
  <c r="H652" i="3"/>
  <c r="J652" i="3" s="1"/>
  <c r="H651" i="3"/>
  <c r="H650" i="3"/>
  <c r="H649" i="3"/>
  <c r="J649" i="3" s="1"/>
  <c r="H648" i="3"/>
  <c r="J648" i="3" s="1"/>
  <c r="H647" i="3"/>
  <c r="H646" i="3"/>
  <c r="J646" i="3" s="1"/>
  <c r="H645" i="3"/>
  <c r="H644" i="3"/>
  <c r="H643" i="3"/>
  <c r="H642" i="3"/>
  <c r="H641" i="3"/>
  <c r="H640" i="3"/>
  <c r="H639" i="3"/>
  <c r="J639" i="3" s="1"/>
  <c r="H638" i="3"/>
  <c r="H637" i="3"/>
  <c r="J637" i="3" s="1"/>
  <c r="H636" i="3"/>
  <c r="J636" i="3" s="1"/>
  <c r="H635" i="3"/>
  <c r="J635" i="3" s="1"/>
  <c r="H634" i="3"/>
  <c r="J634" i="3" s="1"/>
  <c r="H633" i="3"/>
  <c r="J633" i="3" s="1"/>
  <c r="H632" i="3"/>
  <c r="H631" i="3"/>
  <c r="H630" i="3"/>
  <c r="H629" i="3"/>
  <c r="H628" i="3"/>
  <c r="J628" i="3" s="1"/>
  <c r="H627" i="3"/>
  <c r="J627" i="3" s="1"/>
  <c r="H626" i="3"/>
  <c r="H625" i="3"/>
  <c r="H624" i="3"/>
  <c r="H623" i="3"/>
  <c r="J623" i="3" s="1"/>
  <c r="H622" i="3"/>
  <c r="J622" i="3" s="1"/>
  <c r="H621" i="3"/>
  <c r="H620" i="3"/>
  <c r="J620" i="3" s="1"/>
  <c r="H619" i="3"/>
  <c r="J619" i="3" s="1"/>
  <c r="H618" i="3"/>
  <c r="J618" i="3" s="1"/>
  <c r="H617" i="3"/>
  <c r="J617" i="3" s="1"/>
  <c r="H616" i="3"/>
  <c r="J616" i="3" s="1"/>
  <c r="H615" i="3"/>
  <c r="J615" i="3" s="1"/>
  <c r="H614" i="3"/>
  <c r="H613" i="3"/>
  <c r="H612" i="3"/>
  <c r="H611" i="3"/>
  <c r="H610" i="3"/>
  <c r="H609" i="3"/>
  <c r="H608" i="3"/>
  <c r="H607" i="3"/>
  <c r="J607" i="3" s="1"/>
  <c r="H606" i="3"/>
  <c r="J606" i="3" s="1"/>
  <c r="H605" i="3"/>
  <c r="J605" i="3" s="1"/>
  <c r="H604" i="3"/>
  <c r="H603" i="3"/>
  <c r="J603" i="3" s="1"/>
  <c r="H602" i="3"/>
  <c r="J602" i="3" s="1"/>
  <c r="H601" i="3"/>
  <c r="H600" i="3"/>
  <c r="J600" i="3" s="1"/>
  <c r="H599" i="3"/>
  <c r="J599" i="3" s="1"/>
  <c r="H598" i="3"/>
  <c r="J598" i="3" s="1"/>
  <c r="H597" i="3"/>
  <c r="J597" i="3" s="1"/>
  <c r="H596" i="3"/>
  <c r="J596" i="3" s="1"/>
  <c r="H595" i="3"/>
  <c r="J595" i="3" s="1"/>
  <c r="H594" i="3"/>
  <c r="H593" i="3"/>
  <c r="H592" i="3"/>
  <c r="H591" i="3"/>
  <c r="H590" i="3"/>
  <c r="J590" i="3" s="1"/>
  <c r="H589" i="3"/>
  <c r="J589" i="3" s="1"/>
  <c r="H588" i="3"/>
  <c r="H587" i="3"/>
  <c r="H586" i="3"/>
  <c r="J586" i="3" s="1"/>
  <c r="H585" i="3"/>
  <c r="J585" i="3" s="1"/>
  <c r="H584" i="3"/>
  <c r="J584" i="3" s="1"/>
  <c r="H583" i="3"/>
  <c r="J583" i="3" s="1"/>
  <c r="H582" i="3"/>
  <c r="J582" i="3" s="1"/>
  <c r="H581" i="3"/>
  <c r="H580" i="3"/>
  <c r="J580" i="3" s="1"/>
  <c r="H579" i="3"/>
  <c r="J579" i="3" s="1"/>
  <c r="H578" i="3"/>
  <c r="J578" i="3" s="1"/>
  <c r="H577" i="3"/>
  <c r="H576" i="3"/>
  <c r="H575" i="3"/>
  <c r="J575" i="3" s="1"/>
  <c r="H574" i="3"/>
  <c r="J574" i="3" s="1"/>
  <c r="H573" i="3"/>
  <c r="J573" i="3" s="1"/>
  <c r="H572" i="3"/>
  <c r="H571" i="3"/>
  <c r="H570" i="3"/>
  <c r="H569" i="3"/>
  <c r="J569" i="3" s="1"/>
  <c r="H568" i="3"/>
  <c r="J568" i="3" s="1"/>
  <c r="H567" i="3"/>
  <c r="J567" i="3" s="1"/>
  <c r="H566" i="3"/>
  <c r="J566" i="3" s="1"/>
  <c r="H565" i="3"/>
  <c r="H564" i="3"/>
  <c r="J564" i="3" s="1"/>
  <c r="H563" i="3"/>
  <c r="J563" i="3" s="1"/>
  <c r="H562" i="3"/>
  <c r="J562" i="3" s="1"/>
  <c r="H561" i="3"/>
  <c r="H560" i="3"/>
  <c r="J560" i="3" s="1"/>
  <c r="H559" i="3"/>
  <c r="J559" i="3" s="1"/>
  <c r="H558" i="3"/>
  <c r="J558" i="3" s="1"/>
  <c r="H557" i="3"/>
  <c r="J557" i="3" s="1"/>
  <c r="H556" i="3"/>
  <c r="J556" i="3" s="1"/>
  <c r="H555" i="3"/>
  <c r="J555" i="3" s="1"/>
  <c r="H554" i="3"/>
  <c r="J554" i="3" s="1"/>
  <c r="H553" i="3"/>
  <c r="J553" i="3" s="1"/>
  <c r="H552" i="3"/>
  <c r="J552" i="3" s="1"/>
  <c r="H551" i="3"/>
  <c r="J551" i="3" s="1"/>
  <c r="H550" i="3"/>
  <c r="H549" i="3"/>
  <c r="H548" i="3"/>
  <c r="J548" i="3" s="1"/>
  <c r="H547" i="3"/>
  <c r="J547" i="3" s="1"/>
  <c r="H546" i="3"/>
  <c r="J546" i="3" s="1"/>
  <c r="H545" i="3"/>
  <c r="H544" i="3"/>
  <c r="H543" i="3"/>
  <c r="J543" i="3" s="1"/>
  <c r="H542" i="3"/>
  <c r="J542" i="3" s="1"/>
  <c r="H541" i="3"/>
  <c r="J541" i="3" s="1"/>
  <c r="H540" i="3"/>
  <c r="J540" i="3" s="1"/>
  <c r="H539" i="3"/>
  <c r="J539" i="3" s="1"/>
  <c r="H538" i="3"/>
  <c r="J538" i="3" s="1"/>
  <c r="H537" i="3"/>
  <c r="J537" i="3" s="1"/>
  <c r="H536" i="3"/>
  <c r="J536" i="3" s="1"/>
  <c r="H535" i="3"/>
  <c r="H534" i="3"/>
  <c r="J534" i="3" s="1"/>
  <c r="H533" i="3"/>
  <c r="H532" i="3"/>
  <c r="H531" i="3"/>
  <c r="H530" i="3"/>
  <c r="J530" i="3" s="1"/>
  <c r="H529" i="3"/>
  <c r="H528" i="3"/>
  <c r="H527" i="3"/>
  <c r="J527" i="3" s="1"/>
  <c r="H526" i="3"/>
  <c r="J526" i="3" s="1"/>
  <c r="H525" i="3"/>
  <c r="J525" i="3" s="1"/>
  <c r="H524" i="3"/>
  <c r="J524" i="3" s="1"/>
  <c r="H523" i="3"/>
  <c r="J523" i="3" s="1"/>
  <c r="H522" i="3"/>
  <c r="J522" i="3" s="1"/>
  <c r="H521" i="3"/>
  <c r="J521" i="3" s="1"/>
  <c r="H520" i="3"/>
  <c r="J520" i="3" s="1"/>
  <c r="H519" i="3"/>
  <c r="J519" i="3" s="1"/>
  <c r="H518" i="3"/>
  <c r="J518" i="3" s="1"/>
  <c r="H517" i="3"/>
  <c r="H516" i="3"/>
  <c r="J516" i="3" s="1"/>
  <c r="H515" i="3"/>
  <c r="H514" i="3"/>
  <c r="J514" i="3" s="1"/>
  <c r="H513" i="3"/>
  <c r="H512" i="3"/>
  <c r="H511" i="3"/>
  <c r="J511" i="3" s="1"/>
  <c r="H510" i="3"/>
  <c r="J510" i="3" s="1"/>
  <c r="H509" i="3"/>
  <c r="J509" i="3" s="1"/>
  <c r="H508" i="3"/>
  <c r="J508" i="3" s="1"/>
  <c r="H507" i="3"/>
  <c r="H506" i="3"/>
  <c r="H505" i="3"/>
  <c r="H504" i="3"/>
  <c r="H503" i="3"/>
  <c r="J503" i="3" s="1"/>
  <c r="H502" i="3"/>
  <c r="J502" i="3" s="1"/>
  <c r="H501" i="3"/>
  <c r="H500" i="3"/>
  <c r="J500" i="3" s="1"/>
  <c r="H499" i="3"/>
  <c r="J499" i="3" s="1"/>
  <c r="H498" i="3"/>
  <c r="J498" i="3" s="1"/>
  <c r="H497" i="3"/>
  <c r="H496" i="3"/>
  <c r="H495" i="3"/>
  <c r="J495" i="3" s="1"/>
  <c r="H494" i="3"/>
  <c r="J494" i="3" s="1"/>
  <c r="H493" i="3"/>
  <c r="J493" i="3" s="1"/>
  <c r="H492" i="3"/>
  <c r="J492" i="3" s="1"/>
  <c r="H491" i="3"/>
  <c r="J491" i="3" s="1"/>
  <c r="H490" i="3"/>
  <c r="J490" i="3" s="1"/>
  <c r="H489" i="3"/>
  <c r="J489" i="3" s="1"/>
  <c r="H488" i="3"/>
  <c r="H487" i="3"/>
  <c r="H486" i="3"/>
  <c r="H485" i="3"/>
  <c r="H484" i="3"/>
  <c r="J484" i="3" s="1"/>
  <c r="H483" i="3"/>
  <c r="J483" i="3" s="1"/>
  <c r="H482" i="3"/>
  <c r="J482" i="3" s="1"/>
  <c r="H481" i="3"/>
  <c r="H480" i="3"/>
  <c r="H479" i="3"/>
  <c r="J479" i="3" s="1"/>
  <c r="H478" i="3"/>
  <c r="H477" i="3"/>
  <c r="J477" i="3" s="1"/>
  <c r="H476" i="3"/>
  <c r="H475" i="3"/>
  <c r="H474" i="3"/>
  <c r="H473" i="3"/>
  <c r="J473" i="3" s="1"/>
  <c r="H472" i="3"/>
  <c r="H471" i="3"/>
  <c r="J471" i="3" s="1"/>
  <c r="H470" i="3"/>
  <c r="J470" i="3" s="1"/>
  <c r="H469" i="3"/>
  <c r="H468" i="3"/>
  <c r="H467" i="3"/>
  <c r="J467" i="3" s="1"/>
  <c r="H466" i="3"/>
  <c r="H465" i="3"/>
  <c r="H464" i="3"/>
  <c r="H463" i="3"/>
  <c r="J463" i="3" s="1"/>
  <c r="H462" i="3"/>
  <c r="J462" i="3" s="1"/>
  <c r="H461" i="3"/>
  <c r="J461" i="3" s="1"/>
  <c r="H460" i="3"/>
  <c r="J460" i="3" s="1"/>
  <c r="H459" i="3"/>
  <c r="H458" i="3"/>
  <c r="H457" i="3"/>
  <c r="H456" i="3"/>
  <c r="H455" i="3"/>
  <c r="J455" i="3" s="1"/>
  <c r="H454" i="3"/>
  <c r="H453" i="3"/>
  <c r="H452" i="3"/>
  <c r="J452" i="3" s="1"/>
  <c r="H451" i="3"/>
  <c r="J451" i="3" s="1"/>
  <c r="H450" i="3"/>
  <c r="H449" i="3"/>
  <c r="H448" i="3"/>
  <c r="H447" i="3"/>
  <c r="H446" i="3"/>
  <c r="J446" i="3" s="1"/>
  <c r="H445" i="3"/>
  <c r="J445" i="3" s="1"/>
  <c r="H444" i="3"/>
  <c r="J444" i="3" s="1"/>
  <c r="H443" i="3"/>
  <c r="H442" i="3"/>
  <c r="H441" i="3"/>
  <c r="H440" i="3"/>
  <c r="J440" i="3" s="1"/>
  <c r="H439" i="3"/>
  <c r="H438" i="3"/>
  <c r="H437" i="3"/>
  <c r="H436" i="3"/>
  <c r="H435" i="3"/>
  <c r="H434" i="3"/>
  <c r="H433" i="3"/>
  <c r="H432" i="3"/>
  <c r="H431" i="3"/>
  <c r="J431" i="3" s="1"/>
  <c r="H430" i="3"/>
  <c r="H429" i="3"/>
  <c r="J429" i="3" s="1"/>
  <c r="H428" i="3"/>
  <c r="J428" i="3" s="1"/>
  <c r="H427" i="3"/>
  <c r="J427" i="3" s="1"/>
  <c r="H426" i="3"/>
  <c r="H425" i="3"/>
  <c r="J425" i="3" s="1"/>
  <c r="H424" i="3"/>
  <c r="J424" i="3" s="1"/>
  <c r="H423" i="3"/>
  <c r="H422" i="3"/>
  <c r="H421" i="3"/>
  <c r="H420" i="3"/>
  <c r="J420" i="3" s="1"/>
  <c r="H419" i="3"/>
  <c r="J419" i="3" s="1"/>
  <c r="H418" i="3"/>
  <c r="H417" i="3"/>
  <c r="H416" i="3"/>
  <c r="H415" i="3"/>
  <c r="H414" i="3"/>
  <c r="H413" i="3"/>
  <c r="J413" i="3" s="1"/>
  <c r="H412" i="3"/>
  <c r="J412" i="3" s="1"/>
  <c r="H411" i="3"/>
  <c r="J411" i="3" s="1"/>
  <c r="H410" i="3"/>
  <c r="H409" i="3"/>
  <c r="J409" i="3" s="1"/>
  <c r="H408" i="3"/>
  <c r="J408" i="3" s="1"/>
  <c r="H407" i="3"/>
  <c r="J407" i="3" s="1"/>
  <c r="H406" i="3"/>
  <c r="J406" i="3" s="1"/>
  <c r="H405" i="3"/>
  <c r="J405" i="3" s="1"/>
  <c r="H404" i="3"/>
  <c r="H403" i="3"/>
  <c r="H402" i="3"/>
  <c r="H401" i="3"/>
  <c r="H400" i="3"/>
  <c r="H399" i="3"/>
  <c r="J399" i="3" s="1"/>
  <c r="H398" i="3"/>
  <c r="H397" i="3"/>
  <c r="J397" i="3" s="1"/>
  <c r="H396" i="3"/>
  <c r="H395" i="3"/>
  <c r="H394" i="3"/>
  <c r="H393" i="3"/>
  <c r="J393" i="3" s="1"/>
  <c r="H392" i="3"/>
  <c r="J392" i="3" s="1"/>
  <c r="H391" i="3"/>
  <c r="J391" i="3" s="1"/>
  <c r="H390" i="3"/>
  <c r="J390" i="3" s="1"/>
  <c r="H389" i="3"/>
  <c r="H388" i="3"/>
  <c r="H387" i="3"/>
  <c r="J387" i="3" s="1"/>
  <c r="H386" i="3"/>
  <c r="J386" i="3" s="1"/>
  <c r="H385" i="3"/>
  <c r="H384" i="3"/>
  <c r="H383" i="3"/>
  <c r="J383" i="3" s="1"/>
  <c r="H382" i="3"/>
  <c r="H381" i="3"/>
  <c r="H380" i="3"/>
  <c r="H379" i="3"/>
  <c r="H378" i="3"/>
  <c r="H377" i="3"/>
  <c r="J377" i="3" s="1"/>
  <c r="H376" i="3"/>
  <c r="H375" i="3"/>
  <c r="H374" i="3"/>
  <c r="J374" i="3" s="1"/>
  <c r="H373" i="3"/>
  <c r="H372" i="3"/>
  <c r="J372" i="3" s="1"/>
  <c r="H371" i="3"/>
  <c r="J371" i="3" s="1"/>
  <c r="H370" i="3"/>
  <c r="H369" i="3"/>
  <c r="H368" i="3"/>
  <c r="H367" i="3"/>
  <c r="J367" i="3" s="1"/>
  <c r="H366" i="3"/>
  <c r="J366" i="3" s="1"/>
  <c r="H365" i="3"/>
  <c r="H364" i="3"/>
  <c r="H363" i="3"/>
  <c r="J363" i="3" s="1"/>
  <c r="H362" i="3"/>
  <c r="H361" i="3"/>
  <c r="H360" i="3"/>
  <c r="H359" i="3"/>
  <c r="H358" i="3"/>
  <c r="H357" i="3"/>
  <c r="J357" i="3" s="1"/>
  <c r="H356" i="3"/>
  <c r="H355" i="3"/>
  <c r="J355" i="3" s="1"/>
  <c r="H354" i="3"/>
  <c r="H353" i="3"/>
  <c r="H352" i="3"/>
  <c r="H351" i="3"/>
  <c r="H350" i="3"/>
  <c r="H349" i="3"/>
  <c r="H348" i="3"/>
  <c r="H347" i="3"/>
  <c r="H346" i="3"/>
  <c r="J346" i="3" s="1"/>
  <c r="H345" i="3"/>
  <c r="J345" i="3" s="1"/>
  <c r="H344" i="3"/>
  <c r="J344" i="3" s="1"/>
  <c r="H343" i="3"/>
  <c r="H342" i="3"/>
  <c r="H341" i="3"/>
  <c r="H340" i="3"/>
  <c r="H339" i="3"/>
  <c r="H338" i="3"/>
  <c r="H337" i="3"/>
  <c r="J337" i="3" s="1"/>
  <c r="H336" i="3"/>
  <c r="H335" i="3"/>
  <c r="H334" i="3"/>
  <c r="H333" i="3"/>
  <c r="H332" i="3"/>
  <c r="H331" i="3"/>
  <c r="H330" i="3"/>
  <c r="H329" i="3"/>
  <c r="J329" i="3" s="1"/>
  <c r="H328" i="3"/>
  <c r="J328" i="3" s="1"/>
  <c r="H327" i="3"/>
  <c r="J327" i="3" s="1"/>
  <c r="H326" i="3"/>
  <c r="J326" i="3" s="1"/>
  <c r="H325" i="3"/>
  <c r="H324" i="3"/>
  <c r="J324" i="3" s="1"/>
  <c r="H323" i="3"/>
  <c r="H322" i="3"/>
  <c r="H321" i="3"/>
  <c r="H320" i="3"/>
  <c r="H319" i="3"/>
  <c r="H318" i="3"/>
  <c r="H317" i="3"/>
  <c r="H316" i="3"/>
  <c r="H315" i="3"/>
  <c r="H314" i="3"/>
  <c r="H313" i="3"/>
  <c r="H312" i="3"/>
  <c r="J312" i="3" s="1"/>
  <c r="H311" i="3"/>
  <c r="H310" i="3"/>
  <c r="J310" i="3" s="1"/>
  <c r="H309" i="3"/>
  <c r="H308" i="3"/>
  <c r="J308" i="3" s="1"/>
  <c r="H307" i="3"/>
  <c r="H306" i="3"/>
  <c r="H305" i="3"/>
  <c r="H304" i="3"/>
  <c r="H303" i="3"/>
  <c r="H302" i="3"/>
  <c r="H301" i="3"/>
  <c r="H300" i="3"/>
  <c r="H299" i="3"/>
  <c r="H298" i="3"/>
  <c r="H297" i="3"/>
  <c r="H296" i="3"/>
  <c r="H295" i="3"/>
  <c r="H294" i="3"/>
  <c r="J294" i="3" s="1"/>
  <c r="H293" i="3"/>
  <c r="H292" i="3"/>
  <c r="J292" i="3" s="1"/>
  <c r="H291" i="3"/>
  <c r="H290" i="3"/>
  <c r="H289" i="3"/>
  <c r="H288" i="3"/>
  <c r="J288" i="3" s="1"/>
  <c r="H287" i="3"/>
  <c r="H286" i="3"/>
  <c r="H285" i="3"/>
  <c r="H284" i="3"/>
  <c r="H283" i="3"/>
  <c r="H282" i="3"/>
  <c r="H281" i="3"/>
  <c r="H280" i="3"/>
  <c r="H279" i="3"/>
  <c r="H278" i="3"/>
  <c r="H277" i="3"/>
  <c r="H276" i="3"/>
  <c r="J276" i="3" s="1"/>
  <c r="H275" i="3"/>
  <c r="H274" i="3"/>
  <c r="J274" i="3" s="1"/>
  <c r="H273" i="3"/>
  <c r="H272" i="3"/>
  <c r="H271" i="3"/>
  <c r="H270" i="3"/>
  <c r="H269" i="3"/>
  <c r="J269" i="3" s="1"/>
  <c r="H268" i="3"/>
  <c r="H267" i="3"/>
  <c r="H266" i="3"/>
  <c r="H265" i="3"/>
  <c r="H264" i="3"/>
  <c r="H263" i="3"/>
  <c r="H262" i="3"/>
  <c r="H261" i="3"/>
  <c r="H260" i="3"/>
  <c r="H259" i="3"/>
  <c r="H258" i="3"/>
  <c r="H257" i="3"/>
  <c r="H256" i="3"/>
  <c r="H255" i="3"/>
  <c r="H254" i="3"/>
  <c r="H253" i="3"/>
  <c r="H252" i="3"/>
  <c r="H251" i="3"/>
  <c r="H250" i="3"/>
  <c r="J250" i="3" s="1"/>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J212" i="3" s="1"/>
  <c r="H211" i="3"/>
  <c r="J211" i="3" s="1"/>
  <c r="H210" i="3"/>
  <c r="H209" i="3"/>
  <c r="H208" i="3"/>
  <c r="H207" i="3"/>
  <c r="H206" i="3"/>
  <c r="H205" i="3"/>
  <c r="H204" i="3"/>
  <c r="H203" i="3"/>
  <c r="H202" i="3"/>
  <c r="H201" i="3"/>
  <c r="H200" i="3"/>
  <c r="H199" i="3"/>
  <c r="H198" i="3"/>
  <c r="H197" i="3"/>
  <c r="H196" i="3"/>
  <c r="H195" i="3"/>
  <c r="H194" i="3"/>
  <c r="H193" i="3"/>
  <c r="H192" i="3"/>
  <c r="H191" i="3"/>
  <c r="J191" i="3" s="1"/>
  <c r="H190" i="3"/>
  <c r="H189" i="3"/>
  <c r="H188" i="3"/>
  <c r="H187" i="3"/>
  <c r="H186" i="3"/>
  <c r="H185" i="3"/>
  <c r="H184" i="3"/>
  <c r="H183" i="3"/>
  <c r="H182" i="3"/>
  <c r="H181" i="3"/>
  <c r="H180" i="3"/>
  <c r="H179" i="3"/>
  <c r="H178" i="3"/>
  <c r="H177" i="3"/>
  <c r="H176" i="3"/>
  <c r="H175" i="3"/>
  <c r="H174" i="3"/>
  <c r="H173" i="3"/>
  <c r="H172" i="3"/>
  <c r="J172" i="3" s="1"/>
  <c r="H171" i="3"/>
  <c r="H170" i="3"/>
  <c r="H169" i="3"/>
  <c r="J169" i="3" s="1"/>
  <c r="H168" i="3"/>
  <c r="H167" i="3"/>
  <c r="H166" i="3"/>
  <c r="H165" i="3"/>
  <c r="H164" i="3"/>
  <c r="H163" i="3"/>
  <c r="H162" i="3"/>
  <c r="H161" i="3"/>
  <c r="H160" i="3"/>
  <c r="H159" i="3"/>
  <c r="H158" i="3"/>
  <c r="H157" i="3"/>
  <c r="H156" i="3"/>
  <c r="H155" i="3"/>
  <c r="H154" i="3"/>
  <c r="H153" i="3"/>
  <c r="J153" i="3" s="1"/>
  <c r="H152" i="3"/>
  <c r="H151" i="3"/>
  <c r="H150" i="3"/>
  <c r="H149" i="3"/>
  <c r="H148" i="3"/>
  <c r="H147" i="3"/>
  <c r="H146" i="3"/>
  <c r="H145" i="3"/>
  <c r="H144" i="3"/>
  <c r="H143" i="3"/>
  <c r="H142" i="3"/>
  <c r="H141" i="3"/>
  <c r="H140" i="3"/>
  <c r="H139" i="3"/>
  <c r="H138" i="3"/>
  <c r="H137" i="3"/>
  <c r="H136" i="3"/>
  <c r="H135" i="3"/>
  <c r="H134" i="3"/>
  <c r="J134" i="3" s="1"/>
  <c r="H133" i="3"/>
  <c r="H132" i="3"/>
  <c r="H131" i="3"/>
  <c r="H130" i="3"/>
  <c r="H129" i="3"/>
  <c r="H128" i="3"/>
  <c r="H127" i="3"/>
  <c r="H126" i="3"/>
  <c r="H125" i="3"/>
  <c r="H124" i="3"/>
  <c r="H123" i="3"/>
  <c r="H122" i="3"/>
  <c r="H121" i="3"/>
  <c r="H120" i="3"/>
  <c r="H119" i="3"/>
  <c r="H118" i="3"/>
  <c r="H117" i="3"/>
  <c r="H116" i="3"/>
  <c r="H115" i="3"/>
  <c r="H114" i="3"/>
  <c r="J114" i="3" s="1"/>
  <c r="H113" i="3"/>
  <c r="H112" i="3"/>
  <c r="H111" i="3"/>
  <c r="H110" i="3"/>
  <c r="H109" i="3"/>
  <c r="H108" i="3"/>
  <c r="H107" i="3"/>
  <c r="H106" i="3"/>
  <c r="H105" i="3"/>
  <c r="H104" i="3"/>
  <c r="J104" i="3" s="1"/>
  <c r="H103" i="3"/>
  <c r="H102" i="3"/>
  <c r="H101" i="3"/>
  <c r="H100" i="3"/>
  <c r="H99" i="3"/>
  <c r="H98" i="3"/>
  <c r="H97" i="3"/>
  <c r="H96" i="3"/>
  <c r="H95" i="3"/>
  <c r="H94" i="3"/>
  <c r="J94" i="3" s="1"/>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J55" i="3" s="1"/>
  <c r="H54" i="3"/>
  <c r="H53" i="3"/>
  <c r="H52" i="3"/>
  <c r="H51" i="3"/>
  <c r="H50" i="3"/>
  <c r="H49" i="3"/>
  <c r="H48" i="3"/>
  <c r="H47" i="3"/>
  <c r="H46" i="3"/>
  <c r="H45" i="3"/>
  <c r="H44" i="3"/>
  <c r="H43" i="3"/>
  <c r="H42" i="3"/>
  <c r="H41" i="3"/>
  <c r="H40" i="3"/>
  <c r="H39" i="3"/>
  <c r="H38" i="3"/>
  <c r="H37" i="3"/>
  <c r="H36" i="3"/>
  <c r="J36" i="3" s="1"/>
  <c r="H35" i="3"/>
  <c r="H34" i="3"/>
  <c r="H33" i="3"/>
  <c r="H32" i="3"/>
  <c r="H31" i="3"/>
  <c r="H30" i="3"/>
  <c r="H29" i="3"/>
  <c r="H28" i="3"/>
  <c r="H27" i="3"/>
  <c r="H26" i="3"/>
  <c r="H25" i="3"/>
  <c r="H24" i="3"/>
  <c r="H23" i="3"/>
  <c r="H22" i="3"/>
  <c r="H21" i="3"/>
  <c r="H20" i="3"/>
  <c r="H19" i="3"/>
  <c r="H18" i="3"/>
  <c r="H17" i="3"/>
  <c r="H16" i="3"/>
  <c r="J16" i="3" s="1"/>
  <c r="H15" i="3"/>
  <c r="H14" i="3"/>
  <c r="H13" i="3"/>
  <c r="H12" i="3"/>
  <c r="H11" i="3"/>
  <c r="H10" i="3"/>
  <c r="H9" i="3"/>
  <c r="H8" i="3"/>
  <c r="H7" i="3"/>
  <c r="H6" i="3"/>
  <c r="H5" i="3"/>
  <c r="H4" i="3"/>
  <c r="H3" i="3"/>
  <c r="H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I308" i="3" s="1"/>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I366" i="3" s="1"/>
  <c r="G367" i="3"/>
  <c r="G368" i="3"/>
  <c r="G369" i="3"/>
  <c r="G370" i="3"/>
  <c r="G371" i="3"/>
  <c r="G372" i="3"/>
  <c r="G373" i="3"/>
  <c r="G374" i="3"/>
  <c r="G375" i="3"/>
  <c r="G376" i="3"/>
  <c r="G377" i="3"/>
  <c r="G378" i="3"/>
  <c r="G379" i="3"/>
  <c r="G380" i="3"/>
  <c r="G381" i="3"/>
  <c r="G382" i="3"/>
  <c r="G383" i="3"/>
  <c r="G384" i="3"/>
  <c r="G385" i="3"/>
  <c r="G386" i="3"/>
  <c r="I386" i="3" s="1"/>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I425" i="3" s="1"/>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I463" i="3" s="1"/>
  <c r="G464" i="3"/>
  <c r="G465" i="3"/>
  <c r="G466" i="3"/>
  <c r="G467" i="3"/>
  <c r="G468" i="3"/>
  <c r="G469" i="3"/>
  <c r="G470" i="3"/>
  <c r="G471" i="3"/>
  <c r="G472" i="3"/>
  <c r="G473" i="3"/>
  <c r="G474" i="3"/>
  <c r="G475" i="3"/>
  <c r="G476" i="3"/>
  <c r="G477" i="3"/>
  <c r="G478" i="3"/>
  <c r="G479" i="3"/>
  <c r="G480" i="3"/>
  <c r="G481" i="3"/>
  <c r="G482" i="3"/>
  <c r="G483" i="3"/>
  <c r="I483" i="3" s="1"/>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I522" i="3" s="1"/>
  <c r="G523" i="3"/>
  <c r="G524" i="3"/>
  <c r="G525" i="3"/>
  <c r="G526" i="3"/>
  <c r="G527" i="3"/>
  <c r="G528" i="3"/>
  <c r="G529" i="3"/>
  <c r="G530" i="3"/>
  <c r="G531" i="3"/>
  <c r="G532" i="3"/>
  <c r="G533" i="3"/>
  <c r="G534" i="3"/>
  <c r="G535" i="3"/>
  <c r="G536" i="3"/>
  <c r="G537" i="3"/>
  <c r="G538" i="3"/>
  <c r="G539" i="3"/>
  <c r="G540" i="3"/>
  <c r="G541" i="3"/>
  <c r="I541" i="3" s="1"/>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I579" i="3" s="1"/>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I615" i="3" s="1"/>
  <c r="G616" i="3"/>
  <c r="G617" i="3"/>
  <c r="G618" i="3"/>
  <c r="G619" i="3"/>
  <c r="G620" i="3"/>
  <c r="G621" i="3"/>
  <c r="G622" i="3"/>
  <c r="G623" i="3"/>
  <c r="G624" i="3"/>
  <c r="G625" i="3"/>
  <c r="G626" i="3"/>
  <c r="G627" i="3"/>
  <c r="G628" i="3"/>
  <c r="G629" i="3"/>
  <c r="G630" i="3"/>
  <c r="G631" i="3"/>
  <c r="G632" i="3"/>
  <c r="G633" i="3"/>
  <c r="G634" i="3"/>
  <c r="I634" i="3" s="1"/>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I670" i="3" s="1"/>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I706" i="3" s="1"/>
  <c r="G707" i="3"/>
  <c r="G708" i="3"/>
  <c r="G709" i="3"/>
  <c r="G710" i="3"/>
  <c r="G711" i="3"/>
  <c r="G712" i="3"/>
  <c r="G713" i="3"/>
  <c r="G714" i="3"/>
  <c r="G715" i="3"/>
  <c r="G716" i="3"/>
  <c r="G717" i="3"/>
  <c r="G718" i="3"/>
  <c r="G719" i="3"/>
  <c r="G720" i="3"/>
  <c r="G721" i="3"/>
  <c r="G722" i="3"/>
  <c r="G723" i="3"/>
  <c r="I723" i="3" s="1"/>
  <c r="G724" i="3"/>
  <c r="G725" i="3"/>
  <c r="G726" i="3"/>
  <c r="G727" i="3"/>
  <c r="G728" i="3"/>
  <c r="G729" i="3"/>
  <c r="G730" i="3"/>
  <c r="G731" i="3"/>
  <c r="G732" i="3"/>
  <c r="G733" i="3"/>
  <c r="G734" i="3"/>
  <c r="G735" i="3"/>
  <c r="G736" i="3"/>
  <c r="G737" i="3"/>
  <c r="G738" i="3"/>
  <c r="G739" i="3"/>
  <c r="G740" i="3"/>
  <c r="I740" i="3" s="1"/>
  <c r="G741" i="3"/>
  <c r="G742" i="3"/>
  <c r="G743" i="3"/>
  <c r="G744" i="3"/>
  <c r="G745" i="3"/>
  <c r="G746" i="3"/>
  <c r="G747" i="3"/>
  <c r="G748" i="3"/>
  <c r="G749" i="3"/>
  <c r="G750" i="3"/>
  <c r="G751" i="3"/>
  <c r="G752" i="3"/>
  <c r="G753" i="3"/>
  <c r="G754" i="3"/>
  <c r="G755" i="3"/>
  <c r="G756" i="3"/>
  <c r="G757" i="3"/>
  <c r="G758" i="3"/>
  <c r="G759" i="3"/>
  <c r="G760" i="3"/>
  <c r="G761" i="3"/>
  <c r="G762" i="3"/>
  <c r="G763" i="3"/>
  <c r="I763" i="3" s="1"/>
  <c r="G764" i="3"/>
  <c r="G765" i="3"/>
  <c r="G766" i="3"/>
  <c r="G767" i="3"/>
  <c r="G768" i="3"/>
  <c r="G769" i="3"/>
  <c r="G770" i="3"/>
  <c r="G771" i="3"/>
  <c r="G772" i="3"/>
  <c r="G773" i="3"/>
  <c r="G774" i="3"/>
  <c r="I774" i="3" s="1"/>
  <c r="G775" i="3"/>
  <c r="G776" i="3"/>
  <c r="G777" i="3"/>
  <c r="G778" i="3"/>
  <c r="G779" i="3"/>
  <c r="G780" i="3"/>
  <c r="G781" i="3"/>
  <c r="G782" i="3"/>
  <c r="G783" i="3"/>
  <c r="G784" i="3"/>
  <c r="G785" i="3"/>
  <c r="G786" i="3"/>
  <c r="G787" i="3"/>
  <c r="G788" i="3"/>
  <c r="G789" i="3"/>
  <c r="G790" i="3"/>
  <c r="G791" i="3"/>
  <c r="G792" i="3"/>
  <c r="G793" i="3"/>
  <c r="G794" i="3"/>
  <c r="G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2" i="3"/>
  <c r="H3" i="2"/>
  <c r="J3" i="2" s="1"/>
  <c r="H4" i="2"/>
  <c r="J4" i="2" s="1"/>
  <c r="H5" i="2"/>
  <c r="J5" i="2" s="1"/>
  <c r="H6" i="2"/>
  <c r="J6" i="2" s="1"/>
  <c r="H7" i="2"/>
  <c r="J7" i="2" s="1"/>
  <c r="H8" i="2"/>
  <c r="J8" i="2" s="1"/>
  <c r="H9" i="2"/>
  <c r="J9" i="2" s="1"/>
  <c r="H10" i="2"/>
  <c r="J10" i="2" s="1"/>
  <c r="H11" i="2"/>
  <c r="J11" i="2" s="1"/>
  <c r="H12" i="2"/>
  <c r="J12" i="2" s="1"/>
  <c r="H13" i="2"/>
  <c r="J13" i="2" s="1"/>
  <c r="H14" i="2"/>
  <c r="J14" i="2" s="1"/>
  <c r="H15" i="2"/>
  <c r="J15" i="2" s="1"/>
  <c r="H16" i="2"/>
  <c r="J16" i="2" s="1"/>
  <c r="H17" i="2"/>
  <c r="J17" i="2" s="1"/>
  <c r="H18" i="2"/>
  <c r="J18" i="2" s="1"/>
  <c r="H19" i="2"/>
  <c r="J19" i="2" s="1"/>
  <c r="H20" i="2"/>
  <c r="J20" i="2" s="1"/>
  <c r="H21" i="2"/>
  <c r="J21" i="2" s="1"/>
  <c r="H22" i="2"/>
  <c r="J22" i="2" s="1"/>
  <c r="H23" i="2"/>
  <c r="J23" i="2" s="1"/>
  <c r="H24" i="2"/>
  <c r="J24" i="2" s="1"/>
  <c r="H25" i="2"/>
  <c r="J25" i="2" s="1"/>
  <c r="H26" i="2"/>
  <c r="J26" i="2" s="1"/>
  <c r="H27" i="2"/>
  <c r="J27" i="2" s="1"/>
  <c r="H28" i="2"/>
  <c r="J28" i="2" s="1"/>
  <c r="H29" i="2"/>
  <c r="J29" i="2" s="1"/>
  <c r="H30" i="2"/>
  <c r="J30" i="2" s="1"/>
  <c r="H31" i="2"/>
  <c r="J31" i="2" s="1"/>
  <c r="H32" i="2"/>
  <c r="J32" i="2" s="1"/>
  <c r="H33" i="2"/>
  <c r="J33" i="2" s="1"/>
  <c r="H34" i="2"/>
  <c r="J34" i="2" s="1"/>
  <c r="H35" i="2"/>
  <c r="J35" i="2" s="1"/>
  <c r="H36" i="2"/>
  <c r="J36" i="2" s="1"/>
  <c r="H37" i="2"/>
  <c r="J37" i="2" s="1"/>
  <c r="H38" i="2"/>
  <c r="J38" i="2" s="1"/>
  <c r="H39" i="2"/>
  <c r="J39" i="2" s="1"/>
  <c r="H40" i="2"/>
  <c r="J40" i="2" s="1"/>
  <c r="H41" i="2"/>
  <c r="J41" i="2" s="1"/>
  <c r="H42" i="2"/>
  <c r="J42" i="2" s="1"/>
  <c r="H43" i="2"/>
  <c r="J43" i="2" s="1"/>
  <c r="H44" i="2"/>
  <c r="J44" i="2" s="1"/>
  <c r="H45" i="2"/>
  <c r="J45" i="2" s="1"/>
  <c r="H46" i="2"/>
  <c r="J46" i="2" s="1"/>
  <c r="H47" i="2"/>
  <c r="J47" i="2" s="1"/>
  <c r="H48" i="2"/>
  <c r="J48" i="2" s="1"/>
  <c r="H49" i="2"/>
  <c r="J49" i="2" s="1"/>
  <c r="H50" i="2"/>
  <c r="J50" i="2" s="1"/>
  <c r="H51" i="2"/>
  <c r="J51" i="2" s="1"/>
  <c r="H52" i="2"/>
  <c r="J52" i="2" s="1"/>
  <c r="H53" i="2"/>
  <c r="J53" i="2" s="1"/>
  <c r="H54" i="2"/>
  <c r="J54" i="2" s="1"/>
  <c r="H55" i="2"/>
  <c r="J55" i="2" s="1"/>
  <c r="H56" i="2"/>
  <c r="J56" i="2" s="1"/>
  <c r="H57" i="2"/>
  <c r="J57" i="2" s="1"/>
  <c r="H58" i="2"/>
  <c r="J58" i="2" s="1"/>
  <c r="H59" i="2"/>
  <c r="J59" i="2" s="1"/>
  <c r="H60" i="2"/>
  <c r="J60" i="2" s="1"/>
  <c r="H61" i="2"/>
  <c r="J61" i="2" s="1"/>
  <c r="H62" i="2"/>
  <c r="J62" i="2" s="1"/>
  <c r="H63" i="2"/>
  <c r="J63" i="2" s="1"/>
  <c r="H64" i="2"/>
  <c r="J64" i="2" s="1"/>
  <c r="H65" i="2"/>
  <c r="J65" i="2" s="1"/>
  <c r="H66" i="2"/>
  <c r="J66" i="2" s="1"/>
  <c r="H67" i="2"/>
  <c r="J67" i="2" s="1"/>
  <c r="H68" i="2"/>
  <c r="J68" i="2" s="1"/>
  <c r="H69" i="2"/>
  <c r="J69" i="2" s="1"/>
  <c r="H70" i="2"/>
  <c r="J70" i="2" s="1"/>
  <c r="H71" i="2"/>
  <c r="J71" i="2" s="1"/>
  <c r="H72" i="2"/>
  <c r="J72" i="2" s="1"/>
  <c r="H73" i="2"/>
  <c r="J73" i="2" s="1"/>
  <c r="H74" i="2"/>
  <c r="J74" i="2" s="1"/>
  <c r="H75" i="2"/>
  <c r="J75" i="2" s="1"/>
  <c r="H76" i="2"/>
  <c r="J76" i="2" s="1"/>
  <c r="H77" i="2"/>
  <c r="J77" i="2" s="1"/>
  <c r="H78" i="2"/>
  <c r="J78" i="2" s="1"/>
  <c r="H79" i="2"/>
  <c r="J79" i="2" s="1"/>
  <c r="H80" i="2"/>
  <c r="J80" i="2" s="1"/>
  <c r="H81" i="2"/>
  <c r="J81" i="2" s="1"/>
  <c r="H82" i="2"/>
  <c r="J82" i="2" s="1"/>
  <c r="H83" i="2"/>
  <c r="J83" i="2" s="1"/>
  <c r="H84" i="2"/>
  <c r="J84" i="2" s="1"/>
  <c r="H85" i="2"/>
  <c r="J85" i="2" s="1"/>
  <c r="H86" i="2"/>
  <c r="J86" i="2" s="1"/>
  <c r="H87" i="2"/>
  <c r="J87" i="2" s="1"/>
  <c r="H88" i="2"/>
  <c r="J88" i="2" s="1"/>
  <c r="H89" i="2"/>
  <c r="J89" i="2" s="1"/>
  <c r="H90" i="2"/>
  <c r="J90" i="2" s="1"/>
  <c r="H91" i="2"/>
  <c r="J91" i="2" s="1"/>
  <c r="H92" i="2"/>
  <c r="J92" i="2" s="1"/>
  <c r="H93" i="2"/>
  <c r="J93" i="2" s="1"/>
  <c r="H94" i="2"/>
  <c r="J94" i="2" s="1"/>
  <c r="H95" i="2"/>
  <c r="J95" i="2" s="1"/>
  <c r="H96" i="2"/>
  <c r="J96" i="2" s="1"/>
  <c r="H97" i="2"/>
  <c r="J97" i="2" s="1"/>
  <c r="H98" i="2"/>
  <c r="J98" i="2" s="1"/>
  <c r="H99" i="2"/>
  <c r="J99" i="2" s="1"/>
  <c r="H100" i="2"/>
  <c r="J100" i="2" s="1"/>
  <c r="H101" i="2"/>
  <c r="J101" i="2" s="1"/>
  <c r="H102" i="2"/>
  <c r="J102" i="2" s="1"/>
  <c r="H103" i="2"/>
  <c r="J103" i="2" s="1"/>
  <c r="H104" i="2"/>
  <c r="J104" i="2" s="1"/>
  <c r="H105" i="2"/>
  <c r="J105" i="2" s="1"/>
  <c r="H106" i="2"/>
  <c r="J106" i="2" s="1"/>
  <c r="H107" i="2"/>
  <c r="J107" i="2" s="1"/>
  <c r="H108" i="2"/>
  <c r="J108" i="2" s="1"/>
  <c r="H109" i="2"/>
  <c r="J109" i="2" s="1"/>
  <c r="H110" i="2"/>
  <c r="J110" i="2" s="1"/>
  <c r="H111" i="2"/>
  <c r="J111" i="2" s="1"/>
  <c r="H112" i="2"/>
  <c r="J112" i="2" s="1"/>
  <c r="H113" i="2"/>
  <c r="J113" i="2" s="1"/>
  <c r="H114" i="2"/>
  <c r="J114" i="2" s="1"/>
  <c r="H115" i="2"/>
  <c r="J115" i="2" s="1"/>
  <c r="H116" i="2"/>
  <c r="J116" i="2" s="1"/>
  <c r="H117" i="2"/>
  <c r="J117" i="2" s="1"/>
  <c r="H118" i="2"/>
  <c r="J118" i="2" s="1"/>
  <c r="H119" i="2"/>
  <c r="J119" i="2" s="1"/>
  <c r="H120" i="2"/>
  <c r="J120" i="2" s="1"/>
  <c r="H121" i="2"/>
  <c r="J121" i="2" s="1"/>
  <c r="H122" i="2"/>
  <c r="J122" i="2" s="1"/>
  <c r="H123" i="2"/>
  <c r="J123" i="2" s="1"/>
  <c r="H124" i="2"/>
  <c r="J124" i="2" s="1"/>
  <c r="H125" i="2"/>
  <c r="J125" i="2" s="1"/>
  <c r="H126" i="2"/>
  <c r="J126" i="2" s="1"/>
  <c r="H127" i="2"/>
  <c r="J127" i="2" s="1"/>
  <c r="H128" i="2"/>
  <c r="J128" i="2" s="1"/>
  <c r="H129" i="2"/>
  <c r="J129" i="2" s="1"/>
  <c r="H130" i="2"/>
  <c r="J130" i="2" s="1"/>
  <c r="H131" i="2"/>
  <c r="J131" i="2" s="1"/>
  <c r="H132" i="2"/>
  <c r="J132" i="2" s="1"/>
  <c r="H133" i="2"/>
  <c r="J133" i="2" s="1"/>
  <c r="H134" i="2"/>
  <c r="J134" i="2" s="1"/>
  <c r="H135" i="2"/>
  <c r="J135" i="2" s="1"/>
  <c r="H136" i="2"/>
  <c r="J136" i="2" s="1"/>
  <c r="H137" i="2"/>
  <c r="J137" i="2" s="1"/>
  <c r="H138" i="2"/>
  <c r="J138" i="2" s="1"/>
  <c r="H139" i="2"/>
  <c r="J139" i="2" s="1"/>
  <c r="H140" i="2"/>
  <c r="J140" i="2" s="1"/>
  <c r="H141" i="2"/>
  <c r="J141" i="2" s="1"/>
  <c r="H142" i="2"/>
  <c r="J142" i="2" s="1"/>
  <c r="H143" i="2"/>
  <c r="J143" i="2" s="1"/>
  <c r="H144" i="2"/>
  <c r="J144" i="2" s="1"/>
  <c r="H145" i="2"/>
  <c r="J145" i="2" s="1"/>
  <c r="H146" i="2"/>
  <c r="J146" i="2" s="1"/>
  <c r="H147" i="2"/>
  <c r="J147" i="2" s="1"/>
  <c r="H148" i="2"/>
  <c r="J148" i="2" s="1"/>
  <c r="H149" i="2"/>
  <c r="J149" i="2" s="1"/>
  <c r="H150" i="2"/>
  <c r="J150" i="2" s="1"/>
  <c r="H151" i="2"/>
  <c r="J151" i="2" s="1"/>
  <c r="H152" i="2"/>
  <c r="J152" i="2" s="1"/>
  <c r="H153" i="2"/>
  <c r="J153" i="2" s="1"/>
  <c r="H154" i="2"/>
  <c r="J154" i="2" s="1"/>
  <c r="H155" i="2"/>
  <c r="J155" i="2" s="1"/>
  <c r="H156" i="2"/>
  <c r="J156" i="2" s="1"/>
  <c r="H157" i="2"/>
  <c r="J157" i="2" s="1"/>
  <c r="H158" i="2"/>
  <c r="J158" i="2" s="1"/>
  <c r="H159" i="2"/>
  <c r="J159" i="2" s="1"/>
  <c r="H160" i="2"/>
  <c r="J160" i="2" s="1"/>
  <c r="H161" i="2"/>
  <c r="J161" i="2" s="1"/>
  <c r="H162" i="2"/>
  <c r="J162" i="2" s="1"/>
  <c r="H163" i="2"/>
  <c r="J163" i="2" s="1"/>
  <c r="H164" i="2"/>
  <c r="J164" i="2" s="1"/>
  <c r="H165" i="2"/>
  <c r="J165" i="2" s="1"/>
  <c r="H166" i="2"/>
  <c r="J166" i="2" s="1"/>
  <c r="H167" i="2"/>
  <c r="J167" i="2" s="1"/>
  <c r="H168" i="2"/>
  <c r="J168" i="2" s="1"/>
  <c r="H169" i="2"/>
  <c r="J169" i="2" s="1"/>
  <c r="H170" i="2"/>
  <c r="J170" i="2" s="1"/>
  <c r="H171" i="2"/>
  <c r="J171" i="2" s="1"/>
  <c r="H172" i="2"/>
  <c r="J172" i="2" s="1"/>
  <c r="H173" i="2"/>
  <c r="J173" i="2" s="1"/>
  <c r="H174" i="2"/>
  <c r="J174" i="2" s="1"/>
  <c r="H175" i="2"/>
  <c r="J175" i="2" s="1"/>
  <c r="H176" i="2"/>
  <c r="J176" i="2" s="1"/>
  <c r="H177" i="2"/>
  <c r="J177" i="2" s="1"/>
  <c r="H178" i="2"/>
  <c r="J178" i="2" s="1"/>
  <c r="H179" i="2"/>
  <c r="J179" i="2" s="1"/>
  <c r="H180" i="2"/>
  <c r="J180" i="2" s="1"/>
  <c r="H181" i="2"/>
  <c r="J181" i="2" s="1"/>
  <c r="H182" i="2"/>
  <c r="J182" i="2" s="1"/>
  <c r="H183" i="2"/>
  <c r="J183" i="2" s="1"/>
  <c r="H184" i="2"/>
  <c r="J184" i="2" s="1"/>
  <c r="H185" i="2"/>
  <c r="J185" i="2" s="1"/>
  <c r="H186" i="2"/>
  <c r="J186" i="2" s="1"/>
  <c r="H187" i="2"/>
  <c r="J187" i="2" s="1"/>
  <c r="H188" i="2"/>
  <c r="J188" i="2" s="1"/>
  <c r="H189" i="2"/>
  <c r="J189" i="2" s="1"/>
  <c r="H190" i="2"/>
  <c r="J190" i="2" s="1"/>
  <c r="H191" i="2"/>
  <c r="J191" i="2" s="1"/>
  <c r="H192" i="2"/>
  <c r="J192" i="2" s="1"/>
  <c r="H193" i="2"/>
  <c r="J193" i="2" s="1"/>
  <c r="H194" i="2"/>
  <c r="J194" i="2" s="1"/>
  <c r="H195" i="2"/>
  <c r="J195" i="2" s="1"/>
  <c r="H196" i="2"/>
  <c r="J196" i="2" s="1"/>
  <c r="H197" i="2"/>
  <c r="J197" i="2" s="1"/>
  <c r="H198" i="2"/>
  <c r="J198" i="2" s="1"/>
  <c r="H199" i="2"/>
  <c r="J199" i="2" s="1"/>
  <c r="H200" i="2"/>
  <c r="J200" i="2" s="1"/>
  <c r="H201" i="2"/>
  <c r="J201" i="2" s="1"/>
  <c r="H202" i="2"/>
  <c r="J202" i="2" s="1"/>
  <c r="H203" i="2"/>
  <c r="J203" i="2" s="1"/>
  <c r="H204" i="2"/>
  <c r="J204" i="2" s="1"/>
  <c r="H205" i="2"/>
  <c r="J205" i="2" s="1"/>
  <c r="H206" i="2"/>
  <c r="J206" i="2" s="1"/>
  <c r="H207" i="2"/>
  <c r="J207" i="2" s="1"/>
  <c r="H208" i="2"/>
  <c r="J208" i="2" s="1"/>
  <c r="H209" i="2"/>
  <c r="J209" i="2" s="1"/>
  <c r="H210" i="2"/>
  <c r="J210" i="2" s="1"/>
  <c r="H211" i="2"/>
  <c r="J211" i="2" s="1"/>
  <c r="H212" i="2"/>
  <c r="J212" i="2" s="1"/>
  <c r="H213" i="2"/>
  <c r="J213" i="2" s="1"/>
  <c r="H214" i="2"/>
  <c r="J214" i="2" s="1"/>
  <c r="H215" i="2"/>
  <c r="J215" i="2" s="1"/>
  <c r="H216" i="2"/>
  <c r="J216" i="2" s="1"/>
  <c r="H217" i="2"/>
  <c r="J217" i="2" s="1"/>
  <c r="H218" i="2"/>
  <c r="J218" i="2" s="1"/>
  <c r="H219" i="2"/>
  <c r="J219" i="2" s="1"/>
  <c r="H220" i="2"/>
  <c r="J220" i="2" s="1"/>
  <c r="H221" i="2"/>
  <c r="J221" i="2" s="1"/>
  <c r="H222" i="2"/>
  <c r="J222" i="2" s="1"/>
  <c r="H223" i="2"/>
  <c r="J223" i="2" s="1"/>
  <c r="H224" i="2"/>
  <c r="J224" i="2" s="1"/>
  <c r="H225" i="2"/>
  <c r="J225" i="2" s="1"/>
  <c r="H226" i="2"/>
  <c r="J226" i="2" s="1"/>
  <c r="H227" i="2"/>
  <c r="J227" i="2" s="1"/>
  <c r="H228" i="2"/>
  <c r="J228" i="2" s="1"/>
  <c r="H229" i="2"/>
  <c r="J229" i="2" s="1"/>
  <c r="H230" i="2"/>
  <c r="J230" i="2" s="1"/>
  <c r="H231" i="2"/>
  <c r="J231" i="2" s="1"/>
  <c r="H232" i="2"/>
  <c r="J232" i="2" s="1"/>
  <c r="H233" i="2"/>
  <c r="J233" i="2" s="1"/>
  <c r="H234" i="2"/>
  <c r="J234" i="2" s="1"/>
  <c r="H235" i="2"/>
  <c r="J235" i="2" s="1"/>
  <c r="H236" i="2"/>
  <c r="J236" i="2" s="1"/>
  <c r="H237" i="2"/>
  <c r="J237" i="2" s="1"/>
  <c r="H238" i="2"/>
  <c r="J238" i="2" s="1"/>
  <c r="H239" i="2"/>
  <c r="J239" i="2" s="1"/>
  <c r="H240" i="2"/>
  <c r="J240" i="2" s="1"/>
  <c r="H241" i="2"/>
  <c r="J241" i="2" s="1"/>
  <c r="H242" i="2"/>
  <c r="J242" i="2" s="1"/>
  <c r="H243" i="2"/>
  <c r="J243" i="2" s="1"/>
  <c r="H244" i="2"/>
  <c r="J244" i="2" s="1"/>
  <c r="H245" i="2"/>
  <c r="J245" i="2" s="1"/>
  <c r="H246" i="2"/>
  <c r="J246" i="2" s="1"/>
  <c r="H247" i="2"/>
  <c r="J247" i="2" s="1"/>
  <c r="H248" i="2"/>
  <c r="J248" i="2" s="1"/>
  <c r="H249" i="2"/>
  <c r="J249" i="2" s="1"/>
  <c r="H250" i="2"/>
  <c r="J250" i="2" s="1"/>
  <c r="H251" i="2"/>
  <c r="J251" i="2" s="1"/>
  <c r="H252" i="2"/>
  <c r="J252" i="2" s="1"/>
  <c r="H253" i="2"/>
  <c r="J253" i="2" s="1"/>
  <c r="H254" i="2"/>
  <c r="J254" i="2" s="1"/>
  <c r="H255" i="2"/>
  <c r="J255" i="2" s="1"/>
  <c r="H256" i="2"/>
  <c r="J256" i="2" s="1"/>
  <c r="H257" i="2"/>
  <c r="J257" i="2" s="1"/>
  <c r="H258" i="2"/>
  <c r="J258" i="2" s="1"/>
  <c r="H259" i="2"/>
  <c r="J259" i="2" s="1"/>
  <c r="H260" i="2"/>
  <c r="J260" i="2" s="1"/>
  <c r="H261" i="2"/>
  <c r="J261" i="2" s="1"/>
  <c r="H262" i="2"/>
  <c r="J262" i="2" s="1"/>
  <c r="H263" i="2"/>
  <c r="J263" i="2" s="1"/>
  <c r="H264" i="2"/>
  <c r="J264" i="2" s="1"/>
  <c r="H265" i="2"/>
  <c r="J265" i="2" s="1"/>
  <c r="H266" i="2"/>
  <c r="J266" i="2" s="1"/>
  <c r="H267" i="2"/>
  <c r="J267" i="2" s="1"/>
  <c r="H268" i="2"/>
  <c r="J268" i="2" s="1"/>
  <c r="H269" i="2"/>
  <c r="J269" i="2" s="1"/>
  <c r="H270" i="2"/>
  <c r="J270" i="2" s="1"/>
  <c r="H271" i="2"/>
  <c r="J271" i="2" s="1"/>
  <c r="H272" i="2"/>
  <c r="J272" i="2" s="1"/>
  <c r="H273" i="2"/>
  <c r="J273" i="2" s="1"/>
  <c r="H274" i="2"/>
  <c r="J274" i="2" s="1"/>
  <c r="H275" i="2"/>
  <c r="J275" i="2" s="1"/>
  <c r="H276" i="2"/>
  <c r="J276" i="2" s="1"/>
  <c r="H277" i="2"/>
  <c r="J277" i="2" s="1"/>
  <c r="H278" i="2"/>
  <c r="J278" i="2" s="1"/>
  <c r="H279" i="2"/>
  <c r="J279" i="2" s="1"/>
  <c r="H280" i="2"/>
  <c r="J280" i="2" s="1"/>
  <c r="H281" i="2"/>
  <c r="J281" i="2" s="1"/>
  <c r="H282" i="2"/>
  <c r="J282" i="2" s="1"/>
  <c r="H283" i="2"/>
  <c r="J283" i="2" s="1"/>
  <c r="H284" i="2"/>
  <c r="J284" i="2" s="1"/>
  <c r="H285" i="2"/>
  <c r="J285" i="2" s="1"/>
  <c r="H286" i="2"/>
  <c r="J286" i="2" s="1"/>
  <c r="H287" i="2"/>
  <c r="J287" i="2" s="1"/>
  <c r="H288" i="2"/>
  <c r="J288" i="2" s="1"/>
  <c r="H289" i="2"/>
  <c r="J289" i="2" s="1"/>
  <c r="H290" i="2"/>
  <c r="J290" i="2" s="1"/>
  <c r="H291" i="2"/>
  <c r="J291" i="2" s="1"/>
  <c r="H292" i="2"/>
  <c r="J292" i="2" s="1"/>
  <c r="H293" i="2"/>
  <c r="J293" i="2" s="1"/>
  <c r="H294" i="2"/>
  <c r="J294" i="2" s="1"/>
  <c r="H295" i="2"/>
  <c r="J295" i="2" s="1"/>
  <c r="H296" i="2"/>
  <c r="J296" i="2" s="1"/>
  <c r="H297" i="2"/>
  <c r="J297" i="2" s="1"/>
  <c r="H298" i="2"/>
  <c r="J298" i="2" s="1"/>
  <c r="H299" i="2"/>
  <c r="J299" i="2" s="1"/>
  <c r="H300" i="2"/>
  <c r="J300" i="2" s="1"/>
  <c r="H301" i="2"/>
  <c r="J301" i="2" s="1"/>
  <c r="H302" i="2"/>
  <c r="J302" i="2" s="1"/>
  <c r="H303" i="2"/>
  <c r="J303" i="2" s="1"/>
  <c r="H304" i="2"/>
  <c r="J304" i="2" s="1"/>
  <c r="H305" i="2"/>
  <c r="J305" i="2" s="1"/>
  <c r="H306" i="2"/>
  <c r="J306" i="2" s="1"/>
  <c r="H307" i="2"/>
  <c r="J307" i="2" s="1"/>
  <c r="H308" i="2"/>
  <c r="J308" i="2" s="1"/>
  <c r="H309" i="2"/>
  <c r="J309" i="2" s="1"/>
  <c r="H310" i="2"/>
  <c r="J310" i="2" s="1"/>
  <c r="H311" i="2"/>
  <c r="J311" i="2" s="1"/>
  <c r="H312" i="2"/>
  <c r="J312" i="2" s="1"/>
  <c r="H313" i="2"/>
  <c r="J313" i="2" s="1"/>
  <c r="H314" i="2"/>
  <c r="J314" i="2" s="1"/>
  <c r="H315" i="2"/>
  <c r="J315" i="2" s="1"/>
  <c r="H316" i="2"/>
  <c r="J316" i="2" s="1"/>
  <c r="H317" i="2"/>
  <c r="J317" i="2" s="1"/>
  <c r="H318" i="2"/>
  <c r="J318" i="2" s="1"/>
  <c r="H319" i="2"/>
  <c r="J319" i="2" s="1"/>
  <c r="H320" i="2"/>
  <c r="J320" i="2" s="1"/>
  <c r="H321" i="2"/>
  <c r="J321" i="2" s="1"/>
  <c r="H322" i="2"/>
  <c r="J322" i="2" s="1"/>
  <c r="H323" i="2"/>
  <c r="J323" i="2" s="1"/>
  <c r="H324" i="2"/>
  <c r="J324" i="2" s="1"/>
  <c r="H325" i="2"/>
  <c r="J325" i="2" s="1"/>
  <c r="H326" i="2"/>
  <c r="J326" i="2" s="1"/>
  <c r="H327" i="2"/>
  <c r="J327" i="2" s="1"/>
  <c r="H328" i="2"/>
  <c r="J328" i="2" s="1"/>
  <c r="H329" i="2"/>
  <c r="J329" i="2" s="1"/>
  <c r="H330" i="2"/>
  <c r="J330" i="2" s="1"/>
  <c r="H331" i="2"/>
  <c r="J331" i="2" s="1"/>
  <c r="H332" i="2"/>
  <c r="J332" i="2" s="1"/>
  <c r="H333" i="2"/>
  <c r="J333" i="2" s="1"/>
  <c r="H334" i="2"/>
  <c r="J334" i="2" s="1"/>
  <c r="H335" i="2"/>
  <c r="J335" i="2" s="1"/>
  <c r="H336" i="2"/>
  <c r="J336" i="2" s="1"/>
  <c r="H337" i="2"/>
  <c r="J337" i="2" s="1"/>
  <c r="H338" i="2"/>
  <c r="J338" i="2" s="1"/>
  <c r="H339" i="2"/>
  <c r="J339" i="2" s="1"/>
  <c r="H340" i="2"/>
  <c r="J340" i="2" s="1"/>
  <c r="H341" i="2"/>
  <c r="J341" i="2" s="1"/>
  <c r="H342" i="2"/>
  <c r="J342" i="2" s="1"/>
  <c r="H343" i="2"/>
  <c r="J343" i="2" s="1"/>
  <c r="H344" i="2"/>
  <c r="J344" i="2" s="1"/>
  <c r="H345" i="2"/>
  <c r="J345" i="2" s="1"/>
  <c r="H346" i="2"/>
  <c r="J346" i="2" s="1"/>
  <c r="H347" i="2"/>
  <c r="J347" i="2" s="1"/>
  <c r="H348" i="2"/>
  <c r="J348" i="2" s="1"/>
  <c r="H349" i="2"/>
  <c r="J349" i="2" s="1"/>
  <c r="H350" i="2"/>
  <c r="J350" i="2" s="1"/>
  <c r="H351" i="2"/>
  <c r="J351" i="2" s="1"/>
  <c r="H352" i="2"/>
  <c r="J352" i="2" s="1"/>
  <c r="H353" i="2"/>
  <c r="J353" i="2" s="1"/>
  <c r="H354" i="2"/>
  <c r="J354" i="2" s="1"/>
  <c r="H355" i="2"/>
  <c r="J355" i="2" s="1"/>
  <c r="H356" i="2"/>
  <c r="J356" i="2" s="1"/>
  <c r="H357" i="2"/>
  <c r="J357" i="2" s="1"/>
  <c r="H358" i="2"/>
  <c r="J358" i="2" s="1"/>
  <c r="H359" i="2"/>
  <c r="J359" i="2" s="1"/>
  <c r="H360" i="2"/>
  <c r="J360" i="2" s="1"/>
  <c r="H361" i="2"/>
  <c r="J361" i="2" s="1"/>
  <c r="H362" i="2"/>
  <c r="J362" i="2" s="1"/>
  <c r="H363" i="2"/>
  <c r="J363" i="2" s="1"/>
  <c r="H364" i="2"/>
  <c r="J364" i="2" s="1"/>
  <c r="H365" i="2"/>
  <c r="J365" i="2" s="1"/>
  <c r="H366" i="2"/>
  <c r="J366" i="2" s="1"/>
  <c r="H367" i="2"/>
  <c r="J367" i="2" s="1"/>
  <c r="H368" i="2"/>
  <c r="J368" i="2" s="1"/>
  <c r="H369" i="2"/>
  <c r="J369" i="2" s="1"/>
  <c r="H370" i="2"/>
  <c r="J370" i="2" s="1"/>
  <c r="H371" i="2"/>
  <c r="J371" i="2" s="1"/>
  <c r="H372" i="2"/>
  <c r="J372" i="2" s="1"/>
  <c r="H373" i="2"/>
  <c r="J373" i="2" s="1"/>
  <c r="H374" i="2"/>
  <c r="J374" i="2" s="1"/>
  <c r="H375" i="2"/>
  <c r="J375" i="2" s="1"/>
  <c r="H376" i="2"/>
  <c r="J376" i="2" s="1"/>
  <c r="H377" i="2"/>
  <c r="J377" i="2" s="1"/>
  <c r="H378" i="2"/>
  <c r="J378" i="2" s="1"/>
  <c r="H379" i="2"/>
  <c r="J379" i="2" s="1"/>
  <c r="H380" i="2"/>
  <c r="J380" i="2" s="1"/>
  <c r="H381" i="2"/>
  <c r="J381" i="2" s="1"/>
  <c r="H382" i="2"/>
  <c r="J382" i="2" s="1"/>
  <c r="H383" i="2"/>
  <c r="J383" i="2" s="1"/>
  <c r="H384" i="2"/>
  <c r="J384" i="2" s="1"/>
  <c r="H385" i="2"/>
  <c r="J385" i="2" s="1"/>
  <c r="H386" i="2"/>
  <c r="J386" i="2" s="1"/>
  <c r="H387" i="2"/>
  <c r="J387" i="2" s="1"/>
  <c r="H388" i="2"/>
  <c r="J388" i="2" s="1"/>
  <c r="H389" i="2"/>
  <c r="J389" i="2" s="1"/>
  <c r="H390" i="2"/>
  <c r="J390" i="2" s="1"/>
  <c r="H391" i="2"/>
  <c r="J391" i="2" s="1"/>
  <c r="H392" i="2"/>
  <c r="J392" i="2" s="1"/>
  <c r="H393" i="2"/>
  <c r="J393" i="2" s="1"/>
  <c r="H394" i="2"/>
  <c r="J394" i="2" s="1"/>
  <c r="H395" i="2"/>
  <c r="J395" i="2" s="1"/>
  <c r="H396" i="2"/>
  <c r="J396" i="2" s="1"/>
  <c r="H397" i="2"/>
  <c r="J397" i="2" s="1"/>
  <c r="H398" i="2"/>
  <c r="J398" i="2" s="1"/>
  <c r="H399" i="2"/>
  <c r="J399" i="2" s="1"/>
  <c r="H400" i="2"/>
  <c r="J400" i="2" s="1"/>
  <c r="H401" i="2"/>
  <c r="J401" i="2" s="1"/>
  <c r="H402" i="2"/>
  <c r="J402" i="2" s="1"/>
  <c r="H403" i="2"/>
  <c r="J403" i="2" s="1"/>
  <c r="H404" i="2"/>
  <c r="J404" i="2" s="1"/>
  <c r="H405" i="2"/>
  <c r="J405" i="2" s="1"/>
  <c r="H406" i="2"/>
  <c r="J406" i="2" s="1"/>
  <c r="H407" i="2"/>
  <c r="J407" i="2" s="1"/>
  <c r="H408" i="2"/>
  <c r="J408" i="2" s="1"/>
  <c r="H409" i="2"/>
  <c r="J409" i="2" s="1"/>
  <c r="H410" i="2"/>
  <c r="J410" i="2" s="1"/>
  <c r="H411" i="2"/>
  <c r="J411" i="2" s="1"/>
  <c r="H412" i="2"/>
  <c r="J412" i="2" s="1"/>
  <c r="H413" i="2"/>
  <c r="J413" i="2" s="1"/>
  <c r="H414" i="2"/>
  <c r="J414" i="2" s="1"/>
  <c r="H415" i="2"/>
  <c r="J415" i="2" s="1"/>
  <c r="H416" i="2"/>
  <c r="J416" i="2" s="1"/>
  <c r="H417" i="2"/>
  <c r="J417" i="2" s="1"/>
  <c r="H418" i="2"/>
  <c r="J418" i="2" s="1"/>
  <c r="H419" i="2"/>
  <c r="J419" i="2" s="1"/>
  <c r="H420" i="2"/>
  <c r="J420" i="2" s="1"/>
  <c r="H421" i="2"/>
  <c r="J421" i="2" s="1"/>
  <c r="H422" i="2"/>
  <c r="J422" i="2" s="1"/>
  <c r="H423" i="2"/>
  <c r="J423" i="2" s="1"/>
  <c r="H424" i="2"/>
  <c r="J424" i="2" s="1"/>
  <c r="H425" i="2"/>
  <c r="J425" i="2" s="1"/>
  <c r="H426" i="2"/>
  <c r="J426" i="2" s="1"/>
  <c r="H427" i="2"/>
  <c r="J427" i="2" s="1"/>
  <c r="H428" i="2"/>
  <c r="J428" i="2" s="1"/>
  <c r="H429" i="2"/>
  <c r="J429" i="2" s="1"/>
  <c r="H430" i="2"/>
  <c r="J430" i="2" s="1"/>
  <c r="H431" i="2"/>
  <c r="J431" i="2" s="1"/>
  <c r="H432" i="2"/>
  <c r="J432" i="2" s="1"/>
  <c r="H433" i="2"/>
  <c r="J433" i="2" s="1"/>
  <c r="H434" i="2"/>
  <c r="J434" i="2" s="1"/>
  <c r="H435" i="2"/>
  <c r="J435" i="2" s="1"/>
  <c r="H436" i="2"/>
  <c r="J436" i="2" s="1"/>
  <c r="H437" i="2"/>
  <c r="J437" i="2" s="1"/>
  <c r="H438" i="2"/>
  <c r="J438" i="2" s="1"/>
  <c r="H439" i="2"/>
  <c r="J439" i="2" s="1"/>
  <c r="H440" i="2"/>
  <c r="J440" i="2" s="1"/>
  <c r="H441" i="2"/>
  <c r="J441" i="2" s="1"/>
  <c r="H442" i="2"/>
  <c r="J442" i="2" s="1"/>
  <c r="H443" i="2"/>
  <c r="J443" i="2" s="1"/>
  <c r="H444" i="2"/>
  <c r="J444" i="2" s="1"/>
  <c r="H445" i="2"/>
  <c r="J445" i="2" s="1"/>
  <c r="H446" i="2"/>
  <c r="J446" i="2" s="1"/>
  <c r="H447" i="2"/>
  <c r="J447" i="2" s="1"/>
  <c r="H448" i="2"/>
  <c r="J448" i="2" s="1"/>
  <c r="H449" i="2"/>
  <c r="J449" i="2" s="1"/>
  <c r="H450" i="2"/>
  <c r="J450" i="2" s="1"/>
  <c r="H451" i="2"/>
  <c r="J451" i="2" s="1"/>
  <c r="H452" i="2"/>
  <c r="J452" i="2" s="1"/>
  <c r="H453" i="2"/>
  <c r="J453" i="2" s="1"/>
  <c r="H454" i="2"/>
  <c r="J454" i="2" s="1"/>
  <c r="H455" i="2"/>
  <c r="J455" i="2" s="1"/>
  <c r="H456" i="2"/>
  <c r="J456" i="2" s="1"/>
  <c r="H457" i="2"/>
  <c r="J457" i="2" s="1"/>
  <c r="H458" i="2"/>
  <c r="J458" i="2" s="1"/>
  <c r="H459" i="2"/>
  <c r="J459" i="2" s="1"/>
  <c r="H460" i="2"/>
  <c r="J460" i="2" s="1"/>
  <c r="H461" i="2"/>
  <c r="J461" i="2" s="1"/>
  <c r="H462" i="2"/>
  <c r="J462" i="2" s="1"/>
  <c r="H463" i="2"/>
  <c r="J463" i="2" s="1"/>
  <c r="H464" i="2"/>
  <c r="J464" i="2" s="1"/>
  <c r="H465" i="2"/>
  <c r="J465" i="2" s="1"/>
  <c r="H466" i="2"/>
  <c r="J466" i="2" s="1"/>
  <c r="H467" i="2"/>
  <c r="J467" i="2" s="1"/>
  <c r="H468" i="2"/>
  <c r="J468" i="2" s="1"/>
  <c r="H469" i="2"/>
  <c r="J469" i="2" s="1"/>
  <c r="H470" i="2"/>
  <c r="J470" i="2" s="1"/>
  <c r="H471" i="2"/>
  <c r="J471" i="2" s="1"/>
  <c r="H472" i="2"/>
  <c r="J472" i="2" s="1"/>
  <c r="H473" i="2"/>
  <c r="J473" i="2" s="1"/>
  <c r="H474" i="2"/>
  <c r="J474" i="2" s="1"/>
  <c r="H475" i="2"/>
  <c r="J475" i="2" s="1"/>
  <c r="H476" i="2"/>
  <c r="J476" i="2" s="1"/>
  <c r="H477" i="2"/>
  <c r="J477" i="2" s="1"/>
  <c r="H478" i="2"/>
  <c r="J478" i="2" s="1"/>
  <c r="H479" i="2"/>
  <c r="J479" i="2" s="1"/>
  <c r="H480" i="2"/>
  <c r="J480" i="2" s="1"/>
  <c r="H481" i="2"/>
  <c r="J481" i="2" s="1"/>
  <c r="H482" i="2"/>
  <c r="J482" i="2" s="1"/>
  <c r="H483" i="2"/>
  <c r="J483" i="2" s="1"/>
  <c r="H484" i="2"/>
  <c r="J484" i="2" s="1"/>
  <c r="H485" i="2"/>
  <c r="J485" i="2" s="1"/>
  <c r="H486" i="2"/>
  <c r="J486" i="2" s="1"/>
  <c r="H487" i="2"/>
  <c r="J487" i="2" s="1"/>
  <c r="H488" i="2"/>
  <c r="J488" i="2" s="1"/>
  <c r="H489" i="2"/>
  <c r="J489" i="2" s="1"/>
  <c r="H490" i="2"/>
  <c r="J490" i="2" s="1"/>
  <c r="H491" i="2"/>
  <c r="J491" i="2" s="1"/>
  <c r="H492" i="2"/>
  <c r="J492" i="2" s="1"/>
  <c r="H493" i="2"/>
  <c r="J493" i="2" s="1"/>
  <c r="H494" i="2"/>
  <c r="J494" i="2" s="1"/>
  <c r="H495" i="2"/>
  <c r="J495" i="2" s="1"/>
  <c r="H496" i="2"/>
  <c r="J496" i="2" s="1"/>
  <c r="H497" i="2"/>
  <c r="J497" i="2" s="1"/>
  <c r="H498" i="2"/>
  <c r="J498" i="2" s="1"/>
  <c r="H499" i="2"/>
  <c r="J499" i="2" s="1"/>
  <c r="H500" i="2"/>
  <c r="J500" i="2" s="1"/>
  <c r="H501" i="2"/>
  <c r="J501" i="2" s="1"/>
  <c r="H502" i="2"/>
  <c r="J502" i="2" s="1"/>
  <c r="H503" i="2"/>
  <c r="J503" i="2" s="1"/>
  <c r="H504" i="2"/>
  <c r="J504" i="2" s="1"/>
  <c r="H505" i="2"/>
  <c r="J505" i="2" s="1"/>
  <c r="H506" i="2"/>
  <c r="J506" i="2" s="1"/>
  <c r="H507" i="2"/>
  <c r="J507" i="2" s="1"/>
  <c r="H508" i="2"/>
  <c r="J508" i="2" s="1"/>
  <c r="H509" i="2"/>
  <c r="J509" i="2" s="1"/>
  <c r="H510" i="2"/>
  <c r="J510" i="2" s="1"/>
  <c r="H511" i="2"/>
  <c r="J511" i="2" s="1"/>
  <c r="H512" i="2"/>
  <c r="J512" i="2" s="1"/>
  <c r="H513" i="2"/>
  <c r="J513" i="2" s="1"/>
  <c r="H514" i="2"/>
  <c r="J514" i="2" s="1"/>
  <c r="H515" i="2"/>
  <c r="J515" i="2" s="1"/>
  <c r="H516" i="2"/>
  <c r="J516" i="2" s="1"/>
  <c r="H517" i="2"/>
  <c r="J517" i="2" s="1"/>
  <c r="H518" i="2"/>
  <c r="J518" i="2" s="1"/>
  <c r="H519" i="2"/>
  <c r="J519" i="2" s="1"/>
  <c r="H520" i="2"/>
  <c r="J520" i="2" s="1"/>
  <c r="H521" i="2"/>
  <c r="J521" i="2" s="1"/>
  <c r="H522" i="2"/>
  <c r="J522" i="2" s="1"/>
  <c r="H523" i="2"/>
  <c r="J523" i="2" s="1"/>
  <c r="H524" i="2"/>
  <c r="J524" i="2" s="1"/>
  <c r="H525" i="2"/>
  <c r="J525" i="2" s="1"/>
  <c r="H526" i="2"/>
  <c r="J526" i="2" s="1"/>
  <c r="H527" i="2"/>
  <c r="J527" i="2" s="1"/>
  <c r="H528" i="2"/>
  <c r="J528" i="2" s="1"/>
  <c r="H529" i="2"/>
  <c r="J529" i="2" s="1"/>
  <c r="H530" i="2"/>
  <c r="J530" i="2" s="1"/>
  <c r="H531" i="2"/>
  <c r="J531" i="2" s="1"/>
  <c r="H532" i="2"/>
  <c r="J532" i="2" s="1"/>
  <c r="H533" i="2"/>
  <c r="J533" i="2" s="1"/>
  <c r="H534" i="2"/>
  <c r="J534" i="2" s="1"/>
  <c r="H535" i="2"/>
  <c r="J535" i="2" s="1"/>
  <c r="H536" i="2"/>
  <c r="J536" i="2" s="1"/>
  <c r="H537" i="2"/>
  <c r="J537" i="2" s="1"/>
  <c r="H538" i="2"/>
  <c r="J538" i="2" s="1"/>
  <c r="H539" i="2"/>
  <c r="J539" i="2" s="1"/>
  <c r="H540" i="2"/>
  <c r="J540" i="2" s="1"/>
  <c r="H541" i="2"/>
  <c r="J541" i="2" s="1"/>
  <c r="H542" i="2"/>
  <c r="J542" i="2" s="1"/>
  <c r="H543" i="2"/>
  <c r="J543" i="2" s="1"/>
  <c r="H544" i="2"/>
  <c r="J544" i="2" s="1"/>
  <c r="H545" i="2"/>
  <c r="J545" i="2" s="1"/>
  <c r="H546" i="2"/>
  <c r="J546" i="2" s="1"/>
  <c r="H547" i="2"/>
  <c r="J547" i="2" s="1"/>
  <c r="H548" i="2"/>
  <c r="J548" i="2" s="1"/>
  <c r="H549" i="2"/>
  <c r="J549" i="2" s="1"/>
  <c r="H550" i="2"/>
  <c r="J550" i="2" s="1"/>
  <c r="H551" i="2"/>
  <c r="J551" i="2" s="1"/>
  <c r="H552" i="2"/>
  <c r="J552" i="2" s="1"/>
  <c r="H553" i="2"/>
  <c r="J553" i="2" s="1"/>
  <c r="H554" i="2"/>
  <c r="J554" i="2" s="1"/>
  <c r="H555" i="2"/>
  <c r="J555" i="2" s="1"/>
  <c r="H556" i="2"/>
  <c r="J556" i="2" s="1"/>
  <c r="H557" i="2"/>
  <c r="J557" i="2" s="1"/>
  <c r="H558" i="2"/>
  <c r="J558" i="2" s="1"/>
  <c r="H559" i="2"/>
  <c r="J559" i="2" s="1"/>
  <c r="H560" i="2"/>
  <c r="J560" i="2" s="1"/>
  <c r="H561" i="2"/>
  <c r="J561" i="2" s="1"/>
  <c r="H562" i="2"/>
  <c r="J562" i="2" s="1"/>
  <c r="H563" i="2"/>
  <c r="J563" i="2" s="1"/>
  <c r="H564" i="2"/>
  <c r="J564" i="2" s="1"/>
  <c r="H565" i="2"/>
  <c r="J565" i="2" s="1"/>
  <c r="H566" i="2"/>
  <c r="J566" i="2" s="1"/>
  <c r="H567" i="2"/>
  <c r="J567" i="2" s="1"/>
  <c r="H568" i="2"/>
  <c r="J568" i="2" s="1"/>
  <c r="H569" i="2"/>
  <c r="J569" i="2" s="1"/>
  <c r="H570" i="2"/>
  <c r="J570" i="2" s="1"/>
  <c r="H571" i="2"/>
  <c r="J571" i="2" s="1"/>
  <c r="H572" i="2"/>
  <c r="J572" i="2" s="1"/>
  <c r="H573" i="2"/>
  <c r="J573" i="2" s="1"/>
  <c r="H574" i="2"/>
  <c r="J574" i="2" s="1"/>
  <c r="H575" i="2"/>
  <c r="J575" i="2" s="1"/>
  <c r="H576" i="2"/>
  <c r="J576" i="2" s="1"/>
  <c r="H577" i="2"/>
  <c r="J577" i="2" s="1"/>
  <c r="H578" i="2"/>
  <c r="J578" i="2" s="1"/>
  <c r="H579" i="2"/>
  <c r="J579" i="2" s="1"/>
  <c r="H580" i="2"/>
  <c r="J580" i="2" s="1"/>
  <c r="H581" i="2"/>
  <c r="J581" i="2" s="1"/>
  <c r="H582" i="2"/>
  <c r="J582" i="2" s="1"/>
  <c r="H583" i="2"/>
  <c r="J583" i="2" s="1"/>
  <c r="H584" i="2"/>
  <c r="J584" i="2" s="1"/>
  <c r="H585" i="2"/>
  <c r="J585" i="2" s="1"/>
  <c r="H586" i="2"/>
  <c r="J586" i="2" s="1"/>
  <c r="H587" i="2"/>
  <c r="J587" i="2" s="1"/>
  <c r="H588" i="2"/>
  <c r="J588" i="2" s="1"/>
  <c r="H589" i="2"/>
  <c r="J589" i="2" s="1"/>
  <c r="H590" i="2"/>
  <c r="J590" i="2" s="1"/>
  <c r="H591" i="2"/>
  <c r="J591" i="2" s="1"/>
  <c r="H592" i="2"/>
  <c r="J592" i="2" s="1"/>
  <c r="H593" i="2"/>
  <c r="J593" i="2" s="1"/>
  <c r="H594" i="2"/>
  <c r="J594" i="2" s="1"/>
  <c r="H595" i="2"/>
  <c r="J595" i="2" s="1"/>
  <c r="H596" i="2"/>
  <c r="J596" i="2" s="1"/>
  <c r="H597" i="2"/>
  <c r="J597" i="2" s="1"/>
  <c r="H598" i="2"/>
  <c r="J598" i="2" s="1"/>
  <c r="H599" i="2"/>
  <c r="J599" i="2" s="1"/>
  <c r="H600" i="2"/>
  <c r="J600" i="2" s="1"/>
  <c r="H601" i="2"/>
  <c r="J601" i="2" s="1"/>
  <c r="H602" i="2"/>
  <c r="J602" i="2" s="1"/>
  <c r="H603" i="2"/>
  <c r="J603" i="2" s="1"/>
  <c r="H604" i="2"/>
  <c r="J604" i="2" s="1"/>
  <c r="H605" i="2"/>
  <c r="J605" i="2" s="1"/>
  <c r="H606" i="2"/>
  <c r="J606" i="2" s="1"/>
  <c r="H607" i="2"/>
  <c r="J607" i="2" s="1"/>
  <c r="H608" i="2"/>
  <c r="J608" i="2" s="1"/>
  <c r="H609" i="2"/>
  <c r="J609" i="2" s="1"/>
  <c r="H610" i="2"/>
  <c r="J610" i="2" s="1"/>
  <c r="H611" i="2"/>
  <c r="J611" i="2" s="1"/>
  <c r="H612" i="2"/>
  <c r="J612" i="2" s="1"/>
  <c r="H613" i="2"/>
  <c r="J613" i="2" s="1"/>
  <c r="H614" i="2"/>
  <c r="J614" i="2" s="1"/>
  <c r="H615" i="2"/>
  <c r="J615" i="2" s="1"/>
  <c r="H616" i="2"/>
  <c r="J616" i="2" s="1"/>
  <c r="H617" i="2"/>
  <c r="J617" i="2" s="1"/>
  <c r="H618" i="2"/>
  <c r="J618" i="2" s="1"/>
  <c r="H619" i="2"/>
  <c r="J619" i="2" s="1"/>
  <c r="H620" i="2"/>
  <c r="J620" i="2" s="1"/>
  <c r="H621" i="2"/>
  <c r="J621" i="2" s="1"/>
  <c r="H622" i="2"/>
  <c r="J622" i="2" s="1"/>
  <c r="H623" i="2"/>
  <c r="J623" i="2" s="1"/>
  <c r="H624" i="2"/>
  <c r="J624" i="2" s="1"/>
  <c r="H625" i="2"/>
  <c r="J625" i="2" s="1"/>
  <c r="H626" i="2"/>
  <c r="J626" i="2" s="1"/>
  <c r="H627" i="2"/>
  <c r="J627" i="2" s="1"/>
  <c r="H628" i="2"/>
  <c r="J628" i="2" s="1"/>
  <c r="H629" i="2"/>
  <c r="J629" i="2" s="1"/>
  <c r="H630" i="2"/>
  <c r="J630" i="2" s="1"/>
  <c r="H631" i="2"/>
  <c r="J631" i="2" s="1"/>
  <c r="H632" i="2"/>
  <c r="J632" i="2" s="1"/>
  <c r="H633" i="2"/>
  <c r="J633" i="2" s="1"/>
  <c r="H634" i="2"/>
  <c r="J634" i="2" s="1"/>
  <c r="H635" i="2"/>
  <c r="J635" i="2" s="1"/>
  <c r="H636" i="2"/>
  <c r="J636" i="2" s="1"/>
  <c r="H637" i="2"/>
  <c r="J637" i="2" s="1"/>
  <c r="H638" i="2"/>
  <c r="J638" i="2" s="1"/>
  <c r="H639" i="2"/>
  <c r="J639" i="2" s="1"/>
  <c r="H640" i="2"/>
  <c r="J640" i="2" s="1"/>
  <c r="H641" i="2"/>
  <c r="J641" i="2" s="1"/>
  <c r="H642" i="2"/>
  <c r="J642" i="2" s="1"/>
  <c r="H643" i="2"/>
  <c r="J643" i="2" s="1"/>
  <c r="H644" i="2"/>
  <c r="J644" i="2" s="1"/>
  <c r="H645" i="2"/>
  <c r="J645" i="2" s="1"/>
  <c r="H646" i="2"/>
  <c r="J646" i="2" s="1"/>
  <c r="H647" i="2"/>
  <c r="J647" i="2" s="1"/>
  <c r="H648" i="2"/>
  <c r="J648" i="2" s="1"/>
  <c r="H649" i="2"/>
  <c r="J649" i="2" s="1"/>
  <c r="H650" i="2"/>
  <c r="J650" i="2" s="1"/>
  <c r="H651" i="2"/>
  <c r="J651" i="2" s="1"/>
  <c r="H652" i="2"/>
  <c r="J652" i="2" s="1"/>
  <c r="H653" i="2"/>
  <c r="J653" i="2" s="1"/>
  <c r="H654" i="2"/>
  <c r="J654" i="2" s="1"/>
  <c r="H655" i="2"/>
  <c r="J655" i="2" s="1"/>
  <c r="H656" i="2"/>
  <c r="J656" i="2" s="1"/>
  <c r="H657" i="2"/>
  <c r="J657" i="2" s="1"/>
  <c r="H658" i="2"/>
  <c r="J658" i="2" s="1"/>
  <c r="H659" i="2"/>
  <c r="J659" i="2" s="1"/>
  <c r="H660" i="2"/>
  <c r="J660" i="2" s="1"/>
  <c r="H661" i="2"/>
  <c r="J661" i="2" s="1"/>
  <c r="H662" i="2"/>
  <c r="J662" i="2" s="1"/>
  <c r="H663" i="2"/>
  <c r="J663" i="2" s="1"/>
  <c r="H664" i="2"/>
  <c r="J664" i="2" s="1"/>
  <c r="H665" i="2"/>
  <c r="J665" i="2" s="1"/>
  <c r="H666" i="2"/>
  <c r="J666" i="2" s="1"/>
  <c r="H667" i="2"/>
  <c r="J667" i="2" s="1"/>
  <c r="H668" i="2"/>
  <c r="J668" i="2" s="1"/>
  <c r="H669" i="2"/>
  <c r="J669" i="2" s="1"/>
  <c r="H670" i="2"/>
  <c r="J670" i="2" s="1"/>
  <c r="H671" i="2"/>
  <c r="J671" i="2" s="1"/>
  <c r="H672" i="2"/>
  <c r="J672" i="2" s="1"/>
  <c r="H673" i="2"/>
  <c r="J673" i="2" s="1"/>
  <c r="H674" i="2"/>
  <c r="J674" i="2" s="1"/>
  <c r="H675" i="2"/>
  <c r="J675" i="2" s="1"/>
  <c r="H676" i="2"/>
  <c r="J676" i="2" s="1"/>
  <c r="H677" i="2"/>
  <c r="J677" i="2" s="1"/>
  <c r="H678" i="2"/>
  <c r="J678" i="2" s="1"/>
  <c r="H679" i="2"/>
  <c r="J679" i="2" s="1"/>
  <c r="H680" i="2"/>
  <c r="J680" i="2" s="1"/>
  <c r="H681" i="2"/>
  <c r="J681" i="2" s="1"/>
  <c r="H682" i="2"/>
  <c r="J682" i="2" s="1"/>
  <c r="H683" i="2"/>
  <c r="J683" i="2" s="1"/>
  <c r="H684" i="2"/>
  <c r="J684" i="2" s="1"/>
  <c r="H685" i="2"/>
  <c r="J685" i="2" s="1"/>
  <c r="H686" i="2"/>
  <c r="J686" i="2" s="1"/>
  <c r="H687" i="2"/>
  <c r="J687" i="2" s="1"/>
  <c r="H688" i="2"/>
  <c r="J688" i="2" s="1"/>
  <c r="H689" i="2"/>
  <c r="J689" i="2" s="1"/>
  <c r="H690" i="2"/>
  <c r="J690" i="2" s="1"/>
  <c r="H691" i="2"/>
  <c r="J691" i="2" s="1"/>
  <c r="H692" i="2"/>
  <c r="J692" i="2" s="1"/>
  <c r="H693" i="2"/>
  <c r="J693" i="2" s="1"/>
  <c r="H694" i="2"/>
  <c r="J694" i="2" s="1"/>
  <c r="H695" i="2"/>
  <c r="J695" i="2" s="1"/>
  <c r="H696" i="2"/>
  <c r="J696" i="2" s="1"/>
  <c r="H697" i="2"/>
  <c r="J697" i="2" s="1"/>
  <c r="H698" i="2"/>
  <c r="J698" i="2" s="1"/>
  <c r="H699" i="2"/>
  <c r="J699" i="2" s="1"/>
  <c r="H700" i="2"/>
  <c r="J700" i="2" s="1"/>
  <c r="H701" i="2"/>
  <c r="J701" i="2" s="1"/>
  <c r="H702" i="2"/>
  <c r="J702" i="2" s="1"/>
  <c r="H703" i="2"/>
  <c r="J703" i="2" s="1"/>
  <c r="H704" i="2"/>
  <c r="J704" i="2" s="1"/>
  <c r="H705" i="2"/>
  <c r="J705" i="2" s="1"/>
  <c r="H706" i="2"/>
  <c r="J706" i="2" s="1"/>
  <c r="H707" i="2"/>
  <c r="J707" i="2" s="1"/>
  <c r="H708" i="2"/>
  <c r="J708" i="2" s="1"/>
  <c r="H709" i="2"/>
  <c r="J709" i="2" s="1"/>
  <c r="H710" i="2"/>
  <c r="J710" i="2" s="1"/>
  <c r="H711" i="2"/>
  <c r="J711" i="2" s="1"/>
  <c r="H712" i="2"/>
  <c r="J712" i="2" s="1"/>
  <c r="H713" i="2"/>
  <c r="J713" i="2" s="1"/>
  <c r="H714" i="2"/>
  <c r="J714" i="2" s="1"/>
  <c r="H715" i="2"/>
  <c r="J715" i="2" s="1"/>
  <c r="H716" i="2"/>
  <c r="J716" i="2" s="1"/>
  <c r="H717" i="2"/>
  <c r="J717" i="2" s="1"/>
  <c r="H718" i="2"/>
  <c r="J718" i="2" s="1"/>
  <c r="H719" i="2"/>
  <c r="J719" i="2" s="1"/>
  <c r="H720" i="2"/>
  <c r="J720" i="2" s="1"/>
  <c r="H721" i="2"/>
  <c r="J721" i="2" s="1"/>
  <c r="H722" i="2"/>
  <c r="J722" i="2" s="1"/>
  <c r="H723" i="2"/>
  <c r="J723" i="2" s="1"/>
  <c r="H724" i="2"/>
  <c r="J724" i="2" s="1"/>
  <c r="H725" i="2"/>
  <c r="J725" i="2" s="1"/>
  <c r="H726" i="2"/>
  <c r="J726" i="2" s="1"/>
  <c r="H727" i="2"/>
  <c r="J727" i="2" s="1"/>
  <c r="H728" i="2"/>
  <c r="J728" i="2" s="1"/>
  <c r="H729" i="2"/>
  <c r="J729" i="2" s="1"/>
  <c r="H730" i="2"/>
  <c r="J730" i="2" s="1"/>
  <c r="H731" i="2"/>
  <c r="J731" i="2" s="1"/>
  <c r="H732" i="2"/>
  <c r="J732" i="2" s="1"/>
  <c r="H733" i="2"/>
  <c r="J733" i="2" s="1"/>
  <c r="H734" i="2"/>
  <c r="J734" i="2" s="1"/>
  <c r="H735" i="2"/>
  <c r="J735" i="2" s="1"/>
  <c r="H736" i="2"/>
  <c r="J736" i="2" s="1"/>
  <c r="H737" i="2"/>
  <c r="J737" i="2" s="1"/>
  <c r="H738" i="2"/>
  <c r="J738" i="2" s="1"/>
  <c r="H739" i="2"/>
  <c r="J739" i="2" s="1"/>
  <c r="H740" i="2"/>
  <c r="J740" i="2" s="1"/>
  <c r="H741" i="2"/>
  <c r="J741" i="2" s="1"/>
  <c r="H742" i="2"/>
  <c r="J742" i="2" s="1"/>
  <c r="H743" i="2"/>
  <c r="J743" i="2" s="1"/>
  <c r="H744" i="2"/>
  <c r="J744" i="2" s="1"/>
  <c r="H745" i="2"/>
  <c r="J745" i="2" s="1"/>
  <c r="H746" i="2"/>
  <c r="J746" i="2" s="1"/>
  <c r="H747" i="2"/>
  <c r="J747" i="2" s="1"/>
  <c r="H748" i="2"/>
  <c r="J748" i="2" s="1"/>
  <c r="H749" i="2"/>
  <c r="J749" i="2" s="1"/>
  <c r="H750" i="2"/>
  <c r="J750" i="2" s="1"/>
  <c r="H751" i="2"/>
  <c r="J751" i="2" s="1"/>
  <c r="H752" i="2"/>
  <c r="J752" i="2" s="1"/>
  <c r="H753" i="2"/>
  <c r="J753" i="2" s="1"/>
  <c r="H754" i="2"/>
  <c r="J754" i="2" s="1"/>
  <c r="H755" i="2"/>
  <c r="J755" i="2" s="1"/>
  <c r="H756" i="2"/>
  <c r="J756" i="2" s="1"/>
  <c r="H757" i="2"/>
  <c r="J757" i="2" s="1"/>
  <c r="H758" i="2"/>
  <c r="J758" i="2" s="1"/>
  <c r="H759" i="2"/>
  <c r="J759" i="2" s="1"/>
  <c r="H760" i="2"/>
  <c r="J760" i="2" s="1"/>
  <c r="H761" i="2"/>
  <c r="J761" i="2" s="1"/>
  <c r="H762" i="2"/>
  <c r="J762" i="2" s="1"/>
  <c r="H763" i="2"/>
  <c r="J763" i="2" s="1"/>
  <c r="H764" i="2"/>
  <c r="J764" i="2" s="1"/>
  <c r="H765" i="2"/>
  <c r="J765" i="2" s="1"/>
  <c r="H766" i="2"/>
  <c r="J766" i="2" s="1"/>
  <c r="H767" i="2"/>
  <c r="J767" i="2" s="1"/>
  <c r="H768" i="2"/>
  <c r="J768" i="2" s="1"/>
  <c r="H769" i="2"/>
  <c r="J769" i="2" s="1"/>
  <c r="H770" i="2"/>
  <c r="J770" i="2" s="1"/>
  <c r="H771" i="2"/>
  <c r="J771" i="2" s="1"/>
  <c r="H772" i="2"/>
  <c r="J772" i="2" s="1"/>
  <c r="H773" i="2"/>
  <c r="J773" i="2" s="1"/>
  <c r="H774" i="2"/>
  <c r="J774" i="2" s="1"/>
  <c r="H775" i="2"/>
  <c r="J775" i="2" s="1"/>
  <c r="H776" i="2"/>
  <c r="J776" i="2" s="1"/>
  <c r="H777" i="2"/>
  <c r="J777" i="2" s="1"/>
  <c r="H778" i="2"/>
  <c r="J778" i="2" s="1"/>
  <c r="H779" i="2"/>
  <c r="J779" i="2" s="1"/>
  <c r="H780" i="2"/>
  <c r="J780" i="2" s="1"/>
  <c r="H781" i="2"/>
  <c r="J781" i="2" s="1"/>
  <c r="H782" i="2"/>
  <c r="J782" i="2" s="1"/>
  <c r="H783" i="2"/>
  <c r="J783" i="2" s="1"/>
  <c r="H784" i="2"/>
  <c r="J784" i="2" s="1"/>
  <c r="H785" i="2"/>
  <c r="J785" i="2" s="1"/>
  <c r="H786" i="2"/>
  <c r="J786" i="2" s="1"/>
  <c r="H787" i="2"/>
  <c r="J787" i="2" s="1"/>
  <c r="H788" i="2"/>
  <c r="J788" i="2" s="1"/>
  <c r="H789" i="2"/>
  <c r="J789" i="2" s="1"/>
  <c r="H790" i="2"/>
  <c r="J790" i="2" s="1"/>
  <c r="H791" i="2"/>
  <c r="J791" i="2" s="1"/>
  <c r="H792" i="2"/>
  <c r="J792" i="2" s="1"/>
  <c r="H793" i="2"/>
  <c r="J793" i="2" s="1"/>
  <c r="H794" i="2"/>
  <c r="J794" i="2" s="1"/>
  <c r="H795" i="2"/>
  <c r="J795" i="2" s="1"/>
  <c r="H796" i="2"/>
  <c r="J796" i="2" s="1"/>
  <c r="H797" i="2"/>
  <c r="J797" i="2" s="1"/>
  <c r="H798" i="2"/>
  <c r="J798" i="2" s="1"/>
  <c r="H799" i="2"/>
  <c r="J799" i="2" s="1"/>
  <c r="H800" i="2"/>
  <c r="J800" i="2" s="1"/>
  <c r="H801" i="2"/>
  <c r="J801" i="2" s="1"/>
  <c r="H802" i="2"/>
  <c r="J802" i="2" s="1"/>
  <c r="H803" i="2"/>
  <c r="J803" i="2" s="1"/>
  <c r="H804" i="2"/>
  <c r="J804" i="2" s="1"/>
  <c r="H805" i="2"/>
  <c r="J805" i="2" s="1"/>
  <c r="H806" i="2"/>
  <c r="J806" i="2" s="1"/>
  <c r="H807" i="2"/>
  <c r="J807" i="2" s="1"/>
  <c r="H808" i="2"/>
  <c r="J808" i="2" s="1"/>
  <c r="H809" i="2"/>
  <c r="J809" i="2" s="1"/>
  <c r="H810" i="2"/>
  <c r="J810" i="2" s="1"/>
  <c r="H811" i="2"/>
  <c r="J811" i="2" s="1"/>
  <c r="H812" i="2"/>
  <c r="J812" i="2" s="1"/>
  <c r="H813" i="2"/>
  <c r="J813" i="2" s="1"/>
  <c r="H814" i="2"/>
  <c r="J814" i="2" s="1"/>
  <c r="H815" i="2"/>
  <c r="J815" i="2" s="1"/>
  <c r="H816" i="2"/>
  <c r="J816" i="2" s="1"/>
  <c r="H817" i="2"/>
  <c r="J817" i="2" s="1"/>
  <c r="H818" i="2"/>
  <c r="J818" i="2" s="1"/>
  <c r="H819" i="2"/>
  <c r="J819" i="2" s="1"/>
  <c r="H820" i="2"/>
  <c r="J820" i="2" s="1"/>
  <c r="H821" i="2"/>
  <c r="J821" i="2" s="1"/>
  <c r="H822" i="2"/>
  <c r="J822" i="2" s="1"/>
  <c r="H823" i="2"/>
  <c r="J823" i="2" s="1"/>
  <c r="H824" i="2"/>
  <c r="J824" i="2" s="1"/>
  <c r="H825" i="2"/>
  <c r="J825" i="2" s="1"/>
  <c r="H826" i="2"/>
  <c r="J826" i="2" s="1"/>
  <c r="H827" i="2"/>
  <c r="J827" i="2" s="1"/>
  <c r="H828" i="2"/>
  <c r="J828" i="2" s="1"/>
  <c r="H829" i="2"/>
  <c r="J829" i="2" s="1"/>
  <c r="H830" i="2"/>
  <c r="J830" i="2" s="1"/>
  <c r="H831" i="2"/>
  <c r="J831" i="2" s="1"/>
  <c r="H832" i="2"/>
  <c r="J832" i="2" s="1"/>
  <c r="H833" i="2"/>
  <c r="J833" i="2" s="1"/>
  <c r="H834" i="2"/>
  <c r="J834" i="2" s="1"/>
  <c r="H835" i="2"/>
  <c r="J835" i="2" s="1"/>
  <c r="H836" i="2"/>
  <c r="J836" i="2" s="1"/>
  <c r="H837" i="2"/>
  <c r="J837" i="2" s="1"/>
  <c r="H838" i="2"/>
  <c r="J838" i="2" s="1"/>
  <c r="H839" i="2"/>
  <c r="J839" i="2" s="1"/>
  <c r="H840" i="2"/>
  <c r="J840" i="2" s="1"/>
  <c r="H841" i="2"/>
  <c r="J841" i="2" s="1"/>
  <c r="H842" i="2"/>
  <c r="J842" i="2" s="1"/>
  <c r="H843" i="2"/>
  <c r="J843" i="2" s="1"/>
  <c r="H844" i="2"/>
  <c r="J844" i="2" s="1"/>
  <c r="H845" i="2"/>
  <c r="J845" i="2" s="1"/>
  <c r="H846" i="2"/>
  <c r="J846" i="2" s="1"/>
  <c r="H847" i="2"/>
  <c r="J847" i="2" s="1"/>
  <c r="H848" i="2"/>
  <c r="J848" i="2" s="1"/>
  <c r="H849" i="2"/>
  <c r="J849" i="2" s="1"/>
  <c r="H850" i="2"/>
  <c r="J850" i="2" s="1"/>
  <c r="H851" i="2"/>
  <c r="J851" i="2" s="1"/>
  <c r="H852" i="2"/>
  <c r="J852" i="2" s="1"/>
  <c r="H853" i="2"/>
  <c r="J853" i="2" s="1"/>
  <c r="H854" i="2"/>
  <c r="J854" i="2" s="1"/>
  <c r="H855" i="2"/>
  <c r="J855" i="2" s="1"/>
  <c r="H856" i="2"/>
  <c r="J856" i="2" s="1"/>
  <c r="H857" i="2"/>
  <c r="J857" i="2" s="1"/>
  <c r="H858" i="2"/>
  <c r="J858" i="2" s="1"/>
  <c r="H859" i="2"/>
  <c r="J859" i="2" s="1"/>
  <c r="H860" i="2"/>
  <c r="J860" i="2" s="1"/>
  <c r="H861" i="2"/>
  <c r="J861" i="2" s="1"/>
  <c r="H862" i="2"/>
  <c r="J862" i="2" s="1"/>
  <c r="H863" i="2"/>
  <c r="J863" i="2" s="1"/>
  <c r="H864" i="2"/>
  <c r="J864" i="2" s="1"/>
  <c r="H865" i="2"/>
  <c r="J865" i="2" s="1"/>
  <c r="H866" i="2"/>
  <c r="J866" i="2" s="1"/>
  <c r="H867" i="2"/>
  <c r="J867" i="2" s="1"/>
  <c r="H868" i="2"/>
  <c r="J868" i="2" s="1"/>
  <c r="H869" i="2"/>
  <c r="J869" i="2" s="1"/>
  <c r="H870" i="2"/>
  <c r="J870" i="2" s="1"/>
  <c r="H871" i="2"/>
  <c r="J871" i="2" s="1"/>
  <c r="H872" i="2"/>
  <c r="J872" i="2" s="1"/>
  <c r="H873" i="2"/>
  <c r="J873" i="2" s="1"/>
  <c r="H874" i="2"/>
  <c r="J874" i="2" s="1"/>
  <c r="H875" i="2"/>
  <c r="J875" i="2" s="1"/>
  <c r="H876" i="2"/>
  <c r="J876" i="2" s="1"/>
  <c r="H877" i="2"/>
  <c r="J877" i="2" s="1"/>
  <c r="H878" i="2"/>
  <c r="J878" i="2" s="1"/>
  <c r="H879" i="2"/>
  <c r="J879" i="2" s="1"/>
  <c r="H880" i="2"/>
  <c r="J880" i="2" s="1"/>
  <c r="H881" i="2"/>
  <c r="J881" i="2" s="1"/>
  <c r="H882" i="2"/>
  <c r="J882" i="2" s="1"/>
  <c r="H883" i="2"/>
  <c r="J883" i="2" s="1"/>
  <c r="H884" i="2"/>
  <c r="J884" i="2" s="1"/>
  <c r="H885" i="2"/>
  <c r="J885" i="2" s="1"/>
  <c r="H886" i="2"/>
  <c r="J886" i="2" s="1"/>
  <c r="H887" i="2"/>
  <c r="J887" i="2" s="1"/>
  <c r="H888" i="2"/>
  <c r="J888" i="2" s="1"/>
  <c r="H889" i="2"/>
  <c r="J889" i="2" s="1"/>
  <c r="H890" i="2"/>
  <c r="J890" i="2" s="1"/>
  <c r="H891" i="2"/>
  <c r="J891" i="2" s="1"/>
  <c r="H892" i="2"/>
  <c r="J892" i="2" s="1"/>
  <c r="H893" i="2"/>
  <c r="J893" i="2" s="1"/>
  <c r="H894" i="2"/>
  <c r="J894" i="2" s="1"/>
  <c r="H895" i="2"/>
  <c r="J895" i="2" s="1"/>
  <c r="H896" i="2"/>
  <c r="J896" i="2" s="1"/>
  <c r="H897" i="2"/>
  <c r="J897" i="2" s="1"/>
  <c r="H898" i="2"/>
  <c r="J898" i="2" s="1"/>
  <c r="H899" i="2"/>
  <c r="J899" i="2" s="1"/>
  <c r="H900" i="2"/>
  <c r="J900" i="2" s="1"/>
  <c r="H901" i="2"/>
  <c r="J901" i="2" s="1"/>
  <c r="H902" i="2"/>
  <c r="J902" i="2" s="1"/>
  <c r="H903" i="2"/>
  <c r="J903" i="2" s="1"/>
  <c r="H904" i="2"/>
  <c r="J904" i="2" s="1"/>
  <c r="H905" i="2"/>
  <c r="J905" i="2" s="1"/>
  <c r="H906" i="2"/>
  <c r="J906" i="2" s="1"/>
  <c r="H907" i="2"/>
  <c r="J907" i="2" s="1"/>
  <c r="H908" i="2"/>
  <c r="J908" i="2" s="1"/>
  <c r="H909" i="2"/>
  <c r="J909" i="2" s="1"/>
  <c r="H910" i="2"/>
  <c r="J910" i="2" s="1"/>
  <c r="H911" i="2"/>
  <c r="J911" i="2" s="1"/>
  <c r="H912" i="2"/>
  <c r="J912" i="2" s="1"/>
  <c r="H913" i="2"/>
  <c r="J913" i="2" s="1"/>
  <c r="H914" i="2"/>
  <c r="J914" i="2" s="1"/>
  <c r="H915" i="2"/>
  <c r="J915" i="2" s="1"/>
  <c r="H916" i="2"/>
  <c r="J916" i="2" s="1"/>
  <c r="H917" i="2"/>
  <c r="J917" i="2" s="1"/>
  <c r="H918" i="2"/>
  <c r="J918" i="2" s="1"/>
  <c r="H919" i="2"/>
  <c r="J919" i="2" s="1"/>
  <c r="H920" i="2"/>
  <c r="J920" i="2" s="1"/>
  <c r="H921" i="2"/>
  <c r="J921" i="2" s="1"/>
  <c r="H922" i="2"/>
  <c r="J922" i="2" s="1"/>
  <c r="H923" i="2"/>
  <c r="J923" i="2" s="1"/>
  <c r="H924" i="2"/>
  <c r="J924" i="2" s="1"/>
  <c r="H925" i="2"/>
  <c r="J925" i="2" s="1"/>
  <c r="H926" i="2"/>
  <c r="J926" i="2" s="1"/>
  <c r="H927" i="2"/>
  <c r="J927" i="2" s="1"/>
  <c r="H928" i="2"/>
  <c r="J928" i="2" s="1"/>
  <c r="H929" i="2"/>
  <c r="J929" i="2" s="1"/>
  <c r="H930" i="2"/>
  <c r="J930" i="2" s="1"/>
  <c r="H931" i="2"/>
  <c r="J931" i="2" s="1"/>
  <c r="H932" i="2"/>
  <c r="J932" i="2" s="1"/>
  <c r="H933" i="2"/>
  <c r="J933" i="2" s="1"/>
  <c r="H934" i="2"/>
  <c r="J934" i="2" s="1"/>
  <c r="H935" i="2"/>
  <c r="J935" i="2" s="1"/>
  <c r="H936" i="2"/>
  <c r="J936" i="2" s="1"/>
  <c r="H937" i="2"/>
  <c r="J937" i="2" s="1"/>
  <c r="H938" i="2"/>
  <c r="J938" i="2" s="1"/>
  <c r="H939" i="2"/>
  <c r="J939" i="2" s="1"/>
  <c r="H940" i="2"/>
  <c r="J940" i="2" s="1"/>
  <c r="H941" i="2"/>
  <c r="J941" i="2" s="1"/>
  <c r="H942" i="2"/>
  <c r="J942" i="2" s="1"/>
  <c r="H943" i="2"/>
  <c r="J943" i="2" s="1"/>
  <c r="H944" i="2"/>
  <c r="J944" i="2" s="1"/>
  <c r="H945" i="2"/>
  <c r="J945" i="2" s="1"/>
  <c r="H946" i="2"/>
  <c r="J946" i="2" s="1"/>
  <c r="H947" i="2"/>
  <c r="J947" i="2" s="1"/>
  <c r="H948" i="2"/>
  <c r="J948" i="2" s="1"/>
  <c r="H949" i="2"/>
  <c r="J949" i="2" s="1"/>
  <c r="H950" i="2"/>
  <c r="J950" i="2" s="1"/>
  <c r="H951" i="2"/>
  <c r="J951" i="2" s="1"/>
  <c r="H952" i="2"/>
  <c r="J952" i="2" s="1"/>
  <c r="H953" i="2"/>
  <c r="J953" i="2" s="1"/>
  <c r="H954" i="2"/>
  <c r="J954" i="2" s="1"/>
  <c r="H955" i="2"/>
  <c r="J955" i="2" s="1"/>
  <c r="H956" i="2"/>
  <c r="J956" i="2" s="1"/>
  <c r="H957" i="2"/>
  <c r="J957" i="2" s="1"/>
  <c r="H958" i="2"/>
  <c r="J958" i="2" s="1"/>
  <c r="H959" i="2"/>
  <c r="J959" i="2" s="1"/>
  <c r="H960" i="2"/>
  <c r="J960" i="2" s="1"/>
  <c r="H961" i="2"/>
  <c r="J961" i="2" s="1"/>
  <c r="H962" i="2"/>
  <c r="J962" i="2" s="1"/>
  <c r="H963" i="2"/>
  <c r="J963" i="2" s="1"/>
  <c r="H964" i="2"/>
  <c r="J964" i="2" s="1"/>
  <c r="H965" i="2"/>
  <c r="J965" i="2" s="1"/>
  <c r="H966" i="2"/>
  <c r="J966" i="2" s="1"/>
  <c r="H967" i="2"/>
  <c r="J967" i="2" s="1"/>
  <c r="H968" i="2"/>
  <c r="J968" i="2" s="1"/>
  <c r="H969" i="2"/>
  <c r="J969" i="2" s="1"/>
  <c r="H970" i="2"/>
  <c r="J970" i="2" s="1"/>
  <c r="H971" i="2"/>
  <c r="J971" i="2" s="1"/>
  <c r="H972" i="2"/>
  <c r="J972" i="2" s="1"/>
  <c r="H973" i="2"/>
  <c r="J973" i="2" s="1"/>
  <c r="H974" i="2"/>
  <c r="J974" i="2" s="1"/>
  <c r="H975" i="2"/>
  <c r="J975" i="2" s="1"/>
  <c r="H976" i="2"/>
  <c r="J976" i="2" s="1"/>
  <c r="H977" i="2"/>
  <c r="J977" i="2" s="1"/>
  <c r="H978" i="2"/>
  <c r="J978" i="2" s="1"/>
  <c r="H979" i="2"/>
  <c r="J979" i="2" s="1"/>
  <c r="H980" i="2"/>
  <c r="J980" i="2" s="1"/>
  <c r="H981" i="2"/>
  <c r="J981" i="2" s="1"/>
  <c r="H982" i="2"/>
  <c r="J982" i="2" s="1"/>
  <c r="H983" i="2"/>
  <c r="J983" i="2" s="1"/>
  <c r="H984" i="2"/>
  <c r="J984" i="2" s="1"/>
  <c r="H985" i="2"/>
  <c r="J985" i="2" s="1"/>
  <c r="H986" i="2"/>
  <c r="J986" i="2" s="1"/>
  <c r="H987" i="2"/>
  <c r="J987" i="2" s="1"/>
  <c r="H988" i="2"/>
  <c r="J988" i="2" s="1"/>
  <c r="H989" i="2"/>
  <c r="J989" i="2" s="1"/>
  <c r="H990" i="2"/>
  <c r="J990" i="2" s="1"/>
  <c r="H991" i="2"/>
  <c r="J991" i="2" s="1"/>
  <c r="H992" i="2"/>
  <c r="J992" i="2" s="1"/>
  <c r="H993" i="2"/>
  <c r="J993" i="2" s="1"/>
  <c r="H994" i="2"/>
  <c r="J994" i="2" s="1"/>
  <c r="H995" i="2"/>
  <c r="J995" i="2" s="1"/>
  <c r="H996" i="2"/>
  <c r="J996" i="2" s="1"/>
  <c r="H997" i="2"/>
  <c r="J997" i="2" s="1"/>
  <c r="H998" i="2"/>
  <c r="J998" i="2" s="1"/>
  <c r="H999" i="2"/>
  <c r="J999" i="2" s="1"/>
  <c r="H1000" i="2"/>
  <c r="J1000" i="2" s="1"/>
  <c r="H1001" i="2"/>
  <c r="J1001" i="2" s="1"/>
  <c r="H1002" i="2"/>
  <c r="J1002" i="2" s="1"/>
  <c r="H1003" i="2"/>
  <c r="J1003" i="2" s="1"/>
  <c r="H1004" i="2"/>
  <c r="J1004" i="2" s="1"/>
  <c r="H1005" i="2"/>
  <c r="J1005" i="2" s="1"/>
  <c r="H1006" i="2"/>
  <c r="J1006" i="2" s="1"/>
  <c r="H1007" i="2"/>
  <c r="J1007" i="2" s="1"/>
  <c r="H1008" i="2"/>
  <c r="J1008" i="2" s="1"/>
  <c r="H1009" i="2"/>
  <c r="J1009" i="2" s="1"/>
  <c r="H1010" i="2"/>
  <c r="J1010" i="2" s="1"/>
  <c r="H1011" i="2"/>
  <c r="J1011" i="2" s="1"/>
  <c r="H1012" i="2"/>
  <c r="J1012" i="2" s="1"/>
  <c r="H1013" i="2"/>
  <c r="J1013" i="2" s="1"/>
  <c r="H1014" i="2"/>
  <c r="J1014" i="2" s="1"/>
  <c r="H1015" i="2"/>
  <c r="J1015" i="2" s="1"/>
  <c r="H1016" i="2"/>
  <c r="J1016" i="2" s="1"/>
  <c r="H1017" i="2"/>
  <c r="J1017" i="2" s="1"/>
  <c r="H1018" i="2"/>
  <c r="J1018" i="2" s="1"/>
  <c r="H1019" i="2"/>
  <c r="J1019" i="2" s="1"/>
  <c r="H1020" i="2"/>
  <c r="J1020" i="2" s="1"/>
  <c r="H1021" i="2"/>
  <c r="J1021" i="2" s="1"/>
  <c r="H1022" i="2"/>
  <c r="J1022" i="2" s="1"/>
  <c r="H1023" i="2"/>
  <c r="J1023" i="2" s="1"/>
  <c r="H1024" i="2"/>
  <c r="J1024" i="2" s="1"/>
  <c r="H1025" i="2"/>
  <c r="J1025" i="2" s="1"/>
  <c r="H1026" i="2"/>
  <c r="J1026" i="2" s="1"/>
  <c r="H1027" i="2"/>
  <c r="J1027" i="2" s="1"/>
  <c r="H1028" i="2"/>
  <c r="J1028" i="2" s="1"/>
  <c r="H1029" i="2"/>
  <c r="J1029" i="2" s="1"/>
  <c r="H1030" i="2"/>
  <c r="J1030" i="2" s="1"/>
  <c r="H1031" i="2"/>
  <c r="J1031" i="2" s="1"/>
  <c r="H1032" i="2"/>
  <c r="J1032" i="2" s="1"/>
  <c r="H1033" i="2"/>
  <c r="J1033" i="2" s="1"/>
  <c r="H1034" i="2"/>
  <c r="J1034" i="2" s="1"/>
  <c r="H1035" i="2"/>
  <c r="J1035" i="2" s="1"/>
  <c r="H1036" i="2"/>
  <c r="J1036" i="2" s="1"/>
  <c r="H1037" i="2"/>
  <c r="J1037" i="2" s="1"/>
  <c r="H1038" i="2"/>
  <c r="J1038" i="2" s="1"/>
  <c r="H1039" i="2"/>
  <c r="J1039" i="2" s="1"/>
  <c r="H1040" i="2"/>
  <c r="J1040" i="2" s="1"/>
  <c r="H1041" i="2"/>
  <c r="J1041" i="2" s="1"/>
  <c r="H1042" i="2"/>
  <c r="J1042" i="2" s="1"/>
  <c r="H1043" i="2"/>
  <c r="J1043" i="2" s="1"/>
  <c r="H1044" i="2"/>
  <c r="J1044" i="2" s="1"/>
  <c r="H1045" i="2"/>
  <c r="J1045" i="2" s="1"/>
  <c r="H1046" i="2"/>
  <c r="J1046" i="2" s="1"/>
  <c r="H1047" i="2"/>
  <c r="J1047" i="2" s="1"/>
  <c r="H1048" i="2"/>
  <c r="J1048" i="2" s="1"/>
  <c r="H1049" i="2"/>
  <c r="J1049" i="2" s="1"/>
  <c r="H1050" i="2"/>
  <c r="J1050" i="2" s="1"/>
  <c r="H1051" i="2"/>
  <c r="J1051" i="2" s="1"/>
  <c r="H1052" i="2"/>
  <c r="J1052" i="2" s="1"/>
  <c r="H1053" i="2"/>
  <c r="J1053" i="2" s="1"/>
  <c r="H1054" i="2"/>
  <c r="J1054" i="2" s="1"/>
  <c r="H1055" i="2"/>
  <c r="J1055" i="2" s="1"/>
  <c r="H1056" i="2"/>
  <c r="J1056" i="2" s="1"/>
  <c r="H1057" i="2"/>
  <c r="J1057" i="2" s="1"/>
  <c r="H1058" i="2"/>
  <c r="J1058" i="2" s="1"/>
  <c r="H1059" i="2"/>
  <c r="J1059" i="2" s="1"/>
  <c r="H1060" i="2"/>
  <c r="J1060" i="2" s="1"/>
  <c r="H1061" i="2"/>
  <c r="J1061" i="2" s="1"/>
  <c r="H1062" i="2"/>
  <c r="J1062" i="2" s="1"/>
  <c r="H1063" i="2"/>
  <c r="J1063" i="2" s="1"/>
  <c r="H1064" i="2"/>
  <c r="J1064" i="2" s="1"/>
  <c r="H1065" i="2"/>
  <c r="J1065" i="2" s="1"/>
  <c r="H1066" i="2"/>
  <c r="J1066" i="2" s="1"/>
  <c r="H1067" i="2"/>
  <c r="J1067" i="2" s="1"/>
  <c r="H1068" i="2"/>
  <c r="J1068" i="2" s="1"/>
  <c r="H1069" i="2"/>
  <c r="J1069" i="2" s="1"/>
  <c r="H1070" i="2"/>
  <c r="J1070" i="2" s="1"/>
  <c r="H1071" i="2"/>
  <c r="J1071" i="2" s="1"/>
  <c r="H1072" i="2"/>
  <c r="J1072" i="2" s="1"/>
  <c r="H1073" i="2"/>
  <c r="J1073" i="2" s="1"/>
  <c r="H1074" i="2"/>
  <c r="J1074" i="2" s="1"/>
  <c r="H1075" i="2"/>
  <c r="J1075" i="2" s="1"/>
  <c r="H1076" i="2"/>
  <c r="J1076" i="2" s="1"/>
  <c r="H1077" i="2"/>
  <c r="J1077" i="2" s="1"/>
  <c r="H1078" i="2"/>
  <c r="J1078" i="2" s="1"/>
  <c r="H1079" i="2"/>
  <c r="J1079" i="2" s="1"/>
  <c r="H1080" i="2"/>
  <c r="J1080" i="2" s="1"/>
  <c r="H1081" i="2"/>
  <c r="J1081" i="2" s="1"/>
  <c r="H1082" i="2"/>
  <c r="J1082" i="2" s="1"/>
  <c r="H1083" i="2"/>
  <c r="J1083" i="2" s="1"/>
  <c r="H1084" i="2"/>
  <c r="J1084" i="2" s="1"/>
  <c r="H1085" i="2"/>
  <c r="J1085" i="2" s="1"/>
  <c r="H1086" i="2"/>
  <c r="J1086" i="2" s="1"/>
  <c r="H1087" i="2"/>
  <c r="J1087" i="2" s="1"/>
  <c r="H1088" i="2"/>
  <c r="J1088" i="2" s="1"/>
  <c r="H1089" i="2"/>
  <c r="J1089" i="2" s="1"/>
  <c r="H1090" i="2"/>
  <c r="J1090" i="2" s="1"/>
  <c r="H1091" i="2"/>
  <c r="J1091" i="2" s="1"/>
  <c r="H1092" i="2"/>
  <c r="J1092" i="2" s="1"/>
  <c r="H1093" i="2"/>
  <c r="J1093" i="2" s="1"/>
  <c r="H1094" i="2"/>
  <c r="J1094" i="2" s="1"/>
  <c r="H1095" i="2"/>
  <c r="J1095" i="2" s="1"/>
  <c r="H1096" i="2"/>
  <c r="J1096" i="2" s="1"/>
  <c r="H1097" i="2"/>
  <c r="J1097" i="2" s="1"/>
  <c r="H1098" i="2"/>
  <c r="J1098" i="2" s="1"/>
  <c r="H1099" i="2"/>
  <c r="J1099" i="2" s="1"/>
  <c r="H1100" i="2"/>
  <c r="J1100" i="2" s="1"/>
  <c r="H1101" i="2"/>
  <c r="J1101" i="2" s="1"/>
  <c r="H1102" i="2"/>
  <c r="J1102" i="2" s="1"/>
  <c r="H1103" i="2"/>
  <c r="J1103" i="2" s="1"/>
  <c r="H1104" i="2"/>
  <c r="J1104" i="2" s="1"/>
  <c r="H1105" i="2"/>
  <c r="J1105" i="2" s="1"/>
  <c r="H1106" i="2"/>
  <c r="J1106" i="2" s="1"/>
  <c r="H1107" i="2"/>
  <c r="J1107" i="2" s="1"/>
  <c r="H1108" i="2"/>
  <c r="J1108" i="2" s="1"/>
  <c r="H1109" i="2"/>
  <c r="J1109" i="2" s="1"/>
  <c r="H1110" i="2"/>
  <c r="J1110" i="2" s="1"/>
  <c r="H1111" i="2"/>
  <c r="J1111" i="2" s="1"/>
  <c r="H1112" i="2"/>
  <c r="J1112" i="2" s="1"/>
  <c r="H1113" i="2"/>
  <c r="J1113" i="2" s="1"/>
  <c r="H1114" i="2"/>
  <c r="J1114" i="2" s="1"/>
  <c r="H1115" i="2"/>
  <c r="J1115" i="2" s="1"/>
  <c r="H1116" i="2"/>
  <c r="J1116" i="2" s="1"/>
  <c r="H1117" i="2"/>
  <c r="J1117" i="2" s="1"/>
  <c r="H1118" i="2"/>
  <c r="J1118" i="2" s="1"/>
  <c r="H1119" i="2"/>
  <c r="J1119" i="2" s="1"/>
  <c r="H1120" i="2"/>
  <c r="J1120" i="2" s="1"/>
  <c r="H1121" i="2"/>
  <c r="J1121" i="2" s="1"/>
  <c r="H1122" i="2"/>
  <c r="J1122" i="2" s="1"/>
  <c r="H1123" i="2"/>
  <c r="J1123" i="2" s="1"/>
  <c r="H1124" i="2"/>
  <c r="J1124" i="2" s="1"/>
  <c r="H1125" i="2"/>
  <c r="J1125" i="2" s="1"/>
  <c r="H1126" i="2"/>
  <c r="J1126" i="2" s="1"/>
  <c r="H1127" i="2"/>
  <c r="J1127" i="2" s="1"/>
  <c r="H1128" i="2"/>
  <c r="J1128" i="2" s="1"/>
  <c r="H1129" i="2"/>
  <c r="J1129" i="2" s="1"/>
  <c r="H1130" i="2"/>
  <c r="J1130" i="2" s="1"/>
  <c r="H1131" i="2"/>
  <c r="J1131" i="2" s="1"/>
  <c r="H1132" i="2"/>
  <c r="J1132" i="2" s="1"/>
  <c r="H1133" i="2"/>
  <c r="J1133" i="2" s="1"/>
  <c r="H1134" i="2"/>
  <c r="J1134" i="2" s="1"/>
  <c r="H1135" i="2"/>
  <c r="J1135" i="2" s="1"/>
  <c r="H1136" i="2"/>
  <c r="J1136" i="2" s="1"/>
  <c r="H1137" i="2"/>
  <c r="J1137" i="2" s="1"/>
  <c r="H1138" i="2"/>
  <c r="J1138" i="2" s="1"/>
  <c r="H1139" i="2"/>
  <c r="J1139" i="2" s="1"/>
  <c r="H1140" i="2"/>
  <c r="J1140" i="2" s="1"/>
  <c r="H1141" i="2"/>
  <c r="J1141" i="2" s="1"/>
  <c r="H1142" i="2"/>
  <c r="J1142" i="2" s="1"/>
  <c r="H1143" i="2"/>
  <c r="J1143" i="2" s="1"/>
  <c r="H1144" i="2"/>
  <c r="J1144" i="2" s="1"/>
  <c r="H1145" i="2"/>
  <c r="J1145" i="2" s="1"/>
  <c r="H1146" i="2"/>
  <c r="J1146" i="2" s="1"/>
  <c r="H1147" i="2"/>
  <c r="J1147" i="2" s="1"/>
  <c r="H1148" i="2"/>
  <c r="J1148" i="2" s="1"/>
  <c r="H1149" i="2"/>
  <c r="J1149" i="2" s="1"/>
  <c r="H1150" i="2"/>
  <c r="J1150" i="2" s="1"/>
  <c r="H1151" i="2"/>
  <c r="J1151" i="2" s="1"/>
  <c r="H1152" i="2"/>
  <c r="J1152" i="2" s="1"/>
  <c r="H1153" i="2"/>
  <c r="J1153" i="2" s="1"/>
  <c r="H1154" i="2"/>
  <c r="J1154" i="2" s="1"/>
  <c r="H1155" i="2"/>
  <c r="J1155" i="2" s="1"/>
  <c r="H1156" i="2"/>
  <c r="J1156" i="2" s="1"/>
  <c r="H1157" i="2"/>
  <c r="J1157" i="2" s="1"/>
  <c r="H1158" i="2"/>
  <c r="J1158" i="2" s="1"/>
  <c r="H1159" i="2"/>
  <c r="J1159" i="2" s="1"/>
  <c r="H1160" i="2"/>
  <c r="J1160" i="2" s="1"/>
  <c r="H1161" i="2"/>
  <c r="J1161" i="2" s="1"/>
  <c r="H1162" i="2"/>
  <c r="J1162" i="2" s="1"/>
  <c r="H1163" i="2"/>
  <c r="J1163" i="2" s="1"/>
  <c r="H1164" i="2"/>
  <c r="J1164" i="2" s="1"/>
  <c r="H1165" i="2"/>
  <c r="J1165" i="2" s="1"/>
  <c r="H1166" i="2"/>
  <c r="J1166" i="2" s="1"/>
  <c r="H1167" i="2"/>
  <c r="J1167" i="2" s="1"/>
  <c r="H1168" i="2"/>
  <c r="J1168" i="2" s="1"/>
  <c r="H1169" i="2"/>
  <c r="J1169" i="2" s="1"/>
  <c r="H1170" i="2"/>
  <c r="J1170" i="2" s="1"/>
  <c r="H1171" i="2"/>
  <c r="J1171" i="2" s="1"/>
  <c r="H1172" i="2"/>
  <c r="J1172" i="2" s="1"/>
  <c r="H1173" i="2"/>
  <c r="J1173" i="2" s="1"/>
  <c r="H1174" i="2"/>
  <c r="J1174" i="2" s="1"/>
  <c r="H1175" i="2"/>
  <c r="J1175" i="2" s="1"/>
  <c r="H1176" i="2"/>
  <c r="J1176" i="2" s="1"/>
  <c r="H1177" i="2"/>
  <c r="J1177" i="2" s="1"/>
  <c r="H1178" i="2"/>
  <c r="J1178" i="2" s="1"/>
  <c r="H1179" i="2"/>
  <c r="J1179" i="2" s="1"/>
  <c r="H1180" i="2"/>
  <c r="J1180" i="2" s="1"/>
  <c r="H1181" i="2"/>
  <c r="J1181" i="2" s="1"/>
  <c r="H1182" i="2"/>
  <c r="J1182" i="2" s="1"/>
  <c r="H1183" i="2"/>
  <c r="J1183" i="2" s="1"/>
  <c r="H1184" i="2"/>
  <c r="J1184" i="2" s="1"/>
  <c r="H1185" i="2"/>
  <c r="J1185" i="2" s="1"/>
  <c r="H1186" i="2"/>
  <c r="J1186" i="2" s="1"/>
  <c r="H1187" i="2"/>
  <c r="J1187" i="2" s="1"/>
  <c r="H1188" i="2"/>
  <c r="J1188" i="2" s="1"/>
  <c r="H1189" i="2"/>
  <c r="J1189" i="2" s="1"/>
  <c r="H1190" i="2"/>
  <c r="J1190" i="2" s="1"/>
  <c r="H1191" i="2"/>
  <c r="J1191" i="2" s="1"/>
  <c r="H1192" i="2"/>
  <c r="J1192" i="2" s="1"/>
  <c r="H1193" i="2"/>
  <c r="J1193" i="2" s="1"/>
  <c r="H1194" i="2"/>
  <c r="J1194" i="2" s="1"/>
  <c r="H1195" i="2"/>
  <c r="J1195" i="2" s="1"/>
  <c r="H1196" i="2"/>
  <c r="J1196" i="2" s="1"/>
  <c r="H1197" i="2"/>
  <c r="J1197" i="2" s="1"/>
  <c r="H1198" i="2"/>
  <c r="J1198" i="2" s="1"/>
  <c r="H1199" i="2"/>
  <c r="J1199" i="2" s="1"/>
  <c r="H1200" i="2"/>
  <c r="J1200" i="2" s="1"/>
  <c r="H1201" i="2"/>
  <c r="J1201" i="2" s="1"/>
  <c r="H1202" i="2"/>
  <c r="J1202" i="2" s="1"/>
  <c r="H1203" i="2"/>
  <c r="J1203" i="2" s="1"/>
  <c r="H1204" i="2"/>
  <c r="J1204" i="2" s="1"/>
  <c r="H1205" i="2"/>
  <c r="J1205" i="2" s="1"/>
  <c r="H1206" i="2"/>
  <c r="J1206" i="2" s="1"/>
  <c r="H1207" i="2"/>
  <c r="J1207" i="2" s="1"/>
  <c r="H1208" i="2"/>
  <c r="J1208" i="2" s="1"/>
  <c r="H1209" i="2"/>
  <c r="J1209" i="2" s="1"/>
  <c r="H1210" i="2"/>
  <c r="J1210" i="2" s="1"/>
  <c r="H1211" i="2"/>
  <c r="J1211" i="2" s="1"/>
  <c r="H1212" i="2"/>
  <c r="J1212" i="2" s="1"/>
  <c r="H1213" i="2"/>
  <c r="J1213" i="2" s="1"/>
  <c r="H1214" i="2"/>
  <c r="J1214" i="2" s="1"/>
  <c r="H1215" i="2"/>
  <c r="J1215" i="2" s="1"/>
  <c r="H1216" i="2"/>
  <c r="J1216" i="2" s="1"/>
  <c r="H1217" i="2"/>
  <c r="J1217" i="2" s="1"/>
  <c r="H1218" i="2"/>
  <c r="J1218" i="2" s="1"/>
  <c r="H1219" i="2"/>
  <c r="J1219" i="2" s="1"/>
  <c r="H1220" i="2"/>
  <c r="J1220" i="2" s="1"/>
  <c r="H1221" i="2"/>
  <c r="J1221" i="2" s="1"/>
  <c r="H1222" i="2"/>
  <c r="J1222" i="2" s="1"/>
  <c r="H1223" i="2"/>
  <c r="J1223" i="2" s="1"/>
  <c r="H1224" i="2"/>
  <c r="J1224" i="2" s="1"/>
  <c r="H1225" i="2"/>
  <c r="J1225" i="2" s="1"/>
  <c r="H1226" i="2"/>
  <c r="J1226" i="2" s="1"/>
  <c r="H1227" i="2"/>
  <c r="J1227" i="2" s="1"/>
  <c r="H1228" i="2"/>
  <c r="J1228" i="2" s="1"/>
  <c r="H1229" i="2"/>
  <c r="J1229" i="2" s="1"/>
  <c r="H1230" i="2"/>
  <c r="J1230" i="2" s="1"/>
  <c r="H1231" i="2"/>
  <c r="J1231" i="2" s="1"/>
  <c r="H1232" i="2"/>
  <c r="J1232" i="2" s="1"/>
  <c r="H1233" i="2"/>
  <c r="J1233" i="2" s="1"/>
  <c r="H1234" i="2"/>
  <c r="J1234" i="2" s="1"/>
  <c r="H1235" i="2"/>
  <c r="J1235" i="2" s="1"/>
  <c r="H1236" i="2"/>
  <c r="J1236" i="2" s="1"/>
  <c r="H1237" i="2"/>
  <c r="J1237" i="2" s="1"/>
  <c r="H1238" i="2"/>
  <c r="J1238" i="2" s="1"/>
  <c r="H1239" i="2"/>
  <c r="J1239" i="2" s="1"/>
  <c r="H1240" i="2"/>
  <c r="J1240" i="2" s="1"/>
  <c r="H1241" i="2"/>
  <c r="J1241" i="2" s="1"/>
  <c r="H1242" i="2"/>
  <c r="J1242" i="2" s="1"/>
  <c r="H1243" i="2"/>
  <c r="J1243" i="2" s="1"/>
  <c r="H1244" i="2"/>
  <c r="J1244" i="2" s="1"/>
  <c r="H1245" i="2"/>
  <c r="J1245" i="2" s="1"/>
  <c r="H1246" i="2"/>
  <c r="J1246" i="2" s="1"/>
  <c r="H1247" i="2"/>
  <c r="J1247" i="2" s="1"/>
  <c r="H1248" i="2"/>
  <c r="J1248" i="2" s="1"/>
  <c r="H1249" i="2"/>
  <c r="J1249" i="2" s="1"/>
  <c r="H1250" i="2"/>
  <c r="J1250" i="2" s="1"/>
  <c r="H1251" i="2"/>
  <c r="J1251" i="2" s="1"/>
  <c r="H1252" i="2"/>
  <c r="J1252" i="2" s="1"/>
  <c r="H1253" i="2"/>
  <c r="J1253" i="2" s="1"/>
  <c r="H1254" i="2"/>
  <c r="J1254" i="2" s="1"/>
  <c r="H1255" i="2"/>
  <c r="J1255" i="2" s="1"/>
  <c r="H1256" i="2"/>
  <c r="J1256" i="2" s="1"/>
  <c r="H1257" i="2"/>
  <c r="J1257" i="2" s="1"/>
  <c r="H1258" i="2"/>
  <c r="J1258" i="2" s="1"/>
  <c r="H1259" i="2"/>
  <c r="J1259" i="2" s="1"/>
  <c r="H1260" i="2"/>
  <c r="J1260" i="2" s="1"/>
  <c r="H1261" i="2"/>
  <c r="J1261" i="2" s="1"/>
  <c r="H1262" i="2"/>
  <c r="J1262" i="2" s="1"/>
  <c r="H1263" i="2"/>
  <c r="J1263" i="2" s="1"/>
  <c r="H1264" i="2"/>
  <c r="J1264" i="2" s="1"/>
  <c r="H1265" i="2"/>
  <c r="J1265" i="2" s="1"/>
  <c r="H1266" i="2"/>
  <c r="J1266" i="2" s="1"/>
  <c r="H1267" i="2"/>
  <c r="J1267" i="2" s="1"/>
  <c r="H1268" i="2"/>
  <c r="J1268" i="2" s="1"/>
  <c r="H1269" i="2"/>
  <c r="J1269" i="2" s="1"/>
  <c r="H1270" i="2"/>
  <c r="J1270" i="2" s="1"/>
  <c r="H1271" i="2"/>
  <c r="J1271" i="2" s="1"/>
  <c r="H1272" i="2"/>
  <c r="J1272" i="2" s="1"/>
  <c r="H1273" i="2"/>
  <c r="J1273" i="2" s="1"/>
  <c r="H1274" i="2"/>
  <c r="J1274" i="2" s="1"/>
  <c r="H1275" i="2"/>
  <c r="J1275" i="2" s="1"/>
  <c r="H1276" i="2"/>
  <c r="J1276" i="2" s="1"/>
  <c r="H1277" i="2"/>
  <c r="J1277" i="2" s="1"/>
  <c r="H1278" i="2"/>
  <c r="J1278" i="2" s="1"/>
  <c r="H1279" i="2"/>
  <c r="J1279" i="2" s="1"/>
  <c r="H1280" i="2"/>
  <c r="J1280" i="2" s="1"/>
  <c r="H1281" i="2"/>
  <c r="J1281" i="2" s="1"/>
  <c r="H1282" i="2"/>
  <c r="J1282" i="2" s="1"/>
  <c r="H1283" i="2"/>
  <c r="J1283" i="2" s="1"/>
  <c r="H1284" i="2"/>
  <c r="J1284" i="2" s="1"/>
  <c r="H1285" i="2"/>
  <c r="J1285" i="2" s="1"/>
  <c r="H1286" i="2"/>
  <c r="J1286" i="2" s="1"/>
  <c r="H1287" i="2"/>
  <c r="J1287" i="2" s="1"/>
  <c r="H1288" i="2"/>
  <c r="J1288" i="2" s="1"/>
  <c r="H1289" i="2"/>
  <c r="J1289" i="2" s="1"/>
  <c r="H1290" i="2"/>
  <c r="J1290" i="2" s="1"/>
  <c r="H1291" i="2"/>
  <c r="J1291" i="2" s="1"/>
  <c r="H1292" i="2"/>
  <c r="J1292" i="2" s="1"/>
  <c r="H1293" i="2"/>
  <c r="J1293" i="2" s="1"/>
  <c r="H1294" i="2"/>
  <c r="J1294" i="2" s="1"/>
  <c r="H1295" i="2"/>
  <c r="J1295" i="2" s="1"/>
  <c r="H1296" i="2"/>
  <c r="J1296" i="2" s="1"/>
  <c r="H1297" i="2"/>
  <c r="J1297" i="2" s="1"/>
  <c r="H1298" i="2"/>
  <c r="J1298" i="2" s="1"/>
  <c r="H1299" i="2"/>
  <c r="J1299" i="2" s="1"/>
  <c r="H1300" i="2"/>
  <c r="J1300" i="2" s="1"/>
  <c r="H1301" i="2"/>
  <c r="J1301" i="2" s="1"/>
  <c r="H1302" i="2"/>
  <c r="J1302" i="2" s="1"/>
  <c r="H1303" i="2"/>
  <c r="J1303" i="2" s="1"/>
  <c r="H1304" i="2"/>
  <c r="J1304" i="2" s="1"/>
  <c r="H1305" i="2"/>
  <c r="J1305" i="2" s="1"/>
  <c r="H1306" i="2"/>
  <c r="J1306" i="2" s="1"/>
  <c r="H1307" i="2"/>
  <c r="J1307" i="2" s="1"/>
  <c r="H1308" i="2"/>
  <c r="J1308" i="2" s="1"/>
  <c r="H1309" i="2"/>
  <c r="J1309" i="2" s="1"/>
  <c r="H1310" i="2"/>
  <c r="J1310" i="2" s="1"/>
  <c r="H1311" i="2"/>
  <c r="J1311" i="2" s="1"/>
  <c r="H1312" i="2"/>
  <c r="J1312" i="2" s="1"/>
  <c r="H1313" i="2"/>
  <c r="J1313" i="2" s="1"/>
  <c r="H1314" i="2"/>
  <c r="J1314" i="2" s="1"/>
  <c r="H1315" i="2"/>
  <c r="J1315" i="2" s="1"/>
  <c r="H1316" i="2"/>
  <c r="J1316" i="2" s="1"/>
  <c r="H1317" i="2"/>
  <c r="J1317" i="2" s="1"/>
  <c r="H1318" i="2"/>
  <c r="J1318" i="2" s="1"/>
  <c r="H1319" i="2"/>
  <c r="J1319" i="2" s="1"/>
  <c r="H1320" i="2"/>
  <c r="J1320" i="2" s="1"/>
  <c r="H1321" i="2"/>
  <c r="J1321" i="2" s="1"/>
  <c r="H1322" i="2"/>
  <c r="J1322" i="2" s="1"/>
  <c r="H1323" i="2"/>
  <c r="J1323" i="2" s="1"/>
  <c r="H1324" i="2"/>
  <c r="J1324" i="2" s="1"/>
  <c r="H1325" i="2"/>
  <c r="J1325" i="2" s="1"/>
  <c r="H1326" i="2"/>
  <c r="J1326" i="2" s="1"/>
  <c r="H1327" i="2"/>
  <c r="J1327" i="2" s="1"/>
  <c r="H1328" i="2"/>
  <c r="J1328" i="2" s="1"/>
  <c r="H1329" i="2"/>
  <c r="J1329" i="2" s="1"/>
  <c r="H1330" i="2"/>
  <c r="J1330" i="2" s="1"/>
  <c r="H1331" i="2"/>
  <c r="J1331" i="2" s="1"/>
  <c r="H1332" i="2"/>
  <c r="J1332" i="2" s="1"/>
  <c r="H1333" i="2"/>
  <c r="J1333" i="2" s="1"/>
  <c r="H1334" i="2"/>
  <c r="J1334" i="2" s="1"/>
  <c r="H1335" i="2"/>
  <c r="J1335" i="2" s="1"/>
  <c r="H1336" i="2"/>
  <c r="J1336" i="2" s="1"/>
  <c r="H1337" i="2"/>
  <c r="J1337" i="2" s="1"/>
  <c r="H1338" i="2"/>
  <c r="J1338" i="2" s="1"/>
  <c r="H1339" i="2"/>
  <c r="J1339" i="2" s="1"/>
  <c r="H1340" i="2"/>
  <c r="J1340" i="2" s="1"/>
  <c r="H1341" i="2"/>
  <c r="J1341" i="2" s="1"/>
  <c r="H1342" i="2"/>
  <c r="J1342" i="2" s="1"/>
  <c r="H1343" i="2"/>
  <c r="J1343" i="2" s="1"/>
  <c r="H1344" i="2"/>
  <c r="J1344" i="2" s="1"/>
  <c r="H1345" i="2"/>
  <c r="J1345" i="2" s="1"/>
  <c r="H1346" i="2"/>
  <c r="J1346" i="2" s="1"/>
  <c r="H1347" i="2"/>
  <c r="J1347" i="2" s="1"/>
  <c r="H1348" i="2"/>
  <c r="J1348" i="2" s="1"/>
  <c r="H1349" i="2"/>
  <c r="J1349" i="2" s="1"/>
  <c r="H1350" i="2"/>
  <c r="J1350" i="2" s="1"/>
  <c r="H1351" i="2"/>
  <c r="J1351" i="2" s="1"/>
  <c r="H1352" i="2"/>
  <c r="J1352" i="2" s="1"/>
  <c r="H1353" i="2"/>
  <c r="J1353" i="2" s="1"/>
  <c r="H1354" i="2"/>
  <c r="J1354" i="2" s="1"/>
  <c r="H1355" i="2"/>
  <c r="J1355" i="2" s="1"/>
  <c r="H1356" i="2"/>
  <c r="J1356" i="2" s="1"/>
  <c r="H1357" i="2"/>
  <c r="J1357" i="2" s="1"/>
  <c r="H1358" i="2"/>
  <c r="J1358" i="2" s="1"/>
  <c r="H1359" i="2"/>
  <c r="J1359" i="2" s="1"/>
  <c r="H1360" i="2"/>
  <c r="J1360" i="2" s="1"/>
  <c r="H1361" i="2"/>
  <c r="J1361" i="2" s="1"/>
  <c r="H1362" i="2"/>
  <c r="J1362" i="2" s="1"/>
  <c r="H1363" i="2"/>
  <c r="J1363" i="2" s="1"/>
  <c r="H1364" i="2"/>
  <c r="J1364" i="2" s="1"/>
  <c r="H1365" i="2"/>
  <c r="J1365" i="2" s="1"/>
  <c r="H1366" i="2"/>
  <c r="J1366" i="2" s="1"/>
  <c r="H1367" i="2"/>
  <c r="J1367" i="2" s="1"/>
  <c r="H1368" i="2"/>
  <c r="J1368" i="2" s="1"/>
  <c r="H1369" i="2"/>
  <c r="J1369" i="2" s="1"/>
  <c r="H1370" i="2"/>
  <c r="J1370" i="2" s="1"/>
  <c r="H1371" i="2"/>
  <c r="J1371" i="2" s="1"/>
  <c r="H1372" i="2"/>
  <c r="J1372" i="2" s="1"/>
  <c r="H1373" i="2"/>
  <c r="J1373" i="2" s="1"/>
  <c r="H1374" i="2"/>
  <c r="J1374" i="2" s="1"/>
  <c r="H1375" i="2"/>
  <c r="J1375" i="2" s="1"/>
  <c r="H1376" i="2"/>
  <c r="J1376" i="2" s="1"/>
  <c r="H1377" i="2"/>
  <c r="J1377" i="2" s="1"/>
  <c r="H1378" i="2"/>
  <c r="J1378" i="2" s="1"/>
  <c r="H1379" i="2"/>
  <c r="J1379" i="2" s="1"/>
  <c r="H1380" i="2"/>
  <c r="J1380" i="2" s="1"/>
  <c r="H1381" i="2"/>
  <c r="J1381" i="2" s="1"/>
  <c r="H1382" i="2"/>
  <c r="J1382" i="2" s="1"/>
  <c r="H1383" i="2"/>
  <c r="J1383" i="2" s="1"/>
  <c r="H1384" i="2"/>
  <c r="J1384" i="2" s="1"/>
  <c r="H1385" i="2"/>
  <c r="J1385" i="2" s="1"/>
  <c r="H1386" i="2"/>
  <c r="J1386" i="2" s="1"/>
  <c r="H1387" i="2"/>
  <c r="J1387" i="2" s="1"/>
  <c r="H1388" i="2"/>
  <c r="J1388" i="2" s="1"/>
  <c r="H1389" i="2"/>
  <c r="J1389" i="2" s="1"/>
  <c r="H1390" i="2"/>
  <c r="J1390" i="2" s="1"/>
  <c r="H1391" i="2"/>
  <c r="J1391" i="2" s="1"/>
  <c r="H1392" i="2"/>
  <c r="J1392" i="2" s="1"/>
  <c r="H1393" i="2"/>
  <c r="J1393" i="2" s="1"/>
  <c r="H1394" i="2"/>
  <c r="J1394" i="2" s="1"/>
  <c r="H1395" i="2"/>
  <c r="J1395" i="2" s="1"/>
  <c r="H1396" i="2"/>
  <c r="J1396" i="2" s="1"/>
  <c r="H1397" i="2"/>
  <c r="J1397" i="2" s="1"/>
  <c r="H1398" i="2"/>
  <c r="J1398" i="2" s="1"/>
  <c r="H1399" i="2"/>
  <c r="J1399" i="2" s="1"/>
  <c r="H1400" i="2"/>
  <c r="J1400" i="2" s="1"/>
  <c r="H1401" i="2"/>
  <c r="J1401" i="2" s="1"/>
  <c r="H1402" i="2"/>
  <c r="J1402" i="2" s="1"/>
  <c r="H1403" i="2"/>
  <c r="J1403" i="2" s="1"/>
  <c r="H1404" i="2"/>
  <c r="J1404" i="2" s="1"/>
  <c r="H1405" i="2"/>
  <c r="J1405" i="2" s="1"/>
  <c r="H1406" i="2"/>
  <c r="J1406" i="2" s="1"/>
  <c r="H1407" i="2"/>
  <c r="J1407" i="2" s="1"/>
  <c r="H1408" i="2"/>
  <c r="J1408" i="2" s="1"/>
  <c r="H1409" i="2"/>
  <c r="J1409" i="2" s="1"/>
  <c r="H1410" i="2"/>
  <c r="J1410" i="2" s="1"/>
  <c r="H1411" i="2"/>
  <c r="J1411" i="2" s="1"/>
  <c r="H1412" i="2"/>
  <c r="J1412" i="2" s="1"/>
  <c r="H1413" i="2"/>
  <c r="J1413" i="2" s="1"/>
  <c r="H1414" i="2"/>
  <c r="J1414" i="2" s="1"/>
  <c r="H1415" i="2"/>
  <c r="J1415" i="2" s="1"/>
  <c r="H1416" i="2"/>
  <c r="J1416" i="2" s="1"/>
  <c r="H1417" i="2"/>
  <c r="J1417" i="2" s="1"/>
  <c r="H1418" i="2"/>
  <c r="J1418" i="2" s="1"/>
  <c r="H1419" i="2"/>
  <c r="J1419" i="2" s="1"/>
  <c r="H1420" i="2"/>
  <c r="J1420" i="2" s="1"/>
  <c r="H1421" i="2"/>
  <c r="J1421" i="2" s="1"/>
  <c r="H1422" i="2"/>
  <c r="J1422" i="2" s="1"/>
  <c r="H1423" i="2"/>
  <c r="J1423" i="2" s="1"/>
  <c r="H1424" i="2"/>
  <c r="J1424" i="2" s="1"/>
  <c r="H1425" i="2"/>
  <c r="J1425" i="2" s="1"/>
  <c r="H1426" i="2"/>
  <c r="J1426" i="2" s="1"/>
  <c r="H1427" i="2"/>
  <c r="J1427" i="2" s="1"/>
  <c r="H1428" i="2"/>
  <c r="J1428" i="2" s="1"/>
  <c r="H1429" i="2"/>
  <c r="J1429" i="2" s="1"/>
  <c r="H1430" i="2"/>
  <c r="J1430" i="2" s="1"/>
  <c r="H1431" i="2"/>
  <c r="J1431" i="2" s="1"/>
  <c r="H1432" i="2"/>
  <c r="J1432" i="2" s="1"/>
  <c r="H1433" i="2"/>
  <c r="J1433" i="2" s="1"/>
  <c r="H1434" i="2"/>
  <c r="J1434" i="2" s="1"/>
  <c r="H1435" i="2"/>
  <c r="J1435" i="2" s="1"/>
  <c r="H1436" i="2"/>
  <c r="J1436" i="2" s="1"/>
  <c r="H1437" i="2"/>
  <c r="J1437" i="2" s="1"/>
  <c r="H1438" i="2"/>
  <c r="J1438" i="2" s="1"/>
  <c r="H1439" i="2"/>
  <c r="J1439" i="2" s="1"/>
  <c r="H1440" i="2"/>
  <c r="J1440" i="2" s="1"/>
  <c r="H1441" i="2"/>
  <c r="J1441" i="2" s="1"/>
  <c r="H1442" i="2"/>
  <c r="J1442" i="2" s="1"/>
  <c r="H1443" i="2"/>
  <c r="J1443" i="2" s="1"/>
  <c r="H1444" i="2"/>
  <c r="J1444" i="2" s="1"/>
  <c r="H1445" i="2"/>
  <c r="J1445" i="2" s="1"/>
  <c r="H1446" i="2"/>
  <c r="J1446" i="2" s="1"/>
  <c r="H1447" i="2"/>
  <c r="J1447" i="2" s="1"/>
  <c r="H1448" i="2"/>
  <c r="J1448" i="2" s="1"/>
  <c r="H1449" i="2"/>
  <c r="J1449" i="2" s="1"/>
  <c r="H1450" i="2"/>
  <c r="J1450" i="2" s="1"/>
  <c r="H1451" i="2"/>
  <c r="J1451" i="2" s="1"/>
  <c r="H1452" i="2"/>
  <c r="J1452" i="2" s="1"/>
  <c r="H1453" i="2"/>
  <c r="J1453" i="2" s="1"/>
  <c r="H1454" i="2"/>
  <c r="J1454" i="2" s="1"/>
  <c r="H1455" i="2"/>
  <c r="J1455" i="2" s="1"/>
  <c r="H1456" i="2"/>
  <c r="J1456" i="2" s="1"/>
  <c r="H1457" i="2"/>
  <c r="J1457" i="2" s="1"/>
  <c r="H1458" i="2"/>
  <c r="J1458" i="2" s="1"/>
  <c r="H1459" i="2"/>
  <c r="J1459" i="2" s="1"/>
  <c r="H1460" i="2"/>
  <c r="J1460" i="2" s="1"/>
  <c r="H1461" i="2"/>
  <c r="J1461" i="2" s="1"/>
  <c r="H1462" i="2"/>
  <c r="J1462" i="2" s="1"/>
  <c r="H1463" i="2"/>
  <c r="J1463" i="2" s="1"/>
  <c r="H1464" i="2"/>
  <c r="J1464" i="2" s="1"/>
  <c r="H1465" i="2"/>
  <c r="J1465" i="2" s="1"/>
  <c r="H1466" i="2"/>
  <c r="J1466" i="2" s="1"/>
  <c r="H1467" i="2"/>
  <c r="J1467" i="2" s="1"/>
  <c r="H1468" i="2"/>
  <c r="J1468" i="2" s="1"/>
  <c r="H1469" i="2"/>
  <c r="J1469" i="2" s="1"/>
  <c r="H1470" i="2"/>
  <c r="J1470" i="2" s="1"/>
  <c r="H1471" i="2"/>
  <c r="J1471" i="2" s="1"/>
  <c r="H1472" i="2"/>
  <c r="J1472" i="2" s="1"/>
  <c r="H1473" i="2"/>
  <c r="J1473" i="2" s="1"/>
  <c r="H1474" i="2"/>
  <c r="J1474" i="2" s="1"/>
  <c r="H1475" i="2"/>
  <c r="J1475" i="2" s="1"/>
  <c r="H1476" i="2"/>
  <c r="J1476" i="2" s="1"/>
  <c r="H1477" i="2"/>
  <c r="J1477" i="2" s="1"/>
  <c r="H1478" i="2"/>
  <c r="J1478" i="2" s="1"/>
  <c r="H1479" i="2"/>
  <c r="J1479" i="2" s="1"/>
  <c r="H1480" i="2"/>
  <c r="J1480" i="2" s="1"/>
  <c r="H1481" i="2"/>
  <c r="J1481" i="2" s="1"/>
  <c r="H1482" i="2"/>
  <c r="J1482" i="2" s="1"/>
  <c r="H1483" i="2"/>
  <c r="J1483" i="2" s="1"/>
  <c r="H1484" i="2"/>
  <c r="J1484" i="2" s="1"/>
  <c r="H1485" i="2"/>
  <c r="J1485" i="2" s="1"/>
  <c r="H1486" i="2"/>
  <c r="J1486" i="2" s="1"/>
  <c r="H1487" i="2"/>
  <c r="J1487" i="2" s="1"/>
  <c r="H1488" i="2"/>
  <c r="J1488" i="2" s="1"/>
  <c r="H1489" i="2"/>
  <c r="J1489" i="2" s="1"/>
  <c r="H1490" i="2"/>
  <c r="J1490" i="2" s="1"/>
  <c r="H1491" i="2"/>
  <c r="J1491" i="2" s="1"/>
  <c r="H1492" i="2"/>
  <c r="J1492" i="2" s="1"/>
  <c r="H1493" i="2"/>
  <c r="J1493" i="2" s="1"/>
  <c r="H1494" i="2"/>
  <c r="J1494" i="2" s="1"/>
  <c r="H1495" i="2"/>
  <c r="J1495" i="2" s="1"/>
  <c r="H1496" i="2"/>
  <c r="J1496" i="2" s="1"/>
  <c r="H1497" i="2"/>
  <c r="J1497" i="2" s="1"/>
  <c r="H1498" i="2"/>
  <c r="J1498" i="2" s="1"/>
  <c r="H1499" i="2"/>
  <c r="J1499" i="2" s="1"/>
  <c r="H1500" i="2"/>
  <c r="J1500" i="2" s="1"/>
  <c r="H1501" i="2"/>
  <c r="J1501" i="2" s="1"/>
  <c r="H1502" i="2"/>
  <c r="J1502" i="2" s="1"/>
  <c r="H1503" i="2"/>
  <c r="J1503" i="2" s="1"/>
  <c r="H1504" i="2"/>
  <c r="J1504" i="2" s="1"/>
  <c r="H1505" i="2"/>
  <c r="J1505" i="2" s="1"/>
  <c r="H1506" i="2"/>
  <c r="J1506" i="2" s="1"/>
  <c r="H1507" i="2"/>
  <c r="J1507" i="2" s="1"/>
  <c r="H1508" i="2"/>
  <c r="J1508" i="2" s="1"/>
  <c r="H1509" i="2"/>
  <c r="J1509" i="2" s="1"/>
  <c r="H1510" i="2"/>
  <c r="J1510" i="2" s="1"/>
  <c r="H1511" i="2"/>
  <c r="J1511" i="2" s="1"/>
  <c r="H1512" i="2"/>
  <c r="J1512" i="2" s="1"/>
  <c r="H1513" i="2"/>
  <c r="J1513" i="2" s="1"/>
  <c r="H1514" i="2"/>
  <c r="J1514" i="2" s="1"/>
  <c r="H1515" i="2"/>
  <c r="J1515" i="2" s="1"/>
  <c r="H1516" i="2"/>
  <c r="J1516" i="2" s="1"/>
  <c r="H1517" i="2"/>
  <c r="J1517" i="2" s="1"/>
  <c r="H1518" i="2"/>
  <c r="J1518" i="2" s="1"/>
  <c r="H1519" i="2"/>
  <c r="J1519" i="2" s="1"/>
  <c r="H1520" i="2"/>
  <c r="J1520" i="2" s="1"/>
  <c r="H1521" i="2"/>
  <c r="J1521" i="2" s="1"/>
  <c r="H1522" i="2"/>
  <c r="J1522" i="2" s="1"/>
  <c r="H1523" i="2"/>
  <c r="J1523" i="2" s="1"/>
  <c r="H1524" i="2"/>
  <c r="J1524" i="2" s="1"/>
  <c r="H1525" i="2"/>
  <c r="J1525" i="2" s="1"/>
  <c r="H1526" i="2"/>
  <c r="J1526" i="2" s="1"/>
  <c r="H1527" i="2"/>
  <c r="J1527" i="2" s="1"/>
  <c r="H1528" i="2"/>
  <c r="J1528" i="2" s="1"/>
  <c r="H1529" i="2"/>
  <c r="J1529" i="2" s="1"/>
  <c r="H1530" i="2"/>
  <c r="J1530" i="2" s="1"/>
  <c r="H1531" i="2"/>
  <c r="J1531" i="2" s="1"/>
  <c r="H1532" i="2"/>
  <c r="J1532" i="2" s="1"/>
  <c r="H1533" i="2"/>
  <c r="J1533" i="2" s="1"/>
  <c r="H1534" i="2"/>
  <c r="J1534" i="2" s="1"/>
  <c r="H1535" i="2"/>
  <c r="J1535" i="2" s="1"/>
  <c r="H1536" i="2"/>
  <c r="J1536" i="2" s="1"/>
  <c r="H1537" i="2"/>
  <c r="J1537" i="2" s="1"/>
  <c r="H1538" i="2"/>
  <c r="J1538" i="2" s="1"/>
  <c r="H1539" i="2"/>
  <c r="J1539" i="2" s="1"/>
  <c r="H1540" i="2"/>
  <c r="J1540" i="2" s="1"/>
  <c r="H1541" i="2"/>
  <c r="J1541" i="2" s="1"/>
  <c r="H1542" i="2"/>
  <c r="J1542" i="2" s="1"/>
  <c r="H1543" i="2"/>
  <c r="J1543" i="2" s="1"/>
  <c r="H1544" i="2"/>
  <c r="J1544" i="2" s="1"/>
  <c r="H1545" i="2"/>
  <c r="J1545" i="2" s="1"/>
  <c r="H1546" i="2"/>
  <c r="J1546" i="2" s="1"/>
  <c r="H1547" i="2"/>
  <c r="J1547" i="2" s="1"/>
  <c r="H1548" i="2"/>
  <c r="J1548" i="2" s="1"/>
  <c r="H1549" i="2"/>
  <c r="J1549" i="2" s="1"/>
  <c r="H1550" i="2"/>
  <c r="J1550" i="2" s="1"/>
  <c r="H1551" i="2"/>
  <c r="J1551" i="2" s="1"/>
  <c r="H1552" i="2"/>
  <c r="J1552" i="2" s="1"/>
  <c r="H1553" i="2"/>
  <c r="J1553" i="2" s="1"/>
  <c r="H1554" i="2"/>
  <c r="J1554" i="2" s="1"/>
  <c r="H1555" i="2"/>
  <c r="J1555" i="2" s="1"/>
  <c r="H1556" i="2"/>
  <c r="J1556" i="2" s="1"/>
  <c r="H1557" i="2"/>
  <c r="J1557" i="2" s="1"/>
  <c r="H1558" i="2"/>
  <c r="J1558" i="2" s="1"/>
  <c r="H1559" i="2"/>
  <c r="J1559" i="2" s="1"/>
  <c r="H1560" i="2"/>
  <c r="J1560" i="2" s="1"/>
  <c r="H1561" i="2"/>
  <c r="J1561" i="2" s="1"/>
  <c r="H1562" i="2"/>
  <c r="J1562" i="2" s="1"/>
  <c r="H1563" i="2"/>
  <c r="J1563" i="2" s="1"/>
  <c r="H1564" i="2"/>
  <c r="J1564" i="2" s="1"/>
  <c r="H1565" i="2"/>
  <c r="J1565" i="2" s="1"/>
  <c r="H1566" i="2"/>
  <c r="J1566" i="2" s="1"/>
  <c r="H1567" i="2"/>
  <c r="J1567" i="2" s="1"/>
  <c r="H1568" i="2"/>
  <c r="J1568" i="2" s="1"/>
  <c r="H1569" i="2"/>
  <c r="J1569" i="2" s="1"/>
  <c r="H1570" i="2"/>
  <c r="J1570" i="2" s="1"/>
  <c r="H1571" i="2"/>
  <c r="J1571" i="2" s="1"/>
  <c r="H1572" i="2"/>
  <c r="J1572" i="2" s="1"/>
  <c r="H1573" i="2"/>
  <c r="J1573" i="2" s="1"/>
  <c r="H1574" i="2"/>
  <c r="J1574" i="2" s="1"/>
  <c r="H1575" i="2"/>
  <c r="J1575" i="2" s="1"/>
  <c r="H1576" i="2"/>
  <c r="J1576" i="2" s="1"/>
  <c r="H1577" i="2"/>
  <c r="J1577" i="2" s="1"/>
  <c r="H1578" i="2"/>
  <c r="J1578" i="2" s="1"/>
  <c r="H1579" i="2"/>
  <c r="J1579" i="2" s="1"/>
  <c r="H1580" i="2"/>
  <c r="J1580" i="2" s="1"/>
  <c r="H1581" i="2"/>
  <c r="J1581" i="2" s="1"/>
  <c r="H1582" i="2"/>
  <c r="J1582" i="2" s="1"/>
  <c r="H1583" i="2"/>
  <c r="J1583" i="2" s="1"/>
  <c r="H1584" i="2"/>
  <c r="J1584" i="2" s="1"/>
  <c r="H1585" i="2"/>
  <c r="J1585" i="2" s="1"/>
  <c r="H1586" i="2"/>
  <c r="J1586" i="2" s="1"/>
  <c r="H1587" i="2"/>
  <c r="J1587" i="2" s="1"/>
  <c r="H1588" i="2"/>
  <c r="J1588" i="2" s="1"/>
  <c r="H1589" i="2"/>
  <c r="J1589" i="2" s="1"/>
  <c r="H1590" i="2"/>
  <c r="J1590" i="2" s="1"/>
  <c r="H1591" i="2"/>
  <c r="J1591" i="2" s="1"/>
  <c r="H1592" i="2"/>
  <c r="J1592" i="2" s="1"/>
  <c r="H1593" i="2"/>
  <c r="J1593" i="2" s="1"/>
  <c r="H1594" i="2"/>
  <c r="J1594" i="2" s="1"/>
  <c r="H1595" i="2"/>
  <c r="J1595" i="2" s="1"/>
  <c r="H1596" i="2"/>
  <c r="J1596" i="2" s="1"/>
  <c r="H1597" i="2"/>
  <c r="J1597" i="2" s="1"/>
  <c r="H1598" i="2"/>
  <c r="J1598" i="2" s="1"/>
  <c r="H1599" i="2"/>
  <c r="J1599" i="2" s="1"/>
  <c r="H1600" i="2"/>
  <c r="J1600" i="2" s="1"/>
  <c r="H1601" i="2"/>
  <c r="J1601" i="2" s="1"/>
  <c r="H1602" i="2"/>
  <c r="J1602" i="2" s="1"/>
  <c r="H1603" i="2"/>
  <c r="J1603" i="2" s="1"/>
  <c r="H1604" i="2"/>
  <c r="J1604" i="2" s="1"/>
  <c r="H1605" i="2"/>
  <c r="J1605" i="2" s="1"/>
  <c r="H1606" i="2"/>
  <c r="J1606" i="2" s="1"/>
  <c r="H1607" i="2"/>
  <c r="J1607" i="2" s="1"/>
  <c r="H1608" i="2"/>
  <c r="J1608" i="2" s="1"/>
  <c r="H1609" i="2"/>
  <c r="J1609" i="2" s="1"/>
  <c r="H1610" i="2"/>
  <c r="J1610" i="2" s="1"/>
  <c r="H1611" i="2"/>
  <c r="J1611" i="2" s="1"/>
  <c r="H1612" i="2"/>
  <c r="J1612" i="2" s="1"/>
  <c r="H1613" i="2"/>
  <c r="J1613" i="2" s="1"/>
  <c r="H1614" i="2"/>
  <c r="J1614" i="2" s="1"/>
  <c r="H1615" i="2"/>
  <c r="J1615" i="2" s="1"/>
  <c r="H1616" i="2"/>
  <c r="J1616" i="2" s="1"/>
  <c r="H1617" i="2"/>
  <c r="J1617" i="2" s="1"/>
  <c r="H1618" i="2"/>
  <c r="J1618" i="2" s="1"/>
  <c r="H1619" i="2"/>
  <c r="J1619" i="2" s="1"/>
  <c r="H1620" i="2"/>
  <c r="J1620" i="2" s="1"/>
  <c r="H1621" i="2"/>
  <c r="J1621" i="2" s="1"/>
  <c r="H1622" i="2"/>
  <c r="J1622" i="2" s="1"/>
  <c r="H1623" i="2"/>
  <c r="J1623" i="2" s="1"/>
  <c r="H1624" i="2"/>
  <c r="J1624" i="2" s="1"/>
  <c r="H1625" i="2"/>
  <c r="J1625" i="2" s="1"/>
  <c r="H1626" i="2"/>
  <c r="J1626" i="2" s="1"/>
  <c r="H1627" i="2"/>
  <c r="J1627" i="2" s="1"/>
  <c r="H1628" i="2"/>
  <c r="J1628" i="2" s="1"/>
  <c r="H1629" i="2"/>
  <c r="J1629" i="2" s="1"/>
  <c r="H1630" i="2"/>
  <c r="J1630" i="2" s="1"/>
  <c r="H1631" i="2"/>
  <c r="J1631" i="2" s="1"/>
  <c r="H1632" i="2"/>
  <c r="J1632" i="2" s="1"/>
  <c r="H1633" i="2"/>
  <c r="J1633" i="2" s="1"/>
  <c r="H1634" i="2"/>
  <c r="J1634" i="2" s="1"/>
  <c r="H1635" i="2"/>
  <c r="J1635" i="2" s="1"/>
  <c r="H1636" i="2"/>
  <c r="J1636" i="2" s="1"/>
  <c r="H1637" i="2"/>
  <c r="J1637" i="2" s="1"/>
  <c r="H1638" i="2"/>
  <c r="J1638" i="2" s="1"/>
  <c r="H1639" i="2"/>
  <c r="J1639" i="2" s="1"/>
  <c r="H1640" i="2"/>
  <c r="J1640" i="2" s="1"/>
  <c r="H1641" i="2"/>
  <c r="J1641" i="2" s="1"/>
  <c r="H1642" i="2"/>
  <c r="J1642" i="2" s="1"/>
  <c r="H1643" i="2"/>
  <c r="J1643" i="2" s="1"/>
  <c r="H1644" i="2"/>
  <c r="J1644" i="2" s="1"/>
  <c r="H1645" i="2"/>
  <c r="J1645" i="2" s="1"/>
  <c r="H1646" i="2"/>
  <c r="J1646" i="2" s="1"/>
  <c r="H1647" i="2"/>
  <c r="J1647" i="2" s="1"/>
  <c r="H1648" i="2"/>
  <c r="J1648" i="2" s="1"/>
  <c r="H1649" i="2"/>
  <c r="J1649" i="2" s="1"/>
  <c r="H1650" i="2"/>
  <c r="J1650" i="2" s="1"/>
  <c r="H1651" i="2"/>
  <c r="J1651" i="2" s="1"/>
  <c r="H1652" i="2"/>
  <c r="J1652" i="2" s="1"/>
  <c r="H1653" i="2"/>
  <c r="J1653" i="2" s="1"/>
  <c r="H1654" i="2"/>
  <c r="J1654" i="2" s="1"/>
  <c r="H1655" i="2"/>
  <c r="J1655" i="2" s="1"/>
  <c r="H1656" i="2"/>
  <c r="J1656" i="2" s="1"/>
  <c r="H1657" i="2"/>
  <c r="J1657" i="2" s="1"/>
  <c r="H1658" i="2"/>
  <c r="J1658" i="2" s="1"/>
  <c r="H1659" i="2"/>
  <c r="J1659" i="2" s="1"/>
  <c r="H1660" i="2"/>
  <c r="J1660" i="2" s="1"/>
  <c r="H1661" i="2"/>
  <c r="J1661" i="2" s="1"/>
  <c r="H1662" i="2"/>
  <c r="J1662" i="2" s="1"/>
  <c r="H1663" i="2"/>
  <c r="J1663" i="2" s="1"/>
  <c r="H1664" i="2"/>
  <c r="J1664" i="2" s="1"/>
  <c r="H1665" i="2"/>
  <c r="J1665" i="2" s="1"/>
  <c r="H1666" i="2"/>
  <c r="J1666" i="2" s="1"/>
  <c r="H1667" i="2"/>
  <c r="J1667" i="2" s="1"/>
  <c r="H1668" i="2"/>
  <c r="J1668" i="2" s="1"/>
  <c r="H1669" i="2"/>
  <c r="J1669" i="2" s="1"/>
  <c r="H1670" i="2"/>
  <c r="J1670" i="2" s="1"/>
  <c r="H1671" i="2"/>
  <c r="J1671" i="2" s="1"/>
  <c r="H1672" i="2"/>
  <c r="J1672" i="2" s="1"/>
  <c r="H1673" i="2"/>
  <c r="J1673" i="2" s="1"/>
  <c r="H1674" i="2"/>
  <c r="J1674" i="2" s="1"/>
  <c r="H1675" i="2"/>
  <c r="J1675" i="2" s="1"/>
  <c r="H1676" i="2"/>
  <c r="J1676" i="2" s="1"/>
  <c r="H1677" i="2"/>
  <c r="J1677" i="2" s="1"/>
  <c r="H1678" i="2"/>
  <c r="J1678" i="2" s="1"/>
  <c r="H1679" i="2"/>
  <c r="J1679" i="2" s="1"/>
  <c r="H1680" i="2"/>
  <c r="J1680" i="2" s="1"/>
  <c r="H1681" i="2"/>
  <c r="J1681" i="2" s="1"/>
  <c r="H1682" i="2"/>
  <c r="J1682" i="2" s="1"/>
  <c r="H1683" i="2"/>
  <c r="J1683" i="2" s="1"/>
  <c r="H1684" i="2"/>
  <c r="J1684" i="2" s="1"/>
  <c r="H1685" i="2"/>
  <c r="J1685" i="2" s="1"/>
  <c r="H1686" i="2"/>
  <c r="J1686" i="2" s="1"/>
  <c r="H1687" i="2"/>
  <c r="J1687" i="2" s="1"/>
  <c r="H1688" i="2"/>
  <c r="J1688" i="2" s="1"/>
  <c r="H1689" i="2"/>
  <c r="J1689" i="2" s="1"/>
  <c r="H1690" i="2"/>
  <c r="J1690" i="2" s="1"/>
  <c r="H1691" i="2"/>
  <c r="J1691" i="2" s="1"/>
  <c r="H1692" i="2"/>
  <c r="J1692" i="2" s="1"/>
  <c r="H1693" i="2"/>
  <c r="J1693" i="2" s="1"/>
  <c r="H1694" i="2"/>
  <c r="J1694" i="2" s="1"/>
  <c r="H1695" i="2"/>
  <c r="J1695" i="2" s="1"/>
  <c r="H1696" i="2"/>
  <c r="J1696" i="2" s="1"/>
  <c r="H1697" i="2"/>
  <c r="J1697" i="2" s="1"/>
  <c r="H1698" i="2"/>
  <c r="J1698" i="2" s="1"/>
  <c r="H1699" i="2"/>
  <c r="J1699" i="2" s="1"/>
  <c r="H1700" i="2"/>
  <c r="J1700" i="2" s="1"/>
  <c r="H1701" i="2"/>
  <c r="J1701" i="2" s="1"/>
  <c r="H1702" i="2"/>
  <c r="J1702" i="2" s="1"/>
  <c r="H1703" i="2"/>
  <c r="J1703" i="2" s="1"/>
  <c r="H1704" i="2"/>
  <c r="J1704" i="2" s="1"/>
  <c r="H1705" i="2"/>
  <c r="J1705" i="2" s="1"/>
  <c r="H1706" i="2"/>
  <c r="J1706" i="2" s="1"/>
  <c r="H1707" i="2"/>
  <c r="J1707" i="2" s="1"/>
  <c r="H1708" i="2"/>
  <c r="J1708" i="2" s="1"/>
  <c r="H1709" i="2"/>
  <c r="J1709" i="2" s="1"/>
  <c r="H1710" i="2"/>
  <c r="J1710" i="2" s="1"/>
  <c r="H1711" i="2"/>
  <c r="J1711" i="2" s="1"/>
  <c r="H1712" i="2"/>
  <c r="J1712" i="2" s="1"/>
  <c r="H1713" i="2"/>
  <c r="J1713" i="2" s="1"/>
  <c r="H1714" i="2"/>
  <c r="J1714" i="2" s="1"/>
  <c r="H1715" i="2"/>
  <c r="J1715" i="2" s="1"/>
  <c r="H1716" i="2"/>
  <c r="J1716" i="2" s="1"/>
  <c r="H1717" i="2"/>
  <c r="J1717" i="2" s="1"/>
  <c r="H1718" i="2"/>
  <c r="J1718" i="2" s="1"/>
  <c r="H1719" i="2"/>
  <c r="J1719" i="2" s="1"/>
  <c r="H1720" i="2"/>
  <c r="J1720" i="2" s="1"/>
  <c r="H1721" i="2"/>
  <c r="J1721" i="2" s="1"/>
  <c r="H1722" i="2"/>
  <c r="J1722" i="2" s="1"/>
  <c r="H1723" i="2"/>
  <c r="J1723" i="2" s="1"/>
  <c r="H1724" i="2"/>
  <c r="J1724" i="2" s="1"/>
  <c r="H1725" i="2"/>
  <c r="J1725" i="2" s="1"/>
  <c r="H1726" i="2"/>
  <c r="J1726" i="2" s="1"/>
  <c r="H1727" i="2"/>
  <c r="J1727" i="2" s="1"/>
  <c r="H1728" i="2"/>
  <c r="J1728" i="2" s="1"/>
  <c r="H1729" i="2"/>
  <c r="J1729" i="2" s="1"/>
  <c r="H1730" i="2"/>
  <c r="J1730" i="2" s="1"/>
  <c r="H1731" i="2"/>
  <c r="J1731" i="2" s="1"/>
  <c r="H1732" i="2"/>
  <c r="J1732" i="2" s="1"/>
  <c r="H1733" i="2"/>
  <c r="J1733" i="2" s="1"/>
  <c r="H1734" i="2"/>
  <c r="J1734" i="2" s="1"/>
  <c r="H1735" i="2"/>
  <c r="J1735" i="2" s="1"/>
  <c r="H1736" i="2"/>
  <c r="J1736" i="2" s="1"/>
  <c r="H1737" i="2"/>
  <c r="J1737" i="2" s="1"/>
  <c r="H1738" i="2"/>
  <c r="J1738" i="2" s="1"/>
  <c r="H1739" i="2"/>
  <c r="J1739" i="2" s="1"/>
  <c r="H1740" i="2"/>
  <c r="J1740" i="2" s="1"/>
  <c r="H1741" i="2"/>
  <c r="J1741" i="2" s="1"/>
  <c r="H1742" i="2"/>
  <c r="J1742" i="2" s="1"/>
  <c r="H1743" i="2"/>
  <c r="J1743" i="2" s="1"/>
  <c r="H1744" i="2"/>
  <c r="J1744" i="2" s="1"/>
  <c r="H1745" i="2"/>
  <c r="J1745" i="2" s="1"/>
  <c r="H1746" i="2"/>
  <c r="J1746" i="2" s="1"/>
  <c r="H1747" i="2"/>
  <c r="J1747" i="2" s="1"/>
  <c r="H1748" i="2"/>
  <c r="J1748" i="2" s="1"/>
  <c r="H1749" i="2"/>
  <c r="J1749" i="2" s="1"/>
  <c r="H1750" i="2"/>
  <c r="J1750" i="2" s="1"/>
  <c r="H1751" i="2"/>
  <c r="J1751" i="2" s="1"/>
  <c r="H1752" i="2"/>
  <c r="J1752" i="2" s="1"/>
  <c r="H1753" i="2"/>
  <c r="J1753" i="2" s="1"/>
  <c r="H1754" i="2"/>
  <c r="J1754" i="2" s="1"/>
  <c r="H1755" i="2"/>
  <c r="J1755" i="2" s="1"/>
  <c r="H1756" i="2"/>
  <c r="J1756" i="2" s="1"/>
  <c r="H1757" i="2"/>
  <c r="J1757" i="2" s="1"/>
  <c r="H1758" i="2"/>
  <c r="J1758" i="2" s="1"/>
  <c r="H1759" i="2"/>
  <c r="J1759" i="2" s="1"/>
  <c r="H1760" i="2"/>
  <c r="J1760" i="2" s="1"/>
  <c r="H1761" i="2"/>
  <c r="J1761" i="2" s="1"/>
  <c r="H1762" i="2"/>
  <c r="J1762" i="2" s="1"/>
  <c r="H1763" i="2"/>
  <c r="J1763" i="2" s="1"/>
  <c r="H1764" i="2"/>
  <c r="J1764" i="2" s="1"/>
  <c r="H1765" i="2"/>
  <c r="J1765" i="2" s="1"/>
  <c r="H1766" i="2"/>
  <c r="J1766" i="2" s="1"/>
  <c r="H1767" i="2"/>
  <c r="J1767" i="2" s="1"/>
  <c r="H1768" i="2"/>
  <c r="J1768" i="2" s="1"/>
  <c r="H1769" i="2"/>
  <c r="J1769" i="2" s="1"/>
  <c r="H1770" i="2"/>
  <c r="J1770" i="2" s="1"/>
  <c r="H1771" i="2"/>
  <c r="J1771" i="2" s="1"/>
  <c r="H1772" i="2"/>
  <c r="J1772" i="2" s="1"/>
  <c r="H1773" i="2"/>
  <c r="J1773" i="2" s="1"/>
  <c r="H1774" i="2"/>
  <c r="J1774" i="2" s="1"/>
  <c r="H1775" i="2"/>
  <c r="J1775" i="2" s="1"/>
  <c r="H1776" i="2"/>
  <c r="J1776" i="2" s="1"/>
  <c r="H1777" i="2"/>
  <c r="J1777" i="2" s="1"/>
  <c r="H1778" i="2"/>
  <c r="J1778" i="2" s="1"/>
  <c r="H1779" i="2"/>
  <c r="J1779" i="2" s="1"/>
  <c r="H1780" i="2"/>
  <c r="J1780" i="2" s="1"/>
  <c r="H1781" i="2"/>
  <c r="J1781" i="2" s="1"/>
  <c r="H1782" i="2"/>
  <c r="J1782" i="2" s="1"/>
  <c r="H1783" i="2"/>
  <c r="J1783" i="2" s="1"/>
  <c r="H1784" i="2"/>
  <c r="J1784" i="2" s="1"/>
  <c r="H1785" i="2"/>
  <c r="J1785" i="2" s="1"/>
  <c r="H1786" i="2"/>
  <c r="J1786" i="2" s="1"/>
  <c r="H1787" i="2"/>
  <c r="J1787" i="2" s="1"/>
  <c r="H1788" i="2"/>
  <c r="J1788" i="2" s="1"/>
  <c r="H1789" i="2"/>
  <c r="J1789" i="2" s="1"/>
  <c r="H1790" i="2"/>
  <c r="J1790" i="2" s="1"/>
  <c r="H1791" i="2"/>
  <c r="J1791" i="2" s="1"/>
  <c r="H1792" i="2"/>
  <c r="J1792" i="2" s="1"/>
  <c r="H1793" i="2"/>
  <c r="J1793" i="2" s="1"/>
  <c r="H1794" i="2"/>
  <c r="J1794" i="2" s="1"/>
  <c r="H1795" i="2"/>
  <c r="J1795" i="2" s="1"/>
  <c r="H1796" i="2"/>
  <c r="J1796" i="2" s="1"/>
  <c r="H1797" i="2"/>
  <c r="J1797" i="2" s="1"/>
  <c r="H1798" i="2"/>
  <c r="J1798" i="2" s="1"/>
  <c r="H1799" i="2"/>
  <c r="J1799" i="2" s="1"/>
  <c r="H1800" i="2"/>
  <c r="J1800" i="2" s="1"/>
  <c r="H1801" i="2"/>
  <c r="J1801" i="2" s="1"/>
  <c r="H1802" i="2"/>
  <c r="J1802" i="2" s="1"/>
  <c r="H1803" i="2"/>
  <c r="J1803" i="2" s="1"/>
  <c r="H1804" i="2"/>
  <c r="J1804" i="2" s="1"/>
  <c r="H1805" i="2"/>
  <c r="J1805" i="2" s="1"/>
  <c r="H1806" i="2"/>
  <c r="J1806" i="2" s="1"/>
  <c r="H1807" i="2"/>
  <c r="J1807" i="2" s="1"/>
  <c r="H1808" i="2"/>
  <c r="J1808" i="2" s="1"/>
  <c r="H1809" i="2"/>
  <c r="J1809" i="2" s="1"/>
  <c r="H1810" i="2"/>
  <c r="J1810" i="2" s="1"/>
  <c r="H1811" i="2"/>
  <c r="J1811" i="2" s="1"/>
  <c r="H1812" i="2"/>
  <c r="J1812" i="2" s="1"/>
  <c r="H1813" i="2"/>
  <c r="J1813" i="2" s="1"/>
  <c r="H1814" i="2"/>
  <c r="J1814" i="2" s="1"/>
  <c r="H1815" i="2"/>
  <c r="J1815" i="2" s="1"/>
  <c r="H1816" i="2"/>
  <c r="J1816" i="2" s="1"/>
  <c r="H1817" i="2"/>
  <c r="J1817" i="2" s="1"/>
  <c r="H1818" i="2"/>
  <c r="J1818" i="2" s="1"/>
  <c r="H1819" i="2"/>
  <c r="J1819" i="2" s="1"/>
  <c r="H1820" i="2"/>
  <c r="J1820" i="2" s="1"/>
  <c r="H1821" i="2"/>
  <c r="J1821" i="2" s="1"/>
  <c r="H1822" i="2"/>
  <c r="J1822" i="2" s="1"/>
  <c r="H1823" i="2"/>
  <c r="J1823" i="2" s="1"/>
  <c r="H1824" i="2"/>
  <c r="J1824" i="2" s="1"/>
  <c r="H1825" i="2"/>
  <c r="J1825" i="2" s="1"/>
  <c r="H1826" i="2"/>
  <c r="J1826" i="2" s="1"/>
  <c r="H1827" i="2"/>
  <c r="J1827" i="2" s="1"/>
  <c r="H1828" i="2"/>
  <c r="J1828" i="2" s="1"/>
  <c r="H1829" i="2"/>
  <c r="J1829" i="2" s="1"/>
  <c r="H1830" i="2"/>
  <c r="J1830" i="2" s="1"/>
  <c r="H1831" i="2"/>
  <c r="J1831" i="2" s="1"/>
  <c r="H1832" i="2"/>
  <c r="J1832" i="2" s="1"/>
  <c r="H1833" i="2"/>
  <c r="J1833" i="2" s="1"/>
  <c r="H1834" i="2"/>
  <c r="J1834" i="2" s="1"/>
  <c r="H1835" i="2"/>
  <c r="J1835" i="2" s="1"/>
  <c r="H1836" i="2"/>
  <c r="J1836" i="2" s="1"/>
  <c r="H1837" i="2"/>
  <c r="J1837" i="2" s="1"/>
  <c r="H1838" i="2"/>
  <c r="J1838" i="2" s="1"/>
  <c r="H1839" i="2"/>
  <c r="J1839" i="2" s="1"/>
  <c r="H1840" i="2"/>
  <c r="J1840" i="2" s="1"/>
  <c r="H1841" i="2"/>
  <c r="J1841" i="2" s="1"/>
  <c r="H1842" i="2"/>
  <c r="J1842" i="2" s="1"/>
  <c r="H1843" i="2"/>
  <c r="J1843" i="2" s="1"/>
  <c r="H1844" i="2"/>
  <c r="J1844" i="2" s="1"/>
  <c r="H1845" i="2"/>
  <c r="J1845" i="2" s="1"/>
  <c r="H1846" i="2"/>
  <c r="J1846" i="2" s="1"/>
  <c r="H1847" i="2"/>
  <c r="J1847" i="2" s="1"/>
  <c r="H1848" i="2"/>
  <c r="J1848" i="2" s="1"/>
  <c r="H1849" i="2"/>
  <c r="J1849" i="2" s="1"/>
  <c r="H1850" i="2"/>
  <c r="J1850" i="2" s="1"/>
  <c r="H1851" i="2"/>
  <c r="J1851" i="2" s="1"/>
  <c r="H1852" i="2"/>
  <c r="J1852" i="2" s="1"/>
  <c r="H1853" i="2"/>
  <c r="J1853" i="2" s="1"/>
  <c r="H1854" i="2"/>
  <c r="J1854" i="2" s="1"/>
  <c r="H1855" i="2"/>
  <c r="J1855" i="2" s="1"/>
  <c r="H1856" i="2"/>
  <c r="J1856" i="2" s="1"/>
  <c r="H1857" i="2"/>
  <c r="J1857" i="2" s="1"/>
  <c r="H1858" i="2"/>
  <c r="J1858" i="2" s="1"/>
  <c r="H1859" i="2"/>
  <c r="J1859" i="2" s="1"/>
  <c r="H1860" i="2"/>
  <c r="J1860" i="2" s="1"/>
  <c r="H1861" i="2"/>
  <c r="J1861" i="2" s="1"/>
  <c r="H1862" i="2"/>
  <c r="J1862" i="2" s="1"/>
  <c r="H1863" i="2"/>
  <c r="J1863" i="2" s="1"/>
  <c r="H2" i="2"/>
  <c r="J2" i="2" s="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2" i="2"/>
  <c r="E3" i="2"/>
  <c r="I3" i="2" s="1"/>
  <c r="E4" i="2"/>
  <c r="E5" i="2"/>
  <c r="I5" i="2" s="1"/>
  <c r="E6" i="2"/>
  <c r="I6" i="2" s="1"/>
  <c r="E7" i="2"/>
  <c r="I7" i="2" s="1"/>
  <c r="E8" i="2"/>
  <c r="E9" i="2"/>
  <c r="E10" i="2"/>
  <c r="E11" i="2"/>
  <c r="I11" i="2" s="1"/>
  <c r="E12" i="2"/>
  <c r="I12" i="2" s="1"/>
  <c r="E13" i="2"/>
  <c r="E14" i="2"/>
  <c r="E15" i="2"/>
  <c r="I15" i="2" s="1"/>
  <c r="E16" i="2"/>
  <c r="I16" i="2" s="1"/>
  <c r="E17" i="2"/>
  <c r="E18" i="2"/>
  <c r="I18" i="2" s="1"/>
  <c r="E19" i="2"/>
  <c r="I19" i="2" s="1"/>
  <c r="E20" i="2"/>
  <c r="E21" i="2"/>
  <c r="I21" i="2" s="1"/>
  <c r="E22" i="2"/>
  <c r="I22" i="2" s="1"/>
  <c r="E23" i="2"/>
  <c r="I23" i="2" s="1"/>
  <c r="E24" i="2"/>
  <c r="E25" i="2"/>
  <c r="E26" i="2"/>
  <c r="E27" i="2"/>
  <c r="I27" i="2" s="1"/>
  <c r="E28" i="2"/>
  <c r="I28" i="2" s="1"/>
  <c r="E29" i="2"/>
  <c r="E30" i="2"/>
  <c r="E31" i="2"/>
  <c r="I31" i="2" s="1"/>
  <c r="E32" i="2"/>
  <c r="I32" i="2" s="1"/>
  <c r="E33" i="2"/>
  <c r="E34" i="2"/>
  <c r="I34" i="2" s="1"/>
  <c r="E35" i="2"/>
  <c r="I35" i="2" s="1"/>
  <c r="E36" i="2"/>
  <c r="E37" i="2"/>
  <c r="I37" i="2" s="1"/>
  <c r="E38" i="2"/>
  <c r="I38" i="2" s="1"/>
  <c r="E39" i="2"/>
  <c r="I39" i="2" s="1"/>
  <c r="E40" i="2"/>
  <c r="E41" i="2"/>
  <c r="E42" i="2"/>
  <c r="E43" i="2"/>
  <c r="I43" i="2" s="1"/>
  <c r="E44" i="2"/>
  <c r="I44" i="2" s="1"/>
  <c r="E45" i="2"/>
  <c r="E46" i="2"/>
  <c r="E47" i="2"/>
  <c r="I47" i="2" s="1"/>
  <c r="E48" i="2"/>
  <c r="I48" i="2" s="1"/>
  <c r="E49" i="2"/>
  <c r="E50" i="2"/>
  <c r="I50" i="2" s="1"/>
  <c r="E51" i="2"/>
  <c r="I51" i="2" s="1"/>
  <c r="E52" i="2"/>
  <c r="E53" i="2"/>
  <c r="I53" i="2" s="1"/>
  <c r="E54" i="2"/>
  <c r="I54" i="2" s="1"/>
  <c r="E55" i="2"/>
  <c r="I55" i="2" s="1"/>
  <c r="E56" i="2"/>
  <c r="E57" i="2"/>
  <c r="E58" i="2"/>
  <c r="E59" i="2"/>
  <c r="I59" i="2" s="1"/>
  <c r="E60" i="2"/>
  <c r="I60" i="2" s="1"/>
  <c r="E61" i="2"/>
  <c r="E62" i="2"/>
  <c r="E63" i="2"/>
  <c r="I63" i="2" s="1"/>
  <c r="E64" i="2"/>
  <c r="I64" i="2" s="1"/>
  <c r="E65" i="2"/>
  <c r="E66" i="2"/>
  <c r="I66" i="2" s="1"/>
  <c r="E67" i="2"/>
  <c r="I67" i="2" s="1"/>
  <c r="E68" i="2"/>
  <c r="E69" i="2"/>
  <c r="I69" i="2" s="1"/>
  <c r="E70" i="2"/>
  <c r="I70" i="2" s="1"/>
  <c r="E71" i="2"/>
  <c r="I71" i="2" s="1"/>
  <c r="E72" i="2"/>
  <c r="E73" i="2"/>
  <c r="E74" i="2"/>
  <c r="E75" i="2"/>
  <c r="I75" i="2" s="1"/>
  <c r="E76" i="2"/>
  <c r="I76" i="2" s="1"/>
  <c r="E77" i="2"/>
  <c r="E78" i="2"/>
  <c r="E79" i="2"/>
  <c r="I79" i="2" s="1"/>
  <c r="E80" i="2"/>
  <c r="I80" i="2" s="1"/>
  <c r="E81" i="2"/>
  <c r="E82" i="2"/>
  <c r="I82" i="2" s="1"/>
  <c r="E83" i="2"/>
  <c r="I83" i="2" s="1"/>
  <c r="E84" i="2"/>
  <c r="E85" i="2"/>
  <c r="I85" i="2" s="1"/>
  <c r="E86" i="2"/>
  <c r="I86" i="2" s="1"/>
  <c r="E87" i="2"/>
  <c r="I87" i="2" s="1"/>
  <c r="E88" i="2"/>
  <c r="E89" i="2"/>
  <c r="E90" i="2"/>
  <c r="E91" i="2"/>
  <c r="I91" i="2" s="1"/>
  <c r="E92" i="2"/>
  <c r="I92" i="2" s="1"/>
  <c r="E93" i="2"/>
  <c r="E94" i="2"/>
  <c r="E95" i="2"/>
  <c r="I95" i="2" s="1"/>
  <c r="E96" i="2"/>
  <c r="I96" i="2" s="1"/>
  <c r="E97" i="2"/>
  <c r="E98" i="2"/>
  <c r="I98" i="2" s="1"/>
  <c r="E99" i="2"/>
  <c r="I99" i="2" s="1"/>
  <c r="E100" i="2"/>
  <c r="E101" i="2"/>
  <c r="I101" i="2" s="1"/>
  <c r="E102" i="2"/>
  <c r="I102" i="2" s="1"/>
  <c r="E103" i="2"/>
  <c r="I103" i="2" s="1"/>
  <c r="E104" i="2"/>
  <c r="E105" i="2"/>
  <c r="E106" i="2"/>
  <c r="E107" i="2"/>
  <c r="I107" i="2" s="1"/>
  <c r="E108" i="2"/>
  <c r="I108" i="2" s="1"/>
  <c r="E109" i="2"/>
  <c r="E110" i="2"/>
  <c r="E111" i="2"/>
  <c r="I111" i="2" s="1"/>
  <c r="E112" i="2"/>
  <c r="I112" i="2" s="1"/>
  <c r="E113" i="2"/>
  <c r="E114" i="2"/>
  <c r="I114" i="2" s="1"/>
  <c r="E115" i="2"/>
  <c r="I115" i="2" s="1"/>
  <c r="E116" i="2"/>
  <c r="E117" i="2"/>
  <c r="I117" i="2" s="1"/>
  <c r="E118" i="2"/>
  <c r="I118" i="2" s="1"/>
  <c r="E119" i="2"/>
  <c r="I119" i="2" s="1"/>
  <c r="E120" i="2"/>
  <c r="E121" i="2"/>
  <c r="E122" i="2"/>
  <c r="E123" i="2"/>
  <c r="I123" i="2" s="1"/>
  <c r="E124" i="2"/>
  <c r="I124" i="2" s="1"/>
  <c r="E125" i="2"/>
  <c r="E126" i="2"/>
  <c r="E127" i="2"/>
  <c r="I127" i="2" s="1"/>
  <c r="E128" i="2"/>
  <c r="I128" i="2" s="1"/>
  <c r="E129" i="2"/>
  <c r="E130" i="2"/>
  <c r="I130" i="2" s="1"/>
  <c r="E131" i="2"/>
  <c r="I131" i="2" s="1"/>
  <c r="E132" i="2"/>
  <c r="E133" i="2"/>
  <c r="I133" i="2" s="1"/>
  <c r="E134" i="2"/>
  <c r="I134" i="2" s="1"/>
  <c r="E135" i="2"/>
  <c r="I135" i="2" s="1"/>
  <c r="E136" i="2"/>
  <c r="E137" i="2"/>
  <c r="E138" i="2"/>
  <c r="E139" i="2"/>
  <c r="I139" i="2" s="1"/>
  <c r="E140" i="2"/>
  <c r="I140" i="2" s="1"/>
  <c r="E141" i="2"/>
  <c r="E142" i="2"/>
  <c r="E143" i="2"/>
  <c r="I143" i="2" s="1"/>
  <c r="E144" i="2"/>
  <c r="I144" i="2" s="1"/>
  <c r="E145" i="2"/>
  <c r="E146" i="2"/>
  <c r="I146" i="2" s="1"/>
  <c r="E147" i="2"/>
  <c r="I147" i="2" s="1"/>
  <c r="E148" i="2"/>
  <c r="E149" i="2"/>
  <c r="I149" i="2" s="1"/>
  <c r="E150" i="2"/>
  <c r="I150" i="2" s="1"/>
  <c r="E151" i="2"/>
  <c r="I151" i="2" s="1"/>
  <c r="E152" i="2"/>
  <c r="E153" i="2"/>
  <c r="E154" i="2"/>
  <c r="E155" i="2"/>
  <c r="I155" i="2" s="1"/>
  <c r="E156" i="2"/>
  <c r="I156" i="2" s="1"/>
  <c r="E157" i="2"/>
  <c r="E158" i="2"/>
  <c r="E159" i="2"/>
  <c r="I159" i="2" s="1"/>
  <c r="E160" i="2"/>
  <c r="I160" i="2" s="1"/>
  <c r="E161" i="2"/>
  <c r="E162" i="2"/>
  <c r="I162" i="2" s="1"/>
  <c r="E163" i="2"/>
  <c r="I163" i="2" s="1"/>
  <c r="E164" i="2"/>
  <c r="E165" i="2"/>
  <c r="I165" i="2" s="1"/>
  <c r="E166" i="2"/>
  <c r="I166" i="2" s="1"/>
  <c r="E167" i="2"/>
  <c r="I167" i="2" s="1"/>
  <c r="E168" i="2"/>
  <c r="E169" i="2"/>
  <c r="E170" i="2"/>
  <c r="E171" i="2"/>
  <c r="I171" i="2" s="1"/>
  <c r="E172" i="2"/>
  <c r="I172" i="2" s="1"/>
  <c r="E173" i="2"/>
  <c r="E174" i="2"/>
  <c r="E175" i="2"/>
  <c r="I175" i="2" s="1"/>
  <c r="E176" i="2"/>
  <c r="I176" i="2" s="1"/>
  <c r="E177" i="2"/>
  <c r="E178" i="2"/>
  <c r="I178" i="2" s="1"/>
  <c r="E179" i="2"/>
  <c r="I179" i="2" s="1"/>
  <c r="E180" i="2"/>
  <c r="E181" i="2"/>
  <c r="I181" i="2" s="1"/>
  <c r="E182" i="2"/>
  <c r="I182" i="2" s="1"/>
  <c r="E183" i="2"/>
  <c r="I183" i="2" s="1"/>
  <c r="E184" i="2"/>
  <c r="E185" i="2"/>
  <c r="E186" i="2"/>
  <c r="E187" i="2"/>
  <c r="I187" i="2" s="1"/>
  <c r="E188" i="2"/>
  <c r="I188" i="2" s="1"/>
  <c r="E189" i="2"/>
  <c r="E190" i="2"/>
  <c r="E191" i="2"/>
  <c r="I191" i="2" s="1"/>
  <c r="E192" i="2"/>
  <c r="I192" i="2" s="1"/>
  <c r="E193" i="2"/>
  <c r="E194" i="2"/>
  <c r="I194" i="2" s="1"/>
  <c r="E195" i="2"/>
  <c r="I195" i="2" s="1"/>
  <c r="E196" i="2"/>
  <c r="E197" i="2"/>
  <c r="I197" i="2" s="1"/>
  <c r="E198" i="2"/>
  <c r="I198" i="2" s="1"/>
  <c r="E199" i="2"/>
  <c r="I199" i="2" s="1"/>
  <c r="E200" i="2"/>
  <c r="E201" i="2"/>
  <c r="E202" i="2"/>
  <c r="E203" i="2"/>
  <c r="I203" i="2" s="1"/>
  <c r="E204" i="2"/>
  <c r="I204" i="2" s="1"/>
  <c r="E205" i="2"/>
  <c r="E206" i="2"/>
  <c r="E207" i="2"/>
  <c r="I207" i="2" s="1"/>
  <c r="E208" i="2"/>
  <c r="I208" i="2" s="1"/>
  <c r="E209" i="2"/>
  <c r="E210" i="2"/>
  <c r="I210" i="2" s="1"/>
  <c r="E211" i="2"/>
  <c r="I211" i="2" s="1"/>
  <c r="E212" i="2"/>
  <c r="E213" i="2"/>
  <c r="I213" i="2" s="1"/>
  <c r="E214" i="2"/>
  <c r="I214" i="2" s="1"/>
  <c r="E215" i="2"/>
  <c r="I215" i="2" s="1"/>
  <c r="E216" i="2"/>
  <c r="E217" i="2"/>
  <c r="E218" i="2"/>
  <c r="E219" i="2"/>
  <c r="I219" i="2" s="1"/>
  <c r="E220" i="2"/>
  <c r="I220" i="2" s="1"/>
  <c r="E221" i="2"/>
  <c r="E222" i="2"/>
  <c r="E223" i="2"/>
  <c r="I223" i="2" s="1"/>
  <c r="E224" i="2"/>
  <c r="I224" i="2" s="1"/>
  <c r="E225" i="2"/>
  <c r="E226" i="2"/>
  <c r="I226" i="2" s="1"/>
  <c r="E227" i="2"/>
  <c r="I227" i="2" s="1"/>
  <c r="E228" i="2"/>
  <c r="E229" i="2"/>
  <c r="I229" i="2" s="1"/>
  <c r="E230" i="2"/>
  <c r="I230" i="2" s="1"/>
  <c r="E231" i="2"/>
  <c r="I231" i="2" s="1"/>
  <c r="E232" i="2"/>
  <c r="E233" i="2"/>
  <c r="E234" i="2"/>
  <c r="E235" i="2"/>
  <c r="I235" i="2" s="1"/>
  <c r="E236" i="2"/>
  <c r="I236" i="2" s="1"/>
  <c r="E237" i="2"/>
  <c r="E238" i="2"/>
  <c r="E239" i="2"/>
  <c r="I239" i="2" s="1"/>
  <c r="E240" i="2"/>
  <c r="I240" i="2" s="1"/>
  <c r="E241" i="2"/>
  <c r="E242" i="2"/>
  <c r="I242" i="2" s="1"/>
  <c r="E243" i="2"/>
  <c r="I243" i="2" s="1"/>
  <c r="E244" i="2"/>
  <c r="E245" i="2"/>
  <c r="I245" i="2" s="1"/>
  <c r="E246" i="2"/>
  <c r="I246" i="2" s="1"/>
  <c r="E247" i="2"/>
  <c r="I247" i="2" s="1"/>
  <c r="E248" i="2"/>
  <c r="E249" i="2"/>
  <c r="E250" i="2"/>
  <c r="E251" i="2"/>
  <c r="I251" i="2" s="1"/>
  <c r="E252" i="2"/>
  <c r="I252" i="2" s="1"/>
  <c r="E253" i="2"/>
  <c r="E254" i="2"/>
  <c r="E255" i="2"/>
  <c r="I255" i="2" s="1"/>
  <c r="E256" i="2"/>
  <c r="I256" i="2" s="1"/>
  <c r="E257" i="2"/>
  <c r="E258" i="2"/>
  <c r="I258" i="2" s="1"/>
  <c r="E259" i="2"/>
  <c r="I259" i="2" s="1"/>
  <c r="E260" i="2"/>
  <c r="E261" i="2"/>
  <c r="I261" i="2" s="1"/>
  <c r="E262" i="2"/>
  <c r="E263" i="2"/>
  <c r="I263" i="2" s="1"/>
  <c r="E264" i="2"/>
  <c r="E265" i="2"/>
  <c r="E266" i="2"/>
  <c r="E267" i="2"/>
  <c r="I267" i="2" s="1"/>
  <c r="E268" i="2"/>
  <c r="I268" i="2" s="1"/>
  <c r="E269" i="2"/>
  <c r="E270" i="2"/>
  <c r="E271" i="2"/>
  <c r="I271" i="2" s="1"/>
  <c r="E272" i="2"/>
  <c r="I272" i="2" s="1"/>
  <c r="E273" i="2"/>
  <c r="E274" i="2"/>
  <c r="I274" i="2" s="1"/>
  <c r="E275" i="2"/>
  <c r="I275" i="2" s="1"/>
  <c r="E276" i="2"/>
  <c r="E277" i="2"/>
  <c r="I277" i="2" s="1"/>
  <c r="E278" i="2"/>
  <c r="E279" i="2"/>
  <c r="I279" i="2" s="1"/>
  <c r="E280" i="2"/>
  <c r="E281" i="2"/>
  <c r="E282" i="2"/>
  <c r="E283" i="2"/>
  <c r="I283" i="2" s="1"/>
  <c r="E284" i="2"/>
  <c r="I284" i="2" s="1"/>
  <c r="E285" i="2"/>
  <c r="E286" i="2"/>
  <c r="E287" i="2"/>
  <c r="I287" i="2" s="1"/>
  <c r="E288" i="2"/>
  <c r="I288" i="2" s="1"/>
  <c r="E289" i="2"/>
  <c r="E290" i="2"/>
  <c r="I290" i="2" s="1"/>
  <c r="E291" i="2"/>
  <c r="I291" i="2" s="1"/>
  <c r="E292" i="2"/>
  <c r="E293" i="2"/>
  <c r="I293" i="2" s="1"/>
  <c r="E294" i="2"/>
  <c r="E295" i="2"/>
  <c r="I295" i="2" s="1"/>
  <c r="E296" i="2"/>
  <c r="E297" i="2"/>
  <c r="E298" i="2"/>
  <c r="E299" i="2"/>
  <c r="I299" i="2" s="1"/>
  <c r="E300" i="2"/>
  <c r="I300" i="2" s="1"/>
  <c r="E301" i="2"/>
  <c r="E302" i="2"/>
  <c r="E303" i="2"/>
  <c r="I303" i="2" s="1"/>
  <c r="E304" i="2"/>
  <c r="I304" i="2" s="1"/>
  <c r="E305" i="2"/>
  <c r="E306" i="2"/>
  <c r="I306" i="2" s="1"/>
  <c r="E307" i="2"/>
  <c r="I307" i="2" s="1"/>
  <c r="E308" i="2"/>
  <c r="E309" i="2"/>
  <c r="I309" i="2" s="1"/>
  <c r="E310" i="2"/>
  <c r="E311" i="2"/>
  <c r="I311" i="2" s="1"/>
  <c r="E312" i="2"/>
  <c r="E313" i="2"/>
  <c r="E314" i="2"/>
  <c r="E315" i="2"/>
  <c r="I315" i="2" s="1"/>
  <c r="E316" i="2"/>
  <c r="I316" i="2" s="1"/>
  <c r="E317" i="2"/>
  <c r="E318" i="2"/>
  <c r="E319" i="2"/>
  <c r="I319" i="2" s="1"/>
  <c r="E320" i="2"/>
  <c r="I320" i="2" s="1"/>
  <c r="E321" i="2"/>
  <c r="E322" i="2"/>
  <c r="I322" i="2" s="1"/>
  <c r="E323" i="2"/>
  <c r="I323" i="2" s="1"/>
  <c r="E324" i="2"/>
  <c r="E325" i="2"/>
  <c r="I325" i="2" s="1"/>
  <c r="E326" i="2"/>
  <c r="E327" i="2"/>
  <c r="I327" i="2" s="1"/>
  <c r="E328" i="2"/>
  <c r="E329" i="2"/>
  <c r="E330" i="2"/>
  <c r="E331" i="2"/>
  <c r="I331" i="2" s="1"/>
  <c r="E332" i="2"/>
  <c r="I332" i="2" s="1"/>
  <c r="E333" i="2"/>
  <c r="E334" i="2"/>
  <c r="E335" i="2"/>
  <c r="I335" i="2" s="1"/>
  <c r="E336" i="2"/>
  <c r="I336" i="2" s="1"/>
  <c r="E337" i="2"/>
  <c r="E338" i="2"/>
  <c r="I338" i="2" s="1"/>
  <c r="E339" i="2"/>
  <c r="I339" i="2" s="1"/>
  <c r="E340" i="2"/>
  <c r="E341" i="2"/>
  <c r="I341" i="2" s="1"/>
  <c r="E342" i="2"/>
  <c r="E343" i="2"/>
  <c r="I343" i="2" s="1"/>
  <c r="E344" i="2"/>
  <c r="E345" i="2"/>
  <c r="E346" i="2"/>
  <c r="E347" i="2"/>
  <c r="I347" i="2" s="1"/>
  <c r="E348" i="2"/>
  <c r="I348" i="2" s="1"/>
  <c r="E349" i="2"/>
  <c r="E350" i="2"/>
  <c r="E351" i="2"/>
  <c r="I351" i="2" s="1"/>
  <c r="E352" i="2"/>
  <c r="I352" i="2" s="1"/>
  <c r="E353" i="2"/>
  <c r="E354" i="2"/>
  <c r="I354" i="2" s="1"/>
  <c r="E355" i="2"/>
  <c r="I355" i="2" s="1"/>
  <c r="E356" i="2"/>
  <c r="E357" i="2"/>
  <c r="I357" i="2" s="1"/>
  <c r="E358" i="2"/>
  <c r="E359" i="2"/>
  <c r="I359" i="2" s="1"/>
  <c r="E360" i="2"/>
  <c r="E361" i="2"/>
  <c r="E362" i="2"/>
  <c r="E363" i="2"/>
  <c r="I363" i="2" s="1"/>
  <c r="E364" i="2"/>
  <c r="I364" i="2" s="1"/>
  <c r="E365" i="2"/>
  <c r="E366" i="2"/>
  <c r="E367" i="2"/>
  <c r="I367" i="2" s="1"/>
  <c r="E368" i="2"/>
  <c r="I368" i="2" s="1"/>
  <c r="E369" i="2"/>
  <c r="E370" i="2"/>
  <c r="I370" i="2" s="1"/>
  <c r="E371" i="2"/>
  <c r="I371" i="2" s="1"/>
  <c r="E372" i="2"/>
  <c r="E373" i="2"/>
  <c r="I373" i="2" s="1"/>
  <c r="E374" i="2"/>
  <c r="E375" i="2"/>
  <c r="I375" i="2" s="1"/>
  <c r="E376" i="2"/>
  <c r="E377" i="2"/>
  <c r="E378" i="2"/>
  <c r="E379" i="2"/>
  <c r="I379" i="2" s="1"/>
  <c r="E380" i="2"/>
  <c r="I380" i="2" s="1"/>
  <c r="E381" i="2"/>
  <c r="E382" i="2"/>
  <c r="E383" i="2"/>
  <c r="I383" i="2" s="1"/>
  <c r="E384" i="2"/>
  <c r="I384" i="2" s="1"/>
  <c r="E385" i="2"/>
  <c r="E386" i="2"/>
  <c r="I386" i="2" s="1"/>
  <c r="E387" i="2"/>
  <c r="I387" i="2" s="1"/>
  <c r="E388" i="2"/>
  <c r="E389" i="2"/>
  <c r="I389" i="2" s="1"/>
  <c r="E390" i="2"/>
  <c r="E391" i="2"/>
  <c r="I391" i="2" s="1"/>
  <c r="E392" i="2"/>
  <c r="E393" i="2"/>
  <c r="E394" i="2"/>
  <c r="E395" i="2"/>
  <c r="I395" i="2" s="1"/>
  <c r="E396" i="2"/>
  <c r="I396" i="2" s="1"/>
  <c r="E397" i="2"/>
  <c r="E398" i="2"/>
  <c r="E399" i="2"/>
  <c r="I399" i="2" s="1"/>
  <c r="E400" i="2"/>
  <c r="I400" i="2" s="1"/>
  <c r="E401" i="2"/>
  <c r="E402" i="2"/>
  <c r="I402" i="2" s="1"/>
  <c r="E403" i="2"/>
  <c r="I403" i="2" s="1"/>
  <c r="E404" i="2"/>
  <c r="E405" i="2"/>
  <c r="I405" i="2" s="1"/>
  <c r="E406" i="2"/>
  <c r="E407" i="2"/>
  <c r="I407" i="2" s="1"/>
  <c r="E408" i="2"/>
  <c r="E409" i="2"/>
  <c r="E410" i="2"/>
  <c r="E411" i="2"/>
  <c r="I411" i="2" s="1"/>
  <c r="E412" i="2"/>
  <c r="I412" i="2" s="1"/>
  <c r="E413" i="2"/>
  <c r="E414" i="2"/>
  <c r="E415" i="2"/>
  <c r="I415" i="2" s="1"/>
  <c r="E416" i="2"/>
  <c r="I416" i="2" s="1"/>
  <c r="E417" i="2"/>
  <c r="E418" i="2"/>
  <c r="I418" i="2" s="1"/>
  <c r="E419" i="2"/>
  <c r="I419" i="2" s="1"/>
  <c r="E420" i="2"/>
  <c r="E421" i="2"/>
  <c r="I421" i="2" s="1"/>
  <c r="E422" i="2"/>
  <c r="E423" i="2"/>
  <c r="I423" i="2" s="1"/>
  <c r="E424" i="2"/>
  <c r="E425" i="2"/>
  <c r="E426" i="2"/>
  <c r="E427" i="2"/>
  <c r="I427" i="2" s="1"/>
  <c r="E428" i="2"/>
  <c r="I428" i="2" s="1"/>
  <c r="E429" i="2"/>
  <c r="E430" i="2"/>
  <c r="E431" i="2"/>
  <c r="I431" i="2" s="1"/>
  <c r="E432" i="2"/>
  <c r="I432" i="2" s="1"/>
  <c r="E433" i="2"/>
  <c r="E434" i="2"/>
  <c r="I434" i="2" s="1"/>
  <c r="E435" i="2"/>
  <c r="I435" i="2" s="1"/>
  <c r="E436" i="2"/>
  <c r="E437" i="2"/>
  <c r="I437" i="2" s="1"/>
  <c r="E438" i="2"/>
  <c r="E439" i="2"/>
  <c r="I439" i="2" s="1"/>
  <c r="E440" i="2"/>
  <c r="E441" i="2"/>
  <c r="E442" i="2"/>
  <c r="E443" i="2"/>
  <c r="I443" i="2" s="1"/>
  <c r="E444" i="2"/>
  <c r="I444" i="2" s="1"/>
  <c r="E445" i="2"/>
  <c r="E446" i="2"/>
  <c r="E447" i="2"/>
  <c r="I447" i="2" s="1"/>
  <c r="E448" i="2"/>
  <c r="I448" i="2" s="1"/>
  <c r="E449" i="2"/>
  <c r="E450" i="2"/>
  <c r="I450" i="2" s="1"/>
  <c r="E451" i="2"/>
  <c r="I451" i="2" s="1"/>
  <c r="E452" i="2"/>
  <c r="E453" i="2"/>
  <c r="I453" i="2" s="1"/>
  <c r="E454" i="2"/>
  <c r="E455" i="2"/>
  <c r="I455" i="2" s="1"/>
  <c r="E456" i="2"/>
  <c r="E457" i="2"/>
  <c r="E458" i="2"/>
  <c r="E459" i="2"/>
  <c r="I459" i="2" s="1"/>
  <c r="E460" i="2"/>
  <c r="I460" i="2" s="1"/>
  <c r="E461" i="2"/>
  <c r="E462" i="2"/>
  <c r="E463" i="2"/>
  <c r="I463" i="2" s="1"/>
  <c r="E464" i="2"/>
  <c r="I464" i="2" s="1"/>
  <c r="E465" i="2"/>
  <c r="E466" i="2"/>
  <c r="I466" i="2" s="1"/>
  <c r="E467" i="2"/>
  <c r="I467" i="2" s="1"/>
  <c r="E468" i="2"/>
  <c r="E469" i="2"/>
  <c r="I469" i="2" s="1"/>
  <c r="E470" i="2"/>
  <c r="E471" i="2"/>
  <c r="I471" i="2" s="1"/>
  <c r="E472" i="2"/>
  <c r="E473" i="2"/>
  <c r="E474" i="2"/>
  <c r="E475" i="2"/>
  <c r="I475" i="2" s="1"/>
  <c r="E476" i="2"/>
  <c r="I476" i="2" s="1"/>
  <c r="E477" i="2"/>
  <c r="E478" i="2"/>
  <c r="E479" i="2"/>
  <c r="I479" i="2" s="1"/>
  <c r="E480" i="2"/>
  <c r="I480" i="2" s="1"/>
  <c r="E481" i="2"/>
  <c r="E482" i="2"/>
  <c r="I482" i="2" s="1"/>
  <c r="E483" i="2"/>
  <c r="I483" i="2" s="1"/>
  <c r="E484" i="2"/>
  <c r="E485" i="2"/>
  <c r="I485" i="2" s="1"/>
  <c r="E486" i="2"/>
  <c r="E487" i="2"/>
  <c r="I487" i="2" s="1"/>
  <c r="E488" i="2"/>
  <c r="E489" i="2"/>
  <c r="E490" i="2"/>
  <c r="E491" i="2"/>
  <c r="I491" i="2" s="1"/>
  <c r="E492" i="2"/>
  <c r="I492" i="2" s="1"/>
  <c r="E493" i="2"/>
  <c r="E494" i="2"/>
  <c r="E495" i="2"/>
  <c r="I495" i="2" s="1"/>
  <c r="E496" i="2"/>
  <c r="I496" i="2" s="1"/>
  <c r="E497" i="2"/>
  <c r="E498" i="2"/>
  <c r="I498" i="2" s="1"/>
  <c r="E499" i="2"/>
  <c r="I499" i="2" s="1"/>
  <c r="E500" i="2"/>
  <c r="E501" i="2"/>
  <c r="I501" i="2" s="1"/>
  <c r="E502" i="2"/>
  <c r="E503" i="2"/>
  <c r="I503" i="2" s="1"/>
  <c r="E504" i="2"/>
  <c r="E505" i="2"/>
  <c r="E506" i="2"/>
  <c r="E507" i="2"/>
  <c r="I507" i="2" s="1"/>
  <c r="E508" i="2"/>
  <c r="I508" i="2" s="1"/>
  <c r="E509" i="2"/>
  <c r="E510" i="2"/>
  <c r="E511" i="2"/>
  <c r="I511" i="2" s="1"/>
  <c r="E512" i="2"/>
  <c r="I512" i="2" s="1"/>
  <c r="E513" i="2"/>
  <c r="E514" i="2"/>
  <c r="I514" i="2" s="1"/>
  <c r="E515" i="2"/>
  <c r="I515" i="2" s="1"/>
  <c r="E516" i="2"/>
  <c r="E517" i="2"/>
  <c r="I517" i="2" s="1"/>
  <c r="E518" i="2"/>
  <c r="E519" i="2"/>
  <c r="I519" i="2" s="1"/>
  <c r="E520" i="2"/>
  <c r="E521" i="2"/>
  <c r="E522" i="2"/>
  <c r="E523" i="2"/>
  <c r="I523" i="2" s="1"/>
  <c r="E524" i="2"/>
  <c r="I524" i="2" s="1"/>
  <c r="E525" i="2"/>
  <c r="E526" i="2"/>
  <c r="E527" i="2"/>
  <c r="I527" i="2" s="1"/>
  <c r="E528" i="2"/>
  <c r="I528" i="2" s="1"/>
  <c r="E529" i="2"/>
  <c r="E530" i="2"/>
  <c r="I530" i="2" s="1"/>
  <c r="E531" i="2"/>
  <c r="I531" i="2" s="1"/>
  <c r="E532" i="2"/>
  <c r="E533" i="2"/>
  <c r="I533" i="2" s="1"/>
  <c r="E534" i="2"/>
  <c r="E535" i="2"/>
  <c r="I535" i="2" s="1"/>
  <c r="E536" i="2"/>
  <c r="E537" i="2"/>
  <c r="E538" i="2"/>
  <c r="E539" i="2"/>
  <c r="I539" i="2" s="1"/>
  <c r="E540" i="2"/>
  <c r="I540" i="2" s="1"/>
  <c r="E541" i="2"/>
  <c r="E542" i="2"/>
  <c r="E543" i="2"/>
  <c r="I543" i="2" s="1"/>
  <c r="E544" i="2"/>
  <c r="I544" i="2" s="1"/>
  <c r="E545" i="2"/>
  <c r="E546" i="2"/>
  <c r="I546" i="2" s="1"/>
  <c r="E547" i="2"/>
  <c r="I547" i="2" s="1"/>
  <c r="E548" i="2"/>
  <c r="E549" i="2"/>
  <c r="I549" i="2" s="1"/>
  <c r="E550" i="2"/>
  <c r="E551" i="2"/>
  <c r="I551" i="2" s="1"/>
  <c r="E552" i="2"/>
  <c r="E553" i="2"/>
  <c r="E554" i="2"/>
  <c r="E555" i="2"/>
  <c r="I555" i="2" s="1"/>
  <c r="E556" i="2"/>
  <c r="I556" i="2" s="1"/>
  <c r="E557" i="2"/>
  <c r="E558" i="2"/>
  <c r="E559" i="2"/>
  <c r="I559" i="2" s="1"/>
  <c r="E560" i="2"/>
  <c r="I560" i="2" s="1"/>
  <c r="E561" i="2"/>
  <c r="E562" i="2"/>
  <c r="I562" i="2" s="1"/>
  <c r="E563" i="2"/>
  <c r="I563" i="2" s="1"/>
  <c r="E564" i="2"/>
  <c r="E565" i="2"/>
  <c r="I565" i="2" s="1"/>
  <c r="E566" i="2"/>
  <c r="E567" i="2"/>
  <c r="I567" i="2" s="1"/>
  <c r="E568" i="2"/>
  <c r="E569" i="2"/>
  <c r="E570" i="2"/>
  <c r="E571" i="2"/>
  <c r="I571" i="2" s="1"/>
  <c r="E572" i="2"/>
  <c r="I572" i="2" s="1"/>
  <c r="E573" i="2"/>
  <c r="E574" i="2"/>
  <c r="E575" i="2"/>
  <c r="I575" i="2" s="1"/>
  <c r="E576" i="2"/>
  <c r="I576" i="2" s="1"/>
  <c r="E577" i="2"/>
  <c r="E578" i="2"/>
  <c r="I578" i="2" s="1"/>
  <c r="E579" i="2"/>
  <c r="I579" i="2" s="1"/>
  <c r="E580" i="2"/>
  <c r="E581" i="2"/>
  <c r="I581" i="2" s="1"/>
  <c r="E582" i="2"/>
  <c r="E583" i="2"/>
  <c r="I583" i="2" s="1"/>
  <c r="E584" i="2"/>
  <c r="E585" i="2"/>
  <c r="E586" i="2"/>
  <c r="E587" i="2"/>
  <c r="I587" i="2" s="1"/>
  <c r="E588" i="2"/>
  <c r="I588" i="2" s="1"/>
  <c r="E589" i="2"/>
  <c r="E590" i="2"/>
  <c r="E591" i="2"/>
  <c r="I591" i="2" s="1"/>
  <c r="E592" i="2"/>
  <c r="I592" i="2" s="1"/>
  <c r="E593" i="2"/>
  <c r="E594" i="2"/>
  <c r="I594" i="2" s="1"/>
  <c r="E595" i="2"/>
  <c r="I595" i="2" s="1"/>
  <c r="E596" i="2"/>
  <c r="E597" i="2"/>
  <c r="I597" i="2" s="1"/>
  <c r="E598" i="2"/>
  <c r="E599" i="2"/>
  <c r="I599" i="2" s="1"/>
  <c r="E600" i="2"/>
  <c r="E601" i="2"/>
  <c r="E602" i="2"/>
  <c r="E603" i="2"/>
  <c r="I603" i="2" s="1"/>
  <c r="E604" i="2"/>
  <c r="I604" i="2" s="1"/>
  <c r="E605" i="2"/>
  <c r="E606" i="2"/>
  <c r="E607" i="2"/>
  <c r="I607" i="2" s="1"/>
  <c r="E608" i="2"/>
  <c r="I608" i="2" s="1"/>
  <c r="E609" i="2"/>
  <c r="E610" i="2"/>
  <c r="I610" i="2" s="1"/>
  <c r="E611" i="2"/>
  <c r="I611" i="2" s="1"/>
  <c r="E612" i="2"/>
  <c r="E613" i="2"/>
  <c r="I613" i="2" s="1"/>
  <c r="E614" i="2"/>
  <c r="E615" i="2"/>
  <c r="I615" i="2" s="1"/>
  <c r="E616" i="2"/>
  <c r="E617" i="2"/>
  <c r="E618" i="2"/>
  <c r="E619" i="2"/>
  <c r="I619" i="2" s="1"/>
  <c r="E620" i="2"/>
  <c r="I620" i="2" s="1"/>
  <c r="E621" i="2"/>
  <c r="E622" i="2"/>
  <c r="E623" i="2"/>
  <c r="I623" i="2" s="1"/>
  <c r="E624" i="2"/>
  <c r="I624" i="2" s="1"/>
  <c r="E625" i="2"/>
  <c r="E626" i="2"/>
  <c r="I626" i="2" s="1"/>
  <c r="E627" i="2"/>
  <c r="I627" i="2" s="1"/>
  <c r="E628" i="2"/>
  <c r="E629" i="2"/>
  <c r="I629" i="2" s="1"/>
  <c r="E630" i="2"/>
  <c r="E631" i="2"/>
  <c r="I631" i="2" s="1"/>
  <c r="E632" i="2"/>
  <c r="E633" i="2"/>
  <c r="E634" i="2"/>
  <c r="E635" i="2"/>
  <c r="I635" i="2" s="1"/>
  <c r="E636" i="2"/>
  <c r="I636" i="2" s="1"/>
  <c r="E637" i="2"/>
  <c r="E638" i="2"/>
  <c r="E639" i="2"/>
  <c r="I639" i="2" s="1"/>
  <c r="E640" i="2"/>
  <c r="I640" i="2" s="1"/>
  <c r="E641" i="2"/>
  <c r="E642" i="2"/>
  <c r="I642" i="2" s="1"/>
  <c r="E643" i="2"/>
  <c r="I643" i="2" s="1"/>
  <c r="E644" i="2"/>
  <c r="E645" i="2"/>
  <c r="I645" i="2" s="1"/>
  <c r="E646" i="2"/>
  <c r="E647" i="2"/>
  <c r="I647" i="2" s="1"/>
  <c r="E648" i="2"/>
  <c r="E649" i="2"/>
  <c r="E650" i="2"/>
  <c r="E651" i="2"/>
  <c r="I651" i="2" s="1"/>
  <c r="E652" i="2"/>
  <c r="I652" i="2" s="1"/>
  <c r="E653" i="2"/>
  <c r="E654" i="2"/>
  <c r="E655" i="2"/>
  <c r="I655" i="2" s="1"/>
  <c r="E656" i="2"/>
  <c r="I656" i="2" s="1"/>
  <c r="E657" i="2"/>
  <c r="E658" i="2"/>
  <c r="I658" i="2" s="1"/>
  <c r="E659" i="2"/>
  <c r="I659" i="2" s="1"/>
  <c r="E660" i="2"/>
  <c r="E661" i="2"/>
  <c r="I661" i="2" s="1"/>
  <c r="E662" i="2"/>
  <c r="E663" i="2"/>
  <c r="I663" i="2" s="1"/>
  <c r="E664" i="2"/>
  <c r="E665" i="2"/>
  <c r="E666" i="2"/>
  <c r="E667" i="2"/>
  <c r="I667" i="2" s="1"/>
  <c r="E668" i="2"/>
  <c r="I668" i="2" s="1"/>
  <c r="E669" i="2"/>
  <c r="E670" i="2"/>
  <c r="E671" i="2"/>
  <c r="I671" i="2" s="1"/>
  <c r="E672" i="2"/>
  <c r="I672" i="2" s="1"/>
  <c r="E673" i="2"/>
  <c r="E674" i="2"/>
  <c r="I674" i="2" s="1"/>
  <c r="E675" i="2"/>
  <c r="I675" i="2" s="1"/>
  <c r="E676" i="2"/>
  <c r="E677" i="2"/>
  <c r="I677" i="2" s="1"/>
  <c r="E678" i="2"/>
  <c r="E679" i="2"/>
  <c r="I679" i="2" s="1"/>
  <c r="E680" i="2"/>
  <c r="E681" i="2"/>
  <c r="E682" i="2"/>
  <c r="E683" i="2"/>
  <c r="I683" i="2" s="1"/>
  <c r="E684" i="2"/>
  <c r="I684" i="2" s="1"/>
  <c r="E685" i="2"/>
  <c r="E686" i="2"/>
  <c r="E687" i="2"/>
  <c r="I687" i="2" s="1"/>
  <c r="E688" i="2"/>
  <c r="I688" i="2" s="1"/>
  <c r="E689" i="2"/>
  <c r="E690" i="2"/>
  <c r="I690" i="2" s="1"/>
  <c r="E691" i="2"/>
  <c r="I691" i="2" s="1"/>
  <c r="E692" i="2"/>
  <c r="E693" i="2"/>
  <c r="I693" i="2" s="1"/>
  <c r="E694" i="2"/>
  <c r="E695" i="2"/>
  <c r="I695" i="2" s="1"/>
  <c r="E696" i="2"/>
  <c r="E697" i="2"/>
  <c r="E698" i="2"/>
  <c r="E699" i="2"/>
  <c r="I699" i="2" s="1"/>
  <c r="E700" i="2"/>
  <c r="I700" i="2" s="1"/>
  <c r="E701" i="2"/>
  <c r="E702" i="2"/>
  <c r="E703" i="2"/>
  <c r="I703" i="2" s="1"/>
  <c r="E704" i="2"/>
  <c r="I704" i="2" s="1"/>
  <c r="E705" i="2"/>
  <c r="E706" i="2"/>
  <c r="I706" i="2" s="1"/>
  <c r="E707" i="2"/>
  <c r="I707" i="2" s="1"/>
  <c r="E708" i="2"/>
  <c r="E709" i="2"/>
  <c r="I709" i="2" s="1"/>
  <c r="E710" i="2"/>
  <c r="E711" i="2"/>
  <c r="I711" i="2" s="1"/>
  <c r="E712" i="2"/>
  <c r="E713" i="2"/>
  <c r="E714" i="2"/>
  <c r="E715" i="2"/>
  <c r="I715" i="2" s="1"/>
  <c r="E716" i="2"/>
  <c r="I716" i="2" s="1"/>
  <c r="E717" i="2"/>
  <c r="E718" i="2"/>
  <c r="E719" i="2"/>
  <c r="I719" i="2" s="1"/>
  <c r="E720" i="2"/>
  <c r="I720" i="2" s="1"/>
  <c r="E721" i="2"/>
  <c r="E722" i="2"/>
  <c r="I722" i="2" s="1"/>
  <c r="E723" i="2"/>
  <c r="I723" i="2" s="1"/>
  <c r="E724" i="2"/>
  <c r="E725" i="2"/>
  <c r="I725" i="2" s="1"/>
  <c r="E726" i="2"/>
  <c r="E727" i="2"/>
  <c r="I727" i="2" s="1"/>
  <c r="E728" i="2"/>
  <c r="E729" i="2"/>
  <c r="E730" i="2"/>
  <c r="E731" i="2"/>
  <c r="I731" i="2" s="1"/>
  <c r="E732" i="2"/>
  <c r="I732" i="2" s="1"/>
  <c r="E733" i="2"/>
  <c r="E734" i="2"/>
  <c r="E735" i="2"/>
  <c r="I735" i="2" s="1"/>
  <c r="E736" i="2"/>
  <c r="I736" i="2" s="1"/>
  <c r="E737" i="2"/>
  <c r="E738" i="2"/>
  <c r="I738" i="2" s="1"/>
  <c r="E739" i="2"/>
  <c r="I739" i="2" s="1"/>
  <c r="E740" i="2"/>
  <c r="E741" i="2"/>
  <c r="I741" i="2" s="1"/>
  <c r="E742" i="2"/>
  <c r="E743" i="2"/>
  <c r="I743" i="2" s="1"/>
  <c r="E744" i="2"/>
  <c r="E745" i="2"/>
  <c r="E746" i="2"/>
  <c r="E747" i="2"/>
  <c r="I747" i="2" s="1"/>
  <c r="E748" i="2"/>
  <c r="I748" i="2" s="1"/>
  <c r="E749" i="2"/>
  <c r="E750" i="2"/>
  <c r="E751" i="2"/>
  <c r="I751" i="2" s="1"/>
  <c r="E752" i="2"/>
  <c r="I752" i="2" s="1"/>
  <c r="E753" i="2"/>
  <c r="E754" i="2"/>
  <c r="I754" i="2" s="1"/>
  <c r="E755" i="2"/>
  <c r="I755" i="2" s="1"/>
  <c r="E756" i="2"/>
  <c r="E757" i="2"/>
  <c r="I757" i="2" s="1"/>
  <c r="E758" i="2"/>
  <c r="E759" i="2"/>
  <c r="I759" i="2" s="1"/>
  <c r="E760" i="2"/>
  <c r="E761" i="2"/>
  <c r="E762" i="2"/>
  <c r="E763" i="2"/>
  <c r="I763" i="2" s="1"/>
  <c r="E764" i="2"/>
  <c r="I764" i="2" s="1"/>
  <c r="E765" i="2"/>
  <c r="E766" i="2"/>
  <c r="E767" i="2"/>
  <c r="I767" i="2" s="1"/>
  <c r="E768" i="2"/>
  <c r="I768" i="2" s="1"/>
  <c r="E769" i="2"/>
  <c r="E770" i="2"/>
  <c r="I770" i="2" s="1"/>
  <c r="E771" i="2"/>
  <c r="I771" i="2" s="1"/>
  <c r="E772" i="2"/>
  <c r="E773" i="2"/>
  <c r="I773" i="2" s="1"/>
  <c r="E774" i="2"/>
  <c r="E775" i="2"/>
  <c r="I775" i="2" s="1"/>
  <c r="E776" i="2"/>
  <c r="E777" i="2"/>
  <c r="E778" i="2"/>
  <c r="E779" i="2"/>
  <c r="I779" i="2" s="1"/>
  <c r="E780" i="2"/>
  <c r="I780" i="2" s="1"/>
  <c r="E781" i="2"/>
  <c r="E782" i="2"/>
  <c r="E783" i="2"/>
  <c r="I783" i="2" s="1"/>
  <c r="E784" i="2"/>
  <c r="I784" i="2" s="1"/>
  <c r="E785" i="2"/>
  <c r="E786" i="2"/>
  <c r="I786" i="2" s="1"/>
  <c r="E787" i="2"/>
  <c r="I787" i="2" s="1"/>
  <c r="E788" i="2"/>
  <c r="E789" i="2"/>
  <c r="I789" i="2" s="1"/>
  <c r="E790" i="2"/>
  <c r="E791" i="2"/>
  <c r="E792" i="2"/>
  <c r="E793" i="2"/>
  <c r="E794" i="2"/>
  <c r="E795" i="2"/>
  <c r="I795" i="2" s="1"/>
  <c r="E796" i="2"/>
  <c r="I796" i="2" s="1"/>
  <c r="E797" i="2"/>
  <c r="E798" i="2"/>
  <c r="E799" i="2"/>
  <c r="I799" i="2" s="1"/>
  <c r="E800" i="2"/>
  <c r="I800" i="2" s="1"/>
  <c r="E801" i="2"/>
  <c r="E802" i="2"/>
  <c r="I802" i="2" s="1"/>
  <c r="E803" i="2"/>
  <c r="I803" i="2" s="1"/>
  <c r="E804" i="2"/>
  <c r="E805" i="2"/>
  <c r="I805" i="2" s="1"/>
  <c r="E806" i="2"/>
  <c r="E807" i="2"/>
  <c r="E808" i="2"/>
  <c r="E809" i="2"/>
  <c r="E810" i="2"/>
  <c r="E811" i="2"/>
  <c r="I811" i="2" s="1"/>
  <c r="E812" i="2"/>
  <c r="I812" i="2" s="1"/>
  <c r="E813" i="2"/>
  <c r="E814" i="2"/>
  <c r="E815" i="2"/>
  <c r="I815" i="2" s="1"/>
  <c r="E816" i="2"/>
  <c r="I816" i="2" s="1"/>
  <c r="E817" i="2"/>
  <c r="E818" i="2"/>
  <c r="I818" i="2" s="1"/>
  <c r="E819" i="2"/>
  <c r="I819" i="2" s="1"/>
  <c r="E820" i="2"/>
  <c r="E821" i="2"/>
  <c r="I821" i="2" s="1"/>
  <c r="E822" i="2"/>
  <c r="E823" i="2"/>
  <c r="E824" i="2"/>
  <c r="E825" i="2"/>
  <c r="E826" i="2"/>
  <c r="E827" i="2"/>
  <c r="I827" i="2" s="1"/>
  <c r="E828" i="2"/>
  <c r="I828" i="2" s="1"/>
  <c r="E829" i="2"/>
  <c r="E830" i="2"/>
  <c r="E831" i="2"/>
  <c r="I831" i="2" s="1"/>
  <c r="E832" i="2"/>
  <c r="I832" i="2" s="1"/>
  <c r="E833" i="2"/>
  <c r="E834" i="2"/>
  <c r="I834" i="2" s="1"/>
  <c r="E835" i="2"/>
  <c r="I835" i="2" s="1"/>
  <c r="E836" i="2"/>
  <c r="E837" i="2"/>
  <c r="I837" i="2" s="1"/>
  <c r="E838" i="2"/>
  <c r="E839" i="2"/>
  <c r="E840" i="2"/>
  <c r="E841" i="2"/>
  <c r="E842" i="2"/>
  <c r="E843" i="2"/>
  <c r="I843" i="2" s="1"/>
  <c r="E844" i="2"/>
  <c r="I844" i="2" s="1"/>
  <c r="E845" i="2"/>
  <c r="E846" i="2"/>
  <c r="E847" i="2"/>
  <c r="I847" i="2" s="1"/>
  <c r="E848" i="2"/>
  <c r="I848" i="2" s="1"/>
  <c r="E849" i="2"/>
  <c r="E850" i="2"/>
  <c r="I850" i="2" s="1"/>
  <c r="E851" i="2"/>
  <c r="I851" i="2" s="1"/>
  <c r="E852" i="2"/>
  <c r="E853" i="2"/>
  <c r="I853" i="2" s="1"/>
  <c r="E854" i="2"/>
  <c r="E855" i="2"/>
  <c r="E856" i="2"/>
  <c r="E857" i="2"/>
  <c r="E858" i="2"/>
  <c r="E859" i="2"/>
  <c r="I859" i="2" s="1"/>
  <c r="E860" i="2"/>
  <c r="I860" i="2" s="1"/>
  <c r="E861" i="2"/>
  <c r="E862" i="2"/>
  <c r="E863" i="2"/>
  <c r="I863" i="2" s="1"/>
  <c r="E864" i="2"/>
  <c r="I864" i="2" s="1"/>
  <c r="E865" i="2"/>
  <c r="E866" i="2"/>
  <c r="I866" i="2" s="1"/>
  <c r="E867" i="2"/>
  <c r="I867" i="2" s="1"/>
  <c r="E868" i="2"/>
  <c r="E869" i="2"/>
  <c r="I869" i="2" s="1"/>
  <c r="E870" i="2"/>
  <c r="E871" i="2"/>
  <c r="E872" i="2"/>
  <c r="E873" i="2"/>
  <c r="E874" i="2"/>
  <c r="E875" i="2"/>
  <c r="I875" i="2" s="1"/>
  <c r="E876" i="2"/>
  <c r="I876" i="2" s="1"/>
  <c r="E877" i="2"/>
  <c r="E878" i="2"/>
  <c r="E879" i="2"/>
  <c r="I879" i="2" s="1"/>
  <c r="E880" i="2"/>
  <c r="I880" i="2" s="1"/>
  <c r="E881" i="2"/>
  <c r="E882" i="2"/>
  <c r="I882" i="2" s="1"/>
  <c r="E883" i="2"/>
  <c r="I883" i="2" s="1"/>
  <c r="E884" i="2"/>
  <c r="E885" i="2"/>
  <c r="I885" i="2" s="1"/>
  <c r="E886" i="2"/>
  <c r="E887" i="2"/>
  <c r="E888" i="2"/>
  <c r="E889" i="2"/>
  <c r="E890" i="2"/>
  <c r="E891" i="2"/>
  <c r="I891" i="2" s="1"/>
  <c r="E892" i="2"/>
  <c r="I892" i="2" s="1"/>
  <c r="E893" i="2"/>
  <c r="E894" i="2"/>
  <c r="E895" i="2"/>
  <c r="I895" i="2" s="1"/>
  <c r="E896" i="2"/>
  <c r="I896" i="2" s="1"/>
  <c r="E897" i="2"/>
  <c r="E898" i="2"/>
  <c r="I898" i="2" s="1"/>
  <c r="E899" i="2"/>
  <c r="I899" i="2" s="1"/>
  <c r="E900" i="2"/>
  <c r="E901" i="2"/>
  <c r="I901" i="2" s="1"/>
  <c r="E902" i="2"/>
  <c r="E903" i="2"/>
  <c r="E904" i="2"/>
  <c r="E905" i="2"/>
  <c r="E906" i="2"/>
  <c r="E907" i="2"/>
  <c r="I907" i="2" s="1"/>
  <c r="E908" i="2"/>
  <c r="I908" i="2" s="1"/>
  <c r="E909" i="2"/>
  <c r="E910" i="2"/>
  <c r="E911" i="2"/>
  <c r="I911" i="2" s="1"/>
  <c r="E912" i="2"/>
  <c r="I912" i="2" s="1"/>
  <c r="E913" i="2"/>
  <c r="E914" i="2"/>
  <c r="I914" i="2" s="1"/>
  <c r="E915" i="2"/>
  <c r="I915" i="2" s="1"/>
  <c r="E916" i="2"/>
  <c r="E917" i="2"/>
  <c r="I917" i="2" s="1"/>
  <c r="E918" i="2"/>
  <c r="E919" i="2"/>
  <c r="E920" i="2"/>
  <c r="E921" i="2"/>
  <c r="E922" i="2"/>
  <c r="E923" i="2"/>
  <c r="I923" i="2" s="1"/>
  <c r="E924" i="2"/>
  <c r="I924" i="2" s="1"/>
  <c r="E925" i="2"/>
  <c r="E926" i="2"/>
  <c r="E927" i="2"/>
  <c r="I927" i="2" s="1"/>
  <c r="E928" i="2"/>
  <c r="I928" i="2" s="1"/>
  <c r="E929" i="2"/>
  <c r="E930" i="2"/>
  <c r="I930" i="2" s="1"/>
  <c r="E931" i="2"/>
  <c r="I931" i="2" s="1"/>
  <c r="E932" i="2"/>
  <c r="E933" i="2"/>
  <c r="I933" i="2" s="1"/>
  <c r="E934" i="2"/>
  <c r="E935" i="2"/>
  <c r="E936" i="2"/>
  <c r="E937" i="2"/>
  <c r="E938" i="2"/>
  <c r="E939" i="2"/>
  <c r="I939" i="2" s="1"/>
  <c r="E940" i="2"/>
  <c r="I940" i="2" s="1"/>
  <c r="E941" i="2"/>
  <c r="E942" i="2"/>
  <c r="E943" i="2"/>
  <c r="I943" i="2" s="1"/>
  <c r="E944" i="2"/>
  <c r="I944" i="2" s="1"/>
  <c r="E945" i="2"/>
  <c r="E946" i="2"/>
  <c r="I946" i="2" s="1"/>
  <c r="E947" i="2"/>
  <c r="I947" i="2" s="1"/>
  <c r="E948" i="2"/>
  <c r="E949" i="2"/>
  <c r="I949" i="2" s="1"/>
  <c r="E950" i="2"/>
  <c r="E951" i="2"/>
  <c r="E952" i="2"/>
  <c r="E953" i="2"/>
  <c r="E954" i="2"/>
  <c r="E955" i="2"/>
  <c r="I955" i="2" s="1"/>
  <c r="E956" i="2"/>
  <c r="I956" i="2" s="1"/>
  <c r="E957" i="2"/>
  <c r="E958" i="2"/>
  <c r="E959" i="2"/>
  <c r="I959" i="2" s="1"/>
  <c r="E960" i="2"/>
  <c r="I960" i="2" s="1"/>
  <c r="E961" i="2"/>
  <c r="E962" i="2"/>
  <c r="I962" i="2" s="1"/>
  <c r="E963" i="2"/>
  <c r="I963" i="2" s="1"/>
  <c r="E964" i="2"/>
  <c r="E965" i="2"/>
  <c r="I965" i="2" s="1"/>
  <c r="E966" i="2"/>
  <c r="E967" i="2"/>
  <c r="E968" i="2"/>
  <c r="E969" i="2"/>
  <c r="E970" i="2"/>
  <c r="E971" i="2"/>
  <c r="I971" i="2" s="1"/>
  <c r="E972" i="2"/>
  <c r="I972" i="2" s="1"/>
  <c r="E973" i="2"/>
  <c r="E974" i="2"/>
  <c r="E975" i="2"/>
  <c r="I975" i="2" s="1"/>
  <c r="E976" i="2"/>
  <c r="I976" i="2" s="1"/>
  <c r="E977" i="2"/>
  <c r="E978" i="2"/>
  <c r="I978" i="2" s="1"/>
  <c r="E979" i="2"/>
  <c r="I979" i="2" s="1"/>
  <c r="E980" i="2"/>
  <c r="E981" i="2"/>
  <c r="I981" i="2" s="1"/>
  <c r="E982" i="2"/>
  <c r="E983" i="2"/>
  <c r="E984" i="2"/>
  <c r="E985" i="2"/>
  <c r="E986" i="2"/>
  <c r="E987" i="2"/>
  <c r="I987" i="2" s="1"/>
  <c r="E988" i="2"/>
  <c r="I988" i="2" s="1"/>
  <c r="E989" i="2"/>
  <c r="E990" i="2"/>
  <c r="E991" i="2"/>
  <c r="I991" i="2" s="1"/>
  <c r="E992" i="2"/>
  <c r="I992" i="2" s="1"/>
  <c r="E993" i="2"/>
  <c r="E994" i="2"/>
  <c r="I994" i="2" s="1"/>
  <c r="E995" i="2"/>
  <c r="I995" i="2" s="1"/>
  <c r="E996" i="2"/>
  <c r="E997" i="2"/>
  <c r="I997" i="2" s="1"/>
  <c r="E998" i="2"/>
  <c r="E999" i="2"/>
  <c r="E1000" i="2"/>
  <c r="E1001" i="2"/>
  <c r="E1002" i="2"/>
  <c r="E1003" i="2"/>
  <c r="I1003" i="2" s="1"/>
  <c r="E1004" i="2"/>
  <c r="I1004" i="2" s="1"/>
  <c r="E1005" i="2"/>
  <c r="E1006" i="2"/>
  <c r="E1007" i="2"/>
  <c r="I1007" i="2" s="1"/>
  <c r="E1008" i="2"/>
  <c r="I1008" i="2" s="1"/>
  <c r="E1009" i="2"/>
  <c r="E1010" i="2"/>
  <c r="I1010" i="2" s="1"/>
  <c r="E1011" i="2"/>
  <c r="I1011" i="2" s="1"/>
  <c r="E1012" i="2"/>
  <c r="E1013" i="2"/>
  <c r="I1013" i="2" s="1"/>
  <c r="E1014" i="2"/>
  <c r="E1015" i="2"/>
  <c r="E1016" i="2"/>
  <c r="E1017" i="2"/>
  <c r="E1018" i="2"/>
  <c r="E1019" i="2"/>
  <c r="I1019" i="2" s="1"/>
  <c r="E1020" i="2"/>
  <c r="I1020" i="2" s="1"/>
  <c r="E1021" i="2"/>
  <c r="E1022" i="2"/>
  <c r="E1023" i="2"/>
  <c r="I1023" i="2" s="1"/>
  <c r="E1024" i="2"/>
  <c r="I1024" i="2" s="1"/>
  <c r="E1025" i="2"/>
  <c r="E1026" i="2"/>
  <c r="I1026" i="2" s="1"/>
  <c r="E1027" i="2"/>
  <c r="I1027" i="2" s="1"/>
  <c r="E1028" i="2"/>
  <c r="E1029" i="2"/>
  <c r="I1029" i="2" s="1"/>
  <c r="E1030" i="2"/>
  <c r="E1031" i="2"/>
  <c r="E1032" i="2"/>
  <c r="E1033" i="2"/>
  <c r="E1034" i="2"/>
  <c r="E1035" i="2"/>
  <c r="I1035" i="2" s="1"/>
  <c r="E1036" i="2"/>
  <c r="I1036" i="2" s="1"/>
  <c r="E1037" i="2"/>
  <c r="E1038" i="2"/>
  <c r="E1039" i="2"/>
  <c r="I1039" i="2" s="1"/>
  <c r="E1040" i="2"/>
  <c r="I1040" i="2" s="1"/>
  <c r="E1041" i="2"/>
  <c r="E1042" i="2"/>
  <c r="I1042" i="2" s="1"/>
  <c r="E1043" i="2"/>
  <c r="I1043" i="2" s="1"/>
  <c r="E1044" i="2"/>
  <c r="E1045" i="2"/>
  <c r="I1045" i="2" s="1"/>
  <c r="E1046" i="2"/>
  <c r="E1047" i="2"/>
  <c r="E1048" i="2"/>
  <c r="E1049" i="2"/>
  <c r="E1050" i="2"/>
  <c r="E1051" i="2"/>
  <c r="I1051" i="2" s="1"/>
  <c r="E1052" i="2"/>
  <c r="I1052" i="2" s="1"/>
  <c r="E1053" i="2"/>
  <c r="E1054" i="2"/>
  <c r="E1055" i="2"/>
  <c r="I1055" i="2" s="1"/>
  <c r="E1056" i="2"/>
  <c r="I1056" i="2" s="1"/>
  <c r="E1057" i="2"/>
  <c r="E1058" i="2"/>
  <c r="I1058" i="2" s="1"/>
  <c r="E1059" i="2"/>
  <c r="I1059" i="2" s="1"/>
  <c r="E1060" i="2"/>
  <c r="E1061" i="2"/>
  <c r="I1061" i="2" s="1"/>
  <c r="E1062" i="2"/>
  <c r="E1063" i="2"/>
  <c r="E1064" i="2"/>
  <c r="E1065" i="2"/>
  <c r="E1066" i="2"/>
  <c r="E1067" i="2"/>
  <c r="I1067" i="2" s="1"/>
  <c r="E1068" i="2"/>
  <c r="I1068" i="2" s="1"/>
  <c r="E1069" i="2"/>
  <c r="E1070" i="2"/>
  <c r="E1071" i="2"/>
  <c r="I1071" i="2" s="1"/>
  <c r="E1072" i="2"/>
  <c r="I1072" i="2" s="1"/>
  <c r="E1073" i="2"/>
  <c r="E1074" i="2"/>
  <c r="I1074" i="2" s="1"/>
  <c r="E1075" i="2"/>
  <c r="I1075" i="2" s="1"/>
  <c r="E1076" i="2"/>
  <c r="E1077" i="2"/>
  <c r="I1077" i="2" s="1"/>
  <c r="E1078" i="2"/>
  <c r="E1079" i="2"/>
  <c r="E1080" i="2"/>
  <c r="E1081" i="2"/>
  <c r="E1082" i="2"/>
  <c r="E1083" i="2"/>
  <c r="I1083" i="2" s="1"/>
  <c r="E1084" i="2"/>
  <c r="I1084" i="2" s="1"/>
  <c r="E1085" i="2"/>
  <c r="E1086" i="2"/>
  <c r="E1087" i="2"/>
  <c r="I1087" i="2" s="1"/>
  <c r="E1088" i="2"/>
  <c r="E1089" i="2"/>
  <c r="E1090" i="2"/>
  <c r="I1090" i="2" s="1"/>
  <c r="E1091" i="2"/>
  <c r="I1091" i="2" s="1"/>
  <c r="E1092" i="2"/>
  <c r="E1093" i="2"/>
  <c r="I1093" i="2" s="1"/>
  <c r="E1094" i="2"/>
  <c r="E1095" i="2"/>
  <c r="E1096" i="2"/>
  <c r="E1097" i="2"/>
  <c r="E1098" i="2"/>
  <c r="E1099" i="2"/>
  <c r="I1099" i="2" s="1"/>
  <c r="E1100" i="2"/>
  <c r="I1100" i="2" s="1"/>
  <c r="E1101" i="2"/>
  <c r="E1102" i="2"/>
  <c r="E1103" i="2"/>
  <c r="I1103" i="2" s="1"/>
  <c r="E1104" i="2"/>
  <c r="I1104" i="2" s="1"/>
  <c r="E1105" i="2"/>
  <c r="E1106" i="2"/>
  <c r="I1106" i="2" s="1"/>
  <c r="E1107" i="2"/>
  <c r="I1107" i="2" s="1"/>
  <c r="E1108" i="2"/>
  <c r="E1109" i="2"/>
  <c r="I1109" i="2" s="1"/>
  <c r="E1110" i="2"/>
  <c r="E1111" i="2"/>
  <c r="E1112" i="2"/>
  <c r="E1113" i="2"/>
  <c r="E1114" i="2"/>
  <c r="E1115" i="2"/>
  <c r="I1115" i="2" s="1"/>
  <c r="E1116" i="2"/>
  <c r="I1116" i="2" s="1"/>
  <c r="E1117" i="2"/>
  <c r="E1118" i="2"/>
  <c r="E1119" i="2"/>
  <c r="I1119" i="2" s="1"/>
  <c r="E1120" i="2"/>
  <c r="I1120" i="2" s="1"/>
  <c r="E1121" i="2"/>
  <c r="E1122" i="2"/>
  <c r="I1122" i="2" s="1"/>
  <c r="E1123" i="2"/>
  <c r="I1123" i="2" s="1"/>
  <c r="E1124" i="2"/>
  <c r="E1125" i="2"/>
  <c r="I1125" i="2" s="1"/>
  <c r="E1126" i="2"/>
  <c r="E1127" i="2"/>
  <c r="E1128" i="2"/>
  <c r="E1129" i="2"/>
  <c r="E1130" i="2"/>
  <c r="E1131" i="2"/>
  <c r="I1131" i="2" s="1"/>
  <c r="E1132" i="2"/>
  <c r="I1132" i="2" s="1"/>
  <c r="E1133" i="2"/>
  <c r="E1134" i="2"/>
  <c r="E1135" i="2"/>
  <c r="I1135" i="2" s="1"/>
  <c r="E1136" i="2"/>
  <c r="I1136" i="2" s="1"/>
  <c r="E1137" i="2"/>
  <c r="E1138" i="2"/>
  <c r="I1138" i="2" s="1"/>
  <c r="E1139" i="2"/>
  <c r="I1139" i="2" s="1"/>
  <c r="E1140" i="2"/>
  <c r="E1141" i="2"/>
  <c r="I1141" i="2" s="1"/>
  <c r="E1142" i="2"/>
  <c r="E1143" i="2"/>
  <c r="E1144" i="2"/>
  <c r="E1145" i="2"/>
  <c r="E1146" i="2"/>
  <c r="E1147" i="2"/>
  <c r="I1147" i="2" s="1"/>
  <c r="E1148" i="2"/>
  <c r="I1148" i="2" s="1"/>
  <c r="E1149" i="2"/>
  <c r="E1150" i="2"/>
  <c r="E1151" i="2"/>
  <c r="I1151" i="2" s="1"/>
  <c r="E1152" i="2"/>
  <c r="E1153" i="2"/>
  <c r="E1154" i="2"/>
  <c r="I1154" i="2" s="1"/>
  <c r="E1155" i="2"/>
  <c r="I1155" i="2" s="1"/>
  <c r="E1156" i="2"/>
  <c r="E1157" i="2"/>
  <c r="I1157" i="2" s="1"/>
  <c r="E1158" i="2"/>
  <c r="E1159" i="2"/>
  <c r="E1160" i="2"/>
  <c r="E1161" i="2"/>
  <c r="E1162" i="2"/>
  <c r="E1163" i="2"/>
  <c r="I1163" i="2" s="1"/>
  <c r="E1164" i="2"/>
  <c r="I1164" i="2" s="1"/>
  <c r="E1165" i="2"/>
  <c r="E1166" i="2"/>
  <c r="E1167" i="2"/>
  <c r="I1167" i="2" s="1"/>
  <c r="E1168" i="2"/>
  <c r="E1169" i="2"/>
  <c r="E1170" i="2"/>
  <c r="I1170" i="2" s="1"/>
  <c r="E1171" i="2"/>
  <c r="I1171" i="2" s="1"/>
  <c r="E1172" i="2"/>
  <c r="E1173" i="2"/>
  <c r="I1173" i="2" s="1"/>
  <c r="E1174" i="2"/>
  <c r="E1175" i="2"/>
  <c r="E1176" i="2"/>
  <c r="E1177" i="2"/>
  <c r="E1178" i="2"/>
  <c r="E1179" i="2"/>
  <c r="I1179" i="2" s="1"/>
  <c r="E1180" i="2"/>
  <c r="I1180" i="2" s="1"/>
  <c r="E1181" i="2"/>
  <c r="E1182" i="2"/>
  <c r="E1183" i="2"/>
  <c r="I1183" i="2" s="1"/>
  <c r="E1184" i="2"/>
  <c r="I1184" i="2" s="1"/>
  <c r="E1185" i="2"/>
  <c r="E1186" i="2"/>
  <c r="I1186" i="2" s="1"/>
  <c r="E1187" i="2"/>
  <c r="I1187" i="2" s="1"/>
  <c r="E1188" i="2"/>
  <c r="E1189" i="2"/>
  <c r="I1189" i="2" s="1"/>
  <c r="E1190" i="2"/>
  <c r="E1191" i="2"/>
  <c r="E1192" i="2"/>
  <c r="E1193" i="2"/>
  <c r="E1194" i="2"/>
  <c r="E1195" i="2"/>
  <c r="I1195" i="2" s="1"/>
  <c r="E1196" i="2"/>
  <c r="I1196" i="2" s="1"/>
  <c r="E1197" i="2"/>
  <c r="E1198" i="2"/>
  <c r="E1199" i="2"/>
  <c r="I1199" i="2" s="1"/>
  <c r="E1200" i="2"/>
  <c r="E1201" i="2"/>
  <c r="E1202" i="2"/>
  <c r="I1202" i="2" s="1"/>
  <c r="E1203" i="2"/>
  <c r="I1203" i="2" s="1"/>
  <c r="E1204" i="2"/>
  <c r="E1205" i="2"/>
  <c r="I1205" i="2" s="1"/>
  <c r="E1206" i="2"/>
  <c r="E1207" i="2"/>
  <c r="E1208" i="2"/>
  <c r="E1209" i="2"/>
  <c r="E1210" i="2"/>
  <c r="E1211" i="2"/>
  <c r="I1211" i="2" s="1"/>
  <c r="E1212" i="2"/>
  <c r="I1212" i="2" s="1"/>
  <c r="E1213" i="2"/>
  <c r="E1214" i="2"/>
  <c r="E1215" i="2"/>
  <c r="I1215" i="2" s="1"/>
  <c r="E1216" i="2"/>
  <c r="E1217" i="2"/>
  <c r="E1218" i="2"/>
  <c r="I1218" i="2" s="1"/>
  <c r="E1219" i="2"/>
  <c r="I1219" i="2" s="1"/>
  <c r="E1220" i="2"/>
  <c r="E1221" i="2"/>
  <c r="I1221" i="2" s="1"/>
  <c r="E1222" i="2"/>
  <c r="E1223" i="2"/>
  <c r="E1224" i="2"/>
  <c r="E1225" i="2"/>
  <c r="E1226" i="2"/>
  <c r="E1227" i="2"/>
  <c r="I1227" i="2" s="1"/>
  <c r="E1228" i="2"/>
  <c r="I1228" i="2" s="1"/>
  <c r="E1229" i="2"/>
  <c r="E1230" i="2"/>
  <c r="E1231" i="2"/>
  <c r="I1231" i="2" s="1"/>
  <c r="E1232" i="2"/>
  <c r="I1232" i="2" s="1"/>
  <c r="E1233" i="2"/>
  <c r="E1234" i="2"/>
  <c r="I1234" i="2" s="1"/>
  <c r="E1235" i="2"/>
  <c r="I1235" i="2" s="1"/>
  <c r="E1236" i="2"/>
  <c r="E1237" i="2"/>
  <c r="I1237" i="2" s="1"/>
  <c r="E1238" i="2"/>
  <c r="E1239" i="2"/>
  <c r="E1240" i="2"/>
  <c r="E1241" i="2"/>
  <c r="E1242" i="2"/>
  <c r="E1243" i="2"/>
  <c r="I1243" i="2" s="1"/>
  <c r="E1244" i="2"/>
  <c r="I1244" i="2" s="1"/>
  <c r="E1245" i="2"/>
  <c r="E1246" i="2"/>
  <c r="E1247" i="2"/>
  <c r="I1247" i="2" s="1"/>
  <c r="E1248" i="2"/>
  <c r="E1249" i="2"/>
  <c r="E1250" i="2"/>
  <c r="I1250" i="2" s="1"/>
  <c r="E1251" i="2"/>
  <c r="I1251" i="2" s="1"/>
  <c r="E1252" i="2"/>
  <c r="E1253" i="2"/>
  <c r="I1253" i="2" s="1"/>
  <c r="E1254" i="2"/>
  <c r="E1255" i="2"/>
  <c r="E1256" i="2"/>
  <c r="E1257" i="2"/>
  <c r="E1258" i="2"/>
  <c r="E1259" i="2"/>
  <c r="I1259" i="2" s="1"/>
  <c r="E1260" i="2"/>
  <c r="I1260" i="2" s="1"/>
  <c r="E1261" i="2"/>
  <c r="E1262" i="2"/>
  <c r="E1263" i="2"/>
  <c r="I1263" i="2" s="1"/>
  <c r="E1264" i="2"/>
  <c r="I1264" i="2" s="1"/>
  <c r="E1265" i="2"/>
  <c r="E1266" i="2"/>
  <c r="I1266" i="2" s="1"/>
  <c r="E1267" i="2"/>
  <c r="I1267" i="2" s="1"/>
  <c r="E1268" i="2"/>
  <c r="E1269" i="2"/>
  <c r="I1269" i="2" s="1"/>
  <c r="E1270" i="2"/>
  <c r="E1271" i="2"/>
  <c r="E1272" i="2"/>
  <c r="E1273" i="2"/>
  <c r="E1274" i="2"/>
  <c r="E1275" i="2"/>
  <c r="I1275" i="2" s="1"/>
  <c r="E1276" i="2"/>
  <c r="I1276" i="2" s="1"/>
  <c r="E1277" i="2"/>
  <c r="E1278" i="2"/>
  <c r="E1279" i="2"/>
  <c r="I1279" i="2" s="1"/>
  <c r="E1280" i="2"/>
  <c r="I1280" i="2" s="1"/>
  <c r="E1281" i="2"/>
  <c r="E1282" i="2"/>
  <c r="I1282" i="2" s="1"/>
  <c r="E1283" i="2"/>
  <c r="I1283" i="2" s="1"/>
  <c r="E1284" i="2"/>
  <c r="E1285" i="2"/>
  <c r="I1285" i="2" s="1"/>
  <c r="E1286" i="2"/>
  <c r="E1287" i="2"/>
  <c r="E1288" i="2"/>
  <c r="E1289" i="2"/>
  <c r="E1290" i="2"/>
  <c r="E1291" i="2"/>
  <c r="I1291" i="2" s="1"/>
  <c r="E1292" i="2"/>
  <c r="I1292" i="2" s="1"/>
  <c r="E1293" i="2"/>
  <c r="E1294" i="2"/>
  <c r="E1295" i="2"/>
  <c r="I1295" i="2" s="1"/>
  <c r="E1296" i="2"/>
  <c r="E1297" i="2"/>
  <c r="E1298" i="2"/>
  <c r="I1298" i="2" s="1"/>
  <c r="E1299" i="2"/>
  <c r="I1299" i="2" s="1"/>
  <c r="E1300" i="2"/>
  <c r="E1301" i="2"/>
  <c r="I1301" i="2" s="1"/>
  <c r="E1302" i="2"/>
  <c r="E1303" i="2"/>
  <c r="E1304" i="2"/>
  <c r="E1305" i="2"/>
  <c r="E1306" i="2"/>
  <c r="E1307" i="2"/>
  <c r="I1307" i="2" s="1"/>
  <c r="E1308" i="2"/>
  <c r="I1308" i="2" s="1"/>
  <c r="E1309" i="2"/>
  <c r="E1310" i="2"/>
  <c r="E1311" i="2"/>
  <c r="I1311" i="2" s="1"/>
  <c r="E1312" i="2"/>
  <c r="I1312" i="2" s="1"/>
  <c r="E1313" i="2"/>
  <c r="E1314" i="2"/>
  <c r="I1314" i="2" s="1"/>
  <c r="E1315" i="2"/>
  <c r="I1315" i="2" s="1"/>
  <c r="E1316" i="2"/>
  <c r="E1317" i="2"/>
  <c r="I1317" i="2" s="1"/>
  <c r="E1318" i="2"/>
  <c r="E1319" i="2"/>
  <c r="E1320" i="2"/>
  <c r="E1321" i="2"/>
  <c r="E1322" i="2"/>
  <c r="E1323" i="2"/>
  <c r="I1323" i="2" s="1"/>
  <c r="E1324" i="2"/>
  <c r="I1324" i="2" s="1"/>
  <c r="E1325" i="2"/>
  <c r="E1326" i="2"/>
  <c r="E1327" i="2"/>
  <c r="I1327" i="2" s="1"/>
  <c r="E1328" i="2"/>
  <c r="I1328" i="2" s="1"/>
  <c r="E1329" i="2"/>
  <c r="E1330" i="2"/>
  <c r="I1330" i="2" s="1"/>
  <c r="E1331" i="2"/>
  <c r="I1331" i="2" s="1"/>
  <c r="E1332" i="2"/>
  <c r="E1333" i="2"/>
  <c r="I1333" i="2" s="1"/>
  <c r="E1334" i="2"/>
  <c r="E1335" i="2"/>
  <c r="E1336" i="2"/>
  <c r="E1337" i="2"/>
  <c r="E1338" i="2"/>
  <c r="E1339" i="2"/>
  <c r="I1339" i="2" s="1"/>
  <c r="E1340" i="2"/>
  <c r="I1340" i="2" s="1"/>
  <c r="E1341" i="2"/>
  <c r="E1342" i="2"/>
  <c r="E1343" i="2"/>
  <c r="I1343" i="2" s="1"/>
  <c r="E1344" i="2"/>
  <c r="E1345" i="2"/>
  <c r="E1346" i="2"/>
  <c r="I1346" i="2" s="1"/>
  <c r="E1347" i="2"/>
  <c r="I1347" i="2" s="1"/>
  <c r="E1348" i="2"/>
  <c r="E1349" i="2"/>
  <c r="I1349" i="2" s="1"/>
  <c r="E1350" i="2"/>
  <c r="E1351" i="2"/>
  <c r="E1352" i="2"/>
  <c r="E1353" i="2"/>
  <c r="E1354" i="2"/>
  <c r="E1355" i="2"/>
  <c r="I1355" i="2" s="1"/>
  <c r="E1356" i="2"/>
  <c r="I1356" i="2" s="1"/>
  <c r="E1357" i="2"/>
  <c r="E1358" i="2"/>
  <c r="E1359" i="2"/>
  <c r="I1359" i="2" s="1"/>
  <c r="E1360" i="2"/>
  <c r="I1360" i="2" s="1"/>
  <c r="E1361" i="2"/>
  <c r="E1362" i="2"/>
  <c r="I1362" i="2" s="1"/>
  <c r="E1363" i="2"/>
  <c r="I1363" i="2" s="1"/>
  <c r="E1364" i="2"/>
  <c r="E1365" i="2"/>
  <c r="I1365" i="2" s="1"/>
  <c r="E1366" i="2"/>
  <c r="E1367" i="2"/>
  <c r="E1368" i="2"/>
  <c r="E1369" i="2"/>
  <c r="E1370" i="2"/>
  <c r="E1371" i="2"/>
  <c r="I1371" i="2" s="1"/>
  <c r="E1372" i="2"/>
  <c r="I1372" i="2" s="1"/>
  <c r="E1373" i="2"/>
  <c r="E1374" i="2"/>
  <c r="E1375" i="2"/>
  <c r="I1375" i="2" s="1"/>
  <c r="E1376" i="2"/>
  <c r="I1376" i="2" s="1"/>
  <c r="E1377" i="2"/>
  <c r="E1378" i="2"/>
  <c r="I1378" i="2" s="1"/>
  <c r="E1379" i="2"/>
  <c r="I1379" i="2" s="1"/>
  <c r="E1380" i="2"/>
  <c r="E1381" i="2"/>
  <c r="I1381" i="2" s="1"/>
  <c r="E1382" i="2"/>
  <c r="E1383" i="2"/>
  <c r="E1384" i="2"/>
  <c r="E1385" i="2"/>
  <c r="E1386" i="2"/>
  <c r="E1387" i="2"/>
  <c r="I1387" i="2" s="1"/>
  <c r="E1388" i="2"/>
  <c r="I1388" i="2" s="1"/>
  <c r="E1389" i="2"/>
  <c r="E1390" i="2"/>
  <c r="E1391" i="2"/>
  <c r="I1391" i="2" s="1"/>
  <c r="E1392" i="2"/>
  <c r="E1393" i="2"/>
  <c r="E1394" i="2"/>
  <c r="I1394" i="2" s="1"/>
  <c r="E1395" i="2"/>
  <c r="I1395" i="2" s="1"/>
  <c r="E1396" i="2"/>
  <c r="E1397" i="2"/>
  <c r="I1397" i="2" s="1"/>
  <c r="E1398" i="2"/>
  <c r="E1399" i="2"/>
  <c r="E1400" i="2"/>
  <c r="E1401" i="2"/>
  <c r="E1402" i="2"/>
  <c r="E1403" i="2"/>
  <c r="I1403" i="2" s="1"/>
  <c r="E1404" i="2"/>
  <c r="I1404" i="2" s="1"/>
  <c r="E1405" i="2"/>
  <c r="E1406" i="2"/>
  <c r="E1407" i="2"/>
  <c r="I1407" i="2" s="1"/>
  <c r="E1408" i="2"/>
  <c r="I1408" i="2" s="1"/>
  <c r="E1409" i="2"/>
  <c r="E1410" i="2"/>
  <c r="I1410" i="2" s="1"/>
  <c r="E1411" i="2"/>
  <c r="I1411" i="2" s="1"/>
  <c r="E1412" i="2"/>
  <c r="E1413" i="2"/>
  <c r="I1413" i="2" s="1"/>
  <c r="E1414" i="2"/>
  <c r="E1415" i="2"/>
  <c r="E1416" i="2"/>
  <c r="E1417" i="2"/>
  <c r="E1418" i="2"/>
  <c r="E1419" i="2"/>
  <c r="I1419" i="2" s="1"/>
  <c r="E1420" i="2"/>
  <c r="I1420" i="2" s="1"/>
  <c r="E1421" i="2"/>
  <c r="E1422" i="2"/>
  <c r="E1423" i="2"/>
  <c r="I1423" i="2" s="1"/>
  <c r="E1424" i="2"/>
  <c r="E1425" i="2"/>
  <c r="E1426" i="2"/>
  <c r="I1426" i="2" s="1"/>
  <c r="E1427" i="2"/>
  <c r="I1427" i="2" s="1"/>
  <c r="E1428" i="2"/>
  <c r="E1429" i="2"/>
  <c r="I1429" i="2" s="1"/>
  <c r="E1430" i="2"/>
  <c r="E1431" i="2"/>
  <c r="E1432" i="2"/>
  <c r="E1433" i="2"/>
  <c r="E1434" i="2"/>
  <c r="E1435" i="2"/>
  <c r="I1435" i="2" s="1"/>
  <c r="E1436" i="2"/>
  <c r="I1436" i="2" s="1"/>
  <c r="E1437" i="2"/>
  <c r="E1438" i="2"/>
  <c r="E1439" i="2"/>
  <c r="I1439" i="2" s="1"/>
  <c r="E1440" i="2"/>
  <c r="I1440" i="2" s="1"/>
  <c r="E1441" i="2"/>
  <c r="E1442" i="2"/>
  <c r="I1442" i="2" s="1"/>
  <c r="E1443" i="2"/>
  <c r="I1443" i="2" s="1"/>
  <c r="E1444" i="2"/>
  <c r="E1445" i="2"/>
  <c r="I1445" i="2" s="1"/>
  <c r="E1446" i="2"/>
  <c r="E1447" i="2"/>
  <c r="E1448" i="2"/>
  <c r="E1449" i="2"/>
  <c r="E1450" i="2"/>
  <c r="E1451" i="2"/>
  <c r="I1451" i="2" s="1"/>
  <c r="E1452" i="2"/>
  <c r="I1452" i="2" s="1"/>
  <c r="E1453" i="2"/>
  <c r="E1454" i="2"/>
  <c r="E1455" i="2"/>
  <c r="I1455" i="2" s="1"/>
  <c r="E1456" i="2"/>
  <c r="I1456" i="2" s="1"/>
  <c r="E1457" i="2"/>
  <c r="E1458" i="2"/>
  <c r="I1458" i="2" s="1"/>
  <c r="E1459" i="2"/>
  <c r="I1459" i="2" s="1"/>
  <c r="E1460" i="2"/>
  <c r="E1461" i="2"/>
  <c r="I1461" i="2" s="1"/>
  <c r="E1462" i="2"/>
  <c r="E1463" i="2"/>
  <c r="E1464" i="2"/>
  <c r="E1465" i="2"/>
  <c r="E1466" i="2"/>
  <c r="E1467" i="2"/>
  <c r="I1467" i="2" s="1"/>
  <c r="E1468" i="2"/>
  <c r="I1468" i="2" s="1"/>
  <c r="E1469" i="2"/>
  <c r="E1470" i="2"/>
  <c r="E1471" i="2"/>
  <c r="I1471" i="2" s="1"/>
  <c r="E1472" i="2"/>
  <c r="E1473" i="2"/>
  <c r="E1474" i="2"/>
  <c r="I1474" i="2" s="1"/>
  <c r="E1475" i="2"/>
  <c r="I1475" i="2" s="1"/>
  <c r="E1476" i="2"/>
  <c r="E1477" i="2"/>
  <c r="I1477" i="2" s="1"/>
  <c r="E1478" i="2"/>
  <c r="E1479" i="2"/>
  <c r="E1480" i="2"/>
  <c r="E1481" i="2"/>
  <c r="E1482" i="2"/>
  <c r="E1483" i="2"/>
  <c r="I1483" i="2" s="1"/>
  <c r="E1484" i="2"/>
  <c r="I1484" i="2" s="1"/>
  <c r="E1485" i="2"/>
  <c r="E1486" i="2"/>
  <c r="E1487" i="2"/>
  <c r="I1487" i="2" s="1"/>
  <c r="E1488" i="2"/>
  <c r="E1489" i="2"/>
  <c r="E1490" i="2"/>
  <c r="I1490" i="2" s="1"/>
  <c r="E1491" i="2"/>
  <c r="I1491" i="2" s="1"/>
  <c r="E1492" i="2"/>
  <c r="E1493" i="2"/>
  <c r="I1493" i="2" s="1"/>
  <c r="E1494" i="2"/>
  <c r="E1495" i="2"/>
  <c r="E1496" i="2"/>
  <c r="E1497" i="2"/>
  <c r="E1498" i="2"/>
  <c r="E1499" i="2"/>
  <c r="I1499" i="2" s="1"/>
  <c r="E1500" i="2"/>
  <c r="I1500" i="2" s="1"/>
  <c r="E1501" i="2"/>
  <c r="E1502" i="2"/>
  <c r="E1503" i="2"/>
  <c r="I1503" i="2" s="1"/>
  <c r="E1504" i="2"/>
  <c r="I1504" i="2" s="1"/>
  <c r="E1505" i="2"/>
  <c r="E1506" i="2"/>
  <c r="I1506" i="2" s="1"/>
  <c r="E1507" i="2"/>
  <c r="I1507" i="2" s="1"/>
  <c r="E1508" i="2"/>
  <c r="E1509" i="2"/>
  <c r="I1509" i="2" s="1"/>
  <c r="E1510" i="2"/>
  <c r="E1511" i="2"/>
  <c r="E1512" i="2"/>
  <c r="E1513" i="2"/>
  <c r="E1514" i="2"/>
  <c r="E1515" i="2"/>
  <c r="E1516" i="2"/>
  <c r="I1516" i="2" s="1"/>
  <c r="E1517" i="2"/>
  <c r="E1518" i="2"/>
  <c r="E1519" i="2"/>
  <c r="I1519" i="2" s="1"/>
  <c r="E1520" i="2"/>
  <c r="I1520" i="2" s="1"/>
  <c r="E1521" i="2"/>
  <c r="E1522" i="2"/>
  <c r="I1522" i="2" s="1"/>
  <c r="E1523" i="2"/>
  <c r="I1523" i="2" s="1"/>
  <c r="E1524" i="2"/>
  <c r="E1525" i="2"/>
  <c r="I1525" i="2" s="1"/>
  <c r="E1526" i="2"/>
  <c r="E1527" i="2"/>
  <c r="E1528" i="2"/>
  <c r="E1529" i="2"/>
  <c r="E1530" i="2"/>
  <c r="E1531" i="2"/>
  <c r="E1532" i="2"/>
  <c r="I1532" i="2" s="1"/>
  <c r="E1533" i="2"/>
  <c r="E1534" i="2"/>
  <c r="E1535" i="2"/>
  <c r="I1535" i="2" s="1"/>
  <c r="E1536" i="2"/>
  <c r="I1536" i="2" s="1"/>
  <c r="E1537" i="2"/>
  <c r="E1538" i="2"/>
  <c r="I1538" i="2" s="1"/>
  <c r="E1539" i="2"/>
  <c r="I1539" i="2" s="1"/>
  <c r="E1540" i="2"/>
  <c r="E1541" i="2"/>
  <c r="I1541" i="2" s="1"/>
  <c r="E1542" i="2"/>
  <c r="E1543" i="2"/>
  <c r="E1544" i="2"/>
  <c r="E1545" i="2"/>
  <c r="E1546" i="2"/>
  <c r="E1547" i="2"/>
  <c r="E1548" i="2"/>
  <c r="I1548" i="2" s="1"/>
  <c r="E1549" i="2"/>
  <c r="E1550" i="2"/>
  <c r="E1551" i="2"/>
  <c r="I1551" i="2" s="1"/>
  <c r="E1552" i="2"/>
  <c r="E1553" i="2"/>
  <c r="E1554" i="2"/>
  <c r="I1554" i="2" s="1"/>
  <c r="E1555" i="2"/>
  <c r="I1555" i="2" s="1"/>
  <c r="E1556" i="2"/>
  <c r="E1557" i="2"/>
  <c r="I1557" i="2" s="1"/>
  <c r="E1558" i="2"/>
  <c r="E1559" i="2"/>
  <c r="E1560" i="2"/>
  <c r="E1561" i="2"/>
  <c r="E1562" i="2"/>
  <c r="E1563" i="2"/>
  <c r="E1564" i="2"/>
  <c r="I1564" i="2" s="1"/>
  <c r="E1565" i="2"/>
  <c r="E1566" i="2"/>
  <c r="E1567" i="2"/>
  <c r="I1567" i="2" s="1"/>
  <c r="E1568" i="2"/>
  <c r="E1569" i="2"/>
  <c r="E1570" i="2"/>
  <c r="I1570" i="2" s="1"/>
  <c r="E1571" i="2"/>
  <c r="I1571" i="2" s="1"/>
  <c r="E1572" i="2"/>
  <c r="E1573" i="2"/>
  <c r="I1573" i="2" s="1"/>
  <c r="E1574" i="2"/>
  <c r="E1575" i="2"/>
  <c r="E1576" i="2"/>
  <c r="E1577" i="2"/>
  <c r="E1578" i="2"/>
  <c r="E1579" i="2"/>
  <c r="E1580" i="2"/>
  <c r="I1580" i="2" s="1"/>
  <c r="E1581" i="2"/>
  <c r="E1582" i="2"/>
  <c r="E1583" i="2"/>
  <c r="I1583" i="2" s="1"/>
  <c r="E1584" i="2"/>
  <c r="I1584" i="2" s="1"/>
  <c r="E1585" i="2"/>
  <c r="E1586" i="2"/>
  <c r="I1586" i="2" s="1"/>
  <c r="E1587" i="2"/>
  <c r="I1587" i="2" s="1"/>
  <c r="E1588" i="2"/>
  <c r="E1589" i="2"/>
  <c r="I1589" i="2" s="1"/>
  <c r="E1590" i="2"/>
  <c r="E1591" i="2"/>
  <c r="E1592" i="2"/>
  <c r="E1593" i="2"/>
  <c r="E1594" i="2"/>
  <c r="E1595" i="2"/>
  <c r="E1596" i="2"/>
  <c r="I1596" i="2" s="1"/>
  <c r="E1597" i="2"/>
  <c r="E1598" i="2"/>
  <c r="E1599" i="2"/>
  <c r="I1599" i="2" s="1"/>
  <c r="E1600" i="2"/>
  <c r="E1601" i="2"/>
  <c r="E1602" i="2"/>
  <c r="I1602" i="2" s="1"/>
  <c r="E1603" i="2"/>
  <c r="I1603" i="2" s="1"/>
  <c r="E1604" i="2"/>
  <c r="E1605" i="2"/>
  <c r="I1605" i="2" s="1"/>
  <c r="E1606" i="2"/>
  <c r="E1607" i="2"/>
  <c r="E1608" i="2"/>
  <c r="E1609" i="2"/>
  <c r="E1610" i="2"/>
  <c r="E1611" i="2"/>
  <c r="E1612" i="2"/>
  <c r="I1612" i="2" s="1"/>
  <c r="E1613" i="2"/>
  <c r="E1614" i="2"/>
  <c r="E1615" i="2"/>
  <c r="I1615" i="2" s="1"/>
  <c r="E1616" i="2"/>
  <c r="I1616" i="2" s="1"/>
  <c r="E1617" i="2"/>
  <c r="E1618" i="2"/>
  <c r="I1618" i="2" s="1"/>
  <c r="E1619" i="2"/>
  <c r="I1619" i="2" s="1"/>
  <c r="E1620" i="2"/>
  <c r="E1621" i="2"/>
  <c r="I1621" i="2" s="1"/>
  <c r="E1622" i="2"/>
  <c r="E1623" i="2"/>
  <c r="E1624" i="2"/>
  <c r="E1625" i="2"/>
  <c r="E1626" i="2"/>
  <c r="E1627" i="2"/>
  <c r="E1628" i="2"/>
  <c r="I1628" i="2" s="1"/>
  <c r="E1629" i="2"/>
  <c r="E1630" i="2"/>
  <c r="E1631" i="2"/>
  <c r="I1631" i="2" s="1"/>
  <c r="E1632" i="2"/>
  <c r="I1632" i="2" s="1"/>
  <c r="E1633" i="2"/>
  <c r="E1634" i="2"/>
  <c r="I1634" i="2" s="1"/>
  <c r="E1635" i="2"/>
  <c r="I1635" i="2" s="1"/>
  <c r="E1636" i="2"/>
  <c r="E1637" i="2"/>
  <c r="I1637" i="2" s="1"/>
  <c r="E1638" i="2"/>
  <c r="E1639" i="2"/>
  <c r="E1640" i="2"/>
  <c r="E1641" i="2"/>
  <c r="E1642" i="2"/>
  <c r="E1643" i="2"/>
  <c r="E1644" i="2"/>
  <c r="I1644" i="2" s="1"/>
  <c r="E1645" i="2"/>
  <c r="E1646" i="2"/>
  <c r="E1647" i="2"/>
  <c r="I1647" i="2" s="1"/>
  <c r="E1648" i="2"/>
  <c r="I1648" i="2" s="1"/>
  <c r="E1649" i="2"/>
  <c r="E1650" i="2"/>
  <c r="I1650" i="2" s="1"/>
  <c r="E1651" i="2"/>
  <c r="I1651" i="2" s="1"/>
  <c r="E1652" i="2"/>
  <c r="E1653" i="2"/>
  <c r="I1653" i="2" s="1"/>
  <c r="E1654" i="2"/>
  <c r="E1655" i="2"/>
  <c r="E1656" i="2"/>
  <c r="E1657" i="2"/>
  <c r="E1658" i="2"/>
  <c r="E1659" i="2"/>
  <c r="E1660" i="2"/>
  <c r="I1660" i="2" s="1"/>
  <c r="E1661" i="2"/>
  <c r="E1662" i="2"/>
  <c r="E1663" i="2"/>
  <c r="I1663" i="2" s="1"/>
  <c r="E1664" i="2"/>
  <c r="E1665" i="2"/>
  <c r="E1666" i="2"/>
  <c r="I1666" i="2" s="1"/>
  <c r="E1667" i="2"/>
  <c r="I1667" i="2" s="1"/>
  <c r="E1668" i="2"/>
  <c r="E1669" i="2"/>
  <c r="I1669" i="2" s="1"/>
  <c r="E1670" i="2"/>
  <c r="E1671" i="2"/>
  <c r="E1672" i="2"/>
  <c r="E1673" i="2"/>
  <c r="E1674" i="2"/>
  <c r="E1675" i="2"/>
  <c r="E1676" i="2"/>
  <c r="I1676" i="2" s="1"/>
  <c r="E1677" i="2"/>
  <c r="E1678" i="2"/>
  <c r="E1679" i="2"/>
  <c r="I1679" i="2" s="1"/>
  <c r="E1680" i="2"/>
  <c r="E1681" i="2"/>
  <c r="E1682" i="2"/>
  <c r="I1682" i="2" s="1"/>
  <c r="E1683" i="2"/>
  <c r="I1683" i="2" s="1"/>
  <c r="E1684" i="2"/>
  <c r="E1685" i="2"/>
  <c r="I1685" i="2" s="1"/>
  <c r="E1686" i="2"/>
  <c r="E1687" i="2"/>
  <c r="E1688" i="2"/>
  <c r="E1689" i="2"/>
  <c r="E1690" i="2"/>
  <c r="E1691" i="2"/>
  <c r="E1692" i="2"/>
  <c r="I1692" i="2" s="1"/>
  <c r="E1693" i="2"/>
  <c r="E1694" i="2"/>
  <c r="E1695" i="2"/>
  <c r="I1695" i="2" s="1"/>
  <c r="E1696" i="2"/>
  <c r="I1696" i="2" s="1"/>
  <c r="E1697" i="2"/>
  <c r="E1698" i="2"/>
  <c r="I1698" i="2" s="1"/>
  <c r="E1699" i="2"/>
  <c r="I1699" i="2" s="1"/>
  <c r="E1700" i="2"/>
  <c r="E1701" i="2"/>
  <c r="I1701" i="2" s="1"/>
  <c r="E1702" i="2"/>
  <c r="E1703" i="2"/>
  <c r="E1704" i="2"/>
  <c r="E1705" i="2"/>
  <c r="E1706" i="2"/>
  <c r="E1707" i="2"/>
  <c r="E1708" i="2"/>
  <c r="I1708" i="2" s="1"/>
  <c r="E1709" i="2"/>
  <c r="E1710" i="2"/>
  <c r="E1711" i="2"/>
  <c r="I1711" i="2" s="1"/>
  <c r="E1712" i="2"/>
  <c r="E1713" i="2"/>
  <c r="E1714" i="2"/>
  <c r="I1714" i="2" s="1"/>
  <c r="E1715" i="2"/>
  <c r="I1715" i="2" s="1"/>
  <c r="E1716" i="2"/>
  <c r="E1717" i="2"/>
  <c r="I1717" i="2" s="1"/>
  <c r="E1718" i="2"/>
  <c r="E1719" i="2"/>
  <c r="E1720" i="2"/>
  <c r="E1721" i="2"/>
  <c r="E1722" i="2"/>
  <c r="E1723" i="2"/>
  <c r="E1724" i="2"/>
  <c r="I1724" i="2" s="1"/>
  <c r="E1725" i="2"/>
  <c r="E1726" i="2"/>
  <c r="E1727" i="2"/>
  <c r="I1727" i="2" s="1"/>
  <c r="E1728" i="2"/>
  <c r="E1729" i="2"/>
  <c r="E1730" i="2"/>
  <c r="I1730" i="2" s="1"/>
  <c r="E1731" i="2"/>
  <c r="I1731" i="2" s="1"/>
  <c r="E1732" i="2"/>
  <c r="E1733" i="2"/>
  <c r="I1733" i="2" s="1"/>
  <c r="E1734" i="2"/>
  <c r="E1735" i="2"/>
  <c r="E1736" i="2"/>
  <c r="E1737" i="2"/>
  <c r="E1738" i="2"/>
  <c r="E1739" i="2"/>
  <c r="E1740" i="2"/>
  <c r="I1740" i="2" s="1"/>
  <c r="E1741" i="2"/>
  <c r="E1742" i="2"/>
  <c r="E1743" i="2"/>
  <c r="I1743" i="2" s="1"/>
  <c r="E1744" i="2"/>
  <c r="I1744" i="2" s="1"/>
  <c r="E1745" i="2"/>
  <c r="E1746" i="2"/>
  <c r="I1746" i="2" s="1"/>
  <c r="E1747" i="2"/>
  <c r="I1747" i="2" s="1"/>
  <c r="E1748" i="2"/>
  <c r="E1749" i="2"/>
  <c r="I1749" i="2" s="1"/>
  <c r="E1750" i="2"/>
  <c r="E1751" i="2"/>
  <c r="E1752" i="2"/>
  <c r="E1753" i="2"/>
  <c r="E1754" i="2"/>
  <c r="E1755" i="2"/>
  <c r="E1756" i="2"/>
  <c r="I1756" i="2" s="1"/>
  <c r="E1757" i="2"/>
  <c r="E1758" i="2"/>
  <c r="E1759" i="2"/>
  <c r="I1759" i="2" s="1"/>
  <c r="E1760" i="2"/>
  <c r="I1760" i="2" s="1"/>
  <c r="E1761" i="2"/>
  <c r="E1762" i="2"/>
  <c r="I1762" i="2" s="1"/>
  <c r="E1763" i="2"/>
  <c r="I1763" i="2" s="1"/>
  <c r="E1764" i="2"/>
  <c r="E1765" i="2"/>
  <c r="I1765" i="2" s="1"/>
  <c r="E1766" i="2"/>
  <c r="E1767" i="2"/>
  <c r="E1768" i="2"/>
  <c r="E1769" i="2"/>
  <c r="E1770" i="2"/>
  <c r="E1771" i="2"/>
  <c r="E1772" i="2"/>
  <c r="I1772" i="2" s="1"/>
  <c r="E1773" i="2"/>
  <c r="E1774" i="2"/>
  <c r="E1775" i="2"/>
  <c r="I1775" i="2" s="1"/>
  <c r="E1776" i="2"/>
  <c r="I1776" i="2" s="1"/>
  <c r="E1777" i="2"/>
  <c r="E1778" i="2"/>
  <c r="I1778" i="2" s="1"/>
  <c r="E1779" i="2"/>
  <c r="I1779" i="2" s="1"/>
  <c r="E1780" i="2"/>
  <c r="E1781" i="2"/>
  <c r="I1781" i="2" s="1"/>
  <c r="E1782" i="2"/>
  <c r="E1783" i="2"/>
  <c r="E1784" i="2"/>
  <c r="E1785" i="2"/>
  <c r="E1786" i="2"/>
  <c r="E1787" i="2"/>
  <c r="E1788" i="2"/>
  <c r="I1788" i="2" s="1"/>
  <c r="E1789" i="2"/>
  <c r="E1790" i="2"/>
  <c r="E1791" i="2"/>
  <c r="I1791" i="2" s="1"/>
  <c r="E1792" i="2"/>
  <c r="I1792" i="2" s="1"/>
  <c r="E1793" i="2"/>
  <c r="E1794" i="2"/>
  <c r="I1794" i="2" s="1"/>
  <c r="E1795" i="2"/>
  <c r="I1795" i="2" s="1"/>
  <c r="E1796" i="2"/>
  <c r="E1797" i="2"/>
  <c r="I1797" i="2" s="1"/>
  <c r="E1798" i="2"/>
  <c r="E1799" i="2"/>
  <c r="E1800" i="2"/>
  <c r="E1801" i="2"/>
  <c r="E1802" i="2"/>
  <c r="E1803" i="2"/>
  <c r="E1804" i="2"/>
  <c r="I1804" i="2" s="1"/>
  <c r="E1805" i="2"/>
  <c r="E1806" i="2"/>
  <c r="E1807" i="2"/>
  <c r="I1807" i="2" s="1"/>
  <c r="E1808" i="2"/>
  <c r="I1808" i="2" s="1"/>
  <c r="E1809" i="2"/>
  <c r="E1810" i="2"/>
  <c r="I1810" i="2" s="1"/>
  <c r="E1811" i="2"/>
  <c r="I1811" i="2" s="1"/>
  <c r="E1812" i="2"/>
  <c r="E1813" i="2"/>
  <c r="I1813" i="2" s="1"/>
  <c r="E1814" i="2"/>
  <c r="E1815" i="2"/>
  <c r="E1816" i="2"/>
  <c r="E1817" i="2"/>
  <c r="E1818" i="2"/>
  <c r="E1819" i="2"/>
  <c r="E1820" i="2"/>
  <c r="I1820" i="2" s="1"/>
  <c r="E1821" i="2"/>
  <c r="E1822" i="2"/>
  <c r="E1823" i="2"/>
  <c r="I1823" i="2" s="1"/>
  <c r="E1824" i="2"/>
  <c r="I1824" i="2" s="1"/>
  <c r="E1825" i="2"/>
  <c r="E1826" i="2"/>
  <c r="I1826" i="2" s="1"/>
  <c r="E1827" i="2"/>
  <c r="I1827" i="2" s="1"/>
  <c r="E1828" i="2"/>
  <c r="E1829" i="2"/>
  <c r="I1829" i="2" s="1"/>
  <c r="E1830" i="2"/>
  <c r="E1831" i="2"/>
  <c r="E1832" i="2"/>
  <c r="E1833" i="2"/>
  <c r="E1834" i="2"/>
  <c r="E1835" i="2"/>
  <c r="E1836" i="2"/>
  <c r="I1836" i="2" s="1"/>
  <c r="E1837" i="2"/>
  <c r="E1838" i="2"/>
  <c r="E1839" i="2"/>
  <c r="I1839" i="2" s="1"/>
  <c r="E1840" i="2"/>
  <c r="I1840" i="2" s="1"/>
  <c r="E1841" i="2"/>
  <c r="E1842" i="2"/>
  <c r="I1842" i="2" s="1"/>
  <c r="E1843" i="2"/>
  <c r="I1843" i="2" s="1"/>
  <c r="E1844" i="2"/>
  <c r="E1845" i="2"/>
  <c r="I1845" i="2" s="1"/>
  <c r="E1846" i="2"/>
  <c r="E1847" i="2"/>
  <c r="E1848" i="2"/>
  <c r="E1849" i="2"/>
  <c r="E1850" i="2"/>
  <c r="E1851" i="2"/>
  <c r="E1852" i="2"/>
  <c r="I1852" i="2" s="1"/>
  <c r="E1853" i="2"/>
  <c r="E1854" i="2"/>
  <c r="E1855" i="2"/>
  <c r="I1855" i="2" s="1"/>
  <c r="E1856" i="2"/>
  <c r="I1856" i="2" s="1"/>
  <c r="E1857" i="2"/>
  <c r="E1858" i="2"/>
  <c r="I1858" i="2" s="1"/>
  <c r="E1859" i="2"/>
  <c r="I1859" i="2" s="1"/>
  <c r="E1860" i="2"/>
  <c r="E1861" i="2"/>
  <c r="I1861" i="2" s="1"/>
  <c r="E1862" i="2"/>
  <c r="E1863"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2" i="2"/>
  <c r="D19" i="4" l="1"/>
  <c r="I1853" i="2"/>
  <c r="I1837" i="2"/>
  <c r="I1821" i="2"/>
  <c r="I1805" i="2"/>
  <c r="I1789" i="2"/>
  <c r="I1773" i="2"/>
  <c r="I1757" i="2"/>
  <c r="I1741" i="2"/>
  <c r="I1725" i="2"/>
  <c r="I1709" i="2"/>
  <c r="I1693" i="2"/>
  <c r="I1677" i="2"/>
  <c r="I1661" i="2"/>
  <c r="I1645" i="2"/>
  <c r="I1629" i="2"/>
  <c r="I1613" i="2"/>
  <c r="I1597" i="2"/>
  <c r="I1581" i="2"/>
  <c r="I1565" i="2"/>
  <c r="I1549" i="2"/>
  <c r="I1533" i="2"/>
  <c r="I1517" i="2"/>
  <c r="I1501" i="2"/>
  <c r="I1485" i="2"/>
  <c r="I1469" i="2"/>
  <c r="I1453" i="2"/>
  <c r="I1437" i="2"/>
  <c r="I1421" i="2"/>
  <c r="I1405" i="2"/>
  <c r="I1389" i="2"/>
  <c r="I1373" i="2"/>
  <c r="I1357" i="2"/>
  <c r="I1341" i="2"/>
  <c r="I1325" i="2"/>
  <c r="I1309" i="2"/>
  <c r="I1293" i="2"/>
  <c r="I1277" i="2"/>
  <c r="I1261" i="2"/>
  <c r="I1245" i="2"/>
  <c r="I1229" i="2"/>
  <c r="I1213" i="2"/>
  <c r="I1197" i="2"/>
  <c r="I1181" i="2"/>
  <c r="I1165" i="2"/>
  <c r="I1149" i="2"/>
  <c r="I1133" i="2"/>
  <c r="I1117" i="2"/>
  <c r="I1101" i="2"/>
  <c r="I1085" i="2"/>
  <c r="I1069" i="2"/>
  <c r="I1053" i="2"/>
  <c r="I1037" i="2"/>
  <c r="I1021" i="2"/>
  <c r="I1005" i="2"/>
  <c r="I989" i="2"/>
  <c r="I973" i="2"/>
  <c r="I957" i="2"/>
  <c r="I941" i="2"/>
  <c r="I925" i="2"/>
  <c r="I909" i="2"/>
  <c r="I893" i="2"/>
  <c r="I877" i="2"/>
  <c r="I861" i="2"/>
  <c r="I845" i="2"/>
  <c r="I829" i="2"/>
  <c r="I813" i="2"/>
  <c r="I797" i="2"/>
  <c r="I781" i="2"/>
  <c r="I765" i="2"/>
  <c r="I749" i="2"/>
  <c r="I733" i="2"/>
  <c r="I717" i="2"/>
  <c r="I701" i="2"/>
  <c r="I685" i="2"/>
  <c r="I669" i="2"/>
  <c r="I653" i="2"/>
  <c r="I637" i="2"/>
  <c r="I621" i="2"/>
  <c r="I605" i="2"/>
  <c r="I589" i="2"/>
  <c r="I573" i="2"/>
  <c r="I557" i="2"/>
  <c r="I541" i="2"/>
  <c r="I525" i="2"/>
  <c r="I509" i="2"/>
  <c r="I493" i="2"/>
  <c r="I477" i="2"/>
  <c r="I461" i="2"/>
  <c r="I445" i="2"/>
  <c r="I429" i="2"/>
  <c r="I413" i="2"/>
  <c r="I397" i="2"/>
  <c r="I381" i="2"/>
  <c r="I365" i="2"/>
  <c r="I349" i="2"/>
  <c r="I333" i="2"/>
  <c r="I317" i="2"/>
  <c r="I301" i="2"/>
  <c r="I285" i="2"/>
  <c r="I269" i="2"/>
  <c r="I253" i="2"/>
  <c r="I237" i="2"/>
  <c r="I221" i="2"/>
  <c r="I205" i="2"/>
  <c r="I189" i="2"/>
  <c r="I173" i="2"/>
  <c r="I157" i="2"/>
  <c r="I141" i="2"/>
  <c r="I125" i="2"/>
  <c r="I109" i="2"/>
  <c r="I93" i="2"/>
  <c r="I77" i="2"/>
  <c r="I61" i="2"/>
  <c r="I45" i="2"/>
  <c r="I29" i="2"/>
  <c r="I13" i="2"/>
  <c r="I1862" i="2"/>
  <c r="I1846" i="2"/>
  <c r="I1830" i="2"/>
  <c r="I1814" i="2"/>
  <c r="I1798" i="2"/>
  <c r="I1782" i="2"/>
  <c r="I1766" i="2"/>
  <c r="I1750" i="2"/>
  <c r="I1734" i="2"/>
  <c r="I1718" i="2"/>
  <c r="I1702" i="2"/>
  <c r="I1686" i="2"/>
  <c r="I1670" i="2"/>
  <c r="I1654" i="2"/>
  <c r="I1638" i="2"/>
  <c r="I1622" i="2"/>
  <c r="I757" i="3"/>
  <c r="I1606" i="2"/>
  <c r="I1590" i="2"/>
  <c r="I1574" i="2"/>
  <c r="I1558" i="2"/>
  <c r="I1542" i="2"/>
  <c r="I1526" i="2"/>
  <c r="I1510" i="2"/>
  <c r="I1494" i="2"/>
  <c r="I1478" i="2"/>
  <c r="I1462" i="2"/>
  <c r="I1446" i="2"/>
  <c r="I1430" i="2"/>
  <c r="I1414" i="2"/>
  <c r="I1398" i="2"/>
  <c r="I1382" i="2"/>
  <c r="I1366" i="2"/>
  <c r="I1350" i="2"/>
  <c r="I1334" i="2"/>
  <c r="I1318" i="2"/>
  <c r="I1302" i="2"/>
  <c r="I1286" i="2"/>
  <c r="I1270" i="2"/>
  <c r="I1254" i="2"/>
  <c r="I1238" i="2"/>
  <c r="I1222" i="2"/>
  <c r="I1206" i="2"/>
  <c r="I1190" i="2"/>
  <c r="I1174" i="2"/>
  <c r="I1158" i="2"/>
  <c r="I1142" i="2"/>
  <c r="I1126" i="2"/>
  <c r="I1110" i="2"/>
  <c r="I1094" i="2"/>
  <c r="I1078" i="2"/>
  <c r="I1062" i="2"/>
  <c r="I1046" i="2"/>
  <c r="I1030" i="2"/>
  <c r="I1014" i="2"/>
  <c r="I998" i="2"/>
  <c r="I982" i="2"/>
  <c r="I966" i="2"/>
  <c r="I950" i="2"/>
  <c r="I934" i="2"/>
  <c r="I918" i="2"/>
  <c r="I902" i="2"/>
  <c r="I886" i="2"/>
  <c r="I870" i="2"/>
  <c r="I854" i="2"/>
  <c r="I838" i="2"/>
  <c r="I822" i="2"/>
  <c r="I806" i="2"/>
  <c r="I790" i="2"/>
  <c r="I774" i="2"/>
  <c r="I758" i="2"/>
  <c r="I742" i="2"/>
  <c r="I726" i="2"/>
  <c r="I710" i="2"/>
  <c r="I694" i="2"/>
  <c r="I678" i="2"/>
  <c r="I662" i="2"/>
  <c r="I646" i="2"/>
  <c r="I630" i="2"/>
  <c r="I614" i="2"/>
  <c r="I598" i="2"/>
  <c r="I582" i="2"/>
  <c r="I566" i="2"/>
  <c r="I550" i="2"/>
  <c r="I534" i="2"/>
  <c r="I518" i="2"/>
  <c r="I502" i="2"/>
  <c r="I486" i="2"/>
  <c r="I470" i="2"/>
  <c r="I454" i="2"/>
  <c r="I438" i="2"/>
  <c r="I422" i="2"/>
  <c r="I406" i="2"/>
  <c r="I390" i="2"/>
  <c r="I374" i="2"/>
  <c r="I358" i="2"/>
  <c r="I342" i="2"/>
  <c r="I326" i="2"/>
  <c r="I310" i="2"/>
  <c r="I294" i="2"/>
  <c r="I278" i="2"/>
  <c r="I262" i="2"/>
  <c r="I1854" i="2"/>
  <c r="I1838" i="2"/>
  <c r="I1822" i="2"/>
  <c r="I1806" i="2"/>
  <c r="I1790" i="2"/>
  <c r="I1774" i="2"/>
  <c r="I1758" i="2"/>
  <c r="I1742" i="2"/>
  <c r="I1726" i="2"/>
  <c r="I1710" i="2"/>
  <c r="I1694" i="2"/>
  <c r="I1678" i="2"/>
  <c r="I1662" i="2"/>
  <c r="I1646" i="2"/>
  <c r="I1630" i="2"/>
  <c r="I1614" i="2"/>
  <c r="I1598" i="2"/>
  <c r="I1582" i="2"/>
  <c r="I1566" i="2"/>
  <c r="I1550" i="2"/>
  <c r="I1534" i="2"/>
  <c r="I1518" i="2"/>
  <c r="I1502" i="2"/>
  <c r="I1486" i="2"/>
  <c r="I1470" i="2"/>
  <c r="I1454" i="2"/>
  <c r="I1438" i="2"/>
  <c r="I1422" i="2"/>
  <c r="I1406" i="2"/>
  <c r="I1390" i="2"/>
  <c r="I1374" i="2"/>
  <c r="I1358" i="2"/>
  <c r="I1342" i="2"/>
  <c r="I1326" i="2"/>
  <c r="I1310" i="2"/>
  <c r="I1294" i="2"/>
  <c r="I1278" i="2"/>
  <c r="I1262" i="2"/>
  <c r="I1246" i="2"/>
  <c r="I1230" i="2"/>
  <c r="I1214" i="2"/>
  <c r="I1198" i="2"/>
  <c r="I1182" i="2"/>
  <c r="I1166" i="2"/>
  <c r="I1150" i="2"/>
  <c r="I1134" i="2"/>
  <c r="I1118" i="2"/>
  <c r="I1102" i="2"/>
  <c r="I1086" i="2"/>
  <c r="I1070" i="2"/>
  <c r="I1054" i="2"/>
  <c r="I1038" i="2"/>
  <c r="I1022" i="2"/>
  <c r="I1006" i="2"/>
  <c r="I990" i="2"/>
  <c r="I974" i="2"/>
  <c r="I958" i="2"/>
  <c r="I942" i="2"/>
  <c r="I926" i="2"/>
  <c r="I910" i="2"/>
  <c r="I894" i="2"/>
  <c r="I878" i="2"/>
  <c r="I862" i="2"/>
  <c r="I846" i="2"/>
  <c r="I830" i="2"/>
  <c r="I814" i="2"/>
  <c r="I798" i="2"/>
  <c r="I782" i="2"/>
  <c r="I766" i="2"/>
  <c r="I750" i="2"/>
  <c r="I734" i="2"/>
  <c r="I718" i="2"/>
  <c r="I702" i="2"/>
  <c r="I686" i="2"/>
  <c r="I670" i="2"/>
  <c r="I654" i="2"/>
  <c r="I638" i="2"/>
  <c r="I622" i="2"/>
  <c r="I606" i="2"/>
  <c r="I590" i="2"/>
  <c r="I574" i="2"/>
  <c r="I558" i="2"/>
  <c r="I542" i="2"/>
  <c r="I526" i="2"/>
  <c r="I510" i="2"/>
  <c r="I494" i="2"/>
  <c r="I1849" i="2"/>
  <c r="I1833" i="2"/>
  <c r="I1817" i="2"/>
  <c r="I1801" i="2"/>
  <c r="I1785" i="2"/>
  <c r="I1769" i="2"/>
  <c r="I1753" i="2"/>
  <c r="I1737" i="2"/>
  <c r="I1721" i="2"/>
  <c r="I1705" i="2"/>
  <c r="I1689" i="2"/>
  <c r="I1673" i="2"/>
  <c r="I1657" i="2"/>
  <c r="I1641" i="2"/>
  <c r="I1625" i="2"/>
  <c r="I1609" i="2"/>
  <c r="I1593" i="2"/>
  <c r="I1577" i="2"/>
  <c r="I1561" i="2"/>
  <c r="I1545" i="2"/>
  <c r="I1529" i="2"/>
  <c r="I1513" i="2"/>
  <c r="I1497" i="2"/>
  <c r="I1481" i="2"/>
  <c r="I1465" i="2"/>
  <c r="I1449" i="2"/>
  <c r="I1433" i="2"/>
  <c r="I1417" i="2"/>
  <c r="I1401" i="2"/>
  <c r="I1385" i="2"/>
  <c r="I1369" i="2"/>
  <c r="I1863" i="2"/>
  <c r="I1847" i="2"/>
  <c r="I1831" i="2"/>
  <c r="I1815" i="2"/>
  <c r="I1799" i="2"/>
  <c r="I1783" i="2"/>
  <c r="I1767" i="2"/>
  <c r="I1751" i="2"/>
  <c r="I1735" i="2"/>
  <c r="I1719" i="2"/>
  <c r="I1703" i="2"/>
  <c r="I1687" i="2"/>
  <c r="I1671" i="2"/>
  <c r="I1655" i="2"/>
  <c r="I1639" i="2"/>
  <c r="I1623" i="2"/>
  <c r="I478" i="2"/>
  <c r="I462" i="2"/>
  <c r="I446" i="2"/>
  <c r="I430" i="2"/>
  <c r="I414" i="2"/>
  <c r="I398" i="2"/>
  <c r="I382" i="2"/>
  <c r="I366" i="2"/>
  <c r="I350" i="2"/>
  <c r="I334" i="2"/>
  <c r="I318" i="2"/>
  <c r="I302" i="2"/>
  <c r="I286" i="2"/>
  <c r="I270" i="2"/>
  <c r="I254" i="2"/>
  <c r="I238" i="2"/>
  <c r="I222" i="2"/>
  <c r="I206" i="2"/>
  <c r="I190" i="2"/>
  <c r="I174" i="2"/>
  <c r="I158" i="2"/>
  <c r="I142" i="2"/>
  <c r="I126" i="2"/>
  <c r="I110" i="2"/>
  <c r="I94" i="2"/>
  <c r="I78" i="2"/>
  <c r="I62" i="2"/>
  <c r="I46" i="2"/>
  <c r="I30" i="2"/>
  <c r="I14" i="2"/>
  <c r="I1353" i="2"/>
  <c r="I1337" i="2"/>
  <c r="I1321" i="2"/>
  <c r="I1305" i="2"/>
  <c r="I1289" i="2"/>
  <c r="I1273" i="2"/>
  <c r="I1257" i="2"/>
  <c r="I1241" i="2"/>
  <c r="I1225" i="2"/>
  <c r="I1209" i="2"/>
  <c r="I1193" i="2"/>
  <c r="I1177" i="2"/>
  <c r="I1161" i="2"/>
  <c r="I1145" i="2"/>
  <c r="I1129" i="2"/>
  <c r="I1113" i="2"/>
  <c r="I1097" i="2"/>
  <c r="I1081" i="2"/>
  <c r="I1065" i="2"/>
  <c r="I1049" i="2"/>
  <c r="I1033" i="2"/>
  <c r="I1017" i="2"/>
  <c r="I1001" i="2"/>
  <c r="I985" i="2"/>
  <c r="I969" i="2"/>
  <c r="I953" i="2"/>
  <c r="I937" i="2"/>
  <c r="I921" i="2"/>
  <c r="I905" i="2"/>
  <c r="I889" i="2"/>
  <c r="I873" i="2"/>
  <c r="I857" i="2"/>
  <c r="I841" i="2"/>
  <c r="I825" i="2"/>
  <c r="I809" i="2"/>
  <c r="I793" i="2"/>
  <c r="I777" i="2"/>
  <c r="I761" i="2"/>
  <c r="I745" i="2"/>
  <c r="I729" i="2"/>
  <c r="I713" i="2"/>
  <c r="I697" i="2"/>
  <c r="I681" i="2"/>
  <c r="I665" i="2"/>
  <c r="I649" i="2"/>
  <c r="I633" i="2"/>
  <c r="I617" i="2"/>
  <c r="I601" i="2"/>
  <c r="I585" i="2"/>
  <c r="I569" i="2"/>
  <c r="I553" i="2"/>
  <c r="I537" i="2"/>
  <c r="I521" i="2"/>
  <c r="I505" i="2"/>
  <c r="I489" i="2"/>
  <c r="I473" i="2"/>
  <c r="I457" i="2"/>
  <c r="I441" i="2"/>
  <c r="I425" i="2"/>
  <c r="I409" i="2"/>
  <c r="I393" i="2"/>
  <c r="I377" i="2"/>
  <c r="I361" i="2"/>
  <c r="I345" i="2"/>
  <c r="I329" i="2"/>
  <c r="I313" i="2"/>
  <c r="I297" i="2"/>
  <c r="I281" i="2"/>
  <c r="I265" i="2"/>
  <c r="I249" i="2"/>
  <c r="I233" i="2"/>
  <c r="I217" i="2"/>
  <c r="I201" i="2"/>
  <c r="I185" i="2"/>
  <c r="I169" i="2"/>
  <c r="I153" i="2"/>
  <c r="I137" i="2"/>
  <c r="I121" i="2"/>
  <c r="I105" i="2"/>
  <c r="I89" i="2"/>
  <c r="I73" i="2"/>
  <c r="I57" i="2"/>
  <c r="I41" i="2"/>
  <c r="I25" i="2"/>
  <c r="I9" i="2"/>
  <c r="I1607" i="2"/>
  <c r="I1591" i="2"/>
  <c r="I1575" i="2"/>
  <c r="I1559" i="2"/>
  <c r="I1543" i="2"/>
  <c r="I1527" i="2"/>
  <c r="I1511" i="2"/>
  <c r="I1495" i="2"/>
  <c r="I1479" i="2"/>
  <c r="I1463" i="2"/>
  <c r="I1447" i="2"/>
  <c r="I1431" i="2"/>
  <c r="I1415" i="2"/>
  <c r="I1399" i="2"/>
  <c r="I1383" i="2"/>
  <c r="I1367" i="2"/>
  <c r="I1351" i="2"/>
  <c r="I1335" i="2"/>
  <c r="I1319" i="2"/>
  <c r="I1303" i="2"/>
  <c r="I1287" i="2"/>
  <c r="I1271" i="2"/>
  <c r="I1255" i="2"/>
  <c r="I1239" i="2"/>
  <c r="I1223" i="2"/>
  <c r="I1207" i="2"/>
  <c r="I1191" i="2"/>
  <c r="I1175" i="2"/>
  <c r="I1159" i="2"/>
  <c r="I1143" i="2"/>
  <c r="I1127" i="2"/>
  <c r="I1111" i="2"/>
  <c r="I1095" i="2"/>
  <c r="I1079" i="2"/>
  <c r="I1063" i="2"/>
  <c r="I1047" i="2"/>
  <c r="I1031" i="2"/>
  <c r="I1015" i="2"/>
  <c r="I999" i="2"/>
  <c r="I983" i="2"/>
  <c r="I967" i="2"/>
  <c r="I951" i="2"/>
  <c r="I935" i="2"/>
  <c r="I919" i="2"/>
  <c r="I903" i="2"/>
  <c r="I887" i="2"/>
  <c r="I871" i="2"/>
  <c r="I855" i="2"/>
  <c r="I839" i="2"/>
  <c r="I823" i="2"/>
  <c r="I807" i="2"/>
  <c r="I791" i="2"/>
  <c r="I1860" i="2"/>
  <c r="I1844" i="2"/>
  <c r="I1828" i="2"/>
  <c r="I1812" i="2"/>
  <c r="I1796" i="2"/>
  <c r="I1780" i="2"/>
  <c r="I1764" i="2"/>
  <c r="I1748" i="2"/>
  <c r="I1732" i="2"/>
  <c r="I1716" i="2"/>
  <c r="I1700" i="2"/>
  <c r="I1684" i="2"/>
  <c r="I1668" i="2"/>
  <c r="I1652" i="2"/>
  <c r="I1636" i="2"/>
  <c r="I1620" i="2"/>
  <c r="I1604" i="2"/>
  <c r="I1588" i="2"/>
  <c r="I1572" i="2"/>
  <c r="I1556" i="2"/>
  <c r="I1540" i="2"/>
  <c r="I1524" i="2"/>
  <c r="I1508" i="2"/>
  <c r="I1492" i="2"/>
  <c r="I1476" i="2"/>
  <c r="I1460" i="2"/>
  <c r="I1444" i="2"/>
  <c r="I1428" i="2"/>
  <c r="I1412" i="2"/>
  <c r="I1396" i="2"/>
  <c r="I1380" i="2"/>
  <c r="I1364" i="2"/>
  <c r="I1348" i="2"/>
  <c r="I128" i="3"/>
  <c r="I1332" i="2"/>
  <c r="I1316" i="2"/>
  <c r="I1300" i="2"/>
  <c r="I1284" i="2"/>
  <c r="I1268" i="2"/>
  <c r="I1252" i="2"/>
  <c r="I1236" i="2"/>
  <c r="I1220" i="2"/>
  <c r="I1204" i="2"/>
  <c r="I1188" i="2"/>
  <c r="I1172" i="2"/>
  <c r="I1156" i="2"/>
  <c r="I1140" i="2"/>
  <c r="I1124" i="2"/>
  <c r="I1108" i="2"/>
  <c r="I1092" i="2"/>
  <c r="I1076" i="2"/>
  <c r="I1060" i="2"/>
  <c r="I1044" i="2"/>
  <c r="I1028" i="2"/>
  <c r="I1012" i="2"/>
  <c r="I996" i="2"/>
  <c r="I980" i="2"/>
  <c r="I964" i="2"/>
  <c r="I948" i="2"/>
  <c r="I932" i="2"/>
  <c r="I916" i="2"/>
  <c r="I900" i="2"/>
  <c r="I884" i="2"/>
  <c r="I868" i="2"/>
  <c r="I852" i="2"/>
  <c r="I836" i="2"/>
  <c r="I820" i="2"/>
  <c r="I804" i="2"/>
  <c r="I788" i="2"/>
  <c r="I772" i="2"/>
  <c r="I756" i="2"/>
  <c r="I740" i="2"/>
  <c r="I724" i="2"/>
  <c r="I708" i="2"/>
  <c r="I692" i="2"/>
  <c r="I676" i="2"/>
  <c r="I660" i="2"/>
  <c r="I644" i="2"/>
  <c r="I628" i="2"/>
  <c r="I612" i="2"/>
  <c r="I596" i="2"/>
  <c r="I580" i="2"/>
  <c r="I564" i="2"/>
  <c r="I548" i="2"/>
  <c r="I532" i="2"/>
  <c r="I516" i="2"/>
  <c r="I500" i="2"/>
  <c r="I484" i="2"/>
  <c r="I468" i="2"/>
  <c r="I452" i="2"/>
  <c r="I436" i="2"/>
  <c r="I420" i="2"/>
  <c r="I404" i="2"/>
  <c r="I388" i="2"/>
  <c r="I372" i="2"/>
  <c r="I356" i="2"/>
  <c r="I340" i="2"/>
  <c r="I324" i="2"/>
  <c r="I308" i="2"/>
  <c r="I292" i="2"/>
  <c r="I276" i="2"/>
  <c r="I260" i="2"/>
  <c r="I244" i="2"/>
  <c r="I228" i="2"/>
  <c r="I212" i="2"/>
  <c r="I196" i="2"/>
  <c r="I180" i="2"/>
  <c r="I164" i="2"/>
  <c r="I148" i="2"/>
  <c r="I132" i="2"/>
  <c r="I116" i="2"/>
  <c r="I100" i="2"/>
  <c r="I84" i="2"/>
  <c r="I68" i="2"/>
  <c r="I52" i="2"/>
  <c r="I36" i="2"/>
  <c r="I20" i="2"/>
  <c r="I4" i="2"/>
  <c r="I37" i="3"/>
  <c r="I231" i="3"/>
  <c r="I780" i="3"/>
  <c r="I652" i="3"/>
  <c r="I444" i="3"/>
  <c r="I2" i="2"/>
  <c r="I1848" i="2"/>
  <c r="I1832" i="2"/>
  <c r="I1816" i="2"/>
  <c r="I1800" i="2"/>
  <c r="I1784" i="2"/>
  <c r="I1768" i="2"/>
  <c r="I1752" i="2"/>
  <c r="I1736" i="2"/>
  <c r="I1720" i="2"/>
  <c r="I1704" i="2"/>
  <c r="I1688" i="2"/>
  <c r="I1672" i="2"/>
  <c r="I1656" i="2"/>
  <c r="I1640" i="2"/>
  <c r="I1624" i="2"/>
  <c r="I1608" i="2"/>
  <c r="I1592" i="2"/>
  <c r="I1576" i="2"/>
  <c r="I1560" i="2"/>
  <c r="I1544" i="2"/>
  <c r="I1528" i="2"/>
  <c r="I1512" i="2"/>
  <c r="I1496" i="2"/>
  <c r="I1480" i="2"/>
  <c r="I1464" i="2"/>
  <c r="I1448" i="2"/>
  <c r="I1432" i="2"/>
  <c r="I1416" i="2"/>
  <c r="I1400" i="2"/>
  <c r="I1384" i="2"/>
  <c r="I1368" i="2"/>
  <c r="I1352" i="2"/>
  <c r="I1336" i="2"/>
  <c r="I1320" i="2"/>
  <c r="I1304" i="2"/>
  <c r="I1288" i="2"/>
  <c r="I1272" i="2"/>
  <c r="I379" i="3"/>
  <c r="I395" i="3"/>
  <c r="I443" i="3"/>
  <c r="I459" i="3"/>
  <c r="I475" i="3"/>
  <c r="I507" i="3"/>
  <c r="I571" i="3"/>
  <c r="I651" i="3"/>
  <c r="I667" i="3"/>
  <c r="I683" i="3"/>
  <c r="I715" i="3"/>
  <c r="I731" i="3"/>
  <c r="I779" i="3"/>
  <c r="I790" i="3"/>
  <c r="I503" i="3"/>
  <c r="I191" i="3"/>
  <c r="J779" i="3"/>
  <c r="J731" i="3"/>
  <c r="I1256" i="2"/>
  <c r="I1240" i="2"/>
  <c r="I1224" i="2"/>
  <c r="I1208" i="2"/>
  <c r="I1192" i="2"/>
  <c r="I1176" i="2"/>
  <c r="I1160" i="2"/>
  <c r="I1144" i="2"/>
  <c r="I1128" i="2"/>
  <c r="I1112" i="2"/>
  <c r="I1096" i="2"/>
  <c r="I1080" i="2"/>
  <c r="I1064" i="2"/>
  <c r="I1048" i="2"/>
  <c r="I1032" i="2"/>
  <c r="I1016" i="2"/>
  <c r="I1000" i="2"/>
  <c r="I984" i="2"/>
  <c r="I968" i="2"/>
  <c r="I952" i="2"/>
  <c r="I936" i="2"/>
  <c r="I920" i="2"/>
  <c r="I904" i="2"/>
  <c r="I888" i="2"/>
  <c r="I872" i="2"/>
  <c r="I856" i="2"/>
  <c r="I840" i="2"/>
  <c r="I824" i="2"/>
  <c r="I808" i="2"/>
  <c r="I792" i="2"/>
  <c r="I776" i="2"/>
  <c r="I760" i="2"/>
  <c r="I744" i="2"/>
  <c r="I728" i="2"/>
  <c r="I712" i="2"/>
  <c r="I696" i="2"/>
  <c r="I680" i="2"/>
  <c r="I664" i="2"/>
  <c r="I648" i="2"/>
  <c r="I632" i="2"/>
  <c r="I616" i="2"/>
  <c r="I600" i="2"/>
  <c r="I584" i="2"/>
  <c r="I568" i="2"/>
  <c r="I552" i="2"/>
  <c r="I536" i="2"/>
  <c r="I520" i="2"/>
  <c r="I504" i="2"/>
  <c r="I488" i="2"/>
  <c r="I472" i="2"/>
  <c r="I456" i="2"/>
  <c r="I440" i="2"/>
  <c r="I424" i="2"/>
  <c r="I408" i="2"/>
  <c r="I392" i="2"/>
  <c r="I376" i="2"/>
  <c r="I360" i="2"/>
  <c r="I344" i="2"/>
  <c r="I328" i="2"/>
  <c r="I312" i="2"/>
  <c r="I296" i="2"/>
  <c r="I280" i="2"/>
  <c r="I264" i="2"/>
  <c r="I248" i="2"/>
  <c r="I232" i="2"/>
  <c r="I216" i="2"/>
  <c r="I200" i="2"/>
  <c r="I184" i="2"/>
  <c r="I168" i="2"/>
  <c r="I152" i="2"/>
  <c r="I136" i="2"/>
  <c r="I120" i="2"/>
  <c r="I104" i="2"/>
  <c r="I88" i="2"/>
  <c r="I72" i="2"/>
  <c r="I56" i="2"/>
  <c r="I40" i="2"/>
  <c r="I24" i="2"/>
  <c r="I8" i="2"/>
  <c r="O7" i="2"/>
  <c r="I1857" i="2"/>
  <c r="I1841" i="2"/>
  <c r="I1825" i="2"/>
  <c r="I1809" i="2"/>
  <c r="I1793" i="2"/>
  <c r="I1777" i="2"/>
  <c r="I1761" i="2"/>
  <c r="I1745" i="2"/>
  <c r="I1729" i="2"/>
  <c r="I1713" i="2"/>
  <c r="I1697" i="2"/>
  <c r="I1681" i="2"/>
  <c r="I1665" i="2"/>
  <c r="I1649" i="2"/>
  <c r="I1633" i="2"/>
  <c r="I1617" i="2"/>
  <c r="I1601" i="2"/>
  <c r="I1585" i="2"/>
  <c r="I1569" i="2"/>
  <c r="I1553" i="2"/>
  <c r="I1537" i="2"/>
  <c r="I1521" i="2"/>
  <c r="I1505" i="2"/>
  <c r="I1489" i="2"/>
  <c r="I1473" i="2"/>
  <c r="I1457" i="2"/>
  <c r="I1441" i="2"/>
  <c r="I1425" i="2"/>
  <c r="I1409" i="2"/>
  <c r="I1393" i="2"/>
  <c r="I1377" i="2"/>
  <c r="I1361" i="2"/>
  <c r="I1345" i="2"/>
  <c r="I1329" i="2"/>
  <c r="I1313" i="2"/>
  <c r="I1297" i="2"/>
  <c r="I1281" i="2"/>
  <c r="I1265" i="2"/>
  <c r="I1249" i="2"/>
  <c r="I1233" i="2"/>
  <c r="I1217" i="2"/>
  <c r="I1201" i="2"/>
  <c r="I1185" i="2"/>
  <c r="I1169" i="2"/>
  <c r="I1153" i="2"/>
  <c r="I1137" i="2"/>
  <c r="I1121" i="2"/>
  <c r="I1105" i="2"/>
  <c r="I1089" i="2"/>
  <c r="I1073" i="2"/>
  <c r="I1057" i="2"/>
  <c r="I1041" i="2"/>
  <c r="I1025" i="2"/>
  <c r="I1009" i="2"/>
  <c r="I993" i="2"/>
  <c r="I977" i="2"/>
  <c r="I961" i="2"/>
  <c r="I945" i="2"/>
  <c r="I929" i="2"/>
  <c r="I913" i="2"/>
  <c r="I897" i="2"/>
  <c r="I881" i="2"/>
  <c r="I865" i="2"/>
  <c r="I849" i="2"/>
  <c r="I833" i="2"/>
  <c r="I817" i="2"/>
  <c r="I801" i="2"/>
  <c r="I785" i="2"/>
  <c r="I769" i="2"/>
  <c r="I753" i="2"/>
  <c r="I737" i="2"/>
  <c r="I721" i="2"/>
  <c r="I705" i="2"/>
  <c r="I689" i="2"/>
  <c r="I673" i="2"/>
  <c r="I657" i="2"/>
  <c r="I641" i="2"/>
  <c r="I625" i="2"/>
  <c r="I609" i="2"/>
  <c r="I593" i="2"/>
  <c r="I577" i="2"/>
  <c r="I561" i="2"/>
  <c r="I545" i="2"/>
  <c r="I529" i="2"/>
  <c r="I513" i="2"/>
  <c r="I497" i="2"/>
  <c r="I481" i="2"/>
  <c r="I465" i="2"/>
  <c r="I449" i="2"/>
  <c r="I433" i="2"/>
  <c r="I417" i="2"/>
  <c r="I401" i="2"/>
  <c r="I385" i="2"/>
  <c r="I369" i="2"/>
  <c r="I353" i="2"/>
  <c r="I337" i="2"/>
  <c r="I321" i="2"/>
  <c r="I305" i="2"/>
  <c r="I289" i="2"/>
  <c r="I273" i="2"/>
  <c r="I257" i="2"/>
  <c r="I241" i="2"/>
  <c r="I225" i="2"/>
  <c r="I209" i="2"/>
  <c r="I193" i="2"/>
  <c r="I177" i="2"/>
  <c r="I161" i="2"/>
  <c r="I145" i="2"/>
  <c r="I129" i="2"/>
  <c r="I113" i="2"/>
  <c r="I97" i="2"/>
  <c r="I81" i="2"/>
  <c r="I65" i="2"/>
  <c r="I49" i="2"/>
  <c r="I11" i="3"/>
  <c r="J11" i="3"/>
  <c r="I27" i="3"/>
  <c r="J27" i="3"/>
  <c r="J43" i="3"/>
  <c r="I43" i="3"/>
  <c r="I59" i="3"/>
  <c r="J59" i="3"/>
  <c r="J75" i="3"/>
  <c r="I75" i="3"/>
  <c r="I91" i="3"/>
  <c r="J91" i="3"/>
  <c r="J107" i="3"/>
  <c r="I107" i="3"/>
  <c r="I123" i="3"/>
  <c r="J123" i="3"/>
  <c r="J139" i="3"/>
  <c r="I139" i="3"/>
  <c r="I155" i="3"/>
  <c r="J155" i="3"/>
  <c r="I171" i="3"/>
  <c r="J171" i="3"/>
  <c r="I187" i="3"/>
  <c r="J187" i="3"/>
  <c r="J203" i="3"/>
  <c r="I203" i="3"/>
  <c r="O5" i="2"/>
  <c r="O3" i="2"/>
  <c r="I33" i="2"/>
  <c r="I17" i="2"/>
  <c r="M3" i="2"/>
  <c r="I219" i="3"/>
  <c r="J219" i="3"/>
  <c r="J235" i="3"/>
  <c r="I235" i="3"/>
  <c r="I251" i="3"/>
  <c r="J251" i="3"/>
  <c r="J267" i="3"/>
  <c r="I267" i="3"/>
  <c r="J283" i="3"/>
  <c r="I283" i="3"/>
  <c r="I299" i="3"/>
  <c r="J299" i="3"/>
  <c r="I315" i="3"/>
  <c r="J315" i="3"/>
  <c r="J331" i="3"/>
  <c r="I331" i="3"/>
  <c r="I347" i="3"/>
  <c r="J347" i="3"/>
  <c r="I12" i="3"/>
  <c r="J12" i="3"/>
  <c r="I28" i="3"/>
  <c r="J28" i="3"/>
  <c r="J44" i="3"/>
  <c r="I44" i="3"/>
  <c r="J60" i="3"/>
  <c r="I60" i="3"/>
  <c r="J76" i="3"/>
  <c r="I76" i="3"/>
  <c r="J92" i="3"/>
  <c r="I92" i="3"/>
  <c r="I108" i="3"/>
  <c r="J108" i="3"/>
  <c r="I124" i="3"/>
  <c r="J124" i="3"/>
  <c r="J140" i="3"/>
  <c r="I140" i="3"/>
  <c r="J156" i="3"/>
  <c r="I156" i="3"/>
  <c r="I188" i="3"/>
  <c r="J188" i="3"/>
  <c r="J204" i="3"/>
  <c r="I204" i="3"/>
  <c r="J220" i="3"/>
  <c r="I220" i="3"/>
  <c r="J236" i="3"/>
  <c r="I236" i="3"/>
  <c r="J252" i="3"/>
  <c r="I252" i="3"/>
  <c r="J268" i="3"/>
  <c r="I268" i="3"/>
  <c r="J284" i="3"/>
  <c r="I284" i="3"/>
  <c r="I300" i="3"/>
  <c r="J300" i="3"/>
  <c r="J316" i="3"/>
  <c r="I316" i="3"/>
  <c r="J332" i="3"/>
  <c r="I332" i="3"/>
  <c r="J348" i="3"/>
  <c r="I348" i="3"/>
  <c r="I364" i="3"/>
  <c r="J364" i="3"/>
  <c r="I380" i="3"/>
  <c r="I396" i="3"/>
  <c r="I476" i="3"/>
  <c r="I572" i="3"/>
  <c r="I588" i="3"/>
  <c r="I668" i="3"/>
  <c r="I716" i="3"/>
  <c r="I732" i="3"/>
  <c r="I748" i="3"/>
  <c r="I764" i="3"/>
  <c r="I172" i="3"/>
  <c r="J13" i="3"/>
  <c r="I13" i="3"/>
  <c r="J29" i="3"/>
  <c r="I29" i="3"/>
  <c r="J45" i="3"/>
  <c r="I45" i="3"/>
  <c r="J61" i="3"/>
  <c r="I61" i="3"/>
  <c r="J77" i="3"/>
  <c r="I77" i="3"/>
  <c r="J93" i="3"/>
  <c r="I93" i="3"/>
  <c r="J109" i="3"/>
  <c r="I109" i="3"/>
  <c r="J125" i="3"/>
  <c r="I125" i="3"/>
  <c r="J141" i="3"/>
  <c r="I141" i="3"/>
  <c r="J157" i="3"/>
  <c r="I157" i="3"/>
  <c r="J173" i="3"/>
  <c r="I173" i="3"/>
  <c r="J189" i="3"/>
  <c r="I189" i="3"/>
  <c r="J205" i="3"/>
  <c r="I205" i="3"/>
  <c r="J221" i="3"/>
  <c r="I221" i="3"/>
  <c r="J237" i="3"/>
  <c r="I237" i="3"/>
  <c r="J253" i="3"/>
  <c r="I253" i="3"/>
  <c r="J285" i="3"/>
  <c r="I285" i="3"/>
  <c r="J301" i="3"/>
  <c r="I301" i="3"/>
  <c r="J317" i="3"/>
  <c r="I317" i="3"/>
  <c r="J333" i="3"/>
  <c r="I333" i="3"/>
  <c r="J349" i="3"/>
  <c r="I349" i="3"/>
  <c r="J365" i="3"/>
  <c r="I365" i="3"/>
  <c r="I153" i="3"/>
  <c r="J14" i="3"/>
  <c r="I14" i="3"/>
  <c r="J30" i="3"/>
  <c r="I30" i="3"/>
  <c r="J46" i="3"/>
  <c r="I46" i="3"/>
  <c r="J62" i="3"/>
  <c r="I62" i="3"/>
  <c r="J78" i="3"/>
  <c r="I78" i="3"/>
  <c r="J110" i="3"/>
  <c r="I110" i="3"/>
  <c r="J126" i="3"/>
  <c r="I126" i="3"/>
  <c r="J142" i="3"/>
  <c r="I142" i="3"/>
  <c r="J158" i="3"/>
  <c r="I158" i="3"/>
  <c r="J174" i="3"/>
  <c r="I174" i="3"/>
  <c r="J190" i="3"/>
  <c r="I190" i="3"/>
  <c r="J206" i="3"/>
  <c r="I206" i="3"/>
  <c r="J222" i="3"/>
  <c r="I222" i="3"/>
  <c r="J238" i="3"/>
  <c r="I238" i="3"/>
  <c r="J254" i="3"/>
  <c r="I254" i="3"/>
  <c r="J270" i="3"/>
  <c r="I270" i="3"/>
  <c r="J286" i="3"/>
  <c r="I286" i="3"/>
  <c r="J302" i="3"/>
  <c r="I302" i="3"/>
  <c r="J318" i="3"/>
  <c r="I318" i="3"/>
  <c r="J334" i="3"/>
  <c r="I334" i="3"/>
  <c r="J350" i="3"/>
  <c r="I350" i="3"/>
  <c r="J382" i="3"/>
  <c r="I382" i="3"/>
  <c r="J398" i="3"/>
  <c r="I398" i="3"/>
  <c r="J414" i="3"/>
  <c r="I414" i="3"/>
  <c r="J430" i="3"/>
  <c r="I430" i="3"/>
  <c r="I134" i="3"/>
  <c r="I15" i="3"/>
  <c r="J15" i="3"/>
  <c r="J31" i="3"/>
  <c r="I31" i="3"/>
  <c r="I47" i="3"/>
  <c r="J47" i="3"/>
  <c r="J63" i="3"/>
  <c r="I63" i="3"/>
  <c r="J79" i="3"/>
  <c r="I79" i="3"/>
  <c r="J95" i="3"/>
  <c r="I95" i="3"/>
  <c r="I111" i="3"/>
  <c r="J111" i="3"/>
  <c r="J127" i="3"/>
  <c r="I127" i="3"/>
  <c r="I143" i="3"/>
  <c r="J143" i="3"/>
  <c r="I159" i="3"/>
  <c r="J159" i="3"/>
  <c r="I175" i="3"/>
  <c r="J175" i="3"/>
  <c r="J207" i="3"/>
  <c r="I207" i="3"/>
  <c r="I223" i="3"/>
  <c r="J223" i="3"/>
  <c r="I239" i="3"/>
  <c r="J239" i="3"/>
  <c r="J255" i="3"/>
  <c r="I255" i="3"/>
  <c r="J271" i="3"/>
  <c r="I271" i="3"/>
  <c r="J287" i="3"/>
  <c r="I287" i="3"/>
  <c r="I303" i="3"/>
  <c r="J303" i="3"/>
  <c r="I319" i="3"/>
  <c r="J319" i="3"/>
  <c r="J335" i="3"/>
  <c r="I335" i="3"/>
  <c r="I351" i="3"/>
  <c r="J351" i="3"/>
  <c r="I399" i="3"/>
  <c r="I447" i="3"/>
  <c r="I591" i="3"/>
  <c r="I607" i="3"/>
  <c r="I719" i="3"/>
  <c r="I735" i="3"/>
  <c r="I751" i="3"/>
  <c r="I114" i="3"/>
  <c r="J32" i="3"/>
  <c r="I32" i="3"/>
  <c r="J48" i="3"/>
  <c r="I48" i="3"/>
  <c r="I64" i="3"/>
  <c r="J64" i="3"/>
  <c r="J80" i="3"/>
  <c r="I80" i="3"/>
  <c r="I96" i="3"/>
  <c r="J96" i="3"/>
  <c r="I112" i="3"/>
  <c r="J112" i="3"/>
  <c r="I144" i="3"/>
  <c r="J144" i="3"/>
  <c r="J160" i="3"/>
  <c r="I160" i="3"/>
  <c r="I176" i="3"/>
  <c r="J176" i="3"/>
  <c r="J192" i="3"/>
  <c r="I192" i="3"/>
  <c r="J208" i="3"/>
  <c r="I208" i="3"/>
  <c r="J224" i="3"/>
  <c r="I224" i="3"/>
  <c r="I240" i="3"/>
  <c r="J240" i="3"/>
  <c r="J256" i="3"/>
  <c r="I256" i="3"/>
  <c r="J272" i="3"/>
  <c r="I272" i="3"/>
  <c r="J304" i="3"/>
  <c r="I304" i="3"/>
  <c r="I320" i="3"/>
  <c r="J320" i="3"/>
  <c r="I336" i="3"/>
  <c r="J336" i="3"/>
  <c r="J352" i="3"/>
  <c r="I352" i="3"/>
  <c r="J368" i="3"/>
  <c r="I368" i="3"/>
  <c r="I384" i="3"/>
  <c r="J384" i="3"/>
  <c r="I400" i="3"/>
  <c r="J400" i="3"/>
  <c r="I416" i="3"/>
  <c r="J416" i="3"/>
  <c r="I432" i="3"/>
  <c r="J432" i="3"/>
  <c r="I448" i="3"/>
  <c r="J448" i="3"/>
  <c r="I464" i="3"/>
  <c r="J464" i="3"/>
  <c r="J480" i="3"/>
  <c r="I480" i="3"/>
  <c r="I496" i="3"/>
  <c r="J496" i="3"/>
  <c r="I512" i="3"/>
  <c r="J512" i="3"/>
  <c r="J528" i="3"/>
  <c r="I528" i="3"/>
  <c r="I544" i="3"/>
  <c r="J576" i="3"/>
  <c r="I576" i="3"/>
  <c r="I592" i="3"/>
  <c r="J592" i="3"/>
  <c r="J608" i="3"/>
  <c r="I608" i="3"/>
  <c r="I624" i="3"/>
  <c r="J624" i="3"/>
  <c r="J640" i="3"/>
  <c r="I640" i="3"/>
  <c r="I656" i="3"/>
  <c r="J656" i="3"/>
  <c r="I672" i="3"/>
  <c r="J672" i="3"/>
  <c r="J704" i="3"/>
  <c r="I704" i="3"/>
  <c r="J720" i="3"/>
  <c r="I720" i="3"/>
  <c r="I736" i="3"/>
  <c r="J736" i="3"/>
  <c r="I752" i="3"/>
  <c r="J752" i="3"/>
  <c r="J768" i="3"/>
  <c r="I768" i="3"/>
  <c r="J784" i="3"/>
  <c r="I784" i="3"/>
  <c r="I405" i="3"/>
  <c r="I94" i="3"/>
  <c r="I17" i="3"/>
  <c r="J17" i="3"/>
  <c r="I33" i="3"/>
  <c r="J33" i="3"/>
  <c r="I49" i="3"/>
  <c r="J49" i="3"/>
  <c r="I65" i="3"/>
  <c r="J65" i="3"/>
  <c r="I81" i="3"/>
  <c r="J81" i="3"/>
  <c r="I97" i="3"/>
  <c r="J97" i="3"/>
  <c r="I113" i="3"/>
  <c r="J113" i="3"/>
  <c r="I129" i="3"/>
  <c r="J129" i="3"/>
  <c r="I145" i="3"/>
  <c r="J145" i="3"/>
  <c r="I161" i="3"/>
  <c r="J161" i="3"/>
  <c r="I177" i="3"/>
  <c r="J177" i="3"/>
  <c r="I193" i="3"/>
  <c r="J193" i="3"/>
  <c r="I209" i="3"/>
  <c r="J209" i="3"/>
  <c r="I225" i="3"/>
  <c r="J225" i="3"/>
  <c r="I241" i="3"/>
  <c r="J241" i="3"/>
  <c r="I257" i="3"/>
  <c r="J257" i="3"/>
  <c r="I273" i="3"/>
  <c r="J273" i="3"/>
  <c r="I289" i="3"/>
  <c r="J289" i="3"/>
  <c r="I305" i="3"/>
  <c r="J305" i="3"/>
  <c r="I321" i="3"/>
  <c r="J321" i="3"/>
  <c r="I337" i="3"/>
  <c r="I353" i="3"/>
  <c r="J353" i="3"/>
  <c r="I369" i="3"/>
  <c r="J369" i="3"/>
  <c r="I385" i="3"/>
  <c r="J385" i="3"/>
  <c r="I401" i="3"/>
  <c r="J401" i="3"/>
  <c r="I417" i="3"/>
  <c r="J417" i="3"/>
  <c r="I433" i="3"/>
  <c r="J433" i="3"/>
  <c r="I449" i="3"/>
  <c r="J449" i="3"/>
  <c r="I465" i="3"/>
  <c r="J465" i="3"/>
  <c r="I481" i="3"/>
  <c r="J481" i="3"/>
  <c r="I497" i="3"/>
  <c r="J497" i="3"/>
  <c r="I513" i="3"/>
  <c r="J513" i="3"/>
  <c r="I529" i="3"/>
  <c r="J529" i="3"/>
  <c r="I545" i="3"/>
  <c r="J545" i="3"/>
  <c r="I561" i="3"/>
  <c r="J561" i="3"/>
  <c r="J577" i="3"/>
  <c r="I577" i="3"/>
  <c r="I593" i="3"/>
  <c r="J593" i="3"/>
  <c r="I609" i="3"/>
  <c r="J609" i="3"/>
  <c r="I625" i="3"/>
  <c r="J625" i="3"/>
  <c r="J641" i="3"/>
  <c r="I641" i="3"/>
  <c r="J657" i="3"/>
  <c r="I657" i="3"/>
  <c r="I673" i="3"/>
  <c r="J673" i="3"/>
  <c r="I688" i="3"/>
  <c r="J231" i="3"/>
  <c r="M5" i="3"/>
  <c r="M4" i="3"/>
  <c r="J2" i="3"/>
  <c r="M6" i="3"/>
  <c r="M3" i="3"/>
  <c r="I2" i="3"/>
  <c r="I18" i="3"/>
  <c r="J18" i="3"/>
  <c r="J34" i="3"/>
  <c r="I34" i="3"/>
  <c r="J50" i="3"/>
  <c r="I50" i="3"/>
  <c r="I66" i="3"/>
  <c r="J66" i="3"/>
  <c r="J82" i="3"/>
  <c r="I82" i="3"/>
  <c r="J98" i="3"/>
  <c r="I98" i="3"/>
  <c r="I130" i="3"/>
  <c r="J130" i="3"/>
  <c r="I146" i="3"/>
  <c r="J146" i="3"/>
  <c r="I162" i="3"/>
  <c r="J162" i="3"/>
  <c r="J178" i="3"/>
  <c r="I178" i="3"/>
  <c r="I194" i="3"/>
  <c r="J194" i="3"/>
  <c r="J210" i="3"/>
  <c r="I210" i="3"/>
  <c r="J226" i="3"/>
  <c r="I226" i="3"/>
  <c r="I242" i="3"/>
  <c r="J242" i="3"/>
  <c r="I258" i="3"/>
  <c r="J258" i="3"/>
  <c r="I274" i="3"/>
  <c r="J290" i="3"/>
  <c r="I290" i="3"/>
  <c r="J306" i="3"/>
  <c r="I306" i="3"/>
  <c r="I322" i="3"/>
  <c r="J322" i="3"/>
  <c r="I338" i="3"/>
  <c r="J338" i="3"/>
  <c r="J354" i="3"/>
  <c r="I354" i="3"/>
  <c r="I370" i="3"/>
  <c r="I402" i="3"/>
  <c r="I418" i="3"/>
  <c r="I434" i="3"/>
  <c r="I466" i="3"/>
  <c r="I482" i="3"/>
  <c r="I594" i="3"/>
  <c r="I610" i="3"/>
  <c r="I626" i="3"/>
  <c r="I642" i="3"/>
  <c r="I674" i="3"/>
  <c r="I690" i="3"/>
  <c r="I738" i="3"/>
  <c r="I754" i="3"/>
  <c r="I770" i="3"/>
  <c r="I55" i="3"/>
  <c r="J544" i="3"/>
  <c r="J3" i="3"/>
  <c r="I3" i="3"/>
  <c r="I19" i="3"/>
  <c r="J19" i="3"/>
  <c r="J35" i="3"/>
  <c r="I35" i="3"/>
  <c r="J51" i="3"/>
  <c r="I51" i="3"/>
  <c r="I67" i="3"/>
  <c r="J67" i="3"/>
  <c r="I83" i="3"/>
  <c r="J99" i="3"/>
  <c r="I99" i="3"/>
  <c r="I115" i="3"/>
  <c r="J115" i="3"/>
  <c r="I131" i="3"/>
  <c r="J131" i="3"/>
  <c r="I147" i="3"/>
  <c r="J147" i="3"/>
  <c r="J163" i="3"/>
  <c r="I163" i="3"/>
  <c r="J179" i="3"/>
  <c r="I179" i="3"/>
  <c r="I195" i="3"/>
  <c r="J195" i="3"/>
  <c r="I211" i="3"/>
  <c r="J227" i="3"/>
  <c r="I227" i="3"/>
  <c r="J243" i="3"/>
  <c r="I243" i="3"/>
  <c r="I259" i="3"/>
  <c r="J259" i="3"/>
  <c r="J275" i="3"/>
  <c r="I275" i="3"/>
  <c r="J291" i="3"/>
  <c r="I291" i="3"/>
  <c r="J307" i="3"/>
  <c r="I307" i="3"/>
  <c r="I323" i="3"/>
  <c r="I339" i="3"/>
  <c r="I403" i="3"/>
  <c r="I435" i="3"/>
  <c r="I531" i="3"/>
  <c r="I611" i="3"/>
  <c r="I643" i="3"/>
  <c r="I739" i="3"/>
  <c r="I755" i="3"/>
  <c r="I771" i="3"/>
  <c r="I346" i="3"/>
  <c r="I36" i="3"/>
  <c r="J4" i="3"/>
  <c r="I4" i="3"/>
  <c r="J20" i="3"/>
  <c r="I20" i="3"/>
  <c r="J52" i="3"/>
  <c r="I52" i="3"/>
  <c r="I68" i="3"/>
  <c r="J68" i="3"/>
  <c r="I84" i="3"/>
  <c r="J84" i="3"/>
  <c r="J100" i="3"/>
  <c r="I100" i="3"/>
  <c r="J116" i="3"/>
  <c r="I116" i="3"/>
  <c r="I132" i="3"/>
  <c r="J132" i="3"/>
  <c r="I148" i="3"/>
  <c r="J148" i="3"/>
  <c r="I164" i="3"/>
  <c r="J164" i="3"/>
  <c r="J180" i="3"/>
  <c r="I180" i="3"/>
  <c r="I196" i="3"/>
  <c r="J196" i="3"/>
  <c r="I228" i="3"/>
  <c r="J228" i="3"/>
  <c r="J244" i="3"/>
  <c r="I244" i="3"/>
  <c r="I260" i="3"/>
  <c r="I340" i="3"/>
  <c r="I356" i="3"/>
  <c r="I404" i="3"/>
  <c r="I420" i="3"/>
  <c r="I436" i="3"/>
  <c r="I468" i="3"/>
  <c r="I532" i="3"/>
  <c r="I564" i="3"/>
  <c r="I612" i="3"/>
  <c r="I628" i="3"/>
  <c r="I644" i="3"/>
  <c r="I660" i="3"/>
  <c r="I756" i="3"/>
  <c r="I772" i="3"/>
  <c r="I327" i="3"/>
  <c r="I16" i="3"/>
  <c r="I5" i="3"/>
  <c r="J5" i="3"/>
  <c r="J21" i="3"/>
  <c r="I21" i="3"/>
  <c r="J53" i="3"/>
  <c r="I53" i="3"/>
  <c r="J69" i="3"/>
  <c r="I69" i="3"/>
  <c r="I85" i="3"/>
  <c r="J85" i="3"/>
  <c r="J101" i="3"/>
  <c r="I101" i="3"/>
  <c r="J117" i="3"/>
  <c r="I117" i="3"/>
  <c r="I133" i="3"/>
  <c r="J133" i="3"/>
  <c r="I149" i="3"/>
  <c r="I165" i="3"/>
  <c r="J165" i="3"/>
  <c r="J181" i="3"/>
  <c r="I181" i="3"/>
  <c r="J197" i="3"/>
  <c r="I197" i="3"/>
  <c r="I213" i="3"/>
  <c r="J213" i="3"/>
  <c r="J229" i="3"/>
  <c r="I229" i="3"/>
  <c r="I245" i="3"/>
  <c r="J245" i="3"/>
  <c r="I261" i="3"/>
  <c r="J261" i="3"/>
  <c r="I277" i="3"/>
  <c r="J277" i="3"/>
  <c r="J293" i="3"/>
  <c r="I293" i="3"/>
  <c r="J309" i="3"/>
  <c r="I309" i="3"/>
  <c r="J325" i="3"/>
  <c r="I325" i="3"/>
  <c r="I341" i="3"/>
  <c r="J341" i="3"/>
  <c r="I357" i="3"/>
  <c r="J373" i="3"/>
  <c r="I373" i="3"/>
  <c r="J389" i="3"/>
  <c r="I389" i="3"/>
  <c r="I421" i="3"/>
  <c r="J421" i="3"/>
  <c r="J437" i="3"/>
  <c r="I437" i="3"/>
  <c r="I453" i="3"/>
  <c r="J453" i="3"/>
  <c r="J469" i="3"/>
  <c r="I469" i="3"/>
  <c r="I485" i="3"/>
  <c r="J485" i="3"/>
  <c r="I501" i="3"/>
  <c r="J501" i="3"/>
  <c r="J517" i="3"/>
  <c r="I517" i="3"/>
  <c r="I533" i="3"/>
  <c r="J533" i="3"/>
  <c r="J549" i="3"/>
  <c r="I549" i="3"/>
  <c r="J565" i="3"/>
  <c r="I565" i="3"/>
  <c r="J581" i="3"/>
  <c r="I581" i="3"/>
  <c r="I613" i="3"/>
  <c r="J613" i="3"/>
  <c r="I629" i="3"/>
  <c r="J629" i="3"/>
  <c r="I645" i="3"/>
  <c r="J645" i="3"/>
  <c r="I661" i="3"/>
  <c r="J661" i="3"/>
  <c r="J677" i="3"/>
  <c r="I677" i="3"/>
  <c r="J693" i="3"/>
  <c r="I693" i="3"/>
  <c r="J709" i="3"/>
  <c r="I709" i="3"/>
  <c r="J725" i="3"/>
  <c r="I725" i="3"/>
  <c r="J741" i="3"/>
  <c r="I741" i="3"/>
  <c r="I773" i="3"/>
  <c r="J149" i="3"/>
  <c r="I6" i="3"/>
  <c r="J6" i="3"/>
  <c r="J22" i="3"/>
  <c r="I22" i="3"/>
  <c r="J38" i="3"/>
  <c r="I38" i="3"/>
  <c r="J54" i="3"/>
  <c r="I54" i="3"/>
  <c r="J70" i="3"/>
  <c r="I70" i="3"/>
  <c r="I86" i="3"/>
  <c r="J86" i="3"/>
  <c r="J102" i="3"/>
  <c r="I102" i="3"/>
  <c r="J118" i="3"/>
  <c r="I118" i="3"/>
  <c r="I150" i="3"/>
  <c r="J150" i="3"/>
  <c r="I166" i="3"/>
  <c r="J166" i="3"/>
  <c r="I182" i="3"/>
  <c r="J182" i="3"/>
  <c r="I198" i="3"/>
  <c r="J198" i="3"/>
  <c r="I214" i="3"/>
  <c r="J214" i="3"/>
  <c r="J230" i="3"/>
  <c r="I230" i="3"/>
  <c r="J246" i="3"/>
  <c r="I246" i="3"/>
  <c r="I262" i="3"/>
  <c r="J262" i="3"/>
  <c r="I278" i="3"/>
  <c r="J278" i="3"/>
  <c r="I294" i="3"/>
  <c r="I342" i="3"/>
  <c r="I358" i="3"/>
  <c r="I422" i="3"/>
  <c r="I438" i="3"/>
  <c r="I454" i="3"/>
  <c r="I486" i="3"/>
  <c r="I502" i="3"/>
  <c r="I550" i="3"/>
  <c r="I614" i="3"/>
  <c r="I630" i="3"/>
  <c r="I662" i="3"/>
  <c r="I710" i="3"/>
  <c r="I758" i="3"/>
  <c r="I597" i="3"/>
  <c r="I288" i="3"/>
  <c r="J128" i="3"/>
  <c r="I7" i="3"/>
  <c r="J7" i="3"/>
  <c r="I23" i="3"/>
  <c r="J23" i="3"/>
  <c r="J39" i="3"/>
  <c r="I39" i="3"/>
  <c r="J71" i="3"/>
  <c r="I71" i="3"/>
  <c r="I87" i="3"/>
  <c r="J87" i="3"/>
  <c r="I103" i="3"/>
  <c r="J103" i="3"/>
  <c r="J119" i="3"/>
  <c r="I119" i="3"/>
  <c r="J135" i="3"/>
  <c r="I135" i="3"/>
  <c r="I151" i="3"/>
  <c r="J151" i="3"/>
  <c r="I167" i="3"/>
  <c r="J167" i="3"/>
  <c r="I183" i="3"/>
  <c r="J183" i="3"/>
  <c r="J199" i="3"/>
  <c r="I199" i="3"/>
  <c r="I215" i="3"/>
  <c r="J215" i="3"/>
  <c r="J247" i="3"/>
  <c r="I247" i="3"/>
  <c r="J263" i="3"/>
  <c r="I263" i="3"/>
  <c r="I279" i="3"/>
  <c r="J279" i="3"/>
  <c r="J295" i="3"/>
  <c r="I295" i="3"/>
  <c r="J311" i="3"/>
  <c r="I311" i="3"/>
  <c r="I343" i="3"/>
  <c r="J343" i="3"/>
  <c r="I359" i="3"/>
  <c r="J359" i="3"/>
  <c r="I375" i="3"/>
  <c r="I423" i="3"/>
  <c r="I439" i="3"/>
  <c r="I487" i="3"/>
  <c r="I631" i="3"/>
  <c r="I647" i="3"/>
  <c r="I663" i="3"/>
  <c r="I759" i="3"/>
  <c r="I775" i="3"/>
  <c r="I269" i="3"/>
  <c r="I8" i="3"/>
  <c r="J8" i="3"/>
  <c r="I24" i="3"/>
  <c r="J24" i="3"/>
  <c r="I40" i="3"/>
  <c r="J40" i="3"/>
  <c r="J56" i="3"/>
  <c r="I56" i="3"/>
  <c r="J72" i="3"/>
  <c r="I72" i="3"/>
  <c r="I88" i="3"/>
  <c r="J88" i="3"/>
  <c r="I104" i="3"/>
  <c r="J120" i="3"/>
  <c r="I120" i="3"/>
  <c r="J136" i="3"/>
  <c r="I136" i="3"/>
  <c r="I152" i="3"/>
  <c r="J152" i="3"/>
  <c r="I168" i="3"/>
  <c r="J168" i="3"/>
  <c r="I184" i="3"/>
  <c r="J184" i="3"/>
  <c r="J200" i="3"/>
  <c r="I200" i="3"/>
  <c r="J216" i="3"/>
  <c r="I216" i="3"/>
  <c r="J232" i="3"/>
  <c r="I232" i="3"/>
  <c r="J248" i="3"/>
  <c r="I248" i="3"/>
  <c r="J264" i="3"/>
  <c r="I264" i="3"/>
  <c r="I280" i="3"/>
  <c r="J280" i="3"/>
  <c r="I296" i="3"/>
  <c r="J296" i="3"/>
  <c r="I360" i="3"/>
  <c r="I376" i="3"/>
  <c r="I440" i="3"/>
  <c r="I456" i="3"/>
  <c r="I472" i="3"/>
  <c r="I488" i="3"/>
  <c r="I504" i="3"/>
  <c r="I632" i="3"/>
  <c r="I648" i="3"/>
  <c r="I664" i="3"/>
  <c r="I696" i="3"/>
  <c r="I776" i="3"/>
  <c r="I560" i="3"/>
  <c r="I250" i="3"/>
  <c r="J83" i="3"/>
  <c r="I9" i="3"/>
  <c r="J9" i="3"/>
  <c r="J25" i="3"/>
  <c r="I25" i="3"/>
  <c r="J41" i="3"/>
  <c r="I41" i="3"/>
  <c r="I57" i="3"/>
  <c r="J57" i="3"/>
  <c r="J73" i="3"/>
  <c r="I73" i="3"/>
  <c r="J89" i="3"/>
  <c r="I89" i="3"/>
  <c r="I105" i="3"/>
  <c r="J105" i="3"/>
  <c r="J121" i="3"/>
  <c r="I121" i="3"/>
  <c r="J137" i="3"/>
  <c r="I137" i="3"/>
  <c r="I169" i="3"/>
  <c r="I185" i="3"/>
  <c r="J185" i="3"/>
  <c r="J201" i="3"/>
  <c r="I201" i="3"/>
  <c r="J217" i="3"/>
  <c r="I217" i="3"/>
  <c r="J233" i="3"/>
  <c r="I233" i="3"/>
  <c r="J249" i="3"/>
  <c r="I249" i="3"/>
  <c r="J265" i="3"/>
  <c r="I265" i="3"/>
  <c r="I281" i="3"/>
  <c r="J281" i="3"/>
  <c r="I297" i="3"/>
  <c r="J297" i="3"/>
  <c r="I313" i="3"/>
  <c r="J313" i="3"/>
  <c r="I361" i="3"/>
  <c r="I377" i="3"/>
  <c r="I441" i="3"/>
  <c r="I457" i="3"/>
  <c r="I505" i="3"/>
  <c r="I697" i="3"/>
  <c r="I713" i="3"/>
  <c r="I777" i="3"/>
  <c r="I793" i="3"/>
  <c r="I10" i="3"/>
  <c r="J10" i="3"/>
  <c r="I26" i="3"/>
  <c r="J26" i="3"/>
  <c r="I42" i="3"/>
  <c r="J42" i="3"/>
  <c r="J58" i="3"/>
  <c r="I58" i="3"/>
  <c r="I74" i="3"/>
  <c r="J74" i="3"/>
  <c r="I90" i="3"/>
  <c r="J90" i="3"/>
  <c r="I106" i="3"/>
  <c r="J106" i="3"/>
  <c r="I122" i="3"/>
  <c r="J122" i="3"/>
  <c r="J138" i="3"/>
  <c r="I138" i="3"/>
  <c r="I154" i="3"/>
  <c r="J154" i="3"/>
  <c r="I170" i="3"/>
  <c r="J170" i="3"/>
  <c r="I186" i="3"/>
  <c r="J186" i="3"/>
  <c r="J202" i="3"/>
  <c r="I202" i="3"/>
  <c r="J218" i="3"/>
  <c r="I218" i="3"/>
  <c r="J234" i="3"/>
  <c r="I234" i="3"/>
  <c r="J266" i="3"/>
  <c r="I266" i="3"/>
  <c r="J282" i="3"/>
  <c r="I282" i="3"/>
  <c r="I298" i="3"/>
  <c r="J298" i="3"/>
  <c r="J314" i="3"/>
  <c r="I314" i="3"/>
  <c r="I330" i="3"/>
  <c r="J330" i="3"/>
  <c r="I362" i="3"/>
  <c r="J362" i="3"/>
  <c r="I378" i="3"/>
  <c r="J378" i="3"/>
  <c r="I394" i="3"/>
  <c r="J394" i="3"/>
  <c r="J410" i="3"/>
  <c r="I410" i="3"/>
  <c r="I426" i="3"/>
  <c r="J426" i="3"/>
  <c r="I442" i="3"/>
  <c r="J442" i="3"/>
  <c r="I458" i="3"/>
  <c r="I474" i="3"/>
  <c r="I506" i="3"/>
  <c r="I650" i="3"/>
  <c r="I666" i="3"/>
  <c r="I682" i="3"/>
  <c r="I714" i="3"/>
  <c r="I730" i="3"/>
  <c r="I778" i="3"/>
  <c r="I212" i="3"/>
  <c r="J37" i="3"/>
  <c r="I570" i="3"/>
  <c r="I746" i="3"/>
  <c r="I729" i="3"/>
  <c r="I712" i="3"/>
  <c r="I695" i="3"/>
  <c r="I659" i="3"/>
  <c r="I623" i="3"/>
  <c r="I605" i="3"/>
  <c r="I586" i="3"/>
  <c r="I567" i="3"/>
  <c r="I548" i="3"/>
  <c r="I509" i="3"/>
  <c r="I490" i="3"/>
  <c r="I471" i="3"/>
  <c r="I452" i="3"/>
  <c r="I431" i="3"/>
  <c r="I412" i="3"/>
  <c r="I393" i="3"/>
  <c r="I374" i="3"/>
  <c r="I355" i="3"/>
  <c r="I276" i="3"/>
  <c r="J759" i="3"/>
  <c r="J739" i="3"/>
  <c r="J719" i="3"/>
  <c r="J697" i="3"/>
  <c r="J614" i="3"/>
  <c r="J594" i="3"/>
  <c r="J572" i="3"/>
  <c r="J532" i="3"/>
  <c r="J488" i="3"/>
  <c r="J468" i="3"/>
  <c r="J323" i="3"/>
  <c r="J587" i="3"/>
  <c r="I587" i="3"/>
  <c r="I762" i="3"/>
  <c r="I745" i="3"/>
  <c r="I728" i="3"/>
  <c r="I711" i="3"/>
  <c r="I694" i="3"/>
  <c r="I676" i="3"/>
  <c r="I658" i="3"/>
  <c r="I622" i="3"/>
  <c r="I603" i="3"/>
  <c r="I584" i="3"/>
  <c r="I566" i="3"/>
  <c r="I547" i="3"/>
  <c r="I527" i="3"/>
  <c r="I508" i="3"/>
  <c r="I489" i="3"/>
  <c r="I470" i="3"/>
  <c r="I451" i="3"/>
  <c r="I411" i="3"/>
  <c r="I392" i="3"/>
  <c r="J778" i="3"/>
  <c r="J758" i="3"/>
  <c r="J738" i="3"/>
  <c r="J716" i="3"/>
  <c r="J696" i="3"/>
  <c r="J571" i="3"/>
  <c r="J531" i="3"/>
  <c r="J507" i="3"/>
  <c r="J487" i="3"/>
  <c r="J447" i="3"/>
  <c r="J342" i="3"/>
  <c r="J260" i="3"/>
  <c r="I460" i="3"/>
  <c r="I604" i="3"/>
  <c r="I794" i="3"/>
  <c r="I761" i="3"/>
  <c r="I744" i="3"/>
  <c r="I727" i="3"/>
  <c r="I675" i="3"/>
  <c r="I639" i="3"/>
  <c r="I620" i="3"/>
  <c r="I602" i="3"/>
  <c r="I583" i="3"/>
  <c r="I546" i="3"/>
  <c r="I526" i="3"/>
  <c r="I429" i="3"/>
  <c r="I391" i="3"/>
  <c r="I372" i="3"/>
  <c r="I312" i="3"/>
  <c r="J777" i="3"/>
  <c r="J715" i="3"/>
  <c r="J674" i="3"/>
  <c r="J632" i="3"/>
  <c r="J612" i="3"/>
  <c r="J570" i="3"/>
  <c r="J550" i="3"/>
  <c r="J506" i="3"/>
  <c r="J486" i="3"/>
  <c r="J466" i="3"/>
  <c r="J404" i="3"/>
  <c r="J361" i="3"/>
  <c r="J381" i="3"/>
  <c r="I381" i="3"/>
  <c r="J621" i="3"/>
  <c r="I621" i="3"/>
  <c r="I760" i="3"/>
  <c r="I743" i="3"/>
  <c r="I726" i="3"/>
  <c r="I692" i="3"/>
  <c r="I637" i="3"/>
  <c r="I619" i="3"/>
  <c r="I600" i="3"/>
  <c r="I582" i="3"/>
  <c r="I525" i="3"/>
  <c r="I428" i="3"/>
  <c r="I409" i="3"/>
  <c r="I390" i="3"/>
  <c r="I371" i="3"/>
  <c r="I292" i="3"/>
  <c r="J776" i="3"/>
  <c r="J756" i="3"/>
  <c r="J714" i="3"/>
  <c r="J651" i="3"/>
  <c r="J631" i="3"/>
  <c r="J611" i="3"/>
  <c r="J591" i="3"/>
  <c r="J505" i="3"/>
  <c r="J443" i="3"/>
  <c r="J423" i="3"/>
  <c r="J403" i="3"/>
  <c r="J380" i="3"/>
  <c r="J360" i="3"/>
  <c r="J340" i="3"/>
  <c r="J478" i="3"/>
  <c r="I478" i="3"/>
  <c r="J638" i="3"/>
  <c r="I638" i="3"/>
  <c r="I792" i="3"/>
  <c r="I742" i="3"/>
  <c r="I708" i="3"/>
  <c r="I691" i="3"/>
  <c r="I654" i="3"/>
  <c r="I636" i="3"/>
  <c r="I618" i="3"/>
  <c r="I599" i="3"/>
  <c r="I563" i="3"/>
  <c r="I543" i="3"/>
  <c r="I524" i="3"/>
  <c r="I446" i="3"/>
  <c r="I427" i="3"/>
  <c r="I408" i="3"/>
  <c r="I329" i="3"/>
  <c r="I310" i="3"/>
  <c r="J775" i="3"/>
  <c r="J755" i="3"/>
  <c r="J735" i="3"/>
  <c r="J713" i="3"/>
  <c r="J650" i="3"/>
  <c r="J630" i="3"/>
  <c r="J610" i="3"/>
  <c r="J588" i="3"/>
  <c r="J504" i="3"/>
  <c r="J422" i="3"/>
  <c r="J402" i="3"/>
  <c r="J379" i="3"/>
  <c r="J339" i="3"/>
  <c r="I415" i="3"/>
  <c r="I655" i="3"/>
  <c r="I791" i="3"/>
  <c r="I724" i="3"/>
  <c r="I707" i="3"/>
  <c r="I671" i="3"/>
  <c r="I653" i="3"/>
  <c r="I635" i="3"/>
  <c r="I616" i="3"/>
  <c r="I598" i="3"/>
  <c r="I580" i="3"/>
  <c r="I562" i="3"/>
  <c r="I542" i="3"/>
  <c r="I523" i="3"/>
  <c r="I445" i="3"/>
  <c r="I407" i="3"/>
  <c r="I387" i="3"/>
  <c r="I367" i="3"/>
  <c r="I328" i="3"/>
  <c r="J754" i="3"/>
  <c r="J732" i="3"/>
  <c r="J441" i="3"/>
  <c r="J358" i="3"/>
  <c r="I689" i="3"/>
  <c r="J705" i="3"/>
  <c r="I705" i="3"/>
  <c r="I721" i="3"/>
  <c r="I737" i="3"/>
  <c r="I753" i="3"/>
  <c r="I769" i="3"/>
  <c r="I789" i="3"/>
  <c r="I722" i="3"/>
  <c r="I687" i="3"/>
  <c r="I669" i="3"/>
  <c r="I596" i="3"/>
  <c r="I578" i="3"/>
  <c r="I559" i="3"/>
  <c r="I540" i="3"/>
  <c r="I521" i="3"/>
  <c r="I462" i="3"/>
  <c r="I345" i="3"/>
  <c r="I326" i="3"/>
  <c r="J772" i="3"/>
  <c r="J730" i="3"/>
  <c r="J689" i="3"/>
  <c r="J667" i="3"/>
  <c r="J647" i="3"/>
  <c r="J626" i="3"/>
  <c r="J604" i="3"/>
  <c r="J459" i="3"/>
  <c r="J439" i="3"/>
  <c r="J418" i="3"/>
  <c r="J396" i="3"/>
  <c r="J376" i="3"/>
  <c r="J356" i="3"/>
  <c r="I450" i="3"/>
  <c r="I788" i="3"/>
  <c r="I703" i="3"/>
  <c r="I686" i="3"/>
  <c r="I595" i="3"/>
  <c r="I558" i="3"/>
  <c r="I539" i="3"/>
  <c r="I520" i="3"/>
  <c r="I500" i="3"/>
  <c r="I461" i="3"/>
  <c r="I383" i="3"/>
  <c r="I363" i="3"/>
  <c r="I344" i="3"/>
  <c r="J771" i="3"/>
  <c r="J751" i="3"/>
  <c r="J666" i="3"/>
  <c r="J458" i="3"/>
  <c r="J438" i="3"/>
  <c r="J395" i="3"/>
  <c r="J375" i="3"/>
  <c r="I467" i="3"/>
  <c r="I515" i="3"/>
  <c r="I787" i="3"/>
  <c r="I702" i="3"/>
  <c r="I685" i="3"/>
  <c r="I557" i="3"/>
  <c r="I538" i="3"/>
  <c r="I519" i="3"/>
  <c r="I499" i="3"/>
  <c r="I479" i="3"/>
  <c r="I324" i="3"/>
  <c r="J770" i="3"/>
  <c r="J748" i="3"/>
  <c r="J664" i="3"/>
  <c r="J644" i="3"/>
  <c r="J457" i="3"/>
  <c r="J436" i="3"/>
  <c r="I388" i="3"/>
  <c r="I484" i="3"/>
  <c r="I786" i="3"/>
  <c r="I718" i="3"/>
  <c r="I701" i="3"/>
  <c r="I684" i="3"/>
  <c r="I575" i="3"/>
  <c r="I556" i="3"/>
  <c r="I537" i="3"/>
  <c r="I498" i="3"/>
  <c r="I477" i="3"/>
  <c r="J769" i="3"/>
  <c r="J683" i="3"/>
  <c r="J663" i="3"/>
  <c r="J643" i="3"/>
  <c r="J476" i="3"/>
  <c r="J456" i="3"/>
  <c r="J435" i="3"/>
  <c r="J415" i="3"/>
  <c r="I785" i="3"/>
  <c r="I734" i="3"/>
  <c r="I717" i="3"/>
  <c r="I700" i="3"/>
  <c r="I646" i="3"/>
  <c r="I574" i="3"/>
  <c r="I555" i="3"/>
  <c r="I536" i="3"/>
  <c r="I516" i="3"/>
  <c r="I495" i="3"/>
  <c r="I419" i="3"/>
  <c r="J682" i="3"/>
  <c r="J662" i="3"/>
  <c r="J642" i="3"/>
  <c r="J475" i="3"/>
  <c r="J454" i="3"/>
  <c r="J434" i="3"/>
  <c r="I406" i="3"/>
  <c r="I518" i="3"/>
  <c r="I767" i="3"/>
  <c r="I750" i="3"/>
  <c r="I733" i="3"/>
  <c r="I699" i="3"/>
  <c r="I627" i="3"/>
  <c r="I573" i="3"/>
  <c r="I554" i="3"/>
  <c r="I534" i="3"/>
  <c r="I514" i="3"/>
  <c r="I494" i="3"/>
  <c r="I397" i="3"/>
  <c r="J764" i="3"/>
  <c r="J474" i="3"/>
  <c r="J370" i="3"/>
  <c r="I535" i="3"/>
  <c r="I551" i="3"/>
  <c r="I783" i="3"/>
  <c r="I766" i="3"/>
  <c r="I749" i="3"/>
  <c r="I698" i="3"/>
  <c r="I680" i="3"/>
  <c r="I590" i="3"/>
  <c r="I553" i="3"/>
  <c r="I493" i="3"/>
  <c r="I455" i="3"/>
  <c r="J660" i="3"/>
  <c r="J535" i="3"/>
  <c r="J515" i="3"/>
  <c r="J472" i="3"/>
  <c r="I424" i="3"/>
  <c r="I552" i="3"/>
  <c r="I782" i="3"/>
  <c r="I765" i="3"/>
  <c r="I679" i="3"/>
  <c r="I589" i="3"/>
  <c r="I511" i="3"/>
  <c r="I492" i="3"/>
  <c r="I473" i="3"/>
  <c r="J721" i="3"/>
  <c r="J450" i="3"/>
  <c r="J388" i="3"/>
  <c r="I569" i="3"/>
  <c r="I585" i="3"/>
  <c r="J601" i="3"/>
  <c r="I601" i="3"/>
  <c r="I617" i="3"/>
  <c r="I633" i="3"/>
  <c r="I649" i="3"/>
  <c r="I665" i="3"/>
  <c r="J665" i="3"/>
  <c r="I681" i="3"/>
  <c r="I781" i="3"/>
  <c r="I747" i="3"/>
  <c r="I678" i="3"/>
  <c r="I606" i="3"/>
  <c r="I568" i="3"/>
  <c r="I530" i="3"/>
  <c r="I510" i="3"/>
  <c r="I491" i="3"/>
  <c r="I413" i="3"/>
  <c r="I1851" i="2"/>
  <c r="I1835" i="2"/>
  <c r="I1819" i="2"/>
  <c r="I1803" i="2"/>
  <c r="I1787" i="2"/>
  <c r="I1771" i="2"/>
  <c r="I1755" i="2"/>
  <c r="I1739" i="2"/>
  <c r="I1723" i="2"/>
  <c r="I1707" i="2"/>
  <c r="I1691" i="2"/>
  <c r="I1643" i="2"/>
  <c r="I1627" i="2"/>
  <c r="I1611" i="2"/>
  <c r="I1595" i="2"/>
  <c r="I1579" i="2"/>
  <c r="I1563" i="2"/>
  <c r="I1850" i="2"/>
  <c r="I1834" i="2"/>
  <c r="I1818" i="2"/>
  <c r="I1802" i="2"/>
  <c r="I1786" i="2"/>
  <c r="I1770" i="2"/>
  <c r="I1754" i="2"/>
  <c r="I1738" i="2"/>
  <c r="I1722" i="2"/>
  <c r="I1706" i="2"/>
  <c r="I1690" i="2"/>
  <c r="I1674" i="2"/>
  <c r="I1658" i="2"/>
  <c r="I1642" i="2"/>
  <c r="I1626" i="2"/>
  <c r="I1610" i="2"/>
  <c r="I1594" i="2"/>
  <c r="I1578" i="2"/>
  <c r="I1562" i="2"/>
  <c r="I1546" i="2"/>
  <c r="I1530" i="2"/>
  <c r="I1514" i="2"/>
  <c r="I1498" i="2"/>
  <c r="I1482" i="2"/>
  <c r="I1466" i="2"/>
  <c r="I1450" i="2"/>
  <c r="I1434" i="2"/>
  <c r="I1418" i="2"/>
  <c r="I1402" i="2"/>
  <c r="I1386" i="2"/>
  <c r="I1370" i="2"/>
  <c r="I1354" i="2"/>
  <c r="I1338" i="2"/>
  <c r="I1322" i="2"/>
  <c r="I1306" i="2"/>
  <c r="I1290" i="2"/>
  <c r="I1274" i="2"/>
  <c r="I1258" i="2"/>
  <c r="I1242" i="2"/>
  <c r="I1226" i="2"/>
  <c r="I1210" i="2"/>
  <c r="I1194" i="2"/>
  <c r="I1178" i="2"/>
  <c r="I1162" i="2"/>
  <c r="I1146" i="2"/>
  <c r="I1130" i="2"/>
  <c r="I1114" i="2"/>
  <c r="I1098" i="2"/>
  <c r="I1082" i="2"/>
  <c r="I1066" i="2"/>
  <c r="I1050" i="2"/>
  <c r="I1034" i="2"/>
  <c r="I1018" i="2"/>
  <c r="I1002" i="2"/>
  <c r="I986" i="2"/>
  <c r="I970" i="2"/>
  <c r="I954" i="2"/>
  <c r="I938" i="2"/>
  <c r="I922" i="2"/>
  <c r="I906" i="2"/>
  <c r="I890" i="2"/>
  <c r="I874" i="2"/>
  <c r="I858" i="2"/>
  <c r="I842" i="2"/>
  <c r="I826" i="2"/>
  <c r="I810" i="2"/>
  <c r="I794" i="2"/>
  <c r="I778" i="2"/>
  <c r="I762" i="2"/>
  <c r="I746" i="2"/>
  <c r="I730" i="2"/>
  <c r="I714" i="2"/>
  <c r="I698" i="2"/>
  <c r="I682" i="2"/>
  <c r="I666" i="2"/>
  <c r="I650" i="2"/>
  <c r="I634" i="2"/>
  <c r="I618" i="2"/>
  <c r="I602" i="2"/>
  <c r="I586" i="2"/>
  <c r="I570" i="2"/>
  <c r="I554" i="2"/>
  <c r="I538" i="2"/>
  <c r="I522" i="2"/>
  <c r="I506" i="2"/>
  <c r="I490" i="2"/>
  <c r="I474" i="2"/>
  <c r="I458" i="2"/>
  <c r="I442" i="2"/>
  <c r="I426" i="2"/>
  <c r="I410" i="2"/>
  <c r="I394" i="2"/>
  <c r="I378" i="2"/>
  <c r="I362" i="2"/>
  <c r="I346" i="2"/>
  <c r="I330" i="2"/>
  <c r="I314" i="2"/>
  <c r="I298" i="2"/>
  <c r="I282" i="2"/>
  <c r="I266" i="2"/>
  <c r="I250" i="2"/>
  <c r="I234" i="2"/>
  <c r="I218" i="2"/>
  <c r="I202" i="2"/>
  <c r="I186" i="2"/>
  <c r="I170" i="2"/>
  <c r="I154" i="2"/>
  <c r="I138" i="2"/>
  <c r="I122" i="2"/>
  <c r="I106" i="2"/>
  <c r="I90" i="2"/>
  <c r="I74" i="2"/>
  <c r="I58" i="2"/>
  <c r="I42" i="2"/>
  <c r="I26" i="2"/>
  <c r="I10" i="2"/>
  <c r="M9" i="2"/>
  <c r="M7" i="2"/>
  <c r="M5" i="2"/>
  <c r="I1728" i="2"/>
  <c r="I1712" i="2"/>
  <c r="I1680" i="2"/>
  <c r="I1664" i="2"/>
  <c r="I1600" i="2"/>
  <c r="I1568" i="2"/>
  <c r="I1552" i="2"/>
  <c r="I1488" i="2"/>
  <c r="I1472" i="2"/>
  <c r="I1424" i="2"/>
  <c r="I1392" i="2"/>
  <c r="I1344" i="2"/>
  <c r="I1296" i="2"/>
  <c r="I1248" i="2"/>
  <c r="I1216" i="2"/>
  <c r="I1200" i="2"/>
  <c r="I1168" i="2"/>
  <c r="I1152" i="2"/>
  <c r="I1088" i="2"/>
  <c r="I1675" i="2"/>
  <c r="I1659" i="2"/>
  <c r="I1547" i="2"/>
  <c r="I1531" i="2"/>
  <c r="I1515" i="2"/>
  <c r="O9" i="2" l="1"/>
  <c r="M9" i="3"/>
  <c r="M10" i="3"/>
  <c r="M8" i="3"/>
  <c r="M11" i="3" l="1"/>
</calcChain>
</file>

<file path=xl/sharedStrings.xml><?xml version="1.0" encoding="utf-8"?>
<sst xmlns="http://schemas.openxmlformats.org/spreadsheetml/2006/main" count="132925" uniqueCount="11145">
  <si>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</si>
  <si>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</si>
  <si>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</si>
  <si>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</si>
  <si>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</si>
  <si>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</si>
  <si>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</si>
  <si>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</si>
  <si>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</si>
  <si>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</si>
  <si>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</si>
  <si>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</si>
  <si>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</si>
  <si>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</si>
  <si>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</si>
  <si>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</si>
  <si>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</si>
  <si>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</si>
  <si>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</si>
  <si>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</si>
  <si>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</si>
  <si>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</si>
  <si>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</si>
  <si>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</si>
  <si>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</si>
  <si>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</si>
  <si>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</si>
  <si>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</si>
  <si>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</si>
  <si>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</si>
  <si>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</si>
  <si>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</si>
  <si>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</si>
  <si>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</si>
  <si>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</si>
  <si>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</si>
  <si>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</si>
  <si>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</si>
  <si>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</si>
  <si>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</si>
  <si>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</si>
  <si>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</si>
  <si>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</si>
  <si>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</si>
  <si>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</si>
  <si>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</si>
  <si>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</si>
  <si>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</si>
  <si>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</si>
  <si>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</si>
  <si>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</si>
  <si>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</si>
  <si>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</si>
  <si>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</si>
  <si>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</si>
  <si>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</si>
  <si>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</si>
  <si>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</si>
  <si>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</si>
  <si>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</si>
  <si>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</si>
  <si>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</si>
  <si>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</si>
  <si>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</si>
  <si>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</si>
  <si>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</si>
  <si>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</si>
  <si>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</si>
  <si>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</si>
  <si>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</si>
  <si>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</si>
  <si>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</si>
  <si>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</si>
  <si>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</si>
  <si>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</si>
  <si>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</si>
  <si>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</si>
  <si>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</si>
  <si>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</si>
  <si>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</si>
  <si>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</si>
  <si>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</si>
  <si>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</si>
  <si>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</si>
  <si>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</si>
  <si>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</si>
  <si>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</si>
  <si>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</si>
  <si>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</si>
  <si>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</si>
  <si>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</si>
  <si>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</si>
  <si>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</si>
  <si>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</si>
  <si>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</si>
  <si>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</si>
  <si>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</si>
  <si>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</si>
  <si>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</si>
  <si>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</si>
  <si>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</si>
  <si>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</si>
  <si>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</si>
  <si>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</si>
  <si>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</si>
  <si>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</si>
  <si>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</si>
  <si>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</si>
  <si>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</si>
  <si>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</si>
  <si>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</si>
  <si>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</si>
  <si>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</si>
  <si>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</si>
  <si>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</si>
  <si>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</si>
  <si>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</si>
  <si>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</si>
  <si>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</si>
  <si>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</si>
  <si>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</si>
  <si>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</si>
  <si>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</si>
  <si>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</si>
  <si>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</si>
  <si>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</si>
  <si>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</si>
  <si>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</si>
  <si>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</si>
  <si>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</si>
  <si>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</si>
  <si>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</si>
  <si>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</si>
  <si>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</si>
  <si>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</si>
  <si>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</si>
  <si>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</si>
  <si>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</si>
  <si>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</si>
  <si>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</si>
  <si>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</si>
  <si>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</si>
  <si>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</si>
  <si>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</si>
  <si>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</si>
  <si>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</si>
  <si>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</si>
  <si>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</si>
  <si>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</si>
  <si>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</si>
  <si>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</si>
  <si>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</si>
  <si>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</si>
  <si>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</si>
  <si>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</si>
  <si>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</si>
  <si>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</si>
  <si>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</si>
  <si>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</si>
  <si>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</si>
  <si>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</si>
  <si>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</si>
  <si>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</si>
  <si>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</si>
  <si>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</si>
  <si>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</si>
  <si>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</si>
  <si>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</si>
  <si>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</si>
  <si>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</si>
  <si>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</si>
  <si>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</si>
  <si>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</si>
  <si>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</si>
  <si>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</si>
  <si>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</si>
  <si>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</si>
  <si>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</si>
  <si>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</si>
  <si>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</si>
  <si>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</si>
  <si>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</si>
  <si>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</si>
  <si>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</si>
  <si>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</si>
  <si>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</si>
  <si>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</si>
  <si>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</si>
  <si>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</si>
  <si>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</si>
  <si>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</si>
  <si>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</si>
  <si>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</si>
  <si>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</si>
  <si>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</si>
  <si>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</si>
  <si>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</si>
  <si>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</si>
  <si>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</si>
  <si>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</si>
  <si>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</si>
  <si>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</si>
  <si>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</si>
  <si>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</si>
  <si>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</si>
  <si>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</si>
  <si>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</si>
  <si>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</si>
  <si>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</si>
  <si>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</si>
  <si>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</si>
  <si>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</si>
  <si>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</si>
  <si>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</si>
  <si>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</si>
  <si>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</si>
  <si>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</si>
  <si>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</si>
  <si>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</si>
  <si>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</si>
  <si>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</si>
  <si>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</si>
  <si>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</si>
  <si>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</si>
  <si>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</si>
  <si>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</si>
  <si>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</si>
  <si>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</si>
  <si>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</si>
  <si>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</si>
  <si>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</si>
  <si>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</si>
  <si>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</si>
  <si>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</si>
  <si>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</si>
  <si>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</si>
  <si>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</si>
  <si>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</si>
  <si>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</si>
  <si>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</si>
  <si>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</si>
  <si>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</si>
  <si>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</si>
  <si>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</si>
  <si>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</si>
  <si>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</si>
  <si>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</si>
  <si>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</si>
  <si>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</si>
  <si>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</si>
  <si>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</si>
  <si>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</si>
  <si>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</si>
  <si>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</si>
  <si>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</si>
  <si>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</si>
  <si>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</si>
  <si>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</si>
  <si>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</si>
  <si>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</si>
  <si>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</si>
  <si>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</si>
  <si>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</si>
  <si>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</si>
  <si>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</si>
  <si>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</si>
  <si>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</si>
  <si>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</si>
  <si>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</si>
  <si>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</si>
  <si>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</si>
  <si>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</si>
  <si>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</si>
  <si>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</si>
  <si>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</si>
  <si>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</si>
  <si>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</si>
  <si>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</si>
  <si>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</si>
  <si>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</si>
  <si>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</si>
  <si>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</si>
  <si>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</si>
  <si>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</si>
  <si>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</si>
  <si>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</si>
  <si>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</si>
  <si>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</si>
  <si>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</si>
  <si>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</si>
  <si>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</si>
  <si>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</si>
  <si>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</si>
  <si>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</si>
  <si>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</si>
  <si>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</si>
  <si>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</si>
  <si>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</si>
  <si>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</si>
  <si>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</si>
  <si>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</si>
  <si>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</si>
  <si>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</si>
  <si>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</si>
  <si>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</si>
  <si>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</si>
  <si>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</si>
  <si>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</si>
  <si>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</si>
  <si>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</si>
  <si>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</si>
  <si>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</si>
  <si>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</si>
  <si>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</si>
  <si>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</si>
  <si>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</si>
  <si>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</si>
  <si>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</si>
  <si>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</si>
  <si>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</si>
  <si>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</si>
  <si>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</si>
  <si>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</si>
  <si>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</si>
  <si>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</si>
  <si>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</si>
  <si>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</si>
  <si>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</si>
  <si>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</si>
  <si>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</si>
  <si>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</si>
  <si>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</si>
  <si>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</si>
  <si>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</si>
  <si>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</si>
  <si>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</si>
  <si>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</si>
  <si>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</si>
  <si>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</si>
  <si>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</si>
  <si>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</si>
  <si>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</si>
  <si>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</si>
  <si>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</si>
  <si>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</si>
  <si>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</si>
  <si>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</si>
  <si>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</si>
  <si>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</si>
  <si>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</si>
  <si>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</si>
  <si>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</si>
  <si>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</si>
  <si>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</si>
  <si>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</si>
  <si>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</si>
  <si>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</si>
  <si>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</si>
  <si>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</si>
  <si>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</si>
  <si>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</si>
  <si>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</si>
  <si>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</si>
  <si>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</si>
  <si>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</si>
  <si>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</si>
  <si>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</si>
  <si>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</si>
  <si>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</si>
  <si>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</si>
  <si>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</si>
  <si>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</si>
  <si>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</si>
  <si>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</si>
  <si>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</si>
  <si>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</si>
  <si>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</si>
  <si>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</si>
  <si>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</si>
  <si>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</si>
  <si>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</si>
  <si>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</si>
  <si>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</si>
  <si>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</si>
  <si>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</si>
  <si>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</si>
  <si>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</si>
  <si>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</si>
  <si>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</si>
  <si>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</si>
  <si>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</si>
  <si>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</si>
  <si>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</si>
  <si>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</si>
  <si>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</si>
  <si>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</si>
  <si>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</si>
  <si>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</si>
  <si>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</si>
  <si>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</si>
  <si>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</si>
  <si>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</si>
  <si>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</si>
  <si>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</si>
  <si>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</si>
  <si>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</si>
  <si>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</si>
  <si>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</si>
  <si>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</si>
  <si>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</si>
  <si>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</si>
  <si>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</si>
  <si>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</si>
  <si>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</si>
  <si>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</si>
  <si>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</si>
  <si>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</si>
  <si>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</si>
  <si>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</si>
  <si>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</si>
  <si>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</si>
  <si>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</si>
  <si>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</si>
  <si>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</si>
  <si>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</si>
  <si>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</si>
  <si>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</si>
  <si>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</si>
  <si>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</si>
  <si>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</si>
  <si>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</si>
  <si>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</si>
  <si>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</si>
  <si>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</si>
  <si>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</si>
  <si>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</si>
  <si>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</si>
  <si>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</si>
  <si>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</si>
  <si>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</si>
  <si>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</si>
  <si>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</si>
  <si>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</si>
  <si>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</si>
  <si>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</si>
  <si>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</si>
  <si>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</si>
  <si>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</si>
  <si>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</si>
  <si>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</si>
  <si>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</si>
  <si>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</si>
  <si>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</si>
  <si>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</si>
  <si>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</si>
  <si>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</si>
  <si>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</si>
  <si>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</si>
  <si>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</si>
  <si>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</si>
  <si>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</si>
  <si>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</si>
  <si>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</si>
  <si>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</si>
  <si>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</si>
  <si>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</si>
  <si>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</si>
  <si>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</si>
  <si>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</si>
  <si>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</si>
  <si>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</si>
  <si>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</si>
  <si>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</si>
  <si>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</si>
  <si>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</si>
  <si>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</si>
  <si>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</si>
  <si>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</si>
  <si>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</si>
  <si>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</si>
  <si>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</si>
  <si>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</si>
  <si>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</si>
  <si>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</si>
  <si>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</si>
  <si>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</si>
  <si>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</si>
  <si>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</si>
  <si>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</si>
  <si>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</si>
  <si>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</si>
  <si>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</si>
  <si>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</si>
  <si>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</si>
  <si>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</si>
  <si>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</si>
  <si>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</si>
  <si>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</si>
  <si>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</si>
  <si>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</si>
  <si>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</si>
  <si>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</si>
  <si>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</si>
  <si>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</si>
  <si>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</si>
  <si>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</si>
  <si>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</si>
  <si>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</si>
  <si>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</si>
  <si>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</si>
  <si>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</si>
  <si>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</si>
  <si>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</si>
  <si>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</si>
  <si>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</si>
  <si>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</si>
  <si>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</si>
  <si>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</si>
  <si>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</si>
  <si>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</si>
  <si>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</si>
  <si>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</si>
  <si>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</si>
  <si>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</si>
  <si>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</si>
  <si>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</si>
  <si>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</si>
  <si>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</si>
  <si>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</si>
  <si>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</si>
  <si>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</si>
  <si>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</si>
  <si>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</si>
  <si>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</si>
  <si>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</si>
  <si>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</si>
  <si>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</si>
  <si>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</si>
  <si>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</si>
  <si>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</si>
  <si>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</si>
  <si>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</si>
  <si>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</si>
  <si>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</si>
  <si>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</si>
  <si>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</si>
  <si>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</si>
  <si>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</si>
  <si>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</si>
  <si>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</si>
  <si>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</si>
  <si>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</si>
  <si>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</si>
  <si>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</si>
  <si>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</si>
  <si>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</si>
  <si>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</si>
  <si>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</si>
  <si>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</si>
  <si>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</si>
  <si>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</si>
  <si>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</si>
  <si>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</si>
  <si>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</si>
  <si>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</si>
  <si>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</si>
  <si>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</si>
  <si>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</si>
  <si>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</si>
  <si>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</si>
  <si>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</si>
  <si>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</si>
  <si>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</si>
  <si>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</si>
  <si>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</si>
  <si>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</si>
  <si>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</si>
  <si>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</si>
  <si>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</si>
  <si>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</si>
  <si>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</si>
  <si>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</si>
  <si>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</si>
  <si>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</si>
  <si>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</si>
  <si>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</si>
  <si>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</si>
  <si>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</si>
  <si>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</si>
  <si>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</si>
  <si>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</si>
  <si>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</si>
  <si>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</si>
  <si>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</si>
  <si>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</si>
  <si>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</si>
  <si>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</si>
  <si>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</si>
  <si>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</si>
  <si>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</si>
  <si>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</si>
  <si>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</si>
  <si>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</si>
  <si>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</si>
  <si>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</si>
  <si>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</si>
  <si>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</si>
  <si>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</si>
  <si>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</si>
  <si>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</si>
  <si>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</si>
  <si>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</si>
  <si>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</si>
  <si>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</si>
  <si>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</si>
  <si>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</si>
  <si>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</si>
  <si>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</si>
  <si>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</si>
  <si>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</si>
  <si>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</si>
  <si>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</si>
  <si>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</si>
  <si>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</si>
  <si>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</si>
  <si>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</si>
  <si>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</si>
  <si>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</si>
  <si>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</si>
  <si>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</si>
  <si>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</si>
  <si>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</si>
  <si>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</si>
  <si>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</si>
  <si>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</si>
  <si>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</si>
  <si>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</si>
  <si>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</si>
  <si>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</si>
  <si>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</si>
  <si>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</si>
  <si>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</si>
  <si>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</si>
  <si>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</si>
  <si>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</si>
  <si>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</si>
  <si>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</si>
  <si>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</si>
  <si>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</si>
  <si>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</si>
  <si>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</si>
  <si>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</si>
  <si>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</si>
  <si>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</si>
  <si>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</si>
  <si>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</si>
  <si>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</si>
  <si>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</si>
  <si>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</si>
  <si>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</si>
  <si>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</si>
  <si>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</si>
  <si>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</si>
  <si>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</si>
  <si>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</si>
  <si>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</si>
  <si>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</si>
  <si>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</si>
  <si>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</si>
  <si>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</si>
  <si>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</si>
  <si>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</si>
  <si>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</si>
  <si>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</si>
  <si>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</si>
  <si>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</si>
  <si>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</si>
  <si>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</si>
  <si>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</si>
  <si>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</si>
  <si>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</si>
  <si>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</si>
  <si>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</si>
  <si>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</si>
  <si>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</si>
  <si>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</si>
  <si>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</si>
  <si>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</si>
  <si>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</si>
  <si>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</si>
  <si>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</si>
  <si>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</si>
  <si>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</si>
  <si>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</si>
  <si>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</si>
  <si>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</si>
  <si>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</si>
  <si>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</si>
  <si>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</si>
  <si>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</si>
  <si>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</si>
  <si>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</si>
  <si>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</si>
  <si>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</si>
  <si>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</si>
  <si>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</si>
  <si>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</si>
  <si>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</si>
  <si>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</si>
  <si>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</si>
  <si>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</si>
  <si>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</si>
  <si>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</si>
  <si>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</si>
  <si>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</si>
  <si>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</si>
  <si>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</si>
  <si>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</si>
  <si>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</si>
  <si>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</si>
  <si>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</si>
  <si>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</si>
  <si>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</si>
  <si>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</si>
  <si>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</si>
  <si>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</si>
  <si>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</si>
  <si>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</si>
  <si>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</si>
  <si>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</si>
  <si>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</si>
  <si>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</si>
  <si>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</si>
  <si>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</si>
  <si>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</si>
  <si>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</si>
  <si>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</si>
  <si>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</si>
  <si>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</si>
  <si>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</si>
  <si>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</si>
  <si>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</si>
  <si>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</si>
  <si>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</si>
  <si>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</si>
  <si>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</si>
  <si>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</si>
  <si>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</si>
  <si>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</si>
  <si>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</si>
  <si>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</si>
  <si>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</si>
  <si>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</si>
  <si>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</si>
  <si>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</si>
  <si>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</si>
  <si>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</si>
  <si>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</si>
  <si>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</si>
  <si>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</si>
  <si>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</si>
  <si>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</si>
  <si>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</si>
  <si>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</si>
  <si>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</si>
  <si>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</si>
  <si>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</si>
  <si>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</si>
  <si>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</si>
  <si>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</si>
  <si>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</si>
  <si>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</si>
  <si>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</si>
  <si>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</si>
  <si>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</si>
  <si>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</si>
  <si>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</si>
  <si>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</si>
  <si>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</si>
  <si>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</si>
  <si>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</si>
  <si>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</si>
  <si>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</si>
  <si>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</si>
  <si>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</si>
  <si>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</si>
  <si>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</si>
  <si>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</si>
  <si>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</si>
  <si>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</si>
  <si>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</si>
  <si>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</si>
  <si>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</si>
  <si>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</si>
  <si>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</si>
  <si>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</si>
  <si>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</si>
  <si>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</si>
  <si>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</si>
  <si>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</si>
  <si>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</si>
  <si>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</si>
  <si>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</si>
  <si>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</si>
  <si>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</si>
  <si>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</si>
  <si>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</si>
  <si>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</si>
  <si>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</si>
  <si>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</si>
  <si>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</si>
  <si>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</si>
  <si>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</si>
  <si>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</si>
  <si>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</si>
  <si>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</si>
  <si>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</si>
  <si>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</si>
  <si>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</si>
  <si>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</si>
  <si>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</si>
  <si>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</si>
  <si>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</si>
  <si>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</si>
  <si>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</si>
  <si>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</si>
  <si>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</si>
  <si>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</si>
  <si>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</si>
  <si>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</si>
  <si>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</si>
  <si>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</si>
  <si>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</si>
  <si>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</si>
  <si>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</si>
  <si>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</si>
  <si>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</si>
  <si>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</si>
  <si>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</si>
  <si>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</si>
  <si>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</si>
  <si>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</si>
  <si>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</si>
  <si>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</si>
  <si>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</si>
  <si>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</si>
  <si>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</si>
  <si>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</si>
  <si>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</si>
  <si>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</si>
  <si>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</si>
  <si>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</si>
  <si>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</si>
  <si>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</si>
  <si>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</si>
  <si>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</si>
  <si>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</si>
  <si>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</si>
  <si>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</si>
  <si>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</si>
  <si>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</si>
  <si>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</si>
  <si>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</si>
  <si>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</si>
  <si>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</si>
  <si>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</si>
  <si>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</si>
  <si>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</si>
  <si>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</si>
  <si>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</si>
  <si>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</si>
  <si>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</si>
  <si>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</si>
  <si>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</si>
  <si>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</si>
  <si>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</si>
  <si>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</si>
  <si>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</si>
  <si>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</si>
  <si>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</si>
  <si>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</si>
  <si>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</si>
  <si>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</si>
  <si>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</si>
  <si>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</si>
  <si>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</si>
  <si>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</si>
  <si>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</si>
  <si>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</si>
  <si>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</si>
  <si>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</si>
  <si>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</si>
  <si>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</si>
  <si>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</si>
  <si>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</si>
  <si>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</si>
  <si>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</si>
  <si>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</si>
  <si>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</si>
  <si>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</si>
  <si>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</si>
  <si>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</si>
  <si>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</si>
  <si>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</si>
  <si>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</si>
  <si>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</si>
  <si>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</si>
  <si>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</si>
  <si>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</si>
  <si>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</si>
  <si>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</si>
  <si>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</si>
  <si>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</si>
  <si>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</si>
  <si>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</si>
  <si>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</si>
  <si>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</si>
  <si>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</si>
  <si>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</si>
  <si>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</si>
  <si>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</si>
  <si>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</si>
  <si>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</si>
  <si>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</si>
  <si>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</si>
  <si>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</si>
  <si>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</si>
  <si>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</si>
  <si>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</si>
  <si>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</si>
  <si>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</si>
  <si>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</si>
  <si>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</si>
  <si>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</si>
  <si>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</si>
  <si>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</si>
  <si>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</si>
  <si>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</si>
  <si>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</si>
  <si>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</si>
  <si>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</si>
  <si>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</si>
  <si>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</si>
  <si>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</si>
  <si>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</si>
  <si>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</si>
  <si>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</si>
  <si>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</si>
  <si>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</si>
  <si>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</si>
  <si>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</si>
  <si>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</si>
  <si>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</si>
  <si>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</si>
  <si>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</si>
  <si>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</si>
  <si>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</si>
  <si>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</si>
  <si>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</si>
  <si>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</si>
  <si>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</si>
  <si>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</si>
  <si>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</si>
  <si>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</si>
  <si>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</si>
  <si>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</si>
  <si>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</si>
  <si>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</si>
  <si>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</si>
  <si>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</si>
  <si>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</si>
  <si>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</si>
  <si>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</si>
  <si>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</si>
  <si>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</si>
  <si>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</si>
  <si>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</si>
  <si>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</si>
  <si>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</si>
  <si>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</si>
  <si>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</si>
  <si>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</si>
  <si>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</si>
  <si>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</si>
  <si>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</si>
  <si>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</si>
  <si>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</si>
  <si>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</si>
  <si>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</si>
  <si>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</si>
  <si>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</si>
  <si>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</si>
  <si>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</si>
  <si>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</si>
  <si>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</si>
  <si>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</si>
  <si>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</si>
  <si>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</si>
  <si>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</si>
  <si>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</si>
  <si>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</si>
  <si>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</si>
  <si>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</si>
  <si>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</si>
  <si>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</si>
  <si>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</si>
  <si>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</si>
  <si>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</si>
  <si>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</si>
  <si>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</si>
  <si>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</si>
  <si>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</si>
  <si>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</si>
  <si>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</si>
  <si>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</si>
  <si>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</si>
  <si>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</si>
  <si>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</si>
  <si>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</si>
  <si>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</si>
  <si>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</si>
  <si>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</si>
  <si>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</si>
  <si>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</si>
  <si>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</si>
  <si>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</si>
  <si>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</si>
  <si>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</si>
  <si>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</si>
  <si>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</si>
  <si>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</si>
  <si>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</si>
  <si>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</si>
  <si>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</si>
  <si>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</si>
  <si>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</si>
  <si>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</si>
  <si>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</si>
  <si>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</si>
  <si>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</si>
  <si>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</si>
  <si>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</si>
  <si>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</si>
  <si>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</si>
  <si>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</si>
  <si>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</si>
  <si>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</si>
  <si>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</si>
  <si>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</si>
  <si>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</si>
  <si>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</si>
  <si>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</si>
  <si>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</si>
  <si>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</si>
  <si>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</si>
  <si>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</si>
  <si>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</si>
  <si>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</si>
  <si>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</si>
  <si>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</si>
  <si>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</si>
  <si>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</si>
  <si>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</si>
  <si>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</si>
  <si>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</si>
  <si>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</si>
  <si>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</si>
  <si>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</si>
  <si>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</si>
  <si>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</si>
  <si>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</si>
  <si>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</si>
  <si>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</si>
  <si>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</si>
  <si>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</si>
  <si>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</si>
  <si>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</si>
  <si>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</si>
  <si>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</si>
  <si>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</si>
  <si>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</si>
  <si>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</si>
  <si>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</si>
  <si>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</si>
  <si>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</si>
  <si>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</si>
  <si>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</si>
  <si>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</si>
  <si>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</si>
  <si>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</si>
  <si>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</si>
  <si>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</si>
  <si>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</si>
  <si>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</si>
  <si>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</si>
  <si>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</si>
  <si>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</si>
  <si>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</si>
  <si>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</si>
  <si>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</si>
  <si>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</si>
  <si>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</si>
  <si>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</si>
  <si>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</si>
  <si>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</si>
  <si>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</si>
  <si>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</si>
  <si>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</si>
  <si>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</si>
  <si>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</si>
  <si>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</si>
  <si>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</si>
  <si>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</si>
  <si>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</si>
  <si>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</si>
  <si>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</si>
  <si>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</si>
  <si>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</si>
  <si>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</si>
  <si>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</si>
  <si>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</si>
  <si>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</si>
  <si>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</si>
  <si>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</si>
  <si>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</si>
  <si>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</si>
  <si>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</si>
  <si>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</si>
  <si>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</si>
  <si>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</si>
  <si>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</si>
  <si>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</si>
  <si>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</si>
  <si>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</si>
  <si>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</si>
  <si>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</si>
  <si>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</si>
  <si>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</si>
  <si>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</si>
  <si>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</si>
  <si>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</si>
  <si>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</si>
  <si>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</si>
  <si>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</si>
  <si>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</si>
  <si>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</si>
  <si>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</si>
  <si>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</si>
  <si>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</si>
  <si>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</si>
  <si>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</si>
  <si>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</si>
  <si>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</si>
  <si>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</si>
  <si>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</si>
  <si>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</si>
  <si>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</si>
  <si>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</si>
  <si>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</si>
  <si>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</si>
  <si>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</si>
  <si>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</si>
  <si>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</si>
  <si>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</si>
  <si>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</si>
  <si>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</si>
  <si>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</si>
  <si>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</si>
  <si>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</si>
  <si>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</si>
  <si>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</si>
  <si>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</si>
  <si>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</si>
  <si>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</si>
  <si>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</si>
  <si>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</si>
  <si>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</si>
  <si>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</si>
  <si>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</si>
  <si>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</si>
  <si>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</si>
  <si>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</si>
  <si>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</si>
  <si>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</si>
  <si>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</si>
  <si>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</si>
  <si>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</si>
  <si>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</si>
  <si>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</si>
  <si>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</si>
  <si>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</si>
  <si>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</si>
  <si>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</si>
  <si>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</si>
  <si>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</si>
  <si>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</si>
  <si>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</si>
  <si>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</si>
  <si>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</si>
  <si>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</si>
  <si>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</si>
  <si>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</si>
  <si>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</si>
  <si>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</si>
  <si>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</si>
  <si>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</si>
  <si>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</si>
  <si>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</si>
  <si>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</si>
  <si>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</si>
  <si>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</si>
  <si>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</si>
  <si>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</si>
  <si>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</si>
  <si>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</si>
  <si>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</si>
  <si>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</si>
  <si>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</si>
  <si>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</si>
  <si>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</si>
  <si>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</si>
  <si>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</si>
  <si>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</si>
  <si>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</si>
  <si>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</si>
  <si>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</si>
  <si>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</si>
  <si>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</si>
  <si>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</si>
  <si>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</si>
  <si>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</si>
  <si>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</si>
  <si>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</si>
  <si>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</si>
  <si>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</si>
  <si>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</si>
  <si>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</si>
  <si>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</si>
  <si>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</si>
  <si>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</si>
  <si>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</si>
  <si>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</si>
  <si>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</si>
  <si>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</si>
  <si>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</si>
  <si>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</si>
  <si>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</si>
  <si>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</si>
  <si>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</si>
  <si>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</si>
  <si>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</si>
  <si>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</si>
  <si>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</si>
  <si>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</si>
  <si>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</si>
  <si>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</si>
  <si>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</si>
  <si>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</si>
  <si>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</si>
  <si>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</si>
  <si>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</si>
  <si>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</si>
  <si>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</si>
  <si>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</si>
  <si>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</si>
  <si>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</si>
  <si>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</si>
  <si>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</si>
  <si>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</si>
  <si>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</si>
  <si>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</si>
  <si>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</si>
  <si>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</si>
  <si>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</si>
  <si>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</si>
  <si>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</si>
  <si>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</si>
  <si>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</si>
  <si>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</si>
  <si>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</si>
  <si>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</si>
  <si>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</si>
  <si>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</si>
  <si>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</si>
  <si>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</si>
  <si>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</si>
  <si>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</si>
  <si>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</si>
  <si>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</si>
  <si>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</si>
  <si>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</si>
  <si>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</si>
  <si>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</si>
  <si>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</si>
  <si>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</si>
  <si>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</si>
  <si>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</si>
  <si>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</si>
  <si>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</si>
  <si>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</si>
  <si>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</si>
  <si>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</si>
  <si>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</si>
  <si>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</si>
  <si>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</si>
  <si>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</si>
  <si>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</si>
  <si>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</si>
  <si>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</si>
  <si>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</si>
  <si>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</si>
  <si>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</si>
  <si>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</si>
  <si>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</si>
  <si>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</si>
  <si>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</si>
  <si>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</si>
  <si>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</si>
  <si>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</si>
  <si>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</si>
  <si>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</si>
  <si>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</si>
  <si>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</si>
  <si>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</si>
  <si>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</si>
  <si>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</si>
  <si>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</si>
  <si>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</si>
  <si>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</si>
  <si>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</si>
  <si>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</si>
  <si>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</si>
  <si>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</si>
  <si>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</si>
  <si>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</si>
  <si>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</si>
  <si>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</si>
  <si>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</si>
  <si>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</si>
  <si>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</si>
  <si>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</si>
  <si>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</si>
  <si>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</si>
  <si>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</si>
  <si>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</si>
  <si>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</si>
  <si>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</si>
  <si>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</si>
  <si>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</si>
  <si>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</si>
  <si>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</si>
  <si>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</si>
  <si>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</si>
  <si>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</si>
  <si>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</si>
  <si>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</si>
  <si>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</si>
  <si>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</si>
  <si>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</si>
  <si>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</si>
  <si>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</si>
  <si>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</si>
  <si>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</si>
  <si>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</si>
  <si>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</si>
  <si>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</si>
  <si>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</si>
  <si>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</si>
  <si>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</si>
  <si>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</si>
  <si>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</si>
  <si>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</si>
  <si>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</si>
  <si>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</si>
  <si>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</si>
  <si>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</si>
  <si>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</si>
  <si>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</si>
  <si>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</si>
  <si>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</si>
  <si>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</si>
  <si>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</si>
  <si>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</si>
  <si>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</si>
  <si>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</si>
  <si>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</si>
  <si>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</si>
  <si>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</si>
  <si>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</si>
  <si>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</si>
  <si>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</si>
  <si>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</si>
  <si>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</si>
  <si>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</si>
  <si>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</si>
  <si>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</si>
  <si>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</si>
  <si>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</si>
  <si>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</si>
  <si>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</si>
  <si>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</si>
  <si>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</si>
  <si>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</si>
  <si>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</si>
  <si>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</si>
  <si>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</si>
  <si>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</si>
  <si>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</si>
  <si>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</si>
  <si>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</si>
  <si>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</si>
  <si>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</si>
  <si>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</si>
  <si>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</si>
  <si>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</si>
  <si>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</si>
  <si>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</si>
  <si>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</si>
  <si>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</si>
  <si>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</si>
  <si>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</si>
  <si>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</si>
  <si>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</si>
  <si>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</si>
  <si>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</si>
  <si>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</si>
  <si>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</si>
  <si>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</si>
  <si>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</si>
  <si>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</si>
  <si>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</si>
  <si>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</si>
  <si>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</si>
  <si>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</si>
  <si>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</si>
  <si>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</si>
  <si>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</si>
  <si>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</si>
  <si>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</si>
  <si>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</si>
  <si>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</si>
  <si>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</si>
  <si>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</si>
  <si>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</si>
  <si>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</si>
  <si>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</si>
  <si>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</si>
  <si>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</si>
  <si>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</si>
  <si>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</si>
  <si>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</si>
  <si>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</si>
  <si>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</si>
  <si>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</si>
  <si>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</si>
  <si>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</si>
  <si>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</si>
  <si>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</si>
  <si>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</si>
  <si>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</si>
  <si>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</si>
  <si>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</si>
  <si>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</si>
  <si>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</si>
  <si>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</si>
  <si>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</si>
  <si>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</si>
  <si>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</si>
  <si>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</si>
  <si>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</si>
  <si>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</si>
  <si>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</si>
  <si>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</si>
  <si>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</si>
  <si>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</si>
  <si>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</si>
  <si>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</si>
  <si>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</si>
  <si>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</si>
  <si>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</si>
  <si>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</si>
  <si>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</si>
  <si>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</si>
  <si>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</si>
  <si>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</si>
  <si>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</si>
  <si>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</si>
  <si>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</si>
  <si>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</si>
  <si>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</si>
  <si>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</si>
  <si>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</si>
  <si>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</si>
  <si>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</si>
  <si>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</si>
  <si>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</si>
  <si>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</si>
  <si>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</si>
  <si>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</si>
  <si>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</si>
  <si>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</si>
  <si>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</si>
  <si>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</si>
  <si>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</si>
  <si>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</si>
  <si>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</si>
  <si>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</si>
  <si>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</si>
  <si>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</si>
  <si>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</si>
  <si>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</si>
  <si>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</si>
  <si>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</si>
  <si>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</si>
  <si>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</si>
  <si>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</si>
  <si>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</si>
  <si>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</si>
  <si>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</si>
  <si>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</si>
  <si>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</si>
  <si>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</si>
  <si>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</si>
  <si>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</si>
  <si>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</si>
  <si>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</si>
  <si>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</si>
  <si>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</si>
  <si>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</si>
  <si>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</si>
  <si>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</si>
  <si>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</si>
  <si>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</si>
  <si>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</si>
  <si>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</si>
  <si>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</si>
  <si>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</si>
  <si>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</si>
  <si>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</si>
  <si>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</si>
  <si>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</si>
  <si>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</si>
  <si>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</si>
  <si>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</si>
  <si>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</si>
  <si>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</si>
  <si>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</si>
  <si>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</si>
  <si>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</si>
  <si>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</si>
  <si>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</si>
  <si>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</si>
  <si>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</si>
  <si>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</si>
  <si>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</si>
  <si>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</si>
  <si>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</si>
  <si>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</si>
  <si>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</si>
  <si>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</si>
  <si>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</si>
  <si>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</si>
  <si>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</si>
  <si>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</si>
  <si>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</si>
  <si>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</si>
  <si>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</si>
  <si>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</si>
  <si>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</si>
  <si>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</si>
  <si>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</si>
  <si>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</si>
  <si>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</si>
  <si>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</si>
  <si>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</si>
  <si>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</si>
  <si>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</si>
  <si>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</si>
  <si>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</si>
  <si>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</si>
  <si>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</si>
  <si>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</si>
  <si>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</si>
  <si>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</si>
  <si>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</si>
  <si>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</si>
  <si>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</si>
  <si>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</si>
  <si>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</si>
  <si>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</si>
  <si>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</si>
  <si>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</si>
  <si>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</si>
  <si>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</si>
  <si>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</si>
  <si>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</si>
  <si>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</si>
  <si>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</si>
  <si>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</si>
  <si>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</si>
  <si>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</si>
  <si>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</si>
  <si>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</si>
  <si>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</si>
  <si>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</si>
  <si>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</si>
  <si>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</si>
  <si>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</si>
  <si>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</si>
  <si>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</si>
  <si>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</si>
  <si>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</si>
  <si>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</si>
  <si>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</si>
  <si>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</si>
  <si>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</si>
  <si>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</si>
  <si>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</si>
  <si>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</si>
  <si>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</si>
  <si>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</si>
  <si>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</si>
  <si>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</si>
  <si>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</si>
  <si>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</si>
  <si>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</si>
  <si>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</si>
  <si>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</si>
  <si>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</si>
  <si>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</si>
  <si>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</si>
  <si>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</si>
  <si>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</si>
  <si>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</si>
  <si>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</si>
  <si>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</si>
  <si>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</si>
  <si>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</si>
  <si>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</si>
  <si>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</si>
  <si>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</si>
  <si>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</si>
  <si>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</si>
  <si>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</si>
  <si>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</si>
  <si>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</si>
  <si>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</si>
  <si>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</si>
  <si>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</si>
  <si>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</si>
  <si>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</si>
  <si>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</si>
  <si>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</si>
  <si>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</si>
  <si>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</si>
  <si>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</si>
  <si>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</si>
  <si>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</si>
  <si>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</si>
  <si>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</si>
  <si>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</si>
  <si>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</si>
  <si>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</si>
  <si>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</si>
  <si>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</si>
  <si>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</si>
  <si>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</si>
  <si>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</si>
  <si>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</si>
  <si>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</si>
  <si>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</si>
  <si>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</si>
  <si>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</si>
  <si>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</si>
  <si>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</si>
  <si>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</si>
  <si>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</si>
  <si>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</si>
  <si>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</si>
  <si>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</si>
  <si>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</si>
  <si>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</si>
  <si>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</si>
  <si>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</si>
  <si>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</si>
  <si>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</si>
  <si>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</si>
  <si>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</si>
  <si>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</si>
  <si>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</si>
  <si>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</si>
  <si>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</si>
  <si>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</si>
  <si>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</si>
  <si>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</si>
  <si>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</si>
  <si>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</si>
  <si>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</si>
  <si>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</si>
  <si>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</si>
  <si>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</si>
  <si>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</si>
  <si>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</si>
  <si>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</si>
  <si>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</si>
  <si>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</si>
  <si>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</si>
  <si>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</si>
  <si>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</si>
  <si>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</si>
  <si>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</si>
  <si>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</si>
  <si>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</si>
  <si>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</si>
  <si>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</si>
  <si>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</si>
  <si>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</si>
  <si>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</si>
  <si>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</si>
  <si>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</si>
  <si>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</si>
  <si>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</si>
  <si>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</si>
  <si>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</si>
  <si>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</si>
  <si>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</si>
  <si>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</si>
  <si>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</si>
  <si>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</si>
  <si>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</si>
  <si>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</si>
  <si>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</si>
  <si>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</si>
  <si>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</si>
  <si>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</si>
  <si>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</si>
  <si>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</si>
  <si>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</si>
  <si>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</si>
  <si>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</si>
  <si>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</si>
  <si>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</si>
  <si>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</si>
  <si>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</si>
  <si>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</si>
  <si>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</si>
  <si>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</si>
  <si>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</si>
  <si>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</si>
  <si>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</si>
  <si>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</si>
  <si>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</si>
  <si>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</si>
  <si>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</si>
  <si>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</si>
  <si>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</si>
  <si>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</si>
  <si>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</si>
  <si>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</si>
  <si>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</si>
  <si>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</si>
  <si>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</si>
  <si>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</si>
  <si>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</si>
  <si>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</si>
  <si>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</si>
  <si>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</si>
  <si>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</si>
  <si>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</si>
  <si>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</si>
  <si>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</si>
  <si>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</si>
  <si>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</si>
  <si>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</si>
  <si>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</si>
  <si>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</si>
  <si>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</si>
  <si>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</si>
  <si>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</si>
  <si>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</si>
  <si>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</si>
  <si>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</si>
  <si>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</si>
  <si>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</si>
  <si>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</si>
  <si>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</si>
  <si>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</si>
  <si>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</si>
  <si>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</si>
  <si>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</si>
  <si>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</si>
  <si>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</si>
  <si>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</si>
  <si>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</si>
  <si>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</si>
  <si>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</si>
  <si>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</si>
  <si>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</si>
  <si>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</si>
  <si>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</si>
  <si>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</si>
  <si>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</si>
  <si>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</si>
  <si>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</si>
  <si>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</si>
  <si>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</si>
  <si>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</si>
  <si>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</si>
  <si>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</si>
  <si>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</si>
  <si>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</si>
  <si>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</si>
  <si>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</si>
  <si>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</si>
  <si>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</si>
  <si>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</si>
  <si>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</si>
  <si>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</si>
  <si>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</si>
  <si>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</si>
  <si>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</si>
  <si>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</si>
  <si>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</si>
  <si>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</si>
  <si>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</si>
  <si>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</si>
  <si>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</si>
  <si>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</si>
  <si>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</si>
  <si>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</si>
  <si>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</si>
  <si>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</si>
  <si>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</si>
  <si>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</si>
  <si>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</si>
  <si>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</si>
  <si>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</si>
  <si>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</si>
  <si>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</si>
  <si>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</si>
  <si>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</si>
  <si>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</si>
  <si>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</si>
  <si>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</si>
  <si>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</si>
  <si>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</si>
  <si>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</si>
  <si>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</si>
  <si>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</si>
  <si>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</si>
  <si>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</si>
  <si>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</si>
  <si>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</si>
  <si>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</si>
  <si>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</si>
  <si>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</si>
  <si>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</si>
  <si>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</si>
  <si>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</si>
  <si>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</si>
  <si>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</si>
  <si>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</si>
  <si>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</si>
  <si>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</si>
  <si>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</si>
  <si>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</si>
  <si>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</si>
  <si>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</si>
  <si>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</si>
  <si>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</si>
  <si>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</si>
  <si>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</si>
  <si>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</si>
  <si>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</si>
  <si>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</si>
  <si>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</si>
  <si>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</si>
  <si>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</si>
  <si>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</si>
  <si>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</si>
  <si>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</si>
  <si>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</si>
  <si>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</si>
  <si>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</si>
  <si>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</si>
  <si>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</si>
  <si>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</si>
  <si>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</si>
  <si>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</si>
  <si>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</si>
  <si>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</si>
  <si>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</si>
  <si>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</si>
  <si>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</si>
  <si>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</si>
  <si>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</si>
  <si>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</si>
  <si>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</si>
  <si>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</si>
  <si>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</si>
  <si>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</si>
  <si>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</si>
  <si>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</si>
  <si>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</si>
  <si>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</si>
  <si>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</si>
  <si>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</si>
  <si>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</si>
  <si>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</si>
  <si>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</si>
  <si>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</si>
  <si>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</si>
  <si>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</si>
  <si>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</si>
  <si>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</si>
  <si>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</si>
  <si>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</si>
  <si>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</si>
  <si>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</si>
  <si>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</si>
  <si>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</si>
  <si>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</si>
  <si>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</si>
  <si>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</si>
  <si>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</si>
  <si>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</si>
  <si>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</si>
  <si>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</si>
  <si>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</si>
  <si>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</si>
  <si>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</si>
  <si>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</si>
  <si>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</si>
  <si>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</si>
  <si>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</si>
  <si>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</si>
  <si>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</si>
  <si>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</si>
  <si>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</si>
  <si>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</si>
  <si>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</si>
  <si>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</si>
  <si>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</si>
  <si>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</si>
  <si>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</si>
  <si>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</si>
  <si>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</si>
  <si>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</si>
  <si>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</si>
  <si>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</si>
  <si>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</si>
  <si>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</si>
  <si>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</si>
  <si>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</si>
  <si>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</si>
  <si>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</si>
  <si>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</si>
  <si>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</si>
  <si>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</si>
  <si>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</si>
  <si>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</si>
  <si>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</si>
  <si>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</si>
  <si>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</si>
  <si>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</si>
  <si>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</si>
  <si>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</si>
  <si>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</si>
  <si>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</si>
  <si>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</si>
  <si>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</si>
  <si>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</si>
  <si>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</si>
  <si>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</si>
  <si>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</si>
  <si>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</si>
  <si>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</si>
  <si>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</si>
  <si>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</si>
  <si>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</si>
  <si>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</si>
  <si>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</si>
  <si>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</si>
  <si>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</si>
  <si>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</si>
  <si>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</si>
  <si>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</si>
  <si>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</si>
  <si>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</si>
  <si>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</si>
  <si>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</si>
  <si>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</si>
  <si>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</si>
  <si>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</si>
  <si>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</si>
  <si>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</si>
  <si>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</si>
  <si>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</si>
  <si>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</si>
  <si>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</si>
  <si>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</si>
  <si>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</si>
  <si>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</si>
  <si>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</si>
  <si>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</si>
  <si>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</si>
  <si>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</si>
  <si>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</si>
  <si>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</si>
  <si>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</si>
  <si>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</si>
  <si>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</si>
  <si>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</si>
  <si>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</si>
  <si>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</si>
  <si>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</si>
  <si>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</si>
  <si>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</si>
  <si>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</si>
  <si>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</si>
  <si>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</si>
  <si>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</si>
  <si>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</si>
  <si>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</si>
  <si>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</si>
  <si>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</si>
  <si>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</si>
  <si>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</si>
  <si>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</si>
  <si>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</si>
  <si>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</si>
  <si>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</si>
  <si>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</si>
  <si>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</si>
  <si>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</si>
  <si>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</si>
  <si>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</si>
  <si>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</si>
  <si>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</si>
  <si>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</si>
  <si>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</si>
  <si>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</si>
  <si>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</si>
  <si>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</si>
  <si>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</si>
  <si>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</si>
  <si>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</si>
  <si>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</si>
  <si>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</si>
  <si>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</si>
  <si>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</si>
  <si>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</si>
  <si>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</si>
  <si>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</si>
  <si>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</si>
  <si>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</si>
  <si>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</si>
  <si>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</si>
  <si>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</si>
  <si>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</si>
  <si>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</si>
  <si>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</si>
  <si>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</si>
  <si>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</si>
  <si>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</si>
  <si>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</si>
  <si>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</si>
  <si>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</si>
  <si>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</si>
  <si>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</si>
  <si>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</si>
  <si>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</si>
  <si>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</si>
  <si>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</si>
  <si>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</si>
  <si>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</si>
  <si>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</si>
  <si>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</si>
  <si>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</si>
  <si>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</si>
  <si>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</si>
  <si>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</si>
  <si>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</si>
  <si>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</si>
  <si>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</si>
  <si>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</si>
  <si>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</si>
  <si>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</si>
  <si>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</si>
  <si>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</si>
  <si>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</si>
  <si>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</si>
  <si>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</si>
  <si>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</si>
  <si>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</si>
  <si>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</si>
  <si>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</si>
  <si>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</si>
  <si>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</si>
  <si>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</si>
  <si>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</si>
  <si>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</si>
  <si>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</si>
  <si>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</si>
  <si>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</si>
  <si>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</si>
  <si>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</si>
  <si>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</si>
  <si>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</si>
  <si>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</si>
  <si>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</si>
  <si>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</si>
  <si>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</si>
  <si>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</si>
  <si>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</si>
  <si>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</si>
  <si>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</si>
  <si>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</si>
  <si>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</si>
  <si>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</si>
  <si>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</si>
  <si>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</si>
  <si>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</si>
  <si>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</si>
  <si>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</si>
  <si>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</si>
  <si>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</si>
  <si>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</si>
  <si>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</si>
  <si>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</si>
  <si>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</si>
  <si>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</si>
  <si>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</si>
  <si>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</si>
  <si>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</si>
  <si>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</si>
  <si>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</si>
  <si>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</si>
  <si>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</si>
  <si>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</si>
  <si>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</si>
  <si>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</si>
  <si>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</si>
  <si>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</si>
  <si>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</si>
  <si>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</si>
  <si>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</si>
  <si>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</si>
  <si>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</si>
  <si>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</si>
  <si>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</si>
  <si>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</si>
  <si>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</si>
  <si>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</si>
  <si>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</si>
  <si>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</si>
  <si>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</si>
  <si>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</si>
  <si>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</si>
  <si>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</si>
  <si>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</si>
  <si>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</si>
  <si>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</si>
  <si>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</si>
  <si>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</si>
  <si>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</si>
  <si>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</si>
  <si>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</si>
  <si>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</si>
  <si>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</si>
  <si>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</si>
  <si>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</si>
  <si>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</si>
  <si>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</si>
  <si>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</si>
  <si>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</si>
  <si>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</si>
  <si>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</si>
  <si>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</si>
  <si>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</si>
  <si>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</si>
  <si>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</si>
  <si>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</si>
  <si>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</si>
  <si>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</si>
  <si>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</si>
  <si>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</si>
  <si>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</si>
  <si>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</si>
  <si>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</si>
  <si>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</si>
  <si>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</si>
  <si>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</si>
  <si>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</si>
  <si>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</si>
  <si>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</si>
  <si>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</si>
  <si>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</si>
  <si>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</si>
  <si>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</si>
  <si>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</si>
  <si>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</si>
  <si>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</si>
  <si>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</si>
  <si>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</si>
  <si>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</si>
  <si>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</si>
  <si>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</si>
  <si>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</si>
  <si>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</si>
  <si>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</si>
  <si>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</si>
  <si>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</si>
  <si>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</si>
  <si>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</si>
  <si>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</si>
  <si>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</si>
  <si>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</si>
  <si>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</si>
  <si>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</si>
  <si>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</si>
  <si>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</si>
  <si>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</si>
  <si>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</si>
  <si>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</si>
  <si>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</si>
  <si>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</si>
  <si>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</si>
  <si>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</si>
  <si>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</si>
  <si>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</si>
  <si>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</si>
  <si>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</si>
  <si>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</si>
  <si>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</si>
  <si>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</si>
  <si>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</si>
  <si>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</si>
  <si>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</si>
  <si>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</si>
  <si>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</si>
  <si>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</si>
  <si>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</si>
  <si>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</si>
  <si>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</si>
  <si>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</si>
  <si>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</si>
  <si>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</si>
  <si>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</si>
  <si>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</si>
  <si>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</si>
  <si>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</si>
  <si>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</si>
  <si>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</si>
  <si>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</si>
  <si>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</si>
  <si>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</si>
  <si>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</si>
  <si>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</si>
  <si>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</si>
  <si>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</si>
  <si>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</si>
  <si>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</si>
  <si>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</si>
  <si>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</si>
  <si>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</si>
  <si>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</si>
  <si>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</si>
  <si>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</si>
  <si>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</si>
  <si>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</si>
  <si>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</si>
  <si>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</si>
  <si>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</si>
  <si>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</si>
  <si>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</si>
  <si>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</si>
  <si>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</si>
  <si>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</si>
  <si>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</si>
  <si>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</si>
  <si>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</si>
  <si>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</si>
  <si>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</si>
  <si>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</si>
  <si>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</si>
  <si>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</si>
  <si>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</si>
  <si>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</si>
  <si>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</si>
  <si>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</si>
  <si>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</si>
  <si>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</si>
  <si>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</si>
  <si>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</si>
  <si>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</si>
  <si>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</si>
  <si>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</si>
  <si>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</si>
  <si>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</si>
  <si>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</si>
  <si>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</si>
  <si>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</si>
  <si>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</si>
  <si>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</si>
  <si>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</si>
  <si>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</si>
  <si>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</si>
  <si>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</si>
  <si>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</si>
  <si>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</si>
  <si>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</si>
  <si>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</si>
  <si>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</si>
  <si>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</si>
  <si>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</si>
  <si>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</si>
  <si>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</si>
  <si>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</si>
  <si>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</si>
  <si>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</si>
  <si>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</si>
  <si>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</si>
  <si>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</si>
  <si>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</si>
  <si>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</si>
  <si>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</si>
  <si>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</si>
  <si>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</si>
  <si>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</si>
  <si>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</si>
  <si>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</si>
  <si>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</si>
  <si>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</si>
  <si>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</si>
  <si>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</si>
  <si>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</si>
  <si>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</si>
  <si>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</si>
  <si>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</si>
  <si>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</si>
  <si>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</si>
  <si>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</si>
  <si>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</si>
  <si>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</si>
  <si>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</si>
  <si>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</si>
  <si>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</si>
  <si>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</si>
  <si>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</si>
  <si>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</si>
  <si>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</si>
  <si>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</si>
  <si>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</si>
  <si>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</si>
  <si>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</si>
  <si>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</si>
  <si>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</si>
  <si>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</si>
  <si>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</si>
  <si>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</si>
  <si>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</si>
  <si>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</si>
  <si>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</si>
  <si>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</si>
  <si>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</si>
  <si>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</si>
  <si>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</si>
  <si>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</si>
  <si>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</si>
  <si>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</si>
  <si>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</si>
  <si>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</si>
  <si>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</si>
  <si>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</si>
  <si>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</si>
  <si>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</si>
  <si>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</si>
  <si>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</si>
  <si>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</si>
  <si>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</si>
  <si>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</si>
  <si>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</si>
  <si>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</si>
  <si>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</si>
  <si>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</si>
  <si>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</si>
  <si>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</si>
  <si>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</si>
  <si>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</si>
  <si>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</si>
  <si>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</si>
  <si>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</si>
  <si>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</si>
  <si>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</si>
  <si>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</si>
  <si>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</si>
  <si>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</si>
  <si>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</si>
  <si>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</si>
  <si>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</si>
  <si>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</si>
  <si>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</si>
  <si>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</si>
  <si>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</si>
  <si>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</si>
  <si>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</si>
  <si>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</si>
  <si>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</si>
  <si>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</si>
  <si>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</si>
  <si>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</si>
  <si>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</si>
  <si>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</si>
  <si>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</si>
  <si>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</si>
  <si>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</si>
  <si>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</si>
  <si>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</si>
  <si>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</si>
  <si>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</si>
  <si>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</si>
  <si>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</si>
  <si>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</si>
  <si>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</si>
  <si>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</si>
  <si>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</si>
  <si>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</si>
  <si>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</si>
  <si>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</si>
  <si>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</si>
  <si>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</si>
  <si>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</si>
  <si>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</si>
  <si>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</si>
  <si>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</si>
  <si>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</si>
  <si>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</si>
  <si>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</si>
  <si>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</si>
  <si>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</si>
  <si>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</si>
  <si>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</si>
  <si>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</si>
  <si>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</si>
  <si>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</si>
  <si>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</si>
  <si>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</si>
  <si>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</si>
  <si>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</si>
  <si>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</si>
  <si>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</si>
  <si>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</si>
  <si>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</si>
  <si>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</si>
  <si>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</si>
  <si>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</si>
  <si>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</si>
  <si>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</si>
  <si>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</si>
  <si>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</si>
  <si>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</si>
  <si>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</si>
  <si>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</si>
  <si>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</si>
  <si>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</si>
  <si>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</si>
  <si>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</si>
  <si>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</si>
  <si>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</si>
  <si>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</si>
  <si>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</si>
  <si>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</si>
  <si>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</si>
  <si>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</si>
  <si>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</si>
  <si>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</si>
  <si>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</si>
  <si>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</si>
  <si>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</si>
  <si>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</si>
  <si>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</si>
  <si>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</si>
  <si>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</si>
  <si>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</si>
  <si>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</si>
  <si>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</si>
  <si>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</si>
  <si>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</si>
  <si>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</si>
  <si>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</si>
  <si>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</si>
  <si>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</si>
  <si>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</si>
  <si>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</si>
  <si>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</si>
  <si>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</si>
  <si>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</si>
  <si>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</si>
  <si>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</si>
  <si>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</si>
  <si>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</si>
  <si>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</si>
  <si>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</si>
  <si>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</si>
  <si>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</si>
  <si>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</si>
  <si>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</si>
  <si>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</si>
  <si>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</si>
  <si>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</si>
  <si>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</si>
  <si>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</si>
  <si>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</si>
  <si>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</si>
  <si>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</si>
  <si>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</si>
  <si>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</si>
  <si>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</si>
  <si>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</si>
  <si>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</si>
  <si>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</si>
  <si>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</si>
  <si>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</si>
  <si>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</si>
  <si>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</si>
  <si>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</si>
  <si>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</si>
  <si>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</si>
  <si>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</si>
  <si>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</si>
  <si>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</si>
  <si>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</si>
  <si>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</si>
  <si>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</si>
  <si>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</si>
  <si>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</si>
  <si>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</si>
  <si>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</si>
  <si>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</si>
  <si>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</si>
  <si>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</si>
  <si>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</si>
  <si>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</si>
  <si>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</si>
  <si>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</si>
  <si>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</si>
  <si>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</si>
  <si>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</si>
  <si>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</si>
  <si>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</si>
  <si>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</si>
  <si>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</si>
  <si>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</si>
  <si>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</si>
  <si>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</si>
  <si>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</si>
  <si>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</si>
  <si>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</si>
  <si>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</si>
  <si>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</si>
  <si>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</si>
  <si>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</si>
  <si>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</si>
  <si>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</si>
  <si>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</si>
  <si>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</si>
  <si>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</si>
  <si>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</si>
  <si>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</si>
  <si>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</si>
  <si>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</si>
  <si>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</si>
  <si>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</si>
  <si>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</si>
  <si>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</si>
  <si>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</si>
  <si>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</si>
  <si>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</si>
  <si>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</si>
  <si>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</si>
  <si>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</si>
  <si>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</si>
  <si>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</si>
  <si>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</si>
  <si>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</si>
  <si>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</si>
  <si>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</si>
  <si>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</si>
  <si>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</si>
  <si>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</si>
  <si>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</si>
  <si>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</si>
  <si>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</si>
  <si>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</si>
  <si>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</si>
  <si>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</si>
  <si>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</si>
  <si>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</si>
  <si>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</si>
  <si>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</si>
  <si>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</si>
  <si>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</si>
  <si>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</si>
  <si>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</si>
  <si>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</si>
  <si>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</si>
  <si>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</si>
  <si>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</si>
  <si>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</si>
  <si>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</si>
  <si>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</si>
  <si>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</si>
  <si>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</si>
  <si>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</si>
  <si>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</si>
  <si>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</si>
  <si>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</si>
  <si>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</si>
  <si>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</si>
  <si>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</si>
  <si>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</si>
  <si>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</si>
  <si>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</si>
  <si>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</si>
  <si>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</si>
  <si>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</si>
  <si>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</si>
  <si>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</si>
  <si>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</si>
  <si>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</si>
  <si>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</si>
  <si>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</si>
  <si>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</si>
  <si>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</si>
  <si>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</si>
  <si>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</si>
  <si>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</si>
  <si>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</si>
  <si>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</si>
  <si>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</si>
  <si>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</si>
  <si>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</si>
  <si>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</si>
  <si>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</si>
  <si>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</si>
  <si>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</si>
  <si>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</si>
  <si>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</si>
  <si>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</si>
  <si>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</si>
  <si>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</si>
  <si>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</si>
  <si>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</si>
  <si>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</si>
  <si>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</si>
  <si>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</si>
  <si>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</si>
  <si>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</si>
  <si>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</si>
  <si>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</si>
  <si>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</si>
  <si>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</si>
  <si>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</si>
  <si>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</si>
  <si>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</si>
  <si>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</si>
  <si>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</si>
  <si>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</si>
  <si>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</si>
  <si>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</si>
  <si>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</si>
  <si>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</si>
  <si>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</si>
  <si>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</si>
  <si>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</si>
  <si>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</si>
  <si>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</si>
  <si>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</si>
  <si>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</si>
  <si>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</si>
  <si>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</si>
  <si>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</si>
  <si>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</si>
  <si>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</si>
  <si>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</si>
  <si>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</si>
  <si>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</si>
  <si>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</si>
  <si>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</si>
  <si>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</si>
  <si>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</si>
  <si>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</si>
  <si>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</si>
  <si>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</si>
  <si>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</si>
  <si>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</si>
  <si>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</si>
  <si>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</si>
  <si>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</si>
  <si>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</si>
  <si>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</si>
  <si>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</si>
  <si>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</si>
  <si>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</si>
  <si>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</si>
  <si>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</si>
  <si>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</si>
  <si>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</si>
  <si>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</si>
  <si>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</si>
  <si>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</si>
  <si>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</si>
  <si>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</si>
  <si>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</si>
  <si>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</si>
  <si>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</si>
  <si>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</si>
  <si>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</si>
  <si>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</si>
  <si>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</si>
  <si>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</si>
  <si>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</si>
  <si>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</si>
  <si>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</si>
  <si>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</si>
  <si>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</si>
  <si>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</si>
  <si>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</si>
  <si>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</si>
  <si>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</si>
  <si>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</si>
  <si>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</si>
  <si>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</si>
  <si>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</si>
  <si>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</si>
  <si>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</si>
  <si>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</si>
  <si>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</si>
  <si>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</si>
  <si>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</si>
  <si>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</si>
  <si>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</si>
  <si>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</si>
  <si>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</si>
  <si>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</si>
  <si>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</si>
  <si>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</si>
  <si>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</si>
  <si>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</si>
  <si>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</si>
  <si>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</si>
  <si>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</si>
  <si>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</si>
  <si>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</si>
  <si>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</si>
  <si>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</si>
  <si>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</si>
  <si>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</si>
  <si>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</si>
  <si>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</si>
  <si>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</si>
  <si>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</si>
  <si>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</si>
  <si>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</si>
  <si>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</si>
  <si>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</si>
  <si>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</si>
  <si>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</si>
  <si>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</si>
  <si>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</si>
  <si>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</si>
  <si>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</si>
  <si>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</si>
  <si>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</si>
  <si>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</si>
  <si>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</si>
  <si>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</si>
  <si>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</si>
  <si>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</si>
  <si>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</si>
  <si>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</si>
  <si>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</si>
  <si>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</si>
  <si>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</si>
  <si>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</si>
  <si>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</si>
  <si>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</si>
  <si>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</si>
  <si>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</si>
  <si>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</si>
  <si>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</si>
  <si>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</si>
  <si>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</si>
  <si>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</si>
  <si>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</si>
  <si>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</si>
  <si>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</si>
  <si>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</si>
  <si>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</si>
  <si>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</si>
  <si>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</si>
  <si>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</si>
  <si>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</si>
  <si>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</si>
  <si>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</si>
  <si>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</si>
  <si>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</si>
  <si>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</si>
  <si>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</si>
  <si>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</si>
  <si>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</si>
  <si>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</si>
  <si>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</si>
  <si>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</si>
  <si>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</si>
  <si>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</si>
  <si>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</si>
  <si>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</si>
  <si>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</si>
  <si>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</si>
  <si>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</si>
  <si>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</si>
  <si>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</si>
  <si>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</si>
  <si>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</si>
  <si>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</si>
  <si>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</si>
  <si>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</si>
  <si>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</si>
  <si>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</si>
  <si>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</si>
  <si>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</si>
  <si>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</si>
  <si>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</si>
  <si>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</si>
  <si>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</si>
  <si>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</si>
  <si>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</si>
  <si>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</si>
  <si>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</si>
  <si>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</si>
  <si>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</si>
  <si>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</si>
  <si>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</si>
  <si>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</si>
  <si>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</si>
  <si>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</si>
  <si>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</si>
  <si>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</si>
  <si>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</si>
  <si>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</si>
  <si>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</si>
  <si>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</si>
  <si>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</si>
  <si>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</si>
  <si>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</si>
  <si>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</si>
  <si>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</si>
  <si>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</si>
  <si>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</si>
  <si>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</si>
  <si>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</si>
  <si>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</si>
  <si>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</si>
  <si>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</si>
  <si>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</si>
  <si>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</si>
  <si>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</si>
  <si>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</si>
  <si>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</si>
  <si>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</si>
  <si>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</si>
  <si>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</si>
  <si>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</si>
  <si>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</si>
  <si>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</si>
  <si>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</si>
  <si>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</si>
  <si>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</si>
  <si>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</si>
  <si>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</si>
  <si>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</si>
  <si>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</si>
  <si>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</si>
  <si>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</si>
  <si>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</si>
  <si>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</si>
  <si>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</si>
  <si>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</si>
  <si>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</si>
  <si>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</si>
  <si>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</si>
  <si>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</si>
  <si>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</si>
  <si>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</si>
  <si>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</si>
  <si>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</si>
  <si>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</si>
  <si>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</si>
  <si>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</si>
  <si>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</si>
  <si>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</si>
  <si>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</si>
  <si>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</si>
  <si>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</si>
  <si>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</si>
  <si>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</si>
  <si>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</si>
  <si>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</si>
  <si>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</si>
  <si>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</si>
  <si>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</si>
  <si>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</si>
  <si>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</si>
  <si>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</si>
  <si>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</si>
  <si>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</si>
  <si>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</si>
  <si>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</si>
  <si>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</si>
  <si>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</si>
  <si>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</si>
  <si>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</si>
  <si>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</si>
  <si>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</si>
  <si>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</si>
  <si>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</si>
  <si>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</si>
  <si>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</si>
  <si>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</si>
  <si>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</si>
  <si>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</si>
  <si>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</si>
  <si>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</si>
  <si>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</si>
  <si>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</si>
  <si>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</si>
  <si>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</si>
  <si>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</si>
  <si>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</si>
  <si>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</si>
  <si>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</si>
  <si>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</si>
  <si>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</si>
  <si>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</si>
  <si>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</si>
  <si>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</si>
  <si>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</si>
  <si>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</si>
  <si>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</si>
  <si>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</si>
  <si>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</si>
  <si>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</si>
  <si>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</si>
  <si>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</si>
  <si>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</si>
  <si>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</si>
  <si>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</si>
  <si>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</si>
  <si>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</si>
  <si>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</si>
  <si>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</si>
  <si>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</si>
  <si>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</si>
  <si>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</si>
  <si>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</si>
  <si>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</si>
  <si>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</si>
  <si>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</si>
  <si>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</si>
  <si>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</si>
  <si>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</si>
  <si>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</si>
  <si>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</si>
  <si>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</si>
  <si>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</si>
  <si>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</si>
  <si>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</si>
  <si>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</si>
  <si>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</si>
  <si>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</si>
  <si>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</si>
  <si>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</si>
  <si>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</si>
  <si>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</si>
  <si>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</si>
  <si>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</si>
  <si>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</si>
  <si>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</si>
  <si>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</si>
  <si>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</si>
  <si>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</si>
  <si>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</si>
  <si>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</si>
  <si>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</si>
  <si>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</si>
  <si>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</si>
  <si>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</si>
  <si>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</si>
  <si>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</si>
  <si>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</si>
  <si>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</si>
  <si>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</si>
  <si>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</si>
  <si>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</si>
  <si>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</si>
  <si>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</si>
  <si>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</si>
  <si>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</si>
  <si>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</si>
  <si>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</si>
  <si>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</si>
  <si>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</si>
  <si>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</si>
  <si>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</si>
  <si>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</si>
  <si>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</si>
  <si>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</si>
  <si>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</si>
  <si>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</si>
  <si>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</si>
  <si>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</si>
  <si>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</si>
  <si>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</si>
  <si>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</si>
  <si>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</si>
  <si>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</si>
  <si>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</si>
  <si>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</si>
  <si>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</si>
  <si>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</si>
  <si>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</si>
  <si>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</si>
  <si>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</si>
  <si>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</si>
  <si>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</si>
  <si>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</si>
  <si>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</si>
  <si>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</si>
  <si>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</si>
  <si>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</si>
  <si>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</si>
  <si>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</si>
  <si>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</si>
  <si>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</si>
  <si>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</si>
  <si>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</si>
  <si>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</si>
  <si>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</si>
  <si>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</si>
  <si>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</si>
  <si>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</si>
  <si>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</si>
  <si>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</si>
  <si>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</si>
  <si>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</si>
  <si>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</si>
  <si>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</si>
  <si>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</si>
  <si>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</si>
  <si>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</si>
  <si>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</si>
  <si>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</si>
  <si>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</si>
  <si>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</si>
  <si>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</si>
  <si>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</si>
  <si>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</si>
  <si>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</si>
  <si>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</si>
  <si>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</si>
  <si>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</si>
  <si>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</si>
  <si>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</si>
  <si>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</si>
  <si>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</si>
  <si>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</si>
  <si>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</si>
  <si>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</si>
  <si>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</si>
  <si>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</si>
  <si>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</si>
  <si>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</si>
  <si>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</si>
  <si>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</si>
  <si>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</si>
  <si>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</si>
  <si>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</si>
  <si>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</si>
  <si>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</si>
  <si>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</si>
  <si>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</si>
  <si>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</si>
  <si>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</si>
  <si>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</si>
  <si>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</si>
  <si>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</si>
  <si>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</si>
  <si>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</si>
  <si>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</si>
  <si>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</si>
  <si>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</si>
  <si>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</si>
  <si>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</si>
  <si>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</si>
  <si>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</si>
  <si>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</si>
  <si>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</si>
  <si>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</si>
  <si>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</si>
  <si>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</si>
  <si>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</si>
  <si>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</si>
  <si>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</si>
  <si>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</si>
  <si>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</si>
  <si>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</si>
  <si>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</si>
  <si>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</si>
  <si>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</si>
  <si>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</si>
  <si>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</si>
  <si>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</si>
  <si>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</si>
  <si>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</si>
  <si>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</si>
  <si>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</si>
  <si>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</si>
  <si>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</si>
  <si>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</si>
  <si>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</si>
  <si>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</si>
  <si>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</si>
  <si>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</si>
  <si>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</si>
  <si>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</si>
  <si>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</si>
  <si>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</si>
  <si>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</si>
  <si>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</si>
  <si>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</si>
  <si>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</si>
  <si>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</si>
  <si>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</si>
  <si>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</si>
  <si>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</si>
  <si>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</si>
  <si>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</si>
  <si>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</si>
  <si>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</si>
  <si>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</si>
  <si>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</si>
  <si>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</si>
  <si>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</si>
  <si>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</si>
  <si>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</si>
  <si>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</si>
  <si>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</si>
  <si>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</si>
  <si>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</si>
  <si>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</si>
  <si>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</si>
  <si>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</si>
  <si>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</si>
  <si>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</si>
  <si>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</si>
  <si>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</si>
  <si>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</si>
  <si>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</si>
  <si>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</si>
  <si>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</si>
  <si>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</si>
  <si>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</si>
  <si>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</si>
  <si>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</si>
  <si>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</si>
  <si>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</si>
  <si>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</si>
  <si>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</si>
  <si>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</si>
  <si>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</si>
  <si>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</si>
  <si>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</si>
  <si>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</si>
  <si>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</si>
  <si>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</si>
  <si>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</si>
  <si>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</si>
  <si>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</si>
  <si>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</si>
  <si>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</si>
  <si>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</si>
  <si>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</si>
  <si>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</si>
  <si>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</si>
  <si>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</si>
  <si>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</si>
  <si>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</si>
  <si>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</si>
  <si>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</si>
  <si>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</si>
  <si>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</si>
  <si>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</si>
  <si>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</si>
  <si>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</si>
  <si>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</si>
  <si>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</si>
  <si>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</si>
  <si>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</si>
  <si>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</si>
  <si>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</si>
  <si>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</si>
  <si>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</si>
  <si>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</si>
  <si>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</si>
  <si>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</si>
  <si>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</si>
  <si>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</si>
  <si>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</si>
  <si>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</si>
  <si>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</si>
  <si>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</si>
  <si>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</si>
  <si>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</si>
  <si>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</si>
  <si>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</si>
  <si>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</si>
  <si>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</si>
  <si>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</si>
  <si>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</si>
  <si>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</si>
  <si>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</si>
  <si>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</si>
  <si>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</si>
  <si>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</si>
  <si>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</si>
  <si>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</si>
  <si>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</si>
  <si>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</si>
  <si>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</si>
  <si>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</si>
  <si>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</si>
  <si>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</si>
  <si>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</si>
  <si>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</si>
  <si>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</si>
  <si>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</si>
  <si>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</si>
  <si>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</si>
  <si>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</si>
  <si>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</si>
  <si>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</si>
  <si>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</si>
  <si>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</si>
  <si>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</si>
  <si>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</si>
  <si>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</si>
  <si>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</si>
  <si>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</si>
  <si>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</si>
  <si>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</si>
  <si>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</si>
  <si>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</si>
  <si>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</si>
  <si>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</si>
  <si>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</si>
  <si>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</si>
  <si>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</si>
  <si>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</si>
  <si>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</si>
  <si>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</si>
  <si>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</si>
  <si>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</si>
  <si>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</si>
  <si>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</si>
  <si>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</si>
  <si>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</si>
  <si>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</si>
  <si>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</si>
  <si>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</si>
  <si>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</si>
  <si>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</si>
  <si>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</si>
  <si>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</si>
  <si>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</si>
  <si>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</si>
  <si>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</si>
  <si>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</si>
  <si>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</si>
  <si>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</si>
  <si>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</si>
  <si>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</si>
  <si>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</si>
  <si>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</si>
  <si>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</si>
  <si>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</si>
  <si>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</si>
  <si>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</si>
  <si>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</si>
  <si>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</si>
  <si>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</si>
  <si>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</si>
  <si>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</si>
  <si>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</si>
  <si>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</si>
  <si>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</si>
  <si>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</si>
  <si>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</si>
  <si>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</si>
  <si>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</si>
  <si>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</si>
  <si>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</si>
  <si>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</si>
  <si>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</si>
  <si>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</si>
  <si>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</si>
  <si>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</si>
  <si>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</si>
  <si>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</si>
  <si>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</si>
  <si>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</si>
  <si>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</si>
  <si>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</si>
  <si>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</si>
  <si>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</si>
  <si>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</si>
  <si>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</si>
  <si>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</si>
  <si>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</si>
  <si>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</si>
  <si>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</si>
  <si>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</si>
  <si>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</si>
  <si>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</si>
  <si>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</si>
  <si>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</si>
  <si>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</si>
  <si>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</si>
  <si>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</si>
  <si>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</si>
  <si>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</si>
  <si>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</si>
  <si>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</si>
  <si>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</si>
  <si>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</si>
  <si>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</si>
  <si>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</si>
  <si>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</si>
  <si>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</si>
  <si>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</si>
  <si>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</si>
  <si>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</si>
  <si>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</si>
  <si>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</si>
  <si>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</si>
  <si>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</si>
  <si>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</si>
  <si>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</si>
  <si>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</si>
  <si>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</si>
  <si>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</si>
  <si>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</si>
  <si>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</si>
  <si>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</si>
  <si>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</si>
  <si>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</si>
  <si>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</si>
  <si>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</si>
  <si>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</si>
  <si>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</si>
  <si>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</si>
  <si>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</si>
  <si>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</si>
  <si>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</si>
  <si>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</si>
  <si>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</si>
  <si>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</si>
  <si>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</si>
  <si>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</si>
  <si>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</si>
  <si>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</si>
  <si>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</si>
  <si>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</si>
  <si>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</si>
  <si>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</si>
  <si>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</si>
  <si>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</si>
  <si>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</si>
  <si>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</si>
  <si>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</si>
  <si>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</si>
  <si>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</si>
  <si>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</si>
  <si>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</si>
  <si>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</si>
  <si>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</si>
  <si>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</si>
  <si>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</si>
  <si>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</si>
  <si>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</si>
  <si>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</si>
  <si>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</si>
  <si>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</si>
  <si>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</si>
  <si>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</si>
  <si>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</si>
  <si>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</si>
  <si>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</si>
  <si>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</si>
  <si>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</si>
  <si>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</si>
  <si>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</si>
  <si>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</si>
  <si>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</si>
  <si>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</si>
  <si>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</si>
  <si>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</si>
  <si>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</si>
  <si>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</si>
  <si>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</si>
  <si>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</si>
  <si>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</si>
  <si>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</si>
  <si>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</si>
  <si>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</si>
  <si>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</si>
  <si>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</si>
  <si>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</si>
  <si>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</si>
  <si>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</si>
  <si>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</si>
  <si>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</si>
  <si>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</si>
  <si>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</si>
  <si>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</si>
  <si>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</si>
  <si>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</si>
  <si>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</si>
  <si>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</si>
  <si>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</si>
  <si>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</si>
  <si>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</si>
  <si>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</si>
  <si>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</si>
  <si>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</si>
  <si>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</si>
  <si>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</si>
  <si>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</si>
  <si>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</si>
  <si>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</si>
  <si>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</si>
  <si>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</si>
  <si>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</si>
  <si>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</si>
  <si>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</si>
  <si>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</si>
  <si>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</si>
  <si>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</si>
  <si>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</si>
  <si>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</si>
  <si>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</si>
  <si>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</si>
  <si>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</si>
  <si>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</si>
  <si>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</si>
  <si>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</si>
  <si>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</si>
  <si>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</si>
  <si>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</si>
  <si>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</si>
  <si>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</si>
  <si>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</si>
  <si>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</si>
  <si>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</si>
  <si>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</si>
  <si>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</si>
  <si>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</si>
  <si>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</si>
  <si>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</si>
  <si>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</si>
  <si>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</si>
  <si>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</si>
  <si>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</si>
  <si>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</si>
  <si>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</si>
  <si>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</si>
  <si>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</si>
  <si>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</si>
  <si>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</si>
  <si>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</si>
  <si>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</si>
  <si>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</si>
  <si>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</si>
  <si>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</si>
  <si>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</si>
  <si>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</si>
  <si>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</si>
  <si>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</si>
  <si>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</si>
  <si>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</si>
  <si>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</si>
  <si>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</si>
  <si>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</si>
  <si>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</si>
  <si>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</si>
  <si>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</si>
  <si>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</si>
  <si>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</si>
  <si>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</si>
  <si>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</si>
  <si>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</si>
  <si>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</si>
  <si>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</si>
  <si>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</si>
  <si>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</si>
  <si>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</si>
  <si>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</si>
  <si>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</si>
  <si>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</si>
  <si>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</si>
  <si>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</si>
  <si>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</si>
  <si>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</si>
  <si>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</si>
  <si>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</si>
  <si>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</si>
  <si>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</si>
  <si>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</si>
  <si>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</si>
  <si>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</si>
  <si>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</si>
  <si>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</si>
  <si>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</si>
  <si>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</si>
  <si>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</si>
  <si>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</si>
  <si>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</si>
  <si>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</si>
  <si>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</si>
  <si>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</si>
  <si>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</si>
  <si>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</si>
  <si>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</si>
  <si>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</si>
  <si>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</si>
  <si>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</si>
  <si>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</si>
  <si>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</si>
  <si>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</si>
  <si>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</si>
  <si>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</si>
  <si>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</si>
  <si>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</si>
  <si>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</si>
  <si>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</si>
  <si>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</si>
  <si>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</si>
  <si>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</si>
  <si>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</si>
  <si>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</si>
  <si>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</si>
  <si>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</si>
  <si>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</si>
  <si>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</si>
  <si>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</si>
  <si>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</si>
  <si>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</si>
  <si>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</si>
  <si>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</si>
  <si>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</si>
  <si>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</si>
  <si>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</si>
  <si>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</si>
  <si>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</si>
  <si>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</si>
  <si>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</si>
  <si>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</si>
  <si>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</si>
  <si>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</si>
  <si>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</si>
  <si>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</si>
  <si>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</si>
  <si>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</si>
  <si>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</si>
  <si>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</si>
  <si>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</si>
  <si>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</si>
  <si>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</si>
  <si>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</si>
  <si>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</si>
  <si>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</si>
  <si>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</si>
  <si>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</si>
  <si>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</si>
  <si>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</si>
  <si>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</si>
  <si>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</si>
  <si>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</si>
  <si>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</si>
  <si>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</si>
  <si>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</si>
  <si>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</si>
  <si>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</si>
  <si>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</si>
  <si>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</si>
  <si>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</si>
  <si>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</si>
  <si>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</si>
  <si>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</si>
  <si>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</si>
  <si>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</si>
  <si>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</si>
  <si>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</si>
  <si>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</si>
  <si>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</si>
  <si>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</si>
  <si>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</si>
  <si>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</si>
  <si>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</si>
  <si>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</si>
  <si>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</si>
  <si>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</si>
  <si>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</si>
  <si>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</si>
  <si>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</si>
  <si>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</si>
  <si>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</si>
  <si>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</si>
  <si>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</si>
  <si>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</si>
  <si>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</si>
  <si>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</si>
  <si>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</si>
  <si>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</si>
  <si>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</si>
  <si>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</si>
  <si>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</si>
  <si>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</si>
  <si>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</si>
  <si>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</si>
  <si>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</si>
  <si>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</si>
  <si>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</si>
  <si>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</si>
  <si>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</si>
  <si>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</si>
  <si>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</si>
  <si>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</si>
  <si>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</si>
  <si>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</si>
  <si>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</si>
  <si>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</si>
  <si>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</si>
  <si>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</si>
  <si>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</si>
  <si>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</si>
  <si>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</si>
  <si>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</si>
  <si>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</si>
  <si>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</si>
  <si>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</si>
  <si>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</si>
  <si>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</si>
  <si>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</si>
  <si>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</si>
  <si>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</si>
  <si>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</si>
  <si>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</si>
  <si>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</si>
  <si>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</si>
  <si>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</si>
  <si>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</si>
  <si>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</si>
  <si>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</si>
  <si>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</si>
  <si>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</si>
  <si>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</si>
  <si>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</si>
  <si>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</si>
  <si>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</si>
  <si>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</si>
  <si>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</si>
  <si>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</si>
  <si>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</si>
  <si>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</si>
  <si>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</si>
  <si>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</si>
  <si>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</si>
  <si>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</si>
  <si>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</si>
  <si>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</si>
  <si>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</si>
  <si>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</si>
  <si>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</si>
  <si>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</si>
  <si>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</si>
  <si>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</si>
  <si>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</si>
  <si>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</si>
  <si>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</si>
  <si>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</si>
  <si>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</si>
  <si>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</si>
  <si>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</si>
  <si>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</si>
  <si>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</si>
  <si>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</si>
  <si>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</si>
  <si>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</si>
  <si>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</si>
  <si>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</si>
  <si>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</si>
  <si>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</si>
  <si>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</si>
  <si>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</si>
  <si>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</si>
  <si>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</si>
  <si>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</si>
  <si>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</si>
  <si>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</si>
  <si>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</si>
  <si>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</si>
  <si>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</si>
  <si>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</si>
  <si>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</si>
  <si>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</si>
  <si>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</si>
  <si>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</si>
  <si>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</si>
  <si>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</si>
  <si>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</si>
  <si>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</si>
  <si>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</si>
  <si>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</si>
  <si>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</si>
  <si>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</si>
  <si>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</si>
  <si>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</si>
  <si>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</si>
  <si>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</si>
  <si>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</si>
  <si>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</si>
  <si>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</si>
  <si>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</si>
  <si>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</si>
  <si>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</si>
  <si>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</si>
  <si>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</si>
  <si>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</si>
  <si>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</si>
  <si>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</si>
  <si>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</si>
  <si>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</si>
  <si>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</si>
  <si>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</si>
  <si>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</si>
  <si>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</si>
  <si>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</si>
  <si>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</si>
  <si>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</si>
  <si>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</si>
  <si>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</si>
  <si>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</si>
  <si>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</si>
  <si>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</si>
  <si>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</si>
  <si>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</si>
  <si>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</si>
  <si>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</si>
  <si>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</si>
  <si>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</si>
  <si>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</si>
  <si>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</si>
  <si>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</si>
  <si>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</si>
  <si>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</si>
  <si>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</si>
  <si>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</si>
  <si>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</si>
  <si>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</si>
  <si>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</si>
  <si>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</si>
  <si>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</si>
  <si>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</si>
  <si>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</si>
  <si>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</si>
  <si>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</si>
  <si>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</si>
  <si>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</si>
  <si>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</si>
  <si>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</si>
  <si>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</si>
  <si>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</si>
  <si>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</si>
  <si>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</si>
  <si>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</si>
  <si>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</si>
  <si>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</si>
  <si>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</si>
  <si>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</si>
  <si>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</si>
  <si>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</si>
  <si>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</si>
  <si>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</si>
  <si>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</si>
  <si>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</si>
  <si>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</si>
  <si>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</si>
  <si>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</si>
  <si>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</si>
  <si>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</si>
  <si>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</si>
  <si>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</si>
  <si>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</si>
  <si>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</si>
  <si>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</si>
  <si>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</si>
  <si>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</si>
  <si>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</si>
  <si>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</si>
  <si>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</si>
  <si>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</si>
  <si>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</si>
  <si>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</si>
  <si>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</si>
  <si>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</si>
  <si>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</si>
  <si>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</si>
  <si>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</si>
  <si>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</si>
  <si>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</si>
  <si>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</si>
  <si>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</si>
  <si>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</si>
  <si>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</si>
  <si>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</si>
  <si>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</si>
  <si>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</si>
  <si>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</si>
  <si>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</si>
  <si>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</si>
  <si>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</si>
  <si>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</si>
  <si>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</si>
  <si>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</si>
  <si>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</si>
  <si>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</si>
  <si>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</si>
  <si>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</si>
  <si>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</si>
  <si>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</si>
  <si>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</si>
  <si>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</si>
  <si>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</si>
  <si>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</si>
  <si>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</si>
  <si>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</si>
  <si>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</si>
  <si>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</si>
  <si>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</si>
  <si>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</si>
  <si>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</si>
  <si>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</si>
  <si>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</si>
  <si>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</si>
  <si>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</si>
  <si>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</si>
  <si>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</si>
  <si>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</si>
  <si>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</si>
  <si>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</si>
  <si>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</si>
  <si>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</si>
  <si>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</si>
  <si>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</si>
  <si>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</si>
  <si>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</si>
  <si>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</si>
  <si>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</si>
  <si>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</si>
  <si>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</si>
  <si>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</si>
  <si>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</si>
  <si>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</si>
  <si>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</si>
  <si>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</si>
  <si>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</si>
  <si>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</si>
  <si>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</si>
  <si>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</si>
  <si>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</si>
  <si>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</si>
  <si>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</si>
  <si>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</si>
  <si>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</si>
  <si>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</si>
  <si>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</si>
  <si>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</si>
  <si>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</si>
  <si>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</si>
  <si>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</si>
  <si>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</si>
  <si>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</si>
  <si>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</si>
  <si>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</si>
  <si>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</si>
  <si>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</si>
  <si>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</si>
  <si>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</si>
  <si>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</si>
  <si>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</si>
  <si>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</si>
  <si>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</si>
  <si>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</si>
  <si>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</si>
  <si>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</si>
  <si>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</si>
  <si>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</si>
  <si>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</si>
  <si>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</si>
  <si>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</si>
  <si>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</si>
  <si>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</si>
  <si>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</si>
  <si>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</si>
  <si>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</si>
  <si>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</si>
  <si>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</si>
  <si>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</si>
  <si>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</si>
  <si>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</si>
  <si>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</si>
  <si>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</si>
  <si>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</si>
  <si>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</si>
  <si>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</si>
  <si>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</si>
  <si>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</si>
  <si>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</si>
  <si>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</si>
  <si>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</si>
  <si>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</si>
  <si>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</si>
  <si>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</si>
  <si>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</si>
  <si>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</si>
  <si>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</si>
  <si>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</si>
  <si>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</si>
  <si>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</si>
  <si>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</si>
  <si>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</si>
  <si>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</si>
  <si>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</si>
  <si>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</si>
  <si>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</si>
  <si>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</si>
  <si>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</si>
  <si>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</si>
  <si>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</si>
  <si>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</si>
  <si>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</si>
  <si>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</si>
  <si>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</si>
  <si>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</si>
  <si>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</si>
  <si>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</si>
  <si>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</si>
  <si>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</si>
  <si>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</si>
  <si>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</si>
  <si>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</si>
  <si>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</si>
  <si>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</si>
  <si>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</si>
  <si>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</si>
  <si>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</si>
  <si>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</si>
  <si>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</si>
  <si>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</si>
  <si>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</si>
  <si>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</si>
  <si>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</si>
  <si>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</si>
  <si>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</si>
  <si>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</si>
  <si>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</si>
  <si>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</si>
  <si>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</si>
  <si>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</si>
  <si>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</si>
  <si>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</si>
  <si>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</si>
  <si>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</si>
  <si>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</si>
  <si>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</si>
  <si>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</si>
  <si>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</si>
  <si>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</si>
  <si>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</si>
  <si>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</si>
  <si>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</si>
  <si>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</si>
  <si>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</si>
  <si>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</si>
  <si>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</si>
  <si>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</si>
  <si>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</si>
  <si>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</si>
  <si>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</si>
  <si>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</si>
  <si>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</si>
  <si>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</si>
  <si>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</si>
  <si>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</si>
  <si>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</si>
  <si>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</si>
  <si>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</si>
  <si>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</si>
  <si>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</si>
  <si>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</si>
  <si>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</si>
  <si>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</si>
  <si>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</si>
  <si>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</si>
  <si>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</si>
  <si>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</si>
  <si>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</si>
  <si>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</si>
  <si>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</si>
  <si>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</si>
  <si>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</si>
  <si>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</si>
  <si>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</si>
  <si>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</si>
  <si>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</si>
  <si>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</si>
  <si>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</si>
  <si>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</si>
  <si>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</si>
  <si>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</si>
  <si>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</si>
  <si>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</si>
  <si>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</si>
  <si>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</si>
  <si>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</si>
  <si>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</si>
  <si>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</si>
  <si>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</si>
  <si>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</si>
  <si>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</si>
  <si>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</si>
  <si>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</si>
  <si>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</si>
  <si>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</si>
  <si>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</si>
  <si>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</si>
  <si>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</si>
  <si>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</si>
  <si>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</si>
  <si>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</si>
  <si>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</si>
  <si>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</si>
  <si>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</si>
  <si>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</si>
  <si>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</si>
  <si>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</si>
  <si>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</si>
  <si>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</si>
  <si>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</si>
  <si>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</si>
  <si>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</si>
  <si>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</si>
  <si>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</si>
  <si>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</si>
  <si>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</si>
  <si>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</si>
  <si>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</si>
  <si>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</si>
  <si>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</si>
  <si>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</si>
  <si>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</si>
  <si>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</si>
  <si>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</si>
  <si>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</si>
  <si>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</si>
  <si>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</si>
  <si>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</si>
  <si>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</si>
  <si>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</si>
  <si>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</si>
  <si>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</si>
  <si>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</si>
  <si>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</si>
  <si>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</si>
  <si>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</si>
  <si>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</si>
  <si>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</si>
  <si>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</si>
  <si>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</si>
  <si>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</si>
  <si>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</si>
  <si>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</si>
  <si>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</si>
  <si>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</si>
  <si>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</si>
  <si>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</si>
  <si>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</si>
  <si>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</si>
  <si>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</si>
  <si>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</si>
  <si>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</si>
  <si>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</si>
  <si>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</si>
  <si>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</si>
  <si>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</si>
  <si>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</si>
  <si>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</si>
  <si>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</si>
  <si>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</si>
  <si>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</si>
  <si>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</si>
  <si>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</si>
  <si>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</si>
  <si>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</si>
  <si>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</si>
  <si>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</si>
  <si>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</si>
  <si>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</si>
  <si>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</si>
  <si>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</si>
  <si>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</si>
  <si>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</si>
  <si>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</si>
  <si>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</si>
  <si>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</si>
  <si>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</si>
  <si>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</si>
  <si>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</si>
  <si>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</si>
  <si>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</si>
  <si>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</si>
  <si>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</si>
  <si>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</si>
  <si>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</si>
  <si>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</si>
  <si>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</si>
  <si>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</si>
  <si>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</si>
  <si>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</si>
  <si>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</si>
  <si>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</si>
  <si>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</si>
  <si>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</si>
  <si>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</si>
  <si>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</si>
  <si>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</si>
  <si>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</si>
  <si>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</si>
  <si>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</si>
  <si>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</si>
  <si>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</si>
  <si>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</si>
  <si>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</si>
  <si>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</si>
  <si>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</si>
  <si>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</si>
  <si>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</si>
  <si>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</si>
  <si>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</si>
  <si>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</si>
  <si>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</si>
  <si>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</si>
  <si>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</si>
  <si>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</si>
  <si>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</si>
  <si>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</si>
  <si>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</si>
  <si>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</si>
  <si>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</si>
  <si>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</si>
  <si>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</si>
  <si>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</si>
  <si>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</si>
  <si>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</si>
  <si>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</si>
  <si>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</si>
  <si>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</si>
  <si>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</si>
  <si>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</si>
  <si>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</si>
  <si>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</si>
  <si>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</si>
  <si>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</si>
  <si>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</si>
  <si>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</si>
  <si>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</si>
  <si>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</si>
  <si>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</si>
  <si>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</si>
  <si>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</si>
  <si>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</si>
  <si>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</si>
  <si>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</si>
  <si>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</si>
  <si>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</si>
  <si>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</si>
  <si>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</si>
  <si>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</si>
  <si>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</si>
  <si>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</si>
  <si>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</si>
  <si>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</si>
  <si>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</si>
  <si>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</si>
  <si>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</si>
  <si>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</si>
  <si>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</si>
  <si>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</si>
  <si>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</si>
  <si>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</si>
  <si>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</si>
  <si>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</si>
  <si>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</si>
  <si>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</si>
  <si>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</si>
  <si>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</si>
  <si>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</si>
  <si>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</si>
  <si>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</si>
  <si>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</si>
  <si>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</si>
  <si>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</si>
  <si>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</si>
  <si>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</si>
  <si>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</si>
  <si>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</si>
  <si>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</si>
  <si>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</si>
  <si>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</si>
  <si>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</si>
  <si>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</si>
  <si>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</si>
  <si>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</si>
  <si>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</si>
  <si>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</si>
  <si>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</si>
  <si>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</si>
  <si>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</si>
  <si>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</si>
  <si>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</si>
  <si>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</si>
  <si>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</si>
  <si>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</si>
  <si>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</si>
  <si>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</si>
  <si>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</si>
  <si>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</si>
  <si>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</si>
  <si>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</si>
  <si>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</si>
  <si>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</si>
  <si>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</si>
  <si>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</si>
  <si>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</si>
  <si>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</si>
  <si>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</si>
  <si>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</si>
  <si>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</si>
  <si>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</si>
  <si>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</si>
  <si>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</si>
  <si>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</si>
  <si>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</si>
  <si>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</si>
  <si>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</si>
  <si>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</si>
  <si>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</si>
  <si>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</si>
  <si>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</si>
  <si>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</si>
  <si>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</si>
  <si>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</si>
  <si>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</si>
  <si>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</si>
  <si>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</si>
  <si>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</si>
  <si>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</si>
  <si>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</si>
  <si>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</si>
  <si>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</si>
  <si>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</si>
  <si>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</si>
  <si>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</si>
  <si>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</si>
  <si>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</si>
  <si>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</si>
  <si>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</si>
  <si>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</si>
  <si>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</si>
  <si>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</si>
  <si>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</si>
  <si>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</si>
  <si>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</si>
  <si>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</si>
  <si>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</si>
  <si>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</si>
  <si>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</si>
  <si>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</si>
  <si>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</si>
  <si>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</si>
  <si>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</si>
  <si>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</si>
  <si>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</si>
  <si>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</si>
  <si>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</si>
  <si>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</si>
  <si>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</si>
  <si>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</si>
  <si>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</si>
  <si>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</si>
  <si>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</si>
  <si>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</si>
  <si>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</si>
  <si>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</si>
  <si>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</si>
  <si>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</si>
  <si>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</si>
  <si>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</si>
  <si>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</si>
  <si>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</si>
  <si>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</si>
  <si>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</si>
  <si>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</si>
  <si>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</si>
  <si>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</si>
  <si>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</si>
  <si>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</si>
  <si>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</si>
  <si>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</si>
  <si>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</si>
  <si>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</si>
  <si>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</si>
  <si>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</si>
  <si>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</si>
  <si>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</si>
  <si>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</si>
  <si>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</si>
  <si>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</si>
  <si>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</si>
  <si>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</si>
  <si>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</si>
  <si>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</si>
  <si>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</si>
  <si>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</si>
  <si>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</si>
  <si>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</si>
  <si>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</si>
  <si>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</si>
  <si>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</si>
  <si>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</si>
  <si>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</si>
  <si>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</si>
  <si>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</si>
  <si>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</si>
  <si>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</si>
  <si>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</si>
  <si>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</si>
  <si>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</si>
  <si>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</si>
  <si>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</si>
  <si>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</si>
  <si>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</si>
  <si>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</si>
  <si>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</si>
  <si>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</si>
  <si>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</si>
  <si>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</si>
  <si>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</si>
  <si>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</si>
  <si>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</si>
  <si>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</si>
  <si>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</si>
  <si>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</si>
  <si>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</si>
  <si>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</si>
  <si>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</si>
  <si>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</si>
  <si>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</si>
  <si>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</si>
  <si>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</si>
  <si>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</si>
  <si>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</si>
  <si>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</si>
  <si>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</si>
  <si>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</si>
  <si>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</si>
  <si>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</si>
  <si>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</si>
  <si>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</si>
  <si>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</si>
  <si>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</si>
  <si>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</si>
  <si>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</si>
  <si>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</si>
  <si>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</si>
  <si>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</si>
  <si>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</si>
  <si>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</si>
  <si>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</si>
  <si>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</si>
  <si>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</si>
  <si>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</si>
  <si>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</si>
  <si>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</si>
  <si>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</si>
  <si>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</si>
  <si>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</si>
  <si>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</si>
  <si>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</si>
  <si>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</si>
  <si>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</si>
  <si>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</si>
  <si>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</si>
  <si>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</si>
  <si>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</si>
  <si>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</si>
  <si>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</si>
  <si>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</si>
  <si>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</si>
  <si>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</si>
  <si>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</si>
  <si>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</si>
  <si>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</si>
  <si>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</si>
  <si>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</si>
  <si>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</si>
  <si>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</si>
  <si>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</si>
  <si>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</si>
  <si>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</si>
  <si>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</si>
  <si>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</si>
  <si>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</si>
  <si>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</si>
  <si>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</si>
  <si>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</si>
  <si>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</si>
  <si>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</si>
  <si>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</si>
  <si>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</si>
  <si>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</si>
  <si>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</si>
  <si>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</si>
  <si>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</si>
  <si>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</si>
  <si>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</si>
  <si>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</si>
  <si>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</si>
  <si>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</si>
  <si>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</si>
  <si>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</si>
  <si>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</si>
  <si>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</si>
  <si>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</si>
  <si>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</si>
  <si>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</si>
  <si>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</si>
  <si>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</si>
  <si>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</si>
  <si>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</si>
  <si>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</si>
  <si>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</si>
  <si>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</si>
  <si>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</si>
  <si>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</si>
  <si>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</si>
  <si>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</si>
  <si>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</si>
  <si>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</si>
  <si>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</si>
  <si>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</si>
  <si>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</si>
  <si>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</si>
  <si>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</si>
  <si>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</si>
  <si>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</si>
  <si>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</si>
  <si>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</si>
  <si>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</si>
  <si>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</si>
  <si>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</si>
  <si>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</si>
  <si>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</si>
  <si>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</si>
  <si>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</si>
  <si>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</si>
  <si>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</si>
  <si>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</si>
  <si>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</si>
  <si>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</si>
  <si>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</si>
  <si>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</si>
  <si>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</si>
  <si>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</si>
  <si>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</si>
  <si>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</si>
  <si>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</si>
  <si>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</si>
  <si>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</si>
  <si>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</si>
  <si>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</si>
  <si>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</si>
  <si>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</si>
  <si>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</si>
  <si>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</si>
  <si>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</si>
  <si>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</si>
  <si>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</si>
  <si>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</si>
  <si>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</si>
  <si>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</si>
  <si>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</si>
  <si>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</si>
  <si>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</si>
  <si>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</si>
  <si>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</si>
  <si>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</si>
  <si>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</si>
  <si>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</si>
  <si>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</si>
  <si>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</si>
  <si>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</si>
  <si>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</si>
  <si>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</si>
  <si>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</si>
  <si>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</si>
  <si>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</si>
  <si>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</si>
  <si>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</si>
  <si>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</si>
  <si>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</si>
  <si>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</si>
  <si>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</si>
  <si>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</si>
  <si>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</si>
  <si>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</si>
  <si>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</si>
  <si>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</si>
  <si>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</si>
  <si>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</si>
  <si>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</si>
  <si>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</si>
  <si>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</si>
  <si>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</si>
  <si>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</si>
  <si>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</si>
  <si>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</si>
  <si>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</si>
  <si>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</si>
  <si>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</si>
  <si>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</si>
  <si>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</si>
  <si>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</si>
  <si>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</si>
  <si>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</si>
  <si>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</si>
  <si>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</si>
  <si>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</si>
  <si>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</si>
  <si>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</si>
  <si>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</si>
  <si>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</si>
  <si>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</si>
  <si>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</si>
  <si>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</si>
  <si>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</si>
  <si>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</si>
  <si>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</si>
  <si>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</si>
  <si>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</si>
  <si>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</si>
  <si>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</si>
  <si>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</si>
  <si>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</si>
  <si>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</si>
  <si>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</si>
  <si>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</si>
  <si>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</si>
  <si>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</si>
  <si>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</si>
  <si>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</si>
  <si>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</si>
  <si>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</si>
  <si>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</si>
  <si>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</si>
  <si>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</si>
  <si>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</si>
  <si>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</si>
  <si>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</si>
  <si>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</si>
  <si>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</si>
  <si>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</si>
  <si>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</si>
  <si>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</si>
  <si>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</si>
  <si>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</si>
  <si>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</si>
  <si>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</si>
  <si>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</si>
  <si>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</si>
  <si>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</si>
  <si>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</si>
  <si>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</si>
  <si>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</si>
  <si>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</si>
  <si>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</si>
  <si>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</si>
  <si>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</si>
  <si>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</si>
  <si>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</si>
  <si>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</si>
  <si>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</si>
  <si>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</si>
  <si>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</si>
  <si>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</si>
  <si>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</si>
  <si>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</si>
  <si>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</si>
  <si>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</si>
  <si>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</si>
  <si>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</si>
  <si>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</si>
  <si>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</si>
  <si>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</si>
  <si>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</si>
  <si>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</si>
  <si>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</si>
  <si>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</si>
  <si>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</si>
  <si>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</si>
  <si>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</si>
  <si>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</si>
  <si>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</si>
  <si>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</si>
  <si>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</si>
  <si>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</si>
  <si>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</si>
  <si>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</si>
  <si>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</si>
  <si>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</si>
  <si>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</si>
  <si>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</si>
  <si>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</si>
  <si>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</si>
  <si>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</si>
  <si>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</si>
  <si>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</si>
  <si>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</si>
  <si>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</si>
  <si>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</si>
  <si>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</si>
  <si>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</si>
  <si>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</si>
  <si>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</si>
  <si>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</si>
  <si>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</si>
  <si>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</si>
  <si>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</si>
  <si>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</si>
  <si>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</si>
  <si>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</si>
  <si>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</si>
  <si>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</si>
  <si>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</si>
  <si>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</si>
  <si>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</si>
  <si>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</si>
  <si>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</si>
  <si>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</si>
  <si>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</si>
  <si>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</si>
  <si>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</si>
  <si>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</si>
  <si>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</si>
  <si>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</si>
  <si>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</si>
  <si>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</si>
  <si>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</si>
  <si>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</si>
  <si>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</si>
  <si>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</si>
  <si>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</si>
  <si>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</si>
  <si>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</si>
  <si>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</si>
  <si>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</si>
  <si>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</si>
  <si>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</si>
  <si>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</si>
  <si>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</si>
  <si>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</si>
  <si>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</si>
  <si>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</si>
  <si>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</si>
  <si>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</si>
  <si>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</si>
  <si>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</si>
  <si>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</si>
  <si>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</si>
  <si>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</si>
  <si>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</si>
  <si>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</si>
  <si>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</si>
  <si>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</si>
  <si>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</si>
  <si>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</si>
  <si>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</si>
  <si>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</si>
  <si>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</si>
  <si>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</si>
  <si>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</si>
  <si>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</si>
  <si>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</si>
  <si>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</si>
  <si>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</si>
  <si>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</si>
  <si>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</si>
  <si>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</si>
  <si>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</si>
  <si>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</si>
  <si>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</si>
  <si>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</si>
  <si>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</si>
  <si>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</si>
  <si>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</si>
  <si>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</si>
  <si>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</si>
  <si>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</si>
  <si>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</si>
  <si>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</si>
  <si>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</si>
  <si>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</si>
  <si>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</si>
  <si>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</si>
  <si>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</si>
  <si>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</si>
  <si>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</si>
  <si>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</si>
  <si>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</si>
  <si>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</si>
  <si>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</si>
  <si>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</si>
  <si>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</si>
  <si>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</si>
  <si>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</si>
  <si>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</si>
  <si>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</si>
  <si>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</si>
  <si>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</si>
  <si>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</si>
  <si>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</si>
  <si>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</si>
  <si>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</si>
  <si>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</si>
  <si>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</si>
  <si>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</si>
  <si>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</si>
  <si>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</si>
  <si>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</si>
  <si>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</si>
  <si>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</si>
  <si>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</si>
  <si>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</si>
  <si>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</si>
  <si>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</si>
  <si>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</si>
  <si>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</si>
  <si>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</si>
  <si>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</si>
  <si>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</si>
  <si>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</si>
  <si>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</si>
  <si>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</si>
  <si>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</si>
  <si>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</si>
  <si>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</si>
  <si>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</si>
  <si>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</si>
  <si>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</si>
  <si>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</si>
  <si>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</si>
  <si>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</si>
  <si>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</si>
  <si>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</si>
  <si>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</si>
  <si>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</si>
  <si>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</si>
  <si>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</si>
  <si>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</si>
  <si>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</si>
  <si>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</si>
  <si>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</si>
  <si>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</si>
  <si>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</si>
  <si>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</si>
  <si>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</si>
  <si>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</si>
  <si>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</si>
  <si>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</si>
  <si>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</si>
  <si>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</si>
  <si>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</si>
  <si>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</si>
  <si>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</si>
  <si>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</si>
  <si>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</si>
  <si>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</si>
  <si>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</si>
  <si>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</si>
  <si>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</si>
  <si>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</si>
  <si>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</si>
  <si>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</si>
  <si>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</si>
  <si>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</si>
  <si>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</si>
  <si>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</si>
  <si>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</si>
  <si>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</si>
  <si>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</si>
  <si>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</si>
  <si>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</si>
  <si>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</si>
  <si>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</si>
  <si>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</si>
  <si>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</si>
  <si>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</si>
  <si>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</si>
  <si>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</si>
  <si>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</si>
  <si>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</si>
  <si>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</si>
  <si>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</si>
  <si>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</si>
  <si>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</si>
  <si>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</si>
  <si>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</si>
  <si>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</si>
  <si>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</si>
  <si>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</si>
  <si>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</si>
  <si>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</si>
  <si>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</si>
  <si>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</si>
  <si>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</si>
  <si>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</si>
  <si>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</si>
  <si>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</si>
  <si>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</si>
  <si>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</si>
  <si>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</si>
  <si>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</si>
  <si>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</si>
  <si>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</si>
  <si>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</si>
  <si>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</si>
  <si>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</si>
  <si>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</si>
  <si>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</si>
  <si>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</si>
  <si>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</si>
  <si>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</si>
  <si>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</si>
  <si>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</si>
  <si>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</si>
  <si>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</si>
  <si>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</si>
  <si>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</si>
  <si>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</si>
  <si>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</si>
  <si>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</si>
  <si>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</si>
  <si>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</si>
  <si>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</si>
  <si>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</si>
  <si>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</si>
  <si>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</si>
  <si>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</si>
  <si>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</si>
  <si>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</si>
  <si>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</si>
  <si>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</si>
  <si>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</si>
  <si>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</si>
  <si>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</si>
  <si>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</si>
  <si>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</si>
  <si>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</si>
  <si>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</si>
  <si>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</si>
  <si>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</si>
  <si>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</si>
  <si>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</si>
  <si>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</si>
  <si>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</si>
  <si>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</si>
  <si>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</si>
  <si>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</si>
  <si>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</si>
  <si>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</si>
  <si>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</si>
  <si>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</si>
  <si>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</si>
  <si>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</si>
  <si>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</si>
  <si>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</si>
  <si>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</si>
  <si>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</si>
  <si>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</si>
  <si>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</si>
  <si>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</si>
  <si>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</si>
  <si>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</si>
  <si>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</si>
  <si>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</si>
  <si>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</si>
  <si>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</si>
  <si>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</si>
  <si>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</si>
  <si>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</si>
  <si>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</si>
  <si>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</si>
  <si>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</si>
  <si>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</si>
  <si>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</si>
  <si>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</si>
  <si>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</si>
  <si>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</si>
  <si>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</si>
  <si>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</si>
  <si>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</si>
  <si>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</si>
  <si>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</si>
  <si>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</si>
  <si>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</si>
  <si>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</si>
  <si>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</si>
  <si>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</si>
  <si>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</si>
  <si>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</si>
  <si>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</si>
  <si>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</si>
  <si>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</si>
  <si>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</si>
  <si>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</si>
  <si>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</si>
  <si>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</si>
  <si>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</si>
  <si>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</si>
  <si>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</si>
  <si>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</si>
  <si>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</si>
  <si>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</si>
  <si>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</si>
  <si>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</si>
  <si>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</si>
  <si>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</si>
  <si>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</si>
  <si>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</si>
  <si>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</si>
  <si>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</si>
  <si>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</si>
  <si>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</si>
  <si>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</si>
  <si>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</si>
  <si>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</si>
  <si>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</si>
  <si>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</si>
  <si>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</si>
  <si>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</si>
  <si>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</si>
  <si>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</si>
  <si>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</si>
  <si>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</si>
  <si>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</si>
  <si>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</si>
  <si>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</si>
  <si>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</si>
  <si>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</si>
  <si>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</si>
  <si>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</si>
  <si>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</si>
  <si>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</si>
  <si>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</si>
  <si>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</si>
  <si>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</si>
  <si>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</si>
  <si>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</si>
  <si>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</si>
  <si>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</si>
  <si>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</si>
  <si>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</si>
  <si>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</si>
  <si>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</si>
  <si>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</si>
  <si>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</si>
  <si>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</si>
  <si>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</si>
  <si>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</si>
  <si>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</si>
  <si>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</si>
  <si>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</si>
  <si>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</si>
  <si>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</si>
  <si>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</si>
  <si>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</si>
  <si>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</si>
  <si>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</si>
  <si>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</si>
  <si>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</si>
  <si>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</si>
  <si>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</si>
  <si>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</si>
  <si>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</si>
  <si>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</si>
  <si>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</si>
  <si>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</si>
  <si>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</si>
  <si>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</si>
  <si>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</si>
  <si>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</si>
  <si>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</si>
  <si>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</si>
  <si>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</si>
  <si>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</si>
  <si>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</si>
  <si>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</si>
  <si>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</si>
  <si>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</si>
  <si>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</si>
  <si>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</si>
  <si>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</si>
  <si>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</si>
  <si>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</si>
  <si>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</si>
  <si>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</si>
  <si>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</si>
  <si>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</si>
  <si>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</si>
  <si>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</si>
  <si>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</si>
  <si>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</si>
  <si>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</si>
  <si>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</si>
  <si>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</si>
  <si>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</si>
  <si>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</si>
  <si>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</si>
  <si>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</si>
  <si>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</si>
  <si>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</si>
  <si>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</si>
  <si>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</si>
  <si>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</si>
  <si>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</si>
  <si>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</si>
  <si>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</si>
  <si>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</si>
  <si>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</si>
  <si>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</si>
  <si>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</si>
  <si>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</si>
  <si>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</si>
  <si>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</si>
  <si>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</si>
  <si>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</si>
  <si>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</si>
  <si>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</si>
  <si>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</si>
  <si>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</si>
  <si>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</si>
  <si>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</si>
  <si>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</si>
  <si>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</si>
  <si>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</si>
  <si>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</si>
  <si>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</si>
  <si>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</si>
  <si>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</si>
  <si>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</si>
  <si>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</si>
  <si>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</si>
  <si>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</si>
  <si>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</si>
  <si>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</si>
  <si>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</si>
  <si>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</si>
  <si>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</si>
  <si>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</si>
  <si>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</si>
  <si>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</si>
  <si>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</si>
  <si>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</si>
  <si>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</si>
  <si>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</si>
  <si>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</si>
  <si>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</si>
  <si>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</si>
  <si>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</si>
  <si>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</si>
  <si>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</si>
  <si>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</si>
  <si>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</si>
  <si>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</si>
  <si>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</si>
  <si>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</si>
  <si>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</si>
  <si>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</si>
  <si>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</si>
  <si>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</si>
  <si>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</si>
  <si>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</si>
  <si>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</si>
  <si>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</si>
  <si>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</si>
  <si>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</si>
  <si>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</si>
  <si>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</si>
  <si>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</si>
  <si>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</si>
  <si>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</si>
  <si>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</si>
  <si>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</si>
  <si>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</si>
  <si>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</si>
  <si>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</si>
  <si>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</si>
  <si>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</si>
  <si>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</si>
  <si>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</si>
  <si>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</si>
  <si>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</si>
  <si>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</si>
  <si>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</si>
  <si>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</si>
  <si>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</si>
  <si>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</si>
  <si>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</si>
  <si>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</si>
  <si>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</si>
  <si>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</si>
  <si>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</si>
  <si>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</si>
  <si>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</si>
  <si>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</si>
  <si>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</si>
  <si>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</si>
  <si>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</si>
  <si>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</si>
  <si>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</si>
  <si>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</si>
  <si>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</si>
  <si>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</si>
  <si>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</si>
  <si>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</si>
  <si>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</si>
  <si>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</si>
  <si>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</si>
  <si>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</si>
  <si>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</si>
  <si>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</si>
  <si>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</si>
  <si>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</si>
  <si>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</si>
  <si>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</si>
  <si>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</si>
  <si>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</si>
  <si>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</si>
  <si>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</si>
  <si>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</si>
  <si>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</si>
  <si>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</si>
  <si>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</si>
  <si>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</si>
  <si>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</si>
  <si>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</si>
  <si>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</si>
  <si>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</si>
  <si>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</si>
  <si>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</si>
  <si>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</si>
  <si>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</si>
  <si>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</si>
  <si>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</si>
  <si>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</si>
  <si>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</si>
  <si>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</si>
  <si>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</si>
  <si>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</si>
  <si>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</si>
  <si>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</si>
  <si>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</si>
  <si>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</si>
  <si>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</si>
  <si>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</si>
  <si>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</si>
  <si>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</si>
  <si>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</si>
  <si>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</si>
  <si>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</si>
  <si>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</si>
  <si>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</si>
  <si>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</si>
  <si>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</si>
  <si>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</si>
  <si>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</si>
  <si>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</si>
  <si>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</si>
  <si>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</si>
  <si>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</si>
  <si>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</si>
  <si>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</si>
  <si>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</si>
  <si>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</si>
  <si>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</si>
  <si>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</si>
  <si>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</si>
  <si>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</si>
  <si>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</si>
  <si>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</si>
  <si>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</si>
  <si>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</si>
  <si>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</si>
  <si>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</si>
  <si>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</si>
  <si>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</si>
  <si>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</si>
  <si>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</si>
  <si>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</si>
  <si>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</si>
  <si>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</si>
  <si>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</si>
  <si>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</si>
  <si>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</si>
  <si>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</si>
  <si>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</si>
  <si>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</si>
  <si>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</si>
  <si>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</si>
  <si>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</si>
  <si>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</si>
  <si>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</si>
  <si>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</si>
  <si>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</si>
  <si>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</si>
  <si>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</si>
  <si>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</si>
  <si>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</si>
  <si>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</si>
  <si>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</si>
  <si>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</si>
  <si>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</si>
  <si>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</si>
  <si>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</si>
  <si>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</si>
  <si>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</si>
  <si>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</si>
  <si>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</si>
  <si>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</si>
  <si>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</si>
  <si>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</si>
  <si>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</si>
  <si>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</si>
  <si>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</si>
  <si>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</si>
  <si>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</si>
  <si>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</si>
  <si>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</si>
  <si>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</si>
  <si>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</si>
  <si>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</si>
  <si>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</si>
  <si>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</si>
  <si>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</si>
  <si>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</si>
  <si>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</si>
  <si>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</si>
  <si>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</si>
  <si>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</si>
  <si>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</si>
  <si>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</si>
  <si>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</si>
  <si>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</si>
  <si>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</si>
  <si>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</si>
  <si>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</si>
  <si>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</si>
  <si>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</si>
  <si>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</si>
  <si>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</si>
  <si>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</si>
  <si>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</si>
  <si>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</si>
  <si>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</si>
  <si>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</si>
  <si>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</si>
  <si>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</si>
  <si>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</si>
  <si>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</si>
  <si>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</si>
  <si>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</si>
  <si>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</si>
  <si>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</si>
  <si>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</si>
  <si>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</si>
  <si>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</si>
  <si>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</si>
  <si>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</si>
  <si>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</si>
  <si>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</si>
  <si>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</si>
  <si>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</si>
  <si>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</si>
  <si>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</si>
  <si>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</si>
  <si>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</si>
  <si>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</si>
  <si>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</si>
  <si>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</si>
  <si>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</si>
  <si>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</si>
  <si>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</si>
  <si>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</si>
  <si>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</si>
  <si>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</si>
  <si>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</si>
  <si>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</si>
  <si>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</si>
  <si>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</si>
  <si>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</si>
  <si>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</si>
  <si>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</si>
  <si>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</si>
  <si>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</si>
  <si>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</si>
  <si>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</si>
  <si>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</si>
  <si>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</si>
  <si>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</si>
  <si>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</si>
  <si>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</si>
  <si>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</si>
  <si>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</si>
  <si>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</si>
  <si>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</si>
  <si>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</si>
  <si>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</si>
  <si>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</si>
  <si>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</si>
  <si>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</si>
  <si>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</si>
  <si>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</si>
  <si>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</si>
  <si>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</si>
  <si>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</si>
  <si>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</si>
  <si>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</si>
  <si>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</si>
  <si>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</si>
  <si>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</si>
  <si>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</si>
  <si>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</si>
  <si>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</si>
  <si>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</si>
  <si>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</si>
  <si>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</si>
  <si>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</si>
  <si>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</si>
  <si>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</si>
  <si>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</si>
  <si>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</si>
  <si>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</si>
  <si>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</si>
  <si>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</si>
  <si>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</si>
  <si>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</si>
  <si>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</si>
  <si>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</si>
  <si>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</si>
  <si>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</si>
  <si>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</si>
  <si>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</si>
  <si>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</si>
  <si>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</si>
  <si>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</si>
  <si>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</si>
  <si>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</si>
  <si>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</si>
  <si>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</si>
  <si>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</si>
  <si>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</si>
  <si>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</si>
  <si>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</si>
  <si>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</si>
  <si>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</si>
  <si>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</si>
  <si>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</si>
  <si>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</si>
  <si>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</si>
  <si>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</si>
  <si>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</si>
  <si>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</si>
  <si>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</si>
  <si>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</si>
  <si>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</si>
  <si>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</si>
  <si>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</si>
  <si>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</si>
  <si>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</si>
  <si>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</si>
  <si>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</si>
  <si>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</si>
  <si>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</si>
  <si>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</si>
  <si>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</si>
  <si>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</si>
  <si>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</si>
  <si>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</si>
  <si>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</si>
  <si>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</si>
  <si>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</si>
  <si>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</si>
  <si>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</si>
  <si>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</si>
  <si>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</si>
  <si>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</si>
  <si>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</si>
  <si>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</si>
  <si>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</si>
  <si>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</si>
  <si>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</si>
  <si>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</si>
  <si>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</si>
  <si>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</si>
  <si>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</si>
  <si>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</si>
  <si>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</si>
  <si>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</si>
  <si>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</si>
  <si>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</si>
  <si>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</si>
  <si>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</si>
  <si>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</si>
  <si>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</si>
  <si>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</si>
  <si>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</si>
  <si>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</si>
  <si>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</si>
  <si>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</si>
  <si>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</si>
  <si>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</si>
  <si>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</si>
  <si>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</si>
  <si>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</si>
  <si>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</si>
  <si>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</si>
  <si>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</si>
  <si>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</si>
  <si>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</si>
  <si>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</si>
  <si>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</si>
  <si>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</si>
  <si>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</si>
  <si>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</si>
  <si>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</si>
  <si>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</si>
  <si>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</si>
  <si>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</si>
  <si>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</si>
  <si>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</si>
  <si>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</si>
  <si>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</si>
  <si>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</si>
  <si>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</si>
  <si>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</si>
  <si>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</si>
  <si>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</si>
  <si>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</si>
  <si>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</si>
  <si>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</si>
  <si>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</si>
  <si>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</si>
  <si>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</si>
  <si>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</si>
  <si>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</si>
  <si>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</si>
  <si>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</si>
  <si>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</si>
  <si>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</si>
  <si>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</si>
  <si>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</si>
  <si>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</si>
  <si>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</si>
  <si>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</si>
  <si>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</si>
  <si>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</si>
  <si>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</si>
  <si>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</si>
  <si>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</si>
  <si>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</si>
  <si>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</si>
  <si>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</si>
  <si>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</si>
  <si>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</si>
  <si>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</si>
  <si>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</si>
  <si>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</si>
  <si>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</si>
  <si>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</si>
  <si>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</si>
  <si>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</si>
  <si>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</si>
  <si>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</si>
  <si>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</si>
  <si>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</si>
  <si>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</si>
  <si>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</si>
  <si>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</si>
  <si>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</si>
  <si>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</si>
  <si>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</si>
  <si>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</si>
  <si>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</si>
  <si>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</si>
  <si>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</si>
  <si>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</si>
  <si>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</si>
  <si>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</si>
  <si>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</si>
  <si>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</si>
  <si>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</si>
  <si>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</si>
  <si>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</si>
  <si>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</si>
  <si>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</si>
  <si>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</si>
  <si>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</si>
  <si>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</si>
  <si>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</si>
  <si>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</si>
  <si>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</si>
  <si>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</si>
  <si>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</si>
  <si>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</si>
  <si>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</si>
  <si>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</si>
  <si>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</si>
  <si>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</si>
  <si>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</si>
  <si>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</si>
  <si>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</si>
  <si>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</si>
  <si>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</si>
  <si>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</si>
  <si>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</si>
  <si>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</si>
  <si>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</si>
  <si>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</si>
  <si>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</si>
  <si>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</si>
  <si>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</si>
  <si>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</si>
  <si>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</si>
  <si>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</si>
  <si>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</si>
  <si>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</si>
  <si>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</si>
  <si>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</si>
  <si>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</si>
  <si>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</si>
  <si>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</si>
  <si>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</si>
  <si>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</si>
  <si>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</si>
  <si>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</si>
  <si>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</si>
  <si>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</si>
  <si>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</si>
  <si>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</si>
  <si>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</si>
  <si>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</si>
  <si>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</si>
  <si>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</si>
  <si>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</si>
  <si>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</si>
  <si>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</si>
  <si>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</si>
  <si>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</si>
  <si>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</si>
  <si>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</si>
  <si>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</si>
  <si>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</si>
  <si>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</si>
  <si>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</si>
  <si>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</si>
  <si>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</si>
  <si>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</si>
  <si>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</si>
  <si>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</si>
  <si>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</si>
  <si>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</si>
  <si>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</si>
  <si>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</si>
  <si>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</si>
  <si>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</si>
  <si>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</si>
  <si>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</si>
  <si>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</si>
  <si>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</si>
  <si>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</si>
  <si>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</si>
  <si>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</si>
  <si>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</si>
  <si>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</si>
  <si>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</si>
  <si>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</si>
  <si>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</si>
  <si>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</si>
  <si>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</si>
  <si>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</si>
  <si>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</si>
  <si>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</si>
  <si>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</si>
  <si>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</si>
  <si>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</si>
  <si>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</si>
  <si>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</si>
  <si>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</si>
  <si>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</si>
  <si>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</si>
  <si>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</si>
  <si>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</si>
  <si>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</si>
  <si>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</si>
  <si>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</si>
  <si>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</si>
  <si>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</si>
  <si>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</si>
  <si>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</si>
  <si>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</si>
  <si>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</si>
  <si>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</si>
  <si>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</si>
  <si>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</si>
  <si>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</si>
  <si>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</si>
  <si>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</si>
  <si>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</si>
  <si>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</si>
  <si>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</si>
  <si>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</si>
  <si>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</si>
  <si>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</si>
  <si>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</si>
  <si>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</si>
  <si>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</si>
  <si>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</si>
  <si>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</si>
  <si>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</si>
  <si>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</si>
  <si>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</si>
  <si>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</si>
  <si>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</si>
  <si>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</si>
  <si>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</si>
  <si>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</si>
  <si>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</si>
  <si>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</si>
  <si>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</si>
  <si>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</si>
  <si>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</si>
  <si>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</si>
  <si>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</si>
  <si>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</si>
  <si>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</si>
  <si>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</si>
  <si>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</si>
  <si>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</si>
  <si>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</si>
  <si>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</si>
  <si>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</si>
  <si>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</si>
  <si>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</si>
  <si>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</si>
  <si>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</si>
  <si>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</si>
  <si>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</si>
  <si>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</si>
  <si>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</si>
  <si>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</si>
  <si>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</si>
  <si>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</si>
  <si>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</si>
  <si>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</si>
  <si>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</si>
  <si>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</si>
  <si>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</si>
  <si>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</si>
  <si>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</si>
  <si>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</si>
  <si>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</si>
  <si>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</si>
  <si>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</si>
  <si>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</si>
  <si>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</si>
  <si>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</si>
  <si>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</si>
  <si>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</si>
  <si>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</si>
  <si>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</si>
  <si>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</si>
  <si>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</si>
  <si>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</si>
  <si>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</si>
  <si>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</si>
  <si>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</si>
  <si>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</si>
  <si>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</si>
  <si>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</si>
  <si>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</si>
  <si>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</si>
  <si>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</si>
  <si>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</si>
  <si>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</si>
  <si>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</si>
  <si>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</si>
  <si>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</si>
  <si>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</si>
  <si>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</si>
  <si>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</si>
  <si>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</si>
  <si>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</si>
  <si>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</si>
  <si>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</si>
  <si>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</si>
  <si>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</si>
  <si>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</si>
  <si>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</si>
  <si>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</si>
  <si>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</si>
  <si>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</si>
  <si>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</si>
  <si>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</si>
  <si>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</si>
  <si>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</si>
  <si>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</si>
  <si>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</si>
  <si>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</si>
  <si>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</si>
  <si>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</si>
  <si>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</si>
  <si>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</si>
  <si>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</si>
  <si>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</si>
  <si>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</si>
  <si>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</si>
  <si>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</si>
  <si>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</si>
  <si>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</si>
  <si>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</si>
  <si>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</si>
  <si>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</si>
  <si>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</si>
  <si>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</si>
  <si>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</si>
  <si>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</si>
  <si>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</si>
  <si>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</si>
  <si>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</si>
  <si>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</si>
  <si>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</si>
  <si>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</si>
  <si>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</si>
  <si>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</si>
  <si>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</si>
  <si>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</si>
  <si>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</si>
  <si>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</si>
  <si>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</si>
  <si>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</si>
  <si>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</si>
  <si>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</si>
  <si>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</si>
  <si>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</si>
  <si>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</si>
  <si>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</si>
  <si>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</si>
  <si>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</si>
  <si>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</si>
  <si>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</si>
  <si>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</si>
  <si>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</si>
  <si>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</si>
  <si>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</si>
  <si>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</si>
  <si>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</si>
  <si>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</si>
  <si>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</si>
  <si>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</si>
  <si>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</si>
  <si>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</si>
  <si>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</si>
  <si>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</si>
  <si>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</si>
  <si>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</si>
  <si>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</si>
  <si>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</si>
  <si>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</si>
  <si>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</si>
  <si>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</si>
  <si>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</si>
  <si>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</si>
  <si>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</si>
  <si>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</si>
  <si>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</si>
  <si>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</si>
  <si>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</si>
  <si>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</si>
  <si>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</si>
  <si>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</si>
  <si>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</si>
  <si>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</si>
  <si>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</si>
  <si>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</si>
  <si>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</si>
  <si>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</si>
  <si>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</si>
  <si>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</si>
  <si>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</si>
  <si>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</si>
  <si>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</si>
  <si>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</si>
  <si>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</si>
  <si>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</si>
  <si>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</si>
  <si>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</si>
  <si>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</si>
  <si>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</si>
  <si>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</si>
  <si>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</si>
  <si>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</si>
  <si>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</si>
  <si>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</si>
  <si>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</si>
  <si>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</si>
  <si>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</si>
  <si>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</si>
  <si>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</si>
  <si>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</si>
  <si>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</si>
  <si>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</si>
  <si>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</si>
  <si>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</si>
  <si>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</si>
  <si>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</si>
  <si>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</si>
  <si>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</si>
  <si>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</si>
  <si>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</si>
  <si>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</si>
  <si>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</si>
  <si>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</si>
  <si>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</si>
  <si>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</si>
  <si>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</si>
  <si>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</si>
  <si>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</si>
  <si>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</si>
  <si>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</si>
  <si>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</si>
  <si>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</si>
  <si>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</si>
  <si>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</si>
  <si>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</si>
  <si>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</si>
  <si>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</si>
  <si>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</si>
  <si>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</si>
  <si>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</si>
  <si>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</si>
  <si>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</si>
  <si>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</si>
  <si>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</si>
  <si>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</si>
  <si>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</si>
  <si>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</si>
  <si>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</si>
  <si>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</si>
  <si>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</si>
  <si>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</si>
  <si>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</si>
  <si>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</si>
  <si>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</si>
  <si>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</si>
  <si>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</si>
  <si>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</si>
  <si>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</si>
  <si>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</si>
  <si>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</si>
  <si>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</si>
  <si>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</si>
  <si>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</si>
  <si>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</si>
  <si>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</si>
  <si>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</si>
  <si>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</si>
  <si>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</si>
  <si>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</si>
  <si>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</si>
  <si>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</si>
  <si>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</si>
  <si>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</si>
  <si>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</si>
  <si>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</si>
  <si>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</si>
  <si>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</si>
  <si>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</si>
  <si>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</si>
  <si>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</si>
  <si>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</si>
  <si>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</si>
  <si>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</si>
  <si>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</si>
  <si>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</si>
  <si>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</si>
  <si>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</si>
  <si>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</si>
  <si>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</si>
  <si>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</si>
  <si>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</si>
  <si>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</si>
  <si>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</si>
  <si>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</si>
  <si>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</si>
  <si>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</si>
  <si>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</si>
  <si>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</si>
  <si>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</si>
  <si>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</si>
  <si>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</si>
  <si>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</si>
  <si>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</si>
  <si>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</si>
  <si>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</si>
  <si>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</si>
  <si>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</si>
  <si>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</si>
  <si>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</si>
  <si>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</si>
  <si>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</si>
  <si>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</si>
  <si>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</si>
  <si>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</si>
  <si>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</si>
  <si>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</si>
  <si>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</si>
  <si>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</si>
  <si>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</si>
  <si>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</si>
  <si>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</si>
  <si>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</si>
  <si>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</si>
  <si>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</si>
  <si>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</si>
  <si>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</si>
  <si>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</si>
  <si>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</si>
  <si>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</si>
  <si>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</si>
  <si>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</si>
  <si>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</si>
  <si>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</si>
  <si>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</si>
  <si>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</si>
  <si>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</si>
  <si>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</si>
  <si>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</si>
  <si>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</si>
  <si>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</si>
  <si>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</si>
  <si>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</si>
  <si>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</si>
  <si>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</si>
  <si>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</si>
  <si>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</si>
  <si>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</si>
  <si>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</si>
  <si>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</si>
  <si>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</si>
  <si>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</si>
  <si>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</si>
  <si>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</si>
  <si>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</si>
  <si>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</si>
  <si>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</si>
  <si>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</si>
  <si>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</si>
  <si>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</si>
  <si>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</si>
  <si>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</si>
  <si>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</si>
  <si>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</si>
  <si>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</si>
  <si>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</si>
  <si>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</si>
  <si>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</si>
  <si>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</si>
  <si>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</si>
  <si>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</si>
  <si>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</si>
  <si>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</si>
  <si>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</si>
  <si>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</si>
  <si>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</si>
  <si>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</si>
  <si>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</si>
  <si>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</si>
  <si>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</si>
  <si>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</si>
  <si>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</si>
  <si>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</si>
  <si>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</si>
  <si>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</si>
  <si>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</si>
  <si>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</si>
  <si>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</si>
  <si>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</si>
  <si>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</si>
  <si>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</si>
  <si>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</si>
  <si>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</si>
  <si>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</si>
  <si>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</si>
  <si>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</si>
  <si>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</si>
  <si>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</si>
  <si>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</si>
  <si>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</si>
  <si>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</si>
  <si>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</si>
  <si>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</si>
  <si>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</si>
  <si>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</si>
  <si>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</si>
  <si>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</si>
  <si>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</si>
  <si>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</si>
  <si>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</si>
  <si>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</si>
  <si>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</si>
  <si>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</si>
  <si>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</si>
  <si>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</si>
  <si>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</si>
  <si>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</si>
  <si>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</si>
  <si>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</si>
  <si>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</si>
  <si>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</si>
  <si>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</si>
  <si>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</si>
  <si>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</si>
  <si>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</si>
  <si>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</si>
  <si>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</si>
  <si>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</si>
  <si>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</si>
  <si>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</si>
  <si>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</si>
  <si>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</si>
  <si>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</si>
  <si>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</si>
  <si>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</si>
  <si>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</si>
  <si>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</si>
  <si>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</si>
  <si>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</si>
  <si>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</si>
  <si>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</si>
  <si>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</si>
  <si>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</si>
  <si>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</si>
  <si>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</si>
  <si>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</si>
  <si>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</si>
  <si>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</si>
  <si>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</si>
  <si>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</si>
  <si>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</si>
  <si>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</si>
  <si>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</si>
  <si>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</si>
  <si>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</si>
  <si>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</si>
  <si>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</si>
  <si>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</si>
  <si>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</si>
  <si>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</si>
  <si>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</si>
  <si>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</si>
  <si>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</si>
  <si>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</si>
  <si>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</si>
  <si>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</si>
  <si>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</si>
  <si>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</si>
  <si>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</si>
  <si>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</si>
  <si>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</si>
  <si>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</si>
  <si>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</si>
  <si>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</si>
  <si>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</si>
  <si>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</si>
  <si>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</si>
  <si>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</si>
  <si>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</si>
  <si>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</si>
  <si>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</si>
  <si>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</si>
  <si>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</si>
  <si>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</si>
  <si>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</si>
  <si>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</si>
  <si>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</si>
  <si>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</si>
  <si>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</si>
  <si>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</si>
  <si>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</si>
  <si>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</si>
  <si>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</si>
  <si>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</si>
  <si>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</si>
  <si>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</si>
  <si>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</si>
  <si>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</si>
  <si>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</si>
  <si>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</si>
  <si>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</si>
  <si>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</si>
  <si>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</si>
  <si>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</si>
  <si>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</si>
  <si>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</si>
  <si>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</si>
  <si>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</si>
  <si>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</si>
  <si>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</si>
  <si>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</si>
  <si>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</si>
  <si>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</si>
  <si>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</si>
  <si>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</si>
  <si>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</si>
  <si>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</si>
  <si>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</si>
  <si>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</si>
  <si>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</si>
  <si>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</si>
  <si>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</si>
  <si>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</si>
  <si>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</si>
  <si>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</si>
  <si>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</si>
  <si>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</si>
  <si>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</si>
  <si>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</si>
  <si>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</si>
  <si>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</si>
  <si>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</si>
  <si>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</si>
  <si>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</si>
  <si>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</si>
  <si>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</si>
  <si>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</si>
  <si>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</si>
  <si>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</si>
  <si>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</si>
  <si>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</si>
  <si>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</si>
  <si>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</si>
  <si>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</si>
  <si>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</si>
  <si>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</si>
  <si>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</si>
  <si>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</si>
  <si>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</si>
  <si>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</si>
  <si>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</si>
  <si>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</si>
  <si>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</si>
  <si>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</si>
  <si>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</si>
  <si>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</si>
  <si>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</si>
  <si>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</si>
  <si>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</si>
  <si>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</si>
  <si>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</si>
  <si>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</si>
  <si>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</si>
  <si>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</si>
  <si>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</si>
  <si>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</si>
  <si>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</si>
  <si>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</si>
  <si>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</si>
  <si>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</si>
  <si>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</si>
  <si>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</si>
  <si>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</si>
  <si>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</si>
  <si>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</si>
  <si>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</si>
  <si>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</si>
  <si>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</si>
  <si>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</si>
  <si>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</si>
  <si>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</si>
  <si>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</si>
  <si>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</si>
  <si>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</si>
  <si>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</si>
  <si>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</si>
  <si>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</si>
  <si>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</si>
  <si>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</si>
  <si>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</si>
  <si>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</si>
  <si>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</si>
  <si>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</si>
  <si>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</si>
  <si>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</si>
  <si>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</si>
  <si>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</si>
  <si>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</si>
  <si>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</si>
  <si>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</si>
  <si>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</si>
  <si>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</si>
  <si>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</si>
  <si>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</si>
  <si>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</si>
  <si>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</si>
  <si>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</si>
  <si>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</si>
  <si>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</si>
  <si>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</si>
  <si>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</si>
  <si>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</si>
  <si>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</si>
  <si>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</si>
  <si>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</si>
  <si>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</si>
  <si>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</si>
  <si>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</si>
  <si>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</si>
  <si>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</si>
  <si>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</si>
  <si>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</si>
  <si>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</si>
  <si>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</si>
  <si>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</si>
  <si>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</si>
  <si>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</si>
  <si>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</si>
  <si>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</si>
  <si>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</si>
  <si>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</si>
  <si>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</si>
  <si>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</si>
  <si>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</si>
  <si>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</si>
  <si>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</si>
  <si>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</si>
  <si>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</si>
  <si>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</si>
  <si>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</si>
  <si>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</si>
  <si>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</si>
  <si>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</si>
  <si>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</si>
  <si>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</si>
  <si>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</si>
  <si>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</si>
  <si>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</si>
  <si>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</si>
  <si>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</si>
  <si>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</si>
  <si>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</si>
  <si>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</si>
  <si>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</si>
  <si>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</si>
  <si>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</si>
  <si>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</si>
  <si>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</si>
  <si>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</si>
  <si>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</si>
  <si>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</si>
  <si>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</si>
  <si>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</si>
  <si>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</si>
  <si>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</si>
  <si>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</si>
  <si>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</si>
  <si>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</si>
  <si>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</si>
  <si>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</si>
  <si>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</si>
  <si>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</si>
  <si>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</si>
  <si>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</si>
  <si>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</si>
  <si>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</si>
  <si>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</si>
  <si>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</si>
  <si>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</si>
  <si>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</si>
  <si>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</si>
  <si>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</si>
  <si>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</si>
  <si>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</si>
  <si>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</si>
  <si>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</si>
  <si>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</si>
  <si>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</si>
  <si>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</si>
  <si>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</si>
  <si>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</si>
  <si>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</si>
  <si>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</si>
  <si>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</si>
  <si>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</si>
  <si>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</si>
  <si>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</si>
  <si>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</si>
  <si>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</si>
  <si>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</si>
  <si>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</si>
  <si>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</si>
  <si>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</si>
  <si>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</si>
  <si>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</si>
  <si>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</si>
  <si>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</si>
  <si>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</si>
  <si>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</si>
  <si>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</si>
  <si>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</si>
  <si>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</si>
  <si>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</si>
  <si>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</si>
  <si>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</si>
  <si>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</si>
  <si>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</si>
  <si>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</si>
  <si>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</si>
  <si>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</si>
  <si>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</si>
  <si>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</si>
  <si>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</si>
  <si>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</si>
  <si>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</si>
  <si>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</si>
  <si>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</si>
  <si>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</si>
  <si>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</si>
  <si>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</si>
  <si>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</si>
  <si>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</si>
  <si>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</si>
  <si>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</si>
  <si>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</si>
  <si>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</si>
  <si>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</si>
  <si>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</si>
  <si>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</si>
  <si>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</si>
  <si>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</si>
  <si>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</si>
  <si>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</si>
  <si>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</si>
  <si>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</si>
  <si>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</si>
  <si>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</si>
  <si>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</si>
  <si>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</si>
  <si>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</si>
  <si>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</si>
  <si>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</si>
  <si>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</si>
  <si>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</si>
  <si>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</si>
  <si>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</si>
  <si>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</si>
  <si>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</si>
  <si>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</si>
  <si>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</si>
  <si>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</si>
  <si>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</si>
  <si>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</si>
  <si>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</si>
  <si>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</si>
  <si>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</si>
  <si>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</si>
  <si>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</si>
  <si>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</si>
  <si>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</si>
  <si>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</si>
  <si>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</si>
  <si>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</si>
  <si>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</si>
  <si>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</si>
  <si>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</si>
  <si>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</si>
  <si>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</si>
  <si>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</si>
  <si>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</si>
  <si>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</si>
  <si>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</si>
  <si>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</si>
  <si>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</si>
  <si>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</si>
  <si>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</si>
  <si>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</si>
  <si>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</si>
  <si>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</si>
  <si>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</si>
  <si>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</si>
  <si>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</si>
  <si>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</si>
  <si>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</si>
  <si>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</si>
  <si>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</si>
  <si>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</si>
  <si>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</si>
  <si>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</si>
  <si>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</si>
  <si>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</si>
  <si>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</si>
  <si>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</si>
  <si>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</si>
  <si>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</si>
  <si>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</si>
  <si>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</si>
  <si>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</si>
  <si>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</si>
  <si>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</si>
  <si>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</si>
  <si>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</si>
  <si>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</si>
  <si>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</si>
  <si>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</si>
  <si>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</si>
  <si>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</si>
  <si>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</si>
  <si>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</si>
  <si>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</si>
  <si>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</si>
  <si>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</si>
  <si>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</si>
  <si>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</si>
  <si>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</si>
  <si>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</si>
  <si>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</si>
  <si>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</si>
  <si>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</si>
  <si>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</si>
  <si>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</si>
  <si>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</si>
  <si>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</si>
  <si>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</si>
  <si>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</si>
  <si>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</si>
  <si>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</si>
  <si>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</si>
  <si>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</si>
  <si>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</si>
  <si>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</si>
  <si>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</si>
  <si>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</si>
  <si>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</si>
  <si>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</si>
  <si>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</si>
  <si>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</si>
  <si>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</si>
  <si>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</si>
  <si>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</si>
  <si>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</si>
  <si>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</si>
  <si>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</si>
  <si>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</si>
  <si>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</si>
  <si>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</si>
  <si>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</si>
  <si>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</si>
  <si>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</si>
  <si>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</si>
  <si>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</si>
  <si>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</si>
  <si>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</si>
  <si>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</si>
  <si>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</si>
  <si>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</si>
  <si>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</si>
  <si>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</si>
  <si>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</si>
  <si>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</si>
  <si>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</si>
  <si>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</si>
  <si>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</si>
  <si>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</si>
  <si>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</si>
  <si>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</si>
  <si>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</si>
  <si>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</si>
  <si>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</si>
  <si>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</si>
  <si>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</si>
  <si>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</si>
  <si>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</si>
  <si>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</si>
  <si>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</si>
  <si>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</si>
  <si>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</si>
  <si>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</si>
  <si>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</si>
  <si>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</si>
  <si>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</si>
  <si>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</si>
  <si>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</si>
  <si>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</si>
  <si>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</si>
  <si>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</si>
  <si>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</si>
  <si>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</si>
  <si>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</si>
  <si>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</si>
  <si>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</si>
  <si>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</si>
  <si>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</si>
  <si>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</si>
  <si>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</si>
  <si>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</si>
  <si>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</si>
  <si>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</si>
  <si>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</si>
  <si>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</si>
  <si>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</si>
  <si>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</si>
  <si>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</si>
  <si>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</si>
  <si>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</si>
  <si>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</si>
  <si>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</si>
  <si>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</si>
  <si>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</si>
  <si>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</si>
  <si>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</si>
  <si>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</si>
  <si>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</si>
  <si>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</si>
  <si>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</si>
  <si>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</si>
  <si>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</si>
  <si>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</si>
  <si>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</si>
  <si>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</si>
  <si>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</si>
  <si>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</si>
  <si>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</si>
  <si>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</si>
  <si>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</si>
  <si>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</si>
  <si>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</si>
  <si>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</si>
  <si>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</si>
  <si>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</si>
  <si>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</si>
  <si>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</si>
  <si>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</si>
  <si>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</si>
  <si>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</si>
  <si>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</si>
  <si>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</si>
  <si>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</si>
  <si>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</si>
  <si>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</si>
  <si>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</si>
  <si>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</si>
  <si>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</si>
  <si>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</si>
  <si>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</si>
  <si>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</si>
  <si>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</si>
  <si>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</si>
  <si>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</si>
  <si>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</si>
  <si>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</si>
  <si>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</si>
  <si>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</si>
  <si>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</si>
  <si>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</si>
  <si>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</si>
  <si>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</si>
  <si>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</si>
  <si>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</si>
  <si>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</si>
  <si>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</si>
  <si>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</si>
  <si>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</si>
  <si>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</si>
  <si>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</si>
  <si>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</si>
  <si>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</si>
  <si>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</si>
  <si>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</si>
  <si>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</si>
  <si>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</si>
  <si>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</si>
  <si>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</si>
  <si>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</si>
  <si>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</si>
  <si>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</si>
  <si>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</si>
  <si>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</si>
  <si>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</si>
  <si>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</si>
  <si>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</si>
  <si>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</si>
  <si>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</si>
  <si>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</si>
  <si>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</si>
  <si>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</si>
  <si>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</si>
  <si>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</si>
  <si>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</si>
  <si>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</si>
  <si>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</si>
  <si>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</si>
  <si>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</si>
  <si>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</si>
  <si>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</si>
  <si>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</si>
  <si>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</si>
  <si>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</si>
  <si>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</si>
  <si>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</si>
  <si>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</si>
  <si>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</si>
  <si>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</si>
  <si>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</si>
  <si>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</si>
  <si>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</si>
  <si>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</si>
  <si>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</si>
  <si>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</si>
  <si>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</si>
  <si>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</si>
  <si>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</si>
  <si>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</si>
  <si>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</si>
  <si>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</si>
  <si>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</si>
  <si>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</si>
  <si>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</si>
  <si>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</si>
  <si>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</si>
  <si>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</si>
  <si>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</si>
  <si>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</si>
  <si>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</si>
  <si>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</si>
  <si>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</si>
  <si>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</si>
  <si>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</si>
  <si>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</si>
  <si>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</si>
  <si>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</si>
  <si>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</si>
  <si>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</si>
  <si>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</si>
  <si>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</si>
  <si>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</si>
  <si>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</si>
  <si>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</si>
  <si>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</si>
  <si>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</si>
  <si>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</si>
  <si>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</si>
  <si>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</si>
  <si>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</si>
  <si>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</si>
  <si>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</si>
  <si>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</si>
  <si>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</si>
  <si>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</si>
  <si>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</si>
  <si>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</si>
  <si>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</si>
  <si>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</si>
  <si>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</si>
  <si>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</si>
  <si>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</si>
  <si>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</si>
  <si>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</si>
  <si>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</si>
  <si>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</si>
  <si>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</si>
  <si>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</si>
  <si>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</si>
  <si>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</si>
  <si>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</si>
  <si>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</si>
  <si>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</si>
  <si>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</si>
  <si>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</si>
  <si>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</si>
  <si>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</si>
  <si>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</si>
  <si>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</si>
  <si>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</si>
  <si>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</si>
  <si>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</si>
  <si>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</si>
  <si>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</si>
  <si>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</si>
  <si>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</si>
  <si>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</si>
  <si>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</si>
  <si>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</si>
  <si>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</si>
  <si>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</si>
  <si>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</si>
  <si>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</si>
  <si>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</si>
  <si>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</si>
  <si>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</si>
  <si>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</si>
  <si>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</si>
  <si>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</si>
  <si>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</si>
  <si>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</si>
  <si>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</si>
  <si>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</si>
  <si>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</si>
  <si>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</si>
  <si>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</si>
  <si>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</si>
  <si>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</si>
  <si>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</si>
  <si>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</si>
  <si>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</si>
  <si>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</si>
  <si>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</si>
  <si>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</si>
  <si>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</si>
  <si>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</si>
  <si>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</si>
  <si>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</si>
  <si>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</si>
  <si>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</si>
  <si>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</si>
  <si>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</si>
  <si>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</si>
  <si>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</si>
  <si>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</si>
  <si>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</si>
  <si>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</si>
  <si>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</si>
  <si>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</si>
  <si>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</si>
  <si>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</si>
  <si>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</si>
  <si>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</si>
  <si>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</si>
  <si>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</si>
  <si>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</si>
  <si>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</si>
  <si>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</si>
  <si>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</si>
  <si>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</si>
  <si>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</si>
  <si>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</si>
  <si>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</si>
  <si>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</si>
  <si>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</si>
  <si>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</si>
  <si>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</si>
  <si>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</si>
  <si>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</si>
  <si>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</si>
  <si>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</si>
  <si>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</si>
  <si>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</si>
  <si>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</si>
  <si>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</si>
  <si>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</si>
  <si>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</si>
  <si>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</si>
  <si>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</si>
  <si>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</si>
  <si>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</si>
  <si>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</si>
  <si>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</si>
  <si>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</si>
  <si>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</si>
  <si>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</si>
  <si>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</si>
  <si>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</si>
  <si>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</si>
  <si>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</si>
  <si>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</si>
  <si>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</si>
  <si>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</si>
  <si>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</si>
  <si>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</si>
  <si>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</si>
  <si>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</si>
  <si>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</si>
  <si>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</si>
  <si>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</si>
  <si>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</si>
  <si>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</si>
  <si>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</si>
  <si>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</si>
  <si>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</si>
  <si>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</si>
  <si>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</si>
  <si>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</si>
  <si>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</si>
  <si>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</si>
  <si>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</si>
  <si>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</si>
  <si>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</si>
  <si>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</si>
  <si>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</si>
  <si>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</si>
  <si>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</si>
  <si>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</si>
  <si>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</si>
  <si>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</si>
  <si>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</si>
  <si>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</si>
  <si>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</si>
  <si>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</si>
  <si>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</si>
  <si>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</si>
  <si>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</si>
  <si>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</si>
  <si>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</si>
  <si>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</si>
  <si>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</si>
  <si>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</si>
  <si>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</si>
  <si>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</si>
  <si>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</si>
  <si>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</si>
  <si>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</si>
  <si>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</si>
  <si>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</si>
  <si>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</si>
  <si>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</si>
  <si>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</si>
  <si>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</si>
  <si>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</si>
  <si>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</si>
  <si>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</si>
  <si>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</si>
  <si>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</si>
  <si>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</si>
  <si>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</si>
  <si>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</si>
  <si>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</si>
  <si>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</si>
  <si>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</si>
  <si>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</si>
  <si>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</si>
  <si>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</si>
  <si>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</si>
  <si>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</si>
  <si>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</si>
  <si>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</si>
  <si>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</si>
  <si>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</si>
  <si>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</si>
  <si>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</si>
  <si>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</si>
  <si>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</si>
  <si>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</si>
  <si>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</si>
  <si>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</si>
  <si>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</si>
  <si>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</si>
  <si>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</si>
  <si>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</si>
  <si>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</si>
  <si>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</si>
  <si>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</si>
  <si>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</si>
  <si>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</si>
  <si>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</si>
  <si>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</si>
  <si>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</si>
  <si>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</si>
  <si>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</si>
  <si>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</si>
  <si>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</si>
  <si>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</si>
  <si>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</si>
  <si>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</si>
  <si>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</si>
  <si>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</si>
  <si>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</si>
  <si>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</si>
  <si>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</si>
  <si>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</si>
  <si>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</si>
  <si>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</si>
  <si>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</si>
  <si>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</si>
  <si>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</si>
  <si>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</si>
  <si>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</si>
  <si>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</si>
  <si>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</si>
  <si>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</si>
  <si>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</si>
  <si>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</si>
  <si>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</si>
  <si>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</si>
  <si>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</si>
  <si>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</si>
  <si>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</si>
  <si>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</si>
  <si>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</si>
  <si>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</si>
  <si>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</si>
  <si>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</si>
  <si>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</si>
  <si>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</si>
  <si>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</si>
  <si>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</si>
  <si>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</si>
  <si>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</si>
  <si>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</si>
  <si>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</si>
  <si>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</si>
  <si>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</si>
  <si>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</si>
  <si>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</si>
  <si>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</si>
  <si>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</si>
  <si>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</si>
  <si>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</si>
  <si>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</si>
  <si>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</si>
  <si>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</si>
  <si>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</si>
  <si>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</si>
  <si>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</si>
  <si>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</si>
  <si>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</si>
  <si>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</si>
  <si>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</si>
  <si>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</si>
  <si>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</si>
  <si>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</si>
  <si>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</si>
  <si>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</si>
  <si>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</si>
  <si>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</si>
  <si>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</si>
  <si>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</si>
  <si>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</si>
  <si>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</si>
  <si>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</si>
  <si>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</si>
  <si>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</si>
  <si>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</si>
  <si>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</si>
  <si>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</si>
  <si>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</si>
  <si>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</si>
  <si>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</si>
  <si>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</si>
  <si>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</si>
  <si>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</si>
  <si>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</si>
  <si>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</si>
  <si>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</si>
  <si>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</si>
  <si>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</si>
  <si>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</si>
  <si>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</si>
  <si>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</si>
  <si>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</si>
  <si>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</si>
  <si>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</si>
  <si>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</si>
  <si>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</si>
  <si>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</si>
  <si>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</si>
  <si>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</si>
  <si>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</si>
  <si>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</si>
  <si>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</si>
  <si>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</si>
  <si>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</si>
  <si>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</si>
  <si>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</si>
  <si>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</si>
  <si>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</si>
  <si>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</si>
  <si>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</si>
  <si>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</si>
  <si>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</si>
  <si>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</si>
  <si>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</si>
  <si>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</si>
  <si>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</si>
  <si>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</si>
  <si>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</si>
  <si>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</si>
  <si>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</si>
  <si>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</si>
  <si>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</si>
  <si>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</si>
  <si>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</si>
  <si>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</si>
  <si>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</si>
  <si>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</si>
  <si>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</si>
  <si>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</si>
  <si>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</si>
  <si>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</si>
  <si>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</si>
  <si>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</si>
  <si>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</si>
  <si>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</si>
  <si>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</si>
  <si>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</si>
  <si>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</si>
  <si>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</si>
  <si>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</si>
  <si>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</si>
  <si>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</si>
  <si>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</si>
  <si>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</si>
  <si>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</si>
  <si>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</si>
  <si>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</si>
  <si>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</si>
  <si>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</si>
  <si>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</si>
  <si>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</si>
  <si>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</si>
  <si>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</si>
  <si>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</si>
  <si>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</si>
  <si>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</si>
  <si>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</si>
  <si>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</si>
  <si>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</si>
  <si>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</si>
  <si>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</si>
  <si>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</si>
  <si>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</si>
  <si>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</si>
  <si>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</si>
  <si>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</si>
  <si>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</si>
  <si>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</si>
  <si>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</si>
  <si>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</si>
  <si>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</si>
  <si>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</si>
  <si>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</si>
  <si>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</si>
  <si>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</si>
  <si>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</si>
  <si>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</si>
  <si>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</si>
  <si>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</si>
  <si>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</si>
  <si>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</si>
  <si>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</si>
  <si>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</si>
  <si>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</si>
  <si>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</si>
  <si>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</si>
  <si>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</si>
  <si>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</si>
  <si>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</si>
  <si>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</si>
  <si>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</si>
  <si>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</si>
  <si>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</si>
  <si>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</si>
  <si>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</si>
  <si>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</si>
  <si>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</si>
  <si>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</si>
  <si>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</si>
  <si>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</si>
  <si>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</si>
  <si>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</si>
  <si>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</si>
  <si>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</si>
  <si>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</si>
  <si>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</si>
  <si>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</si>
  <si>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</si>
  <si>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</si>
  <si>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</si>
  <si>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</si>
  <si>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</si>
  <si>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</si>
  <si>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</si>
  <si>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</si>
  <si>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</si>
  <si>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</si>
  <si>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</si>
  <si>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</si>
  <si>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</si>
  <si>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</si>
  <si>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</si>
  <si>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</si>
  <si>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</si>
  <si>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</si>
  <si>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</si>
  <si>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</si>
  <si>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</si>
  <si>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</si>
  <si>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</si>
  <si>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</si>
  <si>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</si>
  <si>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</si>
  <si>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</si>
  <si>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</si>
  <si>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</si>
  <si>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</si>
  <si>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</si>
  <si>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</si>
  <si>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</si>
  <si>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</si>
  <si>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</si>
  <si>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</si>
  <si>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</si>
  <si>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</si>
  <si>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</si>
  <si>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</si>
  <si>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</si>
  <si>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</si>
  <si>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</si>
  <si>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</si>
  <si>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</si>
  <si>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</si>
  <si>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</si>
  <si>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</si>
  <si>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</si>
  <si>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</si>
  <si>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</si>
  <si>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</si>
  <si>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</si>
  <si>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</si>
  <si>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</si>
  <si>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</si>
  <si>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</si>
  <si>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</si>
  <si>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</si>
  <si>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</si>
  <si>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</si>
  <si>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</si>
  <si>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</si>
  <si>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</si>
  <si>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</si>
  <si>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</si>
  <si>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</si>
  <si>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</si>
  <si>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</si>
  <si>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</si>
  <si>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</si>
  <si>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</si>
  <si>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</si>
  <si>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</si>
  <si>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</si>
  <si>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</si>
  <si>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</si>
  <si>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</si>
  <si>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</si>
  <si>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</si>
  <si>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</si>
  <si>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</si>
  <si>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</si>
  <si>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</si>
  <si>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</si>
  <si>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</si>
  <si>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</si>
  <si>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</si>
  <si>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</si>
  <si>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</si>
  <si>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</si>
  <si>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</si>
  <si>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</si>
  <si>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</si>
  <si>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</si>
  <si>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</si>
  <si>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</si>
  <si>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</si>
  <si>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</si>
  <si>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</si>
  <si>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</si>
  <si>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</si>
  <si>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</si>
  <si>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</si>
  <si>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</si>
  <si>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</si>
  <si>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</si>
  <si>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</si>
  <si>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</si>
  <si>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</si>
  <si>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</si>
  <si>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</si>
  <si>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</si>
  <si>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</si>
  <si>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</si>
  <si>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</si>
  <si>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</si>
  <si>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</si>
  <si>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</si>
  <si>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</si>
  <si>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</si>
  <si>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</si>
  <si>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</si>
  <si>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</si>
  <si>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</si>
  <si>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</si>
  <si>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</si>
  <si>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</si>
  <si>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</si>
  <si>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</si>
  <si>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</si>
  <si>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</si>
  <si>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</si>
  <si>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</si>
  <si>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</si>
  <si>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</si>
  <si>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</si>
  <si>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</si>
  <si>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</si>
  <si>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</si>
  <si>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</si>
  <si>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</si>
  <si>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</si>
  <si>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</si>
  <si>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</si>
  <si>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</si>
  <si>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</si>
  <si>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</si>
  <si>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</si>
  <si>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</si>
  <si>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</si>
  <si>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</si>
  <si>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</si>
  <si>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</si>
  <si>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</si>
  <si>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</si>
  <si>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</si>
  <si>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</si>
  <si>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</si>
  <si>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</si>
  <si>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</si>
  <si>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</si>
  <si>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</si>
  <si>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</si>
  <si>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</si>
  <si>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</si>
  <si>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</si>
  <si>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</si>
  <si>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</si>
  <si>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</si>
  <si>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</si>
  <si>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</si>
  <si>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</si>
  <si>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</si>
  <si>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</si>
  <si>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</si>
  <si>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</si>
  <si>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</si>
  <si>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</si>
  <si>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</si>
  <si>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</si>
  <si>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</si>
  <si>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</si>
  <si>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</si>
  <si>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</si>
  <si>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</si>
  <si>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</si>
  <si>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</si>
  <si>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</si>
  <si>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</si>
  <si>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</si>
  <si>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</si>
  <si>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</si>
  <si>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</si>
  <si>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</si>
  <si>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</si>
  <si>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</si>
  <si>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</si>
  <si>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</si>
  <si>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</si>
  <si>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</si>
  <si>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</si>
  <si>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</si>
  <si>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</si>
  <si>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</si>
  <si>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</si>
  <si>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</si>
  <si>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</si>
  <si>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</si>
  <si>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</si>
  <si>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</si>
  <si>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</si>
  <si>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</si>
  <si>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</si>
  <si>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</si>
  <si>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</si>
  <si>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</si>
  <si>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</si>
  <si>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</si>
  <si>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</si>
  <si>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</si>
  <si>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</si>
  <si>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</si>
  <si>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</si>
  <si>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</si>
  <si>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</si>
  <si>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</si>
  <si>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</si>
  <si>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</si>
  <si>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</si>
  <si>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</si>
  <si>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</si>
  <si>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</si>
  <si>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</si>
  <si>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</si>
  <si>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</si>
  <si>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</si>
  <si>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</si>
  <si>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</si>
  <si>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</si>
  <si>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</si>
  <si>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</si>
  <si>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</si>
  <si>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</si>
  <si>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</si>
  <si>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</si>
  <si>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</si>
  <si>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</si>
  <si>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</si>
  <si>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</si>
  <si>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</si>
  <si>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</si>
  <si>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</si>
  <si>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</si>
  <si>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</si>
  <si>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</si>
  <si>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</si>
  <si>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</si>
  <si>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</si>
  <si>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</si>
  <si>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</si>
  <si>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</si>
  <si>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</si>
  <si>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</si>
  <si>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</si>
  <si>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</si>
  <si>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</si>
  <si>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</si>
  <si>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</si>
  <si>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</si>
  <si>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</si>
  <si>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</si>
  <si>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</si>
  <si>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</si>
  <si>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</si>
  <si>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</si>
  <si>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</si>
  <si>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</si>
  <si>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</si>
  <si>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</si>
  <si>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</si>
  <si>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</si>
  <si>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</si>
  <si>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</si>
  <si>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</si>
  <si>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</si>
  <si>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</si>
  <si>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</si>
  <si>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</si>
  <si>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</si>
  <si>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</si>
  <si>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</si>
  <si>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</si>
  <si>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</si>
  <si>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</si>
  <si>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</si>
  <si>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</si>
  <si>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</si>
  <si>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</si>
  <si>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</si>
  <si>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</si>
  <si>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</si>
  <si>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</si>
  <si>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</si>
  <si>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</si>
  <si>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</si>
  <si>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</si>
  <si>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</si>
  <si>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</si>
  <si>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</si>
  <si>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</si>
  <si>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</si>
  <si>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</si>
  <si>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</si>
  <si>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</si>
  <si>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</si>
  <si>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</si>
  <si>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</si>
  <si>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</si>
  <si>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</si>
  <si>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</si>
  <si>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</si>
  <si>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</si>
  <si>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</si>
  <si>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</si>
  <si>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</si>
  <si>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</si>
  <si>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</si>
  <si>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</si>
  <si>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</si>
  <si>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</si>
  <si>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</si>
  <si>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</si>
  <si>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</si>
  <si>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</si>
  <si>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</si>
  <si>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</si>
  <si>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</si>
  <si>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</si>
  <si>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</si>
  <si>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</si>
  <si>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</si>
  <si>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</si>
  <si>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</si>
  <si>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</si>
  <si>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</si>
  <si>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</si>
  <si>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</si>
  <si>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</si>
  <si>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</si>
  <si>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</si>
  <si>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</si>
  <si>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</si>
  <si>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</si>
  <si>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</si>
  <si>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</si>
  <si>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</si>
  <si>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</si>
  <si>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</si>
  <si>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</si>
  <si>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</si>
  <si>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</si>
  <si>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</si>
  <si>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</si>
  <si>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</si>
  <si>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</si>
  <si>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</si>
  <si>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</si>
  <si>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</si>
  <si>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</si>
  <si>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</si>
  <si>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</si>
  <si>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</si>
  <si>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</si>
  <si>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</si>
  <si>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</si>
  <si>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</si>
  <si>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</si>
  <si>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</si>
  <si>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</si>
  <si>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</si>
  <si>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</si>
  <si>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</si>
  <si>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</si>
  <si>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</si>
  <si>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</si>
  <si>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</si>
  <si>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</si>
  <si>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</si>
  <si>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</si>
  <si>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</si>
  <si>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</si>
  <si>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</si>
  <si>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</si>
  <si>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</si>
  <si>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</si>
  <si>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</si>
  <si>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</si>
  <si>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</si>
  <si>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</si>
  <si>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</si>
  <si>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</si>
  <si>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</si>
  <si>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</si>
  <si>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</si>
  <si>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</si>
  <si>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</si>
  <si>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</si>
  <si>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</si>
  <si>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</si>
  <si>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</si>
  <si>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</si>
  <si>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</si>
  <si>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</si>
  <si>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</si>
  <si>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</si>
  <si>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</si>
  <si>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</si>
  <si>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</si>
  <si>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</si>
  <si>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</si>
  <si>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</si>
  <si>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</si>
  <si>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</si>
  <si>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</si>
  <si>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</si>
  <si>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</si>
  <si>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</si>
  <si>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</si>
  <si>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</si>
  <si>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</si>
  <si>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</si>
  <si>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</si>
  <si>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</si>
  <si>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</si>
  <si>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</si>
  <si>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</si>
  <si>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</si>
  <si>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</si>
  <si>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</si>
  <si>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</si>
  <si>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</si>
  <si>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</si>
  <si>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</si>
  <si>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</si>
  <si>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</si>
  <si>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</si>
  <si>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</si>
  <si>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</si>
  <si>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</si>
  <si>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</si>
  <si>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</si>
  <si>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</si>
  <si>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</si>
  <si>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</si>
  <si>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</si>
  <si>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</si>
  <si>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</si>
  <si>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</si>
  <si>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</si>
  <si>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</si>
  <si>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</si>
  <si>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</si>
  <si>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</si>
  <si>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</si>
  <si>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</si>
  <si>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</si>
  <si>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</si>
  <si>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</si>
  <si>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</si>
  <si>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</si>
  <si>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</si>
  <si>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</si>
  <si>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</si>
  <si>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</si>
  <si>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</si>
  <si>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</si>
  <si>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</si>
  <si>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</si>
  <si>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</si>
  <si>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</si>
  <si>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</si>
  <si>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</si>
  <si>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</si>
  <si>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</si>
  <si>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</si>
  <si>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</si>
  <si>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</si>
  <si>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</si>
  <si>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</si>
  <si>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</si>
  <si>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</si>
  <si>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</si>
  <si>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</si>
  <si>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</si>
  <si>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</si>
  <si>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</si>
  <si>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</si>
  <si>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</si>
  <si>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</si>
  <si>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</si>
  <si>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</si>
  <si>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</si>
  <si>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</si>
  <si>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</si>
  <si>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</si>
  <si>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</si>
  <si>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</si>
  <si>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</si>
  <si>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</si>
  <si>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</si>
  <si>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</si>
  <si>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</si>
  <si>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</si>
  <si>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</si>
  <si>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</si>
  <si>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</si>
  <si>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</si>
  <si>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</si>
  <si>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</si>
  <si>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</si>
  <si>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</si>
  <si>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</si>
  <si>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</si>
  <si>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</si>
  <si>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</si>
  <si>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</si>
  <si>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</si>
  <si>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</si>
  <si>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</si>
  <si>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</si>
  <si>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</si>
  <si>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</si>
  <si>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</si>
  <si>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</si>
  <si>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</si>
  <si>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</si>
  <si>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</si>
  <si>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</si>
  <si>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</si>
  <si>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</si>
  <si>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</si>
  <si>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</si>
  <si>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</si>
  <si>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</si>
  <si>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</si>
  <si>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</si>
  <si>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</si>
  <si>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</si>
  <si>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</si>
  <si>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</si>
  <si>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</si>
  <si>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</si>
  <si>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</si>
  <si>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</si>
  <si>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</si>
  <si>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</si>
  <si>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</si>
  <si>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</si>
  <si>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</si>
  <si>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</si>
  <si>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</si>
  <si>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</si>
  <si>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</si>
  <si>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</si>
  <si>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</si>
  <si>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</si>
  <si>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</si>
  <si>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</si>
  <si>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</si>
  <si>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</si>
  <si>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</si>
  <si>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</si>
  <si>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</si>
  <si>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</si>
  <si>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</si>
  <si>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</si>
  <si>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</si>
  <si>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</si>
  <si>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</si>
  <si>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</si>
  <si>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</si>
  <si>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</si>
  <si>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</si>
  <si>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</si>
  <si>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</si>
  <si>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</si>
  <si>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</si>
  <si>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</si>
  <si>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</si>
  <si>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</si>
  <si>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</si>
  <si>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</si>
  <si>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</si>
  <si>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</si>
  <si>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</si>
  <si>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</si>
  <si>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</si>
  <si>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</si>
  <si>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</si>
  <si>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</si>
  <si>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</si>
  <si>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</si>
  <si>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</si>
  <si>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</si>
  <si>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</si>
  <si>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</si>
  <si>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</si>
  <si>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</si>
  <si>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</si>
  <si>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</si>
  <si>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</si>
  <si>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</si>
  <si>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</si>
  <si>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</si>
  <si>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</si>
  <si>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</si>
  <si>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</si>
  <si>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</si>
  <si>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</si>
  <si>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</si>
  <si>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</si>
  <si>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</si>
  <si>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</si>
  <si>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</si>
  <si>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</si>
  <si>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</si>
  <si>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</si>
  <si>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</si>
  <si>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</si>
  <si>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</si>
  <si>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</si>
  <si>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</si>
  <si>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</si>
  <si>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</si>
  <si>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</si>
  <si>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</si>
  <si>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</si>
  <si>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</si>
  <si>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</si>
  <si>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</si>
  <si>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</si>
  <si>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</si>
  <si>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</si>
  <si>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</si>
  <si>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</si>
  <si>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</si>
  <si>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</si>
  <si>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</si>
  <si>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</si>
  <si>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</si>
  <si>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</si>
  <si>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</si>
  <si>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</si>
  <si>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</si>
  <si>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</si>
  <si>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</si>
  <si>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</si>
  <si>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</si>
  <si>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</si>
  <si>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</si>
  <si>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</si>
  <si>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</si>
  <si>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</si>
  <si>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</si>
  <si>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</si>
  <si>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</si>
  <si>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</si>
  <si>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</si>
  <si>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</si>
  <si>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</si>
  <si>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</si>
  <si>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</si>
  <si>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</si>
  <si>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</si>
  <si>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</si>
  <si>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</si>
  <si>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</si>
  <si>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</si>
  <si>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</si>
  <si>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</si>
  <si>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</si>
  <si>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</si>
  <si>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</si>
  <si>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</si>
  <si>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</si>
  <si>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</si>
  <si>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</si>
  <si>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</si>
  <si>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</si>
  <si>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</si>
  <si>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</si>
  <si>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</si>
  <si>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</si>
  <si>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</si>
  <si>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</si>
  <si>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</si>
  <si>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</si>
  <si>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</si>
  <si>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</si>
  <si>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</si>
  <si>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</si>
  <si>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</si>
  <si>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</si>
  <si>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</si>
  <si>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</si>
  <si>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</si>
  <si>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</si>
  <si>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</si>
  <si>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</si>
  <si>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</si>
  <si>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</si>
  <si>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</si>
  <si>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</si>
  <si>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</si>
  <si>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</si>
  <si>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</si>
  <si>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</si>
  <si>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</si>
  <si>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</si>
  <si>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</si>
  <si>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</si>
  <si>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</si>
  <si>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</si>
  <si>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</si>
  <si>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</si>
  <si>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</si>
  <si>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</si>
  <si>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</si>
  <si>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</si>
  <si>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</si>
  <si>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</si>
  <si>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</si>
  <si>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</si>
  <si>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</si>
  <si>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</si>
  <si>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</si>
  <si>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</si>
  <si>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</si>
  <si>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</si>
  <si>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</si>
  <si>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</si>
  <si>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</si>
  <si>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</si>
  <si>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</si>
  <si>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</si>
  <si>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</si>
  <si>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</si>
  <si>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</si>
  <si>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</si>
  <si>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</si>
  <si>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</si>
  <si>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</si>
  <si>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</si>
  <si>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</si>
  <si>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</si>
  <si>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</si>
  <si>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</si>
  <si>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</si>
  <si>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</si>
  <si>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</si>
  <si>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</si>
  <si>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</si>
  <si>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</si>
  <si>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</si>
  <si>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</si>
  <si>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</si>
  <si>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</si>
  <si>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</si>
  <si>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</si>
  <si>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</si>
  <si>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</si>
  <si>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</si>
  <si>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</si>
  <si>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</si>
  <si>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</si>
  <si>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</si>
  <si>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</si>
  <si>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</si>
  <si>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</si>
  <si>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</si>
  <si>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</si>
  <si>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</si>
  <si>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</si>
  <si>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</si>
  <si>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</si>
  <si>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</si>
  <si>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</si>
  <si>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</si>
  <si>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</si>
  <si>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</si>
  <si>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</si>
  <si>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</si>
  <si>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</si>
  <si>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</si>
  <si>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</si>
  <si>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</si>
  <si>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</si>
  <si>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</si>
  <si>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</si>
  <si>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</si>
  <si>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</si>
  <si>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</si>
  <si>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</si>
  <si>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</si>
  <si>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</si>
  <si>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</si>
  <si>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</si>
  <si>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</si>
  <si>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</si>
  <si>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</si>
  <si>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</si>
  <si>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</si>
  <si>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</si>
  <si>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</si>
  <si>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</si>
  <si>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</si>
  <si>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</si>
  <si>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</si>
  <si>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</si>
  <si>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</si>
  <si>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</si>
  <si>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</si>
  <si>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</si>
  <si>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</si>
  <si>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</si>
  <si>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</si>
  <si>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</si>
  <si>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</si>
  <si>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</si>
  <si>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</si>
  <si>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</si>
  <si>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</si>
  <si>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</si>
  <si>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</si>
  <si>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</si>
  <si>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</si>
  <si>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</si>
  <si>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</si>
  <si>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</si>
  <si>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</si>
  <si>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</si>
  <si>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</si>
  <si>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</si>
  <si>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</si>
  <si>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</si>
  <si>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</si>
  <si>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</si>
  <si>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</si>
  <si>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</si>
  <si>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</si>
  <si>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</si>
  <si>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</si>
  <si>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</si>
  <si>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</si>
  <si>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</si>
  <si>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</si>
  <si>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</si>
  <si>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</si>
  <si>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</si>
  <si>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</si>
  <si>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</si>
  <si>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</si>
  <si>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</si>
  <si>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</si>
  <si>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</si>
  <si>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</si>
  <si>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</si>
  <si>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</si>
  <si>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</si>
  <si>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</si>
  <si>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</si>
  <si>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</si>
  <si>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</si>
  <si>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</si>
  <si>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</si>
  <si>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</si>
  <si>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</si>
  <si>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</si>
  <si>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</si>
  <si>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</si>
  <si>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</si>
  <si>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</si>
  <si>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</si>
  <si>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</si>
  <si>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</si>
  <si>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</si>
  <si>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</si>
  <si>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</si>
  <si>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</si>
  <si>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</si>
  <si>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</si>
  <si>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</si>
  <si>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</si>
  <si>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</si>
  <si>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</si>
  <si>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</si>
  <si>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</si>
  <si>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</si>
  <si>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</si>
  <si>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</si>
  <si>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</si>
  <si>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</si>
  <si>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</si>
  <si>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</si>
  <si>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</si>
  <si>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</si>
  <si>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</si>
  <si>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</si>
  <si>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</si>
  <si>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</si>
  <si>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</si>
  <si>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</si>
  <si>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</si>
  <si>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</si>
  <si>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</si>
  <si>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</si>
  <si>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</si>
  <si>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</si>
  <si>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</si>
  <si>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</si>
  <si>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</si>
  <si>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</si>
  <si>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</si>
  <si>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</si>
  <si>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</si>
  <si>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</si>
  <si>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</si>
  <si>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</si>
  <si>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</si>
  <si>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</si>
  <si>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</si>
  <si>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</si>
  <si>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</si>
  <si>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</si>
  <si>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</si>
  <si>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</si>
  <si>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</si>
  <si>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</si>
  <si>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</si>
  <si>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</si>
  <si>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</si>
  <si>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</si>
  <si>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</si>
  <si>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</si>
  <si>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</si>
  <si>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</si>
  <si>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</si>
  <si>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</si>
  <si>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</si>
  <si>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</si>
  <si>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</si>
  <si>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</si>
  <si>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</si>
  <si>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</si>
  <si>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</si>
  <si>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</si>
  <si>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</si>
  <si>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</si>
  <si>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</si>
  <si>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</si>
  <si>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</si>
  <si>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</si>
  <si>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</si>
  <si>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</si>
  <si>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</si>
  <si>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</si>
  <si>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</si>
  <si>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</si>
  <si>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</si>
  <si>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</si>
  <si>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</si>
  <si>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</si>
  <si>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</si>
  <si>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</si>
  <si>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</si>
  <si>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</si>
  <si>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</si>
  <si>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</si>
  <si>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</si>
  <si>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</si>
  <si>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</si>
  <si>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</si>
  <si>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</si>
  <si>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</si>
  <si>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</si>
  <si>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</si>
  <si>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</si>
  <si>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</si>
  <si>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</si>
  <si>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</si>
  <si>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</si>
  <si>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</si>
  <si>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</si>
  <si>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</si>
  <si>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</si>
  <si>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</si>
  <si>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</si>
  <si>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</si>
  <si>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</si>
  <si>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</si>
  <si>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</si>
  <si>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</si>
  <si>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</si>
  <si>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</si>
  <si>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</si>
  <si>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</si>
  <si>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</si>
  <si>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</si>
  <si>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</si>
  <si>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</si>
  <si>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</si>
  <si>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</si>
  <si>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</si>
  <si>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</si>
  <si>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</si>
  <si>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</si>
  <si>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</si>
  <si>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</si>
  <si>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</si>
  <si>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</si>
  <si>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</si>
  <si>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</si>
  <si>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</si>
  <si>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</si>
  <si>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</si>
  <si>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</si>
  <si>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</si>
  <si>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</si>
  <si>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</si>
  <si>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</si>
  <si>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</si>
  <si>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</si>
  <si>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</si>
  <si>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</si>
  <si>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</si>
  <si>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</si>
  <si>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</si>
  <si>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</si>
  <si>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</si>
  <si>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</si>
  <si>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</si>
  <si>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</si>
  <si>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</si>
  <si>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</si>
  <si>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</si>
  <si>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</si>
  <si>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</si>
  <si>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</si>
  <si>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</si>
  <si>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</si>
  <si>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</si>
  <si>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</si>
  <si>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</si>
  <si>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</si>
  <si>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</si>
  <si>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</si>
  <si>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</si>
  <si>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</si>
  <si>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</si>
  <si>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</si>
  <si>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</si>
  <si>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</si>
  <si>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</si>
  <si>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</si>
  <si>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</si>
  <si>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</si>
  <si>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</si>
  <si>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</si>
  <si>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</si>
  <si>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</si>
  <si>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</si>
  <si>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</si>
  <si>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</si>
  <si>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</si>
  <si>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</si>
  <si>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</si>
  <si>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</si>
  <si>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</si>
  <si>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</si>
  <si>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</si>
  <si>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</si>
  <si>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</si>
  <si>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</si>
  <si>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</si>
  <si>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</si>
  <si>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</si>
  <si>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</si>
  <si>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</si>
  <si>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</si>
  <si>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</si>
  <si>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</si>
  <si>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</si>
  <si>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</si>
  <si>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</si>
  <si>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</si>
  <si>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</si>
  <si>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</si>
  <si>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</si>
  <si>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</si>
  <si>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</si>
  <si>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</si>
  <si>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</si>
  <si>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</si>
  <si>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</si>
  <si>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</si>
  <si>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</si>
  <si>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</si>
  <si>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</si>
  <si>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</si>
  <si>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</si>
  <si>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</si>
  <si>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</si>
  <si>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</si>
  <si>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</si>
  <si>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</si>
  <si>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</si>
  <si>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</si>
  <si>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</si>
  <si>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</si>
  <si>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</si>
  <si>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</si>
  <si>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</si>
  <si>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</si>
  <si>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</si>
  <si>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</si>
  <si>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</si>
  <si>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</si>
  <si>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</si>
  <si>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</si>
  <si>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</si>
  <si>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</si>
  <si>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</si>
  <si>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</si>
  <si>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</si>
  <si>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</si>
  <si>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</si>
  <si>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</si>
  <si>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</si>
  <si>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</si>
  <si>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</si>
  <si>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</si>
  <si>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</si>
  <si>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</si>
  <si>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</si>
  <si>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</si>
  <si>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</si>
  <si>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</si>
  <si>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</si>
  <si>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</si>
  <si>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</si>
  <si>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</si>
  <si>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</si>
  <si>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</si>
  <si>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</si>
  <si>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</si>
  <si>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</si>
  <si>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</si>
  <si>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</si>
  <si>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</si>
  <si>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</si>
  <si>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</si>
  <si>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</si>
  <si>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</si>
  <si>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</si>
  <si>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</si>
  <si>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</si>
  <si>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</si>
  <si>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</si>
  <si>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</si>
  <si>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</si>
  <si>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</si>
  <si>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</si>
  <si>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</si>
  <si>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</si>
  <si>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</si>
  <si>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</si>
  <si>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</si>
  <si>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</si>
  <si>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</si>
  <si>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</si>
  <si>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</si>
  <si>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</si>
  <si>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</si>
  <si>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</si>
  <si>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</si>
  <si>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</si>
  <si>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</si>
  <si>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</si>
  <si>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</si>
  <si>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</si>
  <si>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</si>
  <si>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</si>
  <si>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</si>
  <si>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</si>
  <si>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</si>
  <si>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</si>
  <si>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</si>
  <si>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</si>
  <si>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</si>
  <si>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</si>
  <si>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</si>
  <si>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</si>
  <si>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</si>
  <si>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</si>
  <si>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</si>
  <si>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</si>
  <si>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</si>
  <si>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</si>
  <si>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</si>
  <si>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</si>
  <si>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</si>
  <si>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</si>
  <si>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</si>
  <si>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</si>
  <si>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</si>
  <si>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</si>
  <si>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</si>
  <si>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</si>
  <si>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</si>
  <si>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</si>
  <si>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</si>
  <si>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</si>
  <si>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</si>
  <si>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</si>
  <si>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</si>
  <si>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</si>
  <si>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</si>
  <si>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</si>
  <si>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</si>
  <si>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</si>
  <si>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</si>
  <si>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</si>
  <si>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</si>
  <si>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</si>
  <si>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</si>
  <si>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</si>
  <si>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</si>
  <si>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</si>
  <si>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</si>
  <si>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</si>
  <si>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</si>
  <si>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</si>
  <si>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</si>
  <si>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</si>
  <si>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</si>
  <si>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</si>
  <si>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</si>
  <si>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</si>
  <si>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</si>
  <si>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</si>
  <si>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</si>
  <si>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</si>
  <si>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</si>
  <si>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</si>
  <si>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</si>
  <si>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</si>
  <si>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</si>
  <si>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</si>
  <si>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</si>
  <si>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</si>
  <si>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</si>
  <si>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</si>
  <si>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</si>
  <si>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</si>
  <si>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</si>
  <si>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</si>
  <si>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</si>
  <si>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</si>
  <si>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</si>
  <si>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</si>
  <si>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</si>
  <si>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</si>
  <si>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</si>
  <si>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</si>
  <si>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</si>
  <si>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</si>
  <si>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</si>
  <si>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</si>
  <si>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</si>
  <si>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</si>
  <si>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</si>
  <si>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</si>
  <si>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</si>
  <si>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</si>
  <si>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</si>
  <si>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</si>
  <si>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</si>
  <si>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</si>
  <si>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</si>
  <si>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</si>
  <si>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</si>
  <si>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</si>
  <si>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</si>
  <si>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</si>
  <si>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</si>
  <si>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</si>
  <si>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</si>
  <si>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</si>
  <si>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</si>
  <si>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</si>
  <si>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</si>
  <si>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</si>
  <si>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</si>
  <si>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</si>
  <si>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</si>
  <si>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</si>
  <si>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</si>
  <si>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</si>
  <si>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</si>
  <si>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</si>
  <si>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</si>
  <si>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</si>
  <si>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</si>
  <si>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</si>
  <si>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</si>
  <si>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</si>
  <si>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</si>
  <si>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</si>
  <si>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</si>
  <si>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</si>
  <si>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</si>
  <si>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</si>
  <si>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</si>
  <si>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</si>
  <si>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</si>
  <si>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</si>
  <si>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</si>
  <si>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</si>
  <si>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</si>
  <si>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</si>
  <si>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</si>
  <si>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</si>
  <si>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</si>
  <si>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</si>
  <si>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</si>
  <si>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</si>
  <si>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</si>
  <si>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</si>
  <si>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</si>
  <si>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</si>
  <si>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</si>
  <si>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</si>
  <si>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</si>
  <si>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</si>
  <si>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</si>
  <si>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</si>
  <si>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</si>
  <si>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</si>
  <si>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</si>
  <si>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</si>
  <si>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</si>
  <si>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</si>
  <si>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</si>
  <si>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</si>
  <si>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</si>
  <si>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</si>
  <si>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</si>
  <si>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</si>
  <si>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</si>
  <si>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</si>
  <si>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</si>
  <si>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</si>
  <si>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</si>
  <si>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</si>
  <si>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</si>
  <si>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</si>
  <si>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</si>
  <si>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</si>
  <si>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</si>
  <si>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</si>
  <si>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</si>
  <si>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</si>
  <si>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</si>
  <si>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</si>
  <si>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</si>
  <si>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</si>
  <si>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</si>
  <si>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</si>
  <si>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</si>
  <si>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</si>
  <si>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</si>
  <si>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</si>
  <si>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</si>
  <si>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</si>
  <si>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</si>
  <si>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</si>
  <si>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</si>
  <si>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</si>
  <si>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</si>
  <si>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</si>
  <si>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</si>
  <si>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</si>
  <si>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</si>
  <si>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</si>
  <si>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</si>
  <si>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</si>
  <si>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</si>
  <si>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</si>
  <si>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</si>
  <si>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</si>
  <si>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</si>
  <si>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</si>
  <si>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</si>
  <si>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</si>
  <si>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</si>
  <si>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</si>
  <si>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</si>
  <si>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</si>
  <si>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</si>
  <si>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</si>
  <si>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</si>
  <si>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</si>
  <si>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</si>
  <si>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</si>
  <si>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</si>
  <si>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</si>
  <si>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</si>
  <si>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</si>
  <si>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</si>
  <si>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</si>
  <si>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</si>
  <si>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</si>
  <si>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</si>
  <si>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</si>
  <si>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</si>
  <si>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</si>
  <si>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</si>
  <si>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</si>
  <si>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</si>
  <si>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</si>
  <si>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</si>
  <si>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</si>
  <si>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</si>
  <si>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</si>
  <si>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</si>
  <si>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</si>
  <si>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</si>
  <si>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</si>
  <si>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</si>
  <si>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</si>
  <si>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</si>
  <si>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</si>
  <si>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</si>
  <si>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</si>
  <si>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</si>
  <si>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</si>
  <si>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</si>
  <si>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</si>
  <si>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</si>
  <si>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</si>
  <si>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</si>
  <si>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</si>
  <si>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</si>
  <si>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</si>
  <si>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</si>
  <si>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</si>
  <si>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</si>
  <si>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</si>
  <si>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</si>
  <si>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</si>
  <si>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</si>
  <si>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</si>
  <si>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</si>
  <si>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</si>
  <si>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</si>
  <si>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</si>
  <si>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</si>
  <si>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</si>
  <si>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</si>
  <si>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</si>
  <si>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</si>
  <si>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</si>
  <si>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</si>
  <si>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</si>
  <si>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</si>
  <si>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</si>
  <si>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</si>
  <si>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</si>
  <si>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</si>
  <si>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</si>
  <si>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</si>
  <si>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</si>
  <si>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</si>
  <si>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</si>
  <si>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</si>
  <si>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</si>
  <si>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</si>
  <si>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</si>
  <si>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</si>
  <si>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</si>
  <si>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</si>
  <si>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</si>
  <si>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</si>
  <si>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</si>
  <si>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</si>
  <si>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</si>
  <si>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</si>
  <si>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</si>
  <si>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</si>
  <si>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</si>
  <si>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</si>
  <si>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</si>
  <si>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</si>
  <si>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</si>
  <si>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</si>
  <si>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</si>
  <si>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</si>
  <si>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</si>
  <si>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</si>
  <si>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</si>
  <si>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</si>
  <si>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</si>
  <si>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</si>
  <si>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</si>
  <si>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</si>
  <si>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</si>
  <si>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</si>
  <si>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</si>
  <si>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</si>
  <si>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</si>
  <si>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</si>
  <si>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</si>
  <si>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</si>
  <si>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</si>
  <si>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</si>
  <si>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</si>
  <si>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</si>
  <si>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</si>
  <si>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</si>
  <si>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</si>
  <si>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</si>
  <si>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</si>
  <si>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</si>
  <si>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</si>
  <si>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</si>
  <si>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</si>
  <si>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</si>
  <si>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</si>
  <si>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</si>
  <si>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</si>
  <si>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</si>
  <si>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</si>
  <si>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</si>
  <si>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</si>
  <si>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</si>
  <si>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</si>
  <si>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</si>
  <si>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</si>
  <si>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</si>
  <si>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</si>
  <si>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</si>
  <si>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</si>
  <si>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</si>
  <si>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</si>
  <si>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</si>
  <si>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</si>
  <si>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</si>
  <si>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</si>
  <si>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</si>
  <si>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</si>
  <si>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</si>
  <si>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</si>
  <si>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</si>
  <si>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</si>
  <si>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</si>
  <si>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</si>
  <si>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</si>
  <si>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</si>
  <si>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</si>
  <si>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</si>
  <si>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</si>
  <si>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</si>
  <si>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</si>
  <si>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</si>
  <si>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</si>
  <si>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</si>
  <si>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</si>
  <si>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</si>
  <si>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</si>
  <si>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</si>
  <si>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</si>
  <si>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</si>
  <si>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</si>
  <si>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</si>
  <si>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</si>
  <si>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</si>
  <si>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</si>
  <si>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</si>
  <si>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</si>
  <si>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</si>
  <si>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</si>
  <si>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</si>
  <si>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</si>
  <si>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</si>
  <si>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</si>
  <si>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</si>
  <si>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</si>
  <si>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</si>
  <si>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</si>
  <si>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</si>
  <si>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</si>
  <si>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</si>
  <si>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</si>
  <si>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</si>
  <si>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</si>
  <si>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</si>
  <si>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</si>
  <si>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</si>
  <si>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</si>
  <si>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</si>
  <si>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</si>
  <si>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</si>
  <si>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</si>
  <si>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</si>
  <si>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</si>
  <si>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</si>
  <si>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</si>
  <si>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</si>
  <si>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</si>
  <si>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</si>
  <si>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</si>
  <si>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</si>
  <si>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</si>
  <si>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</si>
  <si>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</si>
  <si>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</si>
  <si>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</si>
  <si>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</si>
  <si>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</si>
  <si>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</si>
  <si>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</si>
  <si>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</si>
  <si>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</si>
  <si>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</si>
  <si>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</si>
  <si>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</si>
  <si>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</si>
  <si>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</si>
  <si>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</si>
  <si>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</si>
  <si>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</si>
  <si>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</si>
  <si>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</si>
  <si>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</si>
  <si>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</si>
  <si>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</si>
  <si>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</si>
  <si>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</si>
  <si>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</si>
  <si>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</si>
  <si>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</si>
  <si>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</si>
  <si>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</si>
  <si>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</si>
  <si>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</si>
  <si>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</si>
  <si>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</si>
  <si>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</si>
  <si>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</si>
  <si>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</si>
  <si>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</si>
  <si>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</si>
  <si>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</si>
  <si>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</si>
  <si>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</si>
  <si>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</si>
  <si>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</si>
  <si>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</si>
  <si>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</si>
  <si>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</si>
  <si>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</si>
  <si>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</si>
  <si>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</si>
  <si>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</si>
  <si>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</si>
  <si>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</si>
  <si>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</si>
  <si>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</si>
  <si>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</si>
  <si>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</si>
  <si>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</si>
  <si>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</si>
  <si>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</si>
  <si>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</si>
  <si>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</si>
  <si>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</si>
  <si>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</si>
  <si>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</si>
  <si>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</si>
  <si>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</si>
  <si>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</si>
  <si>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</si>
  <si>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</si>
  <si>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</si>
  <si>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</si>
  <si>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</si>
  <si>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</si>
  <si>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</si>
  <si>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</si>
  <si>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</si>
  <si>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</si>
  <si>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</si>
  <si>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</si>
  <si>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</si>
  <si>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</si>
  <si>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</si>
  <si>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</si>
  <si>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</si>
  <si>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</si>
  <si>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</si>
  <si>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</si>
  <si>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</si>
  <si>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</si>
  <si>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</si>
  <si>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</si>
  <si>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</si>
  <si>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</si>
  <si>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</si>
  <si>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</si>
  <si>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</si>
  <si>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</si>
  <si>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</si>
  <si>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</si>
  <si>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</si>
  <si>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</si>
  <si>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</si>
  <si>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</si>
  <si>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</si>
  <si>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</si>
  <si>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</si>
  <si>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</si>
  <si>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</si>
  <si>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</si>
  <si>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</si>
  <si>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</si>
  <si>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</si>
  <si>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</si>
  <si>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</si>
  <si>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</si>
  <si>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</si>
  <si>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</si>
  <si>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</si>
  <si>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</si>
  <si>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</si>
  <si>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</si>
  <si>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</si>
  <si>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</si>
  <si>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</si>
  <si>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</si>
  <si>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</si>
  <si>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</si>
  <si>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</si>
  <si>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</si>
  <si>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</si>
  <si>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</si>
  <si>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</si>
  <si>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</si>
  <si>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</si>
  <si>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</si>
  <si>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</si>
  <si>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</si>
  <si>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</si>
  <si>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</si>
  <si>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</si>
  <si>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</si>
  <si>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</si>
  <si>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</si>
  <si>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</si>
  <si>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</si>
  <si>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</si>
  <si>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</si>
  <si>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</si>
  <si>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</si>
  <si>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</si>
  <si>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</si>
  <si>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</si>
  <si>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</si>
  <si>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</si>
  <si>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</si>
  <si>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</si>
  <si>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</si>
  <si>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</si>
  <si>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</si>
  <si>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</si>
  <si>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</si>
  <si>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</si>
  <si>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</si>
  <si>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</si>
  <si>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</si>
  <si>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</si>
  <si>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</si>
  <si>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</si>
  <si>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</si>
  <si>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</si>
  <si>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</si>
  <si>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</si>
  <si>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</si>
  <si>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</si>
  <si>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</si>
  <si>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</si>
  <si>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</si>
  <si>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</si>
  <si>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</si>
  <si>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</si>
  <si>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</si>
  <si>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</si>
  <si>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</si>
  <si>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</si>
  <si>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</si>
  <si>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</si>
  <si>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</si>
  <si>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</si>
  <si>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</si>
  <si>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</si>
  <si>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</si>
  <si>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</si>
  <si>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</si>
  <si>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</si>
  <si>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</si>
  <si>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</si>
  <si>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</si>
  <si>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</si>
  <si>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</si>
  <si>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</si>
  <si>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</si>
  <si>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</si>
  <si>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</si>
  <si>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</si>
  <si>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</si>
  <si>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</si>
  <si>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</si>
  <si>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</si>
  <si>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</si>
  <si>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</si>
  <si>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</si>
  <si>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</si>
  <si>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</si>
  <si>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</si>
  <si>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</si>
  <si>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</si>
  <si>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</si>
  <si>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</si>
  <si>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</si>
  <si>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</si>
  <si>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</si>
  <si>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</si>
  <si>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</si>
  <si>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</si>
  <si>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</si>
  <si>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</si>
  <si>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</si>
  <si>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</si>
  <si>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</si>
  <si>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</si>
  <si>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</si>
  <si>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</si>
  <si>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</si>
  <si>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</si>
  <si>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</si>
  <si>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</si>
  <si>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</si>
  <si>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</si>
  <si>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</si>
  <si>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</si>
  <si>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</si>
  <si>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</si>
  <si>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</si>
  <si>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</si>
  <si>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</si>
  <si>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</si>
  <si>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</si>
  <si>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</si>
  <si>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</si>
  <si>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</si>
  <si>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</si>
  <si>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</si>
  <si>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</si>
  <si>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</si>
  <si>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</si>
  <si>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</si>
  <si>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</si>
  <si>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</si>
  <si>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</si>
  <si>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</si>
  <si>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</si>
  <si>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</si>
  <si>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</si>
  <si>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</si>
  <si>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</si>
  <si>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</si>
  <si>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</si>
  <si>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</si>
  <si>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</si>
  <si>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</si>
  <si>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</si>
  <si>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</si>
  <si>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</si>
  <si>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</si>
  <si>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</si>
  <si>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</si>
  <si>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</si>
  <si>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</si>
  <si>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</si>
  <si>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</si>
  <si>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</si>
  <si>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</si>
  <si>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</si>
  <si>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</si>
  <si>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</si>
  <si>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</si>
  <si>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</si>
  <si>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</si>
  <si>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</si>
  <si>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</si>
  <si>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</si>
  <si>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</si>
  <si>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</si>
  <si>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</si>
  <si>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</si>
  <si>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</si>
  <si>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</si>
  <si>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</si>
  <si>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</si>
  <si>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</si>
  <si>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</si>
  <si>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</si>
  <si>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</si>
  <si>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</si>
  <si>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</si>
  <si>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</si>
  <si>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</si>
  <si>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</si>
  <si>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</si>
  <si>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</si>
  <si>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</si>
  <si>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</si>
  <si>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</si>
  <si>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</si>
  <si>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</si>
  <si>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</si>
  <si>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</si>
  <si>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</si>
  <si>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</si>
  <si>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</si>
  <si>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</si>
  <si>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</si>
  <si>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</si>
  <si>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</si>
  <si>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</si>
  <si>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</si>
  <si>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</si>
  <si>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</si>
  <si>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</si>
  <si>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</si>
  <si>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</si>
  <si>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</si>
  <si>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</si>
  <si>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</si>
  <si>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</si>
  <si>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</si>
  <si>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</si>
  <si>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</si>
  <si>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</si>
  <si>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</si>
  <si>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</si>
  <si>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</si>
  <si>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</si>
  <si>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</si>
  <si>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</si>
  <si>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</si>
  <si>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</si>
  <si>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</si>
  <si>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</si>
  <si>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</si>
  <si>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</si>
  <si>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</si>
  <si>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</si>
  <si>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</si>
  <si>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</si>
  <si>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</si>
  <si>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</si>
  <si>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</si>
  <si>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</si>
  <si>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</si>
  <si>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</si>
  <si>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</si>
  <si>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</si>
  <si>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</si>
  <si>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</si>
  <si>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</si>
  <si>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</si>
  <si>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</si>
  <si>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</si>
  <si>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</si>
  <si>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</si>
  <si>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</si>
  <si>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</si>
  <si>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</si>
  <si>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</si>
  <si>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</si>
  <si>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</si>
  <si>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</si>
  <si>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</si>
  <si>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</si>
  <si>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</si>
  <si>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</si>
  <si>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</si>
  <si>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</si>
  <si>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</si>
  <si>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</si>
  <si>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</si>
  <si>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</si>
  <si>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</si>
  <si>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</si>
  <si>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</si>
  <si>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</si>
  <si>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</si>
  <si>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</si>
  <si>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</si>
  <si>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</si>
  <si>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</si>
  <si>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</si>
  <si>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</si>
  <si>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</si>
  <si>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</si>
  <si>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</si>
  <si>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</si>
  <si>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</si>
  <si>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</si>
  <si>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</si>
  <si>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</si>
  <si>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</si>
  <si>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</si>
  <si>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</si>
  <si>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</si>
  <si>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</si>
  <si>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</si>
  <si>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</si>
  <si>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</si>
  <si>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</si>
  <si>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</si>
  <si>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</si>
  <si>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</si>
  <si>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</si>
  <si>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</si>
  <si>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</si>
  <si>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</si>
  <si>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</si>
  <si>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</si>
  <si>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</si>
  <si>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</si>
  <si>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</si>
  <si>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</si>
  <si>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</si>
  <si>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</si>
  <si>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</si>
  <si>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</si>
  <si>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</si>
  <si>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</si>
  <si>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</si>
  <si>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</si>
  <si>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</si>
  <si>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</si>
  <si>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</si>
  <si>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</si>
  <si>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</si>
  <si>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</si>
  <si>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</si>
  <si>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</si>
  <si>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</si>
  <si>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</si>
  <si>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</si>
  <si>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</si>
  <si>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</si>
  <si>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</si>
  <si>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</si>
  <si>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</si>
  <si>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</si>
  <si>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</si>
  <si>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</si>
  <si>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</si>
  <si>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</si>
  <si>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</si>
  <si>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</si>
  <si>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</si>
  <si>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</si>
  <si>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</si>
  <si>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</si>
  <si>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</si>
  <si>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</si>
  <si>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</si>
  <si>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</si>
  <si>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</si>
  <si>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</si>
  <si>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</si>
  <si>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</si>
  <si>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</si>
  <si>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</si>
  <si>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</si>
  <si>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</si>
  <si>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</si>
  <si>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</si>
  <si>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</si>
  <si>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</si>
  <si>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</si>
  <si>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</si>
  <si>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</si>
  <si>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</si>
  <si>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</si>
  <si>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</si>
  <si>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</si>
  <si>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</si>
  <si>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</si>
  <si>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</si>
  <si>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</si>
  <si>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</si>
  <si>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</si>
  <si>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</si>
  <si>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</si>
  <si>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</si>
  <si>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</si>
  <si>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</si>
  <si>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</si>
  <si>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</si>
  <si>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</si>
  <si>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</si>
  <si>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</si>
  <si>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</si>
  <si>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</si>
  <si>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</si>
  <si>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</si>
  <si>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</si>
  <si>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</si>
  <si>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</si>
  <si>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</si>
  <si>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</si>
  <si>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</si>
  <si>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</si>
  <si>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</si>
  <si>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</si>
  <si>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</si>
  <si>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</si>
  <si>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</si>
  <si>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</si>
  <si>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</si>
  <si>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</si>
  <si>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</si>
  <si>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</si>
  <si>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</si>
  <si>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</si>
  <si>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</si>
  <si>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</si>
  <si>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</si>
  <si>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</si>
  <si>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</si>
  <si>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</si>
  <si>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</si>
  <si>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</si>
  <si>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</si>
  <si>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</si>
  <si>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</si>
  <si>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</si>
  <si>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</si>
  <si>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</si>
  <si>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</si>
  <si>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</si>
  <si>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</si>
  <si>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</si>
  <si>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</si>
  <si>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</si>
  <si>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</si>
  <si>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</si>
  <si>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</si>
  <si>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</si>
  <si>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</si>
  <si>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</si>
  <si>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</si>
  <si>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</si>
  <si>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</si>
  <si>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</si>
  <si>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</si>
  <si>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</si>
  <si>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</si>
  <si>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</si>
  <si>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</si>
  <si>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</si>
  <si>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</si>
  <si>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</si>
  <si>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</si>
  <si>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</si>
  <si>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</si>
  <si>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</si>
  <si>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</si>
  <si>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</si>
  <si>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</si>
  <si>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</si>
  <si>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</si>
  <si>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</si>
  <si>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</si>
  <si>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</si>
  <si>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</si>
  <si>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</si>
  <si>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</si>
  <si>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</si>
  <si>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</si>
  <si>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</si>
  <si>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</si>
  <si>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</si>
  <si>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</si>
  <si>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</si>
  <si>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</si>
  <si>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</si>
  <si>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</si>
  <si>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</si>
  <si>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</si>
  <si>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</si>
  <si>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</si>
  <si>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</si>
  <si>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</si>
  <si>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</si>
  <si>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</si>
  <si>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</si>
  <si>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</si>
  <si>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</si>
  <si>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</si>
  <si>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</si>
  <si>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</si>
  <si>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</si>
  <si>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</si>
  <si>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</si>
  <si>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</si>
  <si>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</si>
  <si>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</si>
  <si>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</si>
  <si>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</si>
  <si>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</si>
  <si>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</si>
  <si>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</si>
  <si>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</si>
  <si>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</si>
  <si>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</si>
  <si>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</si>
  <si>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</si>
  <si>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</si>
  <si>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</si>
  <si>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</si>
  <si>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</si>
  <si>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</si>
  <si>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</si>
  <si>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</si>
  <si>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</si>
  <si>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</si>
  <si>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</si>
  <si>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</si>
  <si>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</si>
  <si>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</si>
  <si>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</si>
  <si>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</si>
  <si>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</si>
  <si>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</si>
  <si>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</si>
  <si>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</si>
  <si>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</si>
  <si>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</si>
  <si>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</si>
  <si>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</si>
  <si>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</si>
  <si>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</si>
  <si>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</si>
  <si>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</si>
  <si>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</si>
  <si>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</si>
  <si>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</si>
  <si>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</si>
  <si>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</si>
  <si>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</si>
  <si>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</si>
  <si>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</si>
  <si>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</si>
  <si>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</si>
  <si>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</si>
  <si>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</si>
  <si>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</si>
  <si>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</si>
  <si>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</si>
  <si>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</si>
  <si>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</si>
  <si>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</si>
  <si>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</si>
  <si>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</si>
  <si>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</si>
  <si>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</si>
  <si>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</si>
  <si>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</si>
  <si>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</si>
  <si>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</si>
  <si>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</si>
  <si>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</si>
  <si>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</si>
  <si>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</si>
  <si>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</si>
  <si>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</si>
  <si>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</si>
  <si>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</si>
  <si>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</si>
  <si>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</si>
  <si>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</si>
  <si>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</si>
  <si>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</si>
  <si>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</si>
  <si>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</si>
  <si>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</si>
  <si>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</si>
  <si>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</si>
  <si>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</si>
  <si>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</si>
  <si>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</si>
  <si>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</si>
  <si>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</si>
  <si>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</si>
  <si>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</si>
  <si>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</si>
  <si>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</si>
  <si>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</si>
  <si>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</si>
  <si>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</si>
  <si>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</si>
  <si>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</si>
  <si>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</si>
  <si>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</si>
  <si>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</si>
  <si>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</si>
  <si>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</si>
  <si>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</si>
  <si>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</si>
  <si>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</si>
  <si>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</si>
  <si>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</si>
  <si>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</si>
  <si>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</si>
  <si>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</si>
  <si>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</si>
  <si>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</si>
  <si>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</si>
  <si>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</si>
  <si>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</si>
  <si>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</si>
  <si>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</si>
  <si>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</si>
  <si>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</si>
  <si>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</si>
  <si>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</si>
  <si>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</si>
  <si>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</si>
  <si>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</si>
  <si>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</si>
  <si>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</si>
  <si>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</si>
  <si>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</si>
  <si>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</si>
  <si>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</si>
  <si>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</si>
  <si>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</si>
  <si>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</si>
  <si>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</si>
  <si>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</si>
  <si>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</si>
  <si>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</si>
  <si>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</si>
  <si>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</si>
  <si>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</si>
  <si>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</si>
  <si>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</si>
  <si>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</si>
  <si>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</si>
  <si>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</si>
  <si>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</si>
  <si>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</si>
  <si>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</si>
  <si>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</si>
  <si>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</si>
  <si>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</si>
  <si>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</si>
  <si>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</si>
  <si>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</si>
  <si>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</si>
  <si>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</si>
  <si>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</si>
  <si>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</si>
  <si>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</si>
  <si>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</si>
  <si>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</si>
  <si>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</si>
  <si>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</si>
  <si>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</si>
  <si>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</si>
  <si>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</si>
  <si>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</si>
  <si>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</si>
  <si>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</si>
  <si>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</si>
  <si>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</si>
  <si>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</si>
  <si>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</si>
  <si>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</si>
  <si>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</si>
  <si>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</si>
  <si>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</si>
  <si>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</si>
  <si>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</si>
  <si>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</si>
  <si>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</si>
  <si>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</si>
  <si>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</si>
  <si>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</si>
  <si>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</si>
  <si>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</si>
  <si>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</si>
  <si>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</si>
  <si>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</si>
  <si>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</si>
  <si>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</si>
  <si>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</si>
  <si>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</si>
  <si>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</si>
  <si>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</si>
  <si>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</si>
  <si>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</si>
  <si>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</si>
  <si>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</si>
  <si>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</si>
  <si>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</si>
  <si>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</si>
  <si>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</si>
  <si>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</si>
  <si>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</si>
  <si>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</si>
  <si>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</si>
  <si>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</si>
  <si>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</si>
  <si>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</si>
  <si>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</si>
  <si>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</si>
  <si>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</si>
  <si>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</si>
  <si>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</si>
  <si>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</si>
  <si>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</si>
  <si>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</si>
  <si>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</si>
  <si>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</si>
  <si>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</si>
  <si>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</si>
  <si>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</si>
  <si>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</si>
  <si>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</si>
  <si>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</si>
  <si>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</si>
  <si>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</si>
  <si>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</si>
  <si>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</si>
  <si>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</si>
  <si>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</si>
  <si>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</si>
  <si>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</si>
  <si>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</si>
  <si>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</si>
  <si>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</si>
  <si>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</si>
  <si>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</si>
  <si>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</si>
  <si>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</si>
  <si>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</si>
  <si>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</si>
  <si>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</si>
  <si>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</si>
  <si>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</si>
  <si>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</si>
  <si>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</si>
  <si>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</si>
  <si>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</si>
  <si>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</si>
  <si>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</si>
  <si>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</si>
  <si>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</si>
  <si>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</si>
  <si>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</si>
  <si>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</si>
  <si>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</si>
  <si>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</si>
  <si>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</si>
  <si>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</si>
  <si>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</si>
  <si>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</si>
  <si>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</si>
  <si>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</si>
  <si>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</si>
  <si>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</si>
  <si>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</si>
  <si>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</si>
  <si>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</si>
  <si>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</si>
  <si>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</si>
  <si>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</si>
  <si>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</si>
  <si>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</si>
  <si>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</si>
  <si>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</si>
  <si>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</si>
  <si>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</si>
  <si>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</si>
  <si>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</si>
  <si>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</si>
  <si>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</si>
  <si>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</si>
  <si>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</si>
  <si>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</si>
  <si>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</si>
  <si>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</si>
  <si>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</si>
  <si>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</si>
  <si>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</si>
  <si>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</si>
  <si>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</si>
  <si>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</si>
  <si>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</si>
  <si>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</si>
  <si>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</si>
  <si>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</si>
  <si>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</si>
  <si>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</si>
  <si>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</si>
  <si>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</si>
  <si>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</si>
  <si>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</si>
  <si>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</si>
  <si>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</si>
  <si>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</si>
  <si>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</si>
  <si>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</si>
  <si>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</si>
  <si>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</si>
  <si>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</si>
  <si>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</si>
  <si>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</si>
  <si>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</si>
  <si>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</si>
  <si>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</si>
  <si>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</si>
  <si>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</si>
  <si>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</si>
  <si>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</si>
  <si>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</si>
  <si>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</si>
  <si>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</si>
  <si>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</si>
  <si>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</si>
  <si>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</si>
  <si>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</si>
  <si>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</si>
  <si>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</si>
  <si>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</si>
  <si>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</si>
  <si>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</si>
  <si>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</si>
  <si>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</si>
  <si>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</si>
  <si>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</si>
  <si>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</si>
  <si>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</si>
  <si>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</si>
  <si>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</si>
  <si>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</si>
  <si>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</si>
  <si>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</si>
  <si>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</si>
  <si>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</si>
  <si>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</si>
  <si>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</si>
  <si>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</si>
  <si>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</si>
  <si>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</si>
  <si>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</si>
  <si>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</si>
  <si>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</si>
  <si>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</si>
  <si>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</si>
  <si>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</si>
  <si>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</si>
  <si>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</si>
  <si>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</si>
  <si>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</si>
  <si>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</si>
  <si>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</si>
  <si>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</si>
  <si>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</si>
  <si>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</si>
  <si>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</si>
  <si>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</si>
  <si>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</si>
  <si>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</si>
  <si>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</si>
  <si>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</si>
  <si>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</si>
  <si>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</si>
  <si>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</si>
  <si>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</si>
  <si>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</si>
  <si>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</si>
  <si>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</si>
  <si>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</si>
  <si>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</si>
  <si>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</si>
  <si>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</si>
  <si>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</si>
  <si>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</si>
  <si>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</si>
  <si>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</si>
  <si>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</si>
  <si>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</si>
  <si>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</si>
  <si>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</si>
  <si>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</si>
  <si>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</si>
  <si>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</si>
  <si>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</si>
  <si>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</si>
  <si>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</si>
  <si>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</si>
  <si>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</si>
  <si>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</si>
  <si>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</si>
  <si>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</si>
  <si>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</si>
  <si>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</si>
  <si>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</si>
  <si>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</si>
  <si>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</si>
  <si>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</si>
  <si>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</si>
  <si>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</si>
  <si>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</si>
  <si>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</si>
  <si>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</si>
  <si>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</si>
  <si>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</si>
  <si>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</si>
  <si>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</si>
  <si>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</si>
  <si>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</si>
  <si>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</si>
  <si>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</si>
  <si>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</si>
  <si>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</si>
  <si>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</si>
  <si>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</si>
  <si>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</si>
  <si>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</si>
  <si>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</si>
  <si>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</si>
  <si>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</si>
  <si>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</si>
  <si>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</si>
  <si>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</si>
  <si>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</si>
  <si>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</si>
  <si>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</si>
  <si>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</si>
  <si>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</si>
  <si>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</si>
  <si>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</si>
  <si>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</si>
  <si>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</si>
  <si>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</si>
  <si>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</si>
  <si>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</si>
  <si>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</si>
  <si>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</si>
  <si>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</si>
  <si>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</si>
  <si>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</si>
  <si>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</si>
  <si>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</si>
  <si>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</si>
  <si>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</si>
  <si>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</si>
  <si>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</si>
  <si>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</si>
  <si>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</si>
  <si>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</si>
  <si>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</si>
  <si>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</si>
  <si>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</si>
  <si>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</si>
  <si>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</si>
  <si>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</si>
  <si>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</si>
  <si>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</si>
  <si>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</si>
  <si>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</si>
  <si>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</si>
  <si>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</si>
  <si>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</si>
  <si>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</si>
  <si>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</si>
  <si>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</si>
  <si>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</si>
  <si>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</si>
  <si>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</si>
  <si>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</si>
  <si>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</si>
  <si>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</si>
  <si>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</si>
  <si>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</si>
  <si>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</si>
  <si>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</si>
  <si>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</si>
  <si>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</si>
  <si>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</si>
  <si>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</si>
  <si>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</si>
  <si>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</si>
  <si>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</si>
  <si>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</si>
  <si>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</si>
  <si>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</si>
  <si>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</si>
  <si>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</si>
  <si>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</si>
  <si>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</si>
  <si>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</si>
  <si>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</si>
  <si>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</si>
  <si>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</si>
  <si>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</si>
  <si>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</si>
  <si>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</si>
  <si>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</si>
  <si>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</si>
  <si>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</si>
  <si>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</si>
  <si>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</si>
  <si>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</si>
  <si>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</si>
  <si>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</si>
  <si>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</si>
  <si>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</si>
  <si>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</si>
  <si>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</si>
  <si>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</si>
  <si>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</si>
  <si>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</si>
  <si>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</si>
  <si>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</si>
  <si>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</si>
  <si>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</si>
  <si>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</si>
  <si>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</si>
  <si>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</si>
  <si>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</si>
  <si>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</si>
  <si>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</si>
  <si>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</si>
  <si>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</si>
  <si>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</si>
  <si>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</si>
  <si>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</si>
  <si>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</si>
  <si>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</si>
  <si>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</si>
  <si>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</si>
  <si>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</si>
  <si>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</si>
  <si>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</si>
  <si>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</si>
  <si>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</si>
  <si>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</si>
  <si>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</si>
  <si>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</si>
  <si>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</si>
  <si>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</si>
  <si>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</si>
  <si>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</si>
  <si>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</si>
  <si>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</si>
  <si>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</si>
  <si>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</si>
  <si>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</si>
  <si>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</si>
  <si>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</si>
  <si>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</si>
  <si>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</si>
  <si>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</si>
  <si>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</si>
  <si>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</si>
  <si>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</si>
  <si>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</si>
  <si>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</si>
  <si>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</si>
  <si>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</si>
  <si>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</si>
  <si>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</si>
  <si>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</si>
  <si>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</si>
  <si>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</si>
  <si>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</si>
  <si>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</si>
  <si>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</si>
  <si>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</si>
  <si>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</si>
  <si>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</si>
  <si>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</si>
  <si>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</si>
  <si>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</si>
  <si>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</si>
  <si>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</si>
  <si>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</si>
  <si>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</si>
  <si>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</si>
  <si>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</si>
  <si>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</si>
  <si>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</si>
  <si>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</si>
  <si>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</si>
  <si>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</si>
  <si>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</si>
  <si>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</si>
  <si>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</si>
  <si>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</si>
  <si>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</si>
  <si>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</si>
  <si>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</si>
  <si>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</si>
  <si>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</si>
  <si>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</si>
  <si>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</si>
  <si>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</si>
  <si>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</si>
  <si>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</si>
  <si>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</si>
  <si>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</si>
  <si>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</si>
  <si>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</si>
  <si>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</si>
  <si>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</si>
  <si>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</si>
  <si>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</si>
  <si>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</si>
  <si>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</si>
  <si>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</si>
  <si>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</si>
  <si>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</si>
  <si>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</si>
  <si>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</si>
  <si>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</si>
  <si>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</si>
  <si>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</si>
  <si>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</si>
  <si>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</si>
  <si>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</si>
  <si>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</si>
  <si>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</si>
  <si>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</si>
  <si>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</si>
  <si>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</si>
  <si>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</si>
  <si>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</si>
  <si>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</si>
  <si>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</si>
  <si>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</si>
  <si>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</si>
  <si>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</si>
  <si>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</si>
  <si>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</si>
  <si>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</si>
  <si>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</si>
  <si>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</si>
  <si>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</si>
  <si>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</si>
  <si>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</si>
  <si>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</si>
  <si>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</si>
  <si>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</si>
  <si>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</si>
  <si>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</si>
  <si>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</si>
  <si>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</si>
  <si>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</si>
  <si>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</si>
  <si>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</si>
  <si>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</si>
  <si>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</si>
  <si>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</si>
  <si>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</si>
  <si>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</si>
  <si>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</si>
  <si>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</si>
  <si>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</si>
  <si>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</si>
  <si>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</si>
  <si>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</si>
  <si>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</si>
  <si>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</si>
  <si>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</si>
  <si>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</si>
  <si>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</si>
  <si>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</si>
  <si>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</si>
  <si>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</si>
  <si>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</si>
  <si>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</si>
  <si>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</si>
  <si>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</si>
  <si>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</si>
  <si>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</si>
  <si>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</si>
  <si>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</si>
  <si>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</si>
  <si>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</si>
  <si>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</si>
  <si>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</si>
  <si>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</si>
  <si>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</si>
  <si>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</si>
  <si>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</si>
  <si>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</si>
  <si>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</si>
  <si>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</si>
  <si>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</si>
  <si>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</si>
  <si>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</si>
  <si>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</si>
  <si>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</si>
  <si>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</si>
  <si>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</si>
  <si>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</si>
  <si>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</si>
  <si>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</si>
  <si>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</si>
  <si>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</si>
  <si>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</si>
  <si>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</si>
  <si>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</si>
  <si>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</si>
  <si>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</si>
  <si>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</si>
  <si>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</si>
  <si>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</si>
  <si>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</si>
  <si>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</si>
  <si>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</si>
  <si>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</si>
  <si>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</si>
  <si>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</si>
  <si>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</si>
  <si>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</si>
  <si>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</si>
  <si>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</si>
  <si>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</si>
  <si>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</si>
  <si>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</si>
  <si>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</si>
  <si>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</si>
  <si>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</si>
  <si>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</si>
  <si>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</si>
  <si>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</si>
  <si>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</si>
  <si>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</si>
  <si>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</si>
  <si>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</si>
  <si>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</si>
  <si>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</si>
  <si>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</si>
  <si>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</si>
  <si>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</si>
  <si>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</si>
  <si>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</si>
  <si>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</si>
  <si>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</si>
  <si>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</si>
  <si>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</si>
  <si>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</si>
  <si>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</si>
  <si>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</si>
  <si>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</si>
  <si>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</si>
  <si>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</si>
  <si>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</si>
  <si>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</si>
  <si>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</si>
  <si>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</si>
  <si>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</si>
  <si>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</si>
  <si>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</si>
  <si>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</si>
  <si>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</si>
  <si>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</si>
  <si>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</si>
  <si>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</si>
  <si>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</si>
  <si>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</si>
  <si>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</si>
  <si>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</si>
  <si>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</si>
  <si>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</si>
  <si>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</si>
  <si>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</si>
  <si>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</si>
  <si>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</si>
  <si>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</si>
  <si>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</si>
  <si>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</si>
  <si>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</si>
  <si>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</si>
  <si>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</si>
  <si>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</si>
  <si>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</si>
  <si>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</si>
  <si>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</si>
  <si>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</si>
  <si>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</si>
  <si>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</si>
  <si>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</si>
  <si>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</si>
  <si>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</si>
  <si>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</si>
  <si>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</si>
  <si>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</si>
  <si>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</si>
  <si>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</si>
  <si>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</si>
  <si>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</si>
  <si>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</si>
  <si>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</si>
  <si>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</si>
  <si>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</si>
  <si>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</si>
  <si>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</si>
  <si>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</si>
  <si>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</si>
  <si>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</si>
  <si>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</si>
  <si>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</si>
  <si>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</si>
  <si>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</si>
  <si>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</si>
  <si>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</si>
  <si>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</si>
  <si>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</si>
  <si>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</si>
  <si>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</si>
  <si>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</si>
  <si>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</si>
  <si>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</si>
  <si>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</si>
  <si>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</si>
  <si>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</si>
  <si>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</si>
  <si>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</si>
  <si>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</si>
  <si>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</si>
  <si>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</si>
  <si>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</si>
  <si>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</si>
  <si>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</si>
  <si>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</si>
  <si>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</si>
  <si>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</si>
  <si>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</si>
  <si>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</si>
  <si>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</si>
  <si>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</si>
  <si>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</si>
  <si>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</si>
  <si>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</si>
  <si>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</si>
  <si>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</si>
  <si>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</si>
  <si>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</si>
  <si>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</si>
  <si>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</si>
  <si>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</si>
  <si>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</si>
  <si>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</si>
  <si>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</si>
  <si>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</si>
  <si>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</si>
  <si>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</si>
  <si>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</si>
  <si>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</si>
  <si>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</si>
  <si>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</si>
  <si>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</si>
  <si>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</si>
  <si>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</si>
  <si>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</si>
  <si>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</si>
  <si>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</si>
  <si>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</si>
  <si>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</si>
  <si>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</si>
  <si>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</si>
  <si>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</si>
  <si>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</si>
  <si>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</si>
  <si>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</si>
  <si>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</si>
  <si>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</si>
  <si>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</si>
  <si>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</si>
  <si>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</si>
  <si>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</si>
  <si>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</si>
  <si>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</si>
  <si>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</si>
  <si>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</si>
  <si>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</si>
  <si>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</si>
  <si>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</si>
  <si>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</si>
  <si>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</si>
  <si>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</si>
  <si>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</si>
  <si>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</si>
  <si>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</si>
  <si>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</si>
  <si>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</si>
  <si>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</si>
  <si>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</si>
  <si>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</si>
  <si>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</si>
  <si>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</si>
  <si>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</si>
  <si>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</si>
  <si>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</si>
  <si>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</si>
  <si>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</si>
  <si>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</si>
  <si>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</si>
  <si>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</si>
  <si>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</si>
  <si>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</si>
  <si>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</si>
  <si>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</si>
  <si>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</si>
  <si>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</si>
  <si>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</si>
  <si>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</si>
  <si>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</si>
  <si>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</si>
  <si>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</si>
  <si>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</si>
  <si>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</si>
  <si>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</si>
  <si>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</si>
  <si>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</si>
  <si>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</si>
  <si>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</si>
  <si>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</si>
  <si>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</si>
  <si>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</si>
  <si>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</si>
  <si>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</si>
  <si>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</si>
  <si>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</si>
  <si>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</si>
  <si>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</si>
  <si>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</si>
  <si>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</si>
  <si>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</si>
  <si>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</si>
  <si>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</si>
  <si>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</si>
  <si>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</si>
  <si>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</si>
  <si>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</si>
  <si>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</si>
  <si>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</si>
  <si>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</si>
  <si>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</si>
  <si>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</si>
  <si>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</si>
  <si>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</si>
  <si>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</si>
  <si>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</si>
  <si>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</si>
  <si>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</si>
  <si>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</si>
  <si>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</si>
  <si>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</si>
  <si>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</si>
  <si>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</si>
  <si>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</si>
  <si>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</si>
  <si>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</si>
  <si>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</si>
  <si>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</si>
  <si>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</si>
  <si>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</si>
  <si>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</si>
  <si>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</si>
  <si>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</si>
  <si>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</si>
  <si>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</si>
  <si>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</si>
  <si>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</si>
  <si>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</si>
  <si>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</si>
  <si>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</si>
  <si>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</si>
  <si>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</si>
  <si>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</si>
  <si>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</si>
  <si>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</si>
  <si>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</si>
  <si>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</si>
  <si>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</si>
  <si>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</si>
  <si>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</si>
  <si>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</si>
  <si>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</si>
  <si>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</si>
  <si>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</si>
  <si>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</si>
  <si>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</si>
  <si>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</si>
  <si>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</si>
  <si>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</si>
  <si>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</si>
  <si>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</si>
  <si>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</si>
  <si>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</si>
  <si>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</si>
  <si>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</si>
  <si>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</si>
  <si>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</si>
  <si>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</si>
  <si>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</si>
  <si>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</si>
  <si>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</si>
  <si>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</si>
  <si>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</si>
  <si>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</si>
  <si>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</si>
  <si>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</si>
  <si>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</si>
  <si>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</si>
  <si>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</si>
  <si>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</si>
  <si>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</si>
  <si>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</si>
  <si>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</si>
  <si>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</si>
  <si>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</si>
  <si>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</si>
  <si>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</si>
  <si>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</si>
  <si>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</si>
  <si>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</si>
  <si>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</si>
  <si>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</si>
  <si>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</si>
  <si>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</si>
  <si>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</si>
  <si>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</si>
  <si>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</si>
  <si>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</si>
  <si>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</si>
  <si>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</si>
  <si>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</si>
  <si>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</si>
  <si>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</si>
  <si>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</si>
  <si>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</si>
  <si>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</si>
  <si>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</si>
  <si>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</si>
  <si>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</si>
  <si>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</si>
  <si>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</si>
  <si>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</si>
  <si>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</si>
  <si>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</si>
  <si>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</si>
  <si>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</si>
  <si>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</si>
  <si>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</si>
  <si>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</si>
  <si>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</si>
  <si>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</si>
  <si>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</si>
  <si>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</si>
  <si>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</si>
  <si>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</si>
  <si>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</si>
  <si>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</si>
  <si>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</si>
  <si>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</si>
  <si>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</si>
  <si>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</si>
  <si>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</si>
  <si>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</si>
  <si>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</si>
  <si>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</si>
  <si>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</si>
  <si>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</si>
  <si>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</si>
  <si>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</si>
  <si>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</si>
  <si>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</si>
  <si>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</si>
  <si>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</si>
  <si>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</si>
  <si>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</si>
  <si>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</si>
  <si>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</si>
  <si>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</si>
  <si>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</si>
  <si>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</si>
  <si>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</si>
  <si>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</si>
  <si>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</si>
  <si>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</si>
  <si>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</si>
  <si>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</si>
  <si>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</si>
  <si>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</si>
  <si>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</si>
  <si>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</si>
  <si>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</si>
  <si>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</si>
  <si>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</si>
  <si>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</si>
  <si>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</si>
  <si>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</si>
  <si>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</si>
  <si>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</si>
  <si>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</si>
  <si>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</si>
  <si>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</si>
  <si>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</si>
  <si>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</si>
  <si>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</si>
  <si>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</si>
  <si>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</si>
  <si>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</si>
  <si>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</si>
  <si>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</si>
  <si>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</si>
  <si>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</si>
  <si>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</si>
  <si>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</si>
  <si>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</si>
  <si>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</si>
  <si>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</si>
  <si>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</si>
  <si>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</si>
  <si>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</si>
  <si>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</si>
  <si>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</si>
  <si>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</si>
  <si>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</si>
  <si>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</si>
  <si>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</si>
  <si>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</si>
  <si>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</si>
  <si>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</si>
  <si>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</si>
  <si>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</si>
  <si>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</si>
  <si>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</si>
  <si>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</si>
  <si>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</si>
  <si>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</si>
  <si>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</si>
  <si>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</si>
  <si>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</si>
  <si>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</si>
  <si>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</si>
  <si>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</si>
  <si>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</si>
  <si>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</si>
  <si>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</si>
  <si>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</si>
  <si>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</si>
  <si>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</si>
  <si>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</si>
  <si>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</si>
  <si>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</si>
  <si>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</si>
  <si>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</si>
  <si>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</si>
  <si>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</si>
  <si>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</si>
  <si>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</si>
  <si>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</si>
  <si>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</si>
  <si>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</si>
  <si>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</si>
  <si>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</si>
  <si>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</si>
  <si>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</si>
  <si>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</si>
  <si>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</si>
  <si>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</si>
  <si>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</si>
  <si>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</si>
  <si>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</si>
  <si>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</si>
  <si>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</si>
  <si>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</si>
  <si>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</si>
  <si>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</si>
  <si>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</si>
  <si>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</si>
  <si>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</si>
  <si>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</si>
  <si>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</si>
  <si>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</si>
  <si>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</si>
  <si>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</si>
  <si>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</si>
  <si>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</si>
  <si>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</si>
  <si>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</si>
  <si>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</si>
  <si>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</si>
  <si>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</si>
  <si>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</si>
  <si>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</si>
  <si>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</si>
  <si>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</si>
  <si>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</si>
  <si>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</si>
  <si>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</si>
  <si>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</si>
  <si>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</si>
  <si>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</si>
  <si>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</si>
  <si>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</si>
  <si>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</si>
  <si>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</si>
  <si>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</si>
  <si>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</si>
  <si>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</si>
  <si>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</si>
  <si>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</si>
  <si>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</si>
  <si>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</si>
  <si>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</si>
  <si>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</si>
  <si>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</si>
  <si>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</si>
  <si>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</si>
  <si>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</si>
  <si>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</si>
  <si>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</si>
  <si>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</si>
  <si>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</si>
  <si>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</si>
  <si>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</si>
  <si>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</si>
  <si>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</si>
  <si>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</si>
  <si>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</si>
  <si>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</si>
  <si>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</si>
  <si>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</si>
  <si>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</si>
  <si>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</si>
  <si>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</si>
  <si>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</si>
  <si>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</si>
  <si>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</si>
  <si>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</si>
  <si>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</si>
  <si>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</si>
  <si>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</si>
  <si>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</si>
  <si>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</si>
  <si>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</si>
  <si>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</si>
  <si>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</si>
  <si>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</si>
  <si>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</si>
  <si>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</si>
  <si>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</si>
  <si>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</si>
  <si>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</si>
  <si>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</si>
  <si>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</si>
  <si>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</si>
  <si>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</si>
  <si>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</si>
  <si>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</si>
  <si>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</si>
  <si>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</si>
  <si>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</si>
  <si>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</si>
  <si>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</si>
  <si>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</si>
  <si>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</si>
  <si>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</si>
  <si>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</si>
  <si>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</si>
  <si>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</si>
  <si>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</si>
  <si>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</si>
  <si>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</si>
  <si>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</si>
  <si>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</si>
  <si>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</si>
  <si>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</si>
  <si>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</si>
  <si>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</si>
  <si>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</si>
  <si>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</si>
  <si>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</si>
  <si>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</si>
  <si>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</si>
  <si>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</si>
  <si>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</si>
  <si>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</si>
  <si>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</si>
  <si>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</si>
  <si>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</si>
  <si>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</si>
  <si>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</si>
  <si>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</si>
  <si>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</si>
  <si>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</si>
  <si>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</si>
  <si>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</si>
  <si>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</si>
  <si>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</si>
  <si>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</si>
  <si>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</si>
  <si>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</si>
  <si>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</si>
  <si>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</si>
  <si>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</si>
  <si>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</si>
  <si>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</si>
  <si>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</si>
  <si>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</si>
  <si>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</si>
  <si>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</si>
  <si>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</si>
  <si>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</si>
  <si>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</si>
  <si>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</si>
  <si>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</si>
  <si>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</si>
  <si>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</si>
  <si>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</si>
  <si>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</si>
  <si>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</si>
  <si>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</si>
  <si>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</si>
  <si>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</si>
  <si>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</si>
  <si>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</si>
  <si>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</si>
  <si>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</si>
  <si>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</si>
  <si>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</si>
  <si>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</si>
  <si>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</si>
  <si>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</si>
  <si>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</si>
  <si>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</si>
  <si>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</si>
  <si>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</si>
  <si>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</si>
  <si>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</si>
  <si>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</si>
  <si>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</si>
  <si>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</si>
  <si>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</si>
  <si>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</si>
  <si>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</si>
  <si>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</si>
  <si>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</si>
  <si>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</si>
  <si>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</si>
  <si>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</si>
  <si>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</si>
  <si>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</si>
  <si>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</si>
  <si>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</si>
  <si>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</si>
  <si>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</si>
  <si>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</si>
  <si>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</si>
  <si>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</si>
  <si>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</si>
  <si>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</si>
  <si>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</si>
  <si>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</si>
  <si>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</si>
  <si>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</si>
  <si>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</si>
  <si>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</si>
  <si>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</si>
  <si>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</si>
  <si>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</si>
  <si>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</si>
  <si>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</si>
  <si>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</si>
  <si>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</si>
  <si>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</si>
  <si>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</si>
  <si>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</si>
  <si>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</si>
  <si>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</si>
  <si>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</si>
  <si>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</si>
  <si>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</si>
  <si>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</si>
  <si>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</si>
  <si>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</si>
  <si>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</si>
  <si>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</si>
  <si>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</si>
  <si>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</si>
  <si>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</si>
  <si>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</si>
  <si>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</si>
  <si>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</si>
  <si>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</si>
  <si>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</si>
  <si>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</si>
  <si>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</si>
  <si>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</si>
  <si>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</si>
  <si>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</si>
  <si>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</si>
  <si>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</si>
  <si>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</si>
  <si>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</si>
  <si>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</si>
  <si>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</si>
  <si>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</si>
  <si>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</si>
  <si>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</si>
  <si>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</si>
  <si>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</si>
  <si>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</si>
  <si>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</si>
  <si>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</si>
  <si>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</si>
  <si>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</si>
  <si>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</si>
  <si>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</si>
  <si>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</si>
  <si>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</si>
  <si>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</si>
  <si>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</si>
  <si>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</si>
  <si>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</si>
  <si>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</si>
  <si>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</si>
  <si>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</si>
  <si>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</si>
  <si>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</si>
  <si>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</si>
  <si>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</si>
  <si>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</si>
  <si>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</si>
  <si>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</si>
  <si>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</si>
  <si>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</si>
  <si>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</si>
  <si>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</si>
  <si>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</si>
  <si>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</si>
  <si>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</si>
  <si>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</si>
  <si>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</si>
  <si>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</si>
  <si>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</si>
  <si>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</si>
  <si>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</si>
  <si>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</si>
  <si>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</si>
  <si>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</si>
  <si>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</si>
  <si>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</si>
  <si>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</si>
  <si>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</si>
  <si>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</si>
  <si>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</si>
  <si>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</si>
  <si>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</si>
  <si>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</si>
  <si>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</si>
  <si>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</si>
  <si>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</si>
  <si>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</si>
  <si>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</si>
  <si>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</si>
  <si>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</si>
  <si>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</si>
  <si>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</si>
  <si>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</si>
  <si>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</si>
  <si>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</si>
  <si>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</si>
  <si>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</si>
  <si>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</si>
  <si>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</si>
  <si>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</si>
  <si>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</si>
  <si>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</si>
  <si>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</si>
  <si>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</si>
  <si>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</si>
  <si>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</si>
  <si>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</si>
  <si>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</si>
  <si>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</si>
  <si>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</si>
  <si>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</si>
  <si>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</si>
  <si>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</si>
  <si>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</si>
  <si>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</si>
  <si>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</si>
  <si>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</si>
  <si>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</si>
  <si>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</si>
  <si>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</si>
  <si>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</si>
  <si>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</si>
  <si>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</si>
  <si>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</si>
  <si>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</si>
  <si>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</si>
  <si>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</si>
  <si>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</si>
  <si>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</si>
  <si>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</si>
  <si>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</si>
  <si>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</si>
  <si>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</si>
  <si>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</si>
  <si>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</si>
  <si>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</si>
  <si>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</si>
  <si>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</si>
  <si>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</si>
  <si>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</si>
  <si>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</si>
  <si>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</si>
  <si>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</si>
  <si>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</si>
  <si>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</si>
  <si>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</si>
  <si>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</si>
  <si>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</si>
  <si>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</si>
  <si>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</si>
  <si>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</si>
  <si>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</si>
  <si>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</si>
  <si>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</si>
  <si>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</si>
  <si>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</si>
  <si>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</si>
  <si>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</si>
  <si>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</si>
  <si>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</si>
  <si>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</si>
  <si>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</si>
  <si>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</si>
  <si>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</si>
  <si>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</si>
  <si>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</si>
  <si>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</si>
  <si>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</si>
  <si>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</si>
  <si>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</si>
  <si>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</si>
  <si>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</si>
  <si>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</si>
  <si>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</si>
  <si>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</si>
  <si>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</si>
  <si>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</si>
  <si>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</si>
  <si>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</si>
  <si>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</si>
  <si>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</si>
  <si>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</si>
  <si>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</si>
  <si>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</si>
  <si>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</si>
  <si>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</si>
  <si>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</si>
  <si>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</si>
  <si>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</si>
  <si>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</si>
  <si>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</si>
  <si>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</si>
  <si>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</si>
  <si>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</si>
  <si>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</si>
  <si>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</si>
  <si>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</si>
  <si>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</si>
  <si>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</si>
  <si>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</si>
  <si>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</si>
  <si>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Avg Sales Price</t>
  </si>
  <si>
    <t>Avg Profit</t>
  </si>
  <si>
    <t>Total Units Sold</t>
  </si>
  <si>
    <t>Total Revenue</t>
  </si>
  <si>
    <t>Profit Margin%</t>
  </si>
  <si>
    <t>Status</t>
  </si>
  <si>
    <t>Revenue Analysis</t>
  </si>
  <si>
    <t>Max Revenue</t>
  </si>
  <si>
    <t>Min Revenue</t>
  </si>
  <si>
    <t>Average Revenue</t>
  </si>
  <si>
    <t>Median Revenue</t>
  </si>
  <si>
    <t>High Count</t>
  </si>
  <si>
    <t>Medium Count</t>
  </si>
  <si>
    <t>Low Count</t>
  </si>
  <si>
    <t>Total</t>
  </si>
  <si>
    <t xml:space="preserve">Customer Name </t>
  </si>
  <si>
    <t>Total Purchases</t>
  </si>
  <si>
    <t>Total Spent</t>
  </si>
  <si>
    <t>Avg Order Value</t>
  </si>
  <si>
    <t>Customer Tier</t>
  </si>
  <si>
    <t>Max Spent</t>
  </si>
  <si>
    <t>Min Spent</t>
  </si>
  <si>
    <t>Average Spent</t>
  </si>
  <si>
    <t>Median Spent</t>
  </si>
  <si>
    <t>VIP Count</t>
  </si>
  <si>
    <t>Gold Count</t>
  </si>
  <si>
    <t>Silver Count</t>
  </si>
  <si>
    <t>Total Coustomers</t>
  </si>
  <si>
    <t>SALES PERFORMANCE ANALYSIS</t>
  </si>
  <si>
    <t>Superstore Dataset - Comprehensive Sales Analytics</t>
  </si>
  <si>
    <t>📊 KEY PERFORMANCE INDICATORS</t>
  </si>
  <si>
    <t>Total Orders</t>
  </si>
  <si>
    <t>Total Customers</t>
  </si>
  <si>
    <t>Total Products Sold</t>
  </si>
  <si>
    <t>Total Profit</t>
  </si>
  <si>
    <t>📦 PRODUCT PERFORMANCE</t>
  </si>
  <si>
    <t>Total Sales (₹)</t>
  </si>
  <si>
    <t>Units Sold</t>
  </si>
  <si>
    <t>Avg Price</t>
  </si>
  <si>
    <t>📂 CATEGORY BREAKDOWN</t>
  </si>
  <si>
    <t>Orders</t>
  </si>
  <si>
    <t>Avg Sales</t>
  </si>
  <si>
    <t>🌎 REGIONAL PERFORMANCE</t>
  </si>
  <si>
    <t>Customers</t>
  </si>
  <si>
    <t>Avg Order</t>
  </si>
  <si>
    <t>👥 CUSTOMER SEGMENT ANALYSIS</t>
  </si>
  <si>
    <t>Avg/Customer</t>
  </si>
  <si>
    <t>home Office</t>
  </si>
  <si>
    <t>📅 TIME-BASED ANALYSIS</t>
  </si>
  <si>
    <t>Growth %</t>
  </si>
  <si>
    <t>ANALYSIS NOTES</t>
  </si>
  <si>
    <t>Data Source: Superstore Sales Dataset</t>
  </si>
  <si>
    <t>Total Transactions: 9,994</t>
  </si>
  <si>
    <t>Date Range: 2014-2017</t>
  </si>
  <si>
    <t>Products Analyzed: 1,862</t>
  </si>
  <si>
    <t>Customers Analyzed: 793</t>
  </si>
  <si>
    <t>QUICK INSIGHTS</t>
  </si>
  <si>
    <t>Top Product Category</t>
  </si>
  <si>
    <t>Top Region</t>
  </si>
  <si>
    <t>Top Customer Segment</t>
  </si>
  <si>
    <t>Month</t>
  </si>
  <si>
    <t>Quarter</t>
  </si>
  <si>
    <t>Year</t>
  </si>
  <si>
    <t>Month Name</t>
  </si>
  <si>
    <t>Year-Month</t>
  </si>
  <si>
    <t>Month (2017)</t>
  </si>
  <si>
    <t>Jan</t>
  </si>
  <si>
    <t>Feb</t>
  </si>
  <si>
    <t>Mar</t>
  </si>
  <si>
    <t>Apr</t>
  </si>
  <si>
    <t>May</t>
  </si>
  <si>
    <t>Jun</t>
  </si>
  <si>
    <t>Jul</t>
  </si>
  <si>
    <t>Aug</t>
  </si>
  <si>
    <t>Sep</t>
  </si>
  <si>
    <t>Oct</t>
  </si>
  <si>
    <t>Nov</t>
  </si>
  <si>
    <t>Dec</t>
  </si>
  <si>
    <t>Row Labels</t>
  </si>
  <si>
    <t>Grand Total</t>
  </si>
  <si>
    <t>Sum of Sales</t>
  </si>
  <si>
    <t>Sum of Profit</t>
  </si>
  <si>
    <t>2014</t>
  </si>
  <si>
    <t>2015</t>
  </si>
  <si>
    <t>2016</t>
  </si>
  <si>
    <t>2017</t>
  </si>
  <si>
    <t>SUPERSTORE SALES DASHBOARD</t>
  </si>
  <si>
    <t>Interactive Analysis Dashboard - Use Slicers to Filter Data</t>
  </si>
  <si>
    <t>TOTAL ORDERS</t>
  </si>
  <si>
    <t>AVG ORDER VALUE</t>
  </si>
  <si>
    <t>TOTAL PROFIT</t>
  </si>
  <si>
    <t>SALES BY CATEGORY</t>
  </si>
  <si>
    <t>REGIONAL PERFORMANCE</t>
  </si>
  <si>
    <t>CUSTOMER SEGMENTS</t>
  </si>
  <si>
    <t>MONTHLY SALES TREND</t>
  </si>
  <si>
    <t>TOP 10 PRODUCTS BY REVENUE</t>
  </si>
  <si>
    <t>═══════════════════════════════════════════</t>
  </si>
  <si>
    <t xml:space="preserve">    SUPERSTORE SALES ANALYTICS DASHBOARD</t>
  </si>
  <si>
    <t xml:space="preserve">           Professional Excel Project</t>
  </si>
  <si>
    <t>Project Type: Sales Data Analysis &amp; Visualization</t>
  </si>
  <si>
    <t xml:space="preserve">                DATASET SUMMARY</t>
  </si>
  <si>
    <t>- 9,994 Sales Transactions</t>
  </si>
  <si>
    <t>- 1,862 Unique Products</t>
  </si>
  <si>
    <t>- 793 Customers Analyzed</t>
  </si>
  <si>
    <t>- 4 Regions Compared</t>
  </si>
  <si>
    <t>- 4-Year Time Period (2014-2017)</t>
  </si>
  <si>
    <t>- $2.3M Total Revenue Tracked</t>
  </si>
  <si>
    <t xml:space="preserve">              DASHBOARD FEATURES</t>
  </si>
  <si>
    <t>✓ 5 Interconnected Pivot Tables</t>
  </si>
  <si>
    <t>✓ 5 Professional Charts with Titles</t>
  </si>
  <si>
    <t>✓ 5 Interactive Slicers (Category, Region, Segment, Year, Sub-Category)</t>
  </si>
  <si>
    <t>✓ 4 Key Performance Indicators (KPIs)</t>
  </si>
  <si>
    <t>✓ Multi-dimensional Sales Analysis</t>
  </si>
  <si>
    <t>✓ Regional Performance Comparison</t>
  </si>
  <si>
    <t>✓ Customer Segmentation Analysis</t>
  </si>
  <si>
    <t>✓ Time-Series Trend Analysis (2014-2017)</t>
  </si>
  <si>
    <t>✓ Top 10 Products Identification</t>
  </si>
  <si>
    <t xml:space="preserve">           TECHNICAL SKILLS DEMONSTRATED</t>
  </si>
  <si>
    <t>Excel Functions:</t>
  </si>
  <si>
    <t>- INDEX+MATCH (bi-directional lookups)</t>
  </si>
  <si>
    <t>Data Analysis:</t>
  </si>
  <si>
    <t>Visualization:</t>
  </si>
  <si>
    <t>Data Management:</t>
  </si>
  <si>
    <t xml:space="preserve">                PROJECT INSIGHTS</t>
  </si>
  <si>
    <t>Key Findings:</t>
  </si>
  <si>
    <t>- Technology category leads with 36% of sales</t>
  </si>
  <si>
    <t>- West region generates highest revenue ($725K)</t>
  </si>
  <si>
    <t>- Consumer segment dominates with 50% of sales</t>
  </si>
  <si>
    <t>- Consistent growth from 2014-2017 (+49%)</t>
  </si>
  <si>
    <t>- Top product: Phones ($3.3M total revenue)</t>
  </si>
  <si>
    <t>Business Impact:</t>
  </si>
  <si>
    <t xml:space="preserve">              HOW TO USE DASHBOARD</t>
  </si>
  <si>
    <t>1. Click "Dashboard" tab to view interactive dashboard</t>
  </si>
  <si>
    <t>2. Use slicers at top to filter data:</t>
  </si>
  <si>
    <t xml:space="preserve">   - Category: Filter by product category</t>
  </si>
  <si>
    <t xml:space="preserve">   - Region: Filter by geographic region</t>
  </si>
  <si>
    <t xml:space="preserve">   - Segment: Filter by customer segment</t>
  </si>
  <si>
    <t xml:space="preserve">   - Year: Filter by specific year</t>
  </si>
  <si>
    <t xml:space="preserve">   - Sub-Category: Filter by product type</t>
  </si>
  <si>
    <t>3. All charts and tables update automatically</t>
  </si>
  <si>
    <t>4. Clear filters using filter icon on each slicer</t>
  </si>
  <si>
    <t>5. Combine multiple filters for detailed analysis</t>
  </si>
  <si>
    <t>- SUMIF, SUMIFS, COUNTIF, COUNTIFS</t>
  </si>
  <si>
    <t>- AVERAGEIF, IFERROR</t>
  </si>
  <si>
    <t>- Date functions (MONTH, YEAR, TEXT)</t>
  </si>
  <si>
    <t>- Conditional calculations</t>
  </si>
  <si>
    <t>- Pivot Tables (grouping, calculated fields)</t>
  </si>
  <si>
    <t>- Date grouping (Month, Quarter, Year)</t>
  </si>
  <si>
    <t>- Multi-dimensional analysis</t>
  </si>
  <si>
    <t>- Statistical analysis (mean, median, percentiles)</t>
  </si>
  <si>
    <t>- Pivot Charts (Pie, Bar, Column, Line)</t>
  </si>
  <si>
    <t>- Slicers and cross-filtering</t>
  </si>
  <si>
    <t>- Data labels and annotations</t>
  </si>
  <si>
    <t>- Professional formatting</t>
  </si>
  <si>
    <t>- Dashboard design principles</t>
  </si>
  <si>
    <t>- Data cleaning (date formatting, duplicates)</t>
  </si>
  <si>
    <t>- Master table creation</t>
  </si>
  <si>
    <t>- Data validation</t>
  </si>
  <si>
    <t>- Conditional formatting</t>
  </si>
  <si>
    <t>- Error handling</t>
  </si>
  <si>
    <t>- Interactive dashboard enables real-time filtering</t>
  </si>
  <si>
    <t>- Multi-dimensional analysis supports strategic decisions</t>
  </si>
  <si>
    <t>- Trend analysis reveals growth opportunities</t>
  </si>
  <si>
    <t>- Product performance tracking optimizes inventory</t>
  </si>
  <si>
    <t>- Regional insights guide market expansion</t>
  </si>
  <si>
    <t>Created by: Sumit Shinde</t>
  </si>
  <si>
    <t>HOW TO USE THIS DASHBOARD</t>
  </si>
  <si>
    <t>═════════════════════════════════════════</t>
  </si>
  <si>
    <t>NAVIGATION:</t>
  </si>
  <si>
    <t>→ Go to "Dashboard" tab to see the main dashboard</t>
  </si>
  <si>
    <t>FILTERING DATA:</t>
  </si>
  <si>
    <t>→ Use the 5 slicers at the top of the dashboard</t>
  </si>
  <si>
    <t>→ Click any item to filter (example: click "Technology")</t>
  </si>
  <si>
    <t>→ All charts and tables update automatically</t>
  </si>
  <si>
    <t>→ Combine multiple filters (example: Technology + West + 2017)</t>
  </si>
  <si>
    <t>CLEARING FILTERS:</t>
  </si>
  <si>
    <t>→ Click the filter icon (top-right of each slicer)</t>
  </si>
  <si>
    <t>→ Select "Clear Filter"</t>
  </si>
  <si>
    <t>UNDERSTANDING THE SECTIONS:</t>
  </si>
  <si>
    <t>1. KEY METRICS (Top row)</t>
  </si>
  <si>
    <t xml:space="preserve">   - Total Revenue, Orders, Avg Order Value, Profit</t>
  </si>
  <si>
    <t>2. SALES BY CATEGORY</t>
  </si>
  <si>
    <t xml:space="preserve">   - Pie chart shows distribution</t>
  </si>
  <si>
    <t xml:space="preserve">   - Table shows exact amounts</t>
  </si>
  <si>
    <t>3. REGIONAL PERFORMANCE</t>
  </si>
  <si>
    <t xml:space="preserve">   - Bar chart compares regions</t>
  </si>
  <si>
    <t xml:space="preserve">   - Table shows detailed breakdown</t>
  </si>
  <si>
    <t>4. CUSTOMER SEGMENTS</t>
  </si>
  <si>
    <t xml:space="preserve">   - Column chart shows segment comparison</t>
  </si>
  <si>
    <t xml:space="preserve">   - Consumer is largest segment</t>
  </si>
  <si>
    <t>5. MONTHLY SALES TREND</t>
  </si>
  <si>
    <t xml:space="preserve">   - Line chart shows growth over time</t>
  </si>
  <si>
    <t xml:space="preserve">   - Clear upward trend visible</t>
  </si>
  <si>
    <t>6. TOP 10 PRODUCTS</t>
  </si>
  <si>
    <t xml:space="preserve">   - Horizontal bars show top performers</t>
  </si>
  <si>
    <t xml:space="preserve">   - Phones and Chairs lead sales</t>
  </si>
  <si>
    <t>DATA SOURCE:</t>
  </si>
  <si>
    <t>→ Raw_Data sheet contains 9,994 transactions</t>
  </si>
  <si>
    <t>→ Product_Master: 1,862 products with details</t>
  </si>
  <si>
    <t>→ Customer_Master: 793 customers with metrics</t>
  </si>
  <si>
    <t>TECHNICAL NOTES:</t>
  </si>
  <si>
    <t>→ Built using Pivot Tables and Slicers</t>
  </si>
  <si>
    <t>→ All calculations automated</t>
  </si>
  <si>
    <t>→ Data refreshes when source updates</t>
  </si>
  <si>
    <t>→ To refresh: Right-click any pivot → Refresh All</t>
  </si>
  <si>
    <t>Date: January 15,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</si>
</sst>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_ [$₹-4009]\ * #,##0.00_ ;_ [$₹-4009]\ * \-#,##0.00_ ;_ [$₹-4009]\ * &quot;-&quot;??_ ;_ @_ "/>
    <numFmt numFmtId="165" formatCode="0.0"/>
    <numFmt numFmtId="166" formatCode="[$₹-4009]\ #,##0;[$₹-4009]\ \-#,##0"/>
  </numFmts>
  <fonts count="18"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8"/>
      <color theme="0"/>
      <name val="Calibri"/>
      <family val="2"/>
      <scheme val="minor"/>
    </font>
    <font>
      <sz val="12"/>
      <color theme="0"/>
      <name val="Calibri"/>
      <family val="2"/>
      <scheme val="minor"/>
    </font>
    <font>
      <sz val="14"/>
      <color theme="1"/>
      <name val="Calibri"/>
      <family val="2"/>
      <scheme val="minor"/>
    </font>
    <font>
      <sz val="12"/>
      <color theme="1"/>
      <name val="Calibri"/>
      <family val="2"/>
      <scheme val="minor"/>
    </font>
    <font>
      <i/>
      <sz val="10"/>
      <color theme="1"/>
      <name val="Calibri"/>
      <family val="2"/>
      <scheme val="minor"/>
    </font>
    <font>
      <b/>
      <sz val="14"/>
      <color theme="1"/>
      <name val="Calibri"/>
      <family val="2"/>
      <scheme val="minor"/>
    </font>
    <font>
      <sz val="8"/>
      <name val="Calibri"/>
      <family val="2"/>
      <scheme val="minor"/>
    </font>
    <font>
      <b/>
      <sz val="24"/>
      <color theme="1"/>
      <name val="Calibri"/>
      <family val="2"/>
      <scheme val="minor"/>
    </font>
    <font>
      <i/>
      <sz val="12"/>
      <color theme="1"/>
      <name val="Calibri"/>
      <family val="2"/>
      <scheme val="minor"/>
    </font>
    <font>
      <b/>
      <sz val="28"/>
      <color theme="0"/>
      <name val="Arial"/>
      <family val="2"/>
    </font>
    <font>
      <b/>
      <sz val="11"/>
      <color theme="0"/>
      <name val="Arial"/>
      <family val="2"/>
    </font>
    <font>
      <b/>
      <sz val="12"/>
      <color theme="1"/>
      <name val="Calibri"/>
      <family val="2"/>
      <scheme val="minor"/>
    </font>
    <font>
      <sz val="20"/>
      <color theme="1"/>
      <name val="Calibri"/>
      <family val="2"/>
      <scheme val="minor"/>
    </font>
  </fonts>
  <fills count="19">
    <fill>
      <patternFill patternType="none"/>
    </fill>
    <fill>
      <patternFill patternType="gray125"/>
    </fill>
    <fill>
      <patternFill patternType="solid">
        <fgColor theme="4" tint="-0.249977111117893"/>
        <bgColor indexed="64"/>
      </patternFill>
    </fill>
    <fill>
      <patternFill patternType="solid">
        <fgColor theme="9" tint="-0.499984740745262"/>
        <bgColor indexed="64"/>
      </patternFill>
    </fill>
    <fill>
      <patternFill patternType="solid">
        <fgColor theme="9"/>
        <bgColor indexed="64"/>
      </patternFill>
    </fill>
    <fill>
      <patternFill patternType="solid">
        <fgColor theme="8" tint="-0.249977111117893"/>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CC00CC"/>
        <bgColor indexed="64"/>
      </patternFill>
    </fill>
    <fill>
      <patternFill patternType="solid">
        <fgColor theme="8" tint="0.79998168889431442"/>
        <bgColor indexed="64"/>
      </patternFill>
    </fill>
    <fill>
      <patternFill patternType="solid">
        <fgColor rgb="FF1F4E78"/>
        <bgColor indexed="64"/>
      </patternFill>
    </fill>
    <fill>
      <patternFill patternType="solid">
        <fgColor rgb="FFD6E4F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E2DFEB"/>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29">
    <xf numFmtId="0" fontId="0" fillId="0" borderId="0" xfId="0"/>
    <xf numFmtId="14" fontId="0" fillId="0" borderId="0" xfId="0" applyNumberFormat="1"/>
    <xf numFmtId="0" fontId="2" fillId="2" borderId="0" xfId="0" applyFont="1" applyFill="1" applyAlignment="1">
      <alignment horizontal="center"/>
    </xf>
    <xf numFmtId="14" fontId="2" fillId="2" borderId="0" xfId="0" applyNumberFormat="1" applyFont="1" applyFill="1" applyAlignment="1">
      <alignment horizontal="center"/>
    </xf>
    <xf numFmtId="164" fontId="2" fillId="2" borderId="0" xfId="0" applyNumberFormat="1" applyFont="1" applyFill="1" applyAlignment="1">
      <alignment horizontal="center"/>
    </xf>
    <xf numFmtId="164" fontId="0" fillId="0" borderId="0" xfId="0" applyNumberFormat="1"/>
    <xf numFmtId="9" fontId="2" fillId="2" borderId="0" xfId="2" applyFont="1" applyFill="1" applyAlignment="1">
      <alignment horizontal="center"/>
    </xf>
    <xf numFmtId="9" fontId="0" fillId="0" borderId="0" xfId="2" applyFont="1"/>
    <xf numFmtId="0" fontId="4" fillId="3" borderId="0" xfId="0" applyFont="1" applyFill="1" applyAlignment="1">
      <alignment horizontal="center"/>
    </xf>
    <xf numFmtId="0" fontId="2" fillId="3" borderId="0" xfId="0" applyFont="1" applyFill="1" applyAlignment="1">
      <alignment horizontal="center"/>
    </xf>
    <xf numFmtId="44" fontId="4" fillId="3" borderId="0" xfId="1" applyFont="1" applyFill="1" applyAlignment="1">
      <alignment horizontal="center"/>
    </xf>
    <xf numFmtId="44" fontId="0" fillId="0" borderId="0" xfId="1" applyFont="1"/>
    <xf numFmtId="165" fontId="4" fillId="3" borderId="0" xfId="0" applyNumberFormat="1" applyFont="1" applyFill="1" applyAlignment="1">
      <alignment horizontal="center"/>
    </xf>
    <xf numFmtId="165" fontId="0" fillId="0" borderId="0" xfId="0" applyNumberFormat="1"/>
    <xf numFmtId="0" fontId="4" fillId="3" borderId="0" xfId="0" applyFont="1" applyFill="1"/>
    <xf numFmtId="44" fontId="0" fillId="0" borderId="0" xfId="0" applyNumberFormat="1"/>
    <xf numFmtId="0" fontId="2" fillId="2" borderId="1" xfId="0" applyFont="1" applyFill="1" applyBorder="1" applyAlignment="1">
      <alignment horizontal="center"/>
    </xf>
    <xf numFmtId="0" fontId="4" fillId="5" borderId="1" xfId="0" applyFont="1" applyFill="1" applyBorder="1" applyAlignment="1">
      <alignment horizontal="center"/>
    </xf>
    <xf numFmtId="164" fontId="4" fillId="5" borderId="1" xfId="0" applyNumberFormat="1" applyFont="1" applyFill="1" applyBorder="1" applyAlignment="1">
      <alignment horizontal="center"/>
    </xf>
    <xf numFmtId="44" fontId="4" fillId="5" borderId="1" xfId="1" applyFont="1" applyFill="1" applyBorder="1" applyAlignment="1">
      <alignment horizontal="center"/>
    </xf>
    <xf numFmtId="0" fontId="0" fillId="0" borderId="1" xfId="0" applyBorder="1"/>
    <xf numFmtId="164" fontId="0" fillId="0" borderId="1" xfId="0" applyNumberFormat="1" applyBorder="1"/>
    <xf numFmtId="44" fontId="0" fillId="0" borderId="1" xfId="1" applyFont="1" applyBorder="1"/>
    <xf numFmtId="0" fontId="8" fillId="0" borderId="0" xfId="0" applyFont="1" applyAlignment="1">
      <alignment horizontal="center"/>
    </xf>
    <xf numFmtId="0" fontId="0" fillId="0" borderId="5" xfId="0" applyBorder="1"/>
    <xf numFmtId="0" fontId="0" fillId="0" borderId="6" xfId="0" applyBorder="1"/>
    <xf numFmtId="0" fontId="3" fillId="0" borderId="5" xfId="0" applyFont="1" applyBorder="1" applyAlignment="1">
      <alignment horizontal="right"/>
    </xf>
    <xf numFmtId="0" fontId="3" fillId="0" borderId="7" xfId="0" applyFont="1" applyBorder="1" applyAlignment="1">
      <alignment horizontal="right"/>
    </xf>
    <xf numFmtId="0" fontId="0" fillId="0" borderId="8" xfId="0" applyBorder="1"/>
    <xf numFmtId="0" fontId="0" fillId="0" borderId="9" xfId="0" applyBorder="1"/>
    <xf numFmtId="0" fontId="3" fillId="0" borderId="6" xfId="0" applyFont="1" applyBorder="1" applyAlignment="1">
      <alignment horizontal="right"/>
    </xf>
    <xf numFmtId="0" fontId="3" fillId="8" borderId="5" xfId="0" applyFont="1" applyFill="1" applyBorder="1" applyAlignment="1">
      <alignment horizontal="right"/>
    </xf>
    <xf numFmtId="0" fontId="3" fillId="8" borderId="6" xfId="0" applyFont="1" applyFill="1" applyBorder="1" applyAlignment="1">
      <alignment horizontal="right"/>
    </xf>
    <xf numFmtId="0" fontId="3" fillId="0" borderId="5" xfId="0" applyFont="1" applyBorder="1"/>
    <xf numFmtId="0" fontId="3" fillId="0" borderId="7" xfId="0" applyFont="1" applyBorder="1"/>
    <xf numFmtId="0" fontId="0" fillId="0" borderId="10" xfId="0" applyBorder="1"/>
    <xf numFmtId="0" fontId="9" fillId="8" borderId="10" xfId="0" applyFont="1" applyFill="1" applyBorder="1"/>
    <xf numFmtId="0" fontId="9" fillId="8" borderId="11" xfId="0" applyFont="1" applyFill="1" applyBorder="1"/>
    <xf numFmtId="0" fontId="8" fillId="0" borderId="10" xfId="0" applyFont="1" applyBorder="1" applyAlignment="1">
      <alignment horizontal="center"/>
    </xf>
    <xf numFmtId="0" fontId="0" fillId="0" borderId="5" xfId="0" applyBorder="1" applyAlignment="1">
      <alignment horizontal="right"/>
    </xf>
    <xf numFmtId="0" fontId="0" fillId="0" borderId="7" xfId="0" applyBorder="1" applyAlignment="1">
      <alignment horizontal="right"/>
    </xf>
    <xf numFmtId="0" fontId="0" fillId="0" borderId="7" xfId="0" applyBorder="1"/>
    <xf numFmtId="44" fontId="0" fillId="0" borderId="8" xfId="1" applyFont="1" applyBorder="1"/>
    <xf numFmtId="44" fontId="10" fillId="9" borderId="1" xfId="1" applyFont="1" applyFill="1" applyBorder="1"/>
    <xf numFmtId="0" fontId="10" fillId="9" borderId="1" xfId="0" applyFont="1" applyFill="1" applyBorder="1"/>
    <xf numFmtId="44" fontId="10" fillId="9" borderId="1" xfId="0" applyNumberFormat="1" applyFont="1" applyFill="1" applyBorder="1"/>
    <xf numFmtId="0" fontId="3" fillId="8" borderId="0" xfId="0" applyFont="1" applyFill="1" applyAlignment="1">
      <alignment horizontal="right"/>
    </xf>
    <xf numFmtId="164" fontId="0" fillId="0" borderId="6" xfId="0" applyNumberFormat="1" applyBorder="1"/>
    <xf numFmtId="164" fontId="0" fillId="0" borderId="8" xfId="0" applyNumberFormat="1" applyBorder="1"/>
    <xf numFmtId="164" fontId="0" fillId="0" borderId="9" xfId="0" applyNumberFormat="1" applyBorder="1"/>
    <xf numFmtId="0" fontId="3" fillId="0" borderId="0" xfId="0" applyFont="1" applyAlignment="1">
      <alignment horizontal="right"/>
    </xf>
    <xf numFmtId="44" fontId="0" fillId="0" borderId="0" xfId="1" applyFont="1" applyBorder="1"/>
    <xf numFmtId="44" fontId="0" fillId="0" borderId="6" xfId="1" applyFont="1" applyBorder="1"/>
    <xf numFmtId="0" fontId="3" fillId="8" borderId="2" xfId="0" applyFont="1" applyFill="1" applyBorder="1" applyAlignment="1">
      <alignment horizontal="right"/>
    </xf>
    <xf numFmtId="0" fontId="3" fillId="8" borderId="3" xfId="0" applyFont="1" applyFill="1" applyBorder="1" applyAlignment="1">
      <alignment horizontal="right"/>
    </xf>
    <xf numFmtId="0" fontId="3" fillId="8" borderId="4" xfId="0" applyFont="1" applyFill="1" applyBorder="1" applyAlignment="1">
      <alignment horizontal="right"/>
    </xf>
    <xf numFmtId="0" fontId="3" fillId="0" borderId="8" xfId="0" applyFont="1" applyBorder="1"/>
    <xf numFmtId="0" fontId="3" fillId="0" borderId="9" xfId="0" applyFont="1" applyBorder="1"/>
    <xf numFmtId="0" fontId="3" fillId="0" borderId="0" xfId="0" applyFont="1"/>
    <xf numFmtId="44" fontId="3" fillId="0" borderId="8" xfId="1" applyFont="1" applyBorder="1"/>
    <xf numFmtId="44" fontId="3" fillId="0" borderId="9" xfId="1" applyFont="1" applyBorder="1"/>
    <xf numFmtId="165" fontId="0" fillId="0" borderId="6" xfId="0" applyNumberFormat="1" applyBorder="1"/>
    <xf numFmtId="165" fontId="0" fillId="0" borderId="9" xfId="0" applyNumberFormat="1" applyBorder="1"/>
    <xf numFmtId="0" fontId="0" fillId="0" borderId="0" xfId="0" pivotButton="1"/>
    <xf numFmtId="0" fontId="0" fillId="0" borderId="0" xfId="0" applyAlignment="1">
      <alignment horizontal="left"/>
    </xf>
    <xf numFmtId="166" fontId="0" fillId="0" borderId="0" xfId="0" applyNumberFormat="1"/>
    <xf numFmtId="0" fontId="0" fillId="0" borderId="1" xfId="0" pivotButton="1" applyBorder="1"/>
    <xf numFmtId="0" fontId="0" fillId="0" borderId="1" xfId="0" applyBorder="1" applyAlignment="1">
      <alignment horizontal="left"/>
    </xf>
    <xf numFmtId="166" fontId="0" fillId="0" borderId="1" xfId="0" applyNumberFormat="1" applyBorder="1"/>
    <xf numFmtId="0" fontId="17" fillId="0" borderId="0" xfId="0" applyFont="1"/>
    <xf numFmtId="0" fontId="7" fillId="0" borderId="0" xfId="0" applyFont="1"/>
    <xf numFmtId="0" fontId="16" fillId="8" borderId="20" xfId="0" applyFont="1" applyFill="1" applyBorder="1" applyAlignment="1">
      <alignment horizontal="center"/>
    </xf>
    <xf numFmtId="0" fontId="16" fillId="8" borderId="21" xfId="0" applyFont="1" applyFill="1" applyBorder="1" applyAlignment="1">
      <alignment horizontal="center"/>
    </xf>
    <xf numFmtId="0" fontId="16" fillId="8" borderId="22" xfId="0" applyFont="1" applyFill="1" applyBorder="1" applyAlignment="1">
      <alignment horizontal="center"/>
    </xf>
    <xf numFmtId="0" fontId="14" fillId="13" borderId="0" xfId="0" applyFont="1" applyFill="1" applyAlignment="1">
      <alignment horizontal="center" vertical="center"/>
    </xf>
    <xf numFmtId="0" fontId="13" fillId="14" borderId="0" xfId="0" applyFont="1" applyFill="1" applyAlignment="1">
      <alignment horizontal="center" vertical="center"/>
    </xf>
    <xf numFmtId="0" fontId="0" fillId="8" borderId="20" xfId="0" applyFill="1" applyBorder="1" applyAlignment="1">
      <alignment horizontal="center"/>
    </xf>
    <xf numFmtId="0" fontId="0" fillId="8" borderId="21" xfId="0" applyFill="1" applyBorder="1" applyAlignment="1">
      <alignment horizontal="center"/>
    </xf>
    <xf numFmtId="0" fontId="0" fillId="8" borderId="22" xfId="0" applyFill="1" applyBorder="1" applyAlignment="1">
      <alignment horizontal="center"/>
    </xf>
    <xf numFmtId="0" fontId="15" fillId="13" borderId="12" xfId="0" applyFont="1" applyFill="1" applyBorder="1" applyAlignment="1">
      <alignment horizontal="center" vertical="center"/>
    </xf>
    <xf numFmtId="0" fontId="15" fillId="13" borderId="13" xfId="0" applyFont="1" applyFill="1" applyBorder="1" applyAlignment="1">
      <alignment horizontal="center" vertical="center"/>
    </xf>
    <xf numFmtId="0" fontId="15" fillId="13" borderId="14" xfId="0" applyFont="1" applyFill="1" applyBorder="1" applyAlignment="1">
      <alignment horizontal="center" vertical="center"/>
    </xf>
    <xf numFmtId="0" fontId="12" fillId="15" borderId="15" xfId="0" applyFont="1" applyFill="1" applyBorder="1" applyAlignment="1">
      <alignment horizontal="center"/>
    </xf>
    <xf numFmtId="0" fontId="12" fillId="15" borderId="0" xfId="0" applyFont="1" applyFill="1" applyAlignment="1">
      <alignment horizontal="center"/>
    </xf>
    <xf numFmtId="0" fontId="12" fillId="15" borderId="16" xfId="0" applyFont="1" applyFill="1" applyBorder="1" applyAlignment="1">
      <alignment horizontal="center"/>
    </xf>
    <xf numFmtId="0" fontId="12" fillId="15" borderId="17" xfId="0" applyFont="1" applyFill="1" applyBorder="1" applyAlignment="1">
      <alignment horizontal="center"/>
    </xf>
    <xf numFmtId="0" fontId="12" fillId="15" borderId="18" xfId="0" applyFont="1" applyFill="1" applyBorder="1" applyAlignment="1">
      <alignment horizontal="center"/>
    </xf>
    <xf numFmtId="0" fontId="12" fillId="15" borderId="19" xfId="0" applyFont="1" applyFill="1" applyBorder="1" applyAlignment="1">
      <alignment horizontal="center"/>
    </xf>
    <xf numFmtId="0" fontId="12" fillId="16" borderId="15" xfId="0" applyFont="1" applyFill="1" applyBorder="1" applyAlignment="1">
      <alignment horizontal="center"/>
    </xf>
    <xf numFmtId="0" fontId="12" fillId="16" borderId="0" xfId="0" applyFont="1" applyFill="1" applyAlignment="1">
      <alignment horizontal="center"/>
    </xf>
    <xf numFmtId="0" fontId="12" fillId="16" borderId="16" xfId="0" applyFont="1" applyFill="1" applyBorder="1" applyAlignment="1">
      <alignment horizontal="center"/>
    </xf>
    <xf numFmtId="0" fontId="12" fillId="16" borderId="17" xfId="0" applyFont="1" applyFill="1" applyBorder="1" applyAlignment="1">
      <alignment horizontal="center"/>
    </xf>
    <xf numFmtId="0" fontId="12" fillId="16" borderId="18" xfId="0" applyFont="1" applyFill="1" applyBorder="1" applyAlignment="1">
      <alignment horizontal="center"/>
    </xf>
    <xf numFmtId="0" fontId="12" fillId="16" borderId="19" xfId="0" applyFont="1" applyFill="1" applyBorder="1" applyAlignment="1">
      <alignment horizontal="center"/>
    </xf>
    <xf numFmtId="0" fontId="12" fillId="17" borderId="15" xfId="0" applyFont="1" applyFill="1" applyBorder="1" applyAlignment="1">
      <alignment horizontal="center"/>
    </xf>
    <xf numFmtId="0" fontId="12" fillId="17" borderId="0" xfId="0" applyFont="1" applyFill="1" applyAlignment="1">
      <alignment horizontal="center"/>
    </xf>
    <xf numFmtId="0" fontId="12" fillId="17" borderId="16" xfId="0" applyFont="1" applyFill="1" applyBorder="1" applyAlignment="1">
      <alignment horizontal="center"/>
    </xf>
    <xf numFmtId="0" fontId="12" fillId="17" borderId="17" xfId="0" applyFont="1" applyFill="1" applyBorder="1" applyAlignment="1">
      <alignment horizontal="center"/>
    </xf>
    <xf numFmtId="0" fontId="12" fillId="17" borderId="18" xfId="0" applyFont="1" applyFill="1" applyBorder="1" applyAlignment="1">
      <alignment horizontal="center"/>
    </xf>
    <xf numFmtId="0" fontId="12" fillId="17" borderId="19" xfId="0" applyFont="1" applyFill="1" applyBorder="1" applyAlignment="1">
      <alignment horizontal="center"/>
    </xf>
    <xf numFmtId="0" fontId="12" fillId="18" borderId="15" xfId="0" applyFont="1" applyFill="1" applyBorder="1" applyAlignment="1">
      <alignment horizontal="center"/>
    </xf>
    <xf numFmtId="0" fontId="12" fillId="18" borderId="0" xfId="0" applyFont="1" applyFill="1" applyAlignment="1">
      <alignment horizontal="center"/>
    </xf>
    <xf numFmtId="0" fontId="12" fillId="18" borderId="16" xfId="0" applyFont="1" applyFill="1" applyBorder="1" applyAlignment="1">
      <alignment horizontal="center"/>
    </xf>
    <xf numFmtId="0" fontId="12" fillId="18" borderId="17" xfId="0" applyFont="1" applyFill="1" applyBorder="1" applyAlignment="1">
      <alignment horizontal="center"/>
    </xf>
    <xf numFmtId="0" fontId="12" fillId="18" borderId="18" xfId="0" applyFont="1" applyFill="1" applyBorder="1" applyAlignment="1">
      <alignment horizontal="center"/>
    </xf>
    <xf numFmtId="0" fontId="12" fillId="18" borderId="19" xfId="0" applyFont="1" applyFill="1" applyBorder="1" applyAlignment="1">
      <alignment horizontal="center"/>
    </xf>
    <xf numFmtId="0" fontId="7" fillId="12" borderId="2" xfId="0" applyFont="1" applyFill="1" applyBorder="1" applyAlignment="1">
      <alignment horizontal="center"/>
    </xf>
    <xf numFmtId="0" fontId="7" fillId="12" borderId="3" xfId="0" applyFont="1" applyFill="1" applyBorder="1" applyAlignment="1">
      <alignment horizontal="center"/>
    </xf>
    <xf numFmtId="0" fontId="7" fillId="12" borderId="4" xfId="0" applyFont="1" applyFill="1" applyBorder="1" applyAlignment="1">
      <alignment horizontal="center"/>
    </xf>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3" borderId="4" xfId="0" applyFont="1" applyFill="1" applyBorder="1" applyAlignment="1">
      <alignment horizontal="center"/>
    </xf>
    <xf numFmtId="0" fontId="5" fillId="2" borderId="0" xfId="0" applyFont="1" applyFill="1" applyAlignment="1">
      <alignment horizontal="center"/>
    </xf>
    <xf numFmtId="0" fontId="6" fillId="6" borderId="0" xfId="0" applyFont="1" applyFill="1" applyAlignment="1">
      <alignment horizontal="center"/>
    </xf>
    <xf numFmtId="0" fontId="7" fillId="4" borderId="2" xfId="0" applyFont="1" applyFill="1" applyBorder="1" applyAlignment="1">
      <alignment horizontal="center"/>
    </xf>
    <xf numFmtId="0" fontId="7" fillId="4" borderId="3" xfId="0" applyFont="1" applyFill="1" applyBorder="1" applyAlignment="1">
      <alignment horizontal="center"/>
    </xf>
    <xf numFmtId="0" fontId="7" fillId="4" borderId="4" xfId="0" applyFont="1" applyFill="1" applyBorder="1" applyAlignment="1">
      <alignment horizontal="center"/>
    </xf>
    <xf numFmtId="0" fontId="7" fillId="7" borderId="2" xfId="0" applyFont="1" applyFill="1" applyBorder="1" applyAlignment="1">
      <alignment horizontal="center"/>
    </xf>
    <xf numFmtId="0" fontId="7" fillId="7" borderId="3" xfId="0" applyFont="1" applyFill="1" applyBorder="1" applyAlignment="1">
      <alignment horizontal="center"/>
    </xf>
    <xf numFmtId="0" fontId="7" fillId="7" borderId="4" xfId="0" applyFont="1" applyFill="1" applyBorder="1" applyAlignment="1">
      <alignment horizontal="center"/>
    </xf>
    <xf numFmtId="0" fontId="7" fillId="9" borderId="2" xfId="0" applyFont="1" applyFill="1" applyBorder="1" applyAlignment="1">
      <alignment horizontal="center"/>
    </xf>
    <xf numFmtId="0" fontId="7" fillId="9" borderId="3" xfId="0" applyFont="1" applyFill="1" applyBorder="1" applyAlignment="1">
      <alignment horizontal="center"/>
    </xf>
    <xf numFmtId="0" fontId="7" fillId="9" borderId="4" xfId="0" applyFont="1" applyFill="1" applyBorder="1" applyAlignment="1">
      <alignment horizontal="center"/>
    </xf>
    <xf numFmtId="0" fontId="7" fillId="10" borderId="2" xfId="0" applyFont="1" applyFill="1" applyBorder="1" applyAlignment="1">
      <alignment horizontal="center"/>
    </xf>
    <xf numFmtId="0" fontId="7" fillId="10" borderId="3" xfId="0" applyFont="1" applyFill="1" applyBorder="1" applyAlignment="1">
      <alignment horizontal="center"/>
    </xf>
    <xf numFmtId="0" fontId="7" fillId="10" borderId="4" xfId="0" applyFont="1" applyFill="1" applyBorder="1" applyAlignment="1">
      <alignment horizontal="center"/>
    </xf>
    <xf numFmtId="0" fontId="7" fillId="11" borderId="2" xfId="0" applyFont="1" applyFill="1" applyBorder="1" applyAlignment="1">
      <alignment horizontal="center"/>
    </xf>
    <xf numFmtId="0" fontId="7" fillId="11" borderId="3" xfId="0" applyFont="1" applyFill="1" applyBorder="1" applyAlignment="1">
      <alignment horizontal="center"/>
    </xf>
    <xf numFmtId="0" fontId="7" fillId="11" borderId="4" xfId="0" applyFont="1" applyFill="1" applyBorder="1" applyAlignment="1">
      <alignment horizontal="center"/>
    </xf>
  </cellXfs>
  <cellStyles count="3">
    <cellStyle name="Currency" xfId="1" builtinId="4"/>
    <cellStyle name="Normal" xfId="0" builtinId="0"/>
    <cellStyle name="Percent" xfId="2" builtinId="5"/>
  </cellStyles>
  <dxfs count="18">
    <dxf>
      <border>
        <left/>
        <right/>
        <top/>
        <bottom/>
        <vertical/>
        <horizontal/>
      </border>
    </dxf>
    <dxf>
      <border>
        <left/>
        <right/>
        <top/>
        <bottom/>
        <vertical/>
        <horizontal/>
      </border>
    </dxf>
    <dxf>
      <border>
        <vertical/>
        <horizontal/>
      </border>
    </dxf>
    <dxf>
      <fill>
        <patternFill>
          <fgColor theme="5"/>
          <bgColor theme="5"/>
        </patternFill>
      </fill>
    </dxf>
    <dxf>
      <fill>
        <patternFill>
          <bgColor rgb="FFC00000"/>
        </patternFill>
      </fill>
    </dxf>
    <dxf>
      <fill>
        <patternFill>
          <bgColor theme="5"/>
        </patternFill>
      </fill>
    </dxf>
    <dxf>
      <fill>
        <patternFill>
          <bgColor theme="5"/>
        </patternFill>
      </fill>
    </dxf>
    <dxf>
      <fill>
        <patternFill>
          <bgColor theme="9"/>
        </patternFill>
      </fill>
    </dxf>
    <dxf>
      <font>
        <color theme="0"/>
      </font>
      <fill>
        <patternFill>
          <bgColor rgb="FF7030A0"/>
        </patternFill>
      </fill>
    </dxf>
    <dxf>
      <font>
        <color theme="0"/>
      </font>
      <fill>
        <patternFill>
          <bgColor rgb="FF7030A0"/>
        </patternFill>
      </fill>
    </dxf>
    <dxf>
      <font>
        <color theme="0"/>
      </font>
      <fill>
        <patternFill>
          <bgColor rgb="FFF0EA00"/>
        </patternFill>
      </fill>
    </dxf>
    <dxf>
      <fill>
        <patternFill>
          <bgColor theme="6" tint="-0.2499465926084170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E2DFEB"/>
      <color rgb="FFD6E4F5"/>
      <color rgb="FF1F4E78"/>
      <color rgb="FFCC00CC"/>
      <color rgb="FFF0EA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[Superstore_Analytics_Sumit.xlsx]Pivot_Category!PivotTable1</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Distribution by Category</a:t>
            </a:r>
            <a:endParaRPr lang="en-US"/>
          </a:p>
        </c:rich>
      </c:tx>
      <c:layout>
        <c:manualLayout>
          <c:xMode val="edge"/>
          <c:yMode val="edge"/>
          <c:x val="0.25583982202447164"/>
          <c:y val="1.942897381729723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Pivot_Category!$B$3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3CF-4DCD-B45F-EBDE0D982A9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3CF-4DCD-B45F-EBDE0D982A9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3CF-4DCD-B45F-EBDE0D982A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Pivot_Category!$A$4:$A$7</c:f>
              <c:strCache>
                <c:ptCount val="3"/>
                <c:pt idx="0">
                  <c:v>Furniture</c:v>
                </c:pt>
                <c:pt idx="1">
                  <c:v>Office Supplies</c:v>
                </c:pt>
                <c:pt idx="2">
                  <c:v>Technology</c:v>
                </c:pt>
              </c:strCache>
            </c:strRef>
          </c:cat>
          <c:val>
            <c:numRef>
              <c:f>Pivot_Category!$B$4:$B$7</c:f>
              <c:numCache>
                <c:formatCode>[$₹-4009]\ #,##0;[$₹-4009]\ \-#,##0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93CF-4DCD-B45F-EBDE0D982A9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[Superstore_Analytics_Sumit.xlsx]Pivot_Region!PivotTable2</c:name>
    <c:fmtId val="1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Regional Sales Comparison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Pivot_Region!$B$3</c:f>
              <c:strCache>
                <c:ptCount val="1"/>
                <c:pt idx="0">
                  <c:v>Sum of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Pivot_Region!$A$4:$A$8</c:f>
              <c:strCache>
                <c:ptCount val="4"/>
                <c:pt idx="0">
                  <c:v>Central</c:v>
                </c:pt>
                <c:pt idx="1">
                  <c:v>East</c:v>
                </c:pt>
                <c:pt idx="2">
                  <c:v>South</c:v>
                </c:pt>
                <c:pt idx="3">
                  <c:v>West</c:v>
                </c:pt>
              </c:strCache>
            </c:strRef>
          </c:cat>
          <c:val>
            <c:numRef>
              <c:f>Pivot_Region!$B$4:$B$8</c:f>
              <c:numCache>
                <c:formatCode>[$₹-4009]\ #,##0;[$₹-4009]\ \-#,##0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9D61-4D23-A445-8CA639E7BDED}"/>
            </c:ext>
          </c:extLst>
        </c:ser>
        <c:ser>
          <c:idx val="1"/>
          <c:order val="1"/>
          <c:tx>
            <c:strRef>
              <c:f>Pivot_Region!$C$3</c:f>
              <c:strCache>
                <c:ptCount val="1"/>
                <c:pt idx="0">
                  <c:v>Orders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Pivot_Region!$A$4:$A$8</c:f>
              <c:strCache>
                <c:ptCount val="4"/>
                <c:pt idx="0">
                  <c:v>Central</c:v>
                </c:pt>
                <c:pt idx="1">
                  <c:v>East</c:v>
                </c:pt>
                <c:pt idx="2">
                  <c:v>South</c:v>
                </c:pt>
                <c:pt idx="3">
                  <c:v>West</c:v>
                </c:pt>
              </c:strCache>
            </c:strRef>
          </c:cat>
          <c:val>
            <c:numRef>
              <c:f>Pivot_Region!$C$4:$C$8</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1-9D61-4D23-A445-8CA639E7BDED}"/>
            </c:ext>
          </c:extLst>
        </c:ser>
        <c:ser>
          <c:idx val="2"/>
          <c:order val="2"/>
          <c:tx>
            <c:strRef>
              <c:f>Pivot_Region!$D$3</c:f>
              <c:strCache>
                <c:ptCount val="1"/>
                <c:pt idx="0">
                  <c:v>Sum of Profit</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Pivot_Region!$A$4:$A$8</c:f>
              <c:strCache>
                <c:ptCount val="4"/>
                <c:pt idx="0">
                  <c:v>Central</c:v>
                </c:pt>
                <c:pt idx="1">
                  <c:v>East</c:v>
                </c:pt>
                <c:pt idx="2">
                  <c:v>South</c:v>
                </c:pt>
                <c:pt idx="3">
                  <c:v>West</c:v>
                </c:pt>
              </c:strCache>
            </c:strRef>
          </c:cat>
          <c:val>
            <c:numRef>
              <c:f>Pivot_Region!$D$4:$D$8</c:f>
              <c:numCache>
                <c:formatCode>_ [$₹-4009]\ * #,##0.00_ ;_ [$₹-4009]\ * \-#,##0.00_ ;_ [$₹-4009]\ * "-"??_ ;_ @_ </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2-9D61-4D23-A445-8CA639E7BDED}"/>
            </c:ext>
          </c:extLst>
        </c:ser>
        <c:dLbls>
          <c:dLblPos val="outEnd"/>
          <c:showLegendKey val="0"/>
          <c:showVal val="1"/>
          <c:showCatName val="0"/>
          <c:showSerName val="0"/>
          <c:showPercent val="0"/>
          <c:showBubbleSize val="0"/>
        </c:dLbls>
        <c:gapWidth val="182"/>
        <c:overlap val="-50"/>
        <c:axId val="1481641679"/>
        <c:axId val="1481640719"/>
      </c:barChart>
      <c:catAx>
        <c:axId val="1481641679"/>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1640719"/>
        <c:crosses val="autoZero"/>
        <c:auto val="1"/>
        <c:lblAlgn val="ctr"/>
        <c:lblOffset val="100"/>
        <c:noMultiLvlLbl val="0"/>
      </c:catAx>
      <c:valAx>
        <c:axId val="1481640719"/>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4009]\ #,##0;[$₹-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164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[Superstore_Analytics_Sumit.xlsx]Pivot_Segments!PivotTable5</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 Segment Performance</a:t>
            </a:r>
          </a:p>
        </c:rich>
      </c:tx>
      <c:layout>
        <c:manualLayout>
          <c:xMode val="edge"/>
          <c:yMode val="edge"/>
          <c:x val="0.32414110780322075"/>
          <c:y val="1.458151064450277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Pivot_Segments!$B$3</c:f>
              <c:strCache>
                <c:ptCount val="1"/>
                <c:pt idx="0">
                  <c:v>Sum of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Pivot_Segments!$A$4:$A$7</c:f>
              <c:strCache>
                <c:ptCount val="3"/>
                <c:pt idx="0">
                  <c:v>Consumer</c:v>
                </c:pt>
                <c:pt idx="1">
                  <c:v>Corporate</c:v>
                </c:pt>
                <c:pt idx="2">
                  <c:v>Home Office</c:v>
                </c:pt>
              </c:strCache>
            </c:strRef>
          </c:cat>
          <c:val>
            <c:numRef>
              <c:f>Pivot_Segments!$B$4:$B$7</c:f>
              <c:numCache>
                <c:formatCode>_ [$₹-4009]\ * #,##0.00_ ;_ [$₹-4009]\ * \-#,##0.00_ ;_ [$₹-4009]\ * "-"??_ ;_ @_ </c:formatCode>
                <c:ptCount val="3"/>
                <c:pt idx="0">
                  <c:v>1161401.3449999888</c:v>
                </c:pt>
                <c:pt idx="1">
                  <c:v>706146.36680000008</c:v>
                </c:pt>
                <c:pt idx="2">
                  <c:v>429653.1485000003</c:v>
                </c:pt>
              </c:numCache>
            </c:numRef>
          </c:val>
          <c:extLst>
            <c:ext xmlns:c16="http://schemas.microsoft.com/office/drawing/2014/chart" uri="{C3380CC4-5D6E-409C-BE32-E72D297353CC}">
              <c16:uniqueId val="{00000000-4026-4826-8E71-2635AB60DF67}"/>
            </c:ext>
          </c:extLst>
        </c:ser>
        <c:ser>
          <c:idx val="1"/>
          <c:order val="1"/>
          <c:tx>
            <c:strRef>
              <c:f>Pivot_Segments!$C$3</c:f>
              <c:strCache>
                <c:ptCount val="1"/>
                <c:pt idx="0">
                  <c:v>Sum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Pivot_Segments!$A$4:$A$7</c:f>
              <c:strCache>
                <c:ptCount val="3"/>
                <c:pt idx="0">
                  <c:v>Consumer</c:v>
                </c:pt>
                <c:pt idx="1">
                  <c:v>Corporate</c:v>
                </c:pt>
                <c:pt idx="2">
                  <c:v>Home Office</c:v>
                </c:pt>
              </c:strCache>
            </c:strRef>
          </c:cat>
          <c:val>
            <c:numRef>
              <c:f>Pivot_Segments!$C$4:$C$7</c:f>
              <c:numCache>
                <c:formatCode>_ [$₹-4009]\ * #,##0.00_ ;_ [$₹-4009]\ * \-#,##0.00_ ;_ [$₹-4009]\ * "-"??_ ;_ @_ </c:formatCode>
                <c:ptCount val="3"/>
                <c:pt idx="0">
                  <c:v>134119.20919999972</c:v>
                </c:pt>
                <c:pt idx="1">
                  <c:v>91979.134000000209</c:v>
                </c:pt>
                <c:pt idx="2">
                  <c:v>60298.678500000075</c:v>
                </c:pt>
              </c:numCache>
            </c:numRef>
          </c:val>
          <c:extLst>
            <c:ext xmlns:c16="http://schemas.microsoft.com/office/drawing/2014/chart" uri="{C3380CC4-5D6E-409C-BE32-E72D297353CC}">
              <c16:uniqueId val="{00000001-4026-4826-8E71-2635AB60DF67}"/>
            </c:ext>
          </c:extLst>
        </c:ser>
        <c:dLbls>
          <c:dLblPos val="outEnd"/>
          <c:showLegendKey val="0"/>
          <c:showVal val="1"/>
          <c:showCatName val="0"/>
          <c:showSerName val="0"/>
          <c:showPercent val="0"/>
          <c:showBubbleSize val="0"/>
        </c:dLbls>
        <c:gapWidth val="315"/>
        <c:overlap val="-40"/>
        <c:axId val="681040735"/>
        <c:axId val="681057535"/>
      </c:barChart>
      <c:catAx>
        <c:axId val="6810407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1057535"/>
        <c:crosses val="autoZero"/>
        <c:auto val="1"/>
        <c:lblAlgn val="ctr"/>
        <c:lblOffset val="100"/>
        <c:noMultiLvlLbl val="0"/>
      </c:catAx>
      <c:valAx>
        <c:axId val="6810575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104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[Superstore_Analytics_Sumit.xlsx]Pivot_Trend!PivotTable3</c:name>
    <c:fmtId val="1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 Growth Over Time (2014-2017)</a:t>
            </a:r>
          </a:p>
        </c:rich>
      </c:tx>
      <c:layout>
        <c:manualLayout>
          <c:xMode val="edge"/>
          <c:yMode val="edge"/>
          <c:x val="0.40566997902554758"/>
          <c:y val="2.980661900021118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Pivot_Trend!$B$3</c:f>
              <c:strCache>
                <c:ptCount val="1"/>
                <c:pt idx="0">
                  <c:v>Sum of Sales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Pivot_Trend!$A$4:$A$8</c:f>
              <c:strCache>
                <c:ptCount val="4"/>
                <c:pt idx="0">
                  <c:v>2014</c:v>
                </c:pt>
                <c:pt idx="1">
                  <c:v>2015</c:v>
                </c:pt>
                <c:pt idx="2">
                  <c:v>2016</c:v>
                </c:pt>
                <c:pt idx="3">
                  <c:v>2017</c:v>
                </c:pt>
              </c:strCache>
            </c:strRef>
          </c:cat>
          <c:val>
            <c:numRef>
              <c:f>Pivot_Trend!$B$4:$B$8</c:f>
              <c:numCache>
                <c:formatCode>_ [$₹-4009]\ * #,##0.00_ ;_ [$₹-4009]\ * \-#,##0.00_ ;_ [$₹-4009]\ * "-"??_ ;_ @_ </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E87F-40C1-90A2-E9CE9BB3654C}"/>
            </c:ext>
          </c:extLst>
        </c:ser>
        <c:ser>
          <c:idx val="1"/>
          <c:order val="1"/>
          <c:tx>
            <c:strRef>
              <c:f>Pivot_Trend!$C$3</c:f>
              <c:strCache>
                <c:ptCount val="1"/>
                <c:pt idx="0">
                  <c:v>Sum of Profit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Pivot_Trend!$A$4:$A$8</c:f>
              <c:strCache>
                <c:ptCount val="4"/>
                <c:pt idx="0">
                  <c:v>2014</c:v>
                </c:pt>
                <c:pt idx="1">
                  <c:v>2015</c:v>
                </c:pt>
                <c:pt idx="2">
                  <c:v>2016</c:v>
                </c:pt>
                <c:pt idx="3">
                  <c:v>2017</c:v>
                </c:pt>
              </c:strCache>
            </c:strRef>
          </c:cat>
          <c:val>
            <c:numRef>
              <c:f>Pivot_Trend!$C$4:$C$8</c:f>
              <c:numCache>
                <c:formatCode>_ [$₹-4009]\ * #,##0.00_ ;_ [$₹-4009]\ * \-#,##0.00_ ;_ [$₹-4009]\ * "-"??_ ;_ @_ </c:formatCode>
                <c:ptCount val="4"/>
                <c:pt idx="0">
                  <c:v>49543.97410000005</c:v>
                </c:pt>
                <c:pt idx="1">
                  <c:v>61618.60370000008</c:v>
                </c:pt>
                <c:pt idx="2">
                  <c:v>81795.174300000173</c:v>
                </c:pt>
                <c:pt idx="3">
                  <c:v>93439.269599999985</c:v>
                </c:pt>
              </c:numCache>
            </c:numRef>
          </c:val>
          <c:smooth val="0"/>
          <c:extLst>
            <c:ext xmlns:c16="http://schemas.microsoft.com/office/drawing/2014/chart" uri="{C3380CC4-5D6E-409C-BE32-E72D297353CC}">
              <c16:uniqueId val="{00000001-E87F-40C1-90A2-E9CE9BB3654C}"/>
            </c:ext>
          </c:extLst>
        </c:ser>
        <c:dLbls>
          <c:showLegendKey val="0"/>
          <c:showVal val="0"/>
          <c:showCatName val="0"/>
          <c:showSerName val="0"/>
          <c:showPercent val="0"/>
          <c:showBubbleSize val="0"/>
        </c:dLbls>
        <c:marker val="1"/>
        <c:smooth val="0"/>
        <c:axId val="1618670063"/>
        <c:axId val="1618672463"/>
      </c:lineChart>
      <c:catAx>
        <c:axId val="16186700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18672463"/>
        <c:crosses val="autoZero"/>
        <c:auto val="1"/>
        <c:lblAlgn val="ctr"/>
        <c:lblOffset val="100"/>
        <c:noMultiLvlLbl val="0"/>
      </c:catAx>
      <c:valAx>
        <c:axId val="16186724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1867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[Superstore_Analytics_Sumit.xlsx]Pivot_Products!PivotTable4</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Top 10 Product Categories</a:t>
            </a:r>
          </a:p>
        </c:rich>
      </c:tx>
      <c:layout>
        <c:manualLayout>
          <c:xMode val="edge"/>
          <c:yMode val="edge"/>
          <c:x val="0.44783995724982456"/>
          <c:y val="4.681145626027515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Pivot_Products!$B$3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Pivot_Products!$A$4:$A$14</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Pivot_Products!$B$4:$B$14</c:f>
              <c:numCache>
                <c:formatCode>_ [$₹-4009]\ * #,##0.00_ ;_ [$₹-4009]\ * \-#,##0.00_ ;_ [$₹-4009]\ * "-"??_ ;_ @_ </c:formatCode>
                <c:ptCount val="10"/>
                <c:pt idx="0">
                  <c:v>167380.31800000009</c:v>
                </c:pt>
                <c:pt idx="1">
                  <c:v>107532.16099999999</c:v>
                </c:pt>
                <c:pt idx="2">
                  <c:v>203412.73300000009</c:v>
                </c:pt>
                <c:pt idx="3">
                  <c:v>114879.99629999997</c:v>
                </c:pt>
                <c:pt idx="4">
                  <c:v>328449.10300000076</c:v>
                </c:pt>
                <c:pt idx="5">
                  <c:v>149528.02999999994</c:v>
                </c:pt>
                <c:pt idx="6">
                  <c:v>189238.63099999996</c:v>
                </c:pt>
                <c:pt idx="7">
                  <c:v>330007.05400000012</c:v>
                </c:pt>
                <c:pt idx="8">
                  <c:v>223843.60800000012</c:v>
                </c:pt>
                <c:pt idx="9">
                  <c:v>206965.53200000009</c:v>
                </c:pt>
              </c:numCache>
            </c:numRef>
          </c:val>
          <c:extLst>
            <c:ext xmlns:c16="http://schemas.microsoft.com/office/drawing/2014/chart" uri="{C3380CC4-5D6E-409C-BE32-E72D297353CC}">
              <c16:uniqueId val="{00000000-351C-422B-9C1E-2EE5E550C9E2}"/>
            </c:ext>
          </c:extLst>
        </c:ser>
        <c:dLbls>
          <c:dLblPos val="outEnd"/>
          <c:showLegendKey val="0"/>
          <c:showVal val="1"/>
          <c:showCatName val="0"/>
          <c:showSerName val="0"/>
          <c:showPercent val="0"/>
          <c:showBubbleSize val="0"/>
        </c:dLbls>
        <c:gapWidth val="182"/>
        <c:overlap val="-50"/>
        <c:axId val="681058975"/>
        <c:axId val="681056575"/>
      </c:barChart>
      <c:catAx>
        <c:axId val="68105897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1056575"/>
        <c:crosses val="autoZero"/>
        <c:auto val="1"/>
        <c:lblAlgn val="ctr"/>
        <c:lblOffset val="100"/>
        <c:noMultiLvlLbl val="0"/>
      </c:catAx>
      <c:valAx>
        <c:axId val="68105657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105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[Superstore_Analytics_Sumit.xlsx]Pivot_Category!PivotTable1</c:name>
    <c:fmtId val="4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39-42DB-80D4-2D844506C9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39-42DB-80D4-2D844506C9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39-42DB-80D4-2D844506C9DE}"/>
              </c:ext>
            </c:extLst>
          </c:dPt>
          <c:cat>
            <c:strRef>
              <c:f>Pivot_Category!$A$4:$A$7</c:f>
              <c:strCache>
                <c:ptCount val="3"/>
                <c:pt idx="0">
                  <c:v>Furniture</c:v>
                </c:pt>
                <c:pt idx="1">
                  <c:v>Office Supplies</c:v>
                </c:pt>
                <c:pt idx="2">
                  <c:v>Technology</c:v>
                </c:pt>
              </c:strCache>
            </c:strRef>
          </c:cat>
          <c:val>
            <c:numRef>
              <c:f>Pivot_Category!$B$4:$B$7</c:f>
              <c:numCache>
                <c:formatCode>[$₹-4009]\ #,##0;[$₹-4009]\ \-#,##0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DAD1-4717-87BE-5DB1685CA0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[Superstore_Analytics_Sumit.xlsx]Pivot_Region!PivotTable2</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Pivot_Region!$B$3</c:f>
              <c:strCache>
                <c:ptCount val="1"/>
                <c:pt idx="0">
                  <c:v>Sum of Sales</c:v>
                </c:pt>
              </c:strCache>
            </c:strRef>
          </c:tx>
          <c:spPr>
            <a:solidFill>
              <a:schemeClr val="accent1"/>
            </a:solidFill>
            <a:ln>
              <a:noFill/>
            </a:ln>
            <a:effectLst/>
          </c:spPr>
          <c:invertIfNegative val="0"/>
          <c:cat>
            <c:strRef>
              <c:f>Pivot_Region!$A$4:$A$8</c:f>
              <c:strCache>
                <c:ptCount val="4"/>
                <c:pt idx="0">
                  <c:v>Central</c:v>
                </c:pt>
                <c:pt idx="1">
                  <c:v>East</c:v>
                </c:pt>
                <c:pt idx="2">
                  <c:v>South</c:v>
                </c:pt>
                <c:pt idx="3">
                  <c:v>West</c:v>
                </c:pt>
              </c:strCache>
            </c:strRef>
          </c:cat>
          <c:val>
            <c:numRef>
              <c:f>Pivot_Region!$B$4:$B$8</c:f>
              <c:numCache>
                <c:formatCode>[$₹-4009]\ #,##0;[$₹-4009]\ \-#,##0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54A-44A8-8BA4-EAA5FE04E621}"/>
            </c:ext>
          </c:extLst>
        </c:ser>
        <c:ser>
          <c:idx val="1"/>
          <c:order val="1"/>
          <c:tx>
            <c:strRef>
              <c:f>Pivot_Region!$C$3</c:f>
              <c:strCache>
                <c:ptCount val="1"/>
                <c:pt idx="0">
                  <c:v>Orders</c:v>
                </c:pt>
              </c:strCache>
            </c:strRef>
          </c:tx>
          <c:spPr>
            <a:solidFill>
              <a:schemeClr val="accent2"/>
            </a:solidFill>
            <a:ln>
              <a:noFill/>
            </a:ln>
            <a:effectLst/>
          </c:spPr>
          <c:invertIfNegative val="0"/>
          <c:cat>
            <c:strRef>
              <c:f>Pivot_Region!$A$4:$A$8</c:f>
              <c:strCache>
                <c:ptCount val="4"/>
                <c:pt idx="0">
                  <c:v>Central</c:v>
                </c:pt>
                <c:pt idx="1">
                  <c:v>East</c:v>
                </c:pt>
                <c:pt idx="2">
                  <c:v>South</c:v>
                </c:pt>
                <c:pt idx="3">
                  <c:v>West</c:v>
                </c:pt>
              </c:strCache>
            </c:strRef>
          </c:cat>
          <c:val>
            <c:numRef>
              <c:f>Pivot_Region!$C$4:$C$8</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1-154A-44A8-8BA4-EAA5FE04E621}"/>
            </c:ext>
          </c:extLst>
        </c:ser>
        <c:ser>
          <c:idx val="2"/>
          <c:order val="2"/>
          <c:tx>
            <c:strRef>
              <c:f>Pivot_Region!$D$3</c:f>
              <c:strCache>
                <c:ptCount val="1"/>
                <c:pt idx="0">
                  <c:v>Sum of Profit</c:v>
                </c:pt>
              </c:strCache>
            </c:strRef>
          </c:tx>
          <c:spPr>
            <a:solidFill>
              <a:schemeClr val="accent3"/>
            </a:solidFill>
            <a:ln>
              <a:noFill/>
            </a:ln>
            <a:effectLst/>
          </c:spPr>
          <c:invertIfNegative val="0"/>
          <c:cat>
            <c:strRef>
              <c:f>Pivot_Region!$A$4:$A$8</c:f>
              <c:strCache>
                <c:ptCount val="4"/>
                <c:pt idx="0">
                  <c:v>Central</c:v>
                </c:pt>
                <c:pt idx="1">
                  <c:v>East</c:v>
                </c:pt>
                <c:pt idx="2">
                  <c:v>South</c:v>
                </c:pt>
                <c:pt idx="3">
                  <c:v>West</c:v>
                </c:pt>
              </c:strCache>
            </c:strRef>
          </c:cat>
          <c:val>
            <c:numRef>
              <c:f>Pivot_Region!$D$4:$D$8</c:f>
              <c:numCache>
                <c:formatCode>_ [$₹-4009]\ * #,##0.00_ ;_ [$₹-4009]\ * \-#,##0.00_ ;_ [$₹-4009]\ * "-"??_ ;_ @_ </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2-154A-44A8-8BA4-EAA5FE04E621}"/>
            </c:ext>
          </c:extLst>
        </c:ser>
        <c:dLbls>
          <c:showLegendKey val="0"/>
          <c:showVal val="0"/>
          <c:showCatName val="0"/>
          <c:showSerName val="0"/>
          <c:showPercent val="0"/>
          <c:showBubbleSize val="0"/>
        </c:dLbls>
        <c:gapWidth val="182"/>
        <c:axId val="1820074720"/>
        <c:axId val="1820070400"/>
      </c:barChart>
      <c:catAx>
        <c:axId val="182007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070400"/>
        <c:crosses val="autoZero"/>
        <c:auto val="1"/>
        <c:lblAlgn val="ctr"/>
        <c:lblOffset val="100"/>
        <c:noMultiLvlLbl val="0"/>
      </c:catAx>
      <c:valAx>
        <c:axId val="1820070400"/>
        <c:scaling>
          <c:orientation val="minMax"/>
        </c:scaling>
        <c:delete val="0"/>
        <c:axPos val="b"/>
        <c:majorGridlines>
          <c:spPr>
            <a:ln w="9525" cap="flat" cmpd="sng" algn="ctr">
              <a:solidFill>
                <a:schemeClr val="tx1">
                  <a:lumMod val="15000"/>
                  <a:lumOff val="85000"/>
                </a:schemeClr>
              </a:solidFill>
              <a:round/>
            </a:ln>
            <a:effectLst/>
          </c:spPr>
        </c:majorGridlines>
        <c:numFmt formatCode="[$₹-4009]\ #,##0;[$₹-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07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[Superstore_Analytics_Sumit.xlsx]Pivot_Trend!PivotTable3</c:name>
    <c:fmtId val="19"/>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Pivot_Trend!$B$3</c:f>
              <c:strCache>
                <c:ptCount val="1"/>
                <c:pt idx="0">
                  <c:v>Sum of Sales</c:v>
                </c:pt>
              </c:strCache>
            </c:strRef>
          </c:tx>
          <c:spPr>
            <a:ln w="28575" cap="rnd">
              <a:solidFill>
                <a:schemeClr val="accent1"/>
              </a:solidFill>
              <a:round/>
            </a:ln>
            <a:effectLst/>
          </c:spPr>
          <c:marker>
            <c:symbol val="none"/>
          </c:marker>
          <c:cat>
            <c:strRef>
              <c:f>Pivot_Trend!$A$4:$A$8</c:f>
              <c:strCache>
                <c:ptCount val="4"/>
                <c:pt idx="0">
                  <c:v>2014</c:v>
                </c:pt>
                <c:pt idx="1">
                  <c:v>2015</c:v>
                </c:pt>
                <c:pt idx="2">
                  <c:v>2016</c:v>
                </c:pt>
                <c:pt idx="3">
                  <c:v>2017</c:v>
                </c:pt>
              </c:strCache>
            </c:strRef>
          </c:cat>
          <c:val>
            <c:numRef>
              <c:f>Pivot_Trend!$B$4:$B$8</c:f>
              <c:numCache>
                <c:formatCode>_ [$₹-4009]\ * #,##0.00_ ;_ [$₹-4009]\ * \-#,##0.00_ ;_ [$₹-4009]\ * "-"??_ ;_ @_ </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570E-41F6-BD1D-8554E65AE01F}"/>
            </c:ext>
          </c:extLst>
        </c:ser>
        <c:ser>
          <c:idx val="1"/>
          <c:order val="1"/>
          <c:tx>
            <c:strRef>
              <c:f>Pivot_Trend!$C$3</c:f>
              <c:strCache>
                <c:ptCount val="1"/>
                <c:pt idx="0">
                  <c:v>Sum of Profit</c:v>
                </c:pt>
              </c:strCache>
            </c:strRef>
          </c:tx>
          <c:spPr>
            <a:ln w="28575" cap="rnd">
              <a:solidFill>
                <a:schemeClr val="accent2"/>
              </a:solidFill>
              <a:round/>
            </a:ln>
            <a:effectLst/>
          </c:spPr>
          <c:marker>
            <c:symbol val="none"/>
          </c:marker>
          <c:cat>
            <c:strRef>
              <c:f>Pivot_Trend!$A$4:$A$8</c:f>
              <c:strCache>
                <c:ptCount val="4"/>
                <c:pt idx="0">
                  <c:v>2014</c:v>
                </c:pt>
                <c:pt idx="1">
                  <c:v>2015</c:v>
                </c:pt>
                <c:pt idx="2">
                  <c:v>2016</c:v>
                </c:pt>
                <c:pt idx="3">
                  <c:v>2017</c:v>
                </c:pt>
              </c:strCache>
            </c:strRef>
          </c:cat>
          <c:val>
            <c:numRef>
              <c:f>Pivot_Trend!$C$4:$C$8</c:f>
              <c:numCache>
                <c:formatCode>_ [$₹-4009]\ * #,##0.00_ ;_ [$₹-4009]\ * \-#,##0.00_ ;_ [$₹-4009]\ * "-"??_ ;_ @_ </c:formatCode>
                <c:ptCount val="4"/>
                <c:pt idx="0">
                  <c:v>49543.97410000005</c:v>
                </c:pt>
                <c:pt idx="1">
                  <c:v>61618.60370000008</c:v>
                </c:pt>
                <c:pt idx="2">
                  <c:v>81795.174300000173</c:v>
                </c:pt>
                <c:pt idx="3">
                  <c:v>93439.269599999985</c:v>
                </c:pt>
              </c:numCache>
            </c:numRef>
          </c:val>
          <c:smooth val="0"/>
          <c:extLst>
            <c:ext xmlns:c16="http://schemas.microsoft.com/office/drawing/2014/chart" uri="{C3380CC4-5D6E-409C-BE32-E72D297353CC}">
              <c16:uniqueId val="{00000001-570E-41F6-BD1D-8554E65AE01F}"/>
            </c:ext>
          </c:extLst>
        </c:ser>
        <c:dLbls>
          <c:showLegendKey val="0"/>
          <c:showVal val="0"/>
          <c:showCatName val="0"/>
          <c:showSerName val="0"/>
          <c:showPercent val="0"/>
          <c:showBubbleSize val="0"/>
        </c:dLbls>
        <c:smooth val="0"/>
        <c:axId val="1820081920"/>
        <c:axId val="1820088640"/>
      </c:lineChart>
      <c:catAx>
        <c:axId val="182008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088640"/>
        <c:crosses val="autoZero"/>
        <c:auto val="1"/>
        <c:lblAlgn val="ctr"/>
        <c:lblOffset val="100"/>
        <c:noMultiLvlLbl val="0"/>
      </c:catAx>
      <c:valAx>
        <c:axId val="1820088640"/>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08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[Superstore_Analytics_Sumit.xlsx]Pivot_Products!PivotTable4</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Pivot_Products!$B$3</c:f>
              <c:strCache>
                <c:ptCount val="1"/>
                <c:pt idx="0">
                  <c:v>Total</c:v>
                </c:pt>
              </c:strCache>
            </c:strRef>
          </c:tx>
          <c:spPr>
            <a:solidFill>
              <a:schemeClr val="accent1"/>
            </a:solidFill>
            <a:ln>
              <a:noFill/>
            </a:ln>
            <a:effectLst/>
          </c:spPr>
          <c:invertIfNegative val="0"/>
          <c:cat>
            <c:strRef>
              <c:f>Pivot_Products!$A$4:$A$14</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Pivot_Products!$B$4:$B$14</c:f>
              <c:numCache>
                <c:formatCode>_ [$₹-4009]\ * #,##0.00_ ;_ [$₹-4009]\ * \-#,##0.00_ ;_ [$₹-4009]\ * "-"??_ ;_ @_ </c:formatCode>
                <c:ptCount val="10"/>
                <c:pt idx="0">
                  <c:v>167380.31800000009</c:v>
                </c:pt>
                <c:pt idx="1">
                  <c:v>107532.16099999999</c:v>
                </c:pt>
                <c:pt idx="2">
                  <c:v>203412.73300000009</c:v>
                </c:pt>
                <c:pt idx="3">
                  <c:v>114879.99629999997</c:v>
                </c:pt>
                <c:pt idx="4">
                  <c:v>328449.10300000076</c:v>
                </c:pt>
                <c:pt idx="5">
                  <c:v>149528.02999999994</c:v>
                </c:pt>
                <c:pt idx="6">
                  <c:v>189238.63099999996</c:v>
                </c:pt>
                <c:pt idx="7">
                  <c:v>330007.05400000012</c:v>
                </c:pt>
                <c:pt idx="8">
                  <c:v>223843.60800000012</c:v>
                </c:pt>
                <c:pt idx="9">
                  <c:v>206965.53200000009</c:v>
                </c:pt>
              </c:numCache>
            </c:numRef>
          </c:val>
          <c:extLst>
            <c:ext xmlns:c16="http://schemas.microsoft.com/office/drawing/2014/chart" uri="{C3380CC4-5D6E-409C-BE32-E72D297353CC}">
              <c16:uniqueId val="{00000000-1BC3-412A-9F5A-D56ED9E8A615}"/>
            </c:ext>
          </c:extLst>
        </c:ser>
        <c:dLbls>
          <c:showLegendKey val="0"/>
          <c:showVal val="0"/>
          <c:showCatName val="0"/>
          <c:showSerName val="0"/>
          <c:showPercent val="0"/>
          <c:showBubbleSize val="0"/>
        </c:dLbls>
        <c:gapWidth val="182"/>
        <c:axId val="1820084800"/>
        <c:axId val="1820085760"/>
      </c:barChart>
      <c:catAx>
        <c:axId val="182008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085760"/>
        <c:crosses val="autoZero"/>
        <c:auto val="1"/>
        <c:lblAlgn val="ctr"/>
        <c:lblOffset val="100"/>
        <c:noMultiLvlLbl val="0"/>
      </c:catAx>
      <c:valAx>
        <c:axId val="1820085760"/>
        <c:scaling>
          <c:orientation val="minMax"/>
        </c:scaling>
        <c:delete val="0"/>
        <c:axPos val="b"/>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08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[Superstore_Analytics_Sumit.xlsx]Pivot_Segments!PivotTable5</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Pivot_Segments!$B$3</c:f>
              <c:strCache>
                <c:ptCount val="1"/>
                <c:pt idx="0">
                  <c:v>Sum of Sales</c:v>
                </c:pt>
              </c:strCache>
            </c:strRef>
          </c:tx>
          <c:spPr>
            <a:solidFill>
              <a:schemeClr val="accent1"/>
            </a:solidFill>
            <a:ln>
              <a:noFill/>
            </a:ln>
            <a:effectLst/>
          </c:spPr>
          <c:invertIfNegative val="0"/>
          <c:cat>
            <c:strRef>
              <c:f>Pivot_Segments!$A$4:$A$7</c:f>
              <c:strCache>
                <c:ptCount val="3"/>
                <c:pt idx="0">
                  <c:v>Consumer</c:v>
                </c:pt>
                <c:pt idx="1">
                  <c:v>Corporate</c:v>
                </c:pt>
                <c:pt idx="2">
                  <c:v>Home Office</c:v>
                </c:pt>
              </c:strCache>
            </c:strRef>
          </c:cat>
          <c:val>
            <c:numRef>
              <c:f>Pivot_Segments!$B$4:$B$7</c:f>
              <c:numCache>
                <c:formatCode>_ [$₹-4009]\ * #,##0.00_ ;_ [$₹-4009]\ * \-#,##0.00_ ;_ [$₹-4009]\ * "-"??_ ;_ @_ </c:formatCode>
                <c:ptCount val="3"/>
                <c:pt idx="0">
                  <c:v>1161401.3449999888</c:v>
                </c:pt>
                <c:pt idx="1">
                  <c:v>706146.36680000008</c:v>
                </c:pt>
                <c:pt idx="2">
                  <c:v>429653.1485000003</c:v>
                </c:pt>
              </c:numCache>
            </c:numRef>
          </c:val>
          <c:extLst>
            <c:ext xmlns:c16="http://schemas.microsoft.com/office/drawing/2014/chart" uri="{C3380CC4-5D6E-409C-BE32-E72D297353CC}">
              <c16:uniqueId val="{00000000-8D04-4E90-A35B-41F8F229E564}"/>
            </c:ext>
          </c:extLst>
        </c:ser>
        <c:ser>
          <c:idx val="1"/>
          <c:order val="1"/>
          <c:tx>
            <c:strRef>
              <c:f>Pivot_Segments!$C$3</c:f>
              <c:strCache>
                <c:ptCount val="1"/>
                <c:pt idx="0">
                  <c:v>Sum of Profit</c:v>
                </c:pt>
              </c:strCache>
            </c:strRef>
          </c:tx>
          <c:spPr>
            <a:solidFill>
              <a:schemeClr val="accent2"/>
            </a:solidFill>
            <a:ln>
              <a:noFill/>
            </a:ln>
            <a:effectLst/>
          </c:spPr>
          <c:invertIfNegative val="0"/>
          <c:cat>
            <c:strRef>
              <c:f>Pivot_Segments!$A$4:$A$7</c:f>
              <c:strCache>
                <c:ptCount val="3"/>
                <c:pt idx="0">
                  <c:v>Consumer</c:v>
                </c:pt>
                <c:pt idx="1">
                  <c:v>Corporate</c:v>
                </c:pt>
                <c:pt idx="2">
                  <c:v>Home Office</c:v>
                </c:pt>
              </c:strCache>
            </c:strRef>
          </c:cat>
          <c:val>
            <c:numRef>
              <c:f>Pivot_Segments!$C$4:$C$7</c:f>
              <c:numCache>
                <c:formatCode>_ [$₹-4009]\ * #,##0.00_ ;_ [$₹-4009]\ * \-#,##0.00_ ;_ [$₹-4009]\ * "-"??_ ;_ @_ </c:formatCode>
                <c:ptCount val="3"/>
                <c:pt idx="0">
                  <c:v>134119.20919999972</c:v>
                </c:pt>
                <c:pt idx="1">
                  <c:v>91979.134000000209</c:v>
                </c:pt>
                <c:pt idx="2">
                  <c:v>60298.678500000075</c:v>
                </c:pt>
              </c:numCache>
            </c:numRef>
          </c:val>
          <c:extLst>
            <c:ext xmlns:c16="http://schemas.microsoft.com/office/drawing/2014/chart" uri="{C3380CC4-5D6E-409C-BE32-E72D297353CC}">
              <c16:uniqueId val="{00000001-8D04-4E90-A35B-41F8F229E564}"/>
            </c:ext>
          </c:extLst>
        </c:ser>
        <c:dLbls>
          <c:showLegendKey val="0"/>
          <c:showVal val="0"/>
          <c:showCatName val="0"/>
          <c:showSerName val="0"/>
          <c:showPercent val="0"/>
          <c:showBubbleSize val="0"/>
        </c:dLbls>
        <c:gapWidth val="219"/>
        <c:overlap val="-27"/>
        <c:axId val="1820083840"/>
        <c:axId val="1820082880"/>
      </c:barChart>
      <c:catAx>
        <c:axId val="182008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082880"/>
        <c:crosses val="autoZero"/>
        <c:auto val="1"/>
        <c:lblAlgn val="ctr"/>
        <c:lblOffset val="100"/>
        <c:noMultiLvlLbl val="0"/>
      </c:catAx>
      <c:valAx>
        <c:axId val="1820082880"/>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08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4</xdr:col>
      <xdr:colOff>579120</xdr:colOff>
      <xdr:row>3</xdr:row>
      <xdr:rowOff>0</xdr:rowOff>
    </xdr:from>
    <xdr:to>
      <xdr:col>8</xdr:col>
      <xdr:colOff>304800</xdr:colOff>
      <xdr:row>13</xdr:row>
      <xdr:rowOff>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4938B1B3-A69B-4730-9ED7-8799444C11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558540" y="998220"/>
              <a:ext cx="22860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441960</xdr:colOff>
      <xdr:row>3</xdr:row>
      <xdr:rowOff>0</xdr:rowOff>
    </xdr:from>
    <xdr:to>
      <xdr:col>4</xdr:col>
      <xdr:colOff>579120</xdr:colOff>
      <xdr:row>13</xdr:row>
      <xdr:rowOff>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3652F7E8-5E53-4A27-9734-60514464871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03020" y="998220"/>
              <a:ext cx="22860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304800</xdr:colOff>
      <xdr:row>3</xdr:row>
      <xdr:rowOff>0</xdr:rowOff>
    </xdr:from>
    <xdr:to>
      <xdr:col>11</xdr:col>
      <xdr:colOff>670560</xdr:colOff>
      <xdr:row>13</xdr:row>
      <xdr:rowOff>0</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6A9A1B06-CE76-4361-9B75-523644492D0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844540" y="998220"/>
              <a:ext cx="22860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662940</xdr:colOff>
      <xdr:row>3</xdr:row>
      <xdr:rowOff>0</xdr:rowOff>
    </xdr:from>
    <xdr:to>
      <xdr:col>14</xdr:col>
      <xdr:colOff>220980</xdr:colOff>
      <xdr:row>13</xdr:row>
      <xdr:rowOff>0</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91E4A348-5D12-49D5-B809-6F6B8A1E3FE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122920" y="998220"/>
              <a:ext cx="22860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175260</xdr:colOff>
      <xdr:row>3</xdr:row>
      <xdr:rowOff>0</xdr:rowOff>
    </xdr:from>
    <xdr:to>
      <xdr:col>16</xdr:col>
      <xdr:colOff>632460</xdr:colOff>
      <xdr:row>13</xdr:row>
      <xdr:rowOff>0</xdr:rowOff>
    </xdr:to>
    <mc:AlternateContent xmlns:mc="http://schemas.openxmlformats.org/markup-compatibility/2006" xmlns:a14="http://schemas.microsoft.com/office/drawing/2010/main">
      <mc:Choice Requires="a14">
        <xdr:graphicFrame macro="">
          <xdr:nvGraphicFramePr>
            <xdr:cNvPr id="12" name="Sub-Category">
              <a:extLst>
                <a:ext uri="{FF2B5EF4-FFF2-40B4-BE49-F238E27FC236}">
                  <a16:creationId xmlns:a16="http://schemas.microsoft.com/office/drawing/2014/main" id="{644EA90B-F647-4E2F-BF7D-489DA7FFCB41}"/>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0401300" y="998220"/>
              <a:ext cx="22860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20</xdr:row>
      <xdr:rowOff>0</xdr:rowOff>
    </xdr:from>
    <xdr:to>
      <xdr:col>10</xdr:col>
      <xdr:colOff>0</xdr:colOff>
      <xdr:row>37</xdr:row>
      <xdr:rowOff>15240</xdr:rowOff>
    </xdr:to>
    <xdr:graphicFrame macro="">
      <xdr:nvGraphicFramePr>
        <xdr:cNvPr id="18" name="Chart 17">
          <a:extLst>
            <a:ext uri="{FF2B5EF4-FFF2-40B4-BE49-F238E27FC236}">
              <a16:creationId xmlns:a16="http://schemas.microsoft.com/office/drawing/2014/main" id="{BCB6BAAE-3446-4216-A23A-43B1CF53203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40</xdr:row>
      <xdr:rowOff>0</xdr:rowOff>
    </xdr:from>
    <xdr:to>
      <xdr:col>9</xdr:col>
      <xdr:colOff>632460</xdr:colOff>
      <xdr:row>57</xdr:row>
      <xdr:rowOff>175260</xdr:rowOff>
    </xdr:to>
    <xdr:graphicFrame macro="">
      <xdr:nvGraphicFramePr>
        <xdr:cNvPr id="19" name="Chart 18">
          <a:extLst>
            <a:ext uri="{FF2B5EF4-FFF2-40B4-BE49-F238E27FC236}">
              <a16:creationId xmlns:a16="http://schemas.microsoft.com/office/drawing/2014/main" id="{E5D412B8-B3F3-4822-92CA-46E744094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40</xdr:row>
      <xdr:rowOff>0</xdr:rowOff>
    </xdr:from>
    <xdr:to>
      <xdr:col>18</xdr:col>
      <xdr:colOff>632460</xdr:colOff>
      <xdr:row>58</xdr:row>
      <xdr:rowOff>0</xdr:rowOff>
    </xdr:to>
    <xdr:graphicFrame macro="">
      <xdr:nvGraphicFramePr>
        <xdr:cNvPr id="20" name="Chart 19">
          <a:extLst>
            <a:ext uri="{FF2B5EF4-FFF2-40B4-BE49-F238E27FC236}">
              <a16:creationId xmlns:a16="http://schemas.microsoft.com/office/drawing/2014/main" id="{43CFC8D4-9084-43AD-885A-BEA83BEAED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68</xdr:row>
      <xdr:rowOff>0</xdr:rowOff>
    </xdr:from>
    <xdr:to>
      <xdr:col>18</xdr:col>
      <xdr:colOff>632460</xdr:colOff>
      <xdr:row>86</xdr:row>
      <xdr:rowOff>22860</xdr:rowOff>
    </xdr:to>
    <xdr:graphicFrame macro="">
      <xdr:nvGraphicFramePr>
        <xdr:cNvPr id="21" name="Chart 20">
          <a:extLst>
            <a:ext uri="{FF2B5EF4-FFF2-40B4-BE49-F238E27FC236}">
              <a16:creationId xmlns:a16="http://schemas.microsoft.com/office/drawing/2014/main" id="{2D5E6782-D6DB-49CD-AE5C-0E4B722C0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89</xdr:row>
      <xdr:rowOff>0</xdr:rowOff>
    </xdr:from>
    <xdr:to>
      <xdr:col>13</xdr:col>
      <xdr:colOff>0</xdr:colOff>
      <xdr:row>107</xdr:row>
      <xdr:rowOff>175260</xdr:rowOff>
    </xdr:to>
    <xdr:graphicFrame macro="">
      <xdr:nvGraphicFramePr>
        <xdr:cNvPr id="22" name="Chart 21">
          <a:extLst>
            <a:ext uri="{FF2B5EF4-FFF2-40B4-BE49-F238E27FC236}">
              <a16:creationId xmlns:a16="http://schemas.microsoft.com/office/drawing/2014/main" id="{AC97A56F-477C-4553-9718-256417A9E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xdr:colOff>
      <xdr:row>1</xdr:row>
      <xdr:rowOff>167640</xdr:rowOff>
    </xdr:from>
    <xdr:to>
      <xdr:col>9</xdr:col>
      <xdr:colOff>312420</xdr:colOff>
      <xdr:row>16</xdr:row>
      <xdr:rowOff>167640</xdr:rowOff>
    </xdr:to>
    <xdr:graphicFrame macro="">
      <xdr:nvGraphicFramePr>
        <xdr:cNvPr id="3" name="Chart 2">
          <a:extLst>
            <a:ext uri="{FF2B5EF4-FFF2-40B4-BE49-F238E27FC236}">
              <a16:creationId xmlns:a16="http://schemas.microsoft.com/office/drawing/2014/main" id="{F2844C46-9F06-E4AB-FE8C-D9C61B2885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891540</xdr:colOff>
      <xdr:row>2</xdr:row>
      <xdr:rowOff>0</xdr:rowOff>
    </xdr:from>
    <xdr:to>
      <xdr:col>11</xdr:col>
      <xdr:colOff>297180</xdr:colOff>
      <xdr:row>17</xdr:row>
      <xdr:rowOff>0</xdr:rowOff>
    </xdr:to>
    <xdr:graphicFrame macro="">
      <xdr:nvGraphicFramePr>
        <xdr:cNvPr id="2" name="Chart 1">
          <a:extLst>
            <a:ext uri="{FF2B5EF4-FFF2-40B4-BE49-F238E27FC236}">
              <a16:creationId xmlns:a16="http://schemas.microsoft.com/office/drawing/2014/main" id="{48F8D882-EB1B-03FB-BDAA-A5EABA7C6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xdr:colOff>
      <xdr:row>1</xdr:row>
      <xdr:rowOff>167640</xdr:rowOff>
    </xdr:from>
    <xdr:to>
      <xdr:col>10</xdr:col>
      <xdr:colOff>335280</xdr:colOff>
      <xdr:row>16</xdr:row>
      <xdr:rowOff>167640</xdr:rowOff>
    </xdr:to>
    <xdr:graphicFrame macro="">
      <xdr:nvGraphicFramePr>
        <xdr:cNvPr id="2" name="Chart 1">
          <a:extLst>
            <a:ext uri="{FF2B5EF4-FFF2-40B4-BE49-F238E27FC236}">
              <a16:creationId xmlns:a16="http://schemas.microsoft.com/office/drawing/2014/main" id="{3CBD672D-3913-D87B-D0E7-71F2A192BB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335280</xdr:colOff>
      <xdr:row>17</xdr:row>
      <xdr:rowOff>0</xdr:rowOff>
    </xdr:to>
    <xdr:graphicFrame macro="">
      <xdr:nvGraphicFramePr>
        <xdr:cNvPr id="2" name="Chart 1">
          <a:extLst>
            <a:ext uri="{FF2B5EF4-FFF2-40B4-BE49-F238E27FC236}">
              <a16:creationId xmlns:a16="http://schemas.microsoft.com/office/drawing/2014/main" id="{F4295D1A-7D1B-AB13-8EEB-C405E1E08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xdr:colOff>
      <xdr:row>2</xdr:row>
      <xdr:rowOff>0</xdr:rowOff>
    </xdr:from>
    <xdr:to>
      <xdr:col>7</xdr:col>
      <xdr:colOff>1021080</xdr:colOff>
      <xdr:row>17</xdr:row>
      <xdr:rowOff>0</xdr:rowOff>
    </xdr:to>
    <xdr:graphicFrame macro="">
      <xdr:nvGraphicFramePr>
        <xdr:cNvPr id="2" name="Chart 1">
          <a:extLst>
            <a:ext uri="{FF2B5EF4-FFF2-40B4-BE49-F238E27FC236}">
              <a16:creationId xmlns:a16="http://schemas.microsoft.com/office/drawing/2014/main" id="{6FCF3AE2-B35D-66BC-AC71-297553C3B9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shinde" refreshedDate="46067.855478703706" createdVersion="8" refreshedVersion="8" minRefreshableVersion="3" recordCount="9994" xr:uid="{BF2E0B61-A9B4-4DFE-BA05-C5C45A144B09}">
  <cacheSource type="worksheet">
    <worksheetSource ref="A1:Z9995" sheet="Raw_Data"/>
  </cacheSource>
  <cacheFields count="28">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7"/>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64">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01" maxValue="8399.9760000000006"/>
    </cacheField>
    <cacheField name="Month" numFmtId="0">
      <sharedItems containsSemiMixedTypes="0" containsString="0" containsNumber="1" containsInteger="1" minValue="1" maxValue="12"/>
    </cacheField>
    <cacheField name="Quarter" numFmtId="0">
      <sharedItems containsSemiMixedTypes="0" containsString="0" containsNumber="1" containsInteger="1" minValue="1" maxValue="4"/>
    </cacheField>
    <cacheField name="Year" numFmtId="0">
      <sharedItems containsSemiMixedTypes="0" containsString="0" containsNumber="1" containsInteger="1" minValue="2014" maxValue="2017" count="4">
        <n v="2016"/>
        <n v="2015"/>
        <n v="2014"/>
        <n v="2017"/>
      </sharedItems>
    </cacheField>
    <cacheField name="Month Name" numFmtId="0">
      <sharedItems/>
    </cacheField>
    <cacheField name="Year-Month" numFmtId="0">
      <sharedItems/>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0632803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s v="United States"/>
    <x v="0"/>
    <s v="Kentucky"/>
    <n v="42420"/>
    <x v="0"/>
    <s v="FUR-BO-10001798"/>
    <x v="0"/>
    <x v="0"/>
    <s v="Bush Somerset Collection Bookcase"/>
    <x v="0"/>
    <n v="2"/>
    <n v="0"/>
    <n v="41.913600000000002"/>
    <n v="11"/>
    <n v="4"/>
    <x v="0"/>
    <s v="Nov"/>
    <s v="2016-11"/>
  </r>
  <r>
    <n v="2"/>
    <s v="CA-2016-152156"/>
    <x v="0"/>
    <d v="2016-11-11T00:00:00"/>
    <s v="Second Class"/>
    <s v="CG-12520"/>
    <s v="Claire Gute"/>
    <x v="0"/>
    <s v="United States"/>
    <x v="0"/>
    <s v="Kentucky"/>
    <n v="42420"/>
    <x v="0"/>
    <s v="FUR-CH-10000454"/>
    <x v="0"/>
    <x v="1"/>
    <s v="Hon Deluxe Fabric Upholstered Stacking Chairs, Rounded Back"/>
    <x v="1"/>
    <n v="3"/>
    <n v="0"/>
    <n v="219.58199999999999"/>
    <n v="11"/>
    <n v="4"/>
    <x v="0"/>
    <s v="Nov"/>
    <s v="2016-11"/>
  </r>
  <r>
    <n v="3"/>
    <s v="CA-2016-138688"/>
    <x v="1"/>
    <d v="2016-06-16T00:00:00"/>
    <s v="Second Class"/>
    <s v="DV-13045"/>
    <s v="Darrin Van Huff"/>
    <x v="1"/>
    <s v="United States"/>
    <x v="1"/>
    <s v="California"/>
    <n v="90036"/>
    <x v="1"/>
    <s v="OFF-LA-10000240"/>
    <x v="1"/>
    <x v="2"/>
    <s v="Self-Adhesive Address Labels for Typewriters by Universal"/>
    <x v="2"/>
    <n v="2"/>
    <n v="0"/>
    <n v="6.8714000000000004"/>
    <n v="6"/>
    <n v="2"/>
    <x v="0"/>
    <s v="Jun"/>
    <s v="2016-06"/>
  </r>
  <r>
    <n v="4"/>
    <s v="US-2015-108966"/>
    <x v="2"/>
    <d v="2015-10-18T00:00:00"/>
    <s v="Standard Class"/>
    <s v="SO-20335"/>
    <s v="Sean O'Donnell"/>
    <x v="0"/>
    <s v="United States"/>
    <x v="2"/>
    <s v="Florida"/>
    <n v="33311"/>
    <x v="0"/>
    <s v="FUR-TA-10000577"/>
    <x v="0"/>
    <x v="3"/>
    <s v="Bretford CR4500 Series Slim Rectangular Table"/>
    <x v="3"/>
    <n v="5"/>
    <n v="0.45"/>
    <n v="-383.03100000000001"/>
    <n v="10"/>
    <n v="4"/>
    <x v="1"/>
    <s v="Oct"/>
    <s v="2015-10"/>
  </r>
  <r>
    <n v="5"/>
    <s v="US-2015-108966"/>
    <x v="2"/>
    <d v="2015-10-18T00:00:00"/>
    <s v="Standard Class"/>
    <s v="SO-20335"/>
    <s v="Sean O'Donnell"/>
    <x v="0"/>
    <s v="United States"/>
    <x v="2"/>
    <s v="Florida"/>
    <n v="33311"/>
    <x v="0"/>
    <s v="OFF-ST-10000760"/>
    <x v="1"/>
    <x v="4"/>
    <s v="Eldon Fold 'N Roll Cart System"/>
    <x v="4"/>
    <n v="2"/>
    <n v="0.2"/>
    <n v="2.5164"/>
    <n v="10"/>
    <n v="4"/>
    <x v="1"/>
    <s v="Oct"/>
    <s v="2015-10"/>
  </r>
  <r>
    <n v="6"/>
    <s v="CA-2014-115812"/>
    <x v="3"/>
    <d v="2014-06-14T00:00:00"/>
    <s v="Standard Class"/>
    <s v="BH-11710"/>
    <s v="Brosina Hoffman"/>
    <x v="0"/>
    <s v="United States"/>
    <x v="1"/>
    <s v="California"/>
    <n v="90032"/>
    <x v="1"/>
    <s v="FUR-FU-10001487"/>
    <x v="0"/>
    <x v="5"/>
    <s v="Eldon Expressions Wood and Plastic Desk Accessories, Cherry Wood"/>
    <x v="5"/>
    <n v="7"/>
    <n v="0"/>
    <n v="14.1694"/>
    <n v="6"/>
    <n v="2"/>
    <x v="2"/>
    <s v="Jun"/>
    <s v="2014-06"/>
  </r>
  <r>
    <n v="7"/>
    <s v="CA-2014-115812"/>
    <x v="3"/>
    <d v="2014-06-14T00:00:00"/>
    <s v="Standard Class"/>
    <s v="BH-11710"/>
    <s v="Brosina Hoffman"/>
    <x v="0"/>
    <s v="United States"/>
    <x v="1"/>
    <s v="California"/>
    <n v="90032"/>
    <x v="1"/>
    <s v="OFF-AR-10002833"/>
    <x v="1"/>
    <x v="6"/>
    <s v="Newell 322"/>
    <x v="6"/>
    <n v="4"/>
    <n v="0"/>
    <n v="1.9656"/>
    <n v="6"/>
    <n v="2"/>
    <x v="2"/>
    <s v="Jun"/>
    <s v="2014-06"/>
  </r>
  <r>
    <n v="8"/>
    <s v="CA-2014-115812"/>
    <x v="3"/>
    <d v="2014-06-14T00:00:00"/>
    <s v="Standard Class"/>
    <s v="BH-11710"/>
    <s v="Brosina Hoffman"/>
    <x v="0"/>
    <s v="United States"/>
    <x v="1"/>
    <s v="California"/>
    <n v="90032"/>
    <x v="1"/>
    <s v="TEC-PH-10002275"/>
    <x v="2"/>
    <x v="7"/>
    <s v="Mitel 5320 IP Phone VoIP phone"/>
    <x v="7"/>
    <n v="6"/>
    <n v="0.2"/>
    <n v="90.715199999999996"/>
    <n v="6"/>
    <n v="2"/>
    <x v="2"/>
    <s v="Jun"/>
    <s v="2014-06"/>
  </r>
  <r>
    <n v="9"/>
    <s v="CA-2014-115812"/>
    <x v="3"/>
    <d v="2014-06-14T00:00:00"/>
    <s v="Standard Class"/>
    <s v="BH-11710"/>
    <s v="Brosina Hoffman"/>
    <x v="0"/>
    <s v="United States"/>
    <x v="1"/>
    <s v="California"/>
    <n v="90032"/>
    <x v="1"/>
    <s v="OFF-BI-10003910"/>
    <x v="1"/>
    <x v="8"/>
    <s v="DXL Angle-View Binders with Locking Rings by Samsill"/>
    <x v="8"/>
    <n v="3"/>
    <n v="0.2"/>
    <n v="5.7824999999999998"/>
    <n v="6"/>
    <n v="2"/>
    <x v="2"/>
    <s v="Jun"/>
    <s v="2014-06"/>
  </r>
  <r>
    <n v="10"/>
    <s v="CA-2014-115812"/>
    <x v="3"/>
    <d v="2014-06-14T00:00:00"/>
    <s v="Standard Class"/>
    <s v="BH-11710"/>
    <s v="Brosina Hoffman"/>
    <x v="0"/>
    <s v="United States"/>
    <x v="1"/>
    <s v="California"/>
    <n v="90032"/>
    <x v="1"/>
    <s v="OFF-AP-10002892"/>
    <x v="1"/>
    <x v="9"/>
    <s v="Belkin F5C206VTEL 6 Outlet Surge"/>
    <x v="9"/>
    <n v="5"/>
    <n v="0"/>
    <n v="34.47"/>
    <n v="6"/>
    <n v="2"/>
    <x v="2"/>
    <s v="Jun"/>
    <s v="2014-06"/>
  </r>
  <r>
    <n v="11"/>
    <s v="CA-2014-115812"/>
    <x v="3"/>
    <d v="2014-06-14T00:00:00"/>
    <s v="Standard Class"/>
    <s v="BH-11710"/>
    <s v="Brosina Hoffman"/>
    <x v="0"/>
    <s v="United States"/>
    <x v="1"/>
    <s v="California"/>
    <n v="90032"/>
    <x v="1"/>
    <s v="FUR-TA-10001539"/>
    <x v="0"/>
    <x v="3"/>
    <s v="Chromcraft Rectangular Conference Tables"/>
    <x v="10"/>
    <n v="9"/>
    <n v="0.2"/>
    <n v="85.309200000000004"/>
    <n v="6"/>
    <n v="2"/>
    <x v="2"/>
    <s v="Jun"/>
    <s v="2014-06"/>
  </r>
  <r>
    <n v="12"/>
    <s v="CA-2014-115812"/>
    <x v="3"/>
    <d v="2014-06-14T00:00:00"/>
    <s v="Standard Class"/>
    <s v="BH-11710"/>
    <s v="Brosina Hoffman"/>
    <x v="0"/>
    <s v="United States"/>
    <x v="1"/>
    <s v="California"/>
    <n v="90032"/>
    <x v="1"/>
    <s v="TEC-PH-10002033"/>
    <x v="2"/>
    <x v="7"/>
    <s v="Konftel 250 Conference phone - Charcoal black"/>
    <x v="11"/>
    <n v="4"/>
    <n v="0.2"/>
    <n v="68.356800000000007"/>
    <n v="6"/>
    <n v="2"/>
    <x v="2"/>
    <s v="Jun"/>
    <s v="2014-06"/>
  </r>
  <r>
    <n v="13"/>
    <s v="CA-2017-114412"/>
    <x v="4"/>
    <d v="2017-04-20T00:00:00"/>
    <s v="Standard Class"/>
    <s v="AA-10480"/>
    <s v="Andrew Allen"/>
    <x v="0"/>
    <s v="United States"/>
    <x v="3"/>
    <s v="North Carolina"/>
    <n v="28027"/>
    <x v="0"/>
    <s v="OFF-PA-10002365"/>
    <x v="1"/>
    <x v="10"/>
    <s v="Xerox 1967"/>
    <x v="12"/>
    <n v="3"/>
    <n v="0.2"/>
    <n v="5.4432"/>
    <n v="4"/>
    <n v="2"/>
    <x v="3"/>
    <s v="Apr"/>
    <s v="2017-04"/>
  </r>
  <r>
    <n v="14"/>
    <s v="CA-2016-161389"/>
    <x v="5"/>
    <d v="2016-12-10T00:00:00"/>
    <s v="Standard Class"/>
    <s v="IM-15070"/>
    <s v="Irene Maddox"/>
    <x v="0"/>
    <s v="United States"/>
    <x v="4"/>
    <s v="Washington"/>
    <n v="98103"/>
    <x v="1"/>
    <s v="OFF-BI-10003656"/>
    <x v="1"/>
    <x v="8"/>
    <s v="Fellowes PB200 Plastic Comb Binding Machine"/>
    <x v="13"/>
    <n v="3"/>
    <n v="0.2"/>
    <n v="132.59219999999999"/>
    <n v="12"/>
    <n v="4"/>
    <x v="0"/>
    <s v="Dec"/>
    <s v="2016-12"/>
  </r>
  <r>
    <n v="15"/>
    <s v="US-2015-118983"/>
    <x v="6"/>
    <d v="2015-11-26T00:00:00"/>
    <s v="Standard Class"/>
    <s v="HP-14815"/>
    <s v="Harold Pawlan"/>
    <x v="2"/>
    <s v="United States"/>
    <x v="5"/>
    <s v="Texas"/>
    <n v="76106"/>
    <x v="2"/>
    <s v="OFF-AP-10002311"/>
    <x v="1"/>
    <x v="9"/>
    <s v="Holmes Replacement Filter for HEPA Air Cleaner, Very Large Room, HEPA Filter"/>
    <x v="14"/>
    <n v="5"/>
    <n v="0.8"/>
    <n v="-123.858"/>
    <n v="11"/>
    <n v="4"/>
    <x v="1"/>
    <s v="Nov"/>
    <s v="2015-11"/>
  </r>
  <r>
    <n v="16"/>
    <s v="US-2015-118983"/>
    <x v="6"/>
    <d v="2015-11-26T00:00:00"/>
    <s v="Standard Class"/>
    <s v="HP-14815"/>
    <s v="Harold Pawlan"/>
    <x v="2"/>
    <s v="United States"/>
    <x v="5"/>
    <s v="Texas"/>
    <n v="76106"/>
    <x v="2"/>
    <s v="OFF-BI-10000756"/>
    <x v="1"/>
    <x v="8"/>
    <s v="Storex DuraTech Recycled Plastic Frosted Binders"/>
    <x v="15"/>
    <n v="3"/>
    <n v="0.8"/>
    <n v="-3.8159999999999998"/>
    <n v="11"/>
    <n v="4"/>
    <x v="1"/>
    <s v="Nov"/>
    <s v="2015-11"/>
  </r>
  <r>
    <n v="17"/>
    <s v="CA-2014-105893"/>
    <x v="7"/>
    <d v="2014-11-18T00:00:00"/>
    <s v="Standard Class"/>
    <s v="PK-19075"/>
    <s v="Pete Kriz"/>
    <x v="0"/>
    <s v="United States"/>
    <x v="6"/>
    <s v="Wisconsin"/>
    <n v="53711"/>
    <x v="2"/>
    <s v="OFF-ST-10004186"/>
    <x v="1"/>
    <x v="4"/>
    <s v="Stur-D-Stor Shelving, Vertical 5-Shelf: 72&quot;H x 36&quot;W x 18 1/2&quot;D"/>
    <x v="16"/>
    <n v="6"/>
    <n v="0"/>
    <n v="13.317600000000001"/>
    <n v="11"/>
    <n v="4"/>
    <x v="2"/>
    <s v="Nov"/>
    <s v="2014-11"/>
  </r>
  <r>
    <n v="18"/>
    <s v="CA-2014-167164"/>
    <x v="8"/>
    <d v="2014-05-15T00:00:00"/>
    <s v="Second Class"/>
    <s v="AG-10270"/>
    <s v="Alejandro Grove"/>
    <x v="0"/>
    <s v="United States"/>
    <x v="7"/>
    <s v="Utah"/>
    <n v="84084"/>
    <x v="1"/>
    <s v="OFF-ST-10000107"/>
    <x v="1"/>
    <x v="4"/>
    <s v="Fellowes Super Stor/Drawer"/>
    <x v="17"/>
    <n v="2"/>
    <n v="0"/>
    <n v="9.99"/>
    <n v="5"/>
    <n v="2"/>
    <x v="2"/>
    <s v="May"/>
    <s v="2014-05"/>
  </r>
  <r>
    <n v="19"/>
    <s v="CA-2014-143336"/>
    <x v="9"/>
    <d v="2014-09-01T00:00:00"/>
    <s v="Second Class"/>
    <s v="ZD-21925"/>
    <s v="Zuschuss Donatelli"/>
    <x v="0"/>
    <s v="United States"/>
    <x v="8"/>
    <s v="California"/>
    <n v="94109"/>
    <x v="1"/>
    <s v="OFF-AR-10003056"/>
    <x v="1"/>
    <x v="6"/>
    <s v="Newell 341"/>
    <x v="18"/>
    <n v="2"/>
    <n v="0"/>
    <n v="2.4824000000000002"/>
    <n v="8"/>
    <n v="3"/>
    <x v="2"/>
    <s v="Aug"/>
    <s v="2014-08"/>
  </r>
  <r>
    <n v="20"/>
    <s v="CA-2014-143336"/>
    <x v="9"/>
    <d v="2014-09-01T00:00:00"/>
    <s v="Second Class"/>
    <s v="ZD-21925"/>
    <s v="Zuschuss Donatelli"/>
    <x v="0"/>
    <s v="United States"/>
    <x v="8"/>
    <s v="California"/>
    <n v="94109"/>
    <x v="1"/>
    <s v="TEC-PH-10001949"/>
    <x v="2"/>
    <x v="7"/>
    <s v="Cisco SPA 501G IP Phone"/>
    <x v="19"/>
    <n v="3"/>
    <n v="0.2"/>
    <n v="16.010999999999999"/>
    <n v="8"/>
    <n v="3"/>
    <x v="2"/>
    <s v="Aug"/>
    <s v="2014-08"/>
  </r>
  <r>
    <n v="21"/>
    <s v="CA-2014-143336"/>
    <x v="9"/>
    <d v="2014-09-01T00:00:00"/>
    <s v="Second Class"/>
    <s v="ZD-21925"/>
    <s v="Zuschuss Donatelli"/>
    <x v="0"/>
    <s v="United States"/>
    <x v="8"/>
    <s v="California"/>
    <n v="94109"/>
    <x v="1"/>
    <s v="OFF-BI-10002215"/>
    <x v="1"/>
    <x v="8"/>
    <s v="Wilson Jones Hanging View Binder, White, 1&quot;"/>
    <x v="20"/>
    <n v="4"/>
    <n v="0.2"/>
    <n v="7.3840000000000003"/>
    <n v="8"/>
    <n v="3"/>
    <x v="2"/>
    <s v="Aug"/>
    <s v="2014-08"/>
  </r>
  <r>
    <n v="22"/>
    <s v="CA-2016-137330"/>
    <x v="10"/>
    <d v="2016-12-13T00:00:00"/>
    <s v="Standard Class"/>
    <s v="KB-16585"/>
    <s v="Ken Black"/>
    <x v="1"/>
    <s v="United States"/>
    <x v="9"/>
    <s v="Nebraska"/>
    <n v="68025"/>
    <x v="2"/>
    <s v="OFF-AR-10000246"/>
    <x v="1"/>
    <x v="6"/>
    <s v="Newell 318"/>
    <x v="21"/>
    <n v="7"/>
    <n v="0"/>
    <n v="5.0595999999999997"/>
    <n v="12"/>
    <n v="4"/>
    <x v="0"/>
    <s v="Dec"/>
    <s v="2016-12"/>
  </r>
  <r>
    <n v="23"/>
    <s v="CA-2016-137330"/>
    <x v="10"/>
    <d v="2016-12-13T00:00:00"/>
    <s v="Standard Class"/>
    <s v="KB-16585"/>
    <s v="Ken Black"/>
    <x v="1"/>
    <s v="United States"/>
    <x v="9"/>
    <s v="Nebraska"/>
    <n v="68025"/>
    <x v="2"/>
    <s v="OFF-AP-10001492"/>
    <x v="1"/>
    <x v="9"/>
    <s v="Acco Six-Outlet Power Strip, 4' Cord Length"/>
    <x v="22"/>
    <n v="7"/>
    <n v="0"/>
    <n v="15.6884"/>
    <n v="12"/>
    <n v="4"/>
    <x v="0"/>
    <s v="Dec"/>
    <s v="2016-12"/>
  </r>
  <r>
    <n v="24"/>
    <s v="US-2017-156909"/>
    <x v="11"/>
    <d v="2017-07-18T00:00:00"/>
    <s v="Second Class"/>
    <s v="SF-20065"/>
    <s v="Sandra Flanagan"/>
    <x v="0"/>
    <s v="United States"/>
    <x v="10"/>
    <s v="Pennsylvania"/>
    <n v="19140"/>
    <x v="3"/>
    <s v="FUR-CH-10002774"/>
    <x v="0"/>
    <x v="1"/>
    <s v="Global Deluxe Stacking Chair, Gray"/>
    <x v="23"/>
    <n v="2"/>
    <n v="0.3"/>
    <n v="-1.0196000000000001"/>
    <n v="7"/>
    <n v="3"/>
    <x v="3"/>
    <s v="Jul"/>
    <s v="2017-07"/>
  </r>
  <r>
    <n v="25"/>
    <s v="CA-2015-106320"/>
    <x v="12"/>
    <d v="2015-09-30T00:00:00"/>
    <s v="Standard Class"/>
    <s v="EB-13870"/>
    <s v="Emily Burns"/>
    <x v="0"/>
    <s v="United States"/>
    <x v="11"/>
    <s v="Utah"/>
    <n v="84057"/>
    <x v="1"/>
    <s v="FUR-TA-10000577"/>
    <x v="0"/>
    <x v="3"/>
    <s v="Bretford CR4500 Series Slim Rectangular Table"/>
    <x v="24"/>
    <n v="3"/>
    <n v="0"/>
    <n v="240.26490000000001"/>
    <n v="9"/>
    <n v="3"/>
    <x v="1"/>
    <s v="Sep"/>
    <s v="2015-09"/>
  </r>
  <r>
    <n v="26"/>
    <s v="CA-2016-121755"/>
    <x v="13"/>
    <d v="2016-01-20T00:00:00"/>
    <s v="Second Class"/>
    <s v="EH-13945"/>
    <s v="Eric Hoffmann"/>
    <x v="0"/>
    <s v="United States"/>
    <x v="1"/>
    <s v="California"/>
    <n v="90049"/>
    <x v="1"/>
    <s v="OFF-BI-10001634"/>
    <x v="1"/>
    <x v="8"/>
    <s v="Wilson Jones Active Use Binders"/>
    <x v="25"/>
    <n v="2"/>
    <n v="0.2"/>
    <n v="4.2224000000000004"/>
    <n v="1"/>
    <n v="1"/>
    <x v="0"/>
    <s v="Jan"/>
    <s v="2016-01"/>
  </r>
  <r>
    <n v="27"/>
    <s v="CA-2016-121755"/>
    <x v="13"/>
    <d v="2016-01-20T00:00:00"/>
    <s v="Second Class"/>
    <s v="EH-13945"/>
    <s v="Eric Hoffmann"/>
    <x v="0"/>
    <s v="United States"/>
    <x v="1"/>
    <s v="California"/>
    <n v="90049"/>
    <x v="1"/>
    <s v="TEC-AC-10003027"/>
    <x v="2"/>
    <x v="11"/>
    <s v="Imation 8GB Mini TravelDrive USB 2.0 Flash Drive"/>
    <x v="26"/>
    <n v="3"/>
    <n v="0"/>
    <n v="11.774100000000001"/>
    <n v="1"/>
    <n v="1"/>
    <x v="0"/>
    <s v="Jan"/>
    <s v="2016-01"/>
  </r>
  <r>
    <n v="28"/>
    <s v="US-2015-150630"/>
    <x v="14"/>
    <d v="2015-09-21T00:00:00"/>
    <s v="Standard Class"/>
    <s v="TB-21520"/>
    <s v="Tracy Blumstein"/>
    <x v="0"/>
    <s v="United States"/>
    <x v="10"/>
    <s v="Pennsylvania"/>
    <n v="19140"/>
    <x v="3"/>
    <s v="FUR-BO-10004834"/>
    <x v="0"/>
    <x v="0"/>
    <s v="Riverside Palais Royal Lawyers Bookcase, Royale Cherry Finish"/>
    <x v="27"/>
    <n v="7"/>
    <n v="0.5"/>
    <n v="-1665.0522000000001"/>
    <n v="9"/>
    <n v="3"/>
    <x v="1"/>
    <s v="Sep"/>
    <s v="2015-09"/>
  </r>
  <r>
    <n v="29"/>
    <s v="US-2015-150630"/>
    <x v="14"/>
    <d v="2015-09-21T00:00:00"/>
    <s v="Standard Class"/>
    <s v="TB-21520"/>
    <s v="Tracy Blumstein"/>
    <x v="0"/>
    <s v="United States"/>
    <x v="10"/>
    <s v="Pennsylvania"/>
    <n v="19140"/>
    <x v="3"/>
    <s v="OFF-BI-10000474"/>
    <x v="1"/>
    <x v="8"/>
    <s v="Avery Recycled Flexi-View Covers for Binding Systems"/>
    <x v="28"/>
    <n v="2"/>
    <n v="0.7"/>
    <n v="-7.0532000000000004"/>
    <n v="9"/>
    <n v="3"/>
    <x v="1"/>
    <s v="Sep"/>
    <s v="2015-09"/>
  </r>
  <r>
    <n v="30"/>
    <s v="US-2015-150630"/>
    <x v="14"/>
    <d v="2015-09-21T00:00:00"/>
    <s v="Standard Class"/>
    <s v="TB-21520"/>
    <s v="Tracy Blumstein"/>
    <x v="0"/>
    <s v="United States"/>
    <x v="10"/>
    <s v="Pennsylvania"/>
    <n v="19140"/>
    <x v="3"/>
    <s v="FUR-FU-10004848"/>
    <x v="0"/>
    <x v="5"/>
    <s v="Howard Miller 13-3/4&quot; Diameter Brushed Chrome Round Wall Clock"/>
    <x v="29"/>
    <n v="3"/>
    <n v="0.2"/>
    <n v="15.525"/>
    <n v="9"/>
    <n v="3"/>
    <x v="1"/>
    <s v="Sep"/>
    <s v="2015-09"/>
  </r>
  <r>
    <n v="31"/>
    <s v="US-2015-150630"/>
    <x v="14"/>
    <d v="2015-09-21T00:00:00"/>
    <s v="Standard Class"/>
    <s v="TB-21520"/>
    <s v="Tracy Blumstein"/>
    <x v="0"/>
    <s v="United States"/>
    <x v="10"/>
    <s v="Pennsylvania"/>
    <n v="19140"/>
    <x v="3"/>
    <s v="OFF-EN-10001509"/>
    <x v="1"/>
    <x v="12"/>
    <s v="Poly String Tie Envelopes"/>
    <x v="30"/>
    <n v="2"/>
    <n v="0.2"/>
    <n v="1.1015999999999999"/>
    <n v="9"/>
    <n v="3"/>
    <x v="1"/>
    <s v="Sep"/>
    <s v="2015-09"/>
  </r>
  <r>
    <n v="32"/>
    <s v="US-2015-150630"/>
    <x v="14"/>
    <d v="2015-09-21T00:00:00"/>
    <s v="Standard Class"/>
    <s v="TB-21520"/>
    <s v="Tracy Blumstein"/>
    <x v="0"/>
    <s v="United States"/>
    <x v="10"/>
    <s v="Pennsylvania"/>
    <n v="19140"/>
    <x v="3"/>
    <s v="OFF-AR-10004042"/>
    <x v="1"/>
    <x v="6"/>
    <s v="BOSTON Model 1800 Electric Pencil Sharpeners, Putty/Woodgrain"/>
    <x v="31"/>
    <n v="6"/>
    <n v="0.2"/>
    <n v="9.7091999999999992"/>
    <n v="9"/>
    <n v="3"/>
    <x v="1"/>
    <s v="Sep"/>
    <s v="2015-09"/>
  </r>
  <r>
    <n v="33"/>
    <s v="US-2015-150630"/>
    <x v="14"/>
    <d v="2015-09-21T00:00:00"/>
    <s v="Standard Class"/>
    <s v="TB-21520"/>
    <s v="Tracy Blumstein"/>
    <x v="0"/>
    <s v="United States"/>
    <x v="10"/>
    <s v="Pennsylvania"/>
    <n v="19140"/>
    <x v="3"/>
    <s v="OFF-BI-10001525"/>
    <x v="1"/>
    <x v="8"/>
    <s v="Acco Pressboard Covers with Storage Hooks, 14 7/8&quot; x 11&quot;, Executive Red"/>
    <x v="32"/>
    <n v="6"/>
    <n v="0.7"/>
    <n v="-5.7149999999999999"/>
    <n v="9"/>
    <n v="3"/>
    <x v="1"/>
    <s v="Sep"/>
    <s v="2015-09"/>
  </r>
  <r>
    <n v="34"/>
    <s v="US-2015-150630"/>
    <x v="14"/>
    <d v="2015-09-21T00:00:00"/>
    <s v="Standard Class"/>
    <s v="TB-21520"/>
    <s v="Tracy Blumstein"/>
    <x v="0"/>
    <s v="United States"/>
    <x v="10"/>
    <s v="Pennsylvania"/>
    <n v="19140"/>
    <x v="3"/>
    <s v="OFF-AR-10001683"/>
    <x v="1"/>
    <x v="6"/>
    <s v="Lumber Crayons"/>
    <x v="33"/>
    <n v="2"/>
    <n v="0.2"/>
    <n v="3.5459999999999998"/>
    <n v="9"/>
    <n v="3"/>
    <x v="1"/>
    <s v="Sep"/>
    <s v="2015-09"/>
  </r>
  <r>
    <n v="35"/>
    <s v="CA-2017-107727"/>
    <x v="15"/>
    <d v="2017-10-23T00:00:00"/>
    <s v="Second Class"/>
    <s v="MA-17560"/>
    <s v="Matt Abelman"/>
    <x v="2"/>
    <s v="United States"/>
    <x v="12"/>
    <s v="Texas"/>
    <n v="77095"/>
    <x v="2"/>
    <s v="OFF-PA-10000249"/>
    <x v="1"/>
    <x v="10"/>
    <s v="Easy-staple paper"/>
    <x v="34"/>
    <n v="3"/>
    <n v="0.2"/>
    <n v="9.9467999999999996"/>
    <n v="10"/>
    <n v="4"/>
    <x v="3"/>
    <s v="Oct"/>
    <s v="2017-10"/>
  </r>
  <r>
    <n v="36"/>
    <s v="CA-2016-117590"/>
    <x v="16"/>
    <d v="2016-12-10T00:00:00"/>
    <s v="First Class"/>
    <s v="GH-14485"/>
    <s v="Gene Hale"/>
    <x v="1"/>
    <s v="United States"/>
    <x v="13"/>
    <s v="Texas"/>
    <n v="75080"/>
    <x v="2"/>
    <s v="TEC-PH-10004977"/>
    <x v="2"/>
    <x v="7"/>
    <s v="GE 30524EE4"/>
    <x v="35"/>
    <n v="7"/>
    <n v="0.2"/>
    <n v="123.47369999999999"/>
    <n v="12"/>
    <n v="4"/>
    <x v="0"/>
    <s v="Dec"/>
    <s v="2016-12"/>
  </r>
  <r>
    <n v="37"/>
    <s v="CA-2016-117590"/>
    <x v="16"/>
    <d v="2016-12-10T00:00:00"/>
    <s v="First Class"/>
    <s v="GH-14485"/>
    <s v="Gene Hale"/>
    <x v="1"/>
    <s v="United States"/>
    <x v="13"/>
    <s v="Texas"/>
    <n v="75080"/>
    <x v="2"/>
    <s v="FUR-FU-10003664"/>
    <x v="0"/>
    <x v="5"/>
    <s v="Electrix Architect's Clamp-On Swing Arm Lamp, Black"/>
    <x v="36"/>
    <n v="5"/>
    <n v="0.6"/>
    <n v="-147.96299999999999"/>
    <n v="12"/>
    <n v="4"/>
    <x v="0"/>
    <s v="Dec"/>
    <s v="2016-12"/>
  </r>
  <r>
    <n v="38"/>
    <s v="CA-2015-117415"/>
    <x v="17"/>
    <d v="2015-12-31T00:00:00"/>
    <s v="Standard Class"/>
    <s v="SN-20710"/>
    <s v="Steve Nguyen"/>
    <x v="2"/>
    <s v="United States"/>
    <x v="12"/>
    <s v="Texas"/>
    <n v="77041"/>
    <x v="2"/>
    <s v="OFF-EN-10002986"/>
    <x v="1"/>
    <x v="12"/>
    <s v="#10-4 1/8&quot; x 9 1/2&quot; Premium Diagonal Seam Envelopes"/>
    <x v="37"/>
    <n v="9"/>
    <n v="0.2"/>
    <n v="35.414999999999999"/>
    <n v="12"/>
    <n v="4"/>
    <x v="1"/>
    <s v="Dec"/>
    <s v="2015-12"/>
  </r>
  <r>
    <n v="39"/>
    <s v="CA-2015-117415"/>
    <x v="17"/>
    <d v="2015-12-31T00:00:00"/>
    <s v="Standard Class"/>
    <s v="SN-20710"/>
    <s v="Steve Nguyen"/>
    <x v="2"/>
    <s v="United States"/>
    <x v="12"/>
    <s v="Texas"/>
    <n v="77041"/>
    <x v="2"/>
    <s v="FUR-BO-10002545"/>
    <x v="0"/>
    <x v="0"/>
    <s v="Atlantic Metals Mobile 3-Shelf Bookcases, Custom Colors"/>
    <x v="38"/>
    <n v="3"/>
    <n v="0.32"/>
    <n v="-46.976399999999998"/>
    <n v="12"/>
    <n v="4"/>
    <x v="1"/>
    <s v="Dec"/>
    <s v="2015-12"/>
  </r>
  <r>
    <n v="40"/>
    <s v="CA-2015-117415"/>
    <x v="17"/>
    <d v="2015-12-31T00:00:00"/>
    <s v="Standard Class"/>
    <s v="SN-20710"/>
    <s v="Steve Nguyen"/>
    <x v="2"/>
    <s v="United States"/>
    <x v="12"/>
    <s v="Texas"/>
    <n v="77041"/>
    <x v="2"/>
    <s v="FUR-CH-10004218"/>
    <x v="0"/>
    <x v="1"/>
    <s v="Global Fabric Manager's Chair, Dark Gray"/>
    <x v="39"/>
    <n v="3"/>
    <n v="0.3"/>
    <n v="-15.147"/>
    <n v="12"/>
    <n v="4"/>
    <x v="1"/>
    <s v="Dec"/>
    <s v="2015-12"/>
  </r>
  <r>
    <n v="41"/>
    <s v="CA-2015-117415"/>
    <x v="17"/>
    <d v="2015-12-31T00:00:00"/>
    <s v="Standard Class"/>
    <s v="SN-20710"/>
    <s v="Steve Nguyen"/>
    <x v="2"/>
    <s v="United States"/>
    <x v="12"/>
    <s v="Texas"/>
    <n v="77041"/>
    <x v="2"/>
    <s v="TEC-PH-10000486"/>
    <x v="2"/>
    <x v="7"/>
    <s v="Plantronics HL10 Handset Lifter"/>
    <x v="40"/>
    <n v="4"/>
    <n v="0.2"/>
    <n v="41.756399999999999"/>
    <n v="12"/>
    <n v="4"/>
    <x v="1"/>
    <s v="Dec"/>
    <s v="2015-12"/>
  </r>
  <r>
    <n v="42"/>
    <s v="CA-2017-120999"/>
    <x v="18"/>
    <d v="2017-09-15T00:00:00"/>
    <s v="Standard Class"/>
    <s v="LC-16930"/>
    <s v="Linda Cazamias"/>
    <x v="1"/>
    <s v="United States"/>
    <x v="14"/>
    <s v="Illinois"/>
    <n v="60540"/>
    <x v="2"/>
    <s v="TEC-PH-10004093"/>
    <x v="2"/>
    <x v="7"/>
    <s v="Panasonic Kx-TS550"/>
    <x v="41"/>
    <n v="4"/>
    <n v="0.2"/>
    <n v="16.5564"/>
    <n v="9"/>
    <n v="3"/>
    <x v="3"/>
    <s v="Sep"/>
    <s v="2017-09"/>
  </r>
  <r>
    <n v="43"/>
    <s v="CA-2016-101343"/>
    <x v="19"/>
    <d v="2016-07-22T00:00:00"/>
    <s v="Standard Class"/>
    <s v="RA-19885"/>
    <s v="Ruben Ausman"/>
    <x v="1"/>
    <s v="United States"/>
    <x v="1"/>
    <s v="California"/>
    <n v="90049"/>
    <x v="1"/>
    <s v="OFF-ST-10003479"/>
    <x v="1"/>
    <x v="4"/>
    <s v="Eldon Base for stackable storage shelf, platinum"/>
    <x v="42"/>
    <n v="2"/>
    <n v="0"/>
    <n v="3.8940000000000001"/>
    <n v="7"/>
    <n v="3"/>
    <x v="0"/>
    <s v="Jul"/>
    <s v="2016-07"/>
  </r>
  <r>
    <n v="44"/>
    <s v="CA-2017-139619"/>
    <x v="20"/>
    <d v="2017-09-23T00:00:00"/>
    <s v="Standard Class"/>
    <s v="ES-14080"/>
    <s v="Erin Smith"/>
    <x v="1"/>
    <s v="United States"/>
    <x v="15"/>
    <s v="Florida"/>
    <n v="32935"/>
    <x v="0"/>
    <s v="OFF-ST-10003282"/>
    <x v="1"/>
    <x v="4"/>
    <s v="Advantus 10-Drawer Portable Organizer, Chrome Metal Frame, Smoke Drawers"/>
    <x v="43"/>
    <n v="2"/>
    <n v="0.2"/>
    <n v="9.5616000000000003"/>
    <n v="9"/>
    <n v="3"/>
    <x v="3"/>
    <s v="Sep"/>
    <s v="2017-09"/>
  </r>
  <r>
    <n v="45"/>
    <s v="CA-2016-118255"/>
    <x v="21"/>
    <d v="2016-03-13T00:00:00"/>
    <s v="First Class"/>
    <s v="ON-18715"/>
    <s v="Odella Nelson"/>
    <x v="1"/>
    <s v="United States"/>
    <x v="16"/>
    <s v="Minnesota"/>
    <n v="55122"/>
    <x v="2"/>
    <s v="TEC-AC-10000171"/>
    <x v="2"/>
    <x v="11"/>
    <s v="Verbatim 25 GB 6x Blu-ray Single Layer Recordable Disc, 25/Pack"/>
    <x v="44"/>
    <n v="2"/>
    <n v="0"/>
    <n v="19.7714"/>
    <n v="3"/>
    <n v="1"/>
    <x v="0"/>
    <s v="Mar"/>
    <s v="2016-03"/>
  </r>
  <r>
    <n v="46"/>
    <s v="CA-2016-118255"/>
    <x v="21"/>
    <d v="2016-03-13T00:00:00"/>
    <s v="First Class"/>
    <s v="ON-18715"/>
    <s v="Odella Nelson"/>
    <x v="1"/>
    <s v="United States"/>
    <x v="16"/>
    <s v="Minnesota"/>
    <n v="55122"/>
    <x v="2"/>
    <s v="OFF-BI-10003291"/>
    <x v="1"/>
    <x v="8"/>
    <s v="Wilson Jones Leather-Like Binders with DublLock Round Rings"/>
    <x v="45"/>
    <n v="2"/>
    <n v="0"/>
    <n v="8.2062000000000008"/>
    <n v="3"/>
    <n v="1"/>
    <x v="0"/>
    <s v="Mar"/>
    <s v="2016-03"/>
  </r>
  <r>
    <n v="47"/>
    <s v="CA-2014-146703"/>
    <x v="22"/>
    <d v="2014-10-25T00:00:00"/>
    <s v="Second Class"/>
    <s v="PO-18865"/>
    <s v="Patrick O'Donnell"/>
    <x v="0"/>
    <s v="United States"/>
    <x v="17"/>
    <s v="Michigan"/>
    <n v="48185"/>
    <x v="2"/>
    <s v="OFF-ST-10001713"/>
    <x v="1"/>
    <x v="4"/>
    <s v="Gould Plastics 9-Pocket Panel Bin, 18-3/8w x 5-1/4d x 20-1/2h, Black"/>
    <x v="46"/>
    <n v="4"/>
    <n v="0"/>
    <n v="8.4784000000000006"/>
    <n v="10"/>
    <n v="4"/>
    <x v="2"/>
    <s v="Oct"/>
    <s v="2014-10"/>
  </r>
  <r>
    <n v="48"/>
    <s v="CA-2016-169194"/>
    <x v="23"/>
    <d v="2016-06-25T00:00:00"/>
    <s v="Standard Class"/>
    <s v="LH-16900"/>
    <s v="Lena Hernandez"/>
    <x v="0"/>
    <s v="United States"/>
    <x v="18"/>
    <s v="Delaware"/>
    <n v="19901"/>
    <x v="3"/>
    <s v="TEC-AC-10002167"/>
    <x v="2"/>
    <x v="11"/>
    <s v="Imation 8gb Micro Traveldrive Usb 2.0 Flash Drive"/>
    <x v="47"/>
    <n v="3"/>
    <n v="0"/>
    <n v="4.95"/>
    <n v="6"/>
    <n v="2"/>
    <x v="0"/>
    <s v="Jun"/>
    <s v="2016-06"/>
  </r>
  <r>
    <n v="49"/>
    <s v="CA-2016-169194"/>
    <x v="23"/>
    <d v="2016-06-25T00:00:00"/>
    <s v="Standard Class"/>
    <s v="LH-16900"/>
    <s v="Lena Hernandez"/>
    <x v="0"/>
    <s v="United States"/>
    <x v="18"/>
    <s v="Delaware"/>
    <n v="19901"/>
    <x v="3"/>
    <s v="TEC-PH-10003988"/>
    <x v="2"/>
    <x v="7"/>
    <s v="LF Elite 3D Dazzle Designer Hard Case Cover, Lf Stylus Pen and Wiper For Apple Iphone 5c Mini Lite"/>
    <x v="48"/>
    <n v="2"/>
    <n v="0"/>
    <n v="6.1040000000000001"/>
    <n v="6"/>
    <n v="2"/>
    <x v="0"/>
    <s v="Jun"/>
    <s v="2016-06"/>
  </r>
  <r>
    <n v="50"/>
    <s v="CA-2015-115742"/>
    <x v="24"/>
    <d v="2015-04-22T00:00:00"/>
    <s v="Standard Class"/>
    <s v="DP-13000"/>
    <s v="Darren Powers"/>
    <x v="0"/>
    <s v="United States"/>
    <x v="19"/>
    <s v="Indiana"/>
    <n v="47150"/>
    <x v="2"/>
    <s v="OFF-BI-10004410"/>
    <x v="1"/>
    <x v="8"/>
    <s v="C-Line Peel &amp; Stick Add-On Filing Pockets, 8-3/4 x 5-1/8, 10/Pack"/>
    <x v="49"/>
    <n v="6"/>
    <n v="0"/>
    <n v="17.9634"/>
    <n v="4"/>
    <n v="2"/>
    <x v="1"/>
    <s v="Apr"/>
    <s v="2015-04"/>
  </r>
  <r>
    <n v="51"/>
    <s v="CA-2015-115742"/>
    <x v="24"/>
    <d v="2015-04-22T00:00:00"/>
    <s v="Standard Class"/>
    <s v="DP-13000"/>
    <s v="Darren Powers"/>
    <x v="0"/>
    <s v="United States"/>
    <x v="19"/>
    <s v="Indiana"/>
    <n v="47150"/>
    <x v="2"/>
    <s v="OFF-LA-10002762"/>
    <x v="1"/>
    <x v="2"/>
    <s v="Avery 485"/>
    <x v="50"/>
    <n v="6"/>
    <n v="0"/>
    <n v="35.334600000000002"/>
    <n v="4"/>
    <n v="2"/>
    <x v="1"/>
    <s v="Apr"/>
    <s v="2015-04"/>
  </r>
  <r>
    <n v="52"/>
    <s v="CA-2015-115742"/>
    <x v="24"/>
    <d v="2015-04-22T00:00:00"/>
    <s v="Standard Class"/>
    <s v="DP-13000"/>
    <s v="Darren Powers"/>
    <x v="0"/>
    <s v="United States"/>
    <x v="19"/>
    <s v="Indiana"/>
    <n v="47150"/>
    <x v="2"/>
    <s v="FUR-FU-10001706"/>
    <x v="0"/>
    <x v="5"/>
    <s v="Longer-Life Soft White Bulbs"/>
    <x v="51"/>
    <n v="2"/>
    <n v="0"/>
    <n v="2.9567999999999999"/>
    <n v="4"/>
    <n v="2"/>
    <x v="1"/>
    <s v="Apr"/>
    <s v="2015-04"/>
  </r>
  <r>
    <n v="53"/>
    <s v="CA-2015-115742"/>
    <x v="24"/>
    <d v="2015-04-22T00:00:00"/>
    <s v="Standard Class"/>
    <s v="DP-13000"/>
    <s v="Darren Powers"/>
    <x v="0"/>
    <s v="United States"/>
    <x v="19"/>
    <s v="Indiana"/>
    <n v="47150"/>
    <x v="2"/>
    <s v="FUR-CH-10003061"/>
    <x v="0"/>
    <x v="1"/>
    <s v="Global Leather Task Chair, Black"/>
    <x v="52"/>
    <n v="1"/>
    <n v="0"/>
    <n v="17.098099999999999"/>
    <n v="4"/>
    <n v="2"/>
    <x v="1"/>
    <s v="Apr"/>
    <s v="2015-04"/>
  </r>
  <r>
    <n v="54"/>
    <s v="CA-2016-105816"/>
    <x v="25"/>
    <d v="2016-12-17T00:00:00"/>
    <s v="Standard Class"/>
    <s v="JM-15265"/>
    <s v="Janet Molinari"/>
    <x v="1"/>
    <s v="United States"/>
    <x v="20"/>
    <s v="New York"/>
    <n v="10024"/>
    <x v="3"/>
    <s v="OFF-FA-10000304"/>
    <x v="1"/>
    <x v="13"/>
    <s v="Advantus Push Pins"/>
    <x v="53"/>
    <n v="7"/>
    <n v="0"/>
    <n v="6.2565999999999997"/>
    <n v="12"/>
    <n v="4"/>
    <x v="0"/>
    <s v="Dec"/>
    <s v="2016-12"/>
  </r>
  <r>
    <n v="55"/>
    <s v="CA-2016-105816"/>
    <x v="25"/>
    <d v="2016-12-17T00:00:00"/>
    <s v="Standard Class"/>
    <s v="JM-15265"/>
    <s v="Janet Molinari"/>
    <x v="1"/>
    <s v="United States"/>
    <x v="20"/>
    <s v="New York"/>
    <n v="10024"/>
    <x v="3"/>
    <s v="TEC-PH-10002447"/>
    <x v="2"/>
    <x v="7"/>
    <s v="AT&amp;T CL83451 4-Handset Telephone"/>
    <x v="54"/>
    <n v="5"/>
    <n v="0"/>
    <n v="298.68549999999999"/>
    <n v="12"/>
    <n v="4"/>
    <x v="0"/>
    <s v="Dec"/>
    <s v="2016-12"/>
  </r>
  <r>
    <n v="56"/>
    <s v="CA-2016-111682"/>
    <x v="26"/>
    <d v="2016-06-18T00:00:00"/>
    <s v="First Class"/>
    <s v="TB-21055"/>
    <s v="Ted Butterfield"/>
    <x v="0"/>
    <s v="United States"/>
    <x v="21"/>
    <s v="New York"/>
    <n v="12180"/>
    <x v="3"/>
    <s v="OFF-ST-10000604"/>
    <x v="1"/>
    <x v="4"/>
    <s v="Home/Office Personal File Carts"/>
    <x v="55"/>
    <n v="6"/>
    <n v="0"/>
    <n v="52.14"/>
    <n v="6"/>
    <n v="2"/>
    <x v="0"/>
    <s v="Jun"/>
    <s v="2016-06"/>
  </r>
  <r>
    <n v="57"/>
    <s v="CA-2016-111682"/>
    <x v="26"/>
    <d v="2016-06-18T00:00:00"/>
    <s v="First Class"/>
    <s v="TB-21055"/>
    <s v="Ted Butterfield"/>
    <x v="0"/>
    <s v="United States"/>
    <x v="21"/>
    <s v="New York"/>
    <n v="12180"/>
    <x v="3"/>
    <s v="OFF-PA-10001569"/>
    <x v="1"/>
    <x v="10"/>
    <s v="Xerox 232"/>
    <x v="56"/>
    <n v="5"/>
    <n v="0"/>
    <n v="15.552"/>
    <n v="6"/>
    <n v="2"/>
    <x v="0"/>
    <s v="Jun"/>
    <s v="2016-06"/>
  </r>
  <r>
    <n v="58"/>
    <s v="CA-2016-111682"/>
    <x v="26"/>
    <d v="2016-06-18T00:00:00"/>
    <s v="First Class"/>
    <s v="TB-21055"/>
    <s v="Ted Butterfield"/>
    <x v="0"/>
    <s v="United States"/>
    <x v="21"/>
    <s v="New York"/>
    <n v="12180"/>
    <x v="3"/>
    <s v="FUR-CH-10003968"/>
    <x v="0"/>
    <x v="1"/>
    <s v="Novimex Turbo Task Chair"/>
    <x v="57"/>
    <n v="5"/>
    <n v="0.1"/>
    <n v="7.0979999999999999"/>
    <n v="6"/>
    <n v="2"/>
    <x v="0"/>
    <s v="Jun"/>
    <s v="2016-06"/>
  </r>
  <r>
    <n v="59"/>
    <s v="CA-2016-111682"/>
    <x v="26"/>
    <d v="2016-06-18T00:00:00"/>
    <s v="First Class"/>
    <s v="TB-21055"/>
    <s v="Ted Butterfield"/>
    <x v="0"/>
    <s v="United States"/>
    <x v="21"/>
    <s v="New York"/>
    <n v="12180"/>
    <x v="3"/>
    <s v="OFF-PA-10000587"/>
    <x v="1"/>
    <x v="10"/>
    <s v="Array Parchment Paper, Assorted Colors"/>
    <x v="58"/>
    <n v="2"/>
    <n v="0"/>
    <n v="6.9888000000000003"/>
    <n v="6"/>
    <n v="2"/>
    <x v="0"/>
    <s v="Jun"/>
    <s v="2016-06"/>
  </r>
  <r>
    <n v="60"/>
    <s v="CA-2016-111682"/>
    <x v="26"/>
    <d v="2016-06-18T00:00:00"/>
    <s v="First Class"/>
    <s v="TB-21055"/>
    <s v="Ted Butterfield"/>
    <x v="0"/>
    <s v="United States"/>
    <x v="21"/>
    <s v="New York"/>
    <n v="12180"/>
    <x v="3"/>
    <s v="TEC-AC-10002167"/>
    <x v="2"/>
    <x v="11"/>
    <s v="Imation 8gb Micro Traveldrive Usb 2.0 Flash Drive"/>
    <x v="59"/>
    <n v="2"/>
    <n v="0"/>
    <n v="3.3"/>
    <n v="6"/>
    <n v="2"/>
    <x v="0"/>
    <s v="Jun"/>
    <s v="2016-06"/>
  </r>
  <r>
    <n v="61"/>
    <s v="CA-2016-111682"/>
    <x v="26"/>
    <d v="2016-06-18T00:00:00"/>
    <s v="First Class"/>
    <s v="TB-21055"/>
    <s v="Ted Butterfield"/>
    <x v="0"/>
    <s v="United States"/>
    <x v="21"/>
    <s v="New York"/>
    <n v="12180"/>
    <x v="3"/>
    <s v="OFF-BI-10001460"/>
    <x v="1"/>
    <x v="8"/>
    <s v="Plastic Binding Combs"/>
    <x v="60"/>
    <n v="4"/>
    <n v="0.2"/>
    <n v="16.361999999999998"/>
    <n v="6"/>
    <n v="2"/>
    <x v="0"/>
    <s v="Jun"/>
    <s v="2016-06"/>
  </r>
  <r>
    <n v="62"/>
    <s v="CA-2016-111682"/>
    <x v="26"/>
    <d v="2016-06-18T00:00:00"/>
    <s v="First Class"/>
    <s v="TB-21055"/>
    <s v="Ted Butterfield"/>
    <x v="0"/>
    <s v="United States"/>
    <x v="21"/>
    <s v="New York"/>
    <n v="12180"/>
    <x v="3"/>
    <s v="OFF-AR-10001868"/>
    <x v="1"/>
    <x v="6"/>
    <s v="Prang Dustless Chalk Sticks"/>
    <x v="61"/>
    <n v="1"/>
    <n v="0"/>
    <n v="0.84"/>
    <n v="6"/>
    <n v="2"/>
    <x v="0"/>
    <s v="Jun"/>
    <s v="2016-06"/>
  </r>
  <r>
    <n v="63"/>
    <s v="CA-2015-135545"/>
    <x v="27"/>
    <d v="2015-11-30T00:00:00"/>
    <s v="Standard Class"/>
    <s v="KM-16720"/>
    <s v="Kunst Miller"/>
    <x v="0"/>
    <s v="United States"/>
    <x v="1"/>
    <s v="California"/>
    <n v="90004"/>
    <x v="1"/>
    <s v="TEC-AC-10004633"/>
    <x v="2"/>
    <x v="11"/>
    <s v="Verbatim 25 GB 6x Blu-ray Single Layer Recordable Disc, 3/Pack"/>
    <x v="62"/>
    <n v="2"/>
    <n v="0"/>
    <n v="6.1512000000000002"/>
    <n v="11"/>
    <n v="4"/>
    <x v="1"/>
    <s v="Nov"/>
    <s v="2015-11"/>
  </r>
  <r>
    <n v="64"/>
    <s v="CA-2015-135545"/>
    <x v="27"/>
    <d v="2015-11-30T00:00:00"/>
    <s v="Standard Class"/>
    <s v="KM-16720"/>
    <s v="Kunst Miller"/>
    <x v="0"/>
    <s v="United States"/>
    <x v="1"/>
    <s v="California"/>
    <n v="90004"/>
    <x v="1"/>
    <s v="OFF-BI-10001078"/>
    <x v="1"/>
    <x v="8"/>
    <s v="Acco PRESSTEX Data Binder with Storage Hooks, Dark Blue, 14 7/8&quot; X 11&quot;"/>
    <x v="63"/>
    <n v="6"/>
    <n v="0.2"/>
    <n v="9.3612000000000002"/>
    <n v="11"/>
    <n v="4"/>
    <x v="1"/>
    <s v="Nov"/>
    <s v="2015-11"/>
  </r>
  <r>
    <n v="65"/>
    <s v="CA-2015-135545"/>
    <x v="27"/>
    <d v="2015-11-30T00:00:00"/>
    <s v="Standard Class"/>
    <s v="KM-16720"/>
    <s v="Kunst Miller"/>
    <x v="0"/>
    <s v="United States"/>
    <x v="1"/>
    <s v="California"/>
    <n v="90004"/>
    <x v="1"/>
    <s v="OFF-PA-10003892"/>
    <x v="1"/>
    <x v="10"/>
    <s v="Xerox 1943"/>
    <x v="64"/>
    <n v="3"/>
    <n v="0"/>
    <n v="68.963099999999997"/>
    <n v="11"/>
    <n v="4"/>
    <x v="1"/>
    <s v="Nov"/>
    <s v="2015-11"/>
  </r>
  <r>
    <n v="66"/>
    <s v="CA-2015-135545"/>
    <x v="27"/>
    <d v="2015-11-30T00:00:00"/>
    <s v="Standard Class"/>
    <s v="KM-16720"/>
    <s v="Kunst Miller"/>
    <x v="0"/>
    <s v="United States"/>
    <x v="1"/>
    <s v="California"/>
    <n v="90004"/>
    <x v="1"/>
    <s v="FUR-FU-10000397"/>
    <x v="0"/>
    <x v="5"/>
    <s v="Luxo Economy Swing Arm Lamp"/>
    <x v="65"/>
    <n v="4"/>
    <n v="0"/>
    <n v="22.332799999999999"/>
    <n v="11"/>
    <n v="4"/>
    <x v="1"/>
    <s v="Nov"/>
    <s v="2015-11"/>
  </r>
  <r>
    <n v="67"/>
    <s v="US-2015-164175"/>
    <x v="28"/>
    <d v="2015-05-05T00:00:00"/>
    <s v="Standard Class"/>
    <s v="PS-18970"/>
    <s v="Paul Stevenson"/>
    <x v="2"/>
    <s v="United States"/>
    <x v="22"/>
    <s v="Illinois"/>
    <n v="60610"/>
    <x v="2"/>
    <s v="FUR-CH-10001146"/>
    <x v="0"/>
    <x v="1"/>
    <s v="Global Value Mid-Back Manager's Chair, Gray"/>
    <x v="66"/>
    <n v="5"/>
    <n v="0.3"/>
    <n v="-15.2225"/>
    <n v="4"/>
    <n v="2"/>
    <x v="1"/>
    <s v="Apr"/>
    <s v="2015-04"/>
  </r>
  <r>
    <n v="68"/>
    <s v="CA-2014-106376"/>
    <x v="29"/>
    <d v="2014-12-10T00:00:00"/>
    <s v="Standard Class"/>
    <s v="BS-11590"/>
    <s v="Brendan Sweed"/>
    <x v="1"/>
    <s v="United States"/>
    <x v="23"/>
    <s v="Arizona"/>
    <n v="85234"/>
    <x v="1"/>
    <s v="OFF-AR-10002671"/>
    <x v="1"/>
    <x v="6"/>
    <s v="Hunt BOSTON Model 1606 High-Volume Electric Pencil Sharpener, Beige"/>
    <x v="67"/>
    <n v="8"/>
    <n v="0.2"/>
    <n v="111.30240000000001"/>
    <n v="12"/>
    <n v="4"/>
    <x v="2"/>
    <s v="Dec"/>
    <s v="2014-12"/>
  </r>
  <r>
    <n v="69"/>
    <s v="CA-2014-106376"/>
    <x v="29"/>
    <d v="2014-12-10T00:00:00"/>
    <s v="Standard Class"/>
    <s v="BS-11590"/>
    <s v="Brendan Sweed"/>
    <x v="1"/>
    <s v="United States"/>
    <x v="23"/>
    <s v="Arizona"/>
    <n v="85234"/>
    <x v="1"/>
    <s v="TEC-PH-10002726"/>
    <x v="2"/>
    <x v="7"/>
    <s v="netTALK DUO VoIP Telephone Service"/>
    <x v="68"/>
    <n v="4"/>
    <n v="0.2"/>
    <n v="62.988"/>
    <n v="12"/>
    <n v="4"/>
    <x v="2"/>
    <s v="Dec"/>
    <s v="2014-12"/>
  </r>
  <r>
    <n v="70"/>
    <s v="CA-2016-119823"/>
    <x v="30"/>
    <d v="2016-06-06T00:00:00"/>
    <s v="First Class"/>
    <s v="KD-16270"/>
    <s v="Karen Daniels"/>
    <x v="0"/>
    <s v="United States"/>
    <x v="24"/>
    <s v="Virginia"/>
    <n v="22153"/>
    <x v="0"/>
    <s v="OFF-PA-10000482"/>
    <x v="1"/>
    <x v="10"/>
    <s v="Snap-A-Way Black Print Carbonless Ruled Speed Letter, Triplicate"/>
    <x v="69"/>
    <n v="2"/>
    <n v="0"/>
    <n v="35.663600000000002"/>
    <n v="6"/>
    <n v="2"/>
    <x v="0"/>
    <s v="Jun"/>
    <s v="2016-06"/>
  </r>
  <r>
    <n v="71"/>
    <s v="CA-2016-106075"/>
    <x v="31"/>
    <d v="2016-09-23T00:00:00"/>
    <s v="Standard Class"/>
    <s v="HM-14980"/>
    <s v="Henry MacAllister"/>
    <x v="0"/>
    <s v="United States"/>
    <x v="20"/>
    <s v="New York"/>
    <n v="10009"/>
    <x v="3"/>
    <s v="OFF-BI-10004654"/>
    <x v="1"/>
    <x v="8"/>
    <s v="Avery Binding System Hidden Tab Executive Style Index Sets"/>
    <x v="70"/>
    <n v="1"/>
    <n v="0.2"/>
    <n v="1.7310000000000001"/>
    <n v="9"/>
    <n v="3"/>
    <x v="0"/>
    <s v="Sep"/>
    <s v="2016-09"/>
  </r>
  <r>
    <n v="72"/>
    <s v="CA-2017-114440"/>
    <x v="32"/>
    <d v="2017-09-17T00:00:00"/>
    <s v="Second Class"/>
    <s v="TB-21520"/>
    <s v="Tracy Blumstein"/>
    <x v="0"/>
    <s v="United States"/>
    <x v="25"/>
    <s v="Michigan"/>
    <n v="49201"/>
    <x v="2"/>
    <s v="OFF-PA-10004675"/>
    <x v="1"/>
    <x v="10"/>
    <s v="Telephone Message Books with Fax/Mobile Section, 5 1/2&quot; x 3 3/16&quot;"/>
    <x v="71"/>
    <n v="3"/>
    <n v="0"/>
    <n v="8.7629999999999999"/>
    <n v="9"/>
    <n v="3"/>
    <x v="3"/>
    <s v="Sep"/>
    <s v="2017-09"/>
  </r>
  <r>
    <n v="73"/>
    <s v="US-2015-134026"/>
    <x v="33"/>
    <d v="2015-05-02T00:00:00"/>
    <s v="Standard Class"/>
    <s v="JE-15745"/>
    <s v="Joel Eaton"/>
    <x v="0"/>
    <s v="United States"/>
    <x v="26"/>
    <s v="Tennessee"/>
    <n v="38109"/>
    <x v="0"/>
    <s v="FUR-CH-10000513"/>
    <x v="0"/>
    <x v="1"/>
    <s v="High-Back Leather Manager's Chair"/>
    <x v="72"/>
    <n v="8"/>
    <n v="0.2"/>
    <n v="-114.3912"/>
    <n v="4"/>
    <n v="2"/>
    <x v="1"/>
    <s v="Apr"/>
    <s v="2015-04"/>
  </r>
  <r>
    <n v="74"/>
    <s v="US-2015-134026"/>
    <x v="33"/>
    <d v="2015-05-02T00:00:00"/>
    <s v="Standard Class"/>
    <s v="JE-15745"/>
    <s v="Joel Eaton"/>
    <x v="0"/>
    <s v="United States"/>
    <x v="26"/>
    <s v="Tennessee"/>
    <n v="38109"/>
    <x v="0"/>
    <s v="FUR-FU-10003708"/>
    <x v="0"/>
    <x v="5"/>
    <s v="Tenex Traditional Chairmats for Medium Pile Carpet, Standard Lip, 36&quot; x 48&quot;"/>
    <x v="73"/>
    <n v="2"/>
    <n v="0.2"/>
    <n v="1.2130000000000001"/>
    <n v="4"/>
    <n v="2"/>
    <x v="1"/>
    <s v="Apr"/>
    <s v="2015-04"/>
  </r>
  <r>
    <n v="75"/>
    <s v="US-2015-134026"/>
    <x v="33"/>
    <d v="2015-05-02T00:00:00"/>
    <s v="Standard Class"/>
    <s v="JE-15745"/>
    <s v="Joel Eaton"/>
    <x v="0"/>
    <s v="United States"/>
    <x v="26"/>
    <s v="Tennessee"/>
    <n v="38109"/>
    <x v="0"/>
    <s v="OFF-ST-10004123"/>
    <x v="1"/>
    <x v="4"/>
    <s v="Safco Industrial Wire Shelving System"/>
    <x v="74"/>
    <n v="1"/>
    <n v="0.2"/>
    <n v="-18.196000000000002"/>
    <n v="4"/>
    <n v="2"/>
    <x v="1"/>
    <s v="Apr"/>
    <s v="2015-04"/>
  </r>
  <r>
    <n v="76"/>
    <s v="US-2017-118038"/>
    <x v="34"/>
    <d v="2017-12-11T00:00:00"/>
    <s v="First Class"/>
    <s v="KB-16600"/>
    <s v="Ken Brennan"/>
    <x v="1"/>
    <s v="United States"/>
    <x v="12"/>
    <s v="Texas"/>
    <n v="77041"/>
    <x v="2"/>
    <s v="OFF-BI-10004182"/>
    <x v="1"/>
    <x v="8"/>
    <s v="Economy Binders"/>
    <x v="75"/>
    <n v="3"/>
    <n v="0.8"/>
    <n v="-1.9343999999999999"/>
    <n v="12"/>
    <n v="4"/>
    <x v="3"/>
    <s v="Dec"/>
    <s v="2017-12"/>
  </r>
  <r>
    <n v="77"/>
    <s v="US-2017-118038"/>
    <x v="34"/>
    <d v="2017-12-11T00:00:00"/>
    <s v="First Class"/>
    <s v="KB-16600"/>
    <s v="Ken Brennan"/>
    <x v="1"/>
    <s v="United States"/>
    <x v="12"/>
    <s v="Texas"/>
    <n v="77041"/>
    <x v="2"/>
    <s v="FUR-FU-10000260"/>
    <x v="0"/>
    <x v="5"/>
    <s v="6&quot; Cubicle Wall Clock, Black"/>
    <x v="76"/>
    <n v="3"/>
    <n v="0.6"/>
    <n v="-5.8247999999999998"/>
    <n v="12"/>
    <n v="4"/>
    <x v="3"/>
    <s v="Dec"/>
    <s v="2017-12"/>
  </r>
  <r>
    <n v="78"/>
    <s v="US-2017-118038"/>
    <x v="34"/>
    <d v="2017-12-11T00:00:00"/>
    <s v="First Class"/>
    <s v="KB-16600"/>
    <s v="Ken Brennan"/>
    <x v="1"/>
    <s v="United States"/>
    <x v="12"/>
    <s v="Texas"/>
    <n v="77041"/>
    <x v="2"/>
    <s v="OFF-ST-10000615"/>
    <x v="1"/>
    <x v="4"/>
    <s v="SimpliFile Personal File, Black Granite, 15w x 6-15/16d x 11-1/4h"/>
    <x v="77"/>
    <n v="3"/>
    <n v="0.2"/>
    <n v="2.7240000000000002"/>
    <n v="12"/>
    <n v="4"/>
    <x v="3"/>
    <s v="Dec"/>
    <s v="2017-12"/>
  </r>
  <r>
    <n v="79"/>
    <s v="US-2014-147606"/>
    <x v="35"/>
    <d v="2014-12-01T00:00:00"/>
    <s v="Second Class"/>
    <s v="JE-15745"/>
    <s v="Joel Eaton"/>
    <x v="0"/>
    <s v="United States"/>
    <x v="12"/>
    <s v="Texas"/>
    <n v="77070"/>
    <x v="2"/>
    <s v="FUR-FU-10003194"/>
    <x v="0"/>
    <x v="5"/>
    <s v="Eldon Expressions Desk Accessory, Wood Pencil Holder, Oak"/>
    <x v="78"/>
    <n v="5"/>
    <n v="0.6"/>
    <n v="-14.475"/>
    <n v="11"/>
    <n v="4"/>
    <x v="2"/>
    <s v="Nov"/>
    <s v="2014-11"/>
  </r>
  <r>
    <n v="80"/>
    <s v="CA-2016-127208"/>
    <x v="1"/>
    <d v="2016-06-15T00:00:00"/>
    <s v="First Class"/>
    <s v="SC-20770"/>
    <s v="Stewart Carmichael"/>
    <x v="1"/>
    <s v="United States"/>
    <x v="27"/>
    <s v="Alabama"/>
    <n v="35601"/>
    <x v="0"/>
    <s v="OFF-AP-10002118"/>
    <x v="1"/>
    <x v="9"/>
    <s v="1.7 Cubic Foot Compact &quot;Cube&quot; Office Refrigerators"/>
    <x v="79"/>
    <n v="1"/>
    <n v="0"/>
    <n v="56.203200000000002"/>
    <n v="6"/>
    <n v="2"/>
    <x v="0"/>
    <s v="Jun"/>
    <s v="2016-06"/>
  </r>
  <r>
    <n v="81"/>
    <s v="CA-2016-127208"/>
    <x v="1"/>
    <d v="2016-06-15T00:00:00"/>
    <s v="First Class"/>
    <s v="SC-20770"/>
    <s v="Stewart Carmichael"/>
    <x v="1"/>
    <s v="United States"/>
    <x v="27"/>
    <s v="Alabama"/>
    <n v="35601"/>
    <x v="0"/>
    <s v="OFF-BI-10002309"/>
    <x v="1"/>
    <x v="8"/>
    <s v="Avery Heavy-Duty EZD  Binder With Locking Rings"/>
    <x v="80"/>
    <n v="3"/>
    <n v="0"/>
    <n v="8.0351999999999997"/>
    <n v="6"/>
    <n v="2"/>
    <x v="0"/>
    <s v="Jun"/>
    <s v="2016-06"/>
  </r>
  <r>
    <n v="82"/>
    <s v="CA-2014-139451"/>
    <x v="36"/>
    <d v="2014-10-16T00:00:00"/>
    <s v="Standard Class"/>
    <s v="DN-13690"/>
    <s v="Duane Noonan"/>
    <x v="0"/>
    <s v="United States"/>
    <x v="8"/>
    <s v="California"/>
    <n v="94122"/>
    <x v="1"/>
    <s v="OFF-AR-10002053"/>
    <x v="1"/>
    <x v="6"/>
    <s v="Premium Writing Pencils, Soft, #2 by Central Association for the Blind"/>
    <x v="81"/>
    <n v="5"/>
    <n v="0"/>
    <n v="4.1719999999999997"/>
    <n v="10"/>
    <n v="4"/>
    <x v="2"/>
    <s v="Oct"/>
    <s v="2014-10"/>
  </r>
  <r>
    <n v="83"/>
    <s v="CA-2014-139451"/>
    <x v="36"/>
    <d v="2014-10-16T00:00:00"/>
    <s v="Standard Class"/>
    <s v="DN-13690"/>
    <s v="Duane Noonan"/>
    <x v="0"/>
    <s v="United States"/>
    <x v="8"/>
    <s v="California"/>
    <n v="94122"/>
    <x v="1"/>
    <s v="OFF-ST-10002370"/>
    <x v="1"/>
    <x v="4"/>
    <s v="Sortfiler Multipurpose Personal File Organizer, Black"/>
    <x v="82"/>
    <n v="1"/>
    <n v="0"/>
    <n v="6.2031000000000001"/>
    <n v="10"/>
    <n v="4"/>
    <x v="2"/>
    <s v="Oct"/>
    <s v="2014-10"/>
  </r>
  <r>
    <n v="84"/>
    <s v="CA-2015-149734"/>
    <x v="37"/>
    <d v="2015-09-08T00:00:00"/>
    <s v="Standard Class"/>
    <s v="JC-16105"/>
    <s v="Julie Creighton"/>
    <x v="1"/>
    <s v="United States"/>
    <x v="28"/>
    <s v="North Carolina"/>
    <n v="27707"/>
    <x v="0"/>
    <s v="OFF-EN-10000927"/>
    <x v="1"/>
    <x v="12"/>
    <s v="Jet-Pak Recycled Peel 'N' Seal Padded Mailers"/>
    <x v="83"/>
    <n v="7"/>
    <n v="0.2"/>
    <n v="62.807499999999997"/>
    <n v="9"/>
    <n v="3"/>
    <x v="1"/>
    <s v="Sep"/>
    <s v="2015-09"/>
  </r>
  <r>
    <n v="85"/>
    <s v="US-2017-119662"/>
    <x v="38"/>
    <d v="2017-11-16T00:00:00"/>
    <s v="First Class"/>
    <s v="CS-12400"/>
    <s v="Christopher Schild"/>
    <x v="2"/>
    <s v="United States"/>
    <x v="22"/>
    <s v="Illinois"/>
    <n v="60623"/>
    <x v="2"/>
    <s v="OFF-ST-10003656"/>
    <x v="1"/>
    <x v="4"/>
    <s v="Safco Industrial Wire Shelving"/>
    <x v="84"/>
    <n v="3"/>
    <n v="0.2"/>
    <n v="-48.954900000000002"/>
    <n v="11"/>
    <n v="4"/>
    <x v="3"/>
    <s v="Nov"/>
    <s v="2017-11"/>
  </r>
  <r>
    <n v="86"/>
    <s v="CA-2017-140088"/>
    <x v="39"/>
    <d v="2017-05-30T00:00:00"/>
    <s v="Second Class"/>
    <s v="PO-18865"/>
    <s v="Patrick O'Donnell"/>
    <x v="0"/>
    <s v="United States"/>
    <x v="29"/>
    <s v="South Carolina"/>
    <n v="29203"/>
    <x v="0"/>
    <s v="FUR-CH-10000863"/>
    <x v="0"/>
    <x v="1"/>
    <s v="Novimex Swivel Fabric Task Chair"/>
    <x v="85"/>
    <n v="2"/>
    <n v="0"/>
    <n v="33.215600000000002"/>
    <n v="5"/>
    <n v="2"/>
    <x v="3"/>
    <s v="May"/>
    <s v="2017-05"/>
  </r>
  <r>
    <n v="87"/>
    <s v="CA-2017-155558"/>
    <x v="40"/>
    <d v="2017-11-02T00:00:00"/>
    <s v="Standard Class"/>
    <s v="PG-18895"/>
    <s v="Paul Gonzalez"/>
    <x v="0"/>
    <s v="United States"/>
    <x v="30"/>
    <s v="Minnesota"/>
    <n v="55901"/>
    <x v="2"/>
    <s v="TEC-AC-10001998"/>
    <x v="2"/>
    <x v="11"/>
    <s v="Logitech LS21 Speaker System - PC Multimedia - 2.1-CH - Wired"/>
    <x v="86"/>
    <n v="1"/>
    <n v="0"/>
    <n v="6.7965999999999998"/>
    <n v="10"/>
    <n v="4"/>
    <x v="3"/>
    <s v="Oct"/>
    <s v="2017-10"/>
  </r>
  <r>
    <n v="88"/>
    <s v="CA-2017-155558"/>
    <x v="40"/>
    <d v="2017-11-02T00:00:00"/>
    <s v="Standard Class"/>
    <s v="PG-18895"/>
    <s v="Paul Gonzalez"/>
    <x v="0"/>
    <s v="United States"/>
    <x v="30"/>
    <s v="Minnesota"/>
    <n v="55901"/>
    <x v="2"/>
    <s v="OFF-LA-10000134"/>
    <x v="1"/>
    <x v="2"/>
    <s v="Avery 511"/>
    <x v="51"/>
    <n v="2"/>
    <n v="0"/>
    <n v="2.9567999999999999"/>
    <n v="10"/>
    <n v="4"/>
    <x v="3"/>
    <s v="Oct"/>
    <s v="2017-10"/>
  </r>
  <r>
    <n v="89"/>
    <s v="CA-2016-159695"/>
    <x v="41"/>
    <d v="2016-04-10T00:00:00"/>
    <s v="Second Class"/>
    <s v="GM-14455"/>
    <s v="Gary Mitchum"/>
    <x v="2"/>
    <s v="United States"/>
    <x v="12"/>
    <s v="Texas"/>
    <n v="77095"/>
    <x v="2"/>
    <s v="OFF-ST-10003442"/>
    <x v="1"/>
    <x v="4"/>
    <s v="Eldon Portable Mobile Manager"/>
    <x v="87"/>
    <n v="7"/>
    <n v="0.2"/>
    <n v="13.857200000000001"/>
    <n v="4"/>
    <n v="2"/>
    <x v="0"/>
    <s v="Apr"/>
    <s v="2016-04"/>
  </r>
  <r>
    <n v="90"/>
    <s v="CA-2016-109806"/>
    <x v="42"/>
    <d v="2016-09-22T00:00:00"/>
    <s v="Standard Class"/>
    <s v="JS-15685"/>
    <s v="Jim Sink"/>
    <x v="1"/>
    <s v="United States"/>
    <x v="1"/>
    <s v="California"/>
    <n v="90036"/>
    <x v="1"/>
    <s v="OFF-AR-10004930"/>
    <x v="1"/>
    <x v="6"/>
    <s v="Turquoise Lead Holder with Pocket Clip"/>
    <x v="88"/>
    <n v="3"/>
    <n v="0"/>
    <n v="6.633"/>
    <n v="9"/>
    <n v="3"/>
    <x v="0"/>
    <s v="Sep"/>
    <s v="2016-09"/>
  </r>
  <r>
    <n v="91"/>
    <s v="CA-2016-109806"/>
    <x v="42"/>
    <d v="2016-09-22T00:00:00"/>
    <s v="Standard Class"/>
    <s v="JS-15685"/>
    <s v="Jim Sink"/>
    <x v="1"/>
    <s v="United States"/>
    <x v="1"/>
    <s v="California"/>
    <n v="90036"/>
    <x v="1"/>
    <s v="TEC-PH-10004093"/>
    <x v="2"/>
    <x v="7"/>
    <s v="Panasonic Kx-TS550"/>
    <x v="89"/>
    <n v="2"/>
    <n v="0.2"/>
    <n v="8.2782"/>
    <n v="9"/>
    <n v="3"/>
    <x v="0"/>
    <s v="Sep"/>
    <s v="2016-09"/>
  </r>
  <r>
    <n v="92"/>
    <s v="CA-2016-109806"/>
    <x v="42"/>
    <d v="2016-09-22T00:00:00"/>
    <s v="Standard Class"/>
    <s v="JS-15685"/>
    <s v="Jim Sink"/>
    <x v="1"/>
    <s v="United States"/>
    <x v="1"/>
    <s v="California"/>
    <n v="90036"/>
    <x v="1"/>
    <s v="OFF-PA-10000304"/>
    <x v="1"/>
    <x v="10"/>
    <s v="Xerox 1995"/>
    <x v="90"/>
    <n v="1"/>
    <n v="0"/>
    <n v="3.1103999999999998"/>
    <n v="9"/>
    <n v="3"/>
    <x v="0"/>
    <s v="Sep"/>
    <s v="2016-09"/>
  </r>
  <r>
    <n v="93"/>
    <s v="CA-2015-149587"/>
    <x v="43"/>
    <d v="2015-02-05T00:00:00"/>
    <s v="Second Class"/>
    <s v="KB-16315"/>
    <s v="Karl Braun"/>
    <x v="0"/>
    <s v="United States"/>
    <x v="31"/>
    <s v="Minnesota"/>
    <n v="55407"/>
    <x v="2"/>
    <s v="OFF-PA-10003177"/>
    <x v="1"/>
    <x v="10"/>
    <s v="Xerox 1999"/>
    <x v="91"/>
    <n v="2"/>
    <n v="0"/>
    <n v="6.2207999999999997"/>
    <n v="1"/>
    <n v="1"/>
    <x v="1"/>
    <s v="Jan"/>
    <s v="2015-01"/>
  </r>
  <r>
    <n v="94"/>
    <s v="CA-2015-149587"/>
    <x v="43"/>
    <d v="2015-02-05T00:00:00"/>
    <s v="Second Class"/>
    <s v="KB-16315"/>
    <s v="Karl Braun"/>
    <x v="0"/>
    <s v="United States"/>
    <x v="31"/>
    <s v="Minnesota"/>
    <n v="55407"/>
    <x v="2"/>
    <s v="FUR-FU-10003799"/>
    <x v="0"/>
    <x v="5"/>
    <s v="Seth Thomas 13 1/2&quot; Wall Clock"/>
    <x v="92"/>
    <n v="3"/>
    <n v="0"/>
    <n v="16.535399999999999"/>
    <n v="1"/>
    <n v="1"/>
    <x v="1"/>
    <s v="Jan"/>
    <s v="2015-01"/>
  </r>
  <r>
    <n v="95"/>
    <s v="CA-2015-149587"/>
    <x v="43"/>
    <d v="2015-02-05T00:00:00"/>
    <s v="Second Class"/>
    <s v="KB-16315"/>
    <s v="Karl Braun"/>
    <x v="0"/>
    <s v="United States"/>
    <x v="31"/>
    <s v="Minnesota"/>
    <n v="55407"/>
    <x v="2"/>
    <s v="OFF-BI-10002852"/>
    <x v="1"/>
    <x v="8"/>
    <s v="Ibico Standard Transparent Covers"/>
    <x v="93"/>
    <n v="2"/>
    <n v="0"/>
    <n v="16.150400000000001"/>
    <n v="1"/>
    <n v="1"/>
    <x v="1"/>
    <s v="Jan"/>
    <s v="2015-01"/>
  </r>
  <r>
    <n v="96"/>
    <s v="US-2017-109484"/>
    <x v="44"/>
    <d v="2017-11-12T00:00:00"/>
    <s v="Standard Class"/>
    <s v="RB-19705"/>
    <s v="Roger Barcio"/>
    <x v="2"/>
    <s v="United States"/>
    <x v="32"/>
    <s v="Oregon"/>
    <n v="97206"/>
    <x v="1"/>
    <s v="OFF-BI-10004738"/>
    <x v="1"/>
    <x v="8"/>
    <s v="Flexible Leather- Look Classic Collection Ring Binder"/>
    <x v="94"/>
    <n v="1"/>
    <n v="0.7"/>
    <n v="-3.7879999999999998"/>
    <n v="11"/>
    <n v="4"/>
    <x v="3"/>
    <s v="Nov"/>
    <s v="2017-11"/>
  </r>
  <r>
    <n v="97"/>
    <s v="CA-2017-161018"/>
    <x v="45"/>
    <d v="2017-11-11T00:00:00"/>
    <s v="Second Class"/>
    <s v="PN-18775"/>
    <s v="Parhena Norris"/>
    <x v="2"/>
    <s v="United States"/>
    <x v="20"/>
    <s v="New York"/>
    <n v="10009"/>
    <x v="3"/>
    <s v="FUR-FU-10000629"/>
    <x v="0"/>
    <x v="5"/>
    <s v="9-3/4 Diameter Round Wall Clock"/>
    <x v="95"/>
    <n v="7"/>
    <n v="0"/>
    <n v="40.5426"/>
    <n v="11"/>
    <n v="4"/>
    <x v="3"/>
    <s v="Nov"/>
    <s v="2017-11"/>
  </r>
  <r>
    <n v="98"/>
    <s v="CA-2017-157833"/>
    <x v="46"/>
    <d v="2017-06-20T00:00:00"/>
    <s v="First Class"/>
    <s v="KD-16345"/>
    <s v="Katherine Ducich"/>
    <x v="0"/>
    <s v="United States"/>
    <x v="8"/>
    <s v="California"/>
    <n v="94122"/>
    <x v="1"/>
    <s v="OFF-BI-10001721"/>
    <x v="1"/>
    <x v="8"/>
    <s v="Trimflex Flexible Post Binders"/>
    <x v="96"/>
    <n v="3"/>
    <n v="0.2"/>
    <n v="17.959199999999999"/>
    <n v="6"/>
    <n v="2"/>
    <x v="3"/>
    <s v="Jun"/>
    <s v="2017-06"/>
  </r>
  <r>
    <n v="99"/>
    <s v="CA-2016-149223"/>
    <x v="47"/>
    <d v="2016-09-11T00:00:00"/>
    <s v="Standard Class"/>
    <s v="ER-13855"/>
    <s v="Elpida Rittenbach"/>
    <x v="1"/>
    <s v="United States"/>
    <x v="33"/>
    <s v="Minnesota"/>
    <n v="55106"/>
    <x v="2"/>
    <s v="OFF-AP-10000358"/>
    <x v="1"/>
    <x v="9"/>
    <s v="Fellowes Basic Home/Office Series Surge Protectors"/>
    <x v="42"/>
    <n v="6"/>
    <n v="0"/>
    <n v="22.5852"/>
    <n v="9"/>
    <n v="3"/>
    <x v="0"/>
    <s v="Sep"/>
    <s v="2016-09"/>
  </r>
  <r>
    <n v="100"/>
    <s v="CA-2016-158568"/>
    <x v="48"/>
    <d v="2016-09-02T00:00:00"/>
    <s v="Standard Class"/>
    <s v="RB-19465"/>
    <s v="Rick Bensley"/>
    <x v="2"/>
    <s v="United States"/>
    <x v="22"/>
    <s v="Illinois"/>
    <n v="60610"/>
    <x v="2"/>
    <s v="OFF-PA-10003256"/>
    <x v="1"/>
    <x v="10"/>
    <s v="Avery Personal Creations Heavyweight Cards"/>
    <x v="97"/>
    <n v="7"/>
    <n v="0.2"/>
    <n v="22.618400000000001"/>
    <n v="8"/>
    <n v="3"/>
    <x v="0"/>
    <s v="Aug"/>
    <s v="2016-08"/>
  </r>
  <r>
    <n v="101"/>
    <s v="CA-2016-158568"/>
    <x v="48"/>
    <d v="2016-09-02T00:00:00"/>
    <s v="Standard Class"/>
    <s v="RB-19465"/>
    <s v="Rick Bensley"/>
    <x v="2"/>
    <s v="United States"/>
    <x v="22"/>
    <s v="Illinois"/>
    <n v="60610"/>
    <x v="2"/>
    <s v="TEC-AC-10001767"/>
    <x v="2"/>
    <x v="11"/>
    <s v="SanDisk Ultra 64 GB MicroSDHC Class 10 Memory Card"/>
    <x v="98"/>
    <n v="3"/>
    <n v="0.2"/>
    <n v="-10.7973"/>
    <n v="8"/>
    <n v="3"/>
    <x v="0"/>
    <s v="Aug"/>
    <s v="2016-08"/>
  </r>
  <r>
    <n v="102"/>
    <s v="CA-2016-158568"/>
    <x v="48"/>
    <d v="2016-09-02T00:00:00"/>
    <s v="Standard Class"/>
    <s v="RB-19465"/>
    <s v="Rick Bensley"/>
    <x v="2"/>
    <s v="United States"/>
    <x v="22"/>
    <s v="Illinois"/>
    <n v="60610"/>
    <x v="2"/>
    <s v="OFF-BI-10002609"/>
    <x v="1"/>
    <x v="8"/>
    <s v="Avery Hidden Tab Dividers for Binding Systems"/>
    <x v="99"/>
    <n v="3"/>
    <n v="0.8"/>
    <n v="-3.0396000000000001"/>
    <n v="8"/>
    <n v="3"/>
    <x v="0"/>
    <s v="Aug"/>
    <s v="2016-08"/>
  </r>
  <r>
    <n v="103"/>
    <s v="CA-2016-129903"/>
    <x v="49"/>
    <d v="2016-12-04T00:00:00"/>
    <s v="Second Class"/>
    <s v="GZ-14470"/>
    <s v="Gary Zandusky"/>
    <x v="0"/>
    <s v="United States"/>
    <x v="30"/>
    <s v="Minnesota"/>
    <n v="55901"/>
    <x v="2"/>
    <s v="OFF-PA-10004040"/>
    <x v="1"/>
    <x v="10"/>
    <s v="Universal Premium White Copier/Laser Paper (20Lb. and 87 Bright)"/>
    <x v="100"/>
    <n v="4"/>
    <n v="0"/>
    <n v="11.720800000000001"/>
    <n v="12"/>
    <n v="4"/>
    <x v="0"/>
    <s v="Dec"/>
    <s v="2016-12"/>
  </r>
  <r>
    <n v="104"/>
    <s v="US-2015-156867"/>
    <x v="50"/>
    <d v="2015-11-17T00:00:00"/>
    <s v="Standard Class"/>
    <s v="LC-16870"/>
    <s v="Lena Cacioppo"/>
    <x v="0"/>
    <s v="United States"/>
    <x v="34"/>
    <s v="Colorado"/>
    <n v="80013"/>
    <x v="1"/>
    <s v="TEC-AC-10001552"/>
    <x v="2"/>
    <x v="11"/>
    <s v="Logitech K350 2.4Ghz Wireless Keyboard"/>
    <x v="101"/>
    <n v="6"/>
    <n v="0.2"/>
    <n v="-26.875800000000002"/>
    <n v="11"/>
    <n v="4"/>
    <x v="1"/>
    <s v="Nov"/>
    <s v="2015-11"/>
  </r>
  <r>
    <n v="105"/>
    <s v="US-2015-156867"/>
    <x v="50"/>
    <d v="2015-11-17T00:00:00"/>
    <s v="Standard Class"/>
    <s v="LC-16870"/>
    <s v="Lena Cacioppo"/>
    <x v="0"/>
    <s v="United States"/>
    <x v="34"/>
    <s v="Colorado"/>
    <n v="80013"/>
    <x v="1"/>
    <s v="FUR-FU-10004006"/>
    <x v="0"/>
    <x v="5"/>
    <s v="Deflect-o DuraMat Lighweight, Studded, Beveled Mat for Low Pile Carpeting"/>
    <x v="102"/>
    <n v="3"/>
    <n v="0.2"/>
    <n v="-3.8384999999999998"/>
    <n v="11"/>
    <n v="4"/>
    <x v="1"/>
    <s v="Nov"/>
    <s v="2015-11"/>
  </r>
  <r>
    <n v="106"/>
    <s v="US-2015-156867"/>
    <x v="50"/>
    <d v="2015-11-17T00:00:00"/>
    <s v="Standard Class"/>
    <s v="LC-16870"/>
    <s v="Lena Cacioppo"/>
    <x v="0"/>
    <s v="United States"/>
    <x v="34"/>
    <s v="Colorado"/>
    <n v="80013"/>
    <x v="1"/>
    <s v="OFF-BI-10002794"/>
    <x v="1"/>
    <x v="8"/>
    <s v="Avery Trapezoid Ring Binder, 3&quot; Capacity, Black, 1040 sheets"/>
    <x v="103"/>
    <n v="3"/>
    <n v="0.7"/>
    <n v="-25.817399999999999"/>
    <n v="11"/>
    <n v="4"/>
    <x v="1"/>
    <s v="Nov"/>
    <s v="2015-11"/>
  </r>
  <r>
    <n v="107"/>
    <s v="CA-2017-119004"/>
    <x v="51"/>
    <d v="2017-11-28T00:00:00"/>
    <s v="Standard Class"/>
    <s v="JM-15250"/>
    <s v="Janet Martin"/>
    <x v="0"/>
    <s v="United States"/>
    <x v="35"/>
    <s v="North Carolina"/>
    <n v="28205"/>
    <x v="0"/>
    <s v="TEC-AC-10003499"/>
    <x v="2"/>
    <x v="11"/>
    <s v="Memorex Mini Travel Drive 8 GB USB 2.0 Flash Drive"/>
    <x v="104"/>
    <n v="8"/>
    <n v="0.2"/>
    <n v="17.601600000000001"/>
    <n v="11"/>
    <n v="4"/>
    <x v="3"/>
    <s v="Nov"/>
    <s v="2017-11"/>
  </r>
  <r>
    <n v="108"/>
    <s v="CA-2017-119004"/>
    <x v="51"/>
    <d v="2017-11-28T00:00:00"/>
    <s v="Standard Class"/>
    <s v="JM-15250"/>
    <s v="Janet Martin"/>
    <x v="0"/>
    <s v="United States"/>
    <x v="35"/>
    <s v="North Carolina"/>
    <n v="28205"/>
    <x v="0"/>
    <s v="TEC-PH-10002844"/>
    <x v="2"/>
    <x v="7"/>
    <s v="Speck Products Candyshell Flip Case"/>
    <x v="105"/>
    <n v="1"/>
    <n v="0.2"/>
    <n v="2.0994000000000002"/>
    <n v="11"/>
    <n v="4"/>
    <x v="3"/>
    <s v="Nov"/>
    <s v="2017-11"/>
  </r>
  <r>
    <n v="109"/>
    <s v="CA-2017-119004"/>
    <x v="51"/>
    <d v="2017-11-28T00:00:00"/>
    <s v="Standard Class"/>
    <s v="JM-15250"/>
    <s v="Janet Martin"/>
    <x v="0"/>
    <s v="United States"/>
    <x v="35"/>
    <s v="North Carolina"/>
    <n v="28205"/>
    <x v="0"/>
    <s v="OFF-AR-10000390"/>
    <x v="1"/>
    <x v="6"/>
    <s v="Newell Chalk Holder"/>
    <x v="106"/>
    <n v="1"/>
    <n v="0.2"/>
    <n v="1.0738000000000001"/>
    <n v="11"/>
    <n v="4"/>
    <x v="3"/>
    <s v="Nov"/>
    <s v="2017-11"/>
  </r>
  <r>
    <n v="110"/>
    <s v="CA-2015-129476"/>
    <x v="52"/>
    <d v="2015-10-20T00:00:00"/>
    <s v="Standard Class"/>
    <s v="PA-19060"/>
    <s v="Pete Armstrong"/>
    <x v="2"/>
    <s v="United States"/>
    <x v="36"/>
    <s v="Illinois"/>
    <n v="60462"/>
    <x v="2"/>
    <s v="TEC-AC-10000844"/>
    <x v="2"/>
    <x v="11"/>
    <s v="Logitech Gaming G510s - Keyboard"/>
    <x v="107"/>
    <n v="5"/>
    <n v="0.2"/>
    <n v="67.992000000000004"/>
    <n v="10"/>
    <n v="4"/>
    <x v="1"/>
    <s v="Oct"/>
    <s v="2015-10"/>
  </r>
  <r>
    <n v="111"/>
    <s v="CA-2017-146780"/>
    <x v="53"/>
    <d v="2017-12-30T00:00:00"/>
    <s v="Standard Class"/>
    <s v="CV-12805"/>
    <s v="Cynthia Voltz"/>
    <x v="1"/>
    <s v="United States"/>
    <x v="20"/>
    <s v="New York"/>
    <n v="10035"/>
    <x v="3"/>
    <s v="FUR-FU-10001934"/>
    <x v="0"/>
    <x v="5"/>
    <s v="Magnifier Swing Arm Lamp"/>
    <x v="108"/>
    <n v="2"/>
    <n v="0"/>
    <n v="10.909599999999999"/>
    <n v="12"/>
    <n v="4"/>
    <x v="3"/>
    <s v="Dec"/>
    <s v="2017-12"/>
  </r>
  <r>
    <n v="112"/>
    <s v="CA-2016-128867"/>
    <x v="54"/>
    <d v="2016-11-10T00:00:00"/>
    <s v="Standard Class"/>
    <s v="CL-12565"/>
    <s v="Clay Ludtke"/>
    <x v="0"/>
    <s v="United States"/>
    <x v="37"/>
    <s v="Iowa"/>
    <n v="50322"/>
    <x v="2"/>
    <s v="OFF-AR-10000380"/>
    <x v="1"/>
    <x v="6"/>
    <s v="Hunt PowerHouse Electric Pencil Sharpener, Blue"/>
    <x v="109"/>
    <n v="2"/>
    <n v="0"/>
    <n v="22.788"/>
    <n v="11"/>
    <n v="4"/>
    <x v="0"/>
    <s v="Nov"/>
    <s v="2016-11"/>
  </r>
  <r>
    <n v="113"/>
    <s v="CA-2016-128867"/>
    <x v="54"/>
    <d v="2016-11-10T00:00:00"/>
    <s v="Standard Class"/>
    <s v="CL-12565"/>
    <s v="Clay Ludtke"/>
    <x v="0"/>
    <s v="United States"/>
    <x v="37"/>
    <s v="Iowa"/>
    <n v="50322"/>
    <x v="2"/>
    <s v="OFF-BI-10003981"/>
    <x v="1"/>
    <x v="8"/>
    <s v="Avery Durable Plastic 1&quot; Binders"/>
    <x v="77"/>
    <n v="6"/>
    <n v="0"/>
    <n v="13.3476"/>
    <n v="11"/>
    <n v="4"/>
    <x v="0"/>
    <s v="Nov"/>
    <s v="2016-11"/>
  </r>
  <r>
    <n v="114"/>
    <s v="CA-2014-115259"/>
    <x v="55"/>
    <d v="2014-08-27T00:00:00"/>
    <s v="Second Class"/>
    <s v="RC-19960"/>
    <s v="Ryan Crowe"/>
    <x v="0"/>
    <s v="United States"/>
    <x v="38"/>
    <s v="Ohio"/>
    <n v="43229"/>
    <x v="3"/>
    <s v="OFF-FA-10000621"/>
    <x v="1"/>
    <x v="13"/>
    <s v="OIC Colored Binder Clips, Assorted Sizes"/>
    <x v="110"/>
    <n v="14"/>
    <n v="0.2"/>
    <n v="14.534800000000001"/>
    <n v="8"/>
    <n v="3"/>
    <x v="2"/>
    <s v="Aug"/>
    <s v="2014-08"/>
  </r>
  <r>
    <n v="115"/>
    <s v="CA-2014-115259"/>
    <x v="55"/>
    <d v="2014-08-27T00:00:00"/>
    <s v="Second Class"/>
    <s v="RC-19960"/>
    <s v="Ryan Crowe"/>
    <x v="0"/>
    <s v="United States"/>
    <x v="38"/>
    <s v="Ohio"/>
    <n v="43229"/>
    <x v="3"/>
    <s v="OFF-EN-10002600"/>
    <x v="1"/>
    <x v="12"/>
    <s v="Redi-Strip #10 Envelopes, 4 1/8 x 9 1/2"/>
    <x v="111"/>
    <n v="2"/>
    <n v="0.2"/>
    <n v="1.6519999999999999"/>
    <n v="8"/>
    <n v="3"/>
    <x v="2"/>
    <s v="Aug"/>
    <s v="2014-08"/>
  </r>
  <r>
    <n v="116"/>
    <s v="CA-2014-115259"/>
    <x v="55"/>
    <d v="2014-08-27T00:00:00"/>
    <s v="Second Class"/>
    <s v="RC-19960"/>
    <s v="Ryan Crowe"/>
    <x v="0"/>
    <s v="United States"/>
    <x v="38"/>
    <s v="Ohio"/>
    <n v="43229"/>
    <x v="3"/>
    <s v="OFF-PA-10004965"/>
    <x v="1"/>
    <x v="10"/>
    <s v="Xerox 1921"/>
    <x v="112"/>
    <n v="3"/>
    <n v="0.2"/>
    <n v="7.4924999999999997"/>
    <n v="8"/>
    <n v="3"/>
    <x v="2"/>
    <s v="Aug"/>
    <s v="2014-08"/>
  </r>
  <r>
    <n v="117"/>
    <s v="CA-2014-115259"/>
    <x v="55"/>
    <d v="2014-08-27T00:00:00"/>
    <s v="Second Class"/>
    <s v="RC-19960"/>
    <s v="Ryan Crowe"/>
    <x v="0"/>
    <s v="United States"/>
    <x v="38"/>
    <s v="Ohio"/>
    <n v="43229"/>
    <x v="3"/>
    <s v="OFF-EN-10002504"/>
    <x v="1"/>
    <x v="12"/>
    <s v="Tyvek  Top-Opening Peel &amp; Seel Envelopes, Plain White"/>
    <x v="113"/>
    <n v="6"/>
    <n v="0.2"/>
    <n v="44.031599999999997"/>
    <n v="8"/>
    <n v="3"/>
    <x v="2"/>
    <s v="Aug"/>
    <s v="2014-08"/>
  </r>
  <r>
    <n v="118"/>
    <s v="CA-2015-110457"/>
    <x v="56"/>
    <d v="2015-03-06T00:00:00"/>
    <s v="Standard Class"/>
    <s v="DK-13090"/>
    <s v="Dave Kipp"/>
    <x v="0"/>
    <s v="United States"/>
    <x v="4"/>
    <s v="Washington"/>
    <n v="98103"/>
    <x v="1"/>
    <s v="FUR-TA-10001768"/>
    <x v="0"/>
    <x v="3"/>
    <s v="Hon Racetrack Conference Tables"/>
    <x v="114"/>
    <n v="3"/>
    <n v="0"/>
    <n v="165.38130000000001"/>
    <n v="3"/>
    <n v="1"/>
    <x v="1"/>
    <s v="Mar"/>
    <s v="2015-03"/>
  </r>
  <r>
    <n v="119"/>
    <s v="US-2015-136476"/>
    <x v="57"/>
    <d v="2015-04-10T00:00:00"/>
    <s v="Standard Class"/>
    <s v="GG-14650"/>
    <s v="Greg Guthrie"/>
    <x v="1"/>
    <s v="United States"/>
    <x v="39"/>
    <s v="Tennessee"/>
    <n v="37620"/>
    <x v="0"/>
    <s v="OFF-BI-10003650"/>
    <x v="1"/>
    <x v="8"/>
    <s v="GBC DocuBind 300 Electric Binding Machine"/>
    <x v="115"/>
    <n v="1"/>
    <n v="0.7"/>
    <n v="-115.71559999999999"/>
    <n v="4"/>
    <n v="2"/>
    <x v="1"/>
    <s v="Apr"/>
    <s v="2015-04"/>
  </r>
  <r>
    <n v="120"/>
    <s v="CA-2016-103730"/>
    <x v="1"/>
    <d v="2016-06-15T00:00:00"/>
    <s v="First Class"/>
    <s v="SC-20725"/>
    <s v="Steven Cartwright"/>
    <x v="0"/>
    <s v="United States"/>
    <x v="40"/>
    <s v="Delaware"/>
    <n v="19805"/>
    <x v="3"/>
    <s v="FUR-FU-10002157"/>
    <x v="0"/>
    <x v="5"/>
    <s v="Artistic Insta-Plaque"/>
    <x v="116"/>
    <n v="3"/>
    <n v="0"/>
    <n v="18.345600000000001"/>
    <n v="6"/>
    <n v="2"/>
    <x v="0"/>
    <s v="Jun"/>
    <s v="2016-06"/>
  </r>
  <r>
    <n v="121"/>
    <s v="CA-2016-103730"/>
    <x v="1"/>
    <d v="2016-06-15T00:00:00"/>
    <s v="First Class"/>
    <s v="SC-20725"/>
    <s v="Steven Cartwright"/>
    <x v="0"/>
    <s v="United States"/>
    <x v="40"/>
    <s v="Delaware"/>
    <n v="19805"/>
    <x v="3"/>
    <s v="OFF-BI-10003910"/>
    <x v="1"/>
    <x v="8"/>
    <s v="DXL Angle-View Binders with Locking Rings by Samsill"/>
    <x v="117"/>
    <n v="4"/>
    <n v="0"/>
    <n v="13.878"/>
    <n v="6"/>
    <n v="2"/>
    <x v="0"/>
    <s v="Jun"/>
    <s v="2016-06"/>
  </r>
  <r>
    <n v="122"/>
    <s v="CA-2016-103730"/>
    <x v="1"/>
    <d v="2016-06-15T00:00:00"/>
    <s v="First Class"/>
    <s v="SC-20725"/>
    <s v="Steven Cartwright"/>
    <x v="0"/>
    <s v="United States"/>
    <x v="40"/>
    <s v="Delaware"/>
    <n v="19805"/>
    <x v="3"/>
    <s v="OFF-ST-10000777"/>
    <x v="1"/>
    <x v="4"/>
    <s v="Companion Letter/Legal File, Black"/>
    <x v="118"/>
    <n v="6"/>
    <n v="0"/>
    <n v="63.436799999999998"/>
    <n v="6"/>
    <n v="2"/>
    <x v="0"/>
    <s v="Jun"/>
    <s v="2016-06"/>
  </r>
  <r>
    <n v="123"/>
    <s v="CA-2016-103730"/>
    <x v="1"/>
    <d v="2016-06-15T00:00:00"/>
    <s v="First Class"/>
    <s v="SC-20725"/>
    <s v="Steven Cartwright"/>
    <x v="0"/>
    <s v="United States"/>
    <x v="40"/>
    <s v="Delaware"/>
    <n v="19805"/>
    <x v="3"/>
    <s v="OFF-EN-10002500"/>
    <x v="1"/>
    <x v="12"/>
    <s v="Globe Weis Peel &amp; Seel First Class Envelopes"/>
    <x v="119"/>
    <n v="9"/>
    <n v="0"/>
    <n v="51.759"/>
    <n v="6"/>
    <n v="2"/>
    <x v="0"/>
    <s v="Jun"/>
    <s v="2016-06"/>
  </r>
  <r>
    <n v="124"/>
    <s v="CA-2016-103730"/>
    <x v="1"/>
    <d v="2016-06-15T00:00:00"/>
    <s v="First Class"/>
    <s v="SC-20725"/>
    <s v="Steven Cartwright"/>
    <x v="0"/>
    <s v="United States"/>
    <x v="40"/>
    <s v="Delaware"/>
    <n v="19805"/>
    <x v="3"/>
    <s v="TEC-PH-10003875"/>
    <x v="2"/>
    <x v="7"/>
    <s v="KLD Oscar II Style Snap-on Ultra Thin Side Flip Synthetic Leather Cover Case for HTC One HTC M7"/>
    <x v="120"/>
    <n v="7"/>
    <n v="0"/>
    <n v="19.7316"/>
    <n v="6"/>
    <n v="2"/>
    <x v="0"/>
    <s v="Jun"/>
    <s v="2016-06"/>
  </r>
  <r>
    <n v="125"/>
    <s v="US-2014-152030"/>
    <x v="58"/>
    <d v="2014-12-28T00:00:00"/>
    <s v="Second Class"/>
    <s v="AD-10180"/>
    <s v="Alan Dominguez"/>
    <x v="2"/>
    <s v="United States"/>
    <x v="12"/>
    <s v="Texas"/>
    <n v="77041"/>
    <x v="2"/>
    <s v="FUR-CH-10004063"/>
    <x v="0"/>
    <x v="1"/>
    <s v="Global Deluxe High-Back Manager's Chair"/>
    <x v="121"/>
    <n v="3"/>
    <n v="0.3"/>
    <n v="-8.5793999999999997"/>
    <n v="12"/>
    <n v="4"/>
    <x v="2"/>
    <s v="Dec"/>
    <s v="2014-12"/>
  </r>
  <r>
    <n v="126"/>
    <s v="US-2014-134614"/>
    <x v="59"/>
    <d v="2014-09-25T00:00:00"/>
    <s v="Standard Class"/>
    <s v="PF-19165"/>
    <s v="Philip Fox"/>
    <x v="0"/>
    <s v="United States"/>
    <x v="41"/>
    <s v="Illinois"/>
    <n v="61701"/>
    <x v="2"/>
    <s v="FUR-TA-10004534"/>
    <x v="0"/>
    <x v="3"/>
    <s v="Bevis 44 x 96 Conference Tables"/>
    <x v="122"/>
    <n v="6"/>
    <n v="0.5"/>
    <n v="-407.68200000000002"/>
    <n v="9"/>
    <n v="3"/>
    <x v="2"/>
    <s v="Sep"/>
    <s v="2014-09"/>
  </r>
  <r>
    <n v="127"/>
    <s v="US-2017-107272"/>
    <x v="60"/>
    <d v="2017-11-12T00:00:00"/>
    <s v="Standard Class"/>
    <s v="TS-21610"/>
    <s v="Troy Staebel"/>
    <x v="0"/>
    <s v="United States"/>
    <x v="42"/>
    <s v="Arizona"/>
    <n v="85023"/>
    <x v="1"/>
    <s v="OFF-BI-10003274"/>
    <x v="1"/>
    <x v="8"/>
    <s v="Avery Durable Slant Ring Binders, No Labels"/>
    <x v="123"/>
    <n v="2"/>
    <n v="0.7"/>
    <n v="-1.8308"/>
    <n v="11"/>
    <n v="4"/>
    <x v="3"/>
    <s v="Nov"/>
    <s v="2017-11"/>
  </r>
  <r>
    <n v="128"/>
    <s v="US-2017-107272"/>
    <x v="60"/>
    <d v="2017-11-12T00:00:00"/>
    <s v="Standard Class"/>
    <s v="TS-21610"/>
    <s v="Troy Staebel"/>
    <x v="0"/>
    <s v="United States"/>
    <x v="42"/>
    <s v="Arizona"/>
    <n v="85023"/>
    <x v="1"/>
    <s v="OFF-ST-10002974"/>
    <x v="1"/>
    <x v="4"/>
    <s v="Trav-L-File Heavy-Duty Shuttle II, Black"/>
    <x v="124"/>
    <n v="7"/>
    <n v="0.2"/>
    <n v="30.498999999999999"/>
    <n v="11"/>
    <n v="4"/>
    <x v="3"/>
    <s v="Nov"/>
    <s v="2017-11"/>
  </r>
  <r>
    <n v="129"/>
    <s v="US-2016-125969"/>
    <x v="61"/>
    <d v="2016-11-10T00:00:00"/>
    <s v="Second Class"/>
    <s v="LS-16975"/>
    <s v="Lindsay Shagiari"/>
    <x v="2"/>
    <s v="United States"/>
    <x v="1"/>
    <s v="California"/>
    <n v="90004"/>
    <x v="1"/>
    <s v="FUR-CH-10001146"/>
    <x v="0"/>
    <x v="1"/>
    <s v="Global Task Chair, Black"/>
    <x v="125"/>
    <n v="2"/>
    <n v="0.2"/>
    <n v="-9.1601999999999997"/>
    <n v="11"/>
    <n v="4"/>
    <x v="0"/>
    <s v="Nov"/>
    <s v="2016-11"/>
  </r>
  <r>
    <n v="130"/>
    <s v="US-2016-125969"/>
    <x v="61"/>
    <d v="2016-11-10T00:00:00"/>
    <s v="Second Class"/>
    <s v="LS-16975"/>
    <s v="Lindsay Shagiari"/>
    <x v="2"/>
    <s v="United States"/>
    <x v="1"/>
    <s v="California"/>
    <n v="90004"/>
    <x v="1"/>
    <s v="FUR-FU-10003773"/>
    <x v="0"/>
    <x v="5"/>
    <s v="Eldon Cleatmat Plus Chair Mats for High Pile Carpets"/>
    <x v="126"/>
    <n v="3"/>
    <n v="0"/>
    <n v="26.241599999999998"/>
    <n v="11"/>
    <n v="4"/>
    <x v="0"/>
    <s v="Nov"/>
    <s v="2016-11"/>
  </r>
  <r>
    <n v="131"/>
    <s v="US-2017-164147"/>
    <x v="62"/>
    <d v="2017-02-05T00:00:00"/>
    <s v="First Class"/>
    <s v="DW-13585"/>
    <s v="Dorothy Wardle"/>
    <x v="1"/>
    <s v="United States"/>
    <x v="38"/>
    <s v="Ohio"/>
    <n v="43229"/>
    <x v="3"/>
    <s v="TEC-PH-10002293"/>
    <x v="2"/>
    <x v="7"/>
    <s v="Anker 36W 4-Port USB Wall Charger Travel Power Adapter for iPhone 5s 5c 5"/>
    <x v="127"/>
    <n v="5"/>
    <n v="0.4"/>
    <n v="-11.994"/>
    <n v="2"/>
    <n v="1"/>
    <x v="3"/>
    <s v="Feb"/>
    <s v="2017-02"/>
  </r>
  <r>
    <n v="132"/>
    <s v="US-2017-164147"/>
    <x v="62"/>
    <d v="2017-02-05T00:00:00"/>
    <s v="First Class"/>
    <s v="DW-13585"/>
    <s v="Dorothy Wardle"/>
    <x v="1"/>
    <s v="United States"/>
    <x v="38"/>
    <s v="Ohio"/>
    <n v="43229"/>
    <x v="3"/>
    <s v="OFF-PA-10002377"/>
    <x v="1"/>
    <x v="10"/>
    <s v="Xerox 1916"/>
    <x v="128"/>
    <n v="2"/>
    <n v="0.2"/>
    <n v="29.364000000000001"/>
    <n v="2"/>
    <n v="1"/>
    <x v="3"/>
    <s v="Feb"/>
    <s v="2017-02"/>
  </r>
  <r>
    <n v="133"/>
    <s v="US-2017-164147"/>
    <x v="62"/>
    <d v="2017-02-05T00:00:00"/>
    <s v="First Class"/>
    <s v="DW-13585"/>
    <s v="Dorothy Wardle"/>
    <x v="1"/>
    <s v="United States"/>
    <x v="38"/>
    <s v="Ohio"/>
    <n v="43229"/>
    <x v="3"/>
    <s v="OFF-FA-10002780"/>
    <x v="1"/>
    <x v="13"/>
    <s v="Staples"/>
    <x v="129"/>
    <n v="9"/>
    <n v="0.2"/>
    <n v="6.9732000000000003"/>
    <n v="2"/>
    <n v="1"/>
    <x v="3"/>
    <s v="Feb"/>
    <s v="2017-02"/>
  </r>
  <r>
    <n v="134"/>
    <s v="CA-2016-145583"/>
    <x v="63"/>
    <d v="2016-10-19T00:00:00"/>
    <s v="Standard Class"/>
    <s v="LC-16885"/>
    <s v="Lena Creighton"/>
    <x v="0"/>
    <s v="United States"/>
    <x v="43"/>
    <s v="California"/>
    <n v="95661"/>
    <x v="1"/>
    <s v="OFF-PA-10001804"/>
    <x v="1"/>
    <x v="10"/>
    <s v="Xerox 195"/>
    <x v="130"/>
    <n v="3"/>
    <n v="0"/>
    <n v="9.6191999999999993"/>
    <n v="10"/>
    <n v="4"/>
    <x v="0"/>
    <s v="Oct"/>
    <s v="2016-10"/>
  </r>
  <r>
    <n v="135"/>
    <s v="CA-2016-145583"/>
    <x v="63"/>
    <d v="2016-10-19T00:00:00"/>
    <s v="Standard Class"/>
    <s v="LC-16885"/>
    <s v="Lena Creighton"/>
    <x v="0"/>
    <s v="United States"/>
    <x v="43"/>
    <s v="California"/>
    <n v="95661"/>
    <x v="1"/>
    <s v="OFF-PA-10001736"/>
    <x v="1"/>
    <x v="10"/>
    <s v="Xerox 1880"/>
    <x v="131"/>
    <n v="1"/>
    <n v="0"/>
    <n v="16.6568"/>
    <n v="10"/>
    <n v="4"/>
    <x v="0"/>
    <s v="Oct"/>
    <s v="2016-10"/>
  </r>
  <r>
    <n v="136"/>
    <s v="CA-2016-145583"/>
    <x v="63"/>
    <d v="2016-10-19T00:00:00"/>
    <s v="Standard Class"/>
    <s v="LC-16885"/>
    <s v="Lena Creighton"/>
    <x v="0"/>
    <s v="United States"/>
    <x v="43"/>
    <s v="California"/>
    <n v="95661"/>
    <x v="1"/>
    <s v="OFF-AR-10001149"/>
    <x v="1"/>
    <x v="6"/>
    <s v="Sanford Colorific Colored Pencils, 12/Box"/>
    <x v="132"/>
    <n v="4"/>
    <n v="0"/>
    <n v="3.456"/>
    <n v="10"/>
    <n v="4"/>
    <x v="0"/>
    <s v="Oct"/>
    <s v="2016-10"/>
  </r>
  <r>
    <n v="137"/>
    <s v="CA-2016-145583"/>
    <x v="63"/>
    <d v="2016-10-19T00:00:00"/>
    <s v="Standard Class"/>
    <s v="LC-16885"/>
    <s v="Lena Creighton"/>
    <x v="0"/>
    <s v="United States"/>
    <x v="43"/>
    <s v="California"/>
    <n v="95661"/>
    <x v="1"/>
    <s v="OFF-FA-10002988"/>
    <x v="1"/>
    <x v="13"/>
    <s v="Ideal Clamps"/>
    <x v="133"/>
    <n v="2"/>
    <n v="0"/>
    <n v="1.9698"/>
    <n v="10"/>
    <n v="4"/>
    <x v="0"/>
    <s v="Oct"/>
    <s v="2016-10"/>
  </r>
  <r>
    <n v="138"/>
    <s v="CA-2016-145583"/>
    <x v="63"/>
    <d v="2016-10-19T00:00:00"/>
    <s v="Standard Class"/>
    <s v="LC-16885"/>
    <s v="Lena Creighton"/>
    <x v="0"/>
    <s v="United States"/>
    <x v="43"/>
    <s v="California"/>
    <n v="95661"/>
    <x v="1"/>
    <s v="OFF-BI-10004781"/>
    <x v="1"/>
    <x v="8"/>
    <s v="GBC Wire Binding Strips"/>
    <x v="134"/>
    <n v="3"/>
    <n v="0.2"/>
    <n v="26.6616"/>
    <n v="10"/>
    <n v="4"/>
    <x v="0"/>
    <s v="Oct"/>
    <s v="2016-10"/>
  </r>
  <r>
    <n v="139"/>
    <s v="CA-2016-145583"/>
    <x v="63"/>
    <d v="2016-10-19T00:00:00"/>
    <s v="Standard Class"/>
    <s v="LC-16885"/>
    <s v="Lena Creighton"/>
    <x v="0"/>
    <s v="United States"/>
    <x v="43"/>
    <s v="California"/>
    <n v="95661"/>
    <x v="1"/>
    <s v="OFF-SU-10001218"/>
    <x v="1"/>
    <x v="14"/>
    <s v="Fiskars Softgrip Scissors"/>
    <x v="135"/>
    <n v="6"/>
    <n v="0"/>
    <n v="18.446400000000001"/>
    <n v="10"/>
    <n v="4"/>
    <x v="0"/>
    <s v="Oct"/>
    <s v="2016-10"/>
  </r>
  <r>
    <n v="140"/>
    <s v="CA-2016-145583"/>
    <x v="63"/>
    <d v="2016-10-19T00:00:00"/>
    <s v="Standard Class"/>
    <s v="LC-16885"/>
    <s v="Lena Creighton"/>
    <x v="0"/>
    <s v="United States"/>
    <x v="43"/>
    <s v="California"/>
    <n v="95661"/>
    <x v="1"/>
    <s v="FUR-FU-10001706"/>
    <x v="0"/>
    <x v="5"/>
    <s v="Longer-Life Soft White Bulbs"/>
    <x v="136"/>
    <n v="14"/>
    <n v="0"/>
    <n v="20.697600000000001"/>
    <n v="10"/>
    <n v="4"/>
    <x v="0"/>
    <s v="Oct"/>
    <s v="2016-10"/>
  </r>
  <r>
    <n v="141"/>
    <s v="CA-2016-110366"/>
    <x v="64"/>
    <d v="2016-09-07T00:00:00"/>
    <s v="Second Class"/>
    <s v="JD-15895"/>
    <s v="Jonathan Doherty"/>
    <x v="1"/>
    <s v="United States"/>
    <x v="10"/>
    <s v="Pennsylvania"/>
    <n v="19140"/>
    <x v="3"/>
    <s v="FUR-FU-10004848"/>
    <x v="0"/>
    <x v="5"/>
    <s v="Howard Miller 13-3/4&quot; Diameter Brushed Chrome Round Wall Clock"/>
    <x v="137"/>
    <n v="2"/>
    <n v="0.2"/>
    <n v="10.35"/>
    <n v="9"/>
    <n v="3"/>
    <x v="0"/>
    <s v="Sep"/>
    <s v="2016-09"/>
  </r>
  <r>
    <n v="142"/>
    <s v="CA-2017-106180"/>
    <x v="65"/>
    <d v="2017-09-23T00:00:00"/>
    <s v="Standard Class"/>
    <s v="SH-19975"/>
    <s v="Sally Hughsby"/>
    <x v="1"/>
    <s v="United States"/>
    <x v="8"/>
    <s v="California"/>
    <n v="94122"/>
    <x v="1"/>
    <s v="OFF-AR-10000940"/>
    <x v="1"/>
    <x v="6"/>
    <s v="Newell 343"/>
    <x v="138"/>
    <n v="3"/>
    <n v="0"/>
    <n v="2.3814000000000002"/>
    <n v="9"/>
    <n v="3"/>
    <x v="3"/>
    <s v="Sep"/>
    <s v="2017-09"/>
  </r>
  <r>
    <n v="143"/>
    <s v="CA-2017-106180"/>
    <x v="65"/>
    <d v="2017-09-23T00:00:00"/>
    <s v="Standard Class"/>
    <s v="SH-19975"/>
    <s v="Sally Hughsby"/>
    <x v="1"/>
    <s v="United States"/>
    <x v="8"/>
    <s v="California"/>
    <n v="94122"/>
    <x v="1"/>
    <s v="OFF-EN-10004030"/>
    <x v="1"/>
    <x v="12"/>
    <s v="Convenience Packs of Business Envelopes"/>
    <x v="139"/>
    <n v="3"/>
    <n v="0"/>
    <n v="5.1041999999999996"/>
    <n v="9"/>
    <n v="3"/>
    <x v="3"/>
    <s v="Sep"/>
    <s v="2017-09"/>
  </r>
  <r>
    <n v="144"/>
    <s v="CA-2017-106180"/>
    <x v="65"/>
    <d v="2017-09-23T00:00:00"/>
    <s v="Standard Class"/>
    <s v="SH-19975"/>
    <s v="Sally Hughsby"/>
    <x v="1"/>
    <s v="United States"/>
    <x v="8"/>
    <s v="California"/>
    <n v="94122"/>
    <x v="1"/>
    <s v="OFF-PA-10004327"/>
    <x v="1"/>
    <x v="10"/>
    <s v="Xerox 1911"/>
    <x v="140"/>
    <n v="3"/>
    <n v="0"/>
    <n v="68.975999999999999"/>
    <n v="9"/>
    <n v="3"/>
    <x v="3"/>
    <s v="Sep"/>
    <s v="2017-09"/>
  </r>
  <r>
    <n v="145"/>
    <s v="CA-2017-155376"/>
    <x v="66"/>
    <d v="2017-12-27T00:00:00"/>
    <s v="Standard Class"/>
    <s v="SG-20080"/>
    <s v="Sandra Glassco"/>
    <x v="0"/>
    <s v="United States"/>
    <x v="44"/>
    <s v="Missouri"/>
    <n v="64055"/>
    <x v="2"/>
    <s v="OFF-AP-10001058"/>
    <x v="1"/>
    <x v="9"/>
    <s v="Sanyo 2.5 Cubic Foot Mid-Size Office Refrigerators"/>
    <x v="141"/>
    <n v="3"/>
    <n v="0"/>
    <n v="218.2518"/>
    <n v="12"/>
    <n v="4"/>
    <x v="3"/>
    <s v="Dec"/>
    <s v="2017-12"/>
  </r>
  <r>
    <n v="146"/>
    <s v="CA-2015-110744"/>
    <x v="67"/>
    <d v="2015-09-12T00:00:00"/>
    <s v="Standard Class"/>
    <s v="HA-14920"/>
    <s v="Helen Andreada"/>
    <x v="0"/>
    <s v="United States"/>
    <x v="45"/>
    <s v="California"/>
    <n v="91104"/>
    <x v="1"/>
    <s v="OFF-ST-10003656"/>
    <x v="1"/>
    <x v="4"/>
    <s v="Safco Industrial Wire Shelving"/>
    <x v="142"/>
    <n v="7"/>
    <n v="0"/>
    <n v="20.157900000000001"/>
    <n v="9"/>
    <n v="3"/>
    <x v="1"/>
    <s v="Sep"/>
    <s v="2015-09"/>
  </r>
  <r>
    <n v="147"/>
    <s v="CA-2014-110072"/>
    <x v="68"/>
    <d v="2014-10-28T00:00:00"/>
    <s v="Standard Class"/>
    <s v="MG-17680"/>
    <s v="Maureen Gastineau"/>
    <x v="2"/>
    <s v="United States"/>
    <x v="46"/>
    <s v="Ohio"/>
    <n v="43055"/>
    <x v="3"/>
    <s v="FUR-FU-10000521"/>
    <x v="0"/>
    <x v="5"/>
    <s v="Seth Thomas 14&quot; Putty-Colored Wall Clock"/>
    <x v="143"/>
    <n v="4"/>
    <n v="0.2"/>
    <n v="12.909599999999999"/>
    <n v="10"/>
    <n v="4"/>
    <x v="2"/>
    <s v="Oct"/>
    <s v="2014-10"/>
  </r>
  <r>
    <n v="148"/>
    <s v="CA-2016-114489"/>
    <x v="5"/>
    <d v="2016-12-09T00:00:00"/>
    <s v="Standard Class"/>
    <s v="JE-16165"/>
    <s v="Justin Ellison"/>
    <x v="1"/>
    <s v="United States"/>
    <x v="47"/>
    <s v="Wisconsin"/>
    <n v="53132"/>
    <x v="2"/>
    <s v="TEC-PH-10000215"/>
    <x v="2"/>
    <x v="7"/>
    <s v="Plantronics Cordless Phone Headset with In-line Volume - M214C"/>
    <x v="144"/>
    <n v="11"/>
    <n v="0"/>
    <n v="103.8015"/>
    <n v="12"/>
    <n v="4"/>
    <x v="0"/>
    <s v="Dec"/>
    <s v="2016-12"/>
  </r>
  <r>
    <n v="149"/>
    <s v="CA-2016-114489"/>
    <x v="5"/>
    <d v="2016-12-09T00:00:00"/>
    <s v="Standard Class"/>
    <s v="JE-16165"/>
    <s v="Justin Ellison"/>
    <x v="1"/>
    <s v="United States"/>
    <x v="47"/>
    <s v="Wisconsin"/>
    <n v="53132"/>
    <x v="2"/>
    <s v="TEC-PH-10001448"/>
    <x v="2"/>
    <x v="7"/>
    <s v="Anker Astro 15000mAh USB Portable Charger"/>
    <x v="145"/>
    <n v="3"/>
    <n v="0"/>
    <n v="5.9988000000000001"/>
    <n v="12"/>
    <n v="4"/>
    <x v="0"/>
    <s v="Dec"/>
    <s v="2016-12"/>
  </r>
  <r>
    <n v="150"/>
    <s v="CA-2016-114489"/>
    <x v="5"/>
    <d v="2016-12-09T00:00:00"/>
    <s v="Standard Class"/>
    <s v="JE-16165"/>
    <s v="Justin Ellison"/>
    <x v="1"/>
    <s v="United States"/>
    <x v="47"/>
    <s v="Wisconsin"/>
    <n v="53132"/>
    <x v="2"/>
    <s v="FUR-CH-10000454"/>
    <x v="0"/>
    <x v="1"/>
    <s v="Hon Deluxe Fabric Upholstered Stacking Chairs, Rounded Back"/>
    <x v="146"/>
    <n v="8"/>
    <n v="0"/>
    <n v="585.55200000000002"/>
    <n v="12"/>
    <n v="4"/>
    <x v="0"/>
    <s v="Dec"/>
    <s v="2016-12"/>
  </r>
  <r>
    <n v="151"/>
    <s v="CA-2016-114489"/>
    <x v="5"/>
    <d v="2016-12-09T00:00:00"/>
    <s v="Standard Class"/>
    <s v="JE-16165"/>
    <s v="Justin Ellison"/>
    <x v="1"/>
    <s v="United States"/>
    <x v="47"/>
    <s v="Wisconsin"/>
    <n v="53132"/>
    <x v="2"/>
    <s v="OFF-BI-10002735"/>
    <x v="1"/>
    <x v="8"/>
    <s v="GBC Prestige Therm-A-Bind Covers"/>
    <x v="147"/>
    <n v="5"/>
    <n v="0"/>
    <n v="80.628500000000003"/>
    <n v="12"/>
    <n v="4"/>
    <x v="0"/>
    <s v="Dec"/>
    <s v="2016-12"/>
  </r>
  <r>
    <n v="152"/>
    <s v="CA-2016-158834"/>
    <x v="69"/>
    <d v="2016-03-16T00:00:00"/>
    <s v="First Class"/>
    <s v="TW-21025"/>
    <s v="Tamara Willingham"/>
    <x v="2"/>
    <s v="United States"/>
    <x v="48"/>
    <s v="Arizona"/>
    <n v="85254"/>
    <x v="1"/>
    <s v="OFF-AP-10000326"/>
    <x v="1"/>
    <x v="9"/>
    <s v="Belkin 7 Outlet SurgeMaster Surge Protector with Phone Protection"/>
    <x v="148"/>
    <n v="5"/>
    <n v="0.2"/>
    <n v="17.765999999999998"/>
    <n v="3"/>
    <n v="1"/>
    <x v="0"/>
    <s v="Mar"/>
    <s v="2016-03"/>
  </r>
  <r>
    <n v="153"/>
    <s v="CA-2016-158834"/>
    <x v="69"/>
    <d v="2016-03-16T00:00:00"/>
    <s v="First Class"/>
    <s v="TW-21025"/>
    <s v="Tamara Willingham"/>
    <x v="2"/>
    <s v="United States"/>
    <x v="48"/>
    <s v="Arizona"/>
    <n v="85254"/>
    <x v="1"/>
    <s v="TEC-PH-10001254"/>
    <x v="2"/>
    <x v="7"/>
    <s v="Jabra BIZ 2300 Duo QD Duo Corded Headset"/>
    <x v="149"/>
    <n v="2"/>
    <n v="0.2"/>
    <n v="15.238799999999999"/>
    <n v="3"/>
    <n v="1"/>
    <x v="0"/>
    <s v="Mar"/>
    <s v="2016-03"/>
  </r>
  <r>
    <n v="154"/>
    <s v="CA-2015-124919"/>
    <x v="70"/>
    <d v="2015-06-02T00:00:00"/>
    <s v="First Class"/>
    <s v="SP-20650"/>
    <s v="Stephanie Phelps"/>
    <x v="1"/>
    <s v="United States"/>
    <x v="49"/>
    <s v="California"/>
    <n v="95123"/>
    <x v="1"/>
    <s v="OFF-PA-10001950"/>
    <x v="1"/>
    <x v="10"/>
    <s v="Southworth 25% Cotton Antique Laid Paper &amp; Envelopes"/>
    <x v="150"/>
    <n v="7"/>
    <n v="0"/>
    <n v="26.271000000000001"/>
    <n v="5"/>
    <n v="2"/>
    <x v="1"/>
    <s v="May"/>
    <s v="2015-05"/>
  </r>
  <r>
    <n v="155"/>
    <s v="CA-2015-124919"/>
    <x v="70"/>
    <d v="2015-06-02T00:00:00"/>
    <s v="First Class"/>
    <s v="SP-20650"/>
    <s v="Stephanie Phelps"/>
    <x v="1"/>
    <s v="United States"/>
    <x v="49"/>
    <s v="California"/>
    <n v="95123"/>
    <x v="1"/>
    <s v="OFF-PA-10002254"/>
    <x v="1"/>
    <x v="10"/>
    <s v="Xerox 1883"/>
    <x v="151"/>
    <n v="4"/>
    <n v="0"/>
    <n v="48.539200000000001"/>
    <n v="5"/>
    <n v="2"/>
    <x v="1"/>
    <s v="May"/>
    <s v="2015-05"/>
  </r>
  <r>
    <n v="156"/>
    <s v="CA-2015-124919"/>
    <x v="70"/>
    <d v="2015-06-02T00:00:00"/>
    <s v="First Class"/>
    <s v="SP-20650"/>
    <s v="Stephanie Phelps"/>
    <x v="1"/>
    <s v="United States"/>
    <x v="49"/>
    <s v="California"/>
    <n v="95123"/>
    <x v="1"/>
    <s v="OFF-ST-10001590"/>
    <x v="1"/>
    <x v="4"/>
    <s v="Tenex Personal Project File with Scoop Front Design, Black"/>
    <x v="152"/>
    <n v="6"/>
    <n v="0"/>
    <n v="21.0288"/>
    <n v="5"/>
    <n v="2"/>
    <x v="1"/>
    <s v="May"/>
    <s v="2015-05"/>
  </r>
  <r>
    <n v="157"/>
    <s v="CA-2015-118948"/>
    <x v="71"/>
    <d v="2015-06-03T00:00:00"/>
    <s v="Standard Class"/>
    <s v="NK-18490"/>
    <s v="Neil Knudson"/>
    <x v="2"/>
    <s v="United States"/>
    <x v="4"/>
    <s v="Washington"/>
    <n v="98105"/>
    <x v="1"/>
    <s v="OFF-AR-10001547"/>
    <x v="1"/>
    <x v="6"/>
    <s v="Newell 311"/>
    <x v="153"/>
    <n v="3"/>
    <n v="0"/>
    <n v="1.7901"/>
    <n v="5"/>
    <n v="2"/>
    <x v="1"/>
    <s v="May"/>
    <s v="2015-05"/>
  </r>
  <r>
    <n v="158"/>
    <s v="CA-2014-104269"/>
    <x v="72"/>
    <d v="2014-03-06T00:00:00"/>
    <s v="Second Class"/>
    <s v="DB-13060"/>
    <s v="Dave Brooks"/>
    <x v="0"/>
    <s v="United States"/>
    <x v="4"/>
    <s v="Washington"/>
    <n v="98115"/>
    <x v="1"/>
    <s v="FUR-CH-10004063"/>
    <x v="0"/>
    <x v="1"/>
    <s v="Global Deluxe High-Back Manager's Chair"/>
    <x v="154"/>
    <n v="2"/>
    <n v="0.2"/>
    <n v="51.476399999999998"/>
    <n v="3"/>
    <n v="1"/>
    <x v="2"/>
    <s v="Mar"/>
    <s v="2014-03"/>
  </r>
  <r>
    <n v="159"/>
    <s v="CA-2016-114104"/>
    <x v="73"/>
    <d v="2016-11-24T00:00:00"/>
    <s v="Standard Class"/>
    <s v="NP-18670"/>
    <s v="Nora Paige"/>
    <x v="0"/>
    <s v="United States"/>
    <x v="50"/>
    <s v="Oklahoma"/>
    <n v="73034"/>
    <x v="2"/>
    <s v="OFF-LA-10002475"/>
    <x v="1"/>
    <x v="2"/>
    <s v="Avery 519"/>
    <x v="2"/>
    <n v="2"/>
    <n v="0"/>
    <n v="6.8714000000000004"/>
    <n v="11"/>
    <n v="4"/>
    <x v="0"/>
    <s v="Nov"/>
    <s v="2016-11"/>
  </r>
  <r>
    <n v="160"/>
    <s v="CA-2016-114104"/>
    <x v="73"/>
    <d v="2016-11-24T00:00:00"/>
    <s v="Standard Class"/>
    <s v="NP-18670"/>
    <s v="Nora Paige"/>
    <x v="0"/>
    <s v="United States"/>
    <x v="50"/>
    <s v="Oklahoma"/>
    <n v="73034"/>
    <x v="2"/>
    <s v="TEC-PH-10004536"/>
    <x v="2"/>
    <x v="7"/>
    <s v="Avaya 5420 Digital phone"/>
    <x v="155"/>
    <n v="7"/>
    <n v="0"/>
    <n v="236.23249999999999"/>
    <n v="11"/>
    <n v="4"/>
    <x v="0"/>
    <s v="Nov"/>
    <s v="2016-11"/>
  </r>
  <r>
    <n v="161"/>
    <s v="CA-2016-162733"/>
    <x v="74"/>
    <d v="2016-05-12T00:00:00"/>
    <s v="First Class"/>
    <s v="TT-21070"/>
    <s v="Ted Trevino"/>
    <x v="0"/>
    <s v="United States"/>
    <x v="1"/>
    <s v="California"/>
    <n v="90045"/>
    <x v="1"/>
    <s v="OFF-PA-10002751"/>
    <x v="1"/>
    <x v="10"/>
    <s v="Xerox 1920"/>
    <x v="156"/>
    <n v="1"/>
    <n v="0"/>
    <n v="2.6909999999999998"/>
    <n v="5"/>
    <n v="2"/>
    <x v="0"/>
    <s v="May"/>
    <s v="2016-05"/>
  </r>
  <r>
    <n v="162"/>
    <s v="CA-2015-119697"/>
    <x v="75"/>
    <d v="2015-12-31T00:00:00"/>
    <s v="Second Class"/>
    <s v="EM-13960"/>
    <s v="Eric Murdock"/>
    <x v="0"/>
    <s v="United States"/>
    <x v="10"/>
    <s v="Pennsylvania"/>
    <n v="19134"/>
    <x v="3"/>
    <s v="TEC-AC-10003657"/>
    <x v="2"/>
    <x v="11"/>
    <s v="Lenovo 17-Key USB Numeric Keypad"/>
    <x v="157"/>
    <n v="2"/>
    <n v="0.2"/>
    <n v="1.3595999999999999"/>
    <n v="12"/>
    <n v="4"/>
    <x v="1"/>
    <s v="Dec"/>
    <s v="2015-12"/>
  </r>
  <r>
    <n v="163"/>
    <s v="CA-2016-154508"/>
    <x v="76"/>
    <d v="2016-11-20T00:00:00"/>
    <s v="Standard Class"/>
    <s v="RD-19900"/>
    <s v="Ruben Dartt"/>
    <x v="0"/>
    <s v="United States"/>
    <x v="51"/>
    <s v="New Mexico"/>
    <n v="88220"/>
    <x v="1"/>
    <s v="OFF-EN-10001990"/>
    <x v="1"/>
    <x v="12"/>
    <s v="Staple envelope"/>
    <x v="158"/>
    <n v="5"/>
    <n v="0"/>
    <n v="13.348000000000001"/>
    <n v="11"/>
    <n v="4"/>
    <x v="0"/>
    <s v="Nov"/>
    <s v="2016-11"/>
  </r>
  <r>
    <n v="164"/>
    <s v="CA-2016-113817"/>
    <x v="77"/>
    <d v="2016-11-11T00:00:00"/>
    <s v="Standard Class"/>
    <s v="MJ-17740"/>
    <s v="Max Jones"/>
    <x v="0"/>
    <s v="United States"/>
    <x v="4"/>
    <s v="Washington"/>
    <n v="98115"/>
    <x v="1"/>
    <s v="OFF-BI-10004002"/>
    <x v="1"/>
    <x v="8"/>
    <s v="Wilson Jones International Size A4 Ring Binders"/>
    <x v="159"/>
    <n v="2"/>
    <n v="0.2"/>
    <n v="9.6880000000000006"/>
    <n v="11"/>
    <n v="4"/>
    <x v="0"/>
    <s v="Nov"/>
    <s v="2016-11"/>
  </r>
  <r>
    <n v="165"/>
    <s v="CA-2014-139892"/>
    <x v="78"/>
    <d v="2014-09-12T00:00:00"/>
    <s v="Standard Class"/>
    <s v="BM-11140"/>
    <s v="Becky Martin"/>
    <x v="0"/>
    <s v="United States"/>
    <x v="52"/>
    <s v="Texas"/>
    <n v="78207"/>
    <x v="2"/>
    <s v="OFF-AR-10004441"/>
    <x v="1"/>
    <x v="6"/>
    <s v="BIC Brite Liner Highlighters"/>
    <x v="160"/>
    <n v="3"/>
    <n v="0.2"/>
    <n v="2.7324000000000002"/>
    <n v="9"/>
    <n v="3"/>
    <x v="2"/>
    <s v="Sep"/>
    <s v="2014-09"/>
  </r>
  <r>
    <n v="166"/>
    <s v="CA-2014-139892"/>
    <x v="78"/>
    <d v="2014-09-12T00:00:00"/>
    <s v="Standard Class"/>
    <s v="BM-11140"/>
    <s v="Becky Martin"/>
    <x v="0"/>
    <s v="United States"/>
    <x v="52"/>
    <s v="Texas"/>
    <n v="78207"/>
    <x v="2"/>
    <s v="TEC-MA-10000822"/>
    <x v="2"/>
    <x v="15"/>
    <s v="Lexmark MX611dhe Monochrome Laser Printer"/>
    <x v="161"/>
    <n v="8"/>
    <n v="0.4"/>
    <n v="-1359.992"/>
    <n v="9"/>
    <n v="3"/>
    <x v="2"/>
    <s v="Sep"/>
    <s v="2014-09"/>
  </r>
  <r>
    <n v="167"/>
    <s v="CA-2014-139892"/>
    <x v="78"/>
    <d v="2014-09-12T00:00:00"/>
    <s v="Standard Class"/>
    <s v="BM-11140"/>
    <s v="Becky Martin"/>
    <x v="0"/>
    <s v="United States"/>
    <x v="52"/>
    <s v="Texas"/>
    <n v="78207"/>
    <x v="2"/>
    <s v="OFF-ST-10000991"/>
    <x v="1"/>
    <x v="4"/>
    <s v="Space Solutions HD Industrial Steel Shelving."/>
    <x v="162"/>
    <n v="3"/>
    <n v="0.2"/>
    <n v="-58.634700000000002"/>
    <n v="9"/>
    <n v="3"/>
    <x v="2"/>
    <s v="Sep"/>
    <s v="2014-09"/>
  </r>
  <r>
    <n v="168"/>
    <s v="CA-2014-139892"/>
    <x v="78"/>
    <d v="2014-09-12T00:00:00"/>
    <s v="Standard Class"/>
    <s v="BM-11140"/>
    <s v="Becky Martin"/>
    <x v="0"/>
    <s v="United States"/>
    <x v="52"/>
    <s v="Texas"/>
    <n v="78207"/>
    <x v="2"/>
    <s v="FUR-CH-10004287"/>
    <x v="0"/>
    <x v="1"/>
    <s v="SAFCO Arco Folding Chair"/>
    <x v="163"/>
    <n v="9"/>
    <n v="0.3"/>
    <n v="-24.858000000000001"/>
    <n v="9"/>
    <n v="3"/>
    <x v="2"/>
    <s v="Sep"/>
    <s v="2014-09"/>
  </r>
  <r>
    <n v="169"/>
    <s v="CA-2014-139892"/>
    <x v="78"/>
    <d v="2014-09-12T00:00:00"/>
    <s v="Standard Class"/>
    <s v="BM-11140"/>
    <s v="Becky Martin"/>
    <x v="0"/>
    <s v="United States"/>
    <x v="52"/>
    <s v="Texas"/>
    <n v="78207"/>
    <x v="2"/>
    <s v="OFF-AR-10002656"/>
    <x v="1"/>
    <x v="6"/>
    <s v="Sanford Liquid Accent Highlighters"/>
    <x v="164"/>
    <n v="6"/>
    <n v="0.2"/>
    <n v="6.8136000000000001"/>
    <n v="9"/>
    <n v="3"/>
    <x v="2"/>
    <s v="Sep"/>
    <s v="2014-09"/>
  </r>
  <r>
    <n v="170"/>
    <s v="CA-2014-139892"/>
    <x v="78"/>
    <d v="2014-09-12T00:00:00"/>
    <s v="Standard Class"/>
    <s v="BM-11140"/>
    <s v="Becky Martin"/>
    <x v="0"/>
    <s v="United States"/>
    <x v="52"/>
    <s v="Texas"/>
    <n v="78207"/>
    <x v="2"/>
    <s v="OFF-AP-10002518"/>
    <x v="1"/>
    <x v="9"/>
    <s v="Kensington 7 Outlet MasterPiece Power Center"/>
    <x v="165"/>
    <n v="5"/>
    <n v="0.8"/>
    <n v="-453.84899999999999"/>
    <n v="9"/>
    <n v="3"/>
    <x v="2"/>
    <s v="Sep"/>
    <s v="2014-09"/>
  </r>
  <r>
    <n v="171"/>
    <s v="CA-2014-139892"/>
    <x v="78"/>
    <d v="2014-09-12T00:00:00"/>
    <s v="Standard Class"/>
    <s v="BM-11140"/>
    <s v="Becky Martin"/>
    <x v="0"/>
    <s v="United States"/>
    <x v="52"/>
    <s v="Texas"/>
    <n v="78207"/>
    <x v="2"/>
    <s v="TEC-PH-10003931"/>
    <x v="2"/>
    <x v="7"/>
    <s v="JBL Micro Wireless Portable Bluetooth Speaker"/>
    <x v="166"/>
    <n v="3"/>
    <n v="0.2"/>
    <n v="8.9984999999999999"/>
    <n v="9"/>
    <n v="3"/>
    <x v="2"/>
    <s v="Sep"/>
    <s v="2014-09"/>
  </r>
  <r>
    <n v="172"/>
    <s v="CA-2014-118962"/>
    <x v="79"/>
    <d v="2014-08-09T00:00:00"/>
    <s v="Standard Class"/>
    <s v="CS-12130"/>
    <s v="Chad Sievert"/>
    <x v="0"/>
    <s v="United States"/>
    <x v="1"/>
    <s v="California"/>
    <n v="90004"/>
    <x v="1"/>
    <s v="OFF-PA-10000659"/>
    <x v="1"/>
    <x v="10"/>
    <s v="Adams Phone Message Book, Professional, 400 Message Capacity, 5 3/6” x 11”"/>
    <x v="167"/>
    <n v="3"/>
    <n v="0"/>
    <n v="9.8417999999999992"/>
    <n v="8"/>
    <n v="3"/>
    <x v="2"/>
    <s v="Aug"/>
    <s v="2014-08"/>
  </r>
  <r>
    <n v="173"/>
    <s v="CA-2014-118962"/>
    <x v="79"/>
    <d v="2014-08-09T00:00:00"/>
    <s v="Standard Class"/>
    <s v="CS-12130"/>
    <s v="Chad Sievert"/>
    <x v="0"/>
    <s v="United States"/>
    <x v="1"/>
    <s v="California"/>
    <n v="90004"/>
    <x v="1"/>
    <s v="OFF-PA-10001144"/>
    <x v="1"/>
    <x v="10"/>
    <s v="Xerox 1913"/>
    <x v="168"/>
    <n v="2"/>
    <n v="0"/>
    <n v="53.260800000000003"/>
    <n v="8"/>
    <n v="3"/>
    <x v="2"/>
    <s v="Aug"/>
    <s v="2014-08"/>
  </r>
  <r>
    <n v="174"/>
    <s v="CA-2014-118962"/>
    <x v="79"/>
    <d v="2014-08-09T00:00:00"/>
    <s v="Standard Class"/>
    <s v="CS-12130"/>
    <s v="Chad Sievert"/>
    <x v="0"/>
    <s v="United States"/>
    <x v="1"/>
    <s v="California"/>
    <n v="90004"/>
    <x v="1"/>
    <s v="FUR-CH-10003817"/>
    <x v="0"/>
    <x v="1"/>
    <s v="Global Value Steno Chair, Gray"/>
    <x v="169"/>
    <n v="7"/>
    <n v="0.2"/>
    <n v="21.259"/>
    <n v="8"/>
    <n v="3"/>
    <x v="2"/>
    <s v="Aug"/>
    <s v="2014-08"/>
  </r>
  <r>
    <n v="175"/>
    <s v="US-2014-100853"/>
    <x v="80"/>
    <d v="2014-09-19T00:00:00"/>
    <s v="Standard Class"/>
    <s v="JB-15400"/>
    <s v="Jennifer Braxton"/>
    <x v="1"/>
    <s v="United States"/>
    <x v="22"/>
    <s v="Illinois"/>
    <n v="60623"/>
    <x v="2"/>
    <s v="OFF-AP-10000891"/>
    <x v="1"/>
    <x v="9"/>
    <s v="Kensington 7 Outlet MasterPiece HOMEOFFICE Power Control Center"/>
    <x v="170"/>
    <n v="2"/>
    <n v="0.8"/>
    <n v="-131.12"/>
    <n v="9"/>
    <n v="3"/>
    <x v="2"/>
    <s v="Sep"/>
    <s v="2014-09"/>
  </r>
  <r>
    <n v="176"/>
    <s v="US-2014-100853"/>
    <x v="80"/>
    <d v="2014-09-19T00:00:00"/>
    <s v="Standard Class"/>
    <s v="JB-15400"/>
    <s v="Jennifer Braxton"/>
    <x v="1"/>
    <s v="United States"/>
    <x v="22"/>
    <s v="Illinois"/>
    <n v="60623"/>
    <x v="2"/>
    <s v="OFF-LA-10003148"/>
    <x v="1"/>
    <x v="2"/>
    <s v="Avery 51"/>
    <x v="171"/>
    <n v="4"/>
    <n v="0.2"/>
    <n v="6.5519999999999996"/>
    <n v="9"/>
    <n v="3"/>
    <x v="2"/>
    <s v="Sep"/>
    <s v="2014-09"/>
  </r>
  <r>
    <n v="177"/>
    <s v="US-2017-152366"/>
    <x v="81"/>
    <d v="2017-04-25T00:00:00"/>
    <s v="Second Class"/>
    <s v="SJ-20500"/>
    <s v="Shirley Jackson"/>
    <x v="0"/>
    <s v="United States"/>
    <x v="12"/>
    <s v="Texas"/>
    <n v="77036"/>
    <x v="2"/>
    <s v="OFF-AP-10002684"/>
    <x v="1"/>
    <x v="9"/>
    <s v="Acco 7-Outlet Masterpiece Power Center, Wihtout Fax/Phone Line Protection"/>
    <x v="172"/>
    <n v="4"/>
    <n v="0.8"/>
    <n v="-243.16"/>
    <n v="4"/>
    <n v="2"/>
    <x v="3"/>
    <s v="Apr"/>
    <s v="2017-04"/>
  </r>
  <r>
    <n v="178"/>
    <s v="US-2015-101511"/>
    <x v="82"/>
    <d v="2015-11-23T00:00:00"/>
    <s v="Second Class"/>
    <s v="JE-15745"/>
    <s v="Joel Eaton"/>
    <x v="0"/>
    <s v="United States"/>
    <x v="46"/>
    <s v="Ohio"/>
    <n v="43055"/>
    <x v="3"/>
    <s v="FUR-CH-10004698"/>
    <x v="0"/>
    <x v="1"/>
    <s v="Padded Folding Chairs, Black, 4/Carton"/>
    <x v="173"/>
    <n v="7"/>
    <n v="0.3"/>
    <n v="-11.337199999999999"/>
    <n v="11"/>
    <n v="4"/>
    <x v="1"/>
    <s v="Nov"/>
    <s v="2015-11"/>
  </r>
  <r>
    <n v="179"/>
    <s v="US-2015-101511"/>
    <x v="82"/>
    <d v="2015-11-23T00:00:00"/>
    <s v="Second Class"/>
    <s v="JE-15745"/>
    <s v="Joel Eaton"/>
    <x v="0"/>
    <s v="United States"/>
    <x v="46"/>
    <s v="Ohio"/>
    <n v="43055"/>
    <x v="3"/>
    <s v="OFF-SU-10002189"/>
    <x v="1"/>
    <x v="14"/>
    <s v="Acme Rosewood Handle Letter Opener"/>
    <x v="174"/>
    <n v="5"/>
    <n v="0.2"/>
    <n v="-3.7715000000000001"/>
    <n v="11"/>
    <n v="4"/>
    <x v="1"/>
    <s v="Nov"/>
    <s v="2015-11"/>
  </r>
  <r>
    <n v="180"/>
    <s v="CA-2015-137225"/>
    <x v="83"/>
    <d v="2015-12-19T00:00:00"/>
    <s v="Standard Class"/>
    <s v="JK-15640"/>
    <s v="Jim Kriz"/>
    <x v="2"/>
    <s v="United States"/>
    <x v="20"/>
    <s v="New York"/>
    <n v="10009"/>
    <x v="3"/>
    <s v="OFF-AR-10001940"/>
    <x v="1"/>
    <x v="6"/>
    <s v="Sanford Colorific Eraseable Coloring Pencils, 12 Count"/>
    <x v="175"/>
    <n v="1"/>
    <n v="0"/>
    <n v="1.4104000000000001"/>
    <n v="12"/>
    <n v="4"/>
    <x v="1"/>
    <s v="Dec"/>
    <s v="2015-12"/>
  </r>
  <r>
    <n v="181"/>
    <s v="CA-2014-166191"/>
    <x v="29"/>
    <d v="2014-12-09T00:00:00"/>
    <s v="Second Class"/>
    <s v="DK-13150"/>
    <s v="David Kendrick"/>
    <x v="1"/>
    <s v="United States"/>
    <x v="27"/>
    <s v="Illinois"/>
    <n v="62521"/>
    <x v="2"/>
    <s v="OFF-ST-10003455"/>
    <x v="1"/>
    <x v="4"/>
    <s v="Tenex File Box, Personal Filing Tote with Lid, Black"/>
    <x v="176"/>
    <n v="2"/>
    <n v="0.2"/>
    <n v="1.8612"/>
    <n v="12"/>
    <n v="4"/>
    <x v="2"/>
    <s v="Dec"/>
    <s v="2014-12"/>
  </r>
  <r>
    <n v="182"/>
    <s v="CA-2014-166191"/>
    <x v="29"/>
    <d v="2014-12-09T00:00:00"/>
    <s v="Second Class"/>
    <s v="DK-13150"/>
    <s v="David Kendrick"/>
    <x v="1"/>
    <s v="United States"/>
    <x v="27"/>
    <s v="Illinois"/>
    <n v="62521"/>
    <x v="2"/>
    <s v="TEC-AC-10004659"/>
    <x v="2"/>
    <x v="11"/>
    <s v="Imation Secure+ Hardware Encrypted USB 2.0 Flash Drive; 16GB"/>
    <x v="177"/>
    <n v="7"/>
    <n v="0.2"/>
    <n v="76.639499999999998"/>
    <n v="12"/>
    <n v="4"/>
    <x v="2"/>
    <s v="Dec"/>
    <s v="2014-12"/>
  </r>
  <r>
    <n v="183"/>
    <s v="CA-2014-158274"/>
    <x v="84"/>
    <d v="2014-11-24T00:00:00"/>
    <s v="Second Class"/>
    <s v="RM-19675"/>
    <s v="Robert Marley"/>
    <x v="2"/>
    <s v="United States"/>
    <x v="53"/>
    <s v="Louisiana"/>
    <n v="71203"/>
    <x v="0"/>
    <s v="TEC-PH-10003273"/>
    <x v="2"/>
    <x v="7"/>
    <s v="AT&amp;T TR1909W"/>
    <x v="178"/>
    <n v="4"/>
    <n v="0"/>
    <n v="131.02959999999999"/>
    <n v="11"/>
    <n v="4"/>
    <x v="2"/>
    <s v="Nov"/>
    <s v="2014-11"/>
  </r>
  <r>
    <n v="184"/>
    <s v="CA-2014-158274"/>
    <x v="84"/>
    <d v="2014-11-24T00:00:00"/>
    <s v="Second Class"/>
    <s v="RM-19675"/>
    <s v="Robert Marley"/>
    <x v="2"/>
    <s v="United States"/>
    <x v="53"/>
    <s v="Louisiana"/>
    <n v="71203"/>
    <x v="0"/>
    <s v="TEC-PH-10004896"/>
    <x v="2"/>
    <x v="7"/>
    <s v="Nokia Lumia 521 (T-Mobile)"/>
    <x v="179"/>
    <n v="5"/>
    <n v="0"/>
    <n v="41.985999999999997"/>
    <n v="11"/>
    <n v="4"/>
    <x v="2"/>
    <s v="Nov"/>
    <s v="2014-11"/>
  </r>
  <r>
    <n v="185"/>
    <s v="CA-2014-158274"/>
    <x v="84"/>
    <d v="2014-11-24T00:00:00"/>
    <s v="Second Class"/>
    <s v="RM-19675"/>
    <s v="Robert Marley"/>
    <x v="2"/>
    <s v="United States"/>
    <x v="53"/>
    <s v="Louisiana"/>
    <n v="71203"/>
    <x v="0"/>
    <s v="TEC-AC-10002345"/>
    <x v="2"/>
    <x v="11"/>
    <s v="HP Standard 104 key PS/2 Keyboard"/>
    <x v="180"/>
    <n v="2"/>
    <n v="0"/>
    <n v="7.25"/>
    <n v="11"/>
    <n v="4"/>
    <x v="2"/>
    <s v="Nov"/>
    <s v="2014-11"/>
  </r>
  <r>
    <n v="186"/>
    <s v="CA-2016-105018"/>
    <x v="85"/>
    <d v="2016-12-02T00:00:00"/>
    <s v="Standard Class"/>
    <s v="SK-19990"/>
    <s v="Sally Knutson"/>
    <x v="0"/>
    <s v="United States"/>
    <x v="54"/>
    <s v="Connecticut"/>
    <n v="6824"/>
    <x v="3"/>
    <s v="OFF-BI-10001890"/>
    <x v="1"/>
    <x v="8"/>
    <s v="Avery Poly Binder Pockets"/>
    <x v="181"/>
    <n v="2"/>
    <n v="0"/>
    <n v="3.4367999999999999"/>
    <n v="11"/>
    <n v="4"/>
    <x v="0"/>
    <s v="Nov"/>
    <s v="2016-11"/>
  </r>
  <r>
    <n v="187"/>
    <s v="CA-2014-123260"/>
    <x v="86"/>
    <d v="2014-08-30T00:00:00"/>
    <s v="Standard Class"/>
    <s v="FM-14290"/>
    <s v="Frank Merwin"/>
    <x v="2"/>
    <s v="United States"/>
    <x v="1"/>
    <s v="California"/>
    <n v="90032"/>
    <x v="1"/>
    <s v="TEC-AC-10002323"/>
    <x v="2"/>
    <x v="11"/>
    <s v="SanDisk Ultra 32 GB MicroSDHC Class 10 Memory Card"/>
    <x v="182"/>
    <n v="8"/>
    <n v="0"/>
    <n v="22.984000000000002"/>
    <n v="8"/>
    <n v="3"/>
    <x v="2"/>
    <s v="Aug"/>
    <s v="2014-08"/>
  </r>
  <r>
    <n v="188"/>
    <s v="CA-2016-157000"/>
    <x v="87"/>
    <d v="2016-07-22T00:00:00"/>
    <s v="Standard Class"/>
    <s v="AM-10360"/>
    <s v="Alice McCarthy"/>
    <x v="1"/>
    <s v="United States"/>
    <x v="55"/>
    <s v="Texas"/>
    <n v="75051"/>
    <x v="2"/>
    <s v="OFF-ST-10001328"/>
    <x v="1"/>
    <x v="4"/>
    <s v="Personal Filing Tote with Lid, Black/Gray"/>
    <x v="183"/>
    <n v="3"/>
    <n v="0.2"/>
    <n v="3.7223999999999999"/>
    <n v="7"/>
    <n v="3"/>
    <x v="0"/>
    <s v="Jul"/>
    <s v="2016-07"/>
  </r>
  <r>
    <n v="189"/>
    <s v="CA-2016-157000"/>
    <x v="87"/>
    <d v="2016-07-22T00:00:00"/>
    <s v="Standard Class"/>
    <s v="AM-10360"/>
    <s v="Alice McCarthy"/>
    <x v="1"/>
    <s v="United States"/>
    <x v="55"/>
    <s v="Texas"/>
    <n v="75051"/>
    <x v="2"/>
    <s v="OFF-PA-10001950"/>
    <x v="1"/>
    <x v="10"/>
    <s v="Southworth 25% Cotton Antique Laid Paper &amp; Envelopes"/>
    <x v="184"/>
    <n v="3"/>
    <n v="0.2"/>
    <n v="6.2549999999999999"/>
    <n v="7"/>
    <n v="3"/>
    <x v="0"/>
    <s v="Jul"/>
    <s v="2016-07"/>
  </r>
  <r>
    <n v="190"/>
    <s v="CA-2015-102281"/>
    <x v="88"/>
    <d v="2015-10-14T00:00:00"/>
    <s v="First Class"/>
    <s v="MP-17470"/>
    <s v="Mark Packer"/>
    <x v="2"/>
    <s v="United States"/>
    <x v="20"/>
    <s v="New York"/>
    <n v="10035"/>
    <x v="3"/>
    <s v="FUR-BO-10002613"/>
    <x v="0"/>
    <x v="0"/>
    <s v="Atlantic Metals Mobile 4-Shelf Bookcases, Custom Colors"/>
    <x v="185"/>
    <n v="4"/>
    <n v="0.2"/>
    <n v="112.392"/>
    <n v="10"/>
    <n v="4"/>
    <x v="1"/>
    <s v="Oct"/>
    <s v="2015-10"/>
  </r>
  <r>
    <n v="191"/>
    <s v="CA-2015-102281"/>
    <x v="88"/>
    <d v="2015-10-14T00:00:00"/>
    <s v="First Class"/>
    <s v="MP-17470"/>
    <s v="Mark Packer"/>
    <x v="2"/>
    <s v="United States"/>
    <x v="20"/>
    <s v="New York"/>
    <n v="10035"/>
    <x v="3"/>
    <s v="TEC-PH-10001552"/>
    <x v="2"/>
    <x v="7"/>
    <s v="I Need's 3d Hello Kitty Hybrid Silicone Case Cover for HTC One X 4g with 3d Hello Kitty Stylus Pen Green/pink"/>
    <x v="186"/>
    <n v="6"/>
    <n v="0"/>
    <n v="20.0928"/>
    <n v="10"/>
    <n v="4"/>
    <x v="1"/>
    <s v="Oct"/>
    <s v="2015-10"/>
  </r>
  <r>
    <n v="192"/>
    <s v="CA-2015-102281"/>
    <x v="88"/>
    <d v="2015-10-14T00:00:00"/>
    <s v="First Class"/>
    <s v="MP-17470"/>
    <s v="Mark Packer"/>
    <x v="2"/>
    <s v="United States"/>
    <x v="20"/>
    <s v="New York"/>
    <n v="10035"/>
    <x v="3"/>
    <s v="OFF-PA-10000061"/>
    <x v="1"/>
    <x v="10"/>
    <s v="Xerox 205"/>
    <x v="187"/>
    <n v="8"/>
    <n v="0"/>
    <n v="24.883199999999999"/>
    <n v="10"/>
    <n v="4"/>
    <x v="1"/>
    <s v="Oct"/>
    <s v="2015-10"/>
  </r>
  <r>
    <n v="193"/>
    <s v="CA-2015-102281"/>
    <x v="88"/>
    <d v="2015-10-14T00:00:00"/>
    <s v="First Class"/>
    <s v="MP-17470"/>
    <s v="Mark Packer"/>
    <x v="2"/>
    <s v="United States"/>
    <x v="20"/>
    <s v="New York"/>
    <n v="10035"/>
    <x v="3"/>
    <s v="FUR-BO-10002545"/>
    <x v="0"/>
    <x v="0"/>
    <s v="Atlantic Metals Mobile 3-Shelf Bookcases, Custom Colors"/>
    <x v="188"/>
    <n v="3"/>
    <n v="0.2"/>
    <n v="46.976399999999998"/>
    <n v="10"/>
    <n v="4"/>
    <x v="1"/>
    <s v="Oct"/>
    <s v="2015-10"/>
  </r>
  <r>
    <n v="194"/>
    <s v="CA-2015-102281"/>
    <x v="88"/>
    <d v="2015-10-14T00:00:00"/>
    <s v="First Class"/>
    <s v="MP-17470"/>
    <s v="Mark Packer"/>
    <x v="2"/>
    <s v="United States"/>
    <x v="20"/>
    <s v="New York"/>
    <n v="10035"/>
    <x v="3"/>
    <s v="OFF-AR-10003514"/>
    <x v="1"/>
    <x v="6"/>
    <s v="4009 Highlighters by Sanford"/>
    <x v="189"/>
    <n v="5"/>
    <n v="0"/>
    <n v="6.5670000000000002"/>
    <n v="10"/>
    <n v="4"/>
    <x v="1"/>
    <s v="Oct"/>
    <s v="2015-10"/>
  </r>
  <r>
    <n v="195"/>
    <s v="CA-2015-131457"/>
    <x v="89"/>
    <d v="2015-11-06T00:00:00"/>
    <s v="Standard Class"/>
    <s v="MZ-17515"/>
    <s v="Mary Zewe"/>
    <x v="1"/>
    <s v="United States"/>
    <x v="56"/>
    <s v="California"/>
    <n v="92374"/>
    <x v="1"/>
    <s v="OFF-EN-10001509"/>
    <x v="1"/>
    <x v="12"/>
    <s v="Poly String Tie Envelopes"/>
    <x v="190"/>
    <n v="7"/>
    <n v="0"/>
    <n v="6.7115999999999998"/>
    <n v="10"/>
    <n v="4"/>
    <x v="1"/>
    <s v="Oct"/>
    <s v="2015-10"/>
  </r>
  <r>
    <n v="196"/>
    <s v="CA-2014-140004"/>
    <x v="90"/>
    <d v="2014-03-25T00:00:00"/>
    <s v="Standard Class"/>
    <s v="CB-12025"/>
    <s v="Cassandra Brandow"/>
    <x v="0"/>
    <s v="United States"/>
    <x v="57"/>
    <s v="Ohio"/>
    <n v="45011"/>
    <x v="3"/>
    <s v="OFF-AR-10004685"/>
    <x v="1"/>
    <x v="6"/>
    <s v="Binney &amp; Smith Crayola Metallic Colored Pencils, 8-Color Set"/>
    <x v="191"/>
    <n v="2"/>
    <n v="0.2"/>
    <n v="1.2038"/>
    <n v="3"/>
    <n v="1"/>
    <x v="2"/>
    <s v="Mar"/>
    <s v="2014-03"/>
  </r>
  <r>
    <n v="197"/>
    <s v="CA-2014-140004"/>
    <x v="90"/>
    <d v="2014-03-25T00:00:00"/>
    <s v="Standard Class"/>
    <s v="CB-12025"/>
    <s v="Cassandra Brandow"/>
    <x v="0"/>
    <s v="United States"/>
    <x v="57"/>
    <s v="Ohio"/>
    <n v="45011"/>
    <x v="3"/>
    <s v="OFF-AR-10004027"/>
    <x v="1"/>
    <x v="6"/>
    <s v="Binney &amp; Smith inkTank Erasable Desk Highlighter, Chisel Tip, Yellow, 12/Box"/>
    <x v="192"/>
    <n v="3"/>
    <n v="0.2"/>
    <n v="1.5875999999999999"/>
    <n v="3"/>
    <n v="1"/>
    <x v="2"/>
    <s v="Mar"/>
    <s v="2014-03"/>
  </r>
  <r>
    <n v="198"/>
    <s v="CA-2017-107720"/>
    <x v="44"/>
    <d v="2017-11-13T00:00:00"/>
    <s v="Standard Class"/>
    <s v="VM-21685"/>
    <s v="Valerie Mitchum"/>
    <x v="2"/>
    <s v="United States"/>
    <x v="58"/>
    <s v="New Jersey"/>
    <n v="7090"/>
    <x v="3"/>
    <s v="OFF-ST-10001414"/>
    <x v="1"/>
    <x v="4"/>
    <s v="Decoflex Hanging Personal Folder File"/>
    <x v="193"/>
    <n v="3"/>
    <n v="0"/>
    <n v="12.0276"/>
    <n v="11"/>
    <n v="4"/>
    <x v="3"/>
    <s v="Nov"/>
    <s v="2017-11"/>
  </r>
  <r>
    <n v="199"/>
    <s v="US-2017-124303"/>
    <x v="91"/>
    <d v="2017-07-13T00:00:00"/>
    <s v="Standard Class"/>
    <s v="FH-14365"/>
    <s v="Fred Hopkins"/>
    <x v="1"/>
    <s v="United States"/>
    <x v="10"/>
    <s v="Pennsylvania"/>
    <n v="19120"/>
    <x v="3"/>
    <s v="OFF-BI-10000343"/>
    <x v="1"/>
    <x v="8"/>
    <s v="Pressboard Covers with Storage Hooks, 9 1/2&quot; x 11&quot;, Light Blue"/>
    <x v="194"/>
    <n v="2"/>
    <n v="0.7"/>
    <n v="-2.2585999999999999"/>
    <n v="7"/>
    <n v="3"/>
    <x v="3"/>
    <s v="Jul"/>
    <s v="2017-07"/>
  </r>
  <r>
    <n v="200"/>
    <s v="US-2017-124303"/>
    <x v="91"/>
    <d v="2017-07-13T00:00:00"/>
    <s v="Standard Class"/>
    <s v="FH-14365"/>
    <s v="Fred Hopkins"/>
    <x v="1"/>
    <s v="United States"/>
    <x v="10"/>
    <s v="Pennsylvania"/>
    <n v="19120"/>
    <x v="3"/>
    <s v="OFF-PA-10002749"/>
    <x v="1"/>
    <x v="10"/>
    <s v="Wirebound Message Books, 5-1/2 x 4 Forms, 2 or 4 Forms per Page"/>
    <x v="195"/>
    <n v="3"/>
    <n v="0.2"/>
    <n v="5.8202999999999996"/>
    <n v="7"/>
    <n v="3"/>
    <x v="3"/>
    <s v="Jul"/>
    <s v="2017-07"/>
  </r>
  <r>
    <n v="201"/>
    <s v="CA-2017-105074"/>
    <x v="92"/>
    <d v="2017-06-29T00:00:00"/>
    <s v="Standard Class"/>
    <s v="MB-17305"/>
    <s v="Maria Bertelson"/>
    <x v="0"/>
    <s v="United States"/>
    <x v="59"/>
    <s v="Ohio"/>
    <n v="44312"/>
    <x v="3"/>
    <s v="OFF-PA-10002666"/>
    <x v="1"/>
    <x v="10"/>
    <s v="Southworth 25% Cotton Linen-Finish Paper &amp; Envelopes"/>
    <x v="196"/>
    <n v="3"/>
    <n v="0.2"/>
    <n v="6.7949999999999999"/>
    <n v="6"/>
    <n v="2"/>
    <x v="3"/>
    <s v="Jun"/>
    <s v="2017-06"/>
  </r>
  <r>
    <n v="202"/>
    <s v="CA-2014-133690"/>
    <x v="93"/>
    <d v="2014-08-05T00:00:00"/>
    <s v="First Class"/>
    <s v="BS-11755"/>
    <s v="Bruce Stewart"/>
    <x v="0"/>
    <s v="United States"/>
    <x v="60"/>
    <s v="Colorado"/>
    <n v="80219"/>
    <x v="1"/>
    <s v="FUR-TA-10004289"/>
    <x v="0"/>
    <x v="3"/>
    <s v="BoxOffice By Design Rectangular and Half-Moon Meeting Room Tables"/>
    <x v="197"/>
    <n v="2"/>
    <n v="0.5"/>
    <n v="-161.875"/>
    <n v="8"/>
    <n v="3"/>
    <x v="2"/>
    <s v="Aug"/>
    <s v="2014-08"/>
  </r>
  <r>
    <n v="203"/>
    <s v="CA-2014-133690"/>
    <x v="93"/>
    <d v="2014-08-05T00:00:00"/>
    <s v="First Class"/>
    <s v="BS-11755"/>
    <s v="Bruce Stewart"/>
    <x v="0"/>
    <s v="United States"/>
    <x v="60"/>
    <s v="Colorado"/>
    <n v="80219"/>
    <x v="1"/>
    <s v="OFF-AP-10003622"/>
    <x v="1"/>
    <x v="9"/>
    <s v="Bravo II Megaboss 12-Amp Hard Body Upright, Replacement Belts, 2 Belts per Pack"/>
    <x v="198"/>
    <n v="1"/>
    <n v="0.2"/>
    <n v="0.29249999999999998"/>
    <n v="8"/>
    <n v="3"/>
    <x v="2"/>
    <s v="Aug"/>
    <s v="2014-08"/>
  </r>
  <r>
    <n v="204"/>
    <s v="US-2017-116701"/>
    <x v="94"/>
    <d v="2017-12-21T00:00:00"/>
    <s v="Second Class"/>
    <s v="LC-17140"/>
    <s v="Logan Currie"/>
    <x v="0"/>
    <s v="United States"/>
    <x v="61"/>
    <s v="Texas"/>
    <n v="75220"/>
    <x v="2"/>
    <s v="OFF-AP-10003217"/>
    <x v="1"/>
    <x v="9"/>
    <s v="Eureka Sanitaire  Commercial Upright"/>
    <x v="199"/>
    <n v="2"/>
    <n v="0.8"/>
    <n v="-178.96680000000001"/>
    <n v="12"/>
    <n v="4"/>
    <x v="3"/>
    <s v="Dec"/>
    <s v="2017-12"/>
  </r>
  <r>
    <n v="205"/>
    <s v="CA-2017-126382"/>
    <x v="95"/>
    <d v="2017-06-07T00:00:00"/>
    <s v="Standard Class"/>
    <s v="HK-14890"/>
    <s v="Heather Kirkland"/>
    <x v="1"/>
    <s v="United States"/>
    <x v="47"/>
    <s v="Tennessee"/>
    <n v="37064"/>
    <x v="0"/>
    <s v="FUR-FU-10002960"/>
    <x v="0"/>
    <x v="5"/>
    <s v="Eldon 200 Class Desk Accessories, Burgundy"/>
    <x v="200"/>
    <n v="7"/>
    <n v="0.2"/>
    <n v="9.6712000000000007"/>
    <n v="6"/>
    <n v="2"/>
    <x v="3"/>
    <s v="Jun"/>
    <s v="2017-06"/>
  </r>
  <r>
    <n v="206"/>
    <s v="CA-2017-108329"/>
    <x v="34"/>
    <d v="2017-12-14T00:00:00"/>
    <s v="Standard Class"/>
    <s v="LE-16810"/>
    <s v="Laurel Elliston"/>
    <x v="0"/>
    <s v="United States"/>
    <x v="62"/>
    <s v="California"/>
    <n v="90604"/>
    <x v="1"/>
    <s v="TEC-PH-10001918"/>
    <x v="2"/>
    <x v="7"/>
    <s v="Nortel Business Series Terminal T7208 Digital phone"/>
    <x v="201"/>
    <n v="4"/>
    <n v="0.2"/>
    <n v="44.476799999999997"/>
    <n v="12"/>
    <n v="4"/>
    <x v="3"/>
    <s v="Dec"/>
    <s v="2017-12"/>
  </r>
  <r>
    <n v="207"/>
    <s v="CA-2017-135860"/>
    <x v="96"/>
    <d v="2017-12-07T00:00:00"/>
    <s v="Standard Class"/>
    <s v="JH-15985"/>
    <s v="Joseph Holt"/>
    <x v="0"/>
    <s v="United States"/>
    <x v="63"/>
    <s v="Michigan"/>
    <n v="48601"/>
    <x v="2"/>
    <s v="OFF-ST-10000642"/>
    <x v="1"/>
    <x v="4"/>
    <s v="Tennsco Lockers, Gray"/>
    <x v="202"/>
    <n v="4"/>
    <n v="0"/>
    <n v="5.8743999999999996"/>
    <n v="12"/>
    <n v="4"/>
    <x v="3"/>
    <s v="Dec"/>
    <s v="2017-12"/>
  </r>
  <r>
    <n v="208"/>
    <s v="CA-2017-135860"/>
    <x v="96"/>
    <d v="2017-12-07T00:00:00"/>
    <s v="Standard Class"/>
    <s v="JH-15985"/>
    <s v="Joseph Holt"/>
    <x v="0"/>
    <s v="United States"/>
    <x v="63"/>
    <s v="Michigan"/>
    <n v="48601"/>
    <x v="2"/>
    <s v="TEC-PH-10001700"/>
    <x v="2"/>
    <x v="7"/>
    <s v="Panasonic KX-TG6844B Expandable Digital Cordless Telephone"/>
    <x v="203"/>
    <n v="2"/>
    <n v="0"/>
    <n v="35.634599999999999"/>
    <n v="12"/>
    <n v="4"/>
    <x v="3"/>
    <s v="Dec"/>
    <s v="2017-12"/>
  </r>
  <r>
    <n v="209"/>
    <s v="CA-2017-135860"/>
    <x v="96"/>
    <d v="2017-12-07T00:00:00"/>
    <s v="Standard Class"/>
    <s v="JH-15985"/>
    <s v="Joseph Holt"/>
    <x v="0"/>
    <s v="United States"/>
    <x v="63"/>
    <s v="Michigan"/>
    <n v="48601"/>
    <x v="2"/>
    <s v="OFF-BI-10003274"/>
    <x v="1"/>
    <x v="8"/>
    <s v="Avery Durable Slant Ring Binders, No Labels"/>
    <x v="204"/>
    <n v="4"/>
    <n v="0"/>
    <n v="7.4824000000000002"/>
    <n v="12"/>
    <n v="4"/>
    <x v="3"/>
    <s v="Dec"/>
    <s v="2017-12"/>
  </r>
  <r>
    <n v="210"/>
    <s v="CA-2017-135860"/>
    <x v="96"/>
    <d v="2017-12-07T00:00:00"/>
    <s v="Standard Class"/>
    <s v="JH-15985"/>
    <s v="Joseph Holt"/>
    <x v="0"/>
    <s v="United States"/>
    <x v="63"/>
    <s v="Michigan"/>
    <n v="48601"/>
    <x v="2"/>
    <s v="OFF-FA-10000134"/>
    <x v="1"/>
    <x v="13"/>
    <s v="Advantus Push Pins, Aluminum Head"/>
    <x v="205"/>
    <n v="9"/>
    <n v="0"/>
    <n v="16.209900000000001"/>
    <n v="12"/>
    <n v="4"/>
    <x v="3"/>
    <s v="Dec"/>
    <s v="2017-12"/>
  </r>
  <r>
    <n v="211"/>
    <s v="CA-2017-135860"/>
    <x v="96"/>
    <d v="2017-12-07T00:00:00"/>
    <s v="Standard Class"/>
    <s v="JH-15985"/>
    <s v="Joseph Holt"/>
    <x v="0"/>
    <s v="United States"/>
    <x v="63"/>
    <s v="Michigan"/>
    <n v="48601"/>
    <x v="2"/>
    <s v="OFF-ST-10001522"/>
    <x v="1"/>
    <x v="4"/>
    <s v="Gould Plastics 18-Pocket Panel Bin, 34w x 5-1/4d x 20-1/2h"/>
    <x v="206"/>
    <n v="1"/>
    <n v="0"/>
    <n v="3.6796000000000002"/>
    <n v="12"/>
    <n v="4"/>
    <x v="3"/>
    <s v="Dec"/>
    <s v="2017-12"/>
  </r>
  <r>
    <n v="212"/>
    <s v="CA-2015-101007"/>
    <x v="97"/>
    <d v="2015-02-13T00:00:00"/>
    <s v="Second Class"/>
    <s v="MS-17980"/>
    <s v="Michael Stewart"/>
    <x v="1"/>
    <s v="United States"/>
    <x v="61"/>
    <s v="Texas"/>
    <n v="75220"/>
    <x v="2"/>
    <s v="TEC-AC-10001266"/>
    <x v="2"/>
    <x v="11"/>
    <s v="Memorex Micro Travel Drive 8 GB"/>
    <x v="207"/>
    <n v="2"/>
    <n v="0.2"/>
    <n v="6.5"/>
    <n v="2"/>
    <n v="1"/>
    <x v="1"/>
    <s v="Feb"/>
    <s v="2015-02"/>
  </r>
  <r>
    <n v="213"/>
    <s v="CA-2015-146262"/>
    <x v="98"/>
    <d v="2015-01-09T00:00:00"/>
    <s v="Standard Class"/>
    <s v="VW-21775"/>
    <s v="Victoria Wilson"/>
    <x v="1"/>
    <s v="United States"/>
    <x v="64"/>
    <s v="Ohio"/>
    <n v="44256"/>
    <x v="3"/>
    <s v="OFF-LA-10004544"/>
    <x v="1"/>
    <x v="2"/>
    <s v="Avery 505"/>
    <x v="208"/>
    <n v="2"/>
    <n v="0.2"/>
    <n v="8.8800000000000008"/>
    <n v="1"/>
    <n v="1"/>
    <x v="1"/>
    <s v="Jan"/>
    <s v="2015-01"/>
  </r>
  <r>
    <n v="214"/>
    <s v="CA-2015-146262"/>
    <x v="98"/>
    <d v="2015-01-09T00:00:00"/>
    <s v="Standard Class"/>
    <s v="VW-21775"/>
    <s v="Victoria Wilson"/>
    <x v="1"/>
    <s v="United States"/>
    <x v="64"/>
    <s v="Ohio"/>
    <n v="44256"/>
    <x v="3"/>
    <s v="FUR-BO-10004695"/>
    <x v="0"/>
    <x v="0"/>
    <s v="O'Sullivan 2-Door Barrister Bookcase in Odessa Pine"/>
    <x v="209"/>
    <n v="5"/>
    <n v="0.5"/>
    <n v="-244.32300000000001"/>
    <n v="1"/>
    <n v="1"/>
    <x v="1"/>
    <s v="Jan"/>
    <s v="2015-01"/>
  </r>
  <r>
    <n v="215"/>
    <s v="CA-2015-146262"/>
    <x v="98"/>
    <d v="2015-01-09T00:00:00"/>
    <s v="Standard Class"/>
    <s v="VW-21775"/>
    <s v="Victoria Wilson"/>
    <x v="1"/>
    <s v="United States"/>
    <x v="64"/>
    <s v="Ohio"/>
    <n v="44256"/>
    <x v="3"/>
    <s v="TEC-PH-10002844"/>
    <x v="2"/>
    <x v="7"/>
    <s v="Speck Products Candyshell Flip Case"/>
    <x v="210"/>
    <n v="3"/>
    <n v="0.4"/>
    <n v="-14.6958"/>
    <n v="1"/>
    <n v="1"/>
    <x v="1"/>
    <s v="Jan"/>
    <s v="2015-01"/>
  </r>
  <r>
    <n v="216"/>
    <s v="CA-2015-146262"/>
    <x v="98"/>
    <d v="2015-01-09T00:00:00"/>
    <s v="Standard Class"/>
    <s v="VW-21775"/>
    <s v="Victoria Wilson"/>
    <x v="1"/>
    <s v="United States"/>
    <x v="64"/>
    <s v="Ohio"/>
    <n v="44256"/>
    <x v="3"/>
    <s v="TEC-MA-10000864"/>
    <x v="2"/>
    <x v="15"/>
    <s v="Cisco 9971 IP Video Phone Charcoal"/>
    <x v="211"/>
    <n v="9"/>
    <n v="0.7"/>
    <n v="-950.4"/>
    <n v="1"/>
    <n v="1"/>
    <x v="1"/>
    <s v="Jan"/>
    <s v="2015-01"/>
  </r>
  <r>
    <n v="217"/>
    <s v="CA-2015-146262"/>
    <x v="98"/>
    <d v="2015-01-09T00:00:00"/>
    <s v="Standard Class"/>
    <s v="VW-21775"/>
    <s v="Victoria Wilson"/>
    <x v="1"/>
    <s v="United States"/>
    <x v="64"/>
    <s v="Ohio"/>
    <n v="44256"/>
    <x v="3"/>
    <s v="TEC-AC-10000109"/>
    <x v="2"/>
    <x v="11"/>
    <s v="Sony Micro Vault Click 16 GB USB 2.0 Flash Drive"/>
    <x v="212"/>
    <n v="2"/>
    <n v="0.2"/>
    <n v="4.4791999999999996"/>
    <n v="1"/>
    <n v="1"/>
    <x v="1"/>
    <s v="Jan"/>
    <s v="2015-01"/>
  </r>
  <r>
    <n v="218"/>
    <s v="CA-2016-130162"/>
    <x v="99"/>
    <d v="2016-11-01T00:00:00"/>
    <s v="Standard Class"/>
    <s v="JH-15910"/>
    <s v="Jonathan Howell"/>
    <x v="0"/>
    <s v="United States"/>
    <x v="1"/>
    <s v="California"/>
    <n v="90032"/>
    <x v="1"/>
    <s v="OFF-ST-10001328"/>
    <x v="1"/>
    <x v="4"/>
    <s v="Personal Filing Tote with Lid, Black/Gray"/>
    <x v="213"/>
    <n v="6"/>
    <n v="0"/>
    <n v="26.056799999999999"/>
    <n v="10"/>
    <n v="4"/>
    <x v="0"/>
    <s v="Oct"/>
    <s v="2016-10"/>
  </r>
  <r>
    <n v="219"/>
    <s v="CA-2016-130162"/>
    <x v="99"/>
    <d v="2016-11-01T00:00:00"/>
    <s v="Standard Class"/>
    <s v="JH-15910"/>
    <s v="Jonathan Howell"/>
    <x v="0"/>
    <s v="United States"/>
    <x v="1"/>
    <s v="California"/>
    <n v="90032"/>
    <x v="1"/>
    <s v="TEC-PH-10002563"/>
    <x v="2"/>
    <x v="7"/>
    <s v="Adtran 1202752G1"/>
    <x v="214"/>
    <n v="3"/>
    <n v="0.2"/>
    <n v="22.6782"/>
    <n v="10"/>
    <n v="4"/>
    <x v="0"/>
    <s v="Oct"/>
    <s v="2016-10"/>
  </r>
  <r>
    <n v="220"/>
    <s v="CA-2015-169397"/>
    <x v="100"/>
    <d v="2015-12-27T00:00:00"/>
    <s v="First Class"/>
    <s v="JB-15925"/>
    <s v="Joni Blumstein"/>
    <x v="0"/>
    <s v="United States"/>
    <x v="65"/>
    <s v="Ohio"/>
    <n v="43017"/>
    <x v="3"/>
    <s v="OFF-FA-10000585"/>
    <x v="1"/>
    <x v="13"/>
    <s v="OIC Bulk Pack Metal Binder Clips"/>
    <x v="215"/>
    <n v="2"/>
    <n v="0.2"/>
    <n v="1.8148"/>
    <n v="12"/>
    <n v="4"/>
    <x v="1"/>
    <s v="Dec"/>
    <s v="2015-12"/>
  </r>
  <r>
    <n v="221"/>
    <s v="CA-2015-169397"/>
    <x v="100"/>
    <d v="2015-12-27T00:00:00"/>
    <s v="First Class"/>
    <s v="JB-15925"/>
    <s v="Joni Blumstein"/>
    <x v="0"/>
    <s v="United States"/>
    <x v="65"/>
    <s v="Ohio"/>
    <n v="43017"/>
    <x v="3"/>
    <s v="OFF-PA-10004000"/>
    <x v="1"/>
    <x v="10"/>
    <s v="While You Were Out Pads, 50 per Pad, 4 x 5 1/4, Green Cycle"/>
    <x v="216"/>
    <n v="6"/>
    <n v="0.2"/>
    <n v="8.2302"/>
    <n v="12"/>
    <n v="4"/>
    <x v="1"/>
    <s v="Dec"/>
    <s v="2015-12"/>
  </r>
  <r>
    <n v="222"/>
    <s v="CA-2015-169397"/>
    <x v="100"/>
    <d v="2015-12-27T00:00:00"/>
    <s v="First Class"/>
    <s v="JB-15925"/>
    <s v="Joni Blumstein"/>
    <x v="0"/>
    <s v="United States"/>
    <x v="65"/>
    <s v="Ohio"/>
    <n v="43017"/>
    <x v="3"/>
    <s v="OFF-BI-10002852"/>
    <x v="1"/>
    <x v="8"/>
    <s v="Ibico Standard Transparent Covers"/>
    <x v="217"/>
    <n v="4"/>
    <n v="0.7"/>
    <n v="-13.8432"/>
    <n v="12"/>
    <n v="4"/>
    <x v="1"/>
    <s v="Dec"/>
    <s v="2015-12"/>
  </r>
  <r>
    <n v="223"/>
    <s v="CA-2015-169397"/>
    <x v="100"/>
    <d v="2015-12-27T00:00:00"/>
    <s v="First Class"/>
    <s v="JB-15925"/>
    <s v="Joni Blumstein"/>
    <x v="0"/>
    <s v="United States"/>
    <x v="65"/>
    <s v="Ohio"/>
    <n v="43017"/>
    <x v="3"/>
    <s v="FUR-FU-10000087"/>
    <x v="0"/>
    <x v="5"/>
    <s v="Executive Impressions 14&quot; Two-Color Numerals Wall Clock"/>
    <x v="218"/>
    <n v="4"/>
    <n v="0.2"/>
    <n v="19.084800000000001"/>
    <n v="12"/>
    <n v="4"/>
    <x v="1"/>
    <s v="Dec"/>
    <s v="2015-12"/>
  </r>
  <r>
    <n v="224"/>
    <s v="CA-2015-169397"/>
    <x v="100"/>
    <d v="2015-12-27T00:00:00"/>
    <s v="First Class"/>
    <s v="JB-15925"/>
    <s v="Joni Blumstein"/>
    <x v="0"/>
    <s v="United States"/>
    <x v="65"/>
    <s v="Ohio"/>
    <n v="43017"/>
    <x v="3"/>
    <s v="TEC-MA-10001148"/>
    <x v="2"/>
    <x v="15"/>
    <s v="Swingline SM12-08 MicroCut Jam Free Shredder"/>
    <x v="219"/>
    <n v="4"/>
    <n v="0.7"/>
    <n v="-383.99040000000002"/>
    <n v="12"/>
    <n v="4"/>
    <x v="1"/>
    <s v="Dec"/>
    <s v="2015-12"/>
  </r>
  <r>
    <n v="225"/>
    <s v="CA-2015-169397"/>
    <x v="100"/>
    <d v="2015-12-27T00:00:00"/>
    <s v="First Class"/>
    <s v="JB-15925"/>
    <s v="Joni Blumstein"/>
    <x v="0"/>
    <s v="United States"/>
    <x v="65"/>
    <s v="Ohio"/>
    <n v="43017"/>
    <x v="3"/>
    <s v="OFF-AR-10001958"/>
    <x v="1"/>
    <x v="6"/>
    <s v="Stanley Bostitch Contemporary Electric Pencil Sharpeners"/>
    <x v="220"/>
    <n v="2"/>
    <n v="0.2"/>
    <n v="2.7168000000000001"/>
    <n v="12"/>
    <n v="4"/>
    <x v="1"/>
    <s v="Dec"/>
    <s v="2015-12"/>
  </r>
  <r>
    <n v="226"/>
    <s v="CA-2015-163055"/>
    <x v="101"/>
    <d v="2015-08-16T00:00:00"/>
    <s v="Standard Class"/>
    <s v="DS-13180"/>
    <s v="David Smith"/>
    <x v="1"/>
    <s v="United States"/>
    <x v="66"/>
    <s v="Michigan"/>
    <n v="48227"/>
    <x v="2"/>
    <s v="OFF-AR-10001026"/>
    <x v="1"/>
    <x v="6"/>
    <s v="Sanford Uni-Blazer View Highlighters, Chisel Tip, Yellow"/>
    <x v="221"/>
    <n v="1"/>
    <n v="0"/>
    <n v="0.96799999999999997"/>
    <n v="8"/>
    <n v="3"/>
    <x v="1"/>
    <s v="Aug"/>
    <s v="2015-08"/>
  </r>
  <r>
    <n v="227"/>
    <s v="CA-2015-163055"/>
    <x v="101"/>
    <d v="2015-08-16T00:00:00"/>
    <s v="Standard Class"/>
    <s v="DS-13180"/>
    <s v="David Smith"/>
    <x v="1"/>
    <s v="United States"/>
    <x v="66"/>
    <s v="Michigan"/>
    <n v="48227"/>
    <x v="2"/>
    <s v="FUR-TA-10003748"/>
    <x v="0"/>
    <x v="3"/>
    <s v="Bevis 36 x 72 Conference Tables"/>
    <x v="222"/>
    <n v="5"/>
    <n v="0"/>
    <n v="136.93899999999999"/>
    <n v="8"/>
    <n v="3"/>
    <x v="1"/>
    <s v="Aug"/>
    <s v="2015-08"/>
  </r>
  <r>
    <n v="228"/>
    <s v="CA-2015-163055"/>
    <x v="101"/>
    <d v="2015-08-16T00:00:00"/>
    <s v="Standard Class"/>
    <s v="DS-13180"/>
    <s v="David Smith"/>
    <x v="1"/>
    <s v="United States"/>
    <x v="66"/>
    <s v="Michigan"/>
    <n v="48227"/>
    <x v="2"/>
    <s v="OFF-ST-10002485"/>
    <x v="1"/>
    <x v="4"/>
    <s v="Rogers Deluxe File Chest"/>
    <x v="223"/>
    <n v="1"/>
    <n v="0"/>
    <n v="0.2198"/>
    <n v="8"/>
    <n v="3"/>
    <x v="1"/>
    <s v="Aug"/>
    <s v="2015-08"/>
  </r>
  <r>
    <n v="229"/>
    <s v="US-2015-145436"/>
    <x v="102"/>
    <d v="2015-03-04T00:00:00"/>
    <s v="Standard Class"/>
    <s v="VD-21670"/>
    <s v="Valerie Dominguez"/>
    <x v="0"/>
    <s v="United States"/>
    <x v="29"/>
    <s v="Tennessee"/>
    <n v="38401"/>
    <x v="0"/>
    <s v="FUR-CH-10004860"/>
    <x v="0"/>
    <x v="1"/>
    <s v="Global Low Back Tilter Chair"/>
    <x v="224"/>
    <n v="2"/>
    <n v="0.2"/>
    <n v="-28.2744"/>
    <n v="2"/>
    <n v="1"/>
    <x v="1"/>
    <s v="Feb"/>
    <s v="2015-02"/>
  </r>
  <r>
    <n v="230"/>
    <s v="US-2015-145436"/>
    <x v="102"/>
    <d v="2015-03-04T00:00:00"/>
    <s v="Standard Class"/>
    <s v="VD-21670"/>
    <s v="Valerie Dominguez"/>
    <x v="0"/>
    <s v="United States"/>
    <x v="29"/>
    <s v="Tennessee"/>
    <n v="38401"/>
    <x v="0"/>
    <s v="FUR-CH-10004477"/>
    <x v="0"/>
    <x v="1"/>
    <s v="Global Push Button Manager's Chair, Indigo"/>
    <x v="225"/>
    <n v="8"/>
    <n v="0.2"/>
    <n v="43.840800000000002"/>
    <n v="2"/>
    <n v="1"/>
    <x v="1"/>
    <s v="Feb"/>
    <s v="2015-02"/>
  </r>
  <r>
    <n v="231"/>
    <s v="US-2014-156216"/>
    <x v="103"/>
    <d v="2014-09-17T00:00:00"/>
    <s v="Standard Class"/>
    <s v="EA-14035"/>
    <s v="Erin Ashbrook"/>
    <x v="1"/>
    <s v="United States"/>
    <x v="35"/>
    <s v="North Carolina"/>
    <n v="28205"/>
    <x v="0"/>
    <s v="OFF-BI-10001679"/>
    <x v="1"/>
    <x v="8"/>
    <s v="GBC Instant Index System for Binding Systems"/>
    <x v="226"/>
    <n v="7"/>
    <n v="0.7"/>
    <n v="-12.432"/>
    <n v="9"/>
    <n v="3"/>
    <x v="2"/>
    <s v="Sep"/>
    <s v="2014-09"/>
  </r>
  <r>
    <n v="232"/>
    <s v="US-2017-100930"/>
    <x v="104"/>
    <d v="2017-04-12T00:00:00"/>
    <s v="Standard Class"/>
    <s v="CS-12400"/>
    <s v="Christopher Schild"/>
    <x v="2"/>
    <s v="United States"/>
    <x v="67"/>
    <s v="Florida"/>
    <n v="33614"/>
    <x v="0"/>
    <s v="FUR-TA-10001705"/>
    <x v="0"/>
    <x v="3"/>
    <s v="Bush Advantage Collection Round Conference Table"/>
    <x v="227"/>
    <n v="2"/>
    <n v="0.45"/>
    <n v="-102.048"/>
    <n v="4"/>
    <n v="2"/>
    <x v="3"/>
    <s v="Apr"/>
    <s v="2017-04"/>
  </r>
  <r>
    <n v="233"/>
    <s v="US-2017-100930"/>
    <x v="104"/>
    <d v="2017-04-12T00:00:00"/>
    <s v="Standard Class"/>
    <s v="CS-12400"/>
    <s v="Christopher Schild"/>
    <x v="2"/>
    <s v="United States"/>
    <x v="67"/>
    <s v="Florida"/>
    <n v="33614"/>
    <x v="0"/>
    <s v="FUR-TA-10003473"/>
    <x v="0"/>
    <x v="3"/>
    <s v="Bretford Rectangular Conference Table Tops"/>
    <x v="228"/>
    <n v="3"/>
    <n v="0.45"/>
    <n v="-248.2458"/>
    <n v="4"/>
    <n v="2"/>
    <x v="3"/>
    <s v="Apr"/>
    <s v="2017-04"/>
  </r>
  <r>
    <n v="234"/>
    <s v="US-2017-100930"/>
    <x v="104"/>
    <d v="2017-04-12T00:00:00"/>
    <s v="Standard Class"/>
    <s v="CS-12400"/>
    <s v="Christopher Schild"/>
    <x v="2"/>
    <s v="United States"/>
    <x v="67"/>
    <s v="Florida"/>
    <n v="33614"/>
    <x v="0"/>
    <s v="OFF-BI-10001679"/>
    <x v="1"/>
    <x v="8"/>
    <s v="GBC Instant Index System for Binding Systems"/>
    <x v="229"/>
    <n v="2"/>
    <n v="0.7"/>
    <n v="-3.552"/>
    <n v="4"/>
    <n v="2"/>
    <x v="3"/>
    <s v="Apr"/>
    <s v="2017-04"/>
  </r>
  <r>
    <n v="235"/>
    <s v="US-2017-100930"/>
    <x v="104"/>
    <d v="2017-04-12T00:00:00"/>
    <s v="Standard Class"/>
    <s v="CS-12400"/>
    <s v="Christopher Schild"/>
    <x v="2"/>
    <s v="United States"/>
    <x v="67"/>
    <s v="Florida"/>
    <n v="33614"/>
    <x v="0"/>
    <s v="FUR-FU-10004017"/>
    <x v="0"/>
    <x v="5"/>
    <s v="Tenex Contemporary Contur Chairmats for Low and Medium Pile Carpet, Computer, 39&quot; x 49&quot;"/>
    <x v="230"/>
    <n v="3"/>
    <n v="0.2"/>
    <n v="0"/>
    <n v="4"/>
    <n v="2"/>
    <x v="3"/>
    <s v="Apr"/>
    <s v="2017-04"/>
  </r>
  <r>
    <n v="236"/>
    <s v="US-2017-100930"/>
    <x v="104"/>
    <d v="2017-04-12T00:00:00"/>
    <s v="Standard Class"/>
    <s v="CS-12400"/>
    <s v="Christopher Schild"/>
    <x v="2"/>
    <s v="United States"/>
    <x v="67"/>
    <s v="Florida"/>
    <n v="33614"/>
    <x v="0"/>
    <s v="TEC-AC-10003832"/>
    <x v="2"/>
    <x v="11"/>
    <s v="Logitech P710e Mobile Speakerphone"/>
    <x v="231"/>
    <n v="3"/>
    <n v="0.2"/>
    <n v="-7.7247000000000003"/>
    <n v="4"/>
    <n v="2"/>
    <x v="3"/>
    <s v="Apr"/>
    <s v="2017-04"/>
  </r>
  <r>
    <n v="237"/>
    <s v="CA-2017-160514"/>
    <x v="105"/>
    <d v="2017-11-16T00:00:00"/>
    <s v="Standard Class"/>
    <s v="DB-13120"/>
    <s v="David Bremer"/>
    <x v="1"/>
    <s v="United States"/>
    <x v="68"/>
    <s v="California"/>
    <n v="95051"/>
    <x v="1"/>
    <s v="OFF-PA-10002479"/>
    <x v="1"/>
    <x v="10"/>
    <s v="Xerox 4200 Series MultiUse Premium Copy Paper (20Lb. and 84 Bright)"/>
    <x v="232"/>
    <n v="2"/>
    <n v="0"/>
    <n v="4.7519999999999998"/>
    <n v="11"/>
    <n v="4"/>
    <x v="3"/>
    <s v="Nov"/>
    <s v="2017-11"/>
  </r>
  <r>
    <n v="238"/>
    <s v="CA-2016-157749"/>
    <x v="30"/>
    <d v="2016-06-09T00:00:00"/>
    <s v="Second Class"/>
    <s v="KL-16645"/>
    <s v="Ken Lonsdale"/>
    <x v="0"/>
    <s v="United States"/>
    <x v="22"/>
    <s v="Illinois"/>
    <n v="60610"/>
    <x v="2"/>
    <s v="OFF-PA-10003349"/>
    <x v="1"/>
    <x v="10"/>
    <s v="Xerox 1957"/>
    <x v="233"/>
    <n v="5"/>
    <n v="0.2"/>
    <n v="9.3960000000000008"/>
    <n v="6"/>
    <n v="2"/>
    <x v="0"/>
    <s v="Jun"/>
    <s v="2016-06"/>
  </r>
  <r>
    <n v="239"/>
    <s v="CA-2016-157749"/>
    <x v="30"/>
    <d v="2016-06-09T00:00:00"/>
    <s v="Second Class"/>
    <s v="KL-16645"/>
    <s v="Ken Lonsdale"/>
    <x v="0"/>
    <s v="United States"/>
    <x v="22"/>
    <s v="Illinois"/>
    <n v="60610"/>
    <x v="2"/>
    <s v="FUR-FU-10000576"/>
    <x v="0"/>
    <x v="5"/>
    <s v="Luxo Professional Fluorescent Magnifier Lamp with Clamp-Mount Base"/>
    <x v="234"/>
    <n v="5"/>
    <n v="0.6"/>
    <n v="-356.72800000000001"/>
    <n v="6"/>
    <n v="2"/>
    <x v="0"/>
    <s v="Jun"/>
    <s v="2016-06"/>
  </r>
  <r>
    <n v="240"/>
    <s v="CA-2016-157749"/>
    <x v="30"/>
    <d v="2016-06-09T00:00:00"/>
    <s v="Second Class"/>
    <s v="KL-16645"/>
    <s v="Ken Lonsdale"/>
    <x v="0"/>
    <s v="United States"/>
    <x v="22"/>
    <s v="Illinois"/>
    <n v="60610"/>
    <x v="2"/>
    <s v="FUR-FU-10004351"/>
    <x v="0"/>
    <x v="5"/>
    <s v="Staple-based wall hangings"/>
    <x v="235"/>
    <n v="3"/>
    <n v="0.6"/>
    <n v="-4.6752000000000002"/>
    <n v="6"/>
    <n v="2"/>
    <x v="0"/>
    <s v="Jun"/>
    <s v="2016-06"/>
  </r>
  <r>
    <n v="241"/>
    <s v="CA-2016-157749"/>
    <x v="30"/>
    <d v="2016-06-09T00:00:00"/>
    <s v="Second Class"/>
    <s v="KL-16645"/>
    <s v="Ken Lonsdale"/>
    <x v="0"/>
    <s v="United States"/>
    <x v="22"/>
    <s v="Illinois"/>
    <n v="60610"/>
    <x v="2"/>
    <s v="TEC-PH-10000011"/>
    <x v="2"/>
    <x v="7"/>
    <s v="PureGear Roll-On Screen Protector"/>
    <x v="236"/>
    <n v="2"/>
    <n v="0.2"/>
    <n v="11.1944"/>
    <n v="6"/>
    <n v="2"/>
    <x v="0"/>
    <s v="Jun"/>
    <s v="2016-06"/>
  </r>
  <r>
    <n v="242"/>
    <s v="CA-2016-157749"/>
    <x v="30"/>
    <d v="2016-06-09T00:00:00"/>
    <s v="Second Class"/>
    <s v="KL-16645"/>
    <s v="Ken Lonsdale"/>
    <x v="0"/>
    <s v="United States"/>
    <x v="22"/>
    <s v="Illinois"/>
    <n v="60610"/>
    <x v="2"/>
    <s v="FUR-TA-10002607"/>
    <x v="0"/>
    <x v="3"/>
    <s v="KI Conference Tables"/>
    <x v="237"/>
    <n v="5"/>
    <n v="0.5"/>
    <n v="-120.51300000000001"/>
    <n v="6"/>
    <n v="2"/>
    <x v="0"/>
    <s v="Jun"/>
    <s v="2016-06"/>
  </r>
  <r>
    <n v="243"/>
    <s v="CA-2016-157749"/>
    <x v="30"/>
    <d v="2016-06-09T00:00:00"/>
    <s v="Second Class"/>
    <s v="KL-16645"/>
    <s v="Ken Lonsdale"/>
    <x v="0"/>
    <s v="United States"/>
    <x v="22"/>
    <s v="Illinois"/>
    <n v="60610"/>
    <x v="2"/>
    <s v="FUR-FU-10002505"/>
    <x v="0"/>
    <x v="5"/>
    <s v="Eldon 100 Class Desk Accessories"/>
    <x v="238"/>
    <n v="3"/>
    <n v="0.6"/>
    <n v="-2.8308"/>
    <n v="6"/>
    <n v="2"/>
    <x v="0"/>
    <s v="Jun"/>
    <s v="2016-06"/>
  </r>
  <r>
    <n v="244"/>
    <s v="CA-2016-157749"/>
    <x v="30"/>
    <d v="2016-06-09T00:00:00"/>
    <s v="Second Class"/>
    <s v="KL-16645"/>
    <s v="Ken Lonsdale"/>
    <x v="0"/>
    <s v="United States"/>
    <x v="22"/>
    <s v="Illinois"/>
    <n v="60610"/>
    <x v="2"/>
    <s v="OFF-AR-10004685"/>
    <x v="1"/>
    <x v="6"/>
    <s v="Binney &amp; Smith Crayola Metallic Colored Pencils, 8-Color Set"/>
    <x v="191"/>
    <n v="2"/>
    <n v="0.2"/>
    <n v="1.2038"/>
    <n v="6"/>
    <n v="2"/>
    <x v="0"/>
    <s v="Jun"/>
    <s v="2016-06"/>
  </r>
  <r>
    <n v="245"/>
    <s v="CA-2014-131926"/>
    <x v="106"/>
    <d v="2014-06-06T00:00:00"/>
    <s v="Second Class"/>
    <s v="DW-13480"/>
    <s v="Dianna Wilson"/>
    <x v="2"/>
    <s v="United States"/>
    <x v="69"/>
    <s v="Minnesota"/>
    <n v="55044"/>
    <x v="2"/>
    <s v="FUR-CH-10004063"/>
    <x v="0"/>
    <x v="1"/>
    <s v="Global Deluxe High-Back Manager's Chair"/>
    <x v="239"/>
    <n v="7"/>
    <n v="0"/>
    <n v="580.5394"/>
    <n v="6"/>
    <n v="2"/>
    <x v="2"/>
    <s v="Jun"/>
    <s v="2014-06"/>
  </r>
  <r>
    <n v="246"/>
    <s v="CA-2014-131926"/>
    <x v="106"/>
    <d v="2014-06-06T00:00:00"/>
    <s v="Second Class"/>
    <s v="DW-13480"/>
    <s v="Dianna Wilson"/>
    <x v="2"/>
    <s v="United States"/>
    <x v="69"/>
    <s v="Minnesota"/>
    <n v="55044"/>
    <x v="2"/>
    <s v="OFF-ST-10002276"/>
    <x v="1"/>
    <x v="4"/>
    <s v="Safco Steel Mobile File Cart"/>
    <x v="240"/>
    <n v="2"/>
    <n v="0"/>
    <n v="41.68"/>
    <n v="6"/>
    <n v="2"/>
    <x v="2"/>
    <s v="Jun"/>
    <s v="2014-06"/>
  </r>
  <r>
    <n v="247"/>
    <s v="CA-2014-131926"/>
    <x v="106"/>
    <d v="2014-06-06T00:00:00"/>
    <s v="Second Class"/>
    <s v="DW-13480"/>
    <s v="Dianna Wilson"/>
    <x v="2"/>
    <s v="United States"/>
    <x v="69"/>
    <s v="Minnesota"/>
    <n v="55044"/>
    <x v="2"/>
    <s v="OFF-PA-10004082"/>
    <x v="1"/>
    <x v="10"/>
    <s v="Adams Telephone Message Book w/Frequently-Called Numbers Space, 400 Messages per Book"/>
    <x v="241"/>
    <n v="6"/>
    <n v="0"/>
    <n v="23.94"/>
    <n v="6"/>
    <n v="2"/>
    <x v="2"/>
    <s v="Jun"/>
    <s v="2014-06"/>
  </r>
  <r>
    <n v="248"/>
    <s v="CA-2014-131926"/>
    <x v="106"/>
    <d v="2014-06-06T00:00:00"/>
    <s v="Second Class"/>
    <s v="DW-13480"/>
    <s v="Dianna Wilson"/>
    <x v="2"/>
    <s v="United States"/>
    <x v="69"/>
    <s v="Minnesota"/>
    <n v="55044"/>
    <x v="2"/>
    <s v="OFF-AP-10002945"/>
    <x v="1"/>
    <x v="9"/>
    <s v="Honeywell Enviracaire Portable HEPA Air Cleaner for 17' x 22' Room"/>
    <x v="242"/>
    <n v="5"/>
    <n v="0"/>
    <n v="496.07249999999999"/>
    <n v="6"/>
    <n v="2"/>
    <x v="2"/>
    <s v="Jun"/>
    <s v="2014-06"/>
  </r>
  <r>
    <n v="249"/>
    <s v="CA-2014-131926"/>
    <x v="106"/>
    <d v="2014-06-06T00:00:00"/>
    <s v="Second Class"/>
    <s v="DW-13480"/>
    <s v="Dianna Wilson"/>
    <x v="2"/>
    <s v="United States"/>
    <x v="69"/>
    <s v="Minnesota"/>
    <n v="55044"/>
    <x v="2"/>
    <s v="OFF-PA-10000061"/>
    <x v="1"/>
    <x v="10"/>
    <s v="Xerox 205"/>
    <x v="233"/>
    <n v="4"/>
    <n v="0"/>
    <n v="12.441599999999999"/>
    <n v="6"/>
    <n v="2"/>
    <x v="2"/>
    <s v="Jun"/>
    <s v="2014-06"/>
  </r>
  <r>
    <n v="250"/>
    <s v="CA-2016-154739"/>
    <x v="107"/>
    <d v="2016-12-15T00:00:00"/>
    <s v="Second Class"/>
    <s v="LH-17155"/>
    <s v="Logan Haushalter"/>
    <x v="0"/>
    <s v="United States"/>
    <x v="8"/>
    <s v="California"/>
    <n v="94109"/>
    <x v="1"/>
    <s v="FUR-CH-10002965"/>
    <x v="0"/>
    <x v="1"/>
    <s v="Global Leather Highback Executive Chair with Pneumatic Height Adjustment, Black"/>
    <x v="243"/>
    <n v="2"/>
    <n v="0.2"/>
    <n v="28.1372"/>
    <n v="12"/>
    <n v="4"/>
    <x v="0"/>
    <s v="Dec"/>
    <s v="2016-12"/>
  </r>
  <r>
    <n v="251"/>
    <s v="CA-2016-145625"/>
    <x v="108"/>
    <d v="2016-09-17T00:00:00"/>
    <s v="Standard Class"/>
    <s v="KC-16540"/>
    <s v="Kelly Collister"/>
    <x v="0"/>
    <s v="United States"/>
    <x v="70"/>
    <s v="California"/>
    <n v="92037"/>
    <x v="1"/>
    <s v="OFF-PA-10004569"/>
    <x v="1"/>
    <x v="10"/>
    <s v="Wirebound Message Books, Two 4 1/4&quot; x 5&quot; Forms per Page"/>
    <x v="244"/>
    <n v="1"/>
    <n v="0"/>
    <n v="3.5767000000000002"/>
    <n v="9"/>
    <n v="3"/>
    <x v="0"/>
    <s v="Sep"/>
    <s v="2016-09"/>
  </r>
  <r>
    <n v="252"/>
    <s v="CA-2016-145625"/>
    <x v="108"/>
    <d v="2016-09-17T00:00:00"/>
    <s v="Standard Class"/>
    <s v="KC-16540"/>
    <s v="Kelly Collister"/>
    <x v="0"/>
    <s v="United States"/>
    <x v="70"/>
    <s v="California"/>
    <n v="92037"/>
    <x v="1"/>
    <s v="TEC-AC-10003832"/>
    <x v="2"/>
    <x v="11"/>
    <s v="Logitech P710e Mobile Speakerphone"/>
    <x v="245"/>
    <n v="13"/>
    <n v="0"/>
    <n v="636.00030000000004"/>
    <n v="9"/>
    <n v="3"/>
    <x v="0"/>
    <s v="Sep"/>
    <s v="2016-09"/>
  </r>
  <r>
    <n v="253"/>
    <s v="CA-2016-146941"/>
    <x v="107"/>
    <d v="2016-12-13T00:00:00"/>
    <s v="First Class"/>
    <s v="DL-13315"/>
    <s v="Delfina Latchford"/>
    <x v="0"/>
    <s v="United States"/>
    <x v="20"/>
    <s v="New York"/>
    <n v="10024"/>
    <x v="3"/>
    <s v="OFF-ST-10001228"/>
    <x v="1"/>
    <x v="4"/>
    <s v="Fellowes Personal Hanging Folder Files, Navy"/>
    <x v="246"/>
    <n v="6"/>
    <n v="0"/>
    <n v="22.5624"/>
    <n v="12"/>
    <n v="4"/>
    <x v="0"/>
    <s v="Dec"/>
    <s v="2016-12"/>
  </r>
  <r>
    <n v="254"/>
    <s v="CA-2016-146941"/>
    <x v="107"/>
    <d v="2016-12-13T00:00:00"/>
    <s v="First Class"/>
    <s v="DL-13315"/>
    <s v="Delfina Latchford"/>
    <x v="0"/>
    <s v="United States"/>
    <x v="20"/>
    <s v="New York"/>
    <n v="10024"/>
    <x v="3"/>
    <s v="OFF-EN-10003296"/>
    <x v="1"/>
    <x v="12"/>
    <s v="Tyvek Side-Opening Peel &amp; Seel Expanding Envelopes"/>
    <x v="247"/>
    <n v="4"/>
    <n v="0"/>
    <n v="162.864"/>
    <n v="12"/>
    <n v="4"/>
    <x v="0"/>
    <s v="Dec"/>
    <s v="2016-12"/>
  </r>
  <r>
    <n v="255"/>
    <s v="US-2015-159982"/>
    <x v="109"/>
    <d v="2015-12-04T00:00:00"/>
    <s v="Standard Class"/>
    <s v="DR-12880"/>
    <s v="Dan Reichenbach"/>
    <x v="1"/>
    <s v="United States"/>
    <x v="22"/>
    <s v="Illinois"/>
    <n v="60623"/>
    <x v="2"/>
    <s v="FUR-FU-10002505"/>
    <x v="0"/>
    <x v="5"/>
    <s v="Eldon 100 Class Desk Accessories"/>
    <x v="248"/>
    <n v="9"/>
    <n v="0.6"/>
    <n v="-8.4923999999999999"/>
    <n v="11"/>
    <n v="4"/>
    <x v="1"/>
    <s v="Nov"/>
    <s v="2015-11"/>
  </r>
  <r>
    <n v="256"/>
    <s v="US-2015-159982"/>
    <x v="109"/>
    <d v="2015-12-04T00:00:00"/>
    <s v="Standard Class"/>
    <s v="DR-12880"/>
    <s v="Dan Reichenbach"/>
    <x v="1"/>
    <s v="United States"/>
    <x v="22"/>
    <s v="Illinois"/>
    <n v="60623"/>
    <x v="2"/>
    <s v="OFF-ST-10004804"/>
    <x v="1"/>
    <x v="4"/>
    <s v="Belkin 19&quot; Vented Equipment Shelf, Black"/>
    <x v="249"/>
    <n v="2"/>
    <n v="0.2"/>
    <n v="-19.5624"/>
    <n v="11"/>
    <n v="4"/>
    <x v="1"/>
    <s v="Nov"/>
    <s v="2015-11"/>
  </r>
  <r>
    <n v="257"/>
    <s v="US-2015-159982"/>
    <x v="109"/>
    <d v="2015-12-04T00:00:00"/>
    <s v="Standard Class"/>
    <s v="DR-12880"/>
    <s v="Dan Reichenbach"/>
    <x v="1"/>
    <s v="United States"/>
    <x v="22"/>
    <s v="Illinois"/>
    <n v="60623"/>
    <x v="2"/>
    <s v="OFF-ST-10001590"/>
    <x v="1"/>
    <x v="4"/>
    <s v="Tenex Personal Project File with Scoop Front Design, Black"/>
    <x v="250"/>
    <n v="5"/>
    <n v="0.2"/>
    <n v="4.0439999999999996"/>
    <n v="11"/>
    <n v="4"/>
    <x v="1"/>
    <s v="Nov"/>
    <s v="2015-11"/>
  </r>
  <r>
    <n v="258"/>
    <s v="US-2015-159982"/>
    <x v="109"/>
    <d v="2015-12-04T00:00:00"/>
    <s v="Standard Class"/>
    <s v="DR-12880"/>
    <s v="Dan Reichenbach"/>
    <x v="1"/>
    <s v="United States"/>
    <x v="22"/>
    <s v="Illinois"/>
    <n v="60623"/>
    <x v="2"/>
    <s v="TEC-PH-10001580"/>
    <x v="2"/>
    <x v="7"/>
    <s v="Logitech Mobile Speakerphone P710e - speaker phone"/>
    <x v="251"/>
    <n v="6"/>
    <n v="0.2"/>
    <n v="56.691600000000001"/>
    <n v="11"/>
    <n v="4"/>
    <x v="1"/>
    <s v="Nov"/>
    <s v="2015-11"/>
  </r>
  <r>
    <n v="259"/>
    <s v="CA-2017-163139"/>
    <x v="96"/>
    <d v="2017-12-03T00:00:00"/>
    <s v="Second Class"/>
    <s v="CC-12670"/>
    <s v="Craig Carreira"/>
    <x v="0"/>
    <s v="United States"/>
    <x v="20"/>
    <s v="New York"/>
    <n v="10009"/>
    <x v="3"/>
    <s v="TEC-AC-10000290"/>
    <x v="2"/>
    <x v="11"/>
    <s v="Sabrent 4-Port USB 2.0 Hub"/>
    <x v="252"/>
    <n v="3"/>
    <n v="0"/>
    <n v="6.9257999999999997"/>
    <n v="12"/>
    <n v="4"/>
    <x v="3"/>
    <s v="Dec"/>
    <s v="2017-12"/>
  </r>
  <r>
    <n v="260"/>
    <s v="CA-2017-163139"/>
    <x v="96"/>
    <d v="2017-12-03T00:00:00"/>
    <s v="Second Class"/>
    <s v="CC-12670"/>
    <s v="Craig Carreira"/>
    <x v="0"/>
    <s v="United States"/>
    <x v="20"/>
    <s v="New York"/>
    <n v="10009"/>
    <x v="3"/>
    <s v="OFF-ST-10002790"/>
    <x v="1"/>
    <x v="4"/>
    <s v="Safco Industrial Shelving"/>
    <x v="253"/>
    <n v="3"/>
    <n v="0"/>
    <n v="6.6464999999999996"/>
    <n v="12"/>
    <n v="4"/>
    <x v="3"/>
    <s v="Dec"/>
    <s v="2017-12"/>
  </r>
  <r>
    <n v="261"/>
    <s v="CA-2017-163139"/>
    <x v="96"/>
    <d v="2017-12-03T00:00:00"/>
    <s v="Second Class"/>
    <s v="CC-12670"/>
    <s v="Craig Carreira"/>
    <x v="0"/>
    <s v="United States"/>
    <x v="20"/>
    <s v="New York"/>
    <n v="10009"/>
    <x v="3"/>
    <s v="OFF-BI-10003460"/>
    <x v="1"/>
    <x v="8"/>
    <s v="Acco 3-Hole Punch"/>
    <x v="254"/>
    <n v="5"/>
    <n v="0.2"/>
    <n v="6.1319999999999997"/>
    <n v="12"/>
    <n v="4"/>
    <x v="3"/>
    <s v="Dec"/>
    <s v="2017-12"/>
  </r>
  <r>
    <n v="262"/>
    <s v="US-2017-155299"/>
    <x v="110"/>
    <d v="2017-06-12T00:00:00"/>
    <s v="Standard Class"/>
    <s v="Dl-13600"/>
    <s v="Dorris liebe"/>
    <x v="1"/>
    <s v="United States"/>
    <x v="45"/>
    <s v="Texas"/>
    <n v="77506"/>
    <x v="2"/>
    <s v="OFF-AP-10002203"/>
    <x v="1"/>
    <x v="9"/>
    <s v="Eureka Disposable Bags for Sanitaire Vibra Groomer I Upright Vac"/>
    <x v="255"/>
    <n v="2"/>
    <n v="0.8"/>
    <n v="-4.4660000000000002"/>
    <n v="6"/>
    <n v="2"/>
    <x v="3"/>
    <s v="Jun"/>
    <s v="2017-06"/>
  </r>
  <r>
    <n v="263"/>
    <s v="US-2014-106992"/>
    <x v="111"/>
    <d v="2014-09-21T00:00:00"/>
    <s v="Second Class"/>
    <s v="SB-20290"/>
    <s v="Sean Braxton"/>
    <x v="1"/>
    <s v="United States"/>
    <x v="12"/>
    <s v="Texas"/>
    <n v="77036"/>
    <x v="2"/>
    <s v="TEC-MA-10000822"/>
    <x v="2"/>
    <x v="15"/>
    <s v="Lexmark MX611dhe Monochrome Laser Printer"/>
    <x v="256"/>
    <n v="3"/>
    <n v="0.4"/>
    <n v="-509.99700000000001"/>
    <n v="9"/>
    <n v="3"/>
    <x v="2"/>
    <s v="Sep"/>
    <s v="2014-09"/>
  </r>
  <r>
    <n v="264"/>
    <s v="US-2014-106992"/>
    <x v="111"/>
    <d v="2014-09-21T00:00:00"/>
    <s v="Second Class"/>
    <s v="SB-20290"/>
    <s v="Sean Braxton"/>
    <x v="1"/>
    <s v="United States"/>
    <x v="12"/>
    <s v="Texas"/>
    <n v="77036"/>
    <x v="2"/>
    <s v="TEC-MA-10003353"/>
    <x v="2"/>
    <x v="15"/>
    <s v="Xerox WorkCentre 6505DN Laser Multifunction Printer"/>
    <x v="257"/>
    <n v="7"/>
    <n v="0.4"/>
    <n v="-251.9958"/>
    <n v="9"/>
    <n v="3"/>
    <x v="2"/>
    <s v="Sep"/>
    <s v="2014-09"/>
  </r>
  <r>
    <n v="265"/>
    <s v="CA-2016-125318"/>
    <x v="112"/>
    <d v="2016-06-13T00:00:00"/>
    <s v="Standard Class"/>
    <s v="RC-19825"/>
    <s v="Roy Collins"/>
    <x v="0"/>
    <s v="United States"/>
    <x v="22"/>
    <s v="Illinois"/>
    <n v="60610"/>
    <x v="2"/>
    <s v="TEC-PH-10001433"/>
    <x v="2"/>
    <x v="7"/>
    <s v="Cisco Small Business SPA 502G VoIP phone"/>
    <x v="258"/>
    <n v="4"/>
    <n v="0.2"/>
    <n v="28.7196"/>
    <n v="6"/>
    <n v="2"/>
    <x v="0"/>
    <s v="Jun"/>
    <s v="2016-06"/>
  </r>
  <r>
    <n v="266"/>
    <s v="CA-2015-155040"/>
    <x v="113"/>
    <d v="2015-11-15T00:00:00"/>
    <s v="Standard Class"/>
    <s v="AH-10210"/>
    <s v="Alan Hwang"/>
    <x v="0"/>
    <s v="United States"/>
    <x v="71"/>
    <s v="California"/>
    <n v="94513"/>
    <x v="1"/>
    <s v="TEC-AC-10004469"/>
    <x v="2"/>
    <x v="11"/>
    <s v="Microsoft Sculpt Comfort Mouse"/>
    <x v="259"/>
    <n v="2"/>
    <n v="0"/>
    <n v="35.155999999999999"/>
    <n v="11"/>
    <n v="4"/>
    <x v="1"/>
    <s v="Nov"/>
    <s v="2015-11"/>
  </r>
  <r>
    <n v="267"/>
    <s v="CA-2017-136826"/>
    <x v="114"/>
    <d v="2017-06-20T00:00:00"/>
    <s v="Standard Class"/>
    <s v="CB-12535"/>
    <s v="Claudia Bergmann"/>
    <x v="1"/>
    <s v="United States"/>
    <x v="72"/>
    <s v="North Carolina"/>
    <n v="27514"/>
    <x v="0"/>
    <s v="OFF-AR-10003602"/>
    <x v="1"/>
    <x v="6"/>
    <s v="Quartet Omega Colored Chalk, 12/Pack"/>
    <x v="260"/>
    <n v="3"/>
    <n v="0.2"/>
    <n v="4.7304000000000004"/>
    <n v="6"/>
    <n v="2"/>
    <x v="3"/>
    <s v="Jun"/>
    <s v="2017-06"/>
  </r>
  <r>
    <n v="268"/>
    <s v="CA-2016-111010"/>
    <x v="115"/>
    <d v="2016-01-28T00:00:00"/>
    <s v="Standard Class"/>
    <s v="PG-18895"/>
    <s v="Paul Gonzalez"/>
    <x v="0"/>
    <s v="United States"/>
    <x v="73"/>
    <s v="New Jersey"/>
    <n v="7960"/>
    <x v="3"/>
    <s v="OFF-FA-10003472"/>
    <x v="1"/>
    <x v="13"/>
    <s v="Bagged Rubber Bands"/>
    <x v="261"/>
    <n v="6"/>
    <n v="0"/>
    <n v="0.3024"/>
    <n v="1"/>
    <n v="1"/>
    <x v="0"/>
    <s v="Jan"/>
    <s v="2016-01"/>
  </r>
  <r>
    <n v="269"/>
    <s v="US-2017-145366"/>
    <x v="34"/>
    <d v="2017-12-13T00:00:00"/>
    <s v="Standard Class"/>
    <s v="CA-12310"/>
    <s v="Christine Abelman"/>
    <x v="1"/>
    <s v="United States"/>
    <x v="74"/>
    <s v="Ohio"/>
    <n v="45231"/>
    <x v="3"/>
    <s v="OFF-ST-10004180"/>
    <x v="1"/>
    <x v="4"/>
    <s v="Safco Commercial Shelving"/>
    <x v="262"/>
    <n v="1"/>
    <n v="0.2"/>
    <n v="-7.4416000000000002"/>
    <n v="12"/>
    <n v="4"/>
    <x v="3"/>
    <s v="Dec"/>
    <s v="2017-12"/>
  </r>
  <r>
    <n v="270"/>
    <s v="US-2017-145366"/>
    <x v="34"/>
    <d v="2017-12-13T00:00:00"/>
    <s v="Standard Class"/>
    <s v="CA-12310"/>
    <s v="Christine Abelman"/>
    <x v="1"/>
    <s v="United States"/>
    <x v="74"/>
    <s v="Ohio"/>
    <n v="45231"/>
    <x v="3"/>
    <s v="OFF-EN-10004386"/>
    <x v="1"/>
    <x v="12"/>
    <s v="Recycled Interoffice Envelopes with String and Button Closure, 10 x 13"/>
    <x v="263"/>
    <n v="3"/>
    <n v="0.2"/>
    <n v="21.591000000000001"/>
    <n v="12"/>
    <n v="4"/>
    <x v="3"/>
    <s v="Dec"/>
    <s v="2017-12"/>
  </r>
  <r>
    <n v="271"/>
    <s v="CA-2017-163979"/>
    <x v="116"/>
    <d v="2018-01-02T00:00:00"/>
    <s v="Second Class"/>
    <s v="KH-16690"/>
    <s v="Kristen Hastings"/>
    <x v="1"/>
    <s v="United States"/>
    <x v="8"/>
    <s v="California"/>
    <n v="94110"/>
    <x v="1"/>
    <s v="OFF-ST-10003208"/>
    <x v="1"/>
    <x v="4"/>
    <s v="Adjustable Depth Letter/Legal Cart"/>
    <x v="264"/>
    <n v="4"/>
    <n v="0"/>
    <n v="210.49359999999999"/>
    <n v="12"/>
    <n v="4"/>
    <x v="3"/>
    <s v="Dec"/>
    <s v="2017-12"/>
  </r>
  <r>
    <n v="272"/>
    <s v="CA-2015-155334"/>
    <x v="117"/>
    <d v="2015-07-31T00:00:00"/>
    <s v="First Class"/>
    <s v="HA-14920"/>
    <s v="Helen Andreada"/>
    <x v="0"/>
    <s v="United States"/>
    <x v="8"/>
    <s v="California"/>
    <n v="94109"/>
    <x v="1"/>
    <s v="TEC-AC-10003628"/>
    <x v="2"/>
    <x v="11"/>
    <s v="Logitech 910-002974 M325 Wireless Mouse for Web Scrolling"/>
    <x v="265"/>
    <n v="7"/>
    <n v="0"/>
    <n v="92.369200000000006"/>
    <n v="7"/>
    <n v="3"/>
    <x v="1"/>
    <s v="Jul"/>
    <s v="2015-07"/>
  </r>
  <r>
    <n v="273"/>
    <s v="CA-2015-155334"/>
    <x v="117"/>
    <d v="2015-07-31T00:00:00"/>
    <s v="First Class"/>
    <s v="HA-14920"/>
    <s v="Helen Andreada"/>
    <x v="0"/>
    <s v="United States"/>
    <x v="8"/>
    <s v="California"/>
    <n v="94109"/>
    <x v="1"/>
    <s v="FUR-FU-10003274"/>
    <x v="0"/>
    <x v="5"/>
    <s v="Regeneration Desk Collection"/>
    <x v="266"/>
    <n v="3"/>
    <n v="0"/>
    <n v="2.3231999999999999"/>
    <n v="7"/>
    <n v="3"/>
    <x v="1"/>
    <s v="Jul"/>
    <s v="2015-07"/>
  </r>
  <r>
    <n v="274"/>
    <s v="CA-2015-155334"/>
    <x v="117"/>
    <d v="2015-07-31T00:00:00"/>
    <s v="First Class"/>
    <s v="HA-14920"/>
    <s v="Helen Andreada"/>
    <x v="0"/>
    <s v="United States"/>
    <x v="8"/>
    <s v="California"/>
    <n v="94109"/>
    <x v="1"/>
    <s v="OFF-BI-10002557"/>
    <x v="1"/>
    <x v="8"/>
    <s v="Presstex Flexible Ring Binders"/>
    <x v="267"/>
    <n v="3"/>
    <n v="0.2"/>
    <n v="4.0949999999999998"/>
    <n v="7"/>
    <n v="3"/>
    <x v="1"/>
    <s v="Jul"/>
    <s v="2015-07"/>
  </r>
  <r>
    <n v="275"/>
    <s v="CA-2017-118136"/>
    <x v="118"/>
    <d v="2017-09-17T00:00:00"/>
    <s v="First Class"/>
    <s v="BB-10990"/>
    <s v="Barry Blumstein"/>
    <x v="1"/>
    <s v="United States"/>
    <x v="75"/>
    <s v="California"/>
    <n v="90301"/>
    <x v="1"/>
    <s v="OFF-PA-10002615"/>
    <x v="1"/>
    <x v="10"/>
    <s v="Ampad Gold Fibre Wirebound Steno Books, 6&quot; x 9&quot;, Gregg Ruled"/>
    <x v="138"/>
    <n v="2"/>
    <n v="0"/>
    <n v="4.0571999999999999"/>
    <n v="9"/>
    <n v="3"/>
    <x v="3"/>
    <s v="Sep"/>
    <s v="2017-09"/>
  </r>
  <r>
    <n v="276"/>
    <s v="CA-2017-118136"/>
    <x v="118"/>
    <d v="2017-09-17T00:00:00"/>
    <s v="First Class"/>
    <s v="BB-10990"/>
    <s v="Barry Blumstein"/>
    <x v="1"/>
    <s v="United States"/>
    <x v="75"/>
    <s v="California"/>
    <n v="90301"/>
    <x v="1"/>
    <s v="OFF-AR-10001427"/>
    <x v="1"/>
    <x v="6"/>
    <s v="Newell 330"/>
    <x v="156"/>
    <n v="1"/>
    <n v="0"/>
    <n v="1.5548"/>
    <n v="9"/>
    <n v="3"/>
    <x v="3"/>
    <s v="Sep"/>
    <s v="2017-09"/>
  </r>
  <r>
    <n v="277"/>
    <s v="CA-2017-132976"/>
    <x v="119"/>
    <d v="2017-10-17T00:00:00"/>
    <s v="Standard Class"/>
    <s v="AG-10495"/>
    <s v="Andrew Gjertsen"/>
    <x v="1"/>
    <s v="United States"/>
    <x v="10"/>
    <s v="Pennsylvania"/>
    <n v="19140"/>
    <x v="3"/>
    <s v="OFF-PA-10000673"/>
    <x v="1"/>
    <x v="10"/>
    <s v="Post-it “Important Message” Note Pad, Neon Colors, 50 Sheets/Pad"/>
    <x v="25"/>
    <n v="2"/>
    <n v="0.2"/>
    <n v="4.0768000000000004"/>
    <n v="10"/>
    <n v="4"/>
    <x v="3"/>
    <s v="Oct"/>
    <s v="2017-10"/>
  </r>
  <r>
    <n v="278"/>
    <s v="CA-2017-132976"/>
    <x v="119"/>
    <d v="2017-10-17T00:00:00"/>
    <s v="Standard Class"/>
    <s v="AG-10495"/>
    <s v="Andrew Gjertsen"/>
    <x v="1"/>
    <s v="United States"/>
    <x v="10"/>
    <s v="Pennsylvania"/>
    <n v="19140"/>
    <x v="3"/>
    <s v="OFF-PA-10004470"/>
    <x v="1"/>
    <x v="10"/>
    <s v="Adams Write n' Stick Phone Message Book, 11&quot; X 5 1/4&quot;, 200 Messages"/>
    <x v="268"/>
    <n v="4"/>
    <n v="0.2"/>
    <n v="5.9071999999999996"/>
    <n v="10"/>
    <n v="4"/>
    <x v="3"/>
    <s v="Oct"/>
    <s v="2017-10"/>
  </r>
  <r>
    <n v="279"/>
    <s v="CA-2017-132976"/>
    <x v="119"/>
    <d v="2017-10-17T00:00:00"/>
    <s v="Standard Class"/>
    <s v="AG-10495"/>
    <s v="Andrew Gjertsen"/>
    <x v="1"/>
    <s v="United States"/>
    <x v="10"/>
    <s v="Pennsylvania"/>
    <n v="19140"/>
    <x v="3"/>
    <s v="OFF-ST-10000876"/>
    <x v="1"/>
    <x v="4"/>
    <s v="Eldon Simplefile Box Office"/>
    <x v="269"/>
    <n v="6"/>
    <n v="0.2"/>
    <n v="5.9711999999999996"/>
    <n v="10"/>
    <n v="4"/>
    <x v="3"/>
    <s v="Oct"/>
    <s v="2017-10"/>
  </r>
  <r>
    <n v="280"/>
    <s v="CA-2017-132976"/>
    <x v="119"/>
    <d v="2017-10-17T00:00:00"/>
    <s v="Standard Class"/>
    <s v="AG-10495"/>
    <s v="Andrew Gjertsen"/>
    <x v="1"/>
    <s v="United States"/>
    <x v="10"/>
    <s v="Pennsylvania"/>
    <n v="19140"/>
    <x v="3"/>
    <s v="OFF-LA-10002043"/>
    <x v="1"/>
    <x v="2"/>
    <s v="Avery 489"/>
    <x v="270"/>
    <n v="3"/>
    <n v="0.2"/>
    <n v="8.6940000000000008"/>
    <n v="10"/>
    <n v="4"/>
    <x v="3"/>
    <s v="Oct"/>
    <s v="2017-10"/>
  </r>
  <r>
    <n v="281"/>
    <s v="US-2015-161991"/>
    <x v="120"/>
    <d v="2015-09-28T00:00:00"/>
    <s v="Second Class"/>
    <s v="SC-20725"/>
    <s v="Steven Cartwright"/>
    <x v="0"/>
    <s v="United States"/>
    <x v="12"/>
    <s v="Texas"/>
    <n v="77070"/>
    <x v="2"/>
    <s v="OFF-BI-10004967"/>
    <x v="1"/>
    <x v="8"/>
    <s v="Round Ring Binders"/>
    <x v="271"/>
    <n v="5"/>
    <n v="0.8"/>
    <n v="-3.4319999999999999"/>
    <n v="9"/>
    <n v="3"/>
    <x v="1"/>
    <s v="Sep"/>
    <s v="2015-09"/>
  </r>
  <r>
    <n v="282"/>
    <s v="US-2015-161991"/>
    <x v="120"/>
    <d v="2015-09-28T00:00:00"/>
    <s v="Second Class"/>
    <s v="SC-20725"/>
    <s v="Steven Cartwright"/>
    <x v="0"/>
    <s v="United States"/>
    <x v="12"/>
    <s v="Texas"/>
    <n v="77070"/>
    <x v="2"/>
    <s v="TEC-PH-10001760"/>
    <x v="2"/>
    <x v="7"/>
    <s v="Bose SoundLink Bluetooth Speaker"/>
    <x v="272"/>
    <n v="7"/>
    <n v="0.2"/>
    <n v="376.11"/>
    <n v="9"/>
    <n v="3"/>
    <x v="1"/>
    <s v="Sep"/>
    <s v="2015-09"/>
  </r>
  <r>
    <n v="283"/>
    <s v="CA-2015-130890"/>
    <x v="121"/>
    <d v="2015-11-06T00:00:00"/>
    <s v="Standard Class"/>
    <s v="JO-15280"/>
    <s v="Jas O'Carroll"/>
    <x v="0"/>
    <s v="United States"/>
    <x v="1"/>
    <s v="California"/>
    <n v="90004"/>
    <x v="1"/>
    <s v="FUR-TA-10002903"/>
    <x v="0"/>
    <x v="3"/>
    <s v="Bevis Round Bullnose 29&quot; High Table Top"/>
    <x v="273"/>
    <n v="5"/>
    <n v="0.2"/>
    <n v="51.942"/>
    <n v="11"/>
    <n v="4"/>
    <x v="1"/>
    <s v="Nov"/>
    <s v="2015-11"/>
  </r>
  <r>
    <n v="284"/>
    <s v="CA-2015-130883"/>
    <x v="120"/>
    <d v="2015-10-02T00:00:00"/>
    <s v="Standard Class"/>
    <s v="TB-21520"/>
    <s v="Tracy Blumstein"/>
    <x v="0"/>
    <s v="United States"/>
    <x v="32"/>
    <s v="Oregon"/>
    <n v="97206"/>
    <x v="1"/>
    <s v="OFF-PA-10000474"/>
    <x v="1"/>
    <x v="10"/>
    <s v="Easy-staple paper"/>
    <x v="274"/>
    <n v="5"/>
    <n v="0.2"/>
    <n v="47.844000000000001"/>
    <n v="9"/>
    <n v="3"/>
    <x v="1"/>
    <s v="Sep"/>
    <s v="2015-09"/>
  </r>
  <r>
    <n v="285"/>
    <s v="CA-2015-130883"/>
    <x v="120"/>
    <d v="2015-10-02T00:00:00"/>
    <s v="Standard Class"/>
    <s v="TB-21520"/>
    <s v="Tracy Blumstein"/>
    <x v="0"/>
    <s v="United States"/>
    <x v="32"/>
    <s v="Oregon"/>
    <n v="97206"/>
    <x v="1"/>
    <s v="TEC-AC-10001956"/>
    <x v="2"/>
    <x v="11"/>
    <s v="Microsoft Arc Touch Mouse"/>
    <x v="275"/>
    <n v="5"/>
    <n v="0.2"/>
    <n v="47.96"/>
    <n v="9"/>
    <n v="3"/>
    <x v="1"/>
    <s v="Sep"/>
    <s v="2015-09"/>
  </r>
  <r>
    <n v="286"/>
    <s v="CA-2015-130883"/>
    <x v="120"/>
    <d v="2015-10-02T00:00:00"/>
    <s v="Standard Class"/>
    <s v="TB-21520"/>
    <s v="Tracy Blumstein"/>
    <x v="0"/>
    <s v="United States"/>
    <x v="32"/>
    <s v="Oregon"/>
    <n v="97206"/>
    <x v="1"/>
    <s v="OFF-PA-10004100"/>
    <x v="1"/>
    <x v="10"/>
    <s v="Xerox 216"/>
    <x v="276"/>
    <n v="6"/>
    <n v="0.2"/>
    <n v="10.8864"/>
    <n v="9"/>
    <n v="3"/>
    <x v="1"/>
    <s v="Sep"/>
    <s v="2015-09"/>
  </r>
  <r>
    <n v="287"/>
    <s v="CA-2016-112697"/>
    <x v="122"/>
    <d v="2016-12-20T00:00:00"/>
    <s v="Second Class"/>
    <s v="AH-10195"/>
    <s v="Alan Haines"/>
    <x v="1"/>
    <s v="United States"/>
    <x v="76"/>
    <s v="Florida"/>
    <n v="33319"/>
    <x v="0"/>
    <s v="OFF-BI-10000778"/>
    <x v="1"/>
    <x v="8"/>
    <s v="GBC VeloBinder Electric Binding Machine"/>
    <x v="277"/>
    <n v="7"/>
    <n v="0.7"/>
    <n v="-169.37200000000001"/>
    <n v="12"/>
    <n v="4"/>
    <x v="0"/>
    <s v="Dec"/>
    <s v="2016-12"/>
  </r>
  <r>
    <n v="288"/>
    <s v="CA-2016-112697"/>
    <x v="122"/>
    <d v="2016-12-20T00:00:00"/>
    <s v="Second Class"/>
    <s v="AH-10195"/>
    <s v="Alan Haines"/>
    <x v="1"/>
    <s v="United States"/>
    <x v="76"/>
    <s v="Florida"/>
    <n v="33319"/>
    <x v="0"/>
    <s v="OFF-AP-10002684"/>
    <x v="1"/>
    <x v="9"/>
    <s v="Acco 7-Outlet Masterpiece Power Center, Wihtout Fax/Phone Line Protection"/>
    <x v="278"/>
    <n v="2"/>
    <n v="0.2"/>
    <n v="24.315999999999999"/>
    <n v="12"/>
    <n v="4"/>
    <x v="0"/>
    <s v="Dec"/>
    <s v="2016-12"/>
  </r>
  <r>
    <n v="289"/>
    <s v="CA-2016-112697"/>
    <x v="122"/>
    <d v="2016-12-20T00:00:00"/>
    <s v="Second Class"/>
    <s v="AH-10195"/>
    <s v="Alan Haines"/>
    <x v="1"/>
    <s v="United States"/>
    <x v="76"/>
    <s v="Florida"/>
    <n v="33319"/>
    <x v="0"/>
    <s v="OFF-SU-10000646"/>
    <x v="1"/>
    <x v="14"/>
    <s v="Premier Automatic Letter Opener"/>
    <x v="279"/>
    <n v="5"/>
    <n v="0.2"/>
    <n v="-204.31450000000001"/>
    <n v="12"/>
    <n v="4"/>
    <x v="0"/>
    <s v="Dec"/>
    <s v="2016-12"/>
  </r>
  <r>
    <n v="290"/>
    <s v="CA-2016-110772"/>
    <x v="73"/>
    <d v="2016-11-24T00:00:00"/>
    <s v="Second Class"/>
    <s v="NZ-18565"/>
    <s v="Nick Zandusky"/>
    <x v="2"/>
    <s v="United States"/>
    <x v="38"/>
    <s v="Ohio"/>
    <n v="43229"/>
    <x v="3"/>
    <s v="OFF-FA-10002983"/>
    <x v="1"/>
    <x v="13"/>
    <s v="Advantus SlideClip Paper Clips"/>
    <x v="280"/>
    <n v="7"/>
    <n v="0.2"/>
    <n v="6.6836000000000002"/>
    <n v="11"/>
    <n v="4"/>
    <x v="0"/>
    <s v="Nov"/>
    <s v="2016-11"/>
  </r>
  <r>
    <n v="291"/>
    <s v="CA-2016-110772"/>
    <x v="73"/>
    <d v="2016-11-24T00:00:00"/>
    <s v="Second Class"/>
    <s v="NZ-18565"/>
    <s v="Nick Zandusky"/>
    <x v="2"/>
    <s v="United States"/>
    <x v="38"/>
    <s v="Ohio"/>
    <n v="43229"/>
    <x v="3"/>
    <s v="OFF-LA-10004689"/>
    <x v="1"/>
    <x v="2"/>
    <s v="Avery 512"/>
    <x v="281"/>
    <n v="8"/>
    <n v="0.2"/>
    <n v="6.2423999999999999"/>
    <n v="11"/>
    <n v="4"/>
    <x v="0"/>
    <s v="Nov"/>
    <s v="2016-11"/>
  </r>
  <r>
    <n v="292"/>
    <s v="CA-2016-110772"/>
    <x v="73"/>
    <d v="2016-11-24T00:00:00"/>
    <s v="Second Class"/>
    <s v="NZ-18565"/>
    <s v="Nick Zandusky"/>
    <x v="2"/>
    <s v="United States"/>
    <x v="38"/>
    <s v="Ohio"/>
    <n v="43229"/>
    <x v="3"/>
    <s v="TEC-AC-10002001"/>
    <x v="2"/>
    <x v="11"/>
    <s v="Logitech Wireless Gaming Headset G930"/>
    <x v="282"/>
    <n v="2"/>
    <n v="0.2"/>
    <n v="54.396599999999999"/>
    <n v="11"/>
    <n v="4"/>
    <x v="0"/>
    <s v="Nov"/>
    <s v="2016-11"/>
  </r>
  <r>
    <n v="293"/>
    <s v="CA-2016-110772"/>
    <x v="73"/>
    <d v="2016-11-24T00:00:00"/>
    <s v="Second Class"/>
    <s v="NZ-18565"/>
    <s v="Nick Zandusky"/>
    <x v="2"/>
    <s v="United States"/>
    <x v="38"/>
    <s v="Ohio"/>
    <n v="43229"/>
    <x v="3"/>
    <s v="FUR-BO-10004709"/>
    <x v="0"/>
    <x v="0"/>
    <s v="Bush Westfield Collection Bookcases, Medium Cherry Finish"/>
    <x v="283"/>
    <n v="3"/>
    <n v="0.5"/>
    <n v="-48.703200000000002"/>
    <n v="11"/>
    <n v="4"/>
    <x v="0"/>
    <s v="Nov"/>
    <s v="2016-11"/>
  </r>
  <r>
    <n v="294"/>
    <s v="CA-2014-111451"/>
    <x v="58"/>
    <d v="2014-12-28T00:00:00"/>
    <s v="First Class"/>
    <s v="KL-16555"/>
    <s v="Kelly Lampkin"/>
    <x v="1"/>
    <s v="United States"/>
    <x v="77"/>
    <s v="Colorado"/>
    <n v="80906"/>
    <x v="1"/>
    <s v="FUR-FU-10004091"/>
    <x v="0"/>
    <x v="5"/>
    <s v="Howard Miller 13&quot; Diameter Goldtone Round Wall Clock"/>
    <x v="284"/>
    <n v="8"/>
    <n v="0.2"/>
    <n v="78.859200000000001"/>
    <n v="12"/>
    <n v="4"/>
    <x v="2"/>
    <s v="Dec"/>
    <s v="2014-12"/>
  </r>
  <r>
    <n v="295"/>
    <s v="CA-2014-111451"/>
    <x v="58"/>
    <d v="2014-12-28T00:00:00"/>
    <s v="First Class"/>
    <s v="KL-16555"/>
    <s v="Kelly Lampkin"/>
    <x v="1"/>
    <s v="United States"/>
    <x v="77"/>
    <s v="Colorado"/>
    <n v="80906"/>
    <x v="1"/>
    <s v="FUR-CH-10001891"/>
    <x v="0"/>
    <x v="1"/>
    <s v="Global Deluxe Office Fabric Chairs"/>
    <x v="285"/>
    <n v="3"/>
    <n v="0.2"/>
    <n v="20.155799999999999"/>
    <n v="12"/>
    <n v="4"/>
    <x v="2"/>
    <s v="Dec"/>
    <s v="2014-12"/>
  </r>
  <r>
    <n v="296"/>
    <s v="CA-2014-111451"/>
    <x v="58"/>
    <d v="2014-12-28T00:00:00"/>
    <s v="First Class"/>
    <s v="KL-16555"/>
    <s v="Kelly Lampkin"/>
    <x v="1"/>
    <s v="United States"/>
    <x v="77"/>
    <s v="Colorado"/>
    <n v="80906"/>
    <x v="1"/>
    <s v="FUR-FU-10002918"/>
    <x v="0"/>
    <x v="5"/>
    <s v="Eldon ClusterMat Chair Mat with Cordless Antistatic Protection"/>
    <x v="286"/>
    <n v="3"/>
    <n v="0.2"/>
    <n v="-24.564599999999999"/>
    <n v="12"/>
    <n v="4"/>
    <x v="2"/>
    <s v="Dec"/>
    <s v="2014-12"/>
  </r>
  <r>
    <n v="297"/>
    <s v="CA-2014-111451"/>
    <x v="58"/>
    <d v="2014-12-28T00:00:00"/>
    <s v="First Class"/>
    <s v="KL-16555"/>
    <s v="Kelly Lampkin"/>
    <x v="1"/>
    <s v="United States"/>
    <x v="77"/>
    <s v="Colorado"/>
    <n v="80906"/>
    <x v="1"/>
    <s v="OFF-BI-10004593"/>
    <x v="1"/>
    <x v="8"/>
    <s v="Ibico Laser Imprintable Binding System Covers"/>
    <x v="287"/>
    <n v="5"/>
    <n v="0.7"/>
    <n v="-62.88"/>
    <n v="12"/>
    <n v="4"/>
    <x v="2"/>
    <s v="Dec"/>
    <s v="2014-12"/>
  </r>
  <r>
    <n v="298"/>
    <s v="CA-2014-111451"/>
    <x v="58"/>
    <d v="2014-12-28T00:00:00"/>
    <s v="First Class"/>
    <s v="KL-16555"/>
    <s v="Kelly Lampkin"/>
    <x v="1"/>
    <s v="United States"/>
    <x v="77"/>
    <s v="Colorado"/>
    <n v="80906"/>
    <x v="1"/>
    <s v="OFF-FA-10004854"/>
    <x v="1"/>
    <x v="13"/>
    <s v="Vinyl Coated Wire Paper Clips in Organizer Box, 800/Box"/>
    <x v="288"/>
    <n v="3"/>
    <n v="0.2"/>
    <n v="9.2988"/>
    <n v="12"/>
    <n v="4"/>
    <x v="2"/>
    <s v="Dec"/>
    <s v="2014-12"/>
  </r>
  <r>
    <n v="299"/>
    <s v="CA-2016-142545"/>
    <x v="99"/>
    <d v="2016-11-03T00:00:00"/>
    <s v="Standard Class"/>
    <s v="JD-15895"/>
    <s v="Jonathan Doherty"/>
    <x v="1"/>
    <s v="United States"/>
    <x v="78"/>
    <s v="New Jersey"/>
    <n v="7109"/>
    <x v="3"/>
    <s v="OFF-PA-10002105"/>
    <x v="1"/>
    <x v="10"/>
    <s v="Xerox 223"/>
    <x v="56"/>
    <n v="5"/>
    <n v="0"/>
    <n v="15.552"/>
    <n v="10"/>
    <n v="4"/>
    <x v="0"/>
    <s v="Oct"/>
    <s v="2016-10"/>
  </r>
  <r>
    <n v="300"/>
    <s v="CA-2016-142545"/>
    <x v="99"/>
    <d v="2016-11-03T00:00:00"/>
    <s v="Standard Class"/>
    <s v="JD-15895"/>
    <s v="Jonathan Doherty"/>
    <x v="1"/>
    <s v="United States"/>
    <x v="78"/>
    <s v="New Jersey"/>
    <n v="7109"/>
    <x v="3"/>
    <s v="OFF-ST-10002756"/>
    <x v="1"/>
    <x v="4"/>
    <s v="Tennsco Stur-D-Stor Boltless Shelving, 5 Shelves, 24&quot; Deep, Sand"/>
    <x v="289"/>
    <n v="8"/>
    <n v="0"/>
    <n v="10.8248"/>
    <n v="10"/>
    <n v="4"/>
    <x v="0"/>
    <s v="Oct"/>
    <s v="2016-10"/>
  </r>
  <r>
    <n v="301"/>
    <s v="CA-2016-142545"/>
    <x v="99"/>
    <d v="2016-11-03T00:00:00"/>
    <s v="Standard Class"/>
    <s v="JD-15895"/>
    <s v="Jonathan Doherty"/>
    <x v="1"/>
    <s v="United States"/>
    <x v="78"/>
    <s v="New Jersey"/>
    <n v="7109"/>
    <x v="3"/>
    <s v="OFF-PA-10004243"/>
    <x v="1"/>
    <x v="10"/>
    <s v="Xerox 1939"/>
    <x v="290"/>
    <n v="3"/>
    <n v="0"/>
    <n v="27.316800000000001"/>
    <n v="10"/>
    <n v="4"/>
    <x v="0"/>
    <s v="Oct"/>
    <s v="2016-10"/>
  </r>
  <r>
    <n v="302"/>
    <s v="CA-2016-142545"/>
    <x v="99"/>
    <d v="2016-11-03T00:00:00"/>
    <s v="Standard Class"/>
    <s v="JD-15895"/>
    <s v="Jonathan Doherty"/>
    <x v="1"/>
    <s v="United States"/>
    <x v="78"/>
    <s v="New Jersey"/>
    <n v="7109"/>
    <x v="3"/>
    <s v="FUR-FU-10001861"/>
    <x v="0"/>
    <x v="5"/>
    <s v="Floodlight Indoor Halogen Bulbs, 1 Bulb per Pack, 60 Watts"/>
    <x v="291"/>
    <n v="4"/>
    <n v="0"/>
    <n v="38.024000000000001"/>
    <n v="10"/>
    <n v="4"/>
    <x v="0"/>
    <s v="Oct"/>
    <s v="2016-10"/>
  </r>
  <r>
    <n v="303"/>
    <s v="CA-2016-142545"/>
    <x v="99"/>
    <d v="2016-11-03T00:00:00"/>
    <s v="Standard Class"/>
    <s v="JD-15895"/>
    <s v="Jonathan Doherty"/>
    <x v="1"/>
    <s v="United States"/>
    <x v="78"/>
    <s v="New Jersey"/>
    <n v="7109"/>
    <x v="3"/>
    <s v="OFF-BI-10002706"/>
    <x v="1"/>
    <x v="8"/>
    <s v="Avery Premier Heavy-Duty Binder with Round Locking Rings"/>
    <x v="190"/>
    <n v="1"/>
    <n v="0"/>
    <n v="6.5688000000000004"/>
    <n v="10"/>
    <n v="4"/>
    <x v="0"/>
    <s v="Oct"/>
    <s v="2016-10"/>
  </r>
  <r>
    <n v="304"/>
    <s v="US-2017-152380"/>
    <x v="123"/>
    <d v="2017-11-23T00:00:00"/>
    <s v="Standard Class"/>
    <s v="JH-15910"/>
    <s v="Jonathan Howell"/>
    <x v="0"/>
    <s v="United States"/>
    <x v="22"/>
    <s v="Illinois"/>
    <n v="60623"/>
    <x v="2"/>
    <s v="FUR-TA-10002533"/>
    <x v="0"/>
    <x v="3"/>
    <s v="BPI Conference Tables"/>
    <x v="292"/>
    <n v="3"/>
    <n v="0.5"/>
    <n v="-131.44499999999999"/>
    <n v="11"/>
    <n v="4"/>
    <x v="3"/>
    <s v="Nov"/>
    <s v="2017-11"/>
  </r>
  <r>
    <n v="305"/>
    <s v="CA-2015-144253"/>
    <x v="124"/>
    <d v="2015-05-09T00:00:00"/>
    <s v="Second Class"/>
    <s v="AS-10225"/>
    <s v="Alan Schoenberger"/>
    <x v="1"/>
    <s v="United States"/>
    <x v="20"/>
    <s v="New York"/>
    <n v="10024"/>
    <x v="3"/>
    <s v="FUR-FU-10002671"/>
    <x v="0"/>
    <x v="5"/>
    <s v="Electrix 20W Halogen Replacement Bulb for Zoom-In Desk Lamp"/>
    <x v="293"/>
    <n v="2"/>
    <n v="0"/>
    <n v="12.864000000000001"/>
    <n v="5"/>
    <n v="2"/>
    <x v="1"/>
    <s v="May"/>
    <s v="2015-05"/>
  </r>
  <r>
    <n v="306"/>
    <s v="CA-2014-130960"/>
    <x v="125"/>
    <d v="2015-01-04T00:00:00"/>
    <s v="Standard Class"/>
    <s v="KB-16600"/>
    <s v="Ken Brennan"/>
    <x v="1"/>
    <s v="United States"/>
    <x v="79"/>
    <s v="Michigan"/>
    <n v="48180"/>
    <x v="2"/>
    <s v="OFF-AR-10003651"/>
    <x v="1"/>
    <x v="6"/>
    <s v="Newell 350"/>
    <x v="294"/>
    <n v="3"/>
    <n v="0"/>
    <n v="2.8536000000000001"/>
    <n v="12"/>
    <n v="4"/>
    <x v="2"/>
    <s v="Dec"/>
    <s v="2014-12"/>
  </r>
  <r>
    <n v="307"/>
    <s v="CA-2014-111003"/>
    <x v="106"/>
    <d v="2014-06-06T00:00:00"/>
    <s v="Standard Class"/>
    <s v="CR-12625"/>
    <s v="Corey Roper"/>
    <x v="2"/>
    <s v="United States"/>
    <x v="80"/>
    <s v="New Jersey"/>
    <n v="8701"/>
    <x v="3"/>
    <s v="OFF-BI-10001072"/>
    <x v="1"/>
    <x v="8"/>
    <s v="GBC Clear Cover, 8-1/2 x 11, unpunched, 25 covers per pack"/>
    <x v="295"/>
    <n v="3"/>
    <n v="0"/>
    <n v="20.9208"/>
    <n v="6"/>
    <n v="2"/>
    <x v="2"/>
    <s v="Jun"/>
    <s v="2014-06"/>
  </r>
  <r>
    <n v="308"/>
    <s v="CA-2014-111003"/>
    <x v="106"/>
    <d v="2014-06-06T00:00:00"/>
    <s v="Standard Class"/>
    <s v="CR-12625"/>
    <s v="Corey Roper"/>
    <x v="2"/>
    <s v="United States"/>
    <x v="80"/>
    <s v="New Jersey"/>
    <n v="8701"/>
    <x v="3"/>
    <s v="OFF-AR-10002135"/>
    <x v="1"/>
    <x v="6"/>
    <s v="Boston Heavy-Duty Trimline Electric Pencil Sharpeners"/>
    <x v="296"/>
    <n v="6"/>
    <n v="0"/>
    <n v="83.867999999999995"/>
    <n v="6"/>
    <n v="2"/>
    <x v="2"/>
    <s v="Jun"/>
    <s v="2014-06"/>
  </r>
  <r>
    <n v="309"/>
    <s v="CA-2017-126774"/>
    <x v="4"/>
    <d v="2017-04-17T00:00:00"/>
    <s v="First Class"/>
    <s v="SH-20395"/>
    <s v="Shahid Hopkins"/>
    <x v="0"/>
    <s v="United States"/>
    <x v="81"/>
    <s v="Virginia"/>
    <n v="22204"/>
    <x v="0"/>
    <s v="OFF-AR-10002804"/>
    <x v="1"/>
    <x v="6"/>
    <s v="Faber Castell Col-Erase Pencils"/>
    <x v="297"/>
    <n v="1"/>
    <n v="0"/>
    <n v="2.0049000000000001"/>
    <n v="4"/>
    <n v="2"/>
    <x v="3"/>
    <s v="Apr"/>
    <s v="2017-04"/>
  </r>
  <r>
    <n v="310"/>
    <s v="CA-2016-142902"/>
    <x v="126"/>
    <d v="2016-09-14T00:00:00"/>
    <s v="Second Class"/>
    <s v="BP-11185"/>
    <s v="Ben Peterman"/>
    <x v="1"/>
    <s v="United States"/>
    <x v="82"/>
    <s v="Colorado"/>
    <n v="80004"/>
    <x v="1"/>
    <s v="FUR-FU-10001918"/>
    <x v="0"/>
    <x v="5"/>
    <s v="C-Line Cubicle Keepers Polyproplyene Holder With Velcro Backings"/>
    <x v="298"/>
    <n v="4"/>
    <n v="0.2"/>
    <n v="3.5948000000000002"/>
    <n v="9"/>
    <n v="3"/>
    <x v="0"/>
    <s v="Sep"/>
    <s v="2016-09"/>
  </r>
  <r>
    <n v="311"/>
    <s v="CA-2016-142902"/>
    <x v="126"/>
    <d v="2016-09-14T00:00:00"/>
    <s v="Second Class"/>
    <s v="BP-11185"/>
    <s v="Ben Peterman"/>
    <x v="1"/>
    <s v="United States"/>
    <x v="82"/>
    <s v="Colorado"/>
    <n v="80004"/>
    <x v="1"/>
    <s v="FUR-CH-10004086"/>
    <x v="0"/>
    <x v="1"/>
    <s v="Hon 4070 Series Pagoda Armless Upholstered Stacking Chairs"/>
    <x v="299"/>
    <n v="2"/>
    <n v="0.2"/>
    <n v="52.511400000000002"/>
    <n v="9"/>
    <n v="3"/>
    <x v="0"/>
    <s v="Sep"/>
    <s v="2016-09"/>
  </r>
  <r>
    <n v="312"/>
    <s v="CA-2016-142902"/>
    <x v="126"/>
    <d v="2016-09-14T00:00:00"/>
    <s v="Second Class"/>
    <s v="BP-11185"/>
    <s v="Ben Peterman"/>
    <x v="1"/>
    <s v="United States"/>
    <x v="82"/>
    <s v="Colorado"/>
    <n v="80004"/>
    <x v="1"/>
    <s v="FUR-FU-10001756"/>
    <x v="0"/>
    <x v="5"/>
    <s v="Eldon Expressions Desk Accessory, Wood Photo Frame, Mahogany"/>
    <x v="300"/>
    <n v="1"/>
    <n v="0.2"/>
    <n v="1.7136"/>
    <n v="9"/>
    <n v="3"/>
    <x v="0"/>
    <s v="Sep"/>
    <s v="2016-09"/>
  </r>
  <r>
    <n v="313"/>
    <s v="CA-2016-142902"/>
    <x v="126"/>
    <d v="2016-09-14T00:00:00"/>
    <s v="Second Class"/>
    <s v="BP-11185"/>
    <s v="Ben Peterman"/>
    <x v="1"/>
    <s v="United States"/>
    <x v="82"/>
    <s v="Colorado"/>
    <n v="80004"/>
    <x v="1"/>
    <s v="OFF-LA-10000634"/>
    <x v="1"/>
    <x v="2"/>
    <s v="Avery 509"/>
    <x v="301"/>
    <n v="3"/>
    <n v="0.2"/>
    <n v="2.0358000000000001"/>
    <n v="9"/>
    <n v="3"/>
    <x v="0"/>
    <s v="Sep"/>
    <s v="2016-09"/>
  </r>
  <r>
    <n v="314"/>
    <s v="CA-2014-120887"/>
    <x v="127"/>
    <d v="2014-10-03T00:00:00"/>
    <s v="Standard Class"/>
    <s v="TS-21205"/>
    <s v="Thomas Seio"/>
    <x v="1"/>
    <s v="United States"/>
    <x v="83"/>
    <s v="New Jersey"/>
    <n v="7601"/>
    <x v="3"/>
    <s v="FUR-FU-10001588"/>
    <x v="0"/>
    <x v="5"/>
    <s v="Deflect-o SuperTray Unbreakable Stackable Tray, Letter, Black"/>
    <x v="302"/>
    <n v="3"/>
    <n v="0"/>
    <n v="37.642200000000003"/>
    <n v="9"/>
    <n v="3"/>
    <x v="2"/>
    <s v="Sep"/>
    <s v="2014-09"/>
  </r>
  <r>
    <n v="315"/>
    <s v="CA-2014-167850"/>
    <x v="128"/>
    <d v="2014-08-16T00:00:00"/>
    <s v="Standard Class"/>
    <s v="AG-10525"/>
    <s v="Andy Gerbode"/>
    <x v="1"/>
    <s v="United States"/>
    <x v="84"/>
    <s v="Florida"/>
    <n v="33710"/>
    <x v="0"/>
    <s v="TEC-PH-10002398"/>
    <x v="2"/>
    <x v="7"/>
    <s v="AT&amp;T 1070 Corded Phone"/>
    <x v="303"/>
    <n v="2"/>
    <n v="0.2"/>
    <n v="22.297999999999998"/>
    <n v="8"/>
    <n v="3"/>
    <x v="2"/>
    <s v="Aug"/>
    <s v="2014-08"/>
  </r>
  <r>
    <n v="316"/>
    <s v="CA-2014-167850"/>
    <x v="128"/>
    <d v="2014-08-16T00:00:00"/>
    <s v="Standard Class"/>
    <s v="AG-10525"/>
    <s v="Andy Gerbode"/>
    <x v="1"/>
    <s v="United States"/>
    <x v="84"/>
    <s v="Florida"/>
    <n v="33710"/>
    <x v="0"/>
    <s v="OFF-PA-10001937"/>
    <x v="1"/>
    <x v="10"/>
    <s v="Xerox 21"/>
    <x v="12"/>
    <n v="3"/>
    <n v="0.2"/>
    <n v="5.4432"/>
    <n v="8"/>
    <n v="3"/>
    <x v="2"/>
    <s v="Aug"/>
    <s v="2014-08"/>
  </r>
  <r>
    <n v="317"/>
    <s v="CA-2014-164259"/>
    <x v="129"/>
    <d v="2014-12-30T00:00:00"/>
    <s v="First Class"/>
    <s v="SP-20860"/>
    <s v="Sung Pak"/>
    <x v="1"/>
    <s v="United States"/>
    <x v="10"/>
    <s v="Pennsylvania"/>
    <n v="19143"/>
    <x v="3"/>
    <s v="OFF-AR-10003373"/>
    <x v="1"/>
    <x v="6"/>
    <s v="Boston School Pro Electric Pencil Sharpener, 1670"/>
    <x v="304"/>
    <n v="4"/>
    <n v="0.2"/>
    <n v="8.6744000000000003"/>
    <n v="12"/>
    <n v="4"/>
    <x v="2"/>
    <s v="Dec"/>
    <s v="2014-12"/>
  </r>
  <r>
    <n v="318"/>
    <s v="CA-2014-164973"/>
    <x v="130"/>
    <d v="2014-11-09T00:00:00"/>
    <s v="Standard Class"/>
    <s v="NM-18445"/>
    <s v="Nathan Mautz"/>
    <x v="2"/>
    <s v="United States"/>
    <x v="20"/>
    <s v="New York"/>
    <n v="10024"/>
    <x v="3"/>
    <s v="FUR-CH-10002602"/>
    <x v="0"/>
    <x v="1"/>
    <s v="DMI Arturo Collection Mission-style Design Wood Chair"/>
    <x v="305"/>
    <n v="1"/>
    <n v="0.1"/>
    <n v="24.1568"/>
    <n v="11"/>
    <n v="4"/>
    <x v="2"/>
    <s v="Nov"/>
    <s v="2014-11"/>
  </r>
  <r>
    <n v="319"/>
    <s v="CA-2014-164973"/>
    <x v="130"/>
    <d v="2014-11-09T00:00:00"/>
    <s v="Standard Class"/>
    <s v="NM-18445"/>
    <s v="Nathan Mautz"/>
    <x v="2"/>
    <s v="United States"/>
    <x v="20"/>
    <s v="New York"/>
    <n v="10024"/>
    <x v="3"/>
    <s v="TEC-MA-10002927"/>
    <x v="2"/>
    <x v="15"/>
    <s v="Canon imageCLASS MF7460 Monochrome Digital Laser Multifunction Copier"/>
    <x v="306"/>
    <n v="2"/>
    <n v="0"/>
    <n v="1995.99"/>
    <n v="11"/>
    <n v="4"/>
    <x v="2"/>
    <s v="Nov"/>
    <s v="2014-11"/>
  </r>
  <r>
    <n v="320"/>
    <s v="CA-2014-164973"/>
    <x v="130"/>
    <d v="2014-11-09T00:00:00"/>
    <s v="Standard Class"/>
    <s v="NM-18445"/>
    <s v="Nathan Mautz"/>
    <x v="2"/>
    <s v="United States"/>
    <x v="20"/>
    <s v="New York"/>
    <n v="10024"/>
    <x v="3"/>
    <s v="TEC-PH-10004093"/>
    <x v="2"/>
    <x v="7"/>
    <s v="Panasonic Kx-TS550"/>
    <x v="307"/>
    <n v="6"/>
    <n v="0"/>
    <n v="80.022599999999997"/>
    <n v="11"/>
    <n v="4"/>
    <x v="2"/>
    <s v="Nov"/>
    <s v="2014-11"/>
  </r>
  <r>
    <n v="321"/>
    <s v="CA-2014-164973"/>
    <x v="130"/>
    <d v="2014-11-09T00:00:00"/>
    <s v="Standard Class"/>
    <s v="NM-18445"/>
    <s v="Nathan Mautz"/>
    <x v="2"/>
    <s v="United States"/>
    <x v="20"/>
    <s v="New York"/>
    <n v="10024"/>
    <x v="3"/>
    <s v="TEC-AC-10000892"/>
    <x v="2"/>
    <x v="11"/>
    <s v="NETGEAR N750 Dual Band Wi-Fi Gigabit Router"/>
    <x v="308"/>
    <n v="4"/>
    <n v="0"/>
    <n v="129.6"/>
    <n v="11"/>
    <n v="4"/>
    <x v="2"/>
    <s v="Nov"/>
    <s v="2014-11"/>
  </r>
  <r>
    <n v="322"/>
    <s v="CA-2014-164973"/>
    <x v="130"/>
    <d v="2014-11-09T00:00:00"/>
    <s v="Standard Class"/>
    <s v="NM-18445"/>
    <s v="Nathan Mautz"/>
    <x v="2"/>
    <s v="United States"/>
    <x v="20"/>
    <s v="New York"/>
    <n v="10024"/>
    <x v="3"/>
    <s v="OFF-ST-10002974"/>
    <x v="1"/>
    <x v="4"/>
    <s v="Trav-L-File Heavy-Duty Shuttle II, Black"/>
    <x v="309"/>
    <n v="1"/>
    <n v="0"/>
    <n v="13.071"/>
    <n v="11"/>
    <n v="4"/>
    <x v="2"/>
    <s v="Nov"/>
    <s v="2014-11"/>
  </r>
  <r>
    <n v="323"/>
    <s v="CA-2014-156601"/>
    <x v="111"/>
    <d v="2014-09-24T00:00:00"/>
    <s v="Standard Class"/>
    <s v="FA-14230"/>
    <s v="Frank Atkinson"/>
    <x v="1"/>
    <s v="United States"/>
    <x v="85"/>
    <s v="California"/>
    <n v="90805"/>
    <x v="1"/>
    <s v="OFF-FA-10000624"/>
    <x v="1"/>
    <x v="13"/>
    <s v="OIC Binder Clips"/>
    <x v="181"/>
    <n v="2"/>
    <n v="0"/>
    <n v="3.58"/>
    <n v="9"/>
    <n v="3"/>
    <x v="2"/>
    <s v="Sep"/>
    <s v="2014-09"/>
  </r>
  <r>
    <n v="324"/>
    <s v="CA-2016-162138"/>
    <x v="131"/>
    <d v="2016-04-27T00:00:00"/>
    <s v="Standard Class"/>
    <s v="GK-14620"/>
    <s v="Grace Kelly"/>
    <x v="1"/>
    <s v="United States"/>
    <x v="86"/>
    <s v="California"/>
    <n v="92345"/>
    <x v="1"/>
    <s v="OFF-BI-10004593"/>
    <x v="1"/>
    <x v="8"/>
    <s v="Ibico Laser Imprintable Binding System Covers"/>
    <x v="310"/>
    <n v="6"/>
    <n v="0.2"/>
    <n v="81.744"/>
    <n v="4"/>
    <n v="2"/>
    <x v="0"/>
    <s v="Apr"/>
    <s v="2016-04"/>
  </r>
  <r>
    <n v="325"/>
    <s v="CA-2016-162138"/>
    <x v="131"/>
    <d v="2016-04-27T00:00:00"/>
    <s v="Standard Class"/>
    <s v="GK-14620"/>
    <s v="Grace Kelly"/>
    <x v="1"/>
    <s v="United States"/>
    <x v="86"/>
    <s v="California"/>
    <n v="92345"/>
    <x v="1"/>
    <s v="TEC-AC-10001908"/>
    <x v="2"/>
    <x v="11"/>
    <s v="Logitech Wireless Headset h800"/>
    <x v="311"/>
    <n v="1"/>
    <n v="0"/>
    <n v="34.996499999999997"/>
    <n v="4"/>
    <n v="2"/>
    <x v="0"/>
    <s v="Apr"/>
    <s v="2016-04"/>
  </r>
  <r>
    <n v="326"/>
    <s v="CA-2017-153339"/>
    <x v="132"/>
    <d v="2017-11-05T00:00:00"/>
    <s v="Second Class"/>
    <s v="DJ-13510"/>
    <s v="Don Jones"/>
    <x v="1"/>
    <s v="United States"/>
    <x v="87"/>
    <s v="Tennessee"/>
    <n v="37130"/>
    <x v="0"/>
    <s v="FUR-FU-10001967"/>
    <x v="0"/>
    <x v="5"/>
    <s v="Telescoping Adjustable Floor Lamp"/>
    <x v="312"/>
    <n v="1"/>
    <n v="0.2"/>
    <n v="0.99950000000000006"/>
    <n v="11"/>
    <n v="4"/>
    <x v="3"/>
    <s v="Nov"/>
    <s v="2017-11"/>
  </r>
  <r>
    <n v="327"/>
    <s v="US-2016-141544"/>
    <x v="133"/>
    <d v="2016-09-01T00:00:00"/>
    <s v="First Class"/>
    <s v="PO-18850"/>
    <s v="Patrick O'Brill"/>
    <x v="0"/>
    <s v="United States"/>
    <x v="10"/>
    <s v="Pennsylvania"/>
    <n v="19143"/>
    <x v="3"/>
    <s v="TEC-PH-10003645"/>
    <x v="2"/>
    <x v="7"/>
    <s v="Aastra 57i VoIP phone"/>
    <x v="313"/>
    <n v="3"/>
    <n v="0.4"/>
    <n v="-67.876199999999997"/>
    <n v="8"/>
    <n v="3"/>
    <x v="0"/>
    <s v="Aug"/>
    <s v="2016-08"/>
  </r>
  <r>
    <n v="328"/>
    <s v="US-2016-141544"/>
    <x v="133"/>
    <d v="2016-09-01T00:00:00"/>
    <s v="First Class"/>
    <s v="PO-18850"/>
    <s v="Patrick O'Brill"/>
    <x v="0"/>
    <s v="United States"/>
    <x v="10"/>
    <s v="Pennsylvania"/>
    <n v="19143"/>
    <x v="3"/>
    <s v="OFF-ST-10000675"/>
    <x v="1"/>
    <x v="4"/>
    <s v="File Shuttle II and Handi-File, Black"/>
    <x v="314"/>
    <n v="2"/>
    <n v="0.2"/>
    <n v="3.3889999999999998"/>
    <n v="8"/>
    <n v="3"/>
    <x v="0"/>
    <s v="Aug"/>
    <s v="2016-08"/>
  </r>
  <r>
    <n v="329"/>
    <s v="US-2016-141544"/>
    <x v="133"/>
    <d v="2016-09-01T00:00:00"/>
    <s v="First Class"/>
    <s v="PO-18850"/>
    <s v="Patrick O'Brill"/>
    <x v="0"/>
    <s v="United States"/>
    <x v="10"/>
    <s v="Pennsylvania"/>
    <n v="19143"/>
    <x v="3"/>
    <s v="FUR-CH-10003312"/>
    <x v="0"/>
    <x v="1"/>
    <s v="Hon 2090 “Pillow Soft” Series Mid Back Swivel/Tilt Chairs"/>
    <x v="315"/>
    <n v="4"/>
    <n v="0.3"/>
    <n v="-258.5016"/>
    <n v="8"/>
    <n v="3"/>
    <x v="0"/>
    <s v="Aug"/>
    <s v="2016-08"/>
  </r>
  <r>
    <n v="330"/>
    <s v="US-2016-141544"/>
    <x v="133"/>
    <d v="2016-09-01T00:00:00"/>
    <s v="First Class"/>
    <s v="PO-18850"/>
    <s v="Patrick O'Brill"/>
    <x v="0"/>
    <s v="United States"/>
    <x v="10"/>
    <s v="Pennsylvania"/>
    <n v="19143"/>
    <x v="3"/>
    <s v="OFF-LA-10001074"/>
    <x v="1"/>
    <x v="2"/>
    <s v="Round Specialty Laser Printer Labels"/>
    <x v="316"/>
    <n v="10"/>
    <n v="0.2"/>
    <n v="33.831000000000003"/>
    <n v="8"/>
    <n v="3"/>
    <x v="0"/>
    <s v="Aug"/>
    <s v="2016-08"/>
  </r>
  <r>
    <n v="331"/>
    <s v="US-2016-141544"/>
    <x v="133"/>
    <d v="2016-09-01T00:00:00"/>
    <s v="First Class"/>
    <s v="PO-18850"/>
    <s v="Patrick O'Brill"/>
    <x v="0"/>
    <s v="United States"/>
    <x v="10"/>
    <s v="Pennsylvania"/>
    <n v="19143"/>
    <x v="3"/>
    <s v="OFF-BI-10001524"/>
    <x v="1"/>
    <x v="8"/>
    <s v="GBC Premium Transparent Covers with Diagonal Lined Pattern"/>
    <x v="317"/>
    <n v="6"/>
    <n v="0.7"/>
    <n v="-27.6936"/>
    <n v="8"/>
    <n v="3"/>
    <x v="0"/>
    <s v="Aug"/>
    <s v="2016-08"/>
  </r>
  <r>
    <n v="332"/>
    <s v="US-2016-150147"/>
    <x v="134"/>
    <d v="2016-04-29T00:00:00"/>
    <s v="Second Class"/>
    <s v="JL-15850"/>
    <s v="John Lucas"/>
    <x v="0"/>
    <s v="United States"/>
    <x v="10"/>
    <s v="Pennsylvania"/>
    <n v="19134"/>
    <x v="3"/>
    <s v="TEC-PH-10004614"/>
    <x v="2"/>
    <x v="7"/>
    <s v="AT&amp;T 841000 Phone"/>
    <x v="137"/>
    <n v="2"/>
    <n v="0.4"/>
    <n v="-20.7"/>
    <n v="4"/>
    <n v="2"/>
    <x v="0"/>
    <s v="Apr"/>
    <s v="2016-04"/>
  </r>
  <r>
    <n v="333"/>
    <s v="US-2016-150147"/>
    <x v="134"/>
    <d v="2016-04-29T00:00:00"/>
    <s v="Second Class"/>
    <s v="JL-15850"/>
    <s v="John Lucas"/>
    <x v="0"/>
    <s v="United States"/>
    <x v="10"/>
    <s v="Pennsylvania"/>
    <n v="19134"/>
    <x v="3"/>
    <s v="OFF-BI-10001153"/>
    <x v="1"/>
    <x v="8"/>
    <s v="Ibico Recycled Grain-Textured Covers"/>
    <x v="318"/>
    <n v="2"/>
    <n v="0.7"/>
    <n v="-13.816000000000001"/>
    <n v="4"/>
    <n v="2"/>
    <x v="0"/>
    <s v="Apr"/>
    <s v="2016-04"/>
  </r>
  <r>
    <n v="334"/>
    <s v="US-2016-150147"/>
    <x v="134"/>
    <d v="2016-04-29T00:00:00"/>
    <s v="Second Class"/>
    <s v="JL-15850"/>
    <s v="John Lucas"/>
    <x v="0"/>
    <s v="United States"/>
    <x v="10"/>
    <s v="Pennsylvania"/>
    <n v="19134"/>
    <x v="3"/>
    <s v="OFF-BI-10001982"/>
    <x v="1"/>
    <x v="8"/>
    <s v="Wilson Jones Custom Binder Spines &amp; Labels"/>
    <x v="319"/>
    <n v="3"/>
    <n v="0.7"/>
    <n v="-3.4272"/>
    <n v="4"/>
    <n v="2"/>
    <x v="0"/>
    <s v="Apr"/>
    <s v="2016-04"/>
  </r>
  <r>
    <n v="335"/>
    <s v="CA-2015-137946"/>
    <x v="135"/>
    <d v="2015-09-04T00:00:00"/>
    <s v="Second Class"/>
    <s v="DB-13615"/>
    <s v="Doug Bickford"/>
    <x v="0"/>
    <s v="United States"/>
    <x v="1"/>
    <s v="California"/>
    <n v="90045"/>
    <x v="1"/>
    <s v="OFF-BI-10001922"/>
    <x v="1"/>
    <x v="8"/>
    <s v="Storex Dura Pro Binders"/>
    <x v="320"/>
    <n v="1"/>
    <n v="0.2"/>
    <n v="1.6037999999999999"/>
    <n v="9"/>
    <n v="3"/>
    <x v="1"/>
    <s v="Sep"/>
    <s v="2015-09"/>
  </r>
  <r>
    <n v="336"/>
    <s v="CA-2015-137946"/>
    <x v="135"/>
    <d v="2015-09-04T00:00:00"/>
    <s v="Second Class"/>
    <s v="DB-13615"/>
    <s v="Doug Bickford"/>
    <x v="0"/>
    <s v="United States"/>
    <x v="1"/>
    <s v="California"/>
    <n v="90045"/>
    <x v="1"/>
    <s v="TEC-CO-10001449"/>
    <x v="2"/>
    <x v="16"/>
    <s v="Hewlett Packard LaserJet 3310 Copier"/>
    <x v="321"/>
    <n v="2"/>
    <n v="0.2"/>
    <n v="335.99439999999998"/>
    <n v="9"/>
    <n v="3"/>
    <x v="1"/>
    <s v="Sep"/>
    <s v="2015-09"/>
  </r>
  <r>
    <n v="337"/>
    <s v="CA-2015-137946"/>
    <x v="135"/>
    <d v="2015-09-04T00:00:00"/>
    <s v="Second Class"/>
    <s v="DB-13615"/>
    <s v="Doug Bickford"/>
    <x v="0"/>
    <s v="United States"/>
    <x v="1"/>
    <s v="California"/>
    <n v="90045"/>
    <x v="1"/>
    <s v="OFF-BI-10004140"/>
    <x v="1"/>
    <x v="8"/>
    <s v="Avery Non-Stick Binders"/>
    <x v="322"/>
    <n v="4"/>
    <n v="0.2"/>
    <n v="4.49"/>
    <n v="9"/>
    <n v="3"/>
    <x v="1"/>
    <s v="Sep"/>
    <s v="2015-09"/>
  </r>
  <r>
    <n v="338"/>
    <s v="CA-2014-129924"/>
    <x v="136"/>
    <d v="2014-07-17T00:00:00"/>
    <s v="Standard Class"/>
    <s v="AC-10420"/>
    <s v="Alyssa Crouse"/>
    <x v="1"/>
    <s v="United States"/>
    <x v="8"/>
    <s v="California"/>
    <n v="94122"/>
    <x v="1"/>
    <s v="OFF-BI-10003314"/>
    <x v="1"/>
    <x v="8"/>
    <s v="Tuff Stuff Recycled Round Ring Binders"/>
    <x v="323"/>
    <n v="2"/>
    <n v="0.2"/>
    <n v="2.7955999999999999"/>
    <n v="7"/>
    <n v="3"/>
    <x v="2"/>
    <s v="Jul"/>
    <s v="2014-07"/>
  </r>
  <r>
    <n v="339"/>
    <s v="CA-2014-129924"/>
    <x v="136"/>
    <d v="2014-07-17T00:00:00"/>
    <s v="Standard Class"/>
    <s v="AC-10420"/>
    <s v="Alyssa Crouse"/>
    <x v="1"/>
    <s v="United States"/>
    <x v="8"/>
    <s v="California"/>
    <n v="94122"/>
    <x v="1"/>
    <s v="FUR-TA-10004575"/>
    <x v="0"/>
    <x v="3"/>
    <s v="Hon 5100 Series Wood Tables"/>
    <x v="324"/>
    <n v="3"/>
    <n v="0.2"/>
    <n v="-17.4588"/>
    <n v="7"/>
    <n v="3"/>
    <x v="2"/>
    <s v="Jul"/>
    <s v="2014-07"/>
  </r>
  <r>
    <n v="340"/>
    <s v="CA-2015-128167"/>
    <x v="137"/>
    <d v="2015-06-26T00:00:00"/>
    <s v="Second Class"/>
    <s v="KL-16645"/>
    <s v="Ken Lonsdale"/>
    <x v="0"/>
    <s v="United States"/>
    <x v="88"/>
    <s v="Utah"/>
    <n v="84041"/>
    <x v="1"/>
    <s v="OFF-FA-10000490"/>
    <x v="1"/>
    <x v="13"/>
    <s v="OIC Binder Clips, Mini, 1/4&quot; Capacity, Black"/>
    <x v="325"/>
    <n v="4"/>
    <n v="0"/>
    <n v="2.3311999999999999"/>
    <n v="6"/>
    <n v="2"/>
    <x v="1"/>
    <s v="Jun"/>
    <s v="2015-06"/>
  </r>
  <r>
    <n v="341"/>
    <s v="CA-2014-122336"/>
    <x v="138"/>
    <d v="2014-04-17T00:00:00"/>
    <s v="Second Class"/>
    <s v="JD-15895"/>
    <s v="Jonathan Doherty"/>
    <x v="1"/>
    <s v="United States"/>
    <x v="10"/>
    <s v="Pennsylvania"/>
    <n v="19140"/>
    <x v="3"/>
    <s v="OFF-AR-10000122"/>
    <x v="1"/>
    <x v="6"/>
    <s v="Newell 314"/>
    <x v="326"/>
    <n v="4"/>
    <n v="0.2"/>
    <n v="1.1160000000000001"/>
    <n v="4"/>
    <n v="2"/>
    <x v="2"/>
    <s v="Apr"/>
    <s v="2014-04"/>
  </r>
  <r>
    <n v="342"/>
    <s v="CA-2014-122336"/>
    <x v="138"/>
    <d v="2014-04-17T00:00:00"/>
    <s v="Second Class"/>
    <s v="JD-15895"/>
    <s v="Jonathan Doherty"/>
    <x v="1"/>
    <s v="United States"/>
    <x v="10"/>
    <s v="Pennsylvania"/>
    <n v="19140"/>
    <x v="3"/>
    <s v="OFF-BI-10003656"/>
    <x v="1"/>
    <x v="8"/>
    <s v="Fellowes PB200 Plastic Comb Binding Machine"/>
    <x v="327"/>
    <n v="10"/>
    <n v="0.7"/>
    <n v="-407.976"/>
    <n v="4"/>
    <n v="2"/>
    <x v="2"/>
    <s v="Apr"/>
    <s v="2014-04"/>
  </r>
  <r>
    <n v="343"/>
    <s v="CA-2014-122336"/>
    <x v="138"/>
    <d v="2014-04-17T00:00:00"/>
    <s v="Second Class"/>
    <s v="JD-15895"/>
    <s v="Jonathan Doherty"/>
    <x v="1"/>
    <s v="United States"/>
    <x v="10"/>
    <s v="Pennsylvania"/>
    <n v="19140"/>
    <x v="3"/>
    <s v="OFF-FA-10002780"/>
    <x v="1"/>
    <x v="13"/>
    <s v="Staples"/>
    <x v="328"/>
    <n v="13"/>
    <n v="0.2"/>
    <n v="10.0724"/>
    <n v="4"/>
    <n v="2"/>
    <x v="2"/>
    <s v="Apr"/>
    <s v="2014-04"/>
  </r>
  <r>
    <n v="344"/>
    <s v="CA-2014-122336"/>
    <x v="138"/>
    <d v="2014-04-17T00:00:00"/>
    <s v="Second Class"/>
    <s v="JD-15895"/>
    <s v="Jonathan Doherty"/>
    <x v="1"/>
    <s v="United States"/>
    <x v="10"/>
    <s v="Pennsylvania"/>
    <n v="19140"/>
    <x v="3"/>
    <s v="TEC-PH-10000702"/>
    <x v="2"/>
    <x v="7"/>
    <s v="Square Credit Card Reader, 4 1/2&quot; x 4 1/2&quot; x 1&quot;, White"/>
    <x v="329"/>
    <n v="12"/>
    <n v="0.4"/>
    <n v="8.3916000000000004"/>
    <n v="4"/>
    <n v="2"/>
    <x v="2"/>
    <s v="Apr"/>
    <s v="2014-04"/>
  </r>
  <r>
    <n v="345"/>
    <s v="US-2015-120712"/>
    <x v="139"/>
    <d v="2015-12-24T00:00:00"/>
    <s v="Standard Class"/>
    <s v="CS-12130"/>
    <s v="Chad Sievert"/>
    <x v="0"/>
    <s v="United States"/>
    <x v="89"/>
    <s v="Texas"/>
    <n v="78745"/>
    <x v="2"/>
    <s v="OFF-ST-10000107"/>
    <x v="1"/>
    <x v="4"/>
    <s v="Fellowes Super Stor/Drawer"/>
    <x v="330"/>
    <n v="4"/>
    <n v="0.2"/>
    <n v="-2.2200000000000002"/>
    <n v="12"/>
    <n v="4"/>
    <x v="1"/>
    <s v="Dec"/>
    <s v="2015-12"/>
  </r>
  <r>
    <n v="346"/>
    <s v="CA-2017-169901"/>
    <x v="140"/>
    <d v="2017-06-19T00:00:00"/>
    <s v="Standard Class"/>
    <s v="CC-12550"/>
    <s v="Clay Cheatham"/>
    <x v="0"/>
    <s v="United States"/>
    <x v="8"/>
    <s v="California"/>
    <n v="94122"/>
    <x v="1"/>
    <s v="TEC-PH-10002293"/>
    <x v="2"/>
    <x v="7"/>
    <s v="Anker 36W 4-Port USB Wall Charger Travel Power Adapter for iPhone 5s 5c 5"/>
    <x v="331"/>
    <n v="3"/>
    <n v="0.2"/>
    <n v="4.7976000000000001"/>
    <n v="6"/>
    <n v="2"/>
    <x v="3"/>
    <s v="Jun"/>
    <s v="2017-06"/>
  </r>
  <r>
    <n v="347"/>
    <s v="CA-2017-134306"/>
    <x v="141"/>
    <d v="2017-07-12T00:00:00"/>
    <s v="Standard Class"/>
    <s v="TD-20995"/>
    <s v="Tamara Dahlen"/>
    <x v="0"/>
    <s v="United States"/>
    <x v="90"/>
    <s v="Massachusetts"/>
    <n v="1852"/>
    <x v="3"/>
    <s v="OFF-AR-10004027"/>
    <x v="1"/>
    <x v="6"/>
    <s v="Binney &amp; Smith inkTank Erasable Desk Highlighter, Chisel Tip, Yellow, 12/Box"/>
    <x v="261"/>
    <n v="3"/>
    <n v="0"/>
    <n v="3.0996000000000001"/>
    <n v="7"/>
    <n v="3"/>
    <x v="3"/>
    <s v="Jul"/>
    <s v="2017-07"/>
  </r>
  <r>
    <n v="348"/>
    <s v="CA-2017-134306"/>
    <x v="141"/>
    <d v="2017-07-12T00:00:00"/>
    <s v="Standard Class"/>
    <s v="TD-20995"/>
    <s v="Tamara Dahlen"/>
    <x v="0"/>
    <s v="United States"/>
    <x v="90"/>
    <s v="Massachusetts"/>
    <n v="1852"/>
    <x v="3"/>
    <s v="OFF-PA-10000249"/>
    <x v="1"/>
    <x v="10"/>
    <s v="Easy-staple paper"/>
    <x v="332"/>
    <n v="2"/>
    <n v="0"/>
    <n v="11.543200000000001"/>
    <n v="7"/>
    <n v="3"/>
    <x v="3"/>
    <s v="Jul"/>
    <s v="2017-07"/>
  </r>
  <r>
    <n v="349"/>
    <s v="CA-2017-134306"/>
    <x v="141"/>
    <d v="2017-07-12T00:00:00"/>
    <s v="Standard Class"/>
    <s v="TD-20995"/>
    <s v="Tamara Dahlen"/>
    <x v="0"/>
    <s v="United States"/>
    <x v="90"/>
    <s v="Massachusetts"/>
    <n v="1852"/>
    <x v="3"/>
    <s v="OFF-AR-10001374"/>
    <x v="1"/>
    <x v="6"/>
    <s v="BIC Brite Liner Highlighters, Chisel Tip"/>
    <x v="91"/>
    <n v="2"/>
    <n v="0"/>
    <n v="4.1471999999999998"/>
    <n v="7"/>
    <n v="3"/>
    <x v="3"/>
    <s v="Jul"/>
    <s v="2017-07"/>
  </r>
  <r>
    <n v="350"/>
    <s v="CA-2016-129714"/>
    <x v="142"/>
    <d v="2016-09-03T00:00:00"/>
    <s v="First Class"/>
    <s v="AB-10060"/>
    <s v="Adam Bellavance"/>
    <x v="2"/>
    <s v="United States"/>
    <x v="20"/>
    <s v="New York"/>
    <n v="10009"/>
    <x v="3"/>
    <s v="TEC-AC-10000290"/>
    <x v="2"/>
    <x v="11"/>
    <s v="Sabrent 4-Port USB 2.0 Hub"/>
    <x v="333"/>
    <n v="1"/>
    <n v="0"/>
    <n v="2.3086000000000002"/>
    <n v="9"/>
    <n v="3"/>
    <x v="0"/>
    <s v="Sep"/>
    <s v="2016-09"/>
  </r>
  <r>
    <n v="351"/>
    <s v="CA-2016-129714"/>
    <x v="142"/>
    <d v="2016-09-03T00:00:00"/>
    <s v="First Class"/>
    <s v="AB-10060"/>
    <s v="Adam Bellavance"/>
    <x v="2"/>
    <s v="United States"/>
    <x v="20"/>
    <s v="New York"/>
    <n v="10009"/>
    <x v="3"/>
    <s v="OFF-PA-10001970"/>
    <x v="1"/>
    <x v="10"/>
    <s v="Xerox 1881"/>
    <x v="332"/>
    <n v="2"/>
    <n v="0"/>
    <n v="11.543200000000001"/>
    <n v="9"/>
    <n v="3"/>
    <x v="0"/>
    <s v="Sep"/>
    <s v="2016-09"/>
  </r>
  <r>
    <n v="352"/>
    <s v="CA-2016-129714"/>
    <x v="142"/>
    <d v="2016-09-03T00:00:00"/>
    <s v="First Class"/>
    <s v="AB-10060"/>
    <s v="Adam Bellavance"/>
    <x v="2"/>
    <s v="United States"/>
    <x v="20"/>
    <s v="New York"/>
    <n v="10009"/>
    <x v="3"/>
    <s v="OFF-BI-10002160"/>
    <x v="1"/>
    <x v="8"/>
    <s v="Acco Hanging Data Binders"/>
    <x v="334"/>
    <n v="1"/>
    <n v="0.2"/>
    <n v="1.0668"/>
    <n v="9"/>
    <n v="3"/>
    <x v="0"/>
    <s v="Sep"/>
    <s v="2016-09"/>
  </r>
  <r>
    <n v="353"/>
    <s v="CA-2016-129714"/>
    <x v="142"/>
    <d v="2016-09-03T00:00:00"/>
    <s v="First Class"/>
    <s v="AB-10060"/>
    <s v="Adam Bellavance"/>
    <x v="2"/>
    <s v="United States"/>
    <x v="20"/>
    <s v="New York"/>
    <n v="10009"/>
    <x v="3"/>
    <s v="OFF-PA-10001970"/>
    <x v="1"/>
    <x v="10"/>
    <s v="Xerox 1881"/>
    <x v="335"/>
    <n v="4"/>
    <n v="0"/>
    <n v="23.086400000000001"/>
    <n v="9"/>
    <n v="3"/>
    <x v="0"/>
    <s v="Sep"/>
    <s v="2016-09"/>
  </r>
  <r>
    <n v="354"/>
    <s v="CA-2016-129714"/>
    <x v="142"/>
    <d v="2016-09-03T00:00:00"/>
    <s v="First Class"/>
    <s v="AB-10060"/>
    <s v="Adam Bellavance"/>
    <x v="2"/>
    <s v="United States"/>
    <x v="20"/>
    <s v="New York"/>
    <n v="10009"/>
    <x v="3"/>
    <s v="OFF-BI-10004995"/>
    <x v="1"/>
    <x v="8"/>
    <s v="GBC DocuBind P400 Electric Binding System"/>
    <x v="336"/>
    <n v="4"/>
    <n v="0.2"/>
    <n v="1415.4295999999999"/>
    <n v="9"/>
    <n v="3"/>
    <x v="0"/>
    <s v="Sep"/>
    <s v="2016-09"/>
  </r>
  <r>
    <n v="355"/>
    <s v="CA-2016-138520"/>
    <x v="143"/>
    <d v="2016-04-13T00:00:00"/>
    <s v="Standard Class"/>
    <s v="JL-15505"/>
    <s v="Jeremy Lonsdale"/>
    <x v="0"/>
    <s v="United States"/>
    <x v="20"/>
    <s v="New York"/>
    <n v="10035"/>
    <x v="3"/>
    <s v="FUR-BO-10002268"/>
    <x v="0"/>
    <x v="0"/>
    <s v="Sauder Barrister Bookcases"/>
    <x v="337"/>
    <n v="6"/>
    <n v="0.2"/>
    <n v="-4.8587999999999996"/>
    <n v="4"/>
    <n v="2"/>
    <x v="0"/>
    <s v="Apr"/>
    <s v="2016-04"/>
  </r>
  <r>
    <n v="356"/>
    <s v="CA-2016-138520"/>
    <x v="143"/>
    <d v="2016-04-13T00:00:00"/>
    <s v="Standard Class"/>
    <s v="JL-15505"/>
    <s v="Jeremy Lonsdale"/>
    <x v="0"/>
    <s v="United States"/>
    <x v="20"/>
    <s v="New York"/>
    <n v="10035"/>
    <x v="3"/>
    <s v="OFF-EN-10001137"/>
    <x v="1"/>
    <x v="12"/>
    <s v="#10 Gummed Flap White Envelopes, 100/Box"/>
    <x v="338"/>
    <n v="2"/>
    <n v="0"/>
    <n v="3.7995999999999999"/>
    <n v="4"/>
    <n v="2"/>
    <x v="0"/>
    <s v="Apr"/>
    <s v="2016-04"/>
  </r>
  <r>
    <n v="357"/>
    <s v="CA-2016-138520"/>
    <x v="143"/>
    <d v="2016-04-13T00:00:00"/>
    <s v="Standard Class"/>
    <s v="JL-15505"/>
    <s v="Jeremy Lonsdale"/>
    <x v="0"/>
    <s v="United States"/>
    <x v="20"/>
    <s v="New York"/>
    <n v="10035"/>
    <x v="3"/>
    <s v="OFF-AR-10002399"/>
    <x v="1"/>
    <x v="6"/>
    <s v="Dixon Prang Watercolor Pencils, 10-Color Set with Brush"/>
    <x v="339"/>
    <n v="4"/>
    <n v="0"/>
    <n v="6.9863999999999997"/>
    <n v="4"/>
    <n v="2"/>
    <x v="0"/>
    <s v="Apr"/>
    <s v="2016-04"/>
  </r>
  <r>
    <n v="358"/>
    <s v="CA-2016-138520"/>
    <x v="143"/>
    <d v="2016-04-13T00:00:00"/>
    <s v="Standard Class"/>
    <s v="JL-15505"/>
    <s v="Jeremy Lonsdale"/>
    <x v="0"/>
    <s v="United States"/>
    <x v="20"/>
    <s v="New York"/>
    <n v="10035"/>
    <x v="3"/>
    <s v="OFF-PA-10002713"/>
    <x v="1"/>
    <x v="10"/>
    <s v="Adams Phone Message Book, 200 Message Capacity, 8 1/16” x 11”"/>
    <x v="340"/>
    <n v="5"/>
    <n v="0"/>
    <n v="15.824"/>
    <n v="4"/>
    <n v="2"/>
    <x v="0"/>
    <s v="Apr"/>
    <s v="2016-04"/>
  </r>
  <r>
    <n v="359"/>
    <s v="CA-2016-130001"/>
    <x v="131"/>
    <d v="2016-04-28T00:00:00"/>
    <s v="Standard Class"/>
    <s v="HK-14890"/>
    <s v="Heather Kirkland"/>
    <x v="1"/>
    <s v="United States"/>
    <x v="35"/>
    <s v="North Carolina"/>
    <n v="28205"/>
    <x v="0"/>
    <s v="OFF-PA-10002666"/>
    <x v="1"/>
    <x v="10"/>
    <s v="Southworth 25% Cotton Linen-Finish Paper &amp; Envelopes"/>
    <x v="341"/>
    <n v="5"/>
    <n v="0.2"/>
    <n v="11.324999999999999"/>
    <n v="4"/>
    <n v="2"/>
    <x v="0"/>
    <s v="Apr"/>
    <s v="2016-04"/>
  </r>
  <r>
    <n v="360"/>
    <s v="CA-2017-155698"/>
    <x v="144"/>
    <d v="2017-03-11T00:00:00"/>
    <s v="First Class"/>
    <s v="VB-21745"/>
    <s v="Victoria Brennan"/>
    <x v="1"/>
    <s v="United States"/>
    <x v="38"/>
    <s v="Georgia"/>
    <n v="31907"/>
    <x v="0"/>
    <s v="OFF-AP-10001124"/>
    <x v="1"/>
    <x v="9"/>
    <s v="Belkin 8 Outlet SurgeMaster II Gold Surge Protector with Phone Protection"/>
    <x v="342"/>
    <n v="8"/>
    <n v="0"/>
    <n v="168.4384"/>
    <n v="3"/>
    <n v="1"/>
    <x v="3"/>
    <s v="Mar"/>
    <s v="2017-03"/>
  </r>
  <r>
    <n v="361"/>
    <s v="CA-2017-155698"/>
    <x v="144"/>
    <d v="2017-03-11T00:00:00"/>
    <s v="First Class"/>
    <s v="VB-21745"/>
    <s v="Victoria Brennan"/>
    <x v="1"/>
    <s v="United States"/>
    <x v="38"/>
    <s v="Georgia"/>
    <n v="31907"/>
    <x v="0"/>
    <s v="OFF-LA-10001158"/>
    <x v="1"/>
    <x v="2"/>
    <s v="Avery Address/Shipping Labels for Typewriters, 4&quot; x 2&quot;"/>
    <x v="343"/>
    <n v="2"/>
    <n v="0"/>
    <n v="9.9359999999999999"/>
    <n v="3"/>
    <n v="1"/>
    <x v="3"/>
    <s v="Mar"/>
    <s v="2017-03"/>
  </r>
  <r>
    <n v="362"/>
    <s v="CA-2017-144904"/>
    <x v="145"/>
    <d v="2017-10-01T00:00:00"/>
    <s v="Standard Class"/>
    <s v="KW-16435"/>
    <s v="Katrina Willman"/>
    <x v="0"/>
    <s v="United States"/>
    <x v="20"/>
    <s v="New York"/>
    <n v="10009"/>
    <x v="3"/>
    <s v="OFF-LA-10001158"/>
    <x v="1"/>
    <x v="2"/>
    <s v="Avery Address/Shipping Labels for Typewriters, 4&quot; x 2&quot;"/>
    <x v="343"/>
    <n v="2"/>
    <n v="0"/>
    <n v="9.9359999999999999"/>
    <n v="9"/>
    <n v="3"/>
    <x v="3"/>
    <s v="Sep"/>
    <s v="2017-09"/>
  </r>
  <r>
    <n v="363"/>
    <s v="CA-2017-144904"/>
    <x v="145"/>
    <d v="2017-10-01T00:00:00"/>
    <s v="Standard Class"/>
    <s v="KW-16435"/>
    <s v="Katrina Willman"/>
    <x v="0"/>
    <s v="United States"/>
    <x v="20"/>
    <s v="New York"/>
    <n v="10009"/>
    <x v="3"/>
    <s v="FUR-CH-10000785"/>
    <x v="0"/>
    <x v="1"/>
    <s v="Global Ergonomic Managers Chair"/>
    <x v="344"/>
    <n v="3"/>
    <n v="0.1"/>
    <n v="86.870400000000004"/>
    <n v="9"/>
    <n v="3"/>
    <x v="3"/>
    <s v="Sep"/>
    <s v="2017-09"/>
  </r>
  <r>
    <n v="364"/>
    <s v="CA-2017-144904"/>
    <x v="145"/>
    <d v="2017-10-01T00:00:00"/>
    <s v="Standard Class"/>
    <s v="KW-16435"/>
    <s v="Katrina Willman"/>
    <x v="0"/>
    <s v="United States"/>
    <x v="20"/>
    <s v="New York"/>
    <n v="10009"/>
    <x v="3"/>
    <s v="OFF-AR-10003732"/>
    <x v="1"/>
    <x v="6"/>
    <s v="Newell 333"/>
    <x v="345"/>
    <n v="2"/>
    <n v="0"/>
    <n v="1.4456"/>
    <n v="9"/>
    <n v="3"/>
    <x v="3"/>
    <s v="Sep"/>
    <s v="2017-09"/>
  </r>
  <r>
    <n v="365"/>
    <s v="CA-2017-144904"/>
    <x v="145"/>
    <d v="2017-10-01T00:00:00"/>
    <s v="Standard Class"/>
    <s v="KW-16435"/>
    <s v="Katrina Willman"/>
    <x v="0"/>
    <s v="United States"/>
    <x v="20"/>
    <s v="New York"/>
    <n v="10009"/>
    <x v="3"/>
    <s v="FUR-FU-10000023"/>
    <x v="0"/>
    <x v="5"/>
    <s v="Eldon Wave Desk Accessories"/>
    <x v="346"/>
    <n v="8"/>
    <n v="0"/>
    <n v="20.732800000000001"/>
    <n v="9"/>
    <n v="3"/>
    <x v="3"/>
    <s v="Sep"/>
    <s v="2017-09"/>
  </r>
  <r>
    <n v="366"/>
    <s v="CA-2014-123344"/>
    <x v="146"/>
    <d v="2014-09-29T00:00:00"/>
    <s v="Standard Class"/>
    <s v="JD-16060"/>
    <s v="Julia Dunbar"/>
    <x v="0"/>
    <s v="United States"/>
    <x v="8"/>
    <s v="California"/>
    <n v="94109"/>
    <x v="1"/>
    <s v="OFF-ST-10001713"/>
    <x v="1"/>
    <x v="4"/>
    <s v="Gould Plastics 9-Pocket Panel Bin, 18-3/8w x 5-1/4d x 20-1/2h, Black"/>
    <x v="46"/>
    <n v="4"/>
    <n v="0"/>
    <n v="8.4784000000000006"/>
    <n v="9"/>
    <n v="3"/>
    <x v="2"/>
    <s v="Sep"/>
    <s v="2014-09"/>
  </r>
  <r>
    <n v="367"/>
    <s v="CA-2016-155516"/>
    <x v="147"/>
    <d v="2016-10-21T00:00:00"/>
    <s v="Same Day"/>
    <s v="MK-17905"/>
    <s v="Michael Kennedy"/>
    <x v="1"/>
    <s v="United States"/>
    <x v="91"/>
    <s v="Connecticut"/>
    <n v="6040"/>
    <x v="3"/>
    <s v="OFF-BI-10002412"/>
    <x v="1"/>
    <x v="8"/>
    <s v="Wilson Jones “Snap” Scratch Pad Binder Tool for Ring Binders"/>
    <x v="347"/>
    <n v="4"/>
    <n v="0"/>
    <n v="10.44"/>
    <n v="10"/>
    <n v="4"/>
    <x v="0"/>
    <s v="Oct"/>
    <s v="2016-10"/>
  </r>
  <r>
    <n v="368"/>
    <s v="CA-2016-155516"/>
    <x v="147"/>
    <d v="2016-10-21T00:00:00"/>
    <s v="Same Day"/>
    <s v="MK-17905"/>
    <s v="Michael Kennedy"/>
    <x v="1"/>
    <s v="United States"/>
    <x v="91"/>
    <s v="Connecticut"/>
    <n v="6040"/>
    <x v="3"/>
    <s v="OFF-SU-10001225"/>
    <x v="1"/>
    <x v="14"/>
    <s v="Staple remover"/>
    <x v="348"/>
    <n v="2"/>
    <n v="0"/>
    <n v="0.1472"/>
    <n v="10"/>
    <n v="4"/>
    <x v="0"/>
    <s v="Oct"/>
    <s v="2016-10"/>
  </r>
  <r>
    <n v="369"/>
    <s v="CA-2016-155516"/>
    <x v="147"/>
    <d v="2016-10-21T00:00:00"/>
    <s v="Same Day"/>
    <s v="MK-17905"/>
    <s v="Michael Kennedy"/>
    <x v="1"/>
    <s v="United States"/>
    <x v="91"/>
    <s v="Connecticut"/>
    <n v="6040"/>
    <x v="3"/>
    <s v="OFF-ST-10002406"/>
    <x v="1"/>
    <x v="4"/>
    <s v="Pizazz Global Quick File"/>
    <x v="349"/>
    <n v="7"/>
    <n v="0"/>
    <n v="29.341200000000001"/>
    <n v="10"/>
    <n v="4"/>
    <x v="0"/>
    <s v="Oct"/>
    <s v="2016-10"/>
  </r>
  <r>
    <n v="370"/>
    <s v="CA-2016-155516"/>
    <x v="147"/>
    <d v="2016-10-21T00:00:00"/>
    <s v="Same Day"/>
    <s v="MK-17905"/>
    <s v="Michael Kennedy"/>
    <x v="1"/>
    <s v="United States"/>
    <x v="91"/>
    <s v="Connecticut"/>
    <n v="6040"/>
    <x v="3"/>
    <s v="FUR-BO-10002545"/>
    <x v="0"/>
    <x v="0"/>
    <s v="Atlantic Metals Mobile 3-Shelf Bookcases, Custom Colors"/>
    <x v="350"/>
    <n v="4"/>
    <n v="0"/>
    <n v="271.41919999999999"/>
    <n v="10"/>
    <n v="4"/>
    <x v="0"/>
    <s v="Oct"/>
    <s v="2016-10"/>
  </r>
  <r>
    <n v="371"/>
    <s v="CA-2017-104745"/>
    <x v="148"/>
    <d v="2017-06-04T00:00:00"/>
    <s v="Standard Class"/>
    <s v="GT-14755"/>
    <s v="Guy Thornton"/>
    <x v="0"/>
    <s v="United States"/>
    <x v="92"/>
    <s v="Texas"/>
    <n v="78550"/>
    <x v="2"/>
    <s v="OFF-PA-10002036"/>
    <x v="1"/>
    <x v="10"/>
    <s v="Xerox 1930"/>
    <x v="233"/>
    <n v="5"/>
    <n v="0.2"/>
    <n v="9.3960000000000008"/>
    <n v="5"/>
    <n v="2"/>
    <x v="3"/>
    <s v="May"/>
    <s v="2017-05"/>
  </r>
  <r>
    <n v="372"/>
    <s v="CA-2017-104745"/>
    <x v="148"/>
    <d v="2017-06-04T00:00:00"/>
    <s v="Standard Class"/>
    <s v="GT-14755"/>
    <s v="Guy Thornton"/>
    <x v="0"/>
    <s v="United States"/>
    <x v="92"/>
    <s v="Texas"/>
    <n v="78550"/>
    <x v="2"/>
    <s v="OFF-ST-10002205"/>
    <x v="1"/>
    <x v="4"/>
    <s v="File Shuttle I and Handi-File"/>
    <x v="351"/>
    <n v="3"/>
    <n v="0.2"/>
    <n v="4.6745999999999999"/>
    <n v="5"/>
    <n v="2"/>
    <x v="3"/>
    <s v="May"/>
    <s v="2017-05"/>
  </r>
  <r>
    <n v="373"/>
    <s v="US-2014-119137"/>
    <x v="149"/>
    <d v="2014-07-27T00:00:00"/>
    <s v="Standard Class"/>
    <s v="AG-10900"/>
    <s v="Arthur Gainer"/>
    <x v="0"/>
    <s v="United States"/>
    <x v="93"/>
    <s v="Arizona"/>
    <n v="85705"/>
    <x v="1"/>
    <s v="OFF-BI-10001982"/>
    <x v="1"/>
    <x v="8"/>
    <s v="Wilson Jones Custom Binder Spines &amp; Labels"/>
    <x v="352"/>
    <n v="5"/>
    <n v="0.7"/>
    <n v="-5.7119999999999997"/>
    <n v="7"/>
    <n v="3"/>
    <x v="2"/>
    <s v="Jul"/>
    <s v="2014-07"/>
  </r>
  <r>
    <n v="374"/>
    <s v="US-2014-119137"/>
    <x v="149"/>
    <d v="2014-07-27T00:00:00"/>
    <s v="Standard Class"/>
    <s v="AG-10900"/>
    <s v="Arthur Gainer"/>
    <x v="0"/>
    <s v="United States"/>
    <x v="93"/>
    <s v="Arizona"/>
    <n v="85705"/>
    <x v="1"/>
    <s v="TEC-AC-10003911"/>
    <x v="2"/>
    <x v="11"/>
    <s v="NETGEAR AC1750 Dual Band Gigabit Smart WiFi Router"/>
    <x v="353"/>
    <n v="8"/>
    <n v="0.2"/>
    <n v="179.18879999999999"/>
    <n v="7"/>
    <n v="3"/>
    <x v="2"/>
    <s v="Jul"/>
    <s v="2014-07"/>
  </r>
  <r>
    <n v="375"/>
    <s v="US-2014-119137"/>
    <x v="149"/>
    <d v="2014-07-27T00:00:00"/>
    <s v="Standard Class"/>
    <s v="AG-10900"/>
    <s v="Arthur Gainer"/>
    <x v="0"/>
    <s v="United States"/>
    <x v="93"/>
    <s v="Arizona"/>
    <n v="85705"/>
    <x v="1"/>
    <s v="OFF-AR-10000658"/>
    <x v="1"/>
    <x v="6"/>
    <s v="Newell 324"/>
    <x v="354"/>
    <n v="1"/>
    <n v="0.2"/>
    <n v="0.92400000000000004"/>
    <n v="7"/>
    <n v="3"/>
    <x v="2"/>
    <s v="Jul"/>
    <s v="2014-07"/>
  </r>
  <r>
    <n v="376"/>
    <s v="US-2014-119137"/>
    <x v="149"/>
    <d v="2014-07-27T00:00:00"/>
    <s v="Standard Class"/>
    <s v="AG-10900"/>
    <s v="Arthur Gainer"/>
    <x v="0"/>
    <s v="United States"/>
    <x v="93"/>
    <s v="Arizona"/>
    <n v="85705"/>
    <x v="1"/>
    <s v="TEC-AC-10002076"/>
    <x v="2"/>
    <x v="11"/>
    <s v="Microsoft Natural Keyboard Elite"/>
    <x v="355"/>
    <n v="10"/>
    <n v="0.2"/>
    <n v="-29.94"/>
    <n v="7"/>
    <n v="3"/>
    <x v="2"/>
    <s v="Jul"/>
    <s v="2014-07"/>
  </r>
  <r>
    <n v="377"/>
    <s v="US-2016-134656"/>
    <x v="150"/>
    <d v="2016-10-01T00:00:00"/>
    <s v="First Class"/>
    <s v="MM-18280"/>
    <s v="Muhammed MacIntyre"/>
    <x v="1"/>
    <s v="United States"/>
    <x v="94"/>
    <s v="Illinois"/>
    <n v="62301"/>
    <x v="2"/>
    <s v="OFF-PA-10003039"/>
    <x v="1"/>
    <x v="10"/>
    <s v="Xerox 1960"/>
    <x v="304"/>
    <n v="4"/>
    <n v="0.2"/>
    <n v="30.98"/>
    <n v="9"/>
    <n v="3"/>
    <x v="0"/>
    <s v="Sep"/>
    <s v="2016-09"/>
  </r>
  <r>
    <n v="378"/>
    <s v="US-2017-134481"/>
    <x v="151"/>
    <d v="2017-09-01T00:00:00"/>
    <s v="Standard Class"/>
    <s v="AR-10405"/>
    <s v="Allen Rosenblatt"/>
    <x v="1"/>
    <s v="United States"/>
    <x v="47"/>
    <s v="Massachusetts"/>
    <n v="2038"/>
    <x v="3"/>
    <s v="FUR-TA-10004915"/>
    <x v="0"/>
    <x v="3"/>
    <s v="Office Impressions End Table, 20-1/2&quot;H x 24&quot;W x 20&quot;D"/>
    <x v="356"/>
    <n v="7"/>
    <n v="0.3"/>
    <n v="-297.6848"/>
    <n v="8"/>
    <n v="3"/>
    <x v="3"/>
    <s v="Aug"/>
    <s v="2017-08"/>
  </r>
  <r>
    <n v="379"/>
    <s v="CA-2015-130792"/>
    <x v="152"/>
    <d v="2015-05-05T00:00:00"/>
    <s v="Standard Class"/>
    <s v="RA-19915"/>
    <s v="Russell Applegate"/>
    <x v="0"/>
    <s v="United States"/>
    <x v="12"/>
    <s v="Texas"/>
    <n v="77095"/>
    <x v="2"/>
    <s v="OFF-AP-10000696"/>
    <x v="1"/>
    <x v="9"/>
    <s v="Holmes Odor Grabber"/>
    <x v="357"/>
    <n v="3"/>
    <n v="0.8"/>
    <n v="-20.3322"/>
    <n v="4"/>
    <n v="2"/>
    <x v="1"/>
    <s v="Apr"/>
    <s v="2015-04"/>
  </r>
  <r>
    <n v="380"/>
    <s v="CA-2015-130792"/>
    <x v="152"/>
    <d v="2015-05-05T00:00:00"/>
    <s v="Standard Class"/>
    <s v="RA-19915"/>
    <s v="Russell Applegate"/>
    <x v="0"/>
    <s v="United States"/>
    <x v="12"/>
    <s v="Texas"/>
    <n v="77095"/>
    <x v="2"/>
    <s v="OFF-ST-10003327"/>
    <x v="1"/>
    <x v="4"/>
    <s v="Akro-Mils 12-Gallon Tote"/>
    <x v="358"/>
    <n v="3"/>
    <n v="0.2"/>
    <n v="2.6810999999999998"/>
    <n v="4"/>
    <n v="2"/>
    <x v="1"/>
    <s v="Apr"/>
    <s v="2015-04"/>
  </r>
  <r>
    <n v="381"/>
    <s v="CA-2015-130792"/>
    <x v="152"/>
    <d v="2015-05-05T00:00:00"/>
    <s v="Standard Class"/>
    <s v="RA-19915"/>
    <s v="Russell Applegate"/>
    <x v="0"/>
    <s v="United States"/>
    <x v="12"/>
    <s v="Texas"/>
    <n v="77095"/>
    <x v="2"/>
    <s v="OFF-BI-10000309"/>
    <x v="1"/>
    <x v="8"/>
    <s v="GBC Twin Loop Wire Binding Elements, 9/16&quot; Spine, Black"/>
    <x v="359"/>
    <n v="4"/>
    <n v="0.8"/>
    <n v="-18.872800000000002"/>
    <n v="4"/>
    <n v="2"/>
    <x v="1"/>
    <s v="Apr"/>
    <s v="2015-04"/>
  </r>
  <r>
    <n v="382"/>
    <s v="CA-2016-134775"/>
    <x v="99"/>
    <d v="2016-10-29T00:00:00"/>
    <s v="First Class"/>
    <s v="AS-10285"/>
    <s v="Alejandro Savely"/>
    <x v="1"/>
    <s v="United States"/>
    <x v="8"/>
    <s v="California"/>
    <n v="94109"/>
    <x v="1"/>
    <s v="OFF-PA-10004734"/>
    <x v="1"/>
    <x v="10"/>
    <s v="Southworth Structures Collection"/>
    <x v="360"/>
    <n v="7"/>
    <n v="0"/>
    <n v="25.48"/>
    <n v="10"/>
    <n v="4"/>
    <x v="0"/>
    <s v="Oct"/>
    <s v="2016-10"/>
  </r>
  <r>
    <n v="383"/>
    <s v="CA-2016-134775"/>
    <x v="99"/>
    <d v="2016-10-29T00:00:00"/>
    <s v="First Class"/>
    <s v="AS-10285"/>
    <s v="Alejandro Savely"/>
    <x v="1"/>
    <s v="United States"/>
    <x v="8"/>
    <s v="California"/>
    <n v="94109"/>
    <x v="1"/>
    <s v="OFF-BI-10002225"/>
    <x v="1"/>
    <x v="8"/>
    <s v="Square Ring Data Binders, Rigid 75 Pt. Covers, 11&quot; x 14-7/8&quot;"/>
    <x v="361"/>
    <n v="3"/>
    <n v="0.2"/>
    <n v="17.337599999999998"/>
    <n v="10"/>
    <n v="4"/>
    <x v="0"/>
    <s v="Oct"/>
    <s v="2016-10"/>
  </r>
  <r>
    <n v="384"/>
    <s v="CA-2015-125395"/>
    <x v="153"/>
    <d v="2015-06-29T00:00:00"/>
    <s v="Second Class"/>
    <s v="LA-16780"/>
    <s v="Laura Armstrong"/>
    <x v="1"/>
    <s v="United States"/>
    <x v="79"/>
    <s v="Michigan"/>
    <n v="48180"/>
    <x v="2"/>
    <s v="TEC-AC-10004708"/>
    <x v="2"/>
    <x v="11"/>
    <s v="Sony 32GB Class 10 Micro SDHC R40 Memory Card"/>
    <x v="362"/>
    <n v="2"/>
    <n v="0"/>
    <n v="8.7989999999999995"/>
    <n v="6"/>
    <n v="2"/>
    <x v="1"/>
    <s v="Jun"/>
    <s v="2015-06"/>
  </r>
  <r>
    <n v="385"/>
    <s v="US-2015-168935"/>
    <x v="154"/>
    <d v="2015-12-02T00:00:00"/>
    <s v="Standard Class"/>
    <s v="DO-13435"/>
    <s v="Denny Ordway"/>
    <x v="0"/>
    <s v="United States"/>
    <x v="95"/>
    <s v="Florida"/>
    <n v="33024"/>
    <x v="0"/>
    <s v="FUR-TA-10000617"/>
    <x v="0"/>
    <x v="3"/>
    <s v="Hon Practical Foundations 30 x 60 Training Table, Light Gray/Charcoal"/>
    <x v="363"/>
    <n v="3"/>
    <n v="0.45"/>
    <n v="-157.0095"/>
    <n v="11"/>
    <n v="4"/>
    <x v="1"/>
    <s v="Nov"/>
    <s v="2015-11"/>
  </r>
  <r>
    <n v="386"/>
    <s v="US-2015-168935"/>
    <x v="154"/>
    <d v="2015-12-02T00:00:00"/>
    <s v="Standard Class"/>
    <s v="DO-13435"/>
    <s v="Denny Ordway"/>
    <x v="0"/>
    <s v="United States"/>
    <x v="95"/>
    <s v="Florida"/>
    <n v="33024"/>
    <x v="0"/>
    <s v="TEC-AC-10002335"/>
    <x v="2"/>
    <x v="11"/>
    <s v="Logitech Media Keyboard K200"/>
    <x v="364"/>
    <n v="3"/>
    <n v="0.2"/>
    <n v="-1.0497000000000001"/>
    <n v="11"/>
    <n v="4"/>
    <x v="1"/>
    <s v="Nov"/>
    <s v="2015-11"/>
  </r>
  <r>
    <n v="387"/>
    <s v="CA-2015-122756"/>
    <x v="155"/>
    <d v="2015-12-07T00:00:00"/>
    <s v="Standard Class"/>
    <s v="DK-13225"/>
    <s v="Dean Katz"/>
    <x v="1"/>
    <s v="United States"/>
    <x v="10"/>
    <s v="Pennsylvania"/>
    <n v="19140"/>
    <x v="3"/>
    <s v="TEC-MA-10001681"/>
    <x v="2"/>
    <x v="15"/>
    <s v="Lexmark MarkNet N8150 Wireless Print Server"/>
    <x v="365"/>
    <n v="4"/>
    <n v="0.7"/>
    <n v="-337.63799999999998"/>
    <n v="12"/>
    <n v="4"/>
    <x v="1"/>
    <s v="Dec"/>
    <s v="2015-12"/>
  </r>
  <r>
    <n v="388"/>
    <s v="CA-2015-122756"/>
    <x v="155"/>
    <d v="2015-12-07T00:00:00"/>
    <s v="Standard Class"/>
    <s v="DK-13225"/>
    <s v="Dean Katz"/>
    <x v="1"/>
    <s v="United States"/>
    <x v="10"/>
    <s v="Pennsylvania"/>
    <n v="19140"/>
    <x v="3"/>
    <s v="FUR-FU-10001935"/>
    <x v="0"/>
    <x v="5"/>
    <s v="3M Hangers With Command Adhesive"/>
    <x v="366"/>
    <n v="1"/>
    <n v="0.2"/>
    <n v="0.77700000000000002"/>
    <n v="12"/>
    <n v="4"/>
    <x v="1"/>
    <s v="Dec"/>
    <s v="2015-12"/>
  </r>
  <r>
    <n v="389"/>
    <s v="CA-2014-115973"/>
    <x v="156"/>
    <d v="2014-11-26T00:00:00"/>
    <s v="First Class"/>
    <s v="NG-18430"/>
    <s v="Nathan Gelder"/>
    <x v="0"/>
    <s v="United States"/>
    <x v="74"/>
    <s v="Ohio"/>
    <n v="45231"/>
    <x v="3"/>
    <s v="OFF-AR-10004757"/>
    <x v="1"/>
    <x v="6"/>
    <s v="Crayola Colored Pencils"/>
    <x v="367"/>
    <n v="1"/>
    <n v="0.2"/>
    <n v="0.4264"/>
    <n v="11"/>
    <n v="4"/>
    <x v="2"/>
    <s v="Nov"/>
    <s v="2014-11"/>
  </r>
  <r>
    <n v="390"/>
    <s v="CA-2017-101798"/>
    <x v="157"/>
    <d v="2017-12-15T00:00:00"/>
    <s v="Standard Class"/>
    <s v="MV-18190"/>
    <s v="Mike Vittorini"/>
    <x v="0"/>
    <s v="United States"/>
    <x v="20"/>
    <s v="New York"/>
    <n v="10009"/>
    <x v="3"/>
    <s v="OFF-BI-10000050"/>
    <x v="1"/>
    <x v="8"/>
    <s v="Angle-D Binders with Locking Rings, Label Holders"/>
    <x v="368"/>
    <n v="4"/>
    <n v="0.2"/>
    <n v="7.8840000000000003"/>
    <n v="12"/>
    <n v="4"/>
    <x v="3"/>
    <s v="Dec"/>
    <s v="2017-12"/>
  </r>
  <r>
    <n v="391"/>
    <s v="CA-2017-101798"/>
    <x v="157"/>
    <d v="2017-12-15T00:00:00"/>
    <s v="Standard Class"/>
    <s v="MV-18190"/>
    <s v="Mike Vittorini"/>
    <x v="0"/>
    <s v="United States"/>
    <x v="20"/>
    <s v="New York"/>
    <n v="10009"/>
    <x v="3"/>
    <s v="TEC-AC-10001998"/>
    <x v="2"/>
    <x v="11"/>
    <s v="Logitech LS21 Speaker System - PC Multimedia - 2.1-CH - Wired"/>
    <x v="369"/>
    <n v="2"/>
    <n v="0"/>
    <n v="13.5932"/>
    <n v="12"/>
    <n v="4"/>
    <x v="3"/>
    <s v="Dec"/>
    <s v="2017-12"/>
  </r>
  <r>
    <n v="392"/>
    <s v="US-2014-135972"/>
    <x v="158"/>
    <d v="2014-09-23T00:00:00"/>
    <s v="Second Class"/>
    <s v="JG-15115"/>
    <s v="Jack Garza"/>
    <x v="0"/>
    <s v="United States"/>
    <x v="96"/>
    <s v="Washington"/>
    <n v="98198"/>
    <x v="1"/>
    <s v="TEC-PH-10003012"/>
    <x v="2"/>
    <x v="7"/>
    <s v="Nortel Meridian M3904 Professional Digital phone"/>
    <x v="370"/>
    <n v="2"/>
    <n v="0.2"/>
    <n v="27.7182"/>
    <n v="9"/>
    <n v="3"/>
    <x v="2"/>
    <s v="Sep"/>
    <s v="2014-09"/>
  </r>
  <r>
    <n v="393"/>
    <s v="US-2014-135972"/>
    <x v="158"/>
    <d v="2014-09-23T00:00:00"/>
    <s v="Second Class"/>
    <s v="JG-15115"/>
    <s v="Jack Garza"/>
    <x v="0"/>
    <s v="United States"/>
    <x v="96"/>
    <s v="Washington"/>
    <n v="98198"/>
    <x v="1"/>
    <s v="TEC-CO-10002313"/>
    <x v="2"/>
    <x v="16"/>
    <s v="Canon PC1080F Personal Copier"/>
    <x v="371"/>
    <n v="3"/>
    <n v="0"/>
    <n v="701.98829999999998"/>
    <n v="9"/>
    <n v="3"/>
    <x v="2"/>
    <s v="Sep"/>
    <s v="2014-09"/>
  </r>
  <r>
    <n v="394"/>
    <s v="US-2014-134971"/>
    <x v="159"/>
    <d v="2014-06-10T00:00:00"/>
    <s v="Second Class"/>
    <s v="BP-11095"/>
    <s v="Bart Pistole"/>
    <x v="1"/>
    <s v="United States"/>
    <x v="97"/>
    <s v="Illinois"/>
    <n v="61604"/>
    <x v="2"/>
    <s v="OFF-BI-10003982"/>
    <x v="1"/>
    <x v="8"/>
    <s v="Wilson Jones Century Plastic Molded Ring Binders"/>
    <x v="372"/>
    <n v="3"/>
    <n v="0.8"/>
    <n v="-20.5623"/>
    <n v="6"/>
    <n v="2"/>
    <x v="2"/>
    <s v="Jun"/>
    <s v="2014-06"/>
  </r>
  <r>
    <n v="395"/>
    <s v="CA-2017-102946"/>
    <x v="160"/>
    <d v="2017-07-05T00:00:00"/>
    <s v="Standard Class"/>
    <s v="VP-21730"/>
    <s v="Victor Preis"/>
    <x v="2"/>
    <s v="United States"/>
    <x v="98"/>
    <s v="Nevada"/>
    <n v="89115"/>
    <x v="1"/>
    <s v="OFF-BI-10004492"/>
    <x v="1"/>
    <x v="8"/>
    <s v="Tuf-Vin Binders"/>
    <x v="373"/>
    <n v="3"/>
    <n v="0.2"/>
    <n v="25.579799999999999"/>
    <n v="6"/>
    <n v="2"/>
    <x v="3"/>
    <s v="Jun"/>
    <s v="2017-06"/>
  </r>
  <r>
    <n v="396"/>
    <s v="CA-2017-165603"/>
    <x v="161"/>
    <d v="2017-10-19T00:00:00"/>
    <s v="Second Class"/>
    <s v="SS-20140"/>
    <s v="Saphhira Shifley"/>
    <x v="1"/>
    <s v="United States"/>
    <x v="99"/>
    <s v="Rhode Island"/>
    <n v="2886"/>
    <x v="3"/>
    <s v="OFF-ST-10000798"/>
    <x v="1"/>
    <x v="4"/>
    <s v="2300 Heavy-Duty Transfer File Systems by Perma"/>
    <x v="374"/>
    <n v="2"/>
    <n v="0"/>
    <n v="9.4923999999999999"/>
    <n v="10"/>
    <n v="4"/>
    <x v="3"/>
    <s v="Oct"/>
    <s v="2017-10"/>
  </r>
  <r>
    <n v="397"/>
    <s v="CA-2017-165603"/>
    <x v="161"/>
    <d v="2017-10-19T00:00:00"/>
    <s v="Second Class"/>
    <s v="SS-20140"/>
    <s v="Saphhira Shifley"/>
    <x v="1"/>
    <s v="United States"/>
    <x v="99"/>
    <s v="Rhode Island"/>
    <n v="2886"/>
    <x v="3"/>
    <s v="OFF-PA-10002552"/>
    <x v="1"/>
    <x v="10"/>
    <s v="Xerox 1958"/>
    <x v="91"/>
    <n v="2"/>
    <n v="0"/>
    <n v="6.2207999999999997"/>
    <n v="10"/>
    <n v="4"/>
    <x v="3"/>
    <s v="Oct"/>
    <s v="2017-10"/>
  </r>
  <r>
    <n v="398"/>
    <s v="CA-2015-122259"/>
    <x v="89"/>
    <d v="2015-11-04T00:00:00"/>
    <s v="Standard Class"/>
    <s v="HP-14815"/>
    <s v="Harold Pawlan"/>
    <x v="2"/>
    <s v="United States"/>
    <x v="25"/>
    <s v="Michigan"/>
    <n v="49201"/>
    <x v="2"/>
    <s v="OFF-SU-10002573"/>
    <x v="1"/>
    <x v="14"/>
    <s v="Acme 10&quot; Easy Grip Assistive Scissors"/>
    <x v="375"/>
    <n v="4"/>
    <n v="0"/>
    <n v="21.036000000000001"/>
    <n v="10"/>
    <n v="4"/>
    <x v="1"/>
    <s v="Oct"/>
    <s v="2015-10"/>
  </r>
  <r>
    <n v="399"/>
    <s v="CA-2016-108987"/>
    <x v="162"/>
    <d v="2016-09-10T00:00:00"/>
    <s v="Second Class"/>
    <s v="AG-10675"/>
    <s v="Anna Gayman"/>
    <x v="0"/>
    <s v="United States"/>
    <x v="12"/>
    <s v="Texas"/>
    <n v="77036"/>
    <x v="2"/>
    <s v="OFF-ST-10001580"/>
    <x v="1"/>
    <x v="4"/>
    <s v="Super Decoflex Portable Personal File"/>
    <x v="376"/>
    <n v="3"/>
    <n v="0.2"/>
    <n v="3.5952000000000002"/>
    <n v="9"/>
    <n v="3"/>
    <x v="0"/>
    <s v="Sep"/>
    <s v="2016-09"/>
  </r>
  <r>
    <n v="400"/>
    <s v="CA-2016-108987"/>
    <x v="162"/>
    <d v="2016-09-10T00:00:00"/>
    <s v="Second Class"/>
    <s v="AG-10675"/>
    <s v="Anna Gayman"/>
    <x v="0"/>
    <s v="United States"/>
    <x v="12"/>
    <s v="Texas"/>
    <n v="77036"/>
    <x v="2"/>
    <s v="FUR-BO-10004834"/>
    <x v="0"/>
    <x v="0"/>
    <s v="Riverside Palais Royal Lawyers Bookcase, Royale Cherry Finish"/>
    <x v="377"/>
    <n v="4"/>
    <n v="0.32"/>
    <n v="-317.15280000000001"/>
    <n v="9"/>
    <n v="3"/>
    <x v="0"/>
    <s v="Sep"/>
    <s v="2016-09"/>
  </r>
  <r>
    <n v="401"/>
    <s v="CA-2016-108987"/>
    <x v="162"/>
    <d v="2016-09-10T00:00:00"/>
    <s v="Second Class"/>
    <s v="AG-10675"/>
    <s v="Anna Gayman"/>
    <x v="0"/>
    <s v="United States"/>
    <x v="12"/>
    <s v="Texas"/>
    <n v="77036"/>
    <x v="2"/>
    <s v="OFF-ST-10000934"/>
    <x v="1"/>
    <x v="4"/>
    <s v="Contico 72&quot;H Heavy-Duty Storage System"/>
    <x v="378"/>
    <n v="4"/>
    <n v="0.2"/>
    <n v="-32.783999999999999"/>
    <n v="9"/>
    <n v="3"/>
    <x v="0"/>
    <s v="Sep"/>
    <s v="2016-09"/>
  </r>
  <r>
    <n v="402"/>
    <s v="CA-2016-108987"/>
    <x v="162"/>
    <d v="2016-09-10T00:00:00"/>
    <s v="Second Class"/>
    <s v="AG-10675"/>
    <s v="Anna Gayman"/>
    <x v="0"/>
    <s v="United States"/>
    <x v="12"/>
    <s v="Texas"/>
    <n v="77036"/>
    <x v="2"/>
    <s v="TEC-AC-10000158"/>
    <x v="2"/>
    <x v="11"/>
    <s v="Sony 64GB Class 10 Micro SDHC R40 Memory Card"/>
    <x v="379"/>
    <n v="2"/>
    <n v="0.2"/>
    <n v="0.7198"/>
    <n v="9"/>
    <n v="3"/>
    <x v="0"/>
    <s v="Sep"/>
    <s v="2016-09"/>
  </r>
  <r>
    <n v="403"/>
    <s v="CA-2014-113166"/>
    <x v="163"/>
    <d v="2014-12-26T00:00:00"/>
    <s v="First Class"/>
    <s v="LF-17185"/>
    <s v="Luke Foster"/>
    <x v="0"/>
    <s v="United States"/>
    <x v="100"/>
    <s v="Florida"/>
    <n v="33180"/>
    <x v="0"/>
    <s v="OFF-PA-10001947"/>
    <x v="1"/>
    <x v="10"/>
    <s v="Xerox 1974"/>
    <x v="380"/>
    <n v="2"/>
    <n v="0.2"/>
    <n v="3.4683999999999999"/>
    <n v="12"/>
    <n v="4"/>
    <x v="2"/>
    <s v="Dec"/>
    <s v="2014-12"/>
  </r>
  <r>
    <n v="404"/>
    <s v="CA-2014-155208"/>
    <x v="164"/>
    <d v="2014-04-20T00:00:00"/>
    <s v="Standard Class"/>
    <s v="SP-20650"/>
    <s v="Stephanie Phelps"/>
    <x v="1"/>
    <s v="United States"/>
    <x v="40"/>
    <s v="North Carolina"/>
    <n v="28403"/>
    <x v="0"/>
    <s v="OFF-AR-10003478"/>
    <x v="1"/>
    <x v="6"/>
    <s v="Avery Hi-Liter EverBold Pen Style Fluorescent Highlighters, 4/Pack"/>
    <x v="381"/>
    <n v="6"/>
    <n v="0.2"/>
    <n v="9.7680000000000007"/>
    <n v="4"/>
    <n v="2"/>
    <x v="2"/>
    <s v="Apr"/>
    <s v="2014-04"/>
  </r>
  <r>
    <n v="405"/>
    <s v="CA-2017-117933"/>
    <x v="165"/>
    <d v="2017-12-29T00:00:00"/>
    <s v="Standard Class"/>
    <s v="RF-19840"/>
    <s v="Roy Französisch"/>
    <x v="0"/>
    <s v="United States"/>
    <x v="20"/>
    <s v="New York"/>
    <n v="10024"/>
    <x v="3"/>
    <s v="OFF-AP-10004249"/>
    <x v="1"/>
    <x v="9"/>
    <s v="Staple holder"/>
    <x v="382"/>
    <n v="3"/>
    <n v="0"/>
    <n v="9.6957000000000004"/>
    <n v="12"/>
    <n v="4"/>
    <x v="3"/>
    <s v="Dec"/>
    <s v="2017-12"/>
  </r>
  <r>
    <n v="406"/>
    <s v="CA-2017-117457"/>
    <x v="166"/>
    <d v="2017-12-12T00:00:00"/>
    <s v="Standard Class"/>
    <s v="KH-16510"/>
    <s v="Keith Herrera"/>
    <x v="0"/>
    <s v="United States"/>
    <x v="8"/>
    <s v="California"/>
    <n v="94110"/>
    <x v="1"/>
    <s v="TEC-AC-10000158"/>
    <x v="2"/>
    <x v="11"/>
    <s v="Sony 64GB Class 10 Micro SDHC R40 Memory Card"/>
    <x v="383"/>
    <n v="5"/>
    <n v="0"/>
    <n v="37.789499999999997"/>
    <n v="12"/>
    <n v="4"/>
    <x v="3"/>
    <s v="Dec"/>
    <s v="2017-12"/>
  </r>
  <r>
    <n v="407"/>
    <s v="CA-2017-117457"/>
    <x v="166"/>
    <d v="2017-12-12T00:00:00"/>
    <s v="Standard Class"/>
    <s v="KH-16510"/>
    <s v="Keith Herrera"/>
    <x v="0"/>
    <s v="United States"/>
    <x v="8"/>
    <s v="California"/>
    <n v="94110"/>
    <x v="1"/>
    <s v="TEC-CO-10004115"/>
    <x v="2"/>
    <x v="16"/>
    <s v="Sharp AL-1530CS Digital Copier"/>
    <x v="384"/>
    <n v="3"/>
    <n v="0.2"/>
    <n v="434.99130000000002"/>
    <n v="12"/>
    <n v="4"/>
    <x v="3"/>
    <s v="Dec"/>
    <s v="2017-12"/>
  </r>
  <r>
    <n v="408"/>
    <s v="CA-2017-117457"/>
    <x v="166"/>
    <d v="2017-12-12T00:00:00"/>
    <s v="Standard Class"/>
    <s v="KH-16510"/>
    <s v="Keith Herrera"/>
    <x v="0"/>
    <s v="United States"/>
    <x v="8"/>
    <s v="California"/>
    <n v="94110"/>
    <x v="1"/>
    <s v="OFF-PA-10003724"/>
    <x v="1"/>
    <x v="10"/>
    <s v="Wirebound Message Book, 4 per Page"/>
    <x v="385"/>
    <n v="5"/>
    <n v="0"/>
    <n v="13.3035"/>
    <n v="12"/>
    <n v="4"/>
    <x v="3"/>
    <s v="Dec"/>
    <s v="2017-12"/>
  </r>
  <r>
    <n v="409"/>
    <s v="CA-2017-117457"/>
    <x v="166"/>
    <d v="2017-12-12T00:00:00"/>
    <s v="Standard Class"/>
    <s v="KH-16510"/>
    <s v="Keith Herrera"/>
    <x v="0"/>
    <s v="United States"/>
    <x v="8"/>
    <s v="California"/>
    <n v="94110"/>
    <x v="1"/>
    <s v="FUR-TA-10002041"/>
    <x v="0"/>
    <x v="3"/>
    <s v="Bevis Round Conference Table Top, X-Base"/>
    <x v="386"/>
    <n v="7"/>
    <n v="0.2"/>
    <n v="-112.95269999999999"/>
    <n v="12"/>
    <n v="4"/>
    <x v="3"/>
    <s v="Dec"/>
    <s v="2017-12"/>
  </r>
  <r>
    <n v="410"/>
    <s v="CA-2017-117457"/>
    <x v="166"/>
    <d v="2017-12-12T00:00:00"/>
    <s v="Standard Class"/>
    <s v="KH-16510"/>
    <s v="Keith Herrera"/>
    <x v="0"/>
    <s v="United States"/>
    <x v="8"/>
    <s v="California"/>
    <n v="94110"/>
    <x v="1"/>
    <s v="OFF-PA-10002893"/>
    <x v="1"/>
    <x v="10"/>
    <s v="Wirebound Service Call Books, 5 1/2&quot; x 4&quot;"/>
    <x v="387"/>
    <n v="1"/>
    <n v="0"/>
    <n v="4.6463999999999999"/>
    <n v="12"/>
    <n v="4"/>
    <x v="3"/>
    <s v="Dec"/>
    <s v="2017-12"/>
  </r>
  <r>
    <n v="411"/>
    <s v="CA-2017-117457"/>
    <x v="166"/>
    <d v="2017-12-12T00:00:00"/>
    <s v="Standard Class"/>
    <s v="KH-16510"/>
    <s v="Keith Herrera"/>
    <x v="0"/>
    <s v="United States"/>
    <x v="8"/>
    <s v="California"/>
    <n v="94110"/>
    <x v="1"/>
    <s v="OFF-LA-10003766"/>
    <x v="1"/>
    <x v="2"/>
    <s v="Self-Adhesive Removable Labels"/>
    <x v="388"/>
    <n v="9"/>
    <n v="0"/>
    <n v="13.608000000000001"/>
    <n v="12"/>
    <n v="4"/>
    <x v="3"/>
    <s v="Dec"/>
    <s v="2017-12"/>
  </r>
  <r>
    <n v="412"/>
    <s v="CA-2017-117457"/>
    <x v="166"/>
    <d v="2017-12-12T00:00:00"/>
    <s v="Standard Class"/>
    <s v="KH-16510"/>
    <s v="Keith Herrera"/>
    <x v="0"/>
    <s v="United States"/>
    <x v="8"/>
    <s v="California"/>
    <n v="94110"/>
    <x v="1"/>
    <s v="OFF-PA-10001970"/>
    <x v="1"/>
    <x v="10"/>
    <s v="Xerox 1908"/>
    <x v="389"/>
    <n v="1"/>
    <n v="0"/>
    <n v="27.430199999999999"/>
    <n v="12"/>
    <n v="4"/>
    <x v="3"/>
    <s v="Dec"/>
    <s v="2017-12"/>
  </r>
  <r>
    <n v="413"/>
    <s v="CA-2017-117457"/>
    <x v="166"/>
    <d v="2017-12-12T00:00:00"/>
    <s v="Standard Class"/>
    <s v="KH-16510"/>
    <s v="Keith Herrera"/>
    <x v="0"/>
    <s v="United States"/>
    <x v="8"/>
    <s v="California"/>
    <n v="94110"/>
    <x v="1"/>
    <s v="FUR-BO-10001972"/>
    <x v="0"/>
    <x v="0"/>
    <s v="O'Sullivan 4-Shelf Bookcase in Odessa Pine"/>
    <x v="390"/>
    <n v="13"/>
    <n v="0.15"/>
    <n v="31.454799999999999"/>
    <n v="12"/>
    <n v="4"/>
    <x v="3"/>
    <s v="Dec"/>
    <s v="2017-12"/>
  </r>
  <r>
    <n v="414"/>
    <s v="CA-2017-117457"/>
    <x v="166"/>
    <d v="2017-12-12T00:00:00"/>
    <s v="Standard Class"/>
    <s v="KH-16510"/>
    <s v="Keith Herrera"/>
    <x v="0"/>
    <s v="United States"/>
    <x v="8"/>
    <s v="California"/>
    <n v="94110"/>
    <x v="1"/>
    <s v="FUR-CH-10003956"/>
    <x v="0"/>
    <x v="1"/>
    <s v="Novimex High-Tech Fabric Mesh Task Chair"/>
    <x v="391"/>
    <n v="2"/>
    <n v="0.2"/>
    <n v="-18.454799999999999"/>
    <n v="12"/>
    <n v="4"/>
    <x v="3"/>
    <s v="Dec"/>
    <s v="2017-12"/>
  </r>
  <r>
    <n v="415"/>
    <s v="CA-2017-142636"/>
    <x v="132"/>
    <d v="2017-11-07T00:00:00"/>
    <s v="Standard Class"/>
    <s v="KC-16675"/>
    <s v="Kimberly Carter"/>
    <x v="1"/>
    <s v="United States"/>
    <x v="4"/>
    <s v="Washington"/>
    <n v="98105"/>
    <x v="1"/>
    <s v="OFF-PA-10000157"/>
    <x v="1"/>
    <x v="10"/>
    <s v="Xerox 191"/>
    <x v="392"/>
    <n v="7"/>
    <n v="0"/>
    <n v="65.734200000000001"/>
    <n v="11"/>
    <n v="4"/>
    <x v="3"/>
    <s v="Nov"/>
    <s v="2017-11"/>
  </r>
  <r>
    <n v="416"/>
    <s v="CA-2017-142636"/>
    <x v="132"/>
    <d v="2017-11-07T00:00:00"/>
    <s v="Standard Class"/>
    <s v="KC-16675"/>
    <s v="Kimberly Carter"/>
    <x v="1"/>
    <s v="United States"/>
    <x v="4"/>
    <s v="Washington"/>
    <n v="98105"/>
    <x v="1"/>
    <s v="FUR-CH-10001891"/>
    <x v="0"/>
    <x v="1"/>
    <s v="Global Deluxe Office Fabric Chairs"/>
    <x v="393"/>
    <n v="4"/>
    <n v="0.2"/>
    <n v="26.874400000000001"/>
    <n v="11"/>
    <n v="4"/>
    <x v="3"/>
    <s v="Nov"/>
    <s v="2017-11"/>
  </r>
  <r>
    <n v="417"/>
    <s v="CA-2017-122105"/>
    <x v="92"/>
    <d v="2017-06-28T00:00:00"/>
    <s v="Standard Class"/>
    <s v="CJ-12010"/>
    <s v="Caroline Jumper"/>
    <x v="0"/>
    <s v="United States"/>
    <x v="101"/>
    <s v="California"/>
    <n v="92646"/>
    <x v="1"/>
    <s v="OFF-AR-10004344"/>
    <x v="1"/>
    <x v="6"/>
    <s v="Bulldog Vacuum Base Pencil Sharpener"/>
    <x v="394"/>
    <n v="8"/>
    <n v="0"/>
    <n v="25.898399999999999"/>
    <n v="6"/>
    <n v="2"/>
    <x v="3"/>
    <s v="Jun"/>
    <s v="2017-06"/>
  </r>
  <r>
    <n v="418"/>
    <s v="CA-2016-148796"/>
    <x v="167"/>
    <d v="2016-04-18T00:00:00"/>
    <s v="Standard Class"/>
    <s v="PB-19150"/>
    <s v="Philip Brown"/>
    <x v="0"/>
    <s v="United States"/>
    <x v="1"/>
    <s v="California"/>
    <n v="90004"/>
    <x v="1"/>
    <s v="FUR-CH-10004886"/>
    <x v="0"/>
    <x v="1"/>
    <s v="Bevis Steel Folding Chairs"/>
    <x v="395"/>
    <n v="5"/>
    <n v="0.2"/>
    <n v="38.380000000000003"/>
    <n v="4"/>
    <n v="2"/>
    <x v="0"/>
    <s v="Apr"/>
    <s v="2016-04"/>
  </r>
  <r>
    <n v="419"/>
    <s v="CA-2017-154816"/>
    <x v="44"/>
    <d v="2017-11-10T00:00:00"/>
    <s v="Standard Class"/>
    <s v="VB-21745"/>
    <s v="Victoria Brennan"/>
    <x v="1"/>
    <s v="United States"/>
    <x v="102"/>
    <s v="Kentucky"/>
    <n v="40475"/>
    <x v="0"/>
    <s v="OFF-PA-10003845"/>
    <x v="1"/>
    <x v="10"/>
    <s v="Xerox 1987"/>
    <x v="396"/>
    <n v="1"/>
    <n v="0"/>
    <n v="2.8321999999999998"/>
    <n v="11"/>
    <n v="4"/>
    <x v="3"/>
    <s v="Nov"/>
    <s v="2017-11"/>
  </r>
  <r>
    <n v="420"/>
    <s v="CA-2017-110478"/>
    <x v="168"/>
    <d v="2017-03-09T00:00:00"/>
    <s v="Standard Class"/>
    <s v="SP-20860"/>
    <s v="Sung Pak"/>
    <x v="1"/>
    <s v="United States"/>
    <x v="1"/>
    <s v="California"/>
    <n v="90045"/>
    <x v="1"/>
    <s v="OFF-AR-10001573"/>
    <x v="1"/>
    <x v="6"/>
    <s v="American Pencil"/>
    <x v="397"/>
    <n v="4"/>
    <n v="0"/>
    <n v="2.7027999999999999"/>
    <n v="3"/>
    <n v="1"/>
    <x v="3"/>
    <s v="Mar"/>
    <s v="2017-03"/>
  </r>
  <r>
    <n v="421"/>
    <s v="CA-2017-110478"/>
    <x v="168"/>
    <d v="2017-03-09T00:00:00"/>
    <s v="Standard Class"/>
    <s v="SP-20860"/>
    <s v="Sung Pak"/>
    <x v="1"/>
    <s v="United States"/>
    <x v="1"/>
    <s v="California"/>
    <n v="90045"/>
    <x v="1"/>
    <s v="OFF-EN-10000483"/>
    <x v="1"/>
    <x v="12"/>
    <s v="White Envelopes, White Envelopes with Clear Poly Window"/>
    <x v="398"/>
    <n v="1"/>
    <n v="0"/>
    <n v="7.0149999999999997"/>
    <n v="3"/>
    <n v="1"/>
    <x v="3"/>
    <s v="Mar"/>
    <s v="2017-03"/>
  </r>
  <r>
    <n v="422"/>
    <s v="CA-2014-142048"/>
    <x v="169"/>
    <d v="2014-06-25T00:00:00"/>
    <s v="First Class"/>
    <s v="JE-15745"/>
    <s v="Joel Eaton"/>
    <x v="0"/>
    <s v="United States"/>
    <x v="103"/>
    <s v="Colorado"/>
    <n v="80027"/>
    <x v="1"/>
    <s v="TEC-AC-10004114"/>
    <x v="2"/>
    <x v="11"/>
    <s v="KeyTronic 6101 Series - Keyboard - Black"/>
    <x v="399"/>
    <n v="6"/>
    <n v="0.2"/>
    <n v="56.566200000000002"/>
    <n v="6"/>
    <n v="2"/>
    <x v="2"/>
    <s v="Jun"/>
    <s v="2014-06"/>
  </r>
  <r>
    <n v="423"/>
    <s v="CA-2017-125388"/>
    <x v="15"/>
    <d v="2017-10-23T00:00:00"/>
    <s v="Standard Class"/>
    <s v="MP-17965"/>
    <s v="Michael Paige"/>
    <x v="1"/>
    <s v="United States"/>
    <x v="104"/>
    <s v="Massachusetts"/>
    <n v="1841"/>
    <x v="3"/>
    <s v="FUR-FU-10004712"/>
    <x v="0"/>
    <x v="5"/>
    <s v="Westinghouse Mesh Shade Clip-On Gooseneck Lamp, Black"/>
    <x v="400"/>
    <n v="4"/>
    <n v="0"/>
    <n v="14.7056"/>
    <n v="10"/>
    <n v="4"/>
    <x v="3"/>
    <s v="Oct"/>
    <s v="2017-10"/>
  </r>
  <r>
    <n v="424"/>
    <s v="CA-2017-125388"/>
    <x v="15"/>
    <d v="2017-10-23T00:00:00"/>
    <s v="Standard Class"/>
    <s v="MP-17965"/>
    <s v="Michael Paige"/>
    <x v="1"/>
    <s v="United States"/>
    <x v="104"/>
    <s v="Massachusetts"/>
    <n v="1841"/>
    <x v="3"/>
    <s v="OFF-ST-10000918"/>
    <x v="1"/>
    <x v="4"/>
    <s v="Crate-A-Files"/>
    <x v="401"/>
    <n v="3"/>
    <n v="0"/>
    <n v="8.5020000000000007"/>
    <n v="10"/>
    <n v="4"/>
    <x v="3"/>
    <s v="Oct"/>
    <s v="2017-10"/>
  </r>
  <r>
    <n v="425"/>
    <s v="CA-2017-155705"/>
    <x v="170"/>
    <d v="2017-08-23T00:00:00"/>
    <s v="Second Class"/>
    <s v="NF-18385"/>
    <s v="Natalie Fritzler"/>
    <x v="0"/>
    <s v="United States"/>
    <x v="25"/>
    <s v="Mississippi"/>
    <n v="39212"/>
    <x v="0"/>
    <s v="FUR-CH-10000015"/>
    <x v="0"/>
    <x v="1"/>
    <s v="Hon Multipurpose Stacking Arm Chairs"/>
    <x v="402"/>
    <n v="4"/>
    <n v="0"/>
    <n v="225.26400000000001"/>
    <n v="8"/>
    <n v="3"/>
    <x v="3"/>
    <s v="Aug"/>
    <s v="2017-08"/>
  </r>
  <r>
    <n v="426"/>
    <s v="CA-2017-149160"/>
    <x v="51"/>
    <d v="2017-11-26T00:00:00"/>
    <s v="Second Class"/>
    <s v="JM-15265"/>
    <s v="Janet Molinari"/>
    <x v="1"/>
    <s v="United States"/>
    <x v="105"/>
    <s v="Michigan"/>
    <n v="48187"/>
    <x v="2"/>
    <s v="FUR-FU-10003347"/>
    <x v="0"/>
    <x v="5"/>
    <s v="Coloredge Poster Frame"/>
    <x v="158"/>
    <n v="2"/>
    <n v="0"/>
    <n v="11.076000000000001"/>
    <n v="11"/>
    <n v="4"/>
    <x v="3"/>
    <s v="Nov"/>
    <s v="2017-11"/>
  </r>
  <r>
    <n v="427"/>
    <s v="CA-2017-149160"/>
    <x v="51"/>
    <d v="2017-11-26T00:00:00"/>
    <s v="Second Class"/>
    <s v="JM-15265"/>
    <s v="Janet Molinari"/>
    <x v="1"/>
    <s v="United States"/>
    <x v="105"/>
    <s v="Michigan"/>
    <n v="48187"/>
    <x v="2"/>
    <s v="OFF-BI-10001543"/>
    <x v="1"/>
    <x v="8"/>
    <s v="GBC VeloBinder Manual Binding System"/>
    <x v="403"/>
    <n v="8"/>
    <n v="0"/>
    <n v="138.20160000000001"/>
    <n v="11"/>
    <n v="4"/>
    <x v="3"/>
    <s v="Nov"/>
    <s v="2017-11"/>
  </r>
  <r>
    <n v="428"/>
    <s v="CA-2014-101476"/>
    <x v="171"/>
    <d v="2014-09-13T00:00:00"/>
    <s v="First Class"/>
    <s v="SD-20485"/>
    <s v="Shirley Daniels"/>
    <x v="2"/>
    <s v="United States"/>
    <x v="106"/>
    <s v="New York"/>
    <n v="10801"/>
    <x v="3"/>
    <s v="TEC-MA-10000029"/>
    <x v="2"/>
    <x v="15"/>
    <s v="Epson WorkForce WF-2530 All-in-One Printer, Copier Scanner"/>
    <x v="404"/>
    <n v="1"/>
    <n v="0"/>
    <n v="30.095700000000001"/>
    <n v="9"/>
    <n v="3"/>
    <x v="2"/>
    <s v="Sep"/>
    <s v="2014-09"/>
  </r>
  <r>
    <n v="429"/>
    <s v="CA-2017-152275"/>
    <x v="172"/>
    <d v="2017-10-08T00:00:00"/>
    <s v="Standard Class"/>
    <s v="KH-16630"/>
    <s v="Ken Heidel"/>
    <x v="1"/>
    <s v="United States"/>
    <x v="52"/>
    <s v="Texas"/>
    <n v="78207"/>
    <x v="2"/>
    <s v="OFF-AR-10000369"/>
    <x v="1"/>
    <x v="6"/>
    <s v="Design Ebony Sketching Pencil"/>
    <x v="405"/>
    <n v="6"/>
    <n v="0.2"/>
    <n v="0.50039999999999996"/>
    <n v="10"/>
    <n v="4"/>
    <x v="3"/>
    <s v="Oct"/>
    <s v="2017-10"/>
  </r>
  <r>
    <n v="430"/>
    <s v="US-2016-123750"/>
    <x v="173"/>
    <d v="2016-04-21T00:00:00"/>
    <s v="Standard Class"/>
    <s v="RB-19795"/>
    <s v="Ross Baird"/>
    <x v="2"/>
    <s v="United States"/>
    <x v="107"/>
    <s v="North Carolina"/>
    <n v="28052"/>
    <x v="0"/>
    <s v="OFF-BI-10004584"/>
    <x v="1"/>
    <x v="8"/>
    <s v="GBC ProClick 150 Presentation Binding System"/>
    <x v="406"/>
    <n v="2"/>
    <n v="0.7"/>
    <n v="-145.35079999999999"/>
    <n v="4"/>
    <n v="2"/>
    <x v="0"/>
    <s v="Apr"/>
    <s v="2016-04"/>
  </r>
  <r>
    <n v="431"/>
    <s v="US-2016-123750"/>
    <x v="173"/>
    <d v="2016-04-21T00:00:00"/>
    <s v="Standard Class"/>
    <s v="RB-19795"/>
    <s v="Ross Baird"/>
    <x v="2"/>
    <s v="United States"/>
    <x v="107"/>
    <s v="North Carolina"/>
    <n v="28052"/>
    <x v="0"/>
    <s v="TEC-AC-10004659"/>
    <x v="2"/>
    <x v="11"/>
    <s v="Imation Secure+ Hardware Encrypted USB 2.0 Flash Drive; 16GB"/>
    <x v="177"/>
    <n v="7"/>
    <n v="0.2"/>
    <n v="76.639499999999998"/>
    <n v="4"/>
    <n v="2"/>
    <x v="0"/>
    <s v="Apr"/>
    <s v="2016-04"/>
  </r>
  <r>
    <n v="432"/>
    <s v="US-2016-123750"/>
    <x v="173"/>
    <d v="2016-04-21T00:00:00"/>
    <s v="Standard Class"/>
    <s v="RB-19795"/>
    <s v="Ross Baird"/>
    <x v="2"/>
    <s v="United States"/>
    <x v="107"/>
    <s v="North Carolina"/>
    <n v="28052"/>
    <x v="0"/>
    <s v="TEC-AC-10004659"/>
    <x v="2"/>
    <x v="11"/>
    <s v="Imation Secure+ Hardware Encrypted USB 2.0 Flash Drive; 16GB"/>
    <x v="407"/>
    <n v="5"/>
    <n v="0.2"/>
    <n v="54.7425"/>
    <n v="4"/>
    <n v="2"/>
    <x v="0"/>
    <s v="Apr"/>
    <s v="2016-04"/>
  </r>
  <r>
    <n v="433"/>
    <s v="US-2016-123750"/>
    <x v="173"/>
    <d v="2016-04-21T00:00:00"/>
    <s v="Standard Class"/>
    <s v="RB-19795"/>
    <s v="Ross Baird"/>
    <x v="2"/>
    <s v="United States"/>
    <x v="107"/>
    <s v="North Carolina"/>
    <n v="28052"/>
    <x v="0"/>
    <s v="OFF-ST-10000617"/>
    <x v="1"/>
    <x v="4"/>
    <s v="Woodgrain Magazine Files by Perma"/>
    <x v="408"/>
    <n v="2"/>
    <n v="0.2"/>
    <n v="-0.77480000000000004"/>
    <n v="4"/>
    <n v="2"/>
    <x v="0"/>
    <s v="Apr"/>
    <s v="2016-04"/>
  </r>
  <r>
    <n v="434"/>
    <s v="CA-2016-127369"/>
    <x v="112"/>
    <d v="2016-06-07T00:00:00"/>
    <s v="First Class"/>
    <s v="DB-13060"/>
    <s v="Dave Brooks"/>
    <x v="0"/>
    <s v="United States"/>
    <x v="90"/>
    <s v="Massachusetts"/>
    <n v="1852"/>
    <x v="3"/>
    <s v="OFF-ST-10003306"/>
    <x v="1"/>
    <x v="4"/>
    <s v="Letter Size Cart"/>
    <x v="409"/>
    <n v="5"/>
    <n v="0"/>
    <n v="207.14699999999999"/>
    <n v="6"/>
    <n v="2"/>
    <x v="0"/>
    <s v="Jun"/>
    <s v="2016-06"/>
  </r>
  <r>
    <n v="435"/>
    <s v="US-2014-150574"/>
    <x v="174"/>
    <d v="2014-12-25T00:00:00"/>
    <s v="Standard Class"/>
    <s v="MK-18160"/>
    <s v="Mike Kennedy"/>
    <x v="0"/>
    <s v="United States"/>
    <x v="108"/>
    <s v="Florida"/>
    <n v="32216"/>
    <x v="0"/>
    <s v="OFF-BI-10000773"/>
    <x v="1"/>
    <x v="8"/>
    <s v="Insertable Tab Post Binder Dividers"/>
    <x v="410"/>
    <n v="2"/>
    <n v="0.7"/>
    <n v="-3.6892"/>
    <n v="12"/>
    <n v="4"/>
    <x v="2"/>
    <s v="Dec"/>
    <s v="2014-12"/>
  </r>
  <r>
    <n v="436"/>
    <s v="US-2014-150574"/>
    <x v="174"/>
    <d v="2014-12-25T00:00:00"/>
    <s v="Standard Class"/>
    <s v="MK-18160"/>
    <s v="Mike Kennedy"/>
    <x v="0"/>
    <s v="United States"/>
    <x v="108"/>
    <s v="Florida"/>
    <n v="32216"/>
    <x v="0"/>
    <s v="TEC-AC-10002600"/>
    <x v="2"/>
    <x v="11"/>
    <s v="Belkin QODE FastFit Bluetooth Keyboard"/>
    <x v="411"/>
    <n v="5"/>
    <n v="0.2"/>
    <n v="-18.585000000000001"/>
    <n v="12"/>
    <n v="4"/>
    <x v="2"/>
    <s v="Dec"/>
    <s v="2014-12"/>
  </r>
  <r>
    <n v="437"/>
    <s v="CA-2016-147375"/>
    <x v="1"/>
    <d v="2016-06-14T00:00:00"/>
    <s v="Second Class"/>
    <s v="PO-19180"/>
    <s v="Philisse Overcash"/>
    <x v="2"/>
    <s v="United States"/>
    <x v="22"/>
    <s v="Illinois"/>
    <n v="60623"/>
    <x v="2"/>
    <s v="TEC-MA-10002937"/>
    <x v="2"/>
    <x v="15"/>
    <s v="Canon Color ImageCLASS MF8580Cdw Wireless Laser All-In-One Printer, Copier, Scanner"/>
    <x v="412"/>
    <n v="3"/>
    <n v="0.3"/>
    <n v="43.199100000000001"/>
    <n v="6"/>
    <n v="2"/>
    <x v="0"/>
    <s v="Jun"/>
    <s v="2016-06"/>
  </r>
  <r>
    <n v="438"/>
    <s v="CA-2016-147375"/>
    <x v="1"/>
    <d v="2016-06-14T00:00:00"/>
    <s v="Second Class"/>
    <s v="PO-19180"/>
    <s v="Philisse Overcash"/>
    <x v="2"/>
    <s v="United States"/>
    <x v="22"/>
    <s v="Illinois"/>
    <n v="60623"/>
    <x v="2"/>
    <s v="OFF-PA-10001970"/>
    <x v="1"/>
    <x v="10"/>
    <s v="Xerox 1908"/>
    <x v="413"/>
    <n v="7"/>
    <n v="0.2"/>
    <n v="113.63939999999999"/>
    <n v="6"/>
    <n v="2"/>
    <x v="0"/>
    <s v="Jun"/>
    <s v="2016-06"/>
  </r>
  <r>
    <n v="439"/>
    <s v="CA-2017-130043"/>
    <x v="175"/>
    <d v="2017-09-19T00:00:00"/>
    <s v="Standard Class"/>
    <s v="BB-11545"/>
    <s v="Brenda Bowman"/>
    <x v="1"/>
    <s v="United States"/>
    <x v="12"/>
    <s v="Texas"/>
    <n v="77070"/>
    <x v="2"/>
    <s v="OFF-PA-10002230"/>
    <x v="1"/>
    <x v="10"/>
    <s v="Xerox 1897"/>
    <x v="414"/>
    <n v="8"/>
    <n v="0.2"/>
    <n v="11.553599999999999"/>
    <n v="9"/>
    <n v="3"/>
    <x v="3"/>
    <s v="Sep"/>
    <s v="2017-09"/>
  </r>
  <r>
    <n v="440"/>
    <s v="CA-2017-157252"/>
    <x v="176"/>
    <d v="2017-01-23T00:00:00"/>
    <s v="Second Class"/>
    <s v="CV-12805"/>
    <s v="Cynthia Voltz"/>
    <x v="1"/>
    <s v="United States"/>
    <x v="20"/>
    <s v="New York"/>
    <n v="10024"/>
    <x v="3"/>
    <s v="FUR-CH-10003396"/>
    <x v="0"/>
    <x v="1"/>
    <s v="Global Deluxe Steno Chair"/>
    <x v="415"/>
    <n v="3"/>
    <n v="0.1"/>
    <n v="2.3094000000000001"/>
    <n v="1"/>
    <n v="1"/>
    <x v="3"/>
    <s v="Jan"/>
    <s v="2017-01"/>
  </r>
  <r>
    <n v="441"/>
    <s v="CA-2016-115756"/>
    <x v="64"/>
    <d v="2016-09-07T00:00:00"/>
    <s v="Second Class"/>
    <s v="PK-19075"/>
    <s v="Pete Kriz"/>
    <x v="0"/>
    <s v="United States"/>
    <x v="66"/>
    <s v="Michigan"/>
    <n v="48227"/>
    <x v="2"/>
    <s v="FUR-FU-10000246"/>
    <x v="0"/>
    <x v="5"/>
    <s v="Aluminum Document Frame"/>
    <x v="416"/>
    <n v="1"/>
    <n v="0"/>
    <n v="3.6659999999999999"/>
    <n v="9"/>
    <n v="3"/>
    <x v="0"/>
    <s v="Sep"/>
    <s v="2016-09"/>
  </r>
  <r>
    <n v="442"/>
    <s v="CA-2016-115756"/>
    <x v="64"/>
    <d v="2016-09-07T00:00:00"/>
    <s v="Second Class"/>
    <s v="PK-19075"/>
    <s v="Pete Kriz"/>
    <x v="0"/>
    <s v="United States"/>
    <x v="66"/>
    <s v="Michigan"/>
    <n v="48227"/>
    <x v="2"/>
    <s v="OFF-ST-10000060"/>
    <x v="1"/>
    <x v="4"/>
    <s v="Fellowes Bankers Box Staxonsteel Drawer File/Stacking System"/>
    <x v="417"/>
    <n v="3"/>
    <n v="0"/>
    <n v="23.392800000000001"/>
    <n v="9"/>
    <n v="3"/>
    <x v="0"/>
    <s v="Sep"/>
    <s v="2016-09"/>
  </r>
  <r>
    <n v="443"/>
    <s v="CA-2016-115756"/>
    <x v="64"/>
    <d v="2016-09-07T00:00:00"/>
    <s v="Second Class"/>
    <s v="PK-19075"/>
    <s v="Pete Kriz"/>
    <x v="0"/>
    <s v="United States"/>
    <x v="66"/>
    <s v="Michigan"/>
    <n v="48227"/>
    <x v="2"/>
    <s v="OFF-ST-10003058"/>
    <x v="1"/>
    <x v="4"/>
    <s v="Eldon Mobile Mega Data Cart  Mega Stackable  Add-On Trays"/>
    <x v="418"/>
    <n v="3"/>
    <n v="0"/>
    <n v="20.575500000000002"/>
    <n v="9"/>
    <n v="3"/>
    <x v="0"/>
    <s v="Sep"/>
    <s v="2016-09"/>
  </r>
  <r>
    <n v="444"/>
    <s v="CA-2016-115756"/>
    <x v="64"/>
    <d v="2016-09-07T00:00:00"/>
    <s v="Second Class"/>
    <s v="PK-19075"/>
    <s v="Pete Kriz"/>
    <x v="0"/>
    <s v="United States"/>
    <x v="66"/>
    <s v="Michigan"/>
    <n v="48227"/>
    <x v="2"/>
    <s v="OFF-PA-10002222"/>
    <x v="1"/>
    <x v="10"/>
    <s v="Xerox Color Copier Paper, 11&quot; x 17&quot;, Ream"/>
    <x v="419"/>
    <n v="4"/>
    <n v="0"/>
    <n v="42.025599999999997"/>
    <n v="9"/>
    <n v="3"/>
    <x v="0"/>
    <s v="Sep"/>
    <s v="2016-09"/>
  </r>
  <r>
    <n v="445"/>
    <s v="CA-2016-115756"/>
    <x v="64"/>
    <d v="2016-09-07T00:00:00"/>
    <s v="Second Class"/>
    <s v="PK-19075"/>
    <s v="Pete Kriz"/>
    <x v="0"/>
    <s v="United States"/>
    <x v="66"/>
    <s v="Michigan"/>
    <n v="48227"/>
    <x v="2"/>
    <s v="FUR-CH-10002372"/>
    <x v="0"/>
    <x v="1"/>
    <s v="Office Star - Ergonomically Designed Knee Chair"/>
    <x v="420"/>
    <n v="3"/>
    <n v="0"/>
    <n v="29.152799999999999"/>
    <n v="9"/>
    <n v="3"/>
    <x v="0"/>
    <s v="Sep"/>
    <s v="2016-09"/>
  </r>
  <r>
    <n v="446"/>
    <s v="CA-2016-115756"/>
    <x v="64"/>
    <d v="2016-09-07T00:00:00"/>
    <s v="Second Class"/>
    <s v="PK-19075"/>
    <s v="Pete Kriz"/>
    <x v="0"/>
    <s v="United States"/>
    <x v="66"/>
    <s v="Michigan"/>
    <n v="48227"/>
    <x v="2"/>
    <s v="OFF-LA-10001317"/>
    <x v="1"/>
    <x v="2"/>
    <s v="Avery 520"/>
    <x v="421"/>
    <n v="7"/>
    <n v="0"/>
    <n v="10.584"/>
    <n v="9"/>
    <n v="3"/>
    <x v="0"/>
    <s v="Sep"/>
    <s v="2016-09"/>
  </r>
  <r>
    <n v="447"/>
    <s v="CA-2017-154214"/>
    <x v="177"/>
    <d v="2017-03-25T00:00:00"/>
    <s v="Second Class"/>
    <s v="TB-21595"/>
    <s v="Troy Blackwell"/>
    <x v="0"/>
    <s v="United States"/>
    <x v="38"/>
    <s v="Indiana"/>
    <n v="47201"/>
    <x v="2"/>
    <s v="FUR-FU-10000206"/>
    <x v="0"/>
    <x v="5"/>
    <s v="GE General Purpose, Extra Long Life, Showcase &amp; Floodlight Incandescent Bulbs"/>
    <x v="422"/>
    <n v="1"/>
    <n v="0"/>
    <n v="1.3676999999999999"/>
    <n v="3"/>
    <n v="1"/>
    <x v="3"/>
    <s v="Mar"/>
    <s v="2017-03"/>
  </r>
  <r>
    <n v="448"/>
    <s v="CA-2016-166674"/>
    <x v="178"/>
    <d v="2016-04-03T00:00:00"/>
    <s v="Second Class"/>
    <s v="RB-19360"/>
    <s v="Raymond Buch"/>
    <x v="0"/>
    <s v="United States"/>
    <x v="109"/>
    <s v="New York"/>
    <n v="13021"/>
    <x v="3"/>
    <s v="OFF-AR-10000588"/>
    <x v="1"/>
    <x v="6"/>
    <s v="Newell 345"/>
    <x v="423"/>
    <n v="3"/>
    <n v="0"/>
    <n v="15.475199999999999"/>
    <n v="4"/>
    <n v="2"/>
    <x v="0"/>
    <s v="Apr"/>
    <s v="2016-04"/>
  </r>
  <r>
    <n v="449"/>
    <s v="CA-2016-166674"/>
    <x v="178"/>
    <d v="2016-04-03T00:00:00"/>
    <s v="Second Class"/>
    <s v="RB-19360"/>
    <s v="Raymond Buch"/>
    <x v="0"/>
    <s v="United States"/>
    <x v="109"/>
    <s v="New York"/>
    <n v="13021"/>
    <x v="3"/>
    <s v="OFF-ST-10001469"/>
    <x v="1"/>
    <x v="4"/>
    <s v="Fellowes Bankers Box Recycled Super Stor/Drawer"/>
    <x v="424"/>
    <n v="3"/>
    <n v="0"/>
    <n v="9.7164000000000001"/>
    <n v="4"/>
    <n v="2"/>
    <x v="0"/>
    <s v="Apr"/>
    <s v="2016-04"/>
  </r>
  <r>
    <n v="450"/>
    <s v="CA-2016-166674"/>
    <x v="178"/>
    <d v="2016-04-03T00:00:00"/>
    <s v="Second Class"/>
    <s v="RB-19360"/>
    <s v="Raymond Buch"/>
    <x v="0"/>
    <s v="United States"/>
    <x v="109"/>
    <s v="New York"/>
    <n v="13021"/>
    <x v="3"/>
    <s v="OFF-AR-10001953"/>
    <x v="1"/>
    <x v="6"/>
    <s v="Boston 1645 Deluxe Heavier-Duty Electric Pencil Sharpener"/>
    <x v="425"/>
    <n v="6"/>
    <n v="0"/>
    <n v="71.247600000000006"/>
    <n v="4"/>
    <n v="2"/>
    <x v="0"/>
    <s v="Apr"/>
    <s v="2016-04"/>
  </r>
  <r>
    <n v="451"/>
    <s v="CA-2016-166674"/>
    <x v="178"/>
    <d v="2016-04-03T00:00:00"/>
    <s v="Second Class"/>
    <s v="RB-19360"/>
    <s v="Raymond Buch"/>
    <x v="0"/>
    <s v="United States"/>
    <x v="109"/>
    <s v="New York"/>
    <n v="13021"/>
    <x v="3"/>
    <s v="OFF-AR-10003156"/>
    <x v="1"/>
    <x v="6"/>
    <s v="50 Colored Long Pencils"/>
    <x v="426"/>
    <n v="3"/>
    <n v="0"/>
    <n v="7.9248000000000003"/>
    <n v="4"/>
    <n v="2"/>
    <x v="0"/>
    <s v="Apr"/>
    <s v="2016-04"/>
  </r>
  <r>
    <n v="452"/>
    <s v="CA-2016-166674"/>
    <x v="178"/>
    <d v="2016-04-03T00:00:00"/>
    <s v="Second Class"/>
    <s v="RB-19360"/>
    <s v="Raymond Buch"/>
    <x v="0"/>
    <s v="United States"/>
    <x v="109"/>
    <s v="New York"/>
    <n v="13021"/>
    <x v="3"/>
    <s v="OFF-AR-10004974"/>
    <x v="1"/>
    <x v="6"/>
    <s v="Newell 342"/>
    <x v="294"/>
    <n v="3"/>
    <n v="0"/>
    <n v="2.8536000000000001"/>
    <n v="4"/>
    <n v="2"/>
    <x v="0"/>
    <s v="Apr"/>
    <s v="2016-04"/>
  </r>
  <r>
    <n v="453"/>
    <s v="CA-2016-166674"/>
    <x v="178"/>
    <d v="2016-04-03T00:00:00"/>
    <s v="Second Class"/>
    <s v="RB-19360"/>
    <s v="Raymond Buch"/>
    <x v="0"/>
    <s v="United States"/>
    <x v="109"/>
    <s v="New York"/>
    <n v="13021"/>
    <x v="3"/>
    <s v="TEC-PH-10002365"/>
    <x v="2"/>
    <x v="7"/>
    <s v="Belkin Grip Candy Sheer Case / Cover for iPhone 5 and 5S"/>
    <x v="427"/>
    <n v="4"/>
    <n v="0"/>
    <n v="9.1311999999999998"/>
    <n v="4"/>
    <n v="2"/>
    <x v="0"/>
    <s v="Apr"/>
    <s v="2016-04"/>
  </r>
  <r>
    <n v="454"/>
    <s v="CA-2017-147277"/>
    <x v="179"/>
    <d v="2017-10-24T00:00:00"/>
    <s v="Standard Class"/>
    <s v="EB-13705"/>
    <s v="Ed Braxton"/>
    <x v="1"/>
    <s v="United States"/>
    <x v="59"/>
    <s v="Ohio"/>
    <n v="44312"/>
    <x v="3"/>
    <s v="FUR-TA-10001539"/>
    <x v="0"/>
    <x v="3"/>
    <s v="Chromcraft Rectangular Conference Tables"/>
    <x v="428"/>
    <n v="2"/>
    <n v="0.4"/>
    <n v="-75.830399999999997"/>
    <n v="10"/>
    <n v="4"/>
    <x v="3"/>
    <s v="Oct"/>
    <s v="2017-10"/>
  </r>
  <r>
    <n v="455"/>
    <s v="CA-2017-147277"/>
    <x v="179"/>
    <d v="2017-10-24T00:00:00"/>
    <s v="Standard Class"/>
    <s v="EB-13705"/>
    <s v="Ed Braxton"/>
    <x v="1"/>
    <s v="United States"/>
    <x v="59"/>
    <s v="Ohio"/>
    <n v="44312"/>
    <x v="3"/>
    <s v="OFF-ST-10000142"/>
    <x v="1"/>
    <x v="4"/>
    <s v="Deluxe Rollaway Locking File with Drawer"/>
    <x v="429"/>
    <n v="2"/>
    <n v="0.2"/>
    <n v="66.540800000000004"/>
    <n v="10"/>
    <n v="4"/>
    <x v="3"/>
    <s v="Oct"/>
    <s v="2017-10"/>
  </r>
  <r>
    <n v="456"/>
    <s v="CA-2016-100153"/>
    <x v="180"/>
    <d v="2016-12-17T00:00:00"/>
    <s v="Standard Class"/>
    <s v="KH-16630"/>
    <s v="Ken Heidel"/>
    <x v="1"/>
    <s v="United States"/>
    <x v="110"/>
    <s v="Oklahoma"/>
    <n v="73071"/>
    <x v="2"/>
    <s v="TEC-AC-10001772"/>
    <x v="2"/>
    <x v="11"/>
    <s v="Memorex Mini Travel Drive 16 GB USB 2.0 Flash Drive"/>
    <x v="430"/>
    <n v="4"/>
    <n v="0"/>
    <n v="24.9132"/>
    <n v="12"/>
    <n v="4"/>
    <x v="0"/>
    <s v="Dec"/>
    <s v="2016-12"/>
  </r>
  <r>
    <n v="457"/>
    <s v="US-2014-110674"/>
    <x v="181"/>
    <d v="2014-02-18T00:00:00"/>
    <s v="Standard Class"/>
    <s v="SC-20095"/>
    <s v="Sanjit Chand"/>
    <x v="0"/>
    <s v="United States"/>
    <x v="3"/>
    <s v="California"/>
    <n v="94521"/>
    <x v="1"/>
    <s v="FUR-CH-10000225"/>
    <x v="0"/>
    <x v="1"/>
    <s v="Global Geo Office Task Chair, Gray"/>
    <x v="431"/>
    <n v="2"/>
    <n v="0.2"/>
    <n v="-24.294"/>
    <n v="2"/>
    <n v="1"/>
    <x v="2"/>
    <s v="Feb"/>
    <s v="2014-02"/>
  </r>
  <r>
    <n v="458"/>
    <s v="US-2016-157945"/>
    <x v="182"/>
    <d v="2016-10-01T00:00:00"/>
    <s v="Standard Class"/>
    <s v="NF-18385"/>
    <s v="Natalie Fritzler"/>
    <x v="0"/>
    <s v="United States"/>
    <x v="27"/>
    <s v="Illinois"/>
    <n v="62521"/>
    <x v="2"/>
    <s v="FUR-CH-10002331"/>
    <x v="0"/>
    <x v="1"/>
    <s v="Hon 4700 Series Mobuis Mid-Back Task Chairs with Adjustable Arms"/>
    <x v="432"/>
    <n v="3"/>
    <n v="0.3"/>
    <n v="-96.114599999999996"/>
    <n v="9"/>
    <n v="3"/>
    <x v="0"/>
    <s v="Sep"/>
    <s v="2016-09"/>
  </r>
  <r>
    <n v="459"/>
    <s v="US-2016-157945"/>
    <x v="182"/>
    <d v="2016-10-01T00:00:00"/>
    <s v="Standard Class"/>
    <s v="NF-18385"/>
    <s v="Natalie Fritzler"/>
    <x v="0"/>
    <s v="United States"/>
    <x v="27"/>
    <s v="Illinois"/>
    <n v="62521"/>
    <x v="2"/>
    <s v="OFF-EN-10001415"/>
    <x v="1"/>
    <x v="12"/>
    <s v="Staple envelope"/>
    <x v="433"/>
    <n v="2"/>
    <n v="0.2"/>
    <n v="3.3479999999999999"/>
    <n v="9"/>
    <n v="3"/>
    <x v="0"/>
    <s v="Sep"/>
    <s v="2016-09"/>
  </r>
  <r>
    <n v="460"/>
    <s v="CA-2015-109638"/>
    <x v="83"/>
    <d v="2015-12-22T00:00:00"/>
    <s v="Standard Class"/>
    <s v="JH-15985"/>
    <s v="Joseph Holt"/>
    <x v="0"/>
    <s v="United States"/>
    <x v="4"/>
    <s v="Washington"/>
    <n v="98115"/>
    <x v="1"/>
    <s v="OFF-AP-10002472"/>
    <x v="1"/>
    <x v="9"/>
    <s v="3M Office Air Cleaner"/>
    <x v="434"/>
    <n v="4"/>
    <n v="0"/>
    <n v="36.372"/>
    <n v="12"/>
    <n v="4"/>
    <x v="1"/>
    <s v="Dec"/>
    <s v="2015-12"/>
  </r>
  <r>
    <n v="461"/>
    <s v="CA-2015-109638"/>
    <x v="83"/>
    <d v="2015-12-22T00:00:00"/>
    <s v="Standard Class"/>
    <s v="JH-15985"/>
    <s v="Joseph Holt"/>
    <x v="0"/>
    <s v="United States"/>
    <x v="4"/>
    <s v="Washington"/>
    <n v="98115"/>
    <x v="1"/>
    <s v="TEC-AC-10004571"/>
    <x v="2"/>
    <x v="11"/>
    <s v="Logitech G700s Rechargeable Gaming Mouse"/>
    <x v="435"/>
    <n v="9"/>
    <n v="0"/>
    <n v="377.9622"/>
    <n v="12"/>
    <n v="4"/>
    <x v="1"/>
    <s v="Dec"/>
    <s v="2015-12"/>
  </r>
  <r>
    <n v="462"/>
    <s v="CA-2015-109638"/>
    <x v="83"/>
    <d v="2015-12-22T00:00:00"/>
    <s v="Standard Class"/>
    <s v="JH-15985"/>
    <s v="Joseph Holt"/>
    <x v="0"/>
    <s v="United States"/>
    <x v="4"/>
    <s v="Washington"/>
    <n v="98115"/>
    <x v="1"/>
    <s v="OFF-BI-10001098"/>
    <x v="1"/>
    <x v="8"/>
    <s v="Acco D-Ring Binder w/DublLock"/>
    <x v="96"/>
    <n v="3"/>
    <n v="0.2"/>
    <n v="18.6006"/>
    <n v="12"/>
    <n v="4"/>
    <x v="1"/>
    <s v="Dec"/>
    <s v="2015-12"/>
  </r>
  <r>
    <n v="463"/>
    <s v="CA-2016-109869"/>
    <x v="183"/>
    <d v="2016-04-29T00:00:00"/>
    <s v="Standard Class"/>
    <s v="TN-21040"/>
    <s v="Tanja Norvell"/>
    <x v="2"/>
    <s v="United States"/>
    <x v="42"/>
    <s v="Arizona"/>
    <n v="85023"/>
    <x v="1"/>
    <s v="FUR-FU-10000023"/>
    <x v="0"/>
    <x v="5"/>
    <s v="Eldon Wave Desk Accessories"/>
    <x v="436"/>
    <n v="5"/>
    <n v="0.2"/>
    <n v="7.0679999999999996"/>
    <n v="4"/>
    <n v="2"/>
    <x v="0"/>
    <s v="Apr"/>
    <s v="2016-04"/>
  </r>
  <r>
    <n v="464"/>
    <s v="CA-2016-109869"/>
    <x v="183"/>
    <d v="2016-04-29T00:00:00"/>
    <s v="Standard Class"/>
    <s v="TN-21040"/>
    <s v="Tanja Norvell"/>
    <x v="2"/>
    <s v="United States"/>
    <x v="42"/>
    <s v="Arizona"/>
    <n v="85023"/>
    <x v="1"/>
    <s v="FUR-TA-10001889"/>
    <x v="0"/>
    <x v="3"/>
    <s v="Bush Advantage Collection Racetrack Conference Table"/>
    <x v="437"/>
    <n v="6"/>
    <n v="0.5"/>
    <n v="-814.48320000000001"/>
    <n v="4"/>
    <n v="2"/>
    <x v="0"/>
    <s v="Apr"/>
    <s v="2016-04"/>
  </r>
  <r>
    <n v="465"/>
    <s v="CA-2016-109869"/>
    <x v="183"/>
    <d v="2016-04-29T00:00:00"/>
    <s v="Standard Class"/>
    <s v="TN-21040"/>
    <s v="Tanja Norvell"/>
    <x v="2"/>
    <s v="United States"/>
    <x v="42"/>
    <s v="Arizona"/>
    <n v="85023"/>
    <x v="1"/>
    <s v="OFF-BI-10000315"/>
    <x v="1"/>
    <x v="8"/>
    <s v="Poly Designer Cover &amp; Back"/>
    <x v="438"/>
    <n v="5"/>
    <n v="0.7"/>
    <n v="-20.888999999999999"/>
    <n v="4"/>
    <n v="2"/>
    <x v="0"/>
    <s v="Apr"/>
    <s v="2016-04"/>
  </r>
  <r>
    <n v="466"/>
    <s v="CA-2016-109869"/>
    <x v="183"/>
    <d v="2016-04-29T00:00:00"/>
    <s v="Standard Class"/>
    <s v="TN-21040"/>
    <s v="Tanja Norvell"/>
    <x v="2"/>
    <s v="United States"/>
    <x v="42"/>
    <s v="Arizona"/>
    <n v="85023"/>
    <x v="1"/>
    <s v="OFF-SU-10003505"/>
    <x v="1"/>
    <x v="14"/>
    <s v="Premier Electric Letter Opener"/>
    <x v="439"/>
    <n v="2"/>
    <n v="0.2"/>
    <n v="-34.758000000000003"/>
    <n v="4"/>
    <n v="2"/>
    <x v="0"/>
    <s v="Apr"/>
    <s v="2016-04"/>
  </r>
  <r>
    <n v="467"/>
    <s v="CA-2016-109869"/>
    <x v="183"/>
    <d v="2016-04-29T00:00:00"/>
    <s v="Standard Class"/>
    <s v="TN-21040"/>
    <s v="Tanja Norvell"/>
    <x v="2"/>
    <s v="United States"/>
    <x v="42"/>
    <s v="Arizona"/>
    <n v="85023"/>
    <x v="1"/>
    <s v="OFF-AP-10002578"/>
    <x v="1"/>
    <x v="9"/>
    <s v="Fellowes Premier Superior Surge Suppressor, 10-Outlet, With Phone and Remote"/>
    <x v="440"/>
    <n v="2"/>
    <n v="0.2"/>
    <n v="5.8704000000000001"/>
    <n v="4"/>
    <n v="2"/>
    <x v="0"/>
    <s v="Apr"/>
    <s v="2016-04"/>
  </r>
  <r>
    <n v="468"/>
    <s v="US-2015-101399"/>
    <x v="184"/>
    <d v="2015-01-24T00:00:00"/>
    <s v="Standard Class"/>
    <s v="JS-15940"/>
    <s v="Joni Sundaresam"/>
    <x v="2"/>
    <s v="United States"/>
    <x v="111"/>
    <s v="Illinois"/>
    <n v="60068"/>
    <x v="2"/>
    <s v="FUR-FU-10002918"/>
    <x v="0"/>
    <x v="5"/>
    <s v="Eldon ClusterMat Chair Mat with Cordless Antistatic Protection"/>
    <x v="441"/>
    <n v="7"/>
    <n v="0.6"/>
    <n v="-312.06139999999999"/>
    <n v="1"/>
    <n v="1"/>
    <x v="1"/>
    <s v="Jan"/>
    <s v="2015-01"/>
  </r>
  <r>
    <n v="469"/>
    <s v="CA-2017-154907"/>
    <x v="185"/>
    <d v="2017-04-04T00:00:00"/>
    <s v="Standard Class"/>
    <s v="DS-13180"/>
    <s v="David Smith"/>
    <x v="1"/>
    <s v="United States"/>
    <x v="112"/>
    <s v="Texas"/>
    <n v="79109"/>
    <x v="2"/>
    <s v="FUR-BO-10002824"/>
    <x v="0"/>
    <x v="0"/>
    <s v="Bush Mission Pointe Library"/>
    <x v="442"/>
    <n v="2"/>
    <n v="0.32"/>
    <n v="-36.235199999999999"/>
    <n v="3"/>
    <n v="1"/>
    <x v="3"/>
    <s v="Mar"/>
    <s v="2017-03"/>
  </r>
  <r>
    <n v="470"/>
    <s v="US-2016-100419"/>
    <x v="186"/>
    <d v="2016-12-20T00:00:00"/>
    <s v="Second Class"/>
    <s v="CC-12670"/>
    <s v="Craig Carreira"/>
    <x v="0"/>
    <s v="United States"/>
    <x v="22"/>
    <s v="Illinois"/>
    <n v="60610"/>
    <x v="2"/>
    <s v="OFF-BI-10002194"/>
    <x v="1"/>
    <x v="8"/>
    <s v="Cardinal Hold-It CD Pocket"/>
    <x v="443"/>
    <n v="3"/>
    <n v="0.8"/>
    <n v="-7.9001999999999999"/>
    <n v="12"/>
    <n v="4"/>
    <x v="0"/>
    <s v="Dec"/>
    <s v="2016-12"/>
  </r>
  <r>
    <n v="471"/>
    <s v="CA-2015-154144"/>
    <x v="139"/>
    <d v="2015-12-24T00:00:00"/>
    <s v="Standard Class"/>
    <s v="MH-17785"/>
    <s v="Maya Herman"/>
    <x v="1"/>
    <s v="United States"/>
    <x v="113"/>
    <s v="New York"/>
    <n v="11757"/>
    <x v="3"/>
    <s v="OFF-PA-10004071"/>
    <x v="1"/>
    <x v="10"/>
    <s v="Eaton Premium Continuous-Feed Paper, 25% Cotton, Letter Size, White, 1000 Shts/Box"/>
    <x v="444"/>
    <n v="1"/>
    <n v="0"/>
    <n v="26.630400000000002"/>
    <n v="12"/>
    <n v="4"/>
    <x v="1"/>
    <s v="Dec"/>
    <s v="2015-12"/>
  </r>
  <r>
    <n v="472"/>
    <s v="CA-2014-144666"/>
    <x v="187"/>
    <d v="2014-11-11T00:00:00"/>
    <s v="Second Class"/>
    <s v="JP-15520"/>
    <s v="Jeremy Pistek"/>
    <x v="0"/>
    <s v="United States"/>
    <x v="8"/>
    <s v="California"/>
    <n v="94110"/>
    <x v="1"/>
    <s v="OFF-ST-10002743"/>
    <x v="1"/>
    <x v="4"/>
    <s v="SAFCO Boltless Steel Shelving"/>
    <x v="445"/>
    <n v="3"/>
    <n v="0"/>
    <n v="3.4091999999999998"/>
    <n v="11"/>
    <n v="4"/>
    <x v="2"/>
    <s v="Nov"/>
    <s v="2014-11"/>
  </r>
  <r>
    <n v="473"/>
    <s v="CA-2014-144666"/>
    <x v="187"/>
    <d v="2014-11-11T00:00:00"/>
    <s v="Second Class"/>
    <s v="JP-15520"/>
    <s v="Jeremy Pistek"/>
    <x v="0"/>
    <s v="United States"/>
    <x v="8"/>
    <s v="California"/>
    <n v="94110"/>
    <x v="1"/>
    <s v="FUR-BO-10001601"/>
    <x v="0"/>
    <x v="0"/>
    <s v="Sauder Mission Library with Doors, Fruitwood Finish"/>
    <x v="446"/>
    <n v="2"/>
    <n v="0.15"/>
    <n v="10.478400000000001"/>
    <n v="11"/>
    <n v="4"/>
    <x v="2"/>
    <s v="Nov"/>
    <s v="2014-11"/>
  </r>
  <r>
    <n v="474"/>
    <s v="CA-2014-144666"/>
    <x v="187"/>
    <d v="2014-11-11T00:00:00"/>
    <s v="Second Class"/>
    <s v="JP-15520"/>
    <s v="Jeremy Pistek"/>
    <x v="0"/>
    <s v="United States"/>
    <x v="8"/>
    <s v="California"/>
    <n v="94110"/>
    <x v="1"/>
    <s v="TEC-PH-10002680"/>
    <x v="2"/>
    <x v="7"/>
    <s v="Samsung Galaxy Note 3"/>
    <x v="447"/>
    <n v="4"/>
    <n v="0.2"/>
    <n v="87.995999999999995"/>
    <n v="11"/>
    <n v="4"/>
    <x v="2"/>
    <s v="Nov"/>
    <s v="2014-11"/>
  </r>
  <r>
    <n v="475"/>
    <s v="CA-2014-144666"/>
    <x v="187"/>
    <d v="2014-11-11T00:00:00"/>
    <s v="Second Class"/>
    <s v="JP-15520"/>
    <s v="Jeremy Pistek"/>
    <x v="0"/>
    <s v="United States"/>
    <x v="8"/>
    <s v="California"/>
    <n v="94110"/>
    <x v="1"/>
    <s v="OFF-ST-10001321"/>
    <x v="1"/>
    <x v="4"/>
    <s v="Decoflex Hanging Personal Folder File, Blue"/>
    <x v="448"/>
    <n v="6"/>
    <n v="0"/>
    <n v="24.980399999999999"/>
    <n v="11"/>
    <n v="4"/>
    <x v="2"/>
    <s v="Nov"/>
    <s v="2014-11"/>
  </r>
  <r>
    <n v="476"/>
    <s v="CA-2014-144666"/>
    <x v="187"/>
    <d v="2014-11-11T00:00:00"/>
    <s v="Second Class"/>
    <s v="JP-15520"/>
    <s v="Jeremy Pistek"/>
    <x v="0"/>
    <s v="United States"/>
    <x v="8"/>
    <s v="California"/>
    <n v="94110"/>
    <x v="1"/>
    <s v="OFF-PA-10001509"/>
    <x v="1"/>
    <x v="10"/>
    <s v="Recycled Desk Saver Line &quot;While You Were Out&quot; Book, 5 1/2&quot; X 4&quot;"/>
    <x v="449"/>
    <n v="7"/>
    <n v="0"/>
    <n v="28.818999999999999"/>
    <n v="11"/>
    <n v="4"/>
    <x v="2"/>
    <s v="Nov"/>
    <s v="2014-11"/>
  </r>
  <r>
    <n v="477"/>
    <s v="CA-2014-144666"/>
    <x v="187"/>
    <d v="2014-11-11T00:00:00"/>
    <s v="Second Class"/>
    <s v="JP-15520"/>
    <s v="Jeremy Pistek"/>
    <x v="0"/>
    <s v="United States"/>
    <x v="8"/>
    <s v="California"/>
    <n v="94110"/>
    <x v="1"/>
    <s v="OFF-PA-10003465"/>
    <x v="1"/>
    <x v="10"/>
    <s v="Xerox 1912"/>
    <x v="450"/>
    <n v="5"/>
    <n v="0"/>
    <n v="45.527999999999999"/>
    <n v="11"/>
    <n v="4"/>
    <x v="2"/>
    <s v="Nov"/>
    <s v="2014-11"/>
  </r>
  <r>
    <n v="478"/>
    <s v="CA-2016-103891"/>
    <x v="188"/>
    <d v="2016-07-19T00:00:00"/>
    <s v="Standard Class"/>
    <s v="KH-16690"/>
    <s v="Kristen Hastings"/>
    <x v="1"/>
    <s v="United States"/>
    <x v="1"/>
    <s v="California"/>
    <n v="90008"/>
    <x v="1"/>
    <s v="TEC-PH-10000149"/>
    <x v="2"/>
    <x v="7"/>
    <s v="Cisco SPA525G2 IP Phone - Wireless"/>
    <x v="451"/>
    <n v="6"/>
    <n v="0.2"/>
    <n v="7.1820000000000004"/>
    <n v="7"/>
    <n v="3"/>
    <x v="0"/>
    <s v="Jul"/>
    <s v="2016-07"/>
  </r>
  <r>
    <n v="479"/>
    <s v="CA-2016-152632"/>
    <x v="189"/>
    <d v="2016-11-02T00:00:00"/>
    <s v="Standard Class"/>
    <s v="JE-15475"/>
    <s v="Jeremy Ellison"/>
    <x v="0"/>
    <s v="United States"/>
    <x v="21"/>
    <s v="New York"/>
    <n v="12180"/>
    <x v="3"/>
    <s v="FUR-FU-10002671"/>
    <x v="0"/>
    <x v="5"/>
    <s v="Electrix 20W Halogen Replacement Bulb for Zoom-In Desk Lamp"/>
    <x v="452"/>
    <n v="3"/>
    <n v="0"/>
    <n v="19.295999999999999"/>
    <n v="10"/>
    <n v="4"/>
    <x v="0"/>
    <s v="Oct"/>
    <s v="2016-10"/>
  </r>
  <r>
    <n v="480"/>
    <s v="CA-2016-100790"/>
    <x v="190"/>
    <d v="2016-07-02T00:00:00"/>
    <s v="Standard Class"/>
    <s v="JG-15805"/>
    <s v="John Grady"/>
    <x v="1"/>
    <s v="United States"/>
    <x v="20"/>
    <s v="New York"/>
    <n v="10024"/>
    <x v="3"/>
    <s v="OFF-AR-10003045"/>
    <x v="1"/>
    <x v="6"/>
    <s v="Prang Colored Pencils"/>
    <x v="453"/>
    <n v="5"/>
    <n v="0"/>
    <n v="6.6150000000000002"/>
    <n v="6"/>
    <n v="2"/>
    <x v="0"/>
    <s v="Jun"/>
    <s v="2016-06"/>
  </r>
  <r>
    <n v="481"/>
    <s v="CA-2016-100790"/>
    <x v="190"/>
    <d v="2016-07-02T00:00:00"/>
    <s v="Standard Class"/>
    <s v="JG-15805"/>
    <s v="John Grady"/>
    <x v="1"/>
    <s v="United States"/>
    <x v="20"/>
    <s v="New York"/>
    <n v="10024"/>
    <x v="3"/>
    <s v="OFF-ST-10000689"/>
    <x v="1"/>
    <x v="4"/>
    <s v="Fellowes Strictly Business Drawer File, Letter/Legal Size"/>
    <x v="454"/>
    <n v="5"/>
    <n v="0"/>
    <n v="84.51"/>
    <n v="6"/>
    <n v="2"/>
    <x v="0"/>
    <s v="Jun"/>
    <s v="2016-06"/>
  </r>
  <r>
    <n v="482"/>
    <s v="CA-2014-134677"/>
    <x v="191"/>
    <d v="2014-10-10T00:00:00"/>
    <s v="Standard Class"/>
    <s v="XP-21865"/>
    <s v="Xylona Preis"/>
    <x v="0"/>
    <s v="United States"/>
    <x v="70"/>
    <s v="California"/>
    <n v="92024"/>
    <x v="1"/>
    <s v="TEC-AC-10001445"/>
    <x v="2"/>
    <x v="11"/>
    <s v="Imation USB 2.0 Swivel Flash Drive USB flash drive - 4 GB - Pink"/>
    <x v="455"/>
    <n v="3"/>
    <n v="0"/>
    <n v="1.9089"/>
    <n v="10"/>
    <n v="4"/>
    <x v="2"/>
    <s v="Oct"/>
    <s v="2014-10"/>
  </r>
  <r>
    <n v="483"/>
    <s v="CA-2014-127691"/>
    <x v="192"/>
    <d v="2014-07-27T00:00:00"/>
    <s v="Standard Class"/>
    <s v="EM-14065"/>
    <s v="Erin Mull"/>
    <x v="0"/>
    <s v="United States"/>
    <x v="20"/>
    <s v="New York"/>
    <n v="10024"/>
    <x v="3"/>
    <s v="OFF-AR-10002053"/>
    <x v="1"/>
    <x v="6"/>
    <s v="Premium Writing Pencils, Soft, #2 by Central Association for the Blind"/>
    <x v="456"/>
    <n v="2"/>
    <n v="0"/>
    <n v="1.6688000000000001"/>
    <n v="7"/>
    <n v="3"/>
    <x v="2"/>
    <s v="Jul"/>
    <s v="2014-07"/>
  </r>
  <r>
    <n v="484"/>
    <s v="CA-2014-127691"/>
    <x v="192"/>
    <d v="2014-07-27T00:00:00"/>
    <s v="Standard Class"/>
    <s v="EM-14065"/>
    <s v="Erin Mull"/>
    <x v="0"/>
    <s v="United States"/>
    <x v="20"/>
    <s v="New York"/>
    <n v="10024"/>
    <x v="3"/>
    <s v="TEC-AC-10002567"/>
    <x v="2"/>
    <x v="11"/>
    <s v="Logitech G602 Wireless Gaming Mouse"/>
    <x v="457"/>
    <n v="2"/>
    <n v="0"/>
    <n v="57.592799999999997"/>
    <n v="7"/>
    <n v="3"/>
    <x v="2"/>
    <s v="Jul"/>
    <s v="2014-07"/>
  </r>
  <r>
    <n v="485"/>
    <s v="CA-2017-140963"/>
    <x v="193"/>
    <d v="2017-06-13T00:00:00"/>
    <s v="First Class"/>
    <s v="MT-18070"/>
    <s v="Michelle Tran"/>
    <x v="2"/>
    <s v="United States"/>
    <x v="1"/>
    <s v="California"/>
    <n v="90045"/>
    <x v="1"/>
    <s v="OFF-LA-10003923"/>
    <x v="1"/>
    <x v="2"/>
    <s v="Alphabetical Labels for Top Tab Filing"/>
    <x v="458"/>
    <n v="2"/>
    <n v="0"/>
    <n v="14.8"/>
    <n v="6"/>
    <n v="2"/>
    <x v="3"/>
    <s v="Jun"/>
    <s v="2017-06"/>
  </r>
  <r>
    <n v="486"/>
    <s v="CA-2017-140963"/>
    <x v="193"/>
    <d v="2017-06-13T00:00:00"/>
    <s v="First Class"/>
    <s v="MT-18070"/>
    <s v="Michelle Tran"/>
    <x v="2"/>
    <s v="United States"/>
    <x v="1"/>
    <s v="California"/>
    <n v="90045"/>
    <x v="1"/>
    <s v="FUR-BO-10001337"/>
    <x v="0"/>
    <x v="0"/>
    <s v="O'Sullivan Living Dimensions 2-Shelf Bookcases"/>
    <x v="459"/>
    <n v="5"/>
    <n v="0.15"/>
    <n v="-30.245000000000001"/>
    <n v="6"/>
    <n v="2"/>
    <x v="3"/>
    <s v="Jun"/>
    <s v="2017-06"/>
  </r>
  <r>
    <n v="487"/>
    <s v="CA-2017-140963"/>
    <x v="193"/>
    <d v="2017-06-13T00:00:00"/>
    <s v="First Class"/>
    <s v="MT-18070"/>
    <s v="Michelle Tran"/>
    <x v="2"/>
    <s v="United States"/>
    <x v="1"/>
    <s v="California"/>
    <n v="90045"/>
    <x v="1"/>
    <s v="TEC-PH-10001924"/>
    <x v="2"/>
    <x v="7"/>
    <s v="iHome FM Clock Radio with Lightning Dock"/>
    <x v="460"/>
    <n v="5"/>
    <n v="0.2"/>
    <n v="17.497499999999999"/>
    <n v="6"/>
    <n v="2"/>
    <x v="3"/>
    <s v="Jun"/>
    <s v="2017-06"/>
  </r>
  <r>
    <n v="488"/>
    <s v="CA-2014-154627"/>
    <x v="194"/>
    <d v="2014-10-31T00:00:00"/>
    <s v="First Class"/>
    <s v="SA-20830"/>
    <s v="Sue Ann Reed"/>
    <x v="0"/>
    <s v="United States"/>
    <x v="22"/>
    <s v="Illinois"/>
    <n v="60610"/>
    <x v="2"/>
    <s v="TEC-PH-10001363"/>
    <x v="2"/>
    <x v="7"/>
    <s v="Apple iPhone 5S"/>
    <x v="461"/>
    <n v="6"/>
    <n v="0.2"/>
    <n v="341.99400000000003"/>
    <n v="10"/>
    <n v="4"/>
    <x v="2"/>
    <s v="Oct"/>
    <s v="2014-10"/>
  </r>
  <r>
    <n v="489"/>
    <s v="CA-2014-133753"/>
    <x v="3"/>
    <d v="2014-06-13T00:00:00"/>
    <s v="Second Class"/>
    <s v="CW-11905"/>
    <s v="Carl Weiss"/>
    <x v="2"/>
    <s v="United States"/>
    <x v="114"/>
    <s v="Texas"/>
    <n v="77340"/>
    <x v="2"/>
    <s v="TEC-PH-10000376"/>
    <x v="2"/>
    <x v="7"/>
    <s v="Square Credit Card Reader"/>
    <x v="462"/>
    <n v="1"/>
    <n v="0.2"/>
    <n v="0.59940000000000004"/>
    <n v="6"/>
    <n v="2"/>
    <x v="2"/>
    <s v="Jun"/>
    <s v="2014-06"/>
  </r>
  <r>
    <n v="490"/>
    <s v="CA-2014-133753"/>
    <x v="3"/>
    <d v="2014-06-13T00:00:00"/>
    <s v="Second Class"/>
    <s v="CW-11905"/>
    <s v="Carl Weiss"/>
    <x v="2"/>
    <s v="United States"/>
    <x v="114"/>
    <s v="Texas"/>
    <n v="77340"/>
    <x v="2"/>
    <s v="TEC-AC-10000303"/>
    <x v="2"/>
    <x v="11"/>
    <s v="Logitech M510 Wireless Mouse"/>
    <x v="463"/>
    <n v="2"/>
    <n v="0.2"/>
    <n v="10.397399999999999"/>
    <n v="6"/>
    <n v="2"/>
    <x v="2"/>
    <s v="Jun"/>
    <s v="2014-06"/>
  </r>
  <r>
    <n v="491"/>
    <s v="CA-2014-133753"/>
    <x v="3"/>
    <d v="2014-06-13T00:00:00"/>
    <s v="Second Class"/>
    <s v="CW-11905"/>
    <s v="Carl Weiss"/>
    <x v="2"/>
    <s v="United States"/>
    <x v="114"/>
    <s v="Texas"/>
    <n v="77340"/>
    <x v="2"/>
    <s v="OFF-AR-10001953"/>
    <x v="1"/>
    <x v="6"/>
    <s v="Boston 1645 Deluxe Heavier-Duty Electric Pencil Sharpener"/>
    <x v="464"/>
    <n v="2"/>
    <n v="0.2"/>
    <n v="6.1571999999999996"/>
    <n v="6"/>
    <n v="2"/>
    <x v="2"/>
    <s v="Jun"/>
    <s v="2014-06"/>
  </r>
  <r>
    <n v="492"/>
    <s v="CA-2014-113362"/>
    <x v="80"/>
    <d v="2014-09-19T00:00:00"/>
    <s v="Standard Class"/>
    <s v="AJ-10960"/>
    <s v="Astrea Jones"/>
    <x v="0"/>
    <s v="United States"/>
    <x v="30"/>
    <s v="New York"/>
    <n v="14609"/>
    <x v="3"/>
    <s v="OFF-ST-10001809"/>
    <x v="1"/>
    <x v="4"/>
    <s v="Fellowes Officeware Wire Shelving"/>
    <x v="465"/>
    <n v="5"/>
    <n v="0"/>
    <n v="8.9830000000000005"/>
    <n v="9"/>
    <n v="3"/>
    <x v="2"/>
    <s v="Sep"/>
    <s v="2014-09"/>
  </r>
  <r>
    <n v="493"/>
    <s v="CA-2014-113362"/>
    <x v="80"/>
    <d v="2014-09-19T00:00:00"/>
    <s v="Standard Class"/>
    <s v="AJ-10960"/>
    <s v="Astrea Jones"/>
    <x v="0"/>
    <s v="United States"/>
    <x v="30"/>
    <s v="New York"/>
    <n v="14609"/>
    <x v="3"/>
    <s v="OFF-EN-10003845"/>
    <x v="1"/>
    <x v="12"/>
    <s v="Colored Envelopes"/>
    <x v="466"/>
    <n v="3"/>
    <n v="0"/>
    <n v="5.0922000000000001"/>
    <n v="9"/>
    <n v="3"/>
    <x v="2"/>
    <s v="Sep"/>
    <s v="2014-09"/>
  </r>
  <r>
    <n v="494"/>
    <s v="CA-2016-169166"/>
    <x v="195"/>
    <d v="2016-05-14T00:00:00"/>
    <s v="Standard Class"/>
    <s v="SS-20590"/>
    <s v="Sonia Sunley"/>
    <x v="0"/>
    <s v="United States"/>
    <x v="4"/>
    <s v="Washington"/>
    <n v="98115"/>
    <x v="1"/>
    <s v="TEC-AC-10000991"/>
    <x v="2"/>
    <x v="11"/>
    <s v="Sony Micro Vault Click 8 GB USB 2.0 Flash Drive"/>
    <x v="467"/>
    <n v="2"/>
    <n v="0"/>
    <n v="13.1572"/>
    <n v="5"/>
    <n v="2"/>
    <x v="0"/>
    <s v="May"/>
    <s v="2016-05"/>
  </r>
  <r>
    <n v="495"/>
    <s v="US-2016-120929"/>
    <x v="196"/>
    <d v="2016-03-21T00:00:00"/>
    <s v="Second Class"/>
    <s v="RO-19780"/>
    <s v="Rose O'Brian"/>
    <x v="0"/>
    <s v="United States"/>
    <x v="26"/>
    <s v="Tennessee"/>
    <n v="38109"/>
    <x v="0"/>
    <s v="FUR-TA-10001857"/>
    <x v="0"/>
    <x v="3"/>
    <s v="Balt Solid Wood Rectangular Table"/>
    <x v="468"/>
    <n v="3"/>
    <n v="0.4"/>
    <n v="-94.941000000000003"/>
    <n v="3"/>
    <n v="1"/>
    <x v="0"/>
    <s v="Mar"/>
    <s v="2016-03"/>
  </r>
  <r>
    <n v="496"/>
    <s v="CA-2015-134782"/>
    <x v="17"/>
    <d v="2015-12-31T00:00:00"/>
    <s v="Standard Class"/>
    <s v="MD-17350"/>
    <s v="Maribeth Dona"/>
    <x v="0"/>
    <s v="United States"/>
    <x v="115"/>
    <s v="Arkansas"/>
    <n v="72701"/>
    <x v="0"/>
    <s v="OFF-EN-10001434"/>
    <x v="1"/>
    <x v="12"/>
    <s v="Strathmore #10 Envelopes, Ultimate White"/>
    <x v="469"/>
    <n v="2"/>
    <n v="0"/>
    <n v="51.655799999999999"/>
    <n v="12"/>
    <n v="4"/>
    <x v="1"/>
    <s v="Dec"/>
    <s v="2015-12"/>
  </r>
  <r>
    <n v="497"/>
    <s v="CA-2016-126158"/>
    <x v="197"/>
    <d v="2016-07-31T00:00:00"/>
    <s v="Standard Class"/>
    <s v="SC-20095"/>
    <s v="Sanjit Chand"/>
    <x v="0"/>
    <s v="United States"/>
    <x v="116"/>
    <s v="California"/>
    <n v="92627"/>
    <x v="1"/>
    <s v="OFF-BI-10002498"/>
    <x v="1"/>
    <x v="8"/>
    <s v="Clear Mylar Reinforcing Strips"/>
    <x v="470"/>
    <n v="8"/>
    <n v="0.2"/>
    <n v="40.370399999999997"/>
    <n v="7"/>
    <n v="3"/>
    <x v="0"/>
    <s v="Jul"/>
    <s v="2016-07"/>
  </r>
  <r>
    <n v="498"/>
    <s v="CA-2016-126158"/>
    <x v="197"/>
    <d v="2016-07-31T00:00:00"/>
    <s v="Standard Class"/>
    <s v="SC-20095"/>
    <s v="Sanjit Chand"/>
    <x v="0"/>
    <s v="United States"/>
    <x v="116"/>
    <s v="California"/>
    <n v="92627"/>
    <x v="1"/>
    <s v="FUR-FU-10004864"/>
    <x v="0"/>
    <x v="5"/>
    <s v="Howard Miller 14-1/2&quot; Diameter Chrome Round Wall Clock"/>
    <x v="471"/>
    <n v="4"/>
    <n v="0"/>
    <n v="81.843199999999996"/>
    <n v="7"/>
    <n v="3"/>
    <x v="0"/>
    <s v="Jul"/>
    <s v="2016-07"/>
  </r>
  <r>
    <n v="499"/>
    <s v="CA-2016-126158"/>
    <x v="197"/>
    <d v="2016-07-31T00:00:00"/>
    <s v="Standard Class"/>
    <s v="SC-20095"/>
    <s v="Sanjit Chand"/>
    <x v="0"/>
    <s v="United States"/>
    <x v="116"/>
    <s v="California"/>
    <n v="92627"/>
    <x v="1"/>
    <s v="FUR-CH-10002602"/>
    <x v="0"/>
    <x v="1"/>
    <s v="DMI Arturo Collection Mission-style Design Wood Chair"/>
    <x v="472"/>
    <n v="2"/>
    <n v="0.2"/>
    <n v="18.117599999999999"/>
    <n v="7"/>
    <n v="3"/>
    <x v="0"/>
    <s v="Jul"/>
    <s v="2016-07"/>
  </r>
  <r>
    <n v="500"/>
    <s v="CA-2016-126158"/>
    <x v="197"/>
    <d v="2016-07-31T00:00:00"/>
    <s v="Standard Class"/>
    <s v="SC-20095"/>
    <s v="Sanjit Chand"/>
    <x v="0"/>
    <s v="United States"/>
    <x v="116"/>
    <s v="California"/>
    <n v="92627"/>
    <x v="1"/>
    <s v="FUR-FU-10000073"/>
    <x v="0"/>
    <x v="5"/>
    <s v="Deflect-O Glasstique Clear Desk Accessories"/>
    <x v="473"/>
    <n v="9"/>
    <n v="0"/>
    <n v="22.869"/>
    <n v="7"/>
    <n v="3"/>
    <x v="0"/>
    <s v="Jul"/>
    <s v="2016-07"/>
  </r>
  <r>
    <n v="501"/>
    <s v="US-2016-105578"/>
    <x v="198"/>
    <d v="2016-06-04T00:00:00"/>
    <s v="Standard Class"/>
    <s v="MY-17380"/>
    <s v="Maribeth Yedwab"/>
    <x v="1"/>
    <s v="United States"/>
    <x v="117"/>
    <s v="Colorado"/>
    <n v="80134"/>
    <x v="1"/>
    <s v="OFF-BI-10001670"/>
    <x v="1"/>
    <x v="8"/>
    <s v="Vinyl Sectional Post Binders"/>
    <x v="474"/>
    <n v="2"/>
    <n v="0.7"/>
    <n v="-15.08"/>
    <n v="5"/>
    <n v="2"/>
    <x v="0"/>
    <s v="May"/>
    <s v="2016-05"/>
  </r>
  <r>
    <n v="502"/>
    <s v="US-2016-105578"/>
    <x v="198"/>
    <d v="2016-06-04T00:00:00"/>
    <s v="Standard Class"/>
    <s v="MY-17380"/>
    <s v="Maribeth Yedwab"/>
    <x v="1"/>
    <s v="United States"/>
    <x v="117"/>
    <s v="Colorado"/>
    <n v="80134"/>
    <x v="1"/>
    <s v="OFF-BI-10001658"/>
    <x v="1"/>
    <x v="8"/>
    <s v="GBC Standard Therm-A-Bind Covers"/>
    <x v="475"/>
    <n v="2"/>
    <n v="0.7"/>
    <n v="-11.961600000000001"/>
    <n v="5"/>
    <n v="2"/>
    <x v="0"/>
    <s v="May"/>
    <s v="2016-05"/>
  </r>
  <r>
    <n v="503"/>
    <s v="US-2016-105578"/>
    <x v="198"/>
    <d v="2016-06-04T00:00:00"/>
    <s v="Standard Class"/>
    <s v="MY-17380"/>
    <s v="Maribeth Yedwab"/>
    <x v="1"/>
    <s v="United States"/>
    <x v="117"/>
    <s v="Colorado"/>
    <n v="80134"/>
    <x v="1"/>
    <s v="FUR-CH-10001215"/>
    <x v="0"/>
    <x v="1"/>
    <s v="Global Troy Executive Leather Low-Back Tilter"/>
    <x v="476"/>
    <n v="2"/>
    <n v="0.2"/>
    <n v="50.097999999999999"/>
    <n v="5"/>
    <n v="2"/>
    <x v="0"/>
    <s v="May"/>
    <s v="2016-05"/>
  </r>
  <r>
    <n v="504"/>
    <s v="US-2016-105578"/>
    <x v="198"/>
    <d v="2016-06-04T00:00:00"/>
    <s v="Standard Class"/>
    <s v="MY-17380"/>
    <s v="Maribeth Yedwab"/>
    <x v="1"/>
    <s v="United States"/>
    <x v="117"/>
    <s v="Colorado"/>
    <n v="80134"/>
    <x v="1"/>
    <s v="OFF-BI-10000831"/>
    <x v="1"/>
    <x v="8"/>
    <s v="Storex Flexible Poly Binders with Double Pockets"/>
    <x v="477"/>
    <n v="3"/>
    <n v="0.7"/>
    <n v="-1.9008"/>
    <n v="5"/>
    <n v="2"/>
    <x v="0"/>
    <s v="May"/>
    <s v="2016-05"/>
  </r>
  <r>
    <n v="505"/>
    <s v="US-2016-105578"/>
    <x v="198"/>
    <d v="2016-06-04T00:00:00"/>
    <s v="Standard Class"/>
    <s v="MY-17380"/>
    <s v="Maribeth Yedwab"/>
    <x v="1"/>
    <s v="United States"/>
    <x v="117"/>
    <s v="Colorado"/>
    <n v="80134"/>
    <x v="1"/>
    <s v="OFF-PA-10000357"/>
    <x v="1"/>
    <x v="10"/>
    <s v="White Dual Perf Computer Printout Paper, 2700 Sheets, 1 Part, Heavyweight, 20 lbs., 14 7/8 x 11"/>
    <x v="478"/>
    <n v="1"/>
    <n v="0.2"/>
    <n v="11.8871"/>
    <n v="5"/>
    <n v="2"/>
    <x v="0"/>
    <s v="May"/>
    <s v="2016-05"/>
  </r>
  <r>
    <n v="506"/>
    <s v="CA-2017-134978"/>
    <x v="105"/>
    <d v="2017-11-15T00:00:00"/>
    <s v="Second Class"/>
    <s v="EB-13705"/>
    <s v="Ed Braxton"/>
    <x v="1"/>
    <s v="United States"/>
    <x v="20"/>
    <s v="New York"/>
    <n v="10024"/>
    <x v="3"/>
    <s v="OFF-BI-10003274"/>
    <x v="1"/>
    <x v="8"/>
    <s v="Avery Durable Slant Ring Binders, No Labels"/>
    <x v="204"/>
    <n v="5"/>
    <n v="0.2"/>
    <n v="5.3730000000000002"/>
    <n v="11"/>
    <n v="4"/>
    <x v="3"/>
    <s v="Nov"/>
    <s v="2017-11"/>
  </r>
  <r>
    <n v="507"/>
    <s v="CA-2015-145352"/>
    <x v="199"/>
    <d v="2015-03-22T00:00:00"/>
    <s v="Standard Class"/>
    <s v="CM-12385"/>
    <s v="Christopher Martinez"/>
    <x v="0"/>
    <s v="United States"/>
    <x v="118"/>
    <s v="Georgia"/>
    <n v="30318"/>
    <x v="0"/>
    <s v="OFF-AR-10001662"/>
    <x v="1"/>
    <x v="6"/>
    <s v="Rogers Handheld Barrel Pencil Sharpener"/>
    <x v="479"/>
    <n v="1"/>
    <n v="0"/>
    <n v="0.73980000000000001"/>
    <n v="3"/>
    <n v="1"/>
    <x v="1"/>
    <s v="Mar"/>
    <s v="2015-03"/>
  </r>
  <r>
    <n v="508"/>
    <s v="CA-2015-145352"/>
    <x v="199"/>
    <d v="2015-03-22T00:00:00"/>
    <s v="Standard Class"/>
    <s v="CM-12385"/>
    <s v="Christopher Martinez"/>
    <x v="0"/>
    <s v="United States"/>
    <x v="118"/>
    <s v="Georgia"/>
    <n v="30318"/>
    <x v="0"/>
    <s v="OFF-AR-10003856"/>
    <x v="1"/>
    <x v="6"/>
    <s v="Newell 344"/>
    <x v="480"/>
    <n v="3"/>
    <n v="0"/>
    <n v="2.1684000000000001"/>
    <n v="3"/>
    <n v="1"/>
    <x v="1"/>
    <s v="Mar"/>
    <s v="2015-03"/>
  </r>
  <r>
    <n v="509"/>
    <s v="CA-2015-145352"/>
    <x v="199"/>
    <d v="2015-03-22T00:00:00"/>
    <s v="Standard Class"/>
    <s v="CM-12385"/>
    <s v="Christopher Martinez"/>
    <x v="0"/>
    <s v="United States"/>
    <x v="118"/>
    <s v="Georgia"/>
    <n v="30318"/>
    <x v="0"/>
    <s v="OFF-ST-10001228"/>
    <x v="1"/>
    <x v="4"/>
    <s v="Personal File Boxes with Fold-Down Carry Handle"/>
    <x v="481"/>
    <n v="3"/>
    <n v="0"/>
    <n v="11.685"/>
    <n v="3"/>
    <n v="1"/>
    <x v="1"/>
    <s v="Mar"/>
    <s v="2015-03"/>
  </r>
  <r>
    <n v="510"/>
    <s v="CA-2015-145352"/>
    <x v="199"/>
    <d v="2015-03-22T00:00:00"/>
    <s v="Standard Class"/>
    <s v="CM-12385"/>
    <s v="Christopher Martinez"/>
    <x v="0"/>
    <s v="United States"/>
    <x v="118"/>
    <s v="Georgia"/>
    <n v="30318"/>
    <x v="0"/>
    <s v="OFF-BI-10003527"/>
    <x v="1"/>
    <x v="8"/>
    <s v="Fellowes PB500 Electric Punch Plastic Comb Binding Machine with Manual Bind"/>
    <x v="482"/>
    <n v="5"/>
    <n v="0"/>
    <n v="3177.4749999999999"/>
    <n v="3"/>
    <n v="1"/>
    <x v="1"/>
    <s v="Mar"/>
    <s v="2015-03"/>
  </r>
  <r>
    <n v="511"/>
    <s v="CA-2017-135307"/>
    <x v="200"/>
    <d v="2017-11-27T00:00:00"/>
    <s v="First Class"/>
    <s v="LS-17245"/>
    <s v="Lynn Smith"/>
    <x v="0"/>
    <s v="United States"/>
    <x v="119"/>
    <s v="Missouri"/>
    <n v="64118"/>
    <x v="2"/>
    <s v="FUR-FU-10001290"/>
    <x v="0"/>
    <x v="5"/>
    <s v="Executive Impressions Supervisor Wall Clock"/>
    <x v="483"/>
    <n v="3"/>
    <n v="0"/>
    <n v="40.415999999999997"/>
    <n v="11"/>
    <n v="4"/>
    <x v="3"/>
    <s v="Nov"/>
    <s v="2017-11"/>
  </r>
  <r>
    <n v="512"/>
    <s v="CA-2017-135307"/>
    <x v="200"/>
    <d v="2017-11-27T00:00:00"/>
    <s v="First Class"/>
    <s v="LS-17245"/>
    <s v="Lynn Smith"/>
    <x v="0"/>
    <s v="United States"/>
    <x v="119"/>
    <s v="Missouri"/>
    <n v="64118"/>
    <x v="2"/>
    <s v="TEC-AC-10002399"/>
    <x v="2"/>
    <x v="11"/>
    <s v="SanDisk Cruzer 32 GB USB Flash Drive"/>
    <x v="484"/>
    <n v="2"/>
    <n v="0"/>
    <n v="12.172800000000001"/>
    <n v="11"/>
    <n v="4"/>
    <x v="3"/>
    <s v="Nov"/>
    <s v="2017-11"/>
  </r>
  <r>
    <n v="513"/>
    <s v="CA-2016-106341"/>
    <x v="201"/>
    <d v="2016-10-23T00:00:00"/>
    <s v="First Class"/>
    <s v="LF-17185"/>
    <s v="Luke Foster"/>
    <x v="0"/>
    <s v="United States"/>
    <x v="46"/>
    <s v="Ohio"/>
    <n v="43055"/>
    <x v="3"/>
    <s v="OFF-AR-10002053"/>
    <x v="1"/>
    <x v="6"/>
    <s v="Premium Writing Pencils, Soft, #2 by Central Association for the Blind"/>
    <x v="485"/>
    <n v="3"/>
    <n v="0.2"/>
    <n v="0.71519999999999995"/>
    <n v="10"/>
    <n v="4"/>
    <x v="0"/>
    <s v="Oct"/>
    <s v="2016-10"/>
  </r>
  <r>
    <n v="514"/>
    <s v="CA-2017-163405"/>
    <x v="202"/>
    <d v="2017-12-25T00:00:00"/>
    <s v="Standard Class"/>
    <s v="BN-11515"/>
    <s v="Bradley Nguyen"/>
    <x v="0"/>
    <s v="United States"/>
    <x v="1"/>
    <s v="California"/>
    <n v="90049"/>
    <x v="1"/>
    <s v="OFF-AR-10003811"/>
    <x v="1"/>
    <x v="6"/>
    <s v="Newell 327"/>
    <x v="153"/>
    <n v="3"/>
    <n v="0"/>
    <n v="1.7901"/>
    <n v="12"/>
    <n v="4"/>
    <x v="3"/>
    <s v="Dec"/>
    <s v="2017-12"/>
  </r>
  <r>
    <n v="515"/>
    <s v="CA-2017-163405"/>
    <x v="202"/>
    <d v="2017-12-25T00:00:00"/>
    <s v="Standard Class"/>
    <s v="BN-11515"/>
    <s v="Bradley Nguyen"/>
    <x v="0"/>
    <s v="United States"/>
    <x v="1"/>
    <s v="California"/>
    <n v="90049"/>
    <x v="1"/>
    <s v="OFF-AR-10001246"/>
    <x v="1"/>
    <x v="6"/>
    <s v="Newell 317"/>
    <x v="486"/>
    <n v="2"/>
    <n v="0"/>
    <n v="1.7052"/>
    <n v="12"/>
    <n v="4"/>
    <x v="3"/>
    <s v="Dec"/>
    <s v="2017-12"/>
  </r>
  <r>
    <n v="516"/>
    <s v="CA-2017-127432"/>
    <x v="203"/>
    <d v="2017-01-27T00:00:00"/>
    <s v="Standard Class"/>
    <s v="AD-10180"/>
    <s v="Alan Dominguez"/>
    <x v="2"/>
    <s v="United States"/>
    <x v="120"/>
    <s v="Montana"/>
    <n v="59405"/>
    <x v="1"/>
    <s v="TEC-CO-10003236"/>
    <x v="2"/>
    <x v="16"/>
    <s v="Canon Image Class D660 Copier"/>
    <x v="487"/>
    <n v="5"/>
    <n v="0"/>
    <n v="1379.9770000000001"/>
    <n v="1"/>
    <n v="1"/>
    <x v="3"/>
    <s v="Jan"/>
    <s v="2017-01"/>
  </r>
  <r>
    <n v="517"/>
    <s v="CA-2017-127432"/>
    <x v="203"/>
    <d v="2017-01-27T00:00:00"/>
    <s v="Standard Class"/>
    <s v="AD-10180"/>
    <s v="Alan Dominguez"/>
    <x v="2"/>
    <s v="United States"/>
    <x v="120"/>
    <s v="Montana"/>
    <n v="59405"/>
    <x v="1"/>
    <s v="OFF-ST-10004507"/>
    <x v="1"/>
    <x v="4"/>
    <s v="Advantus Rolling Storage Box"/>
    <x v="488"/>
    <n v="3"/>
    <n v="0"/>
    <n v="13.891500000000001"/>
    <n v="1"/>
    <n v="1"/>
    <x v="3"/>
    <s v="Jan"/>
    <s v="2017-01"/>
  </r>
  <r>
    <n v="518"/>
    <s v="CA-2017-127432"/>
    <x v="203"/>
    <d v="2017-01-27T00:00:00"/>
    <s v="Standard Class"/>
    <s v="AD-10180"/>
    <s v="Alan Dominguez"/>
    <x v="2"/>
    <s v="United States"/>
    <x v="120"/>
    <s v="Montana"/>
    <n v="59405"/>
    <x v="1"/>
    <s v="OFF-PA-10001667"/>
    <x v="1"/>
    <x v="10"/>
    <s v="Great White Multi-Use Recycled Paper (20Lb. and 84 Bright)"/>
    <x v="489"/>
    <n v="2"/>
    <n v="0"/>
    <n v="5.3819999999999997"/>
    <n v="1"/>
    <n v="1"/>
    <x v="3"/>
    <s v="Jan"/>
    <s v="2017-01"/>
  </r>
  <r>
    <n v="519"/>
    <s v="CA-2017-127432"/>
    <x v="203"/>
    <d v="2017-01-27T00:00:00"/>
    <s v="Standard Class"/>
    <s v="AD-10180"/>
    <s v="Alan Dominguez"/>
    <x v="2"/>
    <s v="United States"/>
    <x v="120"/>
    <s v="Montana"/>
    <n v="59405"/>
    <x v="1"/>
    <s v="OFF-ST-10004459"/>
    <x v="1"/>
    <x v="4"/>
    <s v="Tennsco Single-Tier Lockers"/>
    <x v="490"/>
    <n v="3"/>
    <n v="0"/>
    <n v="56.301000000000002"/>
    <n v="1"/>
    <n v="1"/>
    <x v="3"/>
    <s v="Jan"/>
    <s v="2017-01"/>
  </r>
  <r>
    <n v="520"/>
    <s v="CA-2015-157812"/>
    <x v="204"/>
    <d v="2015-03-26T00:00:00"/>
    <s v="Standard Class"/>
    <s v="DB-13210"/>
    <s v="Dean Braden"/>
    <x v="0"/>
    <s v="United States"/>
    <x v="12"/>
    <s v="Texas"/>
    <n v="77041"/>
    <x v="2"/>
    <s v="TEC-AC-10000171"/>
    <x v="2"/>
    <x v="11"/>
    <s v="Verbatim 25 GB 6x Blu-ray Single Layer Recordable Disc, 25/Pack"/>
    <x v="491"/>
    <n v="1"/>
    <n v="0.2"/>
    <n v="5.2877000000000001"/>
    <n v="3"/>
    <n v="1"/>
    <x v="1"/>
    <s v="Mar"/>
    <s v="2015-03"/>
  </r>
  <r>
    <n v="521"/>
    <s v="CA-2015-157812"/>
    <x v="204"/>
    <d v="2015-03-26T00:00:00"/>
    <s v="Standard Class"/>
    <s v="DB-13210"/>
    <s v="Dean Braden"/>
    <x v="0"/>
    <s v="United States"/>
    <x v="12"/>
    <s v="Texas"/>
    <n v="77041"/>
    <x v="2"/>
    <s v="OFF-ST-10000736"/>
    <x v="1"/>
    <x v="4"/>
    <s v="Carina Double Wide Media Storage Towers in Natural &amp; Black"/>
    <x v="431"/>
    <n v="2"/>
    <n v="0.2"/>
    <n v="-25.913599999999999"/>
    <n v="3"/>
    <n v="1"/>
    <x v="1"/>
    <s v="Mar"/>
    <s v="2015-03"/>
  </r>
  <r>
    <n v="522"/>
    <s v="CA-2015-157812"/>
    <x v="204"/>
    <d v="2015-03-26T00:00:00"/>
    <s v="Standard Class"/>
    <s v="DB-13210"/>
    <s v="Dean Braden"/>
    <x v="0"/>
    <s v="United States"/>
    <x v="12"/>
    <s v="Texas"/>
    <n v="77041"/>
    <x v="2"/>
    <s v="OFF-BI-10000285"/>
    <x v="1"/>
    <x v="8"/>
    <s v="XtraLife ClearVue Slant-D Ring Binders by Cardinal"/>
    <x v="492"/>
    <n v="9"/>
    <n v="0.8"/>
    <n v="-21.167999999999999"/>
    <n v="3"/>
    <n v="1"/>
    <x v="1"/>
    <s v="Mar"/>
    <s v="2015-03"/>
  </r>
  <r>
    <n v="523"/>
    <s v="CA-2017-145142"/>
    <x v="205"/>
    <d v="2017-01-25T00:00:00"/>
    <s v="First Class"/>
    <s v="MC-17605"/>
    <s v="Matt Connell"/>
    <x v="1"/>
    <s v="United States"/>
    <x v="66"/>
    <s v="Michigan"/>
    <n v="48234"/>
    <x v="2"/>
    <s v="FUR-TA-10001857"/>
    <x v="0"/>
    <x v="3"/>
    <s v="Balt Solid Wood Rectangular Table"/>
    <x v="493"/>
    <n v="2"/>
    <n v="0"/>
    <n v="21.097999999999999"/>
    <n v="1"/>
    <n v="1"/>
    <x v="3"/>
    <s v="Jan"/>
    <s v="2017-01"/>
  </r>
  <r>
    <n v="524"/>
    <s v="US-2016-139486"/>
    <x v="206"/>
    <d v="2016-05-23T00:00:00"/>
    <s v="First Class"/>
    <s v="LH-17155"/>
    <s v="Logan Haushalter"/>
    <x v="0"/>
    <s v="United States"/>
    <x v="1"/>
    <s v="California"/>
    <n v="90032"/>
    <x v="1"/>
    <s v="TEC-PH-10003555"/>
    <x v="2"/>
    <x v="7"/>
    <s v="Motorola HK250 Universal Bluetooth Headset"/>
    <x v="494"/>
    <n v="3"/>
    <n v="0.2"/>
    <n v="-12.4146"/>
    <n v="5"/>
    <n v="2"/>
    <x v="0"/>
    <s v="May"/>
    <s v="2016-05"/>
  </r>
  <r>
    <n v="525"/>
    <s v="US-2016-139486"/>
    <x v="206"/>
    <d v="2016-05-23T00:00:00"/>
    <s v="First Class"/>
    <s v="LH-17155"/>
    <s v="Logan Haushalter"/>
    <x v="0"/>
    <s v="United States"/>
    <x v="1"/>
    <s v="California"/>
    <n v="90032"/>
    <x v="1"/>
    <s v="TEC-AC-10003832"/>
    <x v="2"/>
    <x v="11"/>
    <s v="Imation 16GB Mini TravelDrive USB 2.0 Flash Drive"/>
    <x v="495"/>
    <n v="2"/>
    <n v="0"/>
    <n v="27.166599999999999"/>
    <n v="5"/>
    <n v="2"/>
    <x v="0"/>
    <s v="May"/>
    <s v="2016-05"/>
  </r>
  <r>
    <n v="526"/>
    <s v="CA-2015-158792"/>
    <x v="207"/>
    <d v="2016-01-02T00:00:00"/>
    <s v="Standard Class"/>
    <s v="BD-11605"/>
    <s v="Brian Dahlen"/>
    <x v="0"/>
    <s v="United States"/>
    <x v="104"/>
    <s v="Massachusetts"/>
    <n v="1841"/>
    <x v="3"/>
    <s v="OFF-FA-10002815"/>
    <x v="1"/>
    <x v="13"/>
    <s v="Staples"/>
    <x v="496"/>
    <n v="5"/>
    <n v="0"/>
    <n v="10.433999999999999"/>
    <n v="12"/>
    <n v="4"/>
    <x v="1"/>
    <s v="Dec"/>
    <s v="2015-12"/>
  </r>
  <r>
    <n v="527"/>
    <s v="CA-2017-113558"/>
    <x v="208"/>
    <d v="2017-10-26T00:00:00"/>
    <s v="Standard Class"/>
    <s v="PH-18790"/>
    <s v="Patricia Hirasaki"/>
    <x v="2"/>
    <s v="United States"/>
    <x v="121"/>
    <s v="Florida"/>
    <n v="33801"/>
    <x v="0"/>
    <s v="FUR-CH-10003379"/>
    <x v="0"/>
    <x v="1"/>
    <s v="Global Commerce Series High-Back Swivel/Tilt Chairs"/>
    <x v="497"/>
    <n v="3"/>
    <n v="0.2"/>
    <n v="42.747"/>
    <n v="10"/>
    <n v="4"/>
    <x v="3"/>
    <s v="Oct"/>
    <s v="2017-10"/>
  </r>
  <r>
    <n v="528"/>
    <s v="CA-2017-113558"/>
    <x v="208"/>
    <d v="2017-10-26T00:00:00"/>
    <s v="Standard Class"/>
    <s v="PH-18790"/>
    <s v="Patricia Hirasaki"/>
    <x v="2"/>
    <s v="United States"/>
    <x v="121"/>
    <s v="Florida"/>
    <n v="33801"/>
    <x v="0"/>
    <s v="FUR-FU-10001756"/>
    <x v="0"/>
    <x v="5"/>
    <s v="Eldon Expressions Desk Accessory, Wood Photo Frame, Mahogany"/>
    <x v="498"/>
    <n v="3"/>
    <n v="0.2"/>
    <n v="5.1407999999999996"/>
    <n v="10"/>
    <n v="4"/>
    <x v="3"/>
    <s v="Oct"/>
    <s v="2017-10"/>
  </r>
  <r>
    <n v="529"/>
    <s v="US-2015-138303"/>
    <x v="37"/>
    <d v="2015-09-07T00:00:00"/>
    <s v="Standard Class"/>
    <s v="MG-18145"/>
    <s v="Mike Gockenbach"/>
    <x v="0"/>
    <s v="United States"/>
    <x v="10"/>
    <s v="Pennsylvania"/>
    <n v="19134"/>
    <x v="3"/>
    <s v="OFF-ST-10004963"/>
    <x v="1"/>
    <x v="4"/>
    <s v="Eldon Gobal File Keepers"/>
    <x v="499"/>
    <n v="3"/>
    <n v="0.2"/>
    <n v="-7.2671999999999999"/>
    <n v="9"/>
    <n v="3"/>
    <x v="1"/>
    <s v="Sep"/>
    <s v="2015-09"/>
  </r>
  <r>
    <n v="530"/>
    <s v="US-2015-138303"/>
    <x v="37"/>
    <d v="2015-09-07T00:00:00"/>
    <s v="Standard Class"/>
    <s v="MG-18145"/>
    <s v="Mike Gockenbach"/>
    <x v="0"/>
    <s v="United States"/>
    <x v="10"/>
    <s v="Pennsylvania"/>
    <n v="19134"/>
    <x v="3"/>
    <s v="OFF-SU-10002881"/>
    <x v="1"/>
    <x v="14"/>
    <s v="Martin Yale Chadless Opener Electric Letter Opener"/>
    <x v="500"/>
    <n v="1"/>
    <n v="0.2"/>
    <n v="-149.9058"/>
    <n v="9"/>
    <n v="3"/>
    <x v="1"/>
    <s v="Sep"/>
    <s v="2015-09"/>
  </r>
  <r>
    <n v="531"/>
    <s v="US-2015-138303"/>
    <x v="37"/>
    <d v="2015-09-07T00:00:00"/>
    <s v="Standard Class"/>
    <s v="MG-18145"/>
    <s v="Mike Gockenbach"/>
    <x v="0"/>
    <s v="United States"/>
    <x v="10"/>
    <s v="Pennsylvania"/>
    <n v="19134"/>
    <x v="3"/>
    <s v="OFF-EN-10001335"/>
    <x v="1"/>
    <x v="12"/>
    <s v="White Business Envelopes with Contemporary Seam, Recycled White Business Envelopes"/>
    <x v="501"/>
    <n v="6"/>
    <n v="0.2"/>
    <n v="19.692"/>
    <n v="9"/>
    <n v="3"/>
    <x v="1"/>
    <s v="Sep"/>
    <s v="2015-09"/>
  </r>
  <r>
    <n v="532"/>
    <s v="CA-2015-102848"/>
    <x v="209"/>
    <d v="2015-11-09T00:00:00"/>
    <s v="Second Class"/>
    <s v="KB-16240"/>
    <s v="Karen Bern"/>
    <x v="1"/>
    <s v="United States"/>
    <x v="1"/>
    <s v="California"/>
    <n v="90036"/>
    <x v="1"/>
    <s v="FUR-CH-10000595"/>
    <x v="0"/>
    <x v="1"/>
    <s v="Safco Contoured Stacking Chairs"/>
    <x v="502"/>
    <n v="1"/>
    <n v="0.2"/>
    <n v="11.92"/>
    <n v="11"/>
    <n v="4"/>
    <x v="1"/>
    <s v="Nov"/>
    <s v="2015-11"/>
  </r>
  <r>
    <n v="533"/>
    <s v="US-2017-129441"/>
    <x v="210"/>
    <d v="2017-09-11T00:00:00"/>
    <s v="Standard Class"/>
    <s v="JC-15340"/>
    <s v="Jasper Cacioppo"/>
    <x v="0"/>
    <s v="United States"/>
    <x v="1"/>
    <s v="California"/>
    <n v="90032"/>
    <x v="1"/>
    <s v="FUR-FU-10000448"/>
    <x v="0"/>
    <x v="5"/>
    <s v="Tenex Chairmats For Use With Carpeted Floors"/>
    <x v="503"/>
    <n v="3"/>
    <n v="0"/>
    <n v="2.3969999999999998"/>
    <n v="9"/>
    <n v="3"/>
    <x v="3"/>
    <s v="Sep"/>
    <s v="2017-09"/>
  </r>
  <r>
    <n v="534"/>
    <s v="CA-2016-168753"/>
    <x v="211"/>
    <d v="2016-06-01T00:00:00"/>
    <s v="Second Class"/>
    <s v="RL-19615"/>
    <s v="Rob Lucas"/>
    <x v="0"/>
    <s v="United States"/>
    <x v="122"/>
    <s v="Alabama"/>
    <n v="36116"/>
    <x v="0"/>
    <s v="TEC-PH-10000984"/>
    <x v="2"/>
    <x v="7"/>
    <s v="Panasonic KX-TG9471B"/>
    <x v="504"/>
    <n v="5"/>
    <n v="0"/>
    <n v="274.38600000000002"/>
    <n v="5"/>
    <n v="2"/>
    <x v="0"/>
    <s v="May"/>
    <s v="2016-05"/>
  </r>
  <r>
    <n v="535"/>
    <s v="CA-2016-168753"/>
    <x v="211"/>
    <d v="2016-06-01T00:00:00"/>
    <s v="Second Class"/>
    <s v="RL-19615"/>
    <s v="Rob Lucas"/>
    <x v="0"/>
    <s v="United States"/>
    <x v="122"/>
    <s v="Alabama"/>
    <n v="36116"/>
    <x v="0"/>
    <s v="OFF-BI-10002557"/>
    <x v="1"/>
    <x v="8"/>
    <s v="Presstex Flexible Ring Binders"/>
    <x v="505"/>
    <n v="5"/>
    <n v="0"/>
    <n v="11.375"/>
    <n v="5"/>
    <n v="2"/>
    <x v="0"/>
    <s v="May"/>
    <s v="2016-05"/>
  </r>
  <r>
    <n v="536"/>
    <s v="CA-2016-126613"/>
    <x v="212"/>
    <d v="2016-07-16T00:00:00"/>
    <s v="Standard Class"/>
    <s v="AA-10375"/>
    <s v="Allen Armold"/>
    <x v="0"/>
    <s v="United States"/>
    <x v="123"/>
    <s v="Arizona"/>
    <n v="85204"/>
    <x v="1"/>
    <s v="OFF-ST-10001325"/>
    <x v="1"/>
    <x v="4"/>
    <s v="Sterilite Officeware Hinged File Box"/>
    <x v="506"/>
    <n v="2"/>
    <n v="0.2"/>
    <n v="1.4672000000000001"/>
    <n v="7"/>
    <n v="3"/>
    <x v="0"/>
    <s v="Jul"/>
    <s v="2016-07"/>
  </r>
  <r>
    <n v="537"/>
    <s v="US-2017-122637"/>
    <x v="213"/>
    <d v="2017-09-08T00:00:00"/>
    <s v="Second Class"/>
    <s v="EP-13915"/>
    <s v="Emily Phan"/>
    <x v="0"/>
    <s v="United States"/>
    <x v="22"/>
    <s v="Illinois"/>
    <n v="60653"/>
    <x v="2"/>
    <s v="OFF-BI-10002429"/>
    <x v="1"/>
    <x v="8"/>
    <s v="Premier Elliptical Ring Binder, Black"/>
    <x v="507"/>
    <n v="7"/>
    <n v="0.8"/>
    <n v="-68.185599999999994"/>
    <n v="9"/>
    <n v="3"/>
    <x v="3"/>
    <s v="Sep"/>
    <s v="2017-09"/>
  </r>
  <r>
    <n v="538"/>
    <s v="CA-2015-147851"/>
    <x v="155"/>
    <d v="2015-12-08T00:00:00"/>
    <s v="Standard Class"/>
    <s v="MP-17470"/>
    <s v="Mark Packer"/>
    <x v="2"/>
    <s v="United States"/>
    <x v="20"/>
    <s v="New York"/>
    <n v="10009"/>
    <x v="3"/>
    <s v="OFF-BI-10004528"/>
    <x v="1"/>
    <x v="8"/>
    <s v="Cardinal Poly Pocket Divider Pockets for Ring Binders"/>
    <x v="508"/>
    <n v="4"/>
    <n v="0.2"/>
    <n v="3.36"/>
    <n v="12"/>
    <n v="4"/>
    <x v="1"/>
    <s v="Dec"/>
    <s v="2015-12"/>
  </r>
  <r>
    <n v="539"/>
    <s v="CA-2015-134894"/>
    <x v="214"/>
    <d v="2015-12-11T00:00:00"/>
    <s v="Standard Class"/>
    <s v="DK-12985"/>
    <s v="Darren Koutras"/>
    <x v="0"/>
    <s v="United States"/>
    <x v="0"/>
    <s v="Kentucky"/>
    <n v="42420"/>
    <x v="0"/>
    <s v="OFF-AP-10001271"/>
    <x v="1"/>
    <x v="9"/>
    <s v="Eureka The Boss Cordless Rechargeable Stick Vac"/>
    <x v="509"/>
    <n v="3"/>
    <n v="0"/>
    <n v="41.293799999999997"/>
    <n v="12"/>
    <n v="4"/>
    <x v="1"/>
    <s v="Dec"/>
    <s v="2015-12"/>
  </r>
  <r>
    <n v="540"/>
    <s v="CA-2015-134894"/>
    <x v="214"/>
    <d v="2015-12-11T00:00:00"/>
    <s v="Standard Class"/>
    <s v="DK-12985"/>
    <s v="Darren Koutras"/>
    <x v="0"/>
    <s v="United States"/>
    <x v="0"/>
    <s v="Kentucky"/>
    <n v="42420"/>
    <x v="0"/>
    <s v="FUR-CH-10002647"/>
    <x v="0"/>
    <x v="1"/>
    <s v="Situations Contoured Folding Chairs, 4/Set"/>
    <x v="510"/>
    <n v="4"/>
    <n v="0"/>
    <n v="70.98"/>
    <n v="12"/>
    <n v="4"/>
    <x v="1"/>
    <s v="Dec"/>
    <s v="2015-12"/>
  </r>
  <r>
    <n v="541"/>
    <s v="CA-2014-140795"/>
    <x v="215"/>
    <d v="2014-02-03T00:00:00"/>
    <s v="First Class"/>
    <s v="BD-11500"/>
    <s v="Bradley Drucker"/>
    <x v="0"/>
    <s v="United States"/>
    <x v="124"/>
    <s v="Wisconsin"/>
    <n v="54302"/>
    <x v="2"/>
    <s v="TEC-AC-10001432"/>
    <x v="2"/>
    <x v="11"/>
    <s v="Enermax Aurora Lite Keyboard"/>
    <x v="511"/>
    <n v="6"/>
    <n v="0"/>
    <n v="206.316"/>
    <n v="2"/>
    <n v="1"/>
    <x v="2"/>
    <s v="Feb"/>
    <s v="2014-02"/>
  </r>
  <r>
    <n v="542"/>
    <s v="CA-2016-136924"/>
    <x v="216"/>
    <d v="2016-07-17T00:00:00"/>
    <s v="First Class"/>
    <s v="ES-14080"/>
    <s v="Erin Smith"/>
    <x v="1"/>
    <s v="United States"/>
    <x v="93"/>
    <s v="Arizona"/>
    <n v="85705"/>
    <x v="1"/>
    <s v="TEC-PH-10002262"/>
    <x v="2"/>
    <x v="7"/>
    <s v="LG Electronics Tone+ HBS-730 Bluetooth Headset"/>
    <x v="512"/>
    <n v="8"/>
    <n v="0.2"/>
    <n v="38.086399999999998"/>
    <n v="7"/>
    <n v="3"/>
    <x v="0"/>
    <s v="Jul"/>
    <s v="2016-07"/>
  </r>
  <r>
    <n v="543"/>
    <s v="US-2015-120161"/>
    <x v="217"/>
    <d v="2015-12-23T00:00:00"/>
    <s v="Standard Class"/>
    <s v="LM-17065"/>
    <s v="Liz MacKendrick"/>
    <x v="0"/>
    <s v="United States"/>
    <x v="24"/>
    <s v="Ohio"/>
    <n v="45503"/>
    <x v="3"/>
    <s v="OFF-ST-10001809"/>
    <x v="1"/>
    <x v="4"/>
    <s v="Fellowes Officeware Wire Shelving"/>
    <x v="513"/>
    <n v="9"/>
    <n v="0.2"/>
    <n v="-145.52459999999999"/>
    <n v="12"/>
    <n v="4"/>
    <x v="1"/>
    <s v="Dec"/>
    <s v="2015-12"/>
  </r>
  <r>
    <n v="544"/>
    <s v="CA-2014-103849"/>
    <x v="218"/>
    <d v="2014-05-16T00:00:00"/>
    <s v="Standard Class"/>
    <s v="PG-18895"/>
    <s v="Paul Gonzalez"/>
    <x v="0"/>
    <s v="United States"/>
    <x v="5"/>
    <s v="Texas"/>
    <n v="76106"/>
    <x v="2"/>
    <s v="TEC-AC-10001465"/>
    <x v="2"/>
    <x v="11"/>
    <s v="SanDisk Cruzer 64 GB USB Flash Drive"/>
    <x v="514"/>
    <n v="2"/>
    <n v="0.2"/>
    <n v="7.2640000000000002"/>
    <n v="5"/>
    <n v="2"/>
    <x v="2"/>
    <s v="May"/>
    <s v="2014-05"/>
  </r>
  <r>
    <n v="545"/>
    <s v="CA-2014-103849"/>
    <x v="218"/>
    <d v="2014-05-16T00:00:00"/>
    <s v="Standard Class"/>
    <s v="PG-18895"/>
    <s v="Paul Gonzalez"/>
    <x v="0"/>
    <s v="United States"/>
    <x v="5"/>
    <s v="Texas"/>
    <n v="76106"/>
    <x v="2"/>
    <s v="TEC-PH-10002597"/>
    <x v="2"/>
    <x v="7"/>
    <s v="Xblue XB-1670-86 X16 Small Office Telephone - Titanium"/>
    <x v="515"/>
    <n v="1"/>
    <n v="0.2"/>
    <n v="6.2995000000000001"/>
    <n v="5"/>
    <n v="2"/>
    <x v="2"/>
    <s v="May"/>
    <s v="2014-05"/>
  </r>
  <r>
    <n v="546"/>
    <s v="CA-2014-103849"/>
    <x v="218"/>
    <d v="2014-05-16T00:00:00"/>
    <s v="Standard Class"/>
    <s v="PG-18895"/>
    <s v="Paul Gonzalez"/>
    <x v="0"/>
    <s v="United States"/>
    <x v="5"/>
    <s v="Texas"/>
    <n v="76106"/>
    <x v="2"/>
    <s v="FUR-FU-10000723"/>
    <x v="0"/>
    <x v="5"/>
    <s v="Deflect-o EconoMat Studded, No Bevel Mat for Low Pile Carpeting"/>
    <x v="516"/>
    <n v="4"/>
    <n v="0.6"/>
    <n v="-84.2928"/>
    <n v="5"/>
    <n v="2"/>
    <x v="2"/>
    <s v="May"/>
    <s v="2014-05"/>
  </r>
  <r>
    <n v="547"/>
    <s v="CA-2017-162929"/>
    <x v="123"/>
    <d v="2017-11-22T00:00:00"/>
    <s v="First Class"/>
    <s v="AS-10135"/>
    <s v="Adrian Shami"/>
    <x v="2"/>
    <s v="United States"/>
    <x v="20"/>
    <s v="New York"/>
    <n v="10035"/>
    <x v="3"/>
    <s v="OFF-BI-10000404"/>
    <x v="1"/>
    <x v="8"/>
    <s v="Avery Printable Repositionable Plastic Tabs"/>
    <x v="517"/>
    <n v="6"/>
    <n v="0.2"/>
    <n v="13.932"/>
    <n v="11"/>
    <n v="4"/>
    <x v="3"/>
    <s v="Nov"/>
    <s v="2017-11"/>
  </r>
  <r>
    <n v="548"/>
    <s v="CA-2017-162929"/>
    <x v="123"/>
    <d v="2017-11-22T00:00:00"/>
    <s v="First Class"/>
    <s v="AS-10135"/>
    <s v="Adrian Shami"/>
    <x v="2"/>
    <s v="United States"/>
    <x v="20"/>
    <s v="New York"/>
    <n v="10035"/>
    <x v="3"/>
    <s v="OFF-PA-10002986"/>
    <x v="1"/>
    <x v="10"/>
    <s v="Xerox 1898"/>
    <x v="518"/>
    <n v="2"/>
    <n v="0"/>
    <n v="6.4127999999999998"/>
    <n v="11"/>
    <n v="4"/>
    <x v="3"/>
    <s v="Nov"/>
    <s v="2017-11"/>
  </r>
  <r>
    <n v="549"/>
    <s v="CA-2015-113173"/>
    <x v="219"/>
    <d v="2015-11-17T00:00:00"/>
    <s v="Second Class"/>
    <s v="DK-13225"/>
    <s v="Dean Katz"/>
    <x v="1"/>
    <s v="United States"/>
    <x v="22"/>
    <s v="Illinois"/>
    <n v="60653"/>
    <x v="2"/>
    <s v="OFF-ST-10000604"/>
    <x v="1"/>
    <x v="4"/>
    <s v="Home/Office Personal File Carts"/>
    <x v="519"/>
    <n v="9"/>
    <n v="0.2"/>
    <n v="15.641999999999999"/>
    <n v="11"/>
    <n v="4"/>
    <x v="1"/>
    <s v="Nov"/>
    <s v="2015-11"/>
  </r>
  <r>
    <n v="550"/>
    <s v="CA-2015-113173"/>
    <x v="219"/>
    <d v="2015-11-17T00:00:00"/>
    <s v="Second Class"/>
    <s v="DK-13225"/>
    <s v="Dean Katz"/>
    <x v="1"/>
    <s v="United States"/>
    <x v="22"/>
    <s v="Illinois"/>
    <n v="60653"/>
    <x v="2"/>
    <s v="OFF-BI-10004738"/>
    <x v="1"/>
    <x v="8"/>
    <s v="Flexible Leather- Look Classic Collection Ring Binder"/>
    <x v="520"/>
    <n v="3"/>
    <n v="0.8"/>
    <n v="-17.045999999999999"/>
    <n v="11"/>
    <n v="4"/>
    <x v="1"/>
    <s v="Nov"/>
    <s v="2015-11"/>
  </r>
  <r>
    <n v="551"/>
    <s v="CA-2015-113173"/>
    <x v="219"/>
    <d v="2015-11-17T00:00:00"/>
    <s v="Second Class"/>
    <s v="DK-13225"/>
    <s v="Dean Katz"/>
    <x v="1"/>
    <s v="United States"/>
    <x v="22"/>
    <s v="Illinois"/>
    <n v="60653"/>
    <x v="2"/>
    <s v="OFF-SU-10001935"/>
    <x v="1"/>
    <x v="14"/>
    <s v="Staple remover"/>
    <x v="521"/>
    <n v="5"/>
    <n v="0.2"/>
    <n v="-1.744"/>
    <n v="11"/>
    <n v="4"/>
    <x v="1"/>
    <s v="Nov"/>
    <s v="2015-11"/>
  </r>
  <r>
    <n v="552"/>
    <s v="CA-2016-136406"/>
    <x v="173"/>
    <d v="2016-04-17T00:00:00"/>
    <s v="Second Class"/>
    <s v="BD-11320"/>
    <s v="Bill Donatelli"/>
    <x v="0"/>
    <s v="United States"/>
    <x v="8"/>
    <s v="California"/>
    <n v="94110"/>
    <x v="1"/>
    <s v="FUR-CH-10002024"/>
    <x v="0"/>
    <x v="1"/>
    <s v="HON 5400 Series Task Chairs for Big and Tall"/>
    <x v="522"/>
    <n v="2"/>
    <n v="0.2"/>
    <n v="0"/>
    <n v="4"/>
    <n v="2"/>
    <x v="0"/>
    <s v="Apr"/>
    <s v="2016-04"/>
  </r>
  <r>
    <n v="553"/>
    <s v="CA-2017-112774"/>
    <x v="220"/>
    <d v="2017-09-12T00:00:00"/>
    <s v="First Class"/>
    <s v="RC-19960"/>
    <s v="Ryan Crowe"/>
    <x v="0"/>
    <s v="United States"/>
    <x v="108"/>
    <s v="Florida"/>
    <n v="32216"/>
    <x v="0"/>
    <s v="FUR-FU-10003039"/>
    <x v="0"/>
    <x v="5"/>
    <s v="Howard Miller 11-1/2&quot; Diameter Grantwood Wall Clock"/>
    <x v="523"/>
    <n v="1"/>
    <n v="0.2"/>
    <n v="6.0381999999999998"/>
    <n v="9"/>
    <n v="3"/>
    <x v="3"/>
    <s v="Sep"/>
    <s v="2017-09"/>
  </r>
  <r>
    <n v="554"/>
    <s v="CA-2017-101945"/>
    <x v="221"/>
    <d v="2017-11-28T00:00:00"/>
    <s v="Standard Class"/>
    <s v="GT-14710"/>
    <s v="Greg Tran"/>
    <x v="0"/>
    <s v="United States"/>
    <x v="12"/>
    <s v="Texas"/>
    <n v="77070"/>
    <x v="2"/>
    <s v="OFF-FA-10004248"/>
    <x v="1"/>
    <x v="13"/>
    <s v="Advantus T-Pin Paper Clips"/>
    <x v="524"/>
    <n v="3"/>
    <n v="0.2"/>
    <n v="2.5707"/>
    <n v="11"/>
    <n v="4"/>
    <x v="3"/>
    <s v="Nov"/>
    <s v="2017-11"/>
  </r>
  <r>
    <n v="555"/>
    <s v="CA-2017-100650"/>
    <x v="222"/>
    <d v="2017-07-03T00:00:00"/>
    <s v="Second Class"/>
    <s v="DK-13225"/>
    <s v="Dean Katz"/>
    <x v="1"/>
    <s v="United States"/>
    <x v="125"/>
    <s v="California"/>
    <n v="92804"/>
    <x v="1"/>
    <s v="OFF-ST-10001780"/>
    <x v="1"/>
    <x v="4"/>
    <s v="Tennsco 16-Compartment Lockers with Coat Rack"/>
    <x v="525"/>
    <n v="2"/>
    <n v="0"/>
    <n v="310.98719999999997"/>
    <n v="6"/>
    <n v="2"/>
    <x v="3"/>
    <s v="Jun"/>
    <s v="2017-06"/>
  </r>
  <r>
    <n v="556"/>
    <s v="CA-2014-155852"/>
    <x v="223"/>
    <d v="2014-03-07T00:00:00"/>
    <s v="Second Class"/>
    <s v="AJ-10945"/>
    <s v="Ashley Jarboe"/>
    <x v="0"/>
    <s v="United States"/>
    <x v="40"/>
    <s v="North Carolina"/>
    <n v="28403"/>
    <x v="0"/>
    <s v="OFF-AR-10003560"/>
    <x v="1"/>
    <x v="6"/>
    <s v="Zebra Zazzle Fluorescent Highlighters"/>
    <x v="526"/>
    <n v="4"/>
    <n v="0.2"/>
    <n v="3.4047999999999998"/>
    <n v="3"/>
    <n v="1"/>
    <x v="2"/>
    <s v="Mar"/>
    <s v="2014-03"/>
  </r>
  <r>
    <n v="557"/>
    <s v="CA-2016-113243"/>
    <x v="224"/>
    <d v="2016-06-15T00:00:00"/>
    <s v="Standard Class"/>
    <s v="OT-18730"/>
    <s v="Olvera Toch"/>
    <x v="0"/>
    <s v="United States"/>
    <x v="1"/>
    <s v="California"/>
    <n v="90045"/>
    <x v="1"/>
    <s v="OFF-LA-10001297"/>
    <x v="1"/>
    <x v="2"/>
    <s v="Avery 473"/>
    <x v="343"/>
    <n v="2"/>
    <n v="0"/>
    <n v="9.9359999999999999"/>
    <n v="6"/>
    <n v="2"/>
    <x v="0"/>
    <s v="Jun"/>
    <s v="2016-06"/>
  </r>
  <r>
    <n v="558"/>
    <s v="CA-2016-113243"/>
    <x v="224"/>
    <d v="2016-06-15T00:00:00"/>
    <s v="Standard Class"/>
    <s v="OT-18730"/>
    <s v="Olvera Toch"/>
    <x v="0"/>
    <s v="United States"/>
    <x v="1"/>
    <s v="California"/>
    <n v="90045"/>
    <x v="1"/>
    <s v="FUR-TA-10004256"/>
    <x v="0"/>
    <x v="3"/>
    <s v="Bretford “Just In Time” Height-Adjustable Multi-Task Work Tables"/>
    <x v="527"/>
    <n v="4"/>
    <n v="0.2"/>
    <n v="-217.048"/>
    <n v="6"/>
    <n v="2"/>
    <x v="0"/>
    <s v="Jun"/>
    <s v="2016-06"/>
  </r>
  <r>
    <n v="559"/>
    <s v="CA-2016-113243"/>
    <x v="224"/>
    <d v="2016-06-15T00:00:00"/>
    <s v="Standard Class"/>
    <s v="OT-18730"/>
    <s v="Olvera Toch"/>
    <x v="0"/>
    <s v="United States"/>
    <x v="1"/>
    <s v="California"/>
    <n v="90045"/>
    <x v="1"/>
    <s v="OFF-PA-10003441"/>
    <x v="1"/>
    <x v="10"/>
    <s v="Xerox 226"/>
    <x v="56"/>
    <n v="5"/>
    <n v="0"/>
    <n v="15.552"/>
    <n v="6"/>
    <n v="2"/>
    <x v="0"/>
    <s v="Jun"/>
    <s v="2016-06"/>
  </r>
  <r>
    <n v="560"/>
    <s v="CA-2017-118731"/>
    <x v="225"/>
    <d v="2017-11-22T00:00:00"/>
    <s v="Second Class"/>
    <s v="LP-17080"/>
    <s v="Liz Pelletier"/>
    <x v="0"/>
    <s v="United States"/>
    <x v="8"/>
    <s v="California"/>
    <n v="94110"/>
    <x v="1"/>
    <s v="FUR-FU-10003347"/>
    <x v="0"/>
    <x v="5"/>
    <s v="Coloredge Poster Frame"/>
    <x v="528"/>
    <n v="3"/>
    <n v="0"/>
    <n v="16.614000000000001"/>
    <n v="11"/>
    <n v="4"/>
    <x v="3"/>
    <s v="Nov"/>
    <s v="2017-11"/>
  </r>
  <r>
    <n v="561"/>
    <s v="CA-2017-118731"/>
    <x v="225"/>
    <d v="2017-11-22T00:00:00"/>
    <s v="Second Class"/>
    <s v="LP-17080"/>
    <s v="Liz Pelletier"/>
    <x v="0"/>
    <s v="United States"/>
    <x v="8"/>
    <s v="California"/>
    <n v="94110"/>
    <x v="1"/>
    <s v="OFF-BI-10000069"/>
    <x v="1"/>
    <x v="8"/>
    <s v="GBC Prepunched Paper, 19-Hole, for Binding Systems, 24-lb"/>
    <x v="529"/>
    <n v="7"/>
    <n v="0.2"/>
    <n v="27.318200000000001"/>
    <n v="11"/>
    <n v="4"/>
    <x v="3"/>
    <s v="Nov"/>
    <s v="2017-11"/>
  </r>
  <r>
    <n v="562"/>
    <s v="CA-2014-145576"/>
    <x v="80"/>
    <d v="2014-09-18T00:00:00"/>
    <s v="Second Class"/>
    <s v="CA-12775"/>
    <s v="Cynthia Arntzen"/>
    <x v="0"/>
    <s v="United States"/>
    <x v="67"/>
    <s v="Florida"/>
    <n v="33614"/>
    <x v="0"/>
    <s v="OFF-AP-10003914"/>
    <x v="1"/>
    <x v="9"/>
    <s v="Sanitaire Vibra Groomer IR Commercial Upright Vacuum, Replacement Belts"/>
    <x v="530"/>
    <n v="5"/>
    <n v="0.2"/>
    <n v="1.3"/>
    <n v="9"/>
    <n v="3"/>
    <x v="2"/>
    <s v="Sep"/>
    <s v="2014-09"/>
  </r>
  <r>
    <n v="563"/>
    <s v="CA-2014-145576"/>
    <x v="80"/>
    <d v="2014-09-18T00:00:00"/>
    <s v="Second Class"/>
    <s v="CA-12775"/>
    <s v="Cynthia Arntzen"/>
    <x v="0"/>
    <s v="United States"/>
    <x v="67"/>
    <s v="Florida"/>
    <n v="33614"/>
    <x v="0"/>
    <s v="FUR-FU-10004020"/>
    <x v="0"/>
    <x v="5"/>
    <s v="Advantus Panel Wall Acrylic Frame"/>
    <x v="531"/>
    <n v="3"/>
    <n v="0.2"/>
    <n v="3.7743000000000002"/>
    <n v="9"/>
    <n v="3"/>
    <x v="2"/>
    <s v="Sep"/>
    <s v="2014-09"/>
  </r>
  <r>
    <n v="564"/>
    <s v="CA-2015-130736"/>
    <x v="214"/>
    <d v="2015-12-09T00:00:00"/>
    <s v="First Class"/>
    <s v="JF-15490"/>
    <s v="Jeremy Farry"/>
    <x v="0"/>
    <s v="United States"/>
    <x v="4"/>
    <s v="Washington"/>
    <n v="98105"/>
    <x v="1"/>
    <s v="OFF-FA-10003467"/>
    <x v="1"/>
    <x v="13"/>
    <s v="Alliance Big Bands Rubber Bands, 12/Pack"/>
    <x v="532"/>
    <n v="2"/>
    <n v="0"/>
    <n v="0"/>
    <n v="12"/>
    <n v="4"/>
    <x v="1"/>
    <s v="Dec"/>
    <s v="2015-12"/>
  </r>
  <r>
    <n v="565"/>
    <s v="CA-2015-130736"/>
    <x v="214"/>
    <d v="2015-12-09T00:00:00"/>
    <s v="First Class"/>
    <s v="JF-15490"/>
    <s v="Jeremy Farry"/>
    <x v="0"/>
    <s v="United States"/>
    <x v="4"/>
    <s v="Washington"/>
    <n v="98105"/>
    <x v="1"/>
    <s v="OFF-LA-10000634"/>
    <x v="1"/>
    <x v="2"/>
    <s v="Avery 509"/>
    <x v="533"/>
    <n v="1"/>
    <n v="0"/>
    <n v="1.2005999999999999"/>
    <n v="12"/>
    <n v="4"/>
    <x v="1"/>
    <s v="Dec"/>
    <s v="2015-12"/>
  </r>
  <r>
    <n v="566"/>
    <s v="CA-2017-137099"/>
    <x v="226"/>
    <d v="2017-12-10T00:00:00"/>
    <s v="First Class"/>
    <s v="FP-14320"/>
    <s v="Frank Preis"/>
    <x v="0"/>
    <s v="United States"/>
    <x v="1"/>
    <s v="California"/>
    <n v="90008"/>
    <x v="1"/>
    <s v="TEC-PH-10002496"/>
    <x v="2"/>
    <x v="7"/>
    <s v="Cisco SPA301"/>
    <x v="534"/>
    <n v="3"/>
    <n v="0.2"/>
    <n v="46.796999999999997"/>
    <n v="12"/>
    <n v="4"/>
    <x v="3"/>
    <s v="Dec"/>
    <s v="2017-12"/>
  </r>
  <r>
    <n v="567"/>
    <s v="CA-2017-156951"/>
    <x v="172"/>
    <d v="2017-10-08T00:00:00"/>
    <s v="Standard Class"/>
    <s v="EB-13840"/>
    <s v="Ellis Ballard"/>
    <x v="1"/>
    <s v="United States"/>
    <x v="4"/>
    <s v="Washington"/>
    <n v="98105"/>
    <x v="1"/>
    <s v="OFF-PA-10004530"/>
    <x v="1"/>
    <x v="10"/>
    <s v="Personal Creations Ink Jet Cards and Labels"/>
    <x v="535"/>
    <n v="8"/>
    <n v="0"/>
    <n v="45.001600000000003"/>
    <n v="10"/>
    <n v="4"/>
    <x v="3"/>
    <s v="Oct"/>
    <s v="2017-10"/>
  </r>
  <r>
    <n v="568"/>
    <s v="CA-2017-156951"/>
    <x v="172"/>
    <d v="2017-10-08T00:00:00"/>
    <s v="Standard Class"/>
    <s v="EB-13840"/>
    <s v="Ellis Ballard"/>
    <x v="1"/>
    <s v="United States"/>
    <x v="4"/>
    <s v="Washington"/>
    <n v="98105"/>
    <x v="1"/>
    <s v="OFF-BI-10001107"/>
    <x v="1"/>
    <x v="8"/>
    <s v="GBC White Gloss Covers, Plain Front"/>
    <x v="536"/>
    <n v="7"/>
    <n v="0.2"/>
    <n v="27.3672"/>
    <n v="10"/>
    <n v="4"/>
    <x v="3"/>
    <s v="Oct"/>
    <s v="2017-10"/>
  </r>
  <r>
    <n v="569"/>
    <s v="CA-2017-156951"/>
    <x v="172"/>
    <d v="2017-10-08T00:00:00"/>
    <s v="Standard Class"/>
    <s v="EB-13840"/>
    <s v="Ellis Ballard"/>
    <x v="1"/>
    <s v="United States"/>
    <x v="4"/>
    <s v="Washington"/>
    <n v="98105"/>
    <x v="1"/>
    <s v="OFF-PA-10004451"/>
    <x v="1"/>
    <x v="10"/>
    <s v="Xerox 222"/>
    <x v="537"/>
    <n v="3"/>
    <n v="0"/>
    <n v="9.3312000000000008"/>
    <n v="10"/>
    <n v="4"/>
    <x v="3"/>
    <s v="Oct"/>
    <s v="2017-10"/>
  </r>
  <r>
    <n v="570"/>
    <s v="CA-2017-156951"/>
    <x v="172"/>
    <d v="2017-10-08T00:00:00"/>
    <s v="Standard Class"/>
    <s v="EB-13840"/>
    <s v="Ellis Ballard"/>
    <x v="1"/>
    <s v="United States"/>
    <x v="4"/>
    <s v="Washington"/>
    <n v="98105"/>
    <x v="1"/>
    <s v="FUR-CH-10004997"/>
    <x v="0"/>
    <x v="1"/>
    <s v="Hon Every-Day Series Multi-Task Chairs"/>
    <x v="538"/>
    <n v="3"/>
    <n v="0.2"/>
    <n v="0"/>
    <n v="10"/>
    <n v="4"/>
    <x v="3"/>
    <s v="Oct"/>
    <s v="2017-10"/>
  </r>
  <r>
    <n v="571"/>
    <s v="CA-2017-164826"/>
    <x v="116"/>
    <d v="2018-01-04T00:00:00"/>
    <s v="Standard Class"/>
    <s v="JF-15415"/>
    <s v="Jennifer Ferguson"/>
    <x v="0"/>
    <s v="United States"/>
    <x v="20"/>
    <s v="New York"/>
    <n v="10024"/>
    <x v="3"/>
    <s v="OFF-LA-10001297"/>
    <x v="1"/>
    <x v="2"/>
    <s v="Avery 473"/>
    <x v="539"/>
    <n v="7"/>
    <n v="0"/>
    <n v="34.776000000000003"/>
    <n v="12"/>
    <n v="4"/>
    <x v="3"/>
    <s v="Dec"/>
    <s v="2017-12"/>
  </r>
  <r>
    <n v="572"/>
    <s v="CA-2017-164826"/>
    <x v="116"/>
    <d v="2018-01-04T00:00:00"/>
    <s v="Standard Class"/>
    <s v="JF-15415"/>
    <s v="Jennifer Ferguson"/>
    <x v="0"/>
    <s v="United States"/>
    <x v="20"/>
    <s v="New York"/>
    <n v="10024"/>
    <x v="3"/>
    <s v="OFF-FA-10000585"/>
    <x v="1"/>
    <x v="13"/>
    <s v="OIC Bulk Pack Metal Binder Clips"/>
    <x v="540"/>
    <n v="4"/>
    <n v="0"/>
    <n v="6.4215999999999998"/>
    <n v="12"/>
    <n v="4"/>
    <x v="3"/>
    <s v="Dec"/>
    <s v="2017-12"/>
  </r>
  <r>
    <n v="573"/>
    <s v="CA-2017-164826"/>
    <x v="116"/>
    <d v="2018-01-04T00:00:00"/>
    <s v="Standard Class"/>
    <s v="JF-15415"/>
    <s v="Jennifer Ferguson"/>
    <x v="0"/>
    <s v="United States"/>
    <x v="20"/>
    <s v="New York"/>
    <n v="10024"/>
    <x v="3"/>
    <s v="OFF-BI-10001922"/>
    <x v="1"/>
    <x v="8"/>
    <s v="Storex Dura Pro Binders"/>
    <x v="541"/>
    <n v="7"/>
    <n v="0.2"/>
    <n v="11.226599999999999"/>
    <n v="12"/>
    <n v="4"/>
    <x v="3"/>
    <s v="Dec"/>
    <s v="2017-12"/>
  </r>
  <r>
    <n v="574"/>
    <s v="CA-2017-164826"/>
    <x v="116"/>
    <d v="2018-01-04T00:00:00"/>
    <s v="Standard Class"/>
    <s v="JF-15415"/>
    <s v="Jennifer Ferguson"/>
    <x v="0"/>
    <s v="United States"/>
    <x v="20"/>
    <s v="New York"/>
    <n v="10024"/>
    <x v="3"/>
    <s v="TEC-PH-10000347"/>
    <x v="2"/>
    <x v="7"/>
    <s v="Cush Cases Heavy Duty Rugged Cover Case for Samsung Galaxy S5 - Purple"/>
    <x v="542"/>
    <n v="3"/>
    <n v="0"/>
    <n v="4.0095000000000001"/>
    <n v="12"/>
    <n v="4"/>
    <x v="3"/>
    <s v="Dec"/>
    <s v="2017-12"/>
  </r>
  <r>
    <n v="575"/>
    <s v="CA-2016-127250"/>
    <x v="54"/>
    <d v="2016-11-07T00:00:00"/>
    <s v="Standard Class"/>
    <s v="SF-20200"/>
    <s v="Sarah Foster"/>
    <x v="0"/>
    <s v="United States"/>
    <x v="126"/>
    <s v="Washington"/>
    <n v="98270"/>
    <x v="1"/>
    <s v="OFF-AR-10003394"/>
    <x v="1"/>
    <x v="6"/>
    <s v="Newell 332"/>
    <x v="138"/>
    <n v="3"/>
    <n v="0"/>
    <n v="2.3814000000000002"/>
    <n v="11"/>
    <n v="4"/>
    <x v="0"/>
    <s v="Nov"/>
    <s v="2016-11"/>
  </r>
  <r>
    <n v="576"/>
    <s v="CA-2015-149713"/>
    <x v="227"/>
    <d v="2015-09-22T00:00:00"/>
    <s v="Second Class"/>
    <s v="TG-21640"/>
    <s v="Trudy Glocke"/>
    <x v="0"/>
    <s v="United States"/>
    <x v="85"/>
    <s v="California"/>
    <n v="90805"/>
    <x v="1"/>
    <s v="OFF-PA-10004530"/>
    <x v="1"/>
    <x v="10"/>
    <s v="Personal Creations Ink Jet Cards and Labels"/>
    <x v="543"/>
    <n v="14"/>
    <n v="0"/>
    <n v="78.752799999999993"/>
    <n v="9"/>
    <n v="3"/>
    <x v="1"/>
    <s v="Sep"/>
    <s v="2015-09"/>
  </r>
  <r>
    <n v="577"/>
    <s v="CA-2015-149713"/>
    <x v="227"/>
    <d v="2015-09-22T00:00:00"/>
    <s v="Second Class"/>
    <s v="TG-21640"/>
    <s v="Trudy Glocke"/>
    <x v="0"/>
    <s v="United States"/>
    <x v="85"/>
    <s v="California"/>
    <n v="90805"/>
    <x v="1"/>
    <s v="OFF-PA-10001450"/>
    <x v="1"/>
    <x v="10"/>
    <s v="Rediform S.O.S. Phone Message Books"/>
    <x v="544"/>
    <n v="4"/>
    <n v="0"/>
    <n v="9.7607999999999997"/>
    <n v="9"/>
    <n v="3"/>
    <x v="1"/>
    <s v="Sep"/>
    <s v="2015-09"/>
  </r>
  <r>
    <n v="578"/>
    <s v="CA-2015-149713"/>
    <x v="227"/>
    <d v="2015-09-22T00:00:00"/>
    <s v="Second Class"/>
    <s v="TG-21640"/>
    <s v="Trudy Glocke"/>
    <x v="0"/>
    <s v="United States"/>
    <x v="85"/>
    <s v="California"/>
    <n v="90805"/>
    <x v="1"/>
    <s v="OFF-SU-10001574"/>
    <x v="1"/>
    <x v="14"/>
    <s v="Acme Value Line Scissors"/>
    <x v="545"/>
    <n v="2"/>
    <n v="0"/>
    <n v="2.19"/>
    <n v="9"/>
    <n v="3"/>
    <x v="1"/>
    <s v="Sep"/>
    <s v="2015-09"/>
  </r>
  <r>
    <n v="579"/>
    <s v="CA-2017-118640"/>
    <x v="228"/>
    <d v="2017-07-26T00:00:00"/>
    <s v="Standard Class"/>
    <s v="CS-11950"/>
    <s v="Carlos Soltero"/>
    <x v="0"/>
    <s v="United States"/>
    <x v="22"/>
    <s v="Illinois"/>
    <n v="60610"/>
    <x v="2"/>
    <s v="OFF-ST-10002974"/>
    <x v="1"/>
    <x v="4"/>
    <s v="Trav-L-File Heavy-Duty Shuttle II, Black"/>
    <x v="546"/>
    <n v="2"/>
    <n v="0.2"/>
    <n v="8.7140000000000004"/>
    <n v="7"/>
    <n v="3"/>
    <x v="3"/>
    <s v="Jul"/>
    <s v="2017-07"/>
  </r>
  <r>
    <n v="580"/>
    <s v="CA-2017-118640"/>
    <x v="228"/>
    <d v="2017-07-26T00:00:00"/>
    <s v="Standard Class"/>
    <s v="CS-11950"/>
    <s v="Carlos Soltero"/>
    <x v="0"/>
    <s v="United States"/>
    <x v="22"/>
    <s v="Illinois"/>
    <n v="60610"/>
    <x v="2"/>
    <s v="FUR-FU-10001475"/>
    <x v="0"/>
    <x v="5"/>
    <s v="Contract Clock, 14&quot;, Brown"/>
    <x v="547"/>
    <n v="1"/>
    <n v="0.6"/>
    <n v="-5.7148000000000003"/>
    <n v="7"/>
    <n v="3"/>
    <x v="3"/>
    <s v="Jul"/>
    <s v="2017-07"/>
  </r>
  <r>
    <n v="581"/>
    <s v="CA-2015-132906"/>
    <x v="229"/>
    <d v="2015-09-14T00:00:00"/>
    <s v="Standard Class"/>
    <s v="CC-12145"/>
    <s v="Charles Crestani"/>
    <x v="0"/>
    <s v="United States"/>
    <x v="1"/>
    <s v="California"/>
    <n v="90004"/>
    <x v="1"/>
    <s v="OFF-SU-10004498"/>
    <x v="1"/>
    <x v="14"/>
    <s v="Martin-Yale Premier Letter Opener"/>
    <x v="548"/>
    <n v="4"/>
    <n v="0"/>
    <n v="1.5456000000000001"/>
    <n v="9"/>
    <n v="3"/>
    <x v="1"/>
    <s v="Sep"/>
    <s v="2015-09"/>
  </r>
  <r>
    <n v="582"/>
    <s v="CA-2017-145233"/>
    <x v="96"/>
    <d v="2017-12-05T00:00:00"/>
    <s v="Standard Class"/>
    <s v="DV-13465"/>
    <s v="Dianna Vittorini"/>
    <x v="0"/>
    <s v="United States"/>
    <x v="60"/>
    <s v="Colorado"/>
    <n v="80219"/>
    <x v="1"/>
    <s v="TEC-PH-10004977"/>
    <x v="2"/>
    <x v="7"/>
    <s v="GE 30524EE4"/>
    <x v="549"/>
    <n v="3"/>
    <n v="0.2"/>
    <n v="52.917299999999997"/>
    <n v="12"/>
    <n v="4"/>
    <x v="3"/>
    <s v="Dec"/>
    <s v="2017-12"/>
  </r>
  <r>
    <n v="583"/>
    <s v="CA-2017-145233"/>
    <x v="96"/>
    <d v="2017-12-05T00:00:00"/>
    <s v="Standard Class"/>
    <s v="DV-13465"/>
    <s v="Dianna Vittorini"/>
    <x v="0"/>
    <s v="United States"/>
    <x v="60"/>
    <s v="Colorado"/>
    <n v="80219"/>
    <x v="1"/>
    <s v="TEC-PH-10000586"/>
    <x v="2"/>
    <x v="7"/>
    <s v="AT&amp;T SB67148 SynJ"/>
    <x v="550"/>
    <n v="2"/>
    <n v="0.2"/>
    <n v="9.2385999999999999"/>
    <n v="12"/>
    <n v="4"/>
    <x v="3"/>
    <s v="Dec"/>
    <s v="2017-12"/>
  </r>
  <r>
    <n v="584"/>
    <s v="CA-2017-145233"/>
    <x v="96"/>
    <d v="2017-12-05T00:00:00"/>
    <s v="Standard Class"/>
    <s v="DV-13465"/>
    <s v="Dianna Vittorini"/>
    <x v="0"/>
    <s v="United States"/>
    <x v="60"/>
    <s v="Colorado"/>
    <n v="80219"/>
    <x v="1"/>
    <s v="OFF-AP-10000358"/>
    <x v="1"/>
    <x v="9"/>
    <s v="Fellowes Basic Home/Office Series Surge Protectors"/>
    <x v="551"/>
    <n v="3"/>
    <n v="0.2"/>
    <n v="3.5045999999999999"/>
    <n v="12"/>
    <n v="4"/>
    <x v="3"/>
    <s v="Dec"/>
    <s v="2017-12"/>
  </r>
  <r>
    <n v="585"/>
    <s v="CA-2017-145233"/>
    <x v="96"/>
    <d v="2017-12-05T00:00:00"/>
    <s v="Standard Class"/>
    <s v="DV-13465"/>
    <s v="Dianna Vittorini"/>
    <x v="0"/>
    <s v="United States"/>
    <x v="60"/>
    <s v="Colorado"/>
    <n v="80219"/>
    <x v="1"/>
    <s v="OFF-BI-10002764"/>
    <x v="1"/>
    <x v="8"/>
    <s v="Recycled Pressboard Report Cover with Reinforced Top Hinge"/>
    <x v="552"/>
    <n v="7"/>
    <n v="0.7"/>
    <n v="-4.7481"/>
    <n v="12"/>
    <n v="4"/>
    <x v="3"/>
    <s v="Dec"/>
    <s v="2017-12"/>
  </r>
  <r>
    <n v="586"/>
    <s v="CA-2017-145233"/>
    <x v="96"/>
    <d v="2017-12-05T00:00:00"/>
    <s v="Standard Class"/>
    <s v="DV-13465"/>
    <s v="Dianna Vittorini"/>
    <x v="0"/>
    <s v="United States"/>
    <x v="60"/>
    <s v="Colorado"/>
    <n v="80219"/>
    <x v="1"/>
    <s v="TEC-PH-10001254"/>
    <x v="2"/>
    <x v="7"/>
    <s v="Jabra BIZ 2300 Duo QD Duo Corded Headset"/>
    <x v="553"/>
    <n v="4"/>
    <n v="0.2"/>
    <n v="30.477599999999999"/>
    <n v="12"/>
    <n v="4"/>
    <x v="3"/>
    <s v="Dec"/>
    <s v="2017-12"/>
  </r>
  <r>
    <n v="587"/>
    <s v="CA-2015-128139"/>
    <x v="230"/>
    <d v="2015-07-09T00:00:00"/>
    <s v="Standard Class"/>
    <s v="BD-11725"/>
    <s v="Bruce Degenhardt"/>
    <x v="0"/>
    <s v="United States"/>
    <x v="102"/>
    <s v="Kentucky"/>
    <n v="40475"/>
    <x v="0"/>
    <s v="FUR-CH-10003956"/>
    <x v="0"/>
    <x v="1"/>
    <s v="Novimex High-Tech Fabric Mesh Task Chair"/>
    <x v="554"/>
    <n v="1"/>
    <n v="0"/>
    <n v="4.9686000000000003"/>
    <n v="7"/>
    <n v="3"/>
    <x v="1"/>
    <s v="Jul"/>
    <s v="2015-07"/>
  </r>
  <r>
    <n v="588"/>
    <s v="CA-2015-128139"/>
    <x v="230"/>
    <d v="2015-07-09T00:00:00"/>
    <s v="Standard Class"/>
    <s v="BD-11725"/>
    <s v="Bruce Degenhardt"/>
    <x v="0"/>
    <s v="United States"/>
    <x v="102"/>
    <s v="Kentucky"/>
    <n v="40475"/>
    <x v="0"/>
    <s v="OFF-LA-10003930"/>
    <x v="1"/>
    <x v="2"/>
    <s v="Dot Matrix Printer Tape Reel Labels, White, 5000/Box"/>
    <x v="555"/>
    <n v="3"/>
    <n v="0"/>
    <n v="144.51570000000001"/>
    <n v="7"/>
    <n v="3"/>
    <x v="1"/>
    <s v="Jul"/>
    <s v="2015-07"/>
  </r>
  <r>
    <n v="589"/>
    <s v="US-2016-156986"/>
    <x v="231"/>
    <d v="2016-03-24T00:00:00"/>
    <s v="Standard Class"/>
    <s v="ZC-21910"/>
    <s v="Zuschuss Carroll"/>
    <x v="0"/>
    <s v="United States"/>
    <x v="127"/>
    <s v="Oregon"/>
    <n v="97301"/>
    <x v="1"/>
    <s v="TEC-PH-10003800"/>
    <x v="2"/>
    <x v="7"/>
    <s v="i.Sound Portable Power - 8000 mAh"/>
    <x v="556"/>
    <n v="2"/>
    <n v="0.2"/>
    <n v="-20.136199999999999"/>
    <n v="3"/>
    <n v="1"/>
    <x v="0"/>
    <s v="Mar"/>
    <s v="2016-03"/>
  </r>
  <r>
    <n v="590"/>
    <s v="US-2016-156986"/>
    <x v="231"/>
    <d v="2016-03-24T00:00:00"/>
    <s v="Standard Class"/>
    <s v="ZC-21910"/>
    <s v="Zuschuss Carroll"/>
    <x v="0"/>
    <s v="United States"/>
    <x v="127"/>
    <s v="Oregon"/>
    <n v="97301"/>
    <x v="1"/>
    <s v="OFF-PA-10002005"/>
    <x v="1"/>
    <x v="10"/>
    <s v="Xerox 225"/>
    <x v="557"/>
    <n v="4"/>
    <n v="0.2"/>
    <n v="7.2576000000000001"/>
    <n v="3"/>
    <n v="1"/>
    <x v="0"/>
    <s v="Mar"/>
    <s v="2016-03"/>
  </r>
  <r>
    <n v="591"/>
    <s v="US-2016-156986"/>
    <x v="231"/>
    <d v="2016-03-24T00:00:00"/>
    <s v="Standard Class"/>
    <s v="ZC-21910"/>
    <s v="Zuschuss Carroll"/>
    <x v="0"/>
    <s v="United States"/>
    <x v="127"/>
    <s v="Oregon"/>
    <n v="97301"/>
    <x v="1"/>
    <s v="OFF-BI-10002498"/>
    <x v="1"/>
    <x v="8"/>
    <s v="Clear Mylar Reinforcing Strips"/>
    <x v="558"/>
    <n v="3"/>
    <n v="0.7"/>
    <n v="-12.896100000000001"/>
    <n v="3"/>
    <n v="1"/>
    <x v="0"/>
    <s v="Mar"/>
    <s v="2016-03"/>
  </r>
  <r>
    <n v="592"/>
    <s v="US-2016-156986"/>
    <x v="231"/>
    <d v="2016-03-24T00:00:00"/>
    <s v="Standard Class"/>
    <s v="ZC-21910"/>
    <s v="Zuschuss Carroll"/>
    <x v="0"/>
    <s v="United States"/>
    <x v="127"/>
    <s v="Oregon"/>
    <n v="97301"/>
    <x v="1"/>
    <s v="OFF-PA-10004101"/>
    <x v="1"/>
    <x v="10"/>
    <s v="Xerox 1894"/>
    <x v="559"/>
    <n v="2"/>
    <n v="0.2"/>
    <n v="3.6288"/>
    <n v="3"/>
    <n v="1"/>
    <x v="0"/>
    <s v="Mar"/>
    <s v="2016-03"/>
  </r>
  <r>
    <n v="593"/>
    <s v="CA-2014-135405"/>
    <x v="232"/>
    <d v="2014-01-13T00:00:00"/>
    <s v="Standard Class"/>
    <s v="MS-17830"/>
    <s v="Melanie Seite"/>
    <x v="0"/>
    <s v="United States"/>
    <x v="128"/>
    <s v="Texas"/>
    <n v="78041"/>
    <x v="2"/>
    <s v="OFF-AR-10004078"/>
    <x v="1"/>
    <x v="6"/>
    <s v="Newell 312"/>
    <x v="560"/>
    <n v="2"/>
    <n v="0.2"/>
    <n v="1.1679999999999999"/>
    <n v="1"/>
    <n v="1"/>
    <x v="2"/>
    <s v="Jan"/>
    <s v="2014-01"/>
  </r>
  <r>
    <n v="594"/>
    <s v="CA-2014-135405"/>
    <x v="232"/>
    <d v="2014-01-13T00:00:00"/>
    <s v="Standard Class"/>
    <s v="MS-17830"/>
    <s v="Melanie Seite"/>
    <x v="0"/>
    <s v="United States"/>
    <x v="128"/>
    <s v="Texas"/>
    <n v="78041"/>
    <x v="2"/>
    <s v="TEC-AC-10001266"/>
    <x v="2"/>
    <x v="11"/>
    <s v="Memorex Micro Travel Drive 8 GB"/>
    <x v="561"/>
    <n v="3"/>
    <n v="0.2"/>
    <n v="9.75"/>
    <n v="1"/>
    <n v="1"/>
    <x v="2"/>
    <s v="Jan"/>
    <s v="2014-01"/>
  </r>
  <r>
    <n v="595"/>
    <s v="CA-2014-131450"/>
    <x v="233"/>
    <d v="2014-08-15T00:00:00"/>
    <s v="Standard Class"/>
    <s v="LR-16915"/>
    <s v="Lena Radford"/>
    <x v="0"/>
    <s v="United States"/>
    <x v="70"/>
    <s v="California"/>
    <n v="92024"/>
    <x v="1"/>
    <s v="OFF-AP-10004708"/>
    <x v="1"/>
    <x v="9"/>
    <s v="Fellowes Superior 10 Outlet Split Surge Protector"/>
    <x v="562"/>
    <n v="2"/>
    <n v="0"/>
    <n v="22.0748"/>
    <n v="8"/>
    <n v="3"/>
    <x v="2"/>
    <s v="Aug"/>
    <s v="2014-08"/>
  </r>
  <r>
    <n v="596"/>
    <s v="CA-2014-131450"/>
    <x v="233"/>
    <d v="2014-08-15T00:00:00"/>
    <s v="Standard Class"/>
    <s v="LR-16915"/>
    <s v="Lena Radford"/>
    <x v="0"/>
    <s v="United States"/>
    <x v="70"/>
    <s v="California"/>
    <n v="92024"/>
    <x v="1"/>
    <s v="TEC-CO-10004115"/>
    <x v="2"/>
    <x v="16"/>
    <s v="Sharp AL-1530CS Digital Copier"/>
    <x v="384"/>
    <n v="3"/>
    <n v="0.2"/>
    <n v="434.99130000000002"/>
    <n v="8"/>
    <n v="3"/>
    <x v="2"/>
    <s v="Aug"/>
    <s v="2014-08"/>
  </r>
  <r>
    <n v="597"/>
    <s v="CA-2014-131450"/>
    <x v="233"/>
    <d v="2014-08-15T00:00:00"/>
    <s v="Standard Class"/>
    <s v="LR-16915"/>
    <s v="Lena Radford"/>
    <x v="0"/>
    <s v="United States"/>
    <x v="70"/>
    <s v="California"/>
    <n v="92024"/>
    <x v="1"/>
    <s v="TEC-PH-10002398"/>
    <x v="2"/>
    <x v="7"/>
    <s v="AT&amp;T 1070 Corded Phone"/>
    <x v="563"/>
    <n v="5"/>
    <n v="0.2"/>
    <n v="55.744999999999997"/>
    <n v="8"/>
    <n v="3"/>
    <x v="2"/>
    <s v="Aug"/>
    <s v="2014-08"/>
  </r>
  <r>
    <n v="598"/>
    <s v="CA-2014-131450"/>
    <x v="233"/>
    <d v="2014-08-15T00:00:00"/>
    <s v="Standard Class"/>
    <s v="LR-16915"/>
    <s v="Lena Radford"/>
    <x v="0"/>
    <s v="United States"/>
    <x v="70"/>
    <s v="California"/>
    <n v="92024"/>
    <x v="1"/>
    <s v="FUR-FU-10001979"/>
    <x v="0"/>
    <x v="5"/>
    <s v="Dana Halogen Swing-Arm Architect Lamp"/>
    <x v="564"/>
    <n v="8"/>
    <n v="0"/>
    <n v="91.772800000000004"/>
    <n v="8"/>
    <n v="3"/>
    <x v="2"/>
    <s v="Aug"/>
    <s v="2014-08"/>
  </r>
  <r>
    <n v="599"/>
    <s v="CA-2016-120180"/>
    <x v="216"/>
    <d v="2016-07-16T00:00:00"/>
    <s v="First Class"/>
    <s v="TP-21130"/>
    <s v="Theone Pippenger"/>
    <x v="0"/>
    <s v="United States"/>
    <x v="10"/>
    <s v="Pennsylvania"/>
    <n v="19134"/>
    <x v="3"/>
    <s v="OFF-SU-10004115"/>
    <x v="1"/>
    <x v="14"/>
    <s v="Acme Stainless Steel Office Snips"/>
    <x v="565"/>
    <n v="2"/>
    <n v="0.2"/>
    <n v="1.0178"/>
    <n v="7"/>
    <n v="3"/>
    <x v="0"/>
    <s v="Jul"/>
    <s v="2016-07"/>
  </r>
  <r>
    <n v="600"/>
    <s v="US-2016-100720"/>
    <x v="87"/>
    <d v="2016-07-21T00:00:00"/>
    <s v="Standard Class"/>
    <s v="CK-12205"/>
    <s v="Chloris Kastensmidt"/>
    <x v="0"/>
    <s v="United States"/>
    <x v="10"/>
    <s v="Pennsylvania"/>
    <n v="19120"/>
    <x v="3"/>
    <s v="TEC-PH-10001425"/>
    <x v="2"/>
    <x v="7"/>
    <s v="Mophie Juice Pack Helium for iPhone"/>
    <x v="566"/>
    <n v="3"/>
    <n v="0.4"/>
    <n v="-28.796399999999998"/>
    <n v="7"/>
    <n v="3"/>
    <x v="0"/>
    <s v="Jul"/>
    <s v="2016-07"/>
  </r>
  <r>
    <n v="601"/>
    <s v="US-2016-100720"/>
    <x v="87"/>
    <d v="2016-07-21T00:00:00"/>
    <s v="Standard Class"/>
    <s v="CK-12205"/>
    <s v="Chloris Kastensmidt"/>
    <x v="0"/>
    <s v="United States"/>
    <x v="10"/>
    <s v="Pennsylvania"/>
    <n v="19120"/>
    <x v="3"/>
    <s v="TEC-PH-10003963"/>
    <x v="2"/>
    <x v="7"/>
    <s v="GE 2-Jack Phone Line Splitter"/>
    <x v="567"/>
    <n v="4"/>
    <n v="0.4"/>
    <n v="-115.3544"/>
    <n v="7"/>
    <n v="3"/>
    <x v="0"/>
    <s v="Jul"/>
    <s v="2016-07"/>
  </r>
  <r>
    <n v="602"/>
    <s v="US-2016-100720"/>
    <x v="87"/>
    <d v="2016-07-21T00:00:00"/>
    <s v="Standard Class"/>
    <s v="CK-12205"/>
    <s v="Chloris Kastensmidt"/>
    <x v="0"/>
    <s v="United States"/>
    <x v="10"/>
    <s v="Pennsylvania"/>
    <n v="19120"/>
    <x v="3"/>
    <s v="OFF-SU-10001574"/>
    <x v="1"/>
    <x v="14"/>
    <s v="Acme Value Line Scissors"/>
    <x v="568"/>
    <n v="2"/>
    <n v="0.2"/>
    <n v="0.73"/>
    <n v="7"/>
    <n v="3"/>
    <x v="0"/>
    <s v="Jul"/>
    <s v="2016-07"/>
  </r>
  <r>
    <n v="603"/>
    <s v="CA-2014-149958"/>
    <x v="234"/>
    <d v="2014-03-19T00:00:00"/>
    <s v="Standard Class"/>
    <s v="AS-10240"/>
    <s v="Alan Shonely"/>
    <x v="0"/>
    <s v="United States"/>
    <x v="67"/>
    <s v="Florida"/>
    <n v="33614"/>
    <x v="0"/>
    <s v="OFF-ST-10001490"/>
    <x v="1"/>
    <x v="4"/>
    <s v="Hot File 7-Pocket, Floor Stand"/>
    <x v="569"/>
    <n v="1"/>
    <n v="0.2"/>
    <n v="17.847000000000001"/>
    <n v="3"/>
    <n v="1"/>
    <x v="2"/>
    <s v="Mar"/>
    <s v="2014-03"/>
  </r>
  <r>
    <n v="604"/>
    <s v="CA-2014-149958"/>
    <x v="234"/>
    <d v="2014-03-19T00:00:00"/>
    <s v="Standard Class"/>
    <s v="AS-10240"/>
    <s v="Alan Shonely"/>
    <x v="0"/>
    <s v="United States"/>
    <x v="67"/>
    <s v="Florida"/>
    <n v="33614"/>
    <x v="0"/>
    <s v="FUR-FU-10001756"/>
    <x v="0"/>
    <x v="5"/>
    <s v="Eldon Expressions Desk Accessory, Wood Photo Frame, Mahogany"/>
    <x v="498"/>
    <n v="3"/>
    <n v="0.2"/>
    <n v="5.1407999999999996"/>
    <n v="3"/>
    <n v="1"/>
    <x v="2"/>
    <s v="Mar"/>
    <s v="2014-03"/>
  </r>
  <r>
    <n v="605"/>
    <s v="CA-2014-149958"/>
    <x v="234"/>
    <d v="2014-03-19T00:00:00"/>
    <s v="Standard Class"/>
    <s v="AS-10240"/>
    <s v="Alan Shonely"/>
    <x v="0"/>
    <s v="United States"/>
    <x v="67"/>
    <s v="Florida"/>
    <n v="33614"/>
    <x v="0"/>
    <s v="OFF-BI-10000773"/>
    <x v="1"/>
    <x v="8"/>
    <s v="Insertable Tab Post Binder Dividers"/>
    <x v="570"/>
    <n v="3"/>
    <n v="0.7"/>
    <n v="-5.5338000000000003"/>
    <n v="3"/>
    <n v="1"/>
    <x v="2"/>
    <s v="Mar"/>
    <s v="2014-03"/>
  </r>
  <r>
    <n v="606"/>
    <s v="CA-2014-149958"/>
    <x v="234"/>
    <d v="2014-03-19T00:00:00"/>
    <s v="Standard Class"/>
    <s v="AS-10240"/>
    <s v="Alan Shonely"/>
    <x v="0"/>
    <s v="United States"/>
    <x v="67"/>
    <s v="Florida"/>
    <n v="33614"/>
    <x v="0"/>
    <s v="OFF-BI-10001543"/>
    <x v="1"/>
    <x v="8"/>
    <s v="GBC VeloBinder Manual Binding System"/>
    <x v="571"/>
    <n v="4"/>
    <n v="0.7"/>
    <n v="-31.671199999999999"/>
    <n v="3"/>
    <n v="1"/>
    <x v="2"/>
    <s v="Mar"/>
    <s v="2014-03"/>
  </r>
  <r>
    <n v="607"/>
    <s v="CA-2014-149958"/>
    <x v="234"/>
    <d v="2014-03-19T00:00:00"/>
    <s v="Standard Class"/>
    <s v="AS-10240"/>
    <s v="Alan Shonely"/>
    <x v="0"/>
    <s v="United States"/>
    <x v="67"/>
    <s v="Florida"/>
    <n v="33614"/>
    <x v="0"/>
    <s v="OFF-PA-10002120"/>
    <x v="1"/>
    <x v="10"/>
    <s v="Xerox 1889"/>
    <x v="572"/>
    <n v="3"/>
    <n v="0.2"/>
    <n v="47.815199999999997"/>
    <n v="3"/>
    <n v="1"/>
    <x v="2"/>
    <s v="Mar"/>
    <s v="2014-03"/>
  </r>
  <r>
    <n v="608"/>
    <s v="US-2014-105767"/>
    <x v="235"/>
    <d v="2014-05-27T00:00:00"/>
    <s v="Standard Class"/>
    <s v="AR-10510"/>
    <s v="Andrew Roberts"/>
    <x v="0"/>
    <s v="United States"/>
    <x v="10"/>
    <s v="Pennsylvania"/>
    <n v="19134"/>
    <x v="3"/>
    <s v="OFF-BI-10000848"/>
    <x v="1"/>
    <x v="8"/>
    <s v="Angle-D Ring Binders"/>
    <x v="573"/>
    <n v="2"/>
    <n v="0.7"/>
    <n v="-2.6255999999999999"/>
    <n v="5"/>
    <n v="2"/>
    <x v="2"/>
    <s v="May"/>
    <s v="2014-05"/>
  </r>
  <r>
    <n v="609"/>
    <s v="US-2014-105767"/>
    <x v="235"/>
    <d v="2014-05-27T00:00:00"/>
    <s v="Standard Class"/>
    <s v="AR-10510"/>
    <s v="Andrew Roberts"/>
    <x v="0"/>
    <s v="United States"/>
    <x v="10"/>
    <s v="Pennsylvania"/>
    <n v="19134"/>
    <x v="3"/>
    <s v="OFF-AR-10001246"/>
    <x v="1"/>
    <x v="6"/>
    <s v="Newell 317"/>
    <x v="574"/>
    <n v="9"/>
    <n v="0.2"/>
    <n v="2.3814000000000002"/>
    <n v="5"/>
    <n v="2"/>
    <x v="2"/>
    <s v="May"/>
    <s v="2014-05"/>
  </r>
  <r>
    <n v="610"/>
    <s v="US-2014-105767"/>
    <x v="235"/>
    <d v="2014-05-27T00:00:00"/>
    <s v="Standard Class"/>
    <s v="AR-10510"/>
    <s v="Andrew Roberts"/>
    <x v="0"/>
    <s v="United States"/>
    <x v="10"/>
    <s v="Pennsylvania"/>
    <n v="19134"/>
    <x v="3"/>
    <s v="TEC-PH-10003092"/>
    <x v="2"/>
    <x v="7"/>
    <s v="Motorola L804"/>
    <x v="575"/>
    <n v="2"/>
    <n v="0.4"/>
    <n v="-10.117800000000001"/>
    <n v="5"/>
    <n v="2"/>
    <x v="2"/>
    <s v="May"/>
    <s v="2014-05"/>
  </r>
  <r>
    <n v="611"/>
    <s v="CA-2016-161816"/>
    <x v="236"/>
    <d v="2016-05-01T00:00:00"/>
    <s v="First Class"/>
    <s v="NB-18655"/>
    <s v="Nona Balk"/>
    <x v="1"/>
    <s v="United States"/>
    <x v="61"/>
    <s v="Texas"/>
    <n v="75217"/>
    <x v="2"/>
    <s v="TEC-PH-10003012"/>
    <x v="2"/>
    <x v="7"/>
    <s v="Nortel Meridian M3904 Professional Digital phone"/>
    <x v="576"/>
    <n v="3"/>
    <n v="0.2"/>
    <n v="41.577300000000001"/>
    <n v="4"/>
    <n v="2"/>
    <x v="0"/>
    <s v="Apr"/>
    <s v="2016-04"/>
  </r>
  <r>
    <n v="612"/>
    <s v="CA-2016-161816"/>
    <x v="236"/>
    <d v="2016-05-01T00:00:00"/>
    <s v="First Class"/>
    <s v="NB-18655"/>
    <s v="Nona Balk"/>
    <x v="1"/>
    <s v="United States"/>
    <x v="61"/>
    <s v="Texas"/>
    <n v="75217"/>
    <x v="2"/>
    <s v="OFF-LA-10004345"/>
    <x v="1"/>
    <x v="2"/>
    <s v="Avery 493"/>
    <x v="577"/>
    <n v="4"/>
    <n v="0.2"/>
    <n v="5.6955999999999998"/>
    <n v="4"/>
    <n v="2"/>
    <x v="0"/>
    <s v="Apr"/>
    <s v="2016-04"/>
  </r>
  <r>
    <n v="613"/>
    <s v="CA-2016-121223"/>
    <x v="108"/>
    <d v="2016-09-13T00:00:00"/>
    <s v="Second Class"/>
    <s v="GD-14590"/>
    <s v="Giulietta Dortch"/>
    <x v="1"/>
    <s v="United States"/>
    <x v="10"/>
    <s v="Pennsylvania"/>
    <n v="19143"/>
    <x v="3"/>
    <s v="OFF-PA-10001204"/>
    <x v="1"/>
    <x v="10"/>
    <s v="Xerox 1972"/>
    <x v="578"/>
    <n v="2"/>
    <n v="0.2"/>
    <n v="2.64"/>
    <n v="9"/>
    <n v="3"/>
    <x v="0"/>
    <s v="Sep"/>
    <s v="2016-09"/>
  </r>
  <r>
    <n v="614"/>
    <s v="CA-2016-121223"/>
    <x v="108"/>
    <d v="2016-09-13T00:00:00"/>
    <s v="Second Class"/>
    <s v="GD-14590"/>
    <s v="Giulietta Dortch"/>
    <x v="1"/>
    <s v="United States"/>
    <x v="10"/>
    <s v="Pennsylvania"/>
    <n v="19143"/>
    <x v="3"/>
    <s v="TEC-PH-10004667"/>
    <x v="2"/>
    <x v="7"/>
    <s v="Cisco 8x8 Inc. 6753i IP Business Phone System"/>
    <x v="579"/>
    <n v="9"/>
    <n v="0.4"/>
    <n v="-157.9383"/>
    <n v="9"/>
    <n v="3"/>
    <x v="0"/>
    <s v="Sep"/>
    <s v="2016-09"/>
  </r>
  <r>
    <n v="615"/>
    <s v="CA-2017-138611"/>
    <x v="237"/>
    <d v="2017-11-17T00:00:00"/>
    <s v="Second Class"/>
    <s v="CK-12595"/>
    <s v="Clytie Kelty"/>
    <x v="0"/>
    <s v="United States"/>
    <x v="129"/>
    <s v="Ohio"/>
    <n v="43123"/>
    <x v="3"/>
    <s v="TEC-PH-10000011"/>
    <x v="2"/>
    <x v="7"/>
    <s v="PureGear Roll-On Screen Protector"/>
    <x v="580"/>
    <n v="10"/>
    <n v="0.4"/>
    <n v="15.992000000000001"/>
    <n v="11"/>
    <n v="4"/>
    <x v="3"/>
    <s v="Nov"/>
    <s v="2017-11"/>
  </r>
  <r>
    <n v="616"/>
    <s v="CA-2017-138611"/>
    <x v="237"/>
    <d v="2017-11-17T00:00:00"/>
    <s v="Second Class"/>
    <s v="CK-12595"/>
    <s v="Clytie Kelty"/>
    <x v="0"/>
    <s v="United States"/>
    <x v="129"/>
    <s v="Ohio"/>
    <n v="43123"/>
    <x v="3"/>
    <s v="OFF-BI-10002949"/>
    <x v="1"/>
    <x v="8"/>
    <s v="Prestige Round Ring Binders"/>
    <x v="581"/>
    <n v="2"/>
    <n v="0.7"/>
    <n v="-2.7968000000000002"/>
    <n v="11"/>
    <n v="4"/>
    <x v="3"/>
    <s v="Nov"/>
    <s v="2017-11"/>
  </r>
  <r>
    <n v="617"/>
    <s v="CA-2017-117947"/>
    <x v="238"/>
    <d v="2017-08-23T00:00:00"/>
    <s v="Second Class"/>
    <s v="NG-18355"/>
    <s v="Nat Gilpin"/>
    <x v="1"/>
    <s v="United States"/>
    <x v="20"/>
    <s v="New York"/>
    <n v="10011"/>
    <x v="3"/>
    <s v="FUR-FU-10003849"/>
    <x v="0"/>
    <x v="5"/>
    <s v="DAX Metal Frame, Desktop, Stepped-Edge"/>
    <x v="582"/>
    <n v="2"/>
    <n v="0"/>
    <n v="15.7872"/>
    <n v="8"/>
    <n v="3"/>
    <x v="3"/>
    <s v="Aug"/>
    <s v="2017-08"/>
  </r>
  <r>
    <n v="618"/>
    <s v="CA-2017-117947"/>
    <x v="238"/>
    <d v="2017-08-23T00:00:00"/>
    <s v="Second Class"/>
    <s v="NG-18355"/>
    <s v="Nat Gilpin"/>
    <x v="1"/>
    <s v="United States"/>
    <x v="20"/>
    <s v="New York"/>
    <n v="10011"/>
    <x v="3"/>
    <s v="FUR-FU-10000010"/>
    <x v="0"/>
    <x v="5"/>
    <s v="DAX Value U-Channel Document Frames, Easel Back"/>
    <x v="583"/>
    <n v="2"/>
    <n v="0"/>
    <n v="3.0813999999999999"/>
    <n v="8"/>
    <n v="3"/>
    <x v="3"/>
    <s v="Aug"/>
    <s v="2017-08"/>
  </r>
  <r>
    <n v="619"/>
    <s v="CA-2017-117947"/>
    <x v="238"/>
    <d v="2017-08-23T00:00:00"/>
    <s v="Second Class"/>
    <s v="NG-18355"/>
    <s v="Nat Gilpin"/>
    <x v="1"/>
    <s v="United States"/>
    <x v="20"/>
    <s v="New York"/>
    <n v="10011"/>
    <x v="3"/>
    <s v="OFF-BI-10002824"/>
    <x v="1"/>
    <x v="8"/>
    <s v="Recycled Easel Ring Binders"/>
    <x v="584"/>
    <n v="9"/>
    <n v="0.2"/>
    <n v="33.57"/>
    <n v="8"/>
    <n v="3"/>
    <x v="3"/>
    <s v="Aug"/>
    <s v="2017-08"/>
  </r>
  <r>
    <n v="620"/>
    <s v="CA-2017-117947"/>
    <x v="238"/>
    <d v="2017-08-23T00:00:00"/>
    <s v="Second Class"/>
    <s v="NG-18355"/>
    <s v="Nat Gilpin"/>
    <x v="1"/>
    <s v="United States"/>
    <x v="20"/>
    <s v="New York"/>
    <n v="10011"/>
    <x v="3"/>
    <s v="TEC-PH-10002538"/>
    <x v="2"/>
    <x v="7"/>
    <s v="Grandstream GXP1160 VoIP phone"/>
    <x v="585"/>
    <n v="1"/>
    <n v="0"/>
    <n v="10.9939"/>
    <n v="8"/>
    <n v="3"/>
    <x v="3"/>
    <s v="Aug"/>
    <s v="2017-08"/>
  </r>
  <r>
    <n v="621"/>
    <s v="CA-2017-117947"/>
    <x v="238"/>
    <d v="2017-08-23T00:00:00"/>
    <s v="Second Class"/>
    <s v="NG-18355"/>
    <s v="Nat Gilpin"/>
    <x v="1"/>
    <s v="United States"/>
    <x v="20"/>
    <s v="New York"/>
    <n v="10011"/>
    <x v="3"/>
    <s v="FUR-FU-10000521"/>
    <x v="0"/>
    <x v="5"/>
    <s v="Seth Thomas 14&quot; Putty-Colored Wall Clock"/>
    <x v="586"/>
    <n v="3"/>
    <n v="0"/>
    <n v="27.286200000000001"/>
    <n v="8"/>
    <n v="3"/>
    <x v="3"/>
    <s v="Aug"/>
    <s v="2017-08"/>
  </r>
  <r>
    <n v="622"/>
    <s v="US-2014-111171"/>
    <x v="58"/>
    <d v="2014-12-31T00:00:00"/>
    <s v="Standard Class"/>
    <s v="CA-12265"/>
    <s v="Christina Anderson"/>
    <x v="0"/>
    <s v="United States"/>
    <x v="22"/>
    <s v="Illinois"/>
    <n v="60610"/>
    <x v="2"/>
    <s v="OFF-BI-10002103"/>
    <x v="1"/>
    <x v="8"/>
    <s v="Cardinal Slant-D Ring Binder, Heavy Gauge Vinyl"/>
    <x v="587"/>
    <n v="5"/>
    <n v="0.8"/>
    <n v="-14.773"/>
    <n v="12"/>
    <n v="4"/>
    <x v="2"/>
    <s v="Dec"/>
    <s v="2014-12"/>
  </r>
  <r>
    <n v="623"/>
    <s v="CA-2015-138009"/>
    <x v="239"/>
    <d v="2015-12-03T00:00:00"/>
    <s v="Standard Class"/>
    <s v="SF-20965"/>
    <s v="Sylvia Foulston"/>
    <x v="1"/>
    <s v="United States"/>
    <x v="130"/>
    <s v="Michigan"/>
    <n v="48126"/>
    <x v="2"/>
    <s v="FUR-CH-10004853"/>
    <x v="0"/>
    <x v="1"/>
    <s v="Global Manager's Adjustable Task Chair, Storm"/>
    <x v="85"/>
    <n v="2"/>
    <n v="0"/>
    <n v="87.568399999999997"/>
    <n v="11"/>
    <n v="4"/>
    <x v="1"/>
    <s v="Nov"/>
    <s v="2015-11"/>
  </r>
  <r>
    <n v="624"/>
    <s v="CA-2015-138009"/>
    <x v="239"/>
    <d v="2015-12-03T00:00:00"/>
    <s v="Standard Class"/>
    <s v="SF-20965"/>
    <s v="Sylvia Foulston"/>
    <x v="1"/>
    <s v="United States"/>
    <x v="130"/>
    <s v="Michigan"/>
    <n v="48126"/>
    <x v="2"/>
    <s v="OFF-AP-10000179"/>
    <x v="1"/>
    <x v="9"/>
    <s v="Honeywell Enviracaire Portable HEPA Air Cleaner for up to 10 x 16 Room"/>
    <x v="588"/>
    <n v="5"/>
    <n v="0.1"/>
    <n v="178.90100000000001"/>
    <n v="11"/>
    <n v="4"/>
    <x v="1"/>
    <s v="Nov"/>
    <s v="2015-11"/>
  </r>
  <r>
    <n v="625"/>
    <s v="CA-2015-138009"/>
    <x v="239"/>
    <d v="2015-12-03T00:00:00"/>
    <s v="Standard Class"/>
    <s v="SF-20965"/>
    <s v="Sylvia Foulston"/>
    <x v="1"/>
    <s v="United States"/>
    <x v="130"/>
    <s v="Michigan"/>
    <n v="48126"/>
    <x v="2"/>
    <s v="OFF-ST-10001272"/>
    <x v="1"/>
    <x v="4"/>
    <s v="Mini 13-1/2 Capacity Data Binder Rack, Pearl"/>
    <x v="589"/>
    <n v="4"/>
    <n v="0"/>
    <n v="130.87"/>
    <n v="11"/>
    <n v="4"/>
    <x v="1"/>
    <s v="Nov"/>
    <s v="2015-11"/>
  </r>
  <r>
    <n v="626"/>
    <s v="CA-2015-138009"/>
    <x v="239"/>
    <d v="2015-12-03T00:00:00"/>
    <s v="Standard Class"/>
    <s v="SF-20965"/>
    <s v="Sylvia Foulston"/>
    <x v="1"/>
    <s v="United States"/>
    <x v="130"/>
    <s v="Michigan"/>
    <n v="48126"/>
    <x v="2"/>
    <s v="OFF-AR-10004042"/>
    <x v="1"/>
    <x v="6"/>
    <s v="BOSTON Model 1800 Electric Pencil Sharpeners, Putty/Woodgrain"/>
    <x v="590"/>
    <n v="9"/>
    <n v="0"/>
    <n v="46.927799999999998"/>
    <n v="11"/>
    <n v="4"/>
    <x v="1"/>
    <s v="Nov"/>
    <s v="2015-11"/>
  </r>
  <r>
    <n v="627"/>
    <s v="CA-2017-163020"/>
    <x v="175"/>
    <d v="2017-09-19T00:00:00"/>
    <s v="Standard Class"/>
    <s v="MO-17800"/>
    <s v="Meg O'Connel"/>
    <x v="2"/>
    <s v="United States"/>
    <x v="20"/>
    <s v="New York"/>
    <n v="10009"/>
    <x v="3"/>
    <s v="FUR-FU-10000221"/>
    <x v="0"/>
    <x v="5"/>
    <s v="Master Caster Door Stop, Brown"/>
    <x v="591"/>
    <n v="7"/>
    <n v="0"/>
    <n v="12.090400000000001"/>
    <n v="9"/>
    <n v="3"/>
    <x v="3"/>
    <s v="Sep"/>
    <s v="2017-09"/>
  </r>
  <r>
    <n v="628"/>
    <s v="CA-2017-153787"/>
    <x v="240"/>
    <d v="2017-05-23T00:00:00"/>
    <s v="Standard Class"/>
    <s v="AT-10735"/>
    <s v="Annie Thurman"/>
    <x v="0"/>
    <s v="United States"/>
    <x v="4"/>
    <s v="Washington"/>
    <n v="98115"/>
    <x v="1"/>
    <s v="OFF-AP-10001563"/>
    <x v="1"/>
    <x v="9"/>
    <s v="Belkin Premiere Surge Master II 8-outlet surge protector"/>
    <x v="592"/>
    <n v="2"/>
    <n v="0"/>
    <n v="28.176400000000001"/>
    <n v="5"/>
    <n v="2"/>
    <x v="3"/>
    <s v="May"/>
    <s v="2017-05"/>
  </r>
  <r>
    <n v="629"/>
    <s v="CA-2017-133431"/>
    <x v="94"/>
    <d v="2017-12-21T00:00:00"/>
    <s v="Standard Class"/>
    <s v="LC-17140"/>
    <s v="Logan Currie"/>
    <x v="0"/>
    <s v="United States"/>
    <x v="8"/>
    <s v="California"/>
    <n v="94122"/>
    <x v="1"/>
    <s v="OFF-BI-10000605"/>
    <x v="1"/>
    <x v="8"/>
    <s v="Acco Pressboard Covers with Storage Hooks, 9 1/2&quot; x 11&quot;, Executive Red"/>
    <x v="593"/>
    <n v="5"/>
    <n v="0.2"/>
    <n v="5.1435000000000004"/>
    <n v="12"/>
    <n v="4"/>
    <x v="3"/>
    <s v="Dec"/>
    <s v="2017-12"/>
  </r>
  <r>
    <n v="630"/>
    <s v="CA-2017-133431"/>
    <x v="94"/>
    <d v="2017-12-21T00:00:00"/>
    <s v="Standard Class"/>
    <s v="LC-17140"/>
    <s v="Logan Currie"/>
    <x v="0"/>
    <s v="United States"/>
    <x v="8"/>
    <s v="California"/>
    <n v="94122"/>
    <x v="1"/>
    <s v="OFF-PA-10002615"/>
    <x v="1"/>
    <x v="10"/>
    <s v="Ampad Gold Fibre Wirebound Steno Books, 6&quot; x 9&quot;, Gregg Ruled"/>
    <x v="594"/>
    <n v="3"/>
    <n v="0"/>
    <n v="6.0857999999999999"/>
    <n v="12"/>
    <n v="4"/>
    <x v="3"/>
    <s v="Dec"/>
    <s v="2017-12"/>
  </r>
  <r>
    <n v="631"/>
    <s v="US-2016-135720"/>
    <x v="25"/>
    <d v="2016-12-13T00:00:00"/>
    <s v="Second Class"/>
    <s v="FM-14380"/>
    <s v="Fred McMath"/>
    <x v="0"/>
    <s v="United States"/>
    <x v="34"/>
    <s v="Colorado"/>
    <n v="80013"/>
    <x v="1"/>
    <s v="OFF-ST-10001963"/>
    <x v="1"/>
    <x v="4"/>
    <s v="Tennsco Regal Shelving Units"/>
    <x v="595"/>
    <n v="3"/>
    <n v="0.2"/>
    <n v="-51.719099999999997"/>
    <n v="12"/>
    <n v="4"/>
    <x v="0"/>
    <s v="Dec"/>
    <s v="2016-12"/>
  </r>
  <r>
    <n v="632"/>
    <s v="US-2016-135720"/>
    <x v="25"/>
    <d v="2016-12-13T00:00:00"/>
    <s v="Second Class"/>
    <s v="FM-14380"/>
    <s v="Fred McMath"/>
    <x v="0"/>
    <s v="United States"/>
    <x v="34"/>
    <s v="Colorado"/>
    <n v="80013"/>
    <x v="1"/>
    <s v="TEC-AC-10001267"/>
    <x v="2"/>
    <x v="11"/>
    <s v="Imation 32GB Pocket Pro USB 3.0 Flash Drive - 32 GB - Black - 1 P ..."/>
    <x v="596"/>
    <n v="5"/>
    <n v="0.2"/>
    <n v="29.95"/>
    <n v="12"/>
    <n v="4"/>
    <x v="0"/>
    <s v="Dec"/>
    <s v="2016-12"/>
  </r>
  <r>
    <n v="633"/>
    <s v="US-2016-135720"/>
    <x v="25"/>
    <d v="2016-12-13T00:00:00"/>
    <s v="Second Class"/>
    <s v="FM-14380"/>
    <s v="Fred McMath"/>
    <x v="0"/>
    <s v="United States"/>
    <x v="34"/>
    <s v="Colorado"/>
    <n v="80013"/>
    <x v="1"/>
    <s v="TEC-PH-10002103"/>
    <x v="2"/>
    <x v="7"/>
    <s v="Jabra SPEAK 410"/>
    <x v="597"/>
    <n v="4"/>
    <n v="0.2"/>
    <n v="30.076799999999999"/>
    <n v="12"/>
    <n v="4"/>
    <x v="0"/>
    <s v="Dec"/>
    <s v="2016-12"/>
  </r>
  <r>
    <n v="634"/>
    <s v="CA-2017-144694"/>
    <x v="241"/>
    <d v="2017-09-26T00:00:00"/>
    <s v="Second Class"/>
    <s v="BD-11605"/>
    <s v="Brian Dahlen"/>
    <x v="0"/>
    <s v="United States"/>
    <x v="100"/>
    <s v="Florida"/>
    <n v="33180"/>
    <x v="0"/>
    <s v="TEC-AC-10002857"/>
    <x v="2"/>
    <x v="11"/>
    <s v="Verbatim 25 GB 6x Blu-ray Single Layer Recordable Disc, 1/Pack"/>
    <x v="598"/>
    <n v="3"/>
    <n v="0.2"/>
    <n v="2.4584999999999999"/>
    <n v="9"/>
    <n v="3"/>
    <x v="3"/>
    <s v="Sep"/>
    <s v="2017-09"/>
  </r>
  <r>
    <n v="635"/>
    <s v="CA-2017-144694"/>
    <x v="241"/>
    <d v="2017-09-26T00:00:00"/>
    <s v="Second Class"/>
    <s v="BD-11605"/>
    <s v="Brian Dahlen"/>
    <x v="0"/>
    <s v="United States"/>
    <x v="100"/>
    <s v="Florida"/>
    <n v="33180"/>
    <x v="0"/>
    <s v="OFF-LA-10003930"/>
    <x v="1"/>
    <x v="2"/>
    <s v="Dot Matrix Printer Tape Reel Labels, White, 5000/Box"/>
    <x v="599"/>
    <n v="3"/>
    <n v="0.2"/>
    <n v="85.529700000000005"/>
    <n v="9"/>
    <n v="3"/>
    <x v="3"/>
    <s v="Sep"/>
    <s v="2017-09"/>
  </r>
  <r>
    <n v="636"/>
    <s v="CA-2015-168004"/>
    <x v="242"/>
    <d v="2015-10-09T00:00:00"/>
    <s v="Second Class"/>
    <s v="DJ-13420"/>
    <s v="Denny Joy"/>
    <x v="1"/>
    <s v="United States"/>
    <x v="131"/>
    <s v="Georgia"/>
    <n v="31088"/>
    <x v="0"/>
    <s v="FUR-CH-10001482"/>
    <x v="0"/>
    <x v="1"/>
    <s v="Office Star - Mesh Screen back chair with Vinyl seat"/>
    <x v="600"/>
    <n v="3"/>
    <n v="0"/>
    <n v="43.223399999999998"/>
    <n v="10"/>
    <n v="4"/>
    <x v="1"/>
    <s v="Oct"/>
    <s v="2015-10"/>
  </r>
  <r>
    <n v="637"/>
    <s v="US-2016-123470"/>
    <x v="243"/>
    <d v="2016-08-21T00:00:00"/>
    <s v="Standard Class"/>
    <s v="ME-17725"/>
    <s v="Max Engle"/>
    <x v="0"/>
    <s v="United States"/>
    <x v="34"/>
    <s v="Colorado"/>
    <n v="80013"/>
    <x v="1"/>
    <s v="OFF-BI-10001989"/>
    <x v="1"/>
    <x v="8"/>
    <s v="Premium Transparent Presentation Covers by GBC"/>
    <x v="601"/>
    <n v="3"/>
    <n v="0.7"/>
    <n v="-13.8468"/>
    <n v="8"/>
    <n v="3"/>
    <x v="0"/>
    <s v="Aug"/>
    <s v="2016-08"/>
  </r>
  <r>
    <n v="638"/>
    <s v="US-2016-123470"/>
    <x v="243"/>
    <d v="2016-08-21T00:00:00"/>
    <s v="Standard Class"/>
    <s v="ME-17725"/>
    <s v="Max Engle"/>
    <x v="0"/>
    <s v="United States"/>
    <x v="34"/>
    <s v="Colorado"/>
    <n v="80013"/>
    <x v="1"/>
    <s v="OFF-AP-10003287"/>
    <x v="1"/>
    <x v="9"/>
    <s v="Tripp Lite TLP810NET Broadband Surge for Modem/Fax"/>
    <x v="602"/>
    <n v="3"/>
    <n v="0.2"/>
    <n v="12.232799999999999"/>
    <n v="8"/>
    <n v="3"/>
    <x v="0"/>
    <s v="Aug"/>
    <s v="2016-08"/>
  </r>
  <r>
    <n v="639"/>
    <s v="CA-2016-115917"/>
    <x v="244"/>
    <d v="2016-05-25T00:00:00"/>
    <s v="Standard Class"/>
    <s v="RB-19465"/>
    <s v="Rick Bensley"/>
    <x v="2"/>
    <s v="United States"/>
    <x v="132"/>
    <s v="California"/>
    <n v="94591"/>
    <x v="1"/>
    <s v="FUR-FU-10000576"/>
    <x v="0"/>
    <x v="5"/>
    <s v="Luxo Professional Fluorescent Magnifier Lamp with Clamp-Mount Base"/>
    <x v="603"/>
    <n v="5"/>
    <n v="0"/>
    <n v="272.79199999999997"/>
    <n v="5"/>
    <n v="2"/>
    <x v="0"/>
    <s v="May"/>
    <s v="2016-05"/>
  </r>
  <r>
    <n v="640"/>
    <s v="CA-2016-115917"/>
    <x v="244"/>
    <d v="2016-05-25T00:00:00"/>
    <s v="Standard Class"/>
    <s v="RB-19465"/>
    <s v="Rick Bensley"/>
    <x v="2"/>
    <s v="United States"/>
    <x v="132"/>
    <s v="California"/>
    <n v="94591"/>
    <x v="1"/>
    <s v="OFF-BI-10004728"/>
    <x v="1"/>
    <x v="8"/>
    <s v="Wilson Jones Turn Tabs Binder Tool for Ring Binders"/>
    <x v="604"/>
    <n v="4"/>
    <n v="0.2"/>
    <n v="5.0128000000000004"/>
    <n v="5"/>
    <n v="2"/>
    <x v="0"/>
    <s v="May"/>
    <s v="2016-05"/>
  </r>
  <r>
    <n v="641"/>
    <s v="CA-2016-147067"/>
    <x v="122"/>
    <d v="2016-12-22T00:00:00"/>
    <s v="Standard Class"/>
    <s v="JD-16150"/>
    <s v="Justin Deggeller"/>
    <x v="1"/>
    <s v="United States"/>
    <x v="31"/>
    <s v="Minnesota"/>
    <n v="55407"/>
    <x v="2"/>
    <s v="FUR-FU-10000732"/>
    <x v="0"/>
    <x v="5"/>
    <s v="Eldon 200 Class Desk Accessories"/>
    <x v="605"/>
    <n v="3"/>
    <n v="0"/>
    <n v="6.0288000000000004"/>
    <n v="12"/>
    <n v="4"/>
    <x v="0"/>
    <s v="Dec"/>
    <s v="2016-12"/>
  </r>
  <r>
    <n v="642"/>
    <s v="CA-2017-167913"/>
    <x v="245"/>
    <d v="2017-08-03T00:00:00"/>
    <s v="Second Class"/>
    <s v="JL-15835"/>
    <s v="John Lee"/>
    <x v="0"/>
    <s v="United States"/>
    <x v="133"/>
    <s v="California"/>
    <n v="92691"/>
    <x v="1"/>
    <s v="OFF-ST-10000585"/>
    <x v="1"/>
    <x v="4"/>
    <s v="Economy Rollaway Files"/>
    <x v="606"/>
    <n v="2"/>
    <n v="0"/>
    <n v="85.903999999999996"/>
    <n v="7"/>
    <n v="3"/>
    <x v="3"/>
    <s v="Jul"/>
    <s v="2017-07"/>
  </r>
  <r>
    <n v="643"/>
    <s v="CA-2017-167913"/>
    <x v="245"/>
    <d v="2017-08-03T00:00:00"/>
    <s v="Second Class"/>
    <s v="JL-15835"/>
    <s v="John Lee"/>
    <x v="0"/>
    <s v="United States"/>
    <x v="133"/>
    <s v="California"/>
    <n v="92691"/>
    <x v="1"/>
    <s v="OFF-LA-10002787"/>
    <x v="1"/>
    <x v="2"/>
    <s v="Avery 480"/>
    <x v="607"/>
    <n v="7"/>
    <n v="0"/>
    <n v="12.6"/>
    <n v="7"/>
    <n v="3"/>
    <x v="3"/>
    <s v="Jul"/>
    <s v="2017-07"/>
  </r>
  <r>
    <n v="644"/>
    <s v="CA-2017-106103"/>
    <x v="193"/>
    <d v="2017-06-15T00:00:00"/>
    <s v="Standard Class"/>
    <s v="SC-20305"/>
    <s v="Sean Christensen"/>
    <x v="0"/>
    <s v="United States"/>
    <x v="134"/>
    <s v="Michigan"/>
    <n v="48307"/>
    <x v="2"/>
    <s v="TEC-AC-10003832"/>
    <x v="2"/>
    <x v="11"/>
    <s v="Imation 16GB Mini TravelDrive USB 2.0 Flash Drive"/>
    <x v="608"/>
    <n v="4"/>
    <n v="0"/>
    <n v="54.333199999999998"/>
    <n v="6"/>
    <n v="2"/>
    <x v="3"/>
    <s v="Jun"/>
    <s v="2017-06"/>
  </r>
  <r>
    <n v="645"/>
    <s v="US-2017-127719"/>
    <x v="246"/>
    <d v="2017-07-25T00:00:00"/>
    <s v="Standard Class"/>
    <s v="TW-21025"/>
    <s v="Tamara Willingham"/>
    <x v="2"/>
    <s v="United States"/>
    <x v="135"/>
    <s v="New Jersey"/>
    <n v="7060"/>
    <x v="3"/>
    <s v="OFF-PA-10001934"/>
    <x v="1"/>
    <x v="10"/>
    <s v="Xerox 1993"/>
    <x v="90"/>
    <n v="1"/>
    <n v="0"/>
    <n v="3.1751999999999998"/>
    <n v="7"/>
    <n v="3"/>
    <x v="3"/>
    <s v="Jul"/>
    <s v="2017-07"/>
  </r>
  <r>
    <n v="646"/>
    <s v="CA-2017-126221"/>
    <x v="247"/>
    <d v="2018-01-05T00:00:00"/>
    <s v="Standard Class"/>
    <s v="CC-12430"/>
    <s v="Chuck Clark"/>
    <x v="2"/>
    <s v="United States"/>
    <x v="38"/>
    <s v="Indiana"/>
    <n v="47201"/>
    <x v="2"/>
    <s v="OFF-AP-10002457"/>
    <x v="1"/>
    <x v="9"/>
    <s v="Eureka The Boss Plus 12-Amp Hard Box Upright Vacuum, Red"/>
    <x v="609"/>
    <n v="2"/>
    <n v="0"/>
    <n v="56.511000000000003"/>
    <n v="12"/>
    <n v="4"/>
    <x v="3"/>
    <s v="Dec"/>
    <s v="2017-12"/>
  </r>
  <r>
    <n v="647"/>
    <s v="CA-2016-103947"/>
    <x v="178"/>
    <d v="2016-04-08T00:00:00"/>
    <s v="Standard Class"/>
    <s v="BB-10990"/>
    <s v="Barry Blumstein"/>
    <x v="1"/>
    <s v="United States"/>
    <x v="136"/>
    <s v="Arizona"/>
    <n v="85635"/>
    <x v="1"/>
    <s v="OFF-FA-10003112"/>
    <x v="1"/>
    <x v="13"/>
    <s v="Staples"/>
    <x v="610"/>
    <n v="5"/>
    <n v="0.2"/>
    <n v="9.8625000000000007"/>
    <n v="4"/>
    <n v="2"/>
    <x v="0"/>
    <s v="Apr"/>
    <s v="2016-04"/>
  </r>
  <r>
    <n v="648"/>
    <s v="CA-2016-103947"/>
    <x v="178"/>
    <d v="2016-04-08T00:00:00"/>
    <s v="Standard Class"/>
    <s v="BB-10990"/>
    <s v="Barry Blumstein"/>
    <x v="1"/>
    <s v="United States"/>
    <x v="136"/>
    <s v="Arizona"/>
    <n v="85635"/>
    <x v="1"/>
    <s v="OFF-AP-10002350"/>
    <x v="1"/>
    <x v="9"/>
    <s v="Belkin F9H710-06 7 Outlet SurgeMaster Surge Protector"/>
    <x v="611"/>
    <n v="2"/>
    <n v="0.2"/>
    <n v="3.0144000000000002"/>
    <n v="4"/>
    <n v="2"/>
    <x v="0"/>
    <s v="Apr"/>
    <s v="2016-04"/>
  </r>
  <r>
    <n v="649"/>
    <s v="CA-2016-160745"/>
    <x v="25"/>
    <d v="2016-12-16T00:00:00"/>
    <s v="Second Class"/>
    <s v="AR-10825"/>
    <s v="Anthony Rawles"/>
    <x v="1"/>
    <s v="United States"/>
    <x v="137"/>
    <s v="Washington"/>
    <n v="98661"/>
    <x v="1"/>
    <s v="FUR-FU-10001935"/>
    <x v="0"/>
    <x v="5"/>
    <s v="3M Hangers With Command Adhesive"/>
    <x v="612"/>
    <n v="4"/>
    <n v="0"/>
    <n v="6.0679999999999996"/>
    <n v="12"/>
    <n v="4"/>
    <x v="0"/>
    <s v="Dec"/>
    <s v="2016-12"/>
  </r>
  <r>
    <n v="650"/>
    <s v="CA-2016-160745"/>
    <x v="25"/>
    <d v="2016-12-16T00:00:00"/>
    <s v="Second Class"/>
    <s v="AR-10825"/>
    <s v="Anthony Rawles"/>
    <x v="1"/>
    <s v="United States"/>
    <x v="137"/>
    <s v="Washington"/>
    <n v="98661"/>
    <x v="1"/>
    <s v="TEC-PH-10003273"/>
    <x v="2"/>
    <x v="7"/>
    <s v="AT&amp;T TR1909W"/>
    <x v="214"/>
    <n v="3"/>
    <n v="0.2"/>
    <n v="22.6782"/>
    <n v="12"/>
    <n v="4"/>
    <x v="0"/>
    <s v="Dec"/>
    <s v="2016-12"/>
  </r>
  <r>
    <n v="651"/>
    <s v="CA-2016-160745"/>
    <x v="25"/>
    <d v="2016-12-16T00:00:00"/>
    <s v="Second Class"/>
    <s v="AR-10825"/>
    <s v="Anthony Rawles"/>
    <x v="1"/>
    <s v="United States"/>
    <x v="137"/>
    <s v="Washington"/>
    <n v="98661"/>
    <x v="1"/>
    <s v="TEC-AC-10001142"/>
    <x v="2"/>
    <x v="11"/>
    <s v="First Data FD10 PIN Pad"/>
    <x v="613"/>
    <n v="4"/>
    <n v="0"/>
    <n v="31.6"/>
    <n v="12"/>
    <n v="4"/>
    <x v="0"/>
    <s v="Dec"/>
    <s v="2016-12"/>
  </r>
  <r>
    <n v="652"/>
    <s v="CA-2016-132661"/>
    <x v="248"/>
    <d v="2016-10-29T00:00:00"/>
    <s v="Standard Class"/>
    <s v="SR-20740"/>
    <s v="Steven Roelle"/>
    <x v="2"/>
    <s v="United States"/>
    <x v="20"/>
    <s v="New York"/>
    <n v="10024"/>
    <x v="3"/>
    <s v="OFF-PA-10000482"/>
    <x v="1"/>
    <x v="10"/>
    <s v="Snap-A-Way Black Print Carbonless Ruled Speed Letter, Triplicate"/>
    <x v="614"/>
    <n v="10"/>
    <n v="0"/>
    <n v="178.31800000000001"/>
    <n v="10"/>
    <n v="4"/>
    <x v="0"/>
    <s v="Oct"/>
    <s v="2016-10"/>
  </r>
  <r>
    <n v="653"/>
    <s v="CA-2017-140844"/>
    <x v="249"/>
    <d v="2017-06-23T00:00:00"/>
    <s v="Standard Class"/>
    <s v="AR-10405"/>
    <s v="Allen Rosenblatt"/>
    <x v="1"/>
    <s v="United States"/>
    <x v="20"/>
    <s v="New York"/>
    <n v="10035"/>
    <x v="3"/>
    <s v="OFF-PA-10003892"/>
    <x v="1"/>
    <x v="10"/>
    <s v="Xerox 1943"/>
    <x v="615"/>
    <n v="2"/>
    <n v="0"/>
    <n v="45.9754"/>
    <n v="6"/>
    <n v="2"/>
    <x v="3"/>
    <s v="Jun"/>
    <s v="2017-06"/>
  </r>
  <r>
    <n v="654"/>
    <s v="CA-2017-140844"/>
    <x v="249"/>
    <d v="2017-06-23T00:00:00"/>
    <s v="Standard Class"/>
    <s v="AR-10405"/>
    <s v="Allen Rosenblatt"/>
    <x v="1"/>
    <s v="United States"/>
    <x v="20"/>
    <s v="New York"/>
    <n v="10035"/>
    <x v="3"/>
    <s v="TEC-AC-10001101"/>
    <x v="2"/>
    <x v="11"/>
    <s v="Sony 16GB Class 10 Micro SDHC R40 Memory Card"/>
    <x v="616"/>
    <n v="8"/>
    <n v="0"/>
    <n v="10.311999999999999"/>
    <n v="6"/>
    <n v="2"/>
    <x v="3"/>
    <s v="Jun"/>
    <s v="2017-06"/>
  </r>
  <r>
    <n v="655"/>
    <s v="CA-2016-137239"/>
    <x v="250"/>
    <d v="2016-08-28T00:00:00"/>
    <s v="Standard Class"/>
    <s v="CR-12730"/>
    <s v="Craig Reiter"/>
    <x v="0"/>
    <s v="United States"/>
    <x v="38"/>
    <s v="Ohio"/>
    <n v="43229"/>
    <x v="3"/>
    <s v="OFF-AP-10002439"/>
    <x v="1"/>
    <x v="9"/>
    <s v="Tripp Lite Isotel 8 Ultra 8 Outlet Metal Surge"/>
    <x v="617"/>
    <n v="2"/>
    <n v="0.2"/>
    <n v="8.5164000000000009"/>
    <n v="8"/>
    <n v="3"/>
    <x v="0"/>
    <s v="Aug"/>
    <s v="2016-08"/>
  </r>
  <r>
    <n v="656"/>
    <s v="CA-2016-137239"/>
    <x v="250"/>
    <d v="2016-08-28T00:00:00"/>
    <s v="Standard Class"/>
    <s v="CR-12730"/>
    <s v="Craig Reiter"/>
    <x v="0"/>
    <s v="United States"/>
    <x v="38"/>
    <s v="Ohio"/>
    <n v="43229"/>
    <x v="3"/>
    <s v="OFF-BI-10002827"/>
    <x v="1"/>
    <x v="8"/>
    <s v="Avery Durable Poly Binders"/>
    <x v="618"/>
    <n v="2"/>
    <n v="0.7"/>
    <n v="-2.6543999999999999"/>
    <n v="8"/>
    <n v="3"/>
    <x v="0"/>
    <s v="Aug"/>
    <s v="2016-08"/>
  </r>
  <r>
    <n v="657"/>
    <s v="CA-2016-137239"/>
    <x v="250"/>
    <d v="2016-08-28T00:00:00"/>
    <s v="Standard Class"/>
    <s v="CR-12730"/>
    <s v="Craig Reiter"/>
    <x v="0"/>
    <s v="United States"/>
    <x v="38"/>
    <s v="Ohio"/>
    <n v="43229"/>
    <x v="3"/>
    <s v="OFF-EN-10002230"/>
    <x v="1"/>
    <x v="12"/>
    <s v="Airmail Envelopes"/>
    <x v="619"/>
    <n v="2"/>
    <n v="0.2"/>
    <n v="45.322200000000002"/>
    <n v="8"/>
    <n v="3"/>
    <x v="0"/>
    <s v="Aug"/>
    <s v="2016-08"/>
  </r>
  <r>
    <n v="658"/>
    <s v="US-2016-156097"/>
    <x v="251"/>
    <d v="2016-09-19T00:00:00"/>
    <s v="Same Day"/>
    <s v="EH-14125"/>
    <s v="Eugene Hildebrand"/>
    <x v="2"/>
    <s v="United States"/>
    <x v="34"/>
    <s v="Illinois"/>
    <n v="60505"/>
    <x v="2"/>
    <s v="FUR-CH-10001215"/>
    <x v="0"/>
    <x v="1"/>
    <s v="Global Troy Executive Leather Low-Back Tilter"/>
    <x v="620"/>
    <n v="2"/>
    <n v="0.3"/>
    <n v="-50.097999999999999"/>
    <n v="9"/>
    <n v="3"/>
    <x v="0"/>
    <s v="Sep"/>
    <s v="2016-09"/>
  </r>
  <r>
    <n v="659"/>
    <s v="US-2016-156097"/>
    <x v="251"/>
    <d v="2016-09-19T00:00:00"/>
    <s v="Same Day"/>
    <s v="EH-14125"/>
    <s v="Eugene Hildebrand"/>
    <x v="2"/>
    <s v="United States"/>
    <x v="34"/>
    <s v="Illinois"/>
    <n v="60505"/>
    <x v="2"/>
    <s v="OFF-BI-10004654"/>
    <x v="1"/>
    <x v="8"/>
    <s v="Avery Binding System Hidden Tab Executive Style Index Sets"/>
    <x v="621"/>
    <n v="2"/>
    <n v="0.8"/>
    <n v="-3.4620000000000002"/>
    <n v="9"/>
    <n v="3"/>
    <x v="0"/>
    <s v="Sep"/>
    <s v="2016-09"/>
  </r>
  <r>
    <n v="660"/>
    <s v="CA-2015-146563"/>
    <x v="252"/>
    <d v="2015-08-28T00:00:00"/>
    <s v="Standard Class"/>
    <s v="CB-12025"/>
    <s v="Cassandra Brandow"/>
    <x v="0"/>
    <s v="United States"/>
    <x v="81"/>
    <s v="Texas"/>
    <n v="76017"/>
    <x v="2"/>
    <s v="OFF-ST-10001490"/>
    <x v="1"/>
    <x v="4"/>
    <s v="Hot File 7-Pocket, Floor Stand"/>
    <x v="622"/>
    <n v="7"/>
    <n v="0.2"/>
    <n v="124.929"/>
    <n v="8"/>
    <n v="3"/>
    <x v="1"/>
    <s v="Aug"/>
    <s v="2015-08"/>
  </r>
  <r>
    <n v="661"/>
    <s v="CA-2015-146563"/>
    <x v="252"/>
    <d v="2015-08-28T00:00:00"/>
    <s v="Standard Class"/>
    <s v="CB-12025"/>
    <s v="Cassandra Brandow"/>
    <x v="0"/>
    <s v="United States"/>
    <x v="81"/>
    <s v="Texas"/>
    <n v="76017"/>
    <x v="2"/>
    <s v="OFF-ST-10001511"/>
    <x v="1"/>
    <x v="4"/>
    <s v="Space Solutions Commercial Steel Shelving"/>
    <x v="623"/>
    <n v="14"/>
    <n v="0.2"/>
    <n v="-135.76499999999999"/>
    <n v="8"/>
    <n v="3"/>
    <x v="1"/>
    <s v="Aug"/>
    <s v="2015-08"/>
  </r>
  <r>
    <n v="662"/>
    <s v="CA-2015-146563"/>
    <x v="252"/>
    <d v="2015-08-28T00:00:00"/>
    <s v="Standard Class"/>
    <s v="CB-12025"/>
    <s v="Cassandra Brandow"/>
    <x v="0"/>
    <s v="United States"/>
    <x v="81"/>
    <s v="Texas"/>
    <n v="76017"/>
    <x v="2"/>
    <s v="FUR-TA-10001768"/>
    <x v="0"/>
    <x v="3"/>
    <s v="Hon Racetrack Conference Tables"/>
    <x v="624"/>
    <n v="5"/>
    <n v="0.3"/>
    <n v="-118.12949999999999"/>
    <n v="8"/>
    <n v="3"/>
    <x v="1"/>
    <s v="Aug"/>
    <s v="2015-08"/>
  </r>
  <r>
    <n v="663"/>
    <s v="CA-2015-146563"/>
    <x v="252"/>
    <d v="2015-08-28T00:00:00"/>
    <s v="Standard Class"/>
    <s v="CB-12025"/>
    <s v="Cassandra Brandow"/>
    <x v="0"/>
    <s v="United States"/>
    <x v="81"/>
    <s v="Texas"/>
    <n v="76017"/>
    <x v="2"/>
    <s v="OFF-BI-10003981"/>
    <x v="1"/>
    <x v="8"/>
    <s v="Avery Durable Plastic 1&quot; Binders"/>
    <x v="625"/>
    <n v="3"/>
    <n v="0.8"/>
    <n v="-4.2222"/>
    <n v="8"/>
    <n v="3"/>
    <x v="1"/>
    <s v="Aug"/>
    <s v="2015-08"/>
  </r>
  <r>
    <n v="664"/>
    <s v="CA-2016-123666"/>
    <x v="253"/>
    <d v="2016-03-30T00:00:00"/>
    <s v="Standard Class"/>
    <s v="SP-20545"/>
    <s v="Sibella Parks"/>
    <x v="1"/>
    <s v="United States"/>
    <x v="20"/>
    <s v="New York"/>
    <n v="10011"/>
    <x v="3"/>
    <s v="OFF-ST-10001522"/>
    <x v="1"/>
    <x v="4"/>
    <s v="Gould Plastics 18-Pocket Panel Bin, 34w x 5-1/4d x 20-1/2h"/>
    <x v="626"/>
    <n v="5"/>
    <n v="0"/>
    <n v="18.398"/>
    <n v="3"/>
    <n v="1"/>
    <x v="0"/>
    <s v="Mar"/>
    <s v="2016-03"/>
  </r>
  <r>
    <n v="665"/>
    <s v="CA-2016-143308"/>
    <x v="254"/>
    <d v="2016-11-04T00:00:00"/>
    <s v="Same Day"/>
    <s v="RC-19825"/>
    <s v="Roy Collins"/>
    <x v="0"/>
    <s v="United States"/>
    <x v="103"/>
    <s v="Kentucky"/>
    <n v="40214"/>
    <x v="0"/>
    <s v="OFF-FA-10000621"/>
    <x v="1"/>
    <x v="13"/>
    <s v="OIC Colored Binder Clips, Assorted Sizes"/>
    <x v="627"/>
    <n v="3"/>
    <n v="0"/>
    <n v="5.2625999999999999"/>
    <n v="11"/>
    <n v="4"/>
    <x v="0"/>
    <s v="Nov"/>
    <s v="2016-11"/>
  </r>
  <r>
    <n v="666"/>
    <s v="CA-2017-132682"/>
    <x v="110"/>
    <d v="2017-06-10T00:00:00"/>
    <s v="Second Class"/>
    <s v="TH-21235"/>
    <s v="Tiffany House"/>
    <x v="1"/>
    <s v="United States"/>
    <x v="61"/>
    <s v="Texas"/>
    <n v="75081"/>
    <x v="2"/>
    <s v="OFF-SU-10004231"/>
    <x v="1"/>
    <x v="14"/>
    <s v="Acme Tagit Stainless Steel Antibacterial Scissors"/>
    <x v="628"/>
    <n v="3"/>
    <n v="0.2"/>
    <n v="2.0790000000000002"/>
    <n v="6"/>
    <n v="2"/>
    <x v="3"/>
    <s v="Jun"/>
    <s v="2017-06"/>
  </r>
  <r>
    <n v="667"/>
    <s v="CA-2017-132682"/>
    <x v="110"/>
    <d v="2017-06-10T00:00:00"/>
    <s v="Second Class"/>
    <s v="TH-21235"/>
    <s v="Tiffany House"/>
    <x v="1"/>
    <s v="United States"/>
    <x v="61"/>
    <s v="Texas"/>
    <n v="75081"/>
    <x v="2"/>
    <s v="OFF-PA-10000474"/>
    <x v="1"/>
    <x v="10"/>
    <s v="Easy-staple paper"/>
    <x v="629"/>
    <n v="3"/>
    <n v="0.2"/>
    <n v="28.706399999999999"/>
    <n v="6"/>
    <n v="2"/>
    <x v="3"/>
    <s v="Jun"/>
    <s v="2017-06"/>
  </r>
  <r>
    <n v="668"/>
    <s v="CA-2017-132682"/>
    <x v="110"/>
    <d v="2017-06-10T00:00:00"/>
    <s v="Second Class"/>
    <s v="TH-21235"/>
    <s v="Tiffany House"/>
    <x v="1"/>
    <s v="United States"/>
    <x v="61"/>
    <s v="Texas"/>
    <n v="75081"/>
    <x v="2"/>
    <s v="TEC-PH-10004042"/>
    <x v="2"/>
    <x v="7"/>
    <s v="ClearOne Communications CHAT 70 OC Speaker Phone"/>
    <x v="630"/>
    <n v="3"/>
    <n v="0.2"/>
    <n v="28.618200000000002"/>
    <n v="6"/>
    <n v="2"/>
    <x v="3"/>
    <s v="Jun"/>
    <s v="2017-06"/>
  </r>
  <r>
    <n v="669"/>
    <s v="CA-2014-156314"/>
    <x v="163"/>
    <d v="2014-12-26T00:00:00"/>
    <s v="First Class"/>
    <s v="RP-19390"/>
    <s v="Resi Pölking"/>
    <x v="0"/>
    <s v="United States"/>
    <x v="138"/>
    <s v="Ohio"/>
    <n v="44105"/>
    <x v="3"/>
    <s v="FUR-FU-10003096"/>
    <x v="0"/>
    <x v="5"/>
    <s v="Master Giant Foot Doorstop, Safety Yellow"/>
    <x v="631"/>
    <n v="5"/>
    <n v="0.2"/>
    <n v="8.7285000000000004"/>
    <n v="12"/>
    <n v="4"/>
    <x v="2"/>
    <s v="Dec"/>
    <s v="2014-12"/>
  </r>
  <r>
    <n v="670"/>
    <s v="US-2017-106663"/>
    <x v="255"/>
    <d v="2017-06-13T00:00:00"/>
    <s v="Standard Class"/>
    <s v="MO-17800"/>
    <s v="Meg O'Connel"/>
    <x v="2"/>
    <s v="United States"/>
    <x v="22"/>
    <s v="Illinois"/>
    <n v="60653"/>
    <x v="2"/>
    <s v="FUR-FU-10002759"/>
    <x v="0"/>
    <x v="5"/>
    <s v="12-1/2 Diameter Round Wall Clock"/>
    <x v="112"/>
    <n v="3"/>
    <n v="0.6"/>
    <n v="-14.3856"/>
    <n v="6"/>
    <n v="2"/>
    <x v="3"/>
    <s v="Jun"/>
    <s v="2017-06"/>
  </r>
  <r>
    <n v="671"/>
    <s v="US-2017-106663"/>
    <x v="255"/>
    <d v="2017-06-13T00:00:00"/>
    <s v="Standard Class"/>
    <s v="MO-17800"/>
    <s v="Meg O'Connel"/>
    <x v="2"/>
    <s v="United States"/>
    <x v="22"/>
    <s v="Illinois"/>
    <n v="60653"/>
    <x v="2"/>
    <s v="FUR-TA-10000688"/>
    <x v="0"/>
    <x v="3"/>
    <s v="Chromcraft Bull-Nose Wood Round Conference Table Top, Wood Base"/>
    <x v="632"/>
    <n v="1"/>
    <n v="0.5"/>
    <n v="-71.890500000000003"/>
    <n v="6"/>
    <n v="2"/>
    <x v="3"/>
    <s v="Jun"/>
    <s v="2017-06"/>
  </r>
  <r>
    <n v="672"/>
    <s v="US-2017-106663"/>
    <x v="255"/>
    <d v="2017-06-13T00:00:00"/>
    <s v="Standard Class"/>
    <s v="MO-17800"/>
    <s v="Meg O'Connel"/>
    <x v="2"/>
    <s v="United States"/>
    <x v="22"/>
    <s v="Illinois"/>
    <n v="60653"/>
    <x v="2"/>
    <s v="OFF-PA-10002377"/>
    <x v="1"/>
    <x v="10"/>
    <s v="Adams Telephone Message Book W/Dividers/Space For Phone Numbers, 5 1/4&quot;X8 1/2&quot;, 200/Messages"/>
    <x v="633"/>
    <n v="8"/>
    <n v="0.2"/>
    <n v="11.36"/>
    <n v="6"/>
    <n v="2"/>
    <x v="3"/>
    <s v="Jun"/>
    <s v="2017-06"/>
  </r>
  <r>
    <n v="673"/>
    <s v="CA-2017-111178"/>
    <x v="140"/>
    <d v="2017-06-22T00:00:00"/>
    <s v="Standard Class"/>
    <s v="TD-20995"/>
    <s v="Tamara Dahlen"/>
    <x v="0"/>
    <s v="United States"/>
    <x v="94"/>
    <s v="Illinois"/>
    <n v="62301"/>
    <x v="2"/>
    <s v="OFF-AR-10001954"/>
    <x v="1"/>
    <x v="6"/>
    <s v="Newell 331"/>
    <x v="634"/>
    <n v="5"/>
    <n v="0.2"/>
    <n v="1.7115"/>
    <n v="6"/>
    <n v="2"/>
    <x v="3"/>
    <s v="Jun"/>
    <s v="2017-06"/>
  </r>
  <r>
    <n v="674"/>
    <s v="CA-2017-130351"/>
    <x v="256"/>
    <d v="2017-12-08T00:00:00"/>
    <s v="First Class"/>
    <s v="RB-19570"/>
    <s v="Rob Beeghly"/>
    <x v="0"/>
    <s v="United States"/>
    <x v="38"/>
    <s v="Indiana"/>
    <n v="47201"/>
    <x v="2"/>
    <s v="OFF-AP-10004532"/>
    <x v="1"/>
    <x v="9"/>
    <s v="Kensington 6 Outlet Guardian Standard Surge Protector"/>
    <x v="635"/>
    <n v="3"/>
    <n v="0"/>
    <n v="16.588799999999999"/>
    <n v="12"/>
    <n v="4"/>
    <x v="3"/>
    <s v="Dec"/>
    <s v="2017-12"/>
  </r>
  <r>
    <n v="675"/>
    <s v="CA-2017-130351"/>
    <x v="256"/>
    <d v="2017-12-08T00:00:00"/>
    <s v="First Class"/>
    <s v="RB-19570"/>
    <s v="Rob Beeghly"/>
    <x v="0"/>
    <s v="United States"/>
    <x v="38"/>
    <s v="Indiana"/>
    <n v="47201"/>
    <x v="2"/>
    <s v="OFF-PA-10002137"/>
    <x v="1"/>
    <x v="10"/>
    <s v="Southworth 100% Résumé Paper, 24lb."/>
    <x v="636"/>
    <n v="5"/>
    <n v="0"/>
    <n v="17.504999999999999"/>
    <n v="12"/>
    <n v="4"/>
    <x v="3"/>
    <s v="Dec"/>
    <s v="2017-12"/>
  </r>
  <r>
    <n v="676"/>
    <s v="CA-2017-130351"/>
    <x v="256"/>
    <d v="2017-12-08T00:00:00"/>
    <s v="First Class"/>
    <s v="RB-19570"/>
    <s v="Rob Beeghly"/>
    <x v="0"/>
    <s v="United States"/>
    <x v="38"/>
    <s v="Indiana"/>
    <n v="47201"/>
    <x v="2"/>
    <s v="TEC-AC-10003832"/>
    <x v="2"/>
    <x v="11"/>
    <s v="Imation 16GB Mini TravelDrive USB 2.0 Flash Drive"/>
    <x v="637"/>
    <n v="3"/>
    <n v="0"/>
    <n v="40.749899999999997"/>
    <n v="12"/>
    <n v="4"/>
    <x v="3"/>
    <s v="Dec"/>
    <s v="2017-12"/>
  </r>
  <r>
    <n v="677"/>
    <s v="US-2017-119438"/>
    <x v="257"/>
    <d v="2017-03-23T00:00:00"/>
    <s v="Standard Class"/>
    <s v="CD-11980"/>
    <s v="Carol Darley"/>
    <x v="0"/>
    <s v="United States"/>
    <x v="139"/>
    <s v="Texas"/>
    <n v="75701"/>
    <x v="2"/>
    <s v="OFF-AP-10000804"/>
    <x v="1"/>
    <x v="9"/>
    <s v="Hoover Portapower Portable Vacuum"/>
    <x v="638"/>
    <n v="3"/>
    <n v="0.8"/>
    <n v="-7.3920000000000003"/>
    <n v="3"/>
    <n v="1"/>
    <x v="3"/>
    <s v="Mar"/>
    <s v="2017-03"/>
  </r>
  <r>
    <n v="678"/>
    <s v="US-2017-119438"/>
    <x v="257"/>
    <d v="2017-03-23T00:00:00"/>
    <s v="Standard Class"/>
    <s v="CD-11980"/>
    <s v="Carol Darley"/>
    <x v="0"/>
    <s v="United States"/>
    <x v="139"/>
    <s v="Texas"/>
    <n v="75701"/>
    <x v="2"/>
    <s v="TEC-AC-10003614"/>
    <x v="2"/>
    <x v="11"/>
    <s v="Verbatim 25 GB 6x Blu-ray Single Layer Recordable Disc, 10/Pack"/>
    <x v="639"/>
    <n v="3"/>
    <n v="0.2"/>
    <n v="4.5201000000000002"/>
    <n v="3"/>
    <n v="1"/>
    <x v="3"/>
    <s v="Mar"/>
    <s v="2017-03"/>
  </r>
  <r>
    <n v="679"/>
    <s v="US-2017-119438"/>
    <x v="257"/>
    <d v="2017-03-23T00:00:00"/>
    <s v="Standard Class"/>
    <s v="CD-11980"/>
    <s v="Carol Darley"/>
    <x v="0"/>
    <s v="United States"/>
    <x v="139"/>
    <s v="Texas"/>
    <n v="75701"/>
    <x v="2"/>
    <s v="FUR-FU-10003553"/>
    <x v="0"/>
    <x v="5"/>
    <s v="Howard Miller 13-1/2&quot; Diameter Rosebrook Wall Clock"/>
    <x v="640"/>
    <n v="3"/>
    <n v="0.6"/>
    <n v="-41.262"/>
    <n v="3"/>
    <n v="1"/>
    <x v="3"/>
    <s v="Mar"/>
    <s v="2017-03"/>
  </r>
  <r>
    <n v="680"/>
    <s v="US-2017-119438"/>
    <x v="257"/>
    <d v="2017-03-23T00:00:00"/>
    <s v="Standard Class"/>
    <s v="CD-11980"/>
    <s v="Carol Darley"/>
    <x v="0"/>
    <s v="United States"/>
    <x v="139"/>
    <s v="Texas"/>
    <n v="75701"/>
    <x v="2"/>
    <s v="OFF-BI-10004632"/>
    <x v="1"/>
    <x v="8"/>
    <s v="Ibico Hi-Tech Manual Binding System"/>
    <x v="641"/>
    <n v="3"/>
    <n v="0.8"/>
    <n v="-320.23950000000002"/>
    <n v="3"/>
    <n v="1"/>
    <x v="3"/>
    <s v="Mar"/>
    <s v="2017-03"/>
  </r>
  <r>
    <n v="681"/>
    <s v="CA-2016-164511"/>
    <x v="258"/>
    <d v="2016-11-24T00:00:00"/>
    <s v="Standard Class"/>
    <s v="DJ-13630"/>
    <s v="Doug Jacobs"/>
    <x v="0"/>
    <s v="United States"/>
    <x v="20"/>
    <s v="New York"/>
    <n v="10024"/>
    <x v="3"/>
    <s v="OFF-BI-10003305"/>
    <x v="1"/>
    <x v="8"/>
    <s v="Avery Hanging File Binders"/>
    <x v="642"/>
    <n v="3"/>
    <n v="0.2"/>
    <n v="4.6643999999999997"/>
    <n v="11"/>
    <n v="4"/>
    <x v="0"/>
    <s v="Nov"/>
    <s v="2016-11"/>
  </r>
  <r>
    <n v="682"/>
    <s v="CA-2016-164511"/>
    <x v="258"/>
    <d v="2016-11-24T00:00:00"/>
    <s v="Standard Class"/>
    <s v="DJ-13630"/>
    <s v="Doug Jacobs"/>
    <x v="0"/>
    <s v="United States"/>
    <x v="20"/>
    <s v="New York"/>
    <n v="10024"/>
    <x v="3"/>
    <s v="OFF-ST-10002583"/>
    <x v="1"/>
    <x v="4"/>
    <s v="Fellowes Neat Ideas Storage Cubes"/>
    <x v="643"/>
    <n v="2"/>
    <n v="0"/>
    <n v="2.5983999999999998"/>
    <n v="11"/>
    <n v="4"/>
    <x v="0"/>
    <s v="Nov"/>
    <s v="2016-11"/>
  </r>
  <r>
    <n v="683"/>
    <s v="CA-2016-164511"/>
    <x v="258"/>
    <d v="2016-11-24T00:00:00"/>
    <s v="Standard Class"/>
    <s v="DJ-13630"/>
    <s v="Doug Jacobs"/>
    <x v="0"/>
    <s v="United States"/>
    <x v="20"/>
    <s v="New York"/>
    <n v="10024"/>
    <x v="3"/>
    <s v="OFF-ST-10004507"/>
    <x v="1"/>
    <x v="4"/>
    <s v="Advantus Rolling Storage Box"/>
    <x v="644"/>
    <n v="4"/>
    <n v="0"/>
    <n v="18.521999999999998"/>
    <n v="11"/>
    <n v="4"/>
    <x v="0"/>
    <s v="Nov"/>
    <s v="2016-11"/>
  </r>
  <r>
    <n v="684"/>
    <s v="US-2017-168116"/>
    <x v="259"/>
    <d v="2017-11-04T00:00:00"/>
    <s v="Same Day"/>
    <s v="GT-14635"/>
    <s v="Grant Thornton"/>
    <x v="1"/>
    <s v="United States"/>
    <x v="140"/>
    <s v="North Carolina"/>
    <n v="27217"/>
    <x v="0"/>
    <s v="TEC-MA-10004125"/>
    <x v="2"/>
    <x v="15"/>
    <s v="Cubify CubeX 3D Printer Triple Head Print"/>
    <x v="645"/>
    <n v="4"/>
    <n v="0.5"/>
    <n v="-3839.9904000000001"/>
    <n v="11"/>
    <n v="4"/>
    <x v="3"/>
    <s v="Nov"/>
    <s v="2017-11"/>
  </r>
  <r>
    <n v="685"/>
    <s v="US-2017-168116"/>
    <x v="259"/>
    <d v="2017-11-04T00:00:00"/>
    <s v="Same Day"/>
    <s v="GT-14635"/>
    <s v="Grant Thornton"/>
    <x v="1"/>
    <s v="United States"/>
    <x v="140"/>
    <s v="North Carolina"/>
    <n v="27217"/>
    <x v="0"/>
    <s v="OFF-AP-10002457"/>
    <x v="1"/>
    <x v="9"/>
    <s v="Eureka The Boss Plus 12-Amp Hard Box Upright Vacuum, Red"/>
    <x v="646"/>
    <n v="2"/>
    <n v="0.2"/>
    <n v="14.651"/>
    <n v="11"/>
    <n v="4"/>
    <x v="3"/>
    <s v="Nov"/>
    <s v="2017-11"/>
  </r>
  <r>
    <n v="686"/>
    <s v="CA-2014-157784"/>
    <x v="260"/>
    <d v="2014-07-08T00:00:00"/>
    <s v="First Class"/>
    <s v="MC-17845"/>
    <s v="Michael Chen"/>
    <x v="0"/>
    <s v="United States"/>
    <x v="25"/>
    <s v="Mississippi"/>
    <n v="39212"/>
    <x v="0"/>
    <s v="TEC-AC-10003911"/>
    <x v="2"/>
    <x v="11"/>
    <s v="NETGEAR AC1750 Dual Band Gigabit Smart WiFi Router"/>
    <x v="647"/>
    <n v="3"/>
    <n v="0"/>
    <n v="163.18979999999999"/>
    <n v="7"/>
    <n v="3"/>
    <x v="2"/>
    <s v="Jul"/>
    <s v="2014-07"/>
  </r>
  <r>
    <n v="687"/>
    <s v="CA-2014-157784"/>
    <x v="260"/>
    <d v="2014-07-08T00:00:00"/>
    <s v="First Class"/>
    <s v="MC-17845"/>
    <s v="Michael Chen"/>
    <x v="0"/>
    <s v="United States"/>
    <x v="25"/>
    <s v="Mississippi"/>
    <n v="39212"/>
    <x v="0"/>
    <s v="OFF-LA-10001934"/>
    <x v="1"/>
    <x v="2"/>
    <s v="Avery 516"/>
    <x v="2"/>
    <n v="2"/>
    <n v="0"/>
    <n v="6.8714000000000004"/>
    <n v="7"/>
    <n v="3"/>
    <x v="2"/>
    <s v="Jul"/>
    <s v="2014-07"/>
  </r>
  <r>
    <n v="688"/>
    <s v="CA-2014-157784"/>
    <x v="260"/>
    <d v="2014-07-08T00:00:00"/>
    <s v="First Class"/>
    <s v="MC-17845"/>
    <s v="Michael Chen"/>
    <x v="0"/>
    <s v="United States"/>
    <x v="25"/>
    <s v="Mississippi"/>
    <n v="39212"/>
    <x v="0"/>
    <s v="OFF-PA-10000304"/>
    <x v="1"/>
    <x v="10"/>
    <s v="Xerox 1995"/>
    <x v="537"/>
    <n v="3"/>
    <n v="0"/>
    <n v="9.3312000000000008"/>
    <n v="7"/>
    <n v="3"/>
    <x v="2"/>
    <s v="Jul"/>
    <s v="2014-07"/>
  </r>
  <r>
    <n v="689"/>
    <s v="CA-2017-161480"/>
    <x v="53"/>
    <d v="2017-12-29T00:00:00"/>
    <s v="Standard Class"/>
    <s v="RA-19285"/>
    <s v="Ralph Arnett"/>
    <x v="0"/>
    <s v="United States"/>
    <x v="20"/>
    <s v="New York"/>
    <n v="10035"/>
    <x v="3"/>
    <s v="FUR-BO-10004015"/>
    <x v="0"/>
    <x v="0"/>
    <s v="Bush Andora Bookcase, Maple/Graphite Gray Finish"/>
    <x v="648"/>
    <n v="2"/>
    <n v="0.2"/>
    <n v="4.7995999999999999"/>
    <n v="12"/>
    <n v="4"/>
    <x v="3"/>
    <s v="Dec"/>
    <s v="2017-12"/>
  </r>
  <r>
    <n v="690"/>
    <s v="US-2014-117135"/>
    <x v="261"/>
    <d v="2014-06-23T00:00:00"/>
    <s v="Second Class"/>
    <s v="NP-18325"/>
    <s v="Naresj Patel"/>
    <x v="0"/>
    <s v="United States"/>
    <x v="141"/>
    <s v="Virginia"/>
    <n v="22980"/>
    <x v="0"/>
    <s v="FUR-FU-10004071"/>
    <x v="0"/>
    <x v="5"/>
    <s v="Luxo Professional Magnifying Clamp-On Fluorescent Lamps"/>
    <x v="649"/>
    <n v="1"/>
    <n v="0"/>
    <n v="14.561400000000001"/>
    <n v="6"/>
    <n v="2"/>
    <x v="2"/>
    <s v="Jun"/>
    <s v="2014-06"/>
  </r>
  <r>
    <n v="691"/>
    <s v="US-2014-117135"/>
    <x v="261"/>
    <d v="2014-06-23T00:00:00"/>
    <s v="Second Class"/>
    <s v="NP-18325"/>
    <s v="Naresj Patel"/>
    <x v="0"/>
    <s v="United States"/>
    <x v="141"/>
    <s v="Virginia"/>
    <n v="22980"/>
    <x v="0"/>
    <s v="TEC-PH-10002033"/>
    <x v="2"/>
    <x v="7"/>
    <s v="Konftel 250 Conference phone - Charcoal black"/>
    <x v="650"/>
    <n v="1"/>
    <n v="0"/>
    <n v="74.053200000000004"/>
    <n v="6"/>
    <n v="2"/>
    <x v="2"/>
    <s v="Jun"/>
    <s v="2014-06"/>
  </r>
  <r>
    <n v="692"/>
    <s v="US-2014-117135"/>
    <x v="261"/>
    <d v="2014-06-23T00:00:00"/>
    <s v="Second Class"/>
    <s v="NP-18325"/>
    <s v="Naresj Patel"/>
    <x v="0"/>
    <s v="United States"/>
    <x v="141"/>
    <s v="Virginia"/>
    <n v="22980"/>
    <x v="0"/>
    <s v="OFF-ST-10002444"/>
    <x v="1"/>
    <x v="4"/>
    <s v="Recycled Eldon Regeneration Jumbo File"/>
    <x v="651"/>
    <n v="3"/>
    <n v="0"/>
    <n v="10.315200000000001"/>
    <n v="6"/>
    <n v="2"/>
    <x v="2"/>
    <s v="Jun"/>
    <s v="2014-06"/>
  </r>
  <r>
    <n v="693"/>
    <s v="CA-2015-131534"/>
    <x v="262"/>
    <d v="2015-04-02T00:00:00"/>
    <s v="Standard Class"/>
    <s v="AB-10165"/>
    <s v="Alan Barnes"/>
    <x v="0"/>
    <s v="United States"/>
    <x v="1"/>
    <s v="California"/>
    <n v="90036"/>
    <x v="1"/>
    <s v="TEC-AC-10002253"/>
    <x v="2"/>
    <x v="11"/>
    <s v="Imation Bio 8GB USB Flash Drive Imation Corp"/>
    <x v="652"/>
    <n v="1"/>
    <n v="0"/>
    <n v="24.936"/>
    <n v="3"/>
    <n v="1"/>
    <x v="1"/>
    <s v="Mar"/>
    <s v="2015-03"/>
  </r>
  <r>
    <n v="694"/>
    <s v="CA-2015-131534"/>
    <x v="262"/>
    <d v="2015-04-02T00:00:00"/>
    <s v="Standard Class"/>
    <s v="AB-10165"/>
    <s v="Alan Barnes"/>
    <x v="0"/>
    <s v="United States"/>
    <x v="1"/>
    <s v="California"/>
    <n v="90036"/>
    <x v="1"/>
    <s v="OFF-PA-10000743"/>
    <x v="1"/>
    <x v="10"/>
    <s v="Xerox 1977"/>
    <x v="653"/>
    <n v="5"/>
    <n v="0"/>
    <n v="16.032"/>
    <n v="3"/>
    <n v="1"/>
    <x v="1"/>
    <s v="Mar"/>
    <s v="2015-03"/>
  </r>
  <r>
    <n v="695"/>
    <s v="CA-2015-119291"/>
    <x v="263"/>
    <d v="2015-05-17T00:00:00"/>
    <s v="First Class"/>
    <s v="JO-15550"/>
    <s v="Jesus Ocampo"/>
    <x v="2"/>
    <s v="United States"/>
    <x v="142"/>
    <s v="Pennsylvania"/>
    <n v="19013"/>
    <x v="3"/>
    <s v="OFF-AR-10003373"/>
    <x v="1"/>
    <x v="6"/>
    <s v="Boston School Pro Electric Pencil Sharpener, 1670"/>
    <x v="654"/>
    <n v="8"/>
    <n v="0.2"/>
    <n v="17.348800000000001"/>
    <n v="5"/>
    <n v="2"/>
    <x v="1"/>
    <s v="May"/>
    <s v="2015-05"/>
  </r>
  <r>
    <n v="696"/>
    <s v="CA-2015-119291"/>
    <x v="263"/>
    <d v="2015-05-17T00:00:00"/>
    <s v="First Class"/>
    <s v="JO-15550"/>
    <s v="Jesus Ocampo"/>
    <x v="2"/>
    <s v="United States"/>
    <x v="142"/>
    <s v="Pennsylvania"/>
    <n v="19013"/>
    <x v="3"/>
    <s v="OFF-LA-10002312"/>
    <x v="1"/>
    <x v="2"/>
    <s v="Avery 490"/>
    <x v="655"/>
    <n v="4"/>
    <n v="0.2"/>
    <n v="17.760000000000002"/>
    <n v="5"/>
    <n v="2"/>
    <x v="1"/>
    <s v="May"/>
    <s v="2015-05"/>
  </r>
  <r>
    <n v="697"/>
    <s v="CA-2015-119291"/>
    <x v="263"/>
    <d v="2015-05-17T00:00:00"/>
    <s v="First Class"/>
    <s v="JO-15550"/>
    <s v="Jesus Ocampo"/>
    <x v="2"/>
    <s v="United States"/>
    <x v="142"/>
    <s v="Pennsylvania"/>
    <n v="19013"/>
    <x v="3"/>
    <s v="OFF-EN-10000927"/>
    <x v="1"/>
    <x v="12"/>
    <s v="Jet-Pak Recycled Peel 'N' Seal Padded Mailers"/>
    <x v="83"/>
    <n v="7"/>
    <n v="0.2"/>
    <n v="62.807499999999997"/>
    <n v="5"/>
    <n v="2"/>
    <x v="1"/>
    <s v="May"/>
    <s v="2015-05"/>
  </r>
  <r>
    <n v="698"/>
    <s v="CA-2015-119291"/>
    <x v="263"/>
    <d v="2015-05-17T00:00:00"/>
    <s v="First Class"/>
    <s v="JO-15550"/>
    <s v="Jesus Ocampo"/>
    <x v="2"/>
    <s v="United States"/>
    <x v="142"/>
    <s v="Pennsylvania"/>
    <n v="19013"/>
    <x v="3"/>
    <s v="OFF-LA-10003510"/>
    <x v="1"/>
    <x v="2"/>
    <s v="Avery 4027 File Folder Labels for Dot Matrix Printers, 5000 Labels per Box, White"/>
    <x v="656"/>
    <n v="4"/>
    <n v="0.2"/>
    <n v="31.751200000000001"/>
    <n v="5"/>
    <n v="2"/>
    <x v="1"/>
    <s v="May"/>
    <s v="2015-05"/>
  </r>
  <r>
    <n v="699"/>
    <s v="CA-2015-119291"/>
    <x v="263"/>
    <d v="2015-05-17T00:00:00"/>
    <s v="First Class"/>
    <s v="JO-15550"/>
    <s v="Jesus Ocampo"/>
    <x v="2"/>
    <s v="United States"/>
    <x v="142"/>
    <s v="Pennsylvania"/>
    <n v="19013"/>
    <x v="3"/>
    <s v="OFF-AR-10001118"/>
    <x v="1"/>
    <x v="6"/>
    <s v="Binney &amp; Smith Crayola Metallic Crayons, 16-Color Pack"/>
    <x v="657"/>
    <n v="1"/>
    <n v="0.2"/>
    <n v="0.80879999999999996"/>
    <n v="5"/>
    <n v="2"/>
    <x v="1"/>
    <s v="May"/>
    <s v="2015-05"/>
  </r>
  <r>
    <n v="700"/>
    <s v="CA-2015-119291"/>
    <x v="263"/>
    <d v="2015-05-17T00:00:00"/>
    <s v="First Class"/>
    <s v="JO-15550"/>
    <s v="Jesus Ocampo"/>
    <x v="2"/>
    <s v="United States"/>
    <x v="142"/>
    <s v="Pennsylvania"/>
    <n v="19013"/>
    <x v="3"/>
    <s v="OFF-BI-10001575"/>
    <x v="1"/>
    <x v="8"/>
    <s v="GBC Linen Binding Covers"/>
    <x v="658"/>
    <n v="2"/>
    <n v="0.7"/>
    <n v="-13.6312"/>
    <n v="5"/>
    <n v="2"/>
    <x v="1"/>
    <s v="May"/>
    <s v="2015-05"/>
  </r>
  <r>
    <n v="701"/>
    <s v="CA-2015-119291"/>
    <x v="263"/>
    <d v="2015-05-17T00:00:00"/>
    <s v="First Class"/>
    <s v="JO-15550"/>
    <s v="Jesus Ocampo"/>
    <x v="2"/>
    <s v="United States"/>
    <x v="142"/>
    <s v="Pennsylvania"/>
    <n v="19013"/>
    <x v="3"/>
    <s v="OFF-BI-10001982"/>
    <x v="1"/>
    <x v="8"/>
    <s v="Wilson Jones Custom Binder Spines &amp; Labels"/>
    <x v="319"/>
    <n v="3"/>
    <n v="0.7"/>
    <n v="-3.4272"/>
    <n v="5"/>
    <n v="2"/>
    <x v="1"/>
    <s v="May"/>
    <s v="2015-05"/>
  </r>
  <r>
    <n v="702"/>
    <s v="CA-2017-114552"/>
    <x v="264"/>
    <d v="2017-09-08T00:00:00"/>
    <s v="Standard Class"/>
    <s v="Dl-13600"/>
    <s v="Dorris liebe"/>
    <x v="1"/>
    <s v="United States"/>
    <x v="138"/>
    <s v="Ohio"/>
    <n v="44105"/>
    <x v="3"/>
    <s v="FUR-FU-10002960"/>
    <x v="0"/>
    <x v="5"/>
    <s v="Eldon 200 Class Desk Accessories, Burgundy"/>
    <x v="659"/>
    <n v="3"/>
    <n v="0.2"/>
    <n v="4.1448"/>
    <n v="9"/>
    <n v="3"/>
    <x v="3"/>
    <s v="Sep"/>
    <s v="2017-09"/>
  </r>
  <r>
    <n v="703"/>
    <s v="CA-2016-163755"/>
    <x v="254"/>
    <d v="2016-11-08T00:00:00"/>
    <s v="Second Class"/>
    <s v="AS-10285"/>
    <s v="Alejandro Savely"/>
    <x v="1"/>
    <s v="United States"/>
    <x v="4"/>
    <s v="Washington"/>
    <n v="98103"/>
    <x v="1"/>
    <s v="FUR-FU-10003394"/>
    <x v="0"/>
    <x v="5"/>
    <s v="Tenex &quot;The Solids&quot; Textured Chair Mats"/>
    <x v="660"/>
    <n v="3"/>
    <n v="0"/>
    <n v="35.679600000000001"/>
    <n v="11"/>
    <n v="4"/>
    <x v="0"/>
    <s v="Nov"/>
    <s v="2016-11"/>
  </r>
  <r>
    <n v="704"/>
    <s v="CA-2015-142027"/>
    <x v="265"/>
    <d v="2015-04-14T00:00:00"/>
    <s v="Standard Class"/>
    <s v="JK-15370"/>
    <s v="Jay Kimmel"/>
    <x v="0"/>
    <s v="United States"/>
    <x v="85"/>
    <s v="California"/>
    <n v="90805"/>
    <x v="1"/>
    <s v="FUR-TA-10002774"/>
    <x v="0"/>
    <x v="3"/>
    <s v="Laminate Occasional Tables"/>
    <x v="661"/>
    <n v="3"/>
    <n v="0.2"/>
    <n v="-13.871700000000001"/>
    <n v="4"/>
    <n v="2"/>
    <x v="1"/>
    <s v="Apr"/>
    <s v="2015-04"/>
  </r>
  <r>
    <n v="705"/>
    <s v="CA-2014-138527"/>
    <x v="171"/>
    <d v="2014-09-17T00:00:00"/>
    <s v="Standard Class"/>
    <s v="BN-11470"/>
    <s v="Brad Norvell"/>
    <x v="1"/>
    <s v="United States"/>
    <x v="143"/>
    <s v="North Carolina"/>
    <n v="27511"/>
    <x v="0"/>
    <s v="OFF-PA-10001800"/>
    <x v="1"/>
    <x v="10"/>
    <s v="Xerox 220"/>
    <x v="559"/>
    <n v="2"/>
    <n v="0.2"/>
    <n v="3.6288"/>
    <n v="9"/>
    <n v="3"/>
    <x v="2"/>
    <s v="Sep"/>
    <s v="2014-09"/>
  </r>
  <r>
    <n v="706"/>
    <s v="CA-2014-138527"/>
    <x v="171"/>
    <d v="2014-09-17T00:00:00"/>
    <s v="Standard Class"/>
    <s v="BN-11470"/>
    <s v="Brad Norvell"/>
    <x v="1"/>
    <s v="United States"/>
    <x v="143"/>
    <s v="North Carolina"/>
    <n v="27511"/>
    <x v="0"/>
    <s v="OFF-AP-10001469"/>
    <x v="1"/>
    <x v="9"/>
    <s v="Fellowes 8 Outlet Superior Workstation Surge Protector"/>
    <x v="662"/>
    <n v="5"/>
    <n v="0.2"/>
    <n v="18.769500000000001"/>
    <n v="9"/>
    <n v="3"/>
    <x v="2"/>
    <s v="Sep"/>
    <s v="2014-09"/>
  </r>
  <r>
    <n v="707"/>
    <s v="CA-2014-138527"/>
    <x v="171"/>
    <d v="2014-09-17T00:00:00"/>
    <s v="Standard Class"/>
    <s v="BN-11470"/>
    <s v="Brad Norvell"/>
    <x v="1"/>
    <s v="United States"/>
    <x v="143"/>
    <s v="North Carolina"/>
    <n v="27511"/>
    <x v="0"/>
    <s v="TEC-AC-10002399"/>
    <x v="2"/>
    <x v="11"/>
    <s v="SanDisk Cruzer 32 GB USB Flash Drive"/>
    <x v="663"/>
    <n v="1"/>
    <n v="0.2"/>
    <n v="2.2824"/>
    <n v="9"/>
    <n v="3"/>
    <x v="2"/>
    <s v="Sep"/>
    <s v="2014-09"/>
  </r>
  <r>
    <n v="708"/>
    <s v="CA-2014-112158"/>
    <x v="266"/>
    <d v="2014-12-04T00:00:00"/>
    <s v="First Class"/>
    <s v="DP-13165"/>
    <s v="David Philippe"/>
    <x v="0"/>
    <s v="United States"/>
    <x v="20"/>
    <s v="New York"/>
    <n v="10035"/>
    <x v="3"/>
    <s v="TEC-AC-10003628"/>
    <x v="2"/>
    <x v="11"/>
    <s v="Logitech 910-002974 M325 Wireless Mouse for Web Scrolling"/>
    <x v="664"/>
    <n v="4"/>
    <n v="0"/>
    <n v="52.782400000000003"/>
    <n v="12"/>
    <n v="4"/>
    <x v="2"/>
    <s v="Dec"/>
    <s v="2014-12"/>
  </r>
  <r>
    <n v="709"/>
    <s v="CA-2014-112158"/>
    <x v="266"/>
    <d v="2014-12-04T00:00:00"/>
    <s v="First Class"/>
    <s v="DP-13165"/>
    <s v="David Philippe"/>
    <x v="0"/>
    <s v="United States"/>
    <x v="20"/>
    <s v="New York"/>
    <n v="10035"/>
    <x v="3"/>
    <s v="FUR-BO-10003272"/>
    <x v="0"/>
    <x v="0"/>
    <s v="O'Sullivan Living Dimensions 5-Shelf Bookcases"/>
    <x v="665"/>
    <n v="5"/>
    <n v="0.2"/>
    <n v="-110.49"/>
    <n v="12"/>
    <n v="4"/>
    <x v="2"/>
    <s v="Dec"/>
    <s v="2014-12"/>
  </r>
  <r>
    <n v="710"/>
    <s v="CA-2014-112158"/>
    <x v="266"/>
    <d v="2014-12-04T00:00:00"/>
    <s v="First Class"/>
    <s v="DP-13165"/>
    <s v="David Philippe"/>
    <x v="0"/>
    <s v="United States"/>
    <x v="20"/>
    <s v="New York"/>
    <n v="10035"/>
    <x v="3"/>
    <s v="OFF-BI-10000050"/>
    <x v="1"/>
    <x v="8"/>
    <s v="Angle-D Binders with Locking Rings, Label Holders"/>
    <x v="666"/>
    <n v="8"/>
    <n v="0.2"/>
    <n v="15.768000000000001"/>
    <n v="12"/>
    <n v="4"/>
    <x v="2"/>
    <s v="Dec"/>
    <s v="2014-12"/>
  </r>
  <r>
    <n v="711"/>
    <s v="CA-2014-113887"/>
    <x v="267"/>
    <d v="2014-04-07T00:00:00"/>
    <s v="First Class"/>
    <s v="TH-21550"/>
    <s v="Tracy Hopkins"/>
    <x v="2"/>
    <s v="United States"/>
    <x v="20"/>
    <s v="New York"/>
    <n v="10035"/>
    <x v="3"/>
    <s v="OFF-PA-10004071"/>
    <x v="1"/>
    <x v="10"/>
    <s v="Eaton Premium Continuous-Feed Paper, 25% Cotton, Letter Size, White, 1000 Shts/Box"/>
    <x v="444"/>
    <n v="1"/>
    <n v="0"/>
    <n v="26.630400000000002"/>
    <n v="4"/>
    <n v="2"/>
    <x v="2"/>
    <s v="Apr"/>
    <s v="2014-04"/>
  </r>
  <r>
    <n v="712"/>
    <s v="CA-2017-146136"/>
    <x v="213"/>
    <d v="2017-09-07T00:00:00"/>
    <s v="Standard Class"/>
    <s v="AP-10915"/>
    <s v="Arthur Prichep"/>
    <x v="0"/>
    <s v="United States"/>
    <x v="144"/>
    <s v="Florida"/>
    <n v="32137"/>
    <x v="0"/>
    <s v="OFF-EN-10001219"/>
    <x v="1"/>
    <x v="12"/>
    <s v="#10- 4 1/8&quot; x 9 1/2&quot; Security-Tint Envelopes"/>
    <x v="667"/>
    <n v="4"/>
    <n v="0.2"/>
    <n v="8.8623999999999992"/>
    <n v="9"/>
    <n v="3"/>
    <x v="3"/>
    <s v="Sep"/>
    <s v="2017-09"/>
  </r>
  <r>
    <n v="713"/>
    <s v="US-2017-100048"/>
    <x v="240"/>
    <d v="2017-05-24T00:00:00"/>
    <s v="Standard Class"/>
    <s v="RS-19765"/>
    <s v="Roland Schwarz"/>
    <x v="1"/>
    <s v="United States"/>
    <x v="145"/>
    <s v="New York"/>
    <n v="10550"/>
    <x v="3"/>
    <s v="OFF-AP-10001154"/>
    <x v="1"/>
    <x v="9"/>
    <s v="Bionaire Personal Warm Mist Humidifier/Vaporizer"/>
    <x v="668"/>
    <n v="6"/>
    <n v="0"/>
    <n v="109.7226"/>
    <n v="5"/>
    <n v="2"/>
    <x v="3"/>
    <s v="May"/>
    <s v="2017-05"/>
  </r>
  <r>
    <n v="714"/>
    <s v="US-2017-100048"/>
    <x v="240"/>
    <d v="2017-05-24T00:00:00"/>
    <s v="Standard Class"/>
    <s v="RS-19765"/>
    <s v="Roland Schwarz"/>
    <x v="1"/>
    <s v="United States"/>
    <x v="145"/>
    <s v="New York"/>
    <n v="10550"/>
    <x v="3"/>
    <s v="TEC-PH-10003012"/>
    <x v="2"/>
    <x v="7"/>
    <s v="Nortel Meridian M3904 Professional Digital phone"/>
    <x v="669"/>
    <n v="2"/>
    <n v="0"/>
    <n v="89.3142"/>
    <n v="5"/>
    <n v="2"/>
    <x v="3"/>
    <s v="May"/>
    <s v="2017-05"/>
  </r>
  <r>
    <n v="715"/>
    <s v="US-2017-100048"/>
    <x v="240"/>
    <d v="2017-05-24T00:00:00"/>
    <s v="Standard Class"/>
    <s v="RS-19765"/>
    <s v="Roland Schwarz"/>
    <x v="1"/>
    <s v="United States"/>
    <x v="145"/>
    <s v="New York"/>
    <n v="10550"/>
    <x v="3"/>
    <s v="TEC-AC-10001606"/>
    <x v="2"/>
    <x v="11"/>
    <s v="Logitech Wireless Performance Mouse MX for PC and Mac"/>
    <x v="670"/>
    <n v="3"/>
    <n v="0"/>
    <n v="113.98860000000001"/>
    <n v="5"/>
    <n v="2"/>
    <x v="3"/>
    <s v="May"/>
    <s v="2017-05"/>
  </r>
  <r>
    <n v="716"/>
    <s v="CA-2014-153150"/>
    <x v="268"/>
    <d v="2014-07-06T00:00:00"/>
    <s v="Second Class"/>
    <s v="Dl-13600"/>
    <s v="Dorris liebe"/>
    <x v="1"/>
    <s v="United States"/>
    <x v="4"/>
    <s v="Washington"/>
    <n v="98105"/>
    <x v="1"/>
    <s v="OFF-BI-10003355"/>
    <x v="1"/>
    <x v="8"/>
    <s v="Cardinal Holdit Business Card Pockets"/>
    <x v="544"/>
    <n v="5"/>
    <n v="0.2"/>
    <n v="6.9720000000000004"/>
    <n v="7"/>
    <n v="3"/>
    <x v="2"/>
    <s v="Jul"/>
    <s v="2014-07"/>
  </r>
  <r>
    <n v="717"/>
    <s v="CA-2014-130092"/>
    <x v="269"/>
    <d v="2014-01-14T00:00:00"/>
    <s v="First Class"/>
    <s v="SV-20365"/>
    <s v="Seth Vernon"/>
    <x v="0"/>
    <s v="United States"/>
    <x v="18"/>
    <s v="Delaware"/>
    <n v="19901"/>
    <x v="3"/>
    <s v="FUR-FU-10000010"/>
    <x v="0"/>
    <x v="5"/>
    <s v="DAX Value U-Channel Document Frames, Easel Back"/>
    <x v="583"/>
    <n v="2"/>
    <n v="0"/>
    <n v="3.0813999999999999"/>
    <n v="1"/>
    <n v="1"/>
    <x v="2"/>
    <s v="Jan"/>
    <s v="2014-01"/>
  </r>
  <r>
    <n v="718"/>
    <s v="CA-2017-108910"/>
    <x v="241"/>
    <d v="2017-09-29T00:00:00"/>
    <s v="Standard Class"/>
    <s v="KC-16540"/>
    <s v="Kelly Collister"/>
    <x v="0"/>
    <s v="United States"/>
    <x v="46"/>
    <s v="Ohio"/>
    <n v="43055"/>
    <x v="3"/>
    <s v="FUR-FU-10002253"/>
    <x v="0"/>
    <x v="5"/>
    <s v="Howard Miller 13&quot; Diameter Pewter Finish Round Wall Clock"/>
    <x v="671"/>
    <n v="3"/>
    <n v="0.2"/>
    <n v="24.4758"/>
    <n v="9"/>
    <n v="3"/>
    <x v="3"/>
    <s v="Sep"/>
    <s v="2017-09"/>
  </r>
  <r>
    <n v="719"/>
    <s v="CA-2014-104472"/>
    <x v="270"/>
    <d v="2014-06-07T00:00:00"/>
    <s v="Standard Class"/>
    <s v="CK-12325"/>
    <s v="Christine Kargatis"/>
    <x v="2"/>
    <s v="United States"/>
    <x v="11"/>
    <s v="Utah"/>
    <n v="84057"/>
    <x v="1"/>
    <s v="OFF-BI-10001658"/>
    <x v="1"/>
    <x v="8"/>
    <s v="GBC Standard Therm-A-Bind Covers"/>
    <x v="672"/>
    <n v="3"/>
    <n v="0.2"/>
    <n v="19.4376"/>
    <n v="6"/>
    <n v="2"/>
    <x v="2"/>
    <s v="Jun"/>
    <s v="2014-06"/>
  </r>
  <r>
    <n v="720"/>
    <s v="CA-2014-104472"/>
    <x v="270"/>
    <d v="2014-06-07T00:00:00"/>
    <s v="Standard Class"/>
    <s v="CK-12325"/>
    <s v="Christine Kargatis"/>
    <x v="2"/>
    <s v="United States"/>
    <x v="11"/>
    <s v="Utah"/>
    <n v="84057"/>
    <x v="1"/>
    <s v="FUR-FU-10000246"/>
    <x v="0"/>
    <x v="5"/>
    <s v="Aluminum Document Frame"/>
    <x v="673"/>
    <n v="6"/>
    <n v="0"/>
    <n v="21.995999999999999"/>
    <n v="6"/>
    <n v="2"/>
    <x v="2"/>
    <s v="Jun"/>
    <s v="2014-06"/>
  </r>
  <r>
    <n v="721"/>
    <s v="CA-2016-112942"/>
    <x v="271"/>
    <d v="2016-02-18T00:00:00"/>
    <s v="Standard Class"/>
    <s v="RD-19810"/>
    <s v="Ross DeVincentis"/>
    <x v="2"/>
    <s v="United States"/>
    <x v="1"/>
    <s v="California"/>
    <n v="90045"/>
    <x v="1"/>
    <s v="OFF-PA-10004092"/>
    <x v="1"/>
    <x v="10"/>
    <s v="Tops Green Bar Computer Printout Paper"/>
    <x v="674"/>
    <n v="3"/>
    <n v="0"/>
    <n v="73.41"/>
    <n v="2"/>
    <n v="1"/>
    <x v="0"/>
    <s v="Feb"/>
    <s v="2016-02"/>
  </r>
  <r>
    <n v="722"/>
    <s v="CA-2016-142335"/>
    <x v="272"/>
    <d v="2016-12-19T00:00:00"/>
    <s v="Standard Class"/>
    <s v="MP-17965"/>
    <s v="Michael Paige"/>
    <x v="1"/>
    <s v="United States"/>
    <x v="66"/>
    <s v="Michigan"/>
    <n v="48205"/>
    <x v="2"/>
    <s v="FUR-TA-10000198"/>
    <x v="0"/>
    <x v="3"/>
    <s v="Chromcraft Bull-Nose Wood Oval Conference Tables &amp; Bases"/>
    <x v="675"/>
    <n v="3"/>
    <n v="0"/>
    <n v="231.41159999999999"/>
    <n v="12"/>
    <n v="4"/>
    <x v="0"/>
    <s v="Dec"/>
    <s v="2016-12"/>
  </r>
  <r>
    <n v="723"/>
    <s v="CA-2016-142335"/>
    <x v="272"/>
    <d v="2016-12-19T00:00:00"/>
    <s v="Standard Class"/>
    <s v="MP-17965"/>
    <s v="Michael Paige"/>
    <x v="1"/>
    <s v="United States"/>
    <x v="66"/>
    <s v="Michigan"/>
    <n v="48205"/>
    <x v="2"/>
    <s v="OFF-ST-10000036"/>
    <x v="1"/>
    <x v="4"/>
    <s v="Recycled Data-Pak for Archival Bound Computer Printouts, 12-1/2 x 12-1/2 x 16"/>
    <x v="676"/>
    <n v="3"/>
    <n v="0"/>
    <n v="80.019900000000007"/>
    <n v="12"/>
    <n v="4"/>
    <x v="0"/>
    <s v="Dec"/>
    <s v="2016-12"/>
  </r>
  <r>
    <n v="724"/>
    <s v="CA-2014-117429"/>
    <x v="273"/>
    <d v="2014-10-13T00:00:00"/>
    <s v="Standard Class"/>
    <s v="MR-17545"/>
    <s v="Mathew Reese"/>
    <x v="2"/>
    <s v="United States"/>
    <x v="10"/>
    <s v="Pennsylvania"/>
    <n v="19140"/>
    <x v="3"/>
    <s v="FUR-FU-10000222"/>
    <x v="0"/>
    <x v="5"/>
    <s v="Seth Thomas 16&quot; Steel Case Clock"/>
    <x v="677"/>
    <n v="5"/>
    <n v="0.2"/>
    <n v="21.111999999999998"/>
    <n v="10"/>
    <n v="4"/>
    <x v="2"/>
    <s v="Oct"/>
    <s v="2014-10"/>
  </r>
  <r>
    <n v="725"/>
    <s v="CA-2016-114713"/>
    <x v="274"/>
    <d v="2016-07-12T00:00:00"/>
    <s v="Standard Class"/>
    <s v="SC-20695"/>
    <s v="Steve Chapman"/>
    <x v="1"/>
    <s v="United States"/>
    <x v="146"/>
    <s v="Florida"/>
    <n v="33012"/>
    <x v="0"/>
    <s v="OFF-SU-10004664"/>
    <x v="1"/>
    <x v="14"/>
    <s v="Acme Softgrip Scissors"/>
    <x v="678"/>
    <n v="7"/>
    <n v="0.2"/>
    <n v="5.1281999999999996"/>
    <n v="7"/>
    <n v="3"/>
    <x v="0"/>
    <s v="Jul"/>
    <s v="2016-07"/>
  </r>
  <r>
    <n v="726"/>
    <s v="CA-2017-144113"/>
    <x v="118"/>
    <d v="2017-09-20T00:00:00"/>
    <s v="Standard Class"/>
    <s v="JF-15355"/>
    <s v="Jay Fein"/>
    <x v="0"/>
    <s v="United States"/>
    <x v="89"/>
    <s v="Texas"/>
    <n v="78745"/>
    <x v="2"/>
    <s v="OFF-EN-10001141"/>
    <x v="1"/>
    <x v="12"/>
    <s v="Manila Recycled Extra-Heavyweight Clasp Envelopes, 6&quot; x 9&quot;"/>
    <x v="679"/>
    <n v="2"/>
    <n v="0.2"/>
    <n v="6.3684000000000003"/>
    <n v="9"/>
    <n v="3"/>
    <x v="3"/>
    <s v="Sep"/>
    <s v="2017-09"/>
  </r>
  <r>
    <n v="727"/>
    <s v="CA-2017-144113"/>
    <x v="118"/>
    <d v="2017-09-20T00:00:00"/>
    <s v="Standard Class"/>
    <s v="JF-15355"/>
    <s v="Jay Fein"/>
    <x v="0"/>
    <s v="United States"/>
    <x v="89"/>
    <s v="Texas"/>
    <n v="78745"/>
    <x v="2"/>
    <s v="TEC-PH-10002170"/>
    <x v="2"/>
    <x v="7"/>
    <s v="ClearSounds CSC500 Amplified Spirit Phone Corded phone"/>
    <x v="680"/>
    <n v="1"/>
    <n v="0.2"/>
    <n v="5.5991999999999997"/>
    <n v="9"/>
    <n v="3"/>
    <x v="3"/>
    <s v="Sep"/>
    <s v="2017-09"/>
  </r>
  <r>
    <n v="728"/>
    <s v="US-2016-150861"/>
    <x v="275"/>
    <d v="2016-12-06T00:00:00"/>
    <s v="First Class"/>
    <s v="EG-13900"/>
    <s v="Emily Grady"/>
    <x v="0"/>
    <s v="United States"/>
    <x v="147"/>
    <s v="New York"/>
    <n v="11572"/>
    <x v="3"/>
    <s v="OFF-PA-10001954"/>
    <x v="1"/>
    <x v="10"/>
    <s v="Xerox 1964"/>
    <x v="681"/>
    <n v="8"/>
    <n v="0"/>
    <n v="84.051199999999994"/>
    <n v="12"/>
    <n v="4"/>
    <x v="0"/>
    <s v="Dec"/>
    <s v="2016-12"/>
  </r>
  <r>
    <n v="729"/>
    <s v="US-2016-150861"/>
    <x v="275"/>
    <d v="2016-12-06T00:00:00"/>
    <s v="First Class"/>
    <s v="EG-13900"/>
    <s v="Emily Grady"/>
    <x v="0"/>
    <s v="United States"/>
    <x v="147"/>
    <s v="New York"/>
    <n v="11572"/>
    <x v="3"/>
    <s v="FUR-TA-10002228"/>
    <x v="0"/>
    <x v="3"/>
    <s v="Bevis Traditional Conference Table Top, Plinth Base"/>
    <x v="682"/>
    <n v="2"/>
    <n v="0.4"/>
    <n v="-153.34559999999999"/>
    <n v="12"/>
    <n v="4"/>
    <x v="0"/>
    <s v="Dec"/>
    <s v="2016-12"/>
  </r>
  <r>
    <n v="730"/>
    <s v="US-2016-150861"/>
    <x v="275"/>
    <d v="2016-12-06T00:00:00"/>
    <s v="First Class"/>
    <s v="EG-13900"/>
    <s v="Emily Grady"/>
    <x v="0"/>
    <s v="United States"/>
    <x v="147"/>
    <s v="New York"/>
    <n v="11572"/>
    <x v="3"/>
    <s v="OFF-ST-10004634"/>
    <x v="1"/>
    <x v="4"/>
    <s v="Personal Folder Holder, Ebony"/>
    <x v="683"/>
    <n v="3"/>
    <n v="0"/>
    <n v="10.089"/>
    <n v="12"/>
    <n v="4"/>
    <x v="0"/>
    <s v="Dec"/>
    <s v="2016-12"/>
  </r>
  <r>
    <n v="731"/>
    <s v="US-2016-150861"/>
    <x v="275"/>
    <d v="2016-12-06T00:00:00"/>
    <s v="First Class"/>
    <s v="EG-13900"/>
    <s v="Emily Grady"/>
    <x v="0"/>
    <s v="United States"/>
    <x v="147"/>
    <s v="New York"/>
    <n v="11572"/>
    <x v="3"/>
    <s v="FUR-CH-10002965"/>
    <x v="0"/>
    <x v="1"/>
    <s v="Global Leather Highback Executive Chair with Pneumatic Height Adjustment, Black"/>
    <x v="684"/>
    <n v="3"/>
    <n v="0.1"/>
    <n v="102.49979999999999"/>
    <n v="12"/>
    <n v="4"/>
    <x v="0"/>
    <s v="Dec"/>
    <s v="2016-12"/>
  </r>
  <r>
    <n v="732"/>
    <s v="US-2016-150861"/>
    <x v="275"/>
    <d v="2016-12-06T00:00:00"/>
    <s v="First Class"/>
    <s v="EG-13900"/>
    <s v="Emily Grady"/>
    <x v="0"/>
    <s v="United States"/>
    <x v="147"/>
    <s v="New York"/>
    <n v="11572"/>
    <x v="3"/>
    <s v="OFF-LA-10001317"/>
    <x v="1"/>
    <x v="2"/>
    <s v="Avery 520"/>
    <x v="685"/>
    <n v="2"/>
    <n v="0"/>
    <n v="3.024"/>
    <n v="12"/>
    <n v="4"/>
    <x v="0"/>
    <s v="Dec"/>
    <s v="2016-12"/>
  </r>
  <r>
    <n v="733"/>
    <s v="CA-2017-131954"/>
    <x v="276"/>
    <d v="2017-01-25T00:00:00"/>
    <s v="Standard Class"/>
    <s v="DS-13030"/>
    <s v="Darrin Sayre"/>
    <x v="2"/>
    <s v="United States"/>
    <x v="4"/>
    <s v="Washington"/>
    <n v="98115"/>
    <x v="1"/>
    <s v="OFF-ST-10000736"/>
    <x v="1"/>
    <x v="4"/>
    <s v="Carina Double Wide Media Storage Towers in Natural &amp; Black"/>
    <x v="420"/>
    <n v="3"/>
    <n v="0"/>
    <n v="9.7175999999999991"/>
    <n v="1"/>
    <n v="1"/>
    <x v="3"/>
    <s v="Jan"/>
    <s v="2017-01"/>
  </r>
  <r>
    <n v="734"/>
    <s v="CA-2017-131954"/>
    <x v="276"/>
    <d v="2017-01-25T00:00:00"/>
    <s v="Standard Class"/>
    <s v="DS-13030"/>
    <s v="Darrin Sayre"/>
    <x v="2"/>
    <s v="United States"/>
    <x v="4"/>
    <s v="Washington"/>
    <n v="98115"/>
    <x v="1"/>
    <s v="TEC-AC-10003610"/>
    <x v="2"/>
    <x v="11"/>
    <s v="Logitech Illuminated - Keyboard"/>
    <x v="686"/>
    <n v="3"/>
    <n v="0"/>
    <n v="86.385599999999997"/>
    <n v="1"/>
    <n v="1"/>
    <x v="3"/>
    <s v="Jan"/>
    <s v="2017-01"/>
  </r>
  <r>
    <n v="735"/>
    <s v="CA-2017-131954"/>
    <x v="276"/>
    <d v="2017-01-25T00:00:00"/>
    <s v="Standard Class"/>
    <s v="DS-13030"/>
    <s v="Darrin Sayre"/>
    <x v="2"/>
    <s v="United States"/>
    <x v="4"/>
    <s v="Washington"/>
    <n v="98115"/>
    <x v="1"/>
    <s v="OFF-BI-10003982"/>
    <x v="1"/>
    <x v="8"/>
    <s v="Wilson Jones Century Plastic Molded Ring Binders"/>
    <x v="687"/>
    <n v="6"/>
    <n v="0.2"/>
    <n v="33.647399999999998"/>
    <n v="1"/>
    <n v="1"/>
    <x v="3"/>
    <s v="Jan"/>
    <s v="2017-01"/>
  </r>
  <r>
    <n v="736"/>
    <s v="CA-2017-131954"/>
    <x v="276"/>
    <d v="2017-01-25T00:00:00"/>
    <s v="Standard Class"/>
    <s v="DS-13030"/>
    <s v="Darrin Sayre"/>
    <x v="2"/>
    <s v="United States"/>
    <x v="4"/>
    <s v="Washington"/>
    <n v="98115"/>
    <x v="1"/>
    <s v="OFF-BI-10003291"/>
    <x v="1"/>
    <x v="8"/>
    <s v="Wilson Jones Leather-Like Binders with DublLock Round Rings"/>
    <x v="688"/>
    <n v="4"/>
    <n v="0.2"/>
    <n v="9.4283999999999999"/>
    <n v="1"/>
    <n v="1"/>
    <x v="3"/>
    <s v="Jan"/>
    <s v="2017-01"/>
  </r>
  <r>
    <n v="737"/>
    <s v="CA-2017-131954"/>
    <x v="276"/>
    <d v="2017-01-25T00:00:00"/>
    <s v="Standard Class"/>
    <s v="DS-13030"/>
    <s v="Darrin Sayre"/>
    <x v="2"/>
    <s v="United States"/>
    <x v="4"/>
    <s v="Washington"/>
    <n v="98115"/>
    <x v="1"/>
    <s v="FUR-BO-10001619"/>
    <x v="0"/>
    <x v="0"/>
    <s v="O'Sullivan Cherrywood Estates Traditional Bookcase"/>
    <x v="689"/>
    <n v="1"/>
    <n v="0"/>
    <n v="18.695599999999999"/>
    <n v="1"/>
    <n v="1"/>
    <x v="3"/>
    <s v="Jan"/>
    <s v="2017-01"/>
  </r>
  <r>
    <n v="738"/>
    <s v="CA-2017-131954"/>
    <x v="276"/>
    <d v="2017-01-25T00:00:00"/>
    <s v="Standard Class"/>
    <s v="DS-13030"/>
    <s v="Darrin Sayre"/>
    <x v="2"/>
    <s v="United States"/>
    <x v="4"/>
    <s v="Washington"/>
    <n v="98115"/>
    <x v="1"/>
    <s v="OFF-BI-10000138"/>
    <x v="1"/>
    <x v="8"/>
    <s v="Acco Translucent Poly Ring Binders"/>
    <x v="690"/>
    <n v="5"/>
    <n v="0.2"/>
    <n v="6.5519999999999996"/>
    <n v="1"/>
    <n v="1"/>
    <x v="3"/>
    <s v="Jan"/>
    <s v="2017-01"/>
  </r>
  <r>
    <n v="739"/>
    <s v="CA-2014-132500"/>
    <x v="78"/>
    <d v="2014-09-12T00:00:00"/>
    <s v="Standard Class"/>
    <s v="GZ-14470"/>
    <s v="Gary Zandusky"/>
    <x v="0"/>
    <s v="United States"/>
    <x v="8"/>
    <s v="California"/>
    <n v="94110"/>
    <x v="1"/>
    <s v="TEC-AC-10001383"/>
    <x v="2"/>
    <x v="11"/>
    <s v="Logitech Wireless Touch Keyboard K400"/>
    <x v="691"/>
    <n v="2"/>
    <n v="0"/>
    <n v="8.4966000000000008"/>
    <n v="9"/>
    <n v="3"/>
    <x v="2"/>
    <s v="Sep"/>
    <s v="2014-09"/>
  </r>
  <r>
    <n v="740"/>
    <s v="CA-2014-112326"/>
    <x v="277"/>
    <d v="2014-01-08T00:00:00"/>
    <s v="Standard Class"/>
    <s v="PO-19195"/>
    <s v="Phillina Ober"/>
    <x v="2"/>
    <s v="United States"/>
    <x v="14"/>
    <s v="Illinois"/>
    <n v="60540"/>
    <x v="2"/>
    <s v="OFF-LA-10003223"/>
    <x v="1"/>
    <x v="2"/>
    <s v="Avery 508"/>
    <x v="692"/>
    <n v="3"/>
    <n v="0.2"/>
    <n v="4.2717000000000001"/>
    <n v="1"/>
    <n v="1"/>
    <x v="2"/>
    <s v="Jan"/>
    <s v="2014-01"/>
  </r>
  <r>
    <n v="741"/>
    <s v="CA-2014-112326"/>
    <x v="277"/>
    <d v="2014-01-08T00:00:00"/>
    <s v="Standard Class"/>
    <s v="PO-19195"/>
    <s v="Phillina Ober"/>
    <x v="2"/>
    <s v="United States"/>
    <x v="14"/>
    <s v="Illinois"/>
    <n v="60540"/>
    <x v="2"/>
    <s v="OFF-ST-10002743"/>
    <x v="1"/>
    <x v="4"/>
    <s v="SAFCO Boltless Steel Shelving"/>
    <x v="693"/>
    <n v="3"/>
    <n v="0.2"/>
    <n v="-64.774799999999999"/>
    <n v="1"/>
    <n v="1"/>
    <x v="2"/>
    <s v="Jan"/>
    <s v="2014-01"/>
  </r>
  <r>
    <n v="742"/>
    <s v="CA-2014-112326"/>
    <x v="277"/>
    <d v="2014-01-08T00:00:00"/>
    <s v="Standard Class"/>
    <s v="PO-19195"/>
    <s v="Phillina Ober"/>
    <x v="2"/>
    <s v="United States"/>
    <x v="14"/>
    <s v="Illinois"/>
    <n v="60540"/>
    <x v="2"/>
    <s v="OFF-BI-10004094"/>
    <x v="1"/>
    <x v="8"/>
    <s v="GBC Standard Plastic Binding Systems Combs"/>
    <x v="694"/>
    <n v="2"/>
    <n v="0.8"/>
    <n v="-5.4870000000000001"/>
    <n v="1"/>
    <n v="1"/>
    <x v="2"/>
    <s v="Jan"/>
    <s v="2014-01"/>
  </r>
  <r>
    <n v="743"/>
    <s v="US-2016-146710"/>
    <x v="278"/>
    <d v="2016-09-01T00:00:00"/>
    <s v="Standard Class"/>
    <s v="SS-20875"/>
    <s v="Sung Shariari"/>
    <x v="0"/>
    <s v="United States"/>
    <x v="61"/>
    <s v="Texas"/>
    <n v="75220"/>
    <x v="2"/>
    <s v="OFF-SU-10004498"/>
    <x v="1"/>
    <x v="14"/>
    <s v="Martin-Yale Premier Letter Opener"/>
    <x v="548"/>
    <n v="5"/>
    <n v="0.2"/>
    <n v="-10.948"/>
    <n v="8"/>
    <n v="3"/>
    <x v="0"/>
    <s v="Aug"/>
    <s v="2016-08"/>
  </r>
  <r>
    <n v="744"/>
    <s v="US-2016-146710"/>
    <x v="278"/>
    <d v="2016-09-01T00:00:00"/>
    <s v="Standard Class"/>
    <s v="SS-20875"/>
    <s v="Sung Shariari"/>
    <x v="0"/>
    <s v="United States"/>
    <x v="61"/>
    <s v="Texas"/>
    <n v="75220"/>
    <x v="2"/>
    <s v="OFF-PA-10002615"/>
    <x v="1"/>
    <x v="10"/>
    <s v="Ampad Gold Fibre Wirebound Steno Books, 6&quot; x 9&quot;, Gregg Ruled"/>
    <x v="695"/>
    <n v="1"/>
    <n v="0.2"/>
    <n v="1.1466000000000001"/>
    <n v="8"/>
    <n v="3"/>
    <x v="0"/>
    <s v="Aug"/>
    <s v="2016-08"/>
  </r>
  <r>
    <n v="745"/>
    <s v="US-2016-146710"/>
    <x v="278"/>
    <d v="2016-09-01T00:00:00"/>
    <s v="Standard Class"/>
    <s v="SS-20875"/>
    <s v="Sung Shariari"/>
    <x v="0"/>
    <s v="United States"/>
    <x v="61"/>
    <s v="Texas"/>
    <n v="75220"/>
    <x v="2"/>
    <s v="OFF-PA-10004971"/>
    <x v="1"/>
    <x v="10"/>
    <s v="Xerox 196"/>
    <x v="696"/>
    <n v="1"/>
    <n v="0.2"/>
    <n v="1.6761999999999999"/>
    <n v="8"/>
    <n v="3"/>
    <x v="0"/>
    <s v="Aug"/>
    <s v="2016-08"/>
  </r>
  <r>
    <n v="746"/>
    <s v="US-2016-146710"/>
    <x v="278"/>
    <d v="2016-09-01T00:00:00"/>
    <s v="Standard Class"/>
    <s v="SS-20875"/>
    <s v="Sung Shariari"/>
    <x v="0"/>
    <s v="United States"/>
    <x v="61"/>
    <s v="Texas"/>
    <n v="75220"/>
    <x v="2"/>
    <s v="OFF-SU-10004261"/>
    <x v="1"/>
    <x v="14"/>
    <s v="Fiskars 8&quot; Scissors, 2/Pack"/>
    <x v="697"/>
    <n v="4"/>
    <n v="0.2"/>
    <n v="6.2064000000000004"/>
    <n v="8"/>
    <n v="3"/>
    <x v="0"/>
    <s v="Aug"/>
    <s v="2016-08"/>
  </r>
  <r>
    <n v="747"/>
    <s v="CA-2014-124429"/>
    <x v="279"/>
    <d v="2014-05-27T00:00:00"/>
    <s v="Same Day"/>
    <s v="MH-17785"/>
    <s v="Maya Herman"/>
    <x v="1"/>
    <s v="United States"/>
    <x v="70"/>
    <s v="California"/>
    <n v="92105"/>
    <x v="1"/>
    <s v="FUR-TA-10002607"/>
    <x v="0"/>
    <x v="3"/>
    <s v="KI Conference Tables"/>
    <x v="698"/>
    <n v="10"/>
    <n v="0.2"/>
    <n v="-28.356000000000002"/>
    <n v="5"/>
    <n v="2"/>
    <x v="2"/>
    <s v="May"/>
    <s v="2014-05"/>
  </r>
  <r>
    <n v="748"/>
    <s v="CA-2014-124429"/>
    <x v="279"/>
    <d v="2014-05-27T00:00:00"/>
    <s v="Same Day"/>
    <s v="MH-17785"/>
    <s v="Maya Herman"/>
    <x v="1"/>
    <s v="United States"/>
    <x v="70"/>
    <s v="California"/>
    <n v="92105"/>
    <x v="1"/>
    <s v="OFF-ST-10001809"/>
    <x v="1"/>
    <x v="4"/>
    <s v="Fellowes Officeware Wire Shelving"/>
    <x v="699"/>
    <n v="4"/>
    <n v="0"/>
    <n v="7.1863999999999999"/>
    <n v="5"/>
    <n v="2"/>
    <x v="2"/>
    <s v="May"/>
    <s v="2014-05"/>
  </r>
  <r>
    <n v="749"/>
    <s v="CA-2016-150889"/>
    <x v="231"/>
    <d v="2016-03-22T00:00:00"/>
    <s v="Second Class"/>
    <s v="PB-19105"/>
    <s v="Peter Bühler"/>
    <x v="0"/>
    <s v="United States"/>
    <x v="148"/>
    <s v="Illinois"/>
    <n v="60201"/>
    <x v="2"/>
    <s v="TEC-PH-10000004"/>
    <x v="2"/>
    <x v="7"/>
    <s v="Belkin iPhone and iPad Lightning Cable"/>
    <x v="700"/>
    <n v="1"/>
    <n v="0.2"/>
    <n v="0.89939999999999998"/>
    <n v="3"/>
    <n v="1"/>
    <x v="0"/>
    <s v="Mar"/>
    <s v="2016-03"/>
  </r>
  <r>
    <n v="750"/>
    <s v="CA-2017-126074"/>
    <x v="280"/>
    <d v="2017-10-06T00:00:00"/>
    <s v="Standard Class"/>
    <s v="RF-19735"/>
    <s v="Roland Fjeld"/>
    <x v="0"/>
    <s v="United States"/>
    <x v="149"/>
    <s v="Michigan"/>
    <n v="48183"/>
    <x v="2"/>
    <s v="OFF-BI-10003638"/>
    <x v="1"/>
    <x v="8"/>
    <s v="GBC Durable Plastic Covers"/>
    <x v="701"/>
    <n v="3"/>
    <n v="0"/>
    <n v="26.702999999999999"/>
    <n v="10"/>
    <n v="4"/>
    <x v="3"/>
    <s v="Oct"/>
    <s v="2017-10"/>
  </r>
  <r>
    <n v="751"/>
    <s v="CA-2017-126074"/>
    <x v="280"/>
    <d v="2017-10-06T00:00:00"/>
    <s v="Standard Class"/>
    <s v="RF-19735"/>
    <s v="Roland Fjeld"/>
    <x v="0"/>
    <s v="United States"/>
    <x v="149"/>
    <s v="Michigan"/>
    <n v="48183"/>
    <x v="2"/>
    <s v="FUR-FU-10003577"/>
    <x v="0"/>
    <x v="5"/>
    <s v="Nu-Dell Leatherette Frames"/>
    <x v="702"/>
    <n v="11"/>
    <n v="0"/>
    <n v="56.7864"/>
    <n v="10"/>
    <n v="4"/>
    <x v="3"/>
    <s v="Oct"/>
    <s v="2017-10"/>
  </r>
  <r>
    <n v="752"/>
    <s v="CA-2017-126074"/>
    <x v="280"/>
    <d v="2017-10-06T00:00:00"/>
    <s v="Standard Class"/>
    <s v="RF-19735"/>
    <s v="Roland Fjeld"/>
    <x v="0"/>
    <s v="United States"/>
    <x v="149"/>
    <s v="Michigan"/>
    <n v="48183"/>
    <x v="2"/>
    <s v="OFF-AR-10003478"/>
    <x v="1"/>
    <x v="6"/>
    <s v="Avery Hi-Liter EverBold Pen Style Fluorescent Highlighters, 4/Pack"/>
    <x v="703"/>
    <n v="7"/>
    <n v="0"/>
    <n v="22.792000000000002"/>
    <n v="10"/>
    <n v="4"/>
    <x v="3"/>
    <s v="Oct"/>
    <s v="2017-10"/>
  </r>
  <r>
    <n v="753"/>
    <s v="CA-2017-126074"/>
    <x v="280"/>
    <d v="2017-10-06T00:00:00"/>
    <s v="Standard Class"/>
    <s v="RF-19735"/>
    <s v="Roland Fjeld"/>
    <x v="0"/>
    <s v="United States"/>
    <x v="149"/>
    <s v="Michigan"/>
    <n v="48183"/>
    <x v="2"/>
    <s v="OFF-BI-10000546"/>
    <x v="1"/>
    <x v="8"/>
    <s v="Avery Durable Binders"/>
    <x v="704"/>
    <n v="1"/>
    <n v="0"/>
    <n v="1.4112"/>
    <n v="10"/>
    <n v="4"/>
    <x v="3"/>
    <s v="Oct"/>
    <s v="2017-10"/>
  </r>
  <r>
    <n v="754"/>
    <s v="CA-2016-110499"/>
    <x v="281"/>
    <d v="2016-04-09T00:00:00"/>
    <s v="First Class"/>
    <s v="YC-21895"/>
    <s v="Yoseph Carroll"/>
    <x v="1"/>
    <s v="United States"/>
    <x v="8"/>
    <s v="California"/>
    <n v="94110"/>
    <x v="1"/>
    <s v="TEC-CO-10002095"/>
    <x v="2"/>
    <x v="16"/>
    <s v="Hewlett Packard 610 Color Digital Copier / Printer"/>
    <x v="384"/>
    <n v="3"/>
    <n v="0.2"/>
    <n v="374.99250000000001"/>
    <n v="4"/>
    <n v="2"/>
    <x v="0"/>
    <s v="Apr"/>
    <s v="2016-04"/>
  </r>
  <r>
    <n v="755"/>
    <s v="CA-2015-135272"/>
    <x v="214"/>
    <d v="2015-12-12T00:00:00"/>
    <s v="Standard Class"/>
    <s v="MS-17830"/>
    <s v="Melanie Seite"/>
    <x v="0"/>
    <s v="United States"/>
    <x v="1"/>
    <s v="California"/>
    <n v="90036"/>
    <x v="1"/>
    <s v="FUR-FU-10002759"/>
    <x v="0"/>
    <x v="5"/>
    <s v="12-1/2 Diameter Round Wall Clock"/>
    <x v="705"/>
    <n v="4"/>
    <n v="0"/>
    <n v="28.7712"/>
    <n v="12"/>
    <n v="4"/>
    <x v="1"/>
    <s v="Dec"/>
    <s v="2015-12"/>
  </r>
  <r>
    <n v="756"/>
    <s v="CA-2016-140928"/>
    <x v="31"/>
    <d v="2016-09-22T00:00:00"/>
    <s v="Standard Class"/>
    <s v="NB-18655"/>
    <s v="Nona Balk"/>
    <x v="1"/>
    <s v="United States"/>
    <x v="108"/>
    <s v="Florida"/>
    <n v="32216"/>
    <x v="0"/>
    <s v="FUR-TA-10001095"/>
    <x v="0"/>
    <x v="3"/>
    <s v="Chromcraft Round Conference Tables"/>
    <x v="706"/>
    <n v="4"/>
    <n v="0.45"/>
    <n v="-167.3184"/>
    <n v="9"/>
    <n v="3"/>
    <x v="0"/>
    <s v="Sep"/>
    <s v="2016-09"/>
  </r>
  <r>
    <n v="757"/>
    <s v="CA-2014-106803"/>
    <x v="282"/>
    <d v="2015-01-02T00:00:00"/>
    <s v="Standard Class"/>
    <s v="DC-13285"/>
    <s v="Debra Catini"/>
    <x v="0"/>
    <s v="United States"/>
    <x v="150"/>
    <s v="Minnesota"/>
    <n v="55016"/>
    <x v="2"/>
    <s v="OFF-ST-10002444"/>
    <x v="1"/>
    <x v="4"/>
    <s v="Recycled Eldon Regeneration Jumbo File"/>
    <x v="332"/>
    <n v="2"/>
    <n v="0"/>
    <n v="6.8768000000000002"/>
    <n v="12"/>
    <n v="4"/>
    <x v="2"/>
    <s v="Dec"/>
    <s v="2014-12"/>
  </r>
  <r>
    <n v="758"/>
    <s v="CA-2014-106803"/>
    <x v="282"/>
    <d v="2015-01-02T00:00:00"/>
    <s v="Standard Class"/>
    <s v="DC-13285"/>
    <s v="Debra Catini"/>
    <x v="0"/>
    <s v="United States"/>
    <x v="150"/>
    <s v="Minnesota"/>
    <n v="55016"/>
    <x v="2"/>
    <s v="TEC-AC-10001267"/>
    <x v="2"/>
    <x v="11"/>
    <s v="Imation 32GB Pocket Pro USB 3.0 Flash Drive - 32 GB - Black - 1 P ..."/>
    <x v="596"/>
    <n v="4"/>
    <n v="0"/>
    <n v="47.92"/>
    <n v="12"/>
    <n v="4"/>
    <x v="2"/>
    <s v="Dec"/>
    <s v="2014-12"/>
  </r>
  <r>
    <n v="759"/>
    <s v="CA-2017-117240"/>
    <x v="283"/>
    <d v="2017-07-28T00:00:00"/>
    <s v="Standard Class"/>
    <s v="CP-12340"/>
    <s v="Christine Phan"/>
    <x v="1"/>
    <s v="United States"/>
    <x v="20"/>
    <s v="New York"/>
    <n v="10009"/>
    <x v="3"/>
    <s v="OFF-BI-10000848"/>
    <x v="1"/>
    <x v="8"/>
    <s v="Angle-D Ring Binders"/>
    <x v="531"/>
    <n v="3"/>
    <n v="0.2"/>
    <n v="4.2666000000000004"/>
    <n v="7"/>
    <n v="3"/>
    <x v="3"/>
    <s v="Jul"/>
    <s v="2017-07"/>
  </r>
  <r>
    <n v="760"/>
    <s v="CA-2017-133333"/>
    <x v="65"/>
    <d v="2017-09-22T00:00:00"/>
    <s v="Standard Class"/>
    <s v="BF-11020"/>
    <s v="Barry Französisch"/>
    <x v="1"/>
    <s v="United States"/>
    <x v="124"/>
    <s v="Wisconsin"/>
    <n v="54302"/>
    <x v="2"/>
    <s v="OFF-PA-10002377"/>
    <x v="1"/>
    <x v="10"/>
    <s v="Adams Telephone Message Book W/Dividers/Space For Phone Numbers, 5 1/4&quot;X8 1/2&quot;, 200/Messages"/>
    <x v="20"/>
    <n v="4"/>
    <n v="0"/>
    <n v="10.224"/>
    <n v="9"/>
    <n v="3"/>
    <x v="3"/>
    <s v="Sep"/>
    <s v="2017-09"/>
  </r>
  <r>
    <n v="761"/>
    <s v="CA-2015-112319"/>
    <x v="284"/>
    <d v="2015-09-05T00:00:00"/>
    <s v="Standard Class"/>
    <s v="AR-10510"/>
    <s v="Andrew Roberts"/>
    <x v="0"/>
    <s v="United States"/>
    <x v="1"/>
    <s v="California"/>
    <n v="90004"/>
    <x v="1"/>
    <s v="OFF-PA-10003441"/>
    <x v="1"/>
    <x v="10"/>
    <s v="Xerox 226"/>
    <x v="707"/>
    <n v="9"/>
    <n v="0"/>
    <n v="27.993600000000001"/>
    <n v="8"/>
    <n v="3"/>
    <x v="1"/>
    <s v="Aug"/>
    <s v="2015-08"/>
  </r>
  <r>
    <n v="762"/>
    <s v="CA-2017-126046"/>
    <x v="132"/>
    <d v="2017-11-07T00:00:00"/>
    <s v="Standard Class"/>
    <s v="JC-16105"/>
    <s v="Julie Creighton"/>
    <x v="1"/>
    <s v="United States"/>
    <x v="118"/>
    <s v="Georgia"/>
    <n v="30318"/>
    <x v="0"/>
    <s v="OFF-LA-10004484"/>
    <x v="1"/>
    <x v="2"/>
    <s v="Avery 476"/>
    <x v="708"/>
    <n v="3"/>
    <n v="0"/>
    <n v="5.6993999999999998"/>
    <n v="11"/>
    <n v="4"/>
    <x v="3"/>
    <s v="Nov"/>
    <s v="2017-11"/>
  </r>
  <r>
    <n v="763"/>
    <s v="CA-2015-114923"/>
    <x v="285"/>
    <d v="2015-02-13T00:00:00"/>
    <s v="Standard Class"/>
    <s v="LH-17020"/>
    <s v="Lisa Hazard"/>
    <x v="0"/>
    <s v="United States"/>
    <x v="38"/>
    <s v="Ohio"/>
    <n v="43229"/>
    <x v="3"/>
    <s v="TEC-PH-10003931"/>
    <x v="2"/>
    <x v="7"/>
    <s v="JBL Micro Wireless Portable Bluetooth Speaker"/>
    <x v="709"/>
    <n v="3"/>
    <n v="0.4"/>
    <n v="-26.9955"/>
    <n v="2"/>
    <n v="1"/>
    <x v="1"/>
    <s v="Feb"/>
    <s v="2015-02"/>
  </r>
  <r>
    <n v="764"/>
    <s v="CA-2014-162775"/>
    <x v="286"/>
    <d v="2014-01-15T00:00:00"/>
    <s v="Second Class"/>
    <s v="CS-12250"/>
    <s v="Chris Selesnick"/>
    <x v="1"/>
    <s v="United States"/>
    <x v="151"/>
    <s v="Louisiana"/>
    <n v="71111"/>
    <x v="0"/>
    <s v="OFF-EN-10001990"/>
    <x v="1"/>
    <x v="12"/>
    <s v="Staple envelope"/>
    <x v="710"/>
    <n v="2"/>
    <n v="0"/>
    <n v="5.3391999999999999"/>
    <n v="1"/>
    <n v="1"/>
    <x v="2"/>
    <s v="Jan"/>
    <s v="2014-01"/>
  </r>
  <r>
    <n v="765"/>
    <s v="CA-2014-162775"/>
    <x v="286"/>
    <d v="2014-01-15T00:00:00"/>
    <s v="Second Class"/>
    <s v="CS-12250"/>
    <s v="Chris Selesnick"/>
    <x v="1"/>
    <s v="United States"/>
    <x v="151"/>
    <s v="Louisiana"/>
    <n v="71111"/>
    <x v="0"/>
    <s v="OFF-EN-10001532"/>
    <x v="1"/>
    <x v="12"/>
    <s v="Brown Kraft Recycled Envelopes"/>
    <x v="711"/>
    <n v="3"/>
    <n v="0"/>
    <n v="25.47"/>
    <n v="1"/>
    <n v="1"/>
    <x v="2"/>
    <s v="Jan"/>
    <s v="2014-01"/>
  </r>
  <r>
    <n v="766"/>
    <s v="CA-2014-162775"/>
    <x v="286"/>
    <d v="2014-01-15T00:00:00"/>
    <s v="Second Class"/>
    <s v="CS-12250"/>
    <s v="Chris Selesnick"/>
    <x v="1"/>
    <s v="United States"/>
    <x v="151"/>
    <s v="Louisiana"/>
    <n v="71111"/>
    <x v="0"/>
    <s v="TEC-AC-10003174"/>
    <x v="2"/>
    <x v="11"/>
    <s v="Plantronics S12 Corded Telephone Headset System"/>
    <x v="712"/>
    <n v="6"/>
    <n v="0"/>
    <n v="258.69600000000003"/>
    <n v="1"/>
    <n v="1"/>
    <x v="2"/>
    <s v="Jan"/>
    <s v="2014-01"/>
  </r>
  <r>
    <n v="767"/>
    <s v="CA-2014-162775"/>
    <x v="286"/>
    <d v="2014-01-15T00:00:00"/>
    <s v="Second Class"/>
    <s v="CS-12250"/>
    <s v="Chris Selesnick"/>
    <x v="1"/>
    <s v="United States"/>
    <x v="151"/>
    <s v="Louisiana"/>
    <n v="71111"/>
    <x v="0"/>
    <s v="OFF-BI-10004187"/>
    <x v="1"/>
    <x v="8"/>
    <s v="3-ring staple pack"/>
    <x v="713"/>
    <n v="3"/>
    <n v="0"/>
    <n v="2.7071999999999998"/>
    <n v="1"/>
    <n v="1"/>
    <x v="2"/>
    <s v="Jan"/>
    <s v="2014-01"/>
  </r>
  <r>
    <n v="768"/>
    <s v="CA-2014-162775"/>
    <x v="286"/>
    <d v="2014-01-15T00:00:00"/>
    <s v="Second Class"/>
    <s v="CS-12250"/>
    <s v="Chris Selesnick"/>
    <x v="1"/>
    <s v="United States"/>
    <x v="151"/>
    <s v="Louisiana"/>
    <n v="71111"/>
    <x v="0"/>
    <s v="OFF-ST-10000025"/>
    <x v="1"/>
    <x v="4"/>
    <s v="Fellowes Stor/Drawer Steel Plus Storage Drawers"/>
    <x v="714"/>
    <n v="6"/>
    <n v="0"/>
    <n v="34.354799999999997"/>
    <n v="1"/>
    <n v="1"/>
    <x v="2"/>
    <s v="Jan"/>
    <s v="2014-01"/>
  </r>
  <r>
    <n v="769"/>
    <s v="CA-2014-106810"/>
    <x v="287"/>
    <d v="2014-05-20T00:00:00"/>
    <s v="Standard Class"/>
    <s v="AJ-10795"/>
    <s v="Anthony Johnson"/>
    <x v="1"/>
    <s v="United States"/>
    <x v="84"/>
    <s v="Florida"/>
    <n v="33710"/>
    <x v="0"/>
    <s v="FUR-FU-10004306"/>
    <x v="0"/>
    <x v="5"/>
    <s v="Electrix Halogen Magnifier Lamp"/>
    <x v="715"/>
    <n v="2"/>
    <n v="0.2"/>
    <n v="23.315999999999999"/>
    <n v="5"/>
    <n v="2"/>
    <x v="2"/>
    <s v="May"/>
    <s v="2014-05"/>
  </r>
  <r>
    <n v="770"/>
    <s v="CA-2016-157245"/>
    <x v="288"/>
    <d v="2016-05-24T00:00:00"/>
    <s v="Standard Class"/>
    <s v="LE-16810"/>
    <s v="Laurel Elliston"/>
    <x v="0"/>
    <s v="United States"/>
    <x v="81"/>
    <s v="Virginia"/>
    <n v="22204"/>
    <x v="0"/>
    <s v="FUR-CH-10003746"/>
    <x v="0"/>
    <x v="1"/>
    <s v="Hon 4070 Series Pagoda Round Back Stacking Chairs"/>
    <x v="716"/>
    <n v="2"/>
    <n v="0"/>
    <n v="179.74879999999999"/>
    <n v="5"/>
    <n v="2"/>
    <x v="0"/>
    <s v="May"/>
    <s v="2016-05"/>
  </r>
  <r>
    <n v="771"/>
    <s v="CA-2017-104220"/>
    <x v="289"/>
    <d v="2017-02-05T00:00:00"/>
    <s v="Standard Class"/>
    <s v="BV-11245"/>
    <s v="Benjamin Venier"/>
    <x v="1"/>
    <s v="United States"/>
    <x v="96"/>
    <s v="Iowa"/>
    <n v="50315"/>
    <x v="2"/>
    <s v="OFF-BI-10001036"/>
    <x v="1"/>
    <x v="8"/>
    <s v="Cardinal EasyOpen D-Ring Binders"/>
    <x v="717"/>
    <n v="2"/>
    <n v="0"/>
    <n v="9.14"/>
    <n v="1"/>
    <n v="1"/>
    <x v="3"/>
    <s v="Jan"/>
    <s v="2017-01"/>
  </r>
  <r>
    <n v="772"/>
    <s v="CA-2017-104220"/>
    <x v="289"/>
    <d v="2017-02-05T00:00:00"/>
    <s v="Standard Class"/>
    <s v="BV-11245"/>
    <s v="Benjamin Venier"/>
    <x v="1"/>
    <s v="United States"/>
    <x v="96"/>
    <s v="Iowa"/>
    <n v="50315"/>
    <x v="2"/>
    <s v="TEC-PH-10004614"/>
    <x v="2"/>
    <x v="7"/>
    <s v="AT&amp;T 841000 Phone"/>
    <x v="718"/>
    <n v="3"/>
    <n v="0"/>
    <n v="51.75"/>
    <n v="1"/>
    <n v="1"/>
    <x v="3"/>
    <s v="Jan"/>
    <s v="2017-01"/>
  </r>
  <r>
    <n v="773"/>
    <s v="CA-2017-104220"/>
    <x v="289"/>
    <d v="2017-02-05T00:00:00"/>
    <s v="Standard Class"/>
    <s v="BV-11245"/>
    <s v="Benjamin Venier"/>
    <x v="1"/>
    <s v="United States"/>
    <x v="96"/>
    <s v="Iowa"/>
    <n v="50315"/>
    <x v="2"/>
    <s v="OFF-BI-10000301"/>
    <x v="1"/>
    <x v="8"/>
    <s v="GBC Instant Report Kit"/>
    <x v="719"/>
    <n v="5"/>
    <n v="0"/>
    <n v="16.175000000000001"/>
    <n v="1"/>
    <n v="1"/>
    <x v="3"/>
    <s v="Jan"/>
    <s v="2017-01"/>
  </r>
  <r>
    <n v="774"/>
    <s v="CA-2017-104220"/>
    <x v="289"/>
    <d v="2017-02-05T00:00:00"/>
    <s v="Standard Class"/>
    <s v="BV-11245"/>
    <s v="Benjamin Venier"/>
    <x v="1"/>
    <s v="United States"/>
    <x v="96"/>
    <s v="Iowa"/>
    <n v="50315"/>
    <x v="2"/>
    <s v="OFF-BI-10003910"/>
    <x v="1"/>
    <x v="8"/>
    <s v="DXL Angle-View Binders with Locking Rings by Samsill"/>
    <x v="720"/>
    <n v="1"/>
    <n v="0"/>
    <n v="3.4695"/>
    <n v="1"/>
    <n v="1"/>
    <x v="3"/>
    <s v="Jan"/>
    <s v="2017-01"/>
  </r>
  <r>
    <n v="775"/>
    <s v="CA-2017-104220"/>
    <x v="289"/>
    <d v="2017-02-05T00:00:00"/>
    <s v="Standard Class"/>
    <s v="BV-11245"/>
    <s v="Benjamin Venier"/>
    <x v="1"/>
    <s v="United States"/>
    <x v="96"/>
    <s v="Iowa"/>
    <n v="50315"/>
    <x v="2"/>
    <s v="OFF-AR-10004648"/>
    <x v="1"/>
    <x v="6"/>
    <s v="Boston 19500 Mighty Mite Electric Pencil Sharpener"/>
    <x v="721"/>
    <n v="2"/>
    <n v="0"/>
    <n v="10.881"/>
    <n v="1"/>
    <n v="1"/>
    <x v="3"/>
    <s v="Jan"/>
    <s v="2017-01"/>
  </r>
  <r>
    <n v="776"/>
    <s v="CA-2017-104220"/>
    <x v="289"/>
    <d v="2017-02-05T00:00:00"/>
    <s v="Standard Class"/>
    <s v="BV-11245"/>
    <s v="Benjamin Venier"/>
    <x v="1"/>
    <s v="United States"/>
    <x v="96"/>
    <s v="Iowa"/>
    <n v="50315"/>
    <x v="2"/>
    <s v="FUR-FU-10002597"/>
    <x v="0"/>
    <x v="5"/>
    <s v="C-Line Magnetic Cubicle Keepers, Clear Polypropylene"/>
    <x v="722"/>
    <n v="7"/>
    <n v="0"/>
    <n v="14.5236"/>
    <n v="1"/>
    <n v="1"/>
    <x v="3"/>
    <s v="Jan"/>
    <s v="2017-01"/>
  </r>
  <r>
    <n v="777"/>
    <s v="CA-2014-165974"/>
    <x v="290"/>
    <d v="2014-07-06T00:00:00"/>
    <s v="Standard Class"/>
    <s v="DL-12865"/>
    <s v="Dan Lawera"/>
    <x v="0"/>
    <s v="United States"/>
    <x v="74"/>
    <s v="Ohio"/>
    <n v="45231"/>
    <x v="3"/>
    <s v="OFF-AR-10003405"/>
    <x v="1"/>
    <x v="6"/>
    <s v="Dixon My First Ticonderoga Pencil, #2"/>
    <x v="723"/>
    <n v="7"/>
    <n v="0.2"/>
    <n v="3.6855000000000002"/>
    <n v="6"/>
    <n v="2"/>
    <x v="2"/>
    <s v="Jun"/>
    <s v="2014-06"/>
  </r>
  <r>
    <n v="778"/>
    <s v="CA-2015-144267"/>
    <x v="291"/>
    <d v="2015-08-23T00:00:00"/>
    <s v="First Class"/>
    <s v="NZ-18565"/>
    <s v="Nick Zandusky"/>
    <x v="2"/>
    <s v="United States"/>
    <x v="8"/>
    <s v="California"/>
    <n v="94110"/>
    <x v="1"/>
    <s v="FUR-CH-10002335"/>
    <x v="0"/>
    <x v="1"/>
    <s v="Hon GuestStacker Chair"/>
    <x v="724"/>
    <n v="3"/>
    <n v="0.2"/>
    <n v="40.800600000000003"/>
    <n v="8"/>
    <n v="3"/>
    <x v="1"/>
    <s v="Aug"/>
    <s v="2015-08"/>
  </r>
  <r>
    <n v="779"/>
    <s v="CA-2015-144267"/>
    <x v="291"/>
    <d v="2015-08-23T00:00:00"/>
    <s v="First Class"/>
    <s v="NZ-18565"/>
    <s v="Nick Zandusky"/>
    <x v="2"/>
    <s v="United States"/>
    <x v="8"/>
    <s v="California"/>
    <n v="94110"/>
    <x v="1"/>
    <s v="OFF-PA-10000157"/>
    <x v="1"/>
    <x v="10"/>
    <s v="Xerox 191"/>
    <x v="725"/>
    <n v="3"/>
    <n v="0"/>
    <n v="28.171800000000001"/>
    <n v="8"/>
    <n v="3"/>
    <x v="1"/>
    <s v="Aug"/>
    <s v="2015-08"/>
  </r>
  <r>
    <n v="780"/>
    <s v="CA-2015-144267"/>
    <x v="291"/>
    <d v="2015-08-23T00:00:00"/>
    <s v="First Class"/>
    <s v="NZ-18565"/>
    <s v="Nick Zandusky"/>
    <x v="2"/>
    <s v="United States"/>
    <x v="8"/>
    <s v="California"/>
    <n v="94110"/>
    <x v="1"/>
    <s v="OFF-PA-10001947"/>
    <x v="1"/>
    <x v="10"/>
    <s v="Xerox 1974"/>
    <x v="100"/>
    <n v="4"/>
    <n v="0"/>
    <n v="11.720800000000001"/>
    <n v="8"/>
    <n v="3"/>
    <x v="1"/>
    <s v="Aug"/>
    <s v="2015-08"/>
  </r>
  <r>
    <n v="781"/>
    <s v="CA-2015-144267"/>
    <x v="291"/>
    <d v="2015-08-23T00:00:00"/>
    <s v="First Class"/>
    <s v="NZ-18565"/>
    <s v="Nick Zandusky"/>
    <x v="2"/>
    <s v="United States"/>
    <x v="8"/>
    <s v="California"/>
    <n v="94110"/>
    <x v="1"/>
    <s v="OFF-PA-10003657"/>
    <x v="1"/>
    <x v="10"/>
    <s v="Xerox 1927"/>
    <x v="726"/>
    <n v="1"/>
    <n v="0"/>
    <n v="1.9259999999999999"/>
    <n v="8"/>
    <n v="3"/>
    <x v="1"/>
    <s v="Aug"/>
    <s v="2015-08"/>
  </r>
  <r>
    <n v="782"/>
    <s v="US-2015-157014"/>
    <x v="292"/>
    <d v="2015-10-06T00:00:00"/>
    <s v="Second Class"/>
    <s v="BM-11785"/>
    <s v="Bryan Mills"/>
    <x v="0"/>
    <s v="United States"/>
    <x v="38"/>
    <s v="Ohio"/>
    <n v="43229"/>
    <x v="3"/>
    <s v="OFF-BI-10001098"/>
    <x v="1"/>
    <x v="8"/>
    <s v="Acco D-Ring Binder w/DublLock"/>
    <x v="727"/>
    <n v="5"/>
    <n v="0.7"/>
    <n v="-22.449000000000002"/>
    <n v="10"/>
    <n v="4"/>
    <x v="1"/>
    <s v="Oct"/>
    <s v="2015-10"/>
  </r>
  <r>
    <n v="783"/>
    <s v="US-2015-157014"/>
    <x v="292"/>
    <d v="2015-10-06T00:00:00"/>
    <s v="Second Class"/>
    <s v="BM-11785"/>
    <s v="Bryan Mills"/>
    <x v="0"/>
    <s v="United States"/>
    <x v="38"/>
    <s v="Ohio"/>
    <n v="43229"/>
    <x v="3"/>
    <s v="TEC-AC-10002167"/>
    <x v="2"/>
    <x v="11"/>
    <s v="Imation 8gb Micro Traveldrive Usb 2.0 Flash Drive"/>
    <x v="728"/>
    <n v="2"/>
    <n v="0.2"/>
    <n v="-2.7"/>
    <n v="10"/>
    <n v="4"/>
    <x v="1"/>
    <s v="Oct"/>
    <s v="2015-10"/>
  </r>
  <r>
    <n v="784"/>
    <s v="US-2015-157014"/>
    <x v="292"/>
    <d v="2015-10-06T00:00:00"/>
    <s v="Second Class"/>
    <s v="BM-11785"/>
    <s v="Bryan Mills"/>
    <x v="0"/>
    <s v="United States"/>
    <x v="38"/>
    <s v="Ohio"/>
    <n v="43229"/>
    <x v="3"/>
    <s v="FUR-BO-10004409"/>
    <x v="0"/>
    <x v="0"/>
    <s v="Safco Value Mate Series Steel Bookcases, Baked Enamel Finish on Steel, Gray"/>
    <x v="729"/>
    <n v="1"/>
    <n v="0.5"/>
    <n v="-15.615600000000001"/>
    <n v="10"/>
    <n v="4"/>
    <x v="1"/>
    <s v="Oct"/>
    <s v="2015-10"/>
  </r>
  <r>
    <n v="785"/>
    <s v="US-2015-157014"/>
    <x v="292"/>
    <d v="2015-10-06T00:00:00"/>
    <s v="Second Class"/>
    <s v="BM-11785"/>
    <s v="Bryan Mills"/>
    <x v="0"/>
    <s v="United States"/>
    <x v="38"/>
    <s v="Ohio"/>
    <n v="43229"/>
    <x v="3"/>
    <s v="TEC-AC-10000057"/>
    <x v="2"/>
    <x v="11"/>
    <s v="Microsoft Natural Ergonomic Keyboard 4000"/>
    <x v="730"/>
    <n v="2"/>
    <n v="0.2"/>
    <n v="0.5998"/>
    <n v="10"/>
    <n v="4"/>
    <x v="1"/>
    <s v="Oct"/>
    <s v="2015-10"/>
  </r>
  <r>
    <n v="786"/>
    <s v="CA-2015-154921"/>
    <x v="293"/>
    <d v="2015-05-28T00:00:00"/>
    <s v="Standard Class"/>
    <s v="EA-14035"/>
    <s v="Erin Ashbrook"/>
    <x v="1"/>
    <s v="United States"/>
    <x v="29"/>
    <s v="South Carolina"/>
    <n v="29203"/>
    <x v="0"/>
    <s v="OFF-EN-10000056"/>
    <x v="1"/>
    <x v="12"/>
    <s v="Cameo Buff Policy Envelopes"/>
    <x v="731"/>
    <n v="3"/>
    <n v="0"/>
    <n v="87.744299999999996"/>
    <n v="5"/>
    <n v="2"/>
    <x v="1"/>
    <s v="May"/>
    <s v="2015-05"/>
  </r>
  <r>
    <n v="787"/>
    <s v="CA-2017-129567"/>
    <x v="294"/>
    <d v="2017-03-21T00:00:00"/>
    <s v="Second Class"/>
    <s v="CL-12565"/>
    <s v="Clay Ludtke"/>
    <x v="0"/>
    <s v="United States"/>
    <x v="152"/>
    <s v="California"/>
    <n v="93534"/>
    <x v="1"/>
    <s v="OFF-BI-10000014"/>
    <x v="1"/>
    <x v="8"/>
    <s v="Heavy-Duty E-Z-D Binders"/>
    <x v="732"/>
    <n v="2"/>
    <n v="0.2"/>
    <n v="5.8914"/>
    <n v="3"/>
    <n v="1"/>
    <x v="3"/>
    <s v="Mar"/>
    <s v="2017-03"/>
  </r>
  <r>
    <n v="788"/>
    <s v="CA-2015-154620"/>
    <x v="295"/>
    <d v="2015-12-16T00:00:00"/>
    <s v="Standard Class"/>
    <s v="LT-17110"/>
    <s v="Liz Thompson"/>
    <x v="0"/>
    <s v="United States"/>
    <x v="152"/>
    <s v="California"/>
    <n v="93534"/>
    <x v="1"/>
    <s v="FUR-CH-10004675"/>
    <x v="0"/>
    <x v="1"/>
    <s v="Lifetime Advantage Folding Chairs, 4/Carton"/>
    <x v="733"/>
    <n v="2"/>
    <n v="0.2"/>
    <n v="34.892800000000001"/>
    <n v="12"/>
    <n v="4"/>
    <x v="1"/>
    <s v="Dec"/>
    <s v="2015-12"/>
  </r>
  <r>
    <n v="789"/>
    <s v="CA-2015-115938"/>
    <x v="153"/>
    <d v="2015-06-30T00:00:00"/>
    <s v="Standard Class"/>
    <s v="SA-20830"/>
    <s v="Sue Ann Reed"/>
    <x v="0"/>
    <s v="United States"/>
    <x v="102"/>
    <s v="Virginia"/>
    <n v="23223"/>
    <x v="0"/>
    <s v="OFF-BI-10001543"/>
    <x v="1"/>
    <x v="8"/>
    <s v="GBC VeloBinder Manual Binding System"/>
    <x v="734"/>
    <n v="4"/>
    <n v="0"/>
    <n v="69.100800000000007"/>
    <n v="6"/>
    <n v="2"/>
    <x v="1"/>
    <s v="Jun"/>
    <s v="2015-06"/>
  </r>
  <r>
    <n v="790"/>
    <s v="CA-2015-115938"/>
    <x v="153"/>
    <d v="2015-06-30T00:00:00"/>
    <s v="Standard Class"/>
    <s v="SA-20830"/>
    <s v="Sue Ann Reed"/>
    <x v="0"/>
    <s v="United States"/>
    <x v="102"/>
    <s v="Virginia"/>
    <n v="23223"/>
    <x v="0"/>
    <s v="OFF-ST-10001321"/>
    <x v="1"/>
    <x v="4"/>
    <s v="Decoflex Hanging Personal Folder File, Blue"/>
    <x v="735"/>
    <n v="1"/>
    <n v="0"/>
    <n v="4.1634000000000002"/>
    <n v="6"/>
    <n v="2"/>
    <x v="1"/>
    <s v="Jun"/>
    <s v="2015-06"/>
  </r>
  <r>
    <n v="791"/>
    <s v="CA-2015-115938"/>
    <x v="153"/>
    <d v="2015-06-30T00:00:00"/>
    <s v="Standard Class"/>
    <s v="SA-20830"/>
    <s v="Sue Ann Reed"/>
    <x v="0"/>
    <s v="United States"/>
    <x v="102"/>
    <s v="Virginia"/>
    <n v="23223"/>
    <x v="0"/>
    <s v="OFF-BI-10001132"/>
    <x v="1"/>
    <x v="8"/>
    <s v="Acco PRESSTEX Data Binder with Storage Hooks, Dark Blue, 9 1/2&quot; X 11&quot;"/>
    <x v="736"/>
    <n v="8"/>
    <n v="0"/>
    <n v="21.089600000000001"/>
    <n v="6"/>
    <n v="2"/>
    <x v="1"/>
    <s v="Jun"/>
    <s v="2015-06"/>
  </r>
  <r>
    <n v="792"/>
    <s v="CA-2015-115938"/>
    <x v="153"/>
    <d v="2015-06-30T00:00:00"/>
    <s v="Standard Class"/>
    <s v="SA-20830"/>
    <s v="Sue Ann Reed"/>
    <x v="0"/>
    <s v="United States"/>
    <x v="102"/>
    <s v="Virginia"/>
    <n v="23223"/>
    <x v="0"/>
    <s v="FUR-CH-10003199"/>
    <x v="0"/>
    <x v="1"/>
    <s v="Office Star - Contemporary Task Swivel Chair"/>
    <x v="737"/>
    <n v="3"/>
    <n v="0"/>
    <n v="79.905600000000007"/>
    <n v="6"/>
    <n v="2"/>
    <x v="1"/>
    <s v="Jun"/>
    <s v="2015-06"/>
  </r>
  <r>
    <n v="793"/>
    <s v="CA-2016-105256"/>
    <x v="244"/>
    <d v="2016-05-20T00:00:00"/>
    <s v="Same Day"/>
    <s v="JK-15730"/>
    <s v="Joe Kamberova"/>
    <x v="0"/>
    <s v="United States"/>
    <x v="153"/>
    <s v="North Carolina"/>
    <n v="28806"/>
    <x v="0"/>
    <s v="TEC-PH-10001530"/>
    <x v="2"/>
    <x v="7"/>
    <s v="Cisco Unified IP Phone 7945G VoIP phone"/>
    <x v="738"/>
    <n v="5"/>
    <n v="0.2"/>
    <n v="85.247500000000002"/>
    <n v="5"/>
    <n v="2"/>
    <x v="0"/>
    <s v="May"/>
    <s v="2016-05"/>
  </r>
  <r>
    <n v="794"/>
    <s v="CA-2014-156433"/>
    <x v="59"/>
    <d v="2014-09-26T00:00:00"/>
    <s v="Standard Class"/>
    <s v="ES-14020"/>
    <s v="Erica Smith"/>
    <x v="0"/>
    <s v="United States"/>
    <x v="8"/>
    <s v="California"/>
    <n v="94110"/>
    <x v="1"/>
    <s v="OFF-LA-10001569"/>
    <x v="1"/>
    <x v="2"/>
    <s v="Avery 499"/>
    <x v="739"/>
    <n v="2"/>
    <n v="0"/>
    <n v="4.5815999999999999"/>
    <n v="9"/>
    <n v="3"/>
    <x v="2"/>
    <s v="Sep"/>
    <s v="2014-09"/>
  </r>
  <r>
    <n v="795"/>
    <s v="CA-2014-156433"/>
    <x v="59"/>
    <d v="2014-09-26T00:00:00"/>
    <s v="Standard Class"/>
    <s v="ES-14020"/>
    <s v="Erica Smith"/>
    <x v="0"/>
    <s v="United States"/>
    <x v="8"/>
    <s v="California"/>
    <n v="94110"/>
    <x v="1"/>
    <s v="OFF-PA-10003724"/>
    <x v="1"/>
    <x v="10"/>
    <s v="Wirebound Message Book, 4 per Page"/>
    <x v="740"/>
    <n v="4"/>
    <n v="0"/>
    <n v="10.642799999999999"/>
    <n v="9"/>
    <n v="3"/>
    <x v="2"/>
    <s v="Sep"/>
    <s v="2014-09"/>
  </r>
  <r>
    <n v="796"/>
    <s v="CA-2017-151428"/>
    <x v="296"/>
    <d v="2017-09-26T00:00:00"/>
    <s v="Standard Class"/>
    <s v="RH-19495"/>
    <s v="Rick Hansen"/>
    <x v="0"/>
    <s v="United States"/>
    <x v="30"/>
    <s v="Minnesota"/>
    <n v="55901"/>
    <x v="2"/>
    <s v="OFF-BI-10000546"/>
    <x v="1"/>
    <x v="8"/>
    <s v="Avery Durable Binders"/>
    <x v="171"/>
    <n v="7"/>
    <n v="0"/>
    <n v="9.8783999999999992"/>
    <n v="9"/>
    <n v="3"/>
    <x v="3"/>
    <s v="Sep"/>
    <s v="2017-09"/>
  </r>
  <r>
    <n v="797"/>
    <s v="CA-2015-124653"/>
    <x v="100"/>
    <d v="2015-12-26T00:00:00"/>
    <s v="First Class"/>
    <s v="DB-13120"/>
    <s v="David Bremer"/>
    <x v="1"/>
    <s v="United States"/>
    <x v="30"/>
    <s v="New York"/>
    <n v="14609"/>
    <x v="3"/>
    <s v="OFF-PA-10000176"/>
    <x v="1"/>
    <x v="10"/>
    <s v="Xerox 1887"/>
    <x v="741"/>
    <n v="7"/>
    <n v="0"/>
    <n v="63.739199999999997"/>
    <n v="12"/>
    <n v="4"/>
    <x v="1"/>
    <s v="Dec"/>
    <s v="2015-12"/>
  </r>
  <r>
    <n v="798"/>
    <s v="CA-2015-124653"/>
    <x v="100"/>
    <d v="2015-12-26T00:00:00"/>
    <s v="First Class"/>
    <s v="DB-13120"/>
    <s v="David Bremer"/>
    <x v="1"/>
    <s v="United States"/>
    <x v="30"/>
    <s v="New York"/>
    <n v="14609"/>
    <x v="3"/>
    <s v="OFF-PA-10002365"/>
    <x v="1"/>
    <x v="10"/>
    <s v="Xerox 1967"/>
    <x v="91"/>
    <n v="2"/>
    <n v="0"/>
    <n v="6.2207999999999997"/>
    <n v="12"/>
    <n v="4"/>
    <x v="1"/>
    <s v="Dec"/>
    <s v="2015-12"/>
  </r>
  <r>
    <n v="799"/>
    <s v="CA-2015-124653"/>
    <x v="100"/>
    <d v="2015-12-26T00:00:00"/>
    <s v="First Class"/>
    <s v="DB-13120"/>
    <s v="David Bremer"/>
    <x v="1"/>
    <s v="United States"/>
    <x v="30"/>
    <s v="New York"/>
    <n v="14609"/>
    <x v="3"/>
    <s v="OFF-LA-10002271"/>
    <x v="1"/>
    <x v="2"/>
    <s v="Smead Alpha-Z Color-Coded Second Alphabetical Labels and Starter Set"/>
    <x v="742"/>
    <n v="7"/>
    <n v="0"/>
    <n v="10.348800000000001"/>
    <n v="12"/>
    <n v="4"/>
    <x v="1"/>
    <s v="Dec"/>
    <s v="2015-12"/>
  </r>
  <r>
    <n v="800"/>
    <s v="CA-2015-101910"/>
    <x v="154"/>
    <d v="2015-12-03T00:00:00"/>
    <s v="Standard Class"/>
    <s v="CD-11920"/>
    <s v="Carlos Daly"/>
    <x v="0"/>
    <s v="United States"/>
    <x v="154"/>
    <s v="California"/>
    <n v="92530"/>
    <x v="1"/>
    <s v="FUR-CH-10002647"/>
    <x v="0"/>
    <x v="1"/>
    <s v="Situations Contoured Folding Chairs, 4/Set"/>
    <x v="510"/>
    <n v="5"/>
    <n v="0.2"/>
    <n v="17.745000000000001"/>
    <n v="11"/>
    <n v="4"/>
    <x v="1"/>
    <s v="Nov"/>
    <s v="2015-11"/>
  </r>
  <r>
    <n v="801"/>
    <s v="CA-2017-105809"/>
    <x v="297"/>
    <d v="2017-02-23T00:00:00"/>
    <s v="First Class"/>
    <s v="HW-14935"/>
    <s v="Helen Wasserman"/>
    <x v="1"/>
    <s v="United States"/>
    <x v="70"/>
    <s v="California"/>
    <n v="92105"/>
    <x v="1"/>
    <s v="FUR-FU-10004090"/>
    <x v="0"/>
    <x v="5"/>
    <s v="Executive Impressions 14&quot; Contract Wall Clock"/>
    <x v="743"/>
    <n v="1"/>
    <n v="0"/>
    <n v="7.3358999999999996"/>
    <n v="2"/>
    <n v="1"/>
    <x v="3"/>
    <s v="Feb"/>
    <s v="2017-02"/>
  </r>
  <r>
    <n v="802"/>
    <s v="CA-2017-105809"/>
    <x v="297"/>
    <d v="2017-02-23T00:00:00"/>
    <s v="First Class"/>
    <s v="HW-14935"/>
    <s v="Helen Wasserman"/>
    <x v="1"/>
    <s v="United States"/>
    <x v="70"/>
    <s v="California"/>
    <n v="92105"/>
    <x v="1"/>
    <s v="TEC-PH-10001580"/>
    <x v="2"/>
    <x v="7"/>
    <s v="Logitech Mobile Speakerphone P710e - speaker phone"/>
    <x v="744"/>
    <n v="2"/>
    <n v="0.2"/>
    <n v="18.897200000000002"/>
    <n v="2"/>
    <n v="1"/>
    <x v="3"/>
    <s v="Feb"/>
    <s v="2017-02"/>
  </r>
  <r>
    <n v="803"/>
    <s v="CA-2016-136133"/>
    <x v="298"/>
    <d v="2016-08-23T00:00:00"/>
    <s v="Second Class"/>
    <s v="HW-14935"/>
    <s v="Helen Wasserman"/>
    <x v="1"/>
    <s v="United States"/>
    <x v="20"/>
    <s v="New York"/>
    <n v="10024"/>
    <x v="3"/>
    <s v="OFF-AP-10000576"/>
    <x v="1"/>
    <x v="9"/>
    <s v="Belkin 7 Outlet SurgeMaster II"/>
    <x v="745"/>
    <n v="9"/>
    <n v="0"/>
    <n v="99.489599999999996"/>
    <n v="8"/>
    <n v="3"/>
    <x v="0"/>
    <s v="Aug"/>
    <s v="2016-08"/>
  </r>
  <r>
    <n v="804"/>
    <s v="CA-2016-115504"/>
    <x v="299"/>
    <d v="2016-03-17T00:00:00"/>
    <s v="Standard Class"/>
    <s v="MC-18130"/>
    <s v="Mike Caudle"/>
    <x v="1"/>
    <s v="United States"/>
    <x v="53"/>
    <s v="Louisiana"/>
    <n v="71203"/>
    <x v="0"/>
    <s v="OFF-PA-10003953"/>
    <x v="1"/>
    <x v="10"/>
    <s v="Xerox 218"/>
    <x v="91"/>
    <n v="2"/>
    <n v="0"/>
    <n v="6.2207999999999997"/>
    <n v="3"/>
    <n v="1"/>
    <x v="0"/>
    <s v="Mar"/>
    <s v="2016-03"/>
  </r>
  <r>
    <n v="805"/>
    <s v="CA-2017-135783"/>
    <x v="300"/>
    <d v="2017-04-24T00:00:00"/>
    <s v="First Class"/>
    <s v="GM-14440"/>
    <s v="Gary McGarr"/>
    <x v="0"/>
    <s v="United States"/>
    <x v="8"/>
    <s v="California"/>
    <n v="94122"/>
    <x v="1"/>
    <s v="FUR-FU-10000794"/>
    <x v="0"/>
    <x v="5"/>
    <s v="Eldon Stackable Tray, Side-Load, Legal, Smoke"/>
    <x v="717"/>
    <n v="2"/>
    <n v="0"/>
    <n v="6.2152000000000003"/>
    <n v="4"/>
    <n v="2"/>
    <x v="3"/>
    <s v="Apr"/>
    <s v="2017-04"/>
  </r>
  <r>
    <n v="806"/>
    <s v="CA-2014-134313"/>
    <x v="301"/>
    <d v="2014-11-07T00:00:00"/>
    <s v="Standard Class"/>
    <s v="RA-19915"/>
    <s v="Russell Applegate"/>
    <x v="0"/>
    <s v="United States"/>
    <x v="60"/>
    <s v="Colorado"/>
    <n v="80219"/>
    <x v="1"/>
    <s v="OFF-AR-10001897"/>
    <x v="1"/>
    <x v="6"/>
    <s v="Model L Table or Wall-Mount Pencil Sharpener"/>
    <x v="746"/>
    <n v="3"/>
    <n v="0.2"/>
    <n v="4.3175999999999997"/>
    <n v="11"/>
    <n v="4"/>
    <x v="2"/>
    <s v="Nov"/>
    <s v="2014-11"/>
  </r>
  <r>
    <n v="807"/>
    <s v="CA-2014-134313"/>
    <x v="301"/>
    <d v="2014-11-07T00:00:00"/>
    <s v="Standard Class"/>
    <s v="RA-19915"/>
    <s v="Russell Applegate"/>
    <x v="0"/>
    <s v="United States"/>
    <x v="60"/>
    <s v="Colorado"/>
    <n v="80219"/>
    <x v="1"/>
    <s v="TEC-PH-10001795"/>
    <x v="2"/>
    <x v="7"/>
    <s v="ClearOne CHATAttach 160 - speaker phone"/>
    <x v="747"/>
    <n v="4"/>
    <n v="0.2"/>
    <n v="247.99600000000001"/>
    <n v="11"/>
    <n v="4"/>
    <x v="2"/>
    <s v="Nov"/>
    <s v="2014-11"/>
  </r>
  <r>
    <n v="808"/>
    <s v="CA-2015-140921"/>
    <x v="302"/>
    <d v="2015-02-05T00:00:00"/>
    <s v="First Class"/>
    <s v="AA-10375"/>
    <s v="Allen Armold"/>
    <x v="0"/>
    <s v="United States"/>
    <x v="155"/>
    <s v="Nebraska"/>
    <n v="68104"/>
    <x v="2"/>
    <s v="FUR-FU-10003347"/>
    <x v="0"/>
    <x v="5"/>
    <s v="Coloredge Poster Frame"/>
    <x v="158"/>
    <n v="2"/>
    <n v="0"/>
    <n v="11.076000000000001"/>
    <n v="2"/>
    <n v="1"/>
    <x v="1"/>
    <s v="Feb"/>
    <s v="2015-02"/>
  </r>
  <r>
    <n v="809"/>
    <s v="CA-2015-140921"/>
    <x v="302"/>
    <d v="2015-02-05T00:00:00"/>
    <s v="First Class"/>
    <s v="AA-10375"/>
    <s v="Allen Armold"/>
    <x v="0"/>
    <s v="United States"/>
    <x v="155"/>
    <s v="Nebraska"/>
    <n v="68104"/>
    <x v="2"/>
    <s v="TEC-AC-10004901"/>
    <x v="2"/>
    <x v="11"/>
    <s v="Kensington SlimBlade Notebook Wireless Mouse with Nano Receiver "/>
    <x v="145"/>
    <n v="3"/>
    <n v="0"/>
    <n v="50.989800000000002"/>
    <n v="2"/>
    <n v="1"/>
    <x v="1"/>
    <s v="Feb"/>
    <s v="2015-02"/>
  </r>
  <r>
    <n v="810"/>
    <s v="CA-2014-151995"/>
    <x v="303"/>
    <d v="2014-10-15T00:00:00"/>
    <s v="First Class"/>
    <s v="ZC-21910"/>
    <s v="Zuschuss Carroll"/>
    <x v="0"/>
    <s v="United States"/>
    <x v="156"/>
    <s v="Washington"/>
    <n v="98026"/>
    <x v="1"/>
    <s v="OFF-AR-10003190"/>
    <x v="1"/>
    <x v="6"/>
    <s v="Newell 32"/>
    <x v="132"/>
    <n v="4"/>
    <n v="0"/>
    <n v="3.2256"/>
    <n v="10"/>
    <n v="4"/>
    <x v="2"/>
    <s v="Oct"/>
    <s v="2014-10"/>
  </r>
  <r>
    <n v="811"/>
    <s v="CA-2014-151995"/>
    <x v="303"/>
    <d v="2014-10-15T00:00:00"/>
    <s v="First Class"/>
    <s v="ZC-21910"/>
    <s v="Zuschuss Carroll"/>
    <x v="0"/>
    <s v="United States"/>
    <x v="156"/>
    <s v="Washington"/>
    <n v="98026"/>
    <x v="1"/>
    <s v="FUR-TA-10002903"/>
    <x v="0"/>
    <x v="3"/>
    <s v="Bevis Round Bullnose 29&quot; High Table Top"/>
    <x v="748"/>
    <n v="5"/>
    <n v="0"/>
    <n v="311.65199999999999"/>
    <n v="10"/>
    <n v="4"/>
    <x v="2"/>
    <s v="Oct"/>
    <s v="2014-10"/>
  </r>
  <r>
    <n v="812"/>
    <s v="CA-2014-151995"/>
    <x v="303"/>
    <d v="2014-10-15T00:00:00"/>
    <s v="First Class"/>
    <s v="ZC-21910"/>
    <s v="Zuschuss Carroll"/>
    <x v="0"/>
    <s v="United States"/>
    <x v="156"/>
    <s v="Washington"/>
    <n v="98026"/>
    <x v="1"/>
    <s v="OFF-AP-10000240"/>
    <x v="1"/>
    <x v="9"/>
    <s v="Belkin F9G930V10-GRY 9 Outlet Surge"/>
    <x v="749"/>
    <n v="4"/>
    <n v="0"/>
    <n v="62.036799999999999"/>
    <n v="10"/>
    <n v="4"/>
    <x v="2"/>
    <s v="Oct"/>
    <s v="2014-10"/>
  </r>
  <r>
    <n v="813"/>
    <s v="CA-2014-151995"/>
    <x v="303"/>
    <d v="2014-10-15T00:00:00"/>
    <s v="First Class"/>
    <s v="ZC-21910"/>
    <s v="Zuschuss Carroll"/>
    <x v="0"/>
    <s v="United States"/>
    <x v="156"/>
    <s v="Washington"/>
    <n v="98026"/>
    <x v="1"/>
    <s v="TEC-AC-10001101"/>
    <x v="2"/>
    <x v="11"/>
    <s v="Sony 16GB Class 10 Micro SDHC R40 Memory Card"/>
    <x v="750"/>
    <n v="2"/>
    <n v="0"/>
    <n v="2.5779999999999998"/>
    <n v="10"/>
    <n v="4"/>
    <x v="2"/>
    <s v="Oct"/>
    <s v="2014-10"/>
  </r>
  <r>
    <n v="814"/>
    <s v="CA-2017-143686"/>
    <x v="304"/>
    <d v="2017-05-14T00:00:00"/>
    <s v="Same Day"/>
    <s v="PJ-19015"/>
    <s v="Pauline Johnson"/>
    <x v="0"/>
    <s v="United States"/>
    <x v="157"/>
    <s v="California"/>
    <n v="92704"/>
    <x v="1"/>
    <s v="FUR-FU-10000794"/>
    <x v="0"/>
    <x v="5"/>
    <s v="Eldon Stackable Tray, Side-Load, Legal, Smoke"/>
    <x v="717"/>
    <n v="2"/>
    <n v="0"/>
    <n v="6.2152000000000003"/>
    <n v="5"/>
    <n v="2"/>
    <x v="3"/>
    <s v="May"/>
    <s v="2017-05"/>
  </r>
  <r>
    <n v="815"/>
    <s v="CA-2017-143686"/>
    <x v="304"/>
    <d v="2017-05-14T00:00:00"/>
    <s v="Same Day"/>
    <s v="PJ-19015"/>
    <s v="Pauline Johnson"/>
    <x v="0"/>
    <s v="United States"/>
    <x v="157"/>
    <s v="California"/>
    <n v="92704"/>
    <x v="1"/>
    <s v="TEC-AC-10001838"/>
    <x v="2"/>
    <x v="11"/>
    <s v="Razer Tiamat Over Ear 7.1 Surround Sound PC Gaming Headset"/>
    <x v="751"/>
    <n v="7"/>
    <n v="0"/>
    <n v="601.96990000000005"/>
    <n v="5"/>
    <n v="2"/>
    <x v="3"/>
    <s v="May"/>
    <s v="2017-05"/>
  </r>
  <r>
    <n v="816"/>
    <s v="CA-2015-106565"/>
    <x v="305"/>
    <d v="2015-03-23T00:00:00"/>
    <s v="First Class"/>
    <s v="BW-11110"/>
    <s v="Bart Watters"/>
    <x v="1"/>
    <s v="United States"/>
    <x v="158"/>
    <s v="Wisconsin"/>
    <n v="53209"/>
    <x v="2"/>
    <s v="OFF-PA-10000061"/>
    <x v="1"/>
    <x v="10"/>
    <s v="Xerox 205"/>
    <x v="187"/>
    <n v="8"/>
    <n v="0"/>
    <n v="24.883199999999999"/>
    <n v="3"/>
    <n v="1"/>
    <x v="1"/>
    <s v="Mar"/>
    <s v="2015-03"/>
  </r>
  <r>
    <n v="817"/>
    <s v="CA-2016-149370"/>
    <x v="306"/>
    <d v="2016-09-19T00:00:00"/>
    <s v="Standard Class"/>
    <s v="DB-13210"/>
    <s v="Dean Braden"/>
    <x v="0"/>
    <s v="United States"/>
    <x v="10"/>
    <s v="Pennsylvania"/>
    <n v="19140"/>
    <x v="3"/>
    <s v="OFF-PA-10003651"/>
    <x v="1"/>
    <x v="10"/>
    <s v="Xerox 1968"/>
    <x v="752"/>
    <n v="1"/>
    <n v="0.2"/>
    <n v="1.8704000000000001"/>
    <n v="9"/>
    <n v="3"/>
    <x v="0"/>
    <s v="Sep"/>
    <s v="2016-09"/>
  </r>
  <r>
    <n v="818"/>
    <s v="CA-2014-140858"/>
    <x v="307"/>
    <d v="2014-07-02T00:00:00"/>
    <s v="Standard Class"/>
    <s v="CA-12775"/>
    <s v="Cynthia Arntzen"/>
    <x v="0"/>
    <s v="United States"/>
    <x v="10"/>
    <s v="Pennsylvania"/>
    <n v="19140"/>
    <x v="3"/>
    <s v="OFF-PA-10000304"/>
    <x v="1"/>
    <x v="10"/>
    <s v="Xerox 1995"/>
    <x v="753"/>
    <n v="8"/>
    <n v="0.2"/>
    <n v="14.5152"/>
    <n v="6"/>
    <n v="2"/>
    <x v="2"/>
    <s v="Jun"/>
    <s v="2014-06"/>
  </r>
  <r>
    <n v="819"/>
    <s v="CA-2014-140858"/>
    <x v="307"/>
    <d v="2014-07-02T00:00:00"/>
    <s v="Standard Class"/>
    <s v="CA-12775"/>
    <s v="Cynthia Arntzen"/>
    <x v="0"/>
    <s v="United States"/>
    <x v="10"/>
    <s v="Pennsylvania"/>
    <n v="19140"/>
    <x v="3"/>
    <s v="OFF-BI-10003094"/>
    <x v="1"/>
    <x v="8"/>
    <s v="Self-Adhesive Ring Binder Labels"/>
    <x v="754"/>
    <n v="3"/>
    <n v="0.7"/>
    <n v="-2.4287999999999998"/>
    <n v="6"/>
    <n v="2"/>
    <x v="2"/>
    <s v="Jun"/>
    <s v="2014-06"/>
  </r>
  <r>
    <n v="820"/>
    <s v="CA-2014-140858"/>
    <x v="307"/>
    <d v="2014-07-02T00:00:00"/>
    <s v="Standard Class"/>
    <s v="CA-12775"/>
    <s v="Cynthia Arntzen"/>
    <x v="0"/>
    <s v="United States"/>
    <x v="10"/>
    <s v="Pennsylvania"/>
    <n v="19140"/>
    <x v="3"/>
    <s v="FUR-CH-10001394"/>
    <x v="0"/>
    <x v="1"/>
    <s v="Global Leather Executive Chair"/>
    <x v="755"/>
    <n v="5"/>
    <n v="0.3"/>
    <n v="0"/>
    <n v="6"/>
    <n v="2"/>
    <x v="2"/>
    <s v="Jun"/>
    <s v="2014-06"/>
  </r>
  <r>
    <n v="821"/>
    <s v="CA-2014-140858"/>
    <x v="307"/>
    <d v="2014-07-02T00:00:00"/>
    <s v="Standard Class"/>
    <s v="CA-12775"/>
    <s v="Cynthia Arntzen"/>
    <x v="0"/>
    <s v="United States"/>
    <x v="10"/>
    <s v="Pennsylvania"/>
    <n v="19140"/>
    <x v="3"/>
    <s v="OFF-BI-10004230"/>
    <x v="1"/>
    <x v="8"/>
    <s v="GBC Recycled Grain Textured Covers"/>
    <x v="756"/>
    <n v="3"/>
    <n v="0.7"/>
    <n v="-22.796399999999998"/>
    <n v="6"/>
    <n v="2"/>
    <x v="2"/>
    <s v="Jun"/>
    <s v="2014-06"/>
  </r>
  <r>
    <n v="822"/>
    <s v="CA-2014-140858"/>
    <x v="307"/>
    <d v="2014-07-02T00:00:00"/>
    <s v="Standard Class"/>
    <s v="CA-12775"/>
    <s v="Cynthia Arntzen"/>
    <x v="0"/>
    <s v="United States"/>
    <x v="10"/>
    <s v="Pennsylvania"/>
    <n v="19140"/>
    <x v="3"/>
    <s v="OFF-PA-10003395"/>
    <x v="1"/>
    <x v="10"/>
    <s v="Xerox 1941"/>
    <x v="757"/>
    <n v="4"/>
    <n v="0.2"/>
    <n v="117.432"/>
    <n v="6"/>
    <n v="2"/>
    <x v="2"/>
    <s v="Jun"/>
    <s v="2014-06"/>
  </r>
  <r>
    <n v="823"/>
    <s v="CA-2017-101434"/>
    <x v="308"/>
    <d v="2017-06-27T00:00:00"/>
    <s v="Standard Class"/>
    <s v="TR-21325"/>
    <s v="Toby Ritter"/>
    <x v="0"/>
    <s v="United States"/>
    <x v="78"/>
    <s v="New Jersey"/>
    <n v="7109"/>
    <x v="3"/>
    <s v="TEC-AC-10002402"/>
    <x v="2"/>
    <x v="11"/>
    <s v="Razer Kraken PRO Over Ear PC and Music Headset"/>
    <x v="758"/>
    <n v="3"/>
    <n v="0"/>
    <n v="71.991"/>
    <n v="6"/>
    <n v="2"/>
    <x v="3"/>
    <s v="Jun"/>
    <s v="2017-06"/>
  </r>
  <r>
    <n v="824"/>
    <s v="CA-2017-101434"/>
    <x v="308"/>
    <d v="2017-06-27T00:00:00"/>
    <s v="Standard Class"/>
    <s v="TR-21325"/>
    <s v="Toby Ritter"/>
    <x v="0"/>
    <s v="United States"/>
    <x v="78"/>
    <s v="New Jersey"/>
    <n v="7109"/>
    <x v="3"/>
    <s v="OFF-LA-10003223"/>
    <x v="1"/>
    <x v="2"/>
    <s v="Avery 508"/>
    <x v="759"/>
    <n v="2"/>
    <n v="0"/>
    <n v="4.8117999999999999"/>
    <n v="6"/>
    <n v="2"/>
    <x v="3"/>
    <s v="Jun"/>
    <s v="2017-06"/>
  </r>
  <r>
    <n v="825"/>
    <s v="US-2014-102071"/>
    <x v="309"/>
    <d v="2014-05-15T00:00:00"/>
    <s v="Standard Class"/>
    <s v="PG-18820"/>
    <s v="Patrick Gardner"/>
    <x v="0"/>
    <s v="United States"/>
    <x v="8"/>
    <s v="California"/>
    <n v="94110"/>
    <x v="1"/>
    <s v="TEC-AC-10003441"/>
    <x v="2"/>
    <x v="11"/>
    <s v="Kingston Digital DataTraveler 32GB USB 2.0"/>
    <x v="760"/>
    <n v="4"/>
    <n v="0"/>
    <n v="4.0679999999999996"/>
    <n v="5"/>
    <n v="2"/>
    <x v="2"/>
    <s v="May"/>
    <s v="2014-05"/>
  </r>
  <r>
    <n v="826"/>
    <s v="US-2014-102071"/>
    <x v="309"/>
    <d v="2014-05-15T00:00:00"/>
    <s v="Standard Class"/>
    <s v="PG-18820"/>
    <s v="Patrick Gardner"/>
    <x v="0"/>
    <s v="United States"/>
    <x v="8"/>
    <s v="California"/>
    <n v="94110"/>
    <x v="1"/>
    <s v="TEC-AC-10000109"/>
    <x v="2"/>
    <x v="11"/>
    <s v="Sony Micro Vault Click 16 GB USB 2.0 Flash Drive"/>
    <x v="761"/>
    <n v="3"/>
    <n v="0"/>
    <n v="40.312800000000003"/>
    <n v="5"/>
    <n v="2"/>
    <x v="2"/>
    <s v="May"/>
    <s v="2014-05"/>
  </r>
  <r>
    <n v="827"/>
    <s v="CA-2017-126956"/>
    <x v="170"/>
    <d v="2017-08-28T00:00:00"/>
    <s v="Standard Class"/>
    <s v="GT-14710"/>
    <s v="Greg Tran"/>
    <x v="0"/>
    <s v="United States"/>
    <x v="69"/>
    <s v="Minnesota"/>
    <n v="55044"/>
    <x v="2"/>
    <s v="OFF-FA-10002280"/>
    <x v="1"/>
    <x v="13"/>
    <s v="Advantus Plastic Paper Clips"/>
    <x v="762"/>
    <n v="7"/>
    <n v="0"/>
    <n v="16.8"/>
    <n v="8"/>
    <n v="3"/>
    <x v="3"/>
    <s v="Aug"/>
    <s v="2017-08"/>
  </r>
  <r>
    <n v="828"/>
    <s v="CA-2017-126956"/>
    <x v="170"/>
    <d v="2017-08-28T00:00:00"/>
    <s v="Standard Class"/>
    <s v="GT-14710"/>
    <s v="Greg Tran"/>
    <x v="0"/>
    <s v="United States"/>
    <x v="69"/>
    <s v="Minnesota"/>
    <n v="55044"/>
    <x v="2"/>
    <s v="OFF-SU-10000381"/>
    <x v="1"/>
    <x v="14"/>
    <s v="Acme Forged Steel Scissors with Black Enamel Handles"/>
    <x v="763"/>
    <n v="4"/>
    <n v="0"/>
    <n v="10.7996"/>
    <n v="8"/>
    <n v="3"/>
    <x v="3"/>
    <s v="Aug"/>
    <s v="2017-08"/>
  </r>
  <r>
    <n v="829"/>
    <s v="CA-2017-126956"/>
    <x v="170"/>
    <d v="2017-08-28T00:00:00"/>
    <s v="Standard Class"/>
    <s v="GT-14710"/>
    <s v="Greg Tran"/>
    <x v="0"/>
    <s v="United States"/>
    <x v="69"/>
    <s v="Minnesota"/>
    <n v="55044"/>
    <x v="2"/>
    <s v="OFF-EN-10004459"/>
    <x v="1"/>
    <x v="12"/>
    <s v="Security-Tint Envelopes"/>
    <x v="764"/>
    <n v="2"/>
    <n v="0"/>
    <n v="7.4871999999999996"/>
    <n v="8"/>
    <n v="3"/>
    <x v="3"/>
    <s v="Aug"/>
    <s v="2017-08"/>
  </r>
  <r>
    <n v="830"/>
    <s v="CA-2017-129462"/>
    <x v="114"/>
    <d v="2017-06-21T00:00:00"/>
    <s v="Second Class"/>
    <s v="JE-15745"/>
    <s v="Joel Eaton"/>
    <x v="0"/>
    <s v="United States"/>
    <x v="159"/>
    <s v="Kentucky"/>
    <n v="41042"/>
    <x v="0"/>
    <s v="FUR-CH-10000665"/>
    <x v="0"/>
    <x v="1"/>
    <s v="Global Airflow Leather Mesh Back Chair, Black"/>
    <x v="85"/>
    <n v="2"/>
    <n v="0"/>
    <n v="90.587999999999994"/>
    <n v="6"/>
    <n v="2"/>
    <x v="3"/>
    <s v="Jun"/>
    <s v="2017-06"/>
  </r>
  <r>
    <n v="831"/>
    <s v="CA-2017-129462"/>
    <x v="114"/>
    <d v="2017-06-21T00:00:00"/>
    <s v="Second Class"/>
    <s v="JE-15745"/>
    <s v="Joel Eaton"/>
    <x v="0"/>
    <s v="United States"/>
    <x v="159"/>
    <s v="Kentucky"/>
    <n v="41042"/>
    <x v="0"/>
    <s v="OFF-AP-10003884"/>
    <x v="1"/>
    <x v="9"/>
    <s v="Fellowes Smart Surge Ten-Outlet Protector, Platinum"/>
    <x v="765"/>
    <n v="3"/>
    <n v="0"/>
    <n v="50.584800000000001"/>
    <n v="6"/>
    <n v="2"/>
    <x v="3"/>
    <s v="Jun"/>
    <s v="2017-06"/>
  </r>
  <r>
    <n v="832"/>
    <s v="CA-2017-129462"/>
    <x v="114"/>
    <d v="2017-06-21T00:00:00"/>
    <s v="Second Class"/>
    <s v="JE-15745"/>
    <s v="Joel Eaton"/>
    <x v="0"/>
    <s v="United States"/>
    <x v="159"/>
    <s v="Kentucky"/>
    <n v="41042"/>
    <x v="0"/>
    <s v="TEC-PH-10001557"/>
    <x v="2"/>
    <x v="7"/>
    <s v="Pyle PMP37LED"/>
    <x v="766"/>
    <n v="2"/>
    <n v="0"/>
    <n v="51.834600000000002"/>
    <n v="6"/>
    <n v="2"/>
    <x v="3"/>
    <s v="Jun"/>
    <s v="2017-06"/>
  </r>
  <r>
    <n v="833"/>
    <s v="CA-2017-129462"/>
    <x v="114"/>
    <d v="2017-06-21T00:00:00"/>
    <s v="Second Class"/>
    <s v="JE-15745"/>
    <s v="Joel Eaton"/>
    <x v="0"/>
    <s v="United States"/>
    <x v="159"/>
    <s v="Kentucky"/>
    <n v="41042"/>
    <x v="0"/>
    <s v="TEC-PH-10002085"/>
    <x v="2"/>
    <x v="7"/>
    <s v="Clarity 53712"/>
    <x v="767"/>
    <n v="1"/>
    <n v="0"/>
    <n v="17.157399999999999"/>
    <n v="6"/>
    <n v="2"/>
    <x v="3"/>
    <s v="Jun"/>
    <s v="2017-06"/>
  </r>
  <r>
    <n v="834"/>
    <s v="CA-2016-165316"/>
    <x v="310"/>
    <d v="2016-07-27T00:00:00"/>
    <s v="Standard Class"/>
    <s v="JB-15400"/>
    <s v="Jennifer Braxton"/>
    <x v="1"/>
    <s v="United States"/>
    <x v="67"/>
    <s v="Florida"/>
    <n v="33614"/>
    <x v="0"/>
    <s v="OFF-AR-10002956"/>
    <x v="1"/>
    <x v="6"/>
    <s v="Boston 16801 Nautilus Battery Pencil Sharpener"/>
    <x v="768"/>
    <n v="2"/>
    <n v="0.2"/>
    <n v="2.6412"/>
    <n v="7"/>
    <n v="3"/>
    <x v="0"/>
    <s v="Jul"/>
    <s v="2016-07"/>
  </r>
  <r>
    <n v="835"/>
    <s v="CA-2016-165316"/>
    <x v="310"/>
    <d v="2016-07-27T00:00:00"/>
    <s v="Standard Class"/>
    <s v="JB-15400"/>
    <s v="Jennifer Braxton"/>
    <x v="1"/>
    <s v="United States"/>
    <x v="67"/>
    <s v="Florida"/>
    <n v="33614"/>
    <x v="0"/>
    <s v="OFF-AP-10003266"/>
    <x v="1"/>
    <x v="9"/>
    <s v="Holmes Replacement Filter for HEPA Air Cleaner, Large Room"/>
    <x v="769"/>
    <n v="2"/>
    <n v="0.2"/>
    <n v="6.5164"/>
    <n v="7"/>
    <n v="3"/>
    <x v="0"/>
    <s v="Jul"/>
    <s v="2016-07"/>
  </r>
  <r>
    <n v="836"/>
    <s v="CA-2016-165316"/>
    <x v="310"/>
    <d v="2016-07-27T00:00:00"/>
    <s v="Standard Class"/>
    <s v="JB-15400"/>
    <s v="Jennifer Braxton"/>
    <x v="1"/>
    <s v="United States"/>
    <x v="67"/>
    <s v="Florida"/>
    <n v="33614"/>
    <x v="0"/>
    <s v="TEC-MA-10004002"/>
    <x v="2"/>
    <x v="15"/>
    <s v="Zebra GX420t Direct Thermal/Thermal Transfer Printer"/>
    <x v="770"/>
    <n v="1"/>
    <n v="0.5"/>
    <n v="-111.4995"/>
    <n v="7"/>
    <n v="3"/>
    <x v="0"/>
    <s v="Jul"/>
    <s v="2016-07"/>
  </r>
  <r>
    <n v="837"/>
    <s v="US-2014-115987"/>
    <x v="78"/>
    <d v="2014-09-13T00:00:00"/>
    <s v="Second Class"/>
    <s v="LH-17020"/>
    <s v="Lisa Hazard"/>
    <x v="0"/>
    <s v="United States"/>
    <x v="139"/>
    <s v="Texas"/>
    <n v="75701"/>
    <x v="2"/>
    <s v="OFF-BI-10001071"/>
    <x v="1"/>
    <x v="8"/>
    <s v="GBC ProClick Punch Binding System"/>
    <x v="771"/>
    <n v="4"/>
    <n v="0.8"/>
    <n v="-79.3352"/>
    <n v="9"/>
    <n v="3"/>
    <x v="2"/>
    <s v="Sep"/>
    <s v="2014-09"/>
  </r>
  <r>
    <n v="838"/>
    <s v="US-2017-156083"/>
    <x v="259"/>
    <d v="2017-11-11T00:00:00"/>
    <s v="Standard Class"/>
    <s v="JL-15175"/>
    <s v="James Lanier"/>
    <x v="2"/>
    <s v="United States"/>
    <x v="29"/>
    <s v="Tennessee"/>
    <n v="38401"/>
    <x v="0"/>
    <s v="OFF-PA-10001560"/>
    <x v="1"/>
    <x v="10"/>
    <s v="Adams Telephone Message Books, 5 1/4” x 11”"/>
    <x v="772"/>
    <n v="2"/>
    <n v="0.2"/>
    <n v="3.2616000000000001"/>
    <n v="11"/>
    <n v="4"/>
    <x v="3"/>
    <s v="Nov"/>
    <s v="2017-11"/>
  </r>
  <r>
    <n v="839"/>
    <s v="US-2016-137547"/>
    <x v="311"/>
    <d v="2016-03-12T00:00:00"/>
    <s v="Standard Class"/>
    <s v="EB-13705"/>
    <s v="Ed Braxton"/>
    <x v="1"/>
    <s v="United States"/>
    <x v="5"/>
    <s v="Texas"/>
    <n v="76106"/>
    <x v="2"/>
    <s v="TEC-PH-10002365"/>
    <x v="2"/>
    <x v="7"/>
    <s v="Belkin Grip Candy Sheer Case / Cover for iPhone 5 and 5S"/>
    <x v="773"/>
    <n v="3"/>
    <n v="0.2"/>
    <n v="1.5804"/>
    <n v="3"/>
    <n v="1"/>
    <x v="0"/>
    <s v="Mar"/>
    <s v="2016-03"/>
  </r>
  <r>
    <n v="840"/>
    <s v="CA-2015-100454"/>
    <x v="312"/>
    <d v="2015-11-25T00:00:00"/>
    <s v="Standard Class"/>
    <s v="BM-11650"/>
    <s v="Brian Moss"/>
    <x v="1"/>
    <s v="United States"/>
    <x v="20"/>
    <s v="New York"/>
    <n v="10035"/>
    <x v="3"/>
    <s v="OFF-AR-10004648"/>
    <x v="1"/>
    <x v="6"/>
    <s v="Boston 19500 Mighty Mite Electric Pencil Sharpener"/>
    <x v="774"/>
    <n v="3"/>
    <n v="0"/>
    <n v="16.3215"/>
    <n v="11"/>
    <n v="4"/>
    <x v="1"/>
    <s v="Nov"/>
    <s v="2015-11"/>
  </r>
  <r>
    <n v="841"/>
    <s v="CA-2015-100454"/>
    <x v="312"/>
    <d v="2015-11-25T00:00:00"/>
    <s v="Standard Class"/>
    <s v="BM-11650"/>
    <s v="Brian Moss"/>
    <x v="1"/>
    <s v="United States"/>
    <x v="20"/>
    <s v="New York"/>
    <n v="10035"/>
    <x v="3"/>
    <s v="OFF-AR-10002578"/>
    <x v="1"/>
    <x v="6"/>
    <s v="Newell 335"/>
    <x v="132"/>
    <n v="4"/>
    <n v="0"/>
    <n v="3.3408000000000002"/>
    <n v="11"/>
    <n v="4"/>
    <x v="1"/>
    <s v="Nov"/>
    <s v="2015-11"/>
  </r>
  <r>
    <n v="842"/>
    <s v="CA-2015-100454"/>
    <x v="312"/>
    <d v="2015-11-25T00:00:00"/>
    <s v="Standard Class"/>
    <s v="BM-11650"/>
    <s v="Brian Moss"/>
    <x v="1"/>
    <s v="United States"/>
    <x v="20"/>
    <s v="New York"/>
    <n v="10035"/>
    <x v="3"/>
    <s v="FUR-BO-10001519"/>
    <x v="0"/>
    <x v="0"/>
    <s v="O'Sullivan 3-Shelf Heavy-Duty Bookcases"/>
    <x v="775"/>
    <n v="4"/>
    <n v="0.2"/>
    <n v="9.3024000000000004"/>
    <n v="11"/>
    <n v="4"/>
    <x v="1"/>
    <s v="Nov"/>
    <s v="2015-11"/>
  </r>
  <r>
    <n v="843"/>
    <s v="CA-2016-161669"/>
    <x v="77"/>
    <d v="2016-11-09T00:00:00"/>
    <s v="First Class"/>
    <s v="EM-14095"/>
    <s v="Eudokia Martin"/>
    <x v="1"/>
    <s v="United States"/>
    <x v="1"/>
    <s v="California"/>
    <n v="90036"/>
    <x v="1"/>
    <s v="OFF-BI-10001294"/>
    <x v="1"/>
    <x v="8"/>
    <s v="Fellowes Binding Cases"/>
    <x v="776"/>
    <n v="4"/>
    <n v="0.2"/>
    <n v="11.7"/>
    <n v="11"/>
    <n v="4"/>
    <x v="0"/>
    <s v="Nov"/>
    <s v="2016-11"/>
  </r>
  <r>
    <n v="844"/>
    <s v="CA-2016-161669"/>
    <x v="77"/>
    <d v="2016-11-09T00:00:00"/>
    <s v="First Class"/>
    <s v="EM-14095"/>
    <s v="Eudokia Martin"/>
    <x v="1"/>
    <s v="United States"/>
    <x v="1"/>
    <s v="California"/>
    <n v="90036"/>
    <x v="1"/>
    <s v="OFF-BI-10001636"/>
    <x v="1"/>
    <x v="8"/>
    <s v="Ibico Plastic and Wire Spiral Binding Combs"/>
    <x v="777"/>
    <n v="4"/>
    <n v="0.2"/>
    <n v="8.7672000000000008"/>
    <n v="11"/>
    <n v="4"/>
    <x v="0"/>
    <s v="Nov"/>
    <s v="2016-11"/>
  </r>
  <r>
    <n v="845"/>
    <s v="CA-2016-161669"/>
    <x v="77"/>
    <d v="2016-11-09T00:00:00"/>
    <s v="First Class"/>
    <s v="EM-14095"/>
    <s v="Eudokia Martin"/>
    <x v="1"/>
    <s v="United States"/>
    <x v="1"/>
    <s v="California"/>
    <n v="90036"/>
    <x v="1"/>
    <s v="OFF-SU-10002503"/>
    <x v="1"/>
    <x v="14"/>
    <s v="Acme Preferred Stainless Steel Scissors"/>
    <x v="710"/>
    <n v="2"/>
    <n v="0"/>
    <n v="3.2944"/>
    <n v="11"/>
    <n v="4"/>
    <x v="0"/>
    <s v="Nov"/>
    <s v="2016-11"/>
  </r>
  <r>
    <n v="846"/>
    <s v="CA-2016-161669"/>
    <x v="77"/>
    <d v="2016-11-09T00:00:00"/>
    <s v="First Class"/>
    <s v="EM-14095"/>
    <s v="Eudokia Martin"/>
    <x v="1"/>
    <s v="United States"/>
    <x v="1"/>
    <s v="California"/>
    <n v="90036"/>
    <x v="1"/>
    <s v="OFF-LA-10004093"/>
    <x v="1"/>
    <x v="2"/>
    <s v="Avery 486"/>
    <x v="2"/>
    <n v="2"/>
    <n v="0"/>
    <n v="6.8714000000000004"/>
    <n v="11"/>
    <n v="4"/>
    <x v="0"/>
    <s v="Nov"/>
    <s v="2016-11"/>
  </r>
  <r>
    <n v="847"/>
    <s v="CA-2015-114300"/>
    <x v="313"/>
    <d v="2015-10-17T00:00:00"/>
    <s v="Standard Class"/>
    <s v="AF-10885"/>
    <s v="Art Foster"/>
    <x v="0"/>
    <s v="United States"/>
    <x v="103"/>
    <s v="Kentucky"/>
    <n v="40214"/>
    <x v="0"/>
    <s v="TEC-PH-10001552"/>
    <x v="2"/>
    <x v="7"/>
    <s v="I Need's 3d Hello Kitty Hybrid Silicone Case Cover for HTC One X 4g with 3d Hello Kitty Stylus Pen Green/pink"/>
    <x v="778"/>
    <n v="7"/>
    <n v="0"/>
    <n v="23.441600000000001"/>
    <n v="10"/>
    <n v="4"/>
    <x v="1"/>
    <s v="Oct"/>
    <s v="2015-10"/>
  </r>
  <r>
    <n v="848"/>
    <s v="CA-2015-114300"/>
    <x v="313"/>
    <d v="2015-10-17T00:00:00"/>
    <s v="Standard Class"/>
    <s v="AF-10885"/>
    <s v="Art Foster"/>
    <x v="0"/>
    <s v="United States"/>
    <x v="103"/>
    <s v="Kentucky"/>
    <n v="40214"/>
    <x v="0"/>
    <s v="FUR-CH-10001891"/>
    <x v="0"/>
    <x v="1"/>
    <s v="Global Deluxe Office Fabric Chairs"/>
    <x v="779"/>
    <n v="3"/>
    <n v="0"/>
    <n v="77.743799999999993"/>
    <n v="10"/>
    <n v="4"/>
    <x v="1"/>
    <s v="Oct"/>
    <s v="2015-10"/>
  </r>
  <r>
    <n v="849"/>
    <s v="CA-2017-107503"/>
    <x v="314"/>
    <d v="2017-01-06T00:00:00"/>
    <s v="Standard Class"/>
    <s v="GA-14725"/>
    <s v="Guy Armstrong"/>
    <x v="0"/>
    <s v="United States"/>
    <x v="160"/>
    <s v="Ohio"/>
    <n v="44052"/>
    <x v="3"/>
    <s v="FUR-FU-10003878"/>
    <x v="0"/>
    <x v="5"/>
    <s v="Linden 10&quot; Round Wall Clock, Black"/>
    <x v="780"/>
    <n v="4"/>
    <n v="0.2"/>
    <n v="8.5568000000000008"/>
    <n v="1"/>
    <n v="1"/>
    <x v="3"/>
    <s v="Jan"/>
    <s v="2017-01"/>
  </r>
  <r>
    <n v="850"/>
    <s v="CA-2014-107755"/>
    <x v="315"/>
    <d v="2014-02-12T00:00:00"/>
    <s v="Standard Class"/>
    <s v="CK-12760"/>
    <s v="Cyma Kinney"/>
    <x v="1"/>
    <s v="United States"/>
    <x v="161"/>
    <s v="New Jersey"/>
    <n v="7036"/>
    <x v="3"/>
    <s v="TEC-AC-10000710"/>
    <x v="2"/>
    <x v="11"/>
    <s v="Maxell DVD-RAM Discs"/>
    <x v="781"/>
    <n v="7"/>
    <n v="0"/>
    <n v="49.604799999999997"/>
    <n v="2"/>
    <n v="1"/>
    <x v="2"/>
    <s v="Feb"/>
    <s v="2014-02"/>
  </r>
  <r>
    <n v="851"/>
    <s v="CA-2016-152534"/>
    <x v="23"/>
    <d v="2016-06-25T00:00:00"/>
    <s v="Second Class"/>
    <s v="DP-13105"/>
    <s v="Dave Poirier"/>
    <x v="1"/>
    <s v="United States"/>
    <x v="162"/>
    <s v="California"/>
    <n v="93905"/>
    <x v="1"/>
    <s v="OFF-AR-10002335"/>
    <x v="1"/>
    <x v="6"/>
    <s v="DIXON Oriole Pencils"/>
    <x v="782"/>
    <n v="2"/>
    <n v="0"/>
    <n v="1.3415999999999999"/>
    <n v="6"/>
    <n v="2"/>
    <x v="0"/>
    <s v="Jun"/>
    <s v="2016-06"/>
  </r>
  <r>
    <n v="852"/>
    <s v="CA-2016-152534"/>
    <x v="23"/>
    <d v="2016-06-25T00:00:00"/>
    <s v="Second Class"/>
    <s v="DP-13105"/>
    <s v="Dave Poirier"/>
    <x v="1"/>
    <s v="United States"/>
    <x v="162"/>
    <s v="California"/>
    <n v="93905"/>
    <x v="1"/>
    <s v="OFF-PA-10001870"/>
    <x v="1"/>
    <x v="10"/>
    <s v="Xerox 202"/>
    <x v="783"/>
    <n v="6"/>
    <n v="0"/>
    <n v="18.662400000000002"/>
    <n v="6"/>
    <n v="2"/>
    <x v="0"/>
    <s v="Jun"/>
    <s v="2016-06"/>
  </r>
  <r>
    <n v="853"/>
    <s v="CA-2016-113747"/>
    <x v="316"/>
    <d v="2016-06-04T00:00:00"/>
    <s v="Standard Class"/>
    <s v="VD-21670"/>
    <s v="Valerie Dominguez"/>
    <x v="0"/>
    <s v="United States"/>
    <x v="25"/>
    <s v="Mississippi"/>
    <n v="39212"/>
    <x v="0"/>
    <s v="OFF-AR-10003373"/>
    <x v="1"/>
    <x v="6"/>
    <s v="Boston School Pro Electric Pencil Sharpener, 1670"/>
    <x v="784"/>
    <n v="6"/>
    <n v="0"/>
    <n v="50.187600000000003"/>
    <n v="5"/>
    <n v="2"/>
    <x v="0"/>
    <s v="May"/>
    <s v="2016-05"/>
  </r>
  <r>
    <n v="854"/>
    <s v="CA-2016-123274"/>
    <x v="317"/>
    <d v="2016-02-24T00:00:00"/>
    <s v="Standard Class"/>
    <s v="GT-14710"/>
    <s v="Greg Tran"/>
    <x v="0"/>
    <s v="United States"/>
    <x v="20"/>
    <s v="New York"/>
    <n v="10035"/>
    <x v="3"/>
    <s v="FUR-FU-10004090"/>
    <x v="0"/>
    <x v="5"/>
    <s v="Executive Impressions 14&quot; Contract Wall Clock"/>
    <x v="785"/>
    <n v="2"/>
    <n v="0"/>
    <n v="14.671799999999999"/>
    <n v="2"/>
    <n v="1"/>
    <x v="0"/>
    <s v="Feb"/>
    <s v="2016-02"/>
  </r>
  <r>
    <n v="855"/>
    <s v="CA-2016-123274"/>
    <x v="317"/>
    <d v="2016-02-24T00:00:00"/>
    <s v="Standard Class"/>
    <s v="GT-14710"/>
    <s v="Greg Tran"/>
    <x v="0"/>
    <s v="United States"/>
    <x v="20"/>
    <s v="New York"/>
    <n v="10035"/>
    <x v="3"/>
    <s v="OFF-ST-10000736"/>
    <x v="1"/>
    <x v="4"/>
    <s v="Carina Double Wide Media Storage Towers in Natural &amp; Black"/>
    <x v="420"/>
    <n v="3"/>
    <n v="0"/>
    <n v="9.7175999999999991"/>
    <n v="2"/>
    <n v="1"/>
    <x v="0"/>
    <s v="Feb"/>
    <s v="2016-02"/>
  </r>
  <r>
    <n v="856"/>
    <s v="CA-2014-125612"/>
    <x v="93"/>
    <d v="2014-08-08T00:00:00"/>
    <s v="Standard Class"/>
    <s v="BK-11260"/>
    <s v="Berenike Kampe"/>
    <x v="0"/>
    <s v="United States"/>
    <x v="20"/>
    <s v="New York"/>
    <n v="10035"/>
    <x v="3"/>
    <s v="OFF-PA-10001019"/>
    <x v="1"/>
    <x v="10"/>
    <s v="Xerox 1884"/>
    <x v="786"/>
    <n v="2"/>
    <n v="0"/>
    <n v="18.781199999999998"/>
    <n v="8"/>
    <n v="3"/>
    <x v="2"/>
    <s v="Aug"/>
    <s v="2014-08"/>
  </r>
  <r>
    <n v="857"/>
    <s v="CA-2014-125612"/>
    <x v="93"/>
    <d v="2014-08-08T00:00:00"/>
    <s v="Standard Class"/>
    <s v="BK-11260"/>
    <s v="Berenike Kampe"/>
    <x v="0"/>
    <s v="United States"/>
    <x v="20"/>
    <s v="New York"/>
    <n v="10035"/>
    <x v="3"/>
    <s v="OFF-SU-10002537"/>
    <x v="1"/>
    <x v="14"/>
    <s v="Acme Box Cutter Scissors"/>
    <x v="787"/>
    <n v="10"/>
    <n v="0"/>
    <n v="26.597999999999999"/>
    <n v="8"/>
    <n v="3"/>
    <x v="2"/>
    <s v="Aug"/>
    <s v="2014-08"/>
  </r>
  <r>
    <n v="858"/>
    <s v="CA-2014-125612"/>
    <x v="93"/>
    <d v="2014-08-08T00:00:00"/>
    <s v="Standard Class"/>
    <s v="BK-11260"/>
    <s v="Berenike Kampe"/>
    <x v="0"/>
    <s v="United States"/>
    <x v="20"/>
    <s v="New York"/>
    <n v="10035"/>
    <x v="3"/>
    <s v="OFF-ST-10003221"/>
    <x v="1"/>
    <x v="4"/>
    <s v="Staple magnet"/>
    <x v="788"/>
    <n v="2"/>
    <n v="0"/>
    <n v="5.7671999999999999"/>
    <n v="8"/>
    <n v="3"/>
    <x v="2"/>
    <s v="Aug"/>
    <s v="2014-08"/>
  </r>
  <r>
    <n v="859"/>
    <s v="CA-2017-161984"/>
    <x v="318"/>
    <d v="2017-04-15T00:00:00"/>
    <s v="Standard Class"/>
    <s v="SJ-20125"/>
    <s v="Sanjit Jacobs"/>
    <x v="2"/>
    <s v="United States"/>
    <x v="163"/>
    <s v="New Jersey"/>
    <n v="8901"/>
    <x v="3"/>
    <s v="OFF-PA-10004569"/>
    <x v="1"/>
    <x v="10"/>
    <s v="Wirebound Message Books, Two 4 1/4&quot; x 5&quot; Forms per Page"/>
    <x v="244"/>
    <n v="1"/>
    <n v="0"/>
    <n v="3.5767000000000002"/>
    <n v="4"/>
    <n v="2"/>
    <x v="3"/>
    <s v="Apr"/>
    <s v="2017-04"/>
  </r>
  <r>
    <n v="860"/>
    <s v="CA-2017-161984"/>
    <x v="318"/>
    <d v="2017-04-15T00:00:00"/>
    <s v="Standard Class"/>
    <s v="SJ-20125"/>
    <s v="Sanjit Jacobs"/>
    <x v="2"/>
    <s v="United States"/>
    <x v="163"/>
    <s v="New Jersey"/>
    <n v="8901"/>
    <x v="3"/>
    <s v="OFF-FA-10000624"/>
    <x v="1"/>
    <x v="13"/>
    <s v="OIC Binder Clips"/>
    <x v="181"/>
    <n v="2"/>
    <n v="0"/>
    <n v="3.58"/>
    <n v="4"/>
    <n v="2"/>
    <x v="3"/>
    <s v="Apr"/>
    <s v="2017-04"/>
  </r>
  <r>
    <n v="861"/>
    <s v="CA-2014-133851"/>
    <x v="3"/>
    <d v="2014-06-16T00:00:00"/>
    <s v="Standard Class"/>
    <s v="CM-12445"/>
    <s v="Chuck Magee"/>
    <x v="0"/>
    <s v="United States"/>
    <x v="8"/>
    <s v="California"/>
    <n v="94122"/>
    <x v="1"/>
    <s v="OFF-SU-10001225"/>
    <x v="1"/>
    <x v="14"/>
    <s v="Staple remover"/>
    <x v="348"/>
    <n v="2"/>
    <n v="0"/>
    <n v="0.1472"/>
    <n v="6"/>
    <n v="2"/>
    <x v="2"/>
    <s v="Jun"/>
    <s v="2014-06"/>
  </r>
  <r>
    <n v="862"/>
    <s v="CA-2014-133851"/>
    <x v="3"/>
    <d v="2014-06-16T00:00:00"/>
    <s v="Standard Class"/>
    <s v="CM-12445"/>
    <s v="Chuck Magee"/>
    <x v="0"/>
    <s v="United States"/>
    <x v="8"/>
    <s v="California"/>
    <n v="94122"/>
    <x v="1"/>
    <s v="OFF-AR-10003752"/>
    <x v="1"/>
    <x v="6"/>
    <s v="Deluxe Chalkboard Eraser Cleaner"/>
    <x v="789"/>
    <n v="2"/>
    <n v="0"/>
    <n v="10.625999999999999"/>
    <n v="6"/>
    <n v="2"/>
    <x v="2"/>
    <s v="Jun"/>
    <s v="2014-06"/>
  </r>
  <r>
    <n v="863"/>
    <s v="CA-2016-134474"/>
    <x v="319"/>
    <d v="2016-01-07T00:00:00"/>
    <s v="Second Class"/>
    <s v="AJ-10795"/>
    <s v="Anthony Johnson"/>
    <x v="1"/>
    <s v="United States"/>
    <x v="108"/>
    <s v="Florida"/>
    <n v="32216"/>
    <x v="0"/>
    <s v="TEC-AC-10001714"/>
    <x v="2"/>
    <x v="11"/>
    <s v="Logitech MX Performance Wireless Mouse"/>
    <x v="790"/>
    <n v="6"/>
    <n v="0.2"/>
    <n v="40.687800000000003"/>
    <n v="1"/>
    <n v="1"/>
    <x v="0"/>
    <s v="Jan"/>
    <s v="2016-01"/>
  </r>
  <r>
    <n v="864"/>
    <s v="CA-2016-134474"/>
    <x v="319"/>
    <d v="2016-01-07T00:00:00"/>
    <s v="Second Class"/>
    <s v="AJ-10795"/>
    <s v="Anthony Johnson"/>
    <x v="1"/>
    <s v="United States"/>
    <x v="108"/>
    <s v="Florida"/>
    <n v="32216"/>
    <x v="0"/>
    <s v="OFF-AR-10003958"/>
    <x v="1"/>
    <x v="6"/>
    <s v="Newell 337"/>
    <x v="791"/>
    <n v="2"/>
    <n v="0.2"/>
    <n v="0.59040000000000004"/>
    <n v="1"/>
    <n v="1"/>
    <x v="0"/>
    <s v="Jan"/>
    <s v="2016-01"/>
  </r>
  <r>
    <n v="865"/>
    <s v="CA-2016-134474"/>
    <x v="319"/>
    <d v="2016-01-07T00:00:00"/>
    <s v="Second Class"/>
    <s v="AJ-10795"/>
    <s v="Anthony Johnson"/>
    <x v="1"/>
    <s v="United States"/>
    <x v="108"/>
    <s v="Florida"/>
    <n v="32216"/>
    <x v="0"/>
    <s v="TEC-PH-10002923"/>
    <x v="2"/>
    <x v="7"/>
    <s v="Logitech B530 USB Headset - headset - Full size, Binaural"/>
    <x v="792"/>
    <n v="2"/>
    <n v="0.2"/>
    <n v="5.1786000000000003"/>
    <n v="1"/>
    <n v="1"/>
    <x v="0"/>
    <s v="Jan"/>
    <s v="2016-01"/>
  </r>
  <r>
    <n v="866"/>
    <s v="CA-2014-149020"/>
    <x v="320"/>
    <d v="2014-01-15T00:00:00"/>
    <s v="Standard Class"/>
    <s v="AJ-10780"/>
    <s v="Anthony Jacobs"/>
    <x v="1"/>
    <s v="United States"/>
    <x v="24"/>
    <s v="Virginia"/>
    <n v="22153"/>
    <x v="0"/>
    <s v="OFF-LA-10004272"/>
    <x v="1"/>
    <x v="2"/>
    <s v="Avery 482"/>
    <x v="793"/>
    <n v="1"/>
    <n v="0"/>
    <n v="1.3583000000000001"/>
    <n v="1"/>
    <n v="1"/>
    <x v="2"/>
    <s v="Jan"/>
    <s v="2014-01"/>
  </r>
  <r>
    <n v="867"/>
    <s v="CA-2014-149020"/>
    <x v="320"/>
    <d v="2014-01-15T00:00:00"/>
    <s v="Standard Class"/>
    <s v="AJ-10780"/>
    <s v="Anthony Jacobs"/>
    <x v="1"/>
    <s v="United States"/>
    <x v="24"/>
    <s v="Virginia"/>
    <n v="22153"/>
    <x v="0"/>
    <s v="FUR-FU-10000965"/>
    <x v="0"/>
    <x v="5"/>
    <s v="Howard Miller 11-1/2&quot; Diameter Ridgewood Wall Clock"/>
    <x v="794"/>
    <n v="1"/>
    <n v="0"/>
    <n v="21.295400000000001"/>
    <n v="1"/>
    <n v="1"/>
    <x v="2"/>
    <s v="Jan"/>
    <s v="2014-01"/>
  </r>
  <r>
    <n v="868"/>
    <s v="CA-2016-134362"/>
    <x v="321"/>
    <d v="2016-10-02T00:00:00"/>
    <s v="First Class"/>
    <s v="LS-16945"/>
    <s v="Linda Southworth"/>
    <x v="1"/>
    <s v="United States"/>
    <x v="10"/>
    <s v="Pennsylvania"/>
    <n v="19140"/>
    <x v="3"/>
    <s v="OFF-LA-10004853"/>
    <x v="1"/>
    <x v="2"/>
    <s v="Avery 483"/>
    <x v="795"/>
    <n v="4"/>
    <n v="0.2"/>
    <n v="5.1791999999999998"/>
    <n v="9"/>
    <n v="3"/>
    <x v="0"/>
    <s v="Sep"/>
    <s v="2016-09"/>
  </r>
  <r>
    <n v="869"/>
    <s v="CA-2014-136742"/>
    <x v="322"/>
    <d v="2014-04-10T00:00:00"/>
    <s v="Standard Class"/>
    <s v="GP-14740"/>
    <s v="Guy Phonely"/>
    <x v="1"/>
    <s v="United States"/>
    <x v="152"/>
    <s v="Pennsylvania"/>
    <n v="17602"/>
    <x v="3"/>
    <s v="OFF-BI-10003719"/>
    <x v="1"/>
    <x v="8"/>
    <s v="Large Capacity Hanging Post Binders"/>
    <x v="796"/>
    <n v="6"/>
    <n v="0.7"/>
    <n v="-35.927999999999997"/>
    <n v="4"/>
    <n v="2"/>
    <x v="2"/>
    <s v="Apr"/>
    <s v="2014-04"/>
  </r>
  <r>
    <n v="870"/>
    <s v="CA-2016-158099"/>
    <x v="323"/>
    <d v="2016-09-05T00:00:00"/>
    <s v="First Class"/>
    <s v="PK-18910"/>
    <s v="Paul Knutson"/>
    <x v="2"/>
    <s v="United States"/>
    <x v="10"/>
    <s v="Pennsylvania"/>
    <n v="19143"/>
    <x v="3"/>
    <s v="OFF-BI-10000545"/>
    <x v="1"/>
    <x v="8"/>
    <s v="GBC Ibimaster 500 Manual ProClick Binding System"/>
    <x v="797"/>
    <n v="5"/>
    <n v="0.7"/>
    <n v="-760.98"/>
    <n v="9"/>
    <n v="3"/>
    <x v="0"/>
    <s v="Sep"/>
    <s v="2016-09"/>
  </r>
  <r>
    <n v="871"/>
    <s v="CA-2016-158099"/>
    <x v="323"/>
    <d v="2016-09-05T00:00:00"/>
    <s v="First Class"/>
    <s v="PK-18910"/>
    <s v="Paul Knutson"/>
    <x v="2"/>
    <s v="United States"/>
    <x v="10"/>
    <s v="Pennsylvania"/>
    <n v="19143"/>
    <x v="3"/>
    <s v="TEC-PH-10002496"/>
    <x v="2"/>
    <x v="7"/>
    <s v="Cisco SPA301"/>
    <x v="798"/>
    <n v="3"/>
    <n v="0.4"/>
    <n v="-46.796999999999997"/>
    <n v="9"/>
    <n v="3"/>
    <x v="0"/>
    <s v="Sep"/>
    <s v="2016-09"/>
  </r>
  <r>
    <n v="872"/>
    <s v="CA-2015-131128"/>
    <x v="324"/>
    <d v="2015-10-20T00:00:00"/>
    <s v="First Class"/>
    <s v="TB-21520"/>
    <s v="Tracy Blumstein"/>
    <x v="0"/>
    <s v="United States"/>
    <x v="3"/>
    <s v="New Hampshire"/>
    <n v="3301"/>
    <x v="3"/>
    <s v="OFF-PA-10003591"/>
    <x v="1"/>
    <x v="10"/>
    <s v="Southworth 100% Cotton The Best Paper"/>
    <x v="799"/>
    <n v="3"/>
    <n v="0"/>
    <n v="17.22"/>
    <n v="10"/>
    <n v="4"/>
    <x v="1"/>
    <s v="Oct"/>
    <s v="2015-10"/>
  </r>
  <r>
    <n v="873"/>
    <s v="CA-2014-148488"/>
    <x v="325"/>
    <d v="2014-12-15T00:00:00"/>
    <s v="Standard Class"/>
    <s v="SM-20005"/>
    <s v="Sally Matthias"/>
    <x v="0"/>
    <s v="United States"/>
    <x v="20"/>
    <s v="New York"/>
    <n v="10009"/>
    <x v="3"/>
    <s v="OFF-PA-10004470"/>
    <x v="1"/>
    <x v="10"/>
    <s v="Adams Write n' Stick Phone Message Book, 11&quot; X 5 1/4&quot;, 200 Messages"/>
    <x v="710"/>
    <n v="2"/>
    <n v="0"/>
    <n v="5.2256"/>
    <n v="12"/>
    <n v="4"/>
    <x v="2"/>
    <s v="Dec"/>
    <s v="2014-12"/>
  </r>
  <r>
    <n v="874"/>
    <s v="CA-2014-148488"/>
    <x v="325"/>
    <d v="2014-12-15T00:00:00"/>
    <s v="Standard Class"/>
    <s v="SM-20005"/>
    <s v="Sally Matthias"/>
    <x v="0"/>
    <s v="United States"/>
    <x v="20"/>
    <s v="New York"/>
    <n v="10009"/>
    <x v="3"/>
    <s v="OFF-BI-10000315"/>
    <x v="1"/>
    <x v="8"/>
    <s v="Poly Designer Cover &amp; Back"/>
    <x v="800"/>
    <n v="7"/>
    <n v="0.2"/>
    <n v="37.220399999999998"/>
    <n v="12"/>
    <n v="4"/>
    <x v="2"/>
    <s v="Dec"/>
    <s v="2014-12"/>
  </r>
  <r>
    <n v="875"/>
    <s v="CA-2017-114636"/>
    <x v="326"/>
    <d v="2017-08-29T00:00:00"/>
    <s v="Standard Class"/>
    <s v="GA-14725"/>
    <s v="Guy Armstrong"/>
    <x v="0"/>
    <s v="United States"/>
    <x v="35"/>
    <s v="North Carolina"/>
    <n v="28205"/>
    <x v="0"/>
    <s v="OFF-PA-10001790"/>
    <x v="1"/>
    <x v="10"/>
    <s v="Xerox 1910"/>
    <x v="801"/>
    <n v="5"/>
    <n v="0.2"/>
    <n v="67.256"/>
    <n v="8"/>
    <n v="3"/>
    <x v="3"/>
    <s v="Aug"/>
    <s v="2017-08"/>
  </r>
  <r>
    <n v="876"/>
    <s v="CA-2016-116736"/>
    <x v="327"/>
    <d v="2016-01-21T00:00:00"/>
    <s v="Standard Class"/>
    <s v="CC-12430"/>
    <s v="Chuck Clark"/>
    <x v="2"/>
    <s v="United States"/>
    <x v="3"/>
    <s v="New Hampshire"/>
    <n v="3301"/>
    <x v="3"/>
    <s v="FUR-FU-10004017"/>
    <x v="0"/>
    <x v="5"/>
    <s v="Tenex Contemporary Contur Chairmats for Low and Medium Pile Carpet, Computer, 39&quot; x 49&quot;"/>
    <x v="802"/>
    <n v="3"/>
    <n v="0"/>
    <n v="64.518000000000001"/>
    <n v="1"/>
    <n v="1"/>
    <x v="0"/>
    <s v="Jan"/>
    <s v="2016-01"/>
  </r>
  <r>
    <n v="877"/>
    <s v="CA-2016-116736"/>
    <x v="327"/>
    <d v="2016-01-21T00:00:00"/>
    <s v="Standard Class"/>
    <s v="CC-12430"/>
    <s v="Chuck Clark"/>
    <x v="2"/>
    <s v="United States"/>
    <x v="3"/>
    <s v="New Hampshire"/>
    <n v="3301"/>
    <x v="3"/>
    <s v="TEC-AC-10003628"/>
    <x v="2"/>
    <x v="11"/>
    <s v="Logitech 910-002974 M325 Wireless Mouse for Web Scrolling"/>
    <x v="803"/>
    <n v="1"/>
    <n v="0"/>
    <n v="13.195600000000001"/>
    <n v="1"/>
    <n v="1"/>
    <x v="0"/>
    <s v="Jan"/>
    <s v="2016-01"/>
  </r>
  <r>
    <n v="878"/>
    <s v="CA-2016-116736"/>
    <x v="327"/>
    <d v="2016-01-21T00:00:00"/>
    <s v="Standard Class"/>
    <s v="CC-12430"/>
    <s v="Chuck Clark"/>
    <x v="2"/>
    <s v="United States"/>
    <x v="3"/>
    <s v="New Hampshire"/>
    <n v="3301"/>
    <x v="3"/>
    <s v="TEC-AC-10002049"/>
    <x v="2"/>
    <x v="11"/>
    <s v="Logitech G19 Programmable Gaming Keyboard"/>
    <x v="804"/>
    <n v="3"/>
    <n v="0"/>
    <n v="66.954599999999999"/>
    <n v="1"/>
    <n v="1"/>
    <x v="0"/>
    <s v="Jan"/>
    <s v="2016-01"/>
  </r>
  <r>
    <n v="879"/>
    <s v="US-2014-158638"/>
    <x v="328"/>
    <d v="2014-09-21T00:00:00"/>
    <s v="Standard Class"/>
    <s v="AG-10765"/>
    <s v="Anthony Garverick"/>
    <x v="2"/>
    <s v="United States"/>
    <x v="10"/>
    <s v="Pennsylvania"/>
    <n v="19120"/>
    <x v="3"/>
    <s v="OFF-BI-10003712"/>
    <x v="1"/>
    <x v="8"/>
    <s v="Acco Pressboard Covers with Storage Hooks, 14 7/8&quot; x 11&quot;, Light Blue"/>
    <x v="805"/>
    <n v="4"/>
    <n v="0.7"/>
    <n v="-4.1243999999999996"/>
    <n v="9"/>
    <n v="3"/>
    <x v="2"/>
    <s v="Sep"/>
    <s v="2014-09"/>
  </r>
  <r>
    <n v="880"/>
    <s v="CA-2017-111689"/>
    <x v="329"/>
    <d v="2017-12-02T00:00:00"/>
    <s v="Second Class"/>
    <s v="HP-14815"/>
    <s v="Harold Pawlan"/>
    <x v="2"/>
    <s v="United States"/>
    <x v="20"/>
    <s v="New York"/>
    <n v="10024"/>
    <x v="3"/>
    <s v="OFF-BI-10003984"/>
    <x v="1"/>
    <x v="8"/>
    <s v="Lock-Up Easel 'Spel-Binder'"/>
    <x v="806"/>
    <n v="3"/>
    <n v="0.2"/>
    <n v="23.109300000000001"/>
    <n v="11"/>
    <n v="4"/>
    <x v="3"/>
    <s v="Nov"/>
    <s v="2017-11"/>
  </r>
  <r>
    <n v="881"/>
    <s v="CA-2017-111689"/>
    <x v="329"/>
    <d v="2017-12-02T00:00:00"/>
    <s v="Second Class"/>
    <s v="HP-14815"/>
    <s v="Harold Pawlan"/>
    <x v="2"/>
    <s v="United States"/>
    <x v="20"/>
    <s v="New York"/>
    <n v="10024"/>
    <x v="3"/>
    <s v="FUR-CH-10004287"/>
    <x v="0"/>
    <x v="1"/>
    <s v="SAFCO Arco Folding Chair"/>
    <x v="807"/>
    <n v="5"/>
    <n v="0.1"/>
    <n v="262.39"/>
    <n v="11"/>
    <n v="4"/>
    <x v="3"/>
    <s v="Nov"/>
    <s v="2017-11"/>
  </r>
  <r>
    <n v="882"/>
    <s v="CA-2015-129098"/>
    <x v="330"/>
    <d v="2015-10-13T00:00:00"/>
    <s v="Standard Class"/>
    <s v="DK-13090"/>
    <s v="Dave Kipp"/>
    <x v="0"/>
    <s v="United States"/>
    <x v="24"/>
    <s v="Virginia"/>
    <n v="22153"/>
    <x v="0"/>
    <s v="OFF-ST-10001321"/>
    <x v="1"/>
    <x v="4"/>
    <s v="Decoflex Hanging Personal Folder File, Blue"/>
    <x v="117"/>
    <n v="2"/>
    <n v="0"/>
    <n v="8.3268000000000004"/>
    <n v="10"/>
    <n v="4"/>
    <x v="1"/>
    <s v="Oct"/>
    <s v="2015-10"/>
  </r>
  <r>
    <n v="883"/>
    <s v="US-2017-123463"/>
    <x v="331"/>
    <d v="2017-12-23T00:00:00"/>
    <s v="Same Day"/>
    <s v="GZ-14470"/>
    <s v="Gary Zandusky"/>
    <x v="0"/>
    <s v="United States"/>
    <x v="8"/>
    <s v="California"/>
    <n v="94109"/>
    <x v="1"/>
    <s v="OFF-AR-10001118"/>
    <x v="1"/>
    <x v="6"/>
    <s v="Binney &amp; Smith Crayola Metallic Crayons, 16-Color Pack"/>
    <x v="808"/>
    <n v="4"/>
    <n v="0"/>
    <n v="5.9311999999999996"/>
    <n v="12"/>
    <n v="4"/>
    <x v="3"/>
    <s v="Dec"/>
    <s v="2017-12"/>
  </r>
  <r>
    <n v="884"/>
    <s v="CA-2016-165148"/>
    <x v="332"/>
    <d v="2016-10-24T00:00:00"/>
    <s v="First Class"/>
    <s v="PM-19135"/>
    <s v="Peter McVee"/>
    <x v="2"/>
    <s v="United States"/>
    <x v="66"/>
    <s v="Michigan"/>
    <n v="48227"/>
    <x v="2"/>
    <s v="FUR-FU-10000732"/>
    <x v="0"/>
    <x v="5"/>
    <s v="Eldon 200 Class Desk Accessories"/>
    <x v="809"/>
    <n v="5"/>
    <n v="0"/>
    <n v="10.048"/>
    <n v="10"/>
    <n v="4"/>
    <x v="0"/>
    <s v="Oct"/>
    <s v="2016-10"/>
  </r>
  <r>
    <n v="885"/>
    <s v="CA-2014-134061"/>
    <x v="333"/>
    <d v="2014-05-04T00:00:00"/>
    <s v="Standard Class"/>
    <s v="LL-16840"/>
    <s v="Lauren Leatherbury"/>
    <x v="0"/>
    <s v="United States"/>
    <x v="30"/>
    <s v="New York"/>
    <n v="14609"/>
    <x v="3"/>
    <s v="FUR-FU-10001424"/>
    <x v="0"/>
    <x v="5"/>
    <s v="Dax Clear Box Frame"/>
    <x v="45"/>
    <n v="2"/>
    <n v="0"/>
    <n v="5.9363999999999999"/>
    <n v="4"/>
    <n v="2"/>
    <x v="2"/>
    <s v="Apr"/>
    <s v="2014-04"/>
  </r>
  <r>
    <n v="886"/>
    <s v="CA-2015-143602"/>
    <x v="334"/>
    <d v="2015-04-28T00:00:00"/>
    <s v="Second Class"/>
    <s v="JS-15595"/>
    <s v="Jill Stevenson"/>
    <x v="1"/>
    <s v="United States"/>
    <x v="1"/>
    <s v="California"/>
    <n v="90045"/>
    <x v="1"/>
    <s v="OFF-BI-10002071"/>
    <x v="1"/>
    <x v="8"/>
    <s v="Fellowes Black Plastic Comb Bindings"/>
    <x v="810"/>
    <n v="3"/>
    <n v="0.2"/>
    <n v="4.5317999999999996"/>
    <n v="4"/>
    <n v="2"/>
    <x v="1"/>
    <s v="Apr"/>
    <s v="2015-04"/>
  </r>
  <r>
    <n v="887"/>
    <s v="CA-2017-115364"/>
    <x v="335"/>
    <d v="2017-07-02T00:00:00"/>
    <s v="Standard Class"/>
    <s v="OT-18730"/>
    <s v="Olvera Toch"/>
    <x v="0"/>
    <s v="United States"/>
    <x v="70"/>
    <s v="California"/>
    <n v="92105"/>
    <x v="1"/>
    <s v="OFF-ST-10002486"/>
    <x v="1"/>
    <x v="4"/>
    <s v="Eldon Shelf Savers Cubes and Bins"/>
    <x v="811"/>
    <n v="12"/>
    <n v="0"/>
    <n v="1.6752"/>
    <n v="6"/>
    <n v="2"/>
    <x v="3"/>
    <s v="Jun"/>
    <s v="2017-06"/>
  </r>
  <r>
    <n v="888"/>
    <s v="CA-2017-150707"/>
    <x v="336"/>
    <d v="2017-10-19T00:00:00"/>
    <s v="Standard Class"/>
    <s v="EL-13735"/>
    <s v="Ed Ludwig"/>
    <x v="2"/>
    <s v="United States"/>
    <x v="29"/>
    <s v="Maryland"/>
    <n v="21044"/>
    <x v="3"/>
    <s v="OFF-BI-10001078"/>
    <x v="1"/>
    <x v="8"/>
    <s v="Acco PRESSTEX Data Binder with Storage Hooks, Dark Blue, 14 7/8&quot; X 11&quot;"/>
    <x v="812"/>
    <n v="7"/>
    <n v="0"/>
    <n v="18.453399999999998"/>
    <n v="10"/>
    <n v="4"/>
    <x v="3"/>
    <s v="Oct"/>
    <s v="2017-10"/>
  </r>
  <r>
    <n v="889"/>
    <s v="CA-2014-104976"/>
    <x v="337"/>
    <d v="2014-12-16T00:00:00"/>
    <s v="Standard Class"/>
    <s v="CK-12760"/>
    <s v="Cyma Kinney"/>
    <x v="1"/>
    <s v="United States"/>
    <x v="8"/>
    <s v="California"/>
    <n v="94122"/>
    <x v="1"/>
    <s v="OFF-PA-10003845"/>
    <x v="1"/>
    <x v="10"/>
    <s v="Xerox 1987"/>
    <x v="813"/>
    <n v="6"/>
    <n v="0"/>
    <n v="16.993200000000002"/>
    <n v="12"/>
    <n v="4"/>
    <x v="2"/>
    <s v="Dec"/>
    <s v="2014-12"/>
  </r>
  <r>
    <n v="890"/>
    <s v="CA-2017-132934"/>
    <x v="308"/>
    <d v="2017-06-26T00:00:00"/>
    <s v="Standard Class"/>
    <s v="JE-15475"/>
    <s v="Jeremy Ellison"/>
    <x v="0"/>
    <s v="United States"/>
    <x v="106"/>
    <s v="New York"/>
    <n v="10801"/>
    <x v="3"/>
    <s v="TEC-AC-10000927"/>
    <x v="2"/>
    <x v="11"/>
    <s v="Anker Ultrathin Bluetooth Wireless Keyboard Aluminum Cover with Stand "/>
    <x v="179"/>
    <n v="5"/>
    <n v="0"/>
    <n v="14.994999999999999"/>
    <n v="6"/>
    <n v="2"/>
    <x v="3"/>
    <s v="Jun"/>
    <s v="2017-06"/>
  </r>
  <r>
    <n v="891"/>
    <s v="CA-2017-132934"/>
    <x v="308"/>
    <d v="2017-06-26T00:00:00"/>
    <s v="Standard Class"/>
    <s v="JE-15475"/>
    <s v="Jeremy Ellison"/>
    <x v="0"/>
    <s v="United States"/>
    <x v="106"/>
    <s v="New York"/>
    <n v="10801"/>
    <x v="3"/>
    <s v="OFF-BI-10001098"/>
    <x v="1"/>
    <x v="8"/>
    <s v="Acco D-Ring Binder w/DublLock"/>
    <x v="96"/>
    <n v="3"/>
    <n v="0.2"/>
    <n v="18.6006"/>
    <n v="6"/>
    <n v="2"/>
    <x v="3"/>
    <s v="Jun"/>
    <s v="2017-06"/>
  </r>
  <r>
    <n v="892"/>
    <s v="CA-2017-133256"/>
    <x v="335"/>
    <d v="2017-06-27T00:00:00"/>
    <s v="First Class"/>
    <s v="TH-21550"/>
    <s v="Tracy Hopkins"/>
    <x v="2"/>
    <s v="United States"/>
    <x v="66"/>
    <s v="Michigan"/>
    <n v="48227"/>
    <x v="2"/>
    <s v="OFF-PA-10001622"/>
    <x v="1"/>
    <x v="10"/>
    <s v="Ampad Poly Cover Wirebound Steno Book, 6&quot; x 9&quot; Assorted Colors, Gregg Ruled"/>
    <x v="814"/>
    <n v="1"/>
    <n v="0"/>
    <n v="2.0430000000000001"/>
    <n v="6"/>
    <n v="2"/>
    <x v="3"/>
    <s v="Jun"/>
    <s v="2017-06"/>
  </r>
  <r>
    <n v="893"/>
    <s v="CA-2017-133256"/>
    <x v="335"/>
    <d v="2017-06-27T00:00:00"/>
    <s v="First Class"/>
    <s v="TH-21550"/>
    <s v="Tracy Hopkins"/>
    <x v="2"/>
    <s v="United States"/>
    <x v="66"/>
    <s v="Michigan"/>
    <n v="48227"/>
    <x v="2"/>
    <s v="OFF-AR-10003158"/>
    <x v="1"/>
    <x v="6"/>
    <s v="Fluorescent Highlighters by Dixon"/>
    <x v="204"/>
    <n v="4"/>
    <n v="0"/>
    <n v="5.4127999999999998"/>
    <n v="6"/>
    <n v="2"/>
    <x v="3"/>
    <s v="Jun"/>
    <s v="2017-06"/>
  </r>
  <r>
    <n v="894"/>
    <s v="CA-2017-133256"/>
    <x v="335"/>
    <d v="2017-06-27T00:00:00"/>
    <s v="First Class"/>
    <s v="TH-21550"/>
    <s v="Tracy Hopkins"/>
    <x v="2"/>
    <s v="United States"/>
    <x v="66"/>
    <s v="Michigan"/>
    <n v="48227"/>
    <x v="2"/>
    <s v="TEC-PH-10002660"/>
    <x v="2"/>
    <x v="7"/>
    <s v="Nortel Networks T7316 E Nt8 B27"/>
    <x v="815"/>
    <n v="8"/>
    <n v="0"/>
    <n v="135.97999999999999"/>
    <n v="6"/>
    <n v="2"/>
    <x v="3"/>
    <s v="Jun"/>
    <s v="2017-06"/>
  </r>
  <r>
    <n v="895"/>
    <s v="CA-2016-105494"/>
    <x v="338"/>
    <d v="2016-11-12T00:00:00"/>
    <s v="First Class"/>
    <s v="PC-18745"/>
    <s v="Pamela Coakley"/>
    <x v="1"/>
    <s v="United States"/>
    <x v="8"/>
    <s v="California"/>
    <n v="94122"/>
    <x v="1"/>
    <s v="OFF-ST-10002205"/>
    <x v="1"/>
    <x v="4"/>
    <s v="File Shuttle I and Handi-File"/>
    <x v="816"/>
    <n v="7"/>
    <n v="0"/>
    <n v="42.071399999999997"/>
    <n v="11"/>
    <n v="4"/>
    <x v="0"/>
    <s v="Nov"/>
    <s v="2016-11"/>
  </r>
  <r>
    <n v="896"/>
    <s v="CA-2016-105494"/>
    <x v="338"/>
    <d v="2016-11-12T00:00:00"/>
    <s v="First Class"/>
    <s v="PC-18745"/>
    <s v="Pamela Coakley"/>
    <x v="1"/>
    <s v="United States"/>
    <x v="8"/>
    <s v="California"/>
    <n v="94122"/>
    <x v="1"/>
    <s v="OFF-BI-10003364"/>
    <x v="1"/>
    <x v="8"/>
    <s v="Binding Machine Supplies"/>
    <x v="817"/>
    <n v="3"/>
    <n v="0.2"/>
    <n v="24.502800000000001"/>
    <n v="11"/>
    <n v="4"/>
    <x v="0"/>
    <s v="Nov"/>
    <s v="2016-11"/>
  </r>
  <r>
    <n v="897"/>
    <s v="CA-2016-140634"/>
    <x v="339"/>
    <d v="2016-10-06T00:00:00"/>
    <s v="Second Class"/>
    <s v="HL-15040"/>
    <s v="Hunter Lopez"/>
    <x v="0"/>
    <s v="United States"/>
    <x v="12"/>
    <s v="Texas"/>
    <n v="77095"/>
    <x v="2"/>
    <s v="OFF-EN-10001099"/>
    <x v="1"/>
    <x v="12"/>
    <s v="Staple envelope"/>
    <x v="818"/>
    <n v="2"/>
    <n v="0.2"/>
    <n v="5.0856000000000003"/>
    <n v="10"/>
    <n v="4"/>
    <x v="0"/>
    <s v="Oct"/>
    <s v="2016-10"/>
  </r>
  <r>
    <n v="898"/>
    <s v="CA-2014-144407"/>
    <x v="340"/>
    <d v="2014-09-15T00:00:00"/>
    <s v="Standard Class"/>
    <s v="MS-17365"/>
    <s v="Maribeth Schnelling"/>
    <x v="0"/>
    <s v="United States"/>
    <x v="66"/>
    <s v="Michigan"/>
    <n v="48227"/>
    <x v="2"/>
    <s v="OFF-LA-10003923"/>
    <x v="1"/>
    <x v="2"/>
    <s v="Alphabetical Labels for Top Tab Filing"/>
    <x v="819"/>
    <n v="7"/>
    <n v="0"/>
    <n v="51.8"/>
    <n v="9"/>
    <n v="3"/>
    <x v="2"/>
    <s v="Sep"/>
    <s v="2014-09"/>
  </r>
  <r>
    <n v="899"/>
    <s v="CA-2017-160983"/>
    <x v="341"/>
    <d v="2017-10-31T00:00:00"/>
    <s v="Second Class"/>
    <s v="GB-14530"/>
    <s v="George Bell"/>
    <x v="1"/>
    <s v="United States"/>
    <x v="109"/>
    <s v="New York"/>
    <n v="13021"/>
    <x v="3"/>
    <s v="OFF-PA-10002250"/>
    <x v="1"/>
    <x v="10"/>
    <s v="Things To Do Today Pad"/>
    <x v="820"/>
    <n v="8"/>
    <n v="0"/>
    <n v="22.540800000000001"/>
    <n v="10"/>
    <n v="4"/>
    <x v="3"/>
    <s v="Oct"/>
    <s v="2017-10"/>
  </r>
  <r>
    <n v="900"/>
    <s v="US-2016-114622"/>
    <x v="342"/>
    <d v="2016-04-12T00:00:00"/>
    <s v="First Class"/>
    <s v="JR-16210"/>
    <s v="Justin Ritter"/>
    <x v="1"/>
    <s v="United States"/>
    <x v="24"/>
    <s v="Ohio"/>
    <n v="45503"/>
    <x v="3"/>
    <s v="OFF-BI-10004716"/>
    <x v="1"/>
    <x v="8"/>
    <s v="Wilson Jones Hanging Recycled Pressboard Data Binders"/>
    <x v="821"/>
    <n v="2"/>
    <n v="0.7"/>
    <n v="-6.5296000000000003"/>
    <n v="4"/>
    <n v="2"/>
    <x v="0"/>
    <s v="Apr"/>
    <s v="2016-04"/>
  </r>
  <r>
    <n v="901"/>
    <s v="CA-2017-150959"/>
    <x v="343"/>
    <d v="2017-11-13T00:00:00"/>
    <s v="First Class"/>
    <s v="TD-20995"/>
    <s v="Tamara Dahlen"/>
    <x v="0"/>
    <s v="United States"/>
    <x v="164"/>
    <s v="Texas"/>
    <n v="75043"/>
    <x v="2"/>
    <s v="OFF-LA-10001045"/>
    <x v="1"/>
    <x v="2"/>
    <s v="Permanent Self-Adhesive File Folder Labels for Typewriters by Universal"/>
    <x v="822"/>
    <n v="5"/>
    <n v="0.2"/>
    <n v="3.3929999999999998"/>
    <n v="11"/>
    <n v="4"/>
    <x v="3"/>
    <s v="Nov"/>
    <s v="2017-11"/>
  </r>
  <r>
    <n v="902"/>
    <s v="CA-2017-150959"/>
    <x v="343"/>
    <d v="2017-11-13T00:00:00"/>
    <s v="First Class"/>
    <s v="TD-20995"/>
    <s v="Tamara Dahlen"/>
    <x v="0"/>
    <s v="United States"/>
    <x v="164"/>
    <s v="Texas"/>
    <n v="75043"/>
    <x v="2"/>
    <s v="OFF-BI-10001510"/>
    <x v="1"/>
    <x v="8"/>
    <s v="Deluxe Heavy-Duty Vinyl Round Ring Binder"/>
    <x v="823"/>
    <n v="4"/>
    <n v="0.8"/>
    <n v="-32.088000000000001"/>
    <n v="11"/>
    <n v="4"/>
    <x v="3"/>
    <s v="Nov"/>
    <s v="2017-11"/>
  </r>
  <r>
    <n v="903"/>
    <s v="CA-2017-132353"/>
    <x v="175"/>
    <d v="2017-09-17T00:00:00"/>
    <s v="First Class"/>
    <s v="DB-13060"/>
    <s v="Dave Brooks"/>
    <x v="0"/>
    <s v="United States"/>
    <x v="22"/>
    <s v="Illinois"/>
    <n v="60653"/>
    <x v="2"/>
    <s v="TEC-PH-10004536"/>
    <x v="2"/>
    <x v="7"/>
    <s v="Avaya 5420 Digital phone"/>
    <x v="824"/>
    <n v="3"/>
    <n v="0.2"/>
    <n v="20.2485"/>
    <n v="9"/>
    <n v="3"/>
    <x v="3"/>
    <s v="Sep"/>
    <s v="2017-09"/>
  </r>
  <r>
    <n v="904"/>
    <s v="CA-2016-130477"/>
    <x v="143"/>
    <d v="2016-04-12T00:00:00"/>
    <s v="Standard Class"/>
    <s v="LC-17140"/>
    <s v="Logan Currie"/>
    <x v="0"/>
    <s v="United States"/>
    <x v="1"/>
    <s v="California"/>
    <n v="90032"/>
    <x v="1"/>
    <s v="OFF-PA-10002947"/>
    <x v="1"/>
    <x v="10"/>
    <s v="Xerox 1923"/>
    <x v="130"/>
    <n v="3"/>
    <n v="0"/>
    <n v="9.6191999999999993"/>
    <n v="4"/>
    <n v="2"/>
    <x v="0"/>
    <s v="Apr"/>
    <s v="2016-04"/>
  </r>
  <r>
    <n v="905"/>
    <s v="CA-2016-130477"/>
    <x v="143"/>
    <d v="2016-04-12T00:00:00"/>
    <s v="Standard Class"/>
    <s v="LC-17140"/>
    <s v="Logan Currie"/>
    <x v="0"/>
    <s v="United States"/>
    <x v="1"/>
    <s v="California"/>
    <n v="90032"/>
    <x v="1"/>
    <s v="OFF-ST-10002583"/>
    <x v="1"/>
    <x v="4"/>
    <s v="Fellowes Neat Ideas Storage Cubes"/>
    <x v="643"/>
    <n v="2"/>
    <n v="0"/>
    <n v="2.5983999999999998"/>
    <n v="4"/>
    <n v="2"/>
    <x v="0"/>
    <s v="Apr"/>
    <s v="2016-04"/>
  </r>
  <r>
    <n v="906"/>
    <s v="CA-2016-130477"/>
    <x v="143"/>
    <d v="2016-04-12T00:00:00"/>
    <s v="Standard Class"/>
    <s v="LC-17140"/>
    <s v="Logan Currie"/>
    <x v="0"/>
    <s v="United States"/>
    <x v="1"/>
    <s v="California"/>
    <n v="90032"/>
    <x v="1"/>
    <s v="OFF-PA-10000019"/>
    <x v="1"/>
    <x v="10"/>
    <s v="Xerox 1931"/>
    <x v="91"/>
    <n v="2"/>
    <n v="0"/>
    <n v="6.2207999999999997"/>
    <n v="4"/>
    <n v="2"/>
    <x v="0"/>
    <s v="Apr"/>
    <s v="2016-04"/>
  </r>
  <r>
    <n v="907"/>
    <s v="CA-2017-143259"/>
    <x v="247"/>
    <d v="2018-01-03T00:00:00"/>
    <s v="Standard Class"/>
    <s v="PO-18865"/>
    <s v="Patrick O'Donnell"/>
    <x v="0"/>
    <s v="United States"/>
    <x v="20"/>
    <s v="New York"/>
    <n v="10009"/>
    <x v="3"/>
    <s v="FUR-BO-10003441"/>
    <x v="0"/>
    <x v="0"/>
    <s v="Bush Westfield Collection Bookcases, Fully Assembled"/>
    <x v="825"/>
    <n v="4"/>
    <n v="0.2"/>
    <n v="12.117599999999999"/>
    <n v="12"/>
    <n v="4"/>
    <x v="3"/>
    <s v="Dec"/>
    <s v="2017-12"/>
  </r>
  <r>
    <n v="908"/>
    <s v="CA-2017-143259"/>
    <x v="247"/>
    <d v="2018-01-03T00:00:00"/>
    <s v="Standard Class"/>
    <s v="PO-18865"/>
    <s v="Patrick O'Donnell"/>
    <x v="0"/>
    <s v="United States"/>
    <x v="20"/>
    <s v="New York"/>
    <n v="10009"/>
    <x v="3"/>
    <s v="TEC-PH-10004774"/>
    <x v="2"/>
    <x v="7"/>
    <s v="Gear Head AU3700S Headset"/>
    <x v="826"/>
    <n v="7"/>
    <n v="0"/>
    <n v="2.7279"/>
    <n v="12"/>
    <n v="4"/>
    <x v="3"/>
    <s v="Dec"/>
    <s v="2017-12"/>
  </r>
  <r>
    <n v="909"/>
    <s v="CA-2017-143259"/>
    <x v="247"/>
    <d v="2018-01-03T00:00:00"/>
    <s v="Standard Class"/>
    <s v="PO-18865"/>
    <s v="Patrick O'Donnell"/>
    <x v="0"/>
    <s v="United States"/>
    <x v="20"/>
    <s v="New York"/>
    <n v="10009"/>
    <x v="3"/>
    <s v="OFF-BI-10003684"/>
    <x v="1"/>
    <x v="8"/>
    <s v="Wilson Jones Legal Size Ring Binders"/>
    <x v="827"/>
    <n v="3"/>
    <n v="0.2"/>
    <n v="19.791"/>
    <n v="12"/>
    <n v="4"/>
    <x v="3"/>
    <s v="Dec"/>
    <s v="2017-12"/>
  </r>
  <r>
    <n v="910"/>
    <s v="CA-2017-137596"/>
    <x v="264"/>
    <d v="2017-09-07T00:00:00"/>
    <s v="Standard Class"/>
    <s v="BE-11335"/>
    <s v="Bill Eplett"/>
    <x v="2"/>
    <s v="United States"/>
    <x v="25"/>
    <s v="Michigan"/>
    <n v="49201"/>
    <x v="2"/>
    <s v="TEC-PH-10001494"/>
    <x v="2"/>
    <x v="7"/>
    <s v="Polycom CX600 IP Phone VoIP phone"/>
    <x v="828"/>
    <n v="4"/>
    <n v="0"/>
    <n v="323.94600000000003"/>
    <n v="9"/>
    <n v="3"/>
    <x v="3"/>
    <s v="Sep"/>
    <s v="2017-09"/>
  </r>
  <r>
    <n v="911"/>
    <s v="CA-2017-137596"/>
    <x v="264"/>
    <d v="2017-09-07T00:00:00"/>
    <s v="Standard Class"/>
    <s v="BE-11335"/>
    <s v="Bill Eplett"/>
    <x v="2"/>
    <s v="United States"/>
    <x v="25"/>
    <s v="Michigan"/>
    <n v="49201"/>
    <x v="2"/>
    <s v="TEC-AC-10004666"/>
    <x v="2"/>
    <x v="11"/>
    <s v="Maxell iVDR EX 500GB Cartridge"/>
    <x v="829"/>
    <n v="7"/>
    <n v="0"/>
    <n v="829.37540000000001"/>
    <n v="9"/>
    <n v="3"/>
    <x v="3"/>
    <s v="Sep"/>
    <s v="2017-09"/>
  </r>
  <r>
    <n v="912"/>
    <s v="CA-2017-137596"/>
    <x v="264"/>
    <d v="2017-09-07T00:00:00"/>
    <s v="Standard Class"/>
    <s v="BE-11335"/>
    <s v="Bill Eplett"/>
    <x v="2"/>
    <s v="United States"/>
    <x v="25"/>
    <s v="Michigan"/>
    <n v="49201"/>
    <x v="2"/>
    <s v="OFF-ST-10003816"/>
    <x v="1"/>
    <x v="4"/>
    <s v="Fellowes High-Stak Drawer Files"/>
    <x v="830"/>
    <n v="2"/>
    <n v="0"/>
    <n v="81.047399999999996"/>
    <n v="9"/>
    <n v="3"/>
    <x v="3"/>
    <s v="Sep"/>
    <s v="2017-09"/>
  </r>
  <r>
    <n v="913"/>
    <s v="CA-2015-133627"/>
    <x v="70"/>
    <d v="2015-06-07T00:00:00"/>
    <s v="Standard Class"/>
    <s v="SC-20050"/>
    <s v="Sample Company A"/>
    <x v="2"/>
    <s v="United States"/>
    <x v="165"/>
    <s v="Connecticut"/>
    <n v="6360"/>
    <x v="3"/>
    <s v="FUR-FU-10001935"/>
    <x v="0"/>
    <x v="5"/>
    <s v="3M Hangers With Command Adhesive"/>
    <x v="496"/>
    <n v="6"/>
    <n v="0"/>
    <n v="9.1020000000000003"/>
    <n v="5"/>
    <n v="2"/>
    <x v="1"/>
    <s v="May"/>
    <s v="2015-05"/>
  </r>
  <r>
    <n v="914"/>
    <s v="CA-2017-102519"/>
    <x v="344"/>
    <d v="2017-11-29T00:00:00"/>
    <s v="First Class"/>
    <s v="BM-11650"/>
    <s v="Brian Moss"/>
    <x v="1"/>
    <s v="United States"/>
    <x v="158"/>
    <s v="Wisconsin"/>
    <n v="53209"/>
    <x v="2"/>
    <s v="FUR-FU-10004091"/>
    <x v="0"/>
    <x v="5"/>
    <s v="Howard Miller 13&quot; Diameter Goldtone Round Wall Clock"/>
    <x v="831"/>
    <n v="1"/>
    <n v="0"/>
    <n v="19.2454"/>
    <n v="11"/>
    <n v="4"/>
    <x v="3"/>
    <s v="Nov"/>
    <s v="2017-11"/>
  </r>
  <r>
    <n v="915"/>
    <s v="CA-2017-102519"/>
    <x v="344"/>
    <d v="2017-11-29T00:00:00"/>
    <s v="First Class"/>
    <s v="BM-11650"/>
    <s v="Brian Moss"/>
    <x v="1"/>
    <s v="United States"/>
    <x v="158"/>
    <s v="Wisconsin"/>
    <n v="53209"/>
    <x v="2"/>
    <s v="TEC-AC-10001772"/>
    <x v="2"/>
    <x v="11"/>
    <s v="Memorex Mini Travel Drive 16 GB USB 2.0 Flash Drive"/>
    <x v="832"/>
    <n v="9"/>
    <n v="0"/>
    <n v="56.054699999999997"/>
    <n v="11"/>
    <n v="4"/>
    <x v="3"/>
    <s v="Nov"/>
    <s v="2017-11"/>
  </r>
  <r>
    <n v="916"/>
    <s v="US-2014-141215"/>
    <x v="345"/>
    <d v="2014-06-21T00:00:00"/>
    <s v="Standard Class"/>
    <s v="KL-16555"/>
    <s v="Kelly Lampkin"/>
    <x v="1"/>
    <s v="United States"/>
    <x v="52"/>
    <s v="Texas"/>
    <n v="78207"/>
    <x v="2"/>
    <s v="FUR-TA-10001520"/>
    <x v="0"/>
    <x v="3"/>
    <s v="Lesro Sheffield Collection Coffee Table, End Table, Center Table, Corner Table"/>
    <x v="833"/>
    <n v="2"/>
    <n v="0.3"/>
    <n v="-18.5562"/>
    <n v="6"/>
    <n v="2"/>
    <x v="2"/>
    <s v="Jun"/>
    <s v="2014-06"/>
  </r>
  <r>
    <n v="917"/>
    <s v="US-2014-141215"/>
    <x v="345"/>
    <d v="2014-06-21T00:00:00"/>
    <s v="Standard Class"/>
    <s v="KL-16555"/>
    <s v="Kelly Lampkin"/>
    <x v="1"/>
    <s v="United States"/>
    <x v="52"/>
    <s v="Texas"/>
    <n v="78207"/>
    <x v="2"/>
    <s v="FUR-CH-10003379"/>
    <x v="0"/>
    <x v="1"/>
    <s v="Global Commerce Series High-Back Swivel/Tilt Chairs"/>
    <x v="834"/>
    <n v="4"/>
    <n v="0.3"/>
    <n v="-56.996000000000002"/>
    <n v="6"/>
    <n v="2"/>
    <x v="2"/>
    <s v="Jun"/>
    <s v="2014-06"/>
  </r>
  <r>
    <n v="918"/>
    <s v="US-2014-141215"/>
    <x v="345"/>
    <d v="2014-06-21T00:00:00"/>
    <s v="Standard Class"/>
    <s v="KL-16555"/>
    <s v="Kelly Lampkin"/>
    <x v="1"/>
    <s v="United States"/>
    <x v="52"/>
    <s v="Texas"/>
    <n v="78207"/>
    <x v="2"/>
    <s v="OFF-BI-10002706"/>
    <x v="1"/>
    <x v="8"/>
    <s v="Avery Premier Heavy-Duty Binder with Round Locking Rings"/>
    <x v="835"/>
    <n v="3"/>
    <n v="0.8"/>
    <n v="-14.5656"/>
    <n v="6"/>
    <n v="2"/>
    <x v="2"/>
    <s v="Jun"/>
    <s v="2014-06"/>
  </r>
  <r>
    <n v="919"/>
    <s v="CA-2016-165218"/>
    <x v="346"/>
    <d v="2016-03-11T00:00:00"/>
    <s v="Standard Class"/>
    <s v="RW-19630"/>
    <s v="Rob Williams"/>
    <x v="1"/>
    <s v="United States"/>
    <x v="61"/>
    <s v="Texas"/>
    <n v="75220"/>
    <x v="2"/>
    <s v="OFF-EN-10000056"/>
    <x v="1"/>
    <x v="12"/>
    <s v="Cameo Buff Policy Envelopes"/>
    <x v="836"/>
    <n v="3"/>
    <n v="0.2"/>
    <n v="50.406300000000002"/>
    <n v="3"/>
    <n v="1"/>
    <x v="0"/>
    <s v="Mar"/>
    <s v="2016-03"/>
  </r>
  <r>
    <n v="920"/>
    <s v="CA-2016-165218"/>
    <x v="346"/>
    <d v="2016-03-11T00:00:00"/>
    <s v="Standard Class"/>
    <s v="RW-19630"/>
    <s v="Rob Williams"/>
    <x v="1"/>
    <s v="United States"/>
    <x v="61"/>
    <s v="Texas"/>
    <n v="75220"/>
    <x v="2"/>
    <s v="OFF-ST-10001558"/>
    <x v="1"/>
    <x v="4"/>
    <s v="Acco Perma 4000 Stacking Storage Drawers"/>
    <x v="837"/>
    <n v="1"/>
    <n v="0.2"/>
    <n v="-0.81200000000000006"/>
    <n v="3"/>
    <n v="1"/>
    <x v="0"/>
    <s v="Mar"/>
    <s v="2016-03"/>
  </r>
  <r>
    <n v="921"/>
    <s v="CA-2014-138296"/>
    <x v="29"/>
    <d v="2014-12-12T00:00:00"/>
    <s v="Standard Class"/>
    <s v="RC-19825"/>
    <s v="Roy Collins"/>
    <x v="0"/>
    <s v="United States"/>
    <x v="166"/>
    <s v="Virginia"/>
    <n v="22304"/>
    <x v="0"/>
    <s v="OFF-ST-10002444"/>
    <x v="1"/>
    <x v="4"/>
    <s v="Recycled Eldon Regeneration Jumbo File"/>
    <x v="332"/>
    <n v="2"/>
    <n v="0"/>
    <n v="6.8768000000000002"/>
    <n v="12"/>
    <n v="4"/>
    <x v="2"/>
    <s v="Dec"/>
    <s v="2014-12"/>
  </r>
  <r>
    <n v="922"/>
    <s v="CA-2015-111164"/>
    <x v="347"/>
    <d v="2015-04-15T00:00:00"/>
    <s v="Standard Class"/>
    <s v="SE-20110"/>
    <s v="Sanjit Engle"/>
    <x v="0"/>
    <s v="United States"/>
    <x v="20"/>
    <s v="New York"/>
    <n v="10009"/>
    <x v="3"/>
    <s v="TEC-AC-10002473"/>
    <x v="2"/>
    <x v="11"/>
    <s v="Maxell 4.7GB DVD-R"/>
    <x v="838"/>
    <n v="3"/>
    <n v="0"/>
    <n v="34.907400000000003"/>
    <n v="4"/>
    <n v="2"/>
    <x v="1"/>
    <s v="Apr"/>
    <s v="2015-04"/>
  </r>
  <r>
    <n v="923"/>
    <s v="CA-2015-111164"/>
    <x v="347"/>
    <d v="2015-04-15T00:00:00"/>
    <s v="Standard Class"/>
    <s v="SE-20110"/>
    <s v="Sanjit Engle"/>
    <x v="0"/>
    <s v="United States"/>
    <x v="20"/>
    <s v="New York"/>
    <n v="10009"/>
    <x v="3"/>
    <s v="TEC-PH-10004531"/>
    <x v="2"/>
    <x v="7"/>
    <s v="OtterBox Commuter Series Case - iPhone 5 &amp; 5s"/>
    <x v="839"/>
    <n v="1"/>
    <n v="0"/>
    <n v="10.555199999999999"/>
    <n v="4"/>
    <n v="2"/>
    <x v="1"/>
    <s v="Apr"/>
    <s v="2015-04"/>
  </r>
  <r>
    <n v="924"/>
    <s v="CA-2015-111164"/>
    <x v="347"/>
    <d v="2015-04-15T00:00:00"/>
    <s v="Standard Class"/>
    <s v="SE-20110"/>
    <s v="Sanjit Engle"/>
    <x v="0"/>
    <s v="United States"/>
    <x v="20"/>
    <s v="New York"/>
    <n v="10009"/>
    <x v="3"/>
    <s v="OFF-AP-10004487"/>
    <x v="1"/>
    <x v="9"/>
    <s v="Kensington 4 Outlet MasterPiece Compact Power Control Center"/>
    <x v="840"/>
    <n v="5"/>
    <n v="0"/>
    <n v="113.848"/>
    <n v="4"/>
    <n v="2"/>
    <x v="1"/>
    <s v="Apr"/>
    <s v="2015-04"/>
  </r>
  <r>
    <n v="925"/>
    <s v="CA-2016-149797"/>
    <x v="306"/>
    <d v="2016-09-20T00:00:00"/>
    <s v="Standard Class"/>
    <s v="AH-10075"/>
    <s v="Adam Hart"/>
    <x v="1"/>
    <s v="United States"/>
    <x v="20"/>
    <s v="New York"/>
    <n v="10011"/>
    <x v="3"/>
    <s v="OFF-BI-10003650"/>
    <x v="1"/>
    <x v="8"/>
    <s v="GBC DocuBind 300 Electric Binding Machine"/>
    <x v="841"/>
    <n v="2"/>
    <n v="0.2"/>
    <n v="294.54880000000003"/>
    <n v="9"/>
    <n v="3"/>
    <x v="0"/>
    <s v="Sep"/>
    <s v="2016-09"/>
  </r>
  <r>
    <n v="926"/>
    <s v="CA-2014-132962"/>
    <x v="103"/>
    <d v="2014-09-16T00:00:00"/>
    <s v="First Class"/>
    <s v="JM-15535"/>
    <s v="Jessica Myrick"/>
    <x v="0"/>
    <s v="United States"/>
    <x v="10"/>
    <s v="Pennsylvania"/>
    <n v="19143"/>
    <x v="3"/>
    <s v="OFF-PA-10003543"/>
    <x v="1"/>
    <x v="10"/>
    <s v="Xerox 1985"/>
    <x v="12"/>
    <n v="3"/>
    <n v="0.2"/>
    <n v="5.4432"/>
    <n v="9"/>
    <n v="3"/>
    <x v="2"/>
    <s v="Sep"/>
    <s v="2014-09"/>
  </r>
  <r>
    <n v="927"/>
    <s v="CA-2014-132962"/>
    <x v="103"/>
    <d v="2014-09-16T00:00:00"/>
    <s v="First Class"/>
    <s v="JM-15535"/>
    <s v="Jessica Myrick"/>
    <x v="0"/>
    <s v="United States"/>
    <x v="10"/>
    <s v="Pennsylvania"/>
    <n v="19143"/>
    <x v="3"/>
    <s v="TEC-AC-10004353"/>
    <x v="2"/>
    <x v="11"/>
    <s v="Hypercom P1300 Pinpad"/>
    <x v="842"/>
    <n v="5"/>
    <n v="0.2"/>
    <n v="53.55"/>
    <n v="9"/>
    <n v="3"/>
    <x v="2"/>
    <s v="Sep"/>
    <s v="2014-09"/>
  </r>
  <r>
    <n v="928"/>
    <s v="CA-2015-115091"/>
    <x v="348"/>
    <d v="2015-10-09T00:00:00"/>
    <s v="Standard Class"/>
    <s v="JJ-15760"/>
    <s v="Joel Jenkins"/>
    <x v="2"/>
    <s v="United States"/>
    <x v="24"/>
    <s v="Virginia"/>
    <n v="22153"/>
    <x v="0"/>
    <s v="OFF-AR-10000658"/>
    <x v="1"/>
    <x v="6"/>
    <s v="Newell 324"/>
    <x v="843"/>
    <n v="4"/>
    <n v="0"/>
    <n v="12.936"/>
    <n v="10"/>
    <n v="4"/>
    <x v="1"/>
    <s v="Oct"/>
    <s v="2015-10"/>
  </r>
  <r>
    <n v="929"/>
    <s v="CA-2015-115091"/>
    <x v="348"/>
    <d v="2015-10-09T00:00:00"/>
    <s v="Standard Class"/>
    <s v="JJ-15760"/>
    <s v="Joel Jenkins"/>
    <x v="2"/>
    <s v="United States"/>
    <x v="24"/>
    <s v="Virginia"/>
    <n v="22153"/>
    <x v="0"/>
    <s v="OFF-AP-10000696"/>
    <x v="1"/>
    <x v="9"/>
    <s v="Holmes Odor Grabber"/>
    <x v="844"/>
    <n v="2"/>
    <n v="0"/>
    <n v="9.5172000000000008"/>
    <n v="10"/>
    <n v="4"/>
    <x v="1"/>
    <s v="Oct"/>
    <s v="2015-10"/>
  </r>
  <r>
    <n v="930"/>
    <s v="CA-2017-144932"/>
    <x v="349"/>
    <d v="2017-04-17T00:00:00"/>
    <s v="First Class"/>
    <s v="AB-10165"/>
    <s v="Alan Barnes"/>
    <x v="0"/>
    <s v="United States"/>
    <x v="167"/>
    <s v="Ohio"/>
    <n v="43615"/>
    <x v="3"/>
    <s v="OFF-AR-10003560"/>
    <x v="1"/>
    <x v="6"/>
    <s v="Zebra Zazzle Fluorescent Highlighters"/>
    <x v="845"/>
    <n v="3"/>
    <n v="0.2"/>
    <n v="2.5535999999999999"/>
    <n v="4"/>
    <n v="2"/>
    <x v="3"/>
    <s v="Apr"/>
    <s v="2017-04"/>
  </r>
  <r>
    <n v="931"/>
    <s v="CA-2017-144932"/>
    <x v="349"/>
    <d v="2017-04-17T00:00:00"/>
    <s v="First Class"/>
    <s v="AB-10165"/>
    <s v="Alan Barnes"/>
    <x v="0"/>
    <s v="United States"/>
    <x v="167"/>
    <s v="Ohio"/>
    <n v="43615"/>
    <x v="3"/>
    <s v="OFF-AR-10001468"/>
    <x v="1"/>
    <x v="6"/>
    <s v="Sanford Prismacolor Professional Thick Lead Art Pencils, 36-Color Set"/>
    <x v="846"/>
    <n v="3"/>
    <n v="0.2"/>
    <n v="21.340800000000002"/>
    <n v="4"/>
    <n v="2"/>
    <x v="3"/>
    <s v="Apr"/>
    <s v="2017-04"/>
  </r>
  <r>
    <n v="932"/>
    <s v="CA-2017-144932"/>
    <x v="349"/>
    <d v="2017-04-17T00:00:00"/>
    <s v="First Class"/>
    <s v="AB-10165"/>
    <s v="Alan Barnes"/>
    <x v="0"/>
    <s v="United States"/>
    <x v="167"/>
    <s v="Ohio"/>
    <n v="43615"/>
    <x v="3"/>
    <s v="OFF-PA-10004971"/>
    <x v="1"/>
    <x v="10"/>
    <s v="Xerox 196"/>
    <x v="847"/>
    <n v="3"/>
    <n v="0.2"/>
    <n v="5.0286"/>
    <n v="4"/>
    <n v="2"/>
    <x v="3"/>
    <s v="Apr"/>
    <s v="2017-04"/>
  </r>
  <r>
    <n v="933"/>
    <s v="CA-2017-114216"/>
    <x v="264"/>
    <d v="2017-09-06T00:00:00"/>
    <s v="Standard Class"/>
    <s v="RK-19300"/>
    <s v="Ralph Kennedy"/>
    <x v="0"/>
    <s v="United States"/>
    <x v="10"/>
    <s v="Pennsylvania"/>
    <n v="19140"/>
    <x v="3"/>
    <s v="OFF-PA-10002195"/>
    <x v="1"/>
    <x v="10"/>
    <s v="RSVP Cards &amp; Envelopes, Blank White, 8-1/2&quot; X 11&quot;, 24 Cards/25 Envelopes/Set"/>
    <x v="848"/>
    <n v="3"/>
    <n v="0.2"/>
    <n v="4.1147999999999998"/>
    <n v="9"/>
    <n v="3"/>
    <x v="3"/>
    <s v="Sep"/>
    <s v="2017-09"/>
  </r>
  <r>
    <n v="934"/>
    <s v="CA-2016-140081"/>
    <x v="23"/>
    <d v="2016-06-24T00:00:00"/>
    <s v="Standard Class"/>
    <s v="CG-12040"/>
    <s v="Catherine Glotzbach"/>
    <x v="2"/>
    <s v="United States"/>
    <x v="10"/>
    <s v="Pennsylvania"/>
    <n v="19120"/>
    <x v="3"/>
    <s v="OFF-PA-10001745"/>
    <x v="1"/>
    <x v="10"/>
    <s v="Wirebound Message Books, 2 7/8&quot; x 5&quot;, 3 Forms per Page"/>
    <x v="849"/>
    <n v="8"/>
    <n v="0.2"/>
    <n v="15.2064"/>
    <n v="6"/>
    <n v="2"/>
    <x v="0"/>
    <s v="Jun"/>
    <s v="2016-06"/>
  </r>
  <r>
    <n v="935"/>
    <s v="CA-2016-140081"/>
    <x v="23"/>
    <d v="2016-06-24T00:00:00"/>
    <s v="Standard Class"/>
    <s v="CG-12040"/>
    <s v="Catherine Glotzbach"/>
    <x v="2"/>
    <s v="United States"/>
    <x v="10"/>
    <s v="Pennsylvania"/>
    <n v="19120"/>
    <x v="3"/>
    <s v="OFF-BI-10004826"/>
    <x v="1"/>
    <x v="8"/>
    <s v="JM Magazine Binder"/>
    <x v="850"/>
    <n v="6"/>
    <n v="0.7"/>
    <n v="-21.793199999999999"/>
    <n v="6"/>
    <n v="2"/>
    <x v="0"/>
    <s v="Jun"/>
    <s v="2016-06"/>
  </r>
  <r>
    <n v="936"/>
    <s v="CA-2016-140081"/>
    <x v="23"/>
    <d v="2016-06-24T00:00:00"/>
    <s v="Standard Class"/>
    <s v="CG-12040"/>
    <s v="Catherine Glotzbach"/>
    <x v="2"/>
    <s v="United States"/>
    <x v="10"/>
    <s v="Pennsylvania"/>
    <n v="19120"/>
    <x v="3"/>
    <s v="OFF-PA-10001870"/>
    <x v="1"/>
    <x v="10"/>
    <s v="Xerox 202"/>
    <x v="12"/>
    <n v="3"/>
    <n v="0.2"/>
    <n v="5.4432"/>
    <n v="6"/>
    <n v="2"/>
    <x v="0"/>
    <s v="Jun"/>
    <s v="2016-06"/>
  </r>
  <r>
    <n v="937"/>
    <s v="CA-2016-140081"/>
    <x v="23"/>
    <d v="2016-06-24T00:00:00"/>
    <s v="Standard Class"/>
    <s v="CG-12040"/>
    <s v="Catherine Glotzbach"/>
    <x v="2"/>
    <s v="United States"/>
    <x v="10"/>
    <s v="Pennsylvania"/>
    <n v="19120"/>
    <x v="3"/>
    <s v="OFF-AP-10001058"/>
    <x v="1"/>
    <x v="9"/>
    <s v="Sanyo 2.5 Cubic Foot Mid-Size Office Refrigerators"/>
    <x v="851"/>
    <n v="2"/>
    <n v="0.2"/>
    <n v="33.577199999999998"/>
    <n v="6"/>
    <n v="2"/>
    <x v="0"/>
    <s v="Jun"/>
    <s v="2016-06"/>
  </r>
  <r>
    <n v="938"/>
    <s v="US-2017-111745"/>
    <x v="60"/>
    <d v="2017-11-06T00:00:00"/>
    <s v="First Class"/>
    <s v="RA-19885"/>
    <s v="Ruben Ausman"/>
    <x v="1"/>
    <s v="United States"/>
    <x v="168"/>
    <s v="New Mexico"/>
    <n v="87401"/>
    <x v="1"/>
    <s v="TEC-AC-10003911"/>
    <x v="2"/>
    <x v="11"/>
    <s v="NETGEAR AC1750 Dual Band Gigabit Smart WiFi Router"/>
    <x v="852"/>
    <n v="1"/>
    <n v="0"/>
    <n v="54.396599999999999"/>
    <n v="11"/>
    <n v="4"/>
    <x v="3"/>
    <s v="Nov"/>
    <s v="2017-11"/>
  </r>
  <r>
    <n v="939"/>
    <s v="CA-2015-148250"/>
    <x v="350"/>
    <d v="2015-12-17T00:00:00"/>
    <s v="Standard Class"/>
    <s v="RP-19270"/>
    <s v="Rachel Payne"/>
    <x v="1"/>
    <s v="United States"/>
    <x v="169"/>
    <s v="California"/>
    <n v="92503"/>
    <x v="1"/>
    <s v="OFF-PA-10000289"/>
    <x v="1"/>
    <x v="10"/>
    <s v="Xerox 213"/>
    <x v="91"/>
    <n v="2"/>
    <n v="0"/>
    <n v="6.2207999999999997"/>
    <n v="12"/>
    <n v="4"/>
    <x v="1"/>
    <s v="Dec"/>
    <s v="2015-12"/>
  </r>
  <r>
    <n v="940"/>
    <s v="CA-2015-148250"/>
    <x v="350"/>
    <d v="2015-12-17T00:00:00"/>
    <s v="Standard Class"/>
    <s v="RP-19270"/>
    <s v="Rachel Payne"/>
    <x v="1"/>
    <s v="United States"/>
    <x v="169"/>
    <s v="California"/>
    <n v="92503"/>
    <x v="1"/>
    <s v="OFF-AP-10003040"/>
    <x v="1"/>
    <x v="9"/>
    <s v="Fellowes 8 Outlet Superior Workstation Surge Protector w/o Phone/Fax/Modem Protection"/>
    <x v="853"/>
    <n v="4"/>
    <n v="0"/>
    <n v="34.964799999999997"/>
    <n v="12"/>
    <n v="4"/>
    <x v="1"/>
    <s v="Dec"/>
    <s v="2015-12"/>
  </r>
  <r>
    <n v="941"/>
    <s v="CA-2016-105760"/>
    <x v="351"/>
    <d v="2016-06-20T00:00:00"/>
    <s v="First Class"/>
    <s v="KC-16255"/>
    <s v="Karen Carlisle"/>
    <x v="1"/>
    <s v="United States"/>
    <x v="8"/>
    <s v="California"/>
    <n v="94110"/>
    <x v="1"/>
    <s v="OFF-PA-10000350"/>
    <x v="1"/>
    <x v="10"/>
    <s v="Message Book, Standard Line &quot;While You Were Out&quot;, 5 1/2&quot; X 4&quot;, 200 Sets/Book"/>
    <x v="854"/>
    <n v="2"/>
    <n v="0"/>
    <n v="8.0464000000000002"/>
    <n v="6"/>
    <n v="2"/>
    <x v="0"/>
    <s v="Jun"/>
    <s v="2016-06"/>
  </r>
  <r>
    <n v="942"/>
    <s v="CA-2016-142958"/>
    <x v="180"/>
    <d v="2016-12-20T00:00:00"/>
    <s v="Standard Class"/>
    <s v="RW-19630"/>
    <s v="Rob Williams"/>
    <x v="1"/>
    <s v="United States"/>
    <x v="170"/>
    <s v="California"/>
    <n v="90503"/>
    <x v="1"/>
    <s v="OFF-BI-10001759"/>
    <x v="1"/>
    <x v="8"/>
    <s v="Acco Pressboard Covers with Storage Hooks, 14 7/8&quot; x 11&quot;, Dark Blue"/>
    <x v="855"/>
    <n v="2"/>
    <n v="0.2"/>
    <n v="2.2098"/>
    <n v="12"/>
    <n v="4"/>
    <x v="0"/>
    <s v="Dec"/>
    <s v="2016-12"/>
  </r>
  <r>
    <n v="943"/>
    <s v="CA-2016-142958"/>
    <x v="180"/>
    <d v="2016-12-20T00:00:00"/>
    <s v="Standard Class"/>
    <s v="RW-19630"/>
    <s v="Rob Williams"/>
    <x v="1"/>
    <s v="United States"/>
    <x v="170"/>
    <s v="California"/>
    <n v="90503"/>
    <x v="1"/>
    <s v="FUR-TA-10000577"/>
    <x v="0"/>
    <x v="3"/>
    <s v="Bretford CR4500 Series Slim Rectangular Table"/>
    <x v="856"/>
    <n v="4"/>
    <n v="0.2"/>
    <n v="41.785200000000003"/>
    <n v="12"/>
    <n v="4"/>
    <x v="0"/>
    <s v="Dec"/>
    <s v="2016-12"/>
  </r>
  <r>
    <n v="944"/>
    <s v="CA-2015-120880"/>
    <x v="352"/>
    <d v="2015-06-03T00:00:00"/>
    <s v="Standard Class"/>
    <s v="JL-15850"/>
    <s v="John Lucas"/>
    <x v="0"/>
    <s v="United States"/>
    <x v="4"/>
    <s v="Washington"/>
    <n v="98105"/>
    <x v="1"/>
    <s v="OFF-PA-10004101"/>
    <x v="1"/>
    <x v="10"/>
    <s v="Xerox 1894"/>
    <x v="56"/>
    <n v="5"/>
    <n v="0"/>
    <n v="15.552"/>
    <n v="5"/>
    <n v="2"/>
    <x v="1"/>
    <s v="May"/>
    <s v="2015-05"/>
  </r>
  <r>
    <n v="945"/>
    <s v="CA-2015-120880"/>
    <x v="352"/>
    <d v="2015-06-03T00:00:00"/>
    <s v="Standard Class"/>
    <s v="JL-15850"/>
    <s v="John Lucas"/>
    <x v="0"/>
    <s v="United States"/>
    <x v="4"/>
    <s v="Washington"/>
    <n v="98105"/>
    <x v="1"/>
    <s v="OFF-ST-10001496"/>
    <x v="1"/>
    <x v="4"/>
    <s v="Standard Rollaway File with Lock"/>
    <x v="857"/>
    <n v="3"/>
    <n v="0"/>
    <n v="140.54820000000001"/>
    <n v="5"/>
    <n v="2"/>
    <x v="1"/>
    <s v="May"/>
    <s v="2015-05"/>
  </r>
  <r>
    <n v="946"/>
    <s v="CA-2015-120880"/>
    <x v="352"/>
    <d v="2015-06-03T00:00:00"/>
    <s v="Standard Class"/>
    <s v="JL-15850"/>
    <s v="John Lucas"/>
    <x v="0"/>
    <s v="United States"/>
    <x v="4"/>
    <s v="Washington"/>
    <n v="98105"/>
    <x v="1"/>
    <s v="OFF-BI-10002931"/>
    <x v="1"/>
    <x v="8"/>
    <s v="Avery Trapezoid Extra Heavy Duty 4&quot; Binders"/>
    <x v="858"/>
    <n v="5"/>
    <n v="0.2"/>
    <n v="62.91"/>
    <n v="5"/>
    <n v="2"/>
    <x v="1"/>
    <s v="May"/>
    <s v="2015-05"/>
  </r>
  <r>
    <n v="947"/>
    <s v="US-2015-140200"/>
    <x v="353"/>
    <d v="2015-07-28T00:00:00"/>
    <s v="First Class"/>
    <s v="CA-12775"/>
    <s v="Cynthia Arntzen"/>
    <x v="0"/>
    <s v="United States"/>
    <x v="123"/>
    <s v="Arizona"/>
    <n v="85204"/>
    <x v="1"/>
    <s v="FUR-TA-10002356"/>
    <x v="0"/>
    <x v="3"/>
    <s v="Bevis Boat-Shaped Conference Table"/>
    <x v="859"/>
    <n v="3"/>
    <n v="0.5"/>
    <n v="-204.44579999999999"/>
    <n v="7"/>
    <n v="3"/>
    <x v="1"/>
    <s v="Jul"/>
    <s v="2015-07"/>
  </r>
  <r>
    <n v="948"/>
    <s v="US-2017-110576"/>
    <x v="354"/>
    <d v="2017-12-02T00:00:00"/>
    <s v="Standard Class"/>
    <s v="RB-19795"/>
    <s v="Ross Baird"/>
    <x v="2"/>
    <s v="United States"/>
    <x v="10"/>
    <s v="Pennsylvania"/>
    <n v="19120"/>
    <x v="3"/>
    <s v="FUR-FU-10003601"/>
    <x v="0"/>
    <x v="5"/>
    <s v="Deflect-o RollaMat Studded, Beveled Mat for Medium Pile Carpeting"/>
    <x v="860"/>
    <n v="7"/>
    <n v="0.2"/>
    <n v="-12.9122"/>
    <n v="11"/>
    <n v="4"/>
    <x v="3"/>
    <s v="Nov"/>
    <s v="2017-11"/>
  </r>
  <r>
    <n v="949"/>
    <s v="US-2017-110576"/>
    <x v="354"/>
    <d v="2017-12-02T00:00:00"/>
    <s v="Standard Class"/>
    <s v="RB-19795"/>
    <s v="Ross Baird"/>
    <x v="2"/>
    <s v="United States"/>
    <x v="10"/>
    <s v="Pennsylvania"/>
    <n v="19120"/>
    <x v="3"/>
    <s v="FUR-FU-10000576"/>
    <x v="0"/>
    <x v="5"/>
    <s v="Luxo Professional Fluorescent Magnifier Lamp with Clamp-Mount Base"/>
    <x v="861"/>
    <n v="6"/>
    <n v="0.2"/>
    <n v="75.542400000000001"/>
    <n v="11"/>
    <n v="4"/>
    <x v="3"/>
    <s v="Nov"/>
    <s v="2017-11"/>
  </r>
  <r>
    <n v="950"/>
    <s v="US-2017-110576"/>
    <x v="354"/>
    <d v="2017-12-02T00:00:00"/>
    <s v="Standard Class"/>
    <s v="RB-19795"/>
    <s v="Ross Baird"/>
    <x v="2"/>
    <s v="United States"/>
    <x v="10"/>
    <s v="Pennsylvania"/>
    <n v="19120"/>
    <x v="3"/>
    <s v="FUR-TA-10004154"/>
    <x v="0"/>
    <x v="3"/>
    <s v="Riverside Furniture Oval Coffee Table, Oval End Table, End Table with Drawer"/>
    <x v="862"/>
    <n v="12"/>
    <n v="0.4"/>
    <n v="-619.596"/>
    <n v="11"/>
    <n v="4"/>
    <x v="3"/>
    <s v="Nov"/>
    <s v="2017-11"/>
  </r>
  <r>
    <n v="951"/>
    <s v="US-2017-110576"/>
    <x v="354"/>
    <d v="2017-12-02T00:00:00"/>
    <s v="Standard Class"/>
    <s v="RB-19795"/>
    <s v="Ross Baird"/>
    <x v="2"/>
    <s v="United States"/>
    <x v="10"/>
    <s v="Pennsylvania"/>
    <n v="19120"/>
    <x v="3"/>
    <s v="OFF-PA-10000788"/>
    <x v="1"/>
    <x v="10"/>
    <s v="Xerox 210"/>
    <x v="12"/>
    <n v="3"/>
    <n v="0.2"/>
    <n v="5.4432"/>
    <n v="11"/>
    <n v="4"/>
    <x v="3"/>
    <s v="Nov"/>
    <s v="2017-11"/>
  </r>
  <r>
    <n v="952"/>
    <s v="US-2017-110576"/>
    <x v="354"/>
    <d v="2017-12-02T00:00:00"/>
    <s v="Standard Class"/>
    <s v="RB-19795"/>
    <s v="Ross Baird"/>
    <x v="2"/>
    <s v="United States"/>
    <x v="10"/>
    <s v="Pennsylvania"/>
    <n v="19120"/>
    <x v="3"/>
    <s v="OFF-PA-10002479"/>
    <x v="1"/>
    <x v="10"/>
    <s v="Xerox 4200 Series MultiUse Premium Copy Paper (20Lb. and 84 Bright)"/>
    <x v="863"/>
    <n v="6"/>
    <n v="0.2"/>
    <n v="7.92"/>
    <n v="11"/>
    <n v="4"/>
    <x v="3"/>
    <s v="Nov"/>
    <s v="2017-11"/>
  </r>
  <r>
    <n v="953"/>
    <s v="CA-2017-131156"/>
    <x v="355"/>
    <d v="2017-04-07T00:00:00"/>
    <s v="Standard Class"/>
    <s v="KH-16360"/>
    <s v="Katherine Hughes"/>
    <x v="0"/>
    <s v="United States"/>
    <x v="10"/>
    <s v="Pennsylvania"/>
    <n v="19143"/>
    <x v="3"/>
    <s v="FUR-FU-10001940"/>
    <x v="0"/>
    <x v="5"/>
    <s v="Staple-based wall hangings"/>
    <x v="864"/>
    <n v="4"/>
    <n v="0.2"/>
    <n v="7.6416000000000004"/>
    <n v="4"/>
    <n v="2"/>
    <x v="3"/>
    <s v="Apr"/>
    <s v="2017-04"/>
  </r>
  <r>
    <n v="954"/>
    <s v="CA-2017-136539"/>
    <x v="116"/>
    <d v="2018-01-01T00:00:00"/>
    <s v="Standard Class"/>
    <s v="GH-14665"/>
    <s v="Greg Hansen"/>
    <x v="0"/>
    <s v="United States"/>
    <x v="171"/>
    <s v="Texas"/>
    <n v="78664"/>
    <x v="2"/>
    <s v="OFF-AR-10001958"/>
    <x v="1"/>
    <x v="6"/>
    <s v="Stanley Bostitch Contemporary Electric Pencil Sharpeners"/>
    <x v="220"/>
    <n v="2"/>
    <n v="0.2"/>
    <n v="2.7168000000000001"/>
    <n v="12"/>
    <n v="4"/>
    <x v="3"/>
    <s v="Dec"/>
    <s v="2017-12"/>
  </r>
  <r>
    <n v="955"/>
    <s v="CA-2017-136539"/>
    <x v="116"/>
    <d v="2018-01-01T00:00:00"/>
    <s v="Standard Class"/>
    <s v="GH-14665"/>
    <s v="Greg Hansen"/>
    <x v="0"/>
    <s v="United States"/>
    <x v="171"/>
    <s v="Texas"/>
    <n v="78664"/>
    <x v="2"/>
    <s v="FUR-BO-10004709"/>
    <x v="0"/>
    <x v="0"/>
    <s v="Bush Westfield Collection Bookcases, Medium Cherry Finish"/>
    <x v="865"/>
    <n v="2"/>
    <n v="0.32"/>
    <n v="-11.596"/>
    <n v="12"/>
    <n v="4"/>
    <x v="3"/>
    <s v="Dec"/>
    <s v="2017-12"/>
  </r>
  <r>
    <n v="956"/>
    <s v="CA-2017-119305"/>
    <x v="329"/>
    <d v="2017-12-04T00:00:00"/>
    <s v="Standard Class"/>
    <s v="SW-20275"/>
    <s v="Scott Williamson"/>
    <x v="0"/>
    <s v="United States"/>
    <x v="25"/>
    <s v="Mississippi"/>
    <n v="39212"/>
    <x v="0"/>
    <s v="OFF-ST-10000604"/>
    <x v="1"/>
    <x v="4"/>
    <s v="Home/Office Personal File Carts"/>
    <x v="866"/>
    <n v="5"/>
    <n v="0"/>
    <n v="43.45"/>
    <n v="11"/>
    <n v="4"/>
    <x v="3"/>
    <s v="Nov"/>
    <s v="2017-11"/>
  </r>
  <r>
    <n v="957"/>
    <s v="CA-2017-102414"/>
    <x v="356"/>
    <d v="2017-05-18T00:00:00"/>
    <s v="Second Class"/>
    <s v="JA-15970"/>
    <s v="Joseph Airdo"/>
    <x v="0"/>
    <s v="United States"/>
    <x v="42"/>
    <s v="Arizona"/>
    <n v="85023"/>
    <x v="1"/>
    <s v="TEC-PH-10002923"/>
    <x v="2"/>
    <x v="7"/>
    <s v="Logitech B530 USB Headset - headset - Full size, Binaural"/>
    <x v="867"/>
    <n v="1"/>
    <n v="0.2"/>
    <n v="2.5893000000000002"/>
    <n v="5"/>
    <n v="2"/>
    <x v="3"/>
    <s v="May"/>
    <s v="2017-05"/>
  </r>
  <r>
    <n v="958"/>
    <s v="CA-2017-102414"/>
    <x v="356"/>
    <d v="2017-05-18T00:00:00"/>
    <s v="Second Class"/>
    <s v="JA-15970"/>
    <s v="Joseph Airdo"/>
    <x v="0"/>
    <s v="United States"/>
    <x v="42"/>
    <s v="Arizona"/>
    <n v="85023"/>
    <x v="1"/>
    <s v="OFF-BI-10004465"/>
    <x v="1"/>
    <x v="8"/>
    <s v="Avery Durable Slant Ring Binders"/>
    <x v="320"/>
    <n v="2"/>
    <n v="0.7"/>
    <n v="-3.1680000000000001"/>
    <n v="5"/>
    <n v="2"/>
    <x v="3"/>
    <s v="May"/>
    <s v="2017-05"/>
  </r>
  <r>
    <n v="959"/>
    <s v="CA-2017-102414"/>
    <x v="356"/>
    <d v="2017-05-18T00:00:00"/>
    <s v="Second Class"/>
    <s v="JA-15970"/>
    <s v="Joseph Airdo"/>
    <x v="0"/>
    <s v="United States"/>
    <x v="42"/>
    <s v="Arizona"/>
    <n v="85023"/>
    <x v="1"/>
    <s v="OFF-PA-10002333"/>
    <x v="1"/>
    <x v="10"/>
    <s v="Universal Ultra Bright White Copier/Laser Paper, 8 1/2&quot; x 11&quot;, Ream"/>
    <x v="12"/>
    <n v="3"/>
    <n v="0.2"/>
    <n v="5.6375999999999999"/>
    <n v="5"/>
    <n v="2"/>
    <x v="3"/>
    <s v="May"/>
    <s v="2017-05"/>
  </r>
  <r>
    <n v="960"/>
    <s v="CA-2015-112571"/>
    <x v="357"/>
    <d v="2015-09-22T00:00:00"/>
    <s v="Same Day"/>
    <s v="DL-12925"/>
    <s v="Daniel Lacy"/>
    <x v="0"/>
    <s v="United States"/>
    <x v="147"/>
    <s v="California"/>
    <n v="92054"/>
    <x v="1"/>
    <s v="FUR-FU-10004188"/>
    <x v="0"/>
    <x v="5"/>
    <s v="Luxo Professional Combination Clamp-On Lamps"/>
    <x v="868"/>
    <n v="2"/>
    <n v="0"/>
    <n v="53.195999999999998"/>
    <n v="9"/>
    <n v="3"/>
    <x v="1"/>
    <s v="Sep"/>
    <s v="2015-09"/>
  </r>
  <r>
    <n v="961"/>
    <s v="CA-2017-152142"/>
    <x v="237"/>
    <d v="2017-11-19T00:00:00"/>
    <s v="Standard Class"/>
    <s v="LW-16990"/>
    <s v="Lindsay Williams"/>
    <x v="1"/>
    <s v="United States"/>
    <x v="8"/>
    <s v="California"/>
    <n v="94110"/>
    <x v="1"/>
    <s v="FUR-CH-10002965"/>
    <x v="0"/>
    <x v="1"/>
    <s v="Global Leather Highback Executive Chair with Pneumatic Height Adjustment, Black"/>
    <x v="243"/>
    <n v="2"/>
    <n v="0.2"/>
    <n v="28.1372"/>
    <n v="11"/>
    <n v="4"/>
    <x v="3"/>
    <s v="Nov"/>
    <s v="2017-11"/>
  </r>
  <r>
    <n v="962"/>
    <s v="CA-2015-160059"/>
    <x v="154"/>
    <d v="2015-12-01T00:00:00"/>
    <s v="Standard Class"/>
    <s v="TB-21190"/>
    <s v="Thomas Brumley"/>
    <x v="2"/>
    <s v="United States"/>
    <x v="115"/>
    <s v="Arkansas"/>
    <n v="72701"/>
    <x v="0"/>
    <s v="OFF-BI-10000145"/>
    <x v="1"/>
    <x v="8"/>
    <s v="Zipper Ring Binder Pockets"/>
    <x v="869"/>
    <n v="2"/>
    <n v="0"/>
    <n v="3.0575999999999999"/>
    <n v="11"/>
    <n v="4"/>
    <x v="1"/>
    <s v="Nov"/>
    <s v="2015-11"/>
  </r>
  <r>
    <n v="963"/>
    <s v="CA-2016-120859"/>
    <x v="142"/>
    <d v="2016-09-04T00:00:00"/>
    <s v="First Class"/>
    <s v="CV-12805"/>
    <s v="Cynthia Voltz"/>
    <x v="1"/>
    <s v="United States"/>
    <x v="8"/>
    <s v="California"/>
    <n v="94110"/>
    <x v="1"/>
    <s v="OFF-EN-10001335"/>
    <x v="1"/>
    <x v="12"/>
    <s v="White Business Envelopes with Contemporary Seam, Recycled White Business Envelopes"/>
    <x v="870"/>
    <n v="2"/>
    <n v="0"/>
    <n v="10.94"/>
    <n v="9"/>
    <n v="3"/>
    <x v="0"/>
    <s v="Sep"/>
    <s v="2016-09"/>
  </r>
  <r>
    <n v="964"/>
    <s v="CA-2014-127488"/>
    <x v="358"/>
    <d v="2014-09-24T00:00:00"/>
    <s v="Second Class"/>
    <s v="MS-17365"/>
    <s v="Maribeth Schnelling"/>
    <x v="0"/>
    <s v="United States"/>
    <x v="172"/>
    <s v="Florida"/>
    <n v="33433"/>
    <x v="0"/>
    <s v="OFF-LA-10001613"/>
    <x v="1"/>
    <x v="2"/>
    <s v="Avery File Folder Labels"/>
    <x v="871"/>
    <n v="2"/>
    <n v="0.2"/>
    <n v="1.6704000000000001"/>
    <n v="9"/>
    <n v="3"/>
    <x v="2"/>
    <s v="Sep"/>
    <s v="2014-09"/>
  </r>
  <r>
    <n v="965"/>
    <s v="CA-2017-135279"/>
    <x v="359"/>
    <d v="2017-04-11T00:00:00"/>
    <s v="First Class"/>
    <s v="BS-11800"/>
    <s v="Bryan Spruell"/>
    <x v="2"/>
    <s v="United States"/>
    <x v="20"/>
    <s v="New York"/>
    <n v="10011"/>
    <x v="3"/>
    <s v="OFF-LA-10004055"/>
    <x v="1"/>
    <x v="2"/>
    <s v="Color-Coded Legal Exhibit Labels"/>
    <x v="759"/>
    <n v="2"/>
    <n v="0"/>
    <n v="4.8117999999999999"/>
    <n v="4"/>
    <n v="2"/>
    <x v="3"/>
    <s v="Apr"/>
    <s v="2017-04"/>
  </r>
  <r>
    <n v="966"/>
    <s v="CA-2017-135279"/>
    <x v="359"/>
    <d v="2017-04-11T00:00:00"/>
    <s v="First Class"/>
    <s v="BS-11800"/>
    <s v="Bryan Spruell"/>
    <x v="2"/>
    <s v="United States"/>
    <x v="20"/>
    <s v="New York"/>
    <n v="10011"/>
    <x v="3"/>
    <s v="OFF-AR-10004344"/>
    <x v="1"/>
    <x v="6"/>
    <s v="Bulldog Vacuum Base Pencil Sharpener"/>
    <x v="872"/>
    <n v="3"/>
    <n v="0"/>
    <n v="9.7119"/>
    <n v="4"/>
    <n v="2"/>
    <x v="3"/>
    <s v="Apr"/>
    <s v="2017-04"/>
  </r>
  <r>
    <n v="967"/>
    <s v="CA-2017-135279"/>
    <x v="359"/>
    <d v="2017-04-11T00:00:00"/>
    <s v="First Class"/>
    <s v="BS-11800"/>
    <s v="Bryan Spruell"/>
    <x v="2"/>
    <s v="United States"/>
    <x v="20"/>
    <s v="New York"/>
    <n v="10011"/>
    <x v="3"/>
    <s v="OFF-PA-10004621"/>
    <x v="1"/>
    <x v="10"/>
    <s v="Xerox 212"/>
    <x v="91"/>
    <n v="2"/>
    <n v="0"/>
    <n v="6.2207999999999997"/>
    <n v="4"/>
    <n v="2"/>
    <x v="3"/>
    <s v="Apr"/>
    <s v="2017-04"/>
  </r>
  <r>
    <n v="968"/>
    <s v="CA-2017-135279"/>
    <x v="359"/>
    <d v="2017-04-11T00:00:00"/>
    <s v="First Class"/>
    <s v="BS-11800"/>
    <s v="Bryan Spruell"/>
    <x v="2"/>
    <s v="United States"/>
    <x v="20"/>
    <s v="New York"/>
    <n v="10011"/>
    <x v="3"/>
    <s v="OFF-PA-10001281"/>
    <x v="1"/>
    <x v="10"/>
    <s v="Computer Printout Paper with Letter-Trim Fine Perforations"/>
    <x v="873"/>
    <n v="4"/>
    <n v="0"/>
    <n v="91.968000000000004"/>
    <n v="4"/>
    <n v="2"/>
    <x v="3"/>
    <s v="Apr"/>
    <s v="2017-04"/>
  </r>
  <r>
    <n v="969"/>
    <s v="CA-2017-135279"/>
    <x v="359"/>
    <d v="2017-04-11T00:00:00"/>
    <s v="First Class"/>
    <s v="BS-11800"/>
    <s v="Bryan Spruell"/>
    <x v="2"/>
    <s v="United States"/>
    <x v="20"/>
    <s v="New York"/>
    <n v="10011"/>
    <x v="3"/>
    <s v="OFF-LA-10001613"/>
    <x v="1"/>
    <x v="2"/>
    <s v="Avery File Folder Labels"/>
    <x v="874"/>
    <n v="3"/>
    <n v="0"/>
    <n v="4.2336"/>
    <n v="4"/>
    <n v="2"/>
    <x v="3"/>
    <s v="Apr"/>
    <s v="2017-04"/>
  </r>
  <r>
    <n v="970"/>
    <s v="CA-2017-135279"/>
    <x v="359"/>
    <d v="2017-04-11T00:00:00"/>
    <s v="First Class"/>
    <s v="BS-11800"/>
    <s v="Bryan Spruell"/>
    <x v="2"/>
    <s v="United States"/>
    <x v="20"/>
    <s v="New York"/>
    <n v="10011"/>
    <x v="3"/>
    <s v="OFF-ST-10001097"/>
    <x v="1"/>
    <x v="4"/>
    <s v="Office Impressions Heavy Duty Welded Shelving &amp; Multimedia Storage Drawers"/>
    <x v="875"/>
    <n v="3"/>
    <n v="0"/>
    <n v="0"/>
    <n v="4"/>
    <n v="2"/>
    <x v="3"/>
    <s v="Apr"/>
    <s v="2017-04"/>
  </r>
  <r>
    <n v="971"/>
    <s v="CA-2014-115791"/>
    <x v="360"/>
    <d v="2014-01-18T00:00:00"/>
    <s v="Second Class"/>
    <s v="DL-13315"/>
    <s v="Delfina Latchford"/>
    <x v="0"/>
    <s v="United States"/>
    <x v="10"/>
    <s v="Pennsylvania"/>
    <n v="19134"/>
    <x v="3"/>
    <s v="FUR-FU-10001095"/>
    <x v="0"/>
    <x v="5"/>
    <s v="DAX Black Cherry Wood-Tone Poster Frame"/>
    <x v="876"/>
    <n v="6"/>
    <n v="0.2"/>
    <n v="28.598400000000002"/>
    <n v="1"/>
    <n v="1"/>
    <x v="2"/>
    <s v="Jan"/>
    <s v="2014-01"/>
  </r>
  <r>
    <n v="972"/>
    <s v="CA-2014-115791"/>
    <x v="360"/>
    <d v="2014-01-18T00:00:00"/>
    <s v="Second Class"/>
    <s v="DL-13315"/>
    <s v="Delfina Latchford"/>
    <x v="0"/>
    <s v="United States"/>
    <x v="10"/>
    <s v="Pennsylvania"/>
    <n v="19134"/>
    <x v="3"/>
    <s v="TEC-PH-10004614"/>
    <x v="2"/>
    <x v="7"/>
    <s v="AT&amp;T 841000 Phone"/>
    <x v="29"/>
    <n v="3"/>
    <n v="0.4"/>
    <n v="-31.05"/>
    <n v="1"/>
    <n v="1"/>
    <x v="2"/>
    <s v="Jan"/>
    <s v="2014-01"/>
  </r>
  <r>
    <n v="973"/>
    <s v="CA-2014-115791"/>
    <x v="360"/>
    <d v="2014-01-18T00:00:00"/>
    <s v="Second Class"/>
    <s v="DL-13315"/>
    <s v="Delfina Latchford"/>
    <x v="0"/>
    <s v="United States"/>
    <x v="10"/>
    <s v="Pennsylvania"/>
    <n v="19134"/>
    <x v="3"/>
    <s v="OFF-BI-10001575"/>
    <x v="1"/>
    <x v="8"/>
    <s v="GBC Linen Binding Covers"/>
    <x v="658"/>
    <n v="2"/>
    <n v="0.7"/>
    <n v="-13.6312"/>
    <n v="1"/>
    <n v="1"/>
    <x v="2"/>
    <s v="Jan"/>
    <s v="2014-01"/>
  </r>
  <r>
    <n v="974"/>
    <s v="CA-2014-115791"/>
    <x v="360"/>
    <d v="2014-01-18T00:00:00"/>
    <s v="Second Class"/>
    <s v="DL-13315"/>
    <s v="Delfina Latchford"/>
    <x v="0"/>
    <s v="United States"/>
    <x v="10"/>
    <s v="Pennsylvania"/>
    <n v="19134"/>
    <x v="3"/>
    <s v="OFF-LA-10001074"/>
    <x v="1"/>
    <x v="2"/>
    <s v="Round Specialty Laser Printer Labels"/>
    <x v="877"/>
    <n v="3"/>
    <n v="0.2"/>
    <n v="10.1493"/>
    <n v="1"/>
    <n v="1"/>
    <x v="2"/>
    <s v="Jan"/>
    <s v="2014-01"/>
  </r>
  <r>
    <n v="975"/>
    <s v="US-2017-103247"/>
    <x v="361"/>
    <d v="2017-10-08T00:00:00"/>
    <s v="Second Class"/>
    <s v="PO-19195"/>
    <s v="Phillina Ober"/>
    <x v="2"/>
    <s v="United States"/>
    <x v="20"/>
    <s v="New York"/>
    <n v="10011"/>
    <x v="3"/>
    <s v="TEC-PH-10003555"/>
    <x v="2"/>
    <x v="7"/>
    <s v="Motorola HK250 Universal Bluetooth Headset"/>
    <x v="878"/>
    <n v="7"/>
    <n v="0"/>
    <n v="3.2185999999999999"/>
    <n v="10"/>
    <n v="4"/>
    <x v="3"/>
    <s v="Oct"/>
    <s v="2017-10"/>
  </r>
  <r>
    <n v="976"/>
    <s v="US-2017-103247"/>
    <x v="361"/>
    <d v="2017-10-08T00:00:00"/>
    <s v="Second Class"/>
    <s v="PO-19195"/>
    <s v="Phillina Ober"/>
    <x v="2"/>
    <s v="United States"/>
    <x v="20"/>
    <s v="New York"/>
    <n v="10011"/>
    <x v="3"/>
    <s v="OFF-BI-10004492"/>
    <x v="1"/>
    <x v="8"/>
    <s v="Tuf-Vin Binders"/>
    <x v="373"/>
    <n v="3"/>
    <n v="0.2"/>
    <n v="25.579799999999999"/>
    <n v="10"/>
    <n v="4"/>
    <x v="3"/>
    <s v="Oct"/>
    <s v="2017-10"/>
  </r>
  <r>
    <n v="977"/>
    <s v="US-2017-100209"/>
    <x v="362"/>
    <d v="2017-07-15T00:00:00"/>
    <s v="Standard Class"/>
    <s v="TD-20995"/>
    <s v="Tamara Dahlen"/>
    <x v="0"/>
    <s v="United States"/>
    <x v="32"/>
    <s v="Oregon"/>
    <n v="97206"/>
    <x v="1"/>
    <s v="OFF-BI-10002012"/>
    <x v="1"/>
    <x v="8"/>
    <s v="Wilson Jones Easy Flow II Sheet Lifters"/>
    <x v="879"/>
    <n v="2"/>
    <n v="0.7"/>
    <n v="-0.79200000000000004"/>
    <n v="7"/>
    <n v="3"/>
    <x v="3"/>
    <s v="Jul"/>
    <s v="2017-07"/>
  </r>
  <r>
    <n v="978"/>
    <s v="CA-2017-159366"/>
    <x v="363"/>
    <d v="2017-01-10T00:00:00"/>
    <s v="First Class"/>
    <s v="BW-11110"/>
    <s v="Bart Watters"/>
    <x v="1"/>
    <s v="United States"/>
    <x v="66"/>
    <s v="Michigan"/>
    <n v="48205"/>
    <x v="2"/>
    <s v="TEC-MA-10000822"/>
    <x v="2"/>
    <x v="15"/>
    <s v="Lexmark MX611dhe Monochrome Laser Printer"/>
    <x v="256"/>
    <n v="2"/>
    <n v="0.1"/>
    <n v="679.99599999999998"/>
    <n v="1"/>
    <n v="1"/>
    <x v="3"/>
    <s v="Jan"/>
    <s v="2017-01"/>
  </r>
  <r>
    <n v="979"/>
    <s v="CA-2016-145499"/>
    <x v="198"/>
    <d v="2016-05-31T00:00:00"/>
    <s v="First Class"/>
    <s v="RW-19690"/>
    <s v="Robert Waldorf"/>
    <x v="0"/>
    <s v="United States"/>
    <x v="40"/>
    <s v="North Carolina"/>
    <n v="28403"/>
    <x v="0"/>
    <s v="OFF-BI-10000848"/>
    <x v="1"/>
    <x v="8"/>
    <s v="Angle-D Ring Binders"/>
    <x v="573"/>
    <n v="2"/>
    <n v="0.7"/>
    <n v="-2.6255999999999999"/>
    <n v="5"/>
    <n v="2"/>
    <x v="0"/>
    <s v="May"/>
    <s v="2016-05"/>
  </r>
  <r>
    <n v="980"/>
    <s v="CA-2015-157035"/>
    <x v="364"/>
    <d v="2015-12-12T00:00:00"/>
    <s v="First Class"/>
    <s v="KB-16600"/>
    <s v="Ken Brennan"/>
    <x v="1"/>
    <s v="United States"/>
    <x v="38"/>
    <s v="Indiana"/>
    <n v="47201"/>
    <x v="2"/>
    <s v="OFF-PA-10004156"/>
    <x v="1"/>
    <x v="10"/>
    <s v="Xerox 188"/>
    <x v="880"/>
    <n v="3"/>
    <n v="0"/>
    <n v="16.669799999999999"/>
    <n v="12"/>
    <n v="4"/>
    <x v="1"/>
    <s v="Dec"/>
    <s v="2015-12"/>
  </r>
  <r>
    <n v="981"/>
    <s v="CA-2016-144939"/>
    <x v="339"/>
    <d v="2016-10-08T00:00:00"/>
    <s v="Standard Class"/>
    <s v="EB-13870"/>
    <s v="Emily Burns"/>
    <x v="0"/>
    <s v="United States"/>
    <x v="20"/>
    <s v="New York"/>
    <n v="10035"/>
    <x v="3"/>
    <s v="FUR-CH-10003199"/>
    <x v="0"/>
    <x v="1"/>
    <s v="Office Star - Contemporary Task Swivel Chair"/>
    <x v="881"/>
    <n v="6"/>
    <n v="0.1"/>
    <n v="93.223200000000006"/>
    <n v="10"/>
    <n v="4"/>
    <x v="0"/>
    <s v="Oct"/>
    <s v="2016-10"/>
  </r>
  <r>
    <n v="982"/>
    <s v="CA-2014-163419"/>
    <x v="7"/>
    <d v="2014-11-14T00:00:00"/>
    <s v="Second Class"/>
    <s v="TZ-21580"/>
    <s v="Tracy Zic"/>
    <x v="0"/>
    <s v="United States"/>
    <x v="103"/>
    <s v="Colorado"/>
    <n v="80027"/>
    <x v="1"/>
    <s v="OFF-AR-10000034"/>
    <x v="1"/>
    <x v="6"/>
    <s v="BIC Brite Liner Grip Highlighters, Assorted, 5/Pack"/>
    <x v="882"/>
    <n v="1"/>
    <n v="0.2"/>
    <n v="0.80559999999999998"/>
    <n v="11"/>
    <n v="4"/>
    <x v="2"/>
    <s v="Nov"/>
    <s v="2014-11"/>
  </r>
  <r>
    <n v="983"/>
    <s v="CA-2014-163419"/>
    <x v="7"/>
    <d v="2014-11-14T00:00:00"/>
    <s v="Second Class"/>
    <s v="TZ-21580"/>
    <s v="Tracy Zic"/>
    <x v="0"/>
    <s v="United States"/>
    <x v="103"/>
    <s v="Colorado"/>
    <n v="80027"/>
    <x v="1"/>
    <s v="TEC-PH-10000560"/>
    <x v="2"/>
    <x v="7"/>
    <s v="Samsung Galaxy S III - 16GB - pebble blue (T-Mobile)"/>
    <x v="883"/>
    <n v="2"/>
    <n v="0.2"/>
    <n v="55.998399999999997"/>
    <n v="11"/>
    <n v="4"/>
    <x v="2"/>
    <s v="Nov"/>
    <s v="2014-11"/>
  </r>
  <r>
    <n v="984"/>
    <s v="CA-2014-163419"/>
    <x v="7"/>
    <d v="2014-11-14T00:00:00"/>
    <s v="Second Class"/>
    <s v="TZ-21580"/>
    <s v="Tracy Zic"/>
    <x v="0"/>
    <s v="United States"/>
    <x v="103"/>
    <s v="Colorado"/>
    <n v="80027"/>
    <x v="1"/>
    <s v="FUR-CH-10000665"/>
    <x v="0"/>
    <x v="1"/>
    <s v="Global Airflow Leather Mesh Back Chair, Black"/>
    <x v="884"/>
    <n v="5"/>
    <n v="0.2"/>
    <n v="75.489999999999995"/>
    <n v="11"/>
    <n v="4"/>
    <x v="2"/>
    <s v="Nov"/>
    <s v="2014-11"/>
  </r>
  <r>
    <n v="985"/>
    <s v="CA-2017-100314"/>
    <x v="365"/>
    <d v="2017-10-05T00:00:00"/>
    <s v="Standard Class"/>
    <s v="AS-10630"/>
    <s v="Ann Steele"/>
    <x v="2"/>
    <s v="United States"/>
    <x v="45"/>
    <s v="Texas"/>
    <n v="77506"/>
    <x v="2"/>
    <s v="OFF-LA-10001569"/>
    <x v="1"/>
    <x v="2"/>
    <s v="Avery 499"/>
    <x v="885"/>
    <n v="2"/>
    <n v="0.2"/>
    <n v="2.5895999999999999"/>
    <n v="9"/>
    <n v="3"/>
    <x v="3"/>
    <s v="Sep"/>
    <s v="2017-09"/>
  </r>
  <r>
    <n v="986"/>
    <s v="CA-2017-100314"/>
    <x v="365"/>
    <d v="2017-10-05T00:00:00"/>
    <s v="Standard Class"/>
    <s v="AS-10630"/>
    <s v="Ann Steele"/>
    <x v="2"/>
    <s v="United States"/>
    <x v="45"/>
    <s v="Texas"/>
    <n v="77506"/>
    <x v="2"/>
    <s v="OFF-EN-10000461"/>
    <x v="1"/>
    <x v="12"/>
    <s v="#10- 4 1/8&quot; x 9 1/2&quot; Recycled Envelopes"/>
    <x v="886"/>
    <n v="4"/>
    <n v="0.2"/>
    <n v="9.4391999999999996"/>
    <n v="9"/>
    <n v="3"/>
    <x v="3"/>
    <s v="Sep"/>
    <s v="2017-09"/>
  </r>
  <r>
    <n v="987"/>
    <s v="CA-2017-100314"/>
    <x v="365"/>
    <d v="2017-10-05T00:00:00"/>
    <s v="Standard Class"/>
    <s v="AS-10630"/>
    <s v="Ann Steele"/>
    <x v="2"/>
    <s v="United States"/>
    <x v="45"/>
    <s v="Texas"/>
    <n v="77506"/>
    <x v="2"/>
    <s v="TEC-MA-10003066"/>
    <x v="2"/>
    <x v="15"/>
    <s v="Wasp CCD Handheld Bar Code Reader"/>
    <x v="887"/>
    <n v="3"/>
    <n v="0.4"/>
    <n v="44.868000000000002"/>
    <n v="9"/>
    <n v="3"/>
    <x v="3"/>
    <s v="Sep"/>
    <s v="2017-09"/>
  </r>
  <r>
    <n v="988"/>
    <s v="CA-2015-146829"/>
    <x v="366"/>
    <d v="2015-03-10T00:00:00"/>
    <s v="Same Day"/>
    <s v="TS-21340"/>
    <s v="Toby Swindell"/>
    <x v="0"/>
    <s v="United States"/>
    <x v="12"/>
    <s v="Texas"/>
    <n v="77041"/>
    <x v="2"/>
    <s v="OFF-BI-10004022"/>
    <x v="1"/>
    <x v="8"/>
    <s v="Acco Suede Grain Vinyl Round Ring Binder"/>
    <x v="888"/>
    <n v="2"/>
    <n v="0.8"/>
    <n v="-1.8904000000000001"/>
    <n v="3"/>
    <n v="1"/>
    <x v="1"/>
    <s v="Mar"/>
    <s v="2015-03"/>
  </r>
  <r>
    <n v="989"/>
    <s v="CA-2017-167899"/>
    <x v="367"/>
    <d v="2017-05-26T00:00:00"/>
    <s v="Standard Class"/>
    <s v="JG-15805"/>
    <s v="John Grady"/>
    <x v="1"/>
    <s v="United States"/>
    <x v="109"/>
    <s v="New York"/>
    <n v="13021"/>
    <x v="3"/>
    <s v="FUR-FU-10004071"/>
    <x v="0"/>
    <x v="5"/>
    <s v="Luxo Professional Magnifying Clamp-On Fluorescent Lamps"/>
    <x v="889"/>
    <n v="5"/>
    <n v="0"/>
    <n v="72.807000000000002"/>
    <n v="5"/>
    <n v="2"/>
    <x v="3"/>
    <s v="May"/>
    <s v="2017-05"/>
  </r>
  <r>
    <n v="990"/>
    <s v="CA-2017-167899"/>
    <x v="367"/>
    <d v="2017-05-26T00:00:00"/>
    <s v="Standard Class"/>
    <s v="JG-15805"/>
    <s v="John Grady"/>
    <x v="1"/>
    <s v="United States"/>
    <x v="109"/>
    <s v="New York"/>
    <n v="13021"/>
    <x v="3"/>
    <s v="OFF-AR-10001988"/>
    <x v="1"/>
    <x v="6"/>
    <s v="Bulldog Table or Wall-Mount Pencil Sharpener"/>
    <x v="890"/>
    <n v="3"/>
    <n v="0"/>
    <n v="5.2112999999999996"/>
    <n v="5"/>
    <n v="2"/>
    <x v="3"/>
    <s v="May"/>
    <s v="2017-05"/>
  </r>
  <r>
    <n v="991"/>
    <s v="CA-2015-153549"/>
    <x v="368"/>
    <d v="2015-03-31T00:00:00"/>
    <s v="Second Class"/>
    <s v="SL-20155"/>
    <s v="Sara Luxemburg"/>
    <x v="2"/>
    <s v="United States"/>
    <x v="108"/>
    <s v="Florida"/>
    <n v="32216"/>
    <x v="0"/>
    <s v="FUR-CH-10004086"/>
    <x v="0"/>
    <x v="1"/>
    <s v="Hon 4070 Series Pagoda Armless Upholstered Stacking Chairs"/>
    <x v="891"/>
    <n v="5"/>
    <n v="0.2"/>
    <n v="131.27850000000001"/>
    <n v="3"/>
    <n v="1"/>
    <x v="1"/>
    <s v="Mar"/>
    <s v="2015-03"/>
  </r>
  <r>
    <n v="992"/>
    <s v="CA-2016-110023"/>
    <x v="369"/>
    <d v="2016-09-11T00:00:00"/>
    <s v="First Class"/>
    <s v="TS-21610"/>
    <s v="Troy Staebel"/>
    <x v="0"/>
    <s v="United States"/>
    <x v="20"/>
    <s v="New York"/>
    <n v="10024"/>
    <x v="3"/>
    <s v="OFF-BI-10001036"/>
    <x v="1"/>
    <x v="8"/>
    <s v="Cardinal EasyOpen D-Ring Binders"/>
    <x v="892"/>
    <n v="2"/>
    <n v="0.2"/>
    <n v="5.484"/>
    <n v="9"/>
    <n v="3"/>
    <x v="0"/>
    <s v="Sep"/>
    <s v="2016-09"/>
  </r>
  <r>
    <n v="993"/>
    <s v="CA-2016-105585"/>
    <x v="370"/>
    <d v="2016-08-27T00:00:00"/>
    <s v="First Class"/>
    <s v="RF-19735"/>
    <s v="Roland Fjeld"/>
    <x v="0"/>
    <s v="United States"/>
    <x v="49"/>
    <s v="California"/>
    <n v="95123"/>
    <x v="1"/>
    <s v="OFF-FA-10002983"/>
    <x v="1"/>
    <x v="13"/>
    <s v="Advantus SlideClip Paper Clips"/>
    <x v="893"/>
    <n v="3"/>
    <n v="0"/>
    <n v="4.9104000000000001"/>
    <n v="8"/>
    <n v="3"/>
    <x v="0"/>
    <s v="Aug"/>
    <s v="2016-08"/>
  </r>
  <r>
    <n v="994"/>
    <s v="CA-2016-105585"/>
    <x v="370"/>
    <d v="2016-08-27T00:00:00"/>
    <s v="First Class"/>
    <s v="RF-19735"/>
    <s v="Roland Fjeld"/>
    <x v="0"/>
    <s v="United States"/>
    <x v="49"/>
    <s v="California"/>
    <n v="95123"/>
    <x v="1"/>
    <s v="OFF-PA-10003625"/>
    <x v="1"/>
    <x v="10"/>
    <s v="Xerox 1979"/>
    <x v="894"/>
    <n v="5"/>
    <n v="0"/>
    <n v="69.704999999999998"/>
    <n v="8"/>
    <n v="3"/>
    <x v="0"/>
    <s v="Aug"/>
    <s v="2016-08"/>
  </r>
  <r>
    <n v="995"/>
    <s v="CA-2014-117639"/>
    <x v="371"/>
    <d v="2014-05-25T00:00:00"/>
    <s v="Standard Class"/>
    <s v="MW-18235"/>
    <s v="Mitch Willingham"/>
    <x v="1"/>
    <s v="United States"/>
    <x v="173"/>
    <s v="Virginia"/>
    <n v="23464"/>
    <x v="0"/>
    <s v="OFF-BI-10003925"/>
    <x v="1"/>
    <x v="8"/>
    <s v="Fellowes PB300 Plastic Comb Binding Machine"/>
    <x v="895"/>
    <n v="7"/>
    <n v="0"/>
    <n v="1276.4871000000001"/>
    <n v="5"/>
    <n v="2"/>
    <x v="2"/>
    <s v="May"/>
    <s v="2014-05"/>
  </r>
  <r>
    <n v="996"/>
    <s v="CA-2014-117639"/>
    <x v="371"/>
    <d v="2014-05-25T00:00:00"/>
    <s v="Standard Class"/>
    <s v="MW-18235"/>
    <s v="Mitch Willingham"/>
    <x v="1"/>
    <s v="United States"/>
    <x v="173"/>
    <s v="Virginia"/>
    <n v="23464"/>
    <x v="0"/>
    <s v="TEC-PH-10001530"/>
    <x v="2"/>
    <x v="7"/>
    <s v="Plantronics Voyager Pro Legend"/>
    <x v="896"/>
    <n v="3"/>
    <n v="0"/>
    <n v="173.0316"/>
    <n v="5"/>
    <n v="2"/>
    <x v="2"/>
    <s v="May"/>
    <s v="2014-05"/>
  </r>
  <r>
    <n v="997"/>
    <s v="CA-2015-162537"/>
    <x v="372"/>
    <d v="2015-11-03T00:00:00"/>
    <s v="Standard Class"/>
    <s v="RD-19585"/>
    <s v="Rob Dowd"/>
    <x v="0"/>
    <s v="United States"/>
    <x v="0"/>
    <s v="Kentucky"/>
    <n v="42420"/>
    <x v="0"/>
    <s v="OFF-EN-10003862"/>
    <x v="1"/>
    <x v="12"/>
    <s v="Laser &amp; Ink Jet Business Envelopes"/>
    <x v="897"/>
    <n v="1"/>
    <n v="0"/>
    <n v="4.9081999999999999"/>
    <n v="10"/>
    <n v="4"/>
    <x v="1"/>
    <s v="Oct"/>
    <s v="2015-10"/>
  </r>
  <r>
    <n v="998"/>
    <s v="CA-2015-162537"/>
    <x v="372"/>
    <d v="2015-11-03T00:00:00"/>
    <s v="Standard Class"/>
    <s v="RD-19585"/>
    <s v="Rob Dowd"/>
    <x v="0"/>
    <s v="United States"/>
    <x v="0"/>
    <s v="Kentucky"/>
    <n v="42420"/>
    <x v="0"/>
    <s v="OFF-ST-10004258"/>
    <x v="1"/>
    <x v="4"/>
    <s v="Portable Personal File Box"/>
    <x v="898"/>
    <n v="3"/>
    <n v="0"/>
    <n v="9.8901000000000003"/>
    <n v="10"/>
    <n v="4"/>
    <x v="1"/>
    <s v="Oct"/>
    <s v="2015-10"/>
  </r>
  <r>
    <n v="999"/>
    <s v="CA-2015-162537"/>
    <x v="372"/>
    <d v="2015-11-03T00:00:00"/>
    <s v="Standard Class"/>
    <s v="RD-19585"/>
    <s v="Rob Dowd"/>
    <x v="0"/>
    <s v="United States"/>
    <x v="0"/>
    <s v="Kentucky"/>
    <n v="42420"/>
    <x v="0"/>
    <s v="FUR-FU-10002885"/>
    <x v="0"/>
    <x v="5"/>
    <s v="Magna Visual Magnetic Picture Hangers"/>
    <x v="899"/>
    <n v="5"/>
    <n v="0"/>
    <n v="9.1579999999999995"/>
    <n v="10"/>
    <n v="4"/>
    <x v="1"/>
    <s v="Oct"/>
    <s v="2015-10"/>
  </r>
  <r>
    <n v="1000"/>
    <s v="CA-2015-162537"/>
    <x v="372"/>
    <d v="2015-11-03T00:00:00"/>
    <s v="Standard Class"/>
    <s v="RD-19585"/>
    <s v="Rob Dowd"/>
    <x v="0"/>
    <s v="United States"/>
    <x v="0"/>
    <s v="Kentucky"/>
    <n v="42420"/>
    <x v="0"/>
    <s v="FUR-FU-10001918"/>
    <x v="0"/>
    <x v="5"/>
    <s v="C-Line Cubicle Keepers Polyproplyene Holder With Velcro Backings"/>
    <x v="900"/>
    <n v="7"/>
    <n v="0"/>
    <n v="12.9129"/>
    <n v="10"/>
    <n v="4"/>
    <x v="1"/>
    <s v="Oct"/>
    <s v="2015-10"/>
  </r>
  <r>
    <n v="1001"/>
    <s v="CA-2016-155488"/>
    <x v="373"/>
    <d v="2016-11-17T00:00:00"/>
    <s v="Standard Class"/>
    <s v="FM-14290"/>
    <s v="Frank Merwin"/>
    <x v="2"/>
    <s v="United States"/>
    <x v="137"/>
    <s v="Washington"/>
    <n v="98661"/>
    <x v="1"/>
    <s v="OFF-AR-10002956"/>
    <x v="1"/>
    <x v="6"/>
    <s v="Boston 16801 Nautilus Battery Pencil Sharpener"/>
    <x v="901"/>
    <n v="2"/>
    <n v="0"/>
    <n v="11.4452"/>
    <n v="11"/>
    <n v="4"/>
    <x v="0"/>
    <s v="Nov"/>
    <s v="2016-11"/>
  </r>
  <r>
    <n v="1002"/>
    <s v="CA-2015-124891"/>
    <x v="374"/>
    <d v="2015-07-31T00:00:00"/>
    <s v="Same Day"/>
    <s v="RH-19495"/>
    <s v="Rick Hansen"/>
    <x v="0"/>
    <s v="United States"/>
    <x v="20"/>
    <s v="New York"/>
    <n v="10024"/>
    <x v="3"/>
    <s v="TEC-AC-10003033"/>
    <x v="2"/>
    <x v="11"/>
    <s v="Plantronics CS510 - Over-the-Head monaural Wireless Headset System"/>
    <x v="902"/>
    <n v="7"/>
    <n v="0"/>
    <n v="762.18449999999996"/>
    <n v="7"/>
    <n v="3"/>
    <x v="1"/>
    <s v="Jul"/>
    <s v="2015-07"/>
  </r>
  <r>
    <n v="1003"/>
    <s v="CA-2015-124891"/>
    <x v="374"/>
    <d v="2015-07-31T00:00:00"/>
    <s v="Same Day"/>
    <s v="RH-19495"/>
    <s v="Rick Hansen"/>
    <x v="0"/>
    <s v="United States"/>
    <x v="20"/>
    <s v="New York"/>
    <n v="10024"/>
    <x v="3"/>
    <s v="FUR-TA-10002903"/>
    <x v="0"/>
    <x v="3"/>
    <s v="Bevis Round Bullnose 29&quot; High Table Top"/>
    <x v="903"/>
    <n v="7"/>
    <n v="0.4"/>
    <n v="-290.87520000000001"/>
    <n v="7"/>
    <n v="3"/>
    <x v="1"/>
    <s v="Jul"/>
    <s v="2015-07"/>
  </r>
  <r>
    <n v="1004"/>
    <s v="CA-2015-124891"/>
    <x v="374"/>
    <d v="2015-07-31T00:00:00"/>
    <s v="Same Day"/>
    <s v="RH-19495"/>
    <s v="Rick Hansen"/>
    <x v="0"/>
    <s v="United States"/>
    <x v="20"/>
    <s v="New York"/>
    <n v="10024"/>
    <x v="3"/>
    <s v="OFF-PA-10004621"/>
    <x v="1"/>
    <x v="10"/>
    <s v="Xerox 212"/>
    <x v="537"/>
    <n v="3"/>
    <n v="0"/>
    <n v="9.3312000000000008"/>
    <n v="7"/>
    <n v="3"/>
    <x v="1"/>
    <s v="Jul"/>
    <s v="2015-07"/>
  </r>
  <r>
    <n v="1005"/>
    <s v="CA-2015-126445"/>
    <x v="375"/>
    <d v="2015-08-31T00:00:00"/>
    <s v="Standard Class"/>
    <s v="RA-19945"/>
    <s v="Ryan Akin"/>
    <x v="0"/>
    <s v="United States"/>
    <x v="174"/>
    <s v="California"/>
    <n v="92563"/>
    <x v="1"/>
    <s v="OFF-ST-10000046"/>
    <x v="1"/>
    <x v="4"/>
    <s v="Fellowes Super Stor/Drawer Files"/>
    <x v="904"/>
    <n v="3"/>
    <n v="0"/>
    <n v="92.083500000000001"/>
    <n v="8"/>
    <n v="3"/>
    <x v="1"/>
    <s v="Aug"/>
    <s v="2015-08"/>
  </r>
  <r>
    <n v="1006"/>
    <s v="CA-2015-111199"/>
    <x v="50"/>
    <d v="2015-11-17T00:00:00"/>
    <s v="Standard Class"/>
    <s v="JK-15730"/>
    <s v="Joe Kamberova"/>
    <x v="0"/>
    <s v="United States"/>
    <x v="108"/>
    <s v="North Carolina"/>
    <n v="28540"/>
    <x v="0"/>
    <s v="OFF-PA-10001790"/>
    <x v="1"/>
    <x v="10"/>
    <s v="Xerox 1910"/>
    <x v="905"/>
    <n v="3"/>
    <n v="0.2"/>
    <n v="40.3536"/>
    <n v="11"/>
    <n v="4"/>
    <x v="1"/>
    <s v="Nov"/>
    <s v="2015-11"/>
  </r>
  <r>
    <n v="1007"/>
    <s v="CA-2015-105312"/>
    <x v="376"/>
    <d v="2015-11-09T00:00:00"/>
    <s v="First Class"/>
    <s v="MT-17815"/>
    <s v="Meg Tillman"/>
    <x v="0"/>
    <s v="United States"/>
    <x v="48"/>
    <s v="Arizona"/>
    <n v="85254"/>
    <x v="1"/>
    <s v="OFF-EN-10002600"/>
    <x v="1"/>
    <x v="12"/>
    <s v="Redi-Strip #10 Envelopes, 4 1/8 x 9 1/2"/>
    <x v="906"/>
    <n v="3"/>
    <n v="0.2"/>
    <n v="2.4780000000000002"/>
    <n v="11"/>
    <n v="4"/>
    <x v="1"/>
    <s v="Nov"/>
    <s v="2015-11"/>
  </r>
  <r>
    <n v="1008"/>
    <s v="CA-2015-105312"/>
    <x v="376"/>
    <d v="2015-11-09T00:00:00"/>
    <s v="First Class"/>
    <s v="MT-17815"/>
    <s v="Meg Tillman"/>
    <x v="0"/>
    <s v="United States"/>
    <x v="48"/>
    <s v="Arizona"/>
    <n v="85254"/>
    <x v="1"/>
    <s v="OFF-BI-10002049"/>
    <x v="1"/>
    <x v="8"/>
    <s v="UniKeep View Case Binders"/>
    <x v="907"/>
    <n v="3"/>
    <n v="0.7"/>
    <n v="-3.5207999999999999"/>
    <n v="11"/>
    <n v="4"/>
    <x v="1"/>
    <s v="Nov"/>
    <s v="2015-11"/>
  </r>
  <r>
    <n v="1009"/>
    <s v="US-2017-106705"/>
    <x v="377"/>
    <d v="2018-01-01T00:00:00"/>
    <s v="Standard Class"/>
    <s v="PO-18850"/>
    <s v="Patrick O'Brill"/>
    <x v="0"/>
    <s v="United States"/>
    <x v="140"/>
    <s v="Iowa"/>
    <n v="52601"/>
    <x v="2"/>
    <s v="OFF-PA-10001509"/>
    <x v="1"/>
    <x v="10"/>
    <s v="Recycled Desk Saver Line &quot;While You Were Out&quot; Book, 5 1/2&quot; X 4&quot;"/>
    <x v="908"/>
    <n v="5"/>
    <n v="0"/>
    <n v="20.585000000000001"/>
    <n v="12"/>
    <n v="4"/>
    <x v="3"/>
    <s v="Dec"/>
    <s v="2017-12"/>
  </r>
  <r>
    <n v="1010"/>
    <s v="CA-2017-135034"/>
    <x v="378"/>
    <d v="2017-08-03T00:00:00"/>
    <s v="First Class"/>
    <s v="AT-10735"/>
    <s v="Annie Thurman"/>
    <x v="0"/>
    <s v="United States"/>
    <x v="22"/>
    <s v="Illinois"/>
    <n v="60653"/>
    <x v="2"/>
    <s v="TEC-PH-10003931"/>
    <x v="2"/>
    <x v="7"/>
    <s v="JBL Micro Wireless Portable Bluetooth Speaker"/>
    <x v="909"/>
    <n v="2"/>
    <n v="0.2"/>
    <n v="5.9989999999999997"/>
    <n v="8"/>
    <n v="3"/>
    <x v="3"/>
    <s v="Aug"/>
    <s v="2017-08"/>
  </r>
  <r>
    <n v="1011"/>
    <s v="CA-2014-158540"/>
    <x v="156"/>
    <d v="2014-11-26T00:00:00"/>
    <s v="First Class"/>
    <s v="VG-21790"/>
    <s v="Vivek Gonzalez"/>
    <x v="0"/>
    <s v="United States"/>
    <x v="70"/>
    <s v="California"/>
    <n v="92037"/>
    <x v="1"/>
    <s v="FUR-FU-10001602"/>
    <x v="0"/>
    <x v="5"/>
    <s v="Eldon Delta Triangular Chair Mat, 52&quot; x 58&quot;, Clear"/>
    <x v="910"/>
    <n v="4"/>
    <n v="0"/>
    <n v="27.3096"/>
    <n v="11"/>
    <n v="4"/>
    <x v="2"/>
    <s v="Nov"/>
    <s v="2014-11"/>
  </r>
  <r>
    <n v="1012"/>
    <s v="CA-2017-118437"/>
    <x v="46"/>
    <d v="2017-06-21T00:00:00"/>
    <s v="Second Class"/>
    <s v="PF-19165"/>
    <s v="Philip Fox"/>
    <x v="0"/>
    <s v="United States"/>
    <x v="175"/>
    <s v="Washington"/>
    <n v="98502"/>
    <x v="1"/>
    <s v="FUR-FU-10004848"/>
    <x v="0"/>
    <x v="5"/>
    <s v="Howard Miller 13-3/4&quot; Diameter Brushed Chrome Round Wall Clock"/>
    <x v="911"/>
    <n v="3"/>
    <n v="0"/>
    <n v="46.575000000000003"/>
    <n v="6"/>
    <n v="2"/>
    <x v="3"/>
    <s v="Jun"/>
    <s v="2017-06"/>
  </r>
  <r>
    <n v="1013"/>
    <s v="CA-2017-118437"/>
    <x v="46"/>
    <d v="2017-06-21T00:00:00"/>
    <s v="Second Class"/>
    <s v="PF-19165"/>
    <s v="Philip Fox"/>
    <x v="0"/>
    <s v="United States"/>
    <x v="175"/>
    <s v="Washington"/>
    <n v="98502"/>
    <x v="1"/>
    <s v="OFF-ST-10003722"/>
    <x v="1"/>
    <x v="4"/>
    <s v="Project Tote Personal File"/>
    <x v="912"/>
    <n v="1"/>
    <n v="0"/>
    <n v="4.0686999999999998"/>
    <n v="6"/>
    <n v="2"/>
    <x v="3"/>
    <s v="Jun"/>
    <s v="2017-06"/>
  </r>
  <r>
    <n v="1014"/>
    <s v="US-2015-126214"/>
    <x v="379"/>
    <d v="2015-12-24T00:00:00"/>
    <s v="Second Class"/>
    <s v="JS-15880"/>
    <s v="John Stevenson"/>
    <x v="0"/>
    <s v="United States"/>
    <x v="4"/>
    <s v="Washington"/>
    <n v="98103"/>
    <x v="1"/>
    <s v="FUR-TA-10003748"/>
    <x v="0"/>
    <x v="3"/>
    <s v="Bevis 36 x 72 Conference Tables"/>
    <x v="913"/>
    <n v="13"/>
    <n v="0"/>
    <n v="356.04140000000001"/>
    <n v="12"/>
    <n v="4"/>
    <x v="1"/>
    <s v="Dec"/>
    <s v="2015-12"/>
  </r>
  <r>
    <n v="1015"/>
    <s v="US-2015-126214"/>
    <x v="379"/>
    <d v="2015-12-24T00:00:00"/>
    <s v="Second Class"/>
    <s v="JS-15880"/>
    <s v="John Stevenson"/>
    <x v="0"/>
    <s v="United States"/>
    <x v="4"/>
    <s v="Washington"/>
    <n v="98103"/>
    <x v="1"/>
    <s v="TEC-AC-10003198"/>
    <x v="2"/>
    <x v="11"/>
    <s v="Enermax Acrylux Wireless Keyboard"/>
    <x v="914"/>
    <n v="1"/>
    <n v="0"/>
    <n v="36.851999999999997"/>
    <n v="12"/>
    <n v="4"/>
    <x v="1"/>
    <s v="Dec"/>
    <s v="2015-12"/>
  </r>
  <r>
    <n v="1016"/>
    <s v="CA-2015-133025"/>
    <x v="14"/>
    <d v="2015-09-19T00:00:00"/>
    <s v="Second Class"/>
    <s v="MO-17800"/>
    <s v="Meg O'Connel"/>
    <x v="2"/>
    <s v="United States"/>
    <x v="1"/>
    <s v="California"/>
    <n v="90036"/>
    <x v="1"/>
    <s v="OFF-PA-10004100"/>
    <x v="1"/>
    <x v="10"/>
    <s v="Xerox 216"/>
    <x v="56"/>
    <n v="5"/>
    <n v="0"/>
    <n v="15.552"/>
    <n v="9"/>
    <n v="3"/>
    <x v="1"/>
    <s v="Sep"/>
    <s v="2015-09"/>
  </r>
  <r>
    <n v="1017"/>
    <s v="CA-2015-108665"/>
    <x v="380"/>
    <d v="2015-07-10T00:00:00"/>
    <s v="Standard Class"/>
    <s v="KM-16225"/>
    <s v="Kalyca Meade"/>
    <x v="1"/>
    <s v="United States"/>
    <x v="20"/>
    <s v="New York"/>
    <n v="10011"/>
    <x v="3"/>
    <s v="FUR-FU-10002191"/>
    <x v="0"/>
    <x v="5"/>
    <s v="G.E. Halogen Desk Lamp Bulbs"/>
    <x v="540"/>
    <n v="2"/>
    <n v="0"/>
    <n v="6.7008000000000001"/>
    <n v="7"/>
    <n v="3"/>
    <x v="1"/>
    <s v="Jul"/>
    <s v="2015-07"/>
  </r>
  <r>
    <n v="1018"/>
    <s v="CA-2015-108665"/>
    <x v="380"/>
    <d v="2015-07-10T00:00:00"/>
    <s v="Standard Class"/>
    <s v="KM-16225"/>
    <s v="Kalyca Meade"/>
    <x v="1"/>
    <s v="United States"/>
    <x v="20"/>
    <s v="New York"/>
    <n v="10011"/>
    <x v="3"/>
    <s v="FUR-FU-10000965"/>
    <x v="0"/>
    <x v="5"/>
    <s v="Howard Miller 11-1/2&quot; Diameter Ridgewood Wall Clock"/>
    <x v="816"/>
    <n v="3"/>
    <n v="0"/>
    <n v="63.886200000000002"/>
    <n v="7"/>
    <n v="3"/>
    <x v="1"/>
    <s v="Jul"/>
    <s v="2015-07"/>
  </r>
  <r>
    <n v="1019"/>
    <s v="CA-2015-108665"/>
    <x v="380"/>
    <d v="2015-07-10T00:00:00"/>
    <s v="Standard Class"/>
    <s v="KM-16225"/>
    <s v="Kalyca Meade"/>
    <x v="1"/>
    <s v="United States"/>
    <x v="20"/>
    <s v="New York"/>
    <n v="10011"/>
    <x v="3"/>
    <s v="TEC-PH-10004188"/>
    <x v="2"/>
    <x v="7"/>
    <s v="OtterBox Commuter Series Case - Samsung Galaxy S4"/>
    <x v="915"/>
    <n v="5"/>
    <n v="0"/>
    <n v="2.4990000000000001"/>
    <n v="7"/>
    <n v="3"/>
    <x v="1"/>
    <s v="Jul"/>
    <s v="2015-07"/>
  </r>
  <r>
    <n v="1020"/>
    <s v="CA-2015-108665"/>
    <x v="380"/>
    <d v="2015-07-10T00:00:00"/>
    <s v="Standard Class"/>
    <s v="KM-16225"/>
    <s v="Kalyca Meade"/>
    <x v="1"/>
    <s v="United States"/>
    <x v="20"/>
    <s v="New York"/>
    <n v="10011"/>
    <x v="3"/>
    <s v="OFF-ST-10001526"/>
    <x v="1"/>
    <x v="4"/>
    <s v="Iceberg Mobile Mega Data/Printer Cart "/>
    <x v="916"/>
    <n v="5"/>
    <n v="0"/>
    <n v="156.429"/>
    <n v="7"/>
    <n v="3"/>
    <x v="1"/>
    <s v="Jul"/>
    <s v="2015-07"/>
  </r>
  <r>
    <n v="1021"/>
    <s v="CA-2015-124450"/>
    <x v="381"/>
    <d v="2015-05-03T00:00:00"/>
    <s v="Standard Class"/>
    <s v="GT-14710"/>
    <s v="Greg Tran"/>
    <x v="0"/>
    <s v="United States"/>
    <x v="176"/>
    <s v="District of Columbia"/>
    <n v="20016"/>
    <x v="3"/>
    <s v="OFF-AR-10001166"/>
    <x v="1"/>
    <x v="6"/>
    <s v="Staples in misc. colors"/>
    <x v="917"/>
    <n v="3"/>
    <n v="0"/>
    <n v="8.8686000000000007"/>
    <n v="4"/>
    <n v="2"/>
    <x v="1"/>
    <s v="Apr"/>
    <s v="2015-04"/>
  </r>
  <r>
    <n v="1022"/>
    <s v="CA-2015-124450"/>
    <x v="381"/>
    <d v="2015-05-03T00:00:00"/>
    <s v="Standard Class"/>
    <s v="GT-14710"/>
    <s v="Greg Tran"/>
    <x v="0"/>
    <s v="United States"/>
    <x v="176"/>
    <s v="District of Columbia"/>
    <n v="20016"/>
    <x v="3"/>
    <s v="FUR-CH-10000309"/>
    <x v="0"/>
    <x v="1"/>
    <s v="Global Comet Stacking Arm Chair"/>
    <x v="918"/>
    <n v="3"/>
    <n v="0"/>
    <n v="316.88249999999999"/>
    <n v="4"/>
    <n v="2"/>
    <x v="1"/>
    <s v="Apr"/>
    <s v="2015-04"/>
  </r>
  <r>
    <n v="1023"/>
    <s v="CA-2015-124450"/>
    <x v="381"/>
    <d v="2015-05-03T00:00:00"/>
    <s v="Standard Class"/>
    <s v="GT-14710"/>
    <s v="Greg Tran"/>
    <x v="0"/>
    <s v="United States"/>
    <x v="176"/>
    <s v="District of Columbia"/>
    <n v="20016"/>
    <x v="3"/>
    <s v="TEC-MA-10004212"/>
    <x v="2"/>
    <x v="15"/>
    <s v="Cisco SPA525G2 5-Line IP Phone"/>
    <x v="919"/>
    <n v="8"/>
    <n v="0"/>
    <n v="648.56240000000003"/>
    <n v="4"/>
    <n v="2"/>
    <x v="1"/>
    <s v="Apr"/>
    <s v="2015-04"/>
  </r>
  <r>
    <n v="1024"/>
    <s v="CA-2015-167269"/>
    <x v="382"/>
    <d v="2015-06-20T00:00:00"/>
    <s v="Standard Class"/>
    <s v="PB-19150"/>
    <s v="Philip Brown"/>
    <x v="0"/>
    <s v="United States"/>
    <x v="10"/>
    <s v="Pennsylvania"/>
    <n v="19134"/>
    <x v="3"/>
    <s v="OFF-EN-10003072"/>
    <x v="1"/>
    <x v="12"/>
    <s v="Peel &amp; Seel Envelopes"/>
    <x v="920"/>
    <n v="2"/>
    <n v="0.2"/>
    <n v="2.1728000000000001"/>
    <n v="6"/>
    <n v="2"/>
    <x v="1"/>
    <s v="Jun"/>
    <s v="2015-06"/>
  </r>
  <r>
    <n v="1025"/>
    <s v="CA-2017-106964"/>
    <x v="94"/>
    <d v="2017-12-20T00:00:00"/>
    <s v="First Class"/>
    <s v="HR-14770"/>
    <s v="Hallie Redmond"/>
    <x v="2"/>
    <s v="United States"/>
    <x v="1"/>
    <s v="California"/>
    <n v="90045"/>
    <x v="1"/>
    <s v="OFF-BI-10000320"/>
    <x v="1"/>
    <x v="8"/>
    <s v="GBC Plastic Binding Combs"/>
    <x v="921"/>
    <n v="2"/>
    <n v="0.2"/>
    <n v="4.2804000000000002"/>
    <n v="12"/>
    <n v="4"/>
    <x v="3"/>
    <s v="Dec"/>
    <s v="2017-12"/>
  </r>
  <r>
    <n v="1026"/>
    <s v="CA-2016-126529"/>
    <x v="383"/>
    <d v="2016-01-13T00:00:00"/>
    <s v="Second Class"/>
    <s v="DE-13255"/>
    <s v="Deanra Eno"/>
    <x v="2"/>
    <s v="United States"/>
    <x v="24"/>
    <s v="Ohio"/>
    <n v="45503"/>
    <x v="3"/>
    <s v="OFF-PA-10001166"/>
    <x v="1"/>
    <x v="10"/>
    <s v="Xerox 2"/>
    <x v="12"/>
    <n v="3"/>
    <n v="0.2"/>
    <n v="5.4432"/>
    <n v="1"/>
    <n v="1"/>
    <x v="0"/>
    <s v="Jan"/>
    <s v="2016-01"/>
  </r>
  <r>
    <n v="1027"/>
    <s v="CA-2016-126529"/>
    <x v="383"/>
    <d v="2016-01-13T00:00:00"/>
    <s v="Second Class"/>
    <s v="DE-13255"/>
    <s v="Deanra Eno"/>
    <x v="2"/>
    <s v="United States"/>
    <x v="24"/>
    <s v="Ohio"/>
    <n v="45503"/>
    <x v="3"/>
    <s v="OFF-PA-10003656"/>
    <x v="1"/>
    <x v="10"/>
    <s v="Xerox 1935"/>
    <x v="922"/>
    <n v="3"/>
    <n v="0.2"/>
    <n v="20.5764"/>
    <n v="1"/>
    <n v="1"/>
    <x v="0"/>
    <s v="Jan"/>
    <s v="2016-01"/>
  </r>
  <r>
    <n v="1028"/>
    <s v="CA-2016-126529"/>
    <x v="383"/>
    <d v="2016-01-13T00:00:00"/>
    <s v="Second Class"/>
    <s v="DE-13255"/>
    <s v="Deanra Eno"/>
    <x v="2"/>
    <s v="United States"/>
    <x v="24"/>
    <s v="Ohio"/>
    <n v="45503"/>
    <x v="3"/>
    <s v="TEC-PH-10000148"/>
    <x v="2"/>
    <x v="7"/>
    <s v="Cyber Acoustics AC-202b Speech Recognition Stereo Headset"/>
    <x v="923"/>
    <n v="2"/>
    <n v="0.4"/>
    <n v="-9.8724000000000007"/>
    <n v="1"/>
    <n v="1"/>
    <x v="0"/>
    <s v="Jan"/>
    <s v="2016-01"/>
  </r>
  <r>
    <n v="1029"/>
    <s v="CA-2014-163552"/>
    <x v="384"/>
    <d v="2014-07-15T00:00:00"/>
    <s v="Standard Class"/>
    <s v="LA-16780"/>
    <s v="Laura Armstrong"/>
    <x v="1"/>
    <s v="United States"/>
    <x v="83"/>
    <s v="New Jersey"/>
    <n v="7601"/>
    <x v="3"/>
    <s v="OFF-PA-10000474"/>
    <x v="1"/>
    <x v="10"/>
    <s v="Easy-staple paper"/>
    <x v="924"/>
    <n v="5"/>
    <n v="0"/>
    <n v="83.284000000000006"/>
    <n v="7"/>
    <n v="3"/>
    <x v="2"/>
    <s v="Jul"/>
    <s v="2014-07"/>
  </r>
  <r>
    <n v="1030"/>
    <s v="CA-2014-163552"/>
    <x v="384"/>
    <d v="2014-07-15T00:00:00"/>
    <s v="Standard Class"/>
    <s v="LA-16780"/>
    <s v="Laura Armstrong"/>
    <x v="1"/>
    <s v="United States"/>
    <x v="83"/>
    <s v="New Jersey"/>
    <n v="7601"/>
    <x v="3"/>
    <s v="TEC-PH-10003885"/>
    <x v="2"/>
    <x v="7"/>
    <s v="Cisco SPA508G"/>
    <x v="925"/>
    <n v="3"/>
    <n v="0"/>
    <n v="57.411299999999997"/>
    <n v="7"/>
    <n v="3"/>
    <x v="2"/>
    <s v="Jul"/>
    <s v="2014-07"/>
  </r>
  <r>
    <n v="1031"/>
    <s v="CA-2014-163552"/>
    <x v="384"/>
    <d v="2014-07-15T00:00:00"/>
    <s v="Standard Class"/>
    <s v="LA-16780"/>
    <s v="Laura Armstrong"/>
    <x v="1"/>
    <s v="United States"/>
    <x v="83"/>
    <s v="New Jersey"/>
    <n v="7601"/>
    <x v="3"/>
    <s v="FUR-CH-10003379"/>
    <x v="0"/>
    <x v="1"/>
    <s v="Global Commerce Series High-Back Swivel/Tilt Chairs"/>
    <x v="926"/>
    <n v="3"/>
    <n v="0"/>
    <n v="213.73500000000001"/>
    <n v="7"/>
    <n v="3"/>
    <x v="2"/>
    <s v="Jul"/>
    <s v="2014-07"/>
  </r>
  <r>
    <n v="1032"/>
    <s v="CA-2014-163552"/>
    <x v="384"/>
    <d v="2014-07-15T00:00:00"/>
    <s v="Standard Class"/>
    <s v="LA-16780"/>
    <s v="Laura Armstrong"/>
    <x v="1"/>
    <s v="United States"/>
    <x v="83"/>
    <s v="New Jersey"/>
    <n v="7601"/>
    <x v="3"/>
    <s v="FUR-FU-10000629"/>
    <x v="0"/>
    <x v="5"/>
    <s v="9-3/4 Diameter Round Wall Clock"/>
    <x v="927"/>
    <n v="9"/>
    <n v="0"/>
    <n v="52.126199999999997"/>
    <n v="7"/>
    <n v="3"/>
    <x v="2"/>
    <s v="Jul"/>
    <s v="2014-07"/>
  </r>
  <r>
    <n v="1033"/>
    <s v="CA-2014-163552"/>
    <x v="384"/>
    <d v="2014-07-15T00:00:00"/>
    <s v="Standard Class"/>
    <s v="LA-16780"/>
    <s v="Laura Armstrong"/>
    <x v="1"/>
    <s v="United States"/>
    <x v="83"/>
    <s v="New Jersey"/>
    <n v="7601"/>
    <x v="3"/>
    <s v="OFF-LA-10001175"/>
    <x v="1"/>
    <x v="2"/>
    <s v="Avery 514"/>
    <x v="928"/>
    <n v="5"/>
    <n v="0"/>
    <n v="7.056"/>
    <n v="7"/>
    <n v="3"/>
    <x v="2"/>
    <s v="Jul"/>
    <s v="2014-07"/>
  </r>
  <r>
    <n v="1034"/>
    <s v="CA-2016-109820"/>
    <x v="73"/>
    <d v="2016-11-22T00:00:00"/>
    <s v="First Class"/>
    <s v="AG-10390"/>
    <s v="Allen Goldenen"/>
    <x v="0"/>
    <s v="United States"/>
    <x v="74"/>
    <s v="Ohio"/>
    <n v="45231"/>
    <x v="3"/>
    <s v="OFF-PA-10000955"/>
    <x v="1"/>
    <x v="10"/>
    <s v="Southworth 25% Cotton Granite Paper &amp; Envelopes"/>
    <x v="929"/>
    <n v="3"/>
    <n v="0.2"/>
    <n v="5.1012000000000004"/>
    <n v="11"/>
    <n v="4"/>
    <x v="0"/>
    <s v="Nov"/>
    <s v="2016-11"/>
  </r>
  <r>
    <n v="1035"/>
    <s v="CA-2016-109820"/>
    <x v="73"/>
    <d v="2016-11-22T00:00:00"/>
    <s v="First Class"/>
    <s v="AG-10390"/>
    <s v="Allen Goldenen"/>
    <x v="0"/>
    <s v="United States"/>
    <x v="74"/>
    <s v="Ohio"/>
    <n v="45231"/>
    <x v="3"/>
    <s v="OFF-BI-10003460"/>
    <x v="1"/>
    <x v="8"/>
    <s v="Acco 3-Hole Punch"/>
    <x v="930"/>
    <n v="2"/>
    <n v="0.7"/>
    <n v="-1.9272"/>
    <n v="11"/>
    <n v="4"/>
    <x v="0"/>
    <s v="Nov"/>
    <s v="2016-11"/>
  </r>
  <r>
    <n v="1036"/>
    <s v="CA-2016-109820"/>
    <x v="73"/>
    <d v="2016-11-22T00:00:00"/>
    <s v="First Class"/>
    <s v="AG-10390"/>
    <s v="Allen Goldenen"/>
    <x v="0"/>
    <s v="United States"/>
    <x v="74"/>
    <s v="Ohio"/>
    <n v="45231"/>
    <x v="3"/>
    <s v="OFF-BI-10000474"/>
    <x v="1"/>
    <x v="8"/>
    <s v="Avery Recycled Flexi-View Covers for Binding Systems"/>
    <x v="931"/>
    <n v="3"/>
    <n v="0.7"/>
    <n v="-10.579800000000001"/>
    <n v="11"/>
    <n v="4"/>
    <x v="0"/>
    <s v="Nov"/>
    <s v="2016-11"/>
  </r>
  <r>
    <n v="1037"/>
    <s v="CA-2016-113061"/>
    <x v="183"/>
    <d v="2016-04-26T00:00:00"/>
    <s v="Standard Class"/>
    <s v="EL-13735"/>
    <s v="Ed Ludwig"/>
    <x v="2"/>
    <s v="United States"/>
    <x v="177"/>
    <s v="Missouri"/>
    <n v="65109"/>
    <x v="2"/>
    <s v="FUR-FU-10003975"/>
    <x v="0"/>
    <x v="5"/>
    <s v="Eldon Advantage Chair Mats for Low to Medium Pile Carpets"/>
    <x v="932"/>
    <n v="2"/>
    <n v="0"/>
    <n v="8.6620000000000008"/>
    <n v="4"/>
    <n v="2"/>
    <x v="0"/>
    <s v="Apr"/>
    <s v="2016-04"/>
  </r>
  <r>
    <n v="1038"/>
    <s v="CA-2015-127418"/>
    <x v="385"/>
    <d v="2015-06-14T00:00:00"/>
    <s v="First Class"/>
    <s v="JJ-15445"/>
    <s v="Jennifer Jackson"/>
    <x v="0"/>
    <s v="United States"/>
    <x v="1"/>
    <s v="California"/>
    <n v="90004"/>
    <x v="1"/>
    <s v="OFF-BI-10003707"/>
    <x v="1"/>
    <x v="8"/>
    <s v="Aluminum Screw Posts"/>
    <x v="933"/>
    <n v="3"/>
    <n v="0.2"/>
    <n v="13.734"/>
    <n v="6"/>
    <n v="2"/>
    <x v="1"/>
    <s v="Jun"/>
    <s v="2015-06"/>
  </r>
  <r>
    <n v="1039"/>
    <s v="CA-2017-121818"/>
    <x v="225"/>
    <d v="2017-11-21T00:00:00"/>
    <s v="First Class"/>
    <s v="JH-15430"/>
    <s v="Jennifer Halladay"/>
    <x v="0"/>
    <s v="United States"/>
    <x v="140"/>
    <s v="North Carolina"/>
    <n v="27217"/>
    <x v="0"/>
    <s v="OFF-AR-10000203"/>
    <x v="1"/>
    <x v="6"/>
    <s v="Newell 336"/>
    <x v="934"/>
    <n v="7"/>
    <n v="0.2"/>
    <n v="2.6964000000000001"/>
    <n v="11"/>
    <n v="4"/>
    <x v="3"/>
    <s v="Nov"/>
    <s v="2017-11"/>
  </r>
  <r>
    <n v="1040"/>
    <s v="CA-2017-121818"/>
    <x v="225"/>
    <d v="2017-11-21T00:00:00"/>
    <s v="First Class"/>
    <s v="JH-15430"/>
    <s v="Jennifer Halladay"/>
    <x v="0"/>
    <s v="United States"/>
    <x v="140"/>
    <s v="North Carolina"/>
    <n v="27217"/>
    <x v="0"/>
    <s v="OFF-AR-10004790"/>
    <x v="1"/>
    <x v="6"/>
    <s v="Staples in misc. colors"/>
    <x v="935"/>
    <n v="3"/>
    <n v="0.2"/>
    <n v="1.7955000000000001"/>
    <n v="11"/>
    <n v="4"/>
    <x v="3"/>
    <s v="Nov"/>
    <s v="2017-11"/>
  </r>
  <r>
    <n v="1041"/>
    <s v="CA-2016-127670"/>
    <x v="231"/>
    <d v="2016-03-24T00:00:00"/>
    <s v="Standard Class"/>
    <s v="RD-19660"/>
    <s v="Robert Dilbeck"/>
    <x v="2"/>
    <s v="United States"/>
    <x v="178"/>
    <s v="Missouri"/>
    <n v="63376"/>
    <x v="2"/>
    <s v="FUR-TA-10001095"/>
    <x v="0"/>
    <x v="3"/>
    <s v="Chromcraft Round Conference Tables"/>
    <x v="936"/>
    <n v="4"/>
    <n v="0"/>
    <n v="146.40360000000001"/>
    <n v="3"/>
    <n v="1"/>
    <x v="0"/>
    <s v="Mar"/>
    <s v="2016-03"/>
  </r>
  <r>
    <n v="1042"/>
    <s v="CA-2016-102981"/>
    <x v="47"/>
    <d v="2016-09-09T00:00:00"/>
    <s v="Second Class"/>
    <s v="MO-17500"/>
    <s v="Mary O'Rourke"/>
    <x v="0"/>
    <s v="United States"/>
    <x v="20"/>
    <s v="New York"/>
    <n v="10035"/>
    <x v="3"/>
    <s v="TEC-AC-10004761"/>
    <x v="2"/>
    <x v="11"/>
    <s v="Maxell 4.7GB DVD+RW 3/Pack"/>
    <x v="937"/>
    <n v="2"/>
    <n v="0"/>
    <n v="11.151"/>
    <n v="9"/>
    <n v="3"/>
    <x v="0"/>
    <s v="Sep"/>
    <s v="2016-09"/>
  </r>
  <r>
    <n v="1043"/>
    <s v="CA-2016-102981"/>
    <x v="47"/>
    <d v="2016-09-09T00:00:00"/>
    <s v="Second Class"/>
    <s v="MO-17500"/>
    <s v="Mary O'Rourke"/>
    <x v="0"/>
    <s v="United States"/>
    <x v="20"/>
    <s v="New York"/>
    <n v="10035"/>
    <x v="3"/>
    <s v="FUR-BO-10001811"/>
    <x v="0"/>
    <x v="0"/>
    <s v="Atlantic Metals Mobile 5-Shelf Bookcases, Custom Colors"/>
    <x v="938"/>
    <n v="3"/>
    <n v="0.2"/>
    <n v="90.293999999999997"/>
    <n v="9"/>
    <n v="3"/>
    <x v="0"/>
    <s v="Sep"/>
    <s v="2016-09"/>
  </r>
  <r>
    <n v="1044"/>
    <s v="CA-2017-115651"/>
    <x v="362"/>
    <d v="2017-07-12T00:00:00"/>
    <s v="First Class"/>
    <s v="NS-18640"/>
    <s v="Noel Staavos"/>
    <x v="1"/>
    <s v="United States"/>
    <x v="22"/>
    <s v="Illinois"/>
    <n v="60610"/>
    <x v="2"/>
    <s v="OFF-AR-10001130"/>
    <x v="1"/>
    <x v="6"/>
    <s v="Quartet Alpha White Chalk, 12/Pack"/>
    <x v="939"/>
    <n v="5"/>
    <n v="0.2"/>
    <n v="2.9834999999999998"/>
    <n v="7"/>
    <n v="3"/>
    <x v="3"/>
    <s v="Jul"/>
    <s v="2017-07"/>
  </r>
  <r>
    <n v="1045"/>
    <s v="CA-2017-115651"/>
    <x v="362"/>
    <d v="2017-07-12T00:00:00"/>
    <s v="First Class"/>
    <s v="NS-18640"/>
    <s v="Noel Staavos"/>
    <x v="1"/>
    <s v="United States"/>
    <x v="22"/>
    <s v="Illinois"/>
    <n v="60610"/>
    <x v="2"/>
    <s v="OFF-AP-10000055"/>
    <x v="1"/>
    <x v="9"/>
    <s v="Belkin F9S820V06 8 Outlet Surge"/>
    <x v="940"/>
    <n v="9"/>
    <n v="0.8"/>
    <n v="-146.16"/>
    <n v="7"/>
    <n v="3"/>
    <x v="3"/>
    <s v="Jul"/>
    <s v="2017-07"/>
  </r>
  <r>
    <n v="1046"/>
    <s v="CA-2017-152702"/>
    <x v="386"/>
    <d v="2017-10-16T00:00:00"/>
    <s v="Standard Class"/>
    <s v="SN-20710"/>
    <s v="Steve Nguyen"/>
    <x v="2"/>
    <s v="United States"/>
    <x v="179"/>
    <s v="Illinois"/>
    <n v="61107"/>
    <x v="2"/>
    <s v="FUR-CH-10002304"/>
    <x v="0"/>
    <x v="1"/>
    <s v="Global Stack Chair without Arms, Black"/>
    <x v="941"/>
    <n v="14"/>
    <n v="0.3"/>
    <n v="-18.186"/>
    <n v="10"/>
    <n v="4"/>
    <x v="3"/>
    <s v="Oct"/>
    <s v="2017-10"/>
  </r>
  <r>
    <n v="1047"/>
    <s v="CA-2016-169103"/>
    <x v="387"/>
    <d v="2016-03-13T00:00:00"/>
    <s v="Standard Class"/>
    <s v="ZC-21910"/>
    <s v="Zuschuss Carroll"/>
    <x v="0"/>
    <s v="United States"/>
    <x v="100"/>
    <s v="Florida"/>
    <n v="33142"/>
    <x v="0"/>
    <s v="TEC-PH-10001530"/>
    <x v="2"/>
    <x v="7"/>
    <s v="Cisco Unified IP Phone 7945G VoIP phone"/>
    <x v="738"/>
    <n v="5"/>
    <n v="0.2"/>
    <n v="85.247500000000002"/>
    <n v="3"/>
    <n v="1"/>
    <x v="0"/>
    <s v="Mar"/>
    <s v="2016-03"/>
  </r>
  <r>
    <n v="1048"/>
    <s v="CA-2016-169103"/>
    <x v="387"/>
    <d v="2016-03-13T00:00:00"/>
    <s v="Standard Class"/>
    <s v="ZC-21910"/>
    <s v="Zuschuss Carroll"/>
    <x v="0"/>
    <s v="United States"/>
    <x v="100"/>
    <s v="Florida"/>
    <n v="33142"/>
    <x v="0"/>
    <s v="FUR-FU-10004006"/>
    <x v="0"/>
    <x v="5"/>
    <s v="Deflect-o DuraMat Lighweight, Studded, Beveled Mat for Low Pile Carpeting"/>
    <x v="102"/>
    <n v="3"/>
    <n v="0.2"/>
    <n v="-3.8384999999999998"/>
    <n v="3"/>
    <n v="1"/>
    <x v="0"/>
    <s v="Mar"/>
    <s v="2016-03"/>
  </r>
  <r>
    <n v="1049"/>
    <s v="CA-2014-139192"/>
    <x v="279"/>
    <d v="2014-06-01T00:00:00"/>
    <s v="Second Class"/>
    <s v="LC-16885"/>
    <s v="Lena Creighton"/>
    <x v="0"/>
    <s v="United States"/>
    <x v="8"/>
    <s v="California"/>
    <n v="94109"/>
    <x v="1"/>
    <s v="TEC-PH-10000486"/>
    <x v="2"/>
    <x v="7"/>
    <s v="Plantronics HL10 Handset Lifter"/>
    <x v="942"/>
    <n v="12"/>
    <n v="0.2"/>
    <n v="125.2692"/>
    <n v="5"/>
    <n v="2"/>
    <x v="2"/>
    <s v="May"/>
    <s v="2014-05"/>
  </r>
  <r>
    <n v="1050"/>
    <s v="CA-2014-139192"/>
    <x v="279"/>
    <d v="2014-06-01T00:00:00"/>
    <s v="Second Class"/>
    <s v="LC-16885"/>
    <s v="Lena Creighton"/>
    <x v="0"/>
    <s v="United States"/>
    <x v="8"/>
    <s v="California"/>
    <n v="94109"/>
    <x v="1"/>
    <s v="TEC-AC-10001606"/>
    <x v="2"/>
    <x v="11"/>
    <s v="Logitech Wireless Performance Mouse MX for PC and Mac"/>
    <x v="311"/>
    <n v="1"/>
    <n v="0"/>
    <n v="37.996200000000002"/>
    <n v="5"/>
    <n v="2"/>
    <x v="2"/>
    <s v="May"/>
    <s v="2014-05"/>
  </r>
  <r>
    <n v="1051"/>
    <s v="US-2015-153500"/>
    <x v="230"/>
    <d v="2015-07-05T00:00:00"/>
    <s v="First Class"/>
    <s v="DG-13300"/>
    <s v="Deirdre Greer"/>
    <x v="1"/>
    <s v="United States"/>
    <x v="10"/>
    <s v="Pennsylvania"/>
    <n v="19134"/>
    <x v="3"/>
    <s v="FUR-FU-10000293"/>
    <x v="0"/>
    <x v="5"/>
    <s v="Eldon Antistatic Chair Mats for Low to Medium Pile Carpets"/>
    <x v="943"/>
    <n v="2"/>
    <n v="0.2"/>
    <n v="-29.481200000000001"/>
    <n v="7"/>
    <n v="3"/>
    <x v="1"/>
    <s v="Jul"/>
    <s v="2015-07"/>
  </r>
  <r>
    <n v="1052"/>
    <s v="US-2015-153500"/>
    <x v="230"/>
    <d v="2015-07-05T00:00:00"/>
    <s v="First Class"/>
    <s v="DG-13300"/>
    <s v="Deirdre Greer"/>
    <x v="1"/>
    <s v="United States"/>
    <x v="10"/>
    <s v="Pennsylvania"/>
    <n v="19134"/>
    <x v="3"/>
    <s v="OFF-PA-10001307"/>
    <x v="1"/>
    <x v="10"/>
    <s v="Important Message Pads, 50 4-1/4 x 5-1/2 Forms per Pad"/>
    <x v="944"/>
    <n v="2"/>
    <n v="0.2"/>
    <n v="2.4359999999999999"/>
    <n v="7"/>
    <n v="3"/>
    <x v="1"/>
    <s v="Jul"/>
    <s v="2015-07"/>
  </r>
  <r>
    <n v="1053"/>
    <s v="US-2015-153500"/>
    <x v="230"/>
    <d v="2015-07-05T00:00:00"/>
    <s v="First Class"/>
    <s v="DG-13300"/>
    <s v="Deirdre Greer"/>
    <x v="1"/>
    <s v="United States"/>
    <x v="10"/>
    <s v="Pennsylvania"/>
    <n v="19134"/>
    <x v="3"/>
    <s v="FUR-FU-10004460"/>
    <x v="0"/>
    <x v="5"/>
    <s v="Howard Miller 12&quot; Round Wall Clock"/>
    <x v="945"/>
    <n v="9"/>
    <n v="0.2"/>
    <n v="56.577599999999997"/>
    <n v="7"/>
    <n v="3"/>
    <x v="1"/>
    <s v="Jul"/>
    <s v="2015-07"/>
  </r>
  <r>
    <n v="1054"/>
    <s v="CA-2015-110667"/>
    <x v="388"/>
    <d v="2015-04-08T00:00:00"/>
    <s v="Standard Class"/>
    <s v="NF-18595"/>
    <s v="Nicole Fjeld"/>
    <x v="2"/>
    <s v="United States"/>
    <x v="20"/>
    <s v="New York"/>
    <n v="10009"/>
    <x v="3"/>
    <s v="OFF-AR-10000716"/>
    <x v="1"/>
    <x v="6"/>
    <s v="DIXON Ticonderoga Erasable Checking Pencils"/>
    <x v="946"/>
    <n v="2"/>
    <n v="0"/>
    <n v="4.3524000000000003"/>
    <n v="4"/>
    <n v="2"/>
    <x v="1"/>
    <s v="Apr"/>
    <s v="2015-04"/>
  </r>
  <r>
    <n v="1055"/>
    <s v="CA-2015-110667"/>
    <x v="388"/>
    <d v="2015-04-08T00:00:00"/>
    <s v="Standard Class"/>
    <s v="NF-18595"/>
    <s v="Nicole Fjeld"/>
    <x v="2"/>
    <s v="United States"/>
    <x v="20"/>
    <s v="New York"/>
    <n v="10009"/>
    <x v="3"/>
    <s v="FUR-FU-10004622"/>
    <x v="0"/>
    <x v="5"/>
    <s v="Eldon Advantage Foldable Chair Mats for Low Pile Carpets"/>
    <x v="947"/>
    <n v="2"/>
    <n v="0"/>
    <n v="22.763999999999999"/>
    <n v="4"/>
    <n v="2"/>
    <x v="1"/>
    <s v="Apr"/>
    <s v="2015-04"/>
  </r>
  <r>
    <n v="1056"/>
    <s v="CA-2015-110667"/>
    <x v="388"/>
    <d v="2015-04-08T00:00:00"/>
    <s v="Standard Class"/>
    <s v="NF-18595"/>
    <s v="Nicole Fjeld"/>
    <x v="2"/>
    <s v="United States"/>
    <x v="20"/>
    <s v="New York"/>
    <n v="10009"/>
    <x v="3"/>
    <s v="OFF-BI-10002735"/>
    <x v="1"/>
    <x v="8"/>
    <s v="GBC Prestige Therm-A-Bind Covers"/>
    <x v="948"/>
    <n v="3"/>
    <n v="0.2"/>
    <n v="27.7911"/>
    <n v="4"/>
    <n v="2"/>
    <x v="1"/>
    <s v="Apr"/>
    <s v="2015-04"/>
  </r>
  <r>
    <n v="1057"/>
    <s v="CA-2015-110667"/>
    <x v="388"/>
    <d v="2015-04-08T00:00:00"/>
    <s v="Standard Class"/>
    <s v="NF-18595"/>
    <s v="Nicole Fjeld"/>
    <x v="2"/>
    <s v="United States"/>
    <x v="20"/>
    <s v="New York"/>
    <n v="10009"/>
    <x v="3"/>
    <s v="OFF-BI-10003529"/>
    <x v="1"/>
    <x v="8"/>
    <s v="Avery Round Ring Poly Binders"/>
    <x v="949"/>
    <n v="4"/>
    <n v="0.2"/>
    <n v="3.2944"/>
    <n v="4"/>
    <n v="2"/>
    <x v="1"/>
    <s v="Apr"/>
    <s v="2015-04"/>
  </r>
  <r>
    <n v="1058"/>
    <s v="CA-2017-167150"/>
    <x v="389"/>
    <d v="2017-12-17T00:00:00"/>
    <s v="Standard Class"/>
    <s v="BP-11185"/>
    <s v="Ben Peterman"/>
    <x v="1"/>
    <s v="United States"/>
    <x v="70"/>
    <s v="California"/>
    <n v="92037"/>
    <x v="1"/>
    <s v="OFF-BI-10001097"/>
    <x v="1"/>
    <x v="8"/>
    <s v="Avery Hole Reinforcements"/>
    <x v="950"/>
    <n v="4"/>
    <n v="0.2"/>
    <n v="7.2267999999999999"/>
    <n v="12"/>
    <n v="4"/>
    <x v="3"/>
    <s v="Dec"/>
    <s v="2017-12"/>
  </r>
  <r>
    <n v="1059"/>
    <s v="CA-2017-167150"/>
    <x v="389"/>
    <d v="2017-12-17T00:00:00"/>
    <s v="Standard Class"/>
    <s v="BP-11185"/>
    <s v="Ben Peterman"/>
    <x v="1"/>
    <s v="United States"/>
    <x v="70"/>
    <s v="California"/>
    <n v="92037"/>
    <x v="1"/>
    <s v="OFF-BI-10001597"/>
    <x v="1"/>
    <x v="8"/>
    <s v="Wilson Jones Ledger-Size, Piano-Hinge Binder, 2&quot;, Blue"/>
    <x v="951"/>
    <n v="2"/>
    <n v="0.2"/>
    <n v="22.948799999999999"/>
    <n v="12"/>
    <n v="4"/>
    <x v="3"/>
    <s v="Dec"/>
    <s v="2017-12"/>
  </r>
  <r>
    <n v="1060"/>
    <s v="CA-2016-105284"/>
    <x v="390"/>
    <d v="2016-12-01T00:00:00"/>
    <s v="Standard Class"/>
    <s v="MG-17650"/>
    <s v="Matthew Grinstein"/>
    <x v="2"/>
    <s v="United States"/>
    <x v="10"/>
    <s v="Pennsylvania"/>
    <n v="19143"/>
    <x v="3"/>
    <s v="OFF-FA-10001754"/>
    <x v="1"/>
    <x v="13"/>
    <s v="Stockwell Gold Paper Clips"/>
    <x v="952"/>
    <n v="3"/>
    <n v="0.2"/>
    <n v="1.6008"/>
    <n v="11"/>
    <n v="4"/>
    <x v="0"/>
    <s v="Nov"/>
    <s v="2016-11"/>
  </r>
  <r>
    <n v="1061"/>
    <s v="US-2015-125374"/>
    <x v="391"/>
    <d v="2015-03-29T00:00:00"/>
    <s v="Standard Class"/>
    <s v="JD-16060"/>
    <s v="Julia Dunbar"/>
    <x v="0"/>
    <s v="United States"/>
    <x v="12"/>
    <s v="Texas"/>
    <n v="77095"/>
    <x v="2"/>
    <s v="FUR-CH-10003396"/>
    <x v="0"/>
    <x v="1"/>
    <s v="Global Deluxe Steno Chair"/>
    <x v="953"/>
    <n v="2"/>
    <n v="0.3"/>
    <n v="-29.252400000000002"/>
    <n v="3"/>
    <n v="1"/>
    <x v="1"/>
    <s v="Mar"/>
    <s v="2015-03"/>
  </r>
  <r>
    <n v="1062"/>
    <s v="CA-2015-161263"/>
    <x v="392"/>
    <d v="2015-04-21T00:00:00"/>
    <s v="Standard Class"/>
    <s v="TS-21160"/>
    <s v="Theresa Swint"/>
    <x v="1"/>
    <s v="United States"/>
    <x v="167"/>
    <s v="Ohio"/>
    <n v="43615"/>
    <x v="3"/>
    <s v="OFF-AP-10002350"/>
    <x v="1"/>
    <x v="9"/>
    <s v="Belkin F9H710-06 7 Outlet SurgeMaster Surge Protector"/>
    <x v="954"/>
    <n v="3"/>
    <n v="0.2"/>
    <n v="4.5216000000000003"/>
    <n v="4"/>
    <n v="2"/>
    <x v="1"/>
    <s v="Apr"/>
    <s v="2015-04"/>
  </r>
  <r>
    <n v="1063"/>
    <s v="CA-2015-161263"/>
    <x v="392"/>
    <d v="2015-04-21T00:00:00"/>
    <s v="Standard Class"/>
    <s v="TS-21160"/>
    <s v="Theresa Swint"/>
    <x v="1"/>
    <s v="United States"/>
    <x v="167"/>
    <s v="Ohio"/>
    <n v="43615"/>
    <x v="3"/>
    <s v="OFF-FA-10004838"/>
    <x v="1"/>
    <x v="13"/>
    <s v="Super Bands, 12/Pack"/>
    <x v="955"/>
    <n v="7"/>
    <n v="0.2"/>
    <n v="-2.2134"/>
    <n v="4"/>
    <n v="2"/>
    <x v="1"/>
    <s v="Apr"/>
    <s v="2015-04"/>
  </r>
  <r>
    <n v="1064"/>
    <s v="CA-2015-161263"/>
    <x v="392"/>
    <d v="2015-04-21T00:00:00"/>
    <s v="Standard Class"/>
    <s v="TS-21160"/>
    <s v="Theresa Swint"/>
    <x v="1"/>
    <s v="United States"/>
    <x v="167"/>
    <s v="Ohio"/>
    <n v="43615"/>
    <x v="3"/>
    <s v="OFF-AR-10004757"/>
    <x v="1"/>
    <x v="6"/>
    <s v="Crayola Colored Pencils"/>
    <x v="956"/>
    <n v="3"/>
    <n v="0.2"/>
    <n v="1.2791999999999999"/>
    <n v="4"/>
    <n v="2"/>
    <x v="1"/>
    <s v="Apr"/>
    <s v="2015-04"/>
  </r>
  <r>
    <n v="1065"/>
    <s v="CA-2015-161263"/>
    <x v="392"/>
    <d v="2015-04-21T00:00:00"/>
    <s v="Standard Class"/>
    <s v="TS-21160"/>
    <s v="Theresa Swint"/>
    <x v="1"/>
    <s v="United States"/>
    <x v="167"/>
    <s v="Ohio"/>
    <n v="43615"/>
    <x v="3"/>
    <s v="TEC-PH-10002115"/>
    <x v="2"/>
    <x v="7"/>
    <s v="Plantronics 81402"/>
    <x v="957"/>
    <n v="3"/>
    <n v="0.4"/>
    <n v="-27.715800000000002"/>
    <n v="4"/>
    <n v="2"/>
    <x v="1"/>
    <s v="Apr"/>
    <s v="2015-04"/>
  </r>
  <r>
    <n v="1066"/>
    <s v="CA-2015-161263"/>
    <x v="392"/>
    <d v="2015-04-21T00:00:00"/>
    <s v="Standard Class"/>
    <s v="TS-21160"/>
    <s v="Theresa Swint"/>
    <x v="1"/>
    <s v="United States"/>
    <x v="167"/>
    <s v="Ohio"/>
    <n v="43615"/>
    <x v="3"/>
    <s v="OFF-FA-10003059"/>
    <x v="1"/>
    <x v="13"/>
    <s v="Assorted Color Push Pins"/>
    <x v="958"/>
    <n v="1"/>
    <n v="0.2"/>
    <n v="0.23530000000000001"/>
    <n v="4"/>
    <n v="2"/>
    <x v="1"/>
    <s v="Apr"/>
    <s v="2015-04"/>
  </r>
  <r>
    <n v="1067"/>
    <s v="CA-2015-161263"/>
    <x v="392"/>
    <d v="2015-04-21T00:00:00"/>
    <s v="Standard Class"/>
    <s v="TS-21160"/>
    <s v="Theresa Swint"/>
    <x v="1"/>
    <s v="United States"/>
    <x v="167"/>
    <s v="Ohio"/>
    <n v="43615"/>
    <x v="3"/>
    <s v="OFF-BI-10004330"/>
    <x v="1"/>
    <x v="8"/>
    <s v="GBC Velobind Prepunched Cover Sets, Regency Series"/>
    <x v="959"/>
    <n v="5"/>
    <n v="0.7"/>
    <n v="-46.225000000000001"/>
    <n v="4"/>
    <n v="2"/>
    <x v="1"/>
    <s v="Apr"/>
    <s v="2015-04"/>
  </r>
  <r>
    <n v="1068"/>
    <s v="CA-2016-157686"/>
    <x v="393"/>
    <d v="2016-10-02T00:00:00"/>
    <s v="First Class"/>
    <s v="BD-11620"/>
    <s v="Brian DeCherney"/>
    <x v="0"/>
    <s v="United States"/>
    <x v="8"/>
    <s v="California"/>
    <n v="94122"/>
    <x v="1"/>
    <s v="FUR-CH-10001146"/>
    <x v="0"/>
    <x v="1"/>
    <s v="Global Value Mid-Back Manager's Chair, Gray"/>
    <x v="960"/>
    <n v="4"/>
    <n v="0.2"/>
    <n v="12.178000000000001"/>
    <n v="10"/>
    <n v="4"/>
    <x v="0"/>
    <s v="Oct"/>
    <s v="2016-10"/>
  </r>
  <r>
    <n v="1069"/>
    <s v="US-2017-139955"/>
    <x v="394"/>
    <d v="2017-09-30T00:00:00"/>
    <s v="Second Class"/>
    <s v="CM-12160"/>
    <s v="Charles McCrossin"/>
    <x v="0"/>
    <s v="United States"/>
    <x v="180"/>
    <s v="Texas"/>
    <n v="78521"/>
    <x v="2"/>
    <s v="OFF-SU-10001935"/>
    <x v="1"/>
    <x v="14"/>
    <s v="Staple remover"/>
    <x v="961"/>
    <n v="1"/>
    <n v="0.2"/>
    <n v="-0.3488"/>
    <n v="9"/>
    <n v="3"/>
    <x v="3"/>
    <s v="Sep"/>
    <s v="2017-09"/>
  </r>
  <r>
    <n v="1070"/>
    <s v="US-2015-150161"/>
    <x v="395"/>
    <d v="2015-07-29T00:00:00"/>
    <s v="Standard Class"/>
    <s v="RB-19795"/>
    <s v="Ross Baird"/>
    <x v="2"/>
    <s v="United States"/>
    <x v="10"/>
    <s v="Pennsylvania"/>
    <n v="19143"/>
    <x v="3"/>
    <s v="OFF-BI-10001524"/>
    <x v="1"/>
    <x v="8"/>
    <s v="GBC Premium Transparent Covers with Diagonal Lined Pattern"/>
    <x v="962"/>
    <n v="4"/>
    <n v="0.7"/>
    <n v="-18.462399999999999"/>
    <n v="7"/>
    <n v="3"/>
    <x v="1"/>
    <s v="Jul"/>
    <s v="2015-07"/>
  </r>
  <r>
    <n v="1071"/>
    <s v="CA-2015-144652"/>
    <x v="312"/>
    <d v="2015-11-26T00:00:00"/>
    <s v="Standard Class"/>
    <s v="SN-20560"/>
    <s v="Skye Norling"/>
    <x v="2"/>
    <s v="United States"/>
    <x v="1"/>
    <s v="California"/>
    <n v="90008"/>
    <x v="1"/>
    <s v="OFF-AR-10003732"/>
    <x v="1"/>
    <x v="6"/>
    <s v="Newell 333"/>
    <x v="21"/>
    <n v="7"/>
    <n v="0"/>
    <n v="5.0595999999999997"/>
    <n v="11"/>
    <n v="4"/>
    <x v="1"/>
    <s v="Nov"/>
    <s v="2015-11"/>
  </r>
  <r>
    <n v="1072"/>
    <s v="CA-2016-152814"/>
    <x v="236"/>
    <d v="2016-05-02T00:00:00"/>
    <s v="Standard Class"/>
    <s v="EH-14005"/>
    <s v="Erica Hernandez"/>
    <x v="2"/>
    <s v="United States"/>
    <x v="60"/>
    <s v="Colorado"/>
    <n v="80219"/>
    <x v="1"/>
    <s v="OFF-PA-10001970"/>
    <x v="1"/>
    <x v="10"/>
    <s v="Xerox 1881"/>
    <x v="34"/>
    <n v="3"/>
    <n v="0.2"/>
    <n v="9.9467999999999996"/>
    <n v="4"/>
    <n v="2"/>
    <x v="0"/>
    <s v="Apr"/>
    <s v="2016-04"/>
  </r>
  <r>
    <n v="1073"/>
    <s v="CA-2017-106943"/>
    <x v="237"/>
    <d v="2017-11-19T00:00:00"/>
    <s v="Standard Class"/>
    <s v="FO-14305"/>
    <s v="Frank Olsen"/>
    <x v="0"/>
    <s v="United States"/>
    <x v="20"/>
    <s v="New York"/>
    <n v="10035"/>
    <x v="3"/>
    <s v="OFF-BI-10003669"/>
    <x v="1"/>
    <x v="8"/>
    <s v="3M Organizer Strips"/>
    <x v="874"/>
    <n v="2"/>
    <n v="0.2"/>
    <n v="3.024"/>
    <n v="11"/>
    <n v="4"/>
    <x v="3"/>
    <s v="Nov"/>
    <s v="2017-11"/>
  </r>
  <r>
    <n v="1074"/>
    <s v="CA-2016-134348"/>
    <x v="396"/>
    <d v="2016-11-19T00:00:00"/>
    <s v="Standard Class"/>
    <s v="MS-17710"/>
    <s v="Maurice Satty"/>
    <x v="0"/>
    <s v="United States"/>
    <x v="123"/>
    <s v="Arizona"/>
    <n v="85204"/>
    <x v="1"/>
    <s v="OFF-BI-10003727"/>
    <x v="1"/>
    <x v="8"/>
    <s v="Avery Durable Slant Ring Binders With Label Holder"/>
    <x v="963"/>
    <n v="5"/>
    <n v="0.7"/>
    <n v="-4.5979999999999999"/>
    <n v="11"/>
    <n v="4"/>
    <x v="0"/>
    <s v="Nov"/>
    <s v="2016-11"/>
  </r>
  <r>
    <n v="1075"/>
    <s v="CA-2016-134348"/>
    <x v="396"/>
    <d v="2016-11-19T00:00:00"/>
    <s v="Standard Class"/>
    <s v="MS-17710"/>
    <s v="Maurice Satty"/>
    <x v="0"/>
    <s v="United States"/>
    <x v="123"/>
    <s v="Arizona"/>
    <n v="85204"/>
    <x v="1"/>
    <s v="OFF-BI-10004967"/>
    <x v="1"/>
    <x v="8"/>
    <s v="Round Ring Binders"/>
    <x v="964"/>
    <n v="7"/>
    <n v="0.7"/>
    <n v="-3.3488000000000002"/>
    <n v="11"/>
    <n v="4"/>
    <x v="0"/>
    <s v="Nov"/>
    <s v="2016-11"/>
  </r>
  <r>
    <n v="1076"/>
    <s v="CA-2016-134348"/>
    <x v="396"/>
    <d v="2016-11-19T00:00:00"/>
    <s v="Standard Class"/>
    <s v="MS-17710"/>
    <s v="Maurice Satty"/>
    <x v="0"/>
    <s v="United States"/>
    <x v="123"/>
    <s v="Arizona"/>
    <n v="85204"/>
    <x v="1"/>
    <s v="TEC-AC-10003447"/>
    <x v="2"/>
    <x v="11"/>
    <s v="Micropad Numeric Keypads"/>
    <x v="236"/>
    <n v="2"/>
    <n v="0.2"/>
    <n v="1.9990000000000001"/>
    <n v="11"/>
    <n v="4"/>
    <x v="0"/>
    <s v="Nov"/>
    <s v="2016-11"/>
  </r>
  <r>
    <n v="1077"/>
    <s v="CA-2016-161781"/>
    <x v="321"/>
    <d v="2016-09-30T00:00:00"/>
    <s v="First Class"/>
    <s v="CC-12100"/>
    <s v="Chad Cunningham"/>
    <x v="2"/>
    <s v="United States"/>
    <x v="38"/>
    <s v="Indiana"/>
    <n v="47201"/>
    <x v="2"/>
    <s v="OFF-AR-10000255"/>
    <x v="1"/>
    <x v="6"/>
    <s v="Newell 328"/>
    <x v="965"/>
    <n v="7"/>
    <n v="0"/>
    <n v="10.6288"/>
    <n v="9"/>
    <n v="3"/>
    <x v="0"/>
    <s v="Sep"/>
    <s v="2016-09"/>
  </r>
  <r>
    <n v="1078"/>
    <s v="CA-2017-132521"/>
    <x v="397"/>
    <d v="2017-09-25T00:00:00"/>
    <s v="Second Class"/>
    <s v="DW-13540"/>
    <s v="Don Weiss"/>
    <x v="0"/>
    <s v="United States"/>
    <x v="4"/>
    <s v="Washington"/>
    <n v="98105"/>
    <x v="1"/>
    <s v="OFF-AP-10002191"/>
    <x v="1"/>
    <x v="9"/>
    <s v="Belkin 8 Outlet SurgeMaster II Gold Surge Protector"/>
    <x v="664"/>
    <n v="2"/>
    <n v="0"/>
    <n v="33.588799999999999"/>
    <n v="9"/>
    <n v="3"/>
    <x v="3"/>
    <s v="Sep"/>
    <s v="2017-09"/>
  </r>
  <r>
    <n v="1079"/>
    <s v="CA-2017-132521"/>
    <x v="397"/>
    <d v="2017-09-25T00:00:00"/>
    <s v="Second Class"/>
    <s v="DW-13540"/>
    <s v="Don Weiss"/>
    <x v="0"/>
    <s v="United States"/>
    <x v="4"/>
    <s v="Washington"/>
    <n v="98105"/>
    <x v="1"/>
    <s v="OFF-ST-10001325"/>
    <x v="1"/>
    <x v="4"/>
    <s v="Sterilite Officeware Hinged File Box"/>
    <x v="966"/>
    <n v="3"/>
    <n v="0"/>
    <n v="8.4887999999999995"/>
    <n v="9"/>
    <n v="3"/>
    <x v="3"/>
    <s v="Sep"/>
    <s v="2017-09"/>
  </r>
  <r>
    <n v="1080"/>
    <s v="CA-2017-132521"/>
    <x v="397"/>
    <d v="2017-09-25T00:00:00"/>
    <s v="Second Class"/>
    <s v="DW-13540"/>
    <s v="Don Weiss"/>
    <x v="0"/>
    <s v="United States"/>
    <x v="4"/>
    <s v="Washington"/>
    <n v="98105"/>
    <x v="1"/>
    <s v="OFF-BI-10000404"/>
    <x v="1"/>
    <x v="8"/>
    <s v="Avery Printable Repositionable Plastic Tabs"/>
    <x v="967"/>
    <n v="1"/>
    <n v="0.2"/>
    <n v="2.3220000000000001"/>
    <n v="9"/>
    <n v="3"/>
    <x v="3"/>
    <s v="Sep"/>
    <s v="2017-09"/>
  </r>
  <r>
    <n v="1081"/>
    <s v="CA-2015-110016"/>
    <x v="239"/>
    <d v="2015-12-04T00:00:00"/>
    <s v="Standard Class"/>
    <s v="BT-11395"/>
    <s v="Bill Tyler"/>
    <x v="1"/>
    <s v="United States"/>
    <x v="66"/>
    <s v="Michigan"/>
    <n v="48227"/>
    <x v="2"/>
    <s v="OFF-PA-10000349"/>
    <x v="1"/>
    <x v="10"/>
    <s v="Easy-staple paper"/>
    <x v="544"/>
    <n v="4"/>
    <n v="0"/>
    <n v="9.3623999999999992"/>
    <n v="11"/>
    <n v="4"/>
    <x v="1"/>
    <s v="Nov"/>
    <s v="2015-11"/>
  </r>
  <r>
    <n v="1082"/>
    <s v="CA-2015-110016"/>
    <x v="239"/>
    <d v="2015-12-04T00:00:00"/>
    <s v="Standard Class"/>
    <s v="BT-11395"/>
    <s v="Bill Tyler"/>
    <x v="1"/>
    <s v="United States"/>
    <x v="66"/>
    <s v="Michigan"/>
    <n v="48227"/>
    <x v="2"/>
    <s v="FUR-CH-10002880"/>
    <x v="0"/>
    <x v="1"/>
    <s v="Global High-Back Leather Tilter, Burgundy"/>
    <x v="968"/>
    <n v="9"/>
    <n v="0"/>
    <n v="121.76009999999999"/>
    <n v="11"/>
    <n v="4"/>
    <x v="1"/>
    <s v="Nov"/>
    <s v="2015-11"/>
  </r>
  <r>
    <n v="1083"/>
    <s v="US-2016-143819"/>
    <x v="398"/>
    <d v="2016-03-05T00:00:00"/>
    <s v="Standard Class"/>
    <s v="KD-16270"/>
    <s v="Karen Daniels"/>
    <x v="0"/>
    <s v="United States"/>
    <x v="181"/>
    <s v="New York"/>
    <n v="10701"/>
    <x v="3"/>
    <s v="FUR-TA-10001095"/>
    <x v="0"/>
    <x v="3"/>
    <s v="Chromcraft Round Conference Tables"/>
    <x v="969"/>
    <n v="8"/>
    <n v="0.4"/>
    <n v="-264.92079999999999"/>
    <n v="3"/>
    <n v="1"/>
    <x v="0"/>
    <s v="Mar"/>
    <s v="2016-03"/>
  </r>
  <r>
    <n v="1084"/>
    <s v="US-2016-143819"/>
    <x v="398"/>
    <d v="2016-03-05T00:00:00"/>
    <s v="Standard Class"/>
    <s v="KD-16270"/>
    <s v="Karen Daniels"/>
    <x v="0"/>
    <s v="United States"/>
    <x v="181"/>
    <s v="New York"/>
    <n v="10701"/>
    <x v="3"/>
    <s v="OFF-PA-10003127"/>
    <x v="1"/>
    <x v="10"/>
    <s v="Easy-staple paper"/>
    <x v="970"/>
    <n v="1"/>
    <n v="0"/>
    <n v="12.1348"/>
    <n v="3"/>
    <n v="1"/>
    <x v="0"/>
    <s v="Mar"/>
    <s v="2016-03"/>
  </r>
  <r>
    <n v="1085"/>
    <s v="US-2016-143819"/>
    <x v="398"/>
    <d v="2016-03-05T00:00:00"/>
    <s v="Standard Class"/>
    <s v="KD-16270"/>
    <s v="Karen Daniels"/>
    <x v="0"/>
    <s v="United States"/>
    <x v="181"/>
    <s v="New York"/>
    <n v="10701"/>
    <x v="3"/>
    <s v="OFF-ST-10003208"/>
    <x v="1"/>
    <x v="4"/>
    <s v="Adjustable Depth Letter/Legal Cart"/>
    <x v="971"/>
    <n v="2"/>
    <n v="0"/>
    <n v="105.24679999999999"/>
    <n v="3"/>
    <n v="1"/>
    <x v="0"/>
    <s v="Mar"/>
    <s v="2016-03"/>
  </r>
  <r>
    <n v="1086"/>
    <s v="US-2016-143819"/>
    <x v="398"/>
    <d v="2016-03-05T00:00:00"/>
    <s v="Standard Class"/>
    <s v="KD-16270"/>
    <s v="Karen Daniels"/>
    <x v="0"/>
    <s v="United States"/>
    <x v="181"/>
    <s v="New York"/>
    <n v="10701"/>
    <x v="3"/>
    <s v="TEC-MA-10003979"/>
    <x v="2"/>
    <x v="15"/>
    <s v="Ativa V4110MDD Micro-Cut Shredder"/>
    <x v="972"/>
    <n v="7"/>
    <n v="0"/>
    <n v="2400.9657000000002"/>
    <n v="3"/>
    <n v="1"/>
    <x v="0"/>
    <s v="Mar"/>
    <s v="2016-03"/>
  </r>
  <r>
    <n v="1087"/>
    <s v="CA-2016-167584"/>
    <x v="399"/>
    <d v="2016-08-12T00:00:00"/>
    <s v="Same Day"/>
    <s v="LC-16870"/>
    <s v="Lena Cacioppo"/>
    <x v="0"/>
    <s v="United States"/>
    <x v="96"/>
    <s v="Iowa"/>
    <n v="50315"/>
    <x v="2"/>
    <s v="OFF-PA-10000029"/>
    <x v="1"/>
    <x v="10"/>
    <s v="Xerox 224"/>
    <x v="90"/>
    <n v="1"/>
    <n v="0"/>
    <n v="3.1103999999999998"/>
    <n v="8"/>
    <n v="3"/>
    <x v="0"/>
    <s v="Aug"/>
    <s v="2016-08"/>
  </r>
  <r>
    <n v="1088"/>
    <s v="CA-2016-166163"/>
    <x v="243"/>
    <d v="2016-08-20T00:00:00"/>
    <s v="Second Class"/>
    <s v="CY-12745"/>
    <s v="Craig Yedwab"/>
    <x v="1"/>
    <s v="United States"/>
    <x v="182"/>
    <s v="California"/>
    <n v="94601"/>
    <x v="1"/>
    <s v="TEC-PH-10004896"/>
    <x v="2"/>
    <x v="7"/>
    <s v="Nokia Lumia 521 (T-Mobile)"/>
    <x v="973"/>
    <n v="3"/>
    <n v="0.2"/>
    <n v="7.1976000000000004"/>
    <n v="8"/>
    <n v="3"/>
    <x v="0"/>
    <s v="Aug"/>
    <s v="2016-08"/>
  </r>
  <r>
    <n v="1089"/>
    <s v="CA-2016-166163"/>
    <x v="243"/>
    <d v="2016-08-20T00:00:00"/>
    <s v="Second Class"/>
    <s v="CY-12745"/>
    <s v="Craig Yedwab"/>
    <x v="1"/>
    <s v="United States"/>
    <x v="182"/>
    <s v="California"/>
    <n v="94601"/>
    <x v="1"/>
    <s v="OFF-LA-10000452"/>
    <x v="1"/>
    <x v="2"/>
    <s v="Avery 488"/>
    <x v="974"/>
    <n v="1"/>
    <n v="0"/>
    <n v="1.512"/>
    <n v="8"/>
    <n v="3"/>
    <x v="0"/>
    <s v="Aug"/>
    <s v="2016-08"/>
  </r>
  <r>
    <n v="1090"/>
    <s v="CA-2017-158407"/>
    <x v="400"/>
    <d v="2017-06-10T00:00:00"/>
    <s v="Standard Class"/>
    <s v="LW-16990"/>
    <s v="Lindsay Williams"/>
    <x v="1"/>
    <s v="United States"/>
    <x v="53"/>
    <s v="North Carolina"/>
    <n v="28110"/>
    <x v="0"/>
    <s v="FUR-FU-10001967"/>
    <x v="0"/>
    <x v="5"/>
    <s v="Telescoping Adjustable Floor Lamp"/>
    <x v="236"/>
    <n v="2"/>
    <n v="0.2"/>
    <n v="1.9990000000000001"/>
    <n v="6"/>
    <n v="2"/>
    <x v="3"/>
    <s v="Jun"/>
    <s v="2017-06"/>
  </r>
  <r>
    <n v="1091"/>
    <s v="CA-2017-158407"/>
    <x v="400"/>
    <d v="2017-06-10T00:00:00"/>
    <s v="Standard Class"/>
    <s v="LW-16990"/>
    <s v="Lindsay Williams"/>
    <x v="1"/>
    <s v="United States"/>
    <x v="53"/>
    <s v="North Carolina"/>
    <n v="28110"/>
    <x v="0"/>
    <s v="TEC-PH-10001819"/>
    <x v="2"/>
    <x v="7"/>
    <s v="Innergie mMini Combo Duo USB Travel Charging Kit"/>
    <x v="975"/>
    <n v="2"/>
    <n v="0.2"/>
    <n v="25.194400000000002"/>
    <n v="6"/>
    <n v="2"/>
    <x v="3"/>
    <s v="Jun"/>
    <s v="2017-06"/>
  </r>
  <r>
    <n v="1092"/>
    <s v="CA-2015-143490"/>
    <x v="401"/>
    <d v="2015-12-13T00:00:00"/>
    <s v="Standard Class"/>
    <s v="NP-18325"/>
    <s v="Naresj Patel"/>
    <x v="0"/>
    <s v="United States"/>
    <x v="70"/>
    <s v="California"/>
    <n v="92105"/>
    <x v="1"/>
    <s v="OFF-AR-10002952"/>
    <x v="1"/>
    <x v="6"/>
    <s v="Stanley Contemporary Battery Pencil Sharpeners"/>
    <x v="976"/>
    <n v="9"/>
    <n v="0"/>
    <n v="33.642000000000003"/>
    <n v="12"/>
    <n v="4"/>
    <x v="1"/>
    <s v="Dec"/>
    <s v="2015-12"/>
  </r>
  <r>
    <n v="1093"/>
    <s v="CA-2015-143490"/>
    <x v="401"/>
    <d v="2015-12-13T00:00:00"/>
    <s v="Standard Class"/>
    <s v="NP-18325"/>
    <s v="Naresj Patel"/>
    <x v="0"/>
    <s v="United States"/>
    <x v="70"/>
    <s v="California"/>
    <n v="92105"/>
    <x v="1"/>
    <s v="TEC-PH-10000576"/>
    <x v="2"/>
    <x v="7"/>
    <s v="AT&amp;T 1080 Corded phone"/>
    <x v="977"/>
    <n v="2"/>
    <n v="0.2"/>
    <n v="19.178599999999999"/>
    <n v="12"/>
    <n v="4"/>
    <x v="1"/>
    <s v="Dec"/>
    <s v="2015-12"/>
  </r>
  <r>
    <n v="1094"/>
    <s v="CA-2015-165085"/>
    <x v="17"/>
    <d v="2015-12-31T00:00:00"/>
    <s v="Standard Class"/>
    <s v="BT-11485"/>
    <s v="Brad Thomas"/>
    <x v="2"/>
    <s v="United States"/>
    <x v="183"/>
    <s v="Maryland"/>
    <n v="20735"/>
    <x v="3"/>
    <s v="OFF-PA-10000605"/>
    <x v="1"/>
    <x v="10"/>
    <s v="Xerox 1950"/>
    <x v="978"/>
    <n v="5"/>
    <n v="0"/>
    <n v="14.161"/>
    <n v="12"/>
    <n v="4"/>
    <x v="1"/>
    <s v="Dec"/>
    <s v="2015-12"/>
  </r>
  <r>
    <n v="1095"/>
    <s v="CA-2015-165085"/>
    <x v="17"/>
    <d v="2015-12-31T00:00:00"/>
    <s v="Standard Class"/>
    <s v="BT-11485"/>
    <s v="Brad Thomas"/>
    <x v="2"/>
    <s v="United States"/>
    <x v="183"/>
    <s v="Maryland"/>
    <n v="20735"/>
    <x v="3"/>
    <s v="OFF-AP-10002518"/>
    <x v="1"/>
    <x v="9"/>
    <s v="Kensington 7 Outlet MasterPiece Power Center"/>
    <x v="979"/>
    <n v="2"/>
    <n v="0"/>
    <n v="103.22839999999999"/>
    <n v="12"/>
    <n v="4"/>
    <x v="1"/>
    <s v="Dec"/>
    <s v="2015-12"/>
  </r>
  <r>
    <n v="1096"/>
    <s v="CA-2017-160423"/>
    <x v="276"/>
    <d v="2017-01-26T00:00:00"/>
    <s v="Standard Class"/>
    <s v="PS-19045"/>
    <s v="Penelope Sewall"/>
    <x v="2"/>
    <s v="United States"/>
    <x v="35"/>
    <s v="North Carolina"/>
    <n v="28205"/>
    <x v="0"/>
    <s v="OFF-ST-10004340"/>
    <x v="1"/>
    <x v="4"/>
    <s v="Fellowes Mobile File Cart, Black"/>
    <x v="980"/>
    <n v="7"/>
    <n v="0.2"/>
    <n v="30.4682"/>
    <n v="1"/>
    <n v="1"/>
    <x v="3"/>
    <s v="Jan"/>
    <s v="2017-01"/>
  </r>
  <r>
    <n v="1097"/>
    <s v="CA-2017-160423"/>
    <x v="276"/>
    <d v="2017-01-26T00:00:00"/>
    <s v="Standard Class"/>
    <s v="PS-19045"/>
    <s v="Penelope Sewall"/>
    <x v="2"/>
    <s v="United States"/>
    <x v="35"/>
    <s v="North Carolina"/>
    <n v="28205"/>
    <x v="0"/>
    <s v="OFF-BI-10004001"/>
    <x v="1"/>
    <x v="8"/>
    <s v="GBC Recycled VeloBinder Covers"/>
    <x v="981"/>
    <n v="7"/>
    <n v="0.7"/>
    <n v="-28.627199999999998"/>
    <n v="1"/>
    <n v="1"/>
    <x v="3"/>
    <s v="Jan"/>
    <s v="2017-01"/>
  </r>
  <r>
    <n v="1098"/>
    <s v="CA-2014-159338"/>
    <x v="402"/>
    <d v="2014-06-28T00:00:00"/>
    <s v="First Class"/>
    <s v="NS-18640"/>
    <s v="Noel Staavos"/>
    <x v="1"/>
    <s v="United States"/>
    <x v="1"/>
    <s v="California"/>
    <n v="90049"/>
    <x v="1"/>
    <s v="FUR-TA-10004147"/>
    <x v="0"/>
    <x v="3"/>
    <s v="Hon 4060 Series Tables"/>
    <x v="982"/>
    <n v="5"/>
    <n v="0.2"/>
    <n v="11.196"/>
    <n v="6"/>
    <n v="2"/>
    <x v="2"/>
    <s v="Jun"/>
    <s v="2014-06"/>
  </r>
  <r>
    <n v="1099"/>
    <s v="CA-2016-107216"/>
    <x v="403"/>
    <d v="2016-06-17T00:00:00"/>
    <s v="First Class"/>
    <s v="PV-18985"/>
    <s v="Paul Van Hugh"/>
    <x v="2"/>
    <s v="United States"/>
    <x v="8"/>
    <s v="California"/>
    <n v="94122"/>
    <x v="1"/>
    <s v="OFF-AR-10001545"/>
    <x v="1"/>
    <x v="6"/>
    <s v="Newell 326"/>
    <x v="983"/>
    <n v="4"/>
    <n v="0"/>
    <n v="2.0415999999999999"/>
    <n v="6"/>
    <n v="2"/>
    <x v="0"/>
    <s v="Jun"/>
    <s v="2016-06"/>
  </r>
  <r>
    <n v="1100"/>
    <s v="CA-2016-107216"/>
    <x v="403"/>
    <d v="2016-06-17T00:00:00"/>
    <s v="First Class"/>
    <s v="PV-18985"/>
    <s v="Paul Van Hugh"/>
    <x v="2"/>
    <s v="United States"/>
    <x v="8"/>
    <s v="California"/>
    <n v="94122"/>
    <x v="1"/>
    <s v="FUR-FU-10000206"/>
    <x v="0"/>
    <x v="5"/>
    <s v="GE General Purpose, Extra Long Life, Showcase &amp; Floodlight Incandescent Bulbs"/>
    <x v="984"/>
    <n v="3"/>
    <n v="0"/>
    <n v="4.1031000000000004"/>
    <n v="6"/>
    <n v="2"/>
    <x v="0"/>
    <s v="Jun"/>
    <s v="2016-06"/>
  </r>
  <r>
    <n v="1101"/>
    <s v="CA-2016-107216"/>
    <x v="403"/>
    <d v="2016-06-17T00:00:00"/>
    <s v="First Class"/>
    <s v="PV-18985"/>
    <s v="Paul Van Hugh"/>
    <x v="2"/>
    <s v="United States"/>
    <x v="8"/>
    <s v="California"/>
    <n v="94122"/>
    <x v="1"/>
    <s v="TEC-AC-10001013"/>
    <x v="2"/>
    <x v="11"/>
    <s v="Logitech ClearChat Comfort/USB Headset H390"/>
    <x v="985"/>
    <n v="1"/>
    <n v="0"/>
    <n v="9.6656999999999993"/>
    <n v="6"/>
    <n v="2"/>
    <x v="0"/>
    <s v="Jun"/>
    <s v="2016-06"/>
  </r>
  <r>
    <n v="1102"/>
    <s v="CA-2016-107216"/>
    <x v="403"/>
    <d v="2016-06-17T00:00:00"/>
    <s v="First Class"/>
    <s v="PV-18985"/>
    <s v="Paul Van Hugh"/>
    <x v="2"/>
    <s v="United States"/>
    <x v="8"/>
    <s v="California"/>
    <n v="94122"/>
    <x v="1"/>
    <s v="OFF-AR-10002255"/>
    <x v="1"/>
    <x v="6"/>
    <s v="Newell 346"/>
    <x v="874"/>
    <n v="3"/>
    <n v="0"/>
    <n v="2.5055999999999998"/>
    <n v="6"/>
    <n v="2"/>
    <x v="0"/>
    <s v="Jun"/>
    <s v="2016-06"/>
  </r>
  <r>
    <n v="1103"/>
    <s v="US-2017-145863"/>
    <x v="81"/>
    <d v="2017-04-27T00:00:00"/>
    <s v="Standard Class"/>
    <s v="RP-19390"/>
    <s v="Resi Pölking"/>
    <x v="0"/>
    <s v="United States"/>
    <x v="12"/>
    <s v="Texas"/>
    <n v="77041"/>
    <x v="2"/>
    <s v="OFF-BI-10004140"/>
    <x v="1"/>
    <x v="8"/>
    <s v="Avery Non-Stick Binders"/>
    <x v="986"/>
    <n v="3"/>
    <n v="0.8"/>
    <n v="-4.7145000000000001"/>
    <n v="4"/>
    <n v="2"/>
    <x v="3"/>
    <s v="Apr"/>
    <s v="2017-04"/>
  </r>
  <r>
    <n v="1104"/>
    <s v="US-2017-145863"/>
    <x v="81"/>
    <d v="2017-04-27T00:00:00"/>
    <s v="Standard Class"/>
    <s v="RP-19390"/>
    <s v="Resi Pölking"/>
    <x v="0"/>
    <s v="United States"/>
    <x v="12"/>
    <s v="Texas"/>
    <n v="77041"/>
    <x v="2"/>
    <s v="OFF-BI-10002049"/>
    <x v="1"/>
    <x v="8"/>
    <s v="UniKeep View Case Binders"/>
    <x v="987"/>
    <n v="3"/>
    <n v="0.8"/>
    <n v="-4.9878"/>
    <n v="4"/>
    <n v="2"/>
    <x v="3"/>
    <s v="Apr"/>
    <s v="2017-04"/>
  </r>
  <r>
    <n v="1105"/>
    <s v="CA-2016-112340"/>
    <x v="147"/>
    <d v="2016-10-27T00:00:00"/>
    <s v="Standard Class"/>
    <s v="NM-18520"/>
    <s v="Neoma Murray"/>
    <x v="0"/>
    <s v="United States"/>
    <x v="169"/>
    <s v="California"/>
    <n v="92503"/>
    <x v="1"/>
    <s v="OFF-PA-10001892"/>
    <x v="1"/>
    <x v="10"/>
    <s v="Rediform Wirebound &quot;Phone Memo&quot; Message Book, 11 x 5-3/4"/>
    <x v="988"/>
    <n v="3"/>
    <n v="0"/>
    <n v="11.2308"/>
    <n v="10"/>
    <n v="4"/>
    <x v="0"/>
    <s v="Oct"/>
    <s v="2016-10"/>
  </r>
  <r>
    <n v="1106"/>
    <s v="US-2016-110156"/>
    <x v="258"/>
    <d v="2016-11-24T00:00:00"/>
    <s v="Standard Class"/>
    <s v="EH-13945"/>
    <s v="Eric Hoffmann"/>
    <x v="0"/>
    <s v="United States"/>
    <x v="12"/>
    <s v="Texas"/>
    <n v="77041"/>
    <x v="2"/>
    <s v="OFF-ST-10000642"/>
    <x v="1"/>
    <x v="4"/>
    <s v="Tennsco Lockers, Gray"/>
    <x v="989"/>
    <n v="6"/>
    <n v="0.2"/>
    <n v="-16.3644"/>
    <n v="11"/>
    <n v="4"/>
    <x v="0"/>
    <s v="Nov"/>
    <s v="2016-11"/>
  </r>
  <r>
    <n v="1107"/>
    <s v="US-2016-110156"/>
    <x v="258"/>
    <d v="2016-11-24T00:00:00"/>
    <s v="Standard Class"/>
    <s v="EH-13945"/>
    <s v="Eric Hoffmann"/>
    <x v="0"/>
    <s v="United States"/>
    <x v="12"/>
    <s v="Texas"/>
    <n v="77041"/>
    <x v="2"/>
    <s v="FUR-FU-10000206"/>
    <x v="0"/>
    <x v="5"/>
    <s v="GE General Purpose, Extra Long Life, Showcase &amp; Floodlight Incandescent Bulbs"/>
    <x v="990"/>
    <n v="2"/>
    <n v="0.6"/>
    <n v="-0.75660000000000005"/>
    <n v="11"/>
    <n v="4"/>
    <x v="0"/>
    <s v="Nov"/>
    <s v="2016-11"/>
  </r>
  <r>
    <n v="1108"/>
    <s v="US-2016-110156"/>
    <x v="258"/>
    <d v="2016-11-24T00:00:00"/>
    <s v="Standard Class"/>
    <s v="EH-13945"/>
    <s v="Eric Hoffmann"/>
    <x v="0"/>
    <s v="United States"/>
    <x v="12"/>
    <s v="Texas"/>
    <n v="77041"/>
    <x v="2"/>
    <s v="OFF-BI-10003676"/>
    <x v="1"/>
    <x v="8"/>
    <s v="GBC Standard Recycled Report Covers, Clear Plastic Sheets"/>
    <x v="991"/>
    <n v="5"/>
    <n v="0.8"/>
    <n v="-17.248000000000001"/>
    <n v="11"/>
    <n v="4"/>
    <x v="0"/>
    <s v="Nov"/>
    <s v="2016-11"/>
  </r>
  <r>
    <n v="1109"/>
    <s v="US-2016-110156"/>
    <x v="258"/>
    <d v="2016-11-24T00:00:00"/>
    <s v="Standard Class"/>
    <s v="EH-13945"/>
    <s v="Eric Hoffmann"/>
    <x v="0"/>
    <s v="United States"/>
    <x v="12"/>
    <s v="Texas"/>
    <n v="77041"/>
    <x v="2"/>
    <s v="OFF-FA-10003495"/>
    <x v="1"/>
    <x v="13"/>
    <s v="Staples"/>
    <x v="992"/>
    <n v="12"/>
    <n v="0.2"/>
    <n v="21.888000000000002"/>
    <n v="11"/>
    <n v="4"/>
    <x v="0"/>
    <s v="Nov"/>
    <s v="2016-11"/>
  </r>
  <r>
    <n v="1110"/>
    <s v="US-2016-110156"/>
    <x v="258"/>
    <d v="2016-11-24T00:00:00"/>
    <s v="Standard Class"/>
    <s v="EH-13945"/>
    <s v="Eric Hoffmann"/>
    <x v="0"/>
    <s v="United States"/>
    <x v="12"/>
    <s v="Texas"/>
    <n v="77041"/>
    <x v="2"/>
    <s v="OFF-EN-10003798"/>
    <x v="1"/>
    <x v="12"/>
    <s v="Recycled Interoffice Envelopes with Re-Use-A-Seal Closure, 10 x 13"/>
    <x v="993"/>
    <n v="3"/>
    <n v="0.2"/>
    <n v="13.826700000000001"/>
    <n v="11"/>
    <n v="4"/>
    <x v="0"/>
    <s v="Nov"/>
    <s v="2016-11"/>
  </r>
  <r>
    <n v="1111"/>
    <s v="US-2016-110156"/>
    <x v="258"/>
    <d v="2016-11-24T00:00:00"/>
    <s v="Standard Class"/>
    <s v="EH-13945"/>
    <s v="Eric Hoffmann"/>
    <x v="0"/>
    <s v="United States"/>
    <x v="12"/>
    <s v="Texas"/>
    <n v="77041"/>
    <x v="2"/>
    <s v="TEC-PH-10003589"/>
    <x v="2"/>
    <x v="7"/>
    <s v="invisibleSHIELD by ZAGG Smudge-Free Screen Protector"/>
    <x v="994"/>
    <n v="5"/>
    <n v="0.2"/>
    <n v="25.186"/>
    <n v="11"/>
    <n v="4"/>
    <x v="0"/>
    <s v="Nov"/>
    <s v="2016-11"/>
  </r>
  <r>
    <n v="1112"/>
    <s v="US-2016-110156"/>
    <x v="258"/>
    <d v="2016-11-24T00:00:00"/>
    <s v="Standard Class"/>
    <s v="EH-13945"/>
    <s v="Eric Hoffmann"/>
    <x v="0"/>
    <s v="United States"/>
    <x v="12"/>
    <s v="Texas"/>
    <n v="77041"/>
    <x v="2"/>
    <s v="OFF-PA-10004735"/>
    <x v="1"/>
    <x v="10"/>
    <s v="Xerox 1905"/>
    <x v="559"/>
    <n v="2"/>
    <n v="0.2"/>
    <n v="3.6288"/>
    <n v="11"/>
    <n v="4"/>
    <x v="0"/>
    <s v="Nov"/>
    <s v="2016-11"/>
  </r>
  <r>
    <n v="1113"/>
    <s v="US-2016-110156"/>
    <x v="258"/>
    <d v="2016-11-24T00:00:00"/>
    <s v="Standard Class"/>
    <s v="EH-13945"/>
    <s v="Eric Hoffmann"/>
    <x v="0"/>
    <s v="United States"/>
    <x v="12"/>
    <s v="Texas"/>
    <n v="77041"/>
    <x v="2"/>
    <s v="OFF-BI-10002609"/>
    <x v="1"/>
    <x v="8"/>
    <s v="Avery Hidden Tab Dividers for Binding Systems"/>
    <x v="995"/>
    <n v="2"/>
    <n v="0.8"/>
    <n v="-2.0264000000000002"/>
    <n v="11"/>
    <n v="4"/>
    <x v="0"/>
    <s v="Nov"/>
    <s v="2016-11"/>
  </r>
  <r>
    <n v="1114"/>
    <s v="CA-2017-140585"/>
    <x v="404"/>
    <d v="2017-12-23T00:00:00"/>
    <s v="Second Class"/>
    <s v="RA-19915"/>
    <s v="Russell Applegate"/>
    <x v="0"/>
    <s v="United States"/>
    <x v="184"/>
    <s v="California"/>
    <n v="92024"/>
    <x v="1"/>
    <s v="OFF-BI-10003364"/>
    <x v="1"/>
    <x v="8"/>
    <s v="Binding Machine Supplies"/>
    <x v="996"/>
    <n v="2"/>
    <n v="0.2"/>
    <n v="16.3352"/>
    <n v="12"/>
    <n v="4"/>
    <x v="3"/>
    <s v="Dec"/>
    <s v="2017-12"/>
  </r>
  <r>
    <n v="1115"/>
    <s v="CA-2017-140585"/>
    <x v="404"/>
    <d v="2017-12-23T00:00:00"/>
    <s v="Second Class"/>
    <s v="RA-19915"/>
    <s v="Russell Applegate"/>
    <x v="0"/>
    <s v="United States"/>
    <x v="184"/>
    <s v="California"/>
    <n v="92024"/>
    <x v="1"/>
    <s v="FUR-BO-10002206"/>
    <x v="0"/>
    <x v="0"/>
    <s v="Bush Saratoga Collection 5-Shelf Bookcase, Hanover Cherry, *Special Order"/>
    <x v="997"/>
    <n v="1"/>
    <n v="0.15"/>
    <n v="-12.6882"/>
    <n v="12"/>
    <n v="4"/>
    <x v="3"/>
    <s v="Dec"/>
    <s v="2017-12"/>
  </r>
  <r>
    <n v="1116"/>
    <s v="CA-2017-140585"/>
    <x v="404"/>
    <d v="2017-12-23T00:00:00"/>
    <s v="Second Class"/>
    <s v="RA-19915"/>
    <s v="Russell Applegate"/>
    <x v="0"/>
    <s v="United States"/>
    <x v="184"/>
    <s v="California"/>
    <n v="92024"/>
    <x v="1"/>
    <s v="TEC-AC-10003610"/>
    <x v="2"/>
    <x v="11"/>
    <s v="Logitech Illuminated - Keyboard"/>
    <x v="998"/>
    <n v="2"/>
    <n v="0"/>
    <n v="57.590400000000002"/>
    <n v="12"/>
    <n v="4"/>
    <x v="3"/>
    <s v="Dec"/>
    <s v="2017-12"/>
  </r>
  <r>
    <n v="1117"/>
    <s v="CA-2016-144855"/>
    <x v="405"/>
    <d v="2016-07-24T00:00:00"/>
    <s v="Second Class"/>
    <s v="DL-13495"/>
    <s v="Dionis Lloyd"/>
    <x v="1"/>
    <s v="United States"/>
    <x v="8"/>
    <s v="California"/>
    <n v="94110"/>
    <x v="1"/>
    <s v="OFF-LA-10003766"/>
    <x v="1"/>
    <x v="2"/>
    <s v="Self-Adhesive Removable Labels"/>
    <x v="685"/>
    <n v="2"/>
    <n v="0"/>
    <n v="3.024"/>
    <n v="7"/>
    <n v="3"/>
    <x v="0"/>
    <s v="Jul"/>
    <s v="2016-07"/>
  </r>
  <r>
    <n v="1118"/>
    <s v="CA-2015-142755"/>
    <x v="406"/>
    <d v="2015-09-08T00:00:00"/>
    <s v="Standard Class"/>
    <s v="CS-12355"/>
    <s v="Christine Sundaresam"/>
    <x v="0"/>
    <s v="United States"/>
    <x v="185"/>
    <s v="Georgia"/>
    <n v="30076"/>
    <x v="0"/>
    <s v="OFF-PA-10001970"/>
    <x v="1"/>
    <x v="10"/>
    <s v="Xerox 1908"/>
    <x v="999"/>
    <n v="5"/>
    <n v="0"/>
    <n v="137.15100000000001"/>
    <n v="9"/>
    <n v="3"/>
    <x v="1"/>
    <s v="Sep"/>
    <s v="2015-09"/>
  </r>
  <r>
    <n v="1119"/>
    <s v="CA-2015-142755"/>
    <x v="406"/>
    <d v="2015-09-08T00:00:00"/>
    <s v="Standard Class"/>
    <s v="CS-12355"/>
    <s v="Christine Sundaresam"/>
    <x v="0"/>
    <s v="United States"/>
    <x v="185"/>
    <s v="Georgia"/>
    <n v="30076"/>
    <x v="0"/>
    <s v="TEC-AC-10002049"/>
    <x v="2"/>
    <x v="11"/>
    <s v="Logitech G19 Programmable Gaming Keyboard"/>
    <x v="1000"/>
    <n v="5"/>
    <n v="0"/>
    <n v="111.59099999999999"/>
    <n v="9"/>
    <n v="3"/>
    <x v="1"/>
    <s v="Sep"/>
    <s v="2015-09"/>
  </r>
  <r>
    <n v="1120"/>
    <s v="CA-2015-142755"/>
    <x v="406"/>
    <d v="2015-09-08T00:00:00"/>
    <s v="Standard Class"/>
    <s v="CS-12355"/>
    <s v="Christine Sundaresam"/>
    <x v="0"/>
    <s v="United States"/>
    <x v="185"/>
    <s v="Georgia"/>
    <n v="30076"/>
    <x v="0"/>
    <s v="OFF-PA-10000141"/>
    <x v="1"/>
    <x v="10"/>
    <s v="Ampad Evidence Wirebond Steno Books, 6&quot; x 9&quot;"/>
    <x v="1001"/>
    <n v="2"/>
    <n v="0"/>
    <n v="2.0491999999999999"/>
    <n v="9"/>
    <n v="3"/>
    <x v="1"/>
    <s v="Sep"/>
    <s v="2015-09"/>
  </r>
  <r>
    <n v="1121"/>
    <s v="CA-2015-142755"/>
    <x v="406"/>
    <d v="2015-09-08T00:00:00"/>
    <s v="Standard Class"/>
    <s v="CS-12355"/>
    <s v="Christine Sundaresam"/>
    <x v="0"/>
    <s v="United States"/>
    <x v="185"/>
    <s v="Georgia"/>
    <n v="30076"/>
    <x v="0"/>
    <s v="OFF-EN-10004459"/>
    <x v="1"/>
    <x v="12"/>
    <s v="Security-Tint Envelopes"/>
    <x v="764"/>
    <n v="2"/>
    <n v="0"/>
    <n v="7.4871999999999996"/>
    <n v="9"/>
    <n v="3"/>
    <x v="1"/>
    <s v="Sep"/>
    <s v="2015-09"/>
  </r>
  <r>
    <n v="1122"/>
    <s v="US-2014-147627"/>
    <x v="407"/>
    <d v="2014-01-26T00:00:00"/>
    <s v="Standard Class"/>
    <s v="HL-15040"/>
    <s v="Hunter Lopez"/>
    <x v="0"/>
    <s v="United States"/>
    <x v="186"/>
    <s v="Arkansas"/>
    <n v="72401"/>
    <x v="0"/>
    <s v="TEC-PH-10001061"/>
    <x v="2"/>
    <x v="7"/>
    <s v="Apple iPhone 5C"/>
    <x v="1002"/>
    <n v="7"/>
    <n v="0"/>
    <n v="181.98179999999999"/>
    <n v="1"/>
    <n v="1"/>
    <x v="2"/>
    <s v="Jan"/>
    <s v="2014-01"/>
  </r>
  <r>
    <n v="1123"/>
    <s v="US-2014-147627"/>
    <x v="407"/>
    <d v="2014-01-26T00:00:00"/>
    <s v="Standard Class"/>
    <s v="HL-15040"/>
    <s v="Hunter Lopez"/>
    <x v="0"/>
    <s v="United States"/>
    <x v="186"/>
    <s v="Arkansas"/>
    <n v="72401"/>
    <x v="0"/>
    <s v="OFF-AR-10002375"/>
    <x v="1"/>
    <x v="6"/>
    <s v="Newell 351"/>
    <x v="1003"/>
    <n v="7"/>
    <n v="0"/>
    <n v="6.6584000000000003"/>
    <n v="1"/>
    <n v="1"/>
    <x v="2"/>
    <s v="Jan"/>
    <s v="2014-01"/>
  </r>
  <r>
    <n v="1124"/>
    <s v="US-2014-147627"/>
    <x v="407"/>
    <d v="2014-01-26T00:00:00"/>
    <s v="Standard Class"/>
    <s v="HL-15040"/>
    <s v="Hunter Lopez"/>
    <x v="0"/>
    <s v="United States"/>
    <x v="186"/>
    <s v="Arkansas"/>
    <n v="72401"/>
    <x v="0"/>
    <s v="FUR-FU-10003194"/>
    <x v="0"/>
    <x v="5"/>
    <s v="Eldon Expressions Desk Accessory, Wood Pencil Holder, Oak"/>
    <x v="1004"/>
    <n v="4"/>
    <n v="0"/>
    <n v="11.58"/>
    <n v="1"/>
    <n v="1"/>
    <x v="2"/>
    <s v="Jan"/>
    <s v="2014-01"/>
  </r>
  <r>
    <n v="1125"/>
    <s v="US-2014-147627"/>
    <x v="407"/>
    <d v="2014-01-26T00:00:00"/>
    <s v="Standard Class"/>
    <s v="HL-15040"/>
    <s v="Hunter Lopez"/>
    <x v="0"/>
    <s v="United States"/>
    <x v="186"/>
    <s v="Arkansas"/>
    <n v="72401"/>
    <x v="0"/>
    <s v="OFF-AR-10003811"/>
    <x v="1"/>
    <x v="6"/>
    <s v="Newell 327"/>
    <x v="153"/>
    <n v="3"/>
    <n v="0"/>
    <n v="1.7901"/>
    <n v="1"/>
    <n v="1"/>
    <x v="2"/>
    <s v="Jan"/>
    <s v="2014-01"/>
  </r>
  <r>
    <n v="1126"/>
    <s v="US-2014-147627"/>
    <x v="407"/>
    <d v="2014-01-26T00:00:00"/>
    <s v="Standard Class"/>
    <s v="HL-15040"/>
    <s v="Hunter Lopez"/>
    <x v="0"/>
    <s v="United States"/>
    <x v="186"/>
    <s v="Arkansas"/>
    <n v="72401"/>
    <x v="0"/>
    <s v="OFF-EN-10001539"/>
    <x v="1"/>
    <x v="12"/>
    <s v="Staple envelope"/>
    <x v="1005"/>
    <n v="3"/>
    <n v="0"/>
    <n v="10.969799999999999"/>
    <n v="1"/>
    <n v="1"/>
    <x v="2"/>
    <s v="Jan"/>
    <s v="2014-01"/>
  </r>
  <r>
    <n v="1127"/>
    <s v="US-2014-147627"/>
    <x v="407"/>
    <d v="2014-01-26T00:00:00"/>
    <s v="Standard Class"/>
    <s v="HL-15040"/>
    <s v="Hunter Lopez"/>
    <x v="0"/>
    <s v="United States"/>
    <x v="186"/>
    <s v="Arkansas"/>
    <n v="72401"/>
    <x v="0"/>
    <s v="FUR-CH-10002331"/>
    <x v="0"/>
    <x v="1"/>
    <s v="Hon 4700 Series Mobuis Mid-Back Task Chairs with Adjustable Arms"/>
    <x v="1006"/>
    <n v="3"/>
    <n v="0"/>
    <n v="224.26740000000001"/>
    <n v="1"/>
    <n v="1"/>
    <x v="2"/>
    <s v="Jan"/>
    <s v="2014-01"/>
  </r>
  <r>
    <n v="1128"/>
    <s v="CA-2015-105970"/>
    <x v="56"/>
    <d v="2015-03-07T00:00:00"/>
    <s v="Standard Class"/>
    <s v="PA-19060"/>
    <s v="Pete Armstrong"/>
    <x v="2"/>
    <s v="United States"/>
    <x v="102"/>
    <s v="Indiana"/>
    <n v="47374"/>
    <x v="2"/>
    <s v="OFF-AR-10003156"/>
    <x v="1"/>
    <x v="6"/>
    <s v="50 Colored Long Pencils"/>
    <x v="1007"/>
    <n v="1"/>
    <n v="0"/>
    <n v="2.6415999999999999"/>
    <n v="3"/>
    <n v="1"/>
    <x v="1"/>
    <s v="Mar"/>
    <s v="2015-03"/>
  </r>
  <r>
    <n v="1129"/>
    <s v="CA-2015-105970"/>
    <x v="56"/>
    <d v="2015-03-07T00:00:00"/>
    <s v="Standard Class"/>
    <s v="PA-19060"/>
    <s v="Pete Armstrong"/>
    <x v="2"/>
    <s v="United States"/>
    <x v="102"/>
    <s v="Indiana"/>
    <n v="47374"/>
    <x v="2"/>
    <s v="OFF-EN-10001532"/>
    <x v="1"/>
    <x v="12"/>
    <s v="Brown Kraft Recycled Envelopes"/>
    <x v="1008"/>
    <n v="6"/>
    <n v="0"/>
    <n v="50.94"/>
    <n v="3"/>
    <n v="1"/>
    <x v="1"/>
    <s v="Mar"/>
    <s v="2015-03"/>
  </r>
  <r>
    <n v="1130"/>
    <s v="CA-2016-112102"/>
    <x v="408"/>
    <d v="2016-04-16T00:00:00"/>
    <s v="Standard Class"/>
    <s v="BD-11605"/>
    <s v="Brian Dahlen"/>
    <x v="0"/>
    <s v="United States"/>
    <x v="24"/>
    <s v="Virginia"/>
    <n v="22153"/>
    <x v="0"/>
    <s v="FUR-TA-10004086"/>
    <x v="0"/>
    <x v="3"/>
    <s v="KI Adjustable-Height Table"/>
    <x v="1009"/>
    <n v="4"/>
    <n v="0"/>
    <n v="75.662400000000005"/>
    <n v="4"/>
    <n v="2"/>
    <x v="0"/>
    <s v="Apr"/>
    <s v="2016-04"/>
  </r>
  <r>
    <n v="1131"/>
    <s v="CA-2016-112102"/>
    <x v="408"/>
    <d v="2016-04-16T00:00:00"/>
    <s v="Standard Class"/>
    <s v="BD-11605"/>
    <s v="Brian Dahlen"/>
    <x v="0"/>
    <s v="United States"/>
    <x v="24"/>
    <s v="Virginia"/>
    <n v="22153"/>
    <x v="0"/>
    <s v="OFF-PA-10000100"/>
    <x v="1"/>
    <x v="10"/>
    <s v="Xerox 1945"/>
    <x v="1010"/>
    <n v="1"/>
    <n v="0"/>
    <n v="20.085100000000001"/>
    <n v="4"/>
    <n v="2"/>
    <x v="0"/>
    <s v="Apr"/>
    <s v="2016-04"/>
  </r>
  <r>
    <n v="1132"/>
    <s v="CA-2016-112102"/>
    <x v="408"/>
    <d v="2016-04-16T00:00:00"/>
    <s v="Standard Class"/>
    <s v="BD-11605"/>
    <s v="Brian Dahlen"/>
    <x v="0"/>
    <s v="United States"/>
    <x v="24"/>
    <s v="Virginia"/>
    <n v="22153"/>
    <x v="0"/>
    <s v="OFF-EN-10002500"/>
    <x v="1"/>
    <x v="12"/>
    <s v="Globe Weis Peel &amp; Seel First Class Envelopes"/>
    <x v="1011"/>
    <n v="5"/>
    <n v="0"/>
    <n v="28.754999999999999"/>
    <n v="4"/>
    <n v="2"/>
    <x v="0"/>
    <s v="Apr"/>
    <s v="2016-04"/>
  </r>
  <r>
    <n v="1133"/>
    <s v="US-2016-114776"/>
    <x v="409"/>
    <d v="2016-12-07T00:00:00"/>
    <s v="First Class"/>
    <s v="GG-14650"/>
    <s v="Greg Guthrie"/>
    <x v="1"/>
    <s v="United States"/>
    <x v="187"/>
    <s v="California"/>
    <n v="94509"/>
    <x v="1"/>
    <s v="OFF-PA-10004100"/>
    <x v="1"/>
    <x v="10"/>
    <s v="Xerox 216"/>
    <x v="537"/>
    <n v="3"/>
    <n v="0"/>
    <n v="9.3312000000000008"/>
    <n v="12"/>
    <n v="4"/>
    <x v="0"/>
    <s v="Dec"/>
    <s v="2016-12"/>
  </r>
  <r>
    <n v="1134"/>
    <s v="US-2016-134908"/>
    <x v="410"/>
    <d v="2016-06-09T00:00:00"/>
    <s v="Standard Class"/>
    <s v="JS-15940"/>
    <s v="Joni Sundaresam"/>
    <x v="2"/>
    <s v="United States"/>
    <x v="10"/>
    <s v="Pennsylvania"/>
    <n v="19134"/>
    <x v="3"/>
    <s v="OFF-ST-10003479"/>
    <x v="1"/>
    <x v="4"/>
    <s v="Eldon Base for stackable storage shelf, platinum"/>
    <x v="1012"/>
    <n v="4"/>
    <n v="0.2"/>
    <n v="-23.364000000000001"/>
    <n v="6"/>
    <n v="2"/>
    <x v="0"/>
    <s v="Jun"/>
    <s v="2016-06"/>
  </r>
  <r>
    <n v="1135"/>
    <s v="US-2016-134908"/>
    <x v="410"/>
    <d v="2016-06-09T00:00:00"/>
    <s v="Standard Class"/>
    <s v="JS-15940"/>
    <s v="Joni Sundaresam"/>
    <x v="2"/>
    <s v="United States"/>
    <x v="10"/>
    <s v="Pennsylvania"/>
    <n v="19134"/>
    <x v="3"/>
    <s v="OFF-LA-10000973"/>
    <x v="1"/>
    <x v="2"/>
    <s v="Avery 502"/>
    <x v="261"/>
    <n v="3"/>
    <n v="0.2"/>
    <n v="2.6459999999999999"/>
    <n v="6"/>
    <n v="2"/>
    <x v="0"/>
    <s v="Jun"/>
    <s v="2016-06"/>
  </r>
  <r>
    <n v="1136"/>
    <s v="US-2016-148803"/>
    <x v="25"/>
    <d v="2016-12-11T00:00:00"/>
    <s v="Same Day"/>
    <s v="LR-16915"/>
    <s v="Lena Radford"/>
    <x v="0"/>
    <s v="United States"/>
    <x v="188"/>
    <s v="Florida"/>
    <n v="33030"/>
    <x v="0"/>
    <s v="OFF-ST-10001476"/>
    <x v="1"/>
    <x v="4"/>
    <s v="Steel Personal Filing/Posting Tote"/>
    <x v="1013"/>
    <n v="3"/>
    <n v="0.2"/>
    <n v="7.4570999999999996"/>
    <n v="12"/>
    <n v="4"/>
    <x v="0"/>
    <s v="Dec"/>
    <s v="2016-12"/>
  </r>
  <r>
    <n v="1137"/>
    <s v="CA-2016-152170"/>
    <x v="396"/>
    <d v="2016-11-15T00:00:00"/>
    <s v="Second Class"/>
    <s v="FH-14275"/>
    <s v="Frank Hawley"/>
    <x v="1"/>
    <s v="United States"/>
    <x v="189"/>
    <s v="Indiana"/>
    <n v="46350"/>
    <x v="2"/>
    <s v="OFF-EN-10002831"/>
    <x v="1"/>
    <x v="12"/>
    <s v="Tyvek  Top-Opening Peel &amp; Seel  Envelopes, Gray"/>
    <x v="1014"/>
    <n v="8"/>
    <n v="0"/>
    <n v="129.38399999999999"/>
    <n v="11"/>
    <n v="4"/>
    <x v="0"/>
    <s v="Nov"/>
    <s v="2016-11"/>
  </r>
  <r>
    <n v="1138"/>
    <s v="CA-2016-152170"/>
    <x v="396"/>
    <d v="2016-11-15T00:00:00"/>
    <s v="Second Class"/>
    <s v="FH-14275"/>
    <s v="Frank Hawley"/>
    <x v="1"/>
    <s v="United States"/>
    <x v="189"/>
    <s v="Indiana"/>
    <n v="46350"/>
    <x v="2"/>
    <s v="OFF-AP-10002350"/>
    <x v="1"/>
    <x v="9"/>
    <s v="Belkin F9H710-06 7 Outlet SurgeMaster Surge Protector"/>
    <x v="1015"/>
    <n v="2"/>
    <n v="0"/>
    <n v="10.5504"/>
    <n v="11"/>
    <n v="4"/>
    <x v="0"/>
    <s v="Nov"/>
    <s v="2016-11"/>
  </r>
  <r>
    <n v="1139"/>
    <s v="CA-2016-152170"/>
    <x v="396"/>
    <d v="2016-11-15T00:00:00"/>
    <s v="Second Class"/>
    <s v="FH-14275"/>
    <s v="Frank Hawley"/>
    <x v="1"/>
    <s v="United States"/>
    <x v="189"/>
    <s v="Indiana"/>
    <n v="46350"/>
    <x v="2"/>
    <s v="OFF-PA-10001763"/>
    <x v="1"/>
    <x v="10"/>
    <s v="Xerox 1896"/>
    <x v="1016"/>
    <n v="2"/>
    <n v="0"/>
    <n v="8.9909999999999997"/>
    <n v="11"/>
    <n v="4"/>
    <x v="0"/>
    <s v="Nov"/>
    <s v="2016-11"/>
  </r>
  <r>
    <n v="1140"/>
    <s v="CA-2016-152170"/>
    <x v="396"/>
    <d v="2016-11-15T00:00:00"/>
    <s v="Second Class"/>
    <s v="FH-14275"/>
    <s v="Frank Hawley"/>
    <x v="1"/>
    <s v="United States"/>
    <x v="189"/>
    <s v="Indiana"/>
    <n v="46350"/>
    <x v="2"/>
    <s v="OFF-AR-10003394"/>
    <x v="1"/>
    <x v="6"/>
    <s v="Newell 332"/>
    <x v="1017"/>
    <n v="7"/>
    <n v="0"/>
    <n v="5.5566000000000004"/>
    <n v="11"/>
    <n v="4"/>
    <x v="0"/>
    <s v="Nov"/>
    <s v="2016-11"/>
  </r>
  <r>
    <n v="1141"/>
    <s v="CA-2016-152170"/>
    <x v="396"/>
    <d v="2016-11-15T00:00:00"/>
    <s v="Second Class"/>
    <s v="FH-14275"/>
    <s v="Frank Hawley"/>
    <x v="1"/>
    <s v="United States"/>
    <x v="189"/>
    <s v="Indiana"/>
    <n v="46350"/>
    <x v="2"/>
    <s v="OFF-BI-10002072"/>
    <x v="1"/>
    <x v="8"/>
    <s v="Cardinal Slant-D Ring Binders"/>
    <x v="1018"/>
    <n v="2"/>
    <n v="0"/>
    <n v="8.69"/>
    <n v="11"/>
    <n v="4"/>
    <x v="0"/>
    <s v="Nov"/>
    <s v="2016-11"/>
  </r>
  <r>
    <n v="1142"/>
    <s v="CA-2014-146969"/>
    <x v="411"/>
    <d v="2014-10-03T00:00:00"/>
    <s v="Standard Class"/>
    <s v="AP-10915"/>
    <s v="Arthur Prichep"/>
    <x v="0"/>
    <s v="United States"/>
    <x v="1"/>
    <s v="California"/>
    <n v="90045"/>
    <x v="1"/>
    <s v="FUR-FU-10004188"/>
    <x v="0"/>
    <x v="5"/>
    <s v="Luxo Professional Combination Clamp-On Lamps"/>
    <x v="868"/>
    <n v="2"/>
    <n v="0"/>
    <n v="53.195999999999998"/>
    <n v="9"/>
    <n v="3"/>
    <x v="2"/>
    <s v="Sep"/>
    <s v="2014-09"/>
  </r>
  <r>
    <n v="1143"/>
    <s v="CA-2014-146969"/>
    <x v="411"/>
    <d v="2014-10-03T00:00:00"/>
    <s v="Standard Class"/>
    <s v="AP-10915"/>
    <s v="Arthur Prichep"/>
    <x v="0"/>
    <s v="United States"/>
    <x v="1"/>
    <s v="California"/>
    <n v="90045"/>
    <x v="1"/>
    <s v="OFF-FA-10001561"/>
    <x v="1"/>
    <x v="13"/>
    <s v="Stockwell Push Pins"/>
    <x v="521"/>
    <n v="4"/>
    <n v="0"/>
    <n v="2.8776000000000002"/>
    <n v="9"/>
    <n v="3"/>
    <x v="2"/>
    <s v="Sep"/>
    <s v="2014-09"/>
  </r>
  <r>
    <n v="1144"/>
    <s v="CA-2014-146969"/>
    <x v="411"/>
    <d v="2014-10-03T00:00:00"/>
    <s v="Standard Class"/>
    <s v="AP-10915"/>
    <s v="Arthur Prichep"/>
    <x v="0"/>
    <s v="United States"/>
    <x v="1"/>
    <s v="California"/>
    <n v="90045"/>
    <x v="1"/>
    <s v="OFF-PA-10002105"/>
    <x v="1"/>
    <x v="10"/>
    <s v="Xerox 223"/>
    <x v="90"/>
    <n v="1"/>
    <n v="0"/>
    <n v="3.1103999999999998"/>
    <n v="9"/>
    <n v="3"/>
    <x v="2"/>
    <s v="Sep"/>
    <s v="2014-09"/>
  </r>
  <r>
    <n v="1145"/>
    <s v="CA-2014-146969"/>
    <x v="411"/>
    <d v="2014-10-03T00:00:00"/>
    <s v="Standard Class"/>
    <s v="AP-10915"/>
    <s v="Arthur Prichep"/>
    <x v="0"/>
    <s v="United States"/>
    <x v="1"/>
    <s v="California"/>
    <n v="90045"/>
    <x v="1"/>
    <s v="TEC-MA-10004241"/>
    <x v="2"/>
    <x v="15"/>
    <s v="Star Micronics TSP800 TSP847IIU Receipt Printer"/>
    <x v="1019"/>
    <n v="2"/>
    <n v="0.2"/>
    <n v="223.054"/>
    <n v="9"/>
    <n v="3"/>
    <x v="2"/>
    <s v="Sep"/>
    <s v="2014-09"/>
  </r>
  <r>
    <n v="1146"/>
    <s v="CA-2014-146969"/>
    <x v="411"/>
    <d v="2014-10-03T00:00:00"/>
    <s v="Standard Class"/>
    <s v="AP-10915"/>
    <s v="Arthur Prichep"/>
    <x v="0"/>
    <s v="United States"/>
    <x v="1"/>
    <s v="California"/>
    <n v="90045"/>
    <x v="1"/>
    <s v="OFF-ST-10004340"/>
    <x v="1"/>
    <x v="4"/>
    <s v="Fellowes Mobile File Cart, Black"/>
    <x v="1020"/>
    <n v="1"/>
    <n v="0"/>
    <n v="16.788599999999999"/>
    <n v="9"/>
    <n v="3"/>
    <x v="2"/>
    <s v="Sep"/>
    <s v="2014-09"/>
  </r>
  <r>
    <n v="1147"/>
    <s v="CA-2015-112452"/>
    <x v="388"/>
    <d v="2015-04-04T00:00:00"/>
    <s v="Same Day"/>
    <s v="NC-18340"/>
    <s v="Nat Carroll"/>
    <x v="0"/>
    <s v="United States"/>
    <x v="190"/>
    <s v="Michigan"/>
    <n v="48911"/>
    <x v="2"/>
    <s v="OFF-AP-10003849"/>
    <x v="1"/>
    <x v="9"/>
    <s v="Hoover Shoulder Vac Commercial Portable Vacuum"/>
    <x v="1021"/>
    <n v="2"/>
    <n v="0.1"/>
    <n v="107.346"/>
    <n v="4"/>
    <n v="2"/>
    <x v="1"/>
    <s v="Apr"/>
    <s v="2015-04"/>
  </r>
  <r>
    <n v="1148"/>
    <s v="CA-2015-112452"/>
    <x v="388"/>
    <d v="2015-04-04T00:00:00"/>
    <s v="Same Day"/>
    <s v="NC-18340"/>
    <s v="Nat Carroll"/>
    <x v="0"/>
    <s v="United States"/>
    <x v="190"/>
    <s v="Michigan"/>
    <n v="48911"/>
    <x v="2"/>
    <s v="OFF-FA-10000735"/>
    <x v="1"/>
    <x v="13"/>
    <s v="Staples"/>
    <x v="568"/>
    <n v="2"/>
    <n v="0"/>
    <n v="2.6280000000000001"/>
    <n v="4"/>
    <n v="2"/>
    <x v="1"/>
    <s v="Apr"/>
    <s v="2015-04"/>
  </r>
  <r>
    <n v="1149"/>
    <s v="CA-2015-112452"/>
    <x v="388"/>
    <d v="2015-04-04T00:00:00"/>
    <s v="Same Day"/>
    <s v="NC-18340"/>
    <s v="Nat Carroll"/>
    <x v="0"/>
    <s v="United States"/>
    <x v="190"/>
    <s v="Michigan"/>
    <n v="48911"/>
    <x v="2"/>
    <s v="OFF-BI-10003350"/>
    <x v="1"/>
    <x v="8"/>
    <s v="Acco Expandable Hanging Binders"/>
    <x v="1022"/>
    <n v="2"/>
    <n v="0"/>
    <n v="5.8696000000000002"/>
    <n v="4"/>
    <n v="2"/>
    <x v="1"/>
    <s v="Apr"/>
    <s v="2015-04"/>
  </r>
  <r>
    <n v="1150"/>
    <s v="CA-2015-112452"/>
    <x v="388"/>
    <d v="2015-04-04T00:00:00"/>
    <s v="Same Day"/>
    <s v="NC-18340"/>
    <s v="Nat Carroll"/>
    <x v="0"/>
    <s v="United States"/>
    <x v="190"/>
    <s v="Michigan"/>
    <n v="48911"/>
    <x v="2"/>
    <s v="TEC-PH-10000307"/>
    <x v="2"/>
    <x v="7"/>
    <s v="Shocksock Galaxy S4 Armband"/>
    <x v="1023"/>
    <n v="1"/>
    <n v="0"/>
    <n v="0.438"/>
    <n v="4"/>
    <n v="2"/>
    <x v="1"/>
    <s v="Apr"/>
    <s v="2015-04"/>
  </r>
  <r>
    <n v="1151"/>
    <s v="CA-2015-112452"/>
    <x v="388"/>
    <d v="2015-04-04T00:00:00"/>
    <s v="Same Day"/>
    <s v="NC-18340"/>
    <s v="Nat Carroll"/>
    <x v="0"/>
    <s v="United States"/>
    <x v="190"/>
    <s v="Michigan"/>
    <n v="48911"/>
    <x v="2"/>
    <s v="TEC-CO-10004202"/>
    <x v="2"/>
    <x v="16"/>
    <s v="Brother DCP1000 Digital 3 in 1 Multifunction Machine"/>
    <x v="1024"/>
    <n v="2"/>
    <n v="0"/>
    <n v="209.99299999999999"/>
    <n v="4"/>
    <n v="2"/>
    <x v="1"/>
    <s v="Apr"/>
    <s v="2015-04"/>
  </r>
  <r>
    <n v="1152"/>
    <s v="CA-2015-113971"/>
    <x v="412"/>
    <d v="2015-05-14T00:00:00"/>
    <s v="Standard Class"/>
    <s v="CB-12535"/>
    <s v="Claudia Bergmann"/>
    <x v="1"/>
    <s v="United States"/>
    <x v="191"/>
    <s v="Ohio"/>
    <n v="44221"/>
    <x v="3"/>
    <s v="FUR-FU-10001852"/>
    <x v="0"/>
    <x v="5"/>
    <s v="Eldon Regeneration Recycled Desk Accessories, Smoke"/>
    <x v="1025"/>
    <n v="6"/>
    <n v="0.2"/>
    <n v="1.2527999999999999"/>
    <n v="5"/>
    <n v="2"/>
    <x v="1"/>
    <s v="May"/>
    <s v="2015-05"/>
  </r>
  <r>
    <n v="1153"/>
    <s v="CA-2017-160395"/>
    <x v="413"/>
    <d v="2017-01-06T00:00:00"/>
    <s v="Standard Class"/>
    <s v="KL-16555"/>
    <s v="Kelly Lampkin"/>
    <x v="1"/>
    <s v="United States"/>
    <x v="192"/>
    <s v="Nevada"/>
    <n v="89502"/>
    <x v="1"/>
    <s v="OFF-AR-10003759"/>
    <x v="1"/>
    <x v="6"/>
    <s v="Crayola Anti Dust Chalk, 12/Pack"/>
    <x v="1026"/>
    <n v="2"/>
    <n v="0"/>
    <n v="1.6379999999999999"/>
    <n v="12"/>
    <n v="4"/>
    <x v="0"/>
    <s v="Dec"/>
    <s v="2016-12"/>
  </r>
  <r>
    <n v="1154"/>
    <s v="CA-2017-160395"/>
    <x v="413"/>
    <d v="2017-01-06T00:00:00"/>
    <s v="Standard Class"/>
    <s v="KL-16555"/>
    <s v="Kelly Lampkin"/>
    <x v="1"/>
    <s v="United States"/>
    <x v="192"/>
    <s v="Nevada"/>
    <n v="89502"/>
    <x v="1"/>
    <s v="OFF-BI-10003984"/>
    <x v="1"/>
    <x v="8"/>
    <s v="Lock-Up Easel 'Spel-Binder'"/>
    <x v="1027"/>
    <n v="7"/>
    <n v="0.2"/>
    <n v="53.921700000000001"/>
    <n v="12"/>
    <n v="4"/>
    <x v="0"/>
    <s v="Dec"/>
    <s v="2016-12"/>
  </r>
  <r>
    <n v="1155"/>
    <s v="CA-2014-136567"/>
    <x v="414"/>
    <d v="2014-12-21T00:00:00"/>
    <s v="First Class"/>
    <s v="PS-19045"/>
    <s v="Penelope Sewall"/>
    <x v="2"/>
    <s v="United States"/>
    <x v="193"/>
    <s v="Virginia"/>
    <n v="22801"/>
    <x v="0"/>
    <s v="OFF-ST-10004337"/>
    <x v="1"/>
    <x v="4"/>
    <s v="SAFCO Commercial Wire Shelving, 72h"/>
    <x v="1028"/>
    <n v="2"/>
    <n v="0"/>
    <n v="0"/>
    <n v="12"/>
    <n v="4"/>
    <x v="2"/>
    <s v="Dec"/>
    <s v="2014-12"/>
  </r>
  <r>
    <n v="1156"/>
    <s v="CA-2014-136567"/>
    <x v="414"/>
    <d v="2014-12-21T00:00:00"/>
    <s v="First Class"/>
    <s v="PS-19045"/>
    <s v="Penelope Sewall"/>
    <x v="2"/>
    <s v="United States"/>
    <x v="193"/>
    <s v="Virginia"/>
    <n v="22801"/>
    <x v="0"/>
    <s v="FUR-TA-10001932"/>
    <x v="0"/>
    <x v="3"/>
    <s v="Chromcraft 48&quot; x 96&quot; Racetrack Double Pedestal Table"/>
    <x v="1029"/>
    <n v="7"/>
    <n v="0"/>
    <n v="493.78559999999999"/>
    <n v="12"/>
    <n v="4"/>
    <x v="2"/>
    <s v="Dec"/>
    <s v="2014-12"/>
  </r>
  <r>
    <n v="1157"/>
    <s v="CA-2014-136567"/>
    <x v="414"/>
    <d v="2014-12-21T00:00:00"/>
    <s v="First Class"/>
    <s v="PS-19045"/>
    <s v="Penelope Sewall"/>
    <x v="2"/>
    <s v="United States"/>
    <x v="193"/>
    <s v="Virginia"/>
    <n v="22801"/>
    <x v="0"/>
    <s v="OFF-BI-10003982"/>
    <x v="1"/>
    <x v="8"/>
    <s v="Wilson Jones Century Plastic Molded Ring Binders"/>
    <x v="1030"/>
    <n v="3"/>
    <n v="0"/>
    <n v="29.285699999999999"/>
    <n v="12"/>
    <n v="4"/>
    <x v="2"/>
    <s v="Dec"/>
    <s v="2014-12"/>
  </r>
  <r>
    <n v="1158"/>
    <s v="CA-2014-136567"/>
    <x v="414"/>
    <d v="2014-12-21T00:00:00"/>
    <s v="First Class"/>
    <s v="PS-19045"/>
    <s v="Penelope Sewall"/>
    <x v="2"/>
    <s v="United States"/>
    <x v="193"/>
    <s v="Virginia"/>
    <n v="22801"/>
    <x v="0"/>
    <s v="FUR-TA-10000617"/>
    <x v="0"/>
    <x v="3"/>
    <s v="Hon Practical Foundations 30 x 60 Training Table, Light Gray/Charcoal"/>
    <x v="1031"/>
    <n v="2"/>
    <n v="0"/>
    <n v="100.122"/>
    <n v="12"/>
    <n v="4"/>
    <x v="2"/>
    <s v="Dec"/>
    <s v="2014-12"/>
  </r>
  <r>
    <n v="1159"/>
    <s v="CA-2016-149314"/>
    <x v="415"/>
    <d v="2016-07-07T00:00:00"/>
    <s v="Second Class"/>
    <s v="GB-14530"/>
    <s v="George Bell"/>
    <x v="1"/>
    <s v="United States"/>
    <x v="1"/>
    <s v="California"/>
    <n v="90004"/>
    <x v="1"/>
    <s v="FUR-CH-10002126"/>
    <x v="0"/>
    <x v="1"/>
    <s v="Hon Deluxe Fabric Upholstered Stacking Chairs"/>
    <x v="1032"/>
    <n v="1"/>
    <n v="0.2"/>
    <n v="19.5184"/>
    <n v="7"/>
    <n v="3"/>
    <x v="0"/>
    <s v="Jul"/>
    <s v="2016-07"/>
  </r>
  <r>
    <n v="1160"/>
    <s v="CA-2017-147039"/>
    <x v="222"/>
    <d v="2017-07-04T00:00:00"/>
    <s v="Standard Class"/>
    <s v="AA-10315"/>
    <s v="Alex Avila"/>
    <x v="0"/>
    <s v="United States"/>
    <x v="31"/>
    <s v="Minnesota"/>
    <n v="55407"/>
    <x v="2"/>
    <s v="OFF-AP-10000576"/>
    <x v="1"/>
    <x v="9"/>
    <s v="Belkin 325VA UPS Surge Protector, 6'"/>
    <x v="1033"/>
    <n v="3"/>
    <n v="0"/>
    <n v="90.734999999999999"/>
    <n v="6"/>
    <n v="2"/>
    <x v="3"/>
    <s v="Jun"/>
    <s v="2017-06"/>
  </r>
  <r>
    <n v="1161"/>
    <s v="CA-2017-147039"/>
    <x v="222"/>
    <d v="2017-07-04T00:00:00"/>
    <s v="Standard Class"/>
    <s v="AA-10315"/>
    <s v="Alex Avila"/>
    <x v="0"/>
    <s v="United States"/>
    <x v="31"/>
    <s v="Minnesota"/>
    <n v="55407"/>
    <x v="2"/>
    <s v="OFF-BI-10004654"/>
    <x v="1"/>
    <x v="8"/>
    <s v="Avery Binding System Hidden Tab Executive Style Index Sets"/>
    <x v="1034"/>
    <n v="2"/>
    <n v="0"/>
    <n v="5.77"/>
    <n v="6"/>
    <n v="2"/>
    <x v="3"/>
    <s v="Jun"/>
    <s v="2017-06"/>
  </r>
  <r>
    <n v="1162"/>
    <s v="CA-2014-126522"/>
    <x v="416"/>
    <d v="2014-09-05T00:00:00"/>
    <s v="Second Class"/>
    <s v="LT-16765"/>
    <s v="Larry Tron"/>
    <x v="0"/>
    <s v="United States"/>
    <x v="194"/>
    <s v="California"/>
    <n v="92025"/>
    <x v="1"/>
    <s v="OFF-AR-10004042"/>
    <x v="1"/>
    <x v="6"/>
    <s v="BOSTON Model 1800 Electric Pencil Sharpeners, Putty/Woodgrain"/>
    <x v="1035"/>
    <n v="3"/>
    <n v="0"/>
    <n v="15.6426"/>
    <n v="9"/>
    <n v="3"/>
    <x v="2"/>
    <s v="Sep"/>
    <s v="2014-09"/>
  </r>
  <r>
    <n v="1163"/>
    <s v="CA-2014-127964"/>
    <x v="223"/>
    <d v="2014-03-08T00:00:00"/>
    <s v="Standard Class"/>
    <s v="AP-10720"/>
    <s v="Anne Pryor"/>
    <x v="2"/>
    <s v="United States"/>
    <x v="20"/>
    <s v="New York"/>
    <n v="10035"/>
    <x v="3"/>
    <s v="TEC-PH-10004700"/>
    <x v="2"/>
    <x v="7"/>
    <s v="PowerGen Dual USB Car Charger"/>
    <x v="1036"/>
    <n v="1"/>
    <n v="0"/>
    <n v="4.5953999999999997"/>
    <n v="3"/>
    <n v="1"/>
    <x v="2"/>
    <s v="Mar"/>
    <s v="2014-03"/>
  </r>
  <r>
    <n v="1164"/>
    <s v="CA-2014-127964"/>
    <x v="223"/>
    <d v="2014-03-08T00:00:00"/>
    <s v="Standard Class"/>
    <s v="AP-10720"/>
    <s v="Anne Pryor"/>
    <x v="2"/>
    <s v="United States"/>
    <x v="20"/>
    <s v="New York"/>
    <n v="10035"/>
    <x v="3"/>
    <s v="OFF-BI-10004593"/>
    <x v="1"/>
    <x v="8"/>
    <s v="Ibico Laser Imprintable Binding System Covers"/>
    <x v="1037"/>
    <n v="3"/>
    <n v="0.2"/>
    <n v="40.872"/>
    <n v="3"/>
    <n v="1"/>
    <x v="2"/>
    <s v="Mar"/>
    <s v="2014-03"/>
  </r>
  <r>
    <n v="1165"/>
    <s v="CA-2014-127964"/>
    <x v="223"/>
    <d v="2014-03-08T00:00:00"/>
    <s v="Standard Class"/>
    <s v="AP-10720"/>
    <s v="Anne Pryor"/>
    <x v="2"/>
    <s v="United States"/>
    <x v="20"/>
    <s v="New York"/>
    <n v="10035"/>
    <x v="3"/>
    <s v="OFF-BI-10003429"/>
    <x v="1"/>
    <x v="8"/>
    <s v="Cardinal HOLDit! Binder Insert Strips,Extra Strips"/>
    <x v="1038"/>
    <n v="5"/>
    <n v="0.2"/>
    <n v="9.1784999999999997"/>
    <n v="3"/>
    <n v="1"/>
    <x v="2"/>
    <s v="Mar"/>
    <s v="2014-03"/>
  </r>
  <r>
    <n v="1166"/>
    <s v="CA-2014-117709"/>
    <x v="417"/>
    <d v="2014-05-08T00:00:00"/>
    <s v="Standard Class"/>
    <s v="PM-18940"/>
    <s v="Paul MacIntyre"/>
    <x v="0"/>
    <s v="United States"/>
    <x v="25"/>
    <s v="Michigan"/>
    <n v="49201"/>
    <x v="2"/>
    <s v="OFF-BI-10001294"/>
    <x v="1"/>
    <x v="8"/>
    <s v="Fellowes Binding Cases"/>
    <x v="1039"/>
    <n v="4"/>
    <n v="0"/>
    <n v="21.06"/>
    <n v="5"/>
    <n v="2"/>
    <x v="2"/>
    <s v="May"/>
    <s v="2014-05"/>
  </r>
  <r>
    <n v="1167"/>
    <s v="CA-2015-125416"/>
    <x v="121"/>
    <d v="2015-11-02T00:00:00"/>
    <s v="Same Day"/>
    <s v="KC-16540"/>
    <s v="Kelly Collister"/>
    <x v="0"/>
    <s v="United States"/>
    <x v="4"/>
    <s v="Washington"/>
    <n v="98115"/>
    <x v="1"/>
    <s v="TEC-AC-10001552"/>
    <x v="2"/>
    <x v="11"/>
    <s v="Logitech K350 2.4Ghz Wireless Keyboard"/>
    <x v="1040"/>
    <n v="9"/>
    <n v="0"/>
    <n v="49.272300000000001"/>
    <n v="11"/>
    <n v="4"/>
    <x v="1"/>
    <s v="Nov"/>
    <s v="2015-11"/>
  </r>
  <r>
    <n v="1168"/>
    <s v="CA-2017-145226"/>
    <x v="166"/>
    <d v="2017-12-10T00:00:00"/>
    <s v="Second Class"/>
    <s v="DL-13315"/>
    <s v="Delfina Latchford"/>
    <x v="0"/>
    <s v="United States"/>
    <x v="20"/>
    <s v="New York"/>
    <n v="10035"/>
    <x v="3"/>
    <s v="FUR-FU-10004952"/>
    <x v="0"/>
    <x v="5"/>
    <s v="C-Line Cubicle Keepers Polyproplyene Holder w/Velcro Back, 8-1/2x11, 25/Bx"/>
    <x v="1041"/>
    <n v="2"/>
    <n v="0"/>
    <n v="33.938800000000001"/>
    <n v="12"/>
    <n v="4"/>
    <x v="3"/>
    <s v="Dec"/>
    <s v="2017-12"/>
  </r>
  <r>
    <n v="1169"/>
    <s v="CA-2017-145226"/>
    <x v="166"/>
    <d v="2017-12-10T00:00:00"/>
    <s v="Second Class"/>
    <s v="DL-13315"/>
    <s v="Delfina Latchford"/>
    <x v="0"/>
    <s v="United States"/>
    <x v="20"/>
    <s v="New York"/>
    <n v="10035"/>
    <x v="3"/>
    <s v="OFF-ST-10004123"/>
    <x v="1"/>
    <x v="4"/>
    <s v="Safco Industrial Wire Shelving System"/>
    <x v="1042"/>
    <n v="3"/>
    <n v="0"/>
    <n v="0"/>
    <n v="12"/>
    <n v="4"/>
    <x v="3"/>
    <s v="Dec"/>
    <s v="2017-12"/>
  </r>
  <r>
    <n v="1170"/>
    <s v="CA-2017-145226"/>
    <x v="166"/>
    <d v="2017-12-10T00:00:00"/>
    <s v="Second Class"/>
    <s v="DL-13315"/>
    <s v="Delfina Latchford"/>
    <x v="0"/>
    <s v="United States"/>
    <x v="20"/>
    <s v="New York"/>
    <n v="10035"/>
    <x v="3"/>
    <s v="OFF-PA-10003172"/>
    <x v="1"/>
    <x v="10"/>
    <s v="Xerox 1996"/>
    <x v="537"/>
    <n v="3"/>
    <n v="0"/>
    <n v="9.3312000000000008"/>
    <n v="12"/>
    <n v="4"/>
    <x v="3"/>
    <s v="Dec"/>
    <s v="2017-12"/>
  </r>
  <r>
    <n v="1171"/>
    <s v="CA-2017-145226"/>
    <x v="166"/>
    <d v="2017-12-10T00:00:00"/>
    <s v="Second Class"/>
    <s v="DL-13315"/>
    <s v="Delfina Latchford"/>
    <x v="0"/>
    <s v="United States"/>
    <x v="20"/>
    <s v="New York"/>
    <n v="10035"/>
    <x v="3"/>
    <s v="OFF-ST-10002352"/>
    <x v="1"/>
    <x v="4"/>
    <s v="Iris Project Case"/>
    <x v="1043"/>
    <n v="4"/>
    <n v="0"/>
    <n v="8.2992000000000008"/>
    <n v="12"/>
    <n v="4"/>
    <x v="3"/>
    <s v="Dec"/>
    <s v="2017-12"/>
  </r>
  <r>
    <n v="1172"/>
    <s v="US-2014-100279"/>
    <x v="418"/>
    <d v="2014-03-14T00:00:00"/>
    <s v="Standard Class"/>
    <s v="SW-20275"/>
    <s v="Scott Williamson"/>
    <x v="0"/>
    <s v="United States"/>
    <x v="195"/>
    <s v="Michigan"/>
    <n v="48073"/>
    <x v="2"/>
    <s v="OFF-PA-10002259"/>
    <x v="1"/>
    <x v="10"/>
    <s v="Geographics Note Cards, Blank, White, 8 1/2&quot; x 11&quot;"/>
    <x v="1044"/>
    <n v="2"/>
    <n v="0"/>
    <n v="10.7424"/>
    <n v="3"/>
    <n v="1"/>
    <x v="2"/>
    <s v="Mar"/>
    <s v="2014-03"/>
  </r>
  <r>
    <n v="1173"/>
    <s v="CA-2014-158064"/>
    <x v="419"/>
    <d v="2014-04-25T00:00:00"/>
    <s v="Standard Class"/>
    <s v="AA-10375"/>
    <s v="Allen Armold"/>
    <x v="0"/>
    <s v="United States"/>
    <x v="1"/>
    <s v="California"/>
    <n v="90008"/>
    <x v="1"/>
    <s v="OFF-BI-10002976"/>
    <x v="1"/>
    <x v="8"/>
    <s v="ACCOHIDE Binder by Acco"/>
    <x v="1045"/>
    <n v="5"/>
    <n v="0.2"/>
    <n v="5.5754999999999999"/>
    <n v="4"/>
    <n v="2"/>
    <x v="2"/>
    <s v="Apr"/>
    <s v="2014-04"/>
  </r>
  <r>
    <n v="1174"/>
    <s v="US-2015-104430"/>
    <x v="420"/>
    <d v="2015-10-26T00:00:00"/>
    <s v="Standard Class"/>
    <s v="LT-17110"/>
    <s v="Liz Thompson"/>
    <x v="0"/>
    <s v="United States"/>
    <x v="41"/>
    <s v="Illinois"/>
    <n v="61701"/>
    <x v="2"/>
    <s v="OFF-BI-10000301"/>
    <x v="1"/>
    <x v="8"/>
    <s v="GBC Instant Report Kit"/>
    <x v="1046"/>
    <n v="4"/>
    <n v="0.8"/>
    <n v="-7.7640000000000002"/>
    <n v="10"/>
    <n v="4"/>
    <x v="1"/>
    <s v="Oct"/>
    <s v="2015-10"/>
  </r>
  <r>
    <n v="1175"/>
    <s v="CA-2015-132080"/>
    <x v="421"/>
    <d v="2015-08-25T00:00:00"/>
    <s v="First Class"/>
    <s v="DP-13105"/>
    <s v="Dave Poirier"/>
    <x v="1"/>
    <s v="United States"/>
    <x v="20"/>
    <s v="New York"/>
    <n v="10035"/>
    <x v="3"/>
    <s v="OFF-BI-10003694"/>
    <x v="1"/>
    <x v="8"/>
    <s v="Avery 3 1/2&quot; Diskette Storage Pages, 10/Pack"/>
    <x v="1047"/>
    <n v="6"/>
    <n v="0.2"/>
    <n v="16.2864"/>
    <n v="8"/>
    <n v="3"/>
    <x v="1"/>
    <s v="Aug"/>
    <s v="2015-08"/>
  </r>
  <r>
    <n v="1176"/>
    <s v="CA-2016-161207"/>
    <x v="48"/>
    <d v="2016-09-03T00:00:00"/>
    <s v="Standard Class"/>
    <s v="AB-10060"/>
    <s v="Adam Bellavance"/>
    <x v="2"/>
    <s v="United States"/>
    <x v="3"/>
    <s v="New Hampshire"/>
    <n v="3301"/>
    <x v="3"/>
    <s v="OFF-SU-10000381"/>
    <x v="1"/>
    <x v="14"/>
    <s v="Acme Forged Steel Scissors with Black Enamel Handles"/>
    <x v="1048"/>
    <n v="3"/>
    <n v="0"/>
    <n v="8.0997000000000003"/>
    <n v="8"/>
    <n v="3"/>
    <x v="0"/>
    <s v="Aug"/>
    <s v="2016-08"/>
  </r>
  <r>
    <n v="1177"/>
    <s v="CA-2014-120243"/>
    <x v="422"/>
    <d v="2014-12-30T00:00:00"/>
    <s v="Second Class"/>
    <s v="AT-10435"/>
    <s v="Alyssa Tate"/>
    <x v="2"/>
    <s v="United States"/>
    <x v="1"/>
    <s v="California"/>
    <n v="90004"/>
    <x v="1"/>
    <s v="OFF-LA-10004425"/>
    <x v="1"/>
    <x v="2"/>
    <s v="Staple-on labels"/>
    <x v="1049"/>
    <n v="4"/>
    <n v="0"/>
    <n v="5.4332000000000003"/>
    <n v="12"/>
    <n v="4"/>
    <x v="2"/>
    <s v="Dec"/>
    <s v="2014-12"/>
  </r>
  <r>
    <n v="1178"/>
    <s v="CA-2016-113621"/>
    <x v="49"/>
    <d v="2016-12-05T00:00:00"/>
    <s v="Standard Class"/>
    <s v="JE-15745"/>
    <s v="Joel Eaton"/>
    <x v="0"/>
    <s v="United States"/>
    <x v="196"/>
    <s v="Maryland"/>
    <n v="20852"/>
    <x v="3"/>
    <s v="FUR-CH-10001270"/>
    <x v="0"/>
    <x v="1"/>
    <s v="Harbour Creations Steel Folding Chair"/>
    <x v="1050"/>
    <n v="2"/>
    <n v="0"/>
    <n v="51.75"/>
    <n v="12"/>
    <n v="4"/>
    <x v="0"/>
    <s v="Dec"/>
    <s v="2016-12"/>
  </r>
  <r>
    <n v="1179"/>
    <s v="CA-2016-113621"/>
    <x v="49"/>
    <d v="2016-12-05T00:00:00"/>
    <s v="Standard Class"/>
    <s v="JE-15745"/>
    <s v="Joel Eaton"/>
    <x v="0"/>
    <s v="United States"/>
    <x v="196"/>
    <s v="Maryland"/>
    <n v="20852"/>
    <x v="3"/>
    <s v="TEC-PH-10003931"/>
    <x v="2"/>
    <x v="7"/>
    <s v="JBL Micro Wireless Portable Bluetooth Speaker"/>
    <x v="686"/>
    <n v="3"/>
    <n v="0"/>
    <n v="44.9925"/>
    <n v="12"/>
    <n v="4"/>
    <x v="0"/>
    <s v="Dec"/>
    <s v="2016-12"/>
  </r>
  <r>
    <n v="1180"/>
    <s v="CA-2016-168081"/>
    <x v="423"/>
    <d v="2016-04-27T00:00:00"/>
    <s v="Second Class"/>
    <s v="CA-12055"/>
    <s v="Cathy Armstrong"/>
    <x v="2"/>
    <s v="United States"/>
    <x v="12"/>
    <s v="Texas"/>
    <n v="77070"/>
    <x v="2"/>
    <s v="TEC-AC-10003174"/>
    <x v="2"/>
    <x v="11"/>
    <s v="Plantronics S12 Corded Telephone Headset System"/>
    <x v="1051"/>
    <n v="3"/>
    <n v="0.2"/>
    <n v="64.674000000000007"/>
    <n v="4"/>
    <n v="2"/>
    <x v="0"/>
    <s v="Apr"/>
    <s v="2016-04"/>
  </r>
  <r>
    <n v="1181"/>
    <s v="CA-2014-128146"/>
    <x v="261"/>
    <d v="2014-06-25T00:00:00"/>
    <s v="Standard Class"/>
    <s v="DB-13060"/>
    <s v="Dave Brooks"/>
    <x v="0"/>
    <s v="United States"/>
    <x v="80"/>
    <s v="New Jersey"/>
    <n v="8701"/>
    <x v="3"/>
    <s v="TEC-PH-10004539"/>
    <x v="2"/>
    <x v="7"/>
    <s v="Wireless Extenders zBoost YX545 SOHO Signal Booster"/>
    <x v="1052"/>
    <n v="7"/>
    <n v="0"/>
    <n v="357.19110000000001"/>
    <n v="6"/>
    <n v="2"/>
    <x v="2"/>
    <s v="Jun"/>
    <s v="2014-06"/>
  </r>
  <r>
    <n v="1182"/>
    <s v="CA-2014-128146"/>
    <x v="261"/>
    <d v="2014-06-25T00:00:00"/>
    <s v="Standard Class"/>
    <s v="DB-13060"/>
    <s v="Dave Brooks"/>
    <x v="0"/>
    <s v="United States"/>
    <x v="80"/>
    <s v="New Jersey"/>
    <n v="8701"/>
    <x v="3"/>
    <s v="OFF-AR-10001919"/>
    <x v="1"/>
    <x v="6"/>
    <s v="OIC #2 Pencils, Medium Soft"/>
    <x v="1053"/>
    <n v="2"/>
    <n v="0"/>
    <n v="1.0904"/>
    <n v="6"/>
    <n v="2"/>
    <x v="2"/>
    <s v="Jun"/>
    <s v="2014-06"/>
  </r>
  <r>
    <n v="1183"/>
    <s v="CA-2017-138779"/>
    <x v="424"/>
    <d v="2017-01-15T00:00:00"/>
    <s v="First Class"/>
    <s v="RB-19570"/>
    <s v="Rob Beeghly"/>
    <x v="0"/>
    <s v="United States"/>
    <x v="108"/>
    <s v="North Carolina"/>
    <n v="28540"/>
    <x v="0"/>
    <s v="OFF-EN-10002504"/>
    <x v="1"/>
    <x v="12"/>
    <s v="Tyvek  Top-Opening Peel &amp; Seel Envelopes, Plain White"/>
    <x v="196"/>
    <n v="1"/>
    <n v="0.2"/>
    <n v="7.3385999999999996"/>
    <n v="1"/>
    <n v="1"/>
    <x v="3"/>
    <s v="Jan"/>
    <s v="2017-01"/>
  </r>
  <r>
    <n v="1184"/>
    <s v="CA-2017-138779"/>
    <x v="424"/>
    <d v="2017-01-15T00:00:00"/>
    <s v="First Class"/>
    <s v="RB-19570"/>
    <s v="Rob Beeghly"/>
    <x v="0"/>
    <s v="United States"/>
    <x v="108"/>
    <s v="North Carolina"/>
    <n v="28540"/>
    <x v="0"/>
    <s v="TEC-PH-10003655"/>
    <x v="2"/>
    <x v="7"/>
    <s v="Sannysis Cute Owl Design Soft Skin Case Cover for Samsung Galaxy S4"/>
    <x v="1054"/>
    <n v="5"/>
    <n v="0.2"/>
    <n v="0.69299999999999995"/>
    <n v="1"/>
    <n v="1"/>
    <x v="3"/>
    <s v="Jan"/>
    <s v="2017-01"/>
  </r>
  <r>
    <n v="1185"/>
    <s v="CA-2014-127131"/>
    <x v="156"/>
    <d v="2014-11-30T00:00:00"/>
    <s v="Standard Class"/>
    <s v="HR-14830"/>
    <s v="Harold Ryan"/>
    <x v="1"/>
    <s v="United States"/>
    <x v="4"/>
    <s v="Washington"/>
    <n v="98103"/>
    <x v="1"/>
    <s v="OFF-BI-10004656"/>
    <x v="1"/>
    <x v="8"/>
    <s v="Peel &amp; Stick Add-On Corner Pockets"/>
    <x v="1055"/>
    <n v="7"/>
    <n v="0.2"/>
    <n v="4.2336"/>
    <n v="11"/>
    <n v="4"/>
    <x v="2"/>
    <s v="Nov"/>
    <s v="2014-11"/>
  </r>
  <r>
    <n v="1186"/>
    <s v="CA-2014-127131"/>
    <x v="156"/>
    <d v="2014-11-30T00:00:00"/>
    <s v="Standard Class"/>
    <s v="HR-14830"/>
    <s v="Harold Ryan"/>
    <x v="1"/>
    <s v="United States"/>
    <x v="4"/>
    <s v="Washington"/>
    <n v="98103"/>
    <x v="1"/>
    <s v="OFF-ST-10002344"/>
    <x v="1"/>
    <x v="4"/>
    <s v="Carina 42&quot;Hx23 3/4&quot;W Media Storage Unit"/>
    <x v="1056"/>
    <n v="6"/>
    <n v="0"/>
    <n v="9.7175999999999991"/>
    <n v="11"/>
    <n v="4"/>
    <x v="2"/>
    <s v="Nov"/>
    <s v="2014-11"/>
  </r>
  <r>
    <n v="1187"/>
    <s v="CA-2014-127131"/>
    <x v="156"/>
    <d v="2014-11-30T00:00:00"/>
    <s v="Standard Class"/>
    <s v="HR-14830"/>
    <s v="Harold Ryan"/>
    <x v="1"/>
    <s v="United States"/>
    <x v="4"/>
    <s v="Washington"/>
    <n v="98103"/>
    <x v="1"/>
    <s v="OFF-PA-10001800"/>
    <x v="1"/>
    <x v="10"/>
    <s v="Xerox 220"/>
    <x v="233"/>
    <n v="4"/>
    <n v="0"/>
    <n v="12.441599999999999"/>
    <n v="11"/>
    <n v="4"/>
    <x v="2"/>
    <s v="Nov"/>
    <s v="2014-11"/>
  </r>
  <r>
    <n v="1188"/>
    <s v="CA-2014-127131"/>
    <x v="156"/>
    <d v="2014-11-30T00:00:00"/>
    <s v="Standard Class"/>
    <s v="HR-14830"/>
    <s v="Harold Ryan"/>
    <x v="1"/>
    <s v="United States"/>
    <x v="4"/>
    <s v="Washington"/>
    <n v="98103"/>
    <x v="1"/>
    <s v="OFF-ST-10000036"/>
    <x v="1"/>
    <x v="4"/>
    <s v="Recycled Data-Pak for Archival Bound Computer Printouts, 12-1/2 x 12-1/2 x 16"/>
    <x v="1057"/>
    <n v="2"/>
    <n v="0"/>
    <n v="53.346600000000002"/>
    <n v="11"/>
    <n v="4"/>
    <x v="2"/>
    <s v="Nov"/>
    <s v="2014-11"/>
  </r>
  <r>
    <n v="1189"/>
    <s v="CA-2017-117212"/>
    <x v="425"/>
    <d v="2017-02-28T00:00:00"/>
    <s v="Second Class"/>
    <s v="BT-11530"/>
    <s v="Bradley Talbott"/>
    <x v="2"/>
    <s v="United States"/>
    <x v="1"/>
    <s v="California"/>
    <n v="90036"/>
    <x v="1"/>
    <s v="OFF-AP-10004532"/>
    <x v="1"/>
    <x v="9"/>
    <s v="Kensington 6 Outlet Guardian Standard Surge Protector"/>
    <x v="1058"/>
    <n v="4"/>
    <n v="0"/>
    <n v="22.118400000000001"/>
    <n v="2"/>
    <n v="1"/>
    <x v="3"/>
    <s v="Feb"/>
    <s v="2017-02"/>
  </r>
  <r>
    <n v="1190"/>
    <s v="CA-2017-117212"/>
    <x v="425"/>
    <d v="2017-02-28T00:00:00"/>
    <s v="Second Class"/>
    <s v="BT-11530"/>
    <s v="Bradley Talbott"/>
    <x v="2"/>
    <s v="United States"/>
    <x v="1"/>
    <s v="California"/>
    <n v="90036"/>
    <x v="1"/>
    <s v="TEC-PH-10004447"/>
    <x v="2"/>
    <x v="7"/>
    <s v="Toshiba IPT2010-SD IP Telephone"/>
    <x v="1059"/>
    <n v="8"/>
    <n v="0.2"/>
    <n v="66.715199999999996"/>
    <n v="2"/>
    <n v="1"/>
    <x v="3"/>
    <s v="Feb"/>
    <s v="2017-02"/>
  </r>
  <r>
    <n v="1191"/>
    <s v="CA-2017-117212"/>
    <x v="425"/>
    <d v="2017-02-28T00:00:00"/>
    <s v="Second Class"/>
    <s v="BT-11530"/>
    <s v="Bradley Talbott"/>
    <x v="2"/>
    <s v="United States"/>
    <x v="1"/>
    <s v="California"/>
    <n v="90036"/>
    <x v="1"/>
    <s v="FUR-CH-10003973"/>
    <x v="0"/>
    <x v="1"/>
    <s v="GuestStacker Chair with Chrome Finish Legs"/>
    <x v="1060"/>
    <n v="3"/>
    <n v="0.2"/>
    <n v="89.222399999999993"/>
    <n v="2"/>
    <n v="1"/>
    <x v="3"/>
    <s v="Feb"/>
    <s v="2017-02"/>
  </r>
  <r>
    <n v="1192"/>
    <s v="CA-2017-117212"/>
    <x v="425"/>
    <d v="2017-02-28T00:00:00"/>
    <s v="Second Class"/>
    <s v="BT-11530"/>
    <s v="Bradley Talbott"/>
    <x v="2"/>
    <s v="United States"/>
    <x v="1"/>
    <s v="California"/>
    <n v="90036"/>
    <x v="1"/>
    <s v="OFF-PA-10001970"/>
    <x v="1"/>
    <x v="10"/>
    <s v="Xerox 1908"/>
    <x v="1061"/>
    <n v="4"/>
    <n v="0"/>
    <n v="109.7208"/>
    <n v="2"/>
    <n v="1"/>
    <x v="3"/>
    <s v="Feb"/>
    <s v="2017-02"/>
  </r>
  <r>
    <n v="1193"/>
    <s v="CA-2017-117212"/>
    <x v="425"/>
    <d v="2017-02-28T00:00:00"/>
    <s v="Second Class"/>
    <s v="BT-11530"/>
    <s v="Bradley Talbott"/>
    <x v="2"/>
    <s v="United States"/>
    <x v="1"/>
    <s v="California"/>
    <n v="90036"/>
    <x v="1"/>
    <s v="OFF-PA-10000682"/>
    <x v="1"/>
    <x v="10"/>
    <s v="Xerox 1924"/>
    <x v="1062"/>
    <n v="4"/>
    <n v="0"/>
    <n v="11.328799999999999"/>
    <n v="2"/>
    <n v="1"/>
    <x v="3"/>
    <s v="Feb"/>
    <s v="2017-02"/>
  </r>
  <r>
    <n v="1194"/>
    <s v="US-2015-130519"/>
    <x v="426"/>
    <d v="2015-09-15T00:00:00"/>
    <s v="Same Day"/>
    <s v="NG-18355"/>
    <s v="Nat Gilpin"/>
    <x v="1"/>
    <s v="United States"/>
    <x v="197"/>
    <s v="Florida"/>
    <n v="33065"/>
    <x v="0"/>
    <s v="OFF-PA-10001937"/>
    <x v="1"/>
    <x v="10"/>
    <s v="Xerox 21"/>
    <x v="12"/>
    <n v="3"/>
    <n v="0.2"/>
    <n v="5.4432"/>
    <n v="9"/>
    <n v="3"/>
    <x v="1"/>
    <s v="Sep"/>
    <s v="2015-09"/>
  </r>
  <r>
    <n v="1195"/>
    <s v="US-2015-130519"/>
    <x v="426"/>
    <d v="2015-09-15T00:00:00"/>
    <s v="Same Day"/>
    <s v="NG-18355"/>
    <s v="Nat Gilpin"/>
    <x v="1"/>
    <s v="United States"/>
    <x v="197"/>
    <s v="Florida"/>
    <n v="33065"/>
    <x v="0"/>
    <s v="FUR-FU-10002268"/>
    <x v="0"/>
    <x v="5"/>
    <s v="Ultra Door Push Plate"/>
    <x v="577"/>
    <n v="4"/>
    <n v="0.2"/>
    <n v="2.5531999999999999"/>
    <n v="9"/>
    <n v="3"/>
    <x v="1"/>
    <s v="Sep"/>
    <s v="2015-09"/>
  </r>
  <r>
    <n v="1196"/>
    <s v="US-2015-130519"/>
    <x v="426"/>
    <d v="2015-09-15T00:00:00"/>
    <s v="Same Day"/>
    <s v="NG-18355"/>
    <s v="Nat Gilpin"/>
    <x v="1"/>
    <s v="United States"/>
    <x v="197"/>
    <s v="Florida"/>
    <n v="33065"/>
    <x v="0"/>
    <s v="OFF-ST-10001321"/>
    <x v="1"/>
    <x v="4"/>
    <s v="Decoflex Hanging Personal Folder File, Blue"/>
    <x v="1063"/>
    <n v="2"/>
    <n v="0.2"/>
    <n v="2.1587999999999998"/>
    <n v="9"/>
    <n v="3"/>
    <x v="1"/>
    <s v="Sep"/>
    <s v="2015-09"/>
  </r>
  <r>
    <n v="1197"/>
    <s v="US-2015-130519"/>
    <x v="426"/>
    <d v="2015-09-15T00:00:00"/>
    <s v="Same Day"/>
    <s v="NG-18355"/>
    <s v="Nat Gilpin"/>
    <x v="1"/>
    <s v="United States"/>
    <x v="197"/>
    <s v="Florida"/>
    <n v="33065"/>
    <x v="0"/>
    <s v="FUR-FU-10003394"/>
    <x v="0"/>
    <x v="5"/>
    <s v="Tenex &quot;The Solids&quot; Textured Chair Mats"/>
    <x v="1064"/>
    <n v="1"/>
    <n v="0.2"/>
    <n v="-2.0988000000000002"/>
    <n v="9"/>
    <n v="3"/>
    <x v="1"/>
    <s v="Sep"/>
    <s v="2015-09"/>
  </r>
  <r>
    <n v="1198"/>
    <s v="CA-2016-130946"/>
    <x v="143"/>
    <d v="2016-04-12T00:00:00"/>
    <s v="Standard Class"/>
    <s v="ZC-21910"/>
    <s v="Zuschuss Carroll"/>
    <x v="0"/>
    <s v="United States"/>
    <x v="12"/>
    <s v="Texas"/>
    <n v="77041"/>
    <x v="2"/>
    <s v="TEC-AC-10001990"/>
    <x v="2"/>
    <x v="11"/>
    <s v="Kensington Orbit Wireless Mobile Trackball for PC and Mac"/>
    <x v="1065"/>
    <n v="9"/>
    <n v="0.2"/>
    <n v="64.789199999999994"/>
    <n v="4"/>
    <n v="2"/>
    <x v="0"/>
    <s v="Apr"/>
    <s v="2016-04"/>
  </r>
  <r>
    <n v="1199"/>
    <s v="CA-2016-130946"/>
    <x v="143"/>
    <d v="2016-04-12T00:00:00"/>
    <s v="Standard Class"/>
    <s v="ZC-21910"/>
    <s v="Zuschuss Carroll"/>
    <x v="0"/>
    <s v="United States"/>
    <x v="12"/>
    <s v="Texas"/>
    <n v="77041"/>
    <x v="2"/>
    <s v="FUR-CH-10004540"/>
    <x v="0"/>
    <x v="1"/>
    <s v="Global Chrome Stack Chair"/>
    <x v="909"/>
    <n v="4"/>
    <n v="0.3"/>
    <n v="-4.1135999999999999"/>
    <n v="4"/>
    <n v="2"/>
    <x v="0"/>
    <s v="Apr"/>
    <s v="2016-04"/>
  </r>
  <r>
    <n v="1200"/>
    <s v="CA-2016-130946"/>
    <x v="143"/>
    <d v="2016-04-12T00:00:00"/>
    <s v="Standard Class"/>
    <s v="ZC-21910"/>
    <s v="Zuschuss Carroll"/>
    <x v="0"/>
    <s v="United States"/>
    <x v="12"/>
    <s v="Texas"/>
    <n v="77041"/>
    <x v="2"/>
    <s v="OFF-BI-10004995"/>
    <x v="1"/>
    <x v="8"/>
    <s v="GBC DocuBind P400 Electric Binding System"/>
    <x v="1066"/>
    <n v="4"/>
    <n v="0.8"/>
    <n v="-1850.9464"/>
    <n v="4"/>
    <n v="2"/>
    <x v="0"/>
    <s v="Apr"/>
    <s v="2016-04"/>
  </r>
  <r>
    <n v="1201"/>
    <s v="CA-2016-114727"/>
    <x v="427"/>
    <d v="2016-07-24T00:00:00"/>
    <s v="Standard Class"/>
    <s v="LS-16945"/>
    <s v="Linda Southworth"/>
    <x v="1"/>
    <s v="United States"/>
    <x v="60"/>
    <s v="Colorado"/>
    <n v="80219"/>
    <x v="1"/>
    <s v="FUR-CH-10002335"/>
    <x v="0"/>
    <x v="1"/>
    <s v="Hon GuestStacker Chair"/>
    <x v="724"/>
    <n v="3"/>
    <n v="0.2"/>
    <n v="40.800600000000003"/>
    <n v="7"/>
    <n v="3"/>
    <x v="0"/>
    <s v="Jul"/>
    <s v="2016-07"/>
  </r>
  <r>
    <n v="1202"/>
    <s v="CA-2016-114727"/>
    <x v="427"/>
    <d v="2016-07-24T00:00:00"/>
    <s v="Standard Class"/>
    <s v="LS-16945"/>
    <s v="Linda Southworth"/>
    <x v="1"/>
    <s v="United States"/>
    <x v="60"/>
    <s v="Colorado"/>
    <n v="80219"/>
    <x v="1"/>
    <s v="OFF-BI-10004967"/>
    <x v="1"/>
    <x v="8"/>
    <s v="Round Ring Binders"/>
    <x v="1067"/>
    <n v="3"/>
    <n v="0.7"/>
    <n v="-1.4352"/>
    <n v="7"/>
    <n v="3"/>
    <x v="0"/>
    <s v="Jul"/>
    <s v="2016-07"/>
  </r>
  <r>
    <n v="1203"/>
    <s v="CA-2016-114727"/>
    <x v="427"/>
    <d v="2016-07-24T00:00:00"/>
    <s v="Standard Class"/>
    <s v="LS-16945"/>
    <s v="Linda Southworth"/>
    <x v="1"/>
    <s v="United States"/>
    <x v="60"/>
    <s v="Colorado"/>
    <n v="80219"/>
    <x v="1"/>
    <s v="FUR-CH-10002331"/>
    <x v="0"/>
    <x v="1"/>
    <s v="Hon 4700 Series Mobuis Mid-Back Task Chairs with Adjustable Arms"/>
    <x v="1068"/>
    <n v="3"/>
    <n v="0.2"/>
    <n v="10.679399999999999"/>
    <n v="7"/>
    <n v="3"/>
    <x v="0"/>
    <s v="Jul"/>
    <s v="2016-07"/>
  </r>
  <r>
    <n v="1204"/>
    <s v="CA-2016-114727"/>
    <x v="427"/>
    <d v="2016-07-24T00:00:00"/>
    <s v="Standard Class"/>
    <s v="LS-16945"/>
    <s v="Linda Southworth"/>
    <x v="1"/>
    <s v="United States"/>
    <x v="60"/>
    <s v="Colorado"/>
    <n v="80219"/>
    <x v="1"/>
    <s v="OFF-ST-10002292"/>
    <x v="1"/>
    <x v="4"/>
    <s v="Sauder Facets Collection Locker/File Cabinet, Sky Alder Finish"/>
    <x v="1069"/>
    <n v="2"/>
    <n v="0.2"/>
    <n v="0"/>
    <n v="7"/>
    <n v="3"/>
    <x v="0"/>
    <s v="Jul"/>
    <s v="2016-07"/>
  </r>
  <r>
    <n v="1205"/>
    <s v="CA-2016-114727"/>
    <x v="427"/>
    <d v="2016-07-24T00:00:00"/>
    <s v="Standard Class"/>
    <s v="LS-16945"/>
    <s v="Linda Southworth"/>
    <x v="1"/>
    <s v="United States"/>
    <x v="60"/>
    <s v="Colorado"/>
    <n v="80219"/>
    <x v="1"/>
    <s v="OFF-ST-10000689"/>
    <x v="1"/>
    <x v="4"/>
    <s v="Fellowes Strictly Business Drawer File, Letter/Legal Size"/>
    <x v="1070"/>
    <n v="3"/>
    <n v="0.2"/>
    <n v="-33.804000000000002"/>
    <n v="7"/>
    <n v="3"/>
    <x v="0"/>
    <s v="Jul"/>
    <s v="2016-07"/>
  </r>
  <r>
    <n v="1206"/>
    <s v="CA-2017-133235"/>
    <x v="378"/>
    <d v="2017-08-04T00:00:00"/>
    <s v="First Class"/>
    <s v="LH-16750"/>
    <s v="Larry Hughes"/>
    <x v="0"/>
    <s v="United States"/>
    <x v="35"/>
    <s v="North Carolina"/>
    <n v="28205"/>
    <x v="0"/>
    <s v="TEC-PH-10002660"/>
    <x v="2"/>
    <x v="7"/>
    <s v="Nortel Networks T7316 E Nt8 B27"/>
    <x v="1071"/>
    <n v="5"/>
    <n v="0.2"/>
    <n v="16.997499999999999"/>
    <n v="8"/>
    <n v="3"/>
    <x v="3"/>
    <s v="Aug"/>
    <s v="2017-08"/>
  </r>
  <r>
    <n v="1207"/>
    <s v="CA-2016-137050"/>
    <x v="216"/>
    <d v="2016-07-18T00:00:00"/>
    <s v="Second Class"/>
    <s v="SW-20755"/>
    <s v="Steven Ward"/>
    <x v="1"/>
    <s v="United States"/>
    <x v="20"/>
    <s v="New York"/>
    <n v="10009"/>
    <x v="3"/>
    <s v="OFF-ST-10004634"/>
    <x v="1"/>
    <x v="4"/>
    <s v="Personal Folder Holder, Ebony"/>
    <x v="1072"/>
    <n v="1"/>
    <n v="0"/>
    <n v="3.363"/>
    <n v="7"/>
    <n v="3"/>
    <x v="0"/>
    <s v="Jul"/>
    <s v="2016-07"/>
  </r>
  <r>
    <n v="1208"/>
    <s v="CA-2016-137050"/>
    <x v="216"/>
    <d v="2016-07-18T00:00:00"/>
    <s v="Second Class"/>
    <s v="SW-20755"/>
    <s v="Steven Ward"/>
    <x v="1"/>
    <s v="United States"/>
    <x v="20"/>
    <s v="New York"/>
    <n v="10009"/>
    <x v="3"/>
    <s v="OFF-BI-10002160"/>
    <x v="1"/>
    <x v="8"/>
    <s v="Acco Hanging Data Binders"/>
    <x v="1073"/>
    <n v="3"/>
    <n v="0.2"/>
    <n v="3.2004000000000001"/>
    <n v="7"/>
    <n v="3"/>
    <x v="0"/>
    <s v="Jul"/>
    <s v="2016-07"/>
  </r>
  <r>
    <n v="1209"/>
    <s v="CA-2016-137050"/>
    <x v="216"/>
    <d v="2016-07-18T00:00:00"/>
    <s v="Second Class"/>
    <s v="SW-20755"/>
    <s v="Steven Ward"/>
    <x v="1"/>
    <s v="United States"/>
    <x v="20"/>
    <s v="New York"/>
    <n v="10009"/>
    <x v="3"/>
    <s v="OFF-FA-10002988"/>
    <x v="1"/>
    <x v="13"/>
    <s v="Ideal Clamps"/>
    <x v="1074"/>
    <n v="7"/>
    <n v="0"/>
    <n v="6.8943000000000003"/>
    <n v="7"/>
    <n v="3"/>
    <x v="0"/>
    <s v="Jul"/>
    <s v="2016-07"/>
  </r>
  <r>
    <n v="1210"/>
    <s v="CA-2016-137050"/>
    <x v="216"/>
    <d v="2016-07-18T00:00:00"/>
    <s v="Second Class"/>
    <s v="SW-20755"/>
    <s v="Steven Ward"/>
    <x v="1"/>
    <s v="United States"/>
    <x v="20"/>
    <s v="New York"/>
    <n v="10009"/>
    <x v="3"/>
    <s v="OFF-AR-10004999"/>
    <x v="1"/>
    <x v="6"/>
    <s v="Newell 315"/>
    <x v="1075"/>
    <n v="7"/>
    <n v="0"/>
    <n v="10.465"/>
    <n v="7"/>
    <n v="3"/>
    <x v="0"/>
    <s v="Jul"/>
    <s v="2016-07"/>
  </r>
  <r>
    <n v="1211"/>
    <s v="CA-2016-137050"/>
    <x v="216"/>
    <d v="2016-07-18T00:00:00"/>
    <s v="Second Class"/>
    <s v="SW-20755"/>
    <s v="Steven Ward"/>
    <x v="1"/>
    <s v="United States"/>
    <x v="20"/>
    <s v="New York"/>
    <n v="10009"/>
    <x v="3"/>
    <s v="OFF-BI-10001031"/>
    <x v="1"/>
    <x v="8"/>
    <s v="Pressboard Data Binders by Wilson Jones"/>
    <x v="1076"/>
    <n v="2"/>
    <n v="0.2"/>
    <n v="2.8835999999999999"/>
    <n v="7"/>
    <n v="3"/>
    <x v="0"/>
    <s v="Jul"/>
    <s v="2016-07"/>
  </r>
  <r>
    <n v="1212"/>
    <s v="CA-2016-137050"/>
    <x v="216"/>
    <d v="2016-07-18T00:00:00"/>
    <s v="Second Class"/>
    <s v="SW-20755"/>
    <s v="Steven Ward"/>
    <x v="1"/>
    <s v="United States"/>
    <x v="20"/>
    <s v="New York"/>
    <n v="10009"/>
    <x v="3"/>
    <s v="FUR-BO-10004695"/>
    <x v="0"/>
    <x v="0"/>
    <s v="O'Sullivan 2-Door Barrister Bookcase in Odessa Pine"/>
    <x v="1077"/>
    <n v="4"/>
    <n v="0.2"/>
    <n v="21.717600000000001"/>
    <n v="7"/>
    <n v="3"/>
    <x v="0"/>
    <s v="Jul"/>
    <s v="2016-07"/>
  </r>
  <r>
    <n v="1213"/>
    <s v="US-2017-118087"/>
    <x v="428"/>
    <d v="2017-09-13T00:00:00"/>
    <s v="Standard Class"/>
    <s v="SP-20620"/>
    <s v="Stefania Perrino"/>
    <x v="1"/>
    <s v="United States"/>
    <x v="10"/>
    <s v="Pennsylvania"/>
    <n v="19134"/>
    <x v="3"/>
    <s v="FUR-CH-10004860"/>
    <x v="0"/>
    <x v="1"/>
    <s v="Global Low Back Tilter Chair"/>
    <x v="1078"/>
    <n v="2"/>
    <n v="0.3"/>
    <n v="-48.470399999999998"/>
    <n v="9"/>
    <n v="3"/>
    <x v="3"/>
    <s v="Sep"/>
    <s v="2017-09"/>
  </r>
  <r>
    <n v="1214"/>
    <s v="US-2017-118087"/>
    <x v="428"/>
    <d v="2017-09-13T00:00:00"/>
    <s v="Standard Class"/>
    <s v="SP-20620"/>
    <s v="Stefania Perrino"/>
    <x v="1"/>
    <s v="United States"/>
    <x v="10"/>
    <s v="Pennsylvania"/>
    <n v="19134"/>
    <x v="3"/>
    <s v="OFF-BI-10002432"/>
    <x v="1"/>
    <x v="8"/>
    <s v="Wilson Jones Standard D-Ring Binders"/>
    <x v="1079"/>
    <n v="2"/>
    <n v="0.7"/>
    <n v="-2.3275999999999999"/>
    <n v="9"/>
    <n v="3"/>
    <x v="3"/>
    <s v="Sep"/>
    <s v="2017-09"/>
  </r>
  <r>
    <n v="1215"/>
    <s v="US-2017-118087"/>
    <x v="428"/>
    <d v="2017-09-13T00:00:00"/>
    <s v="Standard Class"/>
    <s v="SP-20620"/>
    <s v="Stefania Perrino"/>
    <x v="1"/>
    <s v="United States"/>
    <x v="10"/>
    <s v="Pennsylvania"/>
    <n v="19134"/>
    <x v="3"/>
    <s v="OFF-BI-10000069"/>
    <x v="1"/>
    <x v="8"/>
    <s v="GBC Prepunched Paper, 19-Hole, for Binding Systems, 24-lb"/>
    <x v="1080"/>
    <n v="1"/>
    <n v="0.7"/>
    <n v="-3.6023999999999998"/>
    <n v="9"/>
    <n v="3"/>
    <x v="3"/>
    <s v="Sep"/>
    <s v="2017-09"/>
  </r>
  <r>
    <n v="1216"/>
    <s v="US-2017-118087"/>
    <x v="428"/>
    <d v="2017-09-13T00:00:00"/>
    <s v="Standard Class"/>
    <s v="SP-20620"/>
    <s v="Stefania Perrino"/>
    <x v="1"/>
    <s v="United States"/>
    <x v="10"/>
    <s v="Pennsylvania"/>
    <n v="19134"/>
    <x v="3"/>
    <s v="OFF-AR-10003602"/>
    <x v="1"/>
    <x v="6"/>
    <s v="Quartet Omega Colored Chalk, 12/Pack"/>
    <x v="1081"/>
    <n v="1"/>
    <n v="0.2"/>
    <n v="1.5768"/>
    <n v="9"/>
    <n v="3"/>
    <x v="3"/>
    <s v="Sep"/>
    <s v="2017-09"/>
  </r>
  <r>
    <n v="1217"/>
    <s v="US-2017-118087"/>
    <x v="428"/>
    <d v="2017-09-13T00:00:00"/>
    <s v="Standard Class"/>
    <s v="SP-20620"/>
    <s v="Stefania Perrino"/>
    <x v="1"/>
    <s v="United States"/>
    <x v="10"/>
    <s v="Pennsylvania"/>
    <n v="19134"/>
    <x v="3"/>
    <s v="TEC-AC-10004469"/>
    <x v="2"/>
    <x v="11"/>
    <s v="Microsoft Sculpt Comfort Mouse"/>
    <x v="1082"/>
    <n v="3"/>
    <n v="0.2"/>
    <n v="28.763999999999999"/>
    <n v="9"/>
    <n v="3"/>
    <x v="3"/>
    <s v="Sep"/>
    <s v="2017-09"/>
  </r>
  <r>
    <n v="1218"/>
    <s v="US-2017-118087"/>
    <x v="428"/>
    <d v="2017-09-13T00:00:00"/>
    <s v="Standard Class"/>
    <s v="SP-20620"/>
    <s v="Stefania Perrino"/>
    <x v="1"/>
    <s v="United States"/>
    <x v="10"/>
    <s v="Pennsylvania"/>
    <n v="19134"/>
    <x v="3"/>
    <s v="FUR-FU-10001867"/>
    <x v="0"/>
    <x v="5"/>
    <s v="Eldon Expressions Punched Metal &amp; Wood Desk Accessories, Pewter &amp; Cherry"/>
    <x v="1083"/>
    <n v="2"/>
    <n v="0.2"/>
    <n v="1.7023999999999999"/>
    <n v="9"/>
    <n v="3"/>
    <x v="3"/>
    <s v="Sep"/>
    <s v="2017-09"/>
  </r>
  <r>
    <n v="1219"/>
    <s v="US-2017-118087"/>
    <x v="428"/>
    <d v="2017-09-13T00:00:00"/>
    <s v="Standard Class"/>
    <s v="SP-20620"/>
    <s v="Stefania Perrino"/>
    <x v="1"/>
    <s v="United States"/>
    <x v="10"/>
    <s v="Pennsylvania"/>
    <n v="19134"/>
    <x v="3"/>
    <s v="TEC-AC-10003174"/>
    <x v="2"/>
    <x v="11"/>
    <s v="Plantronics S12 Corded Telephone Headset System"/>
    <x v="1051"/>
    <n v="3"/>
    <n v="0.2"/>
    <n v="64.674000000000007"/>
    <n v="9"/>
    <n v="3"/>
    <x v="3"/>
    <s v="Sep"/>
    <s v="2017-09"/>
  </r>
  <r>
    <n v="1220"/>
    <s v="US-2017-118087"/>
    <x v="428"/>
    <d v="2017-09-13T00:00:00"/>
    <s v="Standard Class"/>
    <s v="SP-20620"/>
    <s v="Stefania Perrino"/>
    <x v="1"/>
    <s v="United States"/>
    <x v="10"/>
    <s v="Pennsylvania"/>
    <n v="19134"/>
    <x v="3"/>
    <s v="TEC-PH-10002200"/>
    <x v="2"/>
    <x v="7"/>
    <s v="Samsung Galaxy Note 2"/>
    <x v="1084"/>
    <n v="7"/>
    <n v="0.4"/>
    <n v="-386.39159999999998"/>
    <n v="9"/>
    <n v="3"/>
    <x v="3"/>
    <s v="Sep"/>
    <s v="2017-09"/>
  </r>
  <r>
    <n v="1221"/>
    <s v="CA-2014-110184"/>
    <x v="136"/>
    <d v="2014-07-16T00:00:00"/>
    <s v="Standard Class"/>
    <s v="BF-11170"/>
    <s v="Ben Ferrer"/>
    <x v="2"/>
    <s v="United States"/>
    <x v="1"/>
    <s v="California"/>
    <n v="90036"/>
    <x v="1"/>
    <s v="OFF-ST-10000107"/>
    <x v="1"/>
    <x v="4"/>
    <s v="Fellowes Super Stor/Drawer"/>
    <x v="1085"/>
    <n v="9"/>
    <n v="0"/>
    <n v="44.954999999999998"/>
    <n v="7"/>
    <n v="3"/>
    <x v="2"/>
    <s v="Jul"/>
    <s v="2014-07"/>
  </r>
  <r>
    <n v="1222"/>
    <s v="CA-2014-110184"/>
    <x v="136"/>
    <d v="2014-07-16T00:00:00"/>
    <s v="Standard Class"/>
    <s v="BF-11170"/>
    <s v="Ben Ferrer"/>
    <x v="2"/>
    <s v="United States"/>
    <x v="1"/>
    <s v="California"/>
    <n v="90036"/>
    <x v="1"/>
    <s v="TEC-PH-10000439"/>
    <x v="2"/>
    <x v="7"/>
    <s v="GE DSL Phone Line Filter"/>
    <x v="1086"/>
    <n v="8"/>
    <n v="0.2"/>
    <n v="28.7928"/>
    <n v="7"/>
    <n v="3"/>
    <x v="2"/>
    <s v="Jul"/>
    <s v="2014-07"/>
  </r>
  <r>
    <n v="1223"/>
    <s v="CA-2016-126004"/>
    <x v="429"/>
    <d v="2016-12-05T00:00:00"/>
    <s v="First Class"/>
    <s v="BM-11140"/>
    <s v="Becky Martin"/>
    <x v="0"/>
    <s v="United States"/>
    <x v="20"/>
    <s v="New York"/>
    <n v="10024"/>
    <x v="3"/>
    <s v="FUR-FU-10001602"/>
    <x v="0"/>
    <x v="5"/>
    <s v="Eldon Delta Triangular Chair Mat, 52&quot; x 58&quot;, Clear"/>
    <x v="1087"/>
    <n v="3"/>
    <n v="0"/>
    <n v="20.482199999999999"/>
    <n v="12"/>
    <n v="4"/>
    <x v="0"/>
    <s v="Dec"/>
    <s v="2016-12"/>
  </r>
  <r>
    <n v="1224"/>
    <s v="CA-2016-126004"/>
    <x v="429"/>
    <d v="2016-12-05T00:00:00"/>
    <s v="First Class"/>
    <s v="BM-11140"/>
    <s v="Becky Martin"/>
    <x v="0"/>
    <s v="United States"/>
    <x v="20"/>
    <s v="New York"/>
    <n v="10024"/>
    <x v="3"/>
    <s v="TEC-AC-10001432"/>
    <x v="2"/>
    <x v="11"/>
    <s v="Enermax Aurora Lite Keyboard"/>
    <x v="1088"/>
    <n v="1"/>
    <n v="0"/>
    <n v="34.386000000000003"/>
    <n v="12"/>
    <n v="4"/>
    <x v="0"/>
    <s v="Dec"/>
    <s v="2016-12"/>
  </r>
  <r>
    <n v="1225"/>
    <s v="CA-2016-126004"/>
    <x v="429"/>
    <d v="2016-12-05T00:00:00"/>
    <s v="First Class"/>
    <s v="BM-11140"/>
    <s v="Becky Martin"/>
    <x v="0"/>
    <s v="United States"/>
    <x v="20"/>
    <s v="New York"/>
    <n v="10024"/>
    <x v="3"/>
    <s v="OFF-BI-10004656"/>
    <x v="1"/>
    <x v="8"/>
    <s v="Peel &amp; Stick Add-On Corner Pockets"/>
    <x v="1089"/>
    <n v="1"/>
    <n v="0.2"/>
    <n v="0.6048"/>
    <n v="12"/>
    <n v="4"/>
    <x v="0"/>
    <s v="Dec"/>
    <s v="2016-12"/>
  </r>
  <r>
    <n v="1226"/>
    <s v="CA-2016-126004"/>
    <x v="429"/>
    <d v="2016-12-05T00:00:00"/>
    <s v="First Class"/>
    <s v="BM-11140"/>
    <s v="Becky Martin"/>
    <x v="0"/>
    <s v="United States"/>
    <x v="20"/>
    <s v="New York"/>
    <n v="10024"/>
    <x v="3"/>
    <s v="OFF-PA-10001685"/>
    <x v="1"/>
    <x v="10"/>
    <s v="Easy-staple paper"/>
    <x v="1090"/>
    <n v="4"/>
    <n v="0"/>
    <n v="19.874400000000001"/>
    <n v="12"/>
    <n v="4"/>
    <x v="0"/>
    <s v="Dec"/>
    <s v="2016-12"/>
  </r>
  <r>
    <n v="1227"/>
    <s v="CA-2016-126004"/>
    <x v="429"/>
    <d v="2016-12-05T00:00:00"/>
    <s v="First Class"/>
    <s v="BM-11140"/>
    <s v="Becky Martin"/>
    <x v="0"/>
    <s v="United States"/>
    <x v="20"/>
    <s v="New York"/>
    <n v="10024"/>
    <x v="3"/>
    <s v="OFF-ST-10001418"/>
    <x v="1"/>
    <x v="4"/>
    <s v="Carina Media Storage Towers in Natural &amp; Black"/>
    <x v="1091"/>
    <n v="3"/>
    <n v="0"/>
    <n v="3.6587999999999998"/>
    <n v="12"/>
    <n v="4"/>
    <x v="0"/>
    <s v="Dec"/>
    <s v="2016-12"/>
  </r>
  <r>
    <n v="1228"/>
    <s v="CA-2016-126004"/>
    <x v="429"/>
    <d v="2016-12-05T00:00:00"/>
    <s v="First Class"/>
    <s v="BM-11140"/>
    <s v="Becky Martin"/>
    <x v="0"/>
    <s v="United States"/>
    <x v="20"/>
    <s v="New York"/>
    <n v="10024"/>
    <x v="3"/>
    <s v="OFF-ST-10000676"/>
    <x v="1"/>
    <x v="4"/>
    <s v="Fellowes Econo/Stor Drawers"/>
    <x v="1092"/>
    <n v="2"/>
    <n v="0"/>
    <n v="11.631600000000001"/>
    <n v="12"/>
    <n v="4"/>
    <x v="0"/>
    <s v="Dec"/>
    <s v="2016-12"/>
  </r>
  <r>
    <n v="1229"/>
    <s v="CA-2017-100013"/>
    <x v="44"/>
    <d v="2017-11-11T00:00:00"/>
    <s v="Standard Class"/>
    <s v="ZC-21910"/>
    <s v="Zuschuss Carroll"/>
    <x v="0"/>
    <s v="United States"/>
    <x v="1"/>
    <s v="California"/>
    <n v="90045"/>
    <x v="1"/>
    <s v="OFF-EN-10001219"/>
    <x v="1"/>
    <x v="12"/>
    <s v="#10- 4 1/8&quot; x 9 1/2&quot; Security-Tint Envelopes"/>
    <x v="764"/>
    <n v="2"/>
    <n v="0"/>
    <n v="7.4871999999999996"/>
    <n v="11"/>
    <n v="4"/>
    <x v="3"/>
    <s v="Nov"/>
    <s v="2017-11"/>
  </r>
  <r>
    <n v="1230"/>
    <s v="CA-2017-100013"/>
    <x v="44"/>
    <d v="2017-11-11T00:00:00"/>
    <s v="Standard Class"/>
    <s v="ZC-21910"/>
    <s v="Zuschuss Carroll"/>
    <x v="0"/>
    <s v="United States"/>
    <x v="1"/>
    <s v="California"/>
    <n v="90045"/>
    <x v="1"/>
    <s v="FUR-FU-10001424"/>
    <x v="0"/>
    <x v="5"/>
    <s v="Dax Clear Box Frame"/>
    <x v="984"/>
    <n v="1"/>
    <n v="0"/>
    <n v="2.9681999999999999"/>
    <n v="11"/>
    <n v="4"/>
    <x v="3"/>
    <s v="Nov"/>
    <s v="2017-11"/>
  </r>
  <r>
    <n v="1231"/>
    <s v="CA-2017-100013"/>
    <x v="44"/>
    <d v="2017-11-11T00:00:00"/>
    <s v="Standard Class"/>
    <s v="ZC-21910"/>
    <s v="Zuschuss Carroll"/>
    <x v="0"/>
    <s v="United States"/>
    <x v="1"/>
    <s v="California"/>
    <n v="90045"/>
    <x v="1"/>
    <s v="OFF-AR-10001022"/>
    <x v="1"/>
    <x v="6"/>
    <s v="SANFORD Liquid Accent Tank-Style Highlighters"/>
    <x v="1093"/>
    <n v="2"/>
    <n v="0"/>
    <n v="1.7607999999999999"/>
    <n v="11"/>
    <n v="4"/>
    <x v="3"/>
    <s v="Nov"/>
    <s v="2017-11"/>
  </r>
  <r>
    <n v="1232"/>
    <s v="CA-2015-132570"/>
    <x v="89"/>
    <d v="2015-11-02T00:00:00"/>
    <s v="Second Class"/>
    <s v="KT-16480"/>
    <s v="Kean Thornton"/>
    <x v="0"/>
    <s v="United States"/>
    <x v="198"/>
    <s v="New York"/>
    <n v="14215"/>
    <x v="3"/>
    <s v="OFF-AR-10000369"/>
    <x v="1"/>
    <x v="6"/>
    <s v="Design Ebony Sketching Pencil"/>
    <x v="1094"/>
    <n v="2"/>
    <n v="0"/>
    <n v="0.7228"/>
    <n v="10"/>
    <n v="4"/>
    <x v="1"/>
    <s v="Oct"/>
    <s v="2015-10"/>
  </r>
  <r>
    <n v="1233"/>
    <s v="CA-2015-132570"/>
    <x v="89"/>
    <d v="2015-11-02T00:00:00"/>
    <s v="Second Class"/>
    <s v="KT-16480"/>
    <s v="Kean Thornton"/>
    <x v="0"/>
    <s v="United States"/>
    <x v="198"/>
    <s v="New York"/>
    <n v="14215"/>
    <x v="3"/>
    <s v="OFF-EN-10003055"/>
    <x v="1"/>
    <x v="12"/>
    <s v="Blue String-Tie &amp; Button Interoffice Envelopes, 10 x 13"/>
    <x v="1095"/>
    <n v="2"/>
    <n v="0"/>
    <n v="35.981999999999999"/>
    <n v="10"/>
    <n v="4"/>
    <x v="1"/>
    <s v="Oct"/>
    <s v="2015-10"/>
  </r>
  <r>
    <n v="1234"/>
    <s v="CA-2016-153682"/>
    <x v="198"/>
    <d v="2016-06-01T00:00:00"/>
    <s v="First Class"/>
    <s v="BG-11695"/>
    <s v="Brooke Gillingham"/>
    <x v="1"/>
    <s v="United States"/>
    <x v="74"/>
    <s v="Ohio"/>
    <n v="45231"/>
    <x v="3"/>
    <s v="TEC-CO-10001046"/>
    <x v="2"/>
    <x v="16"/>
    <s v="Canon Imageclass D680 Copier / Fax"/>
    <x v="1096"/>
    <n v="2"/>
    <n v="0.4"/>
    <n v="69.998999999999995"/>
    <n v="5"/>
    <n v="2"/>
    <x v="0"/>
    <s v="May"/>
    <s v="2016-05"/>
  </r>
  <r>
    <n v="1235"/>
    <s v="CA-2016-144344"/>
    <x v="99"/>
    <d v="2016-10-28T00:00:00"/>
    <s v="Same Day"/>
    <s v="PG-18820"/>
    <s v="Patrick Gardner"/>
    <x v="0"/>
    <s v="United States"/>
    <x v="199"/>
    <s v="Florida"/>
    <n v="33437"/>
    <x v="0"/>
    <s v="FUR-FU-10000076"/>
    <x v="0"/>
    <x v="5"/>
    <s v="24-Hour Round Wall Clock"/>
    <x v="1097"/>
    <n v="3"/>
    <n v="0.2"/>
    <n v="13.786199999999999"/>
    <n v="10"/>
    <n v="4"/>
    <x v="0"/>
    <s v="Oct"/>
    <s v="2016-10"/>
  </r>
  <r>
    <n v="1236"/>
    <s v="CA-2016-144344"/>
    <x v="99"/>
    <d v="2016-10-28T00:00:00"/>
    <s v="Same Day"/>
    <s v="PG-18820"/>
    <s v="Patrick Gardner"/>
    <x v="0"/>
    <s v="United States"/>
    <x v="199"/>
    <s v="Florida"/>
    <n v="33437"/>
    <x v="0"/>
    <s v="OFF-BI-10003719"/>
    <x v="1"/>
    <x v="8"/>
    <s v="Large Capacity Hanging Post Binders"/>
    <x v="1098"/>
    <n v="5"/>
    <n v="0.7"/>
    <n v="-29.94"/>
    <n v="10"/>
    <n v="4"/>
    <x v="0"/>
    <s v="Oct"/>
    <s v="2016-10"/>
  </r>
  <r>
    <n v="1237"/>
    <s v="CA-2016-144344"/>
    <x v="99"/>
    <d v="2016-10-28T00:00:00"/>
    <s v="Same Day"/>
    <s v="PG-18820"/>
    <s v="Patrick Gardner"/>
    <x v="0"/>
    <s v="United States"/>
    <x v="199"/>
    <s v="Florida"/>
    <n v="33437"/>
    <x v="0"/>
    <s v="FUR-FU-10003268"/>
    <x v="0"/>
    <x v="5"/>
    <s v="Eldon Radial Chair Mat for Low to Medium Pile Carpets"/>
    <x v="1099"/>
    <n v="2"/>
    <n v="0.2"/>
    <n v="0"/>
    <n v="10"/>
    <n v="4"/>
    <x v="0"/>
    <s v="Oct"/>
    <s v="2016-10"/>
  </r>
  <r>
    <n v="1238"/>
    <s v="CA-2016-144344"/>
    <x v="99"/>
    <d v="2016-10-28T00:00:00"/>
    <s v="Same Day"/>
    <s v="PG-18820"/>
    <s v="Patrick Gardner"/>
    <x v="0"/>
    <s v="United States"/>
    <x v="199"/>
    <s v="Florida"/>
    <n v="33437"/>
    <x v="0"/>
    <s v="FUR-FU-10003553"/>
    <x v="0"/>
    <x v="5"/>
    <s v="Howard Miller 13-1/2&quot; Diameter Rosebrook Wall Clock"/>
    <x v="1100"/>
    <n v="3"/>
    <n v="0.2"/>
    <n v="41.262"/>
    <n v="10"/>
    <n v="4"/>
    <x v="0"/>
    <s v="Oct"/>
    <s v="2016-10"/>
  </r>
  <r>
    <n v="1239"/>
    <s v="CA-2014-127012"/>
    <x v="430"/>
    <d v="2014-08-15T00:00:00"/>
    <s v="Standard Class"/>
    <s v="GM-14680"/>
    <s v="Greg Matthias"/>
    <x v="0"/>
    <s v="United States"/>
    <x v="4"/>
    <s v="Washington"/>
    <n v="98105"/>
    <x v="1"/>
    <s v="FUR-FU-10003691"/>
    <x v="0"/>
    <x v="5"/>
    <s v="Eldon Image Series Desk Accessories, Ebony"/>
    <x v="1101"/>
    <n v="1"/>
    <n v="0"/>
    <n v="5.4340000000000002"/>
    <n v="8"/>
    <n v="3"/>
    <x v="2"/>
    <s v="Aug"/>
    <s v="2014-08"/>
  </r>
  <r>
    <n v="1240"/>
    <s v="CA-2014-127012"/>
    <x v="430"/>
    <d v="2014-08-15T00:00:00"/>
    <s v="Standard Class"/>
    <s v="GM-14680"/>
    <s v="Greg Matthias"/>
    <x v="0"/>
    <s v="United States"/>
    <x v="4"/>
    <s v="Washington"/>
    <n v="98105"/>
    <x v="1"/>
    <s v="OFF-AR-10003903"/>
    <x v="1"/>
    <x v="6"/>
    <s v="Sanford 52201 APSCO Electric Pencil Sharpener"/>
    <x v="1102"/>
    <n v="1"/>
    <n v="0"/>
    <n v="10.652200000000001"/>
    <n v="8"/>
    <n v="3"/>
    <x v="2"/>
    <s v="Aug"/>
    <s v="2014-08"/>
  </r>
  <r>
    <n v="1241"/>
    <s v="CA-2014-127012"/>
    <x v="430"/>
    <d v="2014-08-15T00:00:00"/>
    <s v="Standard Class"/>
    <s v="GM-14680"/>
    <s v="Greg Matthias"/>
    <x v="0"/>
    <s v="United States"/>
    <x v="4"/>
    <s v="Washington"/>
    <n v="98105"/>
    <x v="1"/>
    <s v="OFF-FA-10004854"/>
    <x v="1"/>
    <x v="13"/>
    <s v="Vinyl Coated Wire Paper Clips in Organizer Box, 800/Box"/>
    <x v="1003"/>
    <n v="2"/>
    <n v="0"/>
    <n v="10.7912"/>
    <n v="8"/>
    <n v="3"/>
    <x v="2"/>
    <s v="Aug"/>
    <s v="2014-08"/>
  </r>
  <r>
    <n v="1242"/>
    <s v="CA-2016-128727"/>
    <x v="48"/>
    <d v="2016-09-04T00:00:00"/>
    <s v="Standard Class"/>
    <s v="MO-17800"/>
    <s v="Meg O'Connel"/>
    <x v="2"/>
    <s v="United States"/>
    <x v="20"/>
    <s v="New York"/>
    <n v="10024"/>
    <x v="3"/>
    <s v="TEC-PH-10003442"/>
    <x v="2"/>
    <x v="7"/>
    <s v="Samsung Replacement EH64AVFWE Premium Headset"/>
    <x v="1103"/>
    <n v="4"/>
    <n v="0"/>
    <n v="5.5"/>
    <n v="8"/>
    <n v="3"/>
    <x v="0"/>
    <s v="Aug"/>
    <s v="2016-08"/>
  </r>
  <r>
    <n v="1243"/>
    <s v="US-2016-162859"/>
    <x v="431"/>
    <d v="2016-02-22T00:00:00"/>
    <s v="Standard Class"/>
    <s v="PG-18820"/>
    <s v="Patrick Gardner"/>
    <x v="0"/>
    <s v="United States"/>
    <x v="20"/>
    <s v="New York"/>
    <n v="10009"/>
    <x v="3"/>
    <s v="OFF-BI-10004519"/>
    <x v="1"/>
    <x v="8"/>
    <s v="GBC DocuBind P100 Manual Binding Machine"/>
    <x v="1104"/>
    <n v="3"/>
    <n v="0.2"/>
    <n v="124.485"/>
    <n v="2"/>
    <n v="1"/>
    <x v="0"/>
    <s v="Feb"/>
    <s v="2016-02"/>
  </r>
  <r>
    <n v="1244"/>
    <s v="US-2016-162859"/>
    <x v="431"/>
    <d v="2016-02-22T00:00:00"/>
    <s v="Standard Class"/>
    <s v="PG-18820"/>
    <s v="Patrick Gardner"/>
    <x v="0"/>
    <s v="United States"/>
    <x v="20"/>
    <s v="New York"/>
    <n v="10009"/>
    <x v="3"/>
    <s v="OFF-FA-10000304"/>
    <x v="1"/>
    <x v="13"/>
    <s v="Advantus Push Pins"/>
    <x v="521"/>
    <n v="4"/>
    <n v="0"/>
    <n v="3.5752000000000002"/>
    <n v="2"/>
    <n v="1"/>
    <x v="0"/>
    <s v="Feb"/>
    <s v="2016-02"/>
  </r>
  <r>
    <n v="1245"/>
    <s v="CA-2017-133641"/>
    <x v="304"/>
    <d v="2017-05-21T00:00:00"/>
    <s v="Standard Class"/>
    <s v="EJ-14155"/>
    <s v="Eva Jacobs"/>
    <x v="0"/>
    <s v="United States"/>
    <x v="200"/>
    <s v="Mississippi"/>
    <n v="39503"/>
    <x v="0"/>
    <s v="OFF-EN-10004955"/>
    <x v="1"/>
    <x v="12"/>
    <s v="Fashion Color Clasp Envelopes"/>
    <x v="1105"/>
    <n v="9"/>
    <n v="0"/>
    <n v="23.8581"/>
    <n v="5"/>
    <n v="2"/>
    <x v="3"/>
    <s v="May"/>
    <s v="2017-05"/>
  </r>
  <r>
    <n v="1246"/>
    <s v="CA-2014-168494"/>
    <x v="432"/>
    <d v="2014-12-14T00:00:00"/>
    <s v="Second Class"/>
    <s v="NP-18700"/>
    <s v="Nora Preis"/>
    <x v="0"/>
    <s v="United States"/>
    <x v="201"/>
    <s v="California"/>
    <n v="93727"/>
    <x v="1"/>
    <s v="FUR-TA-10004619"/>
    <x v="0"/>
    <x v="3"/>
    <s v="Hon Non-Folding Utility Tables"/>
    <x v="1106"/>
    <n v="6"/>
    <n v="0.2"/>
    <n v="95.585999999999999"/>
    <n v="12"/>
    <n v="4"/>
    <x v="2"/>
    <s v="Dec"/>
    <s v="2014-12"/>
  </r>
  <r>
    <n v="1247"/>
    <s v="CA-2014-168494"/>
    <x v="432"/>
    <d v="2014-12-14T00:00:00"/>
    <s v="Second Class"/>
    <s v="NP-18700"/>
    <s v="Nora Preis"/>
    <x v="0"/>
    <s v="United States"/>
    <x v="201"/>
    <s v="California"/>
    <n v="93727"/>
    <x v="1"/>
    <s v="FUR-TA-10003473"/>
    <x v="0"/>
    <x v="3"/>
    <s v="Bretford Rectangular Conference Table Tops"/>
    <x v="1107"/>
    <n v="12"/>
    <n v="0.2"/>
    <n v="135.4068"/>
    <n v="12"/>
    <n v="4"/>
    <x v="2"/>
    <s v="Dec"/>
    <s v="2014-12"/>
  </r>
  <r>
    <n v="1248"/>
    <s v="CA-2014-168494"/>
    <x v="432"/>
    <d v="2014-12-14T00:00:00"/>
    <s v="Second Class"/>
    <s v="NP-18700"/>
    <s v="Nora Preis"/>
    <x v="0"/>
    <s v="United States"/>
    <x v="201"/>
    <s v="California"/>
    <n v="93727"/>
    <x v="1"/>
    <s v="FUR-BO-10004467"/>
    <x v="0"/>
    <x v="0"/>
    <s v="Bestar Classic Bookcase"/>
    <x v="1108"/>
    <n v="3"/>
    <n v="0.15"/>
    <n v="11.998799999999999"/>
    <n v="12"/>
    <n v="4"/>
    <x v="2"/>
    <s v="Dec"/>
    <s v="2014-12"/>
  </r>
  <r>
    <n v="1249"/>
    <s v="CA-2017-115602"/>
    <x v="404"/>
    <d v="2017-12-24T00:00:00"/>
    <s v="Standard Class"/>
    <s v="DJ-13630"/>
    <s v="Doug Jacobs"/>
    <x v="0"/>
    <s v="United States"/>
    <x v="20"/>
    <s v="New York"/>
    <n v="10009"/>
    <x v="3"/>
    <s v="OFF-AR-10002280"/>
    <x v="1"/>
    <x v="6"/>
    <s v="Staples in misc. colors"/>
    <x v="1109"/>
    <n v="6"/>
    <n v="0"/>
    <n v="17.469000000000001"/>
    <n v="12"/>
    <n v="4"/>
    <x v="3"/>
    <s v="Dec"/>
    <s v="2017-12"/>
  </r>
  <r>
    <n v="1250"/>
    <s v="CA-2017-115602"/>
    <x v="404"/>
    <d v="2017-12-24T00:00:00"/>
    <s v="Standard Class"/>
    <s v="DJ-13630"/>
    <s v="Doug Jacobs"/>
    <x v="0"/>
    <s v="United States"/>
    <x v="20"/>
    <s v="New York"/>
    <n v="10009"/>
    <x v="3"/>
    <s v="FUR-CH-10001708"/>
    <x v="0"/>
    <x v="1"/>
    <s v="Office Star - Contemporary Swivel Chair with Padded Adjustable Arms and Flex Back"/>
    <x v="1110"/>
    <n v="9"/>
    <n v="0.1"/>
    <n v="139.5702"/>
    <n v="12"/>
    <n v="4"/>
    <x v="3"/>
    <s v="Dec"/>
    <s v="2017-12"/>
  </r>
  <r>
    <n v="1251"/>
    <s v="CA-2017-115602"/>
    <x v="404"/>
    <d v="2017-12-24T00:00:00"/>
    <s v="Standard Class"/>
    <s v="DJ-13630"/>
    <s v="Doug Jacobs"/>
    <x v="0"/>
    <s v="United States"/>
    <x v="20"/>
    <s v="New York"/>
    <n v="10009"/>
    <x v="3"/>
    <s v="OFF-AP-10000891"/>
    <x v="1"/>
    <x v="9"/>
    <s v="Kensington 7 Outlet MasterPiece HOMEOFFICE Power Control Center"/>
    <x v="1111"/>
    <n v="13"/>
    <n v="0"/>
    <n v="511.36799999999999"/>
    <n v="12"/>
    <n v="4"/>
    <x v="3"/>
    <s v="Dec"/>
    <s v="2017-12"/>
  </r>
  <r>
    <n v="1252"/>
    <s v="CA-2017-115602"/>
    <x v="404"/>
    <d v="2017-12-24T00:00:00"/>
    <s v="Standard Class"/>
    <s v="DJ-13630"/>
    <s v="Doug Jacobs"/>
    <x v="0"/>
    <s v="United States"/>
    <x v="20"/>
    <s v="New York"/>
    <n v="10009"/>
    <x v="3"/>
    <s v="OFF-AR-10000462"/>
    <x v="1"/>
    <x v="6"/>
    <s v="Sanford Pocket Accent Highlighters"/>
    <x v="1112"/>
    <n v="2"/>
    <n v="0"/>
    <n v="1.3759999999999999"/>
    <n v="12"/>
    <n v="4"/>
    <x v="3"/>
    <s v="Dec"/>
    <s v="2017-12"/>
  </r>
  <r>
    <n v="1253"/>
    <s v="CA-2015-154956"/>
    <x v="433"/>
    <d v="2015-07-09T00:00:00"/>
    <s v="Standard Class"/>
    <s v="IM-15070"/>
    <s v="Irene Maddox"/>
    <x v="0"/>
    <s v="United States"/>
    <x v="158"/>
    <s v="Wisconsin"/>
    <n v="53209"/>
    <x v="2"/>
    <s v="TEC-PH-10004165"/>
    <x v="2"/>
    <x v="7"/>
    <s v="Mitel MiVoice 5330e IP Phone"/>
    <x v="1113"/>
    <n v="4"/>
    <n v="0"/>
    <n v="285.9896"/>
    <n v="7"/>
    <n v="3"/>
    <x v="1"/>
    <s v="Jul"/>
    <s v="2015-07"/>
  </r>
  <r>
    <n v="1254"/>
    <s v="CA-2017-144638"/>
    <x v="434"/>
    <d v="2017-03-14T00:00:00"/>
    <s v="Standard Class"/>
    <s v="MH-18115"/>
    <s v="Mick Hernandez"/>
    <x v="2"/>
    <s v="United States"/>
    <x v="142"/>
    <s v="Pennsylvania"/>
    <n v="19013"/>
    <x v="3"/>
    <s v="OFF-AR-10003958"/>
    <x v="1"/>
    <x v="6"/>
    <s v="Newell 337"/>
    <x v="791"/>
    <n v="2"/>
    <n v="0.2"/>
    <n v="0.59040000000000004"/>
    <n v="3"/>
    <n v="1"/>
    <x v="3"/>
    <s v="Mar"/>
    <s v="2017-03"/>
  </r>
  <r>
    <n v="1255"/>
    <s v="CA-2017-144638"/>
    <x v="434"/>
    <d v="2017-03-14T00:00:00"/>
    <s v="Standard Class"/>
    <s v="MH-18115"/>
    <s v="Mick Hernandez"/>
    <x v="2"/>
    <s v="United States"/>
    <x v="142"/>
    <s v="Pennsylvania"/>
    <n v="19013"/>
    <x v="3"/>
    <s v="TEC-PH-10000149"/>
    <x v="2"/>
    <x v="7"/>
    <s v="Cisco SPA525G2 IP Phone - Wireless"/>
    <x v="382"/>
    <n v="3"/>
    <n v="0.4"/>
    <n v="-8.3789999999999996"/>
    <n v="3"/>
    <n v="1"/>
    <x v="3"/>
    <s v="Mar"/>
    <s v="2017-03"/>
  </r>
  <r>
    <n v="1256"/>
    <s v="CA-2017-144638"/>
    <x v="434"/>
    <d v="2017-03-14T00:00:00"/>
    <s v="Standard Class"/>
    <s v="MH-18115"/>
    <s v="Mick Hernandez"/>
    <x v="2"/>
    <s v="United States"/>
    <x v="142"/>
    <s v="Pennsylvania"/>
    <n v="19013"/>
    <x v="3"/>
    <s v="FUR-FU-10003724"/>
    <x v="0"/>
    <x v="5"/>
    <s v="Westinghouse Clip-On Gooseneck Lamps"/>
    <x v="1114"/>
    <n v="1"/>
    <n v="0.2"/>
    <n v="0.50219999999999998"/>
    <n v="3"/>
    <n v="1"/>
    <x v="3"/>
    <s v="Mar"/>
    <s v="2017-03"/>
  </r>
  <r>
    <n v="1257"/>
    <s v="CA-2017-144638"/>
    <x v="434"/>
    <d v="2017-03-14T00:00:00"/>
    <s v="Standard Class"/>
    <s v="MH-18115"/>
    <s v="Mick Hernandez"/>
    <x v="2"/>
    <s v="United States"/>
    <x v="142"/>
    <s v="Pennsylvania"/>
    <n v="19013"/>
    <x v="3"/>
    <s v="FUR-FU-10003535"/>
    <x v="0"/>
    <x v="5"/>
    <s v="Howard Miller Distant Time Traveler Alarm Clock"/>
    <x v="1115"/>
    <n v="2"/>
    <n v="0.2"/>
    <n v="11.516400000000001"/>
    <n v="3"/>
    <n v="1"/>
    <x v="3"/>
    <s v="Mar"/>
    <s v="2017-03"/>
  </r>
  <r>
    <n v="1258"/>
    <s v="US-2016-168620"/>
    <x v="435"/>
    <d v="2016-12-28T00:00:00"/>
    <s v="Second Class"/>
    <s v="RB-19795"/>
    <s v="Ross Baird"/>
    <x v="2"/>
    <s v="United States"/>
    <x v="35"/>
    <s v="North Carolina"/>
    <n v="28205"/>
    <x v="0"/>
    <s v="OFF-BI-10001575"/>
    <x v="1"/>
    <x v="8"/>
    <s v="GBC Linen Binding Covers"/>
    <x v="1116"/>
    <n v="3"/>
    <n v="0.7"/>
    <n v="-20.4468"/>
    <n v="12"/>
    <n v="4"/>
    <x v="0"/>
    <s v="Dec"/>
    <s v="2016-12"/>
  </r>
  <r>
    <n v="1259"/>
    <s v="US-2016-168620"/>
    <x v="435"/>
    <d v="2016-12-28T00:00:00"/>
    <s v="Second Class"/>
    <s v="RB-19795"/>
    <s v="Ross Baird"/>
    <x v="2"/>
    <s v="United States"/>
    <x v="35"/>
    <s v="North Carolina"/>
    <n v="28205"/>
    <x v="0"/>
    <s v="OFF-ST-10003716"/>
    <x v="1"/>
    <x v="4"/>
    <s v="Tennsco Double-Tier Lockers"/>
    <x v="1117"/>
    <n v="3"/>
    <n v="0.2"/>
    <n v="-47.254199999999997"/>
    <n v="12"/>
    <n v="4"/>
    <x v="0"/>
    <s v="Dec"/>
    <s v="2016-12"/>
  </r>
  <r>
    <n v="1260"/>
    <s v="US-2016-168620"/>
    <x v="435"/>
    <d v="2016-12-28T00:00:00"/>
    <s v="Second Class"/>
    <s v="RB-19795"/>
    <s v="Ross Baird"/>
    <x v="2"/>
    <s v="United States"/>
    <x v="35"/>
    <s v="North Carolina"/>
    <n v="28205"/>
    <x v="0"/>
    <s v="TEC-AC-10004469"/>
    <x v="2"/>
    <x v="11"/>
    <s v="Microsoft Sculpt Comfort Mouse"/>
    <x v="1118"/>
    <n v="8"/>
    <n v="0.2"/>
    <n v="76.703999999999994"/>
    <n v="12"/>
    <n v="4"/>
    <x v="0"/>
    <s v="Dec"/>
    <s v="2016-12"/>
  </r>
  <r>
    <n v="1261"/>
    <s v="CA-2017-117079"/>
    <x v="436"/>
    <d v="2017-10-27T00:00:00"/>
    <s v="Standard Class"/>
    <s v="JR-15700"/>
    <s v="Jocasta Rupert"/>
    <x v="0"/>
    <s v="United States"/>
    <x v="108"/>
    <s v="Florida"/>
    <n v="32216"/>
    <x v="0"/>
    <s v="TEC-PH-10004586"/>
    <x v="2"/>
    <x v="7"/>
    <s v="Wilson SignalBoost 841262 DB PRO Amplifier Kit"/>
    <x v="1119"/>
    <n v="3"/>
    <n v="0.2"/>
    <n v="107.985"/>
    <n v="10"/>
    <n v="4"/>
    <x v="3"/>
    <s v="Oct"/>
    <s v="2017-10"/>
  </r>
  <r>
    <n v="1262"/>
    <s v="US-2016-144393"/>
    <x v="99"/>
    <d v="2016-11-04T00:00:00"/>
    <s v="Standard Class"/>
    <s v="SM-20950"/>
    <s v="Suzanne McNair"/>
    <x v="1"/>
    <s v="United States"/>
    <x v="202"/>
    <s v="North Carolina"/>
    <n v="27834"/>
    <x v="0"/>
    <s v="OFF-BI-10004236"/>
    <x v="1"/>
    <x v="8"/>
    <s v="XtraLife ClearVue Slant-D Ring Binder, White, 3&quot;"/>
    <x v="1120"/>
    <n v="4"/>
    <n v="0.7"/>
    <n v="-14.0928"/>
    <n v="10"/>
    <n v="4"/>
    <x v="0"/>
    <s v="Oct"/>
    <s v="2016-10"/>
  </r>
  <r>
    <n v="1263"/>
    <s v="CA-2017-105053"/>
    <x v="437"/>
    <d v="2017-07-09T00:00:00"/>
    <s v="Second Class"/>
    <s v="CS-12355"/>
    <s v="Christine Sundaresam"/>
    <x v="0"/>
    <s v="United States"/>
    <x v="85"/>
    <s v="New York"/>
    <n v="11561"/>
    <x v="3"/>
    <s v="OFF-BI-10001634"/>
    <x v="1"/>
    <x v="8"/>
    <s v="Wilson Jones Active Use Binders"/>
    <x v="1121"/>
    <n v="3"/>
    <n v="0.2"/>
    <n v="6.3335999999999997"/>
    <n v="7"/>
    <n v="3"/>
    <x v="3"/>
    <s v="Jul"/>
    <s v="2017-07"/>
  </r>
  <r>
    <n v="1264"/>
    <s v="CA-2016-155992"/>
    <x v="393"/>
    <d v="2016-10-02T00:00:00"/>
    <s v="First Class"/>
    <s v="CC-12220"/>
    <s v="Chris Cortes"/>
    <x v="0"/>
    <s v="United States"/>
    <x v="189"/>
    <s v="Indiana"/>
    <n v="46350"/>
    <x v="2"/>
    <s v="TEC-PH-10000215"/>
    <x v="2"/>
    <x v="7"/>
    <s v="Plantronics Cordless Phone Headset with In-line Volume - M214C"/>
    <x v="1122"/>
    <n v="2"/>
    <n v="0"/>
    <n v="18.873000000000001"/>
    <n v="10"/>
    <n v="4"/>
    <x v="0"/>
    <s v="Oct"/>
    <s v="2016-10"/>
  </r>
  <r>
    <n v="1265"/>
    <s v="CA-2016-155992"/>
    <x v="393"/>
    <d v="2016-10-02T00:00:00"/>
    <s v="First Class"/>
    <s v="CC-12220"/>
    <s v="Chris Cortes"/>
    <x v="0"/>
    <s v="United States"/>
    <x v="189"/>
    <s v="Indiana"/>
    <n v="46350"/>
    <x v="2"/>
    <s v="FUR-FU-10003724"/>
    <x v="0"/>
    <x v="5"/>
    <s v="Westinghouse Clip-On Gooseneck Lamps"/>
    <x v="1123"/>
    <n v="5"/>
    <n v="0"/>
    <n v="10.881"/>
    <n v="10"/>
    <n v="4"/>
    <x v="0"/>
    <s v="Oct"/>
    <s v="2016-10"/>
  </r>
  <r>
    <n v="1266"/>
    <s v="CA-2017-110380"/>
    <x v="264"/>
    <d v="2017-09-07T00:00:00"/>
    <s v="Standard Class"/>
    <s v="PF-19225"/>
    <s v="Phillip Flathmann"/>
    <x v="0"/>
    <s v="United States"/>
    <x v="8"/>
    <s v="California"/>
    <n v="94122"/>
    <x v="1"/>
    <s v="OFF-AR-10000422"/>
    <x v="1"/>
    <x v="6"/>
    <s v="Pencil and Crayon Sharpener"/>
    <x v="1124"/>
    <n v="3"/>
    <n v="0"/>
    <n v="1.7739"/>
    <n v="9"/>
    <n v="3"/>
    <x v="3"/>
    <s v="Sep"/>
    <s v="2017-09"/>
  </r>
  <r>
    <n v="1267"/>
    <s v="US-2014-167738"/>
    <x v="163"/>
    <d v="2014-12-29T00:00:00"/>
    <s v="Standard Class"/>
    <s v="JC-16105"/>
    <s v="Julie Creighton"/>
    <x v="1"/>
    <s v="United States"/>
    <x v="1"/>
    <s v="California"/>
    <n v="90045"/>
    <x v="1"/>
    <s v="OFF-ST-10003306"/>
    <x v="1"/>
    <x v="4"/>
    <s v="Letter Size Cart"/>
    <x v="1125"/>
    <n v="1"/>
    <n v="0"/>
    <n v="41.429400000000001"/>
    <n v="12"/>
    <n v="4"/>
    <x v="2"/>
    <s v="Dec"/>
    <s v="2014-12"/>
  </r>
  <r>
    <n v="1268"/>
    <s v="US-2014-167738"/>
    <x v="163"/>
    <d v="2014-12-29T00:00:00"/>
    <s v="Standard Class"/>
    <s v="JC-16105"/>
    <s v="Julie Creighton"/>
    <x v="1"/>
    <s v="United States"/>
    <x v="1"/>
    <s v="California"/>
    <n v="90045"/>
    <x v="1"/>
    <s v="FUR-CH-10001146"/>
    <x v="0"/>
    <x v="1"/>
    <s v="Global Value Mid-Back Manager's Chair, Gray"/>
    <x v="1126"/>
    <n v="6"/>
    <n v="0.2"/>
    <n v="18.266999999999999"/>
    <n v="12"/>
    <n v="4"/>
    <x v="2"/>
    <s v="Dec"/>
    <s v="2014-12"/>
  </r>
  <r>
    <n v="1269"/>
    <s v="CA-2017-121412"/>
    <x v="397"/>
    <d v="2017-09-27T00:00:00"/>
    <s v="Standard Class"/>
    <s v="BG-11695"/>
    <s v="Brooke Gillingham"/>
    <x v="1"/>
    <s v="United States"/>
    <x v="103"/>
    <s v="Colorado"/>
    <n v="80027"/>
    <x v="1"/>
    <s v="FUR-FU-10000246"/>
    <x v="0"/>
    <x v="5"/>
    <s v="Aluminum Document Frame"/>
    <x v="1127"/>
    <n v="3"/>
    <n v="0.2"/>
    <n v="3.6659999999999999"/>
    <n v="9"/>
    <n v="3"/>
    <x v="3"/>
    <s v="Sep"/>
    <s v="2017-09"/>
  </r>
  <r>
    <n v="1270"/>
    <s v="CA-2017-100426"/>
    <x v="400"/>
    <d v="2017-06-08T00:00:00"/>
    <s v="Standard Class"/>
    <s v="DC-12850"/>
    <s v="Dan Campbell"/>
    <x v="0"/>
    <s v="United States"/>
    <x v="159"/>
    <s v="Alabama"/>
    <n v="35630"/>
    <x v="0"/>
    <s v="OFF-PA-10002870"/>
    <x v="1"/>
    <x v="10"/>
    <s v="Ampad Phone Message Book, Recycled, 400 Message Capacity, 5 ¾” x 11”"/>
    <x v="1128"/>
    <n v="2"/>
    <n v="0"/>
    <n v="5.6159999999999997"/>
    <n v="6"/>
    <n v="2"/>
    <x v="3"/>
    <s v="Jun"/>
    <s v="2017-06"/>
  </r>
  <r>
    <n v="1271"/>
    <s v="US-2016-103646"/>
    <x v="438"/>
    <d v="2016-04-26T00:00:00"/>
    <s v="Standard Class"/>
    <s v="SP-20545"/>
    <s v="Sibella Parks"/>
    <x v="1"/>
    <s v="United States"/>
    <x v="22"/>
    <s v="Illinois"/>
    <n v="60623"/>
    <x v="2"/>
    <s v="OFF-ST-10000563"/>
    <x v="1"/>
    <x v="4"/>
    <s v="Fellowes Bankers Box Stor/Drawer Steel Plus"/>
    <x v="1129"/>
    <n v="4"/>
    <n v="0.2"/>
    <n v="-12.792"/>
    <n v="4"/>
    <n v="2"/>
    <x v="0"/>
    <s v="Apr"/>
    <s v="2016-04"/>
  </r>
  <r>
    <n v="1272"/>
    <s v="US-2016-103646"/>
    <x v="438"/>
    <d v="2016-04-26T00:00:00"/>
    <s v="Standard Class"/>
    <s v="SP-20545"/>
    <s v="Sibella Parks"/>
    <x v="1"/>
    <s v="United States"/>
    <x v="22"/>
    <s v="Illinois"/>
    <n v="60623"/>
    <x v="2"/>
    <s v="OFF-AP-10004487"/>
    <x v="1"/>
    <x v="9"/>
    <s v="Kensington 4 Outlet MasterPiece Compact Power Control Center"/>
    <x v="1130"/>
    <n v="3"/>
    <n v="0.8"/>
    <n v="-126.8592"/>
    <n v="4"/>
    <n v="2"/>
    <x v="0"/>
    <s v="Apr"/>
    <s v="2016-04"/>
  </r>
  <r>
    <n v="1273"/>
    <s v="US-2016-103646"/>
    <x v="438"/>
    <d v="2016-04-26T00:00:00"/>
    <s v="Standard Class"/>
    <s v="SP-20545"/>
    <s v="Sibella Parks"/>
    <x v="1"/>
    <s v="United States"/>
    <x v="22"/>
    <s v="Illinois"/>
    <n v="60623"/>
    <x v="2"/>
    <s v="OFF-BI-10002854"/>
    <x v="1"/>
    <x v="8"/>
    <s v="Performers Binder/Pad Holder, Black"/>
    <x v="1131"/>
    <n v="8"/>
    <n v="0.8"/>
    <n v="-67.272000000000006"/>
    <n v="4"/>
    <n v="2"/>
    <x v="0"/>
    <s v="Apr"/>
    <s v="2016-04"/>
  </r>
  <r>
    <n v="1274"/>
    <s v="CA-2016-119186"/>
    <x v="439"/>
    <d v="2016-05-26T00:00:00"/>
    <s v="Same Day"/>
    <s v="MS-17710"/>
    <s v="Maurice Satty"/>
    <x v="0"/>
    <s v="United States"/>
    <x v="5"/>
    <s v="Texas"/>
    <n v="76106"/>
    <x v="2"/>
    <s v="OFF-PA-10004621"/>
    <x v="1"/>
    <x v="10"/>
    <s v="Xerox 212"/>
    <x v="559"/>
    <n v="2"/>
    <n v="0.2"/>
    <n v="3.6288"/>
    <n v="5"/>
    <n v="2"/>
    <x v="0"/>
    <s v="May"/>
    <s v="2016-05"/>
  </r>
  <r>
    <n v="1275"/>
    <s v="CA-2016-119186"/>
    <x v="439"/>
    <d v="2016-05-26T00:00:00"/>
    <s v="Same Day"/>
    <s v="MS-17710"/>
    <s v="Maurice Satty"/>
    <x v="0"/>
    <s v="United States"/>
    <x v="5"/>
    <s v="Texas"/>
    <n v="76106"/>
    <x v="2"/>
    <s v="FUR-CH-10001973"/>
    <x v="0"/>
    <x v="1"/>
    <s v="Office Star Flex Back Scooter Chair with White Frame"/>
    <x v="1132"/>
    <n v="5"/>
    <n v="0.3"/>
    <n v="-88.784000000000006"/>
    <n v="5"/>
    <n v="2"/>
    <x v="0"/>
    <s v="May"/>
    <s v="2016-05"/>
  </r>
  <r>
    <n v="1276"/>
    <s v="CA-2016-119186"/>
    <x v="439"/>
    <d v="2016-05-26T00:00:00"/>
    <s v="Same Day"/>
    <s v="MS-17710"/>
    <s v="Maurice Satty"/>
    <x v="0"/>
    <s v="United States"/>
    <x v="5"/>
    <s v="Texas"/>
    <n v="76106"/>
    <x v="2"/>
    <s v="OFF-PA-10004040"/>
    <x v="1"/>
    <x v="10"/>
    <s v="Universal Premium White Copier/Laser Paper (20Lb. and 87 Bright)"/>
    <x v="642"/>
    <n v="3"/>
    <n v="0.2"/>
    <n v="5.2026000000000003"/>
    <n v="5"/>
    <n v="2"/>
    <x v="0"/>
    <s v="May"/>
    <s v="2016-05"/>
  </r>
  <r>
    <n v="1277"/>
    <s v="CA-2016-119186"/>
    <x v="439"/>
    <d v="2016-05-26T00:00:00"/>
    <s v="Same Day"/>
    <s v="MS-17710"/>
    <s v="Maurice Satty"/>
    <x v="0"/>
    <s v="United States"/>
    <x v="5"/>
    <s v="Texas"/>
    <n v="76106"/>
    <x v="2"/>
    <s v="TEC-AC-10000580"/>
    <x v="2"/>
    <x v="11"/>
    <s v="Logitech G13 Programmable Gameboard with LCD Display"/>
    <x v="1133"/>
    <n v="1"/>
    <n v="0.2"/>
    <n v="-7.1990999999999996"/>
    <n v="5"/>
    <n v="2"/>
    <x v="0"/>
    <s v="May"/>
    <s v="2016-05"/>
  </r>
  <r>
    <n v="1278"/>
    <s v="CA-2016-148698"/>
    <x v="440"/>
    <d v="2016-05-07T00:00:00"/>
    <s v="Standard Class"/>
    <s v="BD-11770"/>
    <s v="Bryan Davis"/>
    <x v="0"/>
    <s v="United States"/>
    <x v="12"/>
    <s v="Texas"/>
    <n v="77070"/>
    <x v="2"/>
    <s v="OFF-AR-10004022"/>
    <x v="1"/>
    <x v="6"/>
    <s v="Panasonic KP-380BK Classic Electric Pencil Sharpener"/>
    <x v="1134"/>
    <n v="3"/>
    <n v="0.2"/>
    <n v="5.3970000000000002"/>
    <n v="5"/>
    <n v="2"/>
    <x v="0"/>
    <s v="May"/>
    <s v="2016-05"/>
  </r>
  <r>
    <n v="1279"/>
    <s v="CA-2014-163293"/>
    <x v="78"/>
    <d v="2014-09-11T00:00:00"/>
    <s v="First Class"/>
    <s v="KC-16255"/>
    <s v="Karen Carlisle"/>
    <x v="1"/>
    <s v="United States"/>
    <x v="203"/>
    <s v="Georgia"/>
    <n v="31204"/>
    <x v="0"/>
    <s v="TEC-AC-10004209"/>
    <x v="2"/>
    <x v="11"/>
    <s v="Memorex Froggy Flash Drive 4 GB"/>
    <x v="1135"/>
    <n v="3"/>
    <n v="0"/>
    <n v="12.8583"/>
    <n v="9"/>
    <n v="3"/>
    <x v="2"/>
    <s v="Sep"/>
    <s v="2014-09"/>
  </r>
  <r>
    <n v="1280"/>
    <s v="CA-2014-163293"/>
    <x v="78"/>
    <d v="2014-09-11T00:00:00"/>
    <s v="First Class"/>
    <s v="KC-16255"/>
    <s v="Karen Carlisle"/>
    <x v="1"/>
    <s v="United States"/>
    <x v="203"/>
    <s v="Georgia"/>
    <n v="31204"/>
    <x v="0"/>
    <s v="TEC-AC-10000023"/>
    <x v="2"/>
    <x v="11"/>
    <s v="Maxell 74 Minute CD-R Spindle, 50/Pack"/>
    <x v="1136"/>
    <n v="4"/>
    <n v="0"/>
    <n v="30.1968"/>
    <n v="9"/>
    <n v="3"/>
    <x v="2"/>
    <s v="Sep"/>
    <s v="2014-09"/>
  </r>
  <r>
    <n v="1281"/>
    <s v="CA-2016-160815"/>
    <x v="64"/>
    <d v="2016-09-06T00:00:00"/>
    <s v="First Class"/>
    <s v="TR-21325"/>
    <s v="Toby Ritter"/>
    <x v="0"/>
    <s v="United States"/>
    <x v="204"/>
    <s v="Iowa"/>
    <n v="52402"/>
    <x v="2"/>
    <s v="TEC-PH-10003505"/>
    <x v="2"/>
    <x v="7"/>
    <s v="Geemarc AmpliPOWER60"/>
    <x v="1137"/>
    <n v="3"/>
    <n v="0"/>
    <n v="80.736000000000004"/>
    <n v="9"/>
    <n v="3"/>
    <x v="0"/>
    <s v="Sep"/>
    <s v="2016-09"/>
  </r>
  <r>
    <n v="1282"/>
    <s v="CA-2017-122154"/>
    <x v="359"/>
    <d v="2017-04-11T00:00:00"/>
    <s v="First Class"/>
    <s v="SA-20830"/>
    <s v="Sue Ann Reed"/>
    <x v="0"/>
    <s v="United States"/>
    <x v="108"/>
    <s v="Florida"/>
    <n v="32216"/>
    <x v="0"/>
    <s v="OFF-LA-10000121"/>
    <x v="1"/>
    <x v="2"/>
    <s v="Avery 48"/>
    <x v="1138"/>
    <n v="3"/>
    <n v="0.2"/>
    <n v="4.9139999999999997"/>
    <n v="4"/>
    <n v="2"/>
    <x v="3"/>
    <s v="Apr"/>
    <s v="2017-04"/>
  </r>
  <r>
    <n v="1283"/>
    <s v="CA-2017-122154"/>
    <x v="359"/>
    <d v="2017-04-11T00:00:00"/>
    <s v="First Class"/>
    <s v="SA-20830"/>
    <s v="Sue Ann Reed"/>
    <x v="0"/>
    <s v="United States"/>
    <x v="108"/>
    <s v="Florida"/>
    <n v="32216"/>
    <x v="0"/>
    <s v="OFF-BI-10002026"/>
    <x v="1"/>
    <x v="8"/>
    <s v="Avery Arch Ring Binders"/>
    <x v="1139"/>
    <n v="1"/>
    <n v="0.7"/>
    <n v="-13.363"/>
    <n v="4"/>
    <n v="2"/>
    <x v="3"/>
    <s v="Apr"/>
    <s v="2017-04"/>
  </r>
  <r>
    <n v="1284"/>
    <s v="CA-2017-122154"/>
    <x v="359"/>
    <d v="2017-04-11T00:00:00"/>
    <s v="First Class"/>
    <s v="SA-20830"/>
    <s v="Sue Ann Reed"/>
    <x v="0"/>
    <s v="United States"/>
    <x v="108"/>
    <s v="Florida"/>
    <n v="32216"/>
    <x v="0"/>
    <s v="OFF-PA-10000994"/>
    <x v="1"/>
    <x v="10"/>
    <s v="Xerox 1915"/>
    <x v="1140"/>
    <n v="3"/>
    <n v="0.2"/>
    <n v="88.073999999999998"/>
    <n v="4"/>
    <n v="2"/>
    <x v="3"/>
    <s v="Apr"/>
    <s v="2017-04"/>
  </r>
  <r>
    <n v="1285"/>
    <s v="US-2015-149692"/>
    <x v="401"/>
    <d v="2015-12-12T00:00:00"/>
    <s v="Standard Class"/>
    <s v="KW-16435"/>
    <s v="Katrina Willman"/>
    <x v="0"/>
    <s v="United States"/>
    <x v="89"/>
    <s v="Texas"/>
    <n v="78745"/>
    <x v="2"/>
    <s v="OFF-BI-10002813"/>
    <x v="1"/>
    <x v="8"/>
    <s v="Avery Reinforcements for Hole-Punch Pages"/>
    <x v="1141"/>
    <n v="7"/>
    <n v="0.8"/>
    <n v="-4.851"/>
    <n v="12"/>
    <n v="4"/>
    <x v="1"/>
    <s v="Dec"/>
    <s v="2015-12"/>
  </r>
  <r>
    <n v="1286"/>
    <s v="CA-2016-119445"/>
    <x v="190"/>
    <d v="2016-07-03T00:00:00"/>
    <s v="Standard Class"/>
    <s v="GM-14500"/>
    <s v="Gene McClure"/>
    <x v="0"/>
    <s v="United States"/>
    <x v="205"/>
    <s v="Rhode Island"/>
    <n v="2908"/>
    <x v="3"/>
    <s v="OFF-ST-10000617"/>
    <x v="1"/>
    <x v="4"/>
    <s v="Woodgrain Magazine Files by Perma"/>
    <x v="81"/>
    <n v="5"/>
    <n v="0"/>
    <n v="1.0429999999999999"/>
    <n v="6"/>
    <n v="2"/>
    <x v="0"/>
    <s v="Jun"/>
    <s v="2016-06"/>
  </r>
  <r>
    <n v="1287"/>
    <s v="CA-2015-124268"/>
    <x v="433"/>
    <d v="2015-07-08T00:00:00"/>
    <s v="Standard Class"/>
    <s v="AD-10180"/>
    <s v="Alan Dominguez"/>
    <x v="2"/>
    <s v="United States"/>
    <x v="20"/>
    <s v="New York"/>
    <n v="10035"/>
    <x v="3"/>
    <s v="OFF-AR-10004817"/>
    <x v="1"/>
    <x v="6"/>
    <s v="Colorific Watercolor Pencils"/>
    <x v="1142"/>
    <n v="3"/>
    <n v="0"/>
    <n v="4.4892000000000003"/>
    <n v="7"/>
    <n v="3"/>
    <x v="1"/>
    <s v="Jul"/>
    <s v="2015-07"/>
  </r>
  <r>
    <n v="1288"/>
    <s v="CA-2016-154711"/>
    <x v="441"/>
    <d v="2016-11-26T00:00:00"/>
    <s v="Standard Class"/>
    <s v="TB-21355"/>
    <s v="Todd Boyes"/>
    <x v="1"/>
    <s v="United States"/>
    <x v="20"/>
    <s v="New York"/>
    <n v="10009"/>
    <x v="3"/>
    <s v="FUR-FU-10000397"/>
    <x v="0"/>
    <x v="5"/>
    <s v="Luxo Economy Swing Arm Lamp"/>
    <x v="1143"/>
    <n v="2"/>
    <n v="0"/>
    <n v="11.166399999999999"/>
    <n v="11"/>
    <n v="4"/>
    <x v="0"/>
    <s v="Nov"/>
    <s v="2016-11"/>
  </r>
  <r>
    <n v="1289"/>
    <s v="CA-2016-154711"/>
    <x v="441"/>
    <d v="2016-11-26T00:00:00"/>
    <s v="Standard Class"/>
    <s v="TB-21355"/>
    <s v="Todd Boyes"/>
    <x v="1"/>
    <s v="United States"/>
    <x v="20"/>
    <s v="New York"/>
    <n v="10009"/>
    <x v="3"/>
    <s v="OFF-BI-10000605"/>
    <x v="1"/>
    <x v="8"/>
    <s v="Acco Pressboard Covers with Storage Hooks, 9 1/2&quot; x 11&quot;, Executive Red"/>
    <x v="848"/>
    <n v="4"/>
    <n v="0.2"/>
    <n v="4.1147999999999998"/>
    <n v="11"/>
    <n v="4"/>
    <x v="0"/>
    <s v="Nov"/>
    <s v="2016-11"/>
  </r>
  <r>
    <n v="1290"/>
    <s v="CA-2016-154711"/>
    <x v="441"/>
    <d v="2016-11-26T00:00:00"/>
    <s v="Standard Class"/>
    <s v="TB-21355"/>
    <s v="Todd Boyes"/>
    <x v="1"/>
    <s v="United States"/>
    <x v="20"/>
    <s v="New York"/>
    <n v="10009"/>
    <x v="3"/>
    <s v="OFF-AR-10001860"/>
    <x v="1"/>
    <x v="6"/>
    <s v="BIC Liqua Brite Liner"/>
    <x v="1144"/>
    <n v="3"/>
    <n v="0"/>
    <n v="7.4951999999999996"/>
    <n v="11"/>
    <n v="4"/>
    <x v="0"/>
    <s v="Nov"/>
    <s v="2016-11"/>
  </r>
  <r>
    <n v="1291"/>
    <s v="CA-2016-163384"/>
    <x v="338"/>
    <d v="2016-11-12T00:00:00"/>
    <s v="First Class"/>
    <s v="CC-12430"/>
    <s v="Chuck Clark"/>
    <x v="2"/>
    <s v="United States"/>
    <x v="8"/>
    <s v="California"/>
    <n v="94122"/>
    <x v="1"/>
    <s v="OFF-BI-10004970"/>
    <x v="1"/>
    <x v="8"/>
    <s v="ACCOHIDE 3-Ring Binder, Blue, 1&quot;"/>
    <x v="1145"/>
    <n v="4"/>
    <n v="0.2"/>
    <n v="4.4603999999999999"/>
    <n v="11"/>
    <n v="4"/>
    <x v="0"/>
    <s v="Nov"/>
    <s v="2016-11"/>
  </r>
  <r>
    <n v="1292"/>
    <s v="CA-2016-163384"/>
    <x v="338"/>
    <d v="2016-11-12T00:00:00"/>
    <s v="First Class"/>
    <s v="CC-12430"/>
    <s v="Chuck Clark"/>
    <x v="2"/>
    <s v="United States"/>
    <x v="8"/>
    <s v="California"/>
    <n v="94122"/>
    <x v="1"/>
    <s v="OFF-PA-10003172"/>
    <x v="1"/>
    <x v="10"/>
    <s v="Xerox 1996"/>
    <x v="56"/>
    <n v="5"/>
    <n v="0"/>
    <n v="15.552"/>
    <n v="11"/>
    <n v="4"/>
    <x v="0"/>
    <s v="Nov"/>
    <s v="2016-11"/>
  </r>
  <r>
    <n v="1293"/>
    <s v="CA-2015-101707"/>
    <x v="375"/>
    <d v="2015-09-01T00:00:00"/>
    <s v="Standard Class"/>
    <s v="PF-19165"/>
    <s v="Philip Fox"/>
    <x v="0"/>
    <s v="United States"/>
    <x v="70"/>
    <s v="California"/>
    <n v="92105"/>
    <x v="1"/>
    <s v="OFF-SU-10001218"/>
    <x v="1"/>
    <x v="14"/>
    <s v="Fiskars Softgrip Scissors"/>
    <x v="1146"/>
    <n v="3"/>
    <n v="0"/>
    <n v="9.2232000000000003"/>
    <n v="8"/>
    <n v="3"/>
    <x v="1"/>
    <s v="Aug"/>
    <s v="2015-08"/>
  </r>
  <r>
    <n v="1294"/>
    <s v="CA-2015-101707"/>
    <x v="375"/>
    <d v="2015-09-01T00:00:00"/>
    <s v="Standard Class"/>
    <s v="PF-19165"/>
    <s v="Philip Fox"/>
    <x v="0"/>
    <s v="United States"/>
    <x v="70"/>
    <s v="California"/>
    <n v="92105"/>
    <x v="1"/>
    <s v="OFF-PA-10002968"/>
    <x v="1"/>
    <x v="10"/>
    <s v="Xerox 1973"/>
    <x v="1147"/>
    <n v="5"/>
    <n v="0"/>
    <n v="52.531999999999996"/>
    <n v="8"/>
    <n v="3"/>
    <x v="1"/>
    <s v="Aug"/>
    <s v="2015-08"/>
  </r>
  <r>
    <n v="1295"/>
    <s v="CA-2015-101707"/>
    <x v="375"/>
    <d v="2015-09-01T00:00:00"/>
    <s v="Standard Class"/>
    <s v="PF-19165"/>
    <s v="Philip Fox"/>
    <x v="0"/>
    <s v="United States"/>
    <x v="70"/>
    <s v="California"/>
    <n v="92105"/>
    <x v="1"/>
    <s v="OFF-LA-10000134"/>
    <x v="1"/>
    <x v="2"/>
    <s v="Avery 511"/>
    <x v="1148"/>
    <n v="1"/>
    <n v="0"/>
    <n v="1.4783999999999999"/>
    <n v="8"/>
    <n v="3"/>
    <x v="1"/>
    <s v="Aug"/>
    <s v="2015-08"/>
  </r>
  <r>
    <n v="1296"/>
    <s v="CA-2015-138898"/>
    <x v="442"/>
    <d v="2015-05-29T00:00:00"/>
    <s v="Standard Class"/>
    <s v="JH-16180"/>
    <s v="Justin Hirsh"/>
    <x v="0"/>
    <s v="United States"/>
    <x v="206"/>
    <s v="Colorado"/>
    <n v="81001"/>
    <x v="1"/>
    <s v="OFF-AP-10004487"/>
    <x v="1"/>
    <x v="9"/>
    <s v="Kensington 4 Outlet MasterPiece Compact Power Control Center"/>
    <x v="1149"/>
    <n v="13"/>
    <n v="0.2"/>
    <n v="84.572800000000001"/>
    <n v="5"/>
    <n v="2"/>
    <x v="1"/>
    <s v="May"/>
    <s v="2015-05"/>
  </r>
  <r>
    <n v="1297"/>
    <s v="CA-2017-115427"/>
    <x v="247"/>
    <d v="2018-01-03T00:00:00"/>
    <s v="Standard Class"/>
    <s v="EB-13975"/>
    <s v="Erica Bern"/>
    <x v="1"/>
    <s v="United States"/>
    <x v="54"/>
    <s v="California"/>
    <n v="94533"/>
    <x v="1"/>
    <s v="OFF-BI-10002103"/>
    <x v="1"/>
    <x v="8"/>
    <s v="Cardinal Slant-D Ring Binder, Heavy Gauge Vinyl"/>
    <x v="1150"/>
    <n v="2"/>
    <n v="0.2"/>
    <n v="4.5187999999999997"/>
    <n v="12"/>
    <n v="4"/>
    <x v="3"/>
    <s v="Dec"/>
    <s v="2017-12"/>
  </r>
  <r>
    <n v="1298"/>
    <s v="CA-2017-115427"/>
    <x v="247"/>
    <d v="2018-01-03T00:00:00"/>
    <s v="Standard Class"/>
    <s v="EB-13975"/>
    <s v="Erica Bern"/>
    <x v="1"/>
    <s v="United States"/>
    <x v="54"/>
    <s v="California"/>
    <n v="94533"/>
    <x v="1"/>
    <s v="OFF-BI-10004632"/>
    <x v="1"/>
    <x v="8"/>
    <s v="GBC Binding covers"/>
    <x v="1151"/>
    <n v="2"/>
    <n v="0.2"/>
    <n v="6.4749999999999996"/>
    <n v="12"/>
    <n v="4"/>
    <x v="3"/>
    <s v="Dec"/>
    <s v="2017-12"/>
  </r>
  <r>
    <n v="1299"/>
    <s v="CA-2016-134425"/>
    <x v="16"/>
    <d v="2016-12-12T00:00:00"/>
    <s v="Second Class"/>
    <s v="QJ-19255"/>
    <s v="Quincy Jones"/>
    <x v="1"/>
    <s v="United States"/>
    <x v="33"/>
    <s v="Minnesota"/>
    <n v="55106"/>
    <x v="2"/>
    <s v="TEC-PH-10003555"/>
    <x v="2"/>
    <x v="7"/>
    <s v="Motorola HK250 Universal Bluetooth Headset"/>
    <x v="1152"/>
    <n v="5"/>
    <n v="0"/>
    <n v="2.2989999999999999"/>
    <n v="12"/>
    <n v="4"/>
    <x v="0"/>
    <s v="Dec"/>
    <s v="2016-12"/>
  </r>
  <r>
    <n v="1300"/>
    <s v="CA-2015-121391"/>
    <x v="242"/>
    <d v="2015-10-07T00:00:00"/>
    <s v="First Class"/>
    <s v="AA-10315"/>
    <s v="Alex Avila"/>
    <x v="0"/>
    <s v="United States"/>
    <x v="8"/>
    <s v="California"/>
    <n v="94109"/>
    <x v="1"/>
    <s v="OFF-ST-10001590"/>
    <x v="1"/>
    <x v="4"/>
    <s v="Tenex Personal Project File with Scoop Front Design, Black"/>
    <x v="1153"/>
    <n v="2"/>
    <n v="0"/>
    <n v="7.0095999999999998"/>
    <n v="10"/>
    <n v="4"/>
    <x v="1"/>
    <s v="Oct"/>
    <s v="2015-10"/>
  </r>
  <r>
    <n v="1301"/>
    <s v="CA-2016-137043"/>
    <x v="443"/>
    <d v="2016-12-25T00:00:00"/>
    <s v="Second Class"/>
    <s v="LC-17140"/>
    <s v="Logan Currie"/>
    <x v="0"/>
    <s v="United States"/>
    <x v="24"/>
    <s v="Virginia"/>
    <n v="22153"/>
    <x v="0"/>
    <s v="FUR-FU-10003664"/>
    <x v="0"/>
    <x v="5"/>
    <s v="Electrix Architect's Clamp-On Swing Arm Lamp, Black"/>
    <x v="1154"/>
    <n v="6"/>
    <n v="0"/>
    <n v="166.10040000000001"/>
    <n v="12"/>
    <n v="4"/>
    <x v="0"/>
    <s v="Dec"/>
    <s v="2016-12"/>
  </r>
  <r>
    <n v="1302"/>
    <s v="CA-2016-137043"/>
    <x v="443"/>
    <d v="2016-12-25T00:00:00"/>
    <s v="Second Class"/>
    <s v="LC-17140"/>
    <s v="Logan Currie"/>
    <x v="0"/>
    <s v="United States"/>
    <x v="24"/>
    <s v="Virginia"/>
    <n v="22153"/>
    <x v="0"/>
    <s v="FUR-FU-10003664"/>
    <x v="0"/>
    <x v="5"/>
    <s v="Electrix Architect's Clamp-On Swing Arm Lamp, Black"/>
    <x v="1155"/>
    <n v="3"/>
    <n v="0"/>
    <n v="83.050200000000004"/>
    <n v="12"/>
    <n v="4"/>
    <x v="0"/>
    <s v="Dec"/>
    <s v="2016-12"/>
  </r>
  <r>
    <n v="1303"/>
    <s v="CA-2015-115847"/>
    <x v="444"/>
    <d v="2015-09-24T00:00:00"/>
    <s v="Second Class"/>
    <s v="TC-21535"/>
    <s v="Tracy Collins"/>
    <x v="2"/>
    <s v="United States"/>
    <x v="81"/>
    <s v="Virginia"/>
    <n v="22204"/>
    <x v="0"/>
    <s v="FUR-BO-10003433"/>
    <x v="0"/>
    <x v="0"/>
    <s v="Sauder Cornerstone Collection Library"/>
    <x v="1156"/>
    <n v="2"/>
    <n v="0"/>
    <n v="4.3372000000000002"/>
    <n v="9"/>
    <n v="3"/>
    <x v="1"/>
    <s v="Sep"/>
    <s v="2015-09"/>
  </r>
  <r>
    <n v="1304"/>
    <s v="US-2017-126179"/>
    <x v="445"/>
    <d v="2017-07-07T00:00:00"/>
    <s v="Standard Class"/>
    <s v="CS-12460"/>
    <s v="Chuck Sachs"/>
    <x v="0"/>
    <s v="United States"/>
    <x v="38"/>
    <s v="Georgia"/>
    <n v="31907"/>
    <x v="0"/>
    <s v="FUR-FU-10002554"/>
    <x v="0"/>
    <x v="5"/>
    <s v="Westinghouse Floor Lamp with Metal Mesh Shade, Black"/>
    <x v="1157"/>
    <n v="1"/>
    <n v="0"/>
    <n v="5.5176999999999996"/>
    <n v="7"/>
    <n v="3"/>
    <x v="3"/>
    <s v="Jul"/>
    <s v="2017-07"/>
  </r>
  <r>
    <n v="1305"/>
    <s v="US-2017-126179"/>
    <x v="445"/>
    <d v="2017-07-07T00:00:00"/>
    <s v="Standard Class"/>
    <s v="CS-12460"/>
    <s v="Chuck Sachs"/>
    <x v="0"/>
    <s v="United States"/>
    <x v="38"/>
    <s v="Georgia"/>
    <n v="31907"/>
    <x v="0"/>
    <s v="TEC-PH-10001557"/>
    <x v="2"/>
    <x v="7"/>
    <s v="Pyle PMP37LED"/>
    <x v="1158"/>
    <n v="3"/>
    <n v="0"/>
    <n v="77.751900000000006"/>
    <n v="7"/>
    <n v="3"/>
    <x v="3"/>
    <s v="Jul"/>
    <s v="2017-07"/>
  </r>
  <r>
    <n v="1306"/>
    <s v="CA-2016-101966"/>
    <x v="216"/>
    <d v="2016-07-16T00:00:00"/>
    <s v="Second Class"/>
    <s v="BM-11785"/>
    <s v="Bryan Mills"/>
    <x v="0"/>
    <s v="United States"/>
    <x v="12"/>
    <s v="Texas"/>
    <n v="77036"/>
    <x v="2"/>
    <s v="TEC-PH-10003437"/>
    <x v="2"/>
    <x v="7"/>
    <s v="Blue Parrot B250XT Professional Grade Wireless Bluetooth Headset with"/>
    <x v="1159"/>
    <n v="7"/>
    <n v="0.2"/>
    <n v="52.493000000000002"/>
    <n v="7"/>
    <n v="3"/>
    <x v="0"/>
    <s v="Jul"/>
    <s v="2016-07"/>
  </r>
  <r>
    <n v="1307"/>
    <s v="CA-2016-141397"/>
    <x v="23"/>
    <d v="2016-06-21T00:00:00"/>
    <s v="First Class"/>
    <s v="RC-19825"/>
    <s v="Roy Collins"/>
    <x v="0"/>
    <s v="United States"/>
    <x v="45"/>
    <s v="California"/>
    <n v="91104"/>
    <x v="1"/>
    <s v="OFF-PA-10002986"/>
    <x v="1"/>
    <x v="10"/>
    <s v="Xerox 1898"/>
    <x v="1160"/>
    <n v="7"/>
    <n v="0"/>
    <n v="22.444800000000001"/>
    <n v="6"/>
    <n v="2"/>
    <x v="0"/>
    <s v="Jun"/>
    <s v="2016-06"/>
  </r>
  <r>
    <n v="1308"/>
    <s v="CA-2016-141397"/>
    <x v="23"/>
    <d v="2016-06-21T00:00:00"/>
    <s v="First Class"/>
    <s v="RC-19825"/>
    <s v="Roy Collins"/>
    <x v="0"/>
    <s v="United States"/>
    <x v="45"/>
    <s v="California"/>
    <n v="91104"/>
    <x v="1"/>
    <s v="OFF-BI-10000320"/>
    <x v="1"/>
    <x v="8"/>
    <s v="GBC Plastic Binding Combs"/>
    <x v="1161"/>
    <n v="3"/>
    <n v="0.2"/>
    <n v="6.4206000000000003"/>
    <n v="6"/>
    <n v="2"/>
    <x v="0"/>
    <s v="Jun"/>
    <s v="2016-06"/>
  </r>
  <r>
    <n v="1309"/>
    <s v="CA-2016-141397"/>
    <x v="23"/>
    <d v="2016-06-21T00:00:00"/>
    <s v="First Class"/>
    <s v="RC-19825"/>
    <s v="Roy Collins"/>
    <x v="0"/>
    <s v="United States"/>
    <x v="45"/>
    <s v="California"/>
    <n v="91104"/>
    <x v="1"/>
    <s v="OFF-AP-10003971"/>
    <x v="1"/>
    <x v="9"/>
    <s v="Belkin 6 Outlet Metallic Surge Strip"/>
    <x v="1162"/>
    <n v="2"/>
    <n v="0"/>
    <n v="5.6627999999999998"/>
    <n v="6"/>
    <n v="2"/>
    <x v="0"/>
    <s v="Jun"/>
    <s v="2016-06"/>
  </r>
  <r>
    <n v="1310"/>
    <s v="CA-2016-141397"/>
    <x v="23"/>
    <d v="2016-06-21T00:00:00"/>
    <s v="First Class"/>
    <s v="RC-19825"/>
    <s v="Roy Collins"/>
    <x v="0"/>
    <s v="United States"/>
    <x v="45"/>
    <s v="California"/>
    <n v="91104"/>
    <x v="1"/>
    <s v="OFF-ST-10001469"/>
    <x v="1"/>
    <x v="4"/>
    <s v="Fellowes Bankers Box Recycled Super Stor/Drawer"/>
    <x v="424"/>
    <n v="3"/>
    <n v="0"/>
    <n v="9.7164000000000001"/>
    <n v="6"/>
    <n v="2"/>
    <x v="0"/>
    <s v="Jun"/>
    <s v="2016-06"/>
  </r>
  <r>
    <n v="1311"/>
    <s v="CA-2016-141397"/>
    <x v="23"/>
    <d v="2016-06-21T00:00:00"/>
    <s v="First Class"/>
    <s v="RC-19825"/>
    <s v="Roy Collins"/>
    <x v="0"/>
    <s v="United States"/>
    <x v="45"/>
    <s v="California"/>
    <n v="91104"/>
    <x v="1"/>
    <s v="FUR-CH-10003846"/>
    <x v="0"/>
    <x v="1"/>
    <s v="Hon Valutask Swivel Chairs"/>
    <x v="224"/>
    <n v="2"/>
    <n v="0.2"/>
    <n v="-8.0784000000000002"/>
    <n v="6"/>
    <n v="2"/>
    <x v="0"/>
    <s v="Jun"/>
    <s v="2016-06"/>
  </r>
  <r>
    <n v="1312"/>
    <s v="CA-2016-141082"/>
    <x v="10"/>
    <d v="2016-12-13T00:00:00"/>
    <s v="Standard Class"/>
    <s v="FM-14380"/>
    <s v="Fred McMath"/>
    <x v="0"/>
    <s v="United States"/>
    <x v="104"/>
    <s v="Massachusetts"/>
    <n v="1841"/>
    <x v="3"/>
    <s v="OFF-LA-10001404"/>
    <x v="1"/>
    <x v="2"/>
    <s v="Avery 517"/>
    <x v="1163"/>
    <n v="1"/>
    <n v="0"/>
    <n v="1.7343"/>
    <n v="12"/>
    <n v="4"/>
    <x v="0"/>
    <s v="Dec"/>
    <s v="2016-12"/>
  </r>
  <r>
    <n v="1313"/>
    <s v="CA-2016-141082"/>
    <x v="10"/>
    <d v="2016-12-13T00:00:00"/>
    <s v="Standard Class"/>
    <s v="FM-14380"/>
    <s v="Fred McMath"/>
    <x v="0"/>
    <s v="United States"/>
    <x v="104"/>
    <s v="Massachusetts"/>
    <n v="1841"/>
    <x v="3"/>
    <s v="OFF-LA-10001474"/>
    <x v="1"/>
    <x v="2"/>
    <s v="Avery 477"/>
    <x v="1164"/>
    <n v="4"/>
    <n v="0"/>
    <n v="56.175199999999997"/>
    <n v="12"/>
    <n v="4"/>
    <x v="0"/>
    <s v="Dec"/>
    <s v="2016-12"/>
  </r>
  <r>
    <n v="1314"/>
    <s v="US-2016-134488"/>
    <x v="446"/>
    <d v="2016-10-01T00:00:00"/>
    <s v="Standard Class"/>
    <s v="PK-19075"/>
    <s v="Pete Kriz"/>
    <x v="0"/>
    <s v="United States"/>
    <x v="38"/>
    <s v="Ohio"/>
    <n v="43229"/>
    <x v="3"/>
    <s v="FUR-CH-10003199"/>
    <x v="0"/>
    <x v="1"/>
    <s v="Office Star - Contemporary Task Swivel Chair"/>
    <x v="1165"/>
    <n v="2"/>
    <n v="0.3"/>
    <n v="-13.317600000000001"/>
    <n v="9"/>
    <n v="3"/>
    <x v="0"/>
    <s v="Sep"/>
    <s v="2016-09"/>
  </r>
  <r>
    <n v="1315"/>
    <s v="CA-2016-145919"/>
    <x v="122"/>
    <d v="2016-12-23T00:00:00"/>
    <s v="Standard Class"/>
    <s v="HG-14965"/>
    <s v="Henry Goldwyn"/>
    <x v="1"/>
    <s v="United States"/>
    <x v="1"/>
    <s v="California"/>
    <n v="90032"/>
    <x v="1"/>
    <s v="OFF-PA-10003072"/>
    <x v="1"/>
    <x v="10"/>
    <s v="Eureka Recycled Copy Paper 8 1/2&quot; x 11&quot;, Ream"/>
    <x v="783"/>
    <n v="6"/>
    <n v="0"/>
    <n v="18.662400000000002"/>
    <n v="12"/>
    <n v="4"/>
    <x v="0"/>
    <s v="Dec"/>
    <s v="2016-12"/>
  </r>
  <r>
    <n v="1316"/>
    <s v="CA-2016-145919"/>
    <x v="122"/>
    <d v="2016-12-23T00:00:00"/>
    <s v="Standard Class"/>
    <s v="HG-14965"/>
    <s v="Henry Goldwyn"/>
    <x v="1"/>
    <s v="United States"/>
    <x v="1"/>
    <s v="California"/>
    <n v="90032"/>
    <x v="1"/>
    <s v="FUR-FU-10004960"/>
    <x v="0"/>
    <x v="5"/>
    <s v="Seth Thomas 12&quot; Clock w/ Goldtone Case"/>
    <x v="1166"/>
    <n v="8"/>
    <n v="0"/>
    <n v="62.505600000000001"/>
    <n v="12"/>
    <n v="4"/>
    <x v="0"/>
    <s v="Dec"/>
    <s v="2016-12"/>
  </r>
  <r>
    <n v="1317"/>
    <s v="CA-2016-145919"/>
    <x v="122"/>
    <d v="2016-12-23T00:00:00"/>
    <s v="Standard Class"/>
    <s v="HG-14965"/>
    <s v="Henry Goldwyn"/>
    <x v="1"/>
    <s v="United States"/>
    <x v="1"/>
    <s v="California"/>
    <n v="90032"/>
    <x v="1"/>
    <s v="OFF-SU-10003505"/>
    <x v="1"/>
    <x v="14"/>
    <s v="Premier Electric Letter Opener"/>
    <x v="1167"/>
    <n v="5"/>
    <n v="0"/>
    <n v="28.965"/>
    <n v="12"/>
    <n v="4"/>
    <x v="0"/>
    <s v="Dec"/>
    <s v="2016-12"/>
  </r>
  <r>
    <n v="1318"/>
    <s v="CA-2017-157651"/>
    <x v="389"/>
    <d v="2017-12-14T00:00:00"/>
    <s v="Standard Class"/>
    <s v="HA-14920"/>
    <s v="Helen Andreada"/>
    <x v="0"/>
    <s v="United States"/>
    <x v="10"/>
    <s v="Pennsylvania"/>
    <n v="19120"/>
    <x v="3"/>
    <s v="TEC-AC-10003116"/>
    <x v="2"/>
    <x v="11"/>
    <s v="Memorex Froggy Flash Drive 8 GB"/>
    <x v="1168"/>
    <n v="1"/>
    <n v="0.2"/>
    <n v="3.3725000000000001"/>
    <n v="12"/>
    <n v="4"/>
    <x v="3"/>
    <s v="Dec"/>
    <s v="2017-12"/>
  </r>
  <r>
    <n v="1319"/>
    <s v="CA-2014-160773"/>
    <x v="268"/>
    <d v="2014-07-05T00:00:00"/>
    <s v="Standard Class"/>
    <s v="LW-16825"/>
    <s v="Laurel Workman"/>
    <x v="1"/>
    <s v="United States"/>
    <x v="207"/>
    <s v="Florida"/>
    <n v="32725"/>
    <x v="0"/>
    <s v="TEC-PH-10004586"/>
    <x v="2"/>
    <x v="7"/>
    <s v="Wilson SignalBoost 841262 DB PRO Amplifier Kit"/>
    <x v="1169"/>
    <n v="2"/>
    <n v="0.2"/>
    <n v="71.989999999999995"/>
    <n v="7"/>
    <n v="3"/>
    <x v="2"/>
    <s v="Jul"/>
    <s v="2014-07"/>
  </r>
  <r>
    <n v="1320"/>
    <s v="CA-2014-160773"/>
    <x v="268"/>
    <d v="2014-07-05T00:00:00"/>
    <s v="Standard Class"/>
    <s v="LW-16825"/>
    <s v="Laurel Workman"/>
    <x v="1"/>
    <s v="United States"/>
    <x v="207"/>
    <s v="Florida"/>
    <n v="32725"/>
    <x v="0"/>
    <s v="OFF-BI-10000546"/>
    <x v="1"/>
    <x v="8"/>
    <s v="Avery Durable Binders"/>
    <x v="1170"/>
    <n v="6"/>
    <n v="0.7"/>
    <n v="-3.6288"/>
    <n v="7"/>
    <n v="3"/>
    <x v="2"/>
    <s v="Jul"/>
    <s v="2014-07"/>
  </r>
  <r>
    <n v="1321"/>
    <s v="CA-2017-167703"/>
    <x v="447"/>
    <d v="2017-02-08T00:00:00"/>
    <s v="Standard Class"/>
    <s v="MC-17575"/>
    <s v="Matt Collins"/>
    <x v="0"/>
    <s v="United States"/>
    <x v="74"/>
    <s v="Ohio"/>
    <n v="45231"/>
    <x v="3"/>
    <s v="OFF-BI-10002071"/>
    <x v="1"/>
    <x v="8"/>
    <s v="Fellowes Black Plastic Comb Bindings"/>
    <x v="1171"/>
    <n v="3"/>
    <n v="0.7"/>
    <n v="-4.1832000000000003"/>
    <n v="2"/>
    <n v="1"/>
    <x v="3"/>
    <s v="Feb"/>
    <s v="2017-02"/>
  </r>
  <r>
    <n v="1322"/>
    <s v="CA-2017-167703"/>
    <x v="447"/>
    <d v="2017-02-08T00:00:00"/>
    <s v="Standard Class"/>
    <s v="MC-17575"/>
    <s v="Matt Collins"/>
    <x v="0"/>
    <s v="United States"/>
    <x v="74"/>
    <s v="Ohio"/>
    <n v="45231"/>
    <x v="3"/>
    <s v="OFF-ST-10001490"/>
    <x v="1"/>
    <x v="4"/>
    <s v="Hot File 7-Pocket, Floor Stand"/>
    <x v="1172"/>
    <n v="2"/>
    <n v="0.2"/>
    <n v="35.694000000000003"/>
    <n v="2"/>
    <n v="1"/>
    <x v="3"/>
    <s v="Feb"/>
    <s v="2017-02"/>
  </r>
  <r>
    <n v="1323"/>
    <s v="CA-2017-121804"/>
    <x v="448"/>
    <d v="2017-03-08T00:00:00"/>
    <s v="Standard Class"/>
    <s v="LP-17095"/>
    <s v="Liz Preis"/>
    <x v="0"/>
    <s v="United States"/>
    <x v="208"/>
    <s v="Kentucky"/>
    <n v="42071"/>
    <x v="0"/>
    <s v="OFF-AP-10004859"/>
    <x v="1"/>
    <x v="9"/>
    <s v="Acco 6 Outlet Guardian Premium Surge Suppressor"/>
    <x v="1173"/>
    <n v="5"/>
    <n v="0"/>
    <n v="19.655999999999999"/>
    <n v="3"/>
    <n v="1"/>
    <x v="3"/>
    <s v="Mar"/>
    <s v="2017-03"/>
  </r>
  <r>
    <n v="1324"/>
    <s v="CA-2017-162635"/>
    <x v="449"/>
    <d v="2017-10-10T00:00:00"/>
    <s v="First Class"/>
    <s v="EB-14170"/>
    <s v="Evan Bailliet"/>
    <x v="0"/>
    <s v="United States"/>
    <x v="40"/>
    <s v="North Carolina"/>
    <n v="28403"/>
    <x v="0"/>
    <s v="OFF-PA-10002659"/>
    <x v="1"/>
    <x v="10"/>
    <s v="Avoid Verbal Orders Carbonless Minifold Book"/>
    <x v="1174"/>
    <n v="4"/>
    <n v="0.2"/>
    <n v="3.5152000000000001"/>
    <n v="10"/>
    <n v="4"/>
    <x v="3"/>
    <s v="Oct"/>
    <s v="2017-10"/>
  </r>
  <r>
    <n v="1325"/>
    <s v="CA-2014-107153"/>
    <x v="450"/>
    <d v="2014-10-03T00:00:00"/>
    <s v="Standard Class"/>
    <s v="GZ-14545"/>
    <s v="George Zrebassa"/>
    <x v="1"/>
    <s v="United States"/>
    <x v="104"/>
    <s v="Massachusetts"/>
    <n v="1841"/>
    <x v="3"/>
    <s v="OFF-ST-10001321"/>
    <x v="1"/>
    <x v="4"/>
    <s v="Decoflex Hanging Personal Folder File, Blue"/>
    <x v="193"/>
    <n v="3"/>
    <n v="0"/>
    <n v="12.4902"/>
    <n v="9"/>
    <n v="3"/>
    <x v="2"/>
    <s v="Sep"/>
    <s v="2014-09"/>
  </r>
  <r>
    <n v="1326"/>
    <s v="US-2014-117058"/>
    <x v="279"/>
    <d v="2014-05-30T00:00:00"/>
    <s v="First Class"/>
    <s v="LE-16810"/>
    <s v="Laurel Elliston"/>
    <x v="0"/>
    <s v="United States"/>
    <x v="22"/>
    <s v="Illinois"/>
    <n v="60653"/>
    <x v="2"/>
    <s v="OFF-BI-10004139"/>
    <x v="1"/>
    <x v="8"/>
    <s v="Fellowes Presentation Covers for Comb Binding Machines"/>
    <x v="45"/>
    <n v="6"/>
    <n v="0.8"/>
    <n v="-30.555"/>
    <n v="5"/>
    <n v="2"/>
    <x v="2"/>
    <s v="May"/>
    <s v="2014-05"/>
  </r>
  <r>
    <n v="1327"/>
    <s v="CA-2015-120439"/>
    <x v="451"/>
    <d v="2015-06-18T00:00:00"/>
    <s v="Standard Class"/>
    <s v="AD-10180"/>
    <s v="Alan Dominguez"/>
    <x v="2"/>
    <s v="United States"/>
    <x v="10"/>
    <s v="Pennsylvania"/>
    <n v="19120"/>
    <x v="3"/>
    <s v="FUR-FU-10001867"/>
    <x v="0"/>
    <x v="5"/>
    <s v="Eldon Expressions Punched Metal &amp; Wood Desk Accessories, Pewter &amp; Cherry"/>
    <x v="1175"/>
    <n v="6"/>
    <n v="0.2"/>
    <n v="5.1071999999999997"/>
    <n v="6"/>
    <n v="2"/>
    <x v="1"/>
    <s v="Jun"/>
    <s v="2015-06"/>
  </r>
  <r>
    <n v="1328"/>
    <s v="CA-2016-128258"/>
    <x v="452"/>
    <d v="2016-04-01T00:00:00"/>
    <s v="First Class"/>
    <s v="CP-12085"/>
    <s v="Cathy Prescott"/>
    <x v="1"/>
    <s v="United States"/>
    <x v="165"/>
    <s v="Connecticut"/>
    <n v="6360"/>
    <x v="3"/>
    <s v="OFF-PA-10004156"/>
    <x v="1"/>
    <x v="10"/>
    <s v="Xerox 188"/>
    <x v="1176"/>
    <n v="1"/>
    <n v="0"/>
    <n v="5.5566000000000004"/>
    <n v="3"/>
    <n v="1"/>
    <x v="0"/>
    <s v="Mar"/>
    <s v="2016-03"/>
  </r>
  <r>
    <n v="1329"/>
    <s v="CA-2017-106033"/>
    <x v="453"/>
    <d v="2017-10-18T00:00:00"/>
    <s v="Second Class"/>
    <s v="FG-14260"/>
    <s v="Frank Gastineau"/>
    <x v="2"/>
    <s v="United States"/>
    <x v="8"/>
    <s v="California"/>
    <n v="94110"/>
    <x v="1"/>
    <s v="OFF-AR-10002818"/>
    <x v="1"/>
    <x v="6"/>
    <s v="Panasonic KP-310 Heavy-Duty Electric Pencil Sharpener"/>
    <x v="1177"/>
    <n v="4"/>
    <n v="0"/>
    <n v="26.376000000000001"/>
    <n v="10"/>
    <n v="4"/>
    <x v="3"/>
    <s v="Oct"/>
    <s v="2017-10"/>
  </r>
  <r>
    <n v="1330"/>
    <s v="CA-2016-142762"/>
    <x v="454"/>
    <d v="2016-05-27T00:00:00"/>
    <s v="Standard Class"/>
    <s v="LD-17005"/>
    <s v="Lisa DeCherney"/>
    <x v="0"/>
    <s v="United States"/>
    <x v="8"/>
    <s v="California"/>
    <n v="94109"/>
    <x v="1"/>
    <s v="FUR-FU-10003691"/>
    <x v="0"/>
    <x v="5"/>
    <s v="Eldon Image Series Desk Accessories, Ebony"/>
    <x v="1178"/>
    <n v="3"/>
    <n v="0"/>
    <n v="16.302"/>
    <n v="5"/>
    <n v="2"/>
    <x v="0"/>
    <s v="May"/>
    <s v="2016-05"/>
  </r>
  <r>
    <n v="1331"/>
    <s v="CA-2017-127705"/>
    <x v="455"/>
    <d v="2017-06-06T00:00:00"/>
    <s v="Standard Class"/>
    <s v="AB-10255"/>
    <s v="Alejandro Ballentine"/>
    <x v="2"/>
    <s v="United States"/>
    <x v="160"/>
    <s v="Ohio"/>
    <n v="44052"/>
    <x v="3"/>
    <s v="TEC-PH-10000347"/>
    <x v="2"/>
    <x v="7"/>
    <s v="Cush Cases Heavy Duty Rugged Cover Case for Samsung Galaxy S5 - Purple"/>
    <x v="1179"/>
    <n v="1"/>
    <n v="0.4"/>
    <n v="-0.64349999999999996"/>
    <n v="6"/>
    <n v="2"/>
    <x v="3"/>
    <s v="Jun"/>
    <s v="2017-06"/>
  </r>
  <r>
    <n v="1332"/>
    <s v="CA-2017-127705"/>
    <x v="455"/>
    <d v="2017-06-06T00:00:00"/>
    <s v="Standard Class"/>
    <s v="AB-10255"/>
    <s v="Alejandro Ballentine"/>
    <x v="2"/>
    <s v="United States"/>
    <x v="160"/>
    <s v="Ohio"/>
    <n v="44052"/>
    <x v="3"/>
    <s v="OFF-ST-10004507"/>
    <x v="1"/>
    <x v="4"/>
    <s v="Advantus Rolling Storage Box"/>
    <x v="1180"/>
    <n v="2"/>
    <n v="0.2"/>
    <n v="2.4009999999999998"/>
    <n v="6"/>
    <n v="2"/>
    <x v="3"/>
    <s v="Jun"/>
    <s v="2017-06"/>
  </r>
  <r>
    <n v="1333"/>
    <s v="CA-2014-122567"/>
    <x v="456"/>
    <d v="2014-02-21T00:00:00"/>
    <s v="Standard Class"/>
    <s v="MN-17935"/>
    <s v="Michael Nguyen"/>
    <x v="0"/>
    <s v="United States"/>
    <x v="61"/>
    <s v="Texas"/>
    <n v="75220"/>
    <x v="2"/>
    <s v="OFF-BI-10002012"/>
    <x v="1"/>
    <x v="8"/>
    <s v="Wilson Jones Easy Flow II Sheet Lifters"/>
    <x v="879"/>
    <n v="3"/>
    <n v="0.8"/>
    <n v="-1.728"/>
    <n v="2"/>
    <n v="1"/>
    <x v="2"/>
    <s v="Feb"/>
    <s v="2014-02"/>
  </r>
  <r>
    <n v="1334"/>
    <s v="CA-2014-122567"/>
    <x v="456"/>
    <d v="2014-02-21T00:00:00"/>
    <s v="Standard Class"/>
    <s v="MN-17935"/>
    <s v="Michael Nguyen"/>
    <x v="0"/>
    <s v="United States"/>
    <x v="61"/>
    <s v="Texas"/>
    <n v="75220"/>
    <x v="2"/>
    <s v="OFF-AP-10001303"/>
    <x v="1"/>
    <x v="9"/>
    <s v="Holmes Cool Mist Humidifier for the Whole House with 8-Gallon Output per Day, Extended Life Filter"/>
    <x v="1181"/>
    <n v="2"/>
    <n v="0.8"/>
    <n v="-13.93"/>
    <n v="2"/>
    <n v="1"/>
    <x v="2"/>
    <s v="Feb"/>
    <s v="2014-02"/>
  </r>
  <r>
    <n v="1335"/>
    <s v="CA-2014-121664"/>
    <x v="457"/>
    <d v="2014-05-10T00:00:00"/>
    <s v="Standard Class"/>
    <s v="HP-14815"/>
    <s v="Harold Pawlan"/>
    <x v="2"/>
    <s v="United States"/>
    <x v="1"/>
    <s v="California"/>
    <n v="90049"/>
    <x v="1"/>
    <s v="OFF-BI-10003684"/>
    <x v="1"/>
    <x v="8"/>
    <s v="Wilson Jones Legal Size Ring Binders"/>
    <x v="1182"/>
    <n v="8"/>
    <n v="0.2"/>
    <n v="52.776000000000003"/>
    <n v="5"/>
    <n v="2"/>
    <x v="2"/>
    <s v="May"/>
    <s v="2014-05"/>
  </r>
  <r>
    <n v="1336"/>
    <s v="CA-2016-122133"/>
    <x v="458"/>
    <d v="2016-05-23T00:00:00"/>
    <s v="Standard Class"/>
    <s v="JR-15670"/>
    <s v="Jim Radford"/>
    <x v="0"/>
    <s v="United States"/>
    <x v="209"/>
    <s v="Connecticut"/>
    <n v="6457"/>
    <x v="3"/>
    <s v="OFF-ST-10002574"/>
    <x v="1"/>
    <x v="4"/>
    <s v="SAFCO Commercial Wire Shelving, Black"/>
    <x v="1183"/>
    <n v="4"/>
    <n v="0"/>
    <n v="0"/>
    <n v="5"/>
    <n v="2"/>
    <x v="0"/>
    <s v="May"/>
    <s v="2016-05"/>
  </r>
  <r>
    <n v="1337"/>
    <s v="US-2017-123281"/>
    <x v="459"/>
    <d v="2017-04-07T00:00:00"/>
    <s v="Standard Class"/>
    <s v="JF-15190"/>
    <s v="Jamie Frazer"/>
    <x v="0"/>
    <s v="United States"/>
    <x v="1"/>
    <s v="California"/>
    <n v="90008"/>
    <x v="1"/>
    <s v="FUR-FU-10003724"/>
    <x v="0"/>
    <x v="5"/>
    <s v="Westinghouse Clip-On Gooseneck Lamps"/>
    <x v="1184"/>
    <n v="3"/>
    <n v="0"/>
    <n v="6.5286"/>
    <n v="4"/>
    <n v="2"/>
    <x v="3"/>
    <s v="Apr"/>
    <s v="2017-04"/>
  </r>
  <r>
    <n v="1338"/>
    <s v="CA-2017-100524"/>
    <x v="185"/>
    <d v="2017-04-02T00:00:00"/>
    <s v="Second Class"/>
    <s v="CM-12115"/>
    <s v="Chad McGuire"/>
    <x v="0"/>
    <s v="United States"/>
    <x v="20"/>
    <s v="New York"/>
    <n v="10011"/>
    <x v="3"/>
    <s v="FUR-FU-10004018"/>
    <x v="0"/>
    <x v="5"/>
    <s v="Tensor Computer Mounted Lamp"/>
    <x v="1185"/>
    <n v="2"/>
    <n v="0"/>
    <n v="8.0405999999999995"/>
    <n v="3"/>
    <n v="1"/>
    <x v="3"/>
    <s v="Mar"/>
    <s v="2017-03"/>
  </r>
  <r>
    <n v="1339"/>
    <s v="CA-2017-100524"/>
    <x v="185"/>
    <d v="2017-04-02T00:00:00"/>
    <s v="Second Class"/>
    <s v="CM-12115"/>
    <s v="Chad McGuire"/>
    <x v="0"/>
    <s v="United States"/>
    <x v="20"/>
    <s v="New York"/>
    <n v="10011"/>
    <x v="3"/>
    <s v="TEC-PH-10002549"/>
    <x v="2"/>
    <x v="7"/>
    <s v="Polycom SoundPoint IP 450 VoIP phone"/>
    <x v="1186"/>
    <n v="3"/>
    <n v="0"/>
    <n v="176.17080000000001"/>
    <n v="3"/>
    <n v="1"/>
    <x v="3"/>
    <s v="Mar"/>
    <s v="2017-03"/>
  </r>
  <r>
    <n v="1340"/>
    <s v="CA-2017-100524"/>
    <x v="185"/>
    <d v="2017-04-02T00:00:00"/>
    <s v="Second Class"/>
    <s v="CM-12115"/>
    <s v="Chad McGuire"/>
    <x v="0"/>
    <s v="United States"/>
    <x v="20"/>
    <s v="New York"/>
    <n v="10011"/>
    <x v="3"/>
    <s v="OFF-PA-10004911"/>
    <x v="1"/>
    <x v="10"/>
    <s v="Rediform S.O.S. 1-Up Phone Message Bk, 4-1/4x3-1/16 Bk, 1 Form/Pg, 40 Messages/Bk, 3/Pk"/>
    <x v="1187"/>
    <n v="8"/>
    <n v="0"/>
    <n v="36.019199999999998"/>
    <n v="3"/>
    <n v="1"/>
    <x v="3"/>
    <s v="Mar"/>
    <s v="2017-03"/>
  </r>
  <r>
    <n v="1341"/>
    <s v="CA-2017-113481"/>
    <x v="460"/>
    <d v="2017-01-04T00:00:00"/>
    <s v="First Class"/>
    <s v="AS-10045"/>
    <s v="Aaron Smayling"/>
    <x v="1"/>
    <s v="United States"/>
    <x v="108"/>
    <s v="North Carolina"/>
    <n v="28540"/>
    <x v="0"/>
    <s v="TEC-MA-10002178"/>
    <x v="2"/>
    <x v="15"/>
    <s v="Cisco CP-7937G Unified IP Conference Station Phone"/>
    <x v="1188"/>
    <n v="2"/>
    <n v="0.5"/>
    <n v="-27.827999999999999"/>
    <n v="1"/>
    <n v="1"/>
    <x v="3"/>
    <s v="Jan"/>
    <s v="2017-01"/>
  </r>
  <r>
    <n v="1342"/>
    <s v="CA-2017-113481"/>
    <x v="460"/>
    <d v="2017-01-04T00:00:00"/>
    <s v="First Class"/>
    <s v="AS-10045"/>
    <s v="Aaron Smayling"/>
    <x v="1"/>
    <s v="United States"/>
    <x v="108"/>
    <s v="North Carolina"/>
    <n v="28540"/>
    <x v="0"/>
    <s v="OFF-BI-10003694"/>
    <x v="1"/>
    <x v="8"/>
    <s v="Avery 3 1/2&quot; Diskette Storage Pages, 10/Pack"/>
    <x v="1189"/>
    <n v="5"/>
    <n v="0.7"/>
    <n v="-12.528"/>
    <n v="1"/>
    <n v="1"/>
    <x v="3"/>
    <s v="Jan"/>
    <s v="2017-01"/>
  </r>
  <r>
    <n v="1343"/>
    <s v="CA-2017-113481"/>
    <x v="460"/>
    <d v="2017-01-04T00:00:00"/>
    <s v="First Class"/>
    <s v="AS-10045"/>
    <s v="Aaron Smayling"/>
    <x v="1"/>
    <s v="United States"/>
    <x v="108"/>
    <s v="North Carolina"/>
    <n v="28540"/>
    <x v="0"/>
    <s v="OFF-BI-10000474"/>
    <x v="1"/>
    <x v="8"/>
    <s v="Avery Recycled Flexi-View Covers for Binding Systems"/>
    <x v="1190"/>
    <n v="6"/>
    <n v="0.7"/>
    <n v="-21.159600000000001"/>
    <n v="1"/>
    <n v="1"/>
    <x v="3"/>
    <s v="Jan"/>
    <s v="2017-01"/>
  </r>
  <r>
    <n v="1344"/>
    <s v="CA-2015-131758"/>
    <x v="71"/>
    <d v="2015-06-01T00:00:00"/>
    <s v="Standard Class"/>
    <s v="KB-16315"/>
    <s v="Karl Braun"/>
    <x v="0"/>
    <s v="United States"/>
    <x v="210"/>
    <s v="New York"/>
    <n v="11520"/>
    <x v="3"/>
    <s v="OFF-AR-10000411"/>
    <x v="1"/>
    <x v="6"/>
    <s v="Boston 16701 Slimline Battery Pencil Sharpener"/>
    <x v="1191"/>
    <n v="3"/>
    <n v="0"/>
    <n v="14.346"/>
    <n v="5"/>
    <n v="2"/>
    <x v="1"/>
    <s v="May"/>
    <s v="2015-05"/>
  </r>
  <r>
    <n v="1345"/>
    <s v="CA-2015-131758"/>
    <x v="71"/>
    <d v="2015-06-01T00:00:00"/>
    <s v="Standard Class"/>
    <s v="KB-16315"/>
    <s v="Karl Braun"/>
    <x v="0"/>
    <s v="United States"/>
    <x v="210"/>
    <s v="New York"/>
    <n v="11520"/>
    <x v="3"/>
    <s v="OFF-LA-10000262"/>
    <x v="1"/>
    <x v="2"/>
    <s v="Avery 494"/>
    <x v="1192"/>
    <n v="5"/>
    <n v="0"/>
    <n v="6.0030000000000001"/>
    <n v="5"/>
    <n v="2"/>
    <x v="1"/>
    <s v="May"/>
    <s v="2015-05"/>
  </r>
  <r>
    <n v="1346"/>
    <s v="CA-2014-118339"/>
    <x v="461"/>
    <d v="2014-03-24T00:00:00"/>
    <s v="Standard Class"/>
    <s v="BN-11515"/>
    <s v="Bradley Nguyen"/>
    <x v="0"/>
    <s v="United States"/>
    <x v="69"/>
    <s v="Minnesota"/>
    <n v="55044"/>
    <x v="2"/>
    <s v="OFF-AP-10001154"/>
    <x v="1"/>
    <x v="9"/>
    <s v="Bionaire Personal Warm Mist Humidifier/Vaporizer"/>
    <x v="1193"/>
    <n v="2"/>
    <n v="0"/>
    <n v="36.574199999999998"/>
    <n v="3"/>
    <n v="1"/>
    <x v="2"/>
    <s v="Mar"/>
    <s v="2014-03"/>
  </r>
  <r>
    <n v="1347"/>
    <s v="CA-2014-118339"/>
    <x v="461"/>
    <d v="2014-03-24T00:00:00"/>
    <s v="Standard Class"/>
    <s v="BN-11515"/>
    <s v="Bradley Nguyen"/>
    <x v="0"/>
    <s v="United States"/>
    <x v="69"/>
    <s v="Minnesota"/>
    <n v="55044"/>
    <x v="2"/>
    <s v="OFF-PA-10000466"/>
    <x v="1"/>
    <x v="10"/>
    <s v="Memo Book, 100 Message Capacity, 5 3/8” x 11”"/>
    <x v="1194"/>
    <n v="7"/>
    <n v="0"/>
    <n v="23.59"/>
    <n v="3"/>
    <n v="1"/>
    <x v="2"/>
    <s v="Mar"/>
    <s v="2014-03"/>
  </r>
  <r>
    <n v="1348"/>
    <s v="CA-2014-118339"/>
    <x v="461"/>
    <d v="2014-03-24T00:00:00"/>
    <s v="Standard Class"/>
    <s v="BN-11515"/>
    <s v="Bradley Nguyen"/>
    <x v="0"/>
    <s v="United States"/>
    <x v="69"/>
    <s v="Minnesota"/>
    <n v="55044"/>
    <x v="2"/>
    <s v="OFF-AR-10003829"/>
    <x v="1"/>
    <x v="6"/>
    <s v="Newell 35"/>
    <x v="1195"/>
    <n v="6"/>
    <n v="0"/>
    <n v="5.7072000000000003"/>
    <n v="3"/>
    <n v="1"/>
    <x v="2"/>
    <s v="Mar"/>
    <s v="2014-03"/>
  </r>
  <r>
    <n v="1349"/>
    <s v="CA-2014-118339"/>
    <x v="461"/>
    <d v="2014-03-24T00:00:00"/>
    <s v="Standard Class"/>
    <s v="BN-11515"/>
    <s v="Bradley Nguyen"/>
    <x v="0"/>
    <s v="United States"/>
    <x v="69"/>
    <s v="Minnesota"/>
    <n v="55044"/>
    <x v="2"/>
    <s v="OFF-BI-10001758"/>
    <x v="1"/>
    <x v="8"/>
    <s v="Wilson Jones 14 Line Acrylic Coated Pressboard Data Binders"/>
    <x v="1196"/>
    <n v="10"/>
    <n v="0"/>
    <n v="25.097999999999999"/>
    <n v="3"/>
    <n v="1"/>
    <x v="2"/>
    <s v="Mar"/>
    <s v="2014-03"/>
  </r>
  <r>
    <n v="1350"/>
    <s v="CA-2014-118339"/>
    <x v="461"/>
    <d v="2014-03-24T00:00:00"/>
    <s v="Standard Class"/>
    <s v="BN-11515"/>
    <s v="Bradley Nguyen"/>
    <x v="0"/>
    <s v="United States"/>
    <x v="69"/>
    <s v="Minnesota"/>
    <n v="55044"/>
    <x v="2"/>
    <s v="OFF-BI-10000136"/>
    <x v="1"/>
    <x v="8"/>
    <s v="Avery Non-Stick Heavy Duty View Round Locking Ring Binders"/>
    <x v="1197"/>
    <n v="6"/>
    <n v="0"/>
    <n v="17.2224"/>
    <n v="3"/>
    <n v="1"/>
    <x v="2"/>
    <s v="Mar"/>
    <s v="2014-03"/>
  </r>
  <r>
    <n v="1351"/>
    <s v="CA-2014-153976"/>
    <x v="462"/>
    <d v="2014-10-08T00:00:00"/>
    <s v="Second Class"/>
    <s v="BP-11290"/>
    <s v="Beth Paige"/>
    <x v="0"/>
    <s v="United States"/>
    <x v="148"/>
    <s v="Illinois"/>
    <n v="60201"/>
    <x v="2"/>
    <s v="FUR-CH-10002880"/>
    <x v="0"/>
    <x v="1"/>
    <s v="Global High-Back Leather Tilter, Burgundy"/>
    <x v="1198"/>
    <n v="3"/>
    <n v="0.3"/>
    <n v="-70.104299999999995"/>
    <n v="10"/>
    <n v="4"/>
    <x v="2"/>
    <s v="Oct"/>
    <s v="2014-10"/>
  </r>
  <r>
    <n v="1352"/>
    <s v="CA-2016-162901"/>
    <x v="463"/>
    <d v="2016-03-31T00:00:00"/>
    <s v="First Class"/>
    <s v="AS-10045"/>
    <s v="Aaron Smayling"/>
    <x v="1"/>
    <s v="United States"/>
    <x v="81"/>
    <s v="Virginia"/>
    <n v="22204"/>
    <x v="0"/>
    <s v="OFF-ST-10000649"/>
    <x v="1"/>
    <x v="4"/>
    <s v="Hanging Personal Folder File"/>
    <x v="809"/>
    <n v="2"/>
    <n v="0"/>
    <n v="7.85"/>
    <n v="3"/>
    <n v="1"/>
    <x v="0"/>
    <s v="Mar"/>
    <s v="2016-03"/>
  </r>
  <r>
    <n v="1353"/>
    <s v="CA-2017-162978"/>
    <x v="464"/>
    <d v="2017-05-09T00:00:00"/>
    <s v="Standard Class"/>
    <s v="LW-16990"/>
    <s v="Lindsay Williams"/>
    <x v="1"/>
    <s v="United States"/>
    <x v="8"/>
    <s v="California"/>
    <n v="94109"/>
    <x v="1"/>
    <s v="TEC-PH-10003092"/>
    <x v="2"/>
    <x v="7"/>
    <s v="Motorola L804"/>
    <x v="1199"/>
    <n v="5"/>
    <n v="0.2"/>
    <n v="20.695499999999999"/>
    <n v="5"/>
    <n v="2"/>
    <x v="3"/>
    <s v="May"/>
    <s v="2017-05"/>
  </r>
  <r>
    <n v="1354"/>
    <s v="CA-2017-162978"/>
    <x v="464"/>
    <d v="2017-05-09T00:00:00"/>
    <s v="Standard Class"/>
    <s v="LW-16990"/>
    <s v="Lindsay Williams"/>
    <x v="1"/>
    <s v="United States"/>
    <x v="8"/>
    <s v="California"/>
    <n v="94109"/>
    <x v="1"/>
    <s v="OFF-PA-10002250"/>
    <x v="1"/>
    <x v="10"/>
    <s v="Things To Do Today Pad"/>
    <x v="1200"/>
    <n v="3"/>
    <n v="0"/>
    <n v="8.4527999999999999"/>
    <n v="5"/>
    <n v="2"/>
    <x v="3"/>
    <s v="May"/>
    <s v="2017-05"/>
  </r>
  <r>
    <n v="1355"/>
    <s v="CA-2017-162978"/>
    <x v="464"/>
    <d v="2017-05-09T00:00:00"/>
    <s v="Standard Class"/>
    <s v="LW-16990"/>
    <s v="Lindsay Williams"/>
    <x v="1"/>
    <s v="United States"/>
    <x v="8"/>
    <s v="California"/>
    <n v="94109"/>
    <x v="1"/>
    <s v="FUR-TA-10003473"/>
    <x v="0"/>
    <x v="3"/>
    <s v="Bretford Rectangular Conference Table Tops"/>
    <x v="1201"/>
    <n v="1"/>
    <n v="0.2"/>
    <n v="11.283899999999999"/>
    <n v="5"/>
    <n v="2"/>
    <x v="3"/>
    <s v="May"/>
    <s v="2017-05"/>
  </r>
  <r>
    <n v="1356"/>
    <s v="US-2014-160444"/>
    <x v="260"/>
    <d v="2014-07-05T00:00:00"/>
    <s v="Same Day"/>
    <s v="DC-12850"/>
    <s v="Dan Campbell"/>
    <x v="0"/>
    <s v="United States"/>
    <x v="12"/>
    <s v="Texas"/>
    <n v="77036"/>
    <x v="2"/>
    <s v="OFF-ST-10001522"/>
    <x v="1"/>
    <x v="4"/>
    <s v="Gould Plastics 18-Pocket Panel Bin, 34w x 5-1/4d x 20-1/2h"/>
    <x v="1202"/>
    <n v="3"/>
    <n v="0.2"/>
    <n v="-44.155200000000001"/>
    <n v="7"/>
    <n v="3"/>
    <x v="2"/>
    <s v="Jul"/>
    <s v="2014-07"/>
  </r>
  <r>
    <n v="1357"/>
    <s v="US-2014-160444"/>
    <x v="260"/>
    <d v="2014-07-05T00:00:00"/>
    <s v="Same Day"/>
    <s v="DC-12850"/>
    <s v="Dan Campbell"/>
    <x v="0"/>
    <s v="United States"/>
    <x v="12"/>
    <s v="Texas"/>
    <n v="77036"/>
    <x v="2"/>
    <s v="OFF-ST-10000563"/>
    <x v="1"/>
    <x v="4"/>
    <s v="Fellowes Bankers Box Stor/Drawer Steel Plus"/>
    <x v="1203"/>
    <n v="11"/>
    <n v="0.2"/>
    <n v="-35.177999999999997"/>
    <n v="7"/>
    <n v="3"/>
    <x v="2"/>
    <s v="Jul"/>
    <s v="2014-07"/>
  </r>
  <r>
    <n v="1358"/>
    <s v="CA-2016-145247"/>
    <x v="465"/>
    <d v="2016-05-07T00:00:00"/>
    <s v="First Class"/>
    <s v="ND-18370"/>
    <s v="Natalie DeCherney"/>
    <x v="0"/>
    <s v="United States"/>
    <x v="103"/>
    <s v="Kentucky"/>
    <n v="40214"/>
    <x v="0"/>
    <s v="OFF-PA-10003641"/>
    <x v="1"/>
    <x v="10"/>
    <s v="Xerox 1909"/>
    <x v="1204"/>
    <n v="3"/>
    <n v="0"/>
    <n v="36.404400000000003"/>
    <n v="5"/>
    <n v="2"/>
    <x v="0"/>
    <s v="May"/>
    <s v="2016-05"/>
  </r>
  <r>
    <n v="1359"/>
    <s v="CA-2017-160045"/>
    <x v="466"/>
    <d v="2017-04-27T00:00:00"/>
    <s v="First Class"/>
    <s v="LB-16735"/>
    <s v="Larry Blacks"/>
    <x v="0"/>
    <s v="United States"/>
    <x v="5"/>
    <s v="Texas"/>
    <n v="76106"/>
    <x v="2"/>
    <s v="FUR-FU-10000010"/>
    <x v="0"/>
    <x v="5"/>
    <s v="DAX Value U-Channel Document Frames, Easel Back"/>
    <x v="1205"/>
    <n v="1"/>
    <n v="0.6"/>
    <n v="-1.4413"/>
    <n v="4"/>
    <n v="2"/>
    <x v="3"/>
    <s v="Apr"/>
    <s v="2017-04"/>
  </r>
  <r>
    <n v="1360"/>
    <s v="US-2014-151925"/>
    <x v="467"/>
    <d v="2014-10-01T00:00:00"/>
    <s v="Second Class"/>
    <s v="KT-16465"/>
    <s v="Kean Takahito"/>
    <x v="0"/>
    <s v="United States"/>
    <x v="1"/>
    <s v="California"/>
    <n v="90049"/>
    <x v="1"/>
    <s v="FUR-CH-10002961"/>
    <x v="0"/>
    <x v="1"/>
    <s v="Leather Task Chair, Black"/>
    <x v="1206"/>
    <n v="2"/>
    <n v="0.2"/>
    <n v="0"/>
    <n v="9"/>
    <n v="3"/>
    <x v="2"/>
    <s v="Sep"/>
    <s v="2014-09"/>
  </r>
  <r>
    <n v="1361"/>
    <s v="CA-2017-125199"/>
    <x v="15"/>
    <d v="2017-10-25T00:00:00"/>
    <s v="Standard Class"/>
    <s v="HM-14860"/>
    <s v="Harry Marie"/>
    <x v="1"/>
    <s v="United States"/>
    <x v="10"/>
    <s v="Pennsylvania"/>
    <n v="19120"/>
    <x v="3"/>
    <s v="OFF-AR-10002956"/>
    <x v="1"/>
    <x v="6"/>
    <s v="Boston 16801 Nautilus Battery Pencil Sharpener"/>
    <x v="1207"/>
    <n v="7"/>
    <n v="0.2"/>
    <n v="9.2441999999999993"/>
    <n v="10"/>
    <n v="4"/>
    <x v="3"/>
    <s v="Oct"/>
    <s v="2017-10"/>
  </r>
  <r>
    <n v="1362"/>
    <s v="CA-2017-125199"/>
    <x v="15"/>
    <d v="2017-10-25T00:00:00"/>
    <s v="Standard Class"/>
    <s v="HM-14860"/>
    <s v="Harry Marie"/>
    <x v="1"/>
    <s v="United States"/>
    <x v="10"/>
    <s v="Pennsylvania"/>
    <n v="19120"/>
    <x v="3"/>
    <s v="OFF-PA-10004041"/>
    <x v="1"/>
    <x v="10"/>
    <s v="It's Hot Message Books with Stickers, 2 3/4&quot; x 5&quot;"/>
    <x v="208"/>
    <n v="4"/>
    <n v="0.2"/>
    <n v="7.4"/>
    <n v="10"/>
    <n v="4"/>
    <x v="3"/>
    <s v="Oct"/>
    <s v="2017-10"/>
  </r>
  <r>
    <n v="1363"/>
    <s v="CA-2017-125199"/>
    <x v="15"/>
    <d v="2017-10-25T00:00:00"/>
    <s v="Standard Class"/>
    <s v="HM-14860"/>
    <s v="Harry Marie"/>
    <x v="1"/>
    <s v="United States"/>
    <x v="10"/>
    <s v="Pennsylvania"/>
    <n v="19120"/>
    <x v="3"/>
    <s v="TEC-PH-10001336"/>
    <x v="2"/>
    <x v="7"/>
    <s v="Digium D40 VoIP phone"/>
    <x v="1208"/>
    <n v="4"/>
    <n v="0.4"/>
    <n v="-56.755600000000001"/>
    <n v="10"/>
    <n v="4"/>
    <x v="3"/>
    <s v="Oct"/>
    <s v="2017-10"/>
  </r>
  <r>
    <n v="1364"/>
    <s v="US-2017-155425"/>
    <x v="468"/>
    <d v="2017-11-11T00:00:00"/>
    <s v="First Class"/>
    <s v="AB-10600"/>
    <s v="Ann Blume"/>
    <x v="1"/>
    <s v="United States"/>
    <x v="93"/>
    <s v="Arizona"/>
    <n v="85705"/>
    <x v="1"/>
    <s v="OFF-BI-10001036"/>
    <x v="1"/>
    <x v="8"/>
    <s v="Cardinal EasyOpen D-Ring Binders"/>
    <x v="1209"/>
    <n v="14"/>
    <n v="0.7"/>
    <n v="-25.591999999999999"/>
    <n v="11"/>
    <n v="4"/>
    <x v="3"/>
    <s v="Nov"/>
    <s v="2017-11"/>
  </r>
  <r>
    <n v="1365"/>
    <s v="US-2017-155425"/>
    <x v="468"/>
    <d v="2017-11-11T00:00:00"/>
    <s v="First Class"/>
    <s v="AB-10600"/>
    <s v="Ann Blume"/>
    <x v="1"/>
    <s v="United States"/>
    <x v="93"/>
    <s v="Arizona"/>
    <n v="85705"/>
    <x v="1"/>
    <s v="TEC-MA-10003183"/>
    <x v="2"/>
    <x v="15"/>
    <s v="DYMO CardScan Personal V9 Business Card Scanner"/>
    <x v="1210"/>
    <n v="2"/>
    <n v="0.7"/>
    <n v="-63.996000000000002"/>
    <n v="11"/>
    <n v="4"/>
    <x v="3"/>
    <s v="Nov"/>
    <s v="2017-11"/>
  </r>
  <r>
    <n v="1366"/>
    <s v="US-2017-155425"/>
    <x v="468"/>
    <d v="2017-11-11T00:00:00"/>
    <s v="First Class"/>
    <s v="AB-10600"/>
    <s v="Ann Blume"/>
    <x v="1"/>
    <s v="United States"/>
    <x v="93"/>
    <s v="Arizona"/>
    <n v="85705"/>
    <x v="1"/>
    <s v="TEC-AC-10001314"/>
    <x v="2"/>
    <x v="11"/>
    <s v="Case Logic 2.4GHz Wireless Keyboard"/>
    <x v="1211"/>
    <n v="6"/>
    <n v="0.2"/>
    <n v="-35.992800000000003"/>
    <n v="11"/>
    <n v="4"/>
    <x v="3"/>
    <s v="Nov"/>
    <s v="2017-11"/>
  </r>
  <r>
    <n v="1367"/>
    <s v="US-2017-155425"/>
    <x v="468"/>
    <d v="2017-11-11T00:00:00"/>
    <s v="First Class"/>
    <s v="AB-10600"/>
    <s v="Ann Blume"/>
    <x v="1"/>
    <s v="United States"/>
    <x v="93"/>
    <s v="Arizona"/>
    <n v="85705"/>
    <x v="1"/>
    <s v="TEC-PH-10002563"/>
    <x v="2"/>
    <x v="7"/>
    <s v="Adtran 1202752G1"/>
    <x v="1212"/>
    <n v="2"/>
    <n v="0.2"/>
    <n v="15.1188"/>
    <n v="11"/>
    <n v="4"/>
    <x v="3"/>
    <s v="Nov"/>
    <s v="2017-11"/>
  </r>
  <r>
    <n v="1368"/>
    <s v="US-2017-155425"/>
    <x v="468"/>
    <d v="2017-11-11T00:00:00"/>
    <s v="First Class"/>
    <s v="AB-10600"/>
    <s v="Ann Blume"/>
    <x v="1"/>
    <s v="United States"/>
    <x v="93"/>
    <s v="Arizona"/>
    <n v="85705"/>
    <x v="1"/>
    <s v="FUR-CH-10003312"/>
    <x v="0"/>
    <x v="1"/>
    <s v="Hon 2090 “Pillow Soft” Series Mid Back Swivel/Tilt Chairs"/>
    <x v="185"/>
    <n v="4"/>
    <n v="0.2"/>
    <n v="-146.1096"/>
    <n v="11"/>
    <n v="4"/>
    <x v="3"/>
    <s v="Nov"/>
    <s v="2017-11"/>
  </r>
  <r>
    <n v="1369"/>
    <s v="CA-2017-133249"/>
    <x v="141"/>
    <d v="2017-07-11T00:00:00"/>
    <s v="First Class"/>
    <s v="SZ-20035"/>
    <s v="Sam Zeldin"/>
    <x v="2"/>
    <s v="United States"/>
    <x v="211"/>
    <s v="California"/>
    <n v="90660"/>
    <x v="1"/>
    <s v="FUR-FU-10001588"/>
    <x v="0"/>
    <x v="5"/>
    <s v="Deflect-o SuperTray Unbreakable Stackable Tray, Letter, Black"/>
    <x v="1213"/>
    <n v="5"/>
    <n v="0"/>
    <n v="62.737000000000002"/>
    <n v="7"/>
    <n v="3"/>
    <x v="3"/>
    <s v="Jul"/>
    <s v="2017-07"/>
  </r>
  <r>
    <n v="1370"/>
    <s v="US-2015-103471"/>
    <x v="100"/>
    <d v="2015-12-28T00:00:00"/>
    <s v="Standard Class"/>
    <s v="JR-15670"/>
    <s v="Jim Radford"/>
    <x v="0"/>
    <s v="United States"/>
    <x v="77"/>
    <s v="Colorado"/>
    <n v="80906"/>
    <x v="1"/>
    <s v="FUR-BO-10002613"/>
    <x v="0"/>
    <x v="0"/>
    <s v="Atlantic Metals Mobile 4-Shelf Bookcases, Custom Colors"/>
    <x v="1214"/>
    <n v="7"/>
    <n v="0.7"/>
    <n v="-786.74400000000003"/>
    <n v="12"/>
    <n v="4"/>
    <x v="1"/>
    <s v="Dec"/>
    <s v="2015-12"/>
  </r>
  <r>
    <n v="1371"/>
    <s v="US-2015-103471"/>
    <x v="100"/>
    <d v="2015-12-28T00:00:00"/>
    <s v="Standard Class"/>
    <s v="JR-15670"/>
    <s v="Jim Radford"/>
    <x v="0"/>
    <s v="United States"/>
    <x v="77"/>
    <s v="Colorado"/>
    <n v="80906"/>
    <x v="1"/>
    <s v="OFF-AR-10003405"/>
    <x v="1"/>
    <x v="6"/>
    <s v="Dixon My First Ticonderoga Pencil, #2"/>
    <x v="1215"/>
    <n v="3"/>
    <n v="0.2"/>
    <n v="1.5794999999999999"/>
    <n v="12"/>
    <n v="4"/>
    <x v="1"/>
    <s v="Dec"/>
    <s v="2015-12"/>
  </r>
  <r>
    <n v="1372"/>
    <s v="CA-2017-136672"/>
    <x v="469"/>
    <d v="2017-03-12T00:00:00"/>
    <s v="Standard Class"/>
    <s v="MG-17890"/>
    <s v="Michael Granlund"/>
    <x v="2"/>
    <s v="United States"/>
    <x v="183"/>
    <s v="Maryland"/>
    <n v="20735"/>
    <x v="3"/>
    <s v="TEC-AC-10004510"/>
    <x v="2"/>
    <x v="11"/>
    <s v="Logitech Desktop MK120 Mouse and keyboard Combo"/>
    <x v="1216"/>
    <n v="3"/>
    <n v="0"/>
    <n v="4.9080000000000004"/>
    <n v="3"/>
    <n v="1"/>
    <x v="3"/>
    <s v="Mar"/>
    <s v="2017-03"/>
  </r>
  <r>
    <n v="1373"/>
    <s v="US-2014-157021"/>
    <x v="470"/>
    <d v="2014-04-06T00:00:00"/>
    <s v="Second Class"/>
    <s v="KM-16720"/>
    <s v="Kunst Miller"/>
    <x v="0"/>
    <s v="United States"/>
    <x v="132"/>
    <s v="California"/>
    <n v="94591"/>
    <x v="1"/>
    <s v="OFF-LA-10002312"/>
    <x v="1"/>
    <x v="2"/>
    <s v="Avery 490"/>
    <x v="458"/>
    <n v="2"/>
    <n v="0"/>
    <n v="14.8"/>
    <n v="4"/>
    <n v="2"/>
    <x v="2"/>
    <s v="Apr"/>
    <s v="2014-04"/>
  </r>
  <r>
    <n v="1374"/>
    <s v="US-2014-157021"/>
    <x v="470"/>
    <d v="2014-04-06T00:00:00"/>
    <s v="Second Class"/>
    <s v="KM-16720"/>
    <s v="Kunst Miller"/>
    <x v="0"/>
    <s v="United States"/>
    <x v="132"/>
    <s v="California"/>
    <n v="94591"/>
    <x v="1"/>
    <s v="OFF-BI-10000042"/>
    <x v="1"/>
    <x v="8"/>
    <s v="Pressboard Data Binder, Crimson, 12&quot; X 8 1/2&quot;"/>
    <x v="1217"/>
    <n v="4"/>
    <n v="0.2"/>
    <n v="5.5536000000000003"/>
    <n v="4"/>
    <n v="2"/>
    <x v="2"/>
    <s v="Apr"/>
    <s v="2014-04"/>
  </r>
  <r>
    <n v="1375"/>
    <s v="CA-2015-120362"/>
    <x v="471"/>
    <d v="2015-09-19T00:00:00"/>
    <s v="Standard Class"/>
    <s v="CA-12265"/>
    <s v="Christina Anderson"/>
    <x v="0"/>
    <s v="United States"/>
    <x v="212"/>
    <s v="Utah"/>
    <n v="84604"/>
    <x v="1"/>
    <s v="FUR-TA-10003008"/>
    <x v="0"/>
    <x v="3"/>
    <s v="Lesro Round Back Collection Coffee Table, End Table"/>
    <x v="1218"/>
    <n v="5"/>
    <n v="0"/>
    <n v="118.6575"/>
    <n v="9"/>
    <n v="3"/>
    <x v="1"/>
    <s v="Sep"/>
    <s v="2015-09"/>
  </r>
  <r>
    <n v="1376"/>
    <s v="CA-2014-126361"/>
    <x v="472"/>
    <d v="2014-08-09T00:00:00"/>
    <s v="Second Class"/>
    <s v="VD-21670"/>
    <s v="Valerie Dominguez"/>
    <x v="0"/>
    <s v="United States"/>
    <x v="213"/>
    <s v="Utah"/>
    <n v="84062"/>
    <x v="1"/>
    <s v="OFF-AP-10003590"/>
    <x v="1"/>
    <x v="9"/>
    <s v="Hoover WindTunnel Plus Canister Vacuum"/>
    <x v="1219"/>
    <n v="3"/>
    <n v="0"/>
    <n v="305.13"/>
    <n v="8"/>
    <n v="3"/>
    <x v="2"/>
    <s v="Aug"/>
    <s v="2014-08"/>
  </r>
  <r>
    <n v="1377"/>
    <s v="CA-2014-126361"/>
    <x v="472"/>
    <d v="2014-08-09T00:00:00"/>
    <s v="Second Class"/>
    <s v="VD-21670"/>
    <s v="Valerie Dominguez"/>
    <x v="0"/>
    <s v="United States"/>
    <x v="213"/>
    <s v="Utah"/>
    <n v="84062"/>
    <x v="1"/>
    <s v="OFF-PA-10000806"/>
    <x v="1"/>
    <x v="10"/>
    <s v="Xerox 1934"/>
    <x v="982"/>
    <n v="8"/>
    <n v="0"/>
    <n v="219.44159999999999"/>
    <n v="8"/>
    <n v="3"/>
    <x v="2"/>
    <s v="Aug"/>
    <s v="2014-08"/>
  </r>
  <r>
    <n v="1378"/>
    <s v="CA-2014-126361"/>
    <x v="472"/>
    <d v="2014-08-09T00:00:00"/>
    <s v="Second Class"/>
    <s v="VD-21670"/>
    <s v="Valerie Dominguez"/>
    <x v="0"/>
    <s v="United States"/>
    <x v="213"/>
    <s v="Utah"/>
    <n v="84062"/>
    <x v="1"/>
    <s v="OFF-AR-10000896"/>
    <x v="1"/>
    <x v="6"/>
    <s v="Newell 329"/>
    <x v="1220"/>
    <n v="5"/>
    <n v="0"/>
    <n v="4.2640000000000002"/>
    <n v="8"/>
    <n v="3"/>
    <x v="2"/>
    <s v="Aug"/>
    <s v="2014-08"/>
  </r>
  <r>
    <n v="1379"/>
    <s v="CA-2014-126361"/>
    <x v="472"/>
    <d v="2014-08-09T00:00:00"/>
    <s v="Second Class"/>
    <s v="VD-21670"/>
    <s v="Valerie Dominguez"/>
    <x v="0"/>
    <s v="United States"/>
    <x v="213"/>
    <s v="Utah"/>
    <n v="84062"/>
    <x v="1"/>
    <s v="TEC-PH-10002310"/>
    <x v="2"/>
    <x v="7"/>
    <s v="Panasonic KX T7731-B Digital phone"/>
    <x v="1221"/>
    <n v="5"/>
    <n v="0.2"/>
    <n v="34.996499999999997"/>
    <n v="8"/>
    <n v="3"/>
    <x v="2"/>
    <s v="Aug"/>
    <s v="2014-08"/>
  </r>
  <r>
    <n v="1380"/>
    <s v="CA-2014-126361"/>
    <x v="472"/>
    <d v="2014-08-09T00:00:00"/>
    <s v="Second Class"/>
    <s v="VD-21670"/>
    <s v="Valerie Dominguez"/>
    <x v="0"/>
    <s v="United States"/>
    <x v="213"/>
    <s v="Utah"/>
    <n v="84062"/>
    <x v="1"/>
    <s v="OFF-ST-10002289"/>
    <x v="1"/>
    <x v="4"/>
    <s v="Safco Wire Cube Shelving System, For Use as 4 or 5 14&quot; Cubes, Black"/>
    <x v="1222"/>
    <n v="5"/>
    <n v="0"/>
    <n v="7.9450000000000003"/>
    <n v="8"/>
    <n v="3"/>
    <x v="2"/>
    <s v="Aug"/>
    <s v="2014-08"/>
  </r>
  <r>
    <n v="1381"/>
    <s v="CA-2014-126361"/>
    <x v="472"/>
    <d v="2014-08-09T00:00:00"/>
    <s v="Second Class"/>
    <s v="VD-21670"/>
    <s v="Valerie Dominguez"/>
    <x v="0"/>
    <s v="United States"/>
    <x v="213"/>
    <s v="Utah"/>
    <n v="84062"/>
    <x v="1"/>
    <s v="OFF-BI-10002852"/>
    <x v="1"/>
    <x v="8"/>
    <s v="Ibico Standard Transparent Covers"/>
    <x v="1223"/>
    <n v="1"/>
    <n v="0.2"/>
    <n v="4.7792000000000003"/>
    <n v="8"/>
    <n v="3"/>
    <x v="2"/>
    <s v="Aug"/>
    <s v="2014-08"/>
  </r>
  <r>
    <n v="1382"/>
    <s v="US-2016-100566"/>
    <x v="323"/>
    <d v="2016-09-09T00:00:00"/>
    <s v="Standard Class"/>
    <s v="JK-16120"/>
    <s v="Julie Kriz"/>
    <x v="2"/>
    <s v="United States"/>
    <x v="34"/>
    <s v="Illinois"/>
    <n v="60505"/>
    <x v="2"/>
    <s v="FUR-FU-10003394"/>
    <x v="0"/>
    <x v="5"/>
    <s v="Tenex &quot;The Solids&quot; Textured Chair Mats"/>
    <x v="1224"/>
    <n v="3"/>
    <n v="0.6"/>
    <n v="-90.248400000000004"/>
    <n v="9"/>
    <n v="3"/>
    <x v="0"/>
    <s v="Sep"/>
    <s v="2016-09"/>
  </r>
  <r>
    <n v="1383"/>
    <s v="US-2016-108504"/>
    <x v="473"/>
    <d v="2016-02-05T00:00:00"/>
    <s v="Same Day"/>
    <s v="PP-18955"/>
    <s v="Paul Prost"/>
    <x v="2"/>
    <s v="United States"/>
    <x v="214"/>
    <s v="Georgia"/>
    <n v="30080"/>
    <x v="0"/>
    <s v="OFF-ST-10002344"/>
    <x v="1"/>
    <x v="4"/>
    <s v="Carina 42&quot;Hx23 3/4&quot;W Media Storage Unit"/>
    <x v="1225"/>
    <n v="1"/>
    <n v="0"/>
    <n v="1.6195999999999999"/>
    <n v="2"/>
    <n v="1"/>
    <x v="0"/>
    <s v="Feb"/>
    <s v="2016-02"/>
  </r>
  <r>
    <n v="1384"/>
    <s v="US-2016-108504"/>
    <x v="473"/>
    <d v="2016-02-05T00:00:00"/>
    <s v="Same Day"/>
    <s v="PP-18955"/>
    <s v="Paul Prost"/>
    <x v="2"/>
    <s v="United States"/>
    <x v="214"/>
    <s v="Georgia"/>
    <n v="30080"/>
    <x v="0"/>
    <s v="OFF-PA-10001289"/>
    <x v="1"/>
    <x v="10"/>
    <s v="White Computer Printout Paper by Universal"/>
    <x v="1226"/>
    <n v="9"/>
    <n v="0"/>
    <n v="170.9316"/>
    <n v="2"/>
    <n v="1"/>
    <x v="0"/>
    <s v="Feb"/>
    <s v="2016-02"/>
  </r>
  <r>
    <n v="1385"/>
    <s v="US-2016-108504"/>
    <x v="473"/>
    <d v="2016-02-05T00:00:00"/>
    <s v="Same Day"/>
    <s v="PP-18955"/>
    <s v="Paul Prost"/>
    <x v="2"/>
    <s v="United States"/>
    <x v="214"/>
    <s v="Georgia"/>
    <n v="30080"/>
    <x v="0"/>
    <s v="OFF-FA-10000053"/>
    <x v="1"/>
    <x v="13"/>
    <s v="Revere Boxed Rubber Bands by Revere"/>
    <x v="1227"/>
    <n v="5"/>
    <n v="0"/>
    <n v="0.189"/>
    <n v="2"/>
    <n v="1"/>
    <x v="0"/>
    <s v="Feb"/>
    <s v="2016-02"/>
  </r>
  <r>
    <n v="1386"/>
    <s v="US-2016-108504"/>
    <x v="473"/>
    <d v="2016-02-05T00:00:00"/>
    <s v="Same Day"/>
    <s v="PP-18955"/>
    <s v="Paul Prost"/>
    <x v="2"/>
    <s v="United States"/>
    <x v="214"/>
    <s v="Georgia"/>
    <n v="30080"/>
    <x v="0"/>
    <s v="FUR-FU-10004091"/>
    <x v="0"/>
    <x v="5"/>
    <s v="Eldon 200 Class Desk Accessories, Black"/>
    <x v="605"/>
    <n v="3"/>
    <n v="0"/>
    <n v="7.1592000000000002"/>
    <n v="2"/>
    <n v="1"/>
    <x v="0"/>
    <s v="Feb"/>
    <s v="2016-02"/>
  </r>
  <r>
    <n v="1387"/>
    <s v="US-2016-108504"/>
    <x v="473"/>
    <d v="2016-02-05T00:00:00"/>
    <s v="Same Day"/>
    <s v="PP-18955"/>
    <s v="Paul Prost"/>
    <x v="2"/>
    <s v="United States"/>
    <x v="214"/>
    <s v="Georgia"/>
    <n v="30080"/>
    <x v="0"/>
    <s v="FUR-BO-10004015"/>
    <x v="0"/>
    <x v="0"/>
    <s v="Bush Andora Bookcase, Maple/Graphite Gray Finish"/>
    <x v="1228"/>
    <n v="2"/>
    <n v="0"/>
    <n v="52.7956"/>
    <n v="2"/>
    <n v="1"/>
    <x v="0"/>
    <s v="Feb"/>
    <s v="2016-02"/>
  </r>
  <r>
    <n v="1388"/>
    <s v="US-2016-108504"/>
    <x v="473"/>
    <d v="2016-02-05T00:00:00"/>
    <s v="Same Day"/>
    <s v="PP-18955"/>
    <s v="Paul Prost"/>
    <x v="2"/>
    <s v="United States"/>
    <x v="214"/>
    <s v="Georgia"/>
    <n v="30080"/>
    <x v="0"/>
    <s v="OFF-EN-10003001"/>
    <x v="1"/>
    <x v="12"/>
    <s v="Ames Color-File Green Diamond Border X-ray Mailers"/>
    <x v="1229"/>
    <n v="2"/>
    <n v="0"/>
    <n v="78.941199999999995"/>
    <n v="2"/>
    <n v="1"/>
    <x v="0"/>
    <s v="Feb"/>
    <s v="2016-02"/>
  </r>
  <r>
    <n v="1389"/>
    <s v="US-2016-108504"/>
    <x v="473"/>
    <d v="2016-02-05T00:00:00"/>
    <s v="Same Day"/>
    <s v="PP-18955"/>
    <s v="Paul Prost"/>
    <x v="2"/>
    <s v="United States"/>
    <x v="214"/>
    <s v="Georgia"/>
    <n v="30080"/>
    <x v="0"/>
    <s v="TEC-PH-10000215"/>
    <x v="2"/>
    <x v="7"/>
    <s v="Plantronics Cordless Phone Headset with In-line Volume - M214C"/>
    <x v="1230"/>
    <n v="3"/>
    <n v="0"/>
    <n v="28.3095"/>
    <n v="2"/>
    <n v="1"/>
    <x v="0"/>
    <s v="Feb"/>
    <s v="2016-02"/>
  </r>
  <r>
    <n v="1390"/>
    <s v="US-2016-108504"/>
    <x v="473"/>
    <d v="2016-02-05T00:00:00"/>
    <s v="Same Day"/>
    <s v="PP-18955"/>
    <s v="Paul Prost"/>
    <x v="2"/>
    <s v="United States"/>
    <x v="214"/>
    <s v="Georgia"/>
    <n v="30080"/>
    <x v="0"/>
    <s v="TEC-PH-10003645"/>
    <x v="2"/>
    <x v="7"/>
    <s v="Aastra 57i VoIP phone"/>
    <x v="1231"/>
    <n v="3"/>
    <n v="0"/>
    <n v="126.0558"/>
    <n v="2"/>
    <n v="1"/>
    <x v="0"/>
    <s v="Feb"/>
    <s v="2016-02"/>
  </r>
  <r>
    <n v="1391"/>
    <s v="US-2016-108504"/>
    <x v="473"/>
    <d v="2016-02-05T00:00:00"/>
    <s v="Same Day"/>
    <s v="PP-18955"/>
    <s v="Paul Prost"/>
    <x v="2"/>
    <s v="United States"/>
    <x v="214"/>
    <s v="Georgia"/>
    <n v="30080"/>
    <x v="0"/>
    <s v="OFF-PA-10000357"/>
    <x v="1"/>
    <x v="10"/>
    <s v="White Dual Perf Computer Printout Paper, 2700 Sheets, 1 Part, Heavyweight, 20 lbs., 14 7/8 x 11"/>
    <x v="1232"/>
    <n v="3"/>
    <n v="0"/>
    <n v="60.255299999999998"/>
    <n v="2"/>
    <n v="1"/>
    <x v="0"/>
    <s v="Feb"/>
    <s v="2016-02"/>
  </r>
  <r>
    <n v="1392"/>
    <s v="US-2016-108504"/>
    <x v="473"/>
    <d v="2016-02-05T00:00:00"/>
    <s v="Same Day"/>
    <s v="PP-18955"/>
    <s v="Paul Prost"/>
    <x v="2"/>
    <s v="United States"/>
    <x v="214"/>
    <s v="Georgia"/>
    <n v="30080"/>
    <x v="0"/>
    <s v="OFF-ST-10004804"/>
    <x v="1"/>
    <x v="4"/>
    <s v="Belkin 19&quot; Vented Equipment Shelf, Black"/>
    <x v="1233"/>
    <n v="3"/>
    <n v="0"/>
    <n v="1.5444"/>
    <n v="2"/>
    <n v="1"/>
    <x v="0"/>
    <s v="Feb"/>
    <s v="2016-02"/>
  </r>
  <r>
    <n v="1393"/>
    <s v="US-2016-108504"/>
    <x v="473"/>
    <d v="2016-02-05T00:00:00"/>
    <s v="Same Day"/>
    <s v="PP-18955"/>
    <s v="Paul Prost"/>
    <x v="2"/>
    <s v="United States"/>
    <x v="214"/>
    <s v="Georgia"/>
    <n v="30080"/>
    <x v="0"/>
    <s v="OFF-PA-10003892"/>
    <x v="1"/>
    <x v="10"/>
    <s v="Xerox 1943"/>
    <x v="1234"/>
    <n v="7"/>
    <n v="0"/>
    <n v="160.91390000000001"/>
    <n v="2"/>
    <n v="1"/>
    <x v="0"/>
    <s v="Feb"/>
    <s v="2016-02"/>
  </r>
  <r>
    <n v="1394"/>
    <s v="CA-2017-124828"/>
    <x v="445"/>
    <d v="2017-07-04T00:00:00"/>
    <s v="First Class"/>
    <s v="YS-21880"/>
    <s v="Yana Sorensen"/>
    <x v="1"/>
    <s v="United States"/>
    <x v="140"/>
    <s v="North Carolina"/>
    <n v="27217"/>
    <x v="0"/>
    <s v="OFF-AR-10003514"/>
    <x v="1"/>
    <x v="6"/>
    <s v="4009 Highlighters by Sanford"/>
    <x v="1235"/>
    <n v="3"/>
    <n v="0.2"/>
    <n v="1.5522"/>
    <n v="7"/>
    <n v="3"/>
    <x v="3"/>
    <s v="Jul"/>
    <s v="2017-07"/>
  </r>
  <r>
    <n v="1395"/>
    <s v="US-2017-117247"/>
    <x v="449"/>
    <d v="2017-10-14T00:00:00"/>
    <s v="Standard Class"/>
    <s v="CK-12760"/>
    <s v="Cyma Kinney"/>
    <x v="1"/>
    <s v="United States"/>
    <x v="34"/>
    <s v="Illinois"/>
    <n v="60505"/>
    <x v="2"/>
    <s v="FUR-TA-10002958"/>
    <x v="0"/>
    <x v="3"/>
    <s v="Bevis Oval Conference Table, Walnut"/>
    <x v="1236"/>
    <n v="5"/>
    <n v="0.5"/>
    <n v="-430.61700000000002"/>
    <n v="10"/>
    <n v="4"/>
    <x v="3"/>
    <s v="Oct"/>
    <s v="2017-10"/>
  </r>
  <r>
    <n v="1396"/>
    <s v="US-2017-117247"/>
    <x v="449"/>
    <d v="2017-10-14T00:00:00"/>
    <s v="Standard Class"/>
    <s v="CK-12760"/>
    <s v="Cyma Kinney"/>
    <x v="1"/>
    <s v="United States"/>
    <x v="34"/>
    <s v="Illinois"/>
    <n v="60505"/>
    <x v="2"/>
    <s v="FUR-TA-10001676"/>
    <x v="0"/>
    <x v="3"/>
    <s v="Hon 61000 Series Interactive Training Tables"/>
    <x v="1237"/>
    <n v="3"/>
    <n v="0.5"/>
    <n v="-42.652799999999999"/>
    <n v="10"/>
    <n v="4"/>
    <x v="3"/>
    <s v="Oct"/>
    <s v="2017-10"/>
  </r>
  <r>
    <n v="1397"/>
    <s v="CA-2016-124485"/>
    <x v="390"/>
    <d v="2016-11-26T00:00:00"/>
    <s v="First Class"/>
    <s v="NC-18340"/>
    <s v="Nat Carroll"/>
    <x v="0"/>
    <s v="United States"/>
    <x v="20"/>
    <s v="New York"/>
    <n v="10035"/>
    <x v="3"/>
    <s v="OFF-BI-10000822"/>
    <x v="1"/>
    <x v="8"/>
    <s v="Acco PRESSTEX Data Binder with Storage Hooks, Light Blue, 9 1/2&quot; X 11&quot;"/>
    <x v="1238"/>
    <n v="4"/>
    <n v="0.2"/>
    <n v="6.0255999999999998"/>
    <n v="11"/>
    <n v="4"/>
    <x v="0"/>
    <s v="Nov"/>
    <s v="2016-11"/>
  </r>
  <r>
    <n v="1398"/>
    <s v="CA-2016-124485"/>
    <x v="390"/>
    <d v="2016-11-26T00:00:00"/>
    <s v="First Class"/>
    <s v="NC-18340"/>
    <s v="Nat Carroll"/>
    <x v="0"/>
    <s v="United States"/>
    <x v="20"/>
    <s v="New York"/>
    <n v="10035"/>
    <x v="3"/>
    <s v="OFF-PA-10004971"/>
    <x v="1"/>
    <x v="10"/>
    <s v="Xerox 196"/>
    <x v="1049"/>
    <n v="2"/>
    <n v="0"/>
    <n v="5.6643999999999997"/>
    <n v="11"/>
    <n v="4"/>
    <x v="0"/>
    <s v="Nov"/>
    <s v="2016-11"/>
  </r>
  <r>
    <n v="1399"/>
    <s v="CA-2016-124485"/>
    <x v="390"/>
    <d v="2016-11-26T00:00:00"/>
    <s v="First Class"/>
    <s v="NC-18340"/>
    <s v="Nat Carroll"/>
    <x v="0"/>
    <s v="United States"/>
    <x v="20"/>
    <s v="New York"/>
    <n v="10035"/>
    <x v="3"/>
    <s v="TEC-AC-10002323"/>
    <x v="2"/>
    <x v="11"/>
    <s v="SanDisk Ultra 32 GB MicroSDHC Class 10 Memory Card"/>
    <x v="1239"/>
    <n v="4"/>
    <n v="0"/>
    <n v="11.492000000000001"/>
    <n v="11"/>
    <n v="4"/>
    <x v="0"/>
    <s v="Nov"/>
    <s v="2016-11"/>
  </r>
  <r>
    <n v="1400"/>
    <s v="CA-2016-124485"/>
    <x v="390"/>
    <d v="2016-11-26T00:00:00"/>
    <s v="First Class"/>
    <s v="NC-18340"/>
    <s v="Nat Carroll"/>
    <x v="0"/>
    <s v="United States"/>
    <x v="20"/>
    <s v="New York"/>
    <n v="10035"/>
    <x v="3"/>
    <s v="OFF-PA-10004888"/>
    <x v="1"/>
    <x v="10"/>
    <s v="Xerox 217"/>
    <x v="90"/>
    <n v="1"/>
    <n v="0"/>
    <n v="3.1103999999999998"/>
    <n v="11"/>
    <n v="4"/>
    <x v="0"/>
    <s v="Nov"/>
    <s v="2016-11"/>
  </r>
  <r>
    <n v="1401"/>
    <s v="CA-2016-159212"/>
    <x v="474"/>
    <d v="2016-11-05T00:00:00"/>
    <s v="Standard Class"/>
    <s v="KM-16375"/>
    <s v="Katherine Murray"/>
    <x v="2"/>
    <s v="United States"/>
    <x v="127"/>
    <s v="Virginia"/>
    <n v="24153"/>
    <x v="0"/>
    <s v="TEC-PH-10003988"/>
    <x v="2"/>
    <x v="7"/>
    <s v="LF Elite 3D Dazzle Designer Hard Case Cover, Lf Stylus Pen and Wiper For Apple Iphone 5c Mini Lite"/>
    <x v="48"/>
    <n v="2"/>
    <n v="0"/>
    <n v="6.1040000000000001"/>
    <n v="11"/>
    <n v="4"/>
    <x v="0"/>
    <s v="Nov"/>
    <s v="2016-11"/>
  </r>
  <r>
    <n v="1402"/>
    <s v="CA-2016-159212"/>
    <x v="474"/>
    <d v="2016-11-05T00:00:00"/>
    <s v="Standard Class"/>
    <s v="KM-16375"/>
    <s v="Katherine Murray"/>
    <x v="2"/>
    <s v="United States"/>
    <x v="127"/>
    <s v="Virginia"/>
    <n v="24153"/>
    <x v="0"/>
    <s v="OFF-EN-10002230"/>
    <x v="1"/>
    <x v="12"/>
    <s v="Airmail Envelopes"/>
    <x v="1240"/>
    <n v="3"/>
    <n v="0"/>
    <n v="118.3413"/>
    <n v="11"/>
    <n v="4"/>
    <x v="0"/>
    <s v="Nov"/>
    <s v="2016-11"/>
  </r>
  <r>
    <n v="1403"/>
    <s v="US-2016-161396"/>
    <x v="475"/>
    <d v="2016-04-25T00:00:00"/>
    <s v="Standard Class"/>
    <s v="GM-14455"/>
    <s v="Gary Mitchum"/>
    <x v="2"/>
    <s v="United States"/>
    <x v="38"/>
    <s v="Ohio"/>
    <n v="43229"/>
    <x v="3"/>
    <s v="FUR-TA-10002622"/>
    <x v="0"/>
    <x v="3"/>
    <s v="Bush Andora Conference Table, Maple/Graphite Gray Finish"/>
    <x v="1241"/>
    <n v="2"/>
    <n v="0.4"/>
    <n v="-58.133200000000002"/>
    <n v="4"/>
    <n v="2"/>
    <x v="0"/>
    <s v="Apr"/>
    <s v="2016-04"/>
  </r>
  <r>
    <n v="1404"/>
    <s v="US-2016-161396"/>
    <x v="475"/>
    <d v="2016-04-25T00:00:00"/>
    <s v="Standard Class"/>
    <s v="GM-14455"/>
    <s v="Gary Mitchum"/>
    <x v="2"/>
    <s v="United States"/>
    <x v="38"/>
    <s v="Ohio"/>
    <n v="43229"/>
    <x v="3"/>
    <s v="OFF-PA-10000418"/>
    <x v="1"/>
    <x v="10"/>
    <s v="Xerox 189"/>
    <x v="1242"/>
    <n v="5"/>
    <n v="0.2"/>
    <n v="146.79"/>
    <n v="4"/>
    <n v="2"/>
    <x v="0"/>
    <s v="Apr"/>
    <s v="2016-04"/>
  </r>
  <r>
    <n v="1405"/>
    <s v="US-2014-118486"/>
    <x v="322"/>
    <d v="2014-04-08T00:00:00"/>
    <s v="First Class"/>
    <s v="SD-20485"/>
    <s v="Shirley Daniels"/>
    <x v="2"/>
    <s v="United States"/>
    <x v="10"/>
    <s v="Pennsylvania"/>
    <n v="19143"/>
    <x v="3"/>
    <s v="OFF-SU-10004498"/>
    <x v="1"/>
    <x v="14"/>
    <s v="Martin-Yale Premier Letter Opener"/>
    <x v="1243"/>
    <n v="1"/>
    <n v="0.2"/>
    <n v="-2.1896"/>
    <n v="4"/>
    <n v="2"/>
    <x v="2"/>
    <s v="Apr"/>
    <s v="2014-04"/>
  </r>
  <r>
    <n v="1406"/>
    <s v="US-2014-118486"/>
    <x v="322"/>
    <d v="2014-04-08T00:00:00"/>
    <s v="First Class"/>
    <s v="SD-20485"/>
    <s v="Shirley Daniels"/>
    <x v="2"/>
    <s v="United States"/>
    <x v="10"/>
    <s v="Pennsylvania"/>
    <n v="19143"/>
    <x v="3"/>
    <s v="FUR-TA-10001039"/>
    <x v="0"/>
    <x v="3"/>
    <s v="KI Adjustable-Height Table"/>
    <x v="1244"/>
    <n v="3"/>
    <n v="0.4"/>
    <n v="-36.111600000000003"/>
    <n v="4"/>
    <n v="2"/>
    <x v="2"/>
    <s v="Apr"/>
    <s v="2014-04"/>
  </r>
  <r>
    <n v="1407"/>
    <s v="US-2014-118486"/>
    <x v="322"/>
    <d v="2014-04-08T00:00:00"/>
    <s v="First Class"/>
    <s v="SD-20485"/>
    <s v="Shirley Daniels"/>
    <x v="2"/>
    <s v="United States"/>
    <x v="10"/>
    <s v="Pennsylvania"/>
    <n v="19143"/>
    <x v="3"/>
    <s v="TEC-AC-10004659"/>
    <x v="2"/>
    <x v="11"/>
    <s v="Imation Secure+ Hardware Encrypted USB 2.0 Flash Drive; 16GB"/>
    <x v="1245"/>
    <n v="2"/>
    <n v="0.2"/>
    <n v="21.896999999999998"/>
    <n v="4"/>
    <n v="2"/>
    <x v="2"/>
    <s v="Apr"/>
    <s v="2014-04"/>
  </r>
  <r>
    <n v="1408"/>
    <s v="CA-2016-130407"/>
    <x v="476"/>
    <d v="2016-09-06T00:00:00"/>
    <s v="Standard Class"/>
    <s v="KD-16270"/>
    <s v="Karen Daniels"/>
    <x v="0"/>
    <s v="United States"/>
    <x v="20"/>
    <s v="New York"/>
    <n v="10024"/>
    <x v="3"/>
    <s v="OFF-AR-10002240"/>
    <x v="1"/>
    <x v="6"/>
    <s v="Panasonic KP-150 Electric Pencil Sharpener"/>
    <x v="1246"/>
    <n v="2"/>
    <n v="0"/>
    <n v="19.6248"/>
    <n v="9"/>
    <n v="3"/>
    <x v="0"/>
    <s v="Sep"/>
    <s v="2016-09"/>
  </r>
  <r>
    <n v="1409"/>
    <s v="CA-2016-130407"/>
    <x v="476"/>
    <d v="2016-09-06T00:00:00"/>
    <s v="Standard Class"/>
    <s v="KD-16270"/>
    <s v="Karen Daniels"/>
    <x v="0"/>
    <s v="United States"/>
    <x v="20"/>
    <s v="New York"/>
    <n v="10024"/>
    <x v="3"/>
    <s v="FUR-FU-10001967"/>
    <x v="0"/>
    <x v="5"/>
    <s v="Telescoping Adjustable Floor Lamp"/>
    <x v="369"/>
    <n v="2"/>
    <n v="0"/>
    <n v="9.9949999999999992"/>
    <n v="9"/>
    <n v="3"/>
    <x v="0"/>
    <s v="Sep"/>
    <s v="2016-09"/>
  </r>
  <r>
    <n v="1410"/>
    <s v="US-2016-122245"/>
    <x v="477"/>
    <d v="2016-09-30T00:00:00"/>
    <s v="Standard Class"/>
    <s v="AB-10105"/>
    <s v="Adrian Barton"/>
    <x v="0"/>
    <s v="United States"/>
    <x v="42"/>
    <s v="Arizona"/>
    <n v="85023"/>
    <x v="1"/>
    <s v="FUR-TA-10002356"/>
    <x v="0"/>
    <x v="3"/>
    <s v="Bevis Boat-Shaped Conference Table"/>
    <x v="859"/>
    <n v="3"/>
    <n v="0.5"/>
    <n v="-204.44579999999999"/>
    <n v="9"/>
    <n v="3"/>
    <x v="0"/>
    <s v="Sep"/>
    <s v="2016-09"/>
  </r>
  <r>
    <n v="1411"/>
    <s v="CA-2017-105144"/>
    <x v="259"/>
    <d v="2017-11-11T00:00:00"/>
    <s v="Standard Class"/>
    <s v="SZ-20035"/>
    <s v="Sam Zeldin"/>
    <x v="2"/>
    <s v="United States"/>
    <x v="55"/>
    <s v="Texas"/>
    <n v="75051"/>
    <x v="2"/>
    <s v="OFF-LA-10003923"/>
    <x v="1"/>
    <x v="2"/>
    <s v="Alphabetical Labels for Top Tab Filing"/>
    <x v="208"/>
    <n v="2"/>
    <n v="0.2"/>
    <n v="8.8800000000000008"/>
    <n v="11"/>
    <n v="4"/>
    <x v="3"/>
    <s v="Nov"/>
    <s v="2017-11"/>
  </r>
  <r>
    <n v="1412"/>
    <s v="CA-2016-136329"/>
    <x v="478"/>
    <d v="2016-07-13T00:00:00"/>
    <s v="Standard Class"/>
    <s v="JD-15895"/>
    <s v="Jonathan Doherty"/>
    <x v="1"/>
    <s v="United States"/>
    <x v="20"/>
    <s v="New York"/>
    <n v="10035"/>
    <x v="3"/>
    <s v="FUR-CH-10002335"/>
    <x v="0"/>
    <x v="1"/>
    <s v="Hon GuestStacker Chair"/>
    <x v="1247"/>
    <n v="2"/>
    <n v="0.1"/>
    <n v="72.534400000000005"/>
    <n v="7"/>
    <n v="3"/>
    <x v="0"/>
    <s v="Jul"/>
    <s v="2016-07"/>
  </r>
  <r>
    <n v="1413"/>
    <s v="CA-2016-136329"/>
    <x v="478"/>
    <d v="2016-07-13T00:00:00"/>
    <s v="Standard Class"/>
    <s v="JD-15895"/>
    <s v="Jonathan Doherty"/>
    <x v="1"/>
    <s v="United States"/>
    <x v="20"/>
    <s v="New York"/>
    <n v="10035"/>
    <x v="3"/>
    <s v="FUR-FU-10000723"/>
    <x v="0"/>
    <x v="5"/>
    <s v="Deflect-o EconoMat Studded, No Bevel Mat for Low Pile Carpeting"/>
    <x v="1248"/>
    <n v="4"/>
    <n v="0"/>
    <n v="14.8752"/>
    <n v="7"/>
    <n v="3"/>
    <x v="0"/>
    <s v="Jul"/>
    <s v="2016-07"/>
  </r>
  <r>
    <n v="1414"/>
    <s v="CA-2014-146640"/>
    <x v="479"/>
    <d v="2014-07-05T00:00:00"/>
    <s v="Standard Class"/>
    <s v="HA-14905"/>
    <s v="Helen Abelman"/>
    <x v="0"/>
    <s v="United States"/>
    <x v="20"/>
    <s v="New York"/>
    <n v="10024"/>
    <x v="3"/>
    <s v="OFF-BI-10002867"/>
    <x v="1"/>
    <x v="8"/>
    <s v="GBC Recycled Regency Composition Covers"/>
    <x v="1249"/>
    <n v="7"/>
    <n v="0.2"/>
    <n v="108.7996"/>
    <n v="6"/>
    <n v="2"/>
    <x v="2"/>
    <s v="Jun"/>
    <s v="2014-06"/>
  </r>
  <r>
    <n v="1415"/>
    <s v="CA-2017-115994"/>
    <x v="480"/>
    <d v="2017-01-31T00:00:00"/>
    <s v="Second Class"/>
    <s v="BT-11305"/>
    <s v="Beth Thompson"/>
    <x v="2"/>
    <s v="United States"/>
    <x v="116"/>
    <s v="California"/>
    <n v="92627"/>
    <x v="1"/>
    <s v="TEC-AC-10000580"/>
    <x v="2"/>
    <x v="11"/>
    <s v="Logitech G13 Programmable Gameboard with LCD Display"/>
    <x v="758"/>
    <n v="3"/>
    <n v="0"/>
    <n v="26.396699999999999"/>
    <n v="1"/>
    <n v="1"/>
    <x v="3"/>
    <s v="Jan"/>
    <s v="2017-01"/>
  </r>
  <r>
    <n v="1416"/>
    <s v="CA-2017-115994"/>
    <x v="480"/>
    <d v="2017-01-31T00:00:00"/>
    <s v="Second Class"/>
    <s v="BT-11305"/>
    <s v="Beth Thompson"/>
    <x v="2"/>
    <s v="United States"/>
    <x v="116"/>
    <s v="California"/>
    <n v="92627"/>
    <x v="1"/>
    <s v="FUR-FU-10003976"/>
    <x v="0"/>
    <x v="5"/>
    <s v="DAX Executive Solid Wood Document Frame, Desktop or Hang, Mahogany, 5 x 7"/>
    <x v="1250"/>
    <n v="3"/>
    <n v="0"/>
    <n v="12.8316"/>
    <n v="1"/>
    <n v="1"/>
    <x v="3"/>
    <s v="Jan"/>
    <s v="2017-01"/>
  </r>
  <r>
    <n v="1417"/>
    <s v="CA-2015-126697"/>
    <x v="481"/>
    <d v="2015-09-24T00:00:00"/>
    <s v="First Class"/>
    <s v="SV-20815"/>
    <s v="Stuart Van"/>
    <x v="1"/>
    <s v="United States"/>
    <x v="12"/>
    <s v="Texas"/>
    <n v="77041"/>
    <x v="2"/>
    <s v="TEC-PH-10002922"/>
    <x v="2"/>
    <x v="7"/>
    <s v="ShoreTel ShorePhone IP 230 VoIP phone"/>
    <x v="1251"/>
    <n v="7"/>
    <n v="0.2"/>
    <n v="118.29300000000001"/>
    <n v="9"/>
    <n v="3"/>
    <x v="1"/>
    <s v="Sep"/>
    <s v="2015-09"/>
  </r>
  <r>
    <n v="1418"/>
    <s v="CA-2015-126697"/>
    <x v="481"/>
    <d v="2015-09-24T00:00:00"/>
    <s v="First Class"/>
    <s v="SV-20815"/>
    <s v="Stuart Van"/>
    <x v="1"/>
    <s v="United States"/>
    <x v="12"/>
    <s v="Texas"/>
    <n v="77041"/>
    <x v="2"/>
    <s v="TEC-AC-10004353"/>
    <x v="2"/>
    <x v="11"/>
    <s v="Hypercom P1300 Pinpad"/>
    <x v="1252"/>
    <n v="3"/>
    <n v="0.2"/>
    <n v="32.130000000000003"/>
    <n v="9"/>
    <n v="3"/>
    <x v="1"/>
    <s v="Sep"/>
    <s v="2015-09"/>
  </r>
  <r>
    <n v="1419"/>
    <s v="CA-2015-126697"/>
    <x v="481"/>
    <d v="2015-09-24T00:00:00"/>
    <s v="First Class"/>
    <s v="SV-20815"/>
    <s v="Stuart Van"/>
    <x v="1"/>
    <s v="United States"/>
    <x v="12"/>
    <s v="Texas"/>
    <n v="77041"/>
    <x v="2"/>
    <s v="FUR-FU-10001706"/>
    <x v="0"/>
    <x v="5"/>
    <s v="Longer-Life Soft White Bulbs"/>
    <x v="1253"/>
    <n v="4"/>
    <n v="0.6"/>
    <n v="-1.4783999999999999"/>
    <n v="9"/>
    <n v="3"/>
    <x v="1"/>
    <s v="Sep"/>
    <s v="2015-09"/>
  </r>
  <r>
    <n v="1420"/>
    <s v="CA-2015-124800"/>
    <x v="120"/>
    <d v="2015-09-30T00:00:00"/>
    <s v="Standard Class"/>
    <s v="RW-19540"/>
    <s v="Rick Wilson"/>
    <x v="1"/>
    <s v="United States"/>
    <x v="123"/>
    <s v="Arizona"/>
    <n v="85204"/>
    <x v="1"/>
    <s v="OFF-PA-10000501"/>
    <x v="1"/>
    <x v="10"/>
    <s v="Petty Cash Envelope"/>
    <x v="1254"/>
    <n v="4"/>
    <n v="0.2"/>
    <n v="31.273599999999998"/>
    <n v="9"/>
    <n v="3"/>
    <x v="1"/>
    <s v="Sep"/>
    <s v="2015-09"/>
  </r>
  <r>
    <n v="1421"/>
    <s v="CA-2015-124800"/>
    <x v="120"/>
    <d v="2015-09-30T00:00:00"/>
    <s v="Standard Class"/>
    <s v="RW-19540"/>
    <s v="Rick Wilson"/>
    <x v="1"/>
    <s v="United States"/>
    <x v="123"/>
    <s v="Arizona"/>
    <n v="85204"/>
    <x v="1"/>
    <s v="OFF-BI-10000778"/>
    <x v="1"/>
    <x v="8"/>
    <s v="GBC VeloBinder Electric Binding Machine"/>
    <x v="1255"/>
    <n v="2"/>
    <n v="0.7"/>
    <n v="-48.392000000000003"/>
    <n v="9"/>
    <n v="3"/>
    <x v="1"/>
    <s v="Sep"/>
    <s v="2015-09"/>
  </r>
  <r>
    <n v="1422"/>
    <s v="CA-2015-124800"/>
    <x v="120"/>
    <d v="2015-09-30T00:00:00"/>
    <s v="Standard Class"/>
    <s v="RW-19540"/>
    <s v="Rick Wilson"/>
    <x v="1"/>
    <s v="United States"/>
    <x v="123"/>
    <s v="Arizona"/>
    <n v="85204"/>
    <x v="1"/>
    <s v="OFF-AP-10004980"/>
    <x v="1"/>
    <x v="9"/>
    <s v="3M Replacement Filter for Office Air Cleaner for 20' x 33' Room"/>
    <x v="1256"/>
    <n v="2"/>
    <n v="0.2"/>
    <n v="14.409599999999999"/>
    <n v="9"/>
    <n v="3"/>
    <x v="1"/>
    <s v="Sep"/>
    <s v="2015-09"/>
  </r>
  <r>
    <n v="1423"/>
    <s v="CA-2015-124800"/>
    <x v="120"/>
    <d v="2015-09-30T00:00:00"/>
    <s v="Standard Class"/>
    <s v="RW-19540"/>
    <s v="Rick Wilson"/>
    <x v="1"/>
    <s v="United States"/>
    <x v="123"/>
    <s v="Arizona"/>
    <n v="85204"/>
    <x v="1"/>
    <s v="OFF-BI-10003984"/>
    <x v="1"/>
    <x v="8"/>
    <s v="Lock-Up Easel 'Spel-Binder'"/>
    <x v="1257"/>
    <n v="9"/>
    <n v="0.7"/>
    <n v="-59.057099999999998"/>
    <n v="9"/>
    <n v="3"/>
    <x v="1"/>
    <s v="Sep"/>
    <s v="2015-09"/>
  </r>
  <r>
    <n v="1424"/>
    <s v="CA-2015-124800"/>
    <x v="120"/>
    <d v="2015-09-30T00:00:00"/>
    <s v="Standard Class"/>
    <s v="RW-19540"/>
    <s v="Rick Wilson"/>
    <x v="1"/>
    <s v="United States"/>
    <x v="123"/>
    <s v="Arizona"/>
    <n v="85204"/>
    <x v="1"/>
    <s v="OFF-ST-10000798"/>
    <x v="1"/>
    <x v="4"/>
    <s v="2300 Heavy-Duty Transfer File Systems by Perma"/>
    <x v="1258"/>
    <n v="6"/>
    <n v="0.2"/>
    <n v="-1.4987999999999999"/>
    <n v="9"/>
    <n v="3"/>
    <x v="1"/>
    <s v="Sep"/>
    <s v="2015-09"/>
  </r>
  <r>
    <n v="1425"/>
    <s v="CA-2015-124800"/>
    <x v="120"/>
    <d v="2015-09-30T00:00:00"/>
    <s v="Standard Class"/>
    <s v="RW-19540"/>
    <s v="Rick Wilson"/>
    <x v="1"/>
    <s v="United States"/>
    <x v="123"/>
    <s v="Arizona"/>
    <n v="85204"/>
    <x v="1"/>
    <s v="TEC-PH-10001750"/>
    <x v="2"/>
    <x v="7"/>
    <s v="Samsung Rugby III"/>
    <x v="1259"/>
    <n v="5"/>
    <n v="0.2"/>
    <n v="23.096499999999999"/>
    <n v="9"/>
    <n v="3"/>
    <x v="1"/>
    <s v="Sep"/>
    <s v="2015-09"/>
  </r>
  <r>
    <n v="1426"/>
    <s v="CA-2015-124800"/>
    <x v="120"/>
    <d v="2015-09-30T00:00:00"/>
    <s v="Standard Class"/>
    <s v="RW-19540"/>
    <s v="Rick Wilson"/>
    <x v="1"/>
    <s v="United States"/>
    <x v="123"/>
    <s v="Arizona"/>
    <n v="85204"/>
    <x v="1"/>
    <s v="OFF-ST-10002743"/>
    <x v="1"/>
    <x v="4"/>
    <s v="SAFCO Boltless Steel Shelving"/>
    <x v="1260"/>
    <n v="4"/>
    <n v="0.2"/>
    <n v="-86.366399999999999"/>
    <n v="9"/>
    <n v="3"/>
    <x v="1"/>
    <s v="Sep"/>
    <s v="2015-09"/>
  </r>
  <r>
    <n v="1427"/>
    <s v="US-2015-164448"/>
    <x v="89"/>
    <d v="2015-11-04T00:00:00"/>
    <s v="Second Class"/>
    <s v="DK-12835"/>
    <s v="Damala Kotsonis"/>
    <x v="1"/>
    <s v="United States"/>
    <x v="162"/>
    <s v="California"/>
    <n v="93905"/>
    <x v="1"/>
    <s v="OFF-BI-10002949"/>
    <x v="1"/>
    <x v="8"/>
    <s v="Prestige Round Ring Binders"/>
    <x v="1261"/>
    <n v="2"/>
    <n v="0.2"/>
    <n v="3.2831999999999999"/>
    <n v="10"/>
    <n v="4"/>
    <x v="1"/>
    <s v="Oct"/>
    <s v="2015-10"/>
  </r>
  <r>
    <n v="1428"/>
    <s v="US-2015-164448"/>
    <x v="89"/>
    <d v="2015-11-04T00:00:00"/>
    <s v="Second Class"/>
    <s v="DK-12835"/>
    <s v="Damala Kotsonis"/>
    <x v="1"/>
    <s v="United States"/>
    <x v="162"/>
    <s v="California"/>
    <n v="93905"/>
    <x v="1"/>
    <s v="OFF-EN-10002600"/>
    <x v="1"/>
    <x v="12"/>
    <s v="Redi-Strip #10 Envelopes, 4 1/8 x 9 1/2"/>
    <x v="1262"/>
    <n v="5"/>
    <n v="0"/>
    <n v="7.08"/>
    <n v="10"/>
    <n v="4"/>
    <x v="1"/>
    <s v="Oct"/>
    <s v="2015-10"/>
  </r>
  <r>
    <n v="1429"/>
    <s v="US-2015-164448"/>
    <x v="89"/>
    <d v="2015-11-04T00:00:00"/>
    <s v="Second Class"/>
    <s v="DK-12835"/>
    <s v="Damala Kotsonis"/>
    <x v="1"/>
    <s v="United States"/>
    <x v="162"/>
    <s v="California"/>
    <n v="93905"/>
    <x v="1"/>
    <s v="OFF-BI-10003708"/>
    <x v="1"/>
    <x v="8"/>
    <s v="Acco Four Pocket Poly Ring Binder with Label Holder, Smoke, 1&quot;"/>
    <x v="1263"/>
    <n v="5"/>
    <n v="0.2"/>
    <n v="9.3125"/>
    <n v="10"/>
    <n v="4"/>
    <x v="1"/>
    <s v="Oct"/>
    <s v="2015-10"/>
  </r>
  <r>
    <n v="1430"/>
    <s v="US-2015-164448"/>
    <x v="89"/>
    <d v="2015-11-04T00:00:00"/>
    <s v="Second Class"/>
    <s v="DK-12835"/>
    <s v="Damala Kotsonis"/>
    <x v="1"/>
    <s v="United States"/>
    <x v="162"/>
    <s v="California"/>
    <n v="93905"/>
    <x v="1"/>
    <s v="OFF-LA-10003510"/>
    <x v="1"/>
    <x v="2"/>
    <s v="Avery 4027 File Folder Labels for Dot Matrix Printers, 5000 Labels per Box, White"/>
    <x v="1264"/>
    <n v="14"/>
    <n v="0"/>
    <n v="196.61320000000001"/>
    <n v="10"/>
    <n v="4"/>
    <x v="1"/>
    <s v="Oct"/>
    <s v="2015-10"/>
  </r>
  <r>
    <n v="1431"/>
    <s v="CA-2017-122700"/>
    <x v="200"/>
    <d v="2017-11-30T00:00:00"/>
    <s v="Standard Class"/>
    <s v="LT-17110"/>
    <s v="Liz Thompson"/>
    <x v="0"/>
    <s v="United States"/>
    <x v="38"/>
    <s v="Ohio"/>
    <n v="43229"/>
    <x v="3"/>
    <s v="TEC-PH-10003092"/>
    <x v="2"/>
    <x v="7"/>
    <s v="Motorola L804"/>
    <x v="1265"/>
    <n v="8"/>
    <n v="0.4"/>
    <n v="-40.471200000000003"/>
    <n v="11"/>
    <n v="4"/>
    <x v="3"/>
    <s v="Nov"/>
    <s v="2017-11"/>
  </r>
  <r>
    <n v="1432"/>
    <s v="CA-2014-120768"/>
    <x v="174"/>
    <d v="2014-12-21T00:00:00"/>
    <s v="Second Class"/>
    <s v="IM-15070"/>
    <s v="Irene Maddox"/>
    <x v="0"/>
    <s v="United States"/>
    <x v="159"/>
    <s v="Alabama"/>
    <n v="35630"/>
    <x v="0"/>
    <s v="OFF-BI-10001191"/>
    <x v="1"/>
    <x v="8"/>
    <s v="Canvas Sectional Post Binders"/>
    <x v="1266"/>
    <n v="6"/>
    <n v="0"/>
    <n v="74.852400000000003"/>
    <n v="12"/>
    <n v="4"/>
    <x v="2"/>
    <s v="Dec"/>
    <s v="2014-12"/>
  </r>
  <r>
    <n v="1433"/>
    <s v="CA-2014-120768"/>
    <x v="174"/>
    <d v="2014-12-21T00:00:00"/>
    <s v="Second Class"/>
    <s v="IM-15070"/>
    <s v="Irene Maddox"/>
    <x v="0"/>
    <s v="United States"/>
    <x v="159"/>
    <s v="Alabama"/>
    <n v="35630"/>
    <x v="0"/>
    <s v="OFF-SU-10004115"/>
    <x v="1"/>
    <x v="14"/>
    <s v="Acme Stainless Steel Office Snips"/>
    <x v="1267"/>
    <n v="1"/>
    <n v="0"/>
    <n v="1.9629000000000001"/>
    <n v="12"/>
    <n v="4"/>
    <x v="2"/>
    <s v="Dec"/>
    <s v="2014-12"/>
  </r>
  <r>
    <n v="1434"/>
    <s v="CA-2014-120768"/>
    <x v="174"/>
    <d v="2014-12-21T00:00:00"/>
    <s v="Second Class"/>
    <s v="IM-15070"/>
    <s v="Irene Maddox"/>
    <x v="0"/>
    <s v="United States"/>
    <x v="159"/>
    <s v="Alabama"/>
    <n v="35630"/>
    <x v="0"/>
    <s v="FUR-CH-10000513"/>
    <x v="0"/>
    <x v="1"/>
    <s v="High-Back Leather Manager's Chair"/>
    <x v="1268"/>
    <n v="14"/>
    <n v="0"/>
    <n v="163.78739999999999"/>
    <n v="12"/>
    <n v="4"/>
    <x v="2"/>
    <s v="Dec"/>
    <s v="2014-12"/>
  </r>
  <r>
    <n v="1435"/>
    <s v="US-2016-153129"/>
    <x v="482"/>
    <d v="2016-12-30T00:00:00"/>
    <s v="Standard Class"/>
    <s v="FP-14320"/>
    <s v="Frank Preis"/>
    <x v="0"/>
    <s v="United States"/>
    <x v="4"/>
    <s v="Washington"/>
    <n v="98105"/>
    <x v="1"/>
    <s v="OFF-PA-10003673"/>
    <x v="1"/>
    <x v="10"/>
    <s v="Strathmore Photo Mount Cards"/>
    <x v="1269"/>
    <n v="5"/>
    <n v="0"/>
    <n v="15.593999999999999"/>
    <n v="12"/>
    <n v="4"/>
    <x v="0"/>
    <s v="Dec"/>
    <s v="2016-12"/>
  </r>
  <r>
    <n v="1436"/>
    <s v="CA-2017-106852"/>
    <x v="308"/>
    <d v="2017-06-27T00:00:00"/>
    <s v="Standard Class"/>
    <s v="ST-20530"/>
    <s v="Shui Tom"/>
    <x v="0"/>
    <s v="United States"/>
    <x v="215"/>
    <s v="Ohio"/>
    <n v="44134"/>
    <x v="3"/>
    <s v="OFF-PA-10001639"/>
    <x v="1"/>
    <x v="10"/>
    <s v="Xerox 203"/>
    <x v="276"/>
    <n v="6"/>
    <n v="0.2"/>
    <n v="10.8864"/>
    <n v="6"/>
    <n v="2"/>
    <x v="3"/>
    <s v="Jun"/>
    <s v="2017-06"/>
  </r>
  <r>
    <n v="1437"/>
    <s v="CA-2017-106852"/>
    <x v="308"/>
    <d v="2017-06-27T00:00:00"/>
    <s v="Standard Class"/>
    <s v="ST-20530"/>
    <s v="Shui Tom"/>
    <x v="0"/>
    <s v="United States"/>
    <x v="215"/>
    <s v="Ohio"/>
    <n v="44134"/>
    <x v="3"/>
    <s v="OFF-AR-10003829"/>
    <x v="1"/>
    <x v="6"/>
    <s v="Newell 35"/>
    <x v="791"/>
    <n v="2"/>
    <n v="0.2"/>
    <n v="0.59040000000000004"/>
    <n v="6"/>
    <n v="2"/>
    <x v="3"/>
    <s v="Jun"/>
    <s v="2017-06"/>
  </r>
  <r>
    <n v="1438"/>
    <s v="CA-2015-139731"/>
    <x v="52"/>
    <d v="2015-10-15T00:00:00"/>
    <s v="Same Day"/>
    <s v="JE-15745"/>
    <s v="Joel Eaton"/>
    <x v="0"/>
    <s v="United States"/>
    <x v="112"/>
    <s v="Texas"/>
    <n v="79109"/>
    <x v="2"/>
    <s v="TEC-AC-10004975"/>
    <x v="2"/>
    <x v="11"/>
    <s v="Plantronics Audio 995 Wireless Stereo Headset"/>
    <x v="425"/>
    <n v="3"/>
    <n v="0.2"/>
    <n v="42.880499999999998"/>
    <n v="10"/>
    <n v="4"/>
    <x v="1"/>
    <s v="Oct"/>
    <s v="2015-10"/>
  </r>
  <r>
    <n v="1439"/>
    <s v="CA-2015-139731"/>
    <x v="52"/>
    <d v="2015-10-15T00:00:00"/>
    <s v="Same Day"/>
    <s v="JE-15745"/>
    <s v="Joel Eaton"/>
    <x v="0"/>
    <s v="United States"/>
    <x v="112"/>
    <s v="Texas"/>
    <n v="79109"/>
    <x v="2"/>
    <s v="FUR-CH-10002024"/>
    <x v="0"/>
    <x v="1"/>
    <s v="HON 5400 Series Task Chairs for Big and Tall"/>
    <x v="1270"/>
    <n v="5"/>
    <n v="0.3"/>
    <n v="-350.49"/>
    <n v="10"/>
    <n v="4"/>
    <x v="1"/>
    <s v="Oct"/>
    <s v="2015-10"/>
  </r>
  <r>
    <n v="1440"/>
    <s v="CA-2017-122735"/>
    <x v="483"/>
    <d v="2017-04-15T00:00:00"/>
    <s v="Second Class"/>
    <s v="BD-11320"/>
    <s v="Bill Donatelli"/>
    <x v="0"/>
    <s v="United States"/>
    <x v="205"/>
    <s v="Rhode Island"/>
    <n v="2908"/>
    <x v="3"/>
    <s v="OFF-BI-10004364"/>
    <x v="1"/>
    <x v="8"/>
    <s v="Storex Dura Pro Binders"/>
    <x v="1271"/>
    <n v="5"/>
    <n v="0"/>
    <n v="13.365"/>
    <n v="4"/>
    <n v="2"/>
    <x v="3"/>
    <s v="Apr"/>
    <s v="2017-04"/>
  </r>
  <r>
    <n v="1441"/>
    <s v="CA-2017-122735"/>
    <x v="483"/>
    <d v="2017-04-15T00:00:00"/>
    <s v="Second Class"/>
    <s v="BD-11320"/>
    <s v="Bill Donatelli"/>
    <x v="0"/>
    <s v="United States"/>
    <x v="205"/>
    <s v="Rhode Island"/>
    <n v="2908"/>
    <x v="3"/>
    <s v="OFF-PA-10001712"/>
    <x v="1"/>
    <x v="10"/>
    <s v="Xerox 1948"/>
    <x v="786"/>
    <n v="4"/>
    <n v="0"/>
    <n v="17.981999999999999"/>
    <n v="4"/>
    <n v="2"/>
    <x v="3"/>
    <s v="Apr"/>
    <s v="2017-04"/>
  </r>
  <r>
    <n v="1442"/>
    <s v="CA-2017-128160"/>
    <x v="484"/>
    <d v="2017-12-24T00:00:00"/>
    <s v="Second Class"/>
    <s v="MM-17920"/>
    <s v="Michael Moore"/>
    <x v="0"/>
    <s v="United States"/>
    <x v="8"/>
    <s v="California"/>
    <n v="94110"/>
    <x v="1"/>
    <s v="OFF-BI-10001510"/>
    <x v="1"/>
    <x v="8"/>
    <s v="Deluxe Heavy-Duty Vinyl Round Ring Binder"/>
    <x v="1272"/>
    <n v="2"/>
    <n v="0.2"/>
    <n v="11.46"/>
    <n v="12"/>
    <n v="4"/>
    <x v="3"/>
    <s v="Dec"/>
    <s v="2017-12"/>
  </r>
  <r>
    <n v="1443"/>
    <s v="CA-2017-117695"/>
    <x v="485"/>
    <d v="2017-08-08T00:00:00"/>
    <s v="First Class"/>
    <s v="PW-19030"/>
    <s v="Pauline Webber"/>
    <x v="1"/>
    <s v="United States"/>
    <x v="102"/>
    <s v="Kentucky"/>
    <n v="40475"/>
    <x v="0"/>
    <s v="OFF-PA-10002713"/>
    <x v="1"/>
    <x v="10"/>
    <s v="Adams Phone Message Book, 200 Message Capacity, 8 1/16” x 11”"/>
    <x v="1273"/>
    <n v="2"/>
    <n v="0"/>
    <n v="6.3296000000000001"/>
    <n v="8"/>
    <n v="3"/>
    <x v="3"/>
    <s v="Aug"/>
    <s v="2017-08"/>
  </r>
  <r>
    <n v="1444"/>
    <s v="CA-2015-166135"/>
    <x v="486"/>
    <d v="2015-10-06T00:00:00"/>
    <s v="Standard Class"/>
    <s v="SC-20440"/>
    <s v="Shaun Chance"/>
    <x v="1"/>
    <s v="United States"/>
    <x v="34"/>
    <s v="Colorado"/>
    <n v="80013"/>
    <x v="1"/>
    <s v="OFF-ST-10002974"/>
    <x v="1"/>
    <x v="4"/>
    <s v="Trav-L-File Heavy-Duty Shuttle II, Black"/>
    <x v="1274"/>
    <n v="4"/>
    <n v="0.2"/>
    <n v="17.428000000000001"/>
    <n v="10"/>
    <n v="4"/>
    <x v="1"/>
    <s v="Oct"/>
    <s v="2015-10"/>
  </r>
  <r>
    <n v="1445"/>
    <s v="CA-2016-133725"/>
    <x v="454"/>
    <d v="2016-05-28T00:00:00"/>
    <s v="Standard Class"/>
    <s v="KL-16645"/>
    <s v="Ken Lonsdale"/>
    <x v="0"/>
    <s v="United States"/>
    <x v="22"/>
    <s v="Illinois"/>
    <n v="60623"/>
    <x v="2"/>
    <s v="TEC-PH-10004165"/>
    <x v="2"/>
    <x v="7"/>
    <s v="Mitel MiVoice 5330e IP Phone"/>
    <x v="1275"/>
    <n v="9"/>
    <n v="0.2"/>
    <n v="148.49459999999999"/>
    <n v="5"/>
    <n v="2"/>
    <x v="0"/>
    <s v="May"/>
    <s v="2016-05"/>
  </r>
  <r>
    <n v="1446"/>
    <s v="CA-2017-102337"/>
    <x v="487"/>
    <d v="2017-06-16T00:00:00"/>
    <s v="First Class"/>
    <s v="SD-20485"/>
    <s v="Shirley Daniels"/>
    <x v="2"/>
    <s v="United States"/>
    <x v="22"/>
    <s v="Illinois"/>
    <n v="60653"/>
    <x v="2"/>
    <s v="OFF-ST-10004804"/>
    <x v="1"/>
    <x v="4"/>
    <s v="Belkin 19&quot; Vented Equipment Shelf, Black"/>
    <x v="1276"/>
    <n v="4"/>
    <n v="0.2"/>
    <n v="-39.1248"/>
    <n v="6"/>
    <n v="2"/>
    <x v="3"/>
    <s v="Jun"/>
    <s v="2017-06"/>
  </r>
  <r>
    <n v="1447"/>
    <s v="CA-2017-102337"/>
    <x v="487"/>
    <d v="2017-06-16T00:00:00"/>
    <s v="First Class"/>
    <s v="SD-20485"/>
    <s v="Shirley Daniels"/>
    <x v="2"/>
    <s v="United States"/>
    <x v="22"/>
    <s v="Illinois"/>
    <n v="60653"/>
    <x v="2"/>
    <s v="FUR-CH-10004289"/>
    <x v="0"/>
    <x v="1"/>
    <s v="Global Super Steno Chair"/>
    <x v="1277"/>
    <n v="7"/>
    <n v="0.3"/>
    <n v="-87.341800000000006"/>
    <n v="6"/>
    <n v="2"/>
    <x v="3"/>
    <s v="Jun"/>
    <s v="2017-06"/>
  </r>
  <r>
    <n v="1448"/>
    <s v="CA-2017-102337"/>
    <x v="487"/>
    <d v="2017-06-16T00:00:00"/>
    <s v="First Class"/>
    <s v="SD-20485"/>
    <s v="Shirley Daniels"/>
    <x v="2"/>
    <s v="United States"/>
    <x v="22"/>
    <s v="Illinois"/>
    <n v="60653"/>
    <x v="2"/>
    <s v="TEC-PH-10002564"/>
    <x v="2"/>
    <x v="7"/>
    <s v="OtterBox Defender Series Case - Samsung Galaxy S4"/>
    <x v="730"/>
    <n v="2"/>
    <n v="0.2"/>
    <n v="5.9980000000000002"/>
    <n v="6"/>
    <n v="2"/>
    <x v="3"/>
    <s v="Jun"/>
    <s v="2017-06"/>
  </r>
  <r>
    <n v="1449"/>
    <s v="US-2014-112564"/>
    <x v="488"/>
    <d v="2014-04-24T00:00:00"/>
    <s v="First Class"/>
    <s v="TS-21160"/>
    <s v="Theresa Swint"/>
    <x v="1"/>
    <s v="United States"/>
    <x v="10"/>
    <s v="Pennsylvania"/>
    <n v="19134"/>
    <x v="3"/>
    <s v="OFF-BI-10004876"/>
    <x v="1"/>
    <x v="8"/>
    <s v="Wilson Jones Suede Grain Vinyl Binders"/>
    <x v="1278"/>
    <n v="3"/>
    <n v="0.7"/>
    <n v="-1.7514000000000001"/>
    <n v="4"/>
    <n v="2"/>
    <x v="2"/>
    <s v="Apr"/>
    <s v="2014-04"/>
  </r>
  <r>
    <n v="1450"/>
    <s v="CA-2015-145821"/>
    <x v="489"/>
    <d v="2015-05-07T00:00:00"/>
    <s v="Standard Class"/>
    <s v="JB-15400"/>
    <s v="Jennifer Braxton"/>
    <x v="1"/>
    <s v="United States"/>
    <x v="1"/>
    <s v="California"/>
    <n v="90008"/>
    <x v="1"/>
    <s v="TEC-PH-10004348"/>
    <x v="2"/>
    <x v="7"/>
    <s v="OtterBox Defender Series Case - iPhone 5c"/>
    <x v="1279"/>
    <n v="3"/>
    <n v="0.2"/>
    <n v="11.093999999999999"/>
    <n v="5"/>
    <n v="2"/>
    <x v="1"/>
    <s v="May"/>
    <s v="2015-05"/>
  </r>
  <r>
    <n v="1451"/>
    <s v="US-2015-160150"/>
    <x v="490"/>
    <d v="2015-07-20T00:00:00"/>
    <s v="First Class"/>
    <s v="TS-21085"/>
    <s v="Thais Sissman"/>
    <x v="0"/>
    <s v="United States"/>
    <x v="42"/>
    <s v="Arizona"/>
    <n v="85023"/>
    <x v="1"/>
    <s v="OFF-BI-10004352"/>
    <x v="1"/>
    <x v="8"/>
    <s v="Wilson Jones DublLock D-Ring Binders"/>
    <x v="1280"/>
    <n v="1"/>
    <n v="0.7"/>
    <n v="-1.35"/>
    <n v="7"/>
    <n v="3"/>
    <x v="1"/>
    <s v="Jul"/>
    <s v="2015-07"/>
  </r>
  <r>
    <n v="1452"/>
    <s v="CA-2016-133711"/>
    <x v="491"/>
    <d v="2016-11-29T00:00:00"/>
    <s v="First Class"/>
    <s v="MC-17425"/>
    <s v="Mark Cousins"/>
    <x v="1"/>
    <s v="United States"/>
    <x v="216"/>
    <s v="Alabama"/>
    <n v="36608"/>
    <x v="0"/>
    <s v="OFF-PA-10001685"/>
    <x v="1"/>
    <x v="10"/>
    <s v="Easy-staple paper"/>
    <x v="554"/>
    <n v="7"/>
    <n v="0"/>
    <n v="34.780200000000001"/>
    <n v="11"/>
    <n v="4"/>
    <x v="0"/>
    <s v="Nov"/>
    <s v="2016-11"/>
  </r>
  <r>
    <n v="1453"/>
    <s v="CA-2016-133711"/>
    <x v="491"/>
    <d v="2016-11-29T00:00:00"/>
    <s v="First Class"/>
    <s v="MC-17425"/>
    <s v="Mark Cousins"/>
    <x v="1"/>
    <s v="United States"/>
    <x v="216"/>
    <s v="Alabama"/>
    <n v="36608"/>
    <x v="0"/>
    <s v="OFF-BI-10000666"/>
    <x v="1"/>
    <x v="8"/>
    <s v="Surelock Post Binders"/>
    <x v="1281"/>
    <n v="3"/>
    <n v="0"/>
    <n v="45.84"/>
    <n v="11"/>
    <n v="4"/>
    <x v="0"/>
    <s v="Nov"/>
    <s v="2016-11"/>
  </r>
  <r>
    <n v="1454"/>
    <s v="CA-2016-133711"/>
    <x v="491"/>
    <d v="2016-11-29T00:00:00"/>
    <s v="First Class"/>
    <s v="MC-17425"/>
    <s v="Mark Cousins"/>
    <x v="1"/>
    <s v="United States"/>
    <x v="216"/>
    <s v="Alabama"/>
    <n v="36608"/>
    <x v="0"/>
    <s v="OFF-BI-10004352"/>
    <x v="1"/>
    <x v="8"/>
    <s v="Wilson Jones DublLock D-Ring Binders"/>
    <x v="1282"/>
    <n v="5"/>
    <n v="0"/>
    <n v="16.875"/>
    <n v="11"/>
    <n v="4"/>
    <x v="0"/>
    <s v="Nov"/>
    <s v="2016-11"/>
  </r>
  <r>
    <n v="1455"/>
    <s v="CA-2016-133711"/>
    <x v="491"/>
    <d v="2016-11-29T00:00:00"/>
    <s v="First Class"/>
    <s v="MC-17425"/>
    <s v="Mark Cousins"/>
    <x v="1"/>
    <s v="United States"/>
    <x v="216"/>
    <s v="Alabama"/>
    <n v="36608"/>
    <x v="0"/>
    <s v="TEC-MA-10000010"/>
    <x v="2"/>
    <x v="15"/>
    <s v="Hewlett-Packard Deskjet 3050a All-in-One Color Inkjet Printer"/>
    <x v="1283"/>
    <n v="8"/>
    <n v="0"/>
    <n v="1459.2"/>
    <n v="11"/>
    <n v="4"/>
    <x v="0"/>
    <s v="Nov"/>
    <s v="2016-11"/>
  </r>
  <r>
    <n v="1456"/>
    <s v="CA-2017-148474"/>
    <x v="492"/>
    <d v="2017-06-19T00:00:00"/>
    <s v="Standard Class"/>
    <s v="ME-17320"/>
    <s v="Maria Etezadi"/>
    <x v="2"/>
    <s v="United States"/>
    <x v="38"/>
    <s v="Georgia"/>
    <n v="31907"/>
    <x v="0"/>
    <s v="OFF-BI-10000977"/>
    <x v="1"/>
    <x v="8"/>
    <s v="Ibico Plastic Spiral Binding Combs"/>
    <x v="1284"/>
    <n v="3"/>
    <n v="0"/>
    <n v="41.951999999999998"/>
    <n v="6"/>
    <n v="2"/>
    <x v="3"/>
    <s v="Jun"/>
    <s v="2017-06"/>
  </r>
  <r>
    <n v="1457"/>
    <s v="CA-2017-148474"/>
    <x v="492"/>
    <d v="2017-06-19T00:00:00"/>
    <s v="Standard Class"/>
    <s v="ME-17320"/>
    <s v="Maria Etezadi"/>
    <x v="2"/>
    <s v="United States"/>
    <x v="38"/>
    <s v="Georgia"/>
    <n v="31907"/>
    <x v="0"/>
    <s v="FUR-TA-10002530"/>
    <x v="0"/>
    <x v="3"/>
    <s v="Iceberg OfficeWorks 42&quot; Round Tables"/>
    <x v="1285"/>
    <n v="3"/>
    <n v="0"/>
    <n v="67.941000000000003"/>
    <n v="6"/>
    <n v="2"/>
    <x v="3"/>
    <s v="Jun"/>
    <s v="2017-06"/>
  </r>
  <r>
    <n v="1458"/>
    <s v="CA-2015-111297"/>
    <x v="493"/>
    <d v="2015-08-21T00:00:00"/>
    <s v="Standard Class"/>
    <s v="SC-20440"/>
    <s v="Shaun Chance"/>
    <x v="1"/>
    <s v="United States"/>
    <x v="217"/>
    <s v="Massachusetts"/>
    <n v="2740"/>
    <x v="3"/>
    <s v="OFF-BI-10002412"/>
    <x v="1"/>
    <x v="8"/>
    <s v="Wilson Jones “Snap” Scratch Pad Binder Tool for Ring Binders"/>
    <x v="1286"/>
    <n v="9"/>
    <n v="0"/>
    <n v="23.49"/>
    <n v="8"/>
    <n v="3"/>
    <x v="1"/>
    <s v="Aug"/>
    <s v="2015-08"/>
  </r>
  <r>
    <n v="1459"/>
    <s v="CA-2016-123722"/>
    <x v="477"/>
    <d v="2016-10-01T00:00:00"/>
    <s v="Standard Class"/>
    <s v="NH-18610"/>
    <s v="Nicole Hansen"/>
    <x v="1"/>
    <s v="United States"/>
    <x v="218"/>
    <s v="Texas"/>
    <n v="75061"/>
    <x v="2"/>
    <s v="OFF-LA-10001569"/>
    <x v="1"/>
    <x v="2"/>
    <s v="Avery 499"/>
    <x v="795"/>
    <n v="4"/>
    <n v="0.2"/>
    <n v="5.1791999999999998"/>
    <n v="9"/>
    <n v="3"/>
    <x v="0"/>
    <s v="Sep"/>
    <s v="2016-09"/>
  </r>
  <r>
    <n v="1460"/>
    <s v="CA-2014-155271"/>
    <x v="417"/>
    <d v="2014-05-04T00:00:00"/>
    <s v="Same Day"/>
    <s v="AA-10480"/>
    <s v="Andrew Allen"/>
    <x v="0"/>
    <s v="United States"/>
    <x v="209"/>
    <s v="Connecticut"/>
    <n v="6457"/>
    <x v="3"/>
    <s v="FUR-FU-10001473"/>
    <x v="0"/>
    <x v="5"/>
    <s v="DAX Wood Document Frame"/>
    <x v="1287"/>
    <n v="2"/>
    <n v="0"/>
    <n v="9.8856000000000002"/>
    <n v="5"/>
    <n v="2"/>
    <x v="2"/>
    <s v="May"/>
    <s v="2014-05"/>
  </r>
  <r>
    <n v="1461"/>
    <s v="CA-2015-119907"/>
    <x v="494"/>
    <d v="2015-12-08T00:00:00"/>
    <s v="Standard Class"/>
    <s v="LC-17140"/>
    <s v="Logan Currie"/>
    <x v="0"/>
    <s v="United States"/>
    <x v="4"/>
    <s v="Washington"/>
    <n v="98103"/>
    <x v="1"/>
    <s v="OFF-BI-10001765"/>
    <x v="1"/>
    <x v="8"/>
    <s v="Wilson Jones Heavy-Duty Casebound Ring Binders with Metal Hinges"/>
    <x v="1288"/>
    <n v="2"/>
    <n v="0.2"/>
    <n v="19.398399999999999"/>
    <n v="12"/>
    <n v="4"/>
    <x v="1"/>
    <s v="Dec"/>
    <s v="2015-12"/>
  </r>
  <r>
    <n v="1462"/>
    <s v="US-2016-128902"/>
    <x v="21"/>
    <d v="2016-03-15T00:00:00"/>
    <s v="Standard Class"/>
    <s v="MB-18085"/>
    <s v="Mick Brown"/>
    <x v="0"/>
    <s v="United States"/>
    <x v="219"/>
    <s v="New Jersey"/>
    <n v="8360"/>
    <x v="3"/>
    <s v="FUR-TA-10001095"/>
    <x v="0"/>
    <x v="3"/>
    <s v="Chromcraft Round Conference Tables"/>
    <x v="1289"/>
    <n v="2"/>
    <n v="0.3"/>
    <n v="-31.372199999999999"/>
    <n v="3"/>
    <n v="1"/>
    <x v="0"/>
    <s v="Mar"/>
    <s v="2016-03"/>
  </r>
  <r>
    <n v="1463"/>
    <s v="CA-2016-152289"/>
    <x v="370"/>
    <d v="2016-08-28T00:00:00"/>
    <s v="First Class"/>
    <s v="LC-16930"/>
    <s v="Linda Cazamias"/>
    <x v="1"/>
    <s v="United States"/>
    <x v="45"/>
    <s v="Texas"/>
    <n v="77506"/>
    <x v="2"/>
    <s v="TEC-AC-10004571"/>
    <x v="2"/>
    <x v="11"/>
    <s v="Logitech G700s Rechargeable Gaming Mouse"/>
    <x v="1290"/>
    <n v="2"/>
    <n v="0.2"/>
    <n v="43.995600000000003"/>
    <n v="8"/>
    <n v="3"/>
    <x v="0"/>
    <s v="Aug"/>
    <s v="2016-08"/>
  </r>
  <r>
    <n v="1464"/>
    <s v="CA-2016-152289"/>
    <x v="370"/>
    <d v="2016-08-28T00:00:00"/>
    <s v="First Class"/>
    <s v="LC-16930"/>
    <s v="Linda Cazamias"/>
    <x v="1"/>
    <s v="United States"/>
    <x v="45"/>
    <s v="Texas"/>
    <n v="77506"/>
    <x v="2"/>
    <s v="FUR-CH-10002126"/>
    <x v="0"/>
    <x v="1"/>
    <s v="Hon Deluxe Fabric Upholstered Stacking Chairs"/>
    <x v="1291"/>
    <n v="6"/>
    <n v="0.3"/>
    <n v="-29.2776"/>
    <n v="8"/>
    <n v="3"/>
    <x v="0"/>
    <s v="Aug"/>
    <s v="2016-08"/>
  </r>
  <r>
    <n v="1465"/>
    <s v="US-2016-104794"/>
    <x v="186"/>
    <d v="2016-12-19T00:00:00"/>
    <s v="First Class"/>
    <s v="KD-16495"/>
    <s v="Keith Dawkins"/>
    <x v="1"/>
    <s v="United States"/>
    <x v="20"/>
    <s v="New York"/>
    <n v="10009"/>
    <x v="3"/>
    <s v="OFF-FA-10001754"/>
    <x v="1"/>
    <x v="13"/>
    <s v="Stockwell Gold Paper Clips"/>
    <x v="1292"/>
    <n v="2"/>
    <n v="0"/>
    <n v="1.8031999999999999"/>
    <n v="12"/>
    <n v="4"/>
    <x v="0"/>
    <s v="Dec"/>
    <s v="2016-12"/>
  </r>
  <r>
    <n v="1466"/>
    <s v="CA-2014-151708"/>
    <x v="233"/>
    <d v="2014-08-14T00:00:00"/>
    <s v="Standard Class"/>
    <s v="MB-17305"/>
    <s v="Maria Bertelson"/>
    <x v="0"/>
    <s v="United States"/>
    <x v="220"/>
    <s v="Arizona"/>
    <n v="85301"/>
    <x v="1"/>
    <s v="FUR-FU-10001602"/>
    <x v="0"/>
    <x v="5"/>
    <s v="Eldon Delta Triangular Chair Mat, 52&quot; x 58&quot;, Clear"/>
    <x v="1293"/>
    <n v="4"/>
    <n v="0.2"/>
    <n v="-3.0344000000000002"/>
    <n v="8"/>
    <n v="3"/>
    <x v="2"/>
    <s v="Aug"/>
    <s v="2014-08"/>
  </r>
  <r>
    <n v="1467"/>
    <s v="CA-2014-151708"/>
    <x v="233"/>
    <d v="2014-08-14T00:00:00"/>
    <s v="Standard Class"/>
    <s v="MB-17305"/>
    <s v="Maria Bertelson"/>
    <x v="0"/>
    <s v="United States"/>
    <x v="220"/>
    <s v="Arizona"/>
    <n v="85301"/>
    <x v="1"/>
    <s v="TEC-AC-10001767"/>
    <x v="2"/>
    <x v="11"/>
    <s v="SanDisk Ultra 64 GB MicroSDHC Class 10 Memory Card"/>
    <x v="98"/>
    <n v="3"/>
    <n v="0.2"/>
    <n v="-10.7973"/>
    <n v="8"/>
    <n v="3"/>
    <x v="2"/>
    <s v="Aug"/>
    <s v="2014-08"/>
  </r>
  <r>
    <n v="1468"/>
    <s v="CA-2015-100769"/>
    <x v="495"/>
    <d v="2015-05-16T00:00:00"/>
    <s v="Same Day"/>
    <s v="TH-21550"/>
    <s v="Tracy Hopkins"/>
    <x v="2"/>
    <s v="United States"/>
    <x v="108"/>
    <s v="Florida"/>
    <n v="32216"/>
    <x v="0"/>
    <s v="TEC-AC-10002402"/>
    <x v="2"/>
    <x v="11"/>
    <s v="Razer Kraken PRO Over Ear PC and Music Headset"/>
    <x v="1294"/>
    <n v="4"/>
    <n v="0.2"/>
    <n v="31.995999999999999"/>
    <n v="5"/>
    <n v="2"/>
    <x v="1"/>
    <s v="May"/>
    <s v="2015-05"/>
  </r>
  <r>
    <n v="1469"/>
    <s v="CA-2017-139199"/>
    <x v="34"/>
    <d v="2017-12-13T00:00:00"/>
    <s v="Standard Class"/>
    <s v="DK-12835"/>
    <s v="Damala Kotsonis"/>
    <x v="1"/>
    <s v="United States"/>
    <x v="66"/>
    <s v="Michigan"/>
    <n v="48234"/>
    <x v="2"/>
    <s v="FUR-CH-10000847"/>
    <x v="0"/>
    <x v="1"/>
    <s v="Global Executive Mid-Back Manager's Chair"/>
    <x v="1295"/>
    <n v="3"/>
    <n v="0"/>
    <n v="226.96440000000001"/>
    <n v="12"/>
    <n v="4"/>
    <x v="3"/>
    <s v="Dec"/>
    <s v="2017-12"/>
  </r>
  <r>
    <n v="1470"/>
    <s v="CA-2017-139199"/>
    <x v="34"/>
    <d v="2017-12-13T00:00:00"/>
    <s v="Standard Class"/>
    <s v="DK-12835"/>
    <s v="Damala Kotsonis"/>
    <x v="1"/>
    <s v="United States"/>
    <x v="66"/>
    <s v="Michigan"/>
    <n v="48234"/>
    <x v="2"/>
    <s v="OFF-BI-10003982"/>
    <x v="1"/>
    <x v="8"/>
    <s v="Wilson Jones Century Plastic Molded Ring Binders"/>
    <x v="1296"/>
    <n v="2"/>
    <n v="0"/>
    <n v="19.523800000000001"/>
    <n v="12"/>
    <n v="4"/>
    <x v="3"/>
    <s v="Dec"/>
    <s v="2017-12"/>
  </r>
  <r>
    <n v="1471"/>
    <s v="CA-2017-139199"/>
    <x v="34"/>
    <d v="2017-12-13T00:00:00"/>
    <s v="Standard Class"/>
    <s v="DK-12835"/>
    <s v="Damala Kotsonis"/>
    <x v="1"/>
    <s v="United States"/>
    <x v="66"/>
    <s v="Michigan"/>
    <n v="48234"/>
    <x v="2"/>
    <s v="OFF-PA-10001293"/>
    <x v="1"/>
    <x v="10"/>
    <s v="Xerox 1946"/>
    <x v="91"/>
    <n v="2"/>
    <n v="0"/>
    <n v="6.2207999999999997"/>
    <n v="12"/>
    <n v="4"/>
    <x v="3"/>
    <s v="Dec"/>
    <s v="2017-12"/>
  </r>
  <r>
    <n v="1472"/>
    <s v="US-2015-161466"/>
    <x v="496"/>
    <d v="2015-09-27T00:00:00"/>
    <s v="Second Class"/>
    <s v="ON-18715"/>
    <s v="Odella Nelson"/>
    <x v="1"/>
    <s v="United States"/>
    <x v="10"/>
    <s v="Pennsylvania"/>
    <n v="19120"/>
    <x v="3"/>
    <s v="OFF-AR-10000634"/>
    <x v="1"/>
    <x v="6"/>
    <s v="Newell 320"/>
    <x v="1297"/>
    <n v="2"/>
    <n v="0.2"/>
    <n v="0.59919999999999995"/>
    <n v="9"/>
    <n v="3"/>
    <x v="1"/>
    <s v="Sep"/>
    <s v="2015-09"/>
  </r>
  <r>
    <n v="1473"/>
    <s v="CA-2017-164959"/>
    <x v="497"/>
    <d v="2017-07-15T00:00:00"/>
    <s v="Standard Class"/>
    <s v="KN-16390"/>
    <s v="Katherine Nockton"/>
    <x v="1"/>
    <s v="United States"/>
    <x v="1"/>
    <s v="California"/>
    <n v="90004"/>
    <x v="1"/>
    <s v="OFF-LA-10004272"/>
    <x v="1"/>
    <x v="2"/>
    <s v="Avery 482"/>
    <x v="1298"/>
    <n v="3"/>
    <n v="0"/>
    <n v="4.0749000000000004"/>
    <n v="7"/>
    <n v="3"/>
    <x v="3"/>
    <s v="Jul"/>
    <s v="2017-07"/>
  </r>
  <r>
    <n v="1474"/>
    <s v="US-2015-105676"/>
    <x v="494"/>
    <d v="2015-12-02T00:00:00"/>
    <s v="Same Day"/>
    <s v="NM-18520"/>
    <s v="Neoma Murray"/>
    <x v="0"/>
    <s v="United States"/>
    <x v="12"/>
    <s v="Texas"/>
    <n v="77036"/>
    <x v="2"/>
    <s v="FUR-FU-10004270"/>
    <x v="0"/>
    <x v="5"/>
    <s v="Eldon Image Series Desk Accessories, Burgundy"/>
    <x v="1299"/>
    <n v="4"/>
    <n v="0.6"/>
    <n v="-4.0128000000000004"/>
    <n v="12"/>
    <n v="4"/>
    <x v="1"/>
    <s v="Dec"/>
    <s v="2015-12"/>
  </r>
  <r>
    <n v="1475"/>
    <s v="CA-2016-113138"/>
    <x v="258"/>
    <d v="2016-11-25T00:00:00"/>
    <s v="Standard Class"/>
    <s v="NP-18685"/>
    <s v="Nora Pelletier"/>
    <x v="2"/>
    <s v="United States"/>
    <x v="221"/>
    <s v="New York"/>
    <n v="14304"/>
    <x v="3"/>
    <s v="OFF-AR-10003770"/>
    <x v="1"/>
    <x v="6"/>
    <s v="Newell 340"/>
    <x v="1300"/>
    <n v="6"/>
    <n v="0"/>
    <n v="5.0111999999999997"/>
    <n v="11"/>
    <n v="4"/>
    <x v="0"/>
    <s v="Nov"/>
    <s v="2016-11"/>
  </r>
  <r>
    <n v="1476"/>
    <s v="CA-2016-113138"/>
    <x v="258"/>
    <d v="2016-11-25T00:00:00"/>
    <s v="Standard Class"/>
    <s v="NP-18685"/>
    <s v="Nora Pelletier"/>
    <x v="2"/>
    <s v="United States"/>
    <x v="221"/>
    <s v="New York"/>
    <n v="14304"/>
    <x v="3"/>
    <s v="OFF-BI-10000320"/>
    <x v="1"/>
    <x v="8"/>
    <s v="GBC Plastic Binding Combs"/>
    <x v="1161"/>
    <n v="3"/>
    <n v="0.2"/>
    <n v="6.4206000000000003"/>
    <n v="11"/>
    <n v="4"/>
    <x v="0"/>
    <s v="Nov"/>
    <s v="2016-11"/>
  </r>
  <r>
    <n v="1477"/>
    <s v="US-2017-104955"/>
    <x v="498"/>
    <d v="2017-03-24T00:00:00"/>
    <s v="Standard Class"/>
    <s v="CG-12040"/>
    <s v="Catherine Glotzbach"/>
    <x v="2"/>
    <s v="United States"/>
    <x v="20"/>
    <s v="New York"/>
    <n v="10024"/>
    <x v="3"/>
    <s v="OFF-LA-10003121"/>
    <x v="1"/>
    <x v="2"/>
    <s v="Avery 506"/>
    <x v="1301"/>
    <n v="7"/>
    <n v="0"/>
    <n v="13.2986"/>
    <n v="3"/>
    <n v="1"/>
    <x v="3"/>
    <s v="Mar"/>
    <s v="2017-03"/>
  </r>
  <r>
    <n v="1478"/>
    <s v="CA-2016-121958"/>
    <x v="373"/>
    <d v="2016-11-17T00:00:00"/>
    <s v="Standard Class"/>
    <s v="CS-12505"/>
    <s v="Cindy Stewart"/>
    <x v="0"/>
    <s v="United States"/>
    <x v="222"/>
    <s v="North Carolina"/>
    <n v="27360"/>
    <x v="0"/>
    <s v="OFF-SU-10000381"/>
    <x v="1"/>
    <x v="14"/>
    <s v="Acme Forged Steel Scissors with Black Enamel Handles"/>
    <x v="1302"/>
    <n v="7"/>
    <n v="0.2"/>
    <n v="5.8653000000000004"/>
    <n v="11"/>
    <n v="4"/>
    <x v="0"/>
    <s v="Nov"/>
    <s v="2016-11"/>
  </r>
  <r>
    <n v="1479"/>
    <s v="CA-2017-121468"/>
    <x v="123"/>
    <d v="2017-11-20T00:00:00"/>
    <s v="First Class"/>
    <s v="KD-16345"/>
    <s v="Katherine Ducich"/>
    <x v="0"/>
    <s v="United States"/>
    <x v="223"/>
    <s v="California"/>
    <n v="92683"/>
    <x v="1"/>
    <s v="TEC-PH-10000376"/>
    <x v="2"/>
    <x v="7"/>
    <s v="Square Credit Card Reader"/>
    <x v="1303"/>
    <n v="4"/>
    <n v="0.2"/>
    <n v="2.3976000000000002"/>
    <n v="11"/>
    <n v="4"/>
    <x v="3"/>
    <s v="Nov"/>
    <s v="2017-11"/>
  </r>
  <r>
    <n v="1480"/>
    <s v="US-2016-108455"/>
    <x v="499"/>
    <d v="2016-12-08T00:00:00"/>
    <s v="Standard Class"/>
    <s v="MK-18160"/>
    <s v="Mike Kennedy"/>
    <x v="0"/>
    <s v="United States"/>
    <x v="8"/>
    <s v="California"/>
    <n v="94122"/>
    <x v="1"/>
    <s v="OFF-PA-10002262"/>
    <x v="1"/>
    <x v="10"/>
    <s v="Xerox 192"/>
    <x v="233"/>
    <n v="4"/>
    <n v="0"/>
    <n v="12.441599999999999"/>
    <n v="12"/>
    <n v="4"/>
    <x v="0"/>
    <s v="Dec"/>
    <s v="2016-12"/>
  </r>
  <r>
    <n v="1481"/>
    <s v="US-2016-108455"/>
    <x v="499"/>
    <d v="2016-12-08T00:00:00"/>
    <s v="Standard Class"/>
    <s v="MK-18160"/>
    <s v="Mike Kennedy"/>
    <x v="0"/>
    <s v="United States"/>
    <x v="8"/>
    <s v="California"/>
    <n v="94122"/>
    <x v="1"/>
    <s v="OFF-PA-10002464"/>
    <x v="1"/>
    <x v="10"/>
    <s v="HP Office Recycled Paper (20Lb. and 87 Bright)"/>
    <x v="1304"/>
    <n v="7"/>
    <n v="0"/>
    <n v="19.825399999999998"/>
    <n v="12"/>
    <n v="4"/>
    <x v="0"/>
    <s v="Dec"/>
    <s v="2016-12"/>
  </r>
  <r>
    <n v="1482"/>
    <s v="US-2016-108455"/>
    <x v="499"/>
    <d v="2016-12-08T00:00:00"/>
    <s v="Standard Class"/>
    <s v="MK-18160"/>
    <s v="Mike Kennedy"/>
    <x v="0"/>
    <s v="United States"/>
    <x v="8"/>
    <s v="California"/>
    <n v="94122"/>
    <x v="1"/>
    <s v="OFF-ST-10002214"/>
    <x v="1"/>
    <x v="4"/>
    <s v="X-Rack File for Hanging Folders"/>
    <x v="1305"/>
    <n v="3"/>
    <n v="0"/>
    <n v="8.8062000000000005"/>
    <n v="12"/>
    <n v="4"/>
    <x v="0"/>
    <s v="Dec"/>
    <s v="2016-12"/>
  </r>
  <r>
    <n v="1483"/>
    <s v="CA-2017-101210"/>
    <x v="326"/>
    <d v="2017-08-28T00:00:00"/>
    <s v="Second Class"/>
    <s v="DW-13540"/>
    <s v="Don Weiss"/>
    <x v="0"/>
    <s v="United States"/>
    <x v="25"/>
    <s v="Tennessee"/>
    <n v="38301"/>
    <x v="0"/>
    <s v="OFF-AR-10003560"/>
    <x v="1"/>
    <x v="6"/>
    <s v="Zebra Zazzle Fluorescent Highlighters"/>
    <x v="1261"/>
    <n v="2"/>
    <n v="0.2"/>
    <n v="1.7023999999999999"/>
    <n v="8"/>
    <n v="3"/>
    <x v="3"/>
    <s v="Aug"/>
    <s v="2017-08"/>
  </r>
  <r>
    <n v="1484"/>
    <s v="CA-2017-101210"/>
    <x v="326"/>
    <d v="2017-08-28T00:00:00"/>
    <s v="Second Class"/>
    <s v="DW-13540"/>
    <s v="Don Weiss"/>
    <x v="0"/>
    <s v="United States"/>
    <x v="25"/>
    <s v="Tennessee"/>
    <n v="38301"/>
    <x v="0"/>
    <s v="OFF-PA-10000130"/>
    <x v="1"/>
    <x v="10"/>
    <s v="Xerox 199"/>
    <x v="1306"/>
    <n v="1"/>
    <n v="0.2"/>
    <n v="1.07"/>
    <n v="8"/>
    <n v="3"/>
    <x v="3"/>
    <s v="Aug"/>
    <s v="2017-08"/>
  </r>
  <r>
    <n v="1485"/>
    <s v="US-2016-108098"/>
    <x v="500"/>
    <d v="2016-10-18T00:00:00"/>
    <s v="Standard Class"/>
    <s v="CP-12340"/>
    <s v="Christine Phan"/>
    <x v="1"/>
    <s v="United States"/>
    <x v="4"/>
    <s v="Washington"/>
    <n v="98115"/>
    <x v="1"/>
    <s v="TEC-AC-10000865"/>
    <x v="2"/>
    <x v="11"/>
    <s v="WD My Passport Ultra 500GB Portable External Hard Drive"/>
    <x v="1307"/>
    <n v="3"/>
    <n v="0"/>
    <n v="30.09"/>
    <n v="10"/>
    <n v="4"/>
    <x v="0"/>
    <s v="Oct"/>
    <s v="2016-10"/>
  </r>
  <r>
    <n v="1486"/>
    <s v="CA-2014-119032"/>
    <x v="501"/>
    <d v="2014-12-03T00:00:00"/>
    <s v="Standard Class"/>
    <s v="MS-17770"/>
    <s v="Maxwell Schwartz"/>
    <x v="0"/>
    <s v="United States"/>
    <x v="20"/>
    <s v="New York"/>
    <n v="10035"/>
    <x v="3"/>
    <s v="OFF-FA-10003021"/>
    <x v="1"/>
    <x v="13"/>
    <s v="Staples"/>
    <x v="1053"/>
    <n v="2"/>
    <n v="0"/>
    <n v="1.3160000000000001"/>
    <n v="11"/>
    <n v="4"/>
    <x v="2"/>
    <s v="Nov"/>
    <s v="2014-11"/>
  </r>
  <r>
    <n v="1487"/>
    <s v="CA-2015-140410"/>
    <x v="502"/>
    <d v="2015-11-07T00:00:00"/>
    <s v="Standard Class"/>
    <s v="CM-12655"/>
    <s v="Corinna Mitchell"/>
    <x v="2"/>
    <s v="United States"/>
    <x v="1"/>
    <s v="California"/>
    <n v="90008"/>
    <x v="1"/>
    <s v="TEC-PH-10003580"/>
    <x v="2"/>
    <x v="7"/>
    <s v="Cisco IP Phone 7961G-GE VoIP phone"/>
    <x v="1308"/>
    <n v="7"/>
    <n v="0.2"/>
    <n v="106.1242"/>
    <n v="11"/>
    <n v="4"/>
    <x v="1"/>
    <s v="Nov"/>
    <s v="2015-11"/>
  </r>
  <r>
    <n v="1488"/>
    <s v="CA-2015-140410"/>
    <x v="502"/>
    <d v="2015-11-07T00:00:00"/>
    <s v="Standard Class"/>
    <s v="CM-12655"/>
    <s v="Corinna Mitchell"/>
    <x v="2"/>
    <s v="United States"/>
    <x v="1"/>
    <s v="California"/>
    <n v="90008"/>
    <x v="1"/>
    <s v="TEC-AC-10001109"/>
    <x v="2"/>
    <x v="11"/>
    <s v="Logitech Trackman Marble Mouse"/>
    <x v="1309"/>
    <n v="3"/>
    <n v="0"/>
    <n v="37.787399999999998"/>
    <n v="11"/>
    <n v="4"/>
    <x v="1"/>
    <s v="Nov"/>
    <s v="2015-11"/>
  </r>
  <r>
    <n v="1489"/>
    <s v="CA-2015-140410"/>
    <x v="502"/>
    <d v="2015-11-07T00:00:00"/>
    <s v="Standard Class"/>
    <s v="CM-12655"/>
    <s v="Corinna Mitchell"/>
    <x v="2"/>
    <s v="United States"/>
    <x v="1"/>
    <s v="California"/>
    <n v="90008"/>
    <x v="1"/>
    <s v="FUR-FU-10003347"/>
    <x v="0"/>
    <x v="5"/>
    <s v="Coloredge Poster Frame"/>
    <x v="528"/>
    <n v="3"/>
    <n v="0"/>
    <n v="16.614000000000001"/>
    <n v="11"/>
    <n v="4"/>
    <x v="1"/>
    <s v="Nov"/>
    <s v="2015-11"/>
  </r>
  <r>
    <n v="1490"/>
    <s v="CA-2014-136280"/>
    <x v="503"/>
    <d v="2014-12-06T00:00:00"/>
    <s v="Standard Class"/>
    <s v="Co-12640"/>
    <s v="Corey-Lock"/>
    <x v="0"/>
    <s v="United States"/>
    <x v="10"/>
    <s v="Pennsylvania"/>
    <n v="19143"/>
    <x v="3"/>
    <s v="OFF-LA-10000452"/>
    <x v="1"/>
    <x v="2"/>
    <s v="Avery 488"/>
    <x v="1310"/>
    <n v="2"/>
    <n v="0.2"/>
    <n v="1.764"/>
    <n v="11"/>
    <n v="4"/>
    <x v="2"/>
    <s v="Nov"/>
    <s v="2014-11"/>
  </r>
  <r>
    <n v="1491"/>
    <s v="CA-2017-151911"/>
    <x v="504"/>
    <d v="2017-05-05T00:00:00"/>
    <s v="Second Class"/>
    <s v="DL-13495"/>
    <s v="Dionis Lloyd"/>
    <x v="1"/>
    <s v="United States"/>
    <x v="20"/>
    <s v="New York"/>
    <n v="10024"/>
    <x v="3"/>
    <s v="OFF-EN-10002986"/>
    <x v="1"/>
    <x v="12"/>
    <s v="#10-4 1/8&quot; x 9 1/2&quot; Premium Diagonal Seam Envelopes"/>
    <x v="1311"/>
    <n v="4"/>
    <n v="0"/>
    <n v="28.332000000000001"/>
    <n v="4"/>
    <n v="2"/>
    <x v="3"/>
    <s v="Apr"/>
    <s v="2017-04"/>
  </r>
  <r>
    <n v="1492"/>
    <s v="CA-2017-166436"/>
    <x v="221"/>
    <d v="2017-11-28T00:00:00"/>
    <s v="Standard Class"/>
    <s v="TS-21370"/>
    <s v="Todd Sumrall"/>
    <x v="1"/>
    <s v="United States"/>
    <x v="20"/>
    <s v="New York"/>
    <n v="10035"/>
    <x v="3"/>
    <s v="OFF-PA-10001838"/>
    <x v="1"/>
    <x v="10"/>
    <s v="Adams Telephone Message Book W/Dividers/Space For Phone Numbers, 5 1/4&quot;X8 1/2&quot;, 300/Messages"/>
    <x v="486"/>
    <n v="1"/>
    <n v="0"/>
    <n v="2.8812000000000002"/>
    <n v="11"/>
    <n v="4"/>
    <x v="3"/>
    <s v="Nov"/>
    <s v="2017-11"/>
  </r>
  <r>
    <n v="1493"/>
    <s v="CA-2017-166436"/>
    <x v="221"/>
    <d v="2017-11-28T00:00:00"/>
    <s v="Standard Class"/>
    <s v="TS-21370"/>
    <s v="Todd Sumrall"/>
    <x v="1"/>
    <s v="United States"/>
    <x v="20"/>
    <s v="New York"/>
    <n v="10035"/>
    <x v="3"/>
    <s v="FUR-CH-10000785"/>
    <x v="0"/>
    <x v="1"/>
    <s v="Global Ergonomic Managers Chair"/>
    <x v="1312"/>
    <n v="6"/>
    <n v="0.1"/>
    <n v="173.74080000000001"/>
    <n v="11"/>
    <n v="4"/>
    <x v="3"/>
    <s v="Nov"/>
    <s v="2017-11"/>
  </r>
  <r>
    <n v="1494"/>
    <s v="CA-2017-139661"/>
    <x v="505"/>
    <d v="2017-11-03T00:00:00"/>
    <s v="Standard Class"/>
    <s v="JW-15220"/>
    <s v="Jane Waco"/>
    <x v="1"/>
    <s v="United States"/>
    <x v="137"/>
    <s v="Washington"/>
    <n v="98661"/>
    <x v="1"/>
    <s v="FUR-FU-10002885"/>
    <x v="0"/>
    <x v="5"/>
    <s v="Magna Visual Magnetic Picture Hangers"/>
    <x v="1313"/>
    <n v="2"/>
    <n v="0"/>
    <n v="3.6631999999999998"/>
    <n v="10"/>
    <n v="4"/>
    <x v="3"/>
    <s v="Oct"/>
    <s v="2017-10"/>
  </r>
  <r>
    <n v="1495"/>
    <s v="CA-2014-123925"/>
    <x v="506"/>
    <d v="2014-12-19T00:00:00"/>
    <s v="Second Class"/>
    <s v="RF-19840"/>
    <s v="Roy Französisch"/>
    <x v="0"/>
    <s v="United States"/>
    <x v="38"/>
    <s v="Georgia"/>
    <n v="31907"/>
    <x v="0"/>
    <s v="OFF-AR-10002952"/>
    <x v="1"/>
    <x v="6"/>
    <s v="Stanley Contemporary Battery Pencil Sharpeners"/>
    <x v="1314"/>
    <n v="3"/>
    <n v="0"/>
    <n v="11.214"/>
    <n v="12"/>
    <n v="4"/>
    <x v="2"/>
    <s v="Dec"/>
    <s v="2014-12"/>
  </r>
  <r>
    <n v="1496"/>
    <s v="CA-2017-152485"/>
    <x v="507"/>
    <d v="2017-09-08T00:00:00"/>
    <s v="Standard Class"/>
    <s v="JD-15790"/>
    <s v="John Dryer"/>
    <x v="0"/>
    <s v="United States"/>
    <x v="224"/>
    <s v="Texas"/>
    <n v="75019"/>
    <x v="2"/>
    <s v="OFF-AR-10003759"/>
    <x v="1"/>
    <x v="6"/>
    <s v="Crayola Anti Dust Chalk, 12/Pack"/>
    <x v="1315"/>
    <n v="7"/>
    <n v="0.2"/>
    <n v="3.1850000000000001"/>
    <n v="9"/>
    <n v="3"/>
    <x v="3"/>
    <s v="Sep"/>
    <s v="2017-09"/>
  </r>
  <r>
    <n v="1497"/>
    <s v="CA-2017-152485"/>
    <x v="507"/>
    <d v="2017-09-08T00:00:00"/>
    <s v="Standard Class"/>
    <s v="JD-15790"/>
    <s v="John Dryer"/>
    <x v="0"/>
    <s v="United States"/>
    <x v="224"/>
    <s v="Texas"/>
    <n v="75019"/>
    <x v="2"/>
    <s v="OFF-ST-10004950"/>
    <x v="1"/>
    <x v="4"/>
    <s v="Acco Perma 3000 Stacking Storage Drawers"/>
    <x v="1316"/>
    <n v="1"/>
    <n v="0.2"/>
    <n v="-0.20979999999999999"/>
    <n v="9"/>
    <n v="3"/>
    <x v="3"/>
    <s v="Sep"/>
    <s v="2017-09"/>
  </r>
  <r>
    <n v="1498"/>
    <s v="CA-2017-152485"/>
    <x v="507"/>
    <d v="2017-09-08T00:00:00"/>
    <s v="Standard Class"/>
    <s v="JD-15790"/>
    <s v="John Dryer"/>
    <x v="0"/>
    <s v="United States"/>
    <x v="224"/>
    <s v="Texas"/>
    <n v="75019"/>
    <x v="2"/>
    <s v="OFF-AR-10001940"/>
    <x v="1"/>
    <x v="6"/>
    <s v="Sanford Colorific Eraseable Coloring Pencils, 12 Count"/>
    <x v="1317"/>
    <n v="5"/>
    <n v="0.2"/>
    <n v="3.7719999999999998"/>
    <n v="9"/>
    <n v="3"/>
    <x v="3"/>
    <s v="Sep"/>
    <s v="2017-09"/>
  </r>
  <r>
    <n v="1499"/>
    <s v="CA-2016-141586"/>
    <x v="508"/>
    <d v="2016-10-20T00:00:00"/>
    <s v="First Class"/>
    <s v="NK-18490"/>
    <s v="Neil Knudson"/>
    <x v="2"/>
    <s v="United States"/>
    <x v="8"/>
    <s v="California"/>
    <n v="94122"/>
    <x v="1"/>
    <s v="OFF-BI-10003981"/>
    <x v="1"/>
    <x v="8"/>
    <s v="Avery Durable Plastic 1&quot; Binders"/>
    <x v="1318"/>
    <n v="5"/>
    <n v="0.2"/>
    <n v="6.5830000000000002"/>
    <n v="10"/>
    <n v="4"/>
    <x v="0"/>
    <s v="Oct"/>
    <s v="2016-10"/>
  </r>
  <r>
    <n v="1500"/>
    <s v="CA-2017-130386"/>
    <x v="105"/>
    <d v="2017-11-18T00:00:00"/>
    <s v="Standard Class"/>
    <s v="NG-18430"/>
    <s v="Nathan Gelder"/>
    <x v="0"/>
    <s v="United States"/>
    <x v="89"/>
    <s v="Texas"/>
    <n v="78745"/>
    <x v="2"/>
    <s v="OFF-PA-10002749"/>
    <x v="1"/>
    <x v="10"/>
    <s v="Wirebound Message Books, 5-1/2 x 4 Forms, 2 or 4 Forms per Page"/>
    <x v="195"/>
    <n v="3"/>
    <n v="0.2"/>
    <n v="5.8202999999999996"/>
    <n v="11"/>
    <n v="4"/>
    <x v="3"/>
    <s v="Nov"/>
    <s v="2017-11"/>
  </r>
  <r>
    <n v="1501"/>
    <s v="CA-2017-130386"/>
    <x v="105"/>
    <d v="2017-11-18T00:00:00"/>
    <s v="Standard Class"/>
    <s v="NG-18430"/>
    <s v="Nathan Gelder"/>
    <x v="0"/>
    <s v="United States"/>
    <x v="89"/>
    <s v="Texas"/>
    <n v="78745"/>
    <x v="2"/>
    <s v="OFF-PA-10003823"/>
    <x v="1"/>
    <x v="10"/>
    <s v="Xerox 197"/>
    <x v="1319"/>
    <n v="9"/>
    <n v="0.2"/>
    <n v="69.704999999999998"/>
    <n v="11"/>
    <n v="4"/>
    <x v="3"/>
    <s v="Nov"/>
    <s v="2017-11"/>
  </r>
  <r>
    <n v="1502"/>
    <s v="CA-2017-130386"/>
    <x v="105"/>
    <d v="2017-11-18T00:00:00"/>
    <s v="Standard Class"/>
    <s v="NG-18430"/>
    <s v="Nathan Gelder"/>
    <x v="0"/>
    <s v="United States"/>
    <x v="89"/>
    <s v="Texas"/>
    <n v="78745"/>
    <x v="2"/>
    <s v="OFF-ST-10003716"/>
    <x v="1"/>
    <x v="4"/>
    <s v="Tennsco Double-Tier Lockers"/>
    <x v="1117"/>
    <n v="3"/>
    <n v="0.2"/>
    <n v="-47.254199999999997"/>
    <n v="11"/>
    <n v="4"/>
    <x v="3"/>
    <s v="Nov"/>
    <s v="2017-11"/>
  </r>
  <r>
    <n v="1503"/>
    <s v="CA-2016-100468"/>
    <x v="390"/>
    <d v="2016-12-01T00:00:00"/>
    <s v="Standard Class"/>
    <s v="AT-10435"/>
    <s v="Alyssa Tate"/>
    <x v="2"/>
    <s v="United States"/>
    <x v="1"/>
    <s v="California"/>
    <n v="90045"/>
    <x v="1"/>
    <s v="TEC-PH-10001300"/>
    <x v="2"/>
    <x v="7"/>
    <s v="iKross Bluetooth Portable Keyboard + Cell Phone Stand Holder + Brush for Apple iPhone 5S 5C 5, 4S 4"/>
    <x v="1320"/>
    <n v="2"/>
    <n v="0.2"/>
    <n v="3.3519999999999999"/>
    <n v="11"/>
    <n v="4"/>
    <x v="0"/>
    <s v="Nov"/>
    <s v="2016-11"/>
  </r>
  <r>
    <n v="1504"/>
    <s v="CA-2016-100468"/>
    <x v="390"/>
    <d v="2016-12-01T00:00:00"/>
    <s v="Standard Class"/>
    <s v="AT-10435"/>
    <s v="Alyssa Tate"/>
    <x v="2"/>
    <s v="United States"/>
    <x v="1"/>
    <s v="California"/>
    <n v="90045"/>
    <x v="1"/>
    <s v="FUR-FU-10000010"/>
    <x v="0"/>
    <x v="5"/>
    <s v="DAX Value U-Channel Document Frames, Easel Back"/>
    <x v="583"/>
    <n v="2"/>
    <n v="0"/>
    <n v="3.0813999999999999"/>
    <n v="11"/>
    <n v="4"/>
    <x v="0"/>
    <s v="Nov"/>
    <s v="2016-11"/>
  </r>
  <r>
    <n v="1505"/>
    <s v="CA-2015-153388"/>
    <x v="509"/>
    <d v="2015-08-07T00:00:00"/>
    <s v="Standard Class"/>
    <s v="PC-19000"/>
    <s v="Pauline Chand"/>
    <x v="2"/>
    <s v="United States"/>
    <x v="1"/>
    <s v="California"/>
    <n v="90004"/>
    <x v="1"/>
    <s v="OFF-AR-10001868"/>
    <x v="1"/>
    <x v="6"/>
    <s v="Prang Dustless Chalk Sticks"/>
    <x v="944"/>
    <n v="4"/>
    <n v="0"/>
    <n v="3.36"/>
    <n v="8"/>
    <n v="3"/>
    <x v="1"/>
    <s v="Aug"/>
    <s v="2015-08"/>
  </r>
  <r>
    <n v="1506"/>
    <s v="CA-2015-153388"/>
    <x v="509"/>
    <d v="2015-08-07T00:00:00"/>
    <s v="Standard Class"/>
    <s v="PC-19000"/>
    <s v="Pauline Chand"/>
    <x v="2"/>
    <s v="United States"/>
    <x v="1"/>
    <s v="California"/>
    <n v="90004"/>
    <x v="1"/>
    <s v="FUR-TA-10003715"/>
    <x v="0"/>
    <x v="3"/>
    <s v="Hon 2111 Invitation Series Corner Table"/>
    <x v="1321"/>
    <n v="6"/>
    <n v="0.2"/>
    <n v="-175.8708"/>
    <n v="8"/>
    <n v="3"/>
    <x v="1"/>
    <s v="Aug"/>
    <s v="2015-08"/>
  </r>
  <r>
    <n v="1507"/>
    <s v="CA-2017-154935"/>
    <x v="165"/>
    <d v="2017-12-29T00:00:00"/>
    <s v="Standard Class"/>
    <s v="AR-10540"/>
    <s v="Andy Reiter"/>
    <x v="0"/>
    <s v="United States"/>
    <x v="20"/>
    <s v="New York"/>
    <n v="10024"/>
    <x v="3"/>
    <s v="OFF-BI-10003708"/>
    <x v="1"/>
    <x v="8"/>
    <s v="Acco Four Pocket Poly Ring Binder with Label Holder, Smoke, 1&quot;"/>
    <x v="598"/>
    <n v="3"/>
    <n v="0.2"/>
    <n v="5.5875000000000004"/>
    <n v="12"/>
    <n v="4"/>
    <x v="3"/>
    <s v="Dec"/>
    <s v="2017-12"/>
  </r>
  <r>
    <n v="1508"/>
    <s v="CA-2016-134208"/>
    <x v="42"/>
    <d v="2016-09-23T00:00:00"/>
    <s v="Standard Class"/>
    <s v="CS-12505"/>
    <s v="Cindy Stewart"/>
    <x v="0"/>
    <s v="United States"/>
    <x v="38"/>
    <s v="Georgia"/>
    <n v="31907"/>
    <x v="0"/>
    <s v="TEC-MA-10004458"/>
    <x v="2"/>
    <x v="15"/>
    <s v="Lexmark X 9575 Professional All-in-One Color Printer"/>
    <x v="1322"/>
    <n v="4"/>
    <n v="0"/>
    <n v="190.08"/>
    <n v="9"/>
    <n v="3"/>
    <x v="0"/>
    <s v="Sep"/>
    <s v="2016-09"/>
  </r>
  <r>
    <n v="1509"/>
    <s v="CA-2017-108294"/>
    <x v="389"/>
    <d v="2017-12-10T00:00:00"/>
    <s v="Same Day"/>
    <s v="LS-16975"/>
    <s v="Lindsay Shagiari"/>
    <x v="2"/>
    <s v="United States"/>
    <x v="155"/>
    <s v="Nebraska"/>
    <n v="68104"/>
    <x v="2"/>
    <s v="OFF-BI-10004965"/>
    <x v="1"/>
    <x v="8"/>
    <s v="Ibico Covers for Plastic or Wire Binding Elements"/>
    <x v="1323"/>
    <n v="3"/>
    <n v="0"/>
    <n v="15.525"/>
    <n v="12"/>
    <n v="4"/>
    <x v="3"/>
    <s v="Dec"/>
    <s v="2017-12"/>
  </r>
  <r>
    <n v="1510"/>
    <s v="CA-2017-103611"/>
    <x v="510"/>
    <d v="2017-09-15T00:00:00"/>
    <s v="First Class"/>
    <s v="JM-15535"/>
    <s v="Jessica Myrick"/>
    <x v="0"/>
    <s v="United States"/>
    <x v="1"/>
    <s v="California"/>
    <n v="90036"/>
    <x v="1"/>
    <s v="FUR-FU-10004270"/>
    <x v="0"/>
    <x v="5"/>
    <s v="Eldon Image Series Desk Accessories, Burgundy"/>
    <x v="1324"/>
    <n v="2"/>
    <n v="0"/>
    <n v="3.0095999999999998"/>
    <n v="9"/>
    <n v="3"/>
    <x v="3"/>
    <s v="Sep"/>
    <s v="2017-09"/>
  </r>
  <r>
    <n v="1511"/>
    <s v="CA-2017-100384"/>
    <x v="92"/>
    <d v="2017-07-01T00:00:00"/>
    <s v="Standard Class"/>
    <s v="NH-18610"/>
    <s v="Nicole Hansen"/>
    <x v="1"/>
    <s v="United States"/>
    <x v="225"/>
    <s v="California"/>
    <n v="91767"/>
    <x v="1"/>
    <s v="OFF-AR-10002135"/>
    <x v="1"/>
    <x v="6"/>
    <s v="Boston Heavy-Duty Trimline Electric Pencil Sharpeners"/>
    <x v="1325"/>
    <n v="8"/>
    <n v="0"/>
    <n v="111.824"/>
    <n v="6"/>
    <n v="2"/>
    <x v="3"/>
    <s v="Jun"/>
    <s v="2017-06"/>
  </r>
  <r>
    <n v="1512"/>
    <s v="CA-2017-100384"/>
    <x v="92"/>
    <d v="2017-07-01T00:00:00"/>
    <s v="Standard Class"/>
    <s v="NH-18610"/>
    <s v="Nicole Hansen"/>
    <x v="1"/>
    <s v="United States"/>
    <x v="225"/>
    <s v="California"/>
    <n v="91767"/>
    <x v="1"/>
    <s v="OFF-AR-10003514"/>
    <x v="1"/>
    <x v="6"/>
    <s v="4009 Highlighters by Sanford"/>
    <x v="1326"/>
    <n v="9"/>
    <n v="0"/>
    <n v="11.820600000000001"/>
    <n v="6"/>
    <n v="2"/>
    <x v="3"/>
    <s v="Jun"/>
    <s v="2017-06"/>
  </r>
  <r>
    <n v="1513"/>
    <s v="CA-2017-112809"/>
    <x v="238"/>
    <d v="2017-08-22T00:00:00"/>
    <s v="Standard Class"/>
    <s v="RA-19915"/>
    <s v="Russell Applegate"/>
    <x v="0"/>
    <s v="United States"/>
    <x v="61"/>
    <s v="Texas"/>
    <n v="75220"/>
    <x v="2"/>
    <s v="OFF-ST-10002276"/>
    <x v="1"/>
    <x v="4"/>
    <s v="Safco Steel Mobile File Cart"/>
    <x v="1327"/>
    <n v="3"/>
    <n v="0.2"/>
    <n v="12.504"/>
    <n v="8"/>
    <n v="3"/>
    <x v="3"/>
    <s v="Aug"/>
    <s v="2017-08"/>
  </r>
  <r>
    <n v="1514"/>
    <s v="CA-2017-112809"/>
    <x v="238"/>
    <d v="2017-08-22T00:00:00"/>
    <s v="Standard Class"/>
    <s v="RA-19915"/>
    <s v="Russell Applegate"/>
    <x v="0"/>
    <s v="United States"/>
    <x v="61"/>
    <s v="Texas"/>
    <n v="75220"/>
    <x v="2"/>
    <s v="OFF-BI-10001098"/>
    <x v="1"/>
    <x v="8"/>
    <s v="Acco D-Ring Binder w/DublLock"/>
    <x v="1328"/>
    <n v="5"/>
    <n v="0.8"/>
    <n v="-33.139000000000003"/>
    <n v="8"/>
    <n v="3"/>
    <x v="3"/>
    <s v="Aug"/>
    <s v="2017-08"/>
  </r>
  <r>
    <n v="1515"/>
    <s v="CA-2017-112809"/>
    <x v="238"/>
    <d v="2017-08-22T00:00:00"/>
    <s v="Standard Class"/>
    <s v="RA-19915"/>
    <s v="Russell Applegate"/>
    <x v="0"/>
    <s v="United States"/>
    <x v="61"/>
    <s v="Texas"/>
    <n v="75220"/>
    <x v="2"/>
    <s v="OFF-BI-10001636"/>
    <x v="1"/>
    <x v="8"/>
    <s v="Ibico Plastic and Wire Spiral Binding Combs"/>
    <x v="1329"/>
    <n v="4"/>
    <n v="0.8"/>
    <n v="-11.4648"/>
    <n v="8"/>
    <n v="3"/>
    <x v="3"/>
    <s v="Aug"/>
    <s v="2017-08"/>
  </r>
  <r>
    <n v="1516"/>
    <s v="US-2017-160759"/>
    <x v="157"/>
    <d v="2017-12-17T00:00:00"/>
    <s v="Standard Class"/>
    <s v="AI-10855"/>
    <s v="Arianne Irving"/>
    <x v="0"/>
    <s v="United States"/>
    <x v="10"/>
    <s v="Pennsylvania"/>
    <n v="19120"/>
    <x v="3"/>
    <s v="FUR-CH-10002961"/>
    <x v="0"/>
    <x v="1"/>
    <s v="Leather Task Chair, Black"/>
    <x v="1330"/>
    <n v="1"/>
    <n v="0.3"/>
    <n v="-9.0980000000000008"/>
    <n v="12"/>
    <n v="4"/>
    <x v="3"/>
    <s v="Dec"/>
    <s v="2017-12"/>
  </r>
  <r>
    <n v="1517"/>
    <s v="CA-2017-148446"/>
    <x v="389"/>
    <d v="2017-12-14T00:00:00"/>
    <s v="Second Class"/>
    <s v="MC-17845"/>
    <s v="Michael Chen"/>
    <x v="0"/>
    <s v="United States"/>
    <x v="226"/>
    <s v="Nevada"/>
    <n v="89031"/>
    <x v="1"/>
    <s v="FUR-TA-10004256"/>
    <x v="0"/>
    <x v="3"/>
    <s v="Bretford “Just In Time” Height-Adjustable Multi-Task Work Tables"/>
    <x v="1331"/>
    <n v="4"/>
    <n v="0"/>
    <n v="116.872"/>
    <n v="12"/>
    <n v="4"/>
    <x v="3"/>
    <s v="Dec"/>
    <s v="2017-12"/>
  </r>
  <r>
    <n v="1518"/>
    <s v="CA-2014-111059"/>
    <x v="511"/>
    <d v="2014-02-06T00:00:00"/>
    <s v="Second Class"/>
    <s v="TB-21400"/>
    <s v="Tom Boeckenhauer"/>
    <x v="0"/>
    <s v="United States"/>
    <x v="4"/>
    <s v="Washington"/>
    <n v="98105"/>
    <x v="1"/>
    <s v="OFF-BI-10004593"/>
    <x v="1"/>
    <x v="8"/>
    <s v="Ibico Laser Imprintable Binding System Covers"/>
    <x v="1332"/>
    <n v="2"/>
    <n v="0.2"/>
    <n v="27.248000000000001"/>
    <n v="2"/>
    <n v="1"/>
    <x v="2"/>
    <s v="Feb"/>
    <s v="2014-02"/>
  </r>
  <r>
    <n v="1519"/>
    <s v="CA-2014-111059"/>
    <x v="511"/>
    <d v="2014-02-06T00:00:00"/>
    <s v="Second Class"/>
    <s v="TB-21400"/>
    <s v="Tom Boeckenhauer"/>
    <x v="0"/>
    <s v="United States"/>
    <x v="4"/>
    <s v="Washington"/>
    <n v="98105"/>
    <x v="1"/>
    <s v="OFF-BI-10002827"/>
    <x v="1"/>
    <x v="8"/>
    <s v="Avery Durable Poly Binders"/>
    <x v="1333"/>
    <n v="3"/>
    <n v="0.2"/>
    <n v="4.3133999999999997"/>
    <n v="2"/>
    <n v="1"/>
    <x v="2"/>
    <s v="Feb"/>
    <s v="2014-02"/>
  </r>
  <r>
    <n v="1520"/>
    <s v="CA-2017-116204"/>
    <x v="512"/>
    <d v="2017-02-14T00:00:00"/>
    <s v="Second Class"/>
    <s v="VW-21775"/>
    <s v="Victoria Wilson"/>
    <x v="1"/>
    <s v="United States"/>
    <x v="8"/>
    <s v="California"/>
    <n v="94110"/>
    <x v="1"/>
    <s v="OFF-BI-10001759"/>
    <x v="1"/>
    <x v="8"/>
    <s v="Acco Pressboard Covers with Storage Hooks, 14 7/8&quot; x 11&quot;, Dark Blue"/>
    <x v="1334"/>
    <n v="7"/>
    <n v="0.2"/>
    <n v="7.7343000000000002"/>
    <n v="2"/>
    <n v="1"/>
    <x v="3"/>
    <s v="Feb"/>
    <s v="2017-02"/>
  </r>
  <r>
    <n v="1521"/>
    <s v="CA-2017-109946"/>
    <x v="513"/>
    <d v="2017-04-21T00:00:00"/>
    <s v="Standard Class"/>
    <s v="PL-18925"/>
    <s v="Paul Lucas"/>
    <x v="2"/>
    <s v="United States"/>
    <x v="22"/>
    <s v="Illinois"/>
    <n v="60610"/>
    <x v="2"/>
    <s v="OFF-AR-10001419"/>
    <x v="1"/>
    <x v="6"/>
    <s v="Newell 325"/>
    <x v="1045"/>
    <n v="5"/>
    <n v="0.2"/>
    <n v="2.0649999999999999"/>
    <n v="4"/>
    <n v="2"/>
    <x v="3"/>
    <s v="Apr"/>
    <s v="2017-04"/>
  </r>
  <r>
    <n v="1522"/>
    <s v="CA-2015-144806"/>
    <x v="401"/>
    <d v="2015-12-11T00:00:00"/>
    <s v="Standard Class"/>
    <s v="GH-14425"/>
    <s v="Gary Hwang"/>
    <x v="0"/>
    <s v="United States"/>
    <x v="93"/>
    <s v="Arizona"/>
    <n v="85705"/>
    <x v="1"/>
    <s v="FUR-FU-10002253"/>
    <x v="0"/>
    <x v="5"/>
    <s v="Howard Miller 13&quot; Diameter Pewter Finish Round Wall Clock"/>
    <x v="1335"/>
    <n v="6"/>
    <n v="0.2"/>
    <n v="48.951599999999999"/>
    <n v="12"/>
    <n v="4"/>
    <x v="1"/>
    <s v="Dec"/>
    <s v="2015-12"/>
  </r>
  <r>
    <n v="1523"/>
    <s v="CA-2015-144806"/>
    <x v="401"/>
    <d v="2015-12-11T00:00:00"/>
    <s v="Standard Class"/>
    <s v="GH-14425"/>
    <s v="Gary Hwang"/>
    <x v="0"/>
    <s v="United States"/>
    <x v="93"/>
    <s v="Arizona"/>
    <n v="85705"/>
    <x v="1"/>
    <s v="OFF-PA-10002586"/>
    <x v="1"/>
    <x v="10"/>
    <s v="Xerox 1970"/>
    <x v="544"/>
    <n v="5"/>
    <n v="0.2"/>
    <n v="6.7229999999999999"/>
    <n v="12"/>
    <n v="4"/>
    <x v="1"/>
    <s v="Dec"/>
    <s v="2015-12"/>
  </r>
  <r>
    <n v="1524"/>
    <s v="CA-2015-144806"/>
    <x v="401"/>
    <d v="2015-12-11T00:00:00"/>
    <s v="Standard Class"/>
    <s v="GH-14425"/>
    <s v="Gary Hwang"/>
    <x v="0"/>
    <s v="United States"/>
    <x v="93"/>
    <s v="Arizona"/>
    <n v="85705"/>
    <x v="1"/>
    <s v="OFF-PA-10003039"/>
    <x v="1"/>
    <x v="10"/>
    <s v="Xerox 1960"/>
    <x v="654"/>
    <n v="8"/>
    <n v="0.2"/>
    <n v="61.96"/>
    <n v="12"/>
    <n v="4"/>
    <x v="1"/>
    <s v="Dec"/>
    <s v="2015-12"/>
  </r>
  <r>
    <n v="1525"/>
    <s v="CA-2015-144806"/>
    <x v="401"/>
    <d v="2015-12-11T00:00:00"/>
    <s v="Standard Class"/>
    <s v="GH-14425"/>
    <s v="Gary Hwang"/>
    <x v="0"/>
    <s v="United States"/>
    <x v="93"/>
    <s v="Arizona"/>
    <n v="85705"/>
    <x v="1"/>
    <s v="OFF-ST-10004804"/>
    <x v="1"/>
    <x v="4"/>
    <s v="Belkin 19&quot; Vented Equipment Shelf, Black"/>
    <x v="1336"/>
    <n v="6"/>
    <n v="0.2"/>
    <n v="-58.687199999999997"/>
    <n v="12"/>
    <n v="4"/>
    <x v="1"/>
    <s v="Dec"/>
    <s v="2015-12"/>
  </r>
  <r>
    <n v="1526"/>
    <s v="CA-2015-144806"/>
    <x v="401"/>
    <d v="2015-12-11T00:00:00"/>
    <s v="Standard Class"/>
    <s v="GH-14425"/>
    <s v="Gary Hwang"/>
    <x v="0"/>
    <s v="United States"/>
    <x v="93"/>
    <s v="Arizona"/>
    <n v="85705"/>
    <x v="1"/>
    <s v="OFF-AR-10004042"/>
    <x v="1"/>
    <x v="6"/>
    <s v="BOSTON Model 1800 Electric Pencil Sharpeners, Putty/Woodgrain"/>
    <x v="31"/>
    <n v="6"/>
    <n v="0.2"/>
    <n v="9.7091999999999992"/>
    <n v="12"/>
    <n v="4"/>
    <x v="1"/>
    <s v="Dec"/>
    <s v="2015-12"/>
  </r>
  <r>
    <n v="1527"/>
    <s v="CA-2016-122392"/>
    <x v="405"/>
    <d v="2016-07-27T00:00:00"/>
    <s v="Standard Class"/>
    <s v="CJ-12010"/>
    <s v="Caroline Jumper"/>
    <x v="0"/>
    <s v="United States"/>
    <x v="227"/>
    <s v="Pennsylvania"/>
    <n v="18103"/>
    <x v="3"/>
    <s v="OFF-AR-10002221"/>
    <x v="1"/>
    <x v="6"/>
    <s v="12 Colored Short Pencils"/>
    <x v="1337"/>
    <n v="2"/>
    <n v="0.2"/>
    <n v="0.36399999999999999"/>
    <n v="7"/>
    <n v="3"/>
    <x v="0"/>
    <s v="Jul"/>
    <s v="2016-07"/>
  </r>
  <r>
    <n v="1528"/>
    <s v="CA-2016-122392"/>
    <x v="405"/>
    <d v="2016-07-27T00:00:00"/>
    <s v="Standard Class"/>
    <s v="CJ-12010"/>
    <s v="Caroline Jumper"/>
    <x v="0"/>
    <s v="United States"/>
    <x v="227"/>
    <s v="Pennsylvania"/>
    <n v="18103"/>
    <x v="3"/>
    <s v="FUR-FU-10002456"/>
    <x v="0"/>
    <x v="5"/>
    <s v="Master Caster Door Stop, Large Neon Orange"/>
    <x v="25"/>
    <n v="2"/>
    <n v="0.2"/>
    <n v="3.3488000000000002"/>
    <n v="7"/>
    <n v="3"/>
    <x v="0"/>
    <s v="Jul"/>
    <s v="2016-07"/>
  </r>
  <r>
    <n v="1529"/>
    <s v="CA-2015-148432"/>
    <x v="209"/>
    <d v="2015-11-10T00:00:00"/>
    <s v="Second Class"/>
    <s v="MC-18130"/>
    <s v="Mike Caudle"/>
    <x v="1"/>
    <s v="United States"/>
    <x v="46"/>
    <s v="Delaware"/>
    <n v="19711"/>
    <x v="3"/>
    <s v="OFF-FA-10004968"/>
    <x v="1"/>
    <x v="13"/>
    <s v="Rubber Band Ball"/>
    <x v="1338"/>
    <n v="7"/>
    <n v="0"/>
    <n v="0.52359999999999995"/>
    <n v="11"/>
    <n v="4"/>
    <x v="1"/>
    <s v="Nov"/>
    <s v="2015-11"/>
  </r>
  <r>
    <n v="1530"/>
    <s v="CA-2015-148432"/>
    <x v="209"/>
    <d v="2015-11-10T00:00:00"/>
    <s v="Second Class"/>
    <s v="MC-18130"/>
    <s v="Mike Caudle"/>
    <x v="1"/>
    <s v="United States"/>
    <x v="46"/>
    <s v="Delaware"/>
    <n v="19711"/>
    <x v="3"/>
    <s v="OFF-PA-10001274"/>
    <x v="1"/>
    <x v="10"/>
    <s v="Loose Memo Sheets"/>
    <x v="545"/>
    <n v="2"/>
    <n v="0"/>
    <n v="3.431"/>
    <n v="11"/>
    <n v="4"/>
    <x v="1"/>
    <s v="Nov"/>
    <s v="2015-11"/>
  </r>
  <r>
    <n v="1531"/>
    <s v="CA-2015-103793"/>
    <x v="514"/>
    <d v="2015-03-31T00:00:00"/>
    <s v="Standard Class"/>
    <s v="BV-11245"/>
    <s v="Benjamin Venier"/>
    <x v="1"/>
    <s v="United States"/>
    <x v="100"/>
    <s v="Florida"/>
    <n v="33142"/>
    <x v="0"/>
    <s v="OFF-PA-10001125"/>
    <x v="1"/>
    <x v="10"/>
    <s v="Xerox 1988"/>
    <x v="1339"/>
    <n v="3"/>
    <n v="0.2"/>
    <n v="23.234999999999999"/>
    <n v="3"/>
    <n v="1"/>
    <x v="1"/>
    <s v="Mar"/>
    <s v="2015-03"/>
  </r>
  <r>
    <n v="1532"/>
    <s v="CA-2017-159884"/>
    <x v="515"/>
    <d v="2017-09-05T00:00:00"/>
    <s v="Standard Class"/>
    <s v="JF-15490"/>
    <s v="Jeremy Farry"/>
    <x v="0"/>
    <s v="United States"/>
    <x v="228"/>
    <s v="Arizona"/>
    <n v="85281"/>
    <x v="1"/>
    <s v="OFF-ST-10000344"/>
    <x v="1"/>
    <x v="4"/>
    <s v="Neat Ideas Personal Hanging Folder Files, Black"/>
    <x v="1340"/>
    <n v="1"/>
    <n v="0.2"/>
    <n v="0.80579999999999996"/>
    <n v="8"/>
    <n v="3"/>
    <x v="3"/>
    <s v="Aug"/>
    <s v="2017-08"/>
  </r>
  <r>
    <n v="1533"/>
    <s v="CA-2017-159884"/>
    <x v="515"/>
    <d v="2017-09-05T00:00:00"/>
    <s v="Standard Class"/>
    <s v="JF-15490"/>
    <s v="Jeremy Farry"/>
    <x v="0"/>
    <s v="United States"/>
    <x v="228"/>
    <s v="Arizona"/>
    <n v="85281"/>
    <x v="1"/>
    <s v="OFF-FA-10000585"/>
    <x v="1"/>
    <x v="13"/>
    <s v="OIC Bulk Pack Metal Binder Clips"/>
    <x v="1341"/>
    <n v="3"/>
    <n v="0.2"/>
    <n v="2.7222"/>
    <n v="8"/>
    <n v="3"/>
    <x v="3"/>
    <s v="Aug"/>
    <s v="2017-08"/>
  </r>
  <r>
    <n v="1534"/>
    <s v="CA-2016-139885"/>
    <x v="429"/>
    <d v="2016-12-08T00:00:00"/>
    <s v="Standard Class"/>
    <s v="EB-13840"/>
    <s v="Ellis Ballard"/>
    <x v="1"/>
    <s v="United States"/>
    <x v="20"/>
    <s v="New York"/>
    <n v="10035"/>
    <x v="3"/>
    <s v="OFF-ST-10003324"/>
    <x v="1"/>
    <x v="4"/>
    <s v="Belkin OmniView SE Rackmount Kit"/>
    <x v="1342"/>
    <n v="6"/>
    <n v="0"/>
    <n v="0"/>
    <n v="12"/>
    <n v="4"/>
    <x v="0"/>
    <s v="Dec"/>
    <s v="2016-12"/>
  </r>
  <r>
    <n v="1535"/>
    <s v="CA-2017-124086"/>
    <x v="516"/>
    <d v="2017-02-14T00:00:00"/>
    <s v="Standard Class"/>
    <s v="MP-18175"/>
    <s v="Mike Pelletier"/>
    <x v="2"/>
    <s v="United States"/>
    <x v="229"/>
    <s v="California"/>
    <n v="92677"/>
    <x v="1"/>
    <s v="FUR-BO-10004015"/>
    <x v="0"/>
    <x v="0"/>
    <s v="Bush Andora Bookcase, Maple/Graphite Gray Finish"/>
    <x v="1343"/>
    <n v="2"/>
    <n v="0.15"/>
    <n v="16.7986"/>
    <n v="2"/>
    <n v="1"/>
    <x v="3"/>
    <s v="Feb"/>
    <s v="2017-02"/>
  </r>
  <r>
    <n v="1536"/>
    <s v="CA-2016-112389"/>
    <x v="517"/>
    <d v="2016-11-02T00:00:00"/>
    <s v="Standard Class"/>
    <s v="JM-15655"/>
    <s v="Jim Mitchum"/>
    <x v="1"/>
    <s v="United States"/>
    <x v="230"/>
    <s v="New Jersey"/>
    <n v="8302"/>
    <x v="3"/>
    <s v="OFF-ST-10000419"/>
    <x v="1"/>
    <x v="4"/>
    <s v="Rogers Jumbo File, Granite"/>
    <x v="1344"/>
    <n v="3"/>
    <n v="0"/>
    <n v="0.40739999999999998"/>
    <n v="10"/>
    <n v="4"/>
    <x v="0"/>
    <s v="Oct"/>
    <s v="2016-10"/>
  </r>
  <r>
    <n v="1537"/>
    <s v="CA-2016-112389"/>
    <x v="517"/>
    <d v="2016-11-02T00:00:00"/>
    <s v="Standard Class"/>
    <s v="JM-15655"/>
    <s v="Jim Mitchum"/>
    <x v="1"/>
    <s v="United States"/>
    <x v="230"/>
    <s v="New Jersey"/>
    <n v="8302"/>
    <x v="3"/>
    <s v="OFF-AP-10001626"/>
    <x v="1"/>
    <x v="9"/>
    <s v="Commercial WindTunnel Clean Air Upright Vacuum, Replacement Belts, Filtration Bags"/>
    <x v="1345"/>
    <n v="3"/>
    <n v="0"/>
    <n v="3.0341999999999998"/>
    <n v="10"/>
    <n v="4"/>
    <x v="0"/>
    <s v="Oct"/>
    <s v="2016-10"/>
  </r>
  <r>
    <n v="1538"/>
    <s v="CA-2017-121888"/>
    <x v="175"/>
    <d v="2017-09-17T00:00:00"/>
    <s v="Second Class"/>
    <s v="CL-11890"/>
    <s v="Carl Ludwig"/>
    <x v="0"/>
    <s v="United States"/>
    <x v="231"/>
    <s v="Massachusetts"/>
    <n v="2149"/>
    <x v="3"/>
    <s v="TEC-PH-10000439"/>
    <x v="2"/>
    <x v="7"/>
    <s v="GE DSL Phone Line Filter"/>
    <x v="1346"/>
    <n v="1"/>
    <n v="0"/>
    <n v="11.597099999999999"/>
    <n v="9"/>
    <n v="3"/>
    <x v="3"/>
    <s v="Sep"/>
    <s v="2017-09"/>
  </r>
  <r>
    <n v="1539"/>
    <s v="CA-2017-121888"/>
    <x v="175"/>
    <d v="2017-09-17T00:00:00"/>
    <s v="Second Class"/>
    <s v="CL-11890"/>
    <s v="Carl Ludwig"/>
    <x v="0"/>
    <s v="United States"/>
    <x v="231"/>
    <s v="Massachusetts"/>
    <n v="2149"/>
    <x v="3"/>
    <s v="OFF-AR-10003478"/>
    <x v="1"/>
    <x v="6"/>
    <s v="Avery Hi-Liter EverBold Pen Style Fluorescent Highlighters, 4/Pack"/>
    <x v="1347"/>
    <n v="2"/>
    <n v="0"/>
    <n v="6.5119999999999996"/>
    <n v="9"/>
    <n v="3"/>
    <x v="3"/>
    <s v="Sep"/>
    <s v="2017-09"/>
  </r>
  <r>
    <n v="1540"/>
    <s v="CA-2017-121888"/>
    <x v="175"/>
    <d v="2017-09-17T00:00:00"/>
    <s v="Second Class"/>
    <s v="CL-11890"/>
    <s v="Carl Ludwig"/>
    <x v="0"/>
    <s v="United States"/>
    <x v="231"/>
    <s v="Massachusetts"/>
    <n v="2149"/>
    <x v="3"/>
    <s v="FUR-BO-10002545"/>
    <x v="0"/>
    <x v="0"/>
    <s v="Atlantic Metals Mobile 3-Shelf Bookcases, Custom Colors"/>
    <x v="1348"/>
    <n v="3"/>
    <n v="0"/>
    <n v="203.56440000000001"/>
    <n v="9"/>
    <n v="3"/>
    <x v="3"/>
    <s v="Sep"/>
    <s v="2017-09"/>
  </r>
  <r>
    <n v="1541"/>
    <s v="CA-2017-121888"/>
    <x v="175"/>
    <d v="2017-09-17T00:00:00"/>
    <s v="Second Class"/>
    <s v="CL-11890"/>
    <s v="Carl Ludwig"/>
    <x v="0"/>
    <s v="United States"/>
    <x v="231"/>
    <s v="Massachusetts"/>
    <n v="2149"/>
    <x v="3"/>
    <s v="OFF-BI-10001765"/>
    <x v="1"/>
    <x v="8"/>
    <s v="Wilson Jones Heavy-Duty Casebound Ring Binders with Metal Hinges"/>
    <x v="1349"/>
    <n v="7"/>
    <n v="0"/>
    <n v="116.3904"/>
    <n v="9"/>
    <n v="3"/>
    <x v="3"/>
    <s v="Sep"/>
    <s v="2017-09"/>
  </r>
  <r>
    <n v="1542"/>
    <s v="CA-2014-166884"/>
    <x v="518"/>
    <d v="2014-03-16T00:00:00"/>
    <s v="Second Class"/>
    <s v="CK-12205"/>
    <s v="Chloris Kastensmidt"/>
    <x v="0"/>
    <s v="United States"/>
    <x v="38"/>
    <s v="Ohio"/>
    <n v="43229"/>
    <x v="3"/>
    <s v="FUR-FU-10003981"/>
    <x v="0"/>
    <x v="5"/>
    <s v="Eldon Wave Desk Accessories"/>
    <x v="1350"/>
    <n v="5"/>
    <n v="0.2"/>
    <n v="2.2879999999999998"/>
    <n v="3"/>
    <n v="1"/>
    <x v="2"/>
    <s v="Mar"/>
    <s v="2014-03"/>
  </r>
  <r>
    <n v="1543"/>
    <s v="CA-2014-166884"/>
    <x v="518"/>
    <d v="2014-03-16T00:00:00"/>
    <s v="Second Class"/>
    <s v="CK-12205"/>
    <s v="Chloris Kastensmidt"/>
    <x v="0"/>
    <s v="United States"/>
    <x v="38"/>
    <s v="Ohio"/>
    <n v="43229"/>
    <x v="3"/>
    <s v="OFF-FA-10001561"/>
    <x v="1"/>
    <x v="13"/>
    <s v="Stockwell Push Pins"/>
    <x v="1351"/>
    <n v="6"/>
    <n v="0.2"/>
    <n v="1.7003999999999999"/>
    <n v="3"/>
    <n v="1"/>
    <x v="2"/>
    <s v="Mar"/>
    <s v="2014-03"/>
  </r>
  <r>
    <n v="1544"/>
    <s v="CA-2014-107181"/>
    <x v="519"/>
    <d v="2014-02-08T00:00:00"/>
    <s v="Standard Class"/>
    <s v="DB-13270"/>
    <s v="Deborah Brumfield"/>
    <x v="2"/>
    <s v="United States"/>
    <x v="70"/>
    <s v="California"/>
    <n v="92024"/>
    <x v="1"/>
    <s v="OFF-BI-10004230"/>
    <x v="1"/>
    <x v="8"/>
    <s v="GBC Recycled Grain Textured Covers"/>
    <x v="1352"/>
    <n v="3"/>
    <n v="0.2"/>
    <n v="29.0136"/>
    <n v="2"/>
    <n v="1"/>
    <x v="2"/>
    <s v="Feb"/>
    <s v="2014-02"/>
  </r>
  <r>
    <n v="1545"/>
    <s v="CA-2014-107181"/>
    <x v="519"/>
    <d v="2014-02-08T00:00:00"/>
    <s v="Standard Class"/>
    <s v="DB-13270"/>
    <s v="Deborah Brumfield"/>
    <x v="2"/>
    <s v="United States"/>
    <x v="70"/>
    <s v="California"/>
    <n v="92024"/>
    <x v="1"/>
    <s v="OFF-PA-10000350"/>
    <x v="1"/>
    <x v="10"/>
    <s v="Message Book, Standard Line &quot;While You Were Out&quot;, 5 1/2&quot; X 4&quot;, 200 Sets/Book"/>
    <x v="1353"/>
    <n v="4"/>
    <n v="0"/>
    <n v="16.0928"/>
    <n v="2"/>
    <n v="1"/>
    <x v="2"/>
    <s v="Feb"/>
    <s v="2014-02"/>
  </r>
  <r>
    <n v="1546"/>
    <s v="CA-2014-150245"/>
    <x v="520"/>
    <d v="2015-01-04T00:00:00"/>
    <s v="Second Class"/>
    <s v="PC-18745"/>
    <s v="Pamela Coakley"/>
    <x v="1"/>
    <s v="United States"/>
    <x v="232"/>
    <s v="New York"/>
    <n v="13601"/>
    <x v="3"/>
    <s v="FUR-BO-10002613"/>
    <x v="0"/>
    <x v="0"/>
    <s v="Atlantic Metals Mobile 4-Shelf Bookcases, Custom Colors"/>
    <x v="1354"/>
    <n v="7"/>
    <n v="0.2"/>
    <n v="196.68600000000001"/>
    <n v="12"/>
    <n v="4"/>
    <x v="2"/>
    <s v="Dec"/>
    <s v="2014-12"/>
  </r>
  <r>
    <n v="1547"/>
    <s v="CA-2015-111395"/>
    <x v="521"/>
    <d v="2015-11-27T00:00:00"/>
    <s v="Standard Class"/>
    <s v="VB-21745"/>
    <s v="Victoria Brennan"/>
    <x v="1"/>
    <s v="United States"/>
    <x v="52"/>
    <s v="Texas"/>
    <n v="78207"/>
    <x v="2"/>
    <s v="OFF-PA-10000994"/>
    <x v="1"/>
    <x v="10"/>
    <s v="Xerox 1915"/>
    <x v="757"/>
    <n v="4"/>
    <n v="0.2"/>
    <n v="117.432"/>
    <n v="11"/>
    <n v="4"/>
    <x v="1"/>
    <s v="Nov"/>
    <s v="2015-11"/>
  </r>
  <r>
    <n v="1548"/>
    <s v="CA-2015-111395"/>
    <x v="521"/>
    <d v="2015-11-27T00:00:00"/>
    <s v="Standard Class"/>
    <s v="VB-21745"/>
    <s v="Victoria Brennan"/>
    <x v="1"/>
    <s v="United States"/>
    <x v="52"/>
    <s v="Texas"/>
    <n v="78207"/>
    <x v="2"/>
    <s v="OFF-BI-10002867"/>
    <x v="1"/>
    <x v="8"/>
    <s v="GBC Recycled Regency Composition Covers"/>
    <x v="1355"/>
    <n v="2"/>
    <n v="0.8"/>
    <n v="-40.650399999999998"/>
    <n v="11"/>
    <n v="4"/>
    <x v="1"/>
    <s v="Nov"/>
    <s v="2015-11"/>
  </r>
  <r>
    <n v="1549"/>
    <s v="CA-2015-111395"/>
    <x v="521"/>
    <d v="2015-11-27T00:00:00"/>
    <s v="Standard Class"/>
    <s v="VB-21745"/>
    <s v="Victoria Brennan"/>
    <x v="1"/>
    <s v="United States"/>
    <x v="52"/>
    <s v="Texas"/>
    <n v="78207"/>
    <x v="2"/>
    <s v="OFF-ST-10001291"/>
    <x v="1"/>
    <x v="4"/>
    <s v="Tenex Personal Self-Stacking Standard File Box, Black/Gray"/>
    <x v="1356"/>
    <n v="2"/>
    <n v="0.2"/>
    <n v="2.3673999999999999"/>
    <n v="11"/>
    <n v="4"/>
    <x v="1"/>
    <s v="Nov"/>
    <s v="2015-11"/>
  </r>
  <r>
    <n v="1550"/>
    <s v="CA-2014-134278"/>
    <x v="522"/>
    <d v="2014-07-08T00:00:00"/>
    <s v="First Class"/>
    <s v="EP-13915"/>
    <s v="Emily Phan"/>
    <x v="0"/>
    <s v="United States"/>
    <x v="20"/>
    <s v="New York"/>
    <n v="10011"/>
    <x v="3"/>
    <s v="TEC-CO-10001046"/>
    <x v="2"/>
    <x v="16"/>
    <s v="Canon Imageclass D680 Copier / Fax"/>
    <x v="1357"/>
    <n v="1"/>
    <n v="0.2"/>
    <n v="174.9975"/>
    <n v="7"/>
    <n v="3"/>
    <x v="2"/>
    <s v="Jul"/>
    <s v="2014-07"/>
  </r>
  <r>
    <n v="1551"/>
    <s v="US-2017-124926"/>
    <x v="38"/>
    <d v="2017-11-18T00:00:00"/>
    <s v="Second Class"/>
    <s v="ME-17320"/>
    <s v="Maria Etezadi"/>
    <x v="2"/>
    <s v="United States"/>
    <x v="12"/>
    <s v="Texas"/>
    <n v="77095"/>
    <x v="2"/>
    <s v="OFF-AP-10004868"/>
    <x v="1"/>
    <x v="9"/>
    <s v="Hoover Commercial Soft Guard Upright Vacuum And Disposable Filtration Bags"/>
    <x v="1358"/>
    <n v="6"/>
    <n v="0.8"/>
    <n v="-24.708600000000001"/>
    <n v="11"/>
    <n v="4"/>
    <x v="3"/>
    <s v="Nov"/>
    <s v="2017-11"/>
  </r>
  <r>
    <n v="1552"/>
    <s v="CA-2016-159345"/>
    <x v="26"/>
    <d v="2016-06-22T00:00:00"/>
    <s v="Standard Class"/>
    <s v="IG-15085"/>
    <s v="Ivan Gibson"/>
    <x v="0"/>
    <s v="United States"/>
    <x v="70"/>
    <s v="California"/>
    <n v="92024"/>
    <x v="1"/>
    <s v="OFF-PA-10000806"/>
    <x v="1"/>
    <x v="10"/>
    <s v="Xerox 1934"/>
    <x v="1359"/>
    <n v="2"/>
    <n v="0"/>
    <n v="54.860399999999998"/>
    <n v="6"/>
    <n v="2"/>
    <x v="0"/>
    <s v="Jun"/>
    <s v="2016-06"/>
  </r>
  <r>
    <n v="1553"/>
    <s v="CA-2014-130274"/>
    <x v="523"/>
    <d v="2014-05-05T00:00:00"/>
    <s v="First Class"/>
    <s v="JS-15940"/>
    <s v="Joni Sundaresam"/>
    <x v="2"/>
    <s v="United States"/>
    <x v="233"/>
    <s v="Wisconsin"/>
    <n v="54915"/>
    <x v="2"/>
    <s v="OFF-LA-10002195"/>
    <x v="1"/>
    <x v="2"/>
    <s v="Avery 481"/>
    <x v="742"/>
    <n v="7"/>
    <n v="0"/>
    <n v="10.348800000000001"/>
    <n v="5"/>
    <n v="2"/>
    <x v="2"/>
    <s v="May"/>
    <s v="2014-05"/>
  </r>
  <r>
    <n v="1554"/>
    <s v="CA-2017-158386"/>
    <x v="524"/>
    <d v="2017-10-21T00:00:00"/>
    <s v="Standard Class"/>
    <s v="BO-11425"/>
    <s v="Bobby Odegard"/>
    <x v="0"/>
    <s v="United States"/>
    <x v="102"/>
    <s v="Kentucky"/>
    <n v="40475"/>
    <x v="0"/>
    <s v="OFF-BI-10003719"/>
    <x v="1"/>
    <x v="8"/>
    <s v="Large Capacity Hanging Post Binders"/>
    <x v="1360"/>
    <n v="5"/>
    <n v="0"/>
    <n v="57.384999999999998"/>
    <n v="10"/>
    <n v="4"/>
    <x v="3"/>
    <s v="Oct"/>
    <s v="2017-10"/>
  </r>
  <r>
    <n v="1555"/>
    <s v="CA-2015-111507"/>
    <x v="525"/>
    <d v="2015-02-13T00:00:00"/>
    <s v="Standard Class"/>
    <s v="VW-21775"/>
    <s v="Victoria Wilson"/>
    <x v="1"/>
    <s v="United States"/>
    <x v="234"/>
    <s v="Washington"/>
    <n v="98006"/>
    <x v="1"/>
    <s v="OFF-AR-10001315"/>
    <x v="1"/>
    <x v="6"/>
    <s v="Newell 310"/>
    <x v="266"/>
    <n v="3"/>
    <n v="0"/>
    <n v="1.5311999999999999"/>
    <n v="2"/>
    <n v="1"/>
    <x v="1"/>
    <s v="Feb"/>
    <s v="2015-02"/>
  </r>
  <r>
    <n v="1556"/>
    <s v="CA-2017-120761"/>
    <x v="507"/>
    <d v="2017-09-08T00:00:00"/>
    <s v="Standard Class"/>
    <s v="AB-10150"/>
    <s v="Aimee Bixby"/>
    <x v="0"/>
    <s v="United States"/>
    <x v="85"/>
    <s v="New York"/>
    <n v="11561"/>
    <x v="3"/>
    <s v="TEC-AC-10000171"/>
    <x v="2"/>
    <x v="11"/>
    <s v="Verbatim 25 GB 6x Blu-ray Single Layer Recordable Disc, 25/Pack"/>
    <x v="1361"/>
    <n v="4"/>
    <n v="0"/>
    <n v="39.5428"/>
    <n v="9"/>
    <n v="3"/>
    <x v="3"/>
    <s v="Sep"/>
    <s v="2017-09"/>
  </r>
  <r>
    <n v="1557"/>
    <s v="CA-2016-109176"/>
    <x v="195"/>
    <d v="2016-05-15T00:00:00"/>
    <s v="Standard Class"/>
    <s v="JW-16075"/>
    <s v="Julia West"/>
    <x v="0"/>
    <s v="United States"/>
    <x v="10"/>
    <s v="Pennsylvania"/>
    <n v="19140"/>
    <x v="3"/>
    <s v="OFF-EN-10003134"/>
    <x v="1"/>
    <x v="12"/>
    <s v="Staple envelope"/>
    <x v="560"/>
    <n v="1"/>
    <n v="0.2"/>
    <n v="3.504"/>
    <n v="5"/>
    <n v="2"/>
    <x v="0"/>
    <s v="May"/>
    <s v="2016-05"/>
  </r>
  <r>
    <n v="1558"/>
    <s v="CA-2016-109176"/>
    <x v="195"/>
    <d v="2016-05-15T00:00:00"/>
    <s v="Standard Class"/>
    <s v="JW-16075"/>
    <s v="Julia West"/>
    <x v="0"/>
    <s v="United States"/>
    <x v="10"/>
    <s v="Pennsylvania"/>
    <n v="19140"/>
    <x v="3"/>
    <s v="OFF-AR-10001955"/>
    <x v="1"/>
    <x v="6"/>
    <s v="Newell 319"/>
    <x v="1362"/>
    <n v="5"/>
    <n v="0.2"/>
    <n v="9.92"/>
    <n v="5"/>
    <n v="2"/>
    <x v="0"/>
    <s v="May"/>
    <s v="2016-05"/>
  </r>
  <r>
    <n v="1559"/>
    <s v="CA-2015-112116"/>
    <x v="199"/>
    <d v="2015-03-18T00:00:00"/>
    <s v="Second Class"/>
    <s v="JE-15475"/>
    <s v="Jeremy Ellison"/>
    <x v="0"/>
    <s v="United States"/>
    <x v="4"/>
    <s v="Washington"/>
    <n v="98103"/>
    <x v="1"/>
    <s v="FUR-TA-10001039"/>
    <x v="0"/>
    <x v="3"/>
    <s v="KI Adjustable-Height Table"/>
    <x v="1363"/>
    <n v="2"/>
    <n v="0"/>
    <n v="44.709600000000002"/>
    <n v="3"/>
    <n v="1"/>
    <x v="1"/>
    <s v="Mar"/>
    <s v="2015-03"/>
  </r>
  <r>
    <n v="1560"/>
    <s v="CA-2016-126809"/>
    <x v="526"/>
    <d v="2016-04-13T00:00:00"/>
    <s v="Standard Class"/>
    <s v="EB-13750"/>
    <s v="Edward Becker"/>
    <x v="1"/>
    <s v="United States"/>
    <x v="4"/>
    <s v="Washington"/>
    <n v="98103"/>
    <x v="1"/>
    <s v="OFF-BI-10003712"/>
    <x v="1"/>
    <x v="8"/>
    <s v="Acco Pressboard Covers with Storage Hooks, 14 7/8&quot; x 11&quot;, Light Blue"/>
    <x v="1364"/>
    <n v="9"/>
    <n v="0.2"/>
    <n v="12.815099999999999"/>
    <n v="4"/>
    <n v="2"/>
    <x v="0"/>
    <s v="Apr"/>
    <s v="2016-04"/>
  </r>
  <r>
    <n v="1561"/>
    <s v="CA-2014-105172"/>
    <x v="527"/>
    <d v="2014-04-09T00:00:00"/>
    <s v="Standard Class"/>
    <s v="PK-18910"/>
    <s v="Paul Knutson"/>
    <x v="2"/>
    <s v="United States"/>
    <x v="8"/>
    <s v="California"/>
    <n v="94109"/>
    <x v="1"/>
    <s v="OFF-LA-10001641"/>
    <x v="1"/>
    <x v="2"/>
    <s v="Avery 518"/>
    <x v="1365"/>
    <n v="6"/>
    <n v="0"/>
    <n v="9.0719999999999992"/>
    <n v="4"/>
    <n v="2"/>
    <x v="2"/>
    <s v="Apr"/>
    <s v="2014-04"/>
  </r>
  <r>
    <n v="1562"/>
    <s v="CA-2017-107293"/>
    <x v="528"/>
    <d v="2017-09-06T00:00:00"/>
    <s v="First Class"/>
    <s v="CS-12400"/>
    <s v="Christopher Schild"/>
    <x v="2"/>
    <s v="United States"/>
    <x v="4"/>
    <s v="Washington"/>
    <n v="98115"/>
    <x v="1"/>
    <s v="OFF-AR-10003732"/>
    <x v="1"/>
    <x v="6"/>
    <s v="Newell 333"/>
    <x v="1094"/>
    <n v="1"/>
    <n v="0"/>
    <n v="0.7228"/>
    <n v="9"/>
    <n v="3"/>
    <x v="3"/>
    <s v="Sep"/>
    <s v="2017-09"/>
  </r>
  <r>
    <n v="1563"/>
    <s v="US-2017-102890"/>
    <x v="160"/>
    <d v="2017-06-30T00:00:00"/>
    <s v="Same Day"/>
    <s v="SG-20470"/>
    <s v="Sheri Gordon"/>
    <x v="0"/>
    <s v="United States"/>
    <x v="20"/>
    <s v="New York"/>
    <n v="10011"/>
    <x v="3"/>
    <s v="FUR-TA-10000577"/>
    <x v="0"/>
    <x v="3"/>
    <s v="Bretford CR4500 Series Slim Rectangular Table"/>
    <x v="24"/>
    <n v="5"/>
    <n v="0.4"/>
    <n v="-295.9785"/>
    <n v="6"/>
    <n v="2"/>
    <x v="3"/>
    <s v="Jun"/>
    <s v="2017-06"/>
  </r>
  <r>
    <n v="1564"/>
    <s v="CA-2015-158554"/>
    <x v="529"/>
    <d v="2015-11-09T00:00:00"/>
    <s v="Same Day"/>
    <s v="CM-12190"/>
    <s v="Charlotte Melton"/>
    <x v="0"/>
    <s v="United States"/>
    <x v="10"/>
    <s v="Pennsylvania"/>
    <n v="19134"/>
    <x v="3"/>
    <s v="OFF-PA-10004000"/>
    <x v="1"/>
    <x v="10"/>
    <s v="While You Were Out Pads, 50 per Pad, 4 x 5 1/4, Green Cycle"/>
    <x v="1366"/>
    <n v="3"/>
    <n v="0.2"/>
    <n v="4.1151"/>
    <n v="11"/>
    <n v="4"/>
    <x v="1"/>
    <s v="Nov"/>
    <s v="2015-11"/>
  </r>
  <r>
    <n v="1565"/>
    <s v="CA-2014-116239"/>
    <x v="530"/>
    <d v="2014-03-04T00:00:00"/>
    <s v="Same Day"/>
    <s v="CL-12565"/>
    <s v="Clay Ludtke"/>
    <x v="0"/>
    <s v="United States"/>
    <x v="29"/>
    <s v="South Carolina"/>
    <n v="29203"/>
    <x v="0"/>
    <s v="OFF-ST-10001370"/>
    <x v="1"/>
    <x v="4"/>
    <s v="Sensible Storage WireTech Storage Systems"/>
    <x v="1367"/>
    <n v="5"/>
    <n v="0"/>
    <n v="17.745000000000001"/>
    <n v="3"/>
    <n v="1"/>
    <x v="2"/>
    <s v="Mar"/>
    <s v="2014-03"/>
  </r>
  <r>
    <n v="1566"/>
    <s v="CA-2015-132101"/>
    <x v="531"/>
    <d v="2015-03-25T00:00:00"/>
    <s v="Standard Class"/>
    <s v="JO-15550"/>
    <s v="Jesus Ocampo"/>
    <x v="2"/>
    <s v="United States"/>
    <x v="4"/>
    <s v="Washington"/>
    <n v="98105"/>
    <x v="1"/>
    <s v="TEC-PH-10004539"/>
    <x v="2"/>
    <x v="7"/>
    <s v="Wireless Extenders zBoost YX545 SOHO Signal Booster"/>
    <x v="1368"/>
    <n v="3"/>
    <n v="0.2"/>
    <n v="39.687899999999999"/>
    <n v="3"/>
    <n v="1"/>
    <x v="1"/>
    <s v="Mar"/>
    <s v="2015-03"/>
  </r>
  <r>
    <n v="1567"/>
    <s v="CA-2015-129112"/>
    <x v="239"/>
    <d v="2015-11-30T00:00:00"/>
    <s v="First Class"/>
    <s v="AW-10840"/>
    <s v="Anthony Witt"/>
    <x v="0"/>
    <s v="United States"/>
    <x v="235"/>
    <s v="Texas"/>
    <n v="75002"/>
    <x v="2"/>
    <s v="TEC-AC-10003038"/>
    <x v="2"/>
    <x v="11"/>
    <s v="Kingston Digital DataTraveler 16GB USB 2.0"/>
    <x v="1369"/>
    <n v="3"/>
    <n v="0.2"/>
    <n v="-0.26850000000000002"/>
    <n v="11"/>
    <n v="4"/>
    <x v="1"/>
    <s v="Nov"/>
    <s v="2015-11"/>
  </r>
  <r>
    <n v="1568"/>
    <s v="CA-2015-129112"/>
    <x v="239"/>
    <d v="2015-11-30T00:00:00"/>
    <s v="First Class"/>
    <s v="AW-10840"/>
    <s v="Anthony Witt"/>
    <x v="0"/>
    <s v="United States"/>
    <x v="235"/>
    <s v="Texas"/>
    <n v="75002"/>
    <x v="2"/>
    <s v="OFF-BI-10000088"/>
    <x v="1"/>
    <x v="8"/>
    <s v="GBC Imprintable Covers"/>
    <x v="1370"/>
    <n v="4"/>
    <n v="0.8"/>
    <n v="-13.6152"/>
    <n v="11"/>
    <n v="4"/>
    <x v="1"/>
    <s v="Nov"/>
    <s v="2015-11"/>
  </r>
  <r>
    <n v="1569"/>
    <s v="US-2017-152002"/>
    <x v="532"/>
    <d v="2017-06-11T00:00:00"/>
    <s v="Same Day"/>
    <s v="DV-13465"/>
    <s v="Dianna Vittorini"/>
    <x v="0"/>
    <s v="United States"/>
    <x v="1"/>
    <s v="California"/>
    <n v="90004"/>
    <x v="1"/>
    <s v="OFF-PA-10000357"/>
    <x v="1"/>
    <x v="10"/>
    <s v="White Dual Perf Computer Printout Paper, 2700 Sheets, 1 Part, Heavyweight, 20 lbs., 14 7/8 x 11"/>
    <x v="1232"/>
    <n v="3"/>
    <n v="0"/>
    <n v="60.255299999999998"/>
    <n v="6"/>
    <n v="2"/>
    <x v="3"/>
    <s v="Jun"/>
    <s v="2017-06"/>
  </r>
  <r>
    <n v="1570"/>
    <s v="CA-2017-165029"/>
    <x v="200"/>
    <d v="2017-11-30T00:00:00"/>
    <s v="Standard Class"/>
    <s v="AH-10075"/>
    <s v="Adam Hart"/>
    <x v="1"/>
    <s v="United States"/>
    <x v="118"/>
    <s v="Georgia"/>
    <n v="30318"/>
    <x v="0"/>
    <s v="OFF-AR-10003504"/>
    <x v="1"/>
    <x v="6"/>
    <s v="Newell 347"/>
    <x v="1371"/>
    <n v="3"/>
    <n v="0"/>
    <n v="3.7235999999999998"/>
    <n v="11"/>
    <n v="4"/>
    <x v="3"/>
    <s v="Nov"/>
    <s v="2017-11"/>
  </r>
  <r>
    <n v="1571"/>
    <s v="US-2014-157385"/>
    <x v="533"/>
    <d v="2014-11-25T00:00:00"/>
    <s v="First Class"/>
    <s v="SC-20095"/>
    <s v="Sanjit Chand"/>
    <x v="0"/>
    <s v="United States"/>
    <x v="1"/>
    <s v="California"/>
    <n v="90004"/>
    <x v="1"/>
    <s v="FUR-CH-10000863"/>
    <x v="0"/>
    <x v="1"/>
    <s v="Novimex Swivel Fabric Task Chair"/>
    <x v="884"/>
    <n v="5"/>
    <n v="0.2"/>
    <n v="-67.941000000000003"/>
    <n v="11"/>
    <n v="4"/>
    <x v="2"/>
    <s v="Nov"/>
    <s v="2014-11"/>
  </r>
  <r>
    <n v="1572"/>
    <s v="US-2014-157385"/>
    <x v="533"/>
    <d v="2014-11-25T00:00:00"/>
    <s v="First Class"/>
    <s v="SC-20095"/>
    <s v="Sanjit Chand"/>
    <x v="0"/>
    <s v="United States"/>
    <x v="1"/>
    <s v="California"/>
    <n v="90004"/>
    <x v="1"/>
    <s v="OFF-EN-10003160"/>
    <x v="1"/>
    <x v="12"/>
    <s v="Pastel Pink Envelopes"/>
    <x v="1372"/>
    <n v="3"/>
    <n v="0"/>
    <n v="10.4832"/>
    <n v="11"/>
    <n v="4"/>
    <x v="2"/>
    <s v="Nov"/>
    <s v="2014-11"/>
  </r>
  <r>
    <n v="1573"/>
    <s v="US-2014-157385"/>
    <x v="533"/>
    <d v="2014-11-25T00:00:00"/>
    <s v="First Class"/>
    <s v="SC-20095"/>
    <s v="Sanjit Chand"/>
    <x v="0"/>
    <s v="United States"/>
    <x v="1"/>
    <s v="California"/>
    <n v="90004"/>
    <x v="1"/>
    <s v="TEC-AC-10003280"/>
    <x v="2"/>
    <x v="11"/>
    <s v="Belkin F8E887 USB Wired Ergonomic Keyboard"/>
    <x v="803"/>
    <n v="1"/>
    <n v="0"/>
    <n v="6.2979000000000003"/>
    <n v="11"/>
    <n v="4"/>
    <x v="2"/>
    <s v="Nov"/>
    <s v="2014-11"/>
  </r>
  <r>
    <n v="1574"/>
    <s v="US-2014-157385"/>
    <x v="533"/>
    <d v="2014-11-25T00:00:00"/>
    <s v="First Class"/>
    <s v="SC-20095"/>
    <s v="Sanjit Chand"/>
    <x v="0"/>
    <s v="United States"/>
    <x v="1"/>
    <s v="California"/>
    <n v="90004"/>
    <x v="1"/>
    <s v="FUR-CH-10000595"/>
    <x v="0"/>
    <x v="1"/>
    <s v="Safco Contoured Stacking Chairs"/>
    <x v="1373"/>
    <n v="2"/>
    <n v="0.2"/>
    <n v="23.84"/>
    <n v="11"/>
    <n v="4"/>
    <x v="2"/>
    <s v="Nov"/>
    <s v="2014-11"/>
  </r>
  <r>
    <n v="1575"/>
    <s v="CA-2014-101602"/>
    <x v="534"/>
    <d v="2014-12-18T00:00:00"/>
    <s v="First Class"/>
    <s v="MC-18100"/>
    <s v="Mick Crebagga"/>
    <x v="0"/>
    <s v="United States"/>
    <x v="236"/>
    <s v="Texas"/>
    <n v="79907"/>
    <x v="2"/>
    <s v="TEC-PH-10000169"/>
    <x v="2"/>
    <x v="7"/>
    <s v="ARKON Windshield Dashboard Air Vent Car Mount Holder"/>
    <x v="1374"/>
    <n v="3"/>
    <n v="0.2"/>
    <n v="-9.1530000000000005"/>
    <n v="12"/>
    <n v="4"/>
    <x v="2"/>
    <s v="Dec"/>
    <s v="2014-12"/>
  </r>
  <r>
    <n v="1576"/>
    <s v="CA-2014-101602"/>
    <x v="534"/>
    <d v="2014-12-18T00:00:00"/>
    <s v="First Class"/>
    <s v="MC-18100"/>
    <s v="Mick Crebagga"/>
    <x v="0"/>
    <s v="United States"/>
    <x v="236"/>
    <s v="Texas"/>
    <n v="79907"/>
    <x v="2"/>
    <s v="FUR-CH-10004675"/>
    <x v="0"/>
    <x v="1"/>
    <s v="Lifetime Advantage Folding Chairs, 4/Carton"/>
    <x v="1375"/>
    <n v="5"/>
    <n v="0.3"/>
    <n v="-21.808"/>
    <n v="12"/>
    <n v="4"/>
    <x v="2"/>
    <s v="Dec"/>
    <s v="2014-12"/>
  </r>
  <r>
    <n v="1577"/>
    <s v="CA-2016-109057"/>
    <x v="183"/>
    <d v="2016-04-27T00:00:00"/>
    <s v="Standard Class"/>
    <s v="TT-21460"/>
    <s v="Tonja Turnell"/>
    <x v="2"/>
    <s v="United States"/>
    <x v="34"/>
    <s v="Illinois"/>
    <n v="60505"/>
    <x v="2"/>
    <s v="OFF-ST-10002406"/>
    <x v="1"/>
    <x v="4"/>
    <s v="Pizazz Global Quick File"/>
    <x v="1376"/>
    <n v="2"/>
    <n v="0.2"/>
    <n v="2.3952"/>
    <n v="4"/>
    <n v="2"/>
    <x v="0"/>
    <s v="Apr"/>
    <s v="2016-04"/>
  </r>
  <r>
    <n v="1578"/>
    <s v="CA-2016-154403"/>
    <x v="454"/>
    <d v="2016-05-27T00:00:00"/>
    <s v="Standard Class"/>
    <s v="AP-10720"/>
    <s v="Anne Pryor"/>
    <x v="2"/>
    <s v="United States"/>
    <x v="159"/>
    <s v="Alabama"/>
    <n v="35630"/>
    <x v="0"/>
    <s v="OFF-PA-10001526"/>
    <x v="1"/>
    <x v="10"/>
    <s v="Xerox 1949"/>
    <x v="1377"/>
    <n v="1"/>
    <n v="0"/>
    <n v="2.4401999999999999"/>
    <n v="5"/>
    <n v="2"/>
    <x v="0"/>
    <s v="May"/>
    <s v="2016-05"/>
  </r>
  <r>
    <n v="1579"/>
    <s v="CA-2016-102456"/>
    <x v="535"/>
    <d v="2016-03-01T00:00:00"/>
    <s v="First Class"/>
    <s v="DL-12865"/>
    <s v="Dan Lawera"/>
    <x v="0"/>
    <s v="United States"/>
    <x v="20"/>
    <s v="New York"/>
    <n v="10011"/>
    <x v="3"/>
    <s v="OFF-AP-10004336"/>
    <x v="1"/>
    <x v="9"/>
    <s v="Conquest 14 Commercial Heavy-Duty Upright Vacuum, Collection System, Accessory Kit"/>
    <x v="1378"/>
    <n v="3"/>
    <n v="0"/>
    <n v="49.555199999999999"/>
    <n v="2"/>
    <n v="1"/>
    <x v="0"/>
    <s v="Feb"/>
    <s v="2016-02"/>
  </r>
  <r>
    <n v="1580"/>
    <s v="CA-2015-131338"/>
    <x v="101"/>
    <d v="2015-08-12T00:00:00"/>
    <s v="First Class"/>
    <s v="NP-18325"/>
    <s v="Naresj Patel"/>
    <x v="0"/>
    <s v="United States"/>
    <x v="20"/>
    <s v="New York"/>
    <n v="10024"/>
    <x v="3"/>
    <s v="TEC-PH-10003012"/>
    <x v="2"/>
    <x v="7"/>
    <s v="Nortel Meridian M3904 Professional Digital phone"/>
    <x v="669"/>
    <n v="2"/>
    <n v="0"/>
    <n v="89.3142"/>
    <n v="8"/>
    <n v="3"/>
    <x v="1"/>
    <s v="Aug"/>
    <s v="2015-08"/>
  </r>
  <r>
    <n v="1581"/>
    <s v="CA-2015-131338"/>
    <x v="101"/>
    <d v="2015-08-12T00:00:00"/>
    <s v="First Class"/>
    <s v="NP-18325"/>
    <s v="Naresj Patel"/>
    <x v="0"/>
    <s v="United States"/>
    <x v="20"/>
    <s v="New York"/>
    <n v="10024"/>
    <x v="3"/>
    <s v="FUR-TA-10002607"/>
    <x v="0"/>
    <x v="3"/>
    <s v="KI Conference Tables"/>
    <x v="1379"/>
    <n v="9"/>
    <n v="0.4"/>
    <n v="-153.1224"/>
    <n v="8"/>
    <n v="3"/>
    <x v="1"/>
    <s v="Aug"/>
    <s v="2015-08"/>
  </r>
  <r>
    <n v="1582"/>
    <s v="CA-2015-131338"/>
    <x v="101"/>
    <d v="2015-08-12T00:00:00"/>
    <s v="First Class"/>
    <s v="NP-18325"/>
    <s v="Naresj Patel"/>
    <x v="0"/>
    <s v="United States"/>
    <x v="20"/>
    <s v="New York"/>
    <n v="10024"/>
    <x v="3"/>
    <s v="OFF-ST-10000642"/>
    <x v="1"/>
    <x v="4"/>
    <s v="Tennsco Lockers, Gray"/>
    <x v="108"/>
    <n v="2"/>
    <n v="0"/>
    <n v="2.9371999999999998"/>
    <n v="8"/>
    <n v="3"/>
    <x v="1"/>
    <s v="Aug"/>
    <s v="2015-08"/>
  </r>
  <r>
    <n v="1583"/>
    <s v="CA-2015-131338"/>
    <x v="101"/>
    <d v="2015-08-12T00:00:00"/>
    <s v="First Class"/>
    <s v="NP-18325"/>
    <s v="Naresj Patel"/>
    <x v="0"/>
    <s v="United States"/>
    <x v="20"/>
    <s v="New York"/>
    <n v="10024"/>
    <x v="3"/>
    <s v="OFF-BI-10000545"/>
    <x v="1"/>
    <x v="8"/>
    <s v="GBC Ibimaster 500 Manual ProClick Binding System"/>
    <x v="1380"/>
    <n v="2"/>
    <n v="0.2"/>
    <n v="456.58800000000002"/>
    <n v="8"/>
    <n v="3"/>
    <x v="1"/>
    <s v="Aug"/>
    <s v="2015-08"/>
  </r>
  <r>
    <n v="1584"/>
    <s v="CA-2015-131338"/>
    <x v="101"/>
    <d v="2015-08-12T00:00:00"/>
    <s v="First Class"/>
    <s v="NP-18325"/>
    <s v="Naresj Patel"/>
    <x v="0"/>
    <s v="United States"/>
    <x v="20"/>
    <s v="New York"/>
    <n v="10024"/>
    <x v="3"/>
    <s v="FUR-FU-10002157"/>
    <x v="0"/>
    <x v="5"/>
    <s v="Artistic Insta-Plaque"/>
    <x v="116"/>
    <n v="3"/>
    <n v="0"/>
    <n v="18.345600000000001"/>
    <n v="8"/>
    <n v="3"/>
    <x v="1"/>
    <s v="Aug"/>
    <s v="2015-08"/>
  </r>
  <r>
    <n v="1585"/>
    <s v="CA-2015-131338"/>
    <x v="101"/>
    <d v="2015-08-12T00:00:00"/>
    <s v="First Class"/>
    <s v="NP-18325"/>
    <s v="Naresj Patel"/>
    <x v="0"/>
    <s v="United States"/>
    <x v="20"/>
    <s v="New York"/>
    <n v="10024"/>
    <x v="3"/>
    <s v="FUR-FU-10001706"/>
    <x v="0"/>
    <x v="5"/>
    <s v="Longer-Life Soft White Bulbs"/>
    <x v="51"/>
    <n v="2"/>
    <n v="0"/>
    <n v="2.9567999999999999"/>
    <n v="8"/>
    <n v="3"/>
    <x v="1"/>
    <s v="Aug"/>
    <s v="2015-08"/>
  </r>
  <r>
    <n v="1586"/>
    <s v="CA-2015-131338"/>
    <x v="101"/>
    <d v="2015-08-12T00:00:00"/>
    <s v="First Class"/>
    <s v="NP-18325"/>
    <s v="Naresj Patel"/>
    <x v="0"/>
    <s v="United States"/>
    <x v="20"/>
    <s v="New York"/>
    <n v="10024"/>
    <x v="3"/>
    <s v="TEC-PH-10000984"/>
    <x v="2"/>
    <x v="7"/>
    <s v="Panasonic KX-TG9471B"/>
    <x v="504"/>
    <n v="5"/>
    <n v="0"/>
    <n v="274.38600000000002"/>
    <n v="8"/>
    <n v="3"/>
    <x v="1"/>
    <s v="Aug"/>
    <s v="2015-08"/>
  </r>
  <r>
    <n v="1587"/>
    <s v="CA-2015-131338"/>
    <x v="101"/>
    <d v="2015-08-12T00:00:00"/>
    <s v="First Class"/>
    <s v="NP-18325"/>
    <s v="Naresj Patel"/>
    <x v="0"/>
    <s v="United States"/>
    <x v="20"/>
    <s v="New York"/>
    <n v="10024"/>
    <x v="3"/>
    <s v="OFF-PA-10001357"/>
    <x v="1"/>
    <x v="10"/>
    <s v="Xerox 1886"/>
    <x v="140"/>
    <n v="3"/>
    <n v="0"/>
    <n v="68.975999999999999"/>
    <n v="8"/>
    <n v="3"/>
    <x v="1"/>
    <s v="Aug"/>
    <s v="2015-08"/>
  </r>
  <r>
    <n v="1588"/>
    <s v="CA-2015-131338"/>
    <x v="101"/>
    <d v="2015-08-12T00:00:00"/>
    <s v="First Class"/>
    <s v="NP-18325"/>
    <s v="Naresj Patel"/>
    <x v="0"/>
    <s v="United States"/>
    <x v="20"/>
    <s v="New York"/>
    <n v="10024"/>
    <x v="3"/>
    <s v="OFF-FA-10000992"/>
    <x v="1"/>
    <x v="13"/>
    <s v="Acco Clips to Go Binder Clips, 24 Clips in Two Sizes"/>
    <x v="1381"/>
    <n v="3"/>
    <n v="0"/>
    <n v="5.0054999999999996"/>
    <n v="8"/>
    <n v="3"/>
    <x v="1"/>
    <s v="Aug"/>
    <s v="2015-08"/>
  </r>
  <r>
    <n v="1589"/>
    <s v="CA-2015-131338"/>
    <x v="101"/>
    <d v="2015-08-12T00:00:00"/>
    <s v="First Class"/>
    <s v="NP-18325"/>
    <s v="Naresj Patel"/>
    <x v="0"/>
    <s v="United States"/>
    <x v="20"/>
    <s v="New York"/>
    <n v="10024"/>
    <x v="3"/>
    <s v="TEC-AC-10002600"/>
    <x v="2"/>
    <x v="11"/>
    <s v="Belkin QODE FastFit Bluetooth Keyboard"/>
    <x v="411"/>
    <n v="4"/>
    <n v="0"/>
    <n v="34.692"/>
    <n v="8"/>
    <n v="3"/>
    <x v="1"/>
    <s v="Aug"/>
    <s v="2015-08"/>
  </r>
  <r>
    <n v="1590"/>
    <s v="CA-2016-109911"/>
    <x v="536"/>
    <d v="2016-05-16T00:00:00"/>
    <s v="Standard Class"/>
    <s v="VG-21805"/>
    <s v="Vivek Grady"/>
    <x v="1"/>
    <s v="United States"/>
    <x v="173"/>
    <s v="Virginia"/>
    <n v="23464"/>
    <x v="0"/>
    <s v="OFF-AR-10001662"/>
    <x v="1"/>
    <x v="6"/>
    <s v="Rogers Handheld Barrel Pencil Sharpener"/>
    <x v="1382"/>
    <n v="4"/>
    <n v="0"/>
    <n v="2.9592000000000001"/>
    <n v="5"/>
    <n v="2"/>
    <x v="0"/>
    <s v="May"/>
    <s v="2016-05"/>
  </r>
  <r>
    <n v="1591"/>
    <s v="US-2016-132423"/>
    <x v="173"/>
    <d v="2016-04-19T00:00:00"/>
    <s v="Standard Class"/>
    <s v="MY-18295"/>
    <s v="Muhammed Yedwab"/>
    <x v="1"/>
    <s v="United States"/>
    <x v="237"/>
    <s v="Texas"/>
    <n v="76051"/>
    <x v="2"/>
    <s v="OFF-AR-10001221"/>
    <x v="1"/>
    <x v="6"/>
    <s v="Dixon Ticonderoga Erasable Colored Pencil Set, 12-Color"/>
    <x v="1383"/>
    <n v="7"/>
    <n v="0.2"/>
    <n v="5.8604000000000003"/>
    <n v="4"/>
    <n v="2"/>
    <x v="0"/>
    <s v="Apr"/>
    <s v="2016-04"/>
  </r>
  <r>
    <n v="1592"/>
    <s v="US-2016-132423"/>
    <x v="173"/>
    <d v="2016-04-19T00:00:00"/>
    <s v="Standard Class"/>
    <s v="MY-18295"/>
    <s v="Muhammed Yedwab"/>
    <x v="1"/>
    <s v="United States"/>
    <x v="237"/>
    <s v="Texas"/>
    <n v="76051"/>
    <x v="2"/>
    <s v="OFF-FA-10002988"/>
    <x v="1"/>
    <x v="13"/>
    <s v="Ideal Clamps"/>
    <x v="1384"/>
    <n v="5"/>
    <n v="0.2"/>
    <n v="2.9144999999999999"/>
    <n v="4"/>
    <n v="2"/>
    <x v="0"/>
    <s v="Apr"/>
    <s v="2016-04"/>
  </r>
  <r>
    <n v="1593"/>
    <s v="CA-2015-122826"/>
    <x v="537"/>
    <d v="2015-06-25T00:00:00"/>
    <s v="Second Class"/>
    <s v="RD-19480"/>
    <s v="Rick Duston"/>
    <x v="0"/>
    <s v="United States"/>
    <x v="175"/>
    <s v="Washington"/>
    <n v="98502"/>
    <x v="1"/>
    <s v="TEC-PH-10004830"/>
    <x v="2"/>
    <x v="7"/>
    <s v="Pyle PRT45 Retro Home Telephone"/>
    <x v="1385"/>
    <n v="4"/>
    <n v="0.2"/>
    <n v="22.676400000000001"/>
    <n v="6"/>
    <n v="2"/>
    <x v="1"/>
    <s v="Jun"/>
    <s v="2015-06"/>
  </r>
  <r>
    <n v="1594"/>
    <s v="CA-2014-117317"/>
    <x v="538"/>
    <d v="2014-10-19T00:00:00"/>
    <s v="Same Day"/>
    <s v="JF-15490"/>
    <s v="Jeremy Farry"/>
    <x v="0"/>
    <s v="United States"/>
    <x v="1"/>
    <s v="California"/>
    <n v="90032"/>
    <x v="1"/>
    <s v="OFF-PA-10004519"/>
    <x v="1"/>
    <x v="10"/>
    <s v="Spiral Phone Message Books with Labels by Adams"/>
    <x v="1386"/>
    <n v="3"/>
    <n v="0"/>
    <n v="6.5856000000000003"/>
    <n v="10"/>
    <n v="4"/>
    <x v="2"/>
    <s v="Oct"/>
    <s v="2014-10"/>
  </r>
  <r>
    <n v="1595"/>
    <s v="CA-2015-118423"/>
    <x v="539"/>
    <d v="2015-03-27T00:00:00"/>
    <s v="First Class"/>
    <s v="DP-13390"/>
    <s v="Dennis Pardue"/>
    <x v="2"/>
    <s v="United States"/>
    <x v="97"/>
    <s v="Illinois"/>
    <n v="61604"/>
    <x v="2"/>
    <s v="FUR-BO-10000362"/>
    <x v="0"/>
    <x v="0"/>
    <s v="Sauder Inglewood Library Bookcases"/>
    <x v="1387"/>
    <n v="3"/>
    <n v="0.3"/>
    <n v="-35.905799999999999"/>
    <n v="3"/>
    <n v="1"/>
    <x v="1"/>
    <s v="Mar"/>
    <s v="2015-03"/>
  </r>
  <r>
    <n v="1596"/>
    <s v="CA-2017-149181"/>
    <x v="540"/>
    <d v="2017-05-12T00:00:00"/>
    <s v="Standard Class"/>
    <s v="MD-17350"/>
    <s v="Maribeth Dona"/>
    <x v="0"/>
    <s v="United States"/>
    <x v="38"/>
    <s v="Ohio"/>
    <n v="43229"/>
    <x v="3"/>
    <s v="FUR-CH-10004540"/>
    <x v="0"/>
    <x v="1"/>
    <s v="Global Chrome Stack Chair"/>
    <x v="1388"/>
    <n v="2"/>
    <n v="0.3"/>
    <n v="-2.0568"/>
    <n v="5"/>
    <n v="2"/>
    <x v="3"/>
    <s v="May"/>
    <s v="2017-05"/>
  </r>
  <r>
    <n v="1597"/>
    <s v="CA-2017-132234"/>
    <x v="524"/>
    <d v="2017-10-18T00:00:00"/>
    <s v="First Class"/>
    <s v="MY-17380"/>
    <s v="Maribeth Yedwab"/>
    <x v="1"/>
    <s v="United States"/>
    <x v="20"/>
    <s v="New York"/>
    <n v="10011"/>
    <x v="3"/>
    <s v="FUR-FU-10001290"/>
    <x v="0"/>
    <x v="5"/>
    <s v="Executive Impressions Supervisor Wall Clock"/>
    <x v="1389"/>
    <n v="13"/>
    <n v="0"/>
    <n v="175.136"/>
    <n v="10"/>
    <n v="4"/>
    <x v="3"/>
    <s v="Oct"/>
    <s v="2017-10"/>
  </r>
  <r>
    <n v="1598"/>
    <s v="CA-2017-158876"/>
    <x v="123"/>
    <d v="2017-11-21T00:00:00"/>
    <s v="Second Class"/>
    <s v="AB-10150"/>
    <s v="Aimee Bixby"/>
    <x v="0"/>
    <s v="United States"/>
    <x v="238"/>
    <s v="Texas"/>
    <n v="75007"/>
    <x v="2"/>
    <s v="OFF-PA-10000308"/>
    <x v="1"/>
    <x v="10"/>
    <s v="Xerox 1901"/>
    <x v="1390"/>
    <n v="4"/>
    <n v="0.2"/>
    <n v="5.28"/>
    <n v="11"/>
    <n v="4"/>
    <x v="3"/>
    <s v="Nov"/>
    <s v="2017-11"/>
  </r>
  <r>
    <n v="1599"/>
    <s v="CA-2017-158876"/>
    <x v="123"/>
    <d v="2017-11-21T00:00:00"/>
    <s v="Second Class"/>
    <s v="AB-10150"/>
    <s v="Aimee Bixby"/>
    <x v="0"/>
    <s v="United States"/>
    <x v="238"/>
    <s v="Texas"/>
    <n v="75007"/>
    <x v="2"/>
    <s v="OFF-SU-10001165"/>
    <x v="1"/>
    <x v="14"/>
    <s v="Acme Elite Stainless Steel Scissors"/>
    <x v="405"/>
    <n v="1"/>
    <n v="0.2"/>
    <n v="0.50039999999999996"/>
    <n v="11"/>
    <n v="4"/>
    <x v="3"/>
    <s v="Nov"/>
    <s v="2017-11"/>
  </r>
  <r>
    <n v="1600"/>
    <s v="CA-2017-158876"/>
    <x v="123"/>
    <d v="2017-11-21T00:00:00"/>
    <s v="Second Class"/>
    <s v="AB-10150"/>
    <s v="Aimee Bixby"/>
    <x v="0"/>
    <s v="United States"/>
    <x v="238"/>
    <s v="Texas"/>
    <n v="75007"/>
    <x v="2"/>
    <s v="OFF-AR-10003373"/>
    <x v="1"/>
    <x v="6"/>
    <s v="Boston School Pro Electric Pencil Sharpener, 1670"/>
    <x v="304"/>
    <n v="4"/>
    <n v="0.2"/>
    <n v="8.6744000000000003"/>
    <n v="11"/>
    <n v="4"/>
    <x v="3"/>
    <s v="Nov"/>
    <s v="2017-11"/>
  </r>
  <r>
    <n v="1601"/>
    <s v="CA-2017-158876"/>
    <x v="123"/>
    <d v="2017-11-21T00:00:00"/>
    <s v="Second Class"/>
    <s v="AB-10150"/>
    <s v="Aimee Bixby"/>
    <x v="0"/>
    <s v="United States"/>
    <x v="238"/>
    <s v="Texas"/>
    <n v="75007"/>
    <x v="2"/>
    <s v="FUR-FU-10001967"/>
    <x v="0"/>
    <x v="5"/>
    <s v="Telescoping Adjustable Floor Lamp"/>
    <x v="312"/>
    <n v="2"/>
    <n v="0.6"/>
    <n v="-13.993"/>
    <n v="11"/>
    <n v="4"/>
    <x v="3"/>
    <s v="Nov"/>
    <s v="2017-11"/>
  </r>
  <r>
    <n v="1602"/>
    <s v="CA-2016-164672"/>
    <x v="541"/>
    <d v="2016-05-13T00:00:00"/>
    <s v="Second Class"/>
    <s v="GB-14530"/>
    <s v="George Bell"/>
    <x v="1"/>
    <s v="United States"/>
    <x v="18"/>
    <s v="Delaware"/>
    <n v="19901"/>
    <x v="3"/>
    <s v="FUR-FU-10001488"/>
    <x v="0"/>
    <x v="5"/>
    <s v="Tenex 46&quot; x 60&quot; Computer Anti-Static Chairmat, Rectangular Shaped"/>
    <x v="46"/>
    <n v="2"/>
    <n v="0"/>
    <n v="42.392000000000003"/>
    <n v="5"/>
    <n v="2"/>
    <x v="0"/>
    <s v="May"/>
    <s v="2016-05"/>
  </r>
  <r>
    <n v="1603"/>
    <s v="US-2016-132857"/>
    <x v="25"/>
    <d v="2016-12-17T00:00:00"/>
    <s v="Standard Class"/>
    <s v="CA-12775"/>
    <s v="Cynthia Arntzen"/>
    <x v="0"/>
    <s v="United States"/>
    <x v="214"/>
    <s v="Tennessee"/>
    <n v="37167"/>
    <x v="0"/>
    <s v="OFF-AR-10003251"/>
    <x v="1"/>
    <x v="6"/>
    <s v="Prang Drawing Pencil Set"/>
    <x v="405"/>
    <n v="3"/>
    <n v="0.2"/>
    <n v="1.6679999999999999"/>
    <n v="12"/>
    <n v="4"/>
    <x v="0"/>
    <s v="Dec"/>
    <s v="2016-12"/>
  </r>
  <r>
    <n v="1604"/>
    <s v="CA-2017-116645"/>
    <x v="329"/>
    <d v="2017-12-04T00:00:00"/>
    <s v="Standard Class"/>
    <s v="ME-17725"/>
    <s v="Max Engle"/>
    <x v="0"/>
    <s v="United States"/>
    <x v="46"/>
    <s v="Delaware"/>
    <n v="19711"/>
    <x v="3"/>
    <s v="OFF-AR-10001044"/>
    <x v="1"/>
    <x v="6"/>
    <s v="BOSTON Ranger #55 Pencil Sharpener, Black"/>
    <x v="1391"/>
    <n v="6"/>
    <n v="0"/>
    <n v="45.2226"/>
    <n v="11"/>
    <n v="4"/>
    <x v="3"/>
    <s v="Nov"/>
    <s v="2017-11"/>
  </r>
  <r>
    <n v="1605"/>
    <s v="US-2016-115819"/>
    <x v="475"/>
    <d v="2016-04-24T00:00:00"/>
    <s v="Second Class"/>
    <s v="JO-15280"/>
    <s v="Jas O'Carroll"/>
    <x v="0"/>
    <s v="United States"/>
    <x v="1"/>
    <s v="California"/>
    <n v="90049"/>
    <x v="1"/>
    <s v="TEC-PH-10004700"/>
    <x v="2"/>
    <x v="7"/>
    <s v="PowerGen Dual USB Car Charger"/>
    <x v="786"/>
    <n v="5"/>
    <n v="0.2"/>
    <n v="12.987"/>
    <n v="4"/>
    <n v="2"/>
    <x v="0"/>
    <s v="Apr"/>
    <s v="2016-04"/>
  </r>
  <r>
    <n v="1606"/>
    <s v="US-2016-115819"/>
    <x v="475"/>
    <d v="2016-04-24T00:00:00"/>
    <s v="Second Class"/>
    <s v="JO-15280"/>
    <s v="Jas O'Carroll"/>
    <x v="0"/>
    <s v="United States"/>
    <x v="1"/>
    <s v="California"/>
    <n v="90049"/>
    <x v="1"/>
    <s v="OFF-AR-10000823"/>
    <x v="1"/>
    <x v="6"/>
    <s v="Newell 307"/>
    <x v="1392"/>
    <n v="3"/>
    <n v="0"/>
    <n v="1.5287999999999999"/>
    <n v="4"/>
    <n v="2"/>
    <x v="0"/>
    <s v="Apr"/>
    <s v="2016-04"/>
  </r>
  <r>
    <n v="1607"/>
    <s v="US-2016-115819"/>
    <x v="475"/>
    <d v="2016-04-24T00:00:00"/>
    <s v="Second Class"/>
    <s v="JO-15280"/>
    <s v="Jas O'Carroll"/>
    <x v="0"/>
    <s v="United States"/>
    <x v="1"/>
    <s v="California"/>
    <n v="90049"/>
    <x v="1"/>
    <s v="OFF-AR-10004456"/>
    <x v="1"/>
    <x v="6"/>
    <s v="Panasonic KP-4ABK Battery-Operated Pencil Sharpener"/>
    <x v="1393"/>
    <n v="5"/>
    <n v="0"/>
    <n v="21.228000000000002"/>
    <n v="4"/>
    <n v="2"/>
    <x v="0"/>
    <s v="Apr"/>
    <s v="2016-04"/>
  </r>
  <r>
    <n v="1608"/>
    <s v="US-2016-115819"/>
    <x v="475"/>
    <d v="2016-04-24T00:00:00"/>
    <s v="Second Class"/>
    <s v="JO-15280"/>
    <s v="Jas O'Carroll"/>
    <x v="0"/>
    <s v="United States"/>
    <x v="1"/>
    <s v="California"/>
    <n v="90049"/>
    <x v="1"/>
    <s v="OFF-BI-10000050"/>
    <x v="1"/>
    <x v="8"/>
    <s v="Angle-D Binders with Locking Rings, Label Holders"/>
    <x v="568"/>
    <n v="1"/>
    <n v="0.2"/>
    <n v="1.9710000000000001"/>
    <n v="4"/>
    <n v="2"/>
    <x v="0"/>
    <s v="Apr"/>
    <s v="2016-04"/>
  </r>
  <r>
    <n v="1609"/>
    <s v="US-2016-115819"/>
    <x v="475"/>
    <d v="2016-04-24T00:00:00"/>
    <s v="Second Class"/>
    <s v="JO-15280"/>
    <s v="Jas O'Carroll"/>
    <x v="0"/>
    <s v="United States"/>
    <x v="1"/>
    <s v="California"/>
    <n v="90049"/>
    <x v="1"/>
    <s v="OFF-PA-10002377"/>
    <x v="1"/>
    <x v="10"/>
    <s v="Adams Telephone Message Book W/Dividers/Space For Phone Numbers, 5 1/4&quot;X8 1/2&quot;, 200/Messages"/>
    <x v="20"/>
    <n v="4"/>
    <n v="0"/>
    <n v="10.224"/>
    <n v="4"/>
    <n v="2"/>
    <x v="0"/>
    <s v="Apr"/>
    <s v="2016-04"/>
  </r>
  <r>
    <n v="1610"/>
    <s v="US-2016-115819"/>
    <x v="475"/>
    <d v="2016-04-24T00:00:00"/>
    <s v="Second Class"/>
    <s v="JO-15280"/>
    <s v="Jas O'Carroll"/>
    <x v="0"/>
    <s v="United States"/>
    <x v="1"/>
    <s v="California"/>
    <n v="90049"/>
    <x v="1"/>
    <s v="OFF-BI-10000591"/>
    <x v="1"/>
    <x v="8"/>
    <s v="Avery Binder Labels"/>
    <x v="1394"/>
    <n v="3"/>
    <n v="0.2"/>
    <n v="3.2675999999999998"/>
    <n v="4"/>
    <n v="2"/>
    <x v="0"/>
    <s v="Apr"/>
    <s v="2016-04"/>
  </r>
  <r>
    <n v="1611"/>
    <s v="CA-2014-156349"/>
    <x v="542"/>
    <d v="2014-05-30T00:00:00"/>
    <s v="Standard Class"/>
    <s v="ML-17395"/>
    <s v="Marina Lichtenstein"/>
    <x v="1"/>
    <s v="United States"/>
    <x v="1"/>
    <s v="California"/>
    <n v="90008"/>
    <x v="1"/>
    <s v="FUR-BO-10000362"/>
    <x v="0"/>
    <x v="0"/>
    <s v="Sauder Inglewood Library Bookcases"/>
    <x v="1395"/>
    <n v="2"/>
    <n v="0.15"/>
    <n v="27.3568"/>
    <n v="5"/>
    <n v="2"/>
    <x v="2"/>
    <s v="May"/>
    <s v="2014-05"/>
  </r>
  <r>
    <n v="1612"/>
    <s v="CA-2014-156349"/>
    <x v="542"/>
    <d v="2014-05-30T00:00:00"/>
    <s v="Standard Class"/>
    <s v="ML-17395"/>
    <s v="Marina Lichtenstein"/>
    <x v="1"/>
    <s v="United States"/>
    <x v="1"/>
    <s v="California"/>
    <n v="90008"/>
    <x v="1"/>
    <s v="TEC-PH-10000441"/>
    <x v="2"/>
    <x v="7"/>
    <s v="VTech DS6151"/>
    <x v="1212"/>
    <n v="2"/>
    <n v="0.2"/>
    <n v="20.1584"/>
    <n v="5"/>
    <n v="2"/>
    <x v="2"/>
    <s v="May"/>
    <s v="2014-05"/>
  </r>
  <r>
    <n v="1613"/>
    <s v="CA-2014-156349"/>
    <x v="542"/>
    <d v="2014-05-30T00:00:00"/>
    <s v="Standard Class"/>
    <s v="ML-17395"/>
    <s v="Marina Lichtenstein"/>
    <x v="1"/>
    <s v="United States"/>
    <x v="1"/>
    <s v="California"/>
    <n v="90008"/>
    <x v="1"/>
    <s v="TEC-PH-10002726"/>
    <x v="2"/>
    <x v="7"/>
    <s v="netTALK DUO VoIP Telephone Service"/>
    <x v="1396"/>
    <n v="2"/>
    <n v="0.2"/>
    <n v="31.494"/>
    <n v="5"/>
    <n v="2"/>
    <x v="2"/>
    <s v="May"/>
    <s v="2014-05"/>
  </r>
  <r>
    <n v="1614"/>
    <s v="CA-2017-138380"/>
    <x v="202"/>
    <d v="2017-12-25T00:00:00"/>
    <s v="Standard Class"/>
    <s v="YS-21880"/>
    <s v="Yana Sorensen"/>
    <x v="1"/>
    <s v="United States"/>
    <x v="182"/>
    <s v="California"/>
    <n v="94601"/>
    <x v="1"/>
    <s v="OFF-ST-10003306"/>
    <x v="1"/>
    <x v="4"/>
    <s v="Letter Size Cart"/>
    <x v="1397"/>
    <n v="7"/>
    <n v="0"/>
    <n v="290.00580000000002"/>
    <n v="12"/>
    <n v="4"/>
    <x v="3"/>
    <s v="Dec"/>
    <s v="2017-12"/>
  </r>
  <r>
    <n v="1615"/>
    <s v="US-2016-113509"/>
    <x v="543"/>
    <d v="2016-03-19T00:00:00"/>
    <s v="Standard Class"/>
    <s v="PL-18925"/>
    <s v="Paul Lucas"/>
    <x v="2"/>
    <s v="United States"/>
    <x v="10"/>
    <s v="Pennsylvania"/>
    <n v="19143"/>
    <x v="3"/>
    <s v="TEC-AC-10004855"/>
    <x v="2"/>
    <x v="11"/>
    <s v="V7 USB Numeric Keypad"/>
    <x v="364"/>
    <n v="3"/>
    <n v="0.2"/>
    <n v="-13.646100000000001"/>
    <n v="3"/>
    <n v="1"/>
    <x v="0"/>
    <s v="Mar"/>
    <s v="2016-03"/>
  </r>
  <r>
    <n v="1616"/>
    <s v="CA-2015-130022"/>
    <x v="544"/>
    <d v="2015-08-16T00:00:00"/>
    <s v="Standard Class"/>
    <s v="JK-16120"/>
    <s v="Julie Kriz"/>
    <x v="2"/>
    <s v="United States"/>
    <x v="16"/>
    <s v="Minnesota"/>
    <n v="55122"/>
    <x v="2"/>
    <s v="OFF-LA-10002787"/>
    <x v="1"/>
    <x v="2"/>
    <s v="Avery 480"/>
    <x v="1398"/>
    <n v="1"/>
    <n v="0"/>
    <n v="1.8"/>
    <n v="8"/>
    <n v="3"/>
    <x v="1"/>
    <s v="Aug"/>
    <s v="2015-08"/>
  </r>
  <r>
    <n v="1617"/>
    <s v="CA-2015-130022"/>
    <x v="544"/>
    <d v="2015-08-16T00:00:00"/>
    <s v="Standard Class"/>
    <s v="JK-16120"/>
    <s v="Julie Kriz"/>
    <x v="2"/>
    <s v="United States"/>
    <x v="16"/>
    <s v="Minnesota"/>
    <n v="55122"/>
    <x v="2"/>
    <s v="OFF-LA-10002043"/>
    <x v="1"/>
    <x v="2"/>
    <s v="Avery 489"/>
    <x v="1399"/>
    <n v="4"/>
    <n v="0"/>
    <n v="19.872"/>
    <n v="8"/>
    <n v="3"/>
    <x v="1"/>
    <s v="Aug"/>
    <s v="2015-08"/>
  </r>
  <r>
    <n v="1618"/>
    <s v="CA-2015-130022"/>
    <x v="544"/>
    <d v="2015-08-16T00:00:00"/>
    <s v="Standard Class"/>
    <s v="JK-16120"/>
    <s v="Julie Kriz"/>
    <x v="2"/>
    <s v="United States"/>
    <x v="16"/>
    <s v="Minnesota"/>
    <n v="55122"/>
    <x v="2"/>
    <s v="OFF-AR-10001915"/>
    <x v="1"/>
    <x v="6"/>
    <s v="Peel-Off China Markers"/>
    <x v="1400"/>
    <n v="3"/>
    <n v="0"/>
    <n v="12.511799999999999"/>
    <n v="8"/>
    <n v="3"/>
    <x v="1"/>
    <s v="Aug"/>
    <s v="2015-08"/>
  </r>
  <r>
    <n v="1619"/>
    <s v="US-2016-118780"/>
    <x v="545"/>
    <d v="2016-09-14T00:00:00"/>
    <s v="Second Class"/>
    <s v="PN-18775"/>
    <s v="Parhena Norris"/>
    <x v="2"/>
    <s v="United States"/>
    <x v="20"/>
    <s v="New York"/>
    <n v="10011"/>
    <x v="3"/>
    <s v="OFF-ST-10000352"/>
    <x v="1"/>
    <x v="4"/>
    <s v="Acco Perma 2700 Stacking Storage Drawers"/>
    <x v="1401"/>
    <n v="2"/>
    <n v="0"/>
    <n v="8.9220000000000006"/>
    <n v="9"/>
    <n v="3"/>
    <x v="0"/>
    <s v="Sep"/>
    <s v="2016-09"/>
  </r>
  <r>
    <n v="1620"/>
    <s v="US-2016-118780"/>
    <x v="545"/>
    <d v="2016-09-14T00:00:00"/>
    <s v="Second Class"/>
    <s v="PN-18775"/>
    <s v="Parhena Norris"/>
    <x v="2"/>
    <s v="United States"/>
    <x v="20"/>
    <s v="New York"/>
    <n v="10011"/>
    <x v="3"/>
    <s v="OFF-PA-10000575"/>
    <x v="1"/>
    <x v="10"/>
    <s v="Wirebound Message Books, Four 2 3/4 x 5 White Forms per Page"/>
    <x v="1402"/>
    <n v="1"/>
    <n v="0"/>
    <n v="3.0773999999999999"/>
    <n v="9"/>
    <n v="3"/>
    <x v="0"/>
    <s v="Sep"/>
    <s v="2016-09"/>
  </r>
  <r>
    <n v="1621"/>
    <s v="CA-2017-108560"/>
    <x v="141"/>
    <d v="2017-07-15T00:00:00"/>
    <s v="Standard Class"/>
    <s v="JC-15385"/>
    <s v="Jenna Caffey"/>
    <x v="0"/>
    <s v="United States"/>
    <x v="239"/>
    <s v="Washington"/>
    <n v="98031"/>
    <x v="1"/>
    <s v="FUR-FU-10002937"/>
    <x v="0"/>
    <x v="5"/>
    <s v="GE 48&quot; Fluorescent Tube, Cool White Energy Saver, 34 Watts, 30/Box"/>
    <x v="1403"/>
    <n v="2"/>
    <n v="0"/>
    <n v="99.23"/>
    <n v="7"/>
    <n v="3"/>
    <x v="3"/>
    <s v="Jul"/>
    <s v="2017-07"/>
  </r>
  <r>
    <n v="1622"/>
    <s v="CA-2017-108560"/>
    <x v="141"/>
    <d v="2017-07-15T00:00:00"/>
    <s v="Standard Class"/>
    <s v="JC-15385"/>
    <s v="Jenna Caffey"/>
    <x v="0"/>
    <s v="United States"/>
    <x v="239"/>
    <s v="Washington"/>
    <n v="98031"/>
    <x v="1"/>
    <s v="OFF-LA-10003930"/>
    <x v="1"/>
    <x v="2"/>
    <s v="Dot Matrix Printer Tape Reel Labels, White, 5000/Box"/>
    <x v="1404"/>
    <n v="8"/>
    <n v="0"/>
    <n v="385.37520000000001"/>
    <n v="7"/>
    <n v="3"/>
    <x v="3"/>
    <s v="Jul"/>
    <s v="2017-07"/>
  </r>
  <r>
    <n v="1623"/>
    <s v="CA-2017-108560"/>
    <x v="141"/>
    <d v="2017-07-15T00:00:00"/>
    <s v="Standard Class"/>
    <s v="JC-15385"/>
    <s v="Jenna Caffey"/>
    <x v="0"/>
    <s v="United States"/>
    <x v="239"/>
    <s v="Washington"/>
    <n v="98031"/>
    <x v="1"/>
    <s v="OFF-BI-10001107"/>
    <x v="1"/>
    <x v="8"/>
    <s v="GBC White Gloss Covers, Plain Front"/>
    <x v="1405"/>
    <n v="2"/>
    <n v="0.2"/>
    <n v="7.8192000000000004"/>
    <n v="7"/>
    <n v="3"/>
    <x v="3"/>
    <s v="Jul"/>
    <s v="2017-07"/>
  </r>
  <r>
    <n v="1624"/>
    <s v="CA-2017-108560"/>
    <x v="141"/>
    <d v="2017-07-15T00:00:00"/>
    <s v="Standard Class"/>
    <s v="JC-15385"/>
    <s v="Jenna Caffey"/>
    <x v="0"/>
    <s v="United States"/>
    <x v="239"/>
    <s v="Washington"/>
    <n v="98031"/>
    <x v="1"/>
    <s v="TEC-AC-10003063"/>
    <x v="2"/>
    <x v="11"/>
    <s v="Micro Innovations USB RF Wireless Keyboard with Mouse"/>
    <x v="1406"/>
    <n v="2"/>
    <n v="0"/>
    <n v="10.5"/>
    <n v="7"/>
    <n v="3"/>
    <x v="3"/>
    <s v="Jul"/>
    <s v="2017-07"/>
  </r>
  <r>
    <n v="1625"/>
    <s v="CA-2015-157084"/>
    <x v="546"/>
    <d v="2015-12-24T00:00:00"/>
    <s v="Standard Class"/>
    <s v="JG-15160"/>
    <s v="James Galang"/>
    <x v="0"/>
    <s v="United States"/>
    <x v="1"/>
    <s v="California"/>
    <n v="90049"/>
    <x v="1"/>
    <s v="TEC-PH-10002922"/>
    <x v="2"/>
    <x v="7"/>
    <s v="ShoreTel ShorePhone IP 230 VoIP phone"/>
    <x v="1407"/>
    <n v="5"/>
    <n v="0.2"/>
    <n v="84.495000000000005"/>
    <n v="12"/>
    <n v="4"/>
    <x v="1"/>
    <s v="Dec"/>
    <s v="2015-12"/>
  </r>
  <r>
    <n v="1626"/>
    <s v="CA-2015-157084"/>
    <x v="546"/>
    <d v="2015-12-24T00:00:00"/>
    <s v="Standard Class"/>
    <s v="JG-15160"/>
    <s v="James Galang"/>
    <x v="0"/>
    <s v="United States"/>
    <x v="1"/>
    <s v="California"/>
    <n v="90049"/>
    <x v="1"/>
    <s v="TEC-AC-10002049"/>
    <x v="2"/>
    <x v="11"/>
    <s v="Plantronics Savi W720 Multi-Device Wireless Headset System"/>
    <x v="1408"/>
    <n v="3"/>
    <n v="0"/>
    <n v="556.97400000000005"/>
    <n v="12"/>
    <n v="4"/>
    <x v="1"/>
    <s v="Dec"/>
    <s v="2015-12"/>
  </r>
  <r>
    <n v="1627"/>
    <s v="CA-2015-164539"/>
    <x v="547"/>
    <d v="2015-11-22T00:00:00"/>
    <s v="Standard Class"/>
    <s v="PO-19180"/>
    <s v="Philisse Overcash"/>
    <x v="2"/>
    <s v="United States"/>
    <x v="20"/>
    <s v="New York"/>
    <n v="10011"/>
    <x v="3"/>
    <s v="OFF-AP-10002457"/>
    <x v="1"/>
    <x v="9"/>
    <s v="Eureka The Boss Plus 12-Amp Hard Box Upright Vacuum, Red"/>
    <x v="1409"/>
    <n v="5"/>
    <n v="0"/>
    <n v="141.2775"/>
    <n v="11"/>
    <n v="4"/>
    <x v="1"/>
    <s v="Nov"/>
    <s v="2015-11"/>
  </r>
  <r>
    <n v="1628"/>
    <s v="CA-2015-143119"/>
    <x v="496"/>
    <d v="2015-09-30T00:00:00"/>
    <s v="Standard Class"/>
    <s v="MC-17275"/>
    <s v="Marc Crier"/>
    <x v="0"/>
    <s v="United States"/>
    <x v="240"/>
    <s v="Louisiana"/>
    <n v="70506"/>
    <x v="0"/>
    <s v="FUR-CH-10001270"/>
    <x v="0"/>
    <x v="1"/>
    <s v="Harbour Creations Steel Folding Chair"/>
    <x v="1410"/>
    <n v="6"/>
    <n v="0"/>
    <n v="155.25"/>
    <n v="9"/>
    <n v="3"/>
    <x v="1"/>
    <s v="Sep"/>
    <s v="2015-09"/>
  </r>
  <r>
    <n v="1629"/>
    <s v="CA-2017-101049"/>
    <x v="548"/>
    <d v="2017-06-25T00:00:00"/>
    <s v="Second Class"/>
    <s v="AS-10240"/>
    <s v="Alan Shonely"/>
    <x v="0"/>
    <s v="United States"/>
    <x v="138"/>
    <s v="Ohio"/>
    <n v="44105"/>
    <x v="3"/>
    <s v="FUR-FU-10004415"/>
    <x v="0"/>
    <x v="5"/>
    <s v="Stacking Tray, Side-Loading, Legal, Smoke"/>
    <x v="1411"/>
    <n v="5"/>
    <n v="0.2"/>
    <n v="2.464"/>
    <n v="6"/>
    <n v="2"/>
    <x v="3"/>
    <s v="Jun"/>
    <s v="2017-06"/>
  </r>
  <r>
    <n v="1630"/>
    <s v="CA-2017-101049"/>
    <x v="548"/>
    <d v="2017-06-25T00:00:00"/>
    <s v="Second Class"/>
    <s v="AS-10240"/>
    <s v="Alan Shonely"/>
    <x v="0"/>
    <s v="United States"/>
    <x v="138"/>
    <s v="Ohio"/>
    <n v="44105"/>
    <x v="3"/>
    <s v="OFF-BI-10001510"/>
    <x v="1"/>
    <x v="8"/>
    <s v="Deluxe Heavy-Duty Vinyl Round Ring Binder"/>
    <x v="1412"/>
    <n v="6"/>
    <n v="0.7"/>
    <n v="-34.380000000000003"/>
    <n v="6"/>
    <n v="2"/>
    <x v="3"/>
    <s v="Jun"/>
    <s v="2017-06"/>
  </r>
  <r>
    <n v="1631"/>
    <s v="CA-2016-106530"/>
    <x v="541"/>
    <d v="2016-05-08T00:00:00"/>
    <s v="Same Day"/>
    <s v="CL-12565"/>
    <s v="Clay Ludtke"/>
    <x v="0"/>
    <s v="United States"/>
    <x v="138"/>
    <s v="Ohio"/>
    <n v="44105"/>
    <x v="3"/>
    <s v="OFF-ST-10002011"/>
    <x v="1"/>
    <x v="4"/>
    <s v="Smead Adjustable Mobile File Trolley with Lockable Top"/>
    <x v="1413"/>
    <n v="3"/>
    <n v="0.2"/>
    <n v="88.029899999999998"/>
    <n v="5"/>
    <n v="2"/>
    <x v="0"/>
    <s v="May"/>
    <s v="2016-05"/>
  </r>
  <r>
    <n v="1632"/>
    <s v="CA-2016-106530"/>
    <x v="541"/>
    <d v="2016-05-08T00:00:00"/>
    <s v="Same Day"/>
    <s v="CL-12565"/>
    <s v="Clay Ludtke"/>
    <x v="0"/>
    <s v="United States"/>
    <x v="138"/>
    <s v="Ohio"/>
    <n v="44105"/>
    <x v="3"/>
    <s v="OFF-PA-10002986"/>
    <x v="1"/>
    <x v="10"/>
    <s v="Xerox 1898"/>
    <x v="1414"/>
    <n v="2"/>
    <n v="0.2"/>
    <n v="3.7408000000000001"/>
    <n v="5"/>
    <n v="2"/>
    <x v="0"/>
    <s v="May"/>
    <s v="2016-05"/>
  </r>
  <r>
    <n v="1633"/>
    <s v="CA-2016-106530"/>
    <x v="541"/>
    <d v="2016-05-08T00:00:00"/>
    <s v="Same Day"/>
    <s v="CL-12565"/>
    <s v="Clay Ludtke"/>
    <x v="0"/>
    <s v="United States"/>
    <x v="138"/>
    <s v="Ohio"/>
    <n v="44105"/>
    <x v="3"/>
    <s v="OFF-PA-10004451"/>
    <x v="1"/>
    <x v="10"/>
    <s v="Xerox 222"/>
    <x v="559"/>
    <n v="2"/>
    <n v="0.2"/>
    <n v="3.6288"/>
    <n v="5"/>
    <n v="2"/>
    <x v="0"/>
    <s v="May"/>
    <s v="2016-05"/>
  </r>
  <r>
    <n v="1634"/>
    <s v="CA-2016-106530"/>
    <x v="541"/>
    <d v="2016-05-08T00:00:00"/>
    <s v="Same Day"/>
    <s v="CL-12565"/>
    <s v="Clay Ludtke"/>
    <x v="0"/>
    <s v="United States"/>
    <x v="138"/>
    <s v="Ohio"/>
    <n v="44105"/>
    <x v="3"/>
    <s v="OFF-ST-10000649"/>
    <x v="1"/>
    <x v="4"/>
    <s v="Hanging Personal Folder File"/>
    <x v="1415"/>
    <n v="2"/>
    <n v="0.2"/>
    <n v="1.57"/>
    <n v="5"/>
    <n v="2"/>
    <x v="0"/>
    <s v="May"/>
    <s v="2016-05"/>
  </r>
  <r>
    <n v="1635"/>
    <s v="CA-2016-106530"/>
    <x v="541"/>
    <d v="2016-05-08T00:00:00"/>
    <s v="Same Day"/>
    <s v="CL-12565"/>
    <s v="Clay Ludtke"/>
    <x v="0"/>
    <s v="United States"/>
    <x v="138"/>
    <s v="Ohio"/>
    <n v="44105"/>
    <x v="3"/>
    <s v="TEC-AC-10001465"/>
    <x v="2"/>
    <x v="11"/>
    <s v="SanDisk Cruzer 64 GB USB Flash Drive"/>
    <x v="514"/>
    <n v="2"/>
    <n v="0.2"/>
    <n v="7.2640000000000002"/>
    <n v="5"/>
    <n v="2"/>
    <x v="0"/>
    <s v="May"/>
    <s v="2016-05"/>
  </r>
  <r>
    <n v="1636"/>
    <s v="CA-2014-168984"/>
    <x v="35"/>
    <d v="2014-12-02T00:00:00"/>
    <s v="Standard Class"/>
    <s v="NW-18400"/>
    <s v="Natalie Webber"/>
    <x v="0"/>
    <s v="United States"/>
    <x v="241"/>
    <s v="Oregon"/>
    <n v="97224"/>
    <x v="1"/>
    <s v="OFF-PA-10001166"/>
    <x v="1"/>
    <x v="10"/>
    <s v="Xerox 2"/>
    <x v="12"/>
    <n v="3"/>
    <n v="0.2"/>
    <n v="5.4432"/>
    <n v="11"/>
    <n v="4"/>
    <x v="2"/>
    <s v="Nov"/>
    <s v="2014-11"/>
  </r>
  <r>
    <n v="1637"/>
    <s v="CA-2014-168984"/>
    <x v="35"/>
    <d v="2014-12-02T00:00:00"/>
    <s v="Standard Class"/>
    <s v="NW-18400"/>
    <s v="Natalie Webber"/>
    <x v="0"/>
    <s v="United States"/>
    <x v="241"/>
    <s v="Oregon"/>
    <n v="97224"/>
    <x v="1"/>
    <s v="OFF-ST-10001097"/>
    <x v="1"/>
    <x v="4"/>
    <s v="Office Impressions Heavy Duty Welded Shelving &amp; Multimedia Storage Drawers"/>
    <x v="1416"/>
    <n v="5"/>
    <n v="0.2"/>
    <n v="-167.27"/>
    <n v="11"/>
    <n v="4"/>
    <x v="2"/>
    <s v="Nov"/>
    <s v="2014-11"/>
  </r>
  <r>
    <n v="1638"/>
    <s v="CA-2014-168984"/>
    <x v="35"/>
    <d v="2014-12-02T00:00:00"/>
    <s v="Standard Class"/>
    <s v="NW-18400"/>
    <s v="Natalie Webber"/>
    <x v="0"/>
    <s v="United States"/>
    <x v="241"/>
    <s v="Oregon"/>
    <n v="97224"/>
    <x v="1"/>
    <s v="TEC-PH-10000038"/>
    <x v="2"/>
    <x v="7"/>
    <s v="Jawbone MINI JAMBOX Wireless Bluetooth Speaker"/>
    <x v="1417"/>
    <n v="4"/>
    <n v="0.2"/>
    <n v="-87.667199999999994"/>
    <n v="11"/>
    <n v="4"/>
    <x v="2"/>
    <s v="Nov"/>
    <s v="2014-11"/>
  </r>
  <r>
    <n v="1639"/>
    <s v="CA-2016-157266"/>
    <x v="439"/>
    <d v="2016-06-01T00:00:00"/>
    <s v="Standard Class"/>
    <s v="TB-21280"/>
    <s v="Toby Braunhardt"/>
    <x v="0"/>
    <s v="United States"/>
    <x v="176"/>
    <s v="District of Columbia"/>
    <n v="20016"/>
    <x v="3"/>
    <s v="OFF-PA-10002689"/>
    <x v="1"/>
    <x v="10"/>
    <s v="Weyerhaeuser First Choice Laser/Copy Paper (20Lb. and 88 Bright)"/>
    <x v="537"/>
    <n v="3"/>
    <n v="0"/>
    <n v="9.3312000000000008"/>
    <n v="5"/>
    <n v="2"/>
    <x v="0"/>
    <s v="May"/>
    <s v="2016-05"/>
  </r>
  <r>
    <n v="1640"/>
    <s v="CA-2016-157266"/>
    <x v="439"/>
    <d v="2016-06-01T00:00:00"/>
    <s v="Standard Class"/>
    <s v="TB-21280"/>
    <s v="Toby Braunhardt"/>
    <x v="0"/>
    <s v="United States"/>
    <x v="176"/>
    <s v="District of Columbia"/>
    <n v="20016"/>
    <x v="3"/>
    <s v="OFF-BI-10004728"/>
    <x v="1"/>
    <x v="8"/>
    <s v="Wilson Jones Turn Tabs Binder Tool for Ring Binders"/>
    <x v="1313"/>
    <n v="2"/>
    <n v="0"/>
    <n v="4.4344000000000001"/>
    <n v="5"/>
    <n v="2"/>
    <x v="0"/>
    <s v="May"/>
    <s v="2016-05"/>
  </r>
  <r>
    <n v="1641"/>
    <s v="CA-2016-157266"/>
    <x v="439"/>
    <d v="2016-06-01T00:00:00"/>
    <s v="Standard Class"/>
    <s v="TB-21280"/>
    <s v="Toby Braunhardt"/>
    <x v="0"/>
    <s v="United States"/>
    <x v="176"/>
    <s v="District of Columbia"/>
    <n v="20016"/>
    <x v="3"/>
    <s v="OFF-PA-10004675"/>
    <x v="1"/>
    <x v="10"/>
    <s v="Telephone Message Books with Fax/Mobile Section, 5 1/2&quot; x 3 3/16&quot;"/>
    <x v="1418"/>
    <n v="2"/>
    <n v="0"/>
    <n v="5.8419999999999996"/>
    <n v="5"/>
    <n v="2"/>
    <x v="0"/>
    <s v="May"/>
    <s v="2016-05"/>
  </r>
  <r>
    <n v="1642"/>
    <s v="CA-2016-157266"/>
    <x v="439"/>
    <d v="2016-06-01T00:00:00"/>
    <s v="Standard Class"/>
    <s v="TB-21280"/>
    <s v="Toby Braunhardt"/>
    <x v="0"/>
    <s v="United States"/>
    <x v="176"/>
    <s v="District of Columbia"/>
    <n v="20016"/>
    <x v="3"/>
    <s v="FUR-FU-10000629"/>
    <x v="0"/>
    <x v="5"/>
    <s v="9-3/4 Diameter Round Wall Clock"/>
    <x v="1419"/>
    <n v="3"/>
    <n v="0"/>
    <n v="17.375399999999999"/>
    <n v="5"/>
    <n v="2"/>
    <x v="0"/>
    <s v="May"/>
    <s v="2016-05"/>
  </r>
  <r>
    <n v="1643"/>
    <s v="US-2014-134712"/>
    <x v="503"/>
    <d v="2014-12-04T00:00:00"/>
    <s v="Standard Class"/>
    <s v="BS-11380"/>
    <s v="Bill Stewart"/>
    <x v="1"/>
    <s v="United States"/>
    <x v="242"/>
    <s v="Illinois"/>
    <n v="60076"/>
    <x v="2"/>
    <s v="OFF-FA-10003112"/>
    <x v="1"/>
    <x v="13"/>
    <s v="Staples"/>
    <x v="1420"/>
    <n v="2"/>
    <n v="0.2"/>
    <n v="3.9449999999999998"/>
    <n v="11"/>
    <n v="4"/>
    <x v="2"/>
    <s v="Nov"/>
    <s v="2014-11"/>
  </r>
  <r>
    <n v="1644"/>
    <s v="CA-2015-111829"/>
    <x v="531"/>
    <d v="2015-03-20T00:00:00"/>
    <s v="First Class"/>
    <s v="FH-14365"/>
    <s v="Fred Hopkins"/>
    <x v="1"/>
    <s v="United States"/>
    <x v="4"/>
    <s v="Washington"/>
    <n v="98115"/>
    <x v="1"/>
    <s v="OFF-ST-10000142"/>
    <x v="1"/>
    <x v="4"/>
    <s v="Deluxe Rollaway Locking File with Drawer"/>
    <x v="1421"/>
    <n v="3"/>
    <n v="0"/>
    <n v="349.33920000000001"/>
    <n v="3"/>
    <n v="1"/>
    <x v="1"/>
    <s v="Mar"/>
    <s v="2015-03"/>
  </r>
  <r>
    <n v="1645"/>
    <s v="CA-2015-111829"/>
    <x v="531"/>
    <d v="2015-03-20T00:00:00"/>
    <s v="First Class"/>
    <s v="FH-14365"/>
    <s v="Fred Hopkins"/>
    <x v="1"/>
    <s v="United States"/>
    <x v="4"/>
    <s v="Washington"/>
    <n v="98115"/>
    <x v="1"/>
    <s v="TEC-CO-10001766"/>
    <x v="2"/>
    <x v="16"/>
    <s v="Canon PC940 Copier"/>
    <x v="1422"/>
    <n v="7"/>
    <n v="0"/>
    <n v="1480.4671000000001"/>
    <n v="3"/>
    <n v="1"/>
    <x v="1"/>
    <s v="Mar"/>
    <s v="2015-03"/>
  </r>
  <r>
    <n v="1646"/>
    <s v="CA-2015-111829"/>
    <x v="531"/>
    <d v="2015-03-20T00:00:00"/>
    <s v="First Class"/>
    <s v="FH-14365"/>
    <s v="Fred Hopkins"/>
    <x v="1"/>
    <s v="United States"/>
    <x v="4"/>
    <s v="Washington"/>
    <n v="98115"/>
    <x v="1"/>
    <s v="OFF-PA-10004359"/>
    <x v="1"/>
    <x v="10"/>
    <s v="Multicolor Computer Printout Paper"/>
    <x v="1423"/>
    <n v="2"/>
    <n v="0"/>
    <n v="100.65600000000001"/>
    <n v="3"/>
    <n v="1"/>
    <x v="1"/>
    <s v="Mar"/>
    <s v="2015-03"/>
  </r>
  <r>
    <n v="1647"/>
    <s v="CA-2015-105221"/>
    <x v="549"/>
    <d v="2015-11-03T00:00:00"/>
    <s v="First Class"/>
    <s v="VM-21685"/>
    <s v="Valerie Mitchum"/>
    <x v="2"/>
    <s v="United States"/>
    <x v="10"/>
    <s v="Pennsylvania"/>
    <n v="19140"/>
    <x v="3"/>
    <s v="TEC-AC-10002323"/>
    <x v="2"/>
    <x v="11"/>
    <s v="SanDisk Ultra 32 GB MicroSDHC Class 10 Memory Card"/>
    <x v="1424"/>
    <n v="2"/>
    <n v="0.2"/>
    <n v="-3.0939999999999999"/>
    <n v="11"/>
    <n v="4"/>
    <x v="1"/>
    <s v="Nov"/>
    <s v="2015-11"/>
  </r>
  <r>
    <n v="1648"/>
    <s v="CA-2015-105221"/>
    <x v="549"/>
    <d v="2015-11-03T00:00:00"/>
    <s v="First Class"/>
    <s v="VM-21685"/>
    <s v="Valerie Mitchum"/>
    <x v="2"/>
    <s v="United States"/>
    <x v="10"/>
    <s v="Pennsylvania"/>
    <n v="19140"/>
    <x v="3"/>
    <s v="OFF-FA-10001135"/>
    <x v="1"/>
    <x v="13"/>
    <s v="Brites Rubber Bands, 1 1/2 oz. Box"/>
    <x v="754"/>
    <n v="2"/>
    <n v="0.2"/>
    <n v="-0.71279999999999999"/>
    <n v="11"/>
    <n v="4"/>
    <x v="1"/>
    <s v="Nov"/>
    <s v="2015-11"/>
  </r>
  <r>
    <n v="1649"/>
    <s v="CA-2015-120341"/>
    <x v="120"/>
    <d v="2015-09-29T00:00:00"/>
    <s v="Second Class"/>
    <s v="SF-20200"/>
    <s v="Sarah Foster"/>
    <x v="0"/>
    <s v="United States"/>
    <x v="10"/>
    <s v="Pennsylvania"/>
    <n v="19143"/>
    <x v="3"/>
    <s v="OFF-BI-10004224"/>
    <x v="1"/>
    <x v="8"/>
    <s v="Catalog Binders with Expanding Posts"/>
    <x v="1425"/>
    <n v="6"/>
    <n v="0.7"/>
    <n v="-100.92"/>
    <n v="9"/>
    <n v="3"/>
    <x v="1"/>
    <s v="Sep"/>
    <s v="2015-09"/>
  </r>
  <r>
    <n v="1650"/>
    <s v="CA-2015-120341"/>
    <x v="120"/>
    <d v="2015-09-29T00:00:00"/>
    <s v="Second Class"/>
    <s v="SF-20200"/>
    <s v="Sarah Foster"/>
    <x v="0"/>
    <s v="United States"/>
    <x v="10"/>
    <s v="Pennsylvania"/>
    <n v="19143"/>
    <x v="3"/>
    <s v="TEC-PH-10003357"/>
    <x v="2"/>
    <x v="7"/>
    <s v="Grandstream GXP2100 Mainstream Business Phone"/>
    <x v="1426"/>
    <n v="1"/>
    <n v="0.4"/>
    <n v="-9.1788000000000007"/>
    <n v="9"/>
    <n v="3"/>
    <x v="1"/>
    <s v="Sep"/>
    <s v="2015-09"/>
  </r>
  <r>
    <n v="1651"/>
    <s v="CA-2014-135699"/>
    <x v="550"/>
    <d v="2014-08-29T00:00:00"/>
    <s v="Same Day"/>
    <s v="HH-15010"/>
    <s v="Hilary Holden"/>
    <x v="1"/>
    <s v="United States"/>
    <x v="8"/>
    <s v="California"/>
    <n v="94110"/>
    <x v="1"/>
    <s v="OFF-PA-10004475"/>
    <x v="1"/>
    <x v="10"/>
    <s v="Xerox 1940"/>
    <x v="1427"/>
    <n v="2"/>
    <n v="0"/>
    <n v="53.860799999999998"/>
    <n v="8"/>
    <n v="3"/>
    <x v="2"/>
    <s v="Aug"/>
    <s v="2014-08"/>
  </r>
  <r>
    <n v="1652"/>
    <s v="CA-2014-135699"/>
    <x v="550"/>
    <d v="2014-08-29T00:00:00"/>
    <s v="Same Day"/>
    <s v="HH-15010"/>
    <s v="Hilary Holden"/>
    <x v="1"/>
    <s v="United States"/>
    <x v="8"/>
    <s v="California"/>
    <n v="94110"/>
    <x v="1"/>
    <s v="OFF-PA-10003001"/>
    <x v="1"/>
    <x v="10"/>
    <s v="Xerox 1986"/>
    <x v="518"/>
    <n v="2"/>
    <n v="0"/>
    <n v="6.4127999999999998"/>
    <n v="8"/>
    <n v="3"/>
    <x v="2"/>
    <s v="Aug"/>
    <s v="2014-08"/>
  </r>
  <r>
    <n v="1653"/>
    <s v="US-2017-132444"/>
    <x v="551"/>
    <d v="2017-11-21T00:00:00"/>
    <s v="First Class"/>
    <s v="CD-12280"/>
    <s v="Christina DeMoss"/>
    <x v="0"/>
    <s v="United States"/>
    <x v="4"/>
    <s v="Washington"/>
    <n v="98105"/>
    <x v="1"/>
    <s v="OFF-ST-10003442"/>
    <x v="1"/>
    <x v="4"/>
    <s v="Eldon Portable Mobile Manager"/>
    <x v="1428"/>
    <n v="6"/>
    <n v="0"/>
    <n v="45.813600000000001"/>
    <n v="11"/>
    <n v="4"/>
    <x v="3"/>
    <s v="Nov"/>
    <s v="2017-11"/>
  </r>
  <r>
    <n v="1654"/>
    <s v="US-2017-132444"/>
    <x v="551"/>
    <d v="2017-11-21T00:00:00"/>
    <s v="First Class"/>
    <s v="CD-12280"/>
    <s v="Christina DeMoss"/>
    <x v="0"/>
    <s v="United States"/>
    <x v="4"/>
    <s v="Washington"/>
    <n v="98105"/>
    <x v="1"/>
    <s v="TEC-AC-10003832"/>
    <x v="2"/>
    <x v="11"/>
    <s v="Imation 16GB Mini TravelDrive USB 2.0 Flash Drive"/>
    <x v="608"/>
    <n v="4"/>
    <n v="0"/>
    <n v="54.333199999999998"/>
    <n v="11"/>
    <n v="4"/>
    <x v="3"/>
    <s v="Nov"/>
    <s v="2017-11"/>
  </r>
  <r>
    <n v="1655"/>
    <s v="US-2017-132444"/>
    <x v="551"/>
    <d v="2017-11-21T00:00:00"/>
    <s v="First Class"/>
    <s v="CD-12280"/>
    <s v="Christina DeMoss"/>
    <x v="0"/>
    <s v="United States"/>
    <x v="4"/>
    <s v="Washington"/>
    <n v="98105"/>
    <x v="1"/>
    <s v="OFF-FA-10000611"/>
    <x v="1"/>
    <x v="13"/>
    <s v="Binder Clips by OIC"/>
    <x v="366"/>
    <n v="2"/>
    <n v="0"/>
    <n v="1.4208000000000001"/>
    <n v="11"/>
    <n v="4"/>
    <x v="3"/>
    <s v="Nov"/>
    <s v="2017-11"/>
  </r>
  <r>
    <n v="1656"/>
    <s v="US-2017-132444"/>
    <x v="551"/>
    <d v="2017-11-21T00:00:00"/>
    <s v="First Class"/>
    <s v="CD-12280"/>
    <s v="Christina DeMoss"/>
    <x v="0"/>
    <s v="United States"/>
    <x v="4"/>
    <s v="Washington"/>
    <n v="98105"/>
    <x v="1"/>
    <s v="OFF-BI-10001116"/>
    <x v="1"/>
    <x v="8"/>
    <s v="Wilson Jones 1&quot; Hanging DublLock Ring Binders"/>
    <x v="578"/>
    <n v="2"/>
    <n v="0.2"/>
    <n v="2.9567999999999999"/>
    <n v="11"/>
    <n v="4"/>
    <x v="3"/>
    <s v="Nov"/>
    <s v="2017-11"/>
  </r>
  <r>
    <n v="1657"/>
    <s v="US-2017-132444"/>
    <x v="551"/>
    <d v="2017-11-21T00:00:00"/>
    <s v="First Class"/>
    <s v="CD-12280"/>
    <s v="Christina DeMoss"/>
    <x v="0"/>
    <s v="United States"/>
    <x v="4"/>
    <s v="Washington"/>
    <n v="98105"/>
    <x v="1"/>
    <s v="OFF-ST-10000563"/>
    <x v="1"/>
    <x v="4"/>
    <s v="Fellowes Bankers Box Stor/Drawer Steel Plus"/>
    <x v="1429"/>
    <n v="3"/>
    <n v="0"/>
    <n v="9.5939999999999994"/>
    <n v="11"/>
    <n v="4"/>
    <x v="3"/>
    <s v="Nov"/>
    <s v="2017-11"/>
  </r>
  <r>
    <n v="1658"/>
    <s v="CA-2014-127159"/>
    <x v="552"/>
    <d v="2014-05-15T00:00:00"/>
    <s v="First Class"/>
    <s v="HL-15040"/>
    <s v="Hunter Lopez"/>
    <x v="0"/>
    <s v="United States"/>
    <x v="158"/>
    <s v="Wisconsin"/>
    <n v="53209"/>
    <x v="2"/>
    <s v="FUR-FU-10000010"/>
    <x v="0"/>
    <x v="5"/>
    <s v="DAX Value U-Channel Document Frames, Easel Back"/>
    <x v="1430"/>
    <n v="7"/>
    <n v="0"/>
    <n v="10.7849"/>
    <n v="5"/>
    <n v="2"/>
    <x v="2"/>
    <s v="May"/>
    <s v="2014-05"/>
  </r>
  <r>
    <n v="1659"/>
    <s v="CA-2017-161809"/>
    <x v="176"/>
    <d v="2017-01-26T00:00:00"/>
    <s v="Standard Class"/>
    <s v="TH-21100"/>
    <s v="Thea Hendricks"/>
    <x v="0"/>
    <s v="United States"/>
    <x v="1"/>
    <s v="California"/>
    <n v="90045"/>
    <x v="1"/>
    <s v="TEC-PH-10004922"/>
    <x v="2"/>
    <x v="7"/>
    <s v="RCA Visys Integrated PBX 8-Line Router"/>
    <x v="1431"/>
    <n v="3"/>
    <n v="0.2"/>
    <n v="10.048500000000001"/>
    <n v="1"/>
    <n v="1"/>
    <x v="3"/>
    <s v="Jan"/>
    <s v="2017-01"/>
  </r>
  <r>
    <n v="1660"/>
    <s v="CA-2017-127285"/>
    <x v="505"/>
    <d v="2017-11-06T00:00:00"/>
    <s v="Standard Class"/>
    <s v="MM-18055"/>
    <s v="Michelle Moray"/>
    <x v="0"/>
    <s v="United States"/>
    <x v="4"/>
    <s v="Washington"/>
    <n v="98115"/>
    <x v="1"/>
    <s v="OFF-BI-10004330"/>
    <x v="1"/>
    <x v="8"/>
    <s v="GBC Velobind Prepunched Cover Sets, Regency Series"/>
    <x v="1279"/>
    <n v="3"/>
    <n v="0.2"/>
    <n v="27.734999999999999"/>
    <n v="10"/>
    <n v="4"/>
    <x v="3"/>
    <s v="Oct"/>
    <s v="2017-10"/>
  </r>
  <r>
    <n v="1661"/>
    <s v="CA-2017-127285"/>
    <x v="505"/>
    <d v="2017-11-06T00:00:00"/>
    <s v="Standard Class"/>
    <s v="MM-18055"/>
    <s v="Michelle Moray"/>
    <x v="0"/>
    <s v="United States"/>
    <x v="4"/>
    <s v="Washington"/>
    <n v="98115"/>
    <x v="1"/>
    <s v="OFF-BI-10002072"/>
    <x v="1"/>
    <x v="8"/>
    <s v="Cardinal Slant-D Ring Binders"/>
    <x v="1150"/>
    <n v="2"/>
    <n v="0.2"/>
    <n v="5.2140000000000004"/>
    <n v="10"/>
    <n v="4"/>
    <x v="3"/>
    <s v="Oct"/>
    <s v="2017-10"/>
  </r>
  <r>
    <n v="1662"/>
    <s v="CA-2017-144526"/>
    <x v="504"/>
    <d v="2017-05-06T00:00:00"/>
    <s v="Standard Class"/>
    <s v="QJ-19255"/>
    <s v="Quincy Jones"/>
    <x v="1"/>
    <s v="United States"/>
    <x v="10"/>
    <s v="Pennsylvania"/>
    <n v="19143"/>
    <x v="3"/>
    <s v="TEC-PH-10002549"/>
    <x v="2"/>
    <x v="7"/>
    <s v="Polycom SoundPoint IP 450 VoIP phone"/>
    <x v="1186"/>
    <n v="5"/>
    <n v="0.4"/>
    <n v="-158.102"/>
    <n v="4"/>
    <n v="2"/>
    <x v="3"/>
    <s v="Apr"/>
    <s v="2017-04"/>
  </r>
  <r>
    <n v="1663"/>
    <s v="CA-2017-144526"/>
    <x v="504"/>
    <d v="2017-05-06T00:00:00"/>
    <s v="Standard Class"/>
    <s v="QJ-19255"/>
    <s v="Quincy Jones"/>
    <x v="1"/>
    <s v="United States"/>
    <x v="10"/>
    <s v="Pennsylvania"/>
    <n v="19143"/>
    <x v="3"/>
    <s v="OFF-BI-10002353"/>
    <x v="1"/>
    <x v="8"/>
    <s v="GBC VeloBind Cover Sets"/>
    <x v="1432"/>
    <n v="3"/>
    <n v="0.7"/>
    <n v="-9.2639999999999993"/>
    <n v="4"/>
    <n v="2"/>
    <x v="3"/>
    <s v="Apr"/>
    <s v="2017-04"/>
  </r>
  <r>
    <n v="1664"/>
    <s v="CA-2016-128531"/>
    <x v="390"/>
    <d v="2016-11-26T00:00:00"/>
    <s v="Second Class"/>
    <s v="NS-18505"/>
    <s v="Neola Schneider"/>
    <x v="0"/>
    <s v="United States"/>
    <x v="61"/>
    <s v="Texas"/>
    <n v="75217"/>
    <x v="2"/>
    <s v="OFF-ST-10001325"/>
    <x v="1"/>
    <x v="4"/>
    <s v="Sterilite Officeware Hinged File Box"/>
    <x v="1433"/>
    <n v="5"/>
    <n v="0.2"/>
    <n v="3.6680000000000001"/>
    <n v="11"/>
    <n v="4"/>
    <x v="0"/>
    <s v="Nov"/>
    <s v="2016-11"/>
  </r>
  <r>
    <n v="1665"/>
    <s v="CA-2016-128531"/>
    <x v="390"/>
    <d v="2016-11-26T00:00:00"/>
    <s v="Second Class"/>
    <s v="NS-18505"/>
    <s v="Neola Schneider"/>
    <x v="0"/>
    <s v="United States"/>
    <x v="61"/>
    <s v="Texas"/>
    <n v="75217"/>
    <x v="2"/>
    <s v="TEC-AC-10002049"/>
    <x v="2"/>
    <x v="11"/>
    <s v="Logitech G19 Programmable Gaming Keyboard"/>
    <x v="1434"/>
    <n v="3"/>
    <n v="0.2"/>
    <n v="-7.4394"/>
    <n v="11"/>
    <n v="4"/>
    <x v="0"/>
    <s v="Nov"/>
    <s v="2016-11"/>
  </r>
  <r>
    <n v="1666"/>
    <s v="CA-2016-128531"/>
    <x v="390"/>
    <d v="2016-11-26T00:00:00"/>
    <s v="Second Class"/>
    <s v="NS-18505"/>
    <s v="Neola Schneider"/>
    <x v="0"/>
    <s v="United States"/>
    <x v="61"/>
    <s v="Texas"/>
    <n v="75217"/>
    <x v="2"/>
    <s v="OFF-FA-10002676"/>
    <x v="1"/>
    <x v="13"/>
    <s v="Colored Push Pins"/>
    <x v="1435"/>
    <n v="3"/>
    <n v="0.2"/>
    <n v="0.86880000000000002"/>
    <n v="11"/>
    <n v="4"/>
    <x v="0"/>
    <s v="Nov"/>
    <s v="2016-11"/>
  </r>
  <r>
    <n v="1667"/>
    <s v="CA-2016-128531"/>
    <x v="390"/>
    <d v="2016-11-26T00:00:00"/>
    <s v="Second Class"/>
    <s v="NS-18505"/>
    <s v="Neola Schneider"/>
    <x v="0"/>
    <s v="United States"/>
    <x v="61"/>
    <s v="Texas"/>
    <n v="75217"/>
    <x v="2"/>
    <s v="TEC-AC-10003023"/>
    <x v="2"/>
    <x v="11"/>
    <s v="Logitech G105 Gaming Keyboard"/>
    <x v="1436"/>
    <n v="2"/>
    <n v="0.2"/>
    <n v="-2.3748"/>
    <n v="11"/>
    <n v="4"/>
    <x v="0"/>
    <s v="Nov"/>
    <s v="2016-11"/>
  </r>
  <r>
    <n v="1668"/>
    <s v="CA-2016-128531"/>
    <x v="390"/>
    <d v="2016-11-26T00:00:00"/>
    <s v="Second Class"/>
    <s v="NS-18505"/>
    <s v="Neola Schneider"/>
    <x v="0"/>
    <s v="United States"/>
    <x v="61"/>
    <s v="Texas"/>
    <n v="75217"/>
    <x v="2"/>
    <s v="OFF-PA-10000167"/>
    <x v="1"/>
    <x v="10"/>
    <s v="Xerox 1925"/>
    <x v="1339"/>
    <n v="3"/>
    <n v="0.2"/>
    <n v="23.234999999999999"/>
    <n v="11"/>
    <n v="4"/>
    <x v="0"/>
    <s v="Nov"/>
    <s v="2016-11"/>
  </r>
  <r>
    <n v="1669"/>
    <s v="CA-2016-128531"/>
    <x v="390"/>
    <d v="2016-11-26T00:00:00"/>
    <s v="Second Class"/>
    <s v="NS-18505"/>
    <s v="Neola Schneider"/>
    <x v="0"/>
    <s v="United States"/>
    <x v="61"/>
    <s v="Texas"/>
    <n v="75217"/>
    <x v="2"/>
    <s v="OFF-AR-10003405"/>
    <x v="1"/>
    <x v="6"/>
    <s v="Dixon My First Ticonderoga Pencil, #2"/>
    <x v="1215"/>
    <n v="3"/>
    <n v="0.2"/>
    <n v="1.5794999999999999"/>
    <n v="11"/>
    <n v="4"/>
    <x v="0"/>
    <s v="Nov"/>
    <s v="2016-11"/>
  </r>
  <r>
    <n v="1670"/>
    <s v="US-2015-157154"/>
    <x v="553"/>
    <d v="2015-01-15T00:00:00"/>
    <s v="Standard Class"/>
    <s v="MM-17920"/>
    <s v="Michael Moore"/>
    <x v="0"/>
    <s v="United States"/>
    <x v="20"/>
    <s v="New York"/>
    <n v="10011"/>
    <x v="3"/>
    <s v="FUR-TA-10001889"/>
    <x v="0"/>
    <x v="3"/>
    <s v="Bush Advantage Collection Racetrack Conference Table"/>
    <x v="1437"/>
    <n v="4"/>
    <n v="0.4"/>
    <n v="-373.3048"/>
    <n v="1"/>
    <n v="1"/>
    <x v="1"/>
    <s v="Jan"/>
    <s v="2015-01"/>
  </r>
  <r>
    <n v="1671"/>
    <s v="CA-2017-159457"/>
    <x v="15"/>
    <d v="2017-10-26T00:00:00"/>
    <s v="Standard Class"/>
    <s v="RD-19480"/>
    <s v="Rick Duston"/>
    <x v="0"/>
    <s v="United States"/>
    <x v="12"/>
    <s v="Texas"/>
    <n v="77095"/>
    <x v="2"/>
    <s v="TEC-PH-10002185"/>
    <x v="2"/>
    <x v="7"/>
    <s v="QVS USB Car Charger 2-Port 2.1Amp for iPod/iPhone/iPad/iPad 2/iPad 3"/>
    <x v="1438"/>
    <n v="3"/>
    <n v="0.2"/>
    <n v="5.2125000000000004"/>
    <n v="10"/>
    <n v="4"/>
    <x v="3"/>
    <s v="Oct"/>
    <s v="2017-10"/>
  </r>
  <r>
    <n v="1672"/>
    <s v="CA-2016-107615"/>
    <x v="554"/>
    <d v="2016-03-25T00:00:00"/>
    <s v="First Class"/>
    <s v="RB-19645"/>
    <s v="Robert Barroso"/>
    <x v="1"/>
    <s v="United States"/>
    <x v="226"/>
    <s v="Nevada"/>
    <n v="89031"/>
    <x v="1"/>
    <s v="TEC-AC-10001013"/>
    <x v="2"/>
    <x v="11"/>
    <s v="Logitech ClearChat Comfort/USB Headset H390"/>
    <x v="1439"/>
    <n v="2"/>
    <n v="0"/>
    <n v="19.331399999999999"/>
    <n v="3"/>
    <n v="1"/>
    <x v="0"/>
    <s v="Mar"/>
    <s v="2016-03"/>
  </r>
  <r>
    <n v="1673"/>
    <s v="CA-2017-111647"/>
    <x v="445"/>
    <d v="2017-07-07T00:00:00"/>
    <s v="Standard Class"/>
    <s v="RD-19585"/>
    <s v="Rob Dowd"/>
    <x v="0"/>
    <s v="United States"/>
    <x v="243"/>
    <s v="Texas"/>
    <n v="75023"/>
    <x v="2"/>
    <s v="TEC-PH-10002726"/>
    <x v="2"/>
    <x v="7"/>
    <s v="netTALK DUO VoIP Telephone Service"/>
    <x v="68"/>
    <n v="4"/>
    <n v="0.2"/>
    <n v="62.988"/>
    <n v="7"/>
    <n v="3"/>
    <x v="3"/>
    <s v="Jul"/>
    <s v="2017-07"/>
  </r>
  <r>
    <n v="1674"/>
    <s v="CA-2015-150560"/>
    <x v="555"/>
    <d v="2015-12-12T00:00:00"/>
    <s v="First Class"/>
    <s v="SW-20455"/>
    <s v="Shaun Weien"/>
    <x v="0"/>
    <s v="United States"/>
    <x v="244"/>
    <s v="Virginia"/>
    <n v="23434"/>
    <x v="0"/>
    <s v="OFF-LA-10003930"/>
    <x v="1"/>
    <x v="2"/>
    <s v="Dot Matrix Printer Tape Reel Labels, White, 5000/Box"/>
    <x v="1440"/>
    <n v="2"/>
    <n v="0"/>
    <n v="96.343800000000002"/>
    <n v="12"/>
    <n v="4"/>
    <x v="1"/>
    <s v="Dec"/>
    <s v="2015-12"/>
  </r>
  <r>
    <n v="1675"/>
    <s v="CA-2015-143077"/>
    <x v="14"/>
    <d v="2015-09-21T00:00:00"/>
    <s v="Standard Class"/>
    <s v="SF-20965"/>
    <s v="Sylvia Foulston"/>
    <x v="1"/>
    <s v="United States"/>
    <x v="12"/>
    <s v="Texas"/>
    <n v="77041"/>
    <x v="2"/>
    <s v="FUR-FU-10003535"/>
    <x v="0"/>
    <x v="5"/>
    <s v="Howard Miller Distant Time Traveler Alarm Clock"/>
    <x v="1441"/>
    <n v="2"/>
    <n v="0.6"/>
    <n v="-10.419600000000001"/>
    <n v="9"/>
    <n v="3"/>
    <x v="1"/>
    <s v="Sep"/>
    <s v="2015-09"/>
  </r>
  <r>
    <n v="1676"/>
    <s v="CA-2015-143077"/>
    <x v="14"/>
    <d v="2015-09-21T00:00:00"/>
    <s v="Standard Class"/>
    <s v="SF-20965"/>
    <s v="Sylvia Foulston"/>
    <x v="1"/>
    <s v="United States"/>
    <x v="12"/>
    <s v="Texas"/>
    <n v="77041"/>
    <x v="2"/>
    <s v="OFF-BI-10000088"/>
    <x v="1"/>
    <x v="8"/>
    <s v="GBC Imprintable Covers"/>
    <x v="1442"/>
    <n v="3"/>
    <n v="0.8"/>
    <n v="-10.211399999999999"/>
    <n v="9"/>
    <n v="3"/>
    <x v="1"/>
    <s v="Sep"/>
    <s v="2015-09"/>
  </r>
  <r>
    <n v="1677"/>
    <s v="CA-2016-122728"/>
    <x v="556"/>
    <d v="2016-05-24T00:00:00"/>
    <s v="Standard Class"/>
    <s v="EB-13930"/>
    <s v="Eric Barreto"/>
    <x v="0"/>
    <s v="United States"/>
    <x v="8"/>
    <s v="California"/>
    <n v="94110"/>
    <x v="1"/>
    <s v="OFF-ST-10000604"/>
    <x v="1"/>
    <x v="4"/>
    <s v="Home/Office Personal File Carts"/>
    <x v="1443"/>
    <n v="3"/>
    <n v="0"/>
    <n v="26.07"/>
    <n v="5"/>
    <n v="2"/>
    <x v="0"/>
    <s v="May"/>
    <s v="2016-05"/>
  </r>
  <r>
    <n v="1678"/>
    <s v="CA-2016-122728"/>
    <x v="556"/>
    <d v="2016-05-24T00:00:00"/>
    <s v="Standard Class"/>
    <s v="EB-13930"/>
    <s v="Eric Barreto"/>
    <x v="0"/>
    <s v="United States"/>
    <x v="8"/>
    <s v="California"/>
    <n v="94110"/>
    <x v="1"/>
    <s v="OFF-PA-10004040"/>
    <x v="1"/>
    <x v="10"/>
    <s v="Universal Premium White Copier/Laser Paper (20Lb. and 87 Bright)"/>
    <x v="1444"/>
    <n v="3"/>
    <n v="0"/>
    <n v="8.7905999999999995"/>
    <n v="5"/>
    <n v="2"/>
    <x v="0"/>
    <s v="May"/>
    <s v="2016-05"/>
  </r>
  <r>
    <n v="1679"/>
    <s v="CA-2014-122882"/>
    <x v="557"/>
    <d v="2014-09-13T00:00:00"/>
    <s v="Standard Class"/>
    <s v="SB-20290"/>
    <s v="Sean Braxton"/>
    <x v="1"/>
    <s v="United States"/>
    <x v="10"/>
    <s v="Pennsylvania"/>
    <n v="19134"/>
    <x v="3"/>
    <s v="OFF-ST-10002344"/>
    <x v="1"/>
    <x v="4"/>
    <s v="Carina 42&quot;Hx23 3/4&quot;W Media Storage Unit"/>
    <x v="1445"/>
    <n v="1"/>
    <n v="0.2"/>
    <n v="-14.5764"/>
    <n v="9"/>
    <n v="3"/>
    <x v="2"/>
    <s v="Sep"/>
    <s v="2014-09"/>
  </r>
  <r>
    <n v="1680"/>
    <s v="CA-2014-122882"/>
    <x v="557"/>
    <d v="2014-09-13T00:00:00"/>
    <s v="Standard Class"/>
    <s v="SB-20290"/>
    <s v="Sean Braxton"/>
    <x v="1"/>
    <s v="United States"/>
    <x v="10"/>
    <s v="Pennsylvania"/>
    <n v="19134"/>
    <x v="3"/>
    <s v="TEC-PH-10003589"/>
    <x v="2"/>
    <x v="7"/>
    <s v="invisibleSHIELD by ZAGG Smudge-Free Screen Protector"/>
    <x v="1446"/>
    <n v="3"/>
    <n v="0.4"/>
    <n v="4.3175999999999997"/>
    <n v="9"/>
    <n v="3"/>
    <x v="2"/>
    <s v="Sep"/>
    <s v="2014-09"/>
  </r>
  <r>
    <n v="1681"/>
    <s v="CA-2014-122882"/>
    <x v="557"/>
    <d v="2014-09-13T00:00:00"/>
    <s v="Standard Class"/>
    <s v="SB-20290"/>
    <s v="Sean Braxton"/>
    <x v="1"/>
    <s v="United States"/>
    <x v="10"/>
    <s v="Pennsylvania"/>
    <n v="19134"/>
    <x v="3"/>
    <s v="FUR-FU-10000758"/>
    <x v="0"/>
    <x v="5"/>
    <s v="DAX Natural Wood-Tone Poster Frame"/>
    <x v="1447"/>
    <n v="2"/>
    <n v="0.2"/>
    <n v="8.4735999999999994"/>
    <n v="9"/>
    <n v="3"/>
    <x v="2"/>
    <s v="Sep"/>
    <s v="2014-09"/>
  </r>
  <r>
    <n v="1682"/>
    <s v="CA-2014-122882"/>
    <x v="557"/>
    <d v="2014-09-13T00:00:00"/>
    <s v="Standard Class"/>
    <s v="SB-20290"/>
    <s v="Sean Braxton"/>
    <x v="1"/>
    <s v="United States"/>
    <x v="10"/>
    <s v="Pennsylvania"/>
    <n v="19134"/>
    <x v="3"/>
    <s v="TEC-MA-10004679"/>
    <x v="2"/>
    <x v="15"/>
    <s v="StarTech.com 10/100 VDSL2 Ethernet Extender Kit"/>
    <x v="1448"/>
    <n v="4"/>
    <n v="0.7"/>
    <n v="-559.35599999999999"/>
    <n v="9"/>
    <n v="3"/>
    <x v="2"/>
    <s v="Sep"/>
    <s v="2014-09"/>
  </r>
  <r>
    <n v="1683"/>
    <s v="US-2016-101497"/>
    <x v="321"/>
    <d v="2016-10-01T00:00:00"/>
    <s v="Second Class"/>
    <s v="PS-18760"/>
    <s v="Pamela Stobb"/>
    <x v="0"/>
    <s v="United States"/>
    <x v="1"/>
    <s v="California"/>
    <n v="90008"/>
    <x v="1"/>
    <s v="OFF-PA-10000176"/>
    <x v="1"/>
    <x v="10"/>
    <s v="Xerox 1887"/>
    <x v="1449"/>
    <n v="1"/>
    <n v="0"/>
    <n v="9.1056000000000008"/>
    <n v="9"/>
    <n v="3"/>
    <x v="0"/>
    <s v="Sep"/>
    <s v="2016-09"/>
  </r>
  <r>
    <n v="1684"/>
    <s v="CA-2016-147585"/>
    <x v="77"/>
    <d v="2016-11-12T00:00:00"/>
    <s v="Standard Class"/>
    <s v="CB-12535"/>
    <s v="Claudia Bergmann"/>
    <x v="1"/>
    <s v="United States"/>
    <x v="8"/>
    <s v="California"/>
    <n v="94110"/>
    <x v="1"/>
    <s v="FUR-FU-10002597"/>
    <x v="0"/>
    <x v="5"/>
    <s v="C-Line Magnetic Cubicle Keepers, Clear Polypropylene"/>
    <x v="1450"/>
    <n v="3"/>
    <n v="0"/>
    <n v="6.2244000000000002"/>
    <n v="11"/>
    <n v="4"/>
    <x v="0"/>
    <s v="Nov"/>
    <s v="2016-11"/>
  </r>
  <r>
    <n v="1685"/>
    <s v="CA-2017-149489"/>
    <x v="558"/>
    <d v="2017-04-27T00:00:00"/>
    <s v="First Class"/>
    <s v="DK-12835"/>
    <s v="Damala Kotsonis"/>
    <x v="1"/>
    <s v="United States"/>
    <x v="10"/>
    <s v="Pennsylvania"/>
    <n v="19143"/>
    <x v="3"/>
    <s v="OFF-AP-10002495"/>
    <x v="1"/>
    <x v="9"/>
    <s v="Acco Smartsocket Table Surge Protector, 6 Color-Coded Adapter Outlets"/>
    <x v="1451"/>
    <n v="2"/>
    <n v="0.2"/>
    <n v="12.41"/>
    <n v="4"/>
    <n v="2"/>
    <x v="3"/>
    <s v="Apr"/>
    <s v="2017-04"/>
  </r>
  <r>
    <n v="1686"/>
    <s v="CA-2017-149489"/>
    <x v="558"/>
    <d v="2017-04-27T00:00:00"/>
    <s v="First Class"/>
    <s v="DK-12835"/>
    <s v="Damala Kotsonis"/>
    <x v="1"/>
    <s v="United States"/>
    <x v="10"/>
    <s v="Pennsylvania"/>
    <n v="19143"/>
    <x v="3"/>
    <s v="OFF-BI-10002813"/>
    <x v="1"/>
    <x v="8"/>
    <s v="Avery Reinforcements for Hole-Punch Pages"/>
    <x v="1452"/>
    <n v="2"/>
    <n v="0.7"/>
    <n v="-0.99"/>
    <n v="4"/>
    <n v="2"/>
    <x v="3"/>
    <s v="Apr"/>
    <s v="2017-04"/>
  </r>
  <r>
    <n v="1687"/>
    <s v="CA-2017-149489"/>
    <x v="558"/>
    <d v="2017-04-27T00:00:00"/>
    <s v="First Class"/>
    <s v="DK-12835"/>
    <s v="Damala Kotsonis"/>
    <x v="1"/>
    <s v="United States"/>
    <x v="10"/>
    <s v="Pennsylvania"/>
    <n v="19143"/>
    <x v="3"/>
    <s v="OFF-BI-10002414"/>
    <x v="1"/>
    <x v="8"/>
    <s v="GBC ProClick Spines for 32-Hole Punch"/>
    <x v="1453"/>
    <n v="2"/>
    <n v="0.7"/>
    <n v="-5.7637999999999998"/>
    <n v="4"/>
    <n v="2"/>
    <x v="3"/>
    <s v="Apr"/>
    <s v="2017-04"/>
  </r>
  <r>
    <n v="1688"/>
    <s v="CA-2017-143798"/>
    <x v="389"/>
    <d v="2017-12-12T00:00:00"/>
    <s v="First Class"/>
    <s v="AW-10840"/>
    <s v="Anthony Witt"/>
    <x v="0"/>
    <s v="United States"/>
    <x v="10"/>
    <s v="Pennsylvania"/>
    <n v="19140"/>
    <x v="3"/>
    <s v="OFF-PA-10000788"/>
    <x v="1"/>
    <x v="10"/>
    <s v="Xerox 210"/>
    <x v="559"/>
    <n v="2"/>
    <n v="0.2"/>
    <n v="3.6288"/>
    <n v="12"/>
    <n v="4"/>
    <x v="3"/>
    <s v="Dec"/>
    <s v="2017-12"/>
  </r>
  <r>
    <n v="1689"/>
    <s v="CA-2017-143798"/>
    <x v="389"/>
    <d v="2017-12-12T00:00:00"/>
    <s v="First Class"/>
    <s v="AW-10840"/>
    <s v="Anthony Witt"/>
    <x v="0"/>
    <s v="United States"/>
    <x v="10"/>
    <s v="Pennsylvania"/>
    <n v="19140"/>
    <x v="3"/>
    <s v="FUR-FU-10004306"/>
    <x v="0"/>
    <x v="5"/>
    <s v="Electrix Halogen Magnifier Lamp"/>
    <x v="715"/>
    <n v="2"/>
    <n v="0.2"/>
    <n v="23.315999999999999"/>
    <n v="12"/>
    <n v="4"/>
    <x v="3"/>
    <s v="Dec"/>
    <s v="2017-12"/>
  </r>
  <r>
    <n v="1690"/>
    <s v="CA-2014-142839"/>
    <x v="559"/>
    <d v="2014-08-20T00:00:00"/>
    <s v="Standard Class"/>
    <s v="TS-21610"/>
    <s v="Troy Staebel"/>
    <x v="0"/>
    <s v="United States"/>
    <x v="10"/>
    <s v="Pennsylvania"/>
    <n v="19143"/>
    <x v="3"/>
    <s v="FUR-TA-10001539"/>
    <x v="0"/>
    <x v="3"/>
    <s v="Chromcraft Rectangular Conference Tables"/>
    <x v="1454"/>
    <n v="6"/>
    <n v="0.4"/>
    <n v="-227.49119999999999"/>
    <n v="8"/>
    <n v="3"/>
    <x v="2"/>
    <s v="Aug"/>
    <s v="2014-08"/>
  </r>
  <r>
    <n v="1691"/>
    <s v="CA-2017-129833"/>
    <x v="34"/>
    <d v="2017-12-15T00:00:00"/>
    <s v="Standard Class"/>
    <s v="HF-14995"/>
    <s v="Herbert Flentye"/>
    <x v="0"/>
    <s v="United States"/>
    <x v="245"/>
    <s v="Indiana"/>
    <n v="46203"/>
    <x v="2"/>
    <s v="OFF-PA-10000575"/>
    <x v="1"/>
    <x v="10"/>
    <s v="Wirebound Message Books, Four 2 3/4 x 5 White Forms per Page"/>
    <x v="1455"/>
    <n v="5"/>
    <n v="0"/>
    <n v="15.387"/>
    <n v="12"/>
    <n v="4"/>
    <x v="3"/>
    <s v="Dec"/>
    <s v="2017-12"/>
  </r>
  <r>
    <n v="1692"/>
    <s v="CA-2017-129833"/>
    <x v="34"/>
    <d v="2017-12-15T00:00:00"/>
    <s v="Standard Class"/>
    <s v="HF-14995"/>
    <s v="Herbert Flentye"/>
    <x v="0"/>
    <s v="United States"/>
    <x v="245"/>
    <s v="Indiana"/>
    <n v="46203"/>
    <x v="2"/>
    <s v="OFF-BI-10004182"/>
    <x v="1"/>
    <x v="8"/>
    <s v="Economy Binders"/>
    <x v="1456"/>
    <n v="5"/>
    <n v="0"/>
    <n v="5.0960000000000001"/>
    <n v="12"/>
    <n v="4"/>
    <x v="3"/>
    <s v="Dec"/>
    <s v="2017-12"/>
  </r>
  <r>
    <n v="1693"/>
    <s v="US-2016-154361"/>
    <x v="560"/>
    <d v="2016-03-19T00:00:00"/>
    <s v="Standard Class"/>
    <s v="HZ-14950"/>
    <s v="Henia Zydlo"/>
    <x v="0"/>
    <s v="United States"/>
    <x v="38"/>
    <s v="Ohio"/>
    <n v="43229"/>
    <x v="3"/>
    <s v="FUR-FU-10004020"/>
    <x v="0"/>
    <x v="5"/>
    <s v="Advantus Panel Wall Acrylic Frame"/>
    <x v="870"/>
    <n v="5"/>
    <n v="0.2"/>
    <n v="6.2904999999999998"/>
    <n v="3"/>
    <n v="1"/>
    <x v="0"/>
    <s v="Mar"/>
    <s v="2016-03"/>
  </r>
  <r>
    <n v="1694"/>
    <s v="US-2016-158708"/>
    <x v="190"/>
    <d v="2016-06-29T00:00:00"/>
    <s v="Second Class"/>
    <s v="AB-10255"/>
    <s v="Alejandro Ballentine"/>
    <x v="2"/>
    <s v="United States"/>
    <x v="243"/>
    <s v="Texas"/>
    <n v="75023"/>
    <x v="2"/>
    <s v="TEC-AC-10003133"/>
    <x v="2"/>
    <x v="11"/>
    <s v="Memorex Mini Travel Drive 4 GB USB 2.0 Flash Drive"/>
    <x v="1457"/>
    <n v="2"/>
    <n v="0.2"/>
    <n v="3.5741999999999998"/>
    <n v="6"/>
    <n v="2"/>
    <x v="0"/>
    <s v="Jun"/>
    <s v="2016-06"/>
  </r>
  <r>
    <n v="1695"/>
    <s v="CA-2015-156335"/>
    <x v="12"/>
    <d v="2015-09-28T00:00:00"/>
    <s v="Second Class"/>
    <s v="PO-19195"/>
    <s v="Phillina Ober"/>
    <x v="2"/>
    <s v="United States"/>
    <x v="246"/>
    <s v="New Jersey"/>
    <n v="7002"/>
    <x v="3"/>
    <s v="TEC-AC-10002006"/>
    <x v="2"/>
    <x v="11"/>
    <s v="Memorex Micro Travel Drive 16 GB"/>
    <x v="1458"/>
    <n v="4"/>
    <n v="0"/>
    <n v="19.8276"/>
    <n v="9"/>
    <n v="3"/>
    <x v="1"/>
    <s v="Sep"/>
    <s v="2015-09"/>
  </r>
  <r>
    <n v="1696"/>
    <s v="CA-2015-156335"/>
    <x v="12"/>
    <d v="2015-09-28T00:00:00"/>
    <s v="Second Class"/>
    <s v="PO-19195"/>
    <s v="Phillina Ober"/>
    <x v="2"/>
    <s v="United States"/>
    <x v="246"/>
    <s v="New Jersey"/>
    <n v="7002"/>
    <x v="3"/>
    <s v="OFF-BI-10003314"/>
    <x v="1"/>
    <x v="8"/>
    <s v="Tuff Stuff Recycled Round Ring Binders"/>
    <x v="1459"/>
    <n v="3"/>
    <n v="0"/>
    <n v="7.0853999999999999"/>
    <n v="9"/>
    <n v="3"/>
    <x v="1"/>
    <s v="Sep"/>
    <s v="2015-09"/>
  </r>
  <r>
    <n v="1697"/>
    <s v="CA-2015-156335"/>
    <x v="12"/>
    <d v="2015-09-28T00:00:00"/>
    <s v="Second Class"/>
    <s v="PO-19195"/>
    <s v="Phillina Ober"/>
    <x v="2"/>
    <s v="United States"/>
    <x v="246"/>
    <s v="New Jersey"/>
    <n v="7002"/>
    <x v="3"/>
    <s v="TEC-PH-10002726"/>
    <x v="2"/>
    <x v="7"/>
    <s v="netTALK DUO VoIP Telephone Service"/>
    <x v="1460"/>
    <n v="2"/>
    <n v="0"/>
    <n v="52.49"/>
    <n v="9"/>
    <n v="3"/>
    <x v="1"/>
    <s v="Sep"/>
    <s v="2015-09"/>
  </r>
  <r>
    <n v="1698"/>
    <s v="CA-2015-148376"/>
    <x v="17"/>
    <d v="2015-12-31T00:00:00"/>
    <s v="Standard Class"/>
    <s v="AG-10900"/>
    <s v="Arthur Gainer"/>
    <x v="0"/>
    <s v="United States"/>
    <x v="1"/>
    <s v="California"/>
    <n v="90008"/>
    <x v="1"/>
    <s v="OFF-AP-10000240"/>
    <x v="1"/>
    <x v="9"/>
    <s v="Belkin F9G930V10-GRY 9 Outlet Surge"/>
    <x v="1461"/>
    <n v="2"/>
    <n v="0"/>
    <n v="31.0184"/>
    <n v="12"/>
    <n v="4"/>
    <x v="1"/>
    <s v="Dec"/>
    <s v="2015-12"/>
  </r>
  <r>
    <n v="1699"/>
    <s v="CA-2015-148376"/>
    <x v="17"/>
    <d v="2015-12-31T00:00:00"/>
    <s v="Standard Class"/>
    <s v="AG-10900"/>
    <s v="Arthur Gainer"/>
    <x v="0"/>
    <s v="United States"/>
    <x v="1"/>
    <s v="California"/>
    <n v="90008"/>
    <x v="1"/>
    <s v="OFF-LA-10002381"/>
    <x v="1"/>
    <x v="2"/>
    <s v="Avery 497"/>
    <x v="742"/>
    <n v="7"/>
    <n v="0"/>
    <n v="10.348800000000001"/>
    <n v="12"/>
    <n v="4"/>
    <x v="1"/>
    <s v="Dec"/>
    <s v="2015-12"/>
  </r>
  <r>
    <n v="1700"/>
    <s v="CA-2014-135657"/>
    <x v="561"/>
    <d v="2014-06-07T00:00:00"/>
    <s v="Second Class"/>
    <s v="SC-20725"/>
    <s v="Steven Cartwright"/>
    <x v="0"/>
    <s v="United States"/>
    <x v="4"/>
    <s v="Washington"/>
    <n v="98115"/>
    <x v="1"/>
    <s v="FUR-TA-10004086"/>
    <x v="0"/>
    <x v="3"/>
    <s v="KI Adjustable-Height Table"/>
    <x v="1462"/>
    <n v="6"/>
    <n v="0"/>
    <n v="113.4936"/>
    <n v="6"/>
    <n v="2"/>
    <x v="2"/>
    <s v="Jun"/>
    <s v="2014-06"/>
  </r>
  <r>
    <n v="1701"/>
    <s v="CA-2015-114069"/>
    <x v="562"/>
    <d v="2015-07-15T00:00:00"/>
    <s v="Second Class"/>
    <s v="ND-18370"/>
    <s v="Natalie DeCherney"/>
    <x v="0"/>
    <s v="United States"/>
    <x v="20"/>
    <s v="New York"/>
    <n v="10035"/>
    <x v="3"/>
    <s v="OFF-BI-10000320"/>
    <x v="1"/>
    <x v="8"/>
    <s v="GBC Plastic Binding Combs"/>
    <x v="921"/>
    <n v="2"/>
    <n v="0.2"/>
    <n v="4.2804000000000002"/>
    <n v="7"/>
    <n v="3"/>
    <x v="1"/>
    <s v="Jul"/>
    <s v="2015-07"/>
  </r>
  <r>
    <n v="1702"/>
    <s v="CA-2015-114069"/>
    <x v="562"/>
    <d v="2015-07-15T00:00:00"/>
    <s v="Second Class"/>
    <s v="ND-18370"/>
    <s v="Natalie DeCherney"/>
    <x v="0"/>
    <s v="United States"/>
    <x v="20"/>
    <s v="New York"/>
    <n v="10035"/>
    <x v="3"/>
    <s v="FUR-CH-10000595"/>
    <x v="0"/>
    <x v="1"/>
    <s v="Safco Contoured Stacking Chairs"/>
    <x v="1463"/>
    <n v="9"/>
    <n v="0.1"/>
    <n v="321.83999999999997"/>
    <n v="7"/>
    <n v="3"/>
    <x v="1"/>
    <s v="Jul"/>
    <s v="2015-07"/>
  </r>
  <r>
    <n v="1703"/>
    <s v="CA-2015-114069"/>
    <x v="562"/>
    <d v="2015-07-15T00:00:00"/>
    <s v="Second Class"/>
    <s v="ND-18370"/>
    <s v="Natalie DeCherney"/>
    <x v="0"/>
    <s v="United States"/>
    <x v="20"/>
    <s v="New York"/>
    <n v="10035"/>
    <x v="3"/>
    <s v="OFF-PA-10000349"/>
    <x v="1"/>
    <x v="10"/>
    <s v="Easy-staple paper"/>
    <x v="739"/>
    <n v="2"/>
    <n v="0"/>
    <n v="4.6811999999999996"/>
    <n v="7"/>
    <n v="3"/>
    <x v="1"/>
    <s v="Jul"/>
    <s v="2015-07"/>
  </r>
  <r>
    <n v="1704"/>
    <s v="CA-2014-139857"/>
    <x v="563"/>
    <d v="2014-02-06T00:00:00"/>
    <s v="Standard Class"/>
    <s v="CD-12790"/>
    <s v="Cynthia Delaney"/>
    <x v="2"/>
    <s v="United States"/>
    <x v="70"/>
    <s v="California"/>
    <n v="92037"/>
    <x v="1"/>
    <s v="OFF-FA-10001843"/>
    <x v="1"/>
    <x v="13"/>
    <s v="Staples"/>
    <x v="1101"/>
    <n v="5"/>
    <n v="0"/>
    <n v="5.8045"/>
    <n v="2"/>
    <n v="1"/>
    <x v="2"/>
    <s v="Feb"/>
    <s v="2014-02"/>
  </r>
  <r>
    <n v="1705"/>
    <s v="CA-2016-106306"/>
    <x v="387"/>
    <d v="2016-03-08T00:00:00"/>
    <s v="Same Day"/>
    <s v="PG-18820"/>
    <s v="Patrick Gardner"/>
    <x v="0"/>
    <s v="United States"/>
    <x v="220"/>
    <s v="Arizona"/>
    <n v="85301"/>
    <x v="1"/>
    <s v="OFF-BI-10003676"/>
    <x v="1"/>
    <x v="8"/>
    <s v="GBC Standard Recycled Report Covers, Clear Plastic Sheets"/>
    <x v="1464"/>
    <n v="3"/>
    <n v="0.7"/>
    <n v="-7.1147999999999998"/>
    <n v="3"/>
    <n v="1"/>
    <x v="0"/>
    <s v="Mar"/>
    <s v="2016-03"/>
  </r>
  <r>
    <n v="1706"/>
    <s v="CA-2015-100545"/>
    <x v="6"/>
    <d v="2015-11-26T00:00:00"/>
    <s v="Standard Class"/>
    <s v="IM-15070"/>
    <s v="Irene Maddox"/>
    <x v="0"/>
    <s v="United States"/>
    <x v="10"/>
    <s v="Pennsylvania"/>
    <n v="19120"/>
    <x v="3"/>
    <s v="OFF-BI-10003638"/>
    <x v="1"/>
    <x v="8"/>
    <s v="GBC Durable Plastic Covers"/>
    <x v="1465"/>
    <n v="2"/>
    <n v="0.7"/>
    <n v="-9.2880000000000003"/>
    <n v="11"/>
    <n v="4"/>
    <x v="1"/>
    <s v="Nov"/>
    <s v="2015-11"/>
  </r>
  <r>
    <n v="1707"/>
    <s v="CA-2017-123491"/>
    <x v="505"/>
    <d v="2017-11-05T00:00:00"/>
    <s v="Standard Class"/>
    <s v="JK-15205"/>
    <s v="Jamie Kunitz"/>
    <x v="0"/>
    <s v="United States"/>
    <x v="8"/>
    <s v="California"/>
    <n v="94122"/>
    <x v="1"/>
    <s v="OFF-LA-10003077"/>
    <x v="1"/>
    <x v="2"/>
    <s v="Avery 500"/>
    <x v="1466"/>
    <n v="6"/>
    <n v="0"/>
    <n v="20.6142"/>
    <n v="10"/>
    <n v="4"/>
    <x v="3"/>
    <s v="Oct"/>
    <s v="2017-10"/>
  </r>
  <r>
    <n v="1708"/>
    <s v="CA-2017-123491"/>
    <x v="505"/>
    <d v="2017-11-05T00:00:00"/>
    <s v="Standard Class"/>
    <s v="JK-15205"/>
    <s v="Jamie Kunitz"/>
    <x v="0"/>
    <s v="United States"/>
    <x v="8"/>
    <s v="California"/>
    <n v="94122"/>
    <x v="1"/>
    <s v="TEC-PH-10003505"/>
    <x v="2"/>
    <x v="7"/>
    <s v="Geemarc AmpliPOWER60"/>
    <x v="1467"/>
    <n v="2"/>
    <n v="0.2"/>
    <n v="16.704000000000001"/>
    <n v="10"/>
    <n v="4"/>
    <x v="3"/>
    <s v="Oct"/>
    <s v="2017-10"/>
  </r>
  <r>
    <n v="1709"/>
    <s v="CA-2017-123491"/>
    <x v="505"/>
    <d v="2017-11-05T00:00:00"/>
    <s v="Standard Class"/>
    <s v="JK-15205"/>
    <s v="Jamie Kunitz"/>
    <x v="0"/>
    <s v="United States"/>
    <x v="8"/>
    <s v="California"/>
    <n v="94122"/>
    <x v="1"/>
    <s v="OFF-PA-10003424"/>
    <x v="1"/>
    <x v="10"/>
    <s v="While you Were Out Message Book, One Form per Page"/>
    <x v="1468"/>
    <n v="2"/>
    <n v="0"/>
    <n v="3.71"/>
    <n v="10"/>
    <n v="4"/>
    <x v="3"/>
    <s v="Oct"/>
    <s v="2017-10"/>
  </r>
  <r>
    <n v="1710"/>
    <s v="CA-2017-123491"/>
    <x v="505"/>
    <d v="2017-11-05T00:00:00"/>
    <s v="Standard Class"/>
    <s v="JK-15205"/>
    <s v="Jamie Kunitz"/>
    <x v="0"/>
    <s v="United States"/>
    <x v="8"/>
    <s v="California"/>
    <n v="94122"/>
    <x v="1"/>
    <s v="FUR-CH-10003061"/>
    <x v="0"/>
    <x v="1"/>
    <s v="Global Leather Task Chair, Black"/>
    <x v="1469"/>
    <n v="1"/>
    <n v="0.2"/>
    <n v="-0.89990000000000003"/>
    <n v="10"/>
    <n v="4"/>
    <x v="3"/>
    <s v="Oct"/>
    <s v="2017-10"/>
  </r>
  <r>
    <n v="1711"/>
    <s v="CA-2017-123491"/>
    <x v="505"/>
    <d v="2017-11-05T00:00:00"/>
    <s v="Standard Class"/>
    <s v="JK-15205"/>
    <s v="Jamie Kunitz"/>
    <x v="0"/>
    <s v="United States"/>
    <x v="8"/>
    <s v="California"/>
    <n v="94122"/>
    <x v="1"/>
    <s v="OFF-AR-10003514"/>
    <x v="1"/>
    <x v="6"/>
    <s v="4009 Highlighters by Sanford"/>
    <x v="189"/>
    <n v="5"/>
    <n v="0"/>
    <n v="6.5670000000000002"/>
    <n v="10"/>
    <n v="4"/>
    <x v="3"/>
    <s v="Oct"/>
    <s v="2017-10"/>
  </r>
  <r>
    <n v="1712"/>
    <s v="CA-2017-123491"/>
    <x v="505"/>
    <d v="2017-11-05T00:00:00"/>
    <s v="Standard Class"/>
    <s v="JK-15205"/>
    <s v="Jamie Kunitz"/>
    <x v="0"/>
    <s v="United States"/>
    <x v="8"/>
    <s v="California"/>
    <n v="94122"/>
    <x v="1"/>
    <s v="OFF-AP-10002684"/>
    <x v="1"/>
    <x v="9"/>
    <s v="Acco 7-Outlet Masterpiece Power Center, Wihtout Fax/Phone Line Protection"/>
    <x v="1470"/>
    <n v="14"/>
    <n v="0"/>
    <n v="510.63600000000002"/>
    <n v="10"/>
    <n v="4"/>
    <x v="3"/>
    <s v="Oct"/>
    <s v="2017-10"/>
  </r>
  <r>
    <n v="1713"/>
    <s v="CA-2015-145401"/>
    <x v="564"/>
    <d v="2015-02-04T00:00:00"/>
    <s v="Standard Class"/>
    <s v="JP-15520"/>
    <s v="Jeremy Pistek"/>
    <x v="0"/>
    <s v="United States"/>
    <x v="12"/>
    <s v="Texas"/>
    <n v="77070"/>
    <x v="2"/>
    <s v="OFF-PA-10004405"/>
    <x v="1"/>
    <x v="10"/>
    <s v="Rediform Voice Mail Log Books"/>
    <x v="1471"/>
    <n v="6"/>
    <n v="0.2"/>
    <n v="5.0064000000000002"/>
    <n v="1"/>
    <n v="1"/>
    <x v="1"/>
    <s v="Jan"/>
    <s v="2015-01"/>
  </r>
  <r>
    <n v="1714"/>
    <s v="US-2017-124968"/>
    <x v="565"/>
    <d v="2017-09-13T00:00:00"/>
    <s v="Second Class"/>
    <s v="MM-18055"/>
    <s v="Michelle Moray"/>
    <x v="0"/>
    <s v="United States"/>
    <x v="22"/>
    <s v="Illinois"/>
    <n v="60610"/>
    <x v="2"/>
    <s v="FUR-TA-10004289"/>
    <x v="0"/>
    <x v="3"/>
    <s v="BoxOffice By Design Rectangular and Half-Moon Meeting Room Tables"/>
    <x v="1472"/>
    <n v="7"/>
    <n v="0.5"/>
    <n v="-566.5625"/>
    <n v="9"/>
    <n v="3"/>
    <x v="3"/>
    <s v="Sep"/>
    <s v="2017-09"/>
  </r>
  <r>
    <n v="1715"/>
    <s v="CA-2017-104003"/>
    <x v="566"/>
    <d v="2017-10-13T00:00:00"/>
    <s v="Standard Class"/>
    <s v="DC-13285"/>
    <s v="Debra Catini"/>
    <x v="0"/>
    <s v="United States"/>
    <x v="8"/>
    <s v="California"/>
    <n v="94110"/>
    <x v="1"/>
    <s v="FUR-BO-10003965"/>
    <x v="0"/>
    <x v="0"/>
    <s v="O'Sullivan Manor Hill 2-Door Library in Brianna Oak"/>
    <x v="1473"/>
    <n v="2"/>
    <n v="0.15"/>
    <n v="-14.478400000000001"/>
    <n v="10"/>
    <n v="4"/>
    <x v="3"/>
    <s v="Oct"/>
    <s v="2017-10"/>
  </r>
  <r>
    <n v="1716"/>
    <s v="CA-2016-154788"/>
    <x v="567"/>
    <d v="2016-05-04T00:00:00"/>
    <s v="Standard Class"/>
    <s v="JL-15835"/>
    <s v="John Lee"/>
    <x v="0"/>
    <s v="United States"/>
    <x v="20"/>
    <s v="New York"/>
    <n v="10011"/>
    <x v="3"/>
    <s v="OFF-BI-10003314"/>
    <x v="1"/>
    <x v="8"/>
    <s v="Tuff Stuff Recycled Round Ring Binders"/>
    <x v="323"/>
    <n v="2"/>
    <n v="0.2"/>
    <n v="2.7955999999999999"/>
    <n v="4"/>
    <n v="2"/>
    <x v="0"/>
    <s v="Apr"/>
    <s v="2016-04"/>
  </r>
  <r>
    <n v="1717"/>
    <s v="CA-2016-169943"/>
    <x v="288"/>
    <d v="2016-05-24T00:00:00"/>
    <s v="Standard Class"/>
    <s v="BN-11515"/>
    <s v="Bradley Nguyen"/>
    <x v="0"/>
    <s v="United States"/>
    <x v="20"/>
    <s v="New York"/>
    <n v="10011"/>
    <x v="3"/>
    <s v="OFF-AP-10001563"/>
    <x v="1"/>
    <x v="9"/>
    <s v="Belkin Premiere Surge Master II 8-outlet surge protector"/>
    <x v="1474"/>
    <n v="5"/>
    <n v="0"/>
    <n v="70.441000000000003"/>
    <n v="5"/>
    <n v="2"/>
    <x v="0"/>
    <s v="May"/>
    <s v="2016-05"/>
  </r>
  <r>
    <n v="1718"/>
    <s v="CA-2016-169943"/>
    <x v="288"/>
    <d v="2016-05-24T00:00:00"/>
    <s v="Standard Class"/>
    <s v="BN-11515"/>
    <s v="Bradley Nguyen"/>
    <x v="0"/>
    <s v="United States"/>
    <x v="20"/>
    <s v="New York"/>
    <n v="10011"/>
    <x v="3"/>
    <s v="OFF-ST-10004123"/>
    <x v="1"/>
    <x v="4"/>
    <s v="Safco Industrial Wire Shelving System"/>
    <x v="1475"/>
    <n v="5"/>
    <n v="0"/>
    <n v="0"/>
    <n v="5"/>
    <n v="2"/>
    <x v="0"/>
    <s v="May"/>
    <s v="2016-05"/>
  </r>
  <r>
    <n v="1719"/>
    <s v="CA-2016-169943"/>
    <x v="288"/>
    <d v="2016-05-24T00:00:00"/>
    <s v="Standard Class"/>
    <s v="BN-11515"/>
    <s v="Bradley Nguyen"/>
    <x v="0"/>
    <s v="United States"/>
    <x v="20"/>
    <s v="New York"/>
    <n v="10011"/>
    <x v="3"/>
    <s v="FUR-FU-10002088"/>
    <x v="0"/>
    <x v="5"/>
    <s v="Nu-Dell Float Frame 11 x 14 1/2"/>
    <x v="1476"/>
    <n v="4"/>
    <n v="0"/>
    <n v="15.086399999999999"/>
    <n v="5"/>
    <n v="2"/>
    <x v="0"/>
    <s v="May"/>
    <s v="2016-05"/>
  </r>
  <r>
    <n v="1720"/>
    <s v="CA-2016-169943"/>
    <x v="288"/>
    <d v="2016-05-24T00:00:00"/>
    <s v="Standard Class"/>
    <s v="BN-11515"/>
    <s v="Bradley Nguyen"/>
    <x v="0"/>
    <s v="United States"/>
    <x v="20"/>
    <s v="New York"/>
    <n v="10011"/>
    <x v="3"/>
    <s v="FUR-FU-10000010"/>
    <x v="0"/>
    <x v="5"/>
    <s v="DAX Value U-Channel Document Frames, Easel Back"/>
    <x v="1477"/>
    <n v="8"/>
    <n v="0"/>
    <n v="12.3256"/>
    <n v="5"/>
    <n v="2"/>
    <x v="0"/>
    <s v="May"/>
    <s v="2016-05"/>
  </r>
  <r>
    <n v="1721"/>
    <s v="CA-2016-169943"/>
    <x v="288"/>
    <d v="2016-05-24T00:00:00"/>
    <s v="Standard Class"/>
    <s v="BN-11515"/>
    <s v="Bradley Nguyen"/>
    <x v="0"/>
    <s v="United States"/>
    <x v="20"/>
    <s v="New York"/>
    <n v="10011"/>
    <x v="3"/>
    <s v="OFF-BI-10002824"/>
    <x v="1"/>
    <x v="8"/>
    <s v="Recycled Easel Ring Binders"/>
    <x v="1478"/>
    <n v="4"/>
    <n v="0.2"/>
    <n v="14.92"/>
    <n v="5"/>
    <n v="2"/>
    <x v="0"/>
    <s v="May"/>
    <s v="2016-05"/>
  </r>
  <r>
    <n v="1722"/>
    <s v="US-2015-123218"/>
    <x v="139"/>
    <d v="2015-12-25T00:00:00"/>
    <s v="Standard Class"/>
    <s v="KD-16345"/>
    <s v="Katherine Ducich"/>
    <x v="0"/>
    <s v="United States"/>
    <x v="22"/>
    <s v="Illinois"/>
    <n v="60623"/>
    <x v="2"/>
    <s v="TEC-PH-10001061"/>
    <x v="2"/>
    <x v="7"/>
    <s v="Apple iPhone 5C"/>
    <x v="1290"/>
    <n v="2"/>
    <n v="0.2"/>
    <n v="11.998799999999999"/>
    <n v="12"/>
    <n v="4"/>
    <x v="1"/>
    <s v="Dec"/>
    <s v="2015-12"/>
  </r>
  <r>
    <n v="1723"/>
    <s v="US-2015-123218"/>
    <x v="139"/>
    <d v="2015-12-25T00:00:00"/>
    <s v="Standard Class"/>
    <s v="KD-16345"/>
    <s v="Katherine Ducich"/>
    <x v="0"/>
    <s v="United States"/>
    <x v="22"/>
    <s v="Illinois"/>
    <n v="60623"/>
    <x v="2"/>
    <s v="TEC-AC-10000736"/>
    <x v="2"/>
    <x v="11"/>
    <s v="Logitech G600 MMO Gaming Mouse"/>
    <x v="1294"/>
    <n v="4"/>
    <n v="0.2"/>
    <n v="51.193600000000004"/>
    <n v="12"/>
    <n v="4"/>
    <x v="1"/>
    <s v="Dec"/>
    <s v="2015-12"/>
  </r>
  <r>
    <n v="1724"/>
    <s v="US-2015-123218"/>
    <x v="139"/>
    <d v="2015-12-25T00:00:00"/>
    <s v="Standard Class"/>
    <s v="KD-16345"/>
    <s v="Katherine Ducich"/>
    <x v="0"/>
    <s v="United States"/>
    <x v="22"/>
    <s v="Illinois"/>
    <n v="60623"/>
    <x v="2"/>
    <s v="FUR-BO-10003966"/>
    <x v="0"/>
    <x v="0"/>
    <s v="Sauder Facets Collection Library, Sky Alder Finish"/>
    <x v="1387"/>
    <n v="3"/>
    <n v="0.3"/>
    <n v="-71.811599999999999"/>
    <n v="12"/>
    <n v="4"/>
    <x v="1"/>
    <s v="Dec"/>
    <s v="2015-12"/>
  </r>
  <r>
    <n v="1725"/>
    <s v="CA-2015-127453"/>
    <x v="546"/>
    <d v="2015-12-20T00:00:00"/>
    <s v="First Class"/>
    <s v="JK-15370"/>
    <s v="Jay Kimmel"/>
    <x v="0"/>
    <s v="United States"/>
    <x v="10"/>
    <s v="Pennsylvania"/>
    <n v="19143"/>
    <x v="3"/>
    <s v="OFF-AP-10000828"/>
    <x v="1"/>
    <x v="9"/>
    <s v="Avanti 4.4 Cu. Ft. Refrigerator"/>
    <x v="1479"/>
    <n v="3"/>
    <n v="0.2"/>
    <n v="43.435200000000002"/>
    <n v="12"/>
    <n v="4"/>
    <x v="1"/>
    <s v="Dec"/>
    <s v="2015-12"/>
  </r>
  <r>
    <n v="1726"/>
    <s v="CA-2015-127453"/>
    <x v="546"/>
    <d v="2015-12-20T00:00:00"/>
    <s v="First Class"/>
    <s v="JK-15370"/>
    <s v="Jay Kimmel"/>
    <x v="0"/>
    <s v="United States"/>
    <x v="10"/>
    <s v="Pennsylvania"/>
    <n v="19143"/>
    <x v="3"/>
    <s v="OFF-AP-10002906"/>
    <x v="1"/>
    <x v="9"/>
    <s v="Hoover Replacement Belt for Commercial Guardsman Heavy-Duty Upright Vacuum"/>
    <x v="1480"/>
    <n v="2"/>
    <n v="0.2"/>
    <n v="0.44400000000000001"/>
    <n v="12"/>
    <n v="4"/>
    <x v="1"/>
    <s v="Dec"/>
    <s v="2015-12"/>
  </r>
  <r>
    <n v="1727"/>
    <s v="CA-2015-127453"/>
    <x v="546"/>
    <d v="2015-12-20T00:00:00"/>
    <s v="First Class"/>
    <s v="JK-15370"/>
    <s v="Jay Kimmel"/>
    <x v="0"/>
    <s v="United States"/>
    <x v="10"/>
    <s v="Pennsylvania"/>
    <n v="19143"/>
    <x v="3"/>
    <s v="OFF-AP-10003860"/>
    <x v="1"/>
    <x v="9"/>
    <s v="Fellowes Advanced 8 Outlet Surge Suppressor with Phone/Fax Protection"/>
    <x v="1481"/>
    <n v="4"/>
    <n v="0.2"/>
    <n v="7.7728000000000002"/>
    <n v="12"/>
    <n v="4"/>
    <x v="1"/>
    <s v="Dec"/>
    <s v="2015-12"/>
  </r>
  <r>
    <n v="1728"/>
    <s v="US-2017-164056"/>
    <x v="568"/>
    <d v="2017-05-04T00:00:00"/>
    <s v="Second Class"/>
    <s v="FM-14215"/>
    <s v="Filia McAdams"/>
    <x v="1"/>
    <s v="United States"/>
    <x v="65"/>
    <s v="Ohio"/>
    <n v="43017"/>
    <x v="3"/>
    <s v="FUR-TA-10001307"/>
    <x v="0"/>
    <x v="3"/>
    <s v="SAFCO PlanMaster Heigh-Adjustable Drafting Table Base, 43w x 30d x 30-37h, Black"/>
    <x v="1482"/>
    <n v="5"/>
    <n v="0.4"/>
    <n v="-69.89"/>
    <n v="4"/>
    <n v="2"/>
    <x v="3"/>
    <s v="Apr"/>
    <s v="2017-04"/>
  </r>
  <r>
    <n v="1729"/>
    <s v="CA-2016-106894"/>
    <x v="569"/>
    <d v="2016-02-07T00:00:00"/>
    <s v="Same Day"/>
    <s v="CA-12265"/>
    <s v="Christina Anderson"/>
    <x v="0"/>
    <s v="United States"/>
    <x v="24"/>
    <s v="Virginia"/>
    <n v="22153"/>
    <x v="0"/>
    <s v="TEC-AC-10003063"/>
    <x v="2"/>
    <x v="11"/>
    <s v="Micro Innovations USB RF Wireless Keyboard with Mouse"/>
    <x v="1483"/>
    <n v="4"/>
    <n v="0"/>
    <n v="21"/>
    <n v="2"/>
    <n v="1"/>
    <x v="0"/>
    <s v="Feb"/>
    <s v="2016-02"/>
  </r>
  <r>
    <n v="1730"/>
    <s v="CA-2016-106894"/>
    <x v="569"/>
    <d v="2016-02-07T00:00:00"/>
    <s v="Same Day"/>
    <s v="CA-12265"/>
    <s v="Christina Anderson"/>
    <x v="0"/>
    <s v="United States"/>
    <x v="24"/>
    <s v="Virginia"/>
    <n v="22153"/>
    <x v="0"/>
    <s v="OFF-LA-10001045"/>
    <x v="1"/>
    <x v="2"/>
    <s v="Permanent Self-Adhesive File Folder Labels for Typewriters by Universal"/>
    <x v="1484"/>
    <n v="3"/>
    <n v="0"/>
    <n v="3.6017999999999999"/>
    <n v="2"/>
    <n v="1"/>
    <x v="0"/>
    <s v="Feb"/>
    <s v="2016-02"/>
  </r>
  <r>
    <n v="1731"/>
    <s v="CA-2014-125136"/>
    <x v="450"/>
    <d v="2014-10-03T00:00:00"/>
    <s v="Standard Class"/>
    <s v="KD-16495"/>
    <s v="Keith Dawkins"/>
    <x v="1"/>
    <s v="United States"/>
    <x v="115"/>
    <s v="North Carolina"/>
    <n v="28314"/>
    <x v="0"/>
    <s v="OFF-PA-10001457"/>
    <x v="1"/>
    <x v="10"/>
    <s v="White GlueTop Scratch Pads"/>
    <x v="1485"/>
    <n v="8"/>
    <n v="0.2"/>
    <n v="31.283200000000001"/>
    <n v="9"/>
    <n v="3"/>
    <x v="2"/>
    <s v="Sep"/>
    <s v="2014-09"/>
  </r>
  <r>
    <n v="1732"/>
    <s v="CA-2014-125136"/>
    <x v="450"/>
    <d v="2014-10-03T00:00:00"/>
    <s v="Standard Class"/>
    <s v="KD-16495"/>
    <s v="Keith Dawkins"/>
    <x v="1"/>
    <s v="United States"/>
    <x v="115"/>
    <s v="North Carolina"/>
    <n v="28314"/>
    <x v="0"/>
    <s v="OFF-PA-10001804"/>
    <x v="1"/>
    <x v="10"/>
    <s v="Xerox 195"/>
    <x v="1414"/>
    <n v="2"/>
    <n v="0.2"/>
    <n v="3.7408000000000001"/>
    <n v="9"/>
    <n v="3"/>
    <x v="2"/>
    <s v="Sep"/>
    <s v="2014-09"/>
  </r>
  <r>
    <n v="1733"/>
    <s v="US-2016-131149"/>
    <x v="212"/>
    <d v="2016-07-14T00:00:00"/>
    <s v="Standard Class"/>
    <s v="LH-17155"/>
    <s v="Logan Haushalter"/>
    <x v="0"/>
    <s v="United States"/>
    <x v="61"/>
    <s v="Texas"/>
    <n v="75081"/>
    <x v="2"/>
    <s v="OFF-ST-10000689"/>
    <x v="1"/>
    <x v="4"/>
    <s v="Fellowes Strictly Business Drawer File, Letter/Legal Size"/>
    <x v="1070"/>
    <n v="3"/>
    <n v="0.2"/>
    <n v="-33.804000000000002"/>
    <n v="7"/>
    <n v="3"/>
    <x v="0"/>
    <s v="Jul"/>
    <s v="2016-07"/>
  </r>
  <r>
    <n v="1734"/>
    <s v="US-2016-131149"/>
    <x v="212"/>
    <d v="2016-07-14T00:00:00"/>
    <s v="Standard Class"/>
    <s v="LH-17155"/>
    <s v="Logan Haushalter"/>
    <x v="0"/>
    <s v="United States"/>
    <x v="61"/>
    <s v="Texas"/>
    <n v="75081"/>
    <x v="2"/>
    <s v="OFF-AR-10002135"/>
    <x v="1"/>
    <x v="6"/>
    <s v="Boston Heavy-Duty Trimline Electric Pencil Sharpeners"/>
    <x v="1486"/>
    <n v="4"/>
    <n v="0.2"/>
    <n v="17.352"/>
    <n v="7"/>
    <n v="3"/>
    <x v="0"/>
    <s v="Jul"/>
    <s v="2016-07"/>
  </r>
  <r>
    <n v="1735"/>
    <s v="CA-2017-101483"/>
    <x v="570"/>
    <d v="2017-08-01T00:00:00"/>
    <s v="Second Class"/>
    <s v="AG-10675"/>
    <s v="Anna Gayman"/>
    <x v="0"/>
    <s v="United States"/>
    <x v="108"/>
    <s v="North Carolina"/>
    <n v="28540"/>
    <x v="0"/>
    <s v="OFF-AP-10002082"/>
    <x v="1"/>
    <x v="9"/>
    <s v="Holmes HEPA Air Purifier"/>
    <x v="1487"/>
    <n v="2"/>
    <n v="0.2"/>
    <n v="6.5339999999999998"/>
    <n v="7"/>
    <n v="3"/>
    <x v="3"/>
    <s v="Jul"/>
    <s v="2017-07"/>
  </r>
  <r>
    <n v="1736"/>
    <s v="CA-2017-101483"/>
    <x v="570"/>
    <d v="2017-08-01T00:00:00"/>
    <s v="Second Class"/>
    <s v="AG-10675"/>
    <s v="Anna Gayman"/>
    <x v="0"/>
    <s v="United States"/>
    <x v="108"/>
    <s v="North Carolina"/>
    <n v="28540"/>
    <x v="0"/>
    <s v="TEC-PH-10003442"/>
    <x v="2"/>
    <x v="7"/>
    <s v="Samsung Replacement EH64AVFWE Premium Headset"/>
    <x v="1103"/>
    <n v="5"/>
    <n v="0.2"/>
    <n v="1.375"/>
    <n v="7"/>
    <n v="3"/>
    <x v="3"/>
    <s v="Jul"/>
    <s v="2017-07"/>
  </r>
  <r>
    <n v="1737"/>
    <s v="CA-2017-101483"/>
    <x v="570"/>
    <d v="2017-08-01T00:00:00"/>
    <s v="Second Class"/>
    <s v="AG-10675"/>
    <s v="Anna Gayman"/>
    <x v="0"/>
    <s v="United States"/>
    <x v="108"/>
    <s v="North Carolina"/>
    <n v="28540"/>
    <x v="0"/>
    <s v="OFF-AR-10002833"/>
    <x v="1"/>
    <x v="6"/>
    <s v="Newell 322"/>
    <x v="964"/>
    <n v="3"/>
    <n v="0.2"/>
    <n v="0.38219999999999998"/>
    <n v="7"/>
    <n v="3"/>
    <x v="3"/>
    <s v="Jul"/>
    <s v="2017-07"/>
  </r>
  <r>
    <n v="1738"/>
    <s v="CA-2015-130204"/>
    <x v="37"/>
    <d v="2015-09-09T00:00:00"/>
    <s v="Standard Class"/>
    <s v="DB-13120"/>
    <s v="David Bremer"/>
    <x v="1"/>
    <s v="United States"/>
    <x v="8"/>
    <s v="California"/>
    <n v="94122"/>
    <x v="1"/>
    <s v="OFF-ST-10001325"/>
    <x v="1"/>
    <x v="4"/>
    <s v="Sterilite Officeware Hinged File Box"/>
    <x v="966"/>
    <n v="3"/>
    <n v="0"/>
    <n v="8.4887999999999995"/>
    <n v="9"/>
    <n v="3"/>
    <x v="1"/>
    <s v="Sep"/>
    <s v="2015-09"/>
  </r>
  <r>
    <n v="1739"/>
    <s v="CA-2015-130204"/>
    <x v="37"/>
    <d v="2015-09-09T00:00:00"/>
    <s v="Standard Class"/>
    <s v="DB-13120"/>
    <s v="David Bremer"/>
    <x v="1"/>
    <s v="United States"/>
    <x v="8"/>
    <s v="California"/>
    <n v="94122"/>
    <x v="1"/>
    <s v="TEC-AC-10003038"/>
    <x v="2"/>
    <x v="11"/>
    <s v="Kingston Digital DataTraveler 16GB USB 2.0"/>
    <x v="1488"/>
    <n v="2"/>
    <n v="0"/>
    <n v="3.4009999999999998"/>
    <n v="9"/>
    <n v="3"/>
    <x v="1"/>
    <s v="Sep"/>
    <s v="2015-09"/>
  </r>
  <r>
    <n v="1740"/>
    <s v="CA-2015-130204"/>
    <x v="37"/>
    <d v="2015-09-09T00:00:00"/>
    <s v="Standard Class"/>
    <s v="DB-13120"/>
    <s v="David Bremer"/>
    <x v="1"/>
    <s v="United States"/>
    <x v="8"/>
    <s v="California"/>
    <n v="94122"/>
    <x v="1"/>
    <s v="TEC-AC-10003590"/>
    <x v="2"/>
    <x v="11"/>
    <s v="TRENDnet 56K USB 2.0 Phone, Internet and Fax Modem"/>
    <x v="1489"/>
    <n v="5"/>
    <n v="0"/>
    <n v="46.601999999999997"/>
    <n v="9"/>
    <n v="3"/>
    <x v="1"/>
    <s v="Sep"/>
    <s v="2015-09"/>
  </r>
  <r>
    <n v="1741"/>
    <s v="CA-2014-110527"/>
    <x v="128"/>
    <d v="2014-08-16T00:00:00"/>
    <s v="Standard Class"/>
    <s v="ED-13885"/>
    <s v="Emily Ducich"/>
    <x v="2"/>
    <s v="United States"/>
    <x v="70"/>
    <s v="California"/>
    <n v="92037"/>
    <x v="1"/>
    <s v="OFF-LA-10000262"/>
    <x v="1"/>
    <x v="2"/>
    <s v="Avery 494"/>
    <x v="1490"/>
    <n v="8"/>
    <n v="0"/>
    <n v="9.6047999999999991"/>
    <n v="8"/>
    <n v="3"/>
    <x v="2"/>
    <s v="Aug"/>
    <s v="2014-08"/>
  </r>
  <r>
    <n v="1742"/>
    <s v="CA-2017-152807"/>
    <x v="505"/>
    <d v="2017-11-03T00:00:00"/>
    <s v="Standard Class"/>
    <s v="MC-18100"/>
    <s v="Mick Crebagga"/>
    <x v="0"/>
    <s v="United States"/>
    <x v="10"/>
    <s v="Pennsylvania"/>
    <n v="19140"/>
    <x v="3"/>
    <s v="OFF-PA-10004355"/>
    <x v="1"/>
    <x v="10"/>
    <s v="Xerox 231"/>
    <x v="557"/>
    <n v="4"/>
    <n v="0.2"/>
    <n v="7.2576000000000001"/>
    <n v="10"/>
    <n v="4"/>
    <x v="3"/>
    <s v="Oct"/>
    <s v="2017-10"/>
  </r>
  <r>
    <n v="1743"/>
    <s v="CA-2017-152807"/>
    <x v="505"/>
    <d v="2017-11-03T00:00:00"/>
    <s v="Standard Class"/>
    <s v="MC-18100"/>
    <s v="Mick Crebagga"/>
    <x v="0"/>
    <s v="United States"/>
    <x v="10"/>
    <s v="Pennsylvania"/>
    <n v="19140"/>
    <x v="3"/>
    <s v="FUR-FU-10004415"/>
    <x v="0"/>
    <x v="5"/>
    <s v="Stacking Tray, Side-Loading, Legal, Smoke"/>
    <x v="1491"/>
    <n v="2"/>
    <n v="0.2"/>
    <n v="0.98560000000000003"/>
    <n v="10"/>
    <n v="4"/>
    <x v="3"/>
    <s v="Oct"/>
    <s v="2017-10"/>
  </r>
  <r>
    <n v="1744"/>
    <s v="CA-2017-152807"/>
    <x v="505"/>
    <d v="2017-11-03T00:00:00"/>
    <s v="Standard Class"/>
    <s v="MC-18100"/>
    <s v="Mick Crebagga"/>
    <x v="0"/>
    <s v="United States"/>
    <x v="10"/>
    <s v="Pennsylvania"/>
    <n v="19140"/>
    <x v="3"/>
    <s v="OFF-ST-10002486"/>
    <x v="1"/>
    <x v="4"/>
    <s v="Eldon Shelf Savers Cubes and Bins"/>
    <x v="1492"/>
    <n v="2"/>
    <n v="0.2"/>
    <n v="-2.5127999999999999"/>
    <n v="10"/>
    <n v="4"/>
    <x v="3"/>
    <s v="Oct"/>
    <s v="2017-10"/>
  </r>
  <r>
    <n v="1745"/>
    <s v="CA-2017-152807"/>
    <x v="505"/>
    <d v="2017-11-03T00:00:00"/>
    <s v="Standard Class"/>
    <s v="MC-18100"/>
    <s v="Mick Crebagga"/>
    <x v="0"/>
    <s v="United States"/>
    <x v="10"/>
    <s v="Pennsylvania"/>
    <n v="19140"/>
    <x v="3"/>
    <s v="TEC-AC-10001142"/>
    <x v="2"/>
    <x v="11"/>
    <s v="First Data FD10 PIN Pad"/>
    <x v="1493"/>
    <n v="7"/>
    <n v="0.2"/>
    <n v="-55.3"/>
    <n v="10"/>
    <n v="4"/>
    <x v="3"/>
    <s v="Oct"/>
    <s v="2017-10"/>
  </r>
  <r>
    <n v="1746"/>
    <s v="CA-2014-133270"/>
    <x v="571"/>
    <d v="2014-06-09T00:00:00"/>
    <s v="First Class"/>
    <s v="BM-11785"/>
    <s v="Bryan Mills"/>
    <x v="0"/>
    <s v="United States"/>
    <x v="30"/>
    <s v="New York"/>
    <n v="14609"/>
    <x v="3"/>
    <s v="OFF-AR-10002656"/>
    <x v="1"/>
    <x v="6"/>
    <s v="Sanford Liquid Accent Highlighters"/>
    <x v="518"/>
    <n v="2"/>
    <n v="0"/>
    <n v="4.9432"/>
    <n v="6"/>
    <n v="2"/>
    <x v="2"/>
    <s v="Jun"/>
    <s v="2014-06"/>
  </r>
  <r>
    <n v="1747"/>
    <s v="CA-2016-155670"/>
    <x v="572"/>
    <d v="2016-08-17T00:00:00"/>
    <s v="Second Class"/>
    <s v="EM-14065"/>
    <s v="Erin Mull"/>
    <x v="0"/>
    <s v="United States"/>
    <x v="108"/>
    <s v="North Carolina"/>
    <n v="28540"/>
    <x v="0"/>
    <s v="OFF-BI-10000138"/>
    <x v="1"/>
    <x v="8"/>
    <s v="Acco Translucent Poly Ring Binders"/>
    <x v="1494"/>
    <n v="8"/>
    <n v="0.7"/>
    <n v="-8.2368000000000006"/>
    <n v="8"/>
    <n v="3"/>
    <x v="0"/>
    <s v="Aug"/>
    <s v="2016-08"/>
  </r>
  <r>
    <n v="1748"/>
    <s v="CA-2016-155670"/>
    <x v="572"/>
    <d v="2016-08-17T00:00:00"/>
    <s v="Second Class"/>
    <s v="EM-14065"/>
    <s v="Erin Mull"/>
    <x v="0"/>
    <s v="United States"/>
    <x v="108"/>
    <s v="North Carolina"/>
    <n v="28540"/>
    <x v="0"/>
    <s v="OFF-PA-10004947"/>
    <x v="1"/>
    <x v="10"/>
    <s v="Easy-staple paper"/>
    <x v="1495"/>
    <n v="3"/>
    <n v="0.2"/>
    <n v="3.21"/>
    <n v="8"/>
    <n v="3"/>
    <x v="0"/>
    <s v="Aug"/>
    <s v="2016-08"/>
  </r>
  <r>
    <n v="1749"/>
    <s v="US-2014-157406"/>
    <x v="573"/>
    <d v="2014-04-29T00:00:00"/>
    <s v="Standard Class"/>
    <s v="DA-13450"/>
    <s v="Dianna Arnett"/>
    <x v="2"/>
    <s v="United States"/>
    <x v="12"/>
    <s v="Texas"/>
    <n v="77095"/>
    <x v="2"/>
    <s v="OFF-PA-10003543"/>
    <x v="1"/>
    <x v="10"/>
    <s v="Xerox 1985"/>
    <x v="559"/>
    <n v="2"/>
    <n v="0.2"/>
    <n v="3.6288"/>
    <n v="4"/>
    <n v="2"/>
    <x v="2"/>
    <s v="Apr"/>
    <s v="2014-04"/>
  </r>
  <r>
    <n v="1750"/>
    <s v="US-2014-157406"/>
    <x v="573"/>
    <d v="2014-04-29T00:00:00"/>
    <s v="Standard Class"/>
    <s v="DA-13450"/>
    <s v="Dianna Arnett"/>
    <x v="2"/>
    <s v="United States"/>
    <x v="12"/>
    <s v="Texas"/>
    <n v="77095"/>
    <x v="2"/>
    <s v="OFF-AR-10002221"/>
    <x v="1"/>
    <x v="6"/>
    <s v="12 Colored Short Pencils"/>
    <x v="869"/>
    <n v="3"/>
    <n v="0.2"/>
    <n v="0.54600000000000004"/>
    <n v="4"/>
    <n v="2"/>
    <x v="2"/>
    <s v="Apr"/>
    <s v="2014-04"/>
  </r>
  <r>
    <n v="1751"/>
    <s v="CA-2015-139094"/>
    <x v="6"/>
    <d v="2015-11-27T00:00:00"/>
    <s v="Standard Class"/>
    <s v="MO-17800"/>
    <s v="Meg O'Connel"/>
    <x v="2"/>
    <s v="United States"/>
    <x v="52"/>
    <s v="Texas"/>
    <n v="78207"/>
    <x v="2"/>
    <s v="FUR-TA-10004607"/>
    <x v="0"/>
    <x v="3"/>
    <s v="Hon 2111 Invitation Series Straight Table"/>
    <x v="1496"/>
    <n v="2"/>
    <n v="0.3"/>
    <n v="-32.522599999999997"/>
    <n v="11"/>
    <n v="4"/>
    <x v="1"/>
    <s v="Nov"/>
    <s v="2015-11"/>
  </r>
  <r>
    <n v="1752"/>
    <s v="CA-2017-168837"/>
    <x v="336"/>
    <d v="2017-10-17T00:00:00"/>
    <s v="First Class"/>
    <s v="JW-15955"/>
    <s v="Joni Wasserman"/>
    <x v="0"/>
    <s v="United States"/>
    <x v="182"/>
    <s v="California"/>
    <n v="94601"/>
    <x v="1"/>
    <s v="FUR-FU-10001918"/>
    <x v="0"/>
    <x v="5"/>
    <s v="C-Line Cubicle Keepers Polyproplyene Holder With Velcro Backings"/>
    <x v="1497"/>
    <n v="2"/>
    <n v="0"/>
    <n v="3.6894"/>
    <n v="10"/>
    <n v="4"/>
    <x v="3"/>
    <s v="Oct"/>
    <s v="2017-10"/>
  </r>
  <r>
    <n v="1753"/>
    <s v="CA-2017-116715"/>
    <x v="574"/>
    <d v="2017-12-05T00:00:00"/>
    <s v="First Class"/>
    <s v="VW-21775"/>
    <s v="Victoria Wilson"/>
    <x v="1"/>
    <s v="United States"/>
    <x v="8"/>
    <s v="California"/>
    <n v="94122"/>
    <x v="1"/>
    <s v="OFF-ST-10004340"/>
    <x v="1"/>
    <x v="4"/>
    <s v="Fellowes Mobile File Cart, Black"/>
    <x v="1498"/>
    <n v="9"/>
    <n v="0"/>
    <n v="151.09739999999999"/>
    <n v="12"/>
    <n v="4"/>
    <x v="3"/>
    <s v="Dec"/>
    <s v="2017-12"/>
  </r>
  <r>
    <n v="1754"/>
    <s v="CA-2017-116715"/>
    <x v="574"/>
    <d v="2017-12-05T00:00:00"/>
    <s v="First Class"/>
    <s v="VW-21775"/>
    <s v="Victoria Wilson"/>
    <x v="1"/>
    <s v="United States"/>
    <x v="8"/>
    <s v="California"/>
    <n v="94122"/>
    <x v="1"/>
    <s v="OFF-PA-10004475"/>
    <x v="1"/>
    <x v="10"/>
    <s v="Xerox 1940"/>
    <x v="1427"/>
    <n v="2"/>
    <n v="0"/>
    <n v="53.860799999999998"/>
    <n v="12"/>
    <n v="4"/>
    <x v="3"/>
    <s v="Dec"/>
    <s v="2017-12"/>
  </r>
  <r>
    <n v="1755"/>
    <s v="CA-2017-116715"/>
    <x v="574"/>
    <d v="2017-12-05T00:00:00"/>
    <s v="First Class"/>
    <s v="VW-21775"/>
    <s v="Victoria Wilson"/>
    <x v="1"/>
    <s v="United States"/>
    <x v="8"/>
    <s v="California"/>
    <n v="94122"/>
    <x v="1"/>
    <s v="OFF-PA-10003893"/>
    <x v="1"/>
    <x v="10"/>
    <s v="Xerox 1962"/>
    <x v="18"/>
    <n v="2"/>
    <n v="0"/>
    <n v="3.8519999999999999"/>
    <n v="12"/>
    <n v="4"/>
    <x v="3"/>
    <s v="Dec"/>
    <s v="2017-12"/>
  </r>
  <r>
    <n v="1756"/>
    <s v="CA-2015-135622"/>
    <x v="575"/>
    <d v="2015-12-11T00:00:00"/>
    <s v="Second Class"/>
    <s v="TT-21460"/>
    <s v="Tonja Turnell"/>
    <x v="2"/>
    <s v="United States"/>
    <x v="5"/>
    <s v="Texas"/>
    <n v="76106"/>
    <x v="2"/>
    <s v="OFF-PA-10000100"/>
    <x v="1"/>
    <x v="10"/>
    <s v="Xerox 1945"/>
    <x v="1499"/>
    <n v="11"/>
    <n v="0.2"/>
    <n v="130.75810000000001"/>
    <n v="12"/>
    <n v="4"/>
    <x v="1"/>
    <s v="Dec"/>
    <s v="2015-12"/>
  </r>
  <r>
    <n v="1757"/>
    <s v="CA-2015-135622"/>
    <x v="575"/>
    <d v="2015-12-11T00:00:00"/>
    <s v="Second Class"/>
    <s v="TT-21460"/>
    <s v="Tonja Turnell"/>
    <x v="2"/>
    <s v="United States"/>
    <x v="5"/>
    <s v="Texas"/>
    <n v="76106"/>
    <x v="2"/>
    <s v="TEC-PH-10001817"/>
    <x v="2"/>
    <x v="7"/>
    <s v="Wilson Electronics DB Pro Signal Booster"/>
    <x v="1500"/>
    <n v="6"/>
    <n v="0.2"/>
    <n v="150.36000000000001"/>
    <n v="12"/>
    <n v="4"/>
    <x v="1"/>
    <s v="Dec"/>
    <s v="2015-12"/>
  </r>
  <r>
    <n v="1758"/>
    <s v="US-2015-107349"/>
    <x v="562"/>
    <d v="2015-07-15T00:00:00"/>
    <s v="First Class"/>
    <s v="SL-20155"/>
    <s v="Sara Luxemburg"/>
    <x v="2"/>
    <s v="United States"/>
    <x v="12"/>
    <s v="Texas"/>
    <n v="77095"/>
    <x v="2"/>
    <s v="OFF-BI-10001765"/>
    <x v="1"/>
    <x v="8"/>
    <s v="Wilson Jones Heavy-Duty Casebound Ring Binders with Metal Hinges"/>
    <x v="1501"/>
    <n v="6"/>
    <n v="0.8"/>
    <n v="-66.508799999999994"/>
    <n v="7"/>
    <n v="3"/>
    <x v="1"/>
    <s v="Jul"/>
    <s v="2015-07"/>
  </r>
  <r>
    <n v="1759"/>
    <s v="CA-2014-139017"/>
    <x v="218"/>
    <d v="2014-05-17T00:00:00"/>
    <s v="Standard Class"/>
    <s v="RM-19375"/>
    <s v="Raymond Messe"/>
    <x v="0"/>
    <s v="United States"/>
    <x v="12"/>
    <s v="Texas"/>
    <n v="77095"/>
    <x v="2"/>
    <s v="TEC-AC-10001013"/>
    <x v="2"/>
    <x v="11"/>
    <s v="Logitech ClearChat Comfort/USB Headset H390"/>
    <x v="1502"/>
    <n v="2"/>
    <n v="0.2"/>
    <n v="7.6154000000000002"/>
    <n v="5"/>
    <n v="2"/>
    <x v="2"/>
    <s v="May"/>
    <s v="2014-05"/>
  </r>
  <r>
    <n v="1760"/>
    <s v="CA-2014-141817"/>
    <x v="576"/>
    <d v="2014-01-12T00:00:00"/>
    <s v="Standard Class"/>
    <s v="MB-18085"/>
    <s v="Mick Brown"/>
    <x v="0"/>
    <s v="United States"/>
    <x v="10"/>
    <s v="Pennsylvania"/>
    <n v="19143"/>
    <x v="3"/>
    <s v="OFF-AR-10003478"/>
    <x v="1"/>
    <x v="6"/>
    <s v="Avery Hi-Liter EverBold Pen Style Fluorescent Highlighters, 4/Pack"/>
    <x v="1503"/>
    <n v="3"/>
    <n v="0.2"/>
    <n v="4.8840000000000003"/>
    <n v="1"/>
    <n v="1"/>
    <x v="2"/>
    <s v="Jan"/>
    <s v="2014-01"/>
  </r>
  <r>
    <n v="1761"/>
    <s v="CA-2015-130785"/>
    <x v="577"/>
    <d v="2015-09-09T00:00:00"/>
    <s v="Standard Class"/>
    <s v="AG-10900"/>
    <s v="Arthur Gainer"/>
    <x v="0"/>
    <s v="United States"/>
    <x v="70"/>
    <s v="California"/>
    <n v="92105"/>
    <x v="1"/>
    <s v="FUR-BO-10000330"/>
    <x v="0"/>
    <x v="0"/>
    <s v="Sauder Camden County Barrister Bookcase, Planked Cherry Finish"/>
    <x v="1504"/>
    <n v="4"/>
    <n v="0.15"/>
    <n v="-4.8391999999999999"/>
    <n v="9"/>
    <n v="3"/>
    <x v="1"/>
    <s v="Sep"/>
    <s v="2015-09"/>
  </r>
  <r>
    <n v="1762"/>
    <s v="CA-2015-130785"/>
    <x v="577"/>
    <d v="2015-09-09T00:00:00"/>
    <s v="Standard Class"/>
    <s v="AG-10900"/>
    <s v="Arthur Gainer"/>
    <x v="0"/>
    <s v="United States"/>
    <x v="70"/>
    <s v="California"/>
    <n v="92105"/>
    <x v="1"/>
    <s v="OFF-BI-10001900"/>
    <x v="1"/>
    <x v="8"/>
    <s v="DXL Angle-View Binders with Locking Rings, Black"/>
    <x v="1505"/>
    <n v="6"/>
    <n v="0.2"/>
    <n v="9.7037999999999993"/>
    <n v="9"/>
    <n v="3"/>
    <x v="1"/>
    <s v="Sep"/>
    <s v="2015-09"/>
  </r>
  <r>
    <n v="1763"/>
    <s v="CA-2015-130785"/>
    <x v="577"/>
    <d v="2015-09-09T00:00:00"/>
    <s v="Standard Class"/>
    <s v="AG-10900"/>
    <s v="Arthur Gainer"/>
    <x v="0"/>
    <s v="United States"/>
    <x v="70"/>
    <s v="California"/>
    <n v="92105"/>
    <x v="1"/>
    <s v="FUR-BO-10003159"/>
    <x v="0"/>
    <x v="0"/>
    <s v="Sauder Camden County Collection Libraries, Planked Cherry Finish"/>
    <x v="1506"/>
    <n v="3"/>
    <n v="0.15"/>
    <n v="-20.696400000000001"/>
    <n v="9"/>
    <n v="3"/>
    <x v="1"/>
    <s v="Sep"/>
    <s v="2015-09"/>
  </r>
  <r>
    <n v="1764"/>
    <s v="CA-2016-110254"/>
    <x v="578"/>
    <d v="2016-08-08T00:00:00"/>
    <s v="Standard Class"/>
    <s v="ML-17755"/>
    <s v="Max Ludwig"/>
    <x v="2"/>
    <s v="United States"/>
    <x v="244"/>
    <s v="Virginia"/>
    <n v="23434"/>
    <x v="0"/>
    <s v="OFF-SU-10002573"/>
    <x v="1"/>
    <x v="14"/>
    <s v="Acme 10&quot; Easy Grip Assistive Scissors"/>
    <x v="1507"/>
    <n v="2"/>
    <n v="0"/>
    <n v="10.518000000000001"/>
    <n v="8"/>
    <n v="3"/>
    <x v="0"/>
    <s v="Aug"/>
    <s v="2016-08"/>
  </r>
  <r>
    <n v="1765"/>
    <s v="CA-2016-110254"/>
    <x v="578"/>
    <d v="2016-08-08T00:00:00"/>
    <s v="Standard Class"/>
    <s v="ML-17755"/>
    <s v="Max Ludwig"/>
    <x v="2"/>
    <s v="United States"/>
    <x v="244"/>
    <s v="Virginia"/>
    <n v="23434"/>
    <x v="0"/>
    <s v="OFF-LA-10004484"/>
    <x v="1"/>
    <x v="2"/>
    <s v="Avery 476"/>
    <x v="1508"/>
    <n v="1"/>
    <n v="0"/>
    <n v="1.8997999999999999"/>
    <n v="8"/>
    <n v="3"/>
    <x v="0"/>
    <s v="Aug"/>
    <s v="2016-08"/>
  </r>
  <r>
    <n v="1766"/>
    <s v="CA-2016-110254"/>
    <x v="578"/>
    <d v="2016-08-08T00:00:00"/>
    <s v="Standard Class"/>
    <s v="ML-17755"/>
    <s v="Max Ludwig"/>
    <x v="2"/>
    <s v="United States"/>
    <x v="244"/>
    <s v="Virginia"/>
    <n v="23434"/>
    <x v="0"/>
    <s v="FUR-FU-10001591"/>
    <x v="0"/>
    <x v="5"/>
    <s v="Advantus Panel Wall Certificate Holder - 8.5x11"/>
    <x v="1509"/>
    <n v="9"/>
    <n v="0"/>
    <n v="46.116"/>
    <n v="8"/>
    <n v="3"/>
    <x v="0"/>
    <s v="Aug"/>
    <s v="2016-08"/>
  </r>
  <r>
    <n v="1767"/>
    <s v="CA-2016-110254"/>
    <x v="578"/>
    <d v="2016-08-08T00:00:00"/>
    <s v="Standard Class"/>
    <s v="ML-17755"/>
    <s v="Max Ludwig"/>
    <x v="2"/>
    <s v="United States"/>
    <x v="244"/>
    <s v="Virginia"/>
    <n v="23434"/>
    <x v="0"/>
    <s v="OFF-LA-10002034"/>
    <x v="1"/>
    <x v="2"/>
    <s v="Avery 478"/>
    <x v="759"/>
    <n v="2"/>
    <n v="0"/>
    <n v="4.8117999999999999"/>
    <n v="8"/>
    <n v="3"/>
    <x v="0"/>
    <s v="Aug"/>
    <s v="2016-08"/>
  </r>
  <r>
    <n v="1768"/>
    <s v="US-2014-158057"/>
    <x v="579"/>
    <d v="2014-03-26T00:00:00"/>
    <s v="Standard Class"/>
    <s v="CC-12685"/>
    <s v="Craig Carroll"/>
    <x v="0"/>
    <s v="United States"/>
    <x v="247"/>
    <s v="North Carolina"/>
    <n v="27405"/>
    <x v="0"/>
    <s v="OFF-BI-10004410"/>
    <x v="1"/>
    <x v="8"/>
    <s v="C-Line Peel &amp; Stick Add-On Filing Pockets, 8-3/4 x 5-1/8, 10/Pack"/>
    <x v="1510"/>
    <n v="4"/>
    <n v="0.7"/>
    <n v="-5.8604000000000003"/>
    <n v="3"/>
    <n v="1"/>
    <x v="2"/>
    <s v="Mar"/>
    <s v="2014-03"/>
  </r>
  <r>
    <n v="1769"/>
    <s v="US-2014-158057"/>
    <x v="579"/>
    <d v="2014-03-26T00:00:00"/>
    <s v="Standard Class"/>
    <s v="CC-12685"/>
    <s v="Craig Carroll"/>
    <x v="0"/>
    <s v="United States"/>
    <x v="247"/>
    <s v="North Carolina"/>
    <n v="27405"/>
    <x v="0"/>
    <s v="OFF-BI-10002735"/>
    <x v="1"/>
    <x v="8"/>
    <s v="GBC Prestige Therm-A-Bind Covers"/>
    <x v="1511"/>
    <n v="5"/>
    <n v="0.7"/>
    <n v="-39.456499999999998"/>
    <n v="3"/>
    <n v="1"/>
    <x v="2"/>
    <s v="Mar"/>
    <s v="2014-03"/>
  </r>
  <r>
    <n v="1770"/>
    <s v="CA-2017-146024"/>
    <x v="580"/>
    <d v="2017-03-08T00:00:00"/>
    <s v="Standard Class"/>
    <s v="SC-20770"/>
    <s v="Stewart Carmichael"/>
    <x v="1"/>
    <s v="United States"/>
    <x v="61"/>
    <s v="Texas"/>
    <n v="75081"/>
    <x v="2"/>
    <s v="OFF-SU-10001935"/>
    <x v="1"/>
    <x v="14"/>
    <s v="Staple remover"/>
    <x v="1512"/>
    <n v="4"/>
    <n v="0.2"/>
    <n v="-1.3952"/>
    <n v="3"/>
    <n v="1"/>
    <x v="3"/>
    <s v="Mar"/>
    <s v="2017-03"/>
  </r>
  <r>
    <n v="1771"/>
    <s v="CA-2017-146024"/>
    <x v="580"/>
    <d v="2017-03-08T00:00:00"/>
    <s v="Standard Class"/>
    <s v="SC-20770"/>
    <s v="Stewart Carmichael"/>
    <x v="1"/>
    <s v="United States"/>
    <x v="61"/>
    <s v="Texas"/>
    <n v="75081"/>
    <x v="2"/>
    <s v="OFF-BI-10003291"/>
    <x v="1"/>
    <x v="8"/>
    <s v="Wilson Jones Leather-Like Binders with DublLock Round Rings"/>
    <x v="1513"/>
    <n v="7"/>
    <n v="0.8"/>
    <n v="-20.1663"/>
    <n v="3"/>
    <n v="1"/>
    <x v="3"/>
    <s v="Mar"/>
    <s v="2017-03"/>
  </r>
  <r>
    <n v="1772"/>
    <s v="CA-2016-129686"/>
    <x v="581"/>
    <d v="2016-11-29T00:00:00"/>
    <s v="Second Class"/>
    <s v="GG-14650"/>
    <s v="Greg Guthrie"/>
    <x v="1"/>
    <s v="United States"/>
    <x v="22"/>
    <s v="Illinois"/>
    <n v="60623"/>
    <x v="2"/>
    <s v="OFF-ST-10004337"/>
    <x v="1"/>
    <x v="4"/>
    <s v="SAFCO Commercial Wire Shelving, 72h"/>
    <x v="1514"/>
    <n v="2"/>
    <n v="0.2"/>
    <n v="-24.495999999999999"/>
    <n v="11"/>
    <n v="4"/>
    <x v="0"/>
    <s v="Nov"/>
    <s v="2016-11"/>
  </r>
  <r>
    <n v="1773"/>
    <s v="CA-2016-129686"/>
    <x v="581"/>
    <d v="2016-11-29T00:00:00"/>
    <s v="Second Class"/>
    <s v="GG-14650"/>
    <s v="Greg Guthrie"/>
    <x v="1"/>
    <s v="United States"/>
    <x v="22"/>
    <s v="Illinois"/>
    <n v="60623"/>
    <x v="2"/>
    <s v="TEC-AC-10001266"/>
    <x v="2"/>
    <x v="11"/>
    <s v="Memorex Micro Travel Drive 8 GB"/>
    <x v="1515"/>
    <n v="6"/>
    <n v="0.2"/>
    <n v="19.5"/>
    <n v="11"/>
    <n v="4"/>
    <x v="0"/>
    <s v="Nov"/>
    <s v="2016-11"/>
  </r>
  <r>
    <n v="1774"/>
    <s v="CA-2014-118976"/>
    <x v="582"/>
    <d v="2014-05-03T00:00:00"/>
    <s v="Standard Class"/>
    <s v="MY-18295"/>
    <s v="Muhammed Yedwab"/>
    <x v="1"/>
    <s v="United States"/>
    <x v="248"/>
    <s v="Maryland"/>
    <n v="21215"/>
    <x v="3"/>
    <s v="OFF-BI-10001628"/>
    <x v="1"/>
    <x v="8"/>
    <s v="Acco Data Flex Cable Posts For Top &amp; Bottom Load Binders, 6&quot; Capacity"/>
    <x v="1516"/>
    <n v="2"/>
    <n v="0"/>
    <n v="9.3870000000000005"/>
    <n v="4"/>
    <n v="2"/>
    <x v="2"/>
    <s v="Apr"/>
    <s v="2014-04"/>
  </r>
  <r>
    <n v="1775"/>
    <s v="CA-2014-118976"/>
    <x v="582"/>
    <d v="2014-05-03T00:00:00"/>
    <s v="Standard Class"/>
    <s v="MY-18295"/>
    <s v="Muhammed Yedwab"/>
    <x v="1"/>
    <s v="United States"/>
    <x v="248"/>
    <s v="Maryland"/>
    <n v="21215"/>
    <x v="3"/>
    <s v="OFF-ST-10000877"/>
    <x v="1"/>
    <x v="4"/>
    <s v="Recycled Steel Personal File for Standard File Folders"/>
    <x v="1517"/>
    <n v="9"/>
    <n v="0"/>
    <n v="129.37860000000001"/>
    <n v="4"/>
    <n v="2"/>
    <x v="2"/>
    <s v="Apr"/>
    <s v="2014-04"/>
  </r>
  <r>
    <n v="1776"/>
    <s v="CA-2014-118976"/>
    <x v="582"/>
    <d v="2014-05-03T00:00:00"/>
    <s v="Standard Class"/>
    <s v="MY-18295"/>
    <s v="Muhammed Yedwab"/>
    <x v="1"/>
    <s v="United States"/>
    <x v="248"/>
    <s v="Maryland"/>
    <n v="21215"/>
    <x v="3"/>
    <s v="OFF-AR-10004752"/>
    <x v="1"/>
    <x v="6"/>
    <s v="Blackstonian Pencils"/>
    <x v="1518"/>
    <n v="2"/>
    <n v="0"/>
    <n v="1.4952000000000001"/>
    <n v="4"/>
    <n v="2"/>
    <x v="2"/>
    <s v="Apr"/>
    <s v="2014-04"/>
  </r>
  <r>
    <n v="1777"/>
    <s v="CA-2014-118976"/>
    <x v="582"/>
    <d v="2014-05-03T00:00:00"/>
    <s v="Standard Class"/>
    <s v="MY-18295"/>
    <s v="Muhammed Yedwab"/>
    <x v="1"/>
    <s v="United States"/>
    <x v="248"/>
    <s v="Maryland"/>
    <n v="21215"/>
    <x v="3"/>
    <s v="OFF-LA-10000452"/>
    <x v="1"/>
    <x v="2"/>
    <s v="Avery 488"/>
    <x v="974"/>
    <n v="1"/>
    <n v="0"/>
    <n v="1.512"/>
    <n v="4"/>
    <n v="2"/>
    <x v="2"/>
    <s v="Apr"/>
    <s v="2014-04"/>
  </r>
  <r>
    <n v="1778"/>
    <s v="CA-2015-105347"/>
    <x v="27"/>
    <d v="2015-11-28T00:00:00"/>
    <s v="Standard Class"/>
    <s v="DP-13000"/>
    <s v="Darren Powers"/>
    <x v="0"/>
    <s v="United States"/>
    <x v="1"/>
    <s v="California"/>
    <n v="90004"/>
    <x v="1"/>
    <s v="OFF-PA-10000675"/>
    <x v="1"/>
    <x v="10"/>
    <s v="Xerox 1919"/>
    <x v="1519"/>
    <n v="9"/>
    <n v="0"/>
    <n v="180.76589999999999"/>
    <n v="11"/>
    <n v="4"/>
    <x v="1"/>
    <s v="Nov"/>
    <s v="2015-11"/>
  </r>
  <r>
    <n v="1779"/>
    <s v="CA-2015-105347"/>
    <x v="27"/>
    <d v="2015-11-28T00:00:00"/>
    <s v="Standard Class"/>
    <s v="DP-13000"/>
    <s v="Darren Powers"/>
    <x v="0"/>
    <s v="United States"/>
    <x v="1"/>
    <s v="California"/>
    <n v="90004"/>
    <x v="1"/>
    <s v="OFF-AR-10003045"/>
    <x v="1"/>
    <x v="6"/>
    <s v="Prang Colored Pencils"/>
    <x v="453"/>
    <n v="5"/>
    <n v="0"/>
    <n v="6.6150000000000002"/>
    <n v="11"/>
    <n v="4"/>
    <x v="1"/>
    <s v="Nov"/>
    <s v="2015-11"/>
  </r>
  <r>
    <n v="1780"/>
    <s v="CA-2016-124667"/>
    <x v="583"/>
    <d v="2016-11-16T00:00:00"/>
    <s v="Standard Class"/>
    <s v="BD-11770"/>
    <s v="Bryan Davis"/>
    <x v="0"/>
    <s v="United States"/>
    <x v="20"/>
    <s v="New York"/>
    <n v="10011"/>
    <x v="3"/>
    <s v="TEC-AC-10003447"/>
    <x v="2"/>
    <x v="11"/>
    <s v="Micropad Numeric Keypads"/>
    <x v="127"/>
    <n v="3"/>
    <n v="0"/>
    <n v="14.9925"/>
    <n v="11"/>
    <n v="4"/>
    <x v="0"/>
    <s v="Nov"/>
    <s v="2016-11"/>
  </r>
  <r>
    <n v="1781"/>
    <s v="CA-2016-124667"/>
    <x v="583"/>
    <d v="2016-11-16T00:00:00"/>
    <s v="Standard Class"/>
    <s v="BD-11770"/>
    <s v="Bryan Davis"/>
    <x v="0"/>
    <s v="United States"/>
    <x v="20"/>
    <s v="New York"/>
    <n v="10011"/>
    <x v="3"/>
    <s v="OFF-ST-10002276"/>
    <x v="1"/>
    <x v="4"/>
    <s v="Safco Steel Mobile File Cart"/>
    <x v="1520"/>
    <n v="1"/>
    <n v="0"/>
    <n v="20.84"/>
    <n v="11"/>
    <n v="4"/>
    <x v="0"/>
    <s v="Nov"/>
    <s v="2016-11"/>
  </r>
  <r>
    <n v="1782"/>
    <s v="CA-2015-111094"/>
    <x v="584"/>
    <d v="2015-07-13T00:00:00"/>
    <s v="Standard Class"/>
    <s v="CB-12535"/>
    <s v="Claudia Bergmann"/>
    <x v="1"/>
    <s v="United States"/>
    <x v="47"/>
    <s v="Massachusetts"/>
    <n v="2038"/>
    <x v="3"/>
    <s v="OFF-PA-10001609"/>
    <x v="1"/>
    <x v="10"/>
    <s v="Tops Wirebound Message Log Books"/>
    <x v="1521"/>
    <n v="2"/>
    <n v="0"/>
    <n v="3.0268000000000002"/>
    <n v="7"/>
    <n v="3"/>
    <x v="1"/>
    <s v="Jul"/>
    <s v="2015-07"/>
  </r>
  <r>
    <n v="1783"/>
    <s v="CA-2015-111094"/>
    <x v="584"/>
    <d v="2015-07-13T00:00:00"/>
    <s v="Standard Class"/>
    <s v="CB-12535"/>
    <s v="Claudia Bergmann"/>
    <x v="1"/>
    <s v="United States"/>
    <x v="47"/>
    <s v="Massachusetts"/>
    <n v="2038"/>
    <x v="3"/>
    <s v="OFF-BI-10001597"/>
    <x v="1"/>
    <x v="8"/>
    <s v="Wilson Jones Ledger-Size, Piano-Hinge Binder, 2&quot;, Blue"/>
    <x v="1522"/>
    <n v="3"/>
    <n v="0"/>
    <n v="59.011200000000002"/>
    <n v="7"/>
    <n v="3"/>
    <x v="1"/>
    <s v="Jul"/>
    <s v="2015-07"/>
  </r>
  <r>
    <n v="1784"/>
    <s v="CA-2017-166317"/>
    <x v="585"/>
    <d v="2017-09-26T00:00:00"/>
    <s v="Standard Class"/>
    <s v="JE-15610"/>
    <s v="Jim Epp"/>
    <x v="1"/>
    <s v="United States"/>
    <x v="158"/>
    <s v="Wisconsin"/>
    <n v="53209"/>
    <x v="2"/>
    <s v="OFF-PA-10004475"/>
    <x v="1"/>
    <x v="10"/>
    <s v="Xerox 1940"/>
    <x v="1523"/>
    <n v="4"/>
    <n v="0"/>
    <n v="107.7216"/>
    <n v="9"/>
    <n v="3"/>
    <x v="3"/>
    <s v="Sep"/>
    <s v="2017-09"/>
  </r>
  <r>
    <n v="1785"/>
    <s v="CA-2017-166317"/>
    <x v="585"/>
    <d v="2017-09-26T00:00:00"/>
    <s v="Standard Class"/>
    <s v="JE-15610"/>
    <s v="Jim Epp"/>
    <x v="1"/>
    <s v="United States"/>
    <x v="158"/>
    <s v="Wisconsin"/>
    <n v="53209"/>
    <x v="2"/>
    <s v="TEC-AC-10004510"/>
    <x v="2"/>
    <x v="11"/>
    <s v="Logitech Desktop MK120 Mouse and keyboard Combo"/>
    <x v="1524"/>
    <n v="6"/>
    <n v="0"/>
    <n v="9.8160000000000007"/>
    <n v="9"/>
    <n v="3"/>
    <x v="3"/>
    <s v="Sep"/>
    <s v="2017-09"/>
  </r>
  <r>
    <n v="1786"/>
    <s v="CA-2017-166317"/>
    <x v="585"/>
    <d v="2017-09-26T00:00:00"/>
    <s v="Standard Class"/>
    <s v="JE-15610"/>
    <s v="Jim Epp"/>
    <x v="1"/>
    <s v="United States"/>
    <x v="158"/>
    <s v="Wisconsin"/>
    <n v="53209"/>
    <x v="2"/>
    <s v="OFF-BI-10002976"/>
    <x v="1"/>
    <x v="8"/>
    <s v="ACCOHIDE Binder by Acco"/>
    <x v="1525"/>
    <n v="8"/>
    <n v="0"/>
    <n v="15.5288"/>
    <n v="9"/>
    <n v="3"/>
    <x v="3"/>
    <s v="Sep"/>
    <s v="2017-09"/>
  </r>
  <r>
    <n v="1787"/>
    <s v="CA-2017-166317"/>
    <x v="585"/>
    <d v="2017-09-26T00:00:00"/>
    <s v="Standard Class"/>
    <s v="JE-15610"/>
    <s v="Jim Epp"/>
    <x v="1"/>
    <s v="United States"/>
    <x v="158"/>
    <s v="Wisconsin"/>
    <n v="53209"/>
    <x v="2"/>
    <s v="TEC-PH-10001615"/>
    <x v="2"/>
    <x v="7"/>
    <s v="AT&amp;T CL82213"/>
    <x v="283"/>
    <n v="3"/>
    <n v="0"/>
    <n v="25.221299999999999"/>
    <n v="9"/>
    <n v="3"/>
    <x v="3"/>
    <s v="Sep"/>
    <s v="2017-09"/>
  </r>
  <r>
    <n v="1788"/>
    <s v="CA-2015-154326"/>
    <x v="586"/>
    <d v="2015-02-19T00:00:00"/>
    <s v="Standard Class"/>
    <s v="RP-19855"/>
    <s v="Roy Phan"/>
    <x v="1"/>
    <s v="United States"/>
    <x v="249"/>
    <s v="Wisconsin"/>
    <n v="53142"/>
    <x v="2"/>
    <s v="TEC-PH-10001819"/>
    <x v="2"/>
    <x v="7"/>
    <s v="Innergie mMini Combo Duo USB Travel Charging Kit"/>
    <x v="1526"/>
    <n v="3"/>
    <n v="0"/>
    <n v="64.785600000000002"/>
    <n v="2"/>
    <n v="1"/>
    <x v="1"/>
    <s v="Feb"/>
    <s v="2015-02"/>
  </r>
  <r>
    <n v="1789"/>
    <s v="CA-2015-154326"/>
    <x v="586"/>
    <d v="2015-02-19T00:00:00"/>
    <s v="Standard Class"/>
    <s v="RP-19855"/>
    <s v="Roy Phan"/>
    <x v="1"/>
    <s v="United States"/>
    <x v="249"/>
    <s v="Wisconsin"/>
    <n v="53142"/>
    <x v="2"/>
    <s v="TEC-PH-10000560"/>
    <x v="2"/>
    <x v="7"/>
    <s v="Samsung Galaxy S III - 16GB - pebble blue (T-Mobile)"/>
    <x v="1527"/>
    <n v="2"/>
    <n v="0"/>
    <n v="195.99440000000001"/>
    <n v="2"/>
    <n v="1"/>
    <x v="1"/>
    <s v="Feb"/>
    <s v="2015-02"/>
  </r>
  <r>
    <n v="1790"/>
    <s v="CA-2015-154326"/>
    <x v="586"/>
    <d v="2015-02-19T00:00:00"/>
    <s v="Standard Class"/>
    <s v="RP-19855"/>
    <s v="Roy Phan"/>
    <x v="1"/>
    <s v="United States"/>
    <x v="249"/>
    <s v="Wisconsin"/>
    <n v="53142"/>
    <x v="2"/>
    <s v="TEC-AC-10004568"/>
    <x v="2"/>
    <x v="11"/>
    <s v="Maxell LTO Ultrium - 800 GB"/>
    <x v="1528"/>
    <n v="5"/>
    <n v="0"/>
    <n v="26.590499999999999"/>
    <n v="2"/>
    <n v="1"/>
    <x v="1"/>
    <s v="Feb"/>
    <s v="2015-02"/>
  </r>
  <r>
    <n v="1791"/>
    <s v="CA-2014-102008"/>
    <x v="587"/>
    <d v="2014-10-04T00:00:00"/>
    <s v="Standard Class"/>
    <s v="RA-19915"/>
    <s v="Russell Applegate"/>
    <x v="0"/>
    <s v="United States"/>
    <x v="20"/>
    <s v="New York"/>
    <n v="10011"/>
    <x v="3"/>
    <s v="OFF-PA-10004092"/>
    <x v="1"/>
    <x v="10"/>
    <s v="Tops Green Bar Computer Printout Paper"/>
    <x v="1529"/>
    <n v="1"/>
    <n v="0"/>
    <n v="24.47"/>
    <n v="9"/>
    <n v="3"/>
    <x v="2"/>
    <s v="Sep"/>
    <s v="2014-09"/>
  </r>
  <r>
    <n v="1792"/>
    <s v="CA-2014-120474"/>
    <x v="588"/>
    <d v="2014-12-03T00:00:00"/>
    <s v="First Class"/>
    <s v="RP-19390"/>
    <s v="Resi Pölking"/>
    <x v="0"/>
    <s v="United States"/>
    <x v="6"/>
    <s v="Wisconsin"/>
    <n v="53711"/>
    <x v="2"/>
    <s v="FUR-CH-10001854"/>
    <x v="0"/>
    <x v="1"/>
    <s v="Office Star - Professional Matrix Back Chair with 2-to-1 Synchro Tilt and Mesh Fabric Seat"/>
    <x v="1530"/>
    <n v="8"/>
    <n v="0"/>
    <n v="673.88160000000005"/>
    <n v="12"/>
    <n v="4"/>
    <x v="2"/>
    <s v="Dec"/>
    <s v="2014-12"/>
  </r>
  <r>
    <n v="1793"/>
    <s v="CA-2014-120474"/>
    <x v="588"/>
    <d v="2014-12-03T00:00:00"/>
    <s v="First Class"/>
    <s v="RP-19390"/>
    <s v="Resi Pölking"/>
    <x v="0"/>
    <s v="United States"/>
    <x v="6"/>
    <s v="Wisconsin"/>
    <n v="53711"/>
    <x v="2"/>
    <s v="OFF-AR-10000475"/>
    <x v="1"/>
    <x v="6"/>
    <s v="Hunt BOSTON Vista Battery-Operated Pencil Sharpener, Black"/>
    <x v="1531"/>
    <n v="4"/>
    <n v="0"/>
    <n v="12.5928"/>
    <n v="12"/>
    <n v="4"/>
    <x v="2"/>
    <s v="Dec"/>
    <s v="2014-12"/>
  </r>
  <r>
    <n v="1794"/>
    <s v="CA-2014-104773"/>
    <x v="589"/>
    <d v="2014-12-13T00:00:00"/>
    <s v="Standard Class"/>
    <s v="TB-21175"/>
    <s v="Thomas Boland"/>
    <x v="1"/>
    <s v="United States"/>
    <x v="12"/>
    <s v="Texas"/>
    <n v="77041"/>
    <x v="2"/>
    <s v="OFF-ST-10000777"/>
    <x v="1"/>
    <x v="4"/>
    <s v="Companion Letter/Legal File, Black"/>
    <x v="1532"/>
    <n v="2"/>
    <n v="0.2"/>
    <n v="6.0415999999999999"/>
    <n v="12"/>
    <n v="4"/>
    <x v="2"/>
    <s v="Dec"/>
    <s v="2014-12"/>
  </r>
  <r>
    <n v="1795"/>
    <s v="CA-2016-140774"/>
    <x v="64"/>
    <d v="2016-09-10T00:00:00"/>
    <s v="Standard Class"/>
    <s v="BE-11455"/>
    <s v="Brad Eason"/>
    <x v="2"/>
    <s v="United States"/>
    <x v="250"/>
    <s v="Kansas"/>
    <n v="66062"/>
    <x v="2"/>
    <s v="OFF-AR-10004022"/>
    <x v="1"/>
    <x v="6"/>
    <s v="Panasonic KP-380BK Classic Electric Pencil Sharpener"/>
    <x v="1533"/>
    <n v="3"/>
    <n v="0"/>
    <n v="26.984999999999999"/>
    <n v="9"/>
    <n v="3"/>
    <x v="0"/>
    <s v="Sep"/>
    <s v="2016-09"/>
  </r>
  <r>
    <n v="1796"/>
    <s v="US-2017-139465"/>
    <x v="151"/>
    <d v="2017-08-30T00:00:00"/>
    <s v="First Class"/>
    <s v="MR-17545"/>
    <s v="Mathew Reese"/>
    <x v="2"/>
    <s v="United States"/>
    <x v="20"/>
    <s v="New York"/>
    <n v="10024"/>
    <x v="3"/>
    <s v="OFF-ST-10002352"/>
    <x v="1"/>
    <x v="4"/>
    <s v="Iris Project Case"/>
    <x v="1534"/>
    <n v="8"/>
    <n v="0"/>
    <n v="16.598400000000002"/>
    <n v="8"/>
    <n v="3"/>
    <x v="3"/>
    <s v="Aug"/>
    <s v="2017-08"/>
  </r>
  <r>
    <n v="1797"/>
    <s v="US-2017-139465"/>
    <x v="151"/>
    <d v="2017-08-30T00:00:00"/>
    <s v="First Class"/>
    <s v="MR-17545"/>
    <s v="Mathew Reese"/>
    <x v="2"/>
    <s v="United States"/>
    <x v="20"/>
    <s v="New York"/>
    <n v="10024"/>
    <x v="3"/>
    <s v="TEC-PH-10000455"/>
    <x v="2"/>
    <x v="7"/>
    <s v="GE 30522EE2"/>
    <x v="1535"/>
    <n v="3"/>
    <n v="0"/>
    <n v="100.9113"/>
    <n v="8"/>
    <n v="3"/>
    <x v="3"/>
    <s v="Aug"/>
    <s v="2017-08"/>
  </r>
  <r>
    <n v="1798"/>
    <s v="US-2017-139465"/>
    <x v="151"/>
    <d v="2017-08-30T00:00:00"/>
    <s v="First Class"/>
    <s v="MR-17545"/>
    <s v="Mathew Reese"/>
    <x v="2"/>
    <s v="United States"/>
    <x v="20"/>
    <s v="New York"/>
    <n v="10024"/>
    <x v="3"/>
    <s v="OFF-BI-10003910"/>
    <x v="1"/>
    <x v="8"/>
    <s v="DXL Angle-View Binders with Locking Rings by Samsill"/>
    <x v="1536"/>
    <n v="6"/>
    <n v="0.2"/>
    <n v="11.565"/>
    <n v="8"/>
    <n v="3"/>
    <x v="3"/>
    <s v="Aug"/>
    <s v="2017-08"/>
  </r>
  <r>
    <n v="1799"/>
    <s v="CA-2016-100965"/>
    <x v="274"/>
    <d v="2016-07-11T00:00:00"/>
    <s v="Standard Class"/>
    <s v="RM-19375"/>
    <s v="Raymond Messe"/>
    <x v="0"/>
    <s v="United States"/>
    <x v="49"/>
    <s v="California"/>
    <n v="95123"/>
    <x v="1"/>
    <s v="FUR-FU-10003039"/>
    <x v="0"/>
    <x v="5"/>
    <s v="Howard Miller 11-1/2&quot; Diameter Grantwood Wall Clock"/>
    <x v="1537"/>
    <n v="5"/>
    <n v="0"/>
    <n v="73.320999999999998"/>
    <n v="7"/>
    <n v="3"/>
    <x v="0"/>
    <s v="Jul"/>
    <s v="2016-07"/>
  </r>
  <r>
    <n v="1800"/>
    <s v="CA-2016-121034"/>
    <x v="590"/>
    <d v="2016-08-10T00:00:00"/>
    <s v="Second Class"/>
    <s v="JF-15565"/>
    <s v="Jill Fjeld"/>
    <x v="0"/>
    <s v="United States"/>
    <x v="61"/>
    <s v="Texas"/>
    <n v="75081"/>
    <x v="2"/>
    <s v="OFF-FA-10000585"/>
    <x v="1"/>
    <x v="13"/>
    <s v="OIC Bulk Pack Metal Binder Clips"/>
    <x v="1492"/>
    <n v="4"/>
    <n v="0.2"/>
    <n v="3.6295999999999999"/>
    <n v="8"/>
    <n v="3"/>
    <x v="0"/>
    <s v="Aug"/>
    <s v="2016-08"/>
  </r>
  <r>
    <n v="1801"/>
    <s v="CA-2016-121034"/>
    <x v="590"/>
    <d v="2016-08-10T00:00:00"/>
    <s v="Second Class"/>
    <s v="JF-15565"/>
    <s v="Jill Fjeld"/>
    <x v="0"/>
    <s v="United States"/>
    <x v="61"/>
    <s v="Texas"/>
    <n v="75081"/>
    <x v="2"/>
    <s v="OFF-PA-10001994"/>
    <x v="1"/>
    <x v="10"/>
    <s v="Ink Jet Note and Greeting Cards, 8-1/2&quot; x 5-1/2&quot; Card Size"/>
    <x v="1538"/>
    <n v="3"/>
    <n v="0.2"/>
    <n v="17.534400000000002"/>
    <n v="8"/>
    <n v="3"/>
    <x v="0"/>
    <s v="Aug"/>
    <s v="2016-08"/>
  </r>
  <r>
    <n v="1802"/>
    <s v="CA-2016-149461"/>
    <x v="373"/>
    <d v="2016-11-19T00:00:00"/>
    <s v="Standard Class"/>
    <s v="AS-10135"/>
    <s v="Adrian Shami"/>
    <x v="2"/>
    <s v="United States"/>
    <x v="109"/>
    <s v="Washington"/>
    <n v="98002"/>
    <x v="1"/>
    <s v="FUR-FU-10004270"/>
    <x v="0"/>
    <x v="5"/>
    <s v="Eldon Image Series Desk Accessories, Burgundy"/>
    <x v="1539"/>
    <n v="1"/>
    <n v="0"/>
    <n v="1.5047999999999999"/>
    <n v="11"/>
    <n v="4"/>
    <x v="0"/>
    <s v="Nov"/>
    <s v="2016-11"/>
  </r>
  <r>
    <n v="1803"/>
    <s v="CA-2017-158379"/>
    <x v="585"/>
    <d v="2017-09-26T00:00:00"/>
    <s v="Second Class"/>
    <s v="JA-15970"/>
    <s v="Joseph Airdo"/>
    <x v="0"/>
    <s v="United States"/>
    <x v="10"/>
    <s v="Pennsylvania"/>
    <n v="19134"/>
    <x v="3"/>
    <s v="OFF-BI-10002498"/>
    <x v="1"/>
    <x v="8"/>
    <s v="Clear Mylar Reinforcing Strips"/>
    <x v="1540"/>
    <n v="1"/>
    <n v="0.7"/>
    <n v="-4.2987000000000002"/>
    <n v="9"/>
    <n v="3"/>
    <x v="3"/>
    <s v="Sep"/>
    <s v="2017-09"/>
  </r>
  <r>
    <n v="1804"/>
    <s v="CA-2017-158379"/>
    <x v="585"/>
    <d v="2017-09-26T00:00:00"/>
    <s v="Second Class"/>
    <s v="JA-15970"/>
    <s v="Joseph Airdo"/>
    <x v="0"/>
    <s v="United States"/>
    <x v="10"/>
    <s v="Pennsylvania"/>
    <n v="19134"/>
    <x v="3"/>
    <s v="OFF-SU-10002881"/>
    <x v="1"/>
    <x v="14"/>
    <s v="Martin Yale Chadless Opener Electric Letter Opener"/>
    <x v="1541"/>
    <n v="7"/>
    <n v="0.2"/>
    <n v="-1049.3406"/>
    <n v="9"/>
    <n v="3"/>
    <x v="3"/>
    <s v="Sep"/>
    <s v="2017-09"/>
  </r>
  <r>
    <n v="1805"/>
    <s v="CA-2017-158379"/>
    <x v="585"/>
    <d v="2017-09-26T00:00:00"/>
    <s v="Second Class"/>
    <s v="JA-15970"/>
    <s v="Joseph Airdo"/>
    <x v="0"/>
    <s v="United States"/>
    <x v="10"/>
    <s v="Pennsylvania"/>
    <n v="19134"/>
    <x v="3"/>
    <s v="TEC-AC-10002926"/>
    <x v="2"/>
    <x v="11"/>
    <s v="Logitech Wireless Marathon Mouse M705"/>
    <x v="1542"/>
    <n v="2"/>
    <n v="0.2"/>
    <n v="22.9954"/>
    <n v="9"/>
    <n v="3"/>
    <x v="3"/>
    <s v="Sep"/>
    <s v="2017-09"/>
  </r>
  <r>
    <n v="1806"/>
    <s v="US-2016-116729"/>
    <x v="591"/>
    <d v="2016-12-28T00:00:00"/>
    <s v="First Class"/>
    <s v="GK-14620"/>
    <s v="Grace Kelly"/>
    <x v="1"/>
    <s v="United States"/>
    <x v="1"/>
    <s v="California"/>
    <n v="90049"/>
    <x v="1"/>
    <s v="TEC-PH-10002200"/>
    <x v="2"/>
    <x v="7"/>
    <s v="Samsung Galaxy Note 2"/>
    <x v="1543"/>
    <n v="7"/>
    <n v="0.2"/>
    <n v="257.59440000000001"/>
    <n v="12"/>
    <n v="4"/>
    <x v="0"/>
    <s v="Dec"/>
    <s v="2016-12"/>
  </r>
  <r>
    <n v="1807"/>
    <s v="US-2016-116729"/>
    <x v="591"/>
    <d v="2016-12-28T00:00:00"/>
    <s v="First Class"/>
    <s v="GK-14620"/>
    <s v="Grace Kelly"/>
    <x v="1"/>
    <s v="United States"/>
    <x v="1"/>
    <s v="California"/>
    <n v="90049"/>
    <x v="1"/>
    <s v="OFF-PA-10002005"/>
    <x v="1"/>
    <x v="10"/>
    <s v="Xerox 225"/>
    <x v="1544"/>
    <n v="7"/>
    <n v="0"/>
    <n v="21.7728"/>
    <n v="12"/>
    <n v="4"/>
    <x v="0"/>
    <s v="Dec"/>
    <s v="2016-12"/>
  </r>
  <r>
    <n v="1808"/>
    <s v="US-2016-116729"/>
    <x v="591"/>
    <d v="2016-12-28T00:00:00"/>
    <s v="First Class"/>
    <s v="GK-14620"/>
    <s v="Grace Kelly"/>
    <x v="1"/>
    <s v="United States"/>
    <x v="1"/>
    <s v="California"/>
    <n v="90049"/>
    <x v="1"/>
    <s v="TEC-AC-10001465"/>
    <x v="2"/>
    <x v="11"/>
    <s v="SanDisk Cruzer 64 GB USB Flash Drive"/>
    <x v="1545"/>
    <n v="7"/>
    <n v="0"/>
    <n v="76.272000000000006"/>
    <n v="12"/>
    <n v="4"/>
    <x v="0"/>
    <s v="Dec"/>
    <s v="2016-12"/>
  </r>
  <r>
    <n v="1809"/>
    <s v="CA-2016-164938"/>
    <x v="592"/>
    <d v="2016-02-13T00:00:00"/>
    <s v="First Class"/>
    <s v="PB-19210"/>
    <s v="Phillip Breyer"/>
    <x v="1"/>
    <s v="United States"/>
    <x v="251"/>
    <s v="Oklahoma"/>
    <n v="74133"/>
    <x v="2"/>
    <s v="TEC-PH-10004897"/>
    <x v="2"/>
    <x v="7"/>
    <s v="Mediabridge Sport Armband iPhone 5s"/>
    <x v="1546"/>
    <n v="7"/>
    <n v="0"/>
    <n v="0.69930000000000003"/>
    <n v="2"/>
    <n v="1"/>
    <x v="0"/>
    <s v="Feb"/>
    <s v="2016-02"/>
  </r>
  <r>
    <n v="1810"/>
    <s v="CA-2016-165484"/>
    <x v="248"/>
    <d v="2016-10-29T00:00:00"/>
    <s v="Standard Class"/>
    <s v="HK-14890"/>
    <s v="Heather Kirkland"/>
    <x v="1"/>
    <s v="United States"/>
    <x v="22"/>
    <s v="Illinois"/>
    <n v="60610"/>
    <x v="2"/>
    <s v="FUR-FU-10001196"/>
    <x v="0"/>
    <x v="5"/>
    <s v="DAX Cubicle Frames - 8x10"/>
    <x v="1547"/>
    <n v="7"/>
    <n v="0.6"/>
    <n v="-12.117000000000001"/>
    <n v="10"/>
    <n v="4"/>
    <x v="0"/>
    <s v="Oct"/>
    <s v="2016-10"/>
  </r>
  <r>
    <n v="1811"/>
    <s v="CA-2016-165484"/>
    <x v="248"/>
    <d v="2016-10-29T00:00:00"/>
    <s v="Standard Class"/>
    <s v="HK-14890"/>
    <s v="Heather Kirkland"/>
    <x v="1"/>
    <s v="United States"/>
    <x v="22"/>
    <s v="Illinois"/>
    <n v="60610"/>
    <x v="2"/>
    <s v="OFF-PA-10000595"/>
    <x v="1"/>
    <x v="10"/>
    <s v="Xerox 1929"/>
    <x v="1548"/>
    <n v="3"/>
    <n v="0.2"/>
    <n v="17.815200000000001"/>
    <n v="10"/>
    <n v="4"/>
    <x v="0"/>
    <s v="Oct"/>
    <s v="2016-10"/>
  </r>
  <r>
    <n v="1812"/>
    <s v="CA-2014-132612"/>
    <x v="3"/>
    <d v="2014-06-11T00:00:00"/>
    <s v="Second Class"/>
    <s v="FO-14305"/>
    <s v="Frank Olsen"/>
    <x v="0"/>
    <s v="United States"/>
    <x v="193"/>
    <s v="Virginia"/>
    <n v="22801"/>
    <x v="0"/>
    <s v="FUR-TA-10004534"/>
    <x v="0"/>
    <x v="3"/>
    <s v="Bevis 44 x 96 Conference Tables"/>
    <x v="1549"/>
    <n v="7"/>
    <n v="0"/>
    <n v="245.02099999999999"/>
    <n v="6"/>
    <n v="2"/>
    <x v="2"/>
    <s v="Jun"/>
    <s v="2014-06"/>
  </r>
  <r>
    <n v="1813"/>
    <s v="US-2017-161193"/>
    <x v="225"/>
    <d v="2017-11-26T00:00:00"/>
    <s v="Standard Class"/>
    <s v="BT-11680"/>
    <s v="Brian Thompson"/>
    <x v="0"/>
    <s v="United States"/>
    <x v="46"/>
    <s v="Ohio"/>
    <n v="43055"/>
    <x v="3"/>
    <s v="FUR-FU-10001861"/>
    <x v="0"/>
    <x v="5"/>
    <s v="Floodlight Indoor Halogen Bulbs, 1 Bulb per Pack, 60 Watts"/>
    <x v="291"/>
    <n v="5"/>
    <n v="0.2"/>
    <n v="28.13"/>
    <n v="11"/>
    <n v="4"/>
    <x v="3"/>
    <s v="Nov"/>
    <s v="2017-11"/>
  </r>
  <r>
    <n v="1814"/>
    <s v="US-2017-161193"/>
    <x v="225"/>
    <d v="2017-11-26T00:00:00"/>
    <s v="Standard Class"/>
    <s v="BT-11680"/>
    <s v="Brian Thompson"/>
    <x v="0"/>
    <s v="United States"/>
    <x v="46"/>
    <s v="Ohio"/>
    <n v="43055"/>
    <x v="3"/>
    <s v="FUR-FU-10000206"/>
    <x v="0"/>
    <x v="5"/>
    <s v="GE General Purpose, Extra Long Life, Showcase &amp; Floodlight Incandescent Bulbs"/>
    <x v="1550"/>
    <n v="2"/>
    <n v="0.2"/>
    <n v="1.5713999999999999"/>
    <n v="11"/>
    <n v="4"/>
    <x v="3"/>
    <s v="Nov"/>
    <s v="2017-11"/>
  </r>
  <r>
    <n v="1815"/>
    <s v="CA-2015-131597"/>
    <x v="471"/>
    <d v="2015-09-18T00:00:00"/>
    <s v="Standard Class"/>
    <s v="SP-20620"/>
    <s v="Stefania Perrino"/>
    <x v="1"/>
    <s v="United States"/>
    <x v="1"/>
    <s v="California"/>
    <n v="90045"/>
    <x v="1"/>
    <s v="FUR-TA-10002607"/>
    <x v="0"/>
    <x v="3"/>
    <s v="KI Conference Tables"/>
    <x v="1551"/>
    <n v="3"/>
    <n v="0.2"/>
    <n v="-8.5068000000000001"/>
    <n v="9"/>
    <n v="3"/>
    <x v="1"/>
    <s v="Sep"/>
    <s v="2015-09"/>
  </r>
  <r>
    <n v="1816"/>
    <s v="CA-2015-164833"/>
    <x v="593"/>
    <d v="2015-06-04T00:00:00"/>
    <s v="Same Day"/>
    <s v="LL-16840"/>
    <s v="Lauren Leatherbury"/>
    <x v="0"/>
    <s v="United States"/>
    <x v="4"/>
    <s v="Washington"/>
    <n v="98105"/>
    <x v="1"/>
    <s v="OFF-LA-10000443"/>
    <x v="1"/>
    <x v="2"/>
    <s v="Avery 501"/>
    <x v="1552"/>
    <n v="2"/>
    <n v="0"/>
    <n v="3.4685999999999999"/>
    <n v="6"/>
    <n v="2"/>
    <x v="1"/>
    <s v="Jun"/>
    <s v="2015-06"/>
  </r>
  <r>
    <n v="1817"/>
    <s v="CA-2015-164833"/>
    <x v="593"/>
    <d v="2015-06-04T00:00:00"/>
    <s v="Same Day"/>
    <s v="LL-16840"/>
    <s v="Lauren Leatherbury"/>
    <x v="0"/>
    <s v="United States"/>
    <x v="4"/>
    <s v="Washington"/>
    <n v="98105"/>
    <x v="1"/>
    <s v="OFF-AR-10004685"/>
    <x v="1"/>
    <x v="6"/>
    <s v="Binney &amp; Smith Crayola Metallic Colored Pencils, 8-Color Set"/>
    <x v="1553"/>
    <n v="2"/>
    <n v="0"/>
    <n v="3.0558000000000001"/>
    <n v="6"/>
    <n v="2"/>
    <x v="1"/>
    <s v="Jun"/>
    <s v="2015-06"/>
  </r>
  <r>
    <n v="1818"/>
    <s v="CA-2015-125423"/>
    <x v="350"/>
    <d v="2015-12-15T00:00:00"/>
    <s v="Second Class"/>
    <s v="MC-17575"/>
    <s v="Matt Collins"/>
    <x v="0"/>
    <s v="United States"/>
    <x v="1"/>
    <s v="California"/>
    <n v="90036"/>
    <x v="1"/>
    <s v="OFF-LA-10001771"/>
    <x v="1"/>
    <x v="2"/>
    <s v="Avery 513"/>
    <x v="739"/>
    <n v="2"/>
    <n v="0"/>
    <n v="4.5815999999999999"/>
    <n v="12"/>
    <n v="4"/>
    <x v="1"/>
    <s v="Dec"/>
    <s v="2015-12"/>
  </r>
  <r>
    <n v="1819"/>
    <s v="US-2014-130379"/>
    <x v="594"/>
    <d v="2014-05-29T00:00:00"/>
    <s v="Standard Class"/>
    <s v="JL-15235"/>
    <s v="Janet Lee"/>
    <x v="0"/>
    <s v="United States"/>
    <x v="22"/>
    <s v="Illinois"/>
    <n v="60623"/>
    <x v="2"/>
    <s v="OFF-AP-10001394"/>
    <x v="1"/>
    <x v="9"/>
    <s v="Harmony Air Purifier"/>
    <x v="1554"/>
    <n v="2"/>
    <n v="0.8"/>
    <n v="-166.32"/>
    <n v="5"/>
    <n v="2"/>
    <x v="2"/>
    <s v="May"/>
    <s v="2014-05"/>
  </r>
  <r>
    <n v="1820"/>
    <s v="US-2014-130379"/>
    <x v="594"/>
    <d v="2014-05-29T00:00:00"/>
    <s v="Standard Class"/>
    <s v="JL-15235"/>
    <s v="Janet Lee"/>
    <x v="0"/>
    <s v="United States"/>
    <x v="22"/>
    <s v="Illinois"/>
    <n v="60623"/>
    <x v="2"/>
    <s v="FUR-FU-10002553"/>
    <x v="0"/>
    <x v="5"/>
    <s v="Electrix Incandescent Magnifying Lamp, Black"/>
    <x v="1555"/>
    <n v="2"/>
    <n v="0.6"/>
    <n v="-24.189"/>
    <n v="5"/>
    <n v="2"/>
    <x v="2"/>
    <s v="May"/>
    <s v="2014-05"/>
  </r>
  <r>
    <n v="1821"/>
    <s v="CA-2016-168956"/>
    <x v="595"/>
    <d v="2016-02-20T00:00:00"/>
    <s v="Standard Class"/>
    <s v="EA-14035"/>
    <s v="Erin Ashbrook"/>
    <x v="1"/>
    <s v="United States"/>
    <x v="22"/>
    <s v="Illinois"/>
    <n v="60623"/>
    <x v="2"/>
    <s v="OFF-AP-10004233"/>
    <x v="1"/>
    <x v="9"/>
    <s v="Honeywell Enviracaire Portable Air Cleaner for up to 8 x 10 Room"/>
    <x v="1556"/>
    <n v="6"/>
    <n v="0.8"/>
    <n v="-225.55680000000001"/>
    <n v="2"/>
    <n v="1"/>
    <x v="0"/>
    <s v="Feb"/>
    <s v="2016-02"/>
  </r>
  <r>
    <n v="1822"/>
    <s v="CA-2016-168956"/>
    <x v="595"/>
    <d v="2016-02-20T00:00:00"/>
    <s v="Standard Class"/>
    <s v="EA-14035"/>
    <s v="Erin Ashbrook"/>
    <x v="1"/>
    <s v="United States"/>
    <x v="22"/>
    <s v="Illinois"/>
    <n v="60623"/>
    <x v="2"/>
    <s v="OFF-FA-10000304"/>
    <x v="1"/>
    <x v="13"/>
    <s v="Advantus Push Pins"/>
    <x v="1512"/>
    <n v="4"/>
    <n v="0.2"/>
    <n v="1.8311999999999999"/>
    <n v="2"/>
    <n v="1"/>
    <x v="0"/>
    <s v="Feb"/>
    <s v="2016-02"/>
  </r>
  <r>
    <n v="1823"/>
    <s v="CA-2016-168956"/>
    <x v="595"/>
    <d v="2016-02-20T00:00:00"/>
    <s v="Standard Class"/>
    <s v="EA-14035"/>
    <s v="Erin Ashbrook"/>
    <x v="1"/>
    <s v="United States"/>
    <x v="22"/>
    <s v="Illinois"/>
    <n v="60623"/>
    <x v="2"/>
    <s v="FUR-CH-10004754"/>
    <x v="0"/>
    <x v="1"/>
    <s v="Global Stack Chair with Arms, Black"/>
    <x v="1557"/>
    <n v="3"/>
    <n v="0.3"/>
    <n v="-2.6981999999999999"/>
    <n v="2"/>
    <n v="1"/>
    <x v="0"/>
    <s v="Feb"/>
    <s v="2016-02"/>
  </r>
  <r>
    <n v="1824"/>
    <s v="CA-2016-168956"/>
    <x v="595"/>
    <d v="2016-02-20T00:00:00"/>
    <s v="Standard Class"/>
    <s v="EA-14035"/>
    <s v="Erin Ashbrook"/>
    <x v="1"/>
    <s v="United States"/>
    <x v="22"/>
    <s v="Illinois"/>
    <n v="60623"/>
    <x v="2"/>
    <s v="OFF-PA-10000809"/>
    <x v="1"/>
    <x v="10"/>
    <s v="Xerox 206"/>
    <x v="1170"/>
    <n v="1"/>
    <n v="0.2"/>
    <n v="1.8144"/>
    <n v="2"/>
    <n v="1"/>
    <x v="0"/>
    <s v="Feb"/>
    <s v="2016-02"/>
  </r>
  <r>
    <n v="1825"/>
    <s v="CA-2016-167507"/>
    <x v="596"/>
    <d v="2016-12-28T00:00:00"/>
    <s v="Standard Class"/>
    <s v="SA-20830"/>
    <s v="Sue Ann Reed"/>
    <x v="0"/>
    <s v="United States"/>
    <x v="252"/>
    <s v="Oregon"/>
    <n v="97756"/>
    <x v="1"/>
    <s v="OFF-BI-10003694"/>
    <x v="1"/>
    <x v="8"/>
    <s v="Avery 3 1/2&quot; Diskette Storage Pages, 10/Pack"/>
    <x v="1558"/>
    <n v="10"/>
    <n v="0.7"/>
    <n v="-25.056000000000001"/>
    <n v="12"/>
    <n v="4"/>
    <x v="0"/>
    <s v="Dec"/>
    <s v="2016-12"/>
  </r>
  <r>
    <n v="1826"/>
    <s v="CA-2016-167507"/>
    <x v="596"/>
    <d v="2016-12-28T00:00:00"/>
    <s v="Standard Class"/>
    <s v="SA-20830"/>
    <s v="Sue Ann Reed"/>
    <x v="0"/>
    <s v="United States"/>
    <x v="252"/>
    <s v="Oregon"/>
    <n v="97756"/>
    <x v="1"/>
    <s v="FUR-FU-10001935"/>
    <x v="0"/>
    <x v="5"/>
    <s v="3M Hangers With Command Adhesive"/>
    <x v="1559"/>
    <n v="4"/>
    <n v="0.2"/>
    <n v="3.1080000000000001"/>
    <n v="12"/>
    <n v="4"/>
    <x v="0"/>
    <s v="Dec"/>
    <s v="2016-12"/>
  </r>
  <r>
    <n v="1827"/>
    <s v="CA-2016-167507"/>
    <x v="596"/>
    <d v="2016-12-28T00:00:00"/>
    <s v="Standard Class"/>
    <s v="SA-20830"/>
    <s v="Sue Ann Reed"/>
    <x v="0"/>
    <s v="United States"/>
    <x v="252"/>
    <s v="Oregon"/>
    <n v="97756"/>
    <x v="1"/>
    <s v="FUR-FU-10002878"/>
    <x v="0"/>
    <x v="5"/>
    <s v="Seth Thomas 14&quot; Day/Date Wall Clock"/>
    <x v="1560"/>
    <n v="1"/>
    <n v="0.2"/>
    <n v="4.8415999999999997"/>
    <n v="12"/>
    <n v="4"/>
    <x v="0"/>
    <s v="Dec"/>
    <s v="2016-12"/>
  </r>
  <r>
    <n v="1828"/>
    <s v="CA-2016-109344"/>
    <x v="597"/>
    <d v="2016-02-11T00:00:00"/>
    <s v="Second Class"/>
    <s v="CH-12070"/>
    <s v="Cathy Hwang"/>
    <x v="2"/>
    <s v="United States"/>
    <x v="253"/>
    <s v="North Carolina"/>
    <n v="27604"/>
    <x v="0"/>
    <s v="TEC-PH-10002624"/>
    <x v="2"/>
    <x v="7"/>
    <s v="Samsung Galaxy S4 Mini"/>
    <x v="1561"/>
    <n v="3"/>
    <n v="0.2"/>
    <n v="126.8973"/>
    <n v="2"/>
    <n v="1"/>
    <x v="0"/>
    <s v="Feb"/>
    <s v="2016-02"/>
  </r>
  <r>
    <n v="1829"/>
    <s v="US-2015-140851"/>
    <x v="562"/>
    <d v="2015-07-15T00:00:00"/>
    <s v="Second Class"/>
    <s v="ND-18460"/>
    <s v="Neil Ducich"/>
    <x v="1"/>
    <s v="United States"/>
    <x v="203"/>
    <s v="Georgia"/>
    <n v="31204"/>
    <x v="0"/>
    <s v="OFF-PA-10000019"/>
    <x v="1"/>
    <x v="10"/>
    <s v="Xerox 1931"/>
    <x v="783"/>
    <n v="6"/>
    <n v="0"/>
    <n v="18.662400000000002"/>
    <n v="7"/>
    <n v="3"/>
    <x v="1"/>
    <s v="Jul"/>
    <s v="2015-07"/>
  </r>
  <r>
    <n v="1830"/>
    <s v="CA-2014-103373"/>
    <x v="598"/>
    <d v="2014-05-24T00:00:00"/>
    <s v="Standard Class"/>
    <s v="BS-11755"/>
    <s v="Bruce Stewart"/>
    <x v="0"/>
    <s v="United States"/>
    <x v="138"/>
    <s v="Ohio"/>
    <n v="44105"/>
    <x v="3"/>
    <s v="TEC-PH-10002885"/>
    <x v="2"/>
    <x v="7"/>
    <s v="Apple iPhone 5"/>
    <x v="1562"/>
    <n v="2"/>
    <n v="0.4"/>
    <n v="-168.95580000000001"/>
    <n v="5"/>
    <n v="2"/>
    <x v="2"/>
    <s v="May"/>
    <s v="2014-05"/>
  </r>
  <r>
    <n v="1831"/>
    <s v="CA-2017-145884"/>
    <x v="208"/>
    <d v="2017-10-21T00:00:00"/>
    <s v="Same Day"/>
    <s v="SL-20155"/>
    <s v="Sara Luxemburg"/>
    <x v="2"/>
    <s v="United States"/>
    <x v="254"/>
    <s v="Oklahoma"/>
    <n v="74403"/>
    <x v="2"/>
    <s v="TEC-PH-10000895"/>
    <x v="2"/>
    <x v="7"/>
    <s v="Polycom VVX 310 VoIP phone"/>
    <x v="1563"/>
    <n v="8"/>
    <n v="0"/>
    <n v="374.37920000000003"/>
    <n v="10"/>
    <n v="4"/>
    <x v="3"/>
    <s v="Oct"/>
    <s v="2017-10"/>
  </r>
  <r>
    <n v="1832"/>
    <s v="CA-2017-145884"/>
    <x v="208"/>
    <d v="2017-10-21T00:00:00"/>
    <s v="Same Day"/>
    <s v="SL-20155"/>
    <s v="Sara Luxemburg"/>
    <x v="2"/>
    <s v="United States"/>
    <x v="254"/>
    <s v="Oklahoma"/>
    <n v="74403"/>
    <x v="2"/>
    <s v="FUR-TA-10002356"/>
    <x v="0"/>
    <x v="3"/>
    <s v="Bevis Boat-Shaped Conference Table"/>
    <x v="1564"/>
    <n v="1"/>
    <n v="0"/>
    <n v="62.906399999999998"/>
    <n v="10"/>
    <n v="4"/>
    <x v="3"/>
    <s v="Oct"/>
    <s v="2017-10"/>
  </r>
  <r>
    <n v="1833"/>
    <s v="CA-2015-131422"/>
    <x v="599"/>
    <d v="2015-11-09T00:00:00"/>
    <s v="Standard Class"/>
    <s v="GB-14530"/>
    <s v="George Bell"/>
    <x v="1"/>
    <s v="United States"/>
    <x v="53"/>
    <s v="North Carolina"/>
    <n v="28110"/>
    <x v="0"/>
    <s v="FUR-CH-10001270"/>
    <x v="0"/>
    <x v="1"/>
    <s v="Harbour Creations Steel Folding Chair"/>
    <x v="718"/>
    <n v="3"/>
    <n v="0.2"/>
    <n v="25.875"/>
    <n v="11"/>
    <n v="4"/>
    <x v="1"/>
    <s v="Nov"/>
    <s v="2015-11"/>
  </r>
  <r>
    <n v="1834"/>
    <s v="CA-2017-162691"/>
    <x v="378"/>
    <d v="2017-08-07T00:00:00"/>
    <s v="Standard Class"/>
    <s v="AS-10045"/>
    <s v="Aaron Smayling"/>
    <x v="1"/>
    <s v="United States"/>
    <x v="89"/>
    <s v="Texas"/>
    <n v="78745"/>
    <x v="2"/>
    <s v="TEC-MA-10000488"/>
    <x v="2"/>
    <x v="15"/>
    <s v="Bady BDG101FRU Card Printer"/>
    <x v="1565"/>
    <n v="3"/>
    <n v="0.4"/>
    <n v="-263.99669999999998"/>
    <n v="8"/>
    <n v="3"/>
    <x v="3"/>
    <s v="Aug"/>
    <s v="2017-08"/>
  </r>
  <r>
    <n v="1835"/>
    <s v="CA-2017-162691"/>
    <x v="378"/>
    <d v="2017-08-07T00:00:00"/>
    <s v="Standard Class"/>
    <s v="AS-10045"/>
    <s v="Aaron Smayling"/>
    <x v="1"/>
    <s v="United States"/>
    <x v="89"/>
    <s v="Texas"/>
    <n v="78745"/>
    <x v="2"/>
    <s v="OFF-PA-10003729"/>
    <x v="1"/>
    <x v="10"/>
    <s v="Xerox 1998"/>
    <x v="1566"/>
    <n v="7"/>
    <n v="0.2"/>
    <n v="12.700799999999999"/>
    <n v="8"/>
    <n v="3"/>
    <x v="3"/>
    <s v="Aug"/>
    <s v="2017-08"/>
  </r>
  <r>
    <n v="1836"/>
    <s v="CA-2014-141278"/>
    <x v="261"/>
    <d v="2014-06-24T00:00:00"/>
    <s v="First Class"/>
    <s v="RM-19375"/>
    <s v="Raymond Messe"/>
    <x v="0"/>
    <s v="United States"/>
    <x v="255"/>
    <s v="Connecticut"/>
    <n v="6450"/>
    <x v="3"/>
    <s v="OFF-AR-10003056"/>
    <x v="1"/>
    <x v="6"/>
    <s v="Newell 341"/>
    <x v="1567"/>
    <n v="5"/>
    <n v="0"/>
    <n v="6.2060000000000004"/>
    <n v="6"/>
    <n v="2"/>
    <x v="2"/>
    <s v="Jun"/>
    <s v="2014-06"/>
  </r>
  <r>
    <n v="1837"/>
    <s v="CA-2017-122693"/>
    <x v="600"/>
    <d v="2017-02-21T00:00:00"/>
    <s v="Second Class"/>
    <s v="NH-18610"/>
    <s v="Nicole Hansen"/>
    <x v="1"/>
    <s v="United States"/>
    <x v="185"/>
    <s v="Georgia"/>
    <n v="30076"/>
    <x v="0"/>
    <s v="OFF-AP-10002518"/>
    <x v="1"/>
    <x v="9"/>
    <s v="Kensington 7 Outlet MasterPiece Power Center"/>
    <x v="1568"/>
    <n v="7"/>
    <n v="0"/>
    <n v="361.29939999999999"/>
    <n v="2"/>
    <n v="1"/>
    <x v="3"/>
    <s v="Feb"/>
    <s v="2017-02"/>
  </r>
  <r>
    <n v="1838"/>
    <s v="CA-2014-117345"/>
    <x v="601"/>
    <d v="2014-08-05T00:00:00"/>
    <s v="Standard Class"/>
    <s v="BF-10975"/>
    <s v="Barbara Fisher"/>
    <x v="1"/>
    <s v="United States"/>
    <x v="35"/>
    <s v="North Carolina"/>
    <n v="28205"/>
    <x v="0"/>
    <s v="OFF-LA-10000240"/>
    <x v="1"/>
    <x v="2"/>
    <s v="Self-Adhesive Address Labels for Typewriters by Universal"/>
    <x v="1569"/>
    <n v="3"/>
    <n v="0.2"/>
    <n v="5.9211"/>
    <n v="8"/>
    <n v="3"/>
    <x v="2"/>
    <s v="Aug"/>
    <s v="2014-08"/>
  </r>
  <r>
    <n v="1839"/>
    <s v="CA-2014-117345"/>
    <x v="601"/>
    <d v="2014-08-05T00:00:00"/>
    <s v="Standard Class"/>
    <s v="BF-10975"/>
    <s v="Barbara Fisher"/>
    <x v="1"/>
    <s v="United States"/>
    <x v="35"/>
    <s v="North Carolina"/>
    <n v="28205"/>
    <x v="0"/>
    <s v="FUR-FU-10000629"/>
    <x v="0"/>
    <x v="5"/>
    <s v="9-3/4 Diameter Round Wall Clock"/>
    <x v="1570"/>
    <n v="4"/>
    <n v="0.2"/>
    <n v="12.135199999999999"/>
    <n v="8"/>
    <n v="3"/>
    <x v="2"/>
    <s v="Aug"/>
    <s v="2014-08"/>
  </r>
  <r>
    <n v="1840"/>
    <s v="CA-2014-117345"/>
    <x v="601"/>
    <d v="2014-08-05T00:00:00"/>
    <s v="Standard Class"/>
    <s v="BF-10975"/>
    <s v="Barbara Fisher"/>
    <x v="1"/>
    <s v="United States"/>
    <x v="35"/>
    <s v="North Carolina"/>
    <n v="28205"/>
    <x v="0"/>
    <s v="OFF-AP-10001005"/>
    <x v="1"/>
    <x v="9"/>
    <s v="Honeywell Quietcare HEPA Air Cleaner"/>
    <x v="1571"/>
    <n v="1"/>
    <n v="0.2"/>
    <n v="10.224500000000001"/>
    <n v="8"/>
    <n v="3"/>
    <x v="2"/>
    <s v="Aug"/>
    <s v="2014-08"/>
  </r>
  <r>
    <n v="1841"/>
    <s v="CA-2014-117345"/>
    <x v="601"/>
    <d v="2014-08-05T00:00:00"/>
    <s v="Standard Class"/>
    <s v="BF-10975"/>
    <s v="Barbara Fisher"/>
    <x v="1"/>
    <s v="United States"/>
    <x v="35"/>
    <s v="North Carolina"/>
    <n v="28205"/>
    <x v="0"/>
    <s v="OFF-PA-10002377"/>
    <x v="1"/>
    <x v="10"/>
    <s v="Xerox 1916"/>
    <x v="128"/>
    <n v="2"/>
    <n v="0.2"/>
    <n v="29.364000000000001"/>
    <n v="8"/>
    <n v="3"/>
    <x v="2"/>
    <s v="Aug"/>
    <s v="2014-08"/>
  </r>
  <r>
    <n v="1842"/>
    <s v="CA-2016-157763"/>
    <x v="427"/>
    <d v="2016-07-23T00:00:00"/>
    <s v="Standard Class"/>
    <s v="KH-16330"/>
    <s v="Katharine Harms"/>
    <x v="1"/>
    <s v="United States"/>
    <x v="256"/>
    <s v="Kentucky"/>
    <n v="42104"/>
    <x v="0"/>
    <s v="FUR-CH-10000988"/>
    <x v="0"/>
    <x v="1"/>
    <s v="Hon Olson Stacker Stools"/>
    <x v="1572"/>
    <n v="1"/>
    <n v="0"/>
    <n v="39.4268"/>
    <n v="7"/>
    <n v="3"/>
    <x v="0"/>
    <s v="Jul"/>
    <s v="2016-07"/>
  </r>
  <r>
    <n v="1843"/>
    <s v="CA-2015-135391"/>
    <x v="97"/>
    <d v="2015-02-11T00:00:00"/>
    <s v="Second Class"/>
    <s v="FA-14230"/>
    <s v="Frank Atkinson"/>
    <x v="1"/>
    <s v="United States"/>
    <x v="52"/>
    <s v="Texas"/>
    <n v="78207"/>
    <x v="2"/>
    <s v="OFF-LA-10001074"/>
    <x v="1"/>
    <x v="2"/>
    <s v="Round Specialty Laser Printer Labels"/>
    <x v="110"/>
    <n v="4"/>
    <n v="0.2"/>
    <n v="13.532400000000001"/>
    <n v="2"/>
    <n v="1"/>
    <x v="1"/>
    <s v="Feb"/>
    <s v="2015-02"/>
  </r>
  <r>
    <n v="1844"/>
    <s v="CA-2015-135391"/>
    <x v="97"/>
    <d v="2015-02-11T00:00:00"/>
    <s v="Second Class"/>
    <s v="FA-14230"/>
    <s v="Frank Atkinson"/>
    <x v="1"/>
    <s v="United States"/>
    <x v="52"/>
    <s v="Texas"/>
    <n v="78207"/>
    <x v="2"/>
    <s v="FUR-FU-10001986"/>
    <x v="0"/>
    <x v="5"/>
    <s v="Dana Fluorescent Magnifying Lamp, White, 36&quot;"/>
    <x v="1573"/>
    <n v="2"/>
    <n v="0.6"/>
    <n v="-30.588000000000001"/>
    <n v="2"/>
    <n v="1"/>
    <x v="1"/>
    <s v="Feb"/>
    <s v="2015-02"/>
  </r>
  <r>
    <n v="1845"/>
    <s v="US-2017-113852"/>
    <x v="570"/>
    <d v="2017-08-02T00:00:00"/>
    <s v="Standard Class"/>
    <s v="GW-14605"/>
    <s v="Giulietta Weimer"/>
    <x v="0"/>
    <s v="United States"/>
    <x v="4"/>
    <s v="Washington"/>
    <n v="98115"/>
    <x v="1"/>
    <s v="TEC-AC-10003027"/>
    <x v="2"/>
    <x v="11"/>
    <s v="Imation 8GB Mini TravelDrive USB 2.0 Flash Drive"/>
    <x v="26"/>
    <n v="3"/>
    <n v="0"/>
    <n v="11.774100000000001"/>
    <n v="7"/>
    <n v="3"/>
    <x v="3"/>
    <s v="Jul"/>
    <s v="2017-07"/>
  </r>
  <r>
    <n v="1846"/>
    <s v="US-2017-158512"/>
    <x v="602"/>
    <d v="2017-01-17T00:00:00"/>
    <s v="Second Class"/>
    <s v="DA-13450"/>
    <s v="Dianna Arnett"/>
    <x v="2"/>
    <s v="United States"/>
    <x v="176"/>
    <s v="District of Columbia"/>
    <n v="20016"/>
    <x v="3"/>
    <s v="OFF-PA-10001804"/>
    <x v="1"/>
    <x v="10"/>
    <s v="Xerox 195"/>
    <x v="1574"/>
    <n v="6"/>
    <n v="0"/>
    <n v="19.238399999999999"/>
    <n v="1"/>
    <n v="1"/>
    <x v="3"/>
    <s v="Jan"/>
    <s v="2017-01"/>
  </r>
  <r>
    <n v="1847"/>
    <s v="US-2017-158512"/>
    <x v="602"/>
    <d v="2017-01-17T00:00:00"/>
    <s v="Second Class"/>
    <s v="DA-13450"/>
    <s v="Dianna Arnett"/>
    <x v="2"/>
    <s v="United States"/>
    <x v="176"/>
    <s v="District of Columbia"/>
    <n v="20016"/>
    <x v="3"/>
    <s v="FUR-FU-10004973"/>
    <x v="0"/>
    <x v="5"/>
    <s v="Flat Face Poster Frame"/>
    <x v="1015"/>
    <n v="2"/>
    <n v="0"/>
    <n v="15.8256"/>
    <n v="1"/>
    <n v="1"/>
    <x v="3"/>
    <s v="Jan"/>
    <s v="2017-01"/>
  </r>
  <r>
    <n v="1848"/>
    <s v="CA-2017-128370"/>
    <x v="18"/>
    <d v="2017-09-10T00:00:00"/>
    <s v="Same Day"/>
    <s v="FH-14275"/>
    <s v="Frank Hawley"/>
    <x v="1"/>
    <s v="United States"/>
    <x v="1"/>
    <s v="California"/>
    <n v="90004"/>
    <x v="1"/>
    <s v="FUR-CH-10002602"/>
    <x v="0"/>
    <x v="1"/>
    <s v="DMI Arturo Collection Mission-style Design Wood Chair"/>
    <x v="1575"/>
    <n v="3"/>
    <n v="0.2"/>
    <n v="27.176400000000001"/>
    <n v="9"/>
    <n v="3"/>
    <x v="3"/>
    <s v="Sep"/>
    <s v="2017-09"/>
  </r>
  <r>
    <n v="1849"/>
    <s v="CA-2017-128370"/>
    <x v="18"/>
    <d v="2017-09-10T00:00:00"/>
    <s v="Same Day"/>
    <s v="FH-14275"/>
    <s v="Frank Hawley"/>
    <x v="1"/>
    <s v="United States"/>
    <x v="1"/>
    <s v="California"/>
    <n v="90004"/>
    <x v="1"/>
    <s v="OFF-BI-10004140"/>
    <x v="1"/>
    <x v="8"/>
    <s v="Avery Non-Stick Binders"/>
    <x v="1576"/>
    <n v="2"/>
    <n v="0.2"/>
    <n v="2.2450000000000001"/>
    <n v="9"/>
    <n v="3"/>
    <x v="3"/>
    <s v="Sep"/>
    <s v="2017-09"/>
  </r>
  <r>
    <n v="1850"/>
    <s v="CA-2015-160472"/>
    <x v="603"/>
    <d v="2015-07-25T00:00:00"/>
    <s v="Second Class"/>
    <s v="RK-19300"/>
    <s v="Ralph Kennedy"/>
    <x v="0"/>
    <s v="United States"/>
    <x v="257"/>
    <s v="Indiana"/>
    <n v="46614"/>
    <x v="2"/>
    <s v="OFF-ST-10000464"/>
    <x v="1"/>
    <x v="4"/>
    <s v="Multi-Use Personal File Cart and Caster Set, Three Stacking Bins"/>
    <x v="1577"/>
    <n v="1"/>
    <n v="0"/>
    <n v="9.7327999999999992"/>
    <n v="7"/>
    <n v="3"/>
    <x v="1"/>
    <s v="Jul"/>
    <s v="2015-07"/>
  </r>
  <r>
    <n v="1851"/>
    <s v="CA-2015-160472"/>
    <x v="603"/>
    <d v="2015-07-25T00:00:00"/>
    <s v="Second Class"/>
    <s v="RK-19300"/>
    <s v="Ralph Kennedy"/>
    <x v="0"/>
    <s v="United States"/>
    <x v="257"/>
    <s v="Indiana"/>
    <n v="46614"/>
    <x v="2"/>
    <s v="TEC-AC-10002253"/>
    <x v="2"/>
    <x v="11"/>
    <s v="Imation Bio 8GB USB Flash Drive Imation Corp"/>
    <x v="1578"/>
    <n v="5"/>
    <n v="0"/>
    <n v="124.68"/>
    <n v="7"/>
    <n v="3"/>
    <x v="1"/>
    <s v="Jul"/>
    <s v="2015-07"/>
  </r>
  <r>
    <n v="1852"/>
    <s v="CA-2015-160472"/>
    <x v="603"/>
    <d v="2015-07-25T00:00:00"/>
    <s v="Second Class"/>
    <s v="RK-19300"/>
    <s v="Ralph Kennedy"/>
    <x v="0"/>
    <s v="United States"/>
    <x v="257"/>
    <s v="Indiana"/>
    <n v="46614"/>
    <x v="2"/>
    <s v="OFF-PA-10000528"/>
    <x v="1"/>
    <x v="10"/>
    <s v="Xerox 1981"/>
    <x v="1579"/>
    <n v="5"/>
    <n v="0"/>
    <n v="11.88"/>
    <n v="7"/>
    <n v="3"/>
    <x v="1"/>
    <s v="Jul"/>
    <s v="2015-07"/>
  </r>
  <r>
    <n v="1853"/>
    <s v="CA-2015-160472"/>
    <x v="603"/>
    <d v="2015-07-25T00:00:00"/>
    <s v="Second Class"/>
    <s v="RK-19300"/>
    <s v="Ralph Kennedy"/>
    <x v="0"/>
    <s v="United States"/>
    <x v="257"/>
    <s v="Indiana"/>
    <n v="46614"/>
    <x v="2"/>
    <s v="OFF-EN-10000483"/>
    <x v="1"/>
    <x v="12"/>
    <s v="White Envelopes, White Envelopes with Clear Poly Window"/>
    <x v="1580"/>
    <n v="7"/>
    <n v="0"/>
    <n v="49.104999999999997"/>
    <n v="7"/>
    <n v="3"/>
    <x v="1"/>
    <s v="Jul"/>
    <s v="2015-07"/>
  </r>
  <r>
    <n v="1854"/>
    <s v="CA-2015-160472"/>
    <x v="603"/>
    <d v="2015-07-25T00:00:00"/>
    <s v="Second Class"/>
    <s v="RK-19300"/>
    <s v="Ralph Kennedy"/>
    <x v="0"/>
    <s v="United States"/>
    <x v="257"/>
    <s v="Indiana"/>
    <n v="46614"/>
    <x v="2"/>
    <s v="OFF-PA-10003129"/>
    <x v="1"/>
    <x v="10"/>
    <s v="Tops White Computer Printout Paper"/>
    <x v="615"/>
    <n v="2"/>
    <n v="0"/>
    <n v="45.9754"/>
    <n v="7"/>
    <n v="3"/>
    <x v="1"/>
    <s v="Jul"/>
    <s v="2015-07"/>
  </r>
  <r>
    <n v="1855"/>
    <s v="CA-2015-160472"/>
    <x v="603"/>
    <d v="2015-07-25T00:00:00"/>
    <s v="Second Class"/>
    <s v="RK-19300"/>
    <s v="Ralph Kennedy"/>
    <x v="0"/>
    <s v="United States"/>
    <x v="257"/>
    <s v="Indiana"/>
    <n v="46614"/>
    <x v="2"/>
    <s v="OFF-ST-10003442"/>
    <x v="1"/>
    <x v="4"/>
    <s v="Eldon Portable Mobile Manager"/>
    <x v="1581"/>
    <n v="5"/>
    <n v="0"/>
    <n v="38.177999999999997"/>
    <n v="7"/>
    <n v="3"/>
    <x v="1"/>
    <s v="Jul"/>
    <s v="2015-07"/>
  </r>
  <r>
    <n v="1856"/>
    <s v="CA-2014-114643"/>
    <x v="604"/>
    <d v="2014-06-17T00:00:00"/>
    <s v="Standard Class"/>
    <s v="FM-14215"/>
    <s v="Filia McAdams"/>
    <x v="1"/>
    <s v="United States"/>
    <x v="1"/>
    <s v="California"/>
    <n v="90032"/>
    <x v="1"/>
    <s v="OFF-AR-10003631"/>
    <x v="1"/>
    <x v="6"/>
    <s v="Staples in misc. colors"/>
    <x v="1582"/>
    <n v="3"/>
    <n v="0"/>
    <n v="4.7915999999999999"/>
    <n v="6"/>
    <n v="2"/>
    <x v="2"/>
    <s v="Jun"/>
    <s v="2014-06"/>
  </r>
  <r>
    <n v="1857"/>
    <s v="US-2017-158218"/>
    <x v="605"/>
    <d v="2017-05-15T00:00:00"/>
    <s v="Second Class"/>
    <s v="AC-10420"/>
    <s v="Alyssa Crouse"/>
    <x v="1"/>
    <s v="United States"/>
    <x v="12"/>
    <s v="Texas"/>
    <n v="77041"/>
    <x v="2"/>
    <s v="OFF-ST-10000563"/>
    <x v="1"/>
    <x v="4"/>
    <s v="Fellowes Bankers Box Stor/Drawer Steel Plus"/>
    <x v="1583"/>
    <n v="5"/>
    <n v="0.2"/>
    <n v="-15.99"/>
    <n v="5"/>
    <n v="2"/>
    <x v="3"/>
    <s v="May"/>
    <s v="2017-05"/>
  </r>
  <r>
    <n v="1858"/>
    <s v="US-2017-158218"/>
    <x v="605"/>
    <d v="2017-05-15T00:00:00"/>
    <s v="Second Class"/>
    <s v="AC-10420"/>
    <s v="Alyssa Crouse"/>
    <x v="1"/>
    <s v="United States"/>
    <x v="12"/>
    <s v="Texas"/>
    <n v="77041"/>
    <x v="2"/>
    <s v="OFF-BI-10002133"/>
    <x v="1"/>
    <x v="8"/>
    <s v="Wilson Jones Elliptical Ring 3 1/2&quot; Capacity Binders, 800 sheets"/>
    <x v="1353"/>
    <n v="4"/>
    <n v="0.8"/>
    <n v="-53.072000000000003"/>
    <n v="5"/>
    <n v="2"/>
    <x v="3"/>
    <s v="May"/>
    <s v="2017-05"/>
  </r>
  <r>
    <n v="1859"/>
    <s v="CA-2015-121608"/>
    <x v="37"/>
    <d v="2015-09-05T00:00:00"/>
    <s v="First Class"/>
    <s v="JB-15400"/>
    <s v="Jennifer Braxton"/>
    <x v="1"/>
    <s v="United States"/>
    <x v="39"/>
    <s v="Connecticut"/>
    <n v="6010"/>
    <x v="3"/>
    <s v="OFF-AP-10002311"/>
    <x v="1"/>
    <x v="9"/>
    <s v="Holmes Replacement Filter for HEPA Air Cleaner, Very Large Room, HEPA Filter"/>
    <x v="1584"/>
    <n v="2"/>
    <n v="0"/>
    <n v="60.552799999999998"/>
    <n v="9"/>
    <n v="3"/>
    <x v="1"/>
    <s v="Sep"/>
    <s v="2015-09"/>
  </r>
  <r>
    <n v="1860"/>
    <s v="CA-2015-121608"/>
    <x v="37"/>
    <d v="2015-09-05T00:00:00"/>
    <s v="First Class"/>
    <s v="JB-15400"/>
    <s v="Jennifer Braxton"/>
    <x v="1"/>
    <s v="United States"/>
    <x v="39"/>
    <s v="Connecticut"/>
    <n v="6010"/>
    <x v="3"/>
    <s v="TEC-PH-10004959"/>
    <x v="2"/>
    <x v="7"/>
    <s v="Classic Ivory Antique Telephone ZL1810"/>
    <x v="1585"/>
    <n v="1"/>
    <n v="0"/>
    <n v="25.122499999999999"/>
    <n v="9"/>
    <n v="3"/>
    <x v="1"/>
    <s v="Sep"/>
    <s v="2015-09"/>
  </r>
  <r>
    <n v="1861"/>
    <s v="US-2017-121251"/>
    <x v="606"/>
    <d v="2017-03-27T00:00:00"/>
    <s v="First Class"/>
    <s v="GM-14440"/>
    <s v="Gary McGarr"/>
    <x v="0"/>
    <s v="United States"/>
    <x v="20"/>
    <s v="New York"/>
    <n v="10009"/>
    <x v="3"/>
    <s v="FUR-BO-10001918"/>
    <x v="0"/>
    <x v="0"/>
    <s v="Sauder Forest Hills Library with Doors, Woodland Oak Finish"/>
    <x v="1586"/>
    <n v="2"/>
    <n v="0.2"/>
    <n v="-28.976400000000002"/>
    <n v="3"/>
    <n v="1"/>
    <x v="3"/>
    <s v="Mar"/>
    <s v="2017-03"/>
  </r>
  <r>
    <n v="1862"/>
    <s v="US-2017-121251"/>
    <x v="606"/>
    <d v="2017-03-27T00:00:00"/>
    <s v="First Class"/>
    <s v="GM-14440"/>
    <s v="Gary McGarr"/>
    <x v="0"/>
    <s v="United States"/>
    <x v="20"/>
    <s v="New York"/>
    <n v="10009"/>
    <x v="3"/>
    <s v="TEC-PH-10004896"/>
    <x v="2"/>
    <x v="7"/>
    <s v="Nokia Lumia 521 (T-Mobile)"/>
    <x v="664"/>
    <n v="4"/>
    <n v="0"/>
    <n v="33.588799999999999"/>
    <n v="3"/>
    <n v="1"/>
    <x v="3"/>
    <s v="Mar"/>
    <s v="2017-03"/>
  </r>
  <r>
    <n v="1863"/>
    <s v="CA-2014-151078"/>
    <x v="607"/>
    <d v="2014-11-12T00:00:00"/>
    <s v="Same Day"/>
    <s v="RF-19840"/>
    <s v="Roy Französisch"/>
    <x v="0"/>
    <s v="United States"/>
    <x v="52"/>
    <s v="Texas"/>
    <n v="78207"/>
    <x v="2"/>
    <s v="OFF-ST-10001328"/>
    <x v="1"/>
    <x v="4"/>
    <s v="Personal Filing Tote with Lid, Black/Gray"/>
    <x v="1587"/>
    <n v="4"/>
    <n v="0.2"/>
    <n v="4.9631999999999996"/>
    <n v="11"/>
    <n v="4"/>
    <x v="2"/>
    <s v="Nov"/>
    <s v="2014-11"/>
  </r>
  <r>
    <n v="1864"/>
    <s v="US-2016-100839"/>
    <x v="63"/>
    <d v="2016-10-17T00:00:00"/>
    <s v="Standard Class"/>
    <s v="NC-18625"/>
    <s v="Noah Childs"/>
    <x v="1"/>
    <s v="United States"/>
    <x v="34"/>
    <s v="Colorado"/>
    <n v="80013"/>
    <x v="1"/>
    <s v="FUR-TA-10004575"/>
    <x v="0"/>
    <x v="3"/>
    <s v="Hon 5100 Series Wood Tables"/>
    <x v="1588"/>
    <n v="5"/>
    <n v="0.5"/>
    <n v="-465.56799999999998"/>
    <n v="10"/>
    <n v="4"/>
    <x v="0"/>
    <s v="Oct"/>
    <s v="2016-10"/>
  </r>
  <r>
    <n v="1865"/>
    <s v="US-2016-100839"/>
    <x v="63"/>
    <d v="2016-10-17T00:00:00"/>
    <s v="Standard Class"/>
    <s v="NC-18625"/>
    <s v="Noah Childs"/>
    <x v="1"/>
    <s v="United States"/>
    <x v="34"/>
    <s v="Colorado"/>
    <n v="80013"/>
    <x v="1"/>
    <s v="FUR-FU-10001617"/>
    <x v="0"/>
    <x v="5"/>
    <s v="Executive Impressions 8-1/2&quot; Career Panel/Partition Cubicle Clock"/>
    <x v="1589"/>
    <n v="3"/>
    <n v="0.2"/>
    <n v="4.3680000000000003"/>
    <n v="10"/>
    <n v="4"/>
    <x v="0"/>
    <s v="Oct"/>
    <s v="2016-10"/>
  </r>
  <r>
    <n v="1866"/>
    <s v="US-2017-116659"/>
    <x v="105"/>
    <d v="2017-11-12T00:00:00"/>
    <s v="Same Day"/>
    <s v="NG-18355"/>
    <s v="Nat Gilpin"/>
    <x v="1"/>
    <s v="United States"/>
    <x v="46"/>
    <s v="Ohio"/>
    <n v="43055"/>
    <x v="3"/>
    <s v="TEC-PH-10002824"/>
    <x v="2"/>
    <x v="7"/>
    <s v="Jabra SPEAK 410 Multidevice Speakerphone"/>
    <x v="1590"/>
    <n v="3"/>
    <n v="0.4"/>
    <n v="-92.695499999999996"/>
    <n v="11"/>
    <n v="4"/>
    <x v="3"/>
    <s v="Nov"/>
    <s v="2017-11"/>
  </r>
  <r>
    <n v="1867"/>
    <s v="CA-2017-118857"/>
    <x v="4"/>
    <d v="2017-04-18T00:00:00"/>
    <s v="First Class"/>
    <s v="AH-10075"/>
    <s v="Adam Hart"/>
    <x v="1"/>
    <s v="United States"/>
    <x v="0"/>
    <s v="Nevada"/>
    <n v="89015"/>
    <x v="1"/>
    <s v="FUR-FU-10004460"/>
    <x v="0"/>
    <x v="5"/>
    <s v="Howard Miller 12&quot; Round Wall Clock"/>
    <x v="1591"/>
    <n v="5"/>
    <n v="0"/>
    <n v="70.721999999999994"/>
    <n v="4"/>
    <n v="2"/>
    <x v="3"/>
    <s v="Apr"/>
    <s v="2017-04"/>
  </r>
  <r>
    <n v="1868"/>
    <s v="CA-2015-127110"/>
    <x v="608"/>
    <d v="2015-07-01T00:00:00"/>
    <s v="Standard Class"/>
    <s v="CH-12070"/>
    <s v="Cathy Hwang"/>
    <x v="2"/>
    <s v="United States"/>
    <x v="10"/>
    <s v="Pennsylvania"/>
    <n v="19143"/>
    <x v="3"/>
    <s v="OFF-PA-10003309"/>
    <x v="1"/>
    <x v="10"/>
    <s v="Xerox 211"/>
    <x v="276"/>
    <n v="6"/>
    <n v="0.2"/>
    <n v="10.8864"/>
    <n v="6"/>
    <n v="2"/>
    <x v="1"/>
    <s v="Jun"/>
    <s v="2015-06"/>
  </r>
  <r>
    <n v="1869"/>
    <s v="CA-2015-127110"/>
    <x v="608"/>
    <d v="2015-07-01T00:00:00"/>
    <s v="Standard Class"/>
    <s v="CH-12070"/>
    <s v="Cathy Hwang"/>
    <x v="2"/>
    <s v="United States"/>
    <x v="10"/>
    <s v="Pennsylvania"/>
    <n v="19143"/>
    <x v="3"/>
    <s v="OFF-ST-10002554"/>
    <x v="1"/>
    <x v="4"/>
    <s v="Tennsco Industrial Shelving"/>
    <x v="1592"/>
    <n v="2"/>
    <n v="0.2"/>
    <n v="-17.607600000000001"/>
    <n v="6"/>
    <n v="2"/>
    <x v="1"/>
    <s v="Jun"/>
    <s v="2015-06"/>
  </r>
  <r>
    <n v="1870"/>
    <s v="CA-2016-148201"/>
    <x v="370"/>
    <d v="2016-08-29T00:00:00"/>
    <s v="Second Class"/>
    <s v="CC-12145"/>
    <s v="Charles Crestani"/>
    <x v="0"/>
    <s v="United States"/>
    <x v="4"/>
    <s v="Washington"/>
    <n v="98103"/>
    <x v="1"/>
    <s v="OFF-PA-10000019"/>
    <x v="1"/>
    <x v="10"/>
    <s v="Xerox 1931"/>
    <x v="90"/>
    <n v="1"/>
    <n v="0"/>
    <n v="3.1103999999999998"/>
    <n v="8"/>
    <n v="3"/>
    <x v="0"/>
    <s v="Aug"/>
    <s v="2016-08"/>
  </r>
  <r>
    <n v="1871"/>
    <s v="CA-2014-116932"/>
    <x v="609"/>
    <d v="2014-07-25T00:00:00"/>
    <s v="Standard Class"/>
    <s v="ME-18010"/>
    <s v="Michelle Ellison"/>
    <x v="1"/>
    <s v="United States"/>
    <x v="8"/>
    <s v="California"/>
    <n v="94122"/>
    <x v="1"/>
    <s v="OFF-AR-10002067"/>
    <x v="1"/>
    <x v="6"/>
    <s v="Newell 334"/>
    <x v="1593"/>
    <n v="5"/>
    <n v="0"/>
    <n v="25.792000000000002"/>
    <n v="7"/>
    <n v="3"/>
    <x v="2"/>
    <s v="Jul"/>
    <s v="2014-07"/>
  </r>
  <r>
    <n v="1872"/>
    <s v="CA-2014-116932"/>
    <x v="609"/>
    <d v="2014-07-25T00:00:00"/>
    <s v="Standard Class"/>
    <s v="ME-18010"/>
    <s v="Michelle Ellison"/>
    <x v="1"/>
    <s v="United States"/>
    <x v="8"/>
    <s v="California"/>
    <n v="94122"/>
    <x v="1"/>
    <s v="FUR-CH-10001215"/>
    <x v="0"/>
    <x v="1"/>
    <s v="Global Troy Executive Leather Low-Back Tilter"/>
    <x v="476"/>
    <n v="2"/>
    <n v="0.2"/>
    <n v="50.097999999999999"/>
    <n v="7"/>
    <n v="3"/>
    <x v="2"/>
    <s v="Jul"/>
    <s v="2014-07"/>
  </r>
  <r>
    <n v="1873"/>
    <s v="CA-2014-116932"/>
    <x v="609"/>
    <d v="2014-07-25T00:00:00"/>
    <s v="Standard Class"/>
    <s v="ME-18010"/>
    <s v="Michelle Ellison"/>
    <x v="1"/>
    <s v="United States"/>
    <x v="8"/>
    <s v="California"/>
    <n v="94122"/>
    <x v="1"/>
    <s v="FUR-TA-10004175"/>
    <x v="0"/>
    <x v="3"/>
    <s v="Hon 30&quot; x 60&quot; Table with Locking Drawer"/>
    <x v="1594"/>
    <n v="1"/>
    <n v="0.2"/>
    <n v="27.284800000000001"/>
    <n v="7"/>
    <n v="3"/>
    <x v="2"/>
    <s v="Jul"/>
    <s v="2014-07"/>
  </r>
  <r>
    <n v="1874"/>
    <s v="CA-2017-142888"/>
    <x v="610"/>
    <d v="2017-11-25T00:00:00"/>
    <s v="Standard Class"/>
    <s v="BP-11230"/>
    <s v="Benjamin Patterson"/>
    <x v="0"/>
    <s v="United States"/>
    <x v="258"/>
    <s v="Washington"/>
    <n v="99207"/>
    <x v="1"/>
    <s v="FUR-TA-10004767"/>
    <x v="0"/>
    <x v="3"/>
    <s v="Safco Drafting Table"/>
    <x v="554"/>
    <n v="1"/>
    <n v="0"/>
    <n v="20.584199999999999"/>
    <n v="11"/>
    <n v="4"/>
    <x v="3"/>
    <s v="Nov"/>
    <s v="2017-11"/>
  </r>
  <r>
    <n v="1875"/>
    <s v="CA-2014-147914"/>
    <x v="611"/>
    <d v="2014-06-09T00:00:00"/>
    <s v="Standard Class"/>
    <s v="MP-17470"/>
    <s v="Mark Packer"/>
    <x v="2"/>
    <s v="United States"/>
    <x v="38"/>
    <s v="Ohio"/>
    <n v="43229"/>
    <x v="3"/>
    <s v="OFF-PA-10001685"/>
    <x v="1"/>
    <x v="10"/>
    <s v="Easy-staple paper"/>
    <x v="1595"/>
    <n v="2"/>
    <n v="0.2"/>
    <n v="5.8811999999999998"/>
    <n v="6"/>
    <n v="2"/>
    <x v="2"/>
    <s v="Jun"/>
    <s v="2014-06"/>
  </r>
  <r>
    <n v="1876"/>
    <s v="US-2016-112977"/>
    <x v="612"/>
    <d v="2016-03-16T00:00:00"/>
    <s v="Standard Class"/>
    <s v="CJ-12010"/>
    <s v="Caroline Jumper"/>
    <x v="0"/>
    <s v="United States"/>
    <x v="85"/>
    <s v="New York"/>
    <n v="11561"/>
    <x v="3"/>
    <s v="FUR-BO-10003272"/>
    <x v="0"/>
    <x v="0"/>
    <s v="O'Sullivan Living Dimensions 5-Shelf Bookcases"/>
    <x v="1596"/>
    <n v="1"/>
    <n v="0.2"/>
    <n v="-22.097999999999999"/>
    <n v="3"/>
    <n v="1"/>
    <x v="0"/>
    <s v="Mar"/>
    <s v="2016-03"/>
  </r>
  <r>
    <n v="1877"/>
    <s v="CA-2017-112039"/>
    <x v="613"/>
    <d v="2017-03-29T00:00:00"/>
    <s v="Standard Class"/>
    <s v="JC-15775"/>
    <s v="John Castell"/>
    <x v="0"/>
    <s v="United States"/>
    <x v="52"/>
    <s v="Texas"/>
    <n v="78207"/>
    <x v="2"/>
    <s v="TEC-PH-10000984"/>
    <x v="2"/>
    <x v="7"/>
    <s v="Panasonic KX-TG9471B"/>
    <x v="549"/>
    <n v="3"/>
    <n v="0.2"/>
    <n v="47.037599999999998"/>
    <n v="3"/>
    <n v="1"/>
    <x v="3"/>
    <s v="Mar"/>
    <s v="2017-03"/>
  </r>
  <r>
    <n v="1878"/>
    <s v="CA-2017-118885"/>
    <x v="614"/>
    <d v="2018-01-02T00:00:00"/>
    <s v="Standard Class"/>
    <s v="JG-15160"/>
    <s v="James Galang"/>
    <x v="0"/>
    <s v="United States"/>
    <x v="1"/>
    <s v="California"/>
    <n v="90049"/>
    <x v="1"/>
    <s v="FUR-CH-10002880"/>
    <x v="0"/>
    <x v="1"/>
    <s v="Global High-Back Leather Tilter, Burgundy"/>
    <x v="1597"/>
    <n v="4"/>
    <n v="0.2"/>
    <n v="-44.276400000000002"/>
    <n v="12"/>
    <n v="4"/>
    <x v="3"/>
    <s v="Dec"/>
    <s v="2017-12"/>
  </r>
  <r>
    <n v="1879"/>
    <s v="CA-2017-118885"/>
    <x v="614"/>
    <d v="2018-01-02T00:00:00"/>
    <s v="Standard Class"/>
    <s v="JG-15160"/>
    <s v="James Galang"/>
    <x v="0"/>
    <s v="United States"/>
    <x v="1"/>
    <s v="California"/>
    <n v="90049"/>
    <x v="1"/>
    <s v="TEC-PH-10002563"/>
    <x v="2"/>
    <x v="7"/>
    <s v="Adtran 1202752G1"/>
    <x v="214"/>
    <n v="3"/>
    <n v="0.2"/>
    <n v="22.6782"/>
    <n v="12"/>
    <n v="4"/>
    <x v="3"/>
    <s v="Dec"/>
    <s v="2017-12"/>
  </r>
  <r>
    <n v="1880"/>
    <s v="US-2017-166611"/>
    <x v="615"/>
    <d v="2017-04-02T00:00:00"/>
    <s v="Standard Class"/>
    <s v="CK-12760"/>
    <s v="Cyma Kinney"/>
    <x v="1"/>
    <s v="United States"/>
    <x v="108"/>
    <s v="Florida"/>
    <n v="32216"/>
    <x v="0"/>
    <s v="OFF-BI-10001191"/>
    <x v="1"/>
    <x v="8"/>
    <s v="Canvas Sectional Post Binders"/>
    <x v="1598"/>
    <n v="9"/>
    <n v="0.7"/>
    <n v="-48.119399999999999"/>
    <n v="3"/>
    <n v="1"/>
    <x v="3"/>
    <s v="Mar"/>
    <s v="2017-03"/>
  </r>
  <r>
    <n v="1881"/>
    <s v="CA-2015-109512"/>
    <x v="616"/>
    <d v="2015-03-05T00:00:00"/>
    <s v="Same Day"/>
    <s v="LF-17185"/>
    <s v="Luke Foster"/>
    <x v="0"/>
    <s v="United States"/>
    <x v="20"/>
    <s v="New York"/>
    <n v="10011"/>
    <x v="3"/>
    <s v="OFF-EN-10002621"/>
    <x v="1"/>
    <x v="12"/>
    <s v="Staple envelope"/>
    <x v="1599"/>
    <n v="3"/>
    <n v="0"/>
    <n v="14.67"/>
    <n v="3"/>
    <n v="1"/>
    <x v="1"/>
    <s v="Mar"/>
    <s v="2015-03"/>
  </r>
  <r>
    <n v="1882"/>
    <s v="CA-2015-109512"/>
    <x v="616"/>
    <d v="2015-03-05T00:00:00"/>
    <s v="Same Day"/>
    <s v="LF-17185"/>
    <s v="Luke Foster"/>
    <x v="0"/>
    <s v="United States"/>
    <x v="20"/>
    <s v="New York"/>
    <n v="10011"/>
    <x v="3"/>
    <s v="FUR-CH-10001146"/>
    <x v="0"/>
    <x v="1"/>
    <s v="Global Value Mid-Back Manager's Chair, Gray"/>
    <x v="1600"/>
    <n v="7"/>
    <n v="0.1"/>
    <n v="63.9345"/>
    <n v="3"/>
    <n v="1"/>
    <x v="1"/>
    <s v="Mar"/>
    <s v="2015-03"/>
  </r>
  <r>
    <n v="1883"/>
    <s v="CA-2015-109512"/>
    <x v="616"/>
    <d v="2015-03-05T00:00:00"/>
    <s v="Same Day"/>
    <s v="LF-17185"/>
    <s v="Luke Foster"/>
    <x v="0"/>
    <s v="United States"/>
    <x v="20"/>
    <s v="New York"/>
    <n v="10011"/>
    <x v="3"/>
    <s v="OFF-ST-10000689"/>
    <x v="1"/>
    <x v="4"/>
    <s v="Fellowes Strictly Business Drawer File, Letter/Legal Size"/>
    <x v="1601"/>
    <n v="4"/>
    <n v="0"/>
    <n v="67.608000000000004"/>
    <n v="3"/>
    <n v="1"/>
    <x v="1"/>
    <s v="Mar"/>
    <s v="2015-03"/>
  </r>
  <r>
    <n v="1884"/>
    <s v="CA-2016-118570"/>
    <x v="373"/>
    <d v="2016-11-17T00:00:00"/>
    <s v="Standard Class"/>
    <s v="CC-12430"/>
    <s v="Chuck Clark"/>
    <x v="2"/>
    <s v="United States"/>
    <x v="10"/>
    <s v="Pennsylvania"/>
    <n v="19143"/>
    <x v="3"/>
    <s v="OFF-PA-10001289"/>
    <x v="1"/>
    <x v="10"/>
    <s v="White Computer Printout Paper by Universal"/>
    <x v="1602"/>
    <n v="7"/>
    <n v="0.2"/>
    <n v="78.6828"/>
    <n v="11"/>
    <n v="4"/>
    <x v="0"/>
    <s v="Nov"/>
    <s v="2016-11"/>
  </r>
  <r>
    <n v="1885"/>
    <s v="CA-2017-154718"/>
    <x v="617"/>
    <d v="2017-01-23T00:00:00"/>
    <s v="Second Class"/>
    <s v="DL-12865"/>
    <s v="Dan Lawera"/>
    <x v="0"/>
    <s v="United States"/>
    <x v="259"/>
    <s v="Texas"/>
    <n v="76248"/>
    <x v="2"/>
    <s v="OFF-LA-10003714"/>
    <x v="1"/>
    <x v="2"/>
    <s v="Avery 510"/>
    <x v="1603"/>
    <n v="2"/>
    <n v="0.2"/>
    <n v="2.1"/>
    <n v="1"/>
    <n v="1"/>
    <x v="3"/>
    <s v="Jan"/>
    <s v="2017-01"/>
  </r>
  <r>
    <n v="1886"/>
    <s v="CA-2016-147578"/>
    <x v="183"/>
    <d v="2016-04-26T00:00:00"/>
    <s v="Second Class"/>
    <s v="PG-18895"/>
    <s v="Paul Gonzalez"/>
    <x v="0"/>
    <s v="United States"/>
    <x v="8"/>
    <s v="California"/>
    <n v="94122"/>
    <x v="1"/>
    <s v="FUR-FU-10001889"/>
    <x v="0"/>
    <x v="5"/>
    <s v="Ultra Door Pull Handle"/>
    <x v="610"/>
    <n v="3"/>
    <n v="0"/>
    <n v="10.4148"/>
    <n v="4"/>
    <n v="2"/>
    <x v="0"/>
    <s v="Apr"/>
    <s v="2016-04"/>
  </r>
  <r>
    <n v="1887"/>
    <s v="CA-2014-140165"/>
    <x v="8"/>
    <d v="2014-05-15T00:00:00"/>
    <s v="First Class"/>
    <s v="EH-14005"/>
    <s v="Erica Hernandez"/>
    <x v="2"/>
    <s v="United States"/>
    <x v="146"/>
    <s v="Florida"/>
    <n v="33012"/>
    <x v="0"/>
    <s v="OFF-FA-10002815"/>
    <x v="1"/>
    <x v="13"/>
    <s v="Staples"/>
    <x v="1604"/>
    <n v="2"/>
    <n v="0.2"/>
    <n v="2.3976000000000002"/>
    <n v="5"/>
    <n v="2"/>
    <x v="2"/>
    <s v="May"/>
    <s v="2014-05"/>
  </r>
  <r>
    <n v="1888"/>
    <s v="CA-2014-140165"/>
    <x v="8"/>
    <d v="2014-05-15T00:00:00"/>
    <s v="First Class"/>
    <s v="EH-14005"/>
    <s v="Erica Hernandez"/>
    <x v="2"/>
    <s v="United States"/>
    <x v="146"/>
    <s v="Florida"/>
    <n v="33012"/>
    <x v="0"/>
    <s v="OFF-BI-10004519"/>
    <x v="1"/>
    <x v="8"/>
    <s v="GBC DocuBind P100 Manual Binding Machine"/>
    <x v="1104"/>
    <n v="8"/>
    <n v="0.7"/>
    <n v="-331.96"/>
    <n v="5"/>
    <n v="2"/>
    <x v="2"/>
    <s v="May"/>
    <s v="2014-05"/>
  </r>
  <r>
    <n v="1889"/>
    <s v="CA-2014-142587"/>
    <x v="618"/>
    <d v="2014-10-22T00:00:00"/>
    <s v="First Class"/>
    <s v="TB-21520"/>
    <s v="Tracy Blumstein"/>
    <x v="0"/>
    <s v="United States"/>
    <x v="54"/>
    <s v="Ohio"/>
    <n v="45014"/>
    <x v="3"/>
    <s v="OFF-AP-10004708"/>
    <x v="1"/>
    <x v="9"/>
    <s v="Fellowes Superior 10 Outlet Split Surge Protector"/>
    <x v="1605"/>
    <n v="4"/>
    <n v="0.2"/>
    <n v="13.701599999999999"/>
    <n v="10"/>
    <n v="4"/>
    <x v="2"/>
    <s v="Oct"/>
    <s v="2014-10"/>
  </r>
  <r>
    <n v="1890"/>
    <s v="CA-2014-142587"/>
    <x v="618"/>
    <d v="2014-10-22T00:00:00"/>
    <s v="First Class"/>
    <s v="TB-21520"/>
    <s v="Tracy Blumstein"/>
    <x v="0"/>
    <s v="United States"/>
    <x v="54"/>
    <s v="Ohio"/>
    <n v="45014"/>
    <x v="3"/>
    <s v="FUR-TA-10000617"/>
    <x v="0"/>
    <x v="3"/>
    <s v="Hon Practical Foundations 30 x 60 Training Table, Light Gray/Charcoal"/>
    <x v="1606"/>
    <n v="3"/>
    <n v="0.4"/>
    <n v="-122.877"/>
    <n v="10"/>
    <n v="4"/>
    <x v="2"/>
    <s v="Oct"/>
    <s v="2014-10"/>
  </r>
  <r>
    <n v="1891"/>
    <s v="CA-2014-157623"/>
    <x v="619"/>
    <d v="2014-03-18T00:00:00"/>
    <s v="Standard Class"/>
    <s v="DK-13225"/>
    <s v="Dean Katz"/>
    <x v="1"/>
    <s v="United States"/>
    <x v="101"/>
    <s v="California"/>
    <n v="92646"/>
    <x v="1"/>
    <s v="OFF-PA-10001204"/>
    <x v="1"/>
    <x v="10"/>
    <s v="Xerox 1972"/>
    <x v="232"/>
    <n v="2"/>
    <n v="0"/>
    <n v="4.7519999999999998"/>
    <n v="3"/>
    <n v="1"/>
    <x v="2"/>
    <s v="Mar"/>
    <s v="2014-03"/>
  </r>
  <r>
    <n v="1892"/>
    <s v="CA-2014-157623"/>
    <x v="619"/>
    <d v="2014-03-18T00:00:00"/>
    <s v="Standard Class"/>
    <s v="DK-13225"/>
    <s v="Dean Katz"/>
    <x v="1"/>
    <s v="United States"/>
    <x v="101"/>
    <s v="California"/>
    <n v="92646"/>
    <x v="1"/>
    <s v="OFF-AR-10003723"/>
    <x v="1"/>
    <x v="6"/>
    <s v="Avery Hi-Liter Fluorescent Desk Style Markers"/>
    <x v="1607"/>
    <n v="1"/>
    <n v="0"/>
    <n v="1.2505999999999999"/>
    <n v="3"/>
    <n v="1"/>
    <x v="2"/>
    <s v="Mar"/>
    <s v="2014-03"/>
  </r>
  <r>
    <n v="1893"/>
    <s v="CA-2017-145310"/>
    <x v="66"/>
    <d v="2017-12-24T00:00:00"/>
    <s v="Second Class"/>
    <s v="JP-15520"/>
    <s v="Jeremy Pistek"/>
    <x v="0"/>
    <s v="United States"/>
    <x v="260"/>
    <s v="Florida"/>
    <n v="32127"/>
    <x v="0"/>
    <s v="OFF-EN-10002621"/>
    <x v="1"/>
    <x v="12"/>
    <s v="Staple envelope"/>
    <x v="1608"/>
    <n v="1"/>
    <n v="0.2"/>
    <n v="2.9340000000000002"/>
    <n v="12"/>
    <n v="4"/>
    <x v="3"/>
    <s v="Dec"/>
    <s v="2017-12"/>
  </r>
  <r>
    <n v="1894"/>
    <s v="CA-2016-100083"/>
    <x v="390"/>
    <d v="2016-11-29T00:00:00"/>
    <s v="Standard Class"/>
    <s v="CD-11980"/>
    <s v="Carol Darley"/>
    <x v="0"/>
    <s v="United States"/>
    <x v="261"/>
    <s v="Oregon"/>
    <n v="97504"/>
    <x v="1"/>
    <s v="OFF-PA-10000241"/>
    <x v="1"/>
    <x v="10"/>
    <s v="IBM Multi-Purpose Copy Paper, 8 1/2 x 11&quot;, Case"/>
    <x v="1609"/>
    <n v="1"/>
    <n v="0.2"/>
    <n v="7.7450000000000001"/>
    <n v="11"/>
    <n v="4"/>
    <x v="0"/>
    <s v="Nov"/>
    <s v="2016-11"/>
  </r>
  <r>
    <n v="1895"/>
    <s v="US-2017-108063"/>
    <x v="574"/>
    <d v="2017-12-05T00:00:00"/>
    <s v="First Class"/>
    <s v="AS-10090"/>
    <s v="Adam Shillingsburg"/>
    <x v="0"/>
    <s v="United States"/>
    <x v="262"/>
    <s v="Virginia"/>
    <n v="22901"/>
    <x v="0"/>
    <s v="OFF-AR-10001446"/>
    <x v="1"/>
    <x v="6"/>
    <s v="Newell 309"/>
    <x v="1610"/>
    <n v="3"/>
    <n v="0"/>
    <n v="10.395"/>
    <n v="12"/>
    <n v="4"/>
    <x v="3"/>
    <s v="Dec"/>
    <s v="2017-12"/>
  </r>
  <r>
    <n v="1896"/>
    <s v="CA-2015-109197"/>
    <x v="620"/>
    <d v="2016-01-04T00:00:00"/>
    <s v="Standard Class"/>
    <s v="JO-15280"/>
    <s v="Jas O'Carroll"/>
    <x v="0"/>
    <s v="United States"/>
    <x v="263"/>
    <s v="Montana"/>
    <n v="59801"/>
    <x v="1"/>
    <s v="OFF-BI-10004632"/>
    <x v="1"/>
    <x v="8"/>
    <s v="Ibico Hi-Tech Manual Binding System"/>
    <x v="1611"/>
    <n v="2"/>
    <n v="0.2"/>
    <n v="152.495"/>
    <n v="12"/>
    <n v="4"/>
    <x v="1"/>
    <s v="Dec"/>
    <s v="2015-12"/>
  </r>
  <r>
    <n v="1897"/>
    <s v="CA-2017-141789"/>
    <x v="621"/>
    <d v="2017-10-06T00:00:00"/>
    <s v="First Class"/>
    <s v="AC-10450"/>
    <s v="Amy Cox"/>
    <x v="0"/>
    <s v="United States"/>
    <x v="31"/>
    <s v="Minnesota"/>
    <n v="55407"/>
    <x v="2"/>
    <s v="OFF-BI-10001359"/>
    <x v="1"/>
    <x v="8"/>
    <s v="GBC DocuBind TL300 Electric Binding System"/>
    <x v="1612"/>
    <n v="2"/>
    <n v="0"/>
    <n v="843.17060000000004"/>
    <n v="10"/>
    <n v="4"/>
    <x v="3"/>
    <s v="Oct"/>
    <s v="2017-10"/>
  </r>
  <r>
    <n v="1898"/>
    <s v="CA-2014-169775"/>
    <x v="550"/>
    <d v="2014-09-02T00:00:00"/>
    <s v="Second Class"/>
    <s v="RA-19945"/>
    <s v="Ryan Akin"/>
    <x v="0"/>
    <s v="United States"/>
    <x v="100"/>
    <s v="Florida"/>
    <n v="33178"/>
    <x v="0"/>
    <s v="OFF-EN-10001749"/>
    <x v="1"/>
    <x v="12"/>
    <s v="Jiffy Padded Mailers with Self-Seal Closure"/>
    <x v="1613"/>
    <n v="2"/>
    <n v="0.2"/>
    <n v="10.805400000000001"/>
    <n v="8"/>
    <n v="3"/>
    <x v="2"/>
    <s v="Aug"/>
    <s v="2014-08"/>
  </r>
  <r>
    <n v="1899"/>
    <s v="CA-2014-169775"/>
    <x v="550"/>
    <d v="2014-09-02T00:00:00"/>
    <s v="Second Class"/>
    <s v="RA-19945"/>
    <s v="Ryan Akin"/>
    <x v="0"/>
    <s v="United States"/>
    <x v="100"/>
    <s v="Florida"/>
    <n v="33178"/>
    <x v="0"/>
    <s v="OFF-BI-10004390"/>
    <x v="1"/>
    <x v="8"/>
    <s v="GBC DocuBind 200 Manual Binding Machine"/>
    <x v="1614"/>
    <n v="4"/>
    <n v="0.7"/>
    <n v="-336.78399999999999"/>
    <n v="8"/>
    <n v="3"/>
    <x v="2"/>
    <s v="Aug"/>
    <s v="2014-08"/>
  </r>
  <r>
    <n v="1900"/>
    <s v="CA-2014-169775"/>
    <x v="550"/>
    <d v="2014-09-02T00:00:00"/>
    <s v="Second Class"/>
    <s v="RA-19945"/>
    <s v="Ryan Akin"/>
    <x v="0"/>
    <s v="United States"/>
    <x v="100"/>
    <s v="Florida"/>
    <n v="33178"/>
    <x v="0"/>
    <s v="FUR-TA-10001857"/>
    <x v="0"/>
    <x v="3"/>
    <s v="Balt Solid Wood Rectangular Table"/>
    <x v="1615"/>
    <n v="3"/>
    <n v="0.45"/>
    <n v="-110.7645"/>
    <n v="8"/>
    <n v="3"/>
    <x v="2"/>
    <s v="Aug"/>
    <s v="2014-08"/>
  </r>
  <r>
    <n v="1901"/>
    <s v="CA-2016-140543"/>
    <x v="622"/>
    <d v="2016-07-03T00:00:00"/>
    <s v="Second Class"/>
    <s v="Co-12640"/>
    <s v="Corey-Lock"/>
    <x v="0"/>
    <s v="United States"/>
    <x v="159"/>
    <s v="South Carolina"/>
    <n v="29501"/>
    <x v="0"/>
    <s v="OFF-ST-10000563"/>
    <x v="1"/>
    <x v="4"/>
    <s v="Fellowes Bankers Box Stor/Drawer Steel Plus"/>
    <x v="1616"/>
    <n v="6"/>
    <n v="0"/>
    <n v="19.187999999999999"/>
    <n v="6"/>
    <n v="2"/>
    <x v="0"/>
    <s v="Jun"/>
    <s v="2016-06"/>
  </r>
  <r>
    <n v="1902"/>
    <s v="CA-2016-151141"/>
    <x v="623"/>
    <d v="2016-08-23T00:00:00"/>
    <s v="First Class"/>
    <s v="DW-13480"/>
    <s v="Dianna Wilson"/>
    <x v="2"/>
    <s v="United States"/>
    <x v="66"/>
    <s v="Michigan"/>
    <n v="48205"/>
    <x v="2"/>
    <s v="TEC-PH-10004924"/>
    <x v="2"/>
    <x v="7"/>
    <s v="SKILCRAFT Telephone Shoulder Rest, 2&quot; x 6.5&quot; x 2.5&quot;, Black"/>
    <x v="1617"/>
    <n v="2"/>
    <n v="0"/>
    <n v="3.9906000000000001"/>
    <n v="8"/>
    <n v="3"/>
    <x v="0"/>
    <s v="Aug"/>
    <s v="2016-08"/>
  </r>
  <r>
    <n v="1903"/>
    <s v="CA-2017-167094"/>
    <x v="208"/>
    <d v="2017-10-22T00:00:00"/>
    <s v="First Class"/>
    <s v="DK-12835"/>
    <s v="Damala Kotsonis"/>
    <x v="1"/>
    <s v="United States"/>
    <x v="24"/>
    <s v="Oregon"/>
    <n v="97477"/>
    <x v="1"/>
    <s v="OFF-PA-10003953"/>
    <x v="1"/>
    <x v="10"/>
    <s v="Xerox 218"/>
    <x v="1170"/>
    <n v="1"/>
    <n v="0.2"/>
    <n v="1.8144"/>
    <n v="10"/>
    <n v="4"/>
    <x v="3"/>
    <s v="Oct"/>
    <s v="2017-10"/>
  </r>
  <r>
    <n v="1904"/>
    <s v="CA-2017-167094"/>
    <x v="208"/>
    <d v="2017-10-22T00:00:00"/>
    <s v="First Class"/>
    <s v="DK-12835"/>
    <s v="Damala Kotsonis"/>
    <x v="1"/>
    <s v="United States"/>
    <x v="24"/>
    <s v="Oregon"/>
    <n v="97477"/>
    <x v="1"/>
    <s v="FUR-CH-10000155"/>
    <x v="0"/>
    <x v="1"/>
    <s v="Global Comet Stacking Armless Chair"/>
    <x v="1618"/>
    <n v="2"/>
    <n v="0.2"/>
    <n v="47.847999999999999"/>
    <n v="10"/>
    <n v="4"/>
    <x v="3"/>
    <s v="Oct"/>
    <s v="2017-10"/>
  </r>
  <r>
    <n v="1905"/>
    <s v="CA-2017-167094"/>
    <x v="208"/>
    <d v="2017-10-22T00:00:00"/>
    <s v="First Class"/>
    <s v="DK-12835"/>
    <s v="Damala Kotsonis"/>
    <x v="1"/>
    <s v="United States"/>
    <x v="24"/>
    <s v="Oregon"/>
    <n v="97477"/>
    <x v="1"/>
    <s v="TEC-AC-10003116"/>
    <x v="2"/>
    <x v="11"/>
    <s v="Memorex Froggy Flash Drive 8 GB"/>
    <x v="158"/>
    <n v="2"/>
    <n v="0.2"/>
    <n v="6.7450000000000001"/>
    <n v="10"/>
    <n v="4"/>
    <x v="3"/>
    <s v="Oct"/>
    <s v="2017-10"/>
  </r>
  <r>
    <n v="1906"/>
    <s v="CA-2017-154410"/>
    <x v="208"/>
    <d v="2017-10-24T00:00:00"/>
    <s v="First Class"/>
    <s v="MD-17860"/>
    <s v="Michael Dominguez"/>
    <x v="1"/>
    <s v="United States"/>
    <x v="245"/>
    <s v="Indiana"/>
    <n v="46203"/>
    <x v="2"/>
    <s v="OFF-ST-10002743"/>
    <x v="1"/>
    <x v="4"/>
    <s v="SAFCO Boltless Steel Shelving"/>
    <x v="1619"/>
    <n v="8"/>
    <n v="0"/>
    <n v="9.0912000000000006"/>
    <n v="10"/>
    <n v="4"/>
    <x v="3"/>
    <s v="Oct"/>
    <s v="2017-10"/>
  </r>
  <r>
    <n v="1907"/>
    <s v="US-2016-150567"/>
    <x v="624"/>
    <d v="2016-05-21T00:00:00"/>
    <s v="Standard Class"/>
    <s v="RP-19855"/>
    <s v="Roy Phan"/>
    <x v="1"/>
    <s v="United States"/>
    <x v="264"/>
    <s v="Florida"/>
    <n v="32712"/>
    <x v="0"/>
    <s v="OFF-BI-10001757"/>
    <x v="1"/>
    <x v="8"/>
    <s v="Pressboard Hanging Data Binders for Unburst Sheets"/>
    <x v="1620"/>
    <n v="2"/>
    <n v="0.7"/>
    <n v="-2.1648000000000001"/>
    <n v="5"/>
    <n v="2"/>
    <x v="0"/>
    <s v="May"/>
    <s v="2016-05"/>
  </r>
  <r>
    <n v="1908"/>
    <s v="US-2016-150567"/>
    <x v="624"/>
    <d v="2016-05-21T00:00:00"/>
    <s v="Standard Class"/>
    <s v="RP-19855"/>
    <s v="Roy Phan"/>
    <x v="1"/>
    <s v="United States"/>
    <x v="264"/>
    <s v="Florida"/>
    <n v="32712"/>
    <x v="0"/>
    <s v="OFF-BI-10000069"/>
    <x v="1"/>
    <x v="8"/>
    <s v="GBC Prepunched Paper, 19-Hole, for Binding Systems, 24-lb"/>
    <x v="1621"/>
    <n v="6"/>
    <n v="0.7"/>
    <n v="-21.6144"/>
    <n v="5"/>
    <n v="2"/>
    <x v="0"/>
    <s v="May"/>
    <s v="2016-05"/>
  </r>
  <r>
    <n v="1909"/>
    <s v="CA-2015-157959"/>
    <x v="302"/>
    <d v="2015-02-04T00:00:00"/>
    <s v="First Class"/>
    <s v="RW-19540"/>
    <s v="Rick Wilson"/>
    <x v="1"/>
    <s v="United States"/>
    <x v="1"/>
    <s v="California"/>
    <n v="90008"/>
    <x v="1"/>
    <s v="FUR-FU-10004093"/>
    <x v="0"/>
    <x v="5"/>
    <s v="Hand-Finished Solid Wood Document Frame"/>
    <x v="1622"/>
    <n v="4"/>
    <n v="0"/>
    <n v="41.076000000000001"/>
    <n v="2"/>
    <n v="1"/>
    <x v="1"/>
    <s v="Feb"/>
    <s v="2015-02"/>
  </r>
  <r>
    <n v="1910"/>
    <s v="CA-2017-105886"/>
    <x v="404"/>
    <d v="2017-12-23T00:00:00"/>
    <s v="Standard Class"/>
    <s v="DB-13660"/>
    <s v="Duane Benoit"/>
    <x v="0"/>
    <s v="United States"/>
    <x v="147"/>
    <s v="New York"/>
    <n v="11572"/>
    <x v="3"/>
    <s v="FUR-FU-10001037"/>
    <x v="0"/>
    <x v="5"/>
    <s v="DAX Charcoal/Nickel-Tone Document Frame, 5 x 7"/>
    <x v="1623"/>
    <n v="2"/>
    <n v="0"/>
    <n v="8.532"/>
    <n v="12"/>
    <n v="4"/>
    <x v="3"/>
    <s v="Dec"/>
    <s v="2017-12"/>
  </r>
  <r>
    <n v="1911"/>
    <s v="CA-2016-105963"/>
    <x v="625"/>
    <d v="2016-11-22T00:00:00"/>
    <s v="Standard Class"/>
    <s v="SC-20770"/>
    <s v="Stewart Carmichael"/>
    <x v="1"/>
    <s v="United States"/>
    <x v="1"/>
    <s v="California"/>
    <n v="90008"/>
    <x v="1"/>
    <s v="TEC-AC-10003832"/>
    <x v="2"/>
    <x v="11"/>
    <s v="Imation 16GB Mini TravelDrive USB 2.0 Flash Drive"/>
    <x v="637"/>
    <n v="3"/>
    <n v="0"/>
    <n v="40.749899999999997"/>
    <n v="11"/>
    <n v="4"/>
    <x v="0"/>
    <s v="Nov"/>
    <s v="2016-11"/>
  </r>
  <r>
    <n v="1912"/>
    <s v="CA-2017-121503"/>
    <x v="445"/>
    <d v="2017-07-06T00:00:00"/>
    <s v="Second Class"/>
    <s v="FH-14275"/>
    <s v="Frank Hawley"/>
    <x v="1"/>
    <s v="United States"/>
    <x v="12"/>
    <s v="Texas"/>
    <n v="77041"/>
    <x v="2"/>
    <s v="OFF-PA-10001878"/>
    <x v="1"/>
    <x v="10"/>
    <s v="Xerox 1891"/>
    <x v="1624"/>
    <n v="7"/>
    <n v="0.2"/>
    <n v="92.439899999999994"/>
    <n v="7"/>
    <n v="3"/>
    <x v="3"/>
    <s v="Jul"/>
    <s v="2017-07"/>
  </r>
  <r>
    <n v="1913"/>
    <s v="CA-2017-121503"/>
    <x v="445"/>
    <d v="2017-07-06T00:00:00"/>
    <s v="Second Class"/>
    <s v="FH-14275"/>
    <s v="Frank Hawley"/>
    <x v="1"/>
    <s v="United States"/>
    <x v="12"/>
    <s v="Texas"/>
    <n v="77041"/>
    <x v="2"/>
    <s v="TEC-MA-10003674"/>
    <x v="2"/>
    <x v="15"/>
    <s v="Hewlett-Packard Deskjet 5550 Printer"/>
    <x v="1625"/>
    <n v="3"/>
    <n v="0.4"/>
    <n v="49.761000000000003"/>
    <n v="7"/>
    <n v="3"/>
    <x v="3"/>
    <s v="Jul"/>
    <s v="2017-07"/>
  </r>
  <r>
    <n v="1914"/>
    <s v="CA-2014-103366"/>
    <x v="626"/>
    <d v="2014-01-17T00:00:00"/>
    <s v="First Class"/>
    <s v="EH-13990"/>
    <s v="Erica Hackney"/>
    <x v="0"/>
    <s v="United States"/>
    <x v="185"/>
    <s v="Georgia"/>
    <n v="30076"/>
    <x v="0"/>
    <s v="TEC-AC-10003628"/>
    <x v="2"/>
    <x v="11"/>
    <s v="Logitech 910-002974 M325 Wireless Mouse for Web Scrolling"/>
    <x v="179"/>
    <n v="5"/>
    <n v="0"/>
    <n v="65.977999999999994"/>
    <n v="1"/>
    <n v="1"/>
    <x v="2"/>
    <s v="Jan"/>
    <s v="2014-01"/>
  </r>
  <r>
    <n v="1915"/>
    <s v="CA-2017-124597"/>
    <x v="504"/>
    <d v="2017-05-05T00:00:00"/>
    <s v="Standard Class"/>
    <s v="AS-10630"/>
    <s v="Ann Steele"/>
    <x v="2"/>
    <s v="United States"/>
    <x v="199"/>
    <s v="Florida"/>
    <n v="33437"/>
    <x v="0"/>
    <s v="OFF-LA-10003190"/>
    <x v="1"/>
    <x v="2"/>
    <s v="Avery 474"/>
    <x v="871"/>
    <n v="2"/>
    <n v="0.2"/>
    <n v="1.6704000000000001"/>
    <n v="4"/>
    <n v="2"/>
    <x v="3"/>
    <s v="Apr"/>
    <s v="2017-04"/>
  </r>
  <r>
    <n v="1916"/>
    <s v="CA-2017-124597"/>
    <x v="504"/>
    <d v="2017-05-05T00:00:00"/>
    <s v="Standard Class"/>
    <s v="AS-10630"/>
    <s v="Ann Steele"/>
    <x v="2"/>
    <s v="United States"/>
    <x v="199"/>
    <s v="Florida"/>
    <n v="33437"/>
    <x v="0"/>
    <s v="OFF-AR-10002280"/>
    <x v="1"/>
    <x v="6"/>
    <s v="Staples in misc. colors"/>
    <x v="1626"/>
    <n v="3"/>
    <n v="0.2"/>
    <n v="4.8525"/>
    <n v="4"/>
    <n v="2"/>
    <x v="3"/>
    <s v="Apr"/>
    <s v="2017-04"/>
  </r>
  <r>
    <n v="1917"/>
    <s v="CA-2017-124597"/>
    <x v="504"/>
    <d v="2017-05-05T00:00:00"/>
    <s v="Standard Class"/>
    <s v="AS-10630"/>
    <s v="Ann Steele"/>
    <x v="2"/>
    <s v="United States"/>
    <x v="199"/>
    <s v="Florida"/>
    <n v="33437"/>
    <x v="0"/>
    <s v="OFF-LA-10001569"/>
    <x v="1"/>
    <x v="2"/>
    <s v="Avery 499"/>
    <x v="1627"/>
    <n v="3"/>
    <n v="0.2"/>
    <n v="3.8843999999999999"/>
    <n v="4"/>
    <n v="2"/>
    <x v="3"/>
    <s v="Apr"/>
    <s v="2017-04"/>
  </r>
  <r>
    <n v="1918"/>
    <s v="CA-2015-105634"/>
    <x v="627"/>
    <d v="2015-11-14T00:00:00"/>
    <s v="Standard Class"/>
    <s v="HA-14905"/>
    <s v="Helen Abelman"/>
    <x v="0"/>
    <s v="United States"/>
    <x v="47"/>
    <s v="Massachusetts"/>
    <n v="2038"/>
    <x v="3"/>
    <s v="OFF-AR-10001573"/>
    <x v="1"/>
    <x v="6"/>
    <s v="American Pencil"/>
    <x v="1628"/>
    <n v="5"/>
    <n v="0"/>
    <n v="3.3784999999999998"/>
    <n v="11"/>
    <n v="4"/>
    <x v="1"/>
    <s v="Nov"/>
    <s v="2015-11"/>
  </r>
  <r>
    <n v="1919"/>
    <s v="CA-2015-123673"/>
    <x v="628"/>
    <d v="2015-11-01T00:00:00"/>
    <s v="Second Class"/>
    <s v="CH-12070"/>
    <s v="Cathy Hwang"/>
    <x v="2"/>
    <s v="United States"/>
    <x v="66"/>
    <s v="Michigan"/>
    <n v="48227"/>
    <x v="2"/>
    <s v="TEC-PH-10001809"/>
    <x v="2"/>
    <x v="7"/>
    <s v="Panasonic KX T7736-B Digital phone"/>
    <x v="1629"/>
    <n v="2"/>
    <n v="0"/>
    <n v="74.974999999999994"/>
    <n v="10"/>
    <n v="4"/>
    <x v="1"/>
    <s v="Oct"/>
    <s v="2015-10"/>
  </r>
  <r>
    <n v="1920"/>
    <s v="US-2017-111423"/>
    <x v="629"/>
    <d v="2017-08-19T00:00:00"/>
    <s v="First Class"/>
    <s v="EH-13765"/>
    <s v="Edward Hooks"/>
    <x v="1"/>
    <s v="United States"/>
    <x v="232"/>
    <s v="New York"/>
    <n v="13601"/>
    <x v="3"/>
    <s v="OFF-BI-10003091"/>
    <x v="1"/>
    <x v="8"/>
    <s v="GBC DocuBind TL200 Manual Binding Machine"/>
    <x v="1630"/>
    <n v="5"/>
    <n v="0.2"/>
    <n v="302.37299999999999"/>
    <n v="8"/>
    <n v="3"/>
    <x v="3"/>
    <s v="Aug"/>
    <s v="2017-08"/>
  </r>
  <r>
    <n v="1921"/>
    <s v="US-2017-111423"/>
    <x v="629"/>
    <d v="2017-08-19T00:00:00"/>
    <s v="First Class"/>
    <s v="EH-13765"/>
    <s v="Edward Hooks"/>
    <x v="1"/>
    <s v="United States"/>
    <x v="232"/>
    <s v="New York"/>
    <n v="13601"/>
    <x v="3"/>
    <s v="FUR-CH-10003981"/>
    <x v="0"/>
    <x v="1"/>
    <s v="Global Commerce Series Low-Back Swivel/Tilt Chairs"/>
    <x v="1631"/>
    <n v="2"/>
    <n v="0.1"/>
    <n v="97.6524"/>
    <n v="8"/>
    <n v="3"/>
    <x v="3"/>
    <s v="Aug"/>
    <s v="2017-08"/>
  </r>
  <r>
    <n v="1922"/>
    <s v="CA-2015-125178"/>
    <x v="292"/>
    <d v="2015-10-09T00:00:00"/>
    <s v="Standard Class"/>
    <s v="MZ-17515"/>
    <s v="Mary Zewe"/>
    <x v="1"/>
    <s v="United States"/>
    <x v="265"/>
    <s v="Pennsylvania"/>
    <n v="19601"/>
    <x v="3"/>
    <s v="OFF-ST-10002562"/>
    <x v="1"/>
    <x v="4"/>
    <s v="Staple magnet"/>
    <x v="1632"/>
    <n v="2"/>
    <n v="0.2"/>
    <n v="1.5007999999999999"/>
    <n v="10"/>
    <n v="4"/>
    <x v="1"/>
    <s v="Oct"/>
    <s v="2015-10"/>
  </r>
  <r>
    <n v="1923"/>
    <s v="CA-2016-156685"/>
    <x v="630"/>
    <d v="2016-07-10T00:00:00"/>
    <s v="Second Class"/>
    <s v="SC-20230"/>
    <s v="Scot Coram"/>
    <x v="1"/>
    <s v="United States"/>
    <x v="81"/>
    <s v="Texas"/>
    <n v="76017"/>
    <x v="2"/>
    <s v="TEC-PH-10004345"/>
    <x v="2"/>
    <x v="7"/>
    <s v="Cisco SPA 502G IP Phone"/>
    <x v="1633"/>
    <n v="9"/>
    <n v="0.2"/>
    <n v="107.955"/>
    <n v="7"/>
    <n v="3"/>
    <x v="0"/>
    <s v="Jul"/>
    <s v="2016-07"/>
  </r>
  <r>
    <n v="1924"/>
    <s v="CA-2016-156685"/>
    <x v="630"/>
    <d v="2016-07-10T00:00:00"/>
    <s v="Second Class"/>
    <s v="SC-20230"/>
    <s v="Scot Coram"/>
    <x v="1"/>
    <s v="United States"/>
    <x v="81"/>
    <s v="Texas"/>
    <n v="76017"/>
    <x v="2"/>
    <s v="OFF-AR-10000588"/>
    <x v="1"/>
    <x v="6"/>
    <s v="Newell 345"/>
    <x v="1634"/>
    <n v="3"/>
    <n v="0.2"/>
    <n v="3.5712000000000002"/>
    <n v="7"/>
    <n v="3"/>
    <x v="0"/>
    <s v="Jul"/>
    <s v="2016-07"/>
  </r>
  <r>
    <n v="1925"/>
    <s v="CA-2017-126865"/>
    <x v="256"/>
    <d v="2017-12-07T00:00:00"/>
    <s v="Second Class"/>
    <s v="NP-18325"/>
    <s v="Naresj Patel"/>
    <x v="0"/>
    <s v="United States"/>
    <x v="70"/>
    <s v="California"/>
    <n v="92024"/>
    <x v="1"/>
    <s v="OFF-PA-10003039"/>
    <x v="1"/>
    <x v="10"/>
    <s v="Xerox 1960"/>
    <x v="1635"/>
    <n v="3"/>
    <n v="0"/>
    <n v="41.823"/>
    <n v="12"/>
    <n v="4"/>
    <x v="3"/>
    <s v="Dec"/>
    <s v="2017-12"/>
  </r>
  <r>
    <n v="1926"/>
    <s v="CA-2017-102834"/>
    <x v="631"/>
    <d v="2017-03-13T00:00:00"/>
    <s v="Standard Class"/>
    <s v="LW-16990"/>
    <s v="Lindsay Williams"/>
    <x v="1"/>
    <s v="United States"/>
    <x v="8"/>
    <s v="California"/>
    <n v="94110"/>
    <x v="1"/>
    <s v="TEC-AC-10001908"/>
    <x v="2"/>
    <x v="11"/>
    <s v="Logitech Wireless Headset h800"/>
    <x v="1636"/>
    <n v="2"/>
    <n v="0"/>
    <n v="69.992999999999995"/>
    <n v="3"/>
    <n v="1"/>
    <x v="3"/>
    <s v="Mar"/>
    <s v="2017-03"/>
  </r>
  <r>
    <n v="1927"/>
    <s v="US-2016-139710"/>
    <x v="632"/>
    <d v="2016-06-15T00:00:00"/>
    <s v="Standard Class"/>
    <s v="GM-14680"/>
    <s v="Greg Matthias"/>
    <x v="0"/>
    <s v="United States"/>
    <x v="1"/>
    <s v="California"/>
    <n v="90045"/>
    <x v="1"/>
    <s v="TEC-PH-10001198"/>
    <x v="2"/>
    <x v="7"/>
    <s v="Avaya 4621SW VoIP phone"/>
    <x v="1637"/>
    <n v="3"/>
    <n v="0.2"/>
    <n v="19.9665"/>
    <n v="6"/>
    <n v="2"/>
    <x v="0"/>
    <s v="Jun"/>
    <s v="2016-06"/>
  </r>
  <r>
    <n v="1928"/>
    <s v="CA-2017-121538"/>
    <x v="354"/>
    <d v="2017-12-01T00:00:00"/>
    <s v="First Class"/>
    <s v="RH-19495"/>
    <s v="Rick Hansen"/>
    <x v="0"/>
    <s v="United States"/>
    <x v="60"/>
    <s v="Colorado"/>
    <n v="80219"/>
    <x v="1"/>
    <s v="OFF-PA-10004071"/>
    <x v="1"/>
    <x v="10"/>
    <s v="Eaton Premium Continuous-Feed Paper, 25% Cotton, Letter Size, White, 1000 Shts/Box"/>
    <x v="1638"/>
    <n v="2"/>
    <n v="0.2"/>
    <n v="31.0688"/>
    <n v="11"/>
    <n v="4"/>
    <x v="3"/>
    <s v="Nov"/>
    <s v="2017-11"/>
  </r>
  <r>
    <n v="1929"/>
    <s v="US-2017-101539"/>
    <x v="633"/>
    <d v="2017-03-18T00:00:00"/>
    <s v="Second Class"/>
    <s v="VM-21685"/>
    <s v="Valerie Mitchum"/>
    <x v="2"/>
    <s v="United States"/>
    <x v="4"/>
    <s v="Washington"/>
    <n v="98105"/>
    <x v="1"/>
    <s v="OFF-PA-10001972"/>
    <x v="1"/>
    <x v="10"/>
    <s v="Xerox 214"/>
    <x v="90"/>
    <n v="1"/>
    <n v="0"/>
    <n v="3.1103999999999998"/>
    <n v="3"/>
    <n v="1"/>
    <x v="3"/>
    <s v="Mar"/>
    <s v="2017-03"/>
  </r>
  <r>
    <n v="1930"/>
    <s v="US-2017-101539"/>
    <x v="633"/>
    <d v="2017-03-18T00:00:00"/>
    <s v="Second Class"/>
    <s v="VM-21685"/>
    <s v="Valerie Mitchum"/>
    <x v="2"/>
    <s v="United States"/>
    <x v="4"/>
    <s v="Washington"/>
    <n v="98105"/>
    <x v="1"/>
    <s v="OFF-ST-10004180"/>
    <x v="1"/>
    <x v="4"/>
    <s v="Safco Commercial Shelving"/>
    <x v="1639"/>
    <n v="1"/>
    <n v="0"/>
    <n v="1.8604000000000001"/>
    <n v="3"/>
    <n v="1"/>
    <x v="3"/>
    <s v="Mar"/>
    <s v="2017-03"/>
  </r>
  <r>
    <n v="1931"/>
    <s v="US-2017-101539"/>
    <x v="633"/>
    <d v="2017-03-18T00:00:00"/>
    <s v="Second Class"/>
    <s v="VM-21685"/>
    <s v="Valerie Mitchum"/>
    <x v="2"/>
    <s v="United States"/>
    <x v="4"/>
    <s v="Washington"/>
    <n v="98105"/>
    <x v="1"/>
    <s v="TEC-PH-10004165"/>
    <x v="2"/>
    <x v="7"/>
    <s v="Mitel MiVoice 5330e IP Phone"/>
    <x v="1640"/>
    <n v="3"/>
    <n v="0.2"/>
    <n v="49.498199999999997"/>
    <n v="3"/>
    <n v="1"/>
    <x v="3"/>
    <s v="Mar"/>
    <s v="2017-03"/>
  </r>
  <r>
    <n v="1932"/>
    <s v="CA-2016-152121"/>
    <x v="581"/>
    <d v="2016-11-29T00:00:00"/>
    <s v="Second Class"/>
    <s v="CC-12670"/>
    <s v="Craig Carreira"/>
    <x v="0"/>
    <s v="United States"/>
    <x v="48"/>
    <s v="Arizona"/>
    <n v="85254"/>
    <x v="1"/>
    <s v="TEC-PH-10002483"/>
    <x v="2"/>
    <x v="7"/>
    <s v="Motorola Moto X"/>
    <x v="1641"/>
    <n v="1"/>
    <n v="0.2"/>
    <n v="23.799299999999999"/>
    <n v="11"/>
    <n v="4"/>
    <x v="0"/>
    <s v="Nov"/>
    <s v="2016-11"/>
  </r>
  <r>
    <n v="1933"/>
    <s v="CA-2017-161200"/>
    <x v="634"/>
    <d v="2017-08-10T00:00:00"/>
    <s v="Second Class"/>
    <s v="SV-20365"/>
    <s v="Seth Vernon"/>
    <x v="0"/>
    <s v="United States"/>
    <x v="240"/>
    <s v="Louisiana"/>
    <n v="70506"/>
    <x v="0"/>
    <s v="FUR-BO-10000468"/>
    <x v="0"/>
    <x v="0"/>
    <s v="O'Sullivan 2-Shelf Heavy-Duty Bookcases"/>
    <x v="1642"/>
    <n v="3"/>
    <n v="0"/>
    <n v="23.3184"/>
    <n v="8"/>
    <n v="3"/>
    <x v="3"/>
    <s v="Aug"/>
    <s v="2017-08"/>
  </r>
  <r>
    <n v="1934"/>
    <s v="CA-2017-161200"/>
    <x v="634"/>
    <d v="2017-08-10T00:00:00"/>
    <s v="Second Class"/>
    <s v="SV-20365"/>
    <s v="Seth Vernon"/>
    <x v="0"/>
    <s v="United States"/>
    <x v="240"/>
    <s v="Louisiana"/>
    <n v="70506"/>
    <x v="0"/>
    <s v="FUR-FU-10001706"/>
    <x v="0"/>
    <x v="5"/>
    <s v="Longer-Life Soft White Bulbs"/>
    <x v="1643"/>
    <n v="5"/>
    <n v="0"/>
    <n v="7.3920000000000003"/>
    <n v="8"/>
    <n v="3"/>
    <x v="3"/>
    <s v="Aug"/>
    <s v="2017-08"/>
  </r>
  <r>
    <n v="1935"/>
    <s v="CA-2017-101245"/>
    <x v="344"/>
    <d v="2017-12-03T00:00:00"/>
    <s v="Standard Class"/>
    <s v="LW-16990"/>
    <s v="Lindsay Williams"/>
    <x v="1"/>
    <s v="United States"/>
    <x v="8"/>
    <s v="California"/>
    <n v="94109"/>
    <x v="1"/>
    <s v="OFF-PA-10003129"/>
    <x v="1"/>
    <x v="10"/>
    <s v="Tops White Computer Printout Paper"/>
    <x v="1644"/>
    <n v="5"/>
    <n v="0"/>
    <n v="114.9385"/>
    <n v="11"/>
    <n v="4"/>
    <x v="3"/>
    <s v="Nov"/>
    <s v="2017-11"/>
  </r>
  <r>
    <n v="1936"/>
    <s v="CA-2017-101245"/>
    <x v="344"/>
    <d v="2017-12-03T00:00:00"/>
    <s v="Standard Class"/>
    <s v="LW-16990"/>
    <s v="Lindsay Williams"/>
    <x v="1"/>
    <s v="United States"/>
    <x v="8"/>
    <s v="California"/>
    <n v="94109"/>
    <x v="1"/>
    <s v="TEC-AC-10001284"/>
    <x v="2"/>
    <x v="11"/>
    <s v="Enermax Briskie RF Wireless Keyboard and Mouse Combo"/>
    <x v="1645"/>
    <n v="8"/>
    <n v="0"/>
    <n v="59.817599999999999"/>
    <n v="11"/>
    <n v="4"/>
    <x v="3"/>
    <s v="Nov"/>
    <s v="2017-11"/>
  </r>
  <r>
    <n v="1937"/>
    <s v="CA-2015-141768"/>
    <x v="442"/>
    <d v="2015-05-27T00:00:00"/>
    <s v="Second Class"/>
    <s v="NP-18685"/>
    <s v="Nora Pelletier"/>
    <x v="2"/>
    <s v="United States"/>
    <x v="8"/>
    <s v="California"/>
    <n v="94109"/>
    <x v="1"/>
    <s v="FUR-FU-10002268"/>
    <x v="0"/>
    <x v="5"/>
    <s v="Ultra Door Push Plate"/>
    <x v="1646"/>
    <n v="3"/>
    <n v="0"/>
    <n v="4.8609"/>
    <n v="5"/>
    <n v="2"/>
    <x v="1"/>
    <s v="May"/>
    <s v="2015-05"/>
  </r>
  <r>
    <n v="1938"/>
    <s v="CA-2016-112109"/>
    <x v="630"/>
    <d v="2016-07-12T00:00:00"/>
    <s v="Standard Class"/>
    <s v="JE-15715"/>
    <s v="Joe Elijah"/>
    <x v="0"/>
    <s v="United States"/>
    <x v="266"/>
    <s v="Colorado"/>
    <n v="80020"/>
    <x v="1"/>
    <s v="OFF-BI-10002082"/>
    <x v="1"/>
    <x v="8"/>
    <s v="GBC Twin Loop Wire Binding Elements"/>
    <x v="1647"/>
    <n v="2"/>
    <n v="0.7"/>
    <n v="-13.311999999999999"/>
    <n v="7"/>
    <n v="3"/>
    <x v="0"/>
    <s v="Jul"/>
    <s v="2016-07"/>
  </r>
  <r>
    <n v="1939"/>
    <s v="CA-2016-112109"/>
    <x v="630"/>
    <d v="2016-07-12T00:00:00"/>
    <s v="Standard Class"/>
    <s v="JE-15715"/>
    <s v="Joe Elijah"/>
    <x v="0"/>
    <s v="United States"/>
    <x v="266"/>
    <s v="Colorado"/>
    <n v="80020"/>
    <x v="1"/>
    <s v="OFF-ST-10001505"/>
    <x v="1"/>
    <x v="4"/>
    <s v="Perma STOR-ALL Hanging File Box, 13 1/8&quot;W x 12 1/4&quot;D x 10 1/2&quot;H"/>
    <x v="1383"/>
    <n v="7"/>
    <n v="0.2"/>
    <n v="-1.2558"/>
    <n v="7"/>
    <n v="3"/>
    <x v="0"/>
    <s v="Jul"/>
    <s v="2016-07"/>
  </r>
  <r>
    <n v="1940"/>
    <s v="CA-2016-112109"/>
    <x v="630"/>
    <d v="2016-07-12T00:00:00"/>
    <s v="Standard Class"/>
    <s v="JE-15715"/>
    <s v="Joe Elijah"/>
    <x v="0"/>
    <s v="United States"/>
    <x v="266"/>
    <s v="Colorado"/>
    <n v="80020"/>
    <x v="1"/>
    <s v="OFF-BI-10001634"/>
    <x v="1"/>
    <x v="8"/>
    <s v="Wilson Jones Active Use Binders"/>
    <x v="1648"/>
    <n v="4"/>
    <n v="0.7"/>
    <n v="-6.1151999999999997"/>
    <n v="7"/>
    <n v="3"/>
    <x v="0"/>
    <s v="Jul"/>
    <s v="2016-07"/>
  </r>
  <r>
    <n v="1941"/>
    <s v="CA-2016-112109"/>
    <x v="630"/>
    <d v="2016-07-12T00:00:00"/>
    <s v="Standard Class"/>
    <s v="JE-15715"/>
    <s v="Joe Elijah"/>
    <x v="0"/>
    <s v="United States"/>
    <x v="266"/>
    <s v="Colorado"/>
    <n v="80020"/>
    <x v="1"/>
    <s v="FUR-CH-10004287"/>
    <x v="0"/>
    <x v="1"/>
    <s v="SAFCO Arco Folding Chair"/>
    <x v="1649"/>
    <n v="3"/>
    <n v="0.2"/>
    <n v="74.573999999999998"/>
    <n v="7"/>
    <n v="3"/>
    <x v="0"/>
    <s v="Jul"/>
    <s v="2016-07"/>
  </r>
  <r>
    <n v="1942"/>
    <s v="CA-2017-144064"/>
    <x v="635"/>
    <d v="2017-09-01T00:00:00"/>
    <s v="First Class"/>
    <s v="CP-12085"/>
    <s v="Cathy Prescott"/>
    <x v="1"/>
    <s v="United States"/>
    <x v="94"/>
    <s v="Illinois"/>
    <n v="62301"/>
    <x v="2"/>
    <s v="OFF-LA-10004544"/>
    <x v="1"/>
    <x v="2"/>
    <s v="Avery 505"/>
    <x v="655"/>
    <n v="4"/>
    <n v="0.2"/>
    <n v="17.760000000000002"/>
    <n v="8"/>
    <n v="3"/>
    <x v="3"/>
    <s v="Aug"/>
    <s v="2017-08"/>
  </r>
  <r>
    <n v="1943"/>
    <s v="CA-2017-144064"/>
    <x v="635"/>
    <d v="2017-09-01T00:00:00"/>
    <s v="First Class"/>
    <s v="CP-12085"/>
    <s v="Cathy Prescott"/>
    <x v="1"/>
    <s v="United States"/>
    <x v="94"/>
    <s v="Illinois"/>
    <n v="62301"/>
    <x v="2"/>
    <s v="OFF-ST-10004507"/>
    <x v="1"/>
    <x v="4"/>
    <s v="Advantus Rolling Storage Box"/>
    <x v="1180"/>
    <n v="2"/>
    <n v="0.2"/>
    <n v="2.4009999999999998"/>
    <n v="8"/>
    <n v="3"/>
    <x v="3"/>
    <s v="Aug"/>
    <s v="2017-08"/>
  </r>
  <r>
    <n v="1944"/>
    <s v="CA-2017-144064"/>
    <x v="635"/>
    <d v="2017-09-01T00:00:00"/>
    <s v="First Class"/>
    <s v="CP-12085"/>
    <s v="Cathy Prescott"/>
    <x v="1"/>
    <s v="United States"/>
    <x v="94"/>
    <s v="Illinois"/>
    <n v="62301"/>
    <x v="2"/>
    <s v="OFF-BI-10002012"/>
    <x v="1"/>
    <x v="8"/>
    <s v="Wilson Jones Easy Flow II Sheet Lifters"/>
    <x v="1650"/>
    <n v="9"/>
    <n v="0.8"/>
    <n v="-5.1840000000000002"/>
    <n v="8"/>
    <n v="3"/>
    <x v="3"/>
    <s v="Aug"/>
    <s v="2017-08"/>
  </r>
  <r>
    <n v="1945"/>
    <s v="CA-2016-108581"/>
    <x v="23"/>
    <d v="2016-06-26T00:00:00"/>
    <s v="Standard Class"/>
    <s v="EA-14035"/>
    <s v="Erin Ashbrook"/>
    <x v="1"/>
    <s v="United States"/>
    <x v="238"/>
    <s v="Texas"/>
    <n v="75007"/>
    <x v="2"/>
    <s v="TEC-AC-10001109"/>
    <x v="2"/>
    <x v="11"/>
    <s v="Logitech Trackman Marble Mouse"/>
    <x v="1651"/>
    <n v="4"/>
    <n v="0.2"/>
    <n v="26.391200000000001"/>
    <n v="6"/>
    <n v="2"/>
    <x v="0"/>
    <s v="Jun"/>
    <s v="2016-06"/>
  </r>
  <r>
    <n v="1946"/>
    <s v="CA-2016-108581"/>
    <x v="23"/>
    <d v="2016-06-26T00:00:00"/>
    <s v="Standard Class"/>
    <s v="EA-14035"/>
    <s v="Erin Ashbrook"/>
    <x v="1"/>
    <s v="United States"/>
    <x v="238"/>
    <s v="Texas"/>
    <n v="75007"/>
    <x v="2"/>
    <s v="OFF-PA-10000809"/>
    <x v="1"/>
    <x v="10"/>
    <s v="Xerox 206"/>
    <x v="559"/>
    <n v="2"/>
    <n v="0.2"/>
    <n v="3.6288"/>
    <n v="6"/>
    <n v="2"/>
    <x v="0"/>
    <s v="Jun"/>
    <s v="2016-06"/>
  </r>
  <r>
    <n v="1947"/>
    <s v="CA-2017-157987"/>
    <x v="264"/>
    <d v="2017-09-06T00:00:00"/>
    <s v="Standard Class"/>
    <s v="AC-10615"/>
    <s v="Ann Chong"/>
    <x v="1"/>
    <s v="United States"/>
    <x v="20"/>
    <s v="New York"/>
    <n v="10009"/>
    <x v="3"/>
    <s v="OFF-AR-10000658"/>
    <x v="1"/>
    <x v="6"/>
    <s v="Newell 324"/>
    <x v="789"/>
    <n v="2"/>
    <n v="0"/>
    <n v="6.468"/>
    <n v="9"/>
    <n v="3"/>
    <x v="3"/>
    <s v="Sep"/>
    <s v="2017-09"/>
  </r>
  <r>
    <n v="1948"/>
    <s v="CA-2017-157987"/>
    <x v="264"/>
    <d v="2017-09-06T00:00:00"/>
    <s v="Standard Class"/>
    <s v="AC-10615"/>
    <s v="Ann Chong"/>
    <x v="1"/>
    <s v="United States"/>
    <x v="20"/>
    <s v="New York"/>
    <n v="10009"/>
    <x v="3"/>
    <s v="FUR-FU-10001196"/>
    <x v="0"/>
    <x v="5"/>
    <s v="DAX Cubicle Frames - 8x10"/>
    <x v="1034"/>
    <n v="2"/>
    <n v="0"/>
    <n v="3.4620000000000002"/>
    <n v="9"/>
    <n v="3"/>
    <x v="3"/>
    <s v="Sep"/>
    <s v="2017-09"/>
  </r>
  <r>
    <n v="1949"/>
    <s v="CA-2017-157987"/>
    <x v="264"/>
    <d v="2017-09-06T00:00:00"/>
    <s v="Standard Class"/>
    <s v="AC-10615"/>
    <s v="Ann Chong"/>
    <x v="1"/>
    <s v="United States"/>
    <x v="20"/>
    <s v="New York"/>
    <n v="10009"/>
    <x v="3"/>
    <s v="FUR-TA-10001889"/>
    <x v="0"/>
    <x v="3"/>
    <s v="Bush Advantage Collection Racetrack Conference Table"/>
    <x v="1652"/>
    <n v="1"/>
    <n v="0.4"/>
    <n v="-93.3262"/>
    <n v="9"/>
    <n v="3"/>
    <x v="3"/>
    <s v="Sep"/>
    <s v="2017-09"/>
  </r>
  <r>
    <n v="1950"/>
    <s v="CA-2017-157987"/>
    <x v="264"/>
    <d v="2017-09-06T00:00:00"/>
    <s v="Standard Class"/>
    <s v="AC-10615"/>
    <s v="Ann Chong"/>
    <x v="1"/>
    <s v="United States"/>
    <x v="20"/>
    <s v="New York"/>
    <n v="10009"/>
    <x v="3"/>
    <s v="OFF-AP-10000358"/>
    <x v="1"/>
    <x v="9"/>
    <s v="Fellowes Basic Home/Office Series Surge Protectors"/>
    <x v="1653"/>
    <n v="1"/>
    <n v="0"/>
    <n v="3.7642000000000002"/>
    <n v="9"/>
    <n v="3"/>
    <x v="3"/>
    <s v="Sep"/>
    <s v="2017-09"/>
  </r>
  <r>
    <n v="1951"/>
    <s v="CA-2017-157987"/>
    <x v="264"/>
    <d v="2017-09-06T00:00:00"/>
    <s v="Standard Class"/>
    <s v="AC-10615"/>
    <s v="Ann Chong"/>
    <x v="1"/>
    <s v="United States"/>
    <x v="20"/>
    <s v="New York"/>
    <n v="10009"/>
    <x v="3"/>
    <s v="OFF-BI-10004970"/>
    <x v="1"/>
    <x v="8"/>
    <s v="ACCOHIDE 3-Ring Binder, Blue, 1&quot;"/>
    <x v="1654"/>
    <n v="8"/>
    <n v="0.2"/>
    <n v="8.9207999999999998"/>
    <n v="9"/>
    <n v="3"/>
    <x v="3"/>
    <s v="Sep"/>
    <s v="2017-09"/>
  </r>
  <r>
    <n v="1952"/>
    <s v="CA-2017-157987"/>
    <x v="264"/>
    <d v="2017-09-06T00:00:00"/>
    <s v="Standard Class"/>
    <s v="AC-10615"/>
    <s v="Ann Chong"/>
    <x v="1"/>
    <s v="United States"/>
    <x v="20"/>
    <s v="New York"/>
    <n v="10009"/>
    <x v="3"/>
    <s v="TEC-PH-10003885"/>
    <x v="2"/>
    <x v="7"/>
    <s v="Cisco SPA508G"/>
    <x v="925"/>
    <n v="3"/>
    <n v="0"/>
    <n v="57.411299999999997"/>
    <n v="9"/>
    <n v="3"/>
    <x v="3"/>
    <s v="Sep"/>
    <s v="2017-09"/>
  </r>
  <r>
    <n v="1953"/>
    <s v="CA-2017-157987"/>
    <x v="264"/>
    <d v="2017-09-06T00:00:00"/>
    <s v="Standard Class"/>
    <s v="AC-10615"/>
    <s v="Ann Chong"/>
    <x v="1"/>
    <s v="United States"/>
    <x v="20"/>
    <s v="New York"/>
    <n v="10009"/>
    <x v="3"/>
    <s v="OFF-LA-10001641"/>
    <x v="1"/>
    <x v="2"/>
    <s v="Avery 518"/>
    <x v="1365"/>
    <n v="6"/>
    <n v="0"/>
    <n v="9.0719999999999992"/>
    <n v="9"/>
    <n v="3"/>
    <x v="3"/>
    <s v="Sep"/>
    <s v="2017-09"/>
  </r>
  <r>
    <n v="1954"/>
    <s v="CA-2017-157987"/>
    <x v="264"/>
    <d v="2017-09-06T00:00:00"/>
    <s v="Standard Class"/>
    <s v="AC-10615"/>
    <s v="Ann Chong"/>
    <x v="1"/>
    <s v="United States"/>
    <x v="20"/>
    <s v="New York"/>
    <n v="10009"/>
    <x v="3"/>
    <s v="FUR-CH-10003379"/>
    <x v="0"/>
    <x v="1"/>
    <s v="Global Commerce Series High-Back Swivel/Tilt Chairs"/>
    <x v="1655"/>
    <n v="5"/>
    <n v="0.1"/>
    <n v="213.73500000000001"/>
    <n v="9"/>
    <n v="3"/>
    <x v="3"/>
    <s v="Sep"/>
    <s v="2017-09"/>
  </r>
  <r>
    <n v="1955"/>
    <s v="CA-2017-157987"/>
    <x v="264"/>
    <d v="2017-09-06T00:00:00"/>
    <s v="Standard Class"/>
    <s v="AC-10615"/>
    <s v="Ann Chong"/>
    <x v="1"/>
    <s v="United States"/>
    <x v="20"/>
    <s v="New York"/>
    <n v="10009"/>
    <x v="3"/>
    <s v="OFF-AR-10004582"/>
    <x v="1"/>
    <x v="6"/>
    <s v="BIC Brite Liner Grip Highlighters"/>
    <x v="1656"/>
    <n v="3"/>
    <n v="0"/>
    <n v="2.214"/>
    <n v="9"/>
    <n v="3"/>
    <x v="3"/>
    <s v="Sep"/>
    <s v="2017-09"/>
  </r>
  <r>
    <n v="1956"/>
    <s v="CA-2017-157987"/>
    <x v="264"/>
    <d v="2017-09-06T00:00:00"/>
    <s v="Standard Class"/>
    <s v="AC-10615"/>
    <s v="Ann Chong"/>
    <x v="1"/>
    <s v="United States"/>
    <x v="20"/>
    <s v="New York"/>
    <n v="10009"/>
    <x v="3"/>
    <s v="TEC-AC-10002842"/>
    <x v="2"/>
    <x v="11"/>
    <s v="WD My Passport Ultra 2TB Portable External Hard Drive"/>
    <x v="1657"/>
    <n v="2"/>
    <n v="0"/>
    <n v="38.08"/>
    <n v="9"/>
    <n v="3"/>
    <x v="3"/>
    <s v="Sep"/>
    <s v="2017-09"/>
  </r>
  <r>
    <n v="1957"/>
    <s v="CA-2017-157987"/>
    <x v="264"/>
    <d v="2017-09-06T00:00:00"/>
    <s v="Standard Class"/>
    <s v="AC-10615"/>
    <s v="Ann Chong"/>
    <x v="1"/>
    <s v="United States"/>
    <x v="20"/>
    <s v="New York"/>
    <n v="10009"/>
    <x v="3"/>
    <s v="TEC-AC-10000109"/>
    <x v="2"/>
    <x v="11"/>
    <s v="Sony Micro Vault Click 16 GB USB 2.0 Flash Drive"/>
    <x v="761"/>
    <n v="3"/>
    <n v="0"/>
    <n v="40.312800000000003"/>
    <n v="9"/>
    <n v="3"/>
    <x v="3"/>
    <s v="Sep"/>
    <s v="2017-09"/>
  </r>
  <r>
    <n v="1958"/>
    <s v="CA-2017-157987"/>
    <x v="264"/>
    <d v="2017-09-06T00:00:00"/>
    <s v="Standard Class"/>
    <s v="AC-10615"/>
    <s v="Ann Chong"/>
    <x v="1"/>
    <s v="United States"/>
    <x v="20"/>
    <s v="New York"/>
    <n v="10009"/>
    <x v="3"/>
    <s v="OFF-PA-10003893"/>
    <x v="1"/>
    <x v="10"/>
    <s v="Xerox 1962"/>
    <x v="854"/>
    <n v="4"/>
    <n v="0"/>
    <n v="7.7039999999999997"/>
    <n v="9"/>
    <n v="3"/>
    <x v="3"/>
    <s v="Sep"/>
    <s v="2017-09"/>
  </r>
  <r>
    <n v="1959"/>
    <s v="CA-2017-110905"/>
    <x v="18"/>
    <d v="2017-09-15T00:00:00"/>
    <s v="Second Class"/>
    <s v="RW-19690"/>
    <s v="Robert Waldorf"/>
    <x v="0"/>
    <s v="United States"/>
    <x v="24"/>
    <s v="Missouri"/>
    <n v="65807"/>
    <x v="2"/>
    <s v="OFF-BI-10003669"/>
    <x v="1"/>
    <x v="8"/>
    <s v="3M Organizer Strips"/>
    <x v="1658"/>
    <n v="3"/>
    <n v="0"/>
    <n v="7.7759999999999998"/>
    <n v="9"/>
    <n v="3"/>
    <x v="3"/>
    <s v="Sep"/>
    <s v="2017-09"/>
  </r>
  <r>
    <n v="1960"/>
    <s v="CA-2017-110905"/>
    <x v="18"/>
    <d v="2017-09-15T00:00:00"/>
    <s v="Second Class"/>
    <s v="RW-19690"/>
    <s v="Robert Waldorf"/>
    <x v="0"/>
    <s v="United States"/>
    <x v="24"/>
    <s v="Missouri"/>
    <n v="65807"/>
    <x v="2"/>
    <s v="OFF-AP-10004785"/>
    <x v="1"/>
    <x v="9"/>
    <s v="Holmes Replacement Filter for HEPA Air Cleaner, Medium Room"/>
    <x v="1659"/>
    <n v="3"/>
    <n v="0"/>
    <n v="14.6157"/>
    <n v="9"/>
    <n v="3"/>
    <x v="3"/>
    <s v="Sep"/>
    <s v="2017-09"/>
  </r>
  <r>
    <n v="1961"/>
    <s v="CA-2017-110905"/>
    <x v="18"/>
    <d v="2017-09-15T00:00:00"/>
    <s v="Second Class"/>
    <s v="RW-19690"/>
    <s v="Robert Waldorf"/>
    <x v="0"/>
    <s v="United States"/>
    <x v="24"/>
    <s v="Missouri"/>
    <n v="65807"/>
    <x v="2"/>
    <s v="TEC-AC-10003023"/>
    <x v="2"/>
    <x v="11"/>
    <s v="Logitech G105 Gaming Keyboard"/>
    <x v="1660"/>
    <n v="5"/>
    <n v="0"/>
    <n v="53.433"/>
    <n v="9"/>
    <n v="3"/>
    <x v="3"/>
    <s v="Sep"/>
    <s v="2017-09"/>
  </r>
  <r>
    <n v="1962"/>
    <s v="CA-2017-110905"/>
    <x v="18"/>
    <d v="2017-09-15T00:00:00"/>
    <s v="Second Class"/>
    <s v="RW-19690"/>
    <s v="Robert Waldorf"/>
    <x v="0"/>
    <s v="United States"/>
    <x v="24"/>
    <s v="Missouri"/>
    <n v="65807"/>
    <x v="2"/>
    <s v="TEC-AC-10002217"/>
    <x v="2"/>
    <x v="11"/>
    <s v="Imation Clip USB flash drive - 8 GB"/>
    <x v="1661"/>
    <n v="6"/>
    <n v="0"/>
    <n v="6.7679999999999998"/>
    <n v="9"/>
    <n v="3"/>
    <x v="3"/>
    <s v="Sep"/>
    <s v="2017-09"/>
  </r>
  <r>
    <n v="1963"/>
    <s v="CA-2017-110905"/>
    <x v="18"/>
    <d v="2017-09-15T00:00:00"/>
    <s v="Second Class"/>
    <s v="RW-19690"/>
    <s v="Robert Waldorf"/>
    <x v="0"/>
    <s v="United States"/>
    <x v="24"/>
    <s v="Missouri"/>
    <n v="65807"/>
    <x v="2"/>
    <s v="OFF-BI-10002954"/>
    <x v="1"/>
    <x v="8"/>
    <s v="Newell 3-Hole Punched Plastic Slotted Magazine Holders for Binders"/>
    <x v="1662"/>
    <n v="3"/>
    <n v="0"/>
    <n v="6.5808"/>
    <n v="9"/>
    <n v="3"/>
    <x v="3"/>
    <s v="Sep"/>
    <s v="2017-09"/>
  </r>
  <r>
    <n v="1964"/>
    <s v="CA-2017-110905"/>
    <x v="18"/>
    <d v="2017-09-15T00:00:00"/>
    <s v="Second Class"/>
    <s v="RW-19690"/>
    <s v="Robert Waldorf"/>
    <x v="0"/>
    <s v="United States"/>
    <x v="24"/>
    <s v="Missouri"/>
    <n v="65807"/>
    <x v="2"/>
    <s v="OFF-PA-10002586"/>
    <x v="1"/>
    <x v="10"/>
    <s v="Xerox 1970"/>
    <x v="1663"/>
    <n v="5"/>
    <n v="0"/>
    <n v="11.702999999999999"/>
    <n v="9"/>
    <n v="3"/>
    <x v="3"/>
    <s v="Sep"/>
    <s v="2017-09"/>
  </r>
  <r>
    <n v="1965"/>
    <s v="CA-2017-110905"/>
    <x v="18"/>
    <d v="2017-09-15T00:00:00"/>
    <s v="Second Class"/>
    <s v="RW-19690"/>
    <s v="Robert Waldorf"/>
    <x v="0"/>
    <s v="United States"/>
    <x v="24"/>
    <s v="Missouri"/>
    <n v="65807"/>
    <x v="2"/>
    <s v="OFF-ST-10000025"/>
    <x v="1"/>
    <x v="4"/>
    <s v="Fellowes Stor/Drawer Steel Plus Storage Drawers"/>
    <x v="1664"/>
    <n v="3"/>
    <n v="0"/>
    <n v="17.177399999999999"/>
    <n v="9"/>
    <n v="3"/>
    <x v="3"/>
    <s v="Sep"/>
    <s v="2017-09"/>
  </r>
  <r>
    <n v="1966"/>
    <s v="CA-2017-110905"/>
    <x v="18"/>
    <d v="2017-09-15T00:00:00"/>
    <s v="Second Class"/>
    <s v="RW-19690"/>
    <s v="Robert Waldorf"/>
    <x v="0"/>
    <s v="United States"/>
    <x v="24"/>
    <s v="Missouri"/>
    <n v="65807"/>
    <x v="2"/>
    <s v="OFF-AP-10003281"/>
    <x v="1"/>
    <x v="9"/>
    <s v="Acco 6 Outlet Guardian Standard Surge Suppressor"/>
    <x v="1665"/>
    <n v="2"/>
    <n v="0"/>
    <n v="7.2539999999999996"/>
    <n v="9"/>
    <n v="3"/>
    <x v="3"/>
    <s v="Sep"/>
    <s v="2017-09"/>
  </r>
  <r>
    <n v="1967"/>
    <s v="CA-2017-165841"/>
    <x v="202"/>
    <d v="2017-12-28T00:00:00"/>
    <s v="Standard Class"/>
    <s v="DB-13210"/>
    <s v="Dean Braden"/>
    <x v="0"/>
    <s v="United States"/>
    <x v="267"/>
    <s v="New Jersey"/>
    <n v="7501"/>
    <x v="3"/>
    <s v="TEC-PH-10002103"/>
    <x v="2"/>
    <x v="7"/>
    <s v="Jabra SPEAK 410"/>
    <x v="1666"/>
    <n v="3"/>
    <n v="0"/>
    <n v="78.951599999999999"/>
    <n v="12"/>
    <n v="4"/>
    <x v="3"/>
    <s v="Dec"/>
    <s v="2017-12"/>
  </r>
  <r>
    <n v="1968"/>
    <s v="CA-2017-165841"/>
    <x v="202"/>
    <d v="2017-12-28T00:00:00"/>
    <s v="Standard Class"/>
    <s v="DB-13210"/>
    <s v="Dean Braden"/>
    <x v="0"/>
    <s v="United States"/>
    <x v="267"/>
    <s v="New Jersey"/>
    <n v="7501"/>
    <x v="3"/>
    <s v="OFF-SU-10000898"/>
    <x v="1"/>
    <x v="14"/>
    <s v="Acme Hot Forged Carbon Steel Scissors with Nickel-Plated Handles, 3 7/8&quot; Cut, 8&quot;L"/>
    <x v="1667"/>
    <n v="5"/>
    <n v="0"/>
    <n v="20.155000000000001"/>
    <n v="12"/>
    <n v="4"/>
    <x v="3"/>
    <s v="Dec"/>
    <s v="2017-12"/>
  </r>
  <r>
    <n v="1969"/>
    <s v="CA-2017-165841"/>
    <x v="202"/>
    <d v="2017-12-28T00:00:00"/>
    <s v="Standard Class"/>
    <s v="DB-13210"/>
    <s v="Dean Braden"/>
    <x v="0"/>
    <s v="United States"/>
    <x v="267"/>
    <s v="New Jersey"/>
    <n v="7501"/>
    <x v="3"/>
    <s v="OFF-PA-10001144"/>
    <x v="1"/>
    <x v="10"/>
    <s v="Xerox 1913"/>
    <x v="1668"/>
    <n v="3"/>
    <n v="0"/>
    <n v="79.891199999999998"/>
    <n v="12"/>
    <n v="4"/>
    <x v="3"/>
    <s v="Dec"/>
    <s v="2017-12"/>
  </r>
  <r>
    <n v="1970"/>
    <s v="CA-2017-117485"/>
    <x v="397"/>
    <d v="2017-09-29T00:00:00"/>
    <s v="Standard Class"/>
    <s v="BD-11320"/>
    <s v="Bill Donatelli"/>
    <x v="0"/>
    <s v="United States"/>
    <x v="251"/>
    <s v="Oklahoma"/>
    <n v="74133"/>
    <x v="2"/>
    <s v="TEC-AC-10004659"/>
    <x v="2"/>
    <x v="11"/>
    <s v="Imation Secure+ Hardware Encrypted USB 2.0 Flash Drive; 16GB"/>
    <x v="407"/>
    <n v="4"/>
    <n v="0"/>
    <n v="102.18600000000001"/>
    <n v="9"/>
    <n v="3"/>
    <x v="3"/>
    <s v="Sep"/>
    <s v="2017-09"/>
  </r>
  <r>
    <n v="1971"/>
    <s v="CA-2017-140242"/>
    <x v="636"/>
    <d v="2017-05-11T00:00:00"/>
    <s v="Standard Class"/>
    <s v="ML-17755"/>
    <s v="Max Ludwig"/>
    <x v="2"/>
    <s v="United States"/>
    <x v="22"/>
    <s v="Illinois"/>
    <n v="60623"/>
    <x v="2"/>
    <s v="OFF-AR-10004752"/>
    <x v="1"/>
    <x v="6"/>
    <s v="Blackstonian Pencils"/>
    <x v="1669"/>
    <n v="3"/>
    <n v="0.2"/>
    <n v="0.64080000000000004"/>
    <n v="5"/>
    <n v="2"/>
    <x v="3"/>
    <s v="May"/>
    <s v="2017-05"/>
  </r>
  <r>
    <n v="1972"/>
    <s v="CA-2017-140242"/>
    <x v="636"/>
    <d v="2017-05-11T00:00:00"/>
    <s v="Standard Class"/>
    <s v="ML-17755"/>
    <s v="Max Ludwig"/>
    <x v="2"/>
    <s v="United States"/>
    <x v="22"/>
    <s v="Illinois"/>
    <n v="60623"/>
    <x v="2"/>
    <s v="TEC-AC-10004659"/>
    <x v="2"/>
    <x v="11"/>
    <s v="Imation Secure+ Hardware Encrypted USB 2.0 Flash Drive; 16GB"/>
    <x v="177"/>
    <n v="7"/>
    <n v="0.2"/>
    <n v="76.639499999999998"/>
    <n v="5"/>
    <n v="2"/>
    <x v="3"/>
    <s v="May"/>
    <s v="2017-05"/>
  </r>
  <r>
    <n v="1973"/>
    <s v="CA-2014-148950"/>
    <x v="637"/>
    <d v="2014-12-19T00:00:00"/>
    <s v="Standard Class"/>
    <s v="JD-16015"/>
    <s v="Joy Daniels"/>
    <x v="0"/>
    <s v="United States"/>
    <x v="22"/>
    <s v="Illinois"/>
    <n v="60610"/>
    <x v="2"/>
    <s v="OFF-BI-10001249"/>
    <x v="1"/>
    <x v="8"/>
    <s v="Avery Heavy-Duty EZD View Binder with Locking Rings"/>
    <x v="1670"/>
    <n v="4"/>
    <n v="0.8"/>
    <n v="-8.6768000000000001"/>
    <n v="12"/>
    <n v="4"/>
    <x v="2"/>
    <s v="Dec"/>
    <s v="2014-12"/>
  </r>
  <r>
    <n v="1974"/>
    <s v="CA-2014-148950"/>
    <x v="637"/>
    <d v="2014-12-19T00:00:00"/>
    <s v="Standard Class"/>
    <s v="JD-16015"/>
    <s v="Joy Daniels"/>
    <x v="0"/>
    <s v="United States"/>
    <x v="22"/>
    <s v="Illinois"/>
    <n v="60610"/>
    <x v="2"/>
    <s v="OFF-FA-10003059"/>
    <x v="1"/>
    <x v="13"/>
    <s v="Assorted Color Push Pins"/>
    <x v="1671"/>
    <n v="2"/>
    <n v="0.2"/>
    <n v="0.47060000000000002"/>
    <n v="12"/>
    <n v="4"/>
    <x v="2"/>
    <s v="Dec"/>
    <s v="2014-12"/>
  </r>
  <r>
    <n v="1975"/>
    <s v="CA-2014-148950"/>
    <x v="637"/>
    <d v="2014-12-19T00:00:00"/>
    <s v="Standard Class"/>
    <s v="JD-16015"/>
    <s v="Joy Daniels"/>
    <x v="0"/>
    <s v="United States"/>
    <x v="22"/>
    <s v="Illinois"/>
    <n v="60610"/>
    <x v="2"/>
    <s v="TEC-AC-10002718"/>
    <x v="2"/>
    <x v="11"/>
    <s v="Belkin Standard 104 key USB Keyboard"/>
    <x v="1672"/>
    <n v="3"/>
    <n v="0.2"/>
    <n v="-2.1884999999999999"/>
    <n v="12"/>
    <n v="4"/>
    <x v="2"/>
    <s v="Dec"/>
    <s v="2014-12"/>
  </r>
  <r>
    <n v="1976"/>
    <s v="CA-2014-110408"/>
    <x v="638"/>
    <d v="2014-10-20T00:00:00"/>
    <s v="Second Class"/>
    <s v="AS-10225"/>
    <s v="Alan Schoenberger"/>
    <x v="1"/>
    <s v="United States"/>
    <x v="122"/>
    <s v="Alabama"/>
    <n v="36116"/>
    <x v="0"/>
    <s v="OFF-ST-10001522"/>
    <x v="1"/>
    <x v="4"/>
    <s v="Gould Plastics 18-Pocket Panel Bin, 34w x 5-1/4d x 20-1/2h"/>
    <x v="1673"/>
    <n v="3"/>
    <n v="0"/>
    <n v="11.0388"/>
    <n v="10"/>
    <n v="4"/>
    <x v="2"/>
    <s v="Oct"/>
    <s v="2014-10"/>
  </r>
  <r>
    <n v="1977"/>
    <s v="CA-2014-110408"/>
    <x v="638"/>
    <d v="2014-10-20T00:00:00"/>
    <s v="Second Class"/>
    <s v="AS-10225"/>
    <s v="Alan Schoenberger"/>
    <x v="1"/>
    <s v="United States"/>
    <x v="122"/>
    <s v="Alabama"/>
    <n v="36116"/>
    <x v="0"/>
    <s v="TEC-PH-10002352"/>
    <x v="2"/>
    <x v="7"/>
    <s v="Avaya IP Phone 1140E VoIP phone"/>
    <x v="1674"/>
    <n v="5"/>
    <n v="0"/>
    <n v="362.68700000000001"/>
    <n v="10"/>
    <n v="4"/>
    <x v="2"/>
    <s v="Oct"/>
    <s v="2014-10"/>
  </r>
  <r>
    <n v="1978"/>
    <s v="CA-2014-110408"/>
    <x v="638"/>
    <d v="2014-10-20T00:00:00"/>
    <s v="Second Class"/>
    <s v="AS-10225"/>
    <s v="Alan Schoenberger"/>
    <x v="1"/>
    <s v="United States"/>
    <x v="122"/>
    <s v="Alabama"/>
    <n v="36116"/>
    <x v="0"/>
    <s v="FUR-CH-10003774"/>
    <x v="0"/>
    <x v="1"/>
    <s v="Global Wood Trimmed Manager's Task Chair, Khaki"/>
    <x v="1675"/>
    <n v="6"/>
    <n v="0"/>
    <n v="70.964399999999998"/>
    <n v="10"/>
    <n v="4"/>
    <x v="2"/>
    <s v="Oct"/>
    <s v="2014-10"/>
  </r>
  <r>
    <n v="1979"/>
    <s v="CA-2015-109939"/>
    <x v="412"/>
    <d v="2015-05-12T00:00:00"/>
    <s v="Standard Class"/>
    <s v="AA-10375"/>
    <s v="Allen Armold"/>
    <x v="0"/>
    <s v="United States"/>
    <x v="127"/>
    <s v="Oregon"/>
    <n v="97301"/>
    <x v="1"/>
    <s v="OFF-AR-10000127"/>
    <x v="1"/>
    <x v="6"/>
    <s v="Newell 321"/>
    <x v="791"/>
    <n v="2"/>
    <n v="0.2"/>
    <n v="0.59040000000000004"/>
    <n v="5"/>
    <n v="2"/>
    <x v="1"/>
    <s v="May"/>
    <s v="2015-05"/>
  </r>
  <r>
    <n v="1980"/>
    <s v="CA-2016-112669"/>
    <x v="167"/>
    <d v="2016-04-14T00:00:00"/>
    <s v="Same Day"/>
    <s v="KT-16465"/>
    <s v="Kean Takahito"/>
    <x v="0"/>
    <s v="United States"/>
    <x v="220"/>
    <s v="Arizona"/>
    <n v="85301"/>
    <x v="1"/>
    <s v="FUR-CH-10004086"/>
    <x v="0"/>
    <x v="1"/>
    <s v="Hon 4070 Series Pagoda Armless Upholstered Stacking Chairs"/>
    <x v="1676"/>
    <n v="4"/>
    <n v="0.2"/>
    <n v="105.0228"/>
    <n v="4"/>
    <n v="2"/>
    <x v="0"/>
    <s v="Apr"/>
    <s v="2016-04"/>
  </r>
  <r>
    <n v="1981"/>
    <s v="CA-2016-112669"/>
    <x v="167"/>
    <d v="2016-04-14T00:00:00"/>
    <s v="Same Day"/>
    <s v="KT-16465"/>
    <s v="Kean Takahito"/>
    <x v="0"/>
    <s v="United States"/>
    <x v="220"/>
    <s v="Arizona"/>
    <n v="85301"/>
    <x v="1"/>
    <s v="OFF-ST-10001228"/>
    <x v="1"/>
    <x v="4"/>
    <s v="Fellowes Personal Hanging Folder Files, Navy"/>
    <x v="1677"/>
    <n v="4"/>
    <n v="0.2"/>
    <n v="4.2976000000000001"/>
    <n v="4"/>
    <n v="2"/>
    <x v="0"/>
    <s v="Apr"/>
    <s v="2016-04"/>
  </r>
  <r>
    <n v="1982"/>
    <s v="CA-2015-119592"/>
    <x v="639"/>
    <d v="2015-12-16T00:00:00"/>
    <s v="Second Class"/>
    <s v="MM-18280"/>
    <s v="Muhammed MacIntyre"/>
    <x v="1"/>
    <s v="United States"/>
    <x v="38"/>
    <s v="Georgia"/>
    <n v="31907"/>
    <x v="0"/>
    <s v="OFF-BI-10004187"/>
    <x v="1"/>
    <x v="8"/>
    <s v="3-ring staple pack"/>
    <x v="1053"/>
    <n v="2"/>
    <n v="0"/>
    <n v="1.8048"/>
    <n v="12"/>
    <n v="4"/>
    <x v="1"/>
    <s v="Dec"/>
    <s v="2015-12"/>
  </r>
  <r>
    <n v="1983"/>
    <s v="CA-2014-122749"/>
    <x v="640"/>
    <d v="2014-12-09T00:00:00"/>
    <s v="Standard Class"/>
    <s v="NG-18430"/>
    <s v="Nathan Gelder"/>
    <x v="0"/>
    <s v="United States"/>
    <x v="268"/>
    <s v="Oklahoma"/>
    <n v="73120"/>
    <x v="2"/>
    <s v="TEC-PH-10003811"/>
    <x v="2"/>
    <x v="7"/>
    <s v="Jabra Supreme Plus Driver Edition Headset"/>
    <x v="1678"/>
    <n v="4"/>
    <n v="0"/>
    <n v="134.3888"/>
    <n v="12"/>
    <n v="4"/>
    <x v="2"/>
    <s v="Dec"/>
    <s v="2014-12"/>
  </r>
  <r>
    <n v="1984"/>
    <s v="CA-2014-164721"/>
    <x v="641"/>
    <d v="2014-11-27T00:00:00"/>
    <s v="Second Class"/>
    <s v="LW-16825"/>
    <s v="Laurel Workman"/>
    <x v="1"/>
    <s v="United States"/>
    <x v="71"/>
    <s v="California"/>
    <n v="94513"/>
    <x v="1"/>
    <s v="OFF-AP-10000240"/>
    <x v="1"/>
    <x v="9"/>
    <s v="Belkin F9G930V10-GRY 9 Outlet Surge"/>
    <x v="1679"/>
    <n v="6"/>
    <n v="0"/>
    <n v="93.055199999999999"/>
    <n v="11"/>
    <n v="4"/>
    <x v="2"/>
    <s v="Nov"/>
    <s v="2014-11"/>
  </r>
  <r>
    <n v="1985"/>
    <s v="CA-2014-164721"/>
    <x v="641"/>
    <d v="2014-11-27T00:00:00"/>
    <s v="Second Class"/>
    <s v="LW-16825"/>
    <s v="Laurel Workman"/>
    <x v="1"/>
    <s v="United States"/>
    <x v="71"/>
    <s v="California"/>
    <n v="94513"/>
    <x v="1"/>
    <s v="FUR-FU-10001940"/>
    <x v="0"/>
    <x v="5"/>
    <s v="Staple-based wall hangings"/>
    <x v="1680"/>
    <n v="3"/>
    <n v="0"/>
    <n v="10.507199999999999"/>
    <n v="11"/>
    <n v="4"/>
    <x v="2"/>
    <s v="Nov"/>
    <s v="2014-11"/>
  </r>
  <r>
    <n v="1986"/>
    <s v="CA-2014-164721"/>
    <x v="641"/>
    <d v="2014-11-27T00:00:00"/>
    <s v="Second Class"/>
    <s v="LW-16825"/>
    <s v="Laurel Workman"/>
    <x v="1"/>
    <s v="United States"/>
    <x v="71"/>
    <s v="California"/>
    <n v="94513"/>
    <x v="1"/>
    <s v="OFF-PA-10000575"/>
    <x v="1"/>
    <x v="10"/>
    <s v="Wirebound Message Books, Four 2 3/4 x 5 White Forms per Page"/>
    <x v="1681"/>
    <n v="4"/>
    <n v="0"/>
    <n v="12.3096"/>
    <n v="11"/>
    <n v="4"/>
    <x v="2"/>
    <s v="Nov"/>
    <s v="2014-11"/>
  </r>
  <r>
    <n v="1987"/>
    <s v="CA-2016-147417"/>
    <x v="197"/>
    <d v="2016-07-27T00:00:00"/>
    <s v="First Class"/>
    <s v="CB-12415"/>
    <s v="Christy Brittain"/>
    <x v="0"/>
    <s v="United States"/>
    <x v="38"/>
    <s v="Ohio"/>
    <n v="43229"/>
    <x v="3"/>
    <s v="TEC-CO-10001449"/>
    <x v="2"/>
    <x v="16"/>
    <s v="Hewlett Packard LaserJet 3310 Copier"/>
    <x v="1682"/>
    <n v="4"/>
    <n v="0.4"/>
    <n v="191.99680000000001"/>
    <n v="7"/>
    <n v="3"/>
    <x v="0"/>
    <s v="Jul"/>
    <s v="2016-07"/>
  </r>
  <r>
    <n v="1988"/>
    <s v="CA-2015-127509"/>
    <x v="529"/>
    <d v="2015-11-13T00:00:00"/>
    <s v="Standard Class"/>
    <s v="AS-10090"/>
    <s v="Adam Shillingsburg"/>
    <x v="0"/>
    <s v="United States"/>
    <x v="24"/>
    <s v="Missouri"/>
    <n v="65807"/>
    <x v="2"/>
    <s v="OFF-BI-10002393"/>
    <x v="1"/>
    <x v="8"/>
    <s v="Binder Posts"/>
    <x v="1683"/>
    <n v="3"/>
    <n v="0"/>
    <n v="7.9211999999999998"/>
    <n v="11"/>
    <n v="4"/>
    <x v="1"/>
    <s v="Nov"/>
    <s v="2015-11"/>
  </r>
  <r>
    <n v="1989"/>
    <s v="CA-2015-127509"/>
    <x v="529"/>
    <d v="2015-11-13T00:00:00"/>
    <s v="Standard Class"/>
    <s v="AS-10090"/>
    <s v="Adam Shillingsburg"/>
    <x v="0"/>
    <s v="United States"/>
    <x v="24"/>
    <s v="Missouri"/>
    <n v="65807"/>
    <x v="2"/>
    <s v="FUR-TA-10002855"/>
    <x v="0"/>
    <x v="3"/>
    <s v="Bevis Round Conference Table Top &amp; Single Column Base"/>
    <x v="1684"/>
    <n v="7"/>
    <n v="0"/>
    <n v="215.1198"/>
    <n v="11"/>
    <n v="4"/>
    <x v="1"/>
    <s v="Nov"/>
    <s v="2015-11"/>
  </r>
  <r>
    <n v="1990"/>
    <s v="CA-2015-127509"/>
    <x v="529"/>
    <d v="2015-11-13T00:00:00"/>
    <s v="Standard Class"/>
    <s v="AS-10090"/>
    <s v="Adam Shillingsburg"/>
    <x v="0"/>
    <s v="United States"/>
    <x v="24"/>
    <s v="Missouri"/>
    <n v="65807"/>
    <x v="2"/>
    <s v="OFF-EN-10000781"/>
    <x v="1"/>
    <x v="12"/>
    <s v="#10- 4 1/8&quot; x 9 1/2&quot; Recycled Envelopes"/>
    <x v="1685"/>
    <n v="3"/>
    <n v="0"/>
    <n v="12.323399999999999"/>
    <n v="11"/>
    <n v="4"/>
    <x v="1"/>
    <s v="Nov"/>
    <s v="2015-11"/>
  </r>
  <r>
    <n v="1991"/>
    <s v="CA-2015-127509"/>
    <x v="529"/>
    <d v="2015-11-13T00:00:00"/>
    <s v="Standard Class"/>
    <s v="AS-10090"/>
    <s v="Adam Shillingsburg"/>
    <x v="0"/>
    <s v="United States"/>
    <x v="24"/>
    <s v="Missouri"/>
    <n v="65807"/>
    <x v="2"/>
    <s v="OFF-PA-10002160"/>
    <x v="1"/>
    <x v="10"/>
    <s v="Xerox 1978"/>
    <x v="1686"/>
    <n v="3"/>
    <n v="0"/>
    <n v="8.4966000000000008"/>
    <n v="11"/>
    <n v="4"/>
    <x v="1"/>
    <s v="Nov"/>
    <s v="2015-11"/>
  </r>
  <r>
    <n v="1992"/>
    <s v="CA-2017-111374"/>
    <x v="642"/>
    <d v="2017-02-28T00:00:00"/>
    <s v="Standard Class"/>
    <s v="CB-12415"/>
    <s v="Christy Brittain"/>
    <x v="0"/>
    <s v="United States"/>
    <x v="10"/>
    <s v="Pennsylvania"/>
    <n v="19134"/>
    <x v="3"/>
    <s v="OFF-BI-10004970"/>
    <x v="1"/>
    <x v="8"/>
    <s v="ACCOHIDE 3-Ring Binder, Blue, 1&quot;"/>
    <x v="1687"/>
    <n v="4"/>
    <n v="0.7"/>
    <n v="-3.7995999999999999"/>
    <n v="2"/>
    <n v="1"/>
    <x v="3"/>
    <s v="Feb"/>
    <s v="2017-02"/>
  </r>
  <r>
    <n v="1993"/>
    <s v="CA-2017-133648"/>
    <x v="643"/>
    <d v="2017-07-02T00:00:00"/>
    <s v="Standard Class"/>
    <s v="ML-17755"/>
    <s v="Max Ludwig"/>
    <x v="2"/>
    <s v="United States"/>
    <x v="24"/>
    <s v="Oregon"/>
    <n v="97477"/>
    <x v="1"/>
    <s v="OFF-LA-10003923"/>
    <x v="1"/>
    <x v="2"/>
    <s v="Alphabetical Labels for Top Tab Filing"/>
    <x v="1688"/>
    <n v="6"/>
    <n v="0.2"/>
    <n v="26.64"/>
    <n v="6"/>
    <n v="2"/>
    <x v="3"/>
    <s v="Jun"/>
    <s v="2017-06"/>
  </r>
  <r>
    <n v="1994"/>
    <s v="CA-2017-133648"/>
    <x v="643"/>
    <d v="2017-07-02T00:00:00"/>
    <s v="Standard Class"/>
    <s v="ML-17755"/>
    <s v="Max Ludwig"/>
    <x v="2"/>
    <s v="United States"/>
    <x v="24"/>
    <s v="Oregon"/>
    <n v="97477"/>
    <x v="1"/>
    <s v="OFF-AR-10002257"/>
    <x v="1"/>
    <x v="6"/>
    <s v="Eldon Spacemaker Box, Quick-Snap Lid, Clear"/>
    <x v="752"/>
    <n v="2"/>
    <n v="0.2"/>
    <n v="0.73480000000000001"/>
    <n v="6"/>
    <n v="2"/>
    <x v="3"/>
    <s v="Jun"/>
    <s v="2017-06"/>
  </r>
  <r>
    <n v="1995"/>
    <s v="CA-2017-133648"/>
    <x v="643"/>
    <d v="2017-07-02T00:00:00"/>
    <s v="Standard Class"/>
    <s v="ML-17755"/>
    <s v="Max Ludwig"/>
    <x v="2"/>
    <s v="United States"/>
    <x v="24"/>
    <s v="Oregon"/>
    <n v="97477"/>
    <x v="1"/>
    <s v="OFF-FA-10004395"/>
    <x v="1"/>
    <x v="13"/>
    <s v="Plymouth Boxed Rubber Bands by Plymouth"/>
    <x v="1689"/>
    <n v="3"/>
    <n v="0.2"/>
    <n v="-2.1194999999999999"/>
    <n v="6"/>
    <n v="2"/>
    <x v="3"/>
    <s v="Jun"/>
    <s v="2017-06"/>
  </r>
  <r>
    <n v="1996"/>
    <s v="US-2017-147221"/>
    <x v="574"/>
    <d v="2017-12-04T00:00:00"/>
    <s v="Second Class"/>
    <s v="JS-16030"/>
    <s v="Joy Smith"/>
    <x v="0"/>
    <s v="United States"/>
    <x v="12"/>
    <s v="Texas"/>
    <n v="77036"/>
    <x v="2"/>
    <s v="OFF-AP-10002534"/>
    <x v="1"/>
    <x v="9"/>
    <s v="3.6 Cubic Foot Counter Height Office Refrigerator"/>
    <x v="1690"/>
    <n v="5"/>
    <n v="0.8"/>
    <n v="-766.01199999999994"/>
    <n v="12"/>
    <n v="4"/>
    <x v="3"/>
    <s v="Dec"/>
    <s v="2017-12"/>
  </r>
  <r>
    <n v="1997"/>
    <s v="US-2017-147221"/>
    <x v="574"/>
    <d v="2017-12-04T00:00:00"/>
    <s v="Second Class"/>
    <s v="JS-16030"/>
    <s v="Joy Smith"/>
    <x v="0"/>
    <s v="United States"/>
    <x v="12"/>
    <s v="Texas"/>
    <n v="77036"/>
    <x v="2"/>
    <s v="FUR-FU-10004020"/>
    <x v="0"/>
    <x v="5"/>
    <s v="Advantus Panel Wall Acrylic Frame"/>
    <x v="1691"/>
    <n v="4"/>
    <n v="0.6"/>
    <n v="-3.7195999999999998"/>
    <n v="12"/>
    <n v="4"/>
    <x v="3"/>
    <s v="Dec"/>
    <s v="2017-12"/>
  </r>
  <r>
    <n v="1998"/>
    <s v="CA-2014-131905"/>
    <x v="644"/>
    <d v="2014-02-09T00:00:00"/>
    <s v="First Class"/>
    <s v="ND-18460"/>
    <s v="Neil Ducich"/>
    <x v="1"/>
    <s v="United States"/>
    <x v="269"/>
    <s v="Virginia"/>
    <n v="23320"/>
    <x v="0"/>
    <s v="OFF-LA-10002787"/>
    <x v="1"/>
    <x v="2"/>
    <s v="Avery 480"/>
    <x v="1692"/>
    <n v="4"/>
    <n v="0"/>
    <n v="7.2"/>
    <n v="2"/>
    <n v="1"/>
    <x v="2"/>
    <s v="Feb"/>
    <s v="2014-02"/>
  </r>
  <r>
    <n v="1999"/>
    <s v="CA-2014-131905"/>
    <x v="644"/>
    <d v="2014-02-09T00:00:00"/>
    <s v="First Class"/>
    <s v="ND-18460"/>
    <s v="Neil Ducich"/>
    <x v="1"/>
    <s v="United States"/>
    <x v="269"/>
    <s v="Virginia"/>
    <n v="23320"/>
    <x v="0"/>
    <s v="TEC-PH-10003645"/>
    <x v="2"/>
    <x v="7"/>
    <s v="Aastra 57i VoIP phone"/>
    <x v="1693"/>
    <n v="1"/>
    <n v="0"/>
    <n v="42.018599999999999"/>
    <n v="2"/>
    <n v="1"/>
    <x v="2"/>
    <s v="Feb"/>
    <s v="2014-02"/>
  </r>
  <r>
    <n v="2000"/>
    <s v="CA-2014-131905"/>
    <x v="644"/>
    <d v="2014-02-09T00:00:00"/>
    <s v="First Class"/>
    <s v="ND-18460"/>
    <s v="Neil Ducich"/>
    <x v="1"/>
    <s v="United States"/>
    <x v="269"/>
    <s v="Virginia"/>
    <n v="23320"/>
    <x v="0"/>
    <s v="TEC-PH-10001615"/>
    <x v="2"/>
    <x v="7"/>
    <s v="AT&amp;T CL82213"/>
    <x v="1694"/>
    <n v="5"/>
    <n v="0"/>
    <n v="42.035499999999999"/>
    <n v="2"/>
    <n v="1"/>
    <x v="2"/>
    <s v="Feb"/>
    <s v="2014-02"/>
  </r>
  <r>
    <n v="2001"/>
    <s v="CA-2017-166128"/>
    <x v="645"/>
    <d v="2017-04-18T00:00:00"/>
    <s v="Standard Class"/>
    <s v="LW-17215"/>
    <s v="Luke Weiss"/>
    <x v="0"/>
    <s v="United States"/>
    <x v="45"/>
    <s v="California"/>
    <n v="91104"/>
    <x v="1"/>
    <s v="TEC-AC-10001767"/>
    <x v="2"/>
    <x v="11"/>
    <s v="SanDisk Ultra 64 GB MicroSDHC Class 10 Memory Card"/>
    <x v="1695"/>
    <n v="5"/>
    <n v="0"/>
    <n v="21.994499999999999"/>
    <n v="4"/>
    <n v="2"/>
    <x v="3"/>
    <s v="Apr"/>
    <s v="2017-04"/>
  </r>
  <r>
    <n v="2002"/>
    <s v="CA-2017-166128"/>
    <x v="645"/>
    <d v="2017-04-18T00:00:00"/>
    <s v="Standard Class"/>
    <s v="LW-17215"/>
    <s v="Luke Weiss"/>
    <x v="0"/>
    <s v="United States"/>
    <x v="45"/>
    <s v="California"/>
    <n v="91104"/>
    <x v="1"/>
    <s v="OFF-AR-10001221"/>
    <x v="1"/>
    <x v="6"/>
    <s v="Dixon Ticonderoga Erasable Colored Pencil Set, 12-Color"/>
    <x v="1075"/>
    <n v="7"/>
    <n v="0"/>
    <n v="14.2324"/>
    <n v="4"/>
    <n v="2"/>
    <x v="3"/>
    <s v="Apr"/>
    <s v="2017-04"/>
  </r>
  <r>
    <n v="2003"/>
    <s v="CA-2017-163510"/>
    <x v="53"/>
    <d v="2017-12-28T00:00:00"/>
    <s v="Second Class"/>
    <s v="JW-15955"/>
    <s v="Joni Wasserman"/>
    <x v="0"/>
    <s v="United States"/>
    <x v="103"/>
    <s v="Kentucky"/>
    <n v="40214"/>
    <x v="0"/>
    <s v="OFF-ST-10000563"/>
    <x v="1"/>
    <x v="4"/>
    <s v="Fellowes Bankers Box Stor/Drawer Steel Plus"/>
    <x v="1429"/>
    <n v="3"/>
    <n v="0"/>
    <n v="9.5939999999999994"/>
    <n v="12"/>
    <n v="4"/>
    <x v="3"/>
    <s v="Dec"/>
    <s v="2017-12"/>
  </r>
  <r>
    <n v="2004"/>
    <s v="CA-2017-163510"/>
    <x v="53"/>
    <d v="2017-12-28T00:00:00"/>
    <s v="Second Class"/>
    <s v="JW-15955"/>
    <s v="Joni Wasserman"/>
    <x v="0"/>
    <s v="United States"/>
    <x v="103"/>
    <s v="Kentucky"/>
    <n v="40214"/>
    <x v="0"/>
    <s v="FUR-CH-10001146"/>
    <x v="0"/>
    <x v="1"/>
    <s v="Global Value Mid-Back Manager's Chair, Gray"/>
    <x v="1696"/>
    <n v="5"/>
    <n v="0"/>
    <n v="76.112499999999997"/>
    <n v="12"/>
    <n v="4"/>
    <x v="3"/>
    <s v="Dec"/>
    <s v="2017-12"/>
  </r>
  <r>
    <n v="2005"/>
    <s v="US-2017-143028"/>
    <x v="645"/>
    <d v="2017-04-18T00:00:00"/>
    <s v="Standard Class"/>
    <s v="SC-20050"/>
    <s v="Sample Company A"/>
    <x v="2"/>
    <s v="United States"/>
    <x v="270"/>
    <s v="Texas"/>
    <n v="79424"/>
    <x v="2"/>
    <s v="OFF-BI-10004738"/>
    <x v="1"/>
    <x v="8"/>
    <s v="Flexible Leather- Look Classic Collection Ring Binder"/>
    <x v="520"/>
    <n v="3"/>
    <n v="0.8"/>
    <n v="-17.045999999999999"/>
    <n v="4"/>
    <n v="2"/>
    <x v="3"/>
    <s v="Apr"/>
    <s v="2017-04"/>
  </r>
  <r>
    <n v="2006"/>
    <s v="CA-2014-111150"/>
    <x v="520"/>
    <d v="2015-01-04T00:00:00"/>
    <s v="Standard Class"/>
    <s v="RW-19630"/>
    <s v="Rob Williams"/>
    <x v="1"/>
    <s v="United States"/>
    <x v="29"/>
    <s v="Missouri"/>
    <n v="65203"/>
    <x v="2"/>
    <s v="OFF-AR-10000034"/>
    <x v="1"/>
    <x v="6"/>
    <s v="BIC Brite Liner Grip Highlighters, Assorted, 5/Pack"/>
    <x v="1697"/>
    <n v="7"/>
    <n v="0"/>
    <n v="11.575200000000001"/>
    <n v="12"/>
    <n v="4"/>
    <x v="2"/>
    <s v="Dec"/>
    <s v="2014-12"/>
  </r>
  <r>
    <n v="2007"/>
    <s v="CA-2014-111150"/>
    <x v="520"/>
    <d v="2015-01-04T00:00:00"/>
    <s v="Standard Class"/>
    <s v="RW-19630"/>
    <s v="Rob Williams"/>
    <x v="1"/>
    <s v="United States"/>
    <x v="29"/>
    <s v="Missouri"/>
    <n v="65203"/>
    <x v="2"/>
    <s v="TEC-AC-10000290"/>
    <x v="2"/>
    <x v="11"/>
    <s v="Sabrent 4-Port USB 2.0 Hub"/>
    <x v="1698"/>
    <n v="7"/>
    <n v="0"/>
    <n v="16.1602"/>
    <n v="12"/>
    <n v="4"/>
    <x v="2"/>
    <s v="Dec"/>
    <s v="2014-12"/>
  </r>
  <r>
    <n v="2008"/>
    <s v="CA-2017-165386"/>
    <x v="646"/>
    <d v="2017-08-04T00:00:00"/>
    <s v="First Class"/>
    <s v="CM-12190"/>
    <s v="Charlotte Melton"/>
    <x v="0"/>
    <s v="United States"/>
    <x v="22"/>
    <s v="Illinois"/>
    <n v="60623"/>
    <x v="2"/>
    <s v="FUR-BO-10003034"/>
    <x v="0"/>
    <x v="0"/>
    <s v="O'Sullivan Elevations Bookcase, Cherry Finish"/>
    <x v="1699"/>
    <n v="2"/>
    <n v="0.3"/>
    <n v="-36.674399999999999"/>
    <n v="8"/>
    <n v="3"/>
    <x v="3"/>
    <s v="Aug"/>
    <s v="2017-08"/>
  </r>
  <r>
    <n v="2009"/>
    <s v="CA-2014-116407"/>
    <x v="647"/>
    <d v="2014-11-21T00:00:00"/>
    <s v="Standard Class"/>
    <s v="JF-15190"/>
    <s v="Jamie Frazer"/>
    <x v="0"/>
    <s v="United States"/>
    <x v="271"/>
    <s v="Tennessee"/>
    <n v="37604"/>
    <x v="0"/>
    <s v="OFF-AR-10001315"/>
    <x v="1"/>
    <x v="6"/>
    <s v="Newell 310"/>
    <x v="1700"/>
    <n v="3"/>
    <n v="0.2"/>
    <n v="0.47520000000000001"/>
    <n v="11"/>
    <n v="4"/>
    <x v="2"/>
    <s v="Nov"/>
    <s v="2014-11"/>
  </r>
  <r>
    <n v="2010"/>
    <s v="CA-2014-116407"/>
    <x v="647"/>
    <d v="2014-11-21T00:00:00"/>
    <s v="Standard Class"/>
    <s v="JF-15190"/>
    <s v="Jamie Frazer"/>
    <x v="0"/>
    <s v="United States"/>
    <x v="271"/>
    <s v="Tennessee"/>
    <n v="37604"/>
    <x v="0"/>
    <s v="OFF-AP-10002118"/>
    <x v="1"/>
    <x v="9"/>
    <s v="1.7 Cubic Foot Compact &quot;Cube&quot; Office Refrigerators"/>
    <x v="1701"/>
    <n v="2"/>
    <n v="0.2"/>
    <n v="29.142399999999999"/>
    <n v="11"/>
    <n v="4"/>
    <x v="2"/>
    <s v="Nov"/>
    <s v="2014-11"/>
  </r>
  <r>
    <n v="2011"/>
    <s v="CA-2014-116407"/>
    <x v="647"/>
    <d v="2014-11-21T00:00:00"/>
    <s v="Standard Class"/>
    <s v="JF-15190"/>
    <s v="Jamie Frazer"/>
    <x v="0"/>
    <s v="United States"/>
    <x v="271"/>
    <s v="Tennessee"/>
    <n v="37604"/>
    <x v="0"/>
    <s v="OFF-PA-10002137"/>
    <x v="1"/>
    <x v="10"/>
    <s v="Southworth 100% Résumé Paper, 24lb."/>
    <x v="1702"/>
    <n v="4"/>
    <n v="0.2"/>
    <n v="7.78"/>
    <n v="11"/>
    <n v="4"/>
    <x v="2"/>
    <s v="Nov"/>
    <s v="2014-11"/>
  </r>
  <r>
    <n v="2012"/>
    <s v="CA-2015-155761"/>
    <x v="555"/>
    <d v="2015-12-11T00:00:00"/>
    <s v="Same Day"/>
    <s v="SC-20800"/>
    <s v="Stuart Calhoun"/>
    <x v="0"/>
    <s v="United States"/>
    <x v="12"/>
    <s v="Texas"/>
    <n v="77041"/>
    <x v="2"/>
    <s v="TEC-AC-10001606"/>
    <x v="2"/>
    <x v="11"/>
    <s v="Logitech Wireless Performance Mouse MX for PC and Mac"/>
    <x v="1290"/>
    <n v="2"/>
    <n v="0.2"/>
    <n v="35.996400000000001"/>
    <n v="12"/>
    <n v="4"/>
    <x v="1"/>
    <s v="Dec"/>
    <s v="2015-12"/>
  </r>
  <r>
    <n v="2013"/>
    <s v="CA-2015-155761"/>
    <x v="555"/>
    <d v="2015-12-11T00:00:00"/>
    <s v="Same Day"/>
    <s v="SC-20800"/>
    <s v="Stuart Calhoun"/>
    <x v="0"/>
    <s v="United States"/>
    <x v="12"/>
    <s v="Texas"/>
    <n v="77041"/>
    <x v="2"/>
    <s v="OFF-ST-10000943"/>
    <x v="1"/>
    <x v="4"/>
    <s v="Eldon ProFile File 'N Store Portable File Tub Letter/Legal Size Black"/>
    <x v="1703"/>
    <n v="3"/>
    <n v="0.2"/>
    <n v="4.6344000000000003"/>
    <n v="12"/>
    <n v="4"/>
    <x v="1"/>
    <s v="Dec"/>
    <s v="2015-12"/>
  </r>
  <r>
    <n v="2014"/>
    <s v="CA-2016-145905"/>
    <x v="31"/>
    <d v="2016-09-23T00:00:00"/>
    <s v="Standard Class"/>
    <s v="AM-10705"/>
    <s v="Anne McFarland"/>
    <x v="0"/>
    <s v="United States"/>
    <x v="109"/>
    <s v="Alabama"/>
    <n v="36830"/>
    <x v="0"/>
    <s v="FUR-CH-10001854"/>
    <x v="0"/>
    <x v="1"/>
    <s v="Office Star - Professional Matrix Back Chair with 2-to-1 Synchro Tilt and Mesh Fabric Seat"/>
    <x v="1704"/>
    <n v="1"/>
    <n v="0"/>
    <n v="84.235200000000006"/>
    <n v="9"/>
    <n v="3"/>
    <x v="0"/>
    <s v="Sep"/>
    <s v="2016-09"/>
  </r>
  <r>
    <n v="2015"/>
    <s v="CA-2016-145905"/>
    <x v="31"/>
    <d v="2016-09-23T00:00:00"/>
    <s v="Standard Class"/>
    <s v="AM-10705"/>
    <s v="Anne McFarland"/>
    <x v="0"/>
    <s v="United States"/>
    <x v="109"/>
    <s v="Alabama"/>
    <n v="36830"/>
    <x v="0"/>
    <s v="OFF-PA-10000533"/>
    <x v="1"/>
    <x v="10"/>
    <s v="Southworth Parchment Paper &amp; Envelopes"/>
    <x v="1705"/>
    <n v="2"/>
    <n v="0"/>
    <n v="6.0167999999999999"/>
    <n v="9"/>
    <n v="3"/>
    <x v="0"/>
    <s v="Sep"/>
    <s v="2016-09"/>
  </r>
  <r>
    <n v="2016"/>
    <s v="CA-2016-145905"/>
    <x v="31"/>
    <d v="2016-09-23T00:00:00"/>
    <s v="Standard Class"/>
    <s v="AM-10705"/>
    <s v="Anne McFarland"/>
    <x v="0"/>
    <s v="United States"/>
    <x v="109"/>
    <s v="Alabama"/>
    <n v="36830"/>
    <x v="0"/>
    <s v="OFF-ST-10003716"/>
    <x v="1"/>
    <x v="4"/>
    <s v="Tennsco Double-Tier Lockers"/>
    <x v="1706"/>
    <n v="4"/>
    <n v="0"/>
    <n v="117.0104"/>
    <n v="9"/>
    <n v="3"/>
    <x v="0"/>
    <s v="Sep"/>
    <s v="2016-09"/>
  </r>
  <r>
    <n v="2017"/>
    <s v="CA-2015-113110"/>
    <x v="531"/>
    <d v="2015-03-23T00:00:00"/>
    <s v="Standard Class"/>
    <s v="BK-11260"/>
    <s v="Berenike Kampe"/>
    <x v="0"/>
    <s v="United States"/>
    <x v="272"/>
    <s v="California"/>
    <n v="92404"/>
    <x v="1"/>
    <s v="OFF-BI-10000088"/>
    <x v="1"/>
    <x v="8"/>
    <s v="GBC Imprintable Covers"/>
    <x v="679"/>
    <n v="2"/>
    <n v="0.2"/>
    <n v="6.3684000000000003"/>
    <n v="3"/>
    <n v="1"/>
    <x v="1"/>
    <s v="Mar"/>
    <s v="2015-03"/>
  </r>
  <r>
    <n v="2018"/>
    <s v="CA-2015-113110"/>
    <x v="531"/>
    <d v="2015-03-23T00:00:00"/>
    <s v="Standard Class"/>
    <s v="BK-11260"/>
    <s v="Berenike Kampe"/>
    <x v="0"/>
    <s v="United States"/>
    <x v="272"/>
    <s v="California"/>
    <n v="92404"/>
    <x v="1"/>
    <s v="OFF-LA-10000240"/>
    <x v="1"/>
    <x v="2"/>
    <s v="Self-Adhesive Address Labels for Typewriters by Universal"/>
    <x v="2"/>
    <n v="2"/>
    <n v="0"/>
    <n v="6.8714000000000004"/>
    <n v="3"/>
    <n v="1"/>
    <x v="1"/>
    <s v="Mar"/>
    <s v="2015-03"/>
  </r>
  <r>
    <n v="2019"/>
    <s v="CA-2015-113110"/>
    <x v="531"/>
    <d v="2015-03-23T00:00:00"/>
    <s v="Standard Class"/>
    <s v="BK-11260"/>
    <s v="Berenike Kampe"/>
    <x v="0"/>
    <s v="United States"/>
    <x v="272"/>
    <s v="California"/>
    <n v="92404"/>
    <x v="1"/>
    <s v="OFF-SU-10001165"/>
    <x v="1"/>
    <x v="14"/>
    <s v="Acme Elite Stainless Steel Scissors"/>
    <x v="1707"/>
    <n v="4"/>
    <n v="0"/>
    <n v="8.6736000000000004"/>
    <n v="3"/>
    <n v="1"/>
    <x v="1"/>
    <s v="Mar"/>
    <s v="2015-03"/>
  </r>
  <r>
    <n v="2020"/>
    <s v="CA-2015-113110"/>
    <x v="531"/>
    <d v="2015-03-23T00:00:00"/>
    <s v="Standard Class"/>
    <s v="BK-11260"/>
    <s v="Berenike Kampe"/>
    <x v="0"/>
    <s v="United States"/>
    <x v="272"/>
    <s v="California"/>
    <n v="92404"/>
    <x v="1"/>
    <s v="OFF-PA-10002749"/>
    <x v="1"/>
    <x v="10"/>
    <s v="Wirebound Message Books, 5-1/2 x 4 Forms, 2 or 4 Forms per Page"/>
    <x v="1708"/>
    <n v="6"/>
    <n v="0"/>
    <n v="19.668600000000001"/>
    <n v="3"/>
    <n v="1"/>
    <x v="1"/>
    <s v="Mar"/>
    <s v="2015-03"/>
  </r>
  <r>
    <n v="2021"/>
    <s v="CA-2016-168354"/>
    <x v="251"/>
    <d v="2016-09-21T00:00:00"/>
    <s v="First Class"/>
    <s v="RH-19510"/>
    <s v="Rick Huthwaite"/>
    <x v="2"/>
    <s v="United States"/>
    <x v="205"/>
    <s v="Rhode Island"/>
    <n v="2908"/>
    <x v="3"/>
    <s v="OFF-ST-10001490"/>
    <x v="1"/>
    <x v="4"/>
    <s v="Hot File 7-Pocket, Floor Stand"/>
    <x v="1709"/>
    <n v="9"/>
    <n v="0"/>
    <n v="481.86900000000003"/>
    <n v="9"/>
    <n v="3"/>
    <x v="0"/>
    <s v="Sep"/>
    <s v="2016-09"/>
  </r>
  <r>
    <n v="2022"/>
    <s v="CA-2016-168354"/>
    <x v="251"/>
    <d v="2016-09-21T00:00:00"/>
    <s v="First Class"/>
    <s v="RH-19510"/>
    <s v="Rick Huthwaite"/>
    <x v="2"/>
    <s v="United States"/>
    <x v="205"/>
    <s v="Rhode Island"/>
    <n v="2908"/>
    <x v="3"/>
    <s v="OFF-PA-10002377"/>
    <x v="1"/>
    <x v="10"/>
    <s v="Adams Telephone Message Book W/Dividers/Space For Phone Numbers, 5 1/4&quot;X8 1/2&quot;, 200/Messages"/>
    <x v="339"/>
    <n v="3"/>
    <n v="0"/>
    <n v="7.6680000000000001"/>
    <n v="9"/>
    <n v="3"/>
    <x v="0"/>
    <s v="Sep"/>
    <s v="2016-09"/>
  </r>
  <r>
    <n v="2023"/>
    <s v="CA-2016-168354"/>
    <x v="251"/>
    <d v="2016-09-21T00:00:00"/>
    <s v="First Class"/>
    <s v="RH-19510"/>
    <s v="Rick Huthwaite"/>
    <x v="2"/>
    <s v="United States"/>
    <x v="205"/>
    <s v="Rhode Island"/>
    <n v="2908"/>
    <x v="3"/>
    <s v="OFF-BI-10004826"/>
    <x v="1"/>
    <x v="8"/>
    <s v="JM Magazine Binder"/>
    <x v="1710"/>
    <n v="3"/>
    <n v="0"/>
    <n v="23.7744"/>
    <n v="9"/>
    <n v="3"/>
    <x v="0"/>
    <s v="Sep"/>
    <s v="2016-09"/>
  </r>
  <r>
    <n v="2024"/>
    <s v="CA-2016-168354"/>
    <x v="251"/>
    <d v="2016-09-21T00:00:00"/>
    <s v="First Class"/>
    <s v="RH-19510"/>
    <s v="Rick Huthwaite"/>
    <x v="2"/>
    <s v="United States"/>
    <x v="205"/>
    <s v="Rhode Island"/>
    <n v="2908"/>
    <x v="3"/>
    <s v="FUR-CH-10004675"/>
    <x v="0"/>
    <x v="1"/>
    <s v="Lifetime Advantage Folding Chairs, 4/Carton"/>
    <x v="1711"/>
    <n v="4"/>
    <n v="0"/>
    <n v="244.24959999999999"/>
    <n v="9"/>
    <n v="3"/>
    <x v="0"/>
    <s v="Sep"/>
    <s v="2016-09"/>
  </r>
  <r>
    <n v="2025"/>
    <s v="US-2017-111241"/>
    <x v="648"/>
    <d v="2017-08-22T00:00:00"/>
    <s v="Second Class"/>
    <s v="GM-14500"/>
    <s v="Gene McClure"/>
    <x v="0"/>
    <s v="United States"/>
    <x v="201"/>
    <s v="California"/>
    <n v="93727"/>
    <x v="1"/>
    <s v="OFF-BI-10002867"/>
    <x v="1"/>
    <x v="8"/>
    <s v="GBC Recycled Regency Composition Covers"/>
    <x v="1712"/>
    <n v="5"/>
    <n v="0.2"/>
    <n v="77.713999999999999"/>
    <n v="8"/>
    <n v="3"/>
    <x v="3"/>
    <s v="Aug"/>
    <s v="2017-08"/>
  </r>
  <r>
    <n v="2026"/>
    <s v="CA-2015-114237"/>
    <x v="649"/>
    <d v="2015-03-15T00:00:00"/>
    <s v="First Class"/>
    <s v="MC-17275"/>
    <s v="Marc Crier"/>
    <x v="0"/>
    <s v="United States"/>
    <x v="4"/>
    <s v="Washington"/>
    <n v="98103"/>
    <x v="1"/>
    <s v="FUR-BO-10004409"/>
    <x v="0"/>
    <x v="0"/>
    <s v="Safco Value Mate Series Steel Bookcases, Baked Enamel Finish on Steel, Gray"/>
    <x v="1713"/>
    <n v="2"/>
    <n v="0"/>
    <n v="39.748800000000003"/>
    <n v="3"/>
    <n v="1"/>
    <x v="1"/>
    <s v="Mar"/>
    <s v="2015-03"/>
  </r>
  <r>
    <n v="2027"/>
    <s v="CA-2016-113516"/>
    <x v="162"/>
    <d v="2016-09-10T00:00:00"/>
    <s v="Second Class"/>
    <s v="VM-21685"/>
    <s v="Valerie Mitchum"/>
    <x v="2"/>
    <s v="United States"/>
    <x v="152"/>
    <s v="California"/>
    <n v="93534"/>
    <x v="1"/>
    <s v="OFF-BI-10002225"/>
    <x v="1"/>
    <x v="8"/>
    <s v="Square Ring Data Binders, Rigid 75 Pt. Covers, 11&quot; x 14-7/8&quot;"/>
    <x v="1714"/>
    <n v="2"/>
    <n v="0.2"/>
    <n v="11.558400000000001"/>
    <n v="9"/>
    <n v="3"/>
    <x v="0"/>
    <s v="Sep"/>
    <s v="2016-09"/>
  </r>
  <r>
    <n v="2028"/>
    <s v="CA-2016-113516"/>
    <x v="162"/>
    <d v="2016-09-10T00:00:00"/>
    <s v="Second Class"/>
    <s v="VM-21685"/>
    <s v="Valerie Mitchum"/>
    <x v="2"/>
    <s v="United States"/>
    <x v="152"/>
    <s v="California"/>
    <n v="93534"/>
    <x v="1"/>
    <s v="OFF-BI-10001989"/>
    <x v="1"/>
    <x v="8"/>
    <s v="Premium Transparent Presentation Covers by GBC"/>
    <x v="1715"/>
    <n v="4"/>
    <n v="0.2"/>
    <n v="23.497599999999998"/>
    <n v="9"/>
    <n v="3"/>
    <x v="0"/>
    <s v="Sep"/>
    <s v="2016-09"/>
  </r>
  <r>
    <n v="2029"/>
    <s v="CA-2015-117961"/>
    <x v="650"/>
    <d v="2015-11-30T00:00:00"/>
    <s v="Standard Class"/>
    <s v="GP-14740"/>
    <s v="Guy Phonely"/>
    <x v="1"/>
    <s v="United States"/>
    <x v="273"/>
    <s v="Massachusetts"/>
    <n v="1453"/>
    <x v="3"/>
    <s v="OFF-BI-10000343"/>
    <x v="1"/>
    <x v="8"/>
    <s v="Pressboard Covers with Storage Hooks, 9 1/2&quot; x 11&quot;, Light Blue"/>
    <x v="1646"/>
    <n v="3"/>
    <n v="0"/>
    <n v="6.9230999999999998"/>
    <n v="11"/>
    <n v="4"/>
    <x v="1"/>
    <s v="Nov"/>
    <s v="2015-11"/>
  </r>
  <r>
    <n v="2030"/>
    <s v="CA-2015-117961"/>
    <x v="650"/>
    <d v="2015-11-30T00:00:00"/>
    <s v="Standard Class"/>
    <s v="GP-14740"/>
    <s v="Guy Phonely"/>
    <x v="1"/>
    <s v="United States"/>
    <x v="273"/>
    <s v="Massachusetts"/>
    <n v="1453"/>
    <x v="3"/>
    <s v="OFF-ST-10001172"/>
    <x v="1"/>
    <x v="4"/>
    <s v="Tennsco Lockers, Sand"/>
    <x v="1716"/>
    <n v="5"/>
    <n v="0"/>
    <n v="25.175999999999998"/>
    <n v="11"/>
    <n v="4"/>
    <x v="1"/>
    <s v="Nov"/>
    <s v="2015-11"/>
  </r>
  <r>
    <n v="2031"/>
    <s v="CA-2015-117961"/>
    <x v="650"/>
    <d v="2015-11-30T00:00:00"/>
    <s v="Standard Class"/>
    <s v="GP-14740"/>
    <s v="Guy Phonely"/>
    <x v="1"/>
    <s v="United States"/>
    <x v="273"/>
    <s v="Massachusetts"/>
    <n v="1453"/>
    <x v="3"/>
    <s v="OFF-BI-10003707"/>
    <x v="1"/>
    <x v="8"/>
    <s v="Aluminum Screw Posts"/>
    <x v="1717"/>
    <n v="4"/>
    <n v="0"/>
    <n v="30.52"/>
    <n v="11"/>
    <n v="4"/>
    <x v="1"/>
    <s v="Nov"/>
    <s v="2015-11"/>
  </r>
  <r>
    <n v="2032"/>
    <s v="CA-2015-117961"/>
    <x v="650"/>
    <d v="2015-11-30T00:00:00"/>
    <s v="Standard Class"/>
    <s v="GP-14740"/>
    <s v="Guy Phonely"/>
    <x v="1"/>
    <s v="United States"/>
    <x v="273"/>
    <s v="Massachusetts"/>
    <n v="1453"/>
    <x v="3"/>
    <s v="OFF-PA-10001274"/>
    <x v="1"/>
    <x v="10"/>
    <s v="Loose Memo Sheets"/>
    <x v="1023"/>
    <n v="3"/>
    <n v="0"/>
    <n v="5.1464999999999996"/>
    <n v="11"/>
    <n v="4"/>
    <x v="1"/>
    <s v="Nov"/>
    <s v="2015-11"/>
  </r>
  <r>
    <n v="2033"/>
    <s v="CA-2016-128923"/>
    <x v="10"/>
    <d v="2016-12-13T00:00:00"/>
    <s v="Standard Class"/>
    <s v="GB-14530"/>
    <s v="George Bell"/>
    <x v="1"/>
    <s v="United States"/>
    <x v="5"/>
    <s v="Texas"/>
    <n v="76106"/>
    <x v="2"/>
    <s v="OFF-PA-10002250"/>
    <x v="1"/>
    <x v="10"/>
    <s v="Things To Do Today Pad"/>
    <x v="1718"/>
    <n v="2"/>
    <n v="0.2"/>
    <n v="3.2871999999999999"/>
    <n v="12"/>
    <n v="4"/>
    <x v="0"/>
    <s v="Dec"/>
    <s v="2016-12"/>
  </r>
  <r>
    <n v="2034"/>
    <s v="CA-2016-128923"/>
    <x v="10"/>
    <d v="2016-12-13T00:00:00"/>
    <s v="Standard Class"/>
    <s v="GB-14530"/>
    <s v="George Bell"/>
    <x v="1"/>
    <s v="United States"/>
    <x v="5"/>
    <s v="Texas"/>
    <n v="76106"/>
    <x v="2"/>
    <s v="OFF-AR-10000475"/>
    <x v="1"/>
    <x v="6"/>
    <s v="Hunt BOSTON Vista Battery-Operated Pencil Sharpener, Black"/>
    <x v="1719"/>
    <n v="1"/>
    <n v="0.2"/>
    <n v="0.81620000000000004"/>
    <n v="12"/>
    <n v="4"/>
    <x v="0"/>
    <s v="Dec"/>
    <s v="2016-12"/>
  </r>
  <r>
    <n v="2035"/>
    <s v="CA-2017-162481"/>
    <x v="145"/>
    <d v="2017-09-29T00:00:00"/>
    <s v="Standard Class"/>
    <s v="CT-11995"/>
    <s v="Carol Triggs"/>
    <x v="0"/>
    <s v="United States"/>
    <x v="30"/>
    <s v="Minnesota"/>
    <n v="55901"/>
    <x v="2"/>
    <s v="OFF-BI-10002976"/>
    <x v="1"/>
    <x v="8"/>
    <s v="ACCOHIDE Binder by Acco"/>
    <x v="338"/>
    <n v="2"/>
    <n v="0"/>
    <n v="3.8822000000000001"/>
    <n v="9"/>
    <n v="3"/>
    <x v="3"/>
    <s v="Sep"/>
    <s v="2017-09"/>
  </r>
  <r>
    <n v="2036"/>
    <s v="CA-2017-162481"/>
    <x v="145"/>
    <d v="2017-09-29T00:00:00"/>
    <s v="Standard Class"/>
    <s v="CT-11995"/>
    <s v="Carol Triggs"/>
    <x v="0"/>
    <s v="United States"/>
    <x v="30"/>
    <s v="Minnesota"/>
    <n v="55901"/>
    <x v="2"/>
    <s v="FUR-CH-10003061"/>
    <x v="0"/>
    <x v="1"/>
    <s v="Global Leather Task Chair, Black"/>
    <x v="1720"/>
    <n v="3"/>
    <n v="0"/>
    <n v="51.2943"/>
    <n v="9"/>
    <n v="3"/>
    <x v="3"/>
    <s v="Sep"/>
    <s v="2017-09"/>
  </r>
  <r>
    <n v="2037"/>
    <s v="CA-2015-119214"/>
    <x v="651"/>
    <d v="2015-01-27T00:00:00"/>
    <s v="Standard Class"/>
    <s v="CW-11905"/>
    <s v="Carl Weiss"/>
    <x v="2"/>
    <s v="United States"/>
    <x v="274"/>
    <s v="Montana"/>
    <n v="59715"/>
    <x v="1"/>
    <s v="OFF-PA-10002893"/>
    <x v="1"/>
    <x v="10"/>
    <s v="Wirebound Service Call Books, 5 1/2&quot; x 4&quot;"/>
    <x v="1721"/>
    <n v="3"/>
    <n v="0"/>
    <n v="13.9392"/>
    <n v="1"/>
    <n v="1"/>
    <x v="1"/>
    <s v="Jan"/>
    <s v="2015-01"/>
  </r>
  <r>
    <n v="2038"/>
    <s v="CA-2015-119214"/>
    <x v="651"/>
    <d v="2015-01-27T00:00:00"/>
    <s v="Standard Class"/>
    <s v="CW-11905"/>
    <s v="Carl Weiss"/>
    <x v="2"/>
    <s v="United States"/>
    <x v="274"/>
    <s v="Montana"/>
    <n v="59715"/>
    <x v="1"/>
    <s v="OFF-LA-10003077"/>
    <x v="1"/>
    <x v="2"/>
    <s v="Avery 500"/>
    <x v="2"/>
    <n v="2"/>
    <n v="0"/>
    <n v="6.8714000000000004"/>
    <n v="1"/>
    <n v="1"/>
    <x v="1"/>
    <s v="Jan"/>
    <s v="2015-01"/>
  </r>
  <r>
    <n v="2039"/>
    <s v="CA-2015-122287"/>
    <x v="652"/>
    <d v="2015-06-23T00:00:00"/>
    <s v="Standard Class"/>
    <s v="SN-20560"/>
    <s v="Skye Norling"/>
    <x v="2"/>
    <s v="United States"/>
    <x v="97"/>
    <s v="Arizona"/>
    <n v="85345"/>
    <x v="1"/>
    <s v="OFF-PA-10001661"/>
    <x v="1"/>
    <x v="10"/>
    <s v="Xerox 1922"/>
    <x v="1627"/>
    <n v="3"/>
    <n v="0.2"/>
    <n v="4.3326000000000002"/>
    <n v="6"/>
    <n v="2"/>
    <x v="1"/>
    <s v="Jun"/>
    <s v="2015-06"/>
  </r>
  <r>
    <n v="2040"/>
    <s v="CA-2015-122287"/>
    <x v="652"/>
    <d v="2015-06-23T00:00:00"/>
    <s v="Standard Class"/>
    <s v="SN-20560"/>
    <s v="Skye Norling"/>
    <x v="2"/>
    <s v="United States"/>
    <x v="97"/>
    <s v="Arizona"/>
    <n v="85345"/>
    <x v="1"/>
    <s v="OFF-BI-10004656"/>
    <x v="1"/>
    <x v="8"/>
    <s v="Peel &amp; Stick Add-On Corner Pockets"/>
    <x v="1722"/>
    <n v="7"/>
    <n v="0.7"/>
    <n v="-3.3264"/>
    <n v="6"/>
    <n v="2"/>
    <x v="1"/>
    <s v="Jun"/>
    <s v="2015-06"/>
  </r>
  <r>
    <n v="2041"/>
    <s v="CA-2015-122287"/>
    <x v="652"/>
    <d v="2015-06-23T00:00:00"/>
    <s v="Standard Class"/>
    <s v="SN-20560"/>
    <s v="Skye Norling"/>
    <x v="2"/>
    <s v="United States"/>
    <x v="97"/>
    <s v="Arizona"/>
    <n v="85345"/>
    <x v="1"/>
    <s v="OFF-BI-10003707"/>
    <x v="1"/>
    <x v="8"/>
    <s v="Aluminum Screw Posts"/>
    <x v="1723"/>
    <n v="2"/>
    <n v="0.7"/>
    <n v="-6.1040000000000001"/>
    <n v="6"/>
    <n v="2"/>
    <x v="1"/>
    <s v="Jun"/>
    <s v="2015-06"/>
  </r>
  <r>
    <n v="2042"/>
    <s v="CA-2015-122287"/>
    <x v="652"/>
    <d v="2015-06-23T00:00:00"/>
    <s v="Standard Class"/>
    <s v="SN-20560"/>
    <s v="Skye Norling"/>
    <x v="2"/>
    <s v="United States"/>
    <x v="97"/>
    <s v="Arizona"/>
    <n v="85345"/>
    <x v="1"/>
    <s v="FUR-FU-10004973"/>
    <x v="0"/>
    <x v="5"/>
    <s v="Flat Face Poster Frame"/>
    <x v="1724"/>
    <n v="5"/>
    <n v="0.2"/>
    <n v="20.724"/>
    <n v="6"/>
    <n v="2"/>
    <x v="1"/>
    <s v="Jun"/>
    <s v="2015-06"/>
  </r>
  <r>
    <n v="2043"/>
    <s v="CA-2015-104493"/>
    <x v="653"/>
    <d v="2015-10-08T00:00:00"/>
    <s v="Standard Class"/>
    <s v="EB-13705"/>
    <s v="Ed Braxton"/>
    <x v="1"/>
    <s v="United States"/>
    <x v="70"/>
    <s v="California"/>
    <n v="92105"/>
    <x v="1"/>
    <s v="OFF-BI-10004817"/>
    <x v="1"/>
    <x v="8"/>
    <s v="GBC Personal VeloBind Strips"/>
    <x v="1725"/>
    <n v="6"/>
    <n v="0.2"/>
    <n v="20.1264"/>
    <n v="10"/>
    <n v="4"/>
    <x v="1"/>
    <s v="Oct"/>
    <s v="2015-10"/>
  </r>
  <r>
    <n v="2044"/>
    <s v="US-2017-158946"/>
    <x v="551"/>
    <d v="2017-11-23T00:00:00"/>
    <s v="Standard Class"/>
    <s v="JW-15220"/>
    <s v="Jane Waco"/>
    <x v="1"/>
    <s v="United States"/>
    <x v="80"/>
    <s v="Ohio"/>
    <n v="44107"/>
    <x v="3"/>
    <s v="OFF-AR-10001860"/>
    <x v="1"/>
    <x v="6"/>
    <s v="BIC Liqua Brite Liner"/>
    <x v="1726"/>
    <n v="7"/>
    <n v="0.2"/>
    <n v="7.7728000000000002"/>
    <n v="11"/>
    <n v="4"/>
    <x v="3"/>
    <s v="Nov"/>
    <s v="2017-11"/>
  </r>
  <r>
    <n v="2045"/>
    <s v="CA-2014-129168"/>
    <x v="654"/>
    <d v="2014-08-23T00:00:00"/>
    <s v="Standard Class"/>
    <s v="KB-16585"/>
    <s v="Ken Black"/>
    <x v="1"/>
    <s v="United States"/>
    <x v="12"/>
    <s v="Texas"/>
    <n v="77095"/>
    <x v="2"/>
    <s v="OFF-PA-10001639"/>
    <x v="1"/>
    <x v="10"/>
    <s v="Xerox 203"/>
    <x v="12"/>
    <n v="3"/>
    <n v="0.2"/>
    <n v="5.4432"/>
    <n v="8"/>
    <n v="3"/>
    <x v="2"/>
    <s v="Aug"/>
    <s v="2014-08"/>
  </r>
  <r>
    <n v="2046"/>
    <s v="CA-2016-131835"/>
    <x v="19"/>
    <d v="2016-07-21T00:00:00"/>
    <s v="Standard Class"/>
    <s v="MC-17590"/>
    <s v="Matt Collister"/>
    <x v="1"/>
    <s v="United States"/>
    <x v="275"/>
    <s v="New Jersey"/>
    <n v="8861"/>
    <x v="3"/>
    <s v="OFF-AP-10004487"/>
    <x v="1"/>
    <x v="9"/>
    <s v="Kensington 4 Outlet MasterPiece Compact Power Control Center"/>
    <x v="1727"/>
    <n v="2"/>
    <n v="0"/>
    <n v="45.539200000000001"/>
    <n v="7"/>
    <n v="3"/>
    <x v="0"/>
    <s v="Jul"/>
    <s v="2016-07"/>
  </r>
  <r>
    <n v="2047"/>
    <s v="CA-2016-131835"/>
    <x v="19"/>
    <d v="2016-07-21T00:00:00"/>
    <s v="Standard Class"/>
    <s v="MC-17590"/>
    <s v="Matt Collister"/>
    <x v="1"/>
    <s v="United States"/>
    <x v="275"/>
    <s v="New Jersey"/>
    <n v="8861"/>
    <x v="3"/>
    <s v="TEC-PH-10001760"/>
    <x v="2"/>
    <x v="7"/>
    <s v="Bose SoundLink Bluetooth Speaker"/>
    <x v="1728"/>
    <n v="3"/>
    <n v="0"/>
    <n v="280.58999999999997"/>
    <n v="7"/>
    <n v="3"/>
    <x v="0"/>
    <s v="Jul"/>
    <s v="2016-07"/>
  </r>
  <r>
    <n v="2048"/>
    <s v="CA-2016-131835"/>
    <x v="19"/>
    <d v="2016-07-21T00:00:00"/>
    <s v="Standard Class"/>
    <s v="MC-17590"/>
    <s v="Matt Collister"/>
    <x v="1"/>
    <s v="United States"/>
    <x v="275"/>
    <s v="New Jersey"/>
    <n v="8861"/>
    <x v="3"/>
    <s v="OFF-PA-10004071"/>
    <x v="1"/>
    <x v="10"/>
    <s v="Eaton Premium Continuous-Feed Paper, 25% Cotton, Letter Size, White, 1000 Shts/Box"/>
    <x v="444"/>
    <n v="1"/>
    <n v="0"/>
    <n v="26.630400000000002"/>
    <n v="7"/>
    <n v="3"/>
    <x v="0"/>
    <s v="Jul"/>
    <s v="2016-07"/>
  </r>
  <r>
    <n v="2049"/>
    <s v="CA-2015-142237"/>
    <x v="655"/>
    <d v="2015-07-13T00:00:00"/>
    <s v="First Class"/>
    <s v="CK-12595"/>
    <s v="Clytie Kelty"/>
    <x v="0"/>
    <s v="United States"/>
    <x v="10"/>
    <s v="Pennsylvania"/>
    <n v="19134"/>
    <x v="3"/>
    <s v="FUR-FU-10004848"/>
    <x v="0"/>
    <x v="5"/>
    <s v="Howard Miller 13-3/4&quot; Diameter Brushed Chrome Round Wall Clock"/>
    <x v="1729"/>
    <n v="7"/>
    <n v="0.2"/>
    <n v="36.225000000000001"/>
    <n v="7"/>
    <n v="3"/>
    <x v="1"/>
    <s v="Jul"/>
    <s v="2015-07"/>
  </r>
  <r>
    <n v="2050"/>
    <s v="CA-2015-142237"/>
    <x v="655"/>
    <d v="2015-07-13T00:00:00"/>
    <s v="First Class"/>
    <s v="CK-12595"/>
    <s v="Clytie Kelty"/>
    <x v="0"/>
    <s v="United States"/>
    <x v="10"/>
    <s v="Pennsylvania"/>
    <n v="19134"/>
    <x v="3"/>
    <s v="OFF-BI-10004022"/>
    <x v="1"/>
    <x v="8"/>
    <s v="Acco Suede Grain Vinyl Round Ring Binder"/>
    <x v="1278"/>
    <n v="3"/>
    <n v="0.7"/>
    <n v="-2.0015999999999998"/>
    <n v="7"/>
    <n v="3"/>
    <x v="1"/>
    <s v="Jul"/>
    <s v="2015-07"/>
  </r>
  <r>
    <n v="2051"/>
    <s v="CA-2015-142237"/>
    <x v="655"/>
    <d v="2015-07-13T00:00:00"/>
    <s v="First Class"/>
    <s v="CK-12595"/>
    <s v="Clytie Kelty"/>
    <x v="0"/>
    <s v="United States"/>
    <x v="10"/>
    <s v="Pennsylvania"/>
    <n v="19134"/>
    <x v="3"/>
    <s v="OFF-BI-10003669"/>
    <x v="1"/>
    <x v="8"/>
    <s v="3M Organizer Strips"/>
    <x v="90"/>
    <n v="4"/>
    <n v="0.7"/>
    <n v="-4.7519999999999998"/>
    <n v="7"/>
    <n v="3"/>
    <x v="1"/>
    <s v="Jul"/>
    <s v="2015-07"/>
  </r>
  <r>
    <n v="2052"/>
    <s v="CA-2015-142237"/>
    <x v="655"/>
    <d v="2015-07-13T00:00:00"/>
    <s v="First Class"/>
    <s v="CK-12595"/>
    <s v="Clytie Kelty"/>
    <x v="0"/>
    <s v="United States"/>
    <x v="10"/>
    <s v="Pennsylvania"/>
    <n v="19134"/>
    <x v="3"/>
    <s v="FUR-CH-10003833"/>
    <x v="0"/>
    <x v="1"/>
    <s v="Novimex Fabric Task Chair"/>
    <x v="1730"/>
    <n v="8"/>
    <n v="0.3"/>
    <n v="-73.176000000000002"/>
    <n v="7"/>
    <n v="3"/>
    <x v="1"/>
    <s v="Jul"/>
    <s v="2015-07"/>
  </r>
  <r>
    <n v="2053"/>
    <s v="CA-2015-142237"/>
    <x v="655"/>
    <d v="2015-07-13T00:00:00"/>
    <s v="First Class"/>
    <s v="CK-12595"/>
    <s v="Clytie Kelty"/>
    <x v="0"/>
    <s v="United States"/>
    <x v="10"/>
    <s v="Pennsylvania"/>
    <n v="19134"/>
    <x v="3"/>
    <s v="OFF-AR-10003732"/>
    <x v="1"/>
    <x v="6"/>
    <s v="Newell 333"/>
    <x v="1731"/>
    <n v="5"/>
    <n v="0.2"/>
    <n v="0.83399999999999996"/>
    <n v="7"/>
    <n v="3"/>
    <x v="1"/>
    <s v="Jul"/>
    <s v="2015-07"/>
  </r>
  <r>
    <n v="2054"/>
    <s v="CA-2015-142237"/>
    <x v="655"/>
    <d v="2015-07-13T00:00:00"/>
    <s v="First Class"/>
    <s v="CK-12595"/>
    <s v="Clytie Kelty"/>
    <x v="0"/>
    <s v="United States"/>
    <x v="10"/>
    <s v="Pennsylvania"/>
    <n v="19134"/>
    <x v="3"/>
    <s v="FUR-FU-10003142"/>
    <x v="0"/>
    <x v="5"/>
    <s v="Master Big Foot Doorstop, Beige"/>
    <x v="863"/>
    <n v="6"/>
    <n v="0.2"/>
    <n v="3.4847999999999999"/>
    <n v="7"/>
    <n v="3"/>
    <x v="1"/>
    <s v="Jul"/>
    <s v="2015-07"/>
  </r>
  <r>
    <n v="2055"/>
    <s v="CA-2016-136434"/>
    <x v="49"/>
    <d v="2016-12-07T00:00:00"/>
    <s v="Standard Class"/>
    <s v="RD-19480"/>
    <s v="Rick Duston"/>
    <x v="0"/>
    <s v="United States"/>
    <x v="102"/>
    <s v="Indiana"/>
    <n v="47374"/>
    <x v="2"/>
    <s v="FUR-FU-10001196"/>
    <x v="0"/>
    <x v="5"/>
    <s v="DAX Cubicle Frames - 8x10"/>
    <x v="1732"/>
    <n v="3"/>
    <n v="0"/>
    <n v="5.1929999999999996"/>
    <n v="12"/>
    <n v="4"/>
    <x v="0"/>
    <s v="Dec"/>
    <s v="2016-12"/>
  </r>
  <r>
    <n v="2056"/>
    <s v="CA-2017-120376"/>
    <x v="66"/>
    <d v="2017-12-25T00:00:00"/>
    <s v="First Class"/>
    <s v="TP-21130"/>
    <s v="Theone Pippenger"/>
    <x v="0"/>
    <s v="United States"/>
    <x v="66"/>
    <s v="Michigan"/>
    <n v="48227"/>
    <x v="2"/>
    <s v="TEC-AC-10001114"/>
    <x v="2"/>
    <x v="11"/>
    <s v="Microsoft Wireless Mobile Mouse 4000"/>
    <x v="1695"/>
    <n v="5"/>
    <n v="0"/>
    <n v="63.984000000000002"/>
    <n v="12"/>
    <n v="4"/>
    <x v="3"/>
    <s v="Dec"/>
    <s v="2017-12"/>
  </r>
  <r>
    <n v="2057"/>
    <s v="CA-2017-120376"/>
    <x v="66"/>
    <d v="2017-12-25T00:00:00"/>
    <s v="First Class"/>
    <s v="TP-21130"/>
    <s v="Theone Pippenger"/>
    <x v="0"/>
    <s v="United States"/>
    <x v="66"/>
    <s v="Michigan"/>
    <n v="48227"/>
    <x v="2"/>
    <s v="FUR-CH-10002335"/>
    <x v="0"/>
    <x v="1"/>
    <s v="Hon GuestStacker Chair"/>
    <x v="1733"/>
    <n v="7"/>
    <n v="0"/>
    <n v="412.5394"/>
    <n v="12"/>
    <n v="4"/>
    <x v="3"/>
    <s v="Dec"/>
    <s v="2017-12"/>
  </r>
  <r>
    <n v="2058"/>
    <s v="CA-2017-120376"/>
    <x v="66"/>
    <d v="2017-12-25T00:00:00"/>
    <s v="First Class"/>
    <s v="TP-21130"/>
    <s v="Theone Pippenger"/>
    <x v="0"/>
    <s v="United States"/>
    <x v="66"/>
    <s v="Michigan"/>
    <n v="48227"/>
    <x v="2"/>
    <s v="TEC-AC-10000844"/>
    <x v="2"/>
    <x v="11"/>
    <s v="Logitech Gaming G510s - Keyboard"/>
    <x v="1734"/>
    <n v="1"/>
    <n v="0"/>
    <n v="30.596399999999999"/>
    <n v="12"/>
    <n v="4"/>
    <x v="3"/>
    <s v="Dec"/>
    <s v="2017-12"/>
  </r>
  <r>
    <n v="2059"/>
    <s v="CA-2017-120376"/>
    <x v="66"/>
    <d v="2017-12-25T00:00:00"/>
    <s v="First Class"/>
    <s v="TP-21130"/>
    <s v="Theone Pippenger"/>
    <x v="0"/>
    <s v="United States"/>
    <x v="66"/>
    <s v="Michigan"/>
    <n v="48227"/>
    <x v="2"/>
    <s v="FUR-TA-10004534"/>
    <x v="0"/>
    <x v="3"/>
    <s v="Bevis 44 x 96 Conference Tables"/>
    <x v="1735"/>
    <n v="2"/>
    <n v="0"/>
    <n v="70.006"/>
    <n v="12"/>
    <n v="4"/>
    <x v="3"/>
    <s v="Dec"/>
    <s v="2017-12"/>
  </r>
  <r>
    <n v="2060"/>
    <s v="CA-2014-106439"/>
    <x v="656"/>
    <d v="2014-11-04T00:00:00"/>
    <s v="Standard Class"/>
    <s v="GG-14650"/>
    <s v="Greg Guthrie"/>
    <x v="1"/>
    <s v="United States"/>
    <x v="1"/>
    <s v="California"/>
    <n v="90049"/>
    <x v="1"/>
    <s v="OFF-FA-10002975"/>
    <x v="1"/>
    <x v="13"/>
    <s v="Staples"/>
    <x v="1176"/>
    <n v="3"/>
    <n v="0"/>
    <n v="5.2164000000000001"/>
    <n v="10"/>
    <n v="4"/>
    <x v="2"/>
    <s v="Oct"/>
    <s v="2014-10"/>
  </r>
  <r>
    <n v="2061"/>
    <s v="CA-2014-106439"/>
    <x v="656"/>
    <d v="2014-11-04T00:00:00"/>
    <s v="Standard Class"/>
    <s v="GG-14650"/>
    <s v="Greg Guthrie"/>
    <x v="1"/>
    <s v="United States"/>
    <x v="1"/>
    <s v="California"/>
    <n v="90049"/>
    <x v="1"/>
    <s v="OFF-ST-10003996"/>
    <x v="1"/>
    <x v="4"/>
    <s v="Letter/Legal File Tote with Clear Snap-On Lid, Black Granite"/>
    <x v="1736"/>
    <n v="5"/>
    <n v="0"/>
    <n v="20.878"/>
    <n v="10"/>
    <n v="4"/>
    <x v="2"/>
    <s v="Oct"/>
    <s v="2014-10"/>
  </r>
  <r>
    <n v="2062"/>
    <s v="CA-2014-106439"/>
    <x v="656"/>
    <d v="2014-11-04T00:00:00"/>
    <s v="Standard Class"/>
    <s v="GG-14650"/>
    <s v="Greg Guthrie"/>
    <x v="1"/>
    <s v="United States"/>
    <x v="1"/>
    <s v="California"/>
    <n v="90049"/>
    <x v="1"/>
    <s v="OFF-BI-10002571"/>
    <x v="1"/>
    <x v="8"/>
    <s v="Avery Framed View Binder, EZD Ring (Locking), Navy, 1 1/2&quot;"/>
    <x v="1737"/>
    <n v="2"/>
    <n v="0.2"/>
    <n v="5.3891999999999998"/>
    <n v="10"/>
    <n v="4"/>
    <x v="2"/>
    <s v="Oct"/>
    <s v="2014-10"/>
  </r>
  <r>
    <n v="2063"/>
    <s v="CA-2014-106439"/>
    <x v="656"/>
    <d v="2014-11-04T00:00:00"/>
    <s v="Standard Class"/>
    <s v="GG-14650"/>
    <s v="Greg Guthrie"/>
    <x v="1"/>
    <s v="United States"/>
    <x v="1"/>
    <s v="California"/>
    <n v="90049"/>
    <x v="1"/>
    <s v="OFF-PA-10000477"/>
    <x v="1"/>
    <x v="10"/>
    <s v="Xerox 1952"/>
    <x v="1738"/>
    <n v="13"/>
    <n v="0"/>
    <n v="30.427800000000001"/>
    <n v="10"/>
    <n v="4"/>
    <x v="2"/>
    <s v="Oct"/>
    <s v="2014-10"/>
  </r>
  <r>
    <n v="2064"/>
    <s v="CA-2014-106439"/>
    <x v="656"/>
    <d v="2014-11-04T00:00:00"/>
    <s v="Standard Class"/>
    <s v="GG-14650"/>
    <s v="Greg Guthrie"/>
    <x v="1"/>
    <s v="United States"/>
    <x v="1"/>
    <s v="California"/>
    <n v="90049"/>
    <x v="1"/>
    <s v="OFF-BI-10004209"/>
    <x v="1"/>
    <x v="8"/>
    <s v="Fellowes Twister Kit, Gray/Clear, 3/pkg"/>
    <x v="1739"/>
    <n v="3"/>
    <n v="0.2"/>
    <n v="6.03"/>
    <n v="10"/>
    <n v="4"/>
    <x v="2"/>
    <s v="Oct"/>
    <s v="2014-10"/>
  </r>
  <r>
    <n v="2065"/>
    <s v="CA-2014-106439"/>
    <x v="656"/>
    <d v="2014-11-04T00:00:00"/>
    <s v="Standard Class"/>
    <s v="GG-14650"/>
    <s v="Greg Guthrie"/>
    <x v="1"/>
    <s v="United States"/>
    <x v="1"/>
    <s v="California"/>
    <n v="90049"/>
    <x v="1"/>
    <s v="OFF-ST-10001963"/>
    <x v="1"/>
    <x v="4"/>
    <s v="Tennsco Regal Shelving Units"/>
    <x v="1740"/>
    <n v="4"/>
    <n v="0"/>
    <n v="12.1692"/>
    <n v="10"/>
    <n v="4"/>
    <x v="2"/>
    <s v="Oct"/>
    <s v="2014-10"/>
  </r>
  <r>
    <n v="2066"/>
    <s v="CA-2014-106439"/>
    <x v="656"/>
    <d v="2014-11-04T00:00:00"/>
    <s v="Standard Class"/>
    <s v="GG-14650"/>
    <s v="Greg Guthrie"/>
    <x v="1"/>
    <s v="United States"/>
    <x v="1"/>
    <s v="California"/>
    <n v="90049"/>
    <x v="1"/>
    <s v="FUR-CH-10003833"/>
    <x v="0"/>
    <x v="1"/>
    <s v="Novimex Fabric Task Chair"/>
    <x v="1741"/>
    <n v="3"/>
    <n v="0.2"/>
    <n v="-9.1470000000000002"/>
    <n v="10"/>
    <n v="4"/>
    <x v="2"/>
    <s v="Oct"/>
    <s v="2014-10"/>
  </r>
  <r>
    <n v="2067"/>
    <s v="CA-2014-106439"/>
    <x v="656"/>
    <d v="2014-11-04T00:00:00"/>
    <s v="Standard Class"/>
    <s v="GG-14650"/>
    <s v="Greg Guthrie"/>
    <x v="1"/>
    <s v="United States"/>
    <x v="1"/>
    <s v="California"/>
    <n v="90049"/>
    <x v="1"/>
    <s v="TEC-AC-10004568"/>
    <x v="2"/>
    <x v="11"/>
    <s v="Maxell LTO Ultrium - 800 GB"/>
    <x v="1742"/>
    <n v="9"/>
    <n v="0"/>
    <n v="47.862900000000003"/>
    <n v="10"/>
    <n v="4"/>
    <x v="2"/>
    <s v="Oct"/>
    <s v="2014-10"/>
  </r>
  <r>
    <n v="2068"/>
    <s v="CA-2014-106439"/>
    <x v="656"/>
    <d v="2014-11-04T00:00:00"/>
    <s v="Standard Class"/>
    <s v="GG-14650"/>
    <s v="Greg Guthrie"/>
    <x v="1"/>
    <s v="United States"/>
    <x v="1"/>
    <s v="California"/>
    <n v="90049"/>
    <x v="1"/>
    <s v="OFF-AR-10001419"/>
    <x v="1"/>
    <x v="6"/>
    <s v="Newell 325"/>
    <x v="708"/>
    <n v="3"/>
    <n v="0"/>
    <n v="3.7170000000000001"/>
    <n v="10"/>
    <n v="4"/>
    <x v="2"/>
    <s v="Oct"/>
    <s v="2014-10"/>
  </r>
  <r>
    <n v="2069"/>
    <s v="CA-2015-133452"/>
    <x v="657"/>
    <d v="2015-04-19T00:00:00"/>
    <s v="Standard Class"/>
    <s v="ZC-21910"/>
    <s v="Zuschuss Carroll"/>
    <x v="0"/>
    <s v="United States"/>
    <x v="225"/>
    <s v="California"/>
    <n v="91767"/>
    <x v="1"/>
    <s v="TEC-AC-10002800"/>
    <x v="2"/>
    <x v="11"/>
    <s v="Plantronics Audio 478 Stereo USB Headset"/>
    <x v="1743"/>
    <n v="4"/>
    <n v="0"/>
    <n v="69.986000000000004"/>
    <n v="4"/>
    <n v="2"/>
    <x v="1"/>
    <s v="Apr"/>
    <s v="2015-04"/>
  </r>
  <r>
    <n v="2070"/>
    <s v="CA-2015-133452"/>
    <x v="657"/>
    <d v="2015-04-19T00:00:00"/>
    <s v="Standard Class"/>
    <s v="ZC-21910"/>
    <s v="Zuschuss Carroll"/>
    <x v="0"/>
    <s v="United States"/>
    <x v="225"/>
    <s v="California"/>
    <n v="91767"/>
    <x v="1"/>
    <s v="FUR-TA-10003954"/>
    <x v="0"/>
    <x v="3"/>
    <s v="Hon 94000 Series Round Tables"/>
    <x v="1744"/>
    <n v="3"/>
    <n v="0.2"/>
    <n v="-97.739400000000003"/>
    <n v="4"/>
    <n v="2"/>
    <x v="1"/>
    <s v="Apr"/>
    <s v="2015-04"/>
  </r>
  <r>
    <n v="2071"/>
    <s v="CA-2016-146521"/>
    <x v="658"/>
    <d v="2016-07-23T00:00:00"/>
    <s v="Second Class"/>
    <s v="CC-12610"/>
    <s v="Corey Catlett"/>
    <x v="1"/>
    <s v="United States"/>
    <x v="10"/>
    <s v="Pennsylvania"/>
    <n v="19134"/>
    <x v="3"/>
    <s v="OFF-BI-10000301"/>
    <x v="1"/>
    <x v="8"/>
    <s v="GBC Instant Report Kit"/>
    <x v="1745"/>
    <n v="1"/>
    <n v="0.7"/>
    <n v="-1.294"/>
    <n v="7"/>
    <n v="3"/>
    <x v="0"/>
    <s v="Jul"/>
    <s v="2016-07"/>
  </r>
  <r>
    <n v="2072"/>
    <s v="US-2017-110996"/>
    <x v="225"/>
    <d v="2017-11-25T00:00:00"/>
    <s v="Standard Class"/>
    <s v="KA-16525"/>
    <s v="Kelly Andreada"/>
    <x v="0"/>
    <s v="United States"/>
    <x v="276"/>
    <s v="California"/>
    <n v="91761"/>
    <x v="1"/>
    <s v="FUR-CH-10003956"/>
    <x v="0"/>
    <x v="1"/>
    <s v="Novimex High-Tech Fabric Mesh Task Chair"/>
    <x v="510"/>
    <n v="5"/>
    <n v="0.2"/>
    <n v="-46.137"/>
    <n v="11"/>
    <n v="4"/>
    <x v="3"/>
    <s v="Nov"/>
    <s v="2017-11"/>
  </r>
  <r>
    <n v="2073"/>
    <s v="CA-2016-129693"/>
    <x v="491"/>
    <d v="2016-12-02T00:00:00"/>
    <s v="Standard Class"/>
    <s v="TC-20980"/>
    <s v="Tamara Chand"/>
    <x v="1"/>
    <s v="United States"/>
    <x v="4"/>
    <s v="Washington"/>
    <n v="98105"/>
    <x v="1"/>
    <s v="OFF-BI-10002954"/>
    <x v="1"/>
    <x v="8"/>
    <s v="Newell 3-Hole Punched Plastic Slotted Magazine Holders for Binders"/>
    <x v="1746"/>
    <n v="2"/>
    <n v="0.2"/>
    <n v="2.5592000000000001"/>
    <n v="11"/>
    <n v="4"/>
    <x v="0"/>
    <s v="Nov"/>
    <s v="2016-11"/>
  </r>
  <r>
    <n v="2074"/>
    <s v="CA-2017-122504"/>
    <x v="659"/>
    <d v="2017-11-12T00:00:00"/>
    <s v="Second Class"/>
    <s v="DB-13270"/>
    <s v="Deborah Brumfield"/>
    <x v="2"/>
    <s v="United States"/>
    <x v="71"/>
    <s v="California"/>
    <n v="94513"/>
    <x v="1"/>
    <s v="TEC-AC-10003289"/>
    <x v="2"/>
    <x v="11"/>
    <s v="Anker Ultra-Slim Mini Bluetooth 3.0 Wireless Keyboard"/>
    <x v="127"/>
    <n v="3"/>
    <n v="0"/>
    <n v="13.793100000000001"/>
    <n v="11"/>
    <n v="4"/>
    <x v="3"/>
    <s v="Nov"/>
    <s v="2017-11"/>
  </r>
  <r>
    <n v="2075"/>
    <s v="CA-2017-122504"/>
    <x v="659"/>
    <d v="2017-11-12T00:00:00"/>
    <s v="Second Class"/>
    <s v="DB-13270"/>
    <s v="Deborah Brumfield"/>
    <x v="2"/>
    <s v="United States"/>
    <x v="71"/>
    <s v="California"/>
    <n v="94513"/>
    <x v="1"/>
    <s v="TEC-PH-10002468"/>
    <x v="2"/>
    <x v="7"/>
    <s v="Plantronics CS 50-USB - headset - Convertible, Monaural"/>
    <x v="1747"/>
    <n v="7"/>
    <n v="0.2"/>
    <n v="66.635099999999994"/>
    <n v="11"/>
    <n v="4"/>
    <x v="3"/>
    <s v="Nov"/>
    <s v="2017-11"/>
  </r>
  <r>
    <n v="2076"/>
    <s v="CA-2014-131051"/>
    <x v="588"/>
    <d v="2014-12-05T00:00:00"/>
    <s v="Standard Class"/>
    <s v="TR-21325"/>
    <s v="Toby Ritter"/>
    <x v="0"/>
    <s v="United States"/>
    <x v="8"/>
    <s v="California"/>
    <n v="94122"/>
    <x v="1"/>
    <s v="FUR-FU-10001861"/>
    <x v="0"/>
    <x v="5"/>
    <s v="Floodlight Indoor Halogen Bulbs, 1 Bulb per Pack, 60 Watts"/>
    <x v="1748"/>
    <n v="3"/>
    <n v="0"/>
    <n v="28.518000000000001"/>
    <n v="12"/>
    <n v="4"/>
    <x v="2"/>
    <s v="Dec"/>
    <s v="2014-12"/>
  </r>
  <r>
    <n v="2077"/>
    <s v="CA-2017-140676"/>
    <x v="510"/>
    <d v="2017-09-15T00:00:00"/>
    <s v="First Class"/>
    <s v="BF-11080"/>
    <s v="Bart Folk"/>
    <x v="0"/>
    <s v="United States"/>
    <x v="248"/>
    <s v="Maryland"/>
    <n v="21215"/>
    <x v="3"/>
    <s v="OFF-PA-10004082"/>
    <x v="1"/>
    <x v="10"/>
    <s v="Adams Telephone Message Book w/Frequently-Called Numbers Space, 400 Messages per Book"/>
    <x v="1749"/>
    <n v="5"/>
    <n v="0"/>
    <n v="19.95"/>
    <n v="9"/>
    <n v="3"/>
    <x v="3"/>
    <s v="Sep"/>
    <s v="2017-09"/>
  </r>
  <r>
    <n v="2078"/>
    <s v="CA-2017-140676"/>
    <x v="510"/>
    <d v="2017-09-15T00:00:00"/>
    <s v="First Class"/>
    <s v="BF-11080"/>
    <s v="Bart Folk"/>
    <x v="0"/>
    <s v="United States"/>
    <x v="248"/>
    <s v="Maryland"/>
    <n v="21215"/>
    <x v="3"/>
    <s v="OFF-AP-10000358"/>
    <x v="1"/>
    <x v="9"/>
    <s v="Fellowes Basic Home/Office Series Surge Protectors"/>
    <x v="1750"/>
    <n v="7"/>
    <n v="0"/>
    <n v="26.349399999999999"/>
    <n v="9"/>
    <n v="3"/>
    <x v="3"/>
    <s v="Sep"/>
    <s v="2017-09"/>
  </r>
  <r>
    <n v="2079"/>
    <s v="CA-2017-140676"/>
    <x v="510"/>
    <d v="2017-09-15T00:00:00"/>
    <s v="First Class"/>
    <s v="BF-11080"/>
    <s v="Bart Folk"/>
    <x v="0"/>
    <s v="United States"/>
    <x v="248"/>
    <s v="Maryland"/>
    <n v="21215"/>
    <x v="3"/>
    <s v="OFF-PA-10004243"/>
    <x v="1"/>
    <x v="10"/>
    <s v="Xerox 1939"/>
    <x v="450"/>
    <n v="5"/>
    <n v="0"/>
    <n v="45.527999999999999"/>
    <n v="9"/>
    <n v="3"/>
    <x v="3"/>
    <s v="Sep"/>
    <s v="2017-09"/>
  </r>
  <r>
    <n v="2080"/>
    <s v="CA-2015-120103"/>
    <x v="100"/>
    <d v="2015-12-29T00:00:00"/>
    <s v="Standard Class"/>
    <s v="MS-17365"/>
    <s v="Maribeth Schnelling"/>
    <x v="0"/>
    <s v="United States"/>
    <x v="42"/>
    <s v="Arizona"/>
    <n v="85023"/>
    <x v="1"/>
    <s v="OFF-PA-10001295"/>
    <x v="1"/>
    <x v="10"/>
    <s v="Computer Printout Paper with Letter-Trim Perforations"/>
    <x v="1751"/>
    <n v="7"/>
    <n v="0.2"/>
    <n v="37.181199999999997"/>
    <n v="12"/>
    <n v="4"/>
    <x v="1"/>
    <s v="Dec"/>
    <s v="2015-12"/>
  </r>
  <r>
    <n v="2081"/>
    <s v="CA-2015-120103"/>
    <x v="100"/>
    <d v="2015-12-29T00:00:00"/>
    <s v="Standard Class"/>
    <s v="MS-17365"/>
    <s v="Maribeth Schnelling"/>
    <x v="0"/>
    <s v="United States"/>
    <x v="42"/>
    <s v="Arizona"/>
    <n v="85023"/>
    <x v="1"/>
    <s v="TEC-PH-10002170"/>
    <x v="2"/>
    <x v="7"/>
    <s v="ClearSounds CSC500 Amplified Spirit Phone Corded phone"/>
    <x v="1752"/>
    <n v="2"/>
    <n v="0.2"/>
    <n v="11.198399999999999"/>
    <n v="12"/>
    <n v="4"/>
    <x v="1"/>
    <s v="Dec"/>
    <s v="2015-12"/>
  </r>
  <r>
    <n v="2082"/>
    <s v="CA-2015-120103"/>
    <x v="100"/>
    <d v="2015-12-29T00:00:00"/>
    <s v="Standard Class"/>
    <s v="MS-17365"/>
    <s v="Maribeth Schnelling"/>
    <x v="0"/>
    <s v="United States"/>
    <x v="42"/>
    <s v="Arizona"/>
    <n v="85023"/>
    <x v="1"/>
    <s v="FUR-FU-10002885"/>
    <x v="0"/>
    <x v="5"/>
    <s v="Magna Visual Magnetic Picture Hangers"/>
    <x v="323"/>
    <n v="2"/>
    <n v="0.2"/>
    <n v="1.7352000000000001"/>
    <n v="12"/>
    <n v="4"/>
    <x v="1"/>
    <s v="Dec"/>
    <s v="2015-12"/>
  </r>
  <r>
    <n v="2083"/>
    <s v="CA-2017-104647"/>
    <x v="660"/>
    <d v="2017-03-01T00:00:00"/>
    <s v="Standard Class"/>
    <s v="CK-12595"/>
    <s v="Clytie Kelty"/>
    <x v="0"/>
    <s v="United States"/>
    <x v="1"/>
    <s v="California"/>
    <n v="90008"/>
    <x v="1"/>
    <s v="OFF-PA-10002870"/>
    <x v="1"/>
    <x v="10"/>
    <s v="Ampad Phone Message Book, Recycled, 400 Message Capacity, 5 ¾” x 11”"/>
    <x v="776"/>
    <n v="6"/>
    <n v="0"/>
    <n v="16.847999999999999"/>
    <n v="2"/>
    <n v="1"/>
    <x v="3"/>
    <s v="Feb"/>
    <s v="2017-02"/>
  </r>
  <r>
    <n v="2084"/>
    <s v="CA-2014-110352"/>
    <x v="533"/>
    <d v="2014-11-29T00:00:00"/>
    <s v="Standard Class"/>
    <s v="ED-13885"/>
    <s v="Emily Ducich"/>
    <x v="2"/>
    <s v="United States"/>
    <x v="12"/>
    <s v="Texas"/>
    <n v="77036"/>
    <x v="2"/>
    <s v="OFF-LA-10003923"/>
    <x v="1"/>
    <x v="2"/>
    <s v="Alphabetical Labels for Top Tab Filing"/>
    <x v="208"/>
    <n v="2"/>
    <n v="0.2"/>
    <n v="8.8800000000000008"/>
    <n v="11"/>
    <n v="4"/>
    <x v="2"/>
    <s v="Nov"/>
    <s v="2014-11"/>
  </r>
  <r>
    <n v="2085"/>
    <s v="CA-2016-140501"/>
    <x v="661"/>
    <d v="2016-06-28T00:00:00"/>
    <s v="Standard Class"/>
    <s v="IM-15070"/>
    <s v="Irene Maddox"/>
    <x v="0"/>
    <s v="United States"/>
    <x v="20"/>
    <s v="New York"/>
    <n v="10009"/>
    <x v="3"/>
    <s v="OFF-LA-10003510"/>
    <x v="1"/>
    <x v="2"/>
    <s v="Avery 4027 File Folder Labels for Dot Matrix Printers, 5000 Labels per Box, White"/>
    <x v="1164"/>
    <n v="4"/>
    <n v="0"/>
    <n v="56.175199999999997"/>
    <n v="6"/>
    <n v="2"/>
    <x v="0"/>
    <s v="Jun"/>
    <s v="2016-06"/>
  </r>
  <r>
    <n v="2086"/>
    <s v="CA-2016-140501"/>
    <x v="661"/>
    <d v="2016-06-28T00:00:00"/>
    <s v="Standard Class"/>
    <s v="IM-15070"/>
    <s v="Irene Maddox"/>
    <x v="0"/>
    <s v="United States"/>
    <x v="20"/>
    <s v="New York"/>
    <n v="10009"/>
    <x v="3"/>
    <s v="OFF-LA-10000248"/>
    <x v="1"/>
    <x v="2"/>
    <s v="Avery 52"/>
    <x v="1753"/>
    <n v="5"/>
    <n v="0"/>
    <n v="8.6715"/>
    <n v="6"/>
    <n v="2"/>
    <x v="0"/>
    <s v="Jun"/>
    <s v="2016-06"/>
  </r>
  <r>
    <n v="2087"/>
    <s v="CA-2016-140501"/>
    <x v="661"/>
    <d v="2016-06-28T00:00:00"/>
    <s v="Standard Class"/>
    <s v="IM-15070"/>
    <s v="Irene Maddox"/>
    <x v="0"/>
    <s v="United States"/>
    <x v="20"/>
    <s v="New York"/>
    <n v="10009"/>
    <x v="3"/>
    <s v="OFF-ST-10000060"/>
    <x v="1"/>
    <x v="4"/>
    <s v="Fellowes Bankers Box Staxonsteel Drawer File/Stacking System"/>
    <x v="1754"/>
    <n v="5"/>
    <n v="0"/>
    <n v="38.988"/>
    <n v="6"/>
    <n v="2"/>
    <x v="0"/>
    <s v="Jun"/>
    <s v="2016-06"/>
  </r>
  <r>
    <n v="2088"/>
    <s v="CA-2016-140501"/>
    <x v="661"/>
    <d v="2016-06-28T00:00:00"/>
    <s v="Standard Class"/>
    <s v="IM-15070"/>
    <s v="Irene Maddox"/>
    <x v="0"/>
    <s v="United States"/>
    <x v="20"/>
    <s v="New York"/>
    <n v="10009"/>
    <x v="3"/>
    <s v="OFF-PA-10003129"/>
    <x v="1"/>
    <x v="10"/>
    <s v="Tops White Computer Printout Paper"/>
    <x v="64"/>
    <n v="3"/>
    <n v="0"/>
    <n v="68.963099999999997"/>
    <n v="6"/>
    <n v="2"/>
    <x v="0"/>
    <s v="Jun"/>
    <s v="2016-06"/>
  </r>
  <r>
    <n v="2089"/>
    <s v="CA-2016-140501"/>
    <x v="661"/>
    <d v="2016-06-28T00:00:00"/>
    <s v="Standard Class"/>
    <s v="IM-15070"/>
    <s v="Irene Maddox"/>
    <x v="0"/>
    <s v="United States"/>
    <x v="20"/>
    <s v="New York"/>
    <n v="10009"/>
    <x v="3"/>
    <s v="OFF-FA-10004076"/>
    <x v="1"/>
    <x v="13"/>
    <s v="Translucent Push Pins by OIC"/>
    <x v="532"/>
    <n v="2"/>
    <n v="0"/>
    <n v="1.4652000000000001"/>
    <n v="6"/>
    <n v="2"/>
    <x v="0"/>
    <s v="Jun"/>
    <s v="2016-06"/>
  </r>
  <r>
    <n v="2090"/>
    <s v="CA-2015-139290"/>
    <x v="662"/>
    <d v="2015-10-30T00:00:00"/>
    <s v="Standard Class"/>
    <s v="MY-17380"/>
    <s v="Maribeth Yedwab"/>
    <x v="1"/>
    <s v="United States"/>
    <x v="277"/>
    <s v="California"/>
    <n v="91730"/>
    <x v="1"/>
    <s v="OFF-LA-10004008"/>
    <x v="1"/>
    <x v="2"/>
    <s v="Avery 507"/>
    <x v="1755"/>
    <n v="2"/>
    <n v="0"/>
    <n v="2.6496"/>
    <n v="10"/>
    <n v="4"/>
    <x v="1"/>
    <s v="Oct"/>
    <s v="2015-10"/>
  </r>
  <r>
    <n v="2091"/>
    <s v="CA-2017-166142"/>
    <x v="663"/>
    <d v="2017-07-19T00:00:00"/>
    <s v="Standard Class"/>
    <s v="MM-17260"/>
    <s v="Magdelene Morse"/>
    <x v="0"/>
    <s v="United States"/>
    <x v="40"/>
    <s v="Delaware"/>
    <n v="19805"/>
    <x v="3"/>
    <s v="OFF-BI-10004094"/>
    <x v="1"/>
    <x v="8"/>
    <s v="GBC Standard Plastic Binding Systems Combs"/>
    <x v="1756"/>
    <n v="3"/>
    <n v="0"/>
    <n v="13.009499999999999"/>
    <n v="7"/>
    <n v="3"/>
    <x v="3"/>
    <s v="Jul"/>
    <s v="2017-07"/>
  </r>
  <r>
    <n v="2092"/>
    <s v="CA-2017-166142"/>
    <x v="663"/>
    <d v="2017-07-19T00:00:00"/>
    <s v="Standard Class"/>
    <s v="MM-17260"/>
    <s v="Magdelene Morse"/>
    <x v="0"/>
    <s v="United States"/>
    <x v="40"/>
    <s v="Delaware"/>
    <n v="19805"/>
    <x v="3"/>
    <s v="FUR-TA-10004607"/>
    <x v="0"/>
    <x v="3"/>
    <s v="Hon 2111 Invitation Series Straight Table"/>
    <x v="1757"/>
    <n v="3"/>
    <n v="0.3"/>
    <n v="-48.783900000000003"/>
    <n v="7"/>
    <n v="3"/>
    <x v="3"/>
    <s v="Jul"/>
    <s v="2017-07"/>
  </r>
  <r>
    <n v="2093"/>
    <s v="CA-2014-145926"/>
    <x v="664"/>
    <d v="2014-11-21T00:00:00"/>
    <s v="Standard Class"/>
    <s v="MP-17470"/>
    <s v="Mark Packer"/>
    <x v="2"/>
    <s v="United States"/>
    <x v="278"/>
    <s v="Minnesota"/>
    <n v="56560"/>
    <x v="2"/>
    <s v="FUR-CH-10004289"/>
    <x v="0"/>
    <x v="1"/>
    <s v="Global Super Steno Chair"/>
    <x v="1758"/>
    <n v="5"/>
    <n v="0"/>
    <n v="81.582999999999998"/>
    <n v="11"/>
    <n v="4"/>
    <x v="2"/>
    <s v="Nov"/>
    <s v="2014-11"/>
  </r>
  <r>
    <n v="2094"/>
    <s v="CA-2015-149678"/>
    <x v="657"/>
    <d v="2015-04-15T00:00:00"/>
    <s v="Second Class"/>
    <s v="AW-10840"/>
    <s v="Anthony Witt"/>
    <x v="0"/>
    <s v="United States"/>
    <x v="168"/>
    <s v="New Mexico"/>
    <n v="87401"/>
    <x v="1"/>
    <s v="OFF-SU-10004498"/>
    <x v="1"/>
    <x v="14"/>
    <s v="Martin-Yale Premier Letter Opener"/>
    <x v="1759"/>
    <n v="1"/>
    <n v="0"/>
    <n v="0.38640000000000002"/>
    <n v="4"/>
    <n v="2"/>
    <x v="1"/>
    <s v="Apr"/>
    <s v="2015-04"/>
  </r>
  <r>
    <n v="2095"/>
    <s v="US-2015-164357"/>
    <x v="665"/>
    <d v="2015-11-29T00:00:00"/>
    <s v="Standard Class"/>
    <s v="SF-20065"/>
    <s v="Sandra Flanagan"/>
    <x v="0"/>
    <s v="United States"/>
    <x v="40"/>
    <s v="North Carolina"/>
    <n v="28403"/>
    <x v="0"/>
    <s v="OFF-AR-10001177"/>
    <x v="1"/>
    <x v="6"/>
    <s v="Newell 349"/>
    <x v="1317"/>
    <n v="5"/>
    <n v="0.2"/>
    <n v="1.476"/>
    <n v="11"/>
    <n v="4"/>
    <x v="1"/>
    <s v="Nov"/>
    <s v="2015-11"/>
  </r>
  <r>
    <n v="2096"/>
    <s v="US-2016-146570"/>
    <x v="666"/>
    <d v="2016-05-20T00:00:00"/>
    <s v="Standard Class"/>
    <s v="SN-20710"/>
    <s v="Steve Nguyen"/>
    <x v="2"/>
    <s v="United States"/>
    <x v="25"/>
    <s v="Mississippi"/>
    <n v="39212"/>
    <x v="0"/>
    <s v="OFF-BI-10001718"/>
    <x v="1"/>
    <x v="8"/>
    <s v="GBC DocuBind P50 Personal Binding Machine"/>
    <x v="1760"/>
    <n v="8"/>
    <n v="0"/>
    <n v="240.56479999999999"/>
    <n v="5"/>
    <n v="2"/>
    <x v="0"/>
    <s v="May"/>
    <s v="2016-05"/>
  </r>
  <r>
    <n v="2097"/>
    <s v="US-2016-146570"/>
    <x v="666"/>
    <d v="2016-05-20T00:00:00"/>
    <s v="Standard Class"/>
    <s v="SN-20710"/>
    <s v="Steve Nguyen"/>
    <x v="2"/>
    <s v="United States"/>
    <x v="25"/>
    <s v="Mississippi"/>
    <n v="39212"/>
    <x v="0"/>
    <s v="OFF-AR-10004602"/>
    <x v="1"/>
    <x v="6"/>
    <s v="Boston KS Multi-Size Manual Pencil Sharpener"/>
    <x v="1361"/>
    <n v="4"/>
    <n v="0"/>
    <n v="25.748799999999999"/>
    <n v="5"/>
    <n v="2"/>
    <x v="0"/>
    <s v="May"/>
    <s v="2016-05"/>
  </r>
  <r>
    <n v="2098"/>
    <s v="US-2016-146570"/>
    <x v="666"/>
    <d v="2016-05-20T00:00:00"/>
    <s v="Standard Class"/>
    <s v="SN-20710"/>
    <s v="Steve Nguyen"/>
    <x v="2"/>
    <s v="United States"/>
    <x v="25"/>
    <s v="Mississippi"/>
    <n v="39212"/>
    <x v="0"/>
    <s v="OFF-AR-10003856"/>
    <x v="1"/>
    <x v="6"/>
    <s v="Newell 344"/>
    <x v="480"/>
    <n v="3"/>
    <n v="0"/>
    <n v="2.1684000000000001"/>
    <n v="5"/>
    <n v="2"/>
    <x v="0"/>
    <s v="May"/>
    <s v="2016-05"/>
  </r>
  <r>
    <n v="2099"/>
    <s v="CA-2017-124401"/>
    <x v="210"/>
    <d v="2017-09-12T00:00:00"/>
    <s v="Standard Class"/>
    <s v="RD-19900"/>
    <s v="Ruben Dartt"/>
    <x v="0"/>
    <s v="United States"/>
    <x v="32"/>
    <s v="Oregon"/>
    <n v="97206"/>
    <x v="1"/>
    <s v="OFF-ST-10000649"/>
    <x v="1"/>
    <x v="4"/>
    <s v="Hanging Personal Folder File"/>
    <x v="1015"/>
    <n v="3"/>
    <n v="0.2"/>
    <n v="2.355"/>
    <n v="9"/>
    <n v="3"/>
    <x v="3"/>
    <s v="Sep"/>
    <s v="2017-09"/>
  </r>
  <r>
    <n v="2100"/>
    <s v="CA-2017-124401"/>
    <x v="210"/>
    <d v="2017-09-12T00:00:00"/>
    <s v="Standard Class"/>
    <s v="RD-19900"/>
    <s v="Ruben Dartt"/>
    <x v="0"/>
    <s v="United States"/>
    <x v="32"/>
    <s v="Oregon"/>
    <n v="97206"/>
    <x v="1"/>
    <s v="TEC-AC-10002926"/>
    <x v="2"/>
    <x v="11"/>
    <s v="Logitech Wireless Marathon Mouse M705"/>
    <x v="1761"/>
    <n v="7"/>
    <n v="0.2"/>
    <n v="80.483900000000006"/>
    <n v="9"/>
    <n v="3"/>
    <x v="3"/>
    <s v="Sep"/>
    <s v="2017-09"/>
  </r>
  <r>
    <n v="2101"/>
    <s v="US-2014-140116"/>
    <x v="418"/>
    <d v="2014-03-17T00:00:00"/>
    <s v="Standard Class"/>
    <s v="KT-16480"/>
    <s v="Kean Thornton"/>
    <x v="0"/>
    <s v="United States"/>
    <x v="60"/>
    <s v="Colorado"/>
    <n v="80219"/>
    <x v="1"/>
    <s v="OFF-ST-10000078"/>
    <x v="1"/>
    <x v="4"/>
    <s v="Tennsco 6- and 18-Compartment Lockers"/>
    <x v="1762"/>
    <n v="3"/>
    <n v="0.2"/>
    <n v="-15.9102"/>
    <n v="3"/>
    <n v="1"/>
    <x v="2"/>
    <s v="Mar"/>
    <s v="2014-03"/>
  </r>
  <r>
    <n v="2102"/>
    <s v="US-2014-140116"/>
    <x v="418"/>
    <d v="2014-03-17T00:00:00"/>
    <s v="Standard Class"/>
    <s v="KT-16480"/>
    <s v="Kean Thornton"/>
    <x v="0"/>
    <s v="United States"/>
    <x v="60"/>
    <s v="Colorado"/>
    <n v="80219"/>
    <x v="1"/>
    <s v="OFF-AR-10001044"/>
    <x v="1"/>
    <x v="6"/>
    <s v="BOSTON Ranger #55 Pencil Sharpener, Black"/>
    <x v="1763"/>
    <n v="4"/>
    <n v="0.2"/>
    <n v="9.3564000000000007"/>
    <n v="3"/>
    <n v="1"/>
    <x v="2"/>
    <s v="Mar"/>
    <s v="2014-03"/>
  </r>
  <r>
    <n v="2103"/>
    <s v="CA-2014-123295"/>
    <x v="667"/>
    <d v="2014-07-18T00:00:00"/>
    <s v="Same Day"/>
    <s v="AH-10120"/>
    <s v="Adrian Hane"/>
    <x v="2"/>
    <s v="United States"/>
    <x v="93"/>
    <s v="Arizona"/>
    <n v="85705"/>
    <x v="1"/>
    <s v="FUR-CH-10002372"/>
    <x v="0"/>
    <x v="1"/>
    <s v="Office Star - Ergonomically Designed Knee Chair"/>
    <x v="1764"/>
    <n v="4"/>
    <n v="0.2"/>
    <n v="-25.913599999999999"/>
    <n v="7"/>
    <n v="3"/>
    <x v="2"/>
    <s v="Jul"/>
    <s v="2014-07"/>
  </r>
  <r>
    <n v="2104"/>
    <s v="CA-2017-167101"/>
    <x v="668"/>
    <d v="2017-03-28T00:00:00"/>
    <s v="Second Class"/>
    <s v="BM-11650"/>
    <s v="Brian Moss"/>
    <x v="1"/>
    <s v="United States"/>
    <x v="20"/>
    <s v="New York"/>
    <n v="10009"/>
    <x v="3"/>
    <s v="OFF-PA-10000357"/>
    <x v="1"/>
    <x v="10"/>
    <s v="Xerox 1888"/>
    <x v="1765"/>
    <n v="4"/>
    <n v="0"/>
    <n v="106.52160000000001"/>
    <n v="3"/>
    <n v="1"/>
    <x v="3"/>
    <s v="Mar"/>
    <s v="2017-03"/>
  </r>
  <r>
    <n v="2105"/>
    <s v="CA-2017-167101"/>
    <x v="668"/>
    <d v="2017-03-28T00:00:00"/>
    <s v="Second Class"/>
    <s v="BM-11650"/>
    <s v="Brian Moss"/>
    <x v="1"/>
    <s v="United States"/>
    <x v="20"/>
    <s v="New York"/>
    <n v="10009"/>
    <x v="3"/>
    <s v="TEC-AC-10001266"/>
    <x v="2"/>
    <x v="11"/>
    <s v="Memorex Micro Travel Drive 8 GB"/>
    <x v="1766"/>
    <n v="2"/>
    <n v="0"/>
    <n v="11.7"/>
    <n v="3"/>
    <n v="1"/>
    <x v="3"/>
    <s v="Mar"/>
    <s v="2017-03"/>
  </r>
  <r>
    <n v="2106"/>
    <s v="US-2014-167633"/>
    <x v="587"/>
    <d v="2014-10-05T00:00:00"/>
    <s v="Standard Class"/>
    <s v="BW-11200"/>
    <s v="Ben Wallace"/>
    <x v="0"/>
    <s v="United States"/>
    <x v="199"/>
    <s v="Florida"/>
    <n v="33437"/>
    <x v="0"/>
    <s v="OFF-PA-10004888"/>
    <x v="1"/>
    <x v="10"/>
    <s v="Xerox 217"/>
    <x v="12"/>
    <n v="3"/>
    <n v="0.2"/>
    <n v="5.4432"/>
    <n v="9"/>
    <n v="3"/>
    <x v="2"/>
    <s v="Sep"/>
    <s v="2014-09"/>
  </r>
  <r>
    <n v="2107"/>
    <s v="US-2014-152723"/>
    <x v="467"/>
    <d v="2014-09-26T00:00:00"/>
    <s v="Same Day"/>
    <s v="HG-14965"/>
    <s v="Henry Goldwyn"/>
    <x v="1"/>
    <s v="United States"/>
    <x v="279"/>
    <s v="Texas"/>
    <n v="75150"/>
    <x v="2"/>
    <s v="OFF-BI-10003460"/>
    <x v="1"/>
    <x v="8"/>
    <s v="Acco 3-Hole Punch"/>
    <x v="1767"/>
    <n v="1"/>
    <n v="0.8"/>
    <n v="-1.4016"/>
    <n v="9"/>
    <n v="3"/>
    <x v="2"/>
    <s v="Sep"/>
    <s v="2014-09"/>
  </r>
  <r>
    <n v="2108"/>
    <s v="CA-2015-164882"/>
    <x v="89"/>
    <d v="2015-10-31T00:00:00"/>
    <s v="Same Day"/>
    <s v="SG-20080"/>
    <s v="Sandra Glassco"/>
    <x v="0"/>
    <s v="United States"/>
    <x v="56"/>
    <s v="California"/>
    <n v="92374"/>
    <x v="1"/>
    <s v="OFF-PA-10000157"/>
    <x v="1"/>
    <x v="10"/>
    <s v="Xerox 191"/>
    <x v="1016"/>
    <n v="1"/>
    <n v="0"/>
    <n v="9.3905999999999992"/>
    <n v="10"/>
    <n v="4"/>
    <x v="1"/>
    <s v="Oct"/>
    <s v="2015-10"/>
  </r>
  <r>
    <n v="2109"/>
    <s v="CA-2015-164882"/>
    <x v="89"/>
    <d v="2015-10-31T00:00:00"/>
    <s v="Same Day"/>
    <s v="SG-20080"/>
    <s v="Sandra Glassco"/>
    <x v="0"/>
    <s v="United States"/>
    <x v="56"/>
    <s v="California"/>
    <n v="92374"/>
    <x v="1"/>
    <s v="OFF-BI-10004519"/>
    <x v="1"/>
    <x v="8"/>
    <s v="GBC DocuBind P100 Manual Binding Machine"/>
    <x v="1104"/>
    <n v="3"/>
    <n v="0.2"/>
    <n v="124.485"/>
    <n v="10"/>
    <n v="4"/>
    <x v="1"/>
    <s v="Oct"/>
    <s v="2015-10"/>
  </r>
  <r>
    <n v="2110"/>
    <s v="CA-2015-164882"/>
    <x v="89"/>
    <d v="2015-10-31T00:00:00"/>
    <s v="Same Day"/>
    <s v="SG-20080"/>
    <s v="Sandra Glassco"/>
    <x v="0"/>
    <s v="United States"/>
    <x v="56"/>
    <s v="California"/>
    <n v="92374"/>
    <x v="1"/>
    <s v="OFF-AR-10004272"/>
    <x v="1"/>
    <x v="6"/>
    <s v="Newell 308"/>
    <x v="1310"/>
    <n v="3"/>
    <n v="0"/>
    <n v="1.26"/>
    <n v="10"/>
    <n v="4"/>
    <x v="1"/>
    <s v="Oct"/>
    <s v="2015-10"/>
  </r>
  <r>
    <n v="2111"/>
    <s v="CA-2015-164882"/>
    <x v="89"/>
    <d v="2015-10-31T00:00:00"/>
    <s v="Same Day"/>
    <s v="SG-20080"/>
    <s v="Sandra Glassco"/>
    <x v="0"/>
    <s v="United States"/>
    <x v="56"/>
    <s v="California"/>
    <n v="92374"/>
    <x v="1"/>
    <s v="OFF-FA-10000585"/>
    <x v="1"/>
    <x v="13"/>
    <s v="OIC Bulk Pack Metal Binder Clips"/>
    <x v="1768"/>
    <n v="5"/>
    <n v="0"/>
    <n v="8.0269999999999992"/>
    <n v="10"/>
    <n v="4"/>
    <x v="1"/>
    <s v="Oct"/>
    <s v="2015-10"/>
  </r>
  <r>
    <n v="2112"/>
    <s v="CA-2015-164882"/>
    <x v="89"/>
    <d v="2015-10-31T00:00:00"/>
    <s v="Same Day"/>
    <s v="SG-20080"/>
    <s v="Sandra Glassco"/>
    <x v="0"/>
    <s v="United States"/>
    <x v="56"/>
    <s v="California"/>
    <n v="92374"/>
    <x v="1"/>
    <s v="FUR-CH-10004218"/>
    <x v="0"/>
    <x v="1"/>
    <s v="Global Fabric Manager's Chair, Dark Gray"/>
    <x v="825"/>
    <n v="4"/>
    <n v="0.2"/>
    <n v="20.196000000000002"/>
    <n v="10"/>
    <n v="4"/>
    <x v="1"/>
    <s v="Oct"/>
    <s v="2015-10"/>
  </r>
  <r>
    <n v="2113"/>
    <s v="CA-2015-164882"/>
    <x v="89"/>
    <d v="2015-10-31T00:00:00"/>
    <s v="Same Day"/>
    <s v="SG-20080"/>
    <s v="Sandra Glassco"/>
    <x v="0"/>
    <s v="United States"/>
    <x v="56"/>
    <s v="California"/>
    <n v="92374"/>
    <x v="1"/>
    <s v="OFF-SU-10004231"/>
    <x v="1"/>
    <x v="14"/>
    <s v="Acme Tagit Stainless Steel Antibacterial Scissors"/>
    <x v="1271"/>
    <n v="3"/>
    <n v="0"/>
    <n v="8.0190000000000001"/>
    <n v="10"/>
    <n v="4"/>
    <x v="1"/>
    <s v="Oct"/>
    <s v="2015-10"/>
  </r>
  <r>
    <n v="2114"/>
    <s v="CA-2015-164882"/>
    <x v="89"/>
    <d v="2015-10-31T00:00:00"/>
    <s v="Same Day"/>
    <s v="SG-20080"/>
    <s v="Sandra Glassco"/>
    <x v="0"/>
    <s v="United States"/>
    <x v="56"/>
    <s v="California"/>
    <n v="92374"/>
    <x v="1"/>
    <s v="TEC-PH-10001578"/>
    <x v="2"/>
    <x v="7"/>
    <s v="Polycom SoundStation2 EX Conference phone"/>
    <x v="1769"/>
    <n v="4"/>
    <n v="0.2"/>
    <n v="145.78200000000001"/>
    <n v="10"/>
    <n v="4"/>
    <x v="1"/>
    <s v="Oct"/>
    <s v="2015-10"/>
  </r>
  <r>
    <n v="2115"/>
    <s v="CA-2015-164882"/>
    <x v="89"/>
    <d v="2015-10-31T00:00:00"/>
    <s v="Same Day"/>
    <s v="SG-20080"/>
    <s v="Sandra Glassco"/>
    <x v="0"/>
    <s v="United States"/>
    <x v="56"/>
    <s v="California"/>
    <n v="92374"/>
    <x v="1"/>
    <s v="OFF-ST-10003638"/>
    <x v="1"/>
    <x v="4"/>
    <s v="Mobile Personal File Cube"/>
    <x v="1770"/>
    <n v="2"/>
    <n v="0"/>
    <n v="12.646800000000001"/>
    <n v="10"/>
    <n v="4"/>
    <x v="1"/>
    <s v="Oct"/>
    <s v="2015-10"/>
  </r>
  <r>
    <n v="2116"/>
    <s v="CA-2015-164882"/>
    <x v="89"/>
    <d v="2015-10-31T00:00:00"/>
    <s v="Same Day"/>
    <s v="SG-20080"/>
    <s v="Sandra Glassco"/>
    <x v="0"/>
    <s v="United States"/>
    <x v="56"/>
    <s v="California"/>
    <n v="92374"/>
    <x v="1"/>
    <s v="FUR-BO-10002213"/>
    <x v="0"/>
    <x v="0"/>
    <s v="DMI Eclipse Executive Suite Bookcases"/>
    <x v="1771"/>
    <n v="1"/>
    <n v="0.15"/>
    <n v="20.039200000000001"/>
    <n v="10"/>
    <n v="4"/>
    <x v="1"/>
    <s v="Oct"/>
    <s v="2015-10"/>
  </r>
  <r>
    <n v="2117"/>
    <s v="CA-2015-159786"/>
    <x v="88"/>
    <d v="2015-10-17T00:00:00"/>
    <s v="Second Class"/>
    <s v="RK-19300"/>
    <s v="Ralph Kennedy"/>
    <x v="0"/>
    <s v="United States"/>
    <x v="30"/>
    <s v="New York"/>
    <n v="14609"/>
    <x v="3"/>
    <s v="FUR-TA-10001307"/>
    <x v="0"/>
    <x v="3"/>
    <s v="SAFCO PlanMaster Heigh-Adjustable Drafting Table Base, 43w x 30d x 30-37h, Black"/>
    <x v="1772"/>
    <n v="1"/>
    <n v="0.4"/>
    <n v="-13.978"/>
    <n v="10"/>
    <n v="4"/>
    <x v="1"/>
    <s v="Oct"/>
    <s v="2015-10"/>
  </r>
  <r>
    <n v="2118"/>
    <s v="CA-2016-130267"/>
    <x v="251"/>
    <d v="2016-09-23T00:00:00"/>
    <s v="Standard Class"/>
    <s v="SW-20245"/>
    <s v="Scot Wooten"/>
    <x v="0"/>
    <s v="United States"/>
    <x v="280"/>
    <s v="California"/>
    <n v="95207"/>
    <x v="1"/>
    <s v="OFF-PA-10002222"/>
    <x v="1"/>
    <x v="10"/>
    <s v="Xerox Color Copier Paper, 11&quot; x 17&quot;, Ream"/>
    <x v="1773"/>
    <n v="7"/>
    <n v="0"/>
    <n v="73.544799999999995"/>
    <n v="9"/>
    <n v="3"/>
    <x v="0"/>
    <s v="Sep"/>
    <s v="2016-09"/>
  </r>
  <r>
    <n v="2119"/>
    <s v="CA-2017-155460"/>
    <x v="669"/>
    <d v="2017-04-15T00:00:00"/>
    <s v="First Class"/>
    <s v="RW-19630"/>
    <s v="Rob Williams"/>
    <x v="1"/>
    <s v="United States"/>
    <x v="4"/>
    <s v="Washington"/>
    <n v="98105"/>
    <x v="1"/>
    <s v="OFF-PA-10002479"/>
    <x v="1"/>
    <x v="10"/>
    <s v="Xerox 4200 Series MultiUse Premium Copy Paper (20Lb. and 84 Bright)"/>
    <x v="266"/>
    <n v="1"/>
    <n v="0"/>
    <n v="2.3759999999999999"/>
    <n v="4"/>
    <n v="2"/>
    <x v="3"/>
    <s v="Apr"/>
    <s v="2017-04"/>
  </r>
  <r>
    <n v="2120"/>
    <s v="CA-2017-155460"/>
    <x v="669"/>
    <d v="2017-04-15T00:00:00"/>
    <s v="First Class"/>
    <s v="RW-19630"/>
    <s v="Rob Williams"/>
    <x v="1"/>
    <s v="United States"/>
    <x v="4"/>
    <s v="Washington"/>
    <n v="98105"/>
    <x v="1"/>
    <s v="OFF-BI-10003091"/>
    <x v="1"/>
    <x v="8"/>
    <s v="GBC DocuBind TL200 Manual Binding Machine"/>
    <x v="1630"/>
    <n v="5"/>
    <n v="0.2"/>
    <n v="302.37299999999999"/>
    <n v="4"/>
    <n v="2"/>
    <x v="3"/>
    <s v="Apr"/>
    <s v="2017-04"/>
  </r>
  <r>
    <n v="2121"/>
    <s v="US-2017-168690"/>
    <x v="363"/>
    <d v="2017-01-13T00:00:00"/>
    <s v="Standard Class"/>
    <s v="TS-21085"/>
    <s v="Thais Sissman"/>
    <x v="0"/>
    <s v="United States"/>
    <x v="281"/>
    <s v="Florida"/>
    <n v="32174"/>
    <x v="0"/>
    <s v="OFF-BI-10000145"/>
    <x v="1"/>
    <x v="8"/>
    <s v="Zipper Ring Binder Pockets"/>
    <x v="1774"/>
    <n v="3"/>
    <n v="0.7"/>
    <n v="-1.9656"/>
    <n v="1"/>
    <n v="1"/>
    <x v="3"/>
    <s v="Jan"/>
    <s v="2017-01"/>
  </r>
  <r>
    <n v="2122"/>
    <s v="CA-2017-158246"/>
    <x v="45"/>
    <d v="2017-11-11T00:00:00"/>
    <s v="First Class"/>
    <s v="JB-15400"/>
    <s v="Jennifer Braxton"/>
    <x v="1"/>
    <s v="United States"/>
    <x v="282"/>
    <s v="California"/>
    <n v="94086"/>
    <x v="1"/>
    <s v="FUR-CH-10003061"/>
    <x v="0"/>
    <x v="1"/>
    <s v="Global Leather Task Chair, Black"/>
    <x v="1775"/>
    <n v="3"/>
    <n v="0.2"/>
    <n v="-2.6997"/>
    <n v="11"/>
    <n v="4"/>
    <x v="3"/>
    <s v="Nov"/>
    <s v="2017-11"/>
  </r>
  <r>
    <n v="2123"/>
    <s v="CA-2017-167381"/>
    <x v="585"/>
    <d v="2017-09-24T00:00:00"/>
    <s v="Second Class"/>
    <s v="EH-14005"/>
    <s v="Erica Hernandez"/>
    <x v="2"/>
    <s v="United States"/>
    <x v="190"/>
    <s v="Michigan"/>
    <n v="48911"/>
    <x v="2"/>
    <s v="FUR-BO-10001972"/>
    <x v="0"/>
    <x v="0"/>
    <s v="O'Sullivan 4-Shelf Bookcase in Odessa Pine"/>
    <x v="1776"/>
    <n v="2"/>
    <n v="0"/>
    <n v="41.133200000000002"/>
    <n v="9"/>
    <n v="3"/>
    <x v="3"/>
    <s v="Sep"/>
    <s v="2017-09"/>
  </r>
  <r>
    <n v="2124"/>
    <s v="CA-2017-167381"/>
    <x v="585"/>
    <d v="2017-09-24T00:00:00"/>
    <s v="Second Class"/>
    <s v="EH-14005"/>
    <s v="Erica Hernandez"/>
    <x v="2"/>
    <s v="United States"/>
    <x v="190"/>
    <s v="Michigan"/>
    <n v="48911"/>
    <x v="2"/>
    <s v="OFF-LA-10000134"/>
    <x v="1"/>
    <x v="2"/>
    <s v="Avery 511"/>
    <x v="1777"/>
    <n v="9"/>
    <n v="0"/>
    <n v="13.3056"/>
    <n v="9"/>
    <n v="3"/>
    <x v="3"/>
    <s v="Sep"/>
    <s v="2017-09"/>
  </r>
  <r>
    <n v="2125"/>
    <s v="CA-2017-144862"/>
    <x v="96"/>
    <d v="2017-12-05T00:00:00"/>
    <s v="Standard Class"/>
    <s v="EH-14005"/>
    <s v="Erica Hernandez"/>
    <x v="2"/>
    <s v="United States"/>
    <x v="10"/>
    <s v="Pennsylvania"/>
    <n v="19143"/>
    <x v="3"/>
    <s v="OFF-EN-10003040"/>
    <x v="1"/>
    <x v="12"/>
    <s v="Quality Park Security Envelopes"/>
    <x v="1778"/>
    <n v="5"/>
    <n v="0.2"/>
    <n v="35.329500000000003"/>
    <n v="12"/>
    <n v="4"/>
    <x v="3"/>
    <s v="Dec"/>
    <s v="2017-12"/>
  </r>
  <r>
    <n v="2126"/>
    <s v="CA-2017-144862"/>
    <x v="96"/>
    <d v="2017-12-05T00:00:00"/>
    <s v="Standard Class"/>
    <s v="EH-14005"/>
    <s v="Erica Hernandez"/>
    <x v="2"/>
    <s v="United States"/>
    <x v="10"/>
    <s v="Pennsylvania"/>
    <n v="19143"/>
    <x v="3"/>
    <s v="TEC-PH-10000923"/>
    <x v="2"/>
    <x v="7"/>
    <s v="Belkin SportFit Armband For iPhone 5s/5c, Fuchsia"/>
    <x v="1557"/>
    <n v="7"/>
    <n v="0.4"/>
    <n v="9.4436999999999998"/>
    <n v="12"/>
    <n v="4"/>
    <x v="3"/>
    <s v="Dec"/>
    <s v="2017-12"/>
  </r>
  <r>
    <n v="2127"/>
    <s v="CA-2014-126032"/>
    <x v="670"/>
    <d v="2014-06-28T00:00:00"/>
    <s v="Standard Class"/>
    <s v="BS-11665"/>
    <s v="Brian Stugart"/>
    <x v="0"/>
    <s v="United States"/>
    <x v="10"/>
    <s v="Pennsylvania"/>
    <n v="19143"/>
    <x v="3"/>
    <s v="TEC-AC-10000158"/>
    <x v="2"/>
    <x v="11"/>
    <s v="Sony 64GB Class 10 Micro SDHC R40 Memory Card"/>
    <x v="1779"/>
    <n v="3"/>
    <n v="0.2"/>
    <n v="1.0797000000000001"/>
    <n v="6"/>
    <n v="2"/>
    <x v="2"/>
    <s v="Jun"/>
    <s v="2014-06"/>
  </r>
  <r>
    <n v="2128"/>
    <s v="CA-2015-134859"/>
    <x v="242"/>
    <d v="2015-10-09T00:00:00"/>
    <s v="Standard Class"/>
    <s v="JK-16120"/>
    <s v="Julie Kriz"/>
    <x v="2"/>
    <s v="United States"/>
    <x v="10"/>
    <s v="Pennsylvania"/>
    <n v="19134"/>
    <x v="3"/>
    <s v="FUR-FU-10003623"/>
    <x v="0"/>
    <x v="5"/>
    <s v="DataProducts Ampli Magnifier Task Lamp, Black,"/>
    <x v="1780"/>
    <n v="3"/>
    <n v="0.2"/>
    <n v="6.4943999999999997"/>
    <n v="10"/>
    <n v="4"/>
    <x v="1"/>
    <s v="Oct"/>
    <s v="2015-10"/>
  </r>
  <r>
    <n v="2129"/>
    <s v="CA-2015-134859"/>
    <x v="242"/>
    <d v="2015-10-09T00:00:00"/>
    <s v="Standard Class"/>
    <s v="JK-16120"/>
    <s v="Julie Kriz"/>
    <x v="2"/>
    <s v="United States"/>
    <x v="10"/>
    <s v="Pennsylvania"/>
    <n v="19134"/>
    <x v="3"/>
    <s v="OFF-PA-10001293"/>
    <x v="1"/>
    <x v="10"/>
    <s v="Xerox 1946"/>
    <x v="557"/>
    <n v="4"/>
    <n v="0.2"/>
    <n v="7.2576000000000001"/>
    <n v="10"/>
    <n v="4"/>
    <x v="1"/>
    <s v="Oct"/>
    <s v="2015-10"/>
  </r>
  <r>
    <n v="2130"/>
    <s v="US-2014-114188"/>
    <x v="671"/>
    <d v="2014-05-22T00:00:00"/>
    <s v="Second Class"/>
    <s v="RF-19345"/>
    <s v="Randy Ferguson"/>
    <x v="1"/>
    <s v="United States"/>
    <x v="18"/>
    <s v="New Hampshire"/>
    <n v="3820"/>
    <x v="3"/>
    <s v="OFF-AP-10000124"/>
    <x v="1"/>
    <x v="9"/>
    <s v="Acco 6 Outlet Guardian Basic Surge Suppressor"/>
    <x v="1781"/>
    <n v="4"/>
    <n v="0"/>
    <n v="9.3184000000000005"/>
    <n v="5"/>
    <n v="2"/>
    <x v="2"/>
    <s v="May"/>
    <s v="2014-05"/>
  </r>
  <r>
    <n v="2131"/>
    <s v="US-2014-114188"/>
    <x v="671"/>
    <d v="2014-05-22T00:00:00"/>
    <s v="Second Class"/>
    <s v="RF-19345"/>
    <s v="Randy Ferguson"/>
    <x v="1"/>
    <s v="United States"/>
    <x v="18"/>
    <s v="New Hampshire"/>
    <n v="3820"/>
    <x v="3"/>
    <s v="OFF-AR-10004511"/>
    <x v="1"/>
    <x v="6"/>
    <s v="Sanford Colorific Scented Colored Pencils, 12/Pack"/>
    <x v="1782"/>
    <n v="9"/>
    <n v="0"/>
    <n v="11.9412"/>
    <n v="5"/>
    <n v="2"/>
    <x v="2"/>
    <s v="May"/>
    <s v="2014-05"/>
  </r>
  <r>
    <n v="2132"/>
    <s v="US-2014-114188"/>
    <x v="671"/>
    <d v="2014-05-22T00:00:00"/>
    <s v="Second Class"/>
    <s v="RF-19345"/>
    <s v="Randy Ferguson"/>
    <x v="1"/>
    <s v="United States"/>
    <x v="18"/>
    <s v="New Hampshire"/>
    <n v="3820"/>
    <x v="3"/>
    <s v="FUR-FU-10000076"/>
    <x v="0"/>
    <x v="5"/>
    <s v="24-Hour Round Wall Clock"/>
    <x v="392"/>
    <n v="7"/>
    <n v="0"/>
    <n v="60.139800000000001"/>
    <n v="5"/>
    <n v="2"/>
    <x v="2"/>
    <s v="May"/>
    <s v="2014-05"/>
  </r>
  <r>
    <n v="2133"/>
    <s v="CA-2015-156524"/>
    <x v="312"/>
    <d v="2015-11-26T00:00:00"/>
    <s v="Standard Class"/>
    <s v="DL-12865"/>
    <s v="Dan Lawera"/>
    <x v="0"/>
    <s v="United States"/>
    <x v="20"/>
    <s v="New York"/>
    <n v="10011"/>
    <x v="3"/>
    <s v="OFF-PA-10003883"/>
    <x v="1"/>
    <x v="10"/>
    <s v="Message Book, Phone, Wirebound Standard Line Memo, 2 3/4&quot; X 5&quot;"/>
    <x v="1783"/>
    <n v="3"/>
    <n v="0"/>
    <n v="9.0389999999999997"/>
    <n v="11"/>
    <n v="4"/>
    <x v="1"/>
    <s v="Nov"/>
    <s v="2015-11"/>
  </r>
  <r>
    <n v="2134"/>
    <s v="CA-2015-122210"/>
    <x v="672"/>
    <d v="2015-12-04T00:00:00"/>
    <s v="Standard Class"/>
    <s v="WB-21850"/>
    <s v="William Brown"/>
    <x v="0"/>
    <s v="United States"/>
    <x v="10"/>
    <s v="Pennsylvania"/>
    <n v="19134"/>
    <x v="3"/>
    <s v="OFF-BI-10003656"/>
    <x v="1"/>
    <x v="8"/>
    <s v="Fellowes PB200 Plastic Comb Binding Machine"/>
    <x v="1784"/>
    <n v="3"/>
    <n v="0.7"/>
    <n v="-122.39279999999999"/>
    <n v="11"/>
    <n v="4"/>
    <x v="1"/>
    <s v="Nov"/>
    <s v="2015-11"/>
  </r>
  <r>
    <n v="2135"/>
    <s v="CA-2015-122210"/>
    <x v="672"/>
    <d v="2015-12-04T00:00:00"/>
    <s v="Standard Class"/>
    <s v="WB-21850"/>
    <s v="William Brown"/>
    <x v="0"/>
    <s v="United States"/>
    <x v="10"/>
    <s v="Pennsylvania"/>
    <n v="19134"/>
    <x v="3"/>
    <s v="OFF-FA-10000053"/>
    <x v="1"/>
    <x v="13"/>
    <s v="Revere Boxed Rubber Bands by Revere"/>
    <x v="1785"/>
    <n v="7"/>
    <n v="0.2"/>
    <n v="-2.3814000000000002"/>
    <n v="11"/>
    <n v="4"/>
    <x v="1"/>
    <s v="Nov"/>
    <s v="2015-11"/>
  </r>
  <r>
    <n v="2136"/>
    <s v="CA-2015-122210"/>
    <x v="672"/>
    <d v="2015-12-04T00:00:00"/>
    <s v="Standard Class"/>
    <s v="WB-21850"/>
    <s v="William Brown"/>
    <x v="0"/>
    <s v="United States"/>
    <x v="10"/>
    <s v="Pennsylvania"/>
    <n v="19134"/>
    <x v="3"/>
    <s v="TEC-PH-10002807"/>
    <x v="2"/>
    <x v="7"/>
    <s v="Motorla HX550 Universal Bluetooth Headset"/>
    <x v="1786"/>
    <n v="4"/>
    <n v="0.4"/>
    <n v="15.82"/>
    <n v="11"/>
    <n v="4"/>
    <x v="1"/>
    <s v="Nov"/>
    <s v="2015-11"/>
  </r>
  <r>
    <n v="2137"/>
    <s v="CA-2015-156377"/>
    <x v="620"/>
    <d v="2016-01-05T00:00:00"/>
    <s v="Standard Class"/>
    <s v="TB-21625"/>
    <s v="Trudy Brown"/>
    <x v="0"/>
    <s v="United States"/>
    <x v="55"/>
    <s v="Texas"/>
    <n v="75051"/>
    <x v="2"/>
    <s v="FUR-FU-10002364"/>
    <x v="0"/>
    <x v="5"/>
    <s v="Eldon Expressions Wood Desk Accessories, Oak"/>
    <x v="1787"/>
    <n v="5"/>
    <n v="0.6"/>
    <n v="-11.439"/>
    <n v="12"/>
    <n v="4"/>
    <x v="1"/>
    <s v="Dec"/>
    <s v="2015-12"/>
  </r>
  <r>
    <n v="2138"/>
    <s v="CA-2015-156377"/>
    <x v="620"/>
    <d v="2016-01-05T00:00:00"/>
    <s v="Standard Class"/>
    <s v="TB-21625"/>
    <s v="Trudy Brown"/>
    <x v="0"/>
    <s v="United States"/>
    <x v="55"/>
    <s v="Texas"/>
    <n v="75051"/>
    <x v="2"/>
    <s v="OFF-BI-10002954"/>
    <x v="1"/>
    <x v="8"/>
    <s v="Newell 3-Hole Punched Plastic Slotted Magazine Holders for Binders"/>
    <x v="1788"/>
    <n v="4"/>
    <n v="0.8"/>
    <n v="-5.8495999999999997"/>
    <n v="12"/>
    <n v="4"/>
    <x v="1"/>
    <s v="Dec"/>
    <s v="2015-12"/>
  </r>
  <r>
    <n v="2139"/>
    <s v="US-2017-157896"/>
    <x v="673"/>
    <d v="2017-11-16T00:00:00"/>
    <s v="Same Day"/>
    <s v="CB-12415"/>
    <s v="Christy Brittain"/>
    <x v="0"/>
    <s v="United States"/>
    <x v="20"/>
    <s v="New York"/>
    <n v="10009"/>
    <x v="3"/>
    <s v="OFF-PA-10004092"/>
    <x v="1"/>
    <x v="10"/>
    <s v="Tops Green Bar Computer Printout Paper"/>
    <x v="674"/>
    <n v="3"/>
    <n v="0"/>
    <n v="73.41"/>
    <n v="11"/>
    <n v="4"/>
    <x v="3"/>
    <s v="Nov"/>
    <s v="2017-11"/>
  </r>
  <r>
    <n v="2140"/>
    <s v="CA-2014-159520"/>
    <x v="571"/>
    <d v="2014-06-11T00:00:00"/>
    <s v="Standard Class"/>
    <s v="GT-14635"/>
    <s v="Grant Thornton"/>
    <x v="1"/>
    <s v="United States"/>
    <x v="85"/>
    <s v="New York"/>
    <n v="11561"/>
    <x v="3"/>
    <s v="OFF-BI-10003982"/>
    <x v="1"/>
    <x v="8"/>
    <s v="Wilson Jones Century Plastic Molded Ring Binders"/>
    <x v="1789"/>
    <n v="9"/>
    <n v="0.2"/>
    <n v="50.4711"/>
    <n v="6"/>
    <n v="2"/>
    <x v="2"/>
    <s v="Jun"/>
    <s v="2014-06"/>
  </r>
  <r>
    <n v="2141"/>
    <s v="CA-2014-159520"/>
    <x v="571"/>
    <d v="2014-06-11T00:00:00"/>
    <s v="Standard Class"/>
    <s v="GT-14635"/>
    <s v="Grant Thornton"/>
    <x v="1"/>
    <s v="United States"/>
    <x v="85"/>
    <s v="New York"/>
    <n v="11561"/>
    <x v="3"/>
    <s v="OFF-SU-10001664"/>
    <x v="1"/>
    <x v="14"/>
    <s v="Acme Office Executive Series Stainless Steel Trimmers"/>
    <x v="1790"/>
    <n v="2"/>
    <n v="0"/>
    <n v="4.4564000000000004"/>
    <n v="6"/>
    <n v="2"/>
    <x v="2"/>
    <s v="Jun"/>
    <s v="2014-06"/>
  </r>
  <r>
    <n v="2142"/>
    <s v="CA-2014-159520"/>
    <x v="571"/>
    <d v="2014-06-11T00:00:00"/>
    <s v="Standard Class"/>
    <s v="GT-14635"/>
    <s v="Grant Thornton"/>
    <x v="1"/>
    <s v="United States"/>
    <x v="85"/>
    <s v="New York"/>
    <n v="11561"/>
    <x v="3"/>
    <s v="FUR-TA-10003238"/>
    <x v="0"/>
    <x v="3"/>
    <s v="Chromcraft Bull-Nose Wood 48&quot; x 96&quot; Rectangular Conference Tables"/>
    <x v="1791"/>
    <n v="3"/>
    <n v="0.4"/>
    <n v="-347.11739999999998"/>
    <n v="6"/>
    <n v="2"/>
    <x v="2"/>
    <s v="Jun"/>
    <s v="2014-06"/>
  </r>
  <r>
    <n v="2143"/>
    <s v="CA-2016-155481"/>
    <x v="142"/>
    <d v="2016-09-05T00:00:00"/>
    <s v="Standard Class"/>
    <s v="DK-13225"/>
    <s v="Dean Katz"/>
    <x v="1"/>
    <s v="United States"/>
    <x v="10"/>
    <s v="Pennsylvania"/>
    <n v="19140"/>
    <x v="3"/>
    <s v="OFF-PA-10004675"/>
    <x v="1"/>
    <x v="10"/>
    <s v="Telephone Message Books with Fax/Mobile Section, 5 1/2&quot; x 3 3/16&quot;"/>
    <x v="426"/>
    <n v="6"/>
    <n v="0.2"/>
    <n v="9.9060000000000006"/>
    <n v="9"/>
    <n v="3"/>
    <x v="0"/>
    <s v="Sep"/>
    <s v="2016-09"/>
  </r>
  <r>
    <n v="2144"/>
    <s v="CA-2016-155481"/>
    <x v="142"/>
    <d v="2016-09-05T00:00:00"/>
    <s v="Standard Class"/>
    <s v="DK-13225"/>
    <s v="Dean Katz"/>
    <x v="1"/>
    <s v="United States"/>
    <x v="10"/>
    <s v="Pennsylvania"/>
    <n v="19140"/>
    <x v="3"/>
    <s v="TEC-PH-10002293"/>
    <x v="2"/>
    <x v="7"/>
    <s v="Anker 36W 4-Port USB Wall Charger Travel Power Adapter for iPhone 5s 5c 5"/>
    <x v="1792"/>
    <n v="2"/>
    <n v="0.4"/>
    <n v="-4.7976000000000001"/>
    <n v="9"/>
    <n v="3"/>
    <x v="0"/>
    <s v="Sep"/>
    <s v="2016-09"/>
  </r>
  <r>
    <n v="2145"/>
    <s v="CA-2016-155481"/>
    <x v="142"/>
    <d v="2016-09-05T00:00:00"/>
    <s v="Standard Class"/>
    <s v="DK-13225"/>
    <s v="Dean Katz"/>
    <x v="1"/>
    <s v="United States"/>
    <x v="10"/>
    <s v="Pennsylvania"/>
    <n v="19140"/>
    <x v="3"/>
    <s v="OFF-FA-10002780"/>
    <x v="1"/>
    <x v="13"/>
    <s v="Staples"/>
    <x v="1793"/>
    <n v="7"/>
    <n v="0.2"/>
    <n v="5.4236000000000004"/>
    <n v="9"/>
    <n v="3"/>
    <x v="0"/>
    <s v="Sep"/>
    <s v="2016-09"/>
  </r>
  <r>
    <n v="2146"/>
    <s v="US-2016-152051"/>
    <x v="674"/>
    <d v="2016-06-29T00:00:00"/>
    <s v="Standard Class"/>
    <s v="TS-21160"/>
    <s v="Theresa Swint"/>
    <x v="1"/>
    <s v="United States"/>
    <x v="283"/>
    <s v="Pennsylvania"/>
    <n v="17403"/>
    <x v="3"/>
    <s v="FUR-CH-10002965"/>
    <x v="0"/>
    <x v="1"/>
    <s v="Global Leather Highback Executive Chair with Pneumatic Height Adjustment, Black"/>
    <x v="1794"/>
    <n v="3"/>
    <n v="0.3"/>
    <n v="-18.088200000000001"/>
    <n v="6"/>
    <n v="2"/>
    <x v="0"/>
    <s v="Jun"/>
    <s v="2016-06"/>
  </r>
  <r>
    <n v="2147"/>
    <s v="US-2016-152051"/>
    <x v="674"/>
    <d v="2016-06-29T00:00:00"/>
    <s v="Standard Class"/>
    <s v="TS-21160"/>
    <s v="Theresa Swint"/>
    <x v="1"/>
    <s v="United States"/>
    <x v="283"/>
    <s v="Pennsylvania"/>
    <n v="17403"/>
    <x v="3"/>
    <s v="OFF-BI-10004781"/>
    <x v="1"/>
    <x v="8"/>
    <s v="GBC Wire Binding Strips"/>
    <x v="1795"/>
    <n v="4"/>
    <n v="0.7"/>
    <n v="-27.9312"/>
    <n v="6"/>
    <n v="2"/>
    <x v="0"/>
    <s v="Jun"/>
    <s v="2016-06"/>
  </r>
  <r>
    <n v="2148"/>
    <s v="US-2016-152051"/>
    <x v="674"/>
    <d v="2016-06-29T00:00:00"/>
    <s v="Standard Class"/>
    <s v="TS-21160"/>
    <s v="Theresa Swint"/>
    <x v="1"/>
    <s v="United States"/>
    <x v="283"/>
    <s v="Pennsylvania"/>
    <n v="17403"/>
    <x v="3"/>
    <s v="OFF-ST-10001713"/>
    <x v="1"/>
    <x v="4"/>
    <s v="Gould Plastics 9-Pocket Panel Bin, 18-3/8w x 5-1/4d x 20-1/2h, Black"/>
    <x v="1796"/>
    <n v="6"/>
    <n v="0.2"/>
    <n v="-50.870399999999997"/>
    <n v="6"/>
    <n v="2"/>
    <x v="0"/>
    <s v="Jun"/>
    <s v="2016-06"/>
  </r>
  <r>
    <n v="2149"/>
    <s v="CA-2014-141607"/>
    <x v="432"/>
    <d v="2014-12-17T00:00:00"/>
    <s v="Standard Class"/>
    <s v="WB-21850"/>
    <s v="William Brown"/>
    <x v="0"/>
    <s v="United States"/>
    <x v="3"/>
    <s v="California"/>
    <n v="94521"/>
    <x v="1"/>
    <s v="FUR-FU-10003975"/>
    <x v="0"/>
    <x v="5"/>
    <s v="Eldon Advantage Chair Mats for Low to Medium Pile Carpets"/>
    <x v="1797"/>
    <n v="1"/>
    <n v="0"/>
    <n v="4.3310000000000004"/>
    <n v="12"/>
    <n v="4"/>
    <x v="2"/>
    <s v="Dec"/>
    <s v="2014-12"/>
  </r>
  <r>
    <n v="2150"/>
    <s v="CA-2017-102771"/>
    <x v="185"/>
    <d v="2017-04-05T00:00:00"/>
    <s v="Standard Class"/>
    <s v="DO-13435"/>
    <s v="Denny Ordway"/>
    <x v="0"/>
    <s v="United States"/>
    <x v="20"/>
    <s v="New York"/>
    <n v="10035"/>
    <x v="3"/>
    <s v="TEC-PH-10001536"/>
    <x v="2"/>
    <x v="7"/>
    <s v="Spigen Samsung Galaxy S5 Case Wallet"/>
    <x v="1798"/>
    <n v="5"/>
    <n v="0"/>
    <n v="22.087"/>
    <n v="3"/>
    <n v="1"/>
    <x v="3"/>
    <s v="Mar"/>
    <s v="2017-03"/>
  </r>
  <r>
    <n v="2151"/>
    <s v="US-2017-139969"/>
    <x v="123"/>
    <d v="2017-11-26T00:00:00"/>
    <s v="Standard Class"/>
    <s v="AF-10870"/>
    <s v="Art Ferguson"/>
    <x v="0"/>
    <s v="United States"/>
    <x v="284"/>
    <s v="Texas"/>
    <n v="77840"/>
    <x v="2"/>
    <s v="FUR-CH-10001973"/>
    <x v="0"/>
    <x v="1"/>
    <s v="Office Star Flex Back Scooter Chair with White Frame"/>
    <x v="1799"/>
    <n v="3"/>
    <n v="0.3"/>
    <n v="-53.270400000000002"/>
    <n v="11"/>
    <n v="4"/>
    <x v="3"/>
    <s v="Nov"/>
    <s v="2017-11"/>
  </r>
  <r>
    <n v="2152"/>
    <s v="CA-2014-167360"/>
    <x v="156"/>
    <d v="2014-11-29T00:00:00"/>
    <s v="Second Class"/>
    <s v="RB-19435"/>
    <s v="Richard Bierner"/>
    <x v="0"/>
    <s v="United States"/>
    <x v="285"/>
    <s v="Missouri"/>
    <n v="63116"/>
    <x v="2"/>
    <s v="TEC-AC-10001772"/>
    <x v="2"/>
    <x v="11"/>
    <s v="Memorex Mini Travel Drive 16 GB USB 2.0 Flash Drive"/>
    <x v="1800"/>
    <n v="7"/>
    <n v="0"/>
    <n v="43.598100000000002"/>
    <n v="11"/>
    <n v="4"/>
    <x v="2"/>
    <s v="Nov"/>
    <s v="2014-11"/>
  </r>
  <r>
    <n v="2153"/>
    <s v="CA-2015-123505"/>
    <x v="6"/>
    <d v="2015-11-26T00:00:00"/>
    <s v="Standard Class"/>
    <s v="AR-10540"/>
    <s v="Andy Reiter"/>
    <x v="0"/>
    <s v="United States"/>
    <x v="94"/>
    <s v="Massachusetts"/>
    <n v="2169"/>
    <x v="3"/>
    <s v="OFF-PA-10002586"/>
    <x v="1"/>
    <x v="10"/>
    <s v="Xerox 1970"/>
    <x v="1801"/>
    <n v="3"/>
    <n v="0"/>
    <n v="7.0217999999999998"/>
    <n v="11"/>
    <n v="4"/>
    <x v="1"/>
    <s v="Nov"/>
    <s v="2015-11"/>
  </r>
  <r>
    <n v="2154"/>
    <s v="CA-2016-117282"/>
    <x v="216"/>
    <d v="2016-07-18T00:00:00"/>
    <s v="Standard Class"/>
    <s v="DR-12880"/>
    <s v="Dan Reichenbach"/>
    <x v="1"/>
    <s v="United States"/>
    <x v="20"/>
    <s v="New York"/>
    <n v="10009"/>
    <x v="3"/>
    <s v="OFF-BI-10004094"/>
    <x v="1"/>
    <x v="8"/>
    <s v="GBC Standard Plastic Binding Systems Combs"/>
    <x v="1802"/>
    <n v="2"/>
    <n v="0.2"/>
    <n v="5.133"/>
    <n v="7"/>
    <n v="3"/>
    <x v="0"/>
    <s v="Jul"/>
    <s v="2016-07"/>
  </r>
  <r>
    <n v="2155"/>
    <s v="US-2016-120460"/>
    <x v="567"/>
    <d v="2016-05-05T00:00:00"/>
    <s v="Standard Class"/>
    <s v="BF-11170"/>
    <s v="Ben Ferrer"/>
    <x v="2"/>
    <s v="United States"/>
    <x v="61"/>
    <s v="Texas"/>
    <n v="75081"/>
    <x v="2"/>
    <s v="FUR-FU-10004973"/>
    <x v="0"/>
    <x v="5"/>
    <s v="Flat Face Poster Frame"/>
    <x v="1803"/>
    <n v="3"/>
    <n v="0.6"/>
    <n v="-10.1736"/>
    <n v="4"/>
    <n v="2"/>
    <x v="0"/>
    <s v="Apr"/>
    <s v="2016-04"/>
  </r>
  <r>
    <n v="2156"/>
    <s v="CA-2016-111115"/>
    <x v="197"/>
    <d v="2016-07-27T00:00:00"/>
    <s v="Second Class"/>
    <s v="LB-16735"/>
    <s v="Larry Blacks"/>
    <x v="0"/>
    <s v="United States"/>
    <x v="1"/>
    <s v="California"/>
    <n v="90032"/>
    <x v="1"/>
    <s v="OFF-FA-10000624"/>
    <x v="1"/>
    <x v="13"/>
    <s v="OIC Binder Clips"/>
    <x v="1369"/>
    <n v="6"/>
    <n v="0"/>
    <n v="10.74"/>
    <n v="7"/>
    <n v="3"/>
    <x v="0"/>
    <s v="Jul"/>
    <s v="2016-07"/>
  </r>
  <r>
    <n v="2157"/>
    <s v="CA-2014-124646"/>
    <x v="169"/>
    <d v="2014-06-24T00:00:00"/>
    <s v="First Class"/>
    <s v="DV-13465"/>
    <s v="Dianna Vittorini"/>
    <x v="0"/>
    <s v="United States"/>
    <x v="31"/>
    <s v="Minnesota"/>
    <n v="55407"/>
    <x v="2"/>
    <s v="OFF-ST-10001097"/>
    <x v="1"/>
    <x v="4"/>
    <s v="Office Impressions Heavy Duty Welded Shelving &amp; Multimedia Storage Drawers"/>
    <x v="875"/>
    <n v="3"/>
    <n v="0"/>
    <n v="0"/>
    <n v="6"/>
    <n v="2"/>
    <x v="2"/>
    <s v="Jun"/>
    <s v="2014-06"/>
  </r>
  <r>
    <n v="2158"/>
    <s v="CA-2014-124646"/>
    <x v="169"/>
    <d v="2014-06-24T00:00:00"/>
    <s v="First Class"/>
    <s v="DV-13465"/>
    <s v="Dianna Vittorini"/>
    <x v="0"/>
    <s v="United States"/>
    <x v="31"/>
    <s v="Minnesota"/>
    <n v="55407"/>
    <x v="2"/>
    <s v="OFF-ST-10001469"/>
    <x v="1"/>
    <x v="4"/>
    <s v="Fellowes Bankers Box Recycled Super Stor/Drawer"/>
    <x v="424"/>
    <n v="3"/>
    <n v="0"/>
    <n v="9.7164000000000001"/>
    <n v="6"/>
    <n v="2"/>
    <x v="2"/>
    <s v="Jun"/>
    <s v="2014-06"/>
  </r>
  <r>
    <n v="2159"/>
    <s v="CA-2017-148166"/>
    <x v="208"/>
    <d v="2017-10-26T00:00:00"/>
    <s v="Standard Class"/>
    <s v="NK-18490"/>
    <s v="Neil Knudson"/>
    <x v="2"/>
    <s v="United States"/>
    <x v="207"/>
    <s v="Florida"/>
    <n v="32725"/>
    <x v="0"/>
    <s v="OFF-AR-10004956"/>
    <x v="1"/>
    <x v="6"/>
    <s v="Newell 33"/>
    <x v="326"/>
    <n v="4"/>
    <n v="0.2"/>
    <n v="2.0087999999999999"/>
    <n v="10"/>
    <n v="4"/>
    <x v="3"/>
    <s v="Oct"/>
    <s v="2017-10"/>
  </r>
  <r>
    <n v="2160"/>
    <s v="CA-2016-159737"/>
    <x v="323"/>
    <d v="2016-09-09T00:00:00"/>
    <s v="Standard Class"/>
    <s v="CS-11950"/>
    <s v="Carlos Soltero"/>
    <x v="0"/>
    <s v="United States"/>
    <x v="22"/>
    <s v="Illinois"/>
    <n v="60610"/>
    <x v="2"/>
    <s v="OFF-BI-10004236"/>
    <x v="1"/>
    <x v="8"/>
    <s v="XtraLife ClearVue Slant-D Ring Binder, White, 3&quot;"/>
    <x v="1804"/>
    <n v="3"/>
    <n v="0.8"/>
    <n v="-14.973599999999999"/>
    <n v="9"/>
    <n v="3"/>
    <x v="0"/>
    <s v="Sep"/>
    <s v="2016-09"/>
  </r>
  <r>
    <n v="2161"/>
    <s v="CA-2016-141019"/>
    <x v="675"/>
    <d v="2016-05-14T00:00:00"/>
    <s v="Same Day"/>
    <s v="LH-17155"/>
    <s v="Logan Haushalter"/>
    <x v="0"/>
    <s v="United States"/>
    <x v="74"/>
    <s v="Ohio"/>
    <n v="45231"/>
    <x v="3"/>
    <s v="FUR-FU-10002937"/>
    <x v="0"/>
    <x v="5"/>
    <s v="GE 48&quot; Fluorescent Tube, Cool White Energy Saver, 34 Watts, 30/Box"/>
    <x v="1805"/>
    <n v="1"/>
    <n v="0.2"/>
    <n v="29.768999999999998"/>
    <n v="5"/>
    <n v="2"/>
    <x v="0"/>
    <s v="May"/>
    <s v="2016-05"/>
  </r>
  <r>
    <n v="2162"/>
    <s v="CA-2016-101938"/>
    <x v="676"/>
    <d v="2016-01-12T00:00:00"/>
    <s v="Standard Class"/>
    <s v="DW-13480"/>
    <s v="Dianna Wilson"/>
    <x v="2"/>
    <s v="United States"/>
    <x v="182"/>
    <s v="California"/>
    <n v="94601"/>
    <x v="1"/>
    <s v="OFF-AR-10003696"/>
    <x v="1"/>
    <x v="6"/>
    <s v="Panasonic KP-350BK Electric Pencil Sharpener with Auto Stop"/>
    <x v="722"/>
    <n v="1"/>
    <n v="0"/>
    <n v="10.0282"/>
    <n v="1"/>
    <n v="1"/>
    <x v="0"/>
    <s v="Jan"/>
    <s v="2016-01"/>
  </r>
  <r>
    <n v="2163"/>
    <s v="CA-2017-166296"/>
    <x v="677"/>
    <d v="2017-03-19T00:00:00"/>
    <s v="Standard Class"/>
    <s v="KF-16285"/>
    <s v="Karen Ferguson"/>
    <x v="2"/>
    <s v="United States"/>
    <x v="286"/>
    <s v="California"/>
    <n v="95336"/>
    <x v="1"/>
    <s v="OFF-PA-10004359"/>
    <x v="1"/>
    <x v="10"/>
    <s v="Multicolor Computer Printout Paper"/>
    <x v="1806"/>
    <n v="3"/>
    <n v="0"/>
    <n v="150.98400000000001"/>
    <n v="3"/>
    <n v="1"/>
    <x v="3"/>
    <s v="Mar"/>
    <s v="2017-03"/>
  </r>
  <r>
    <n v="2164"/>
    <s v="CA-2016-154018"/>
    <x v="63"/>
    <d v="2016-10-19T00:00:00"/>
    <s v="Standard Class"/>
    <s v="HA-14920"/>
    <s v="Helen Andreada"/>
    <x v="0"/>
    <s v="United States"/>
    <x v="128"/>
    <s v="Texas"/>
    <n v="78041"/>
    <x v="2"/>
    <s v="TEC-AC-10002402"/>
    <x v="2"/>
    <x v="11"/>
    <s v="Razer Kraken PRO Over Ear PC and Music Headset"/>
    <x v="1807"/>
    <n v="3"/>
    <n v="0.2"/>
    <n v="23.997"/>
    <n v="10"/>
    <n v="4"/>
    <x v="0"/>
    <s v="Oct"/>
    <s v="2016-10"/>
  </r>
  <r>
    <n v="2165"/>
    <s v="CA-2016-154018"/>
    <x v="63"/>
    <d v="2016-10-19T00:00:00"/>
    <s v="Standard Class"/>
    <s v="HA-14920"/>
    <s v="Helen Andreada"/>
    <x v="0"/>
    <s v="United States"/>
    <x v="128"/>
    <s v="Texas"/>
    <n v="78041"/>
    <x v="2"/>
    <s v="OFF-PA-10000551"/>
    <x v="1"/>
    <x v="10"/>
    <s v="Array Memo Cubes"/>
    <x v="1808"/>
    <n v="2"/>
    <n v="0.2"/>
    <n v="3.0044"/>
    <n v="10"/>
    <n v="4"/>
    <x v="0"/>
    <s v="Oct"/>
    <s v="2016-10"/>
  </r>
  <r>
    <n v="2166"/>
    <s v="CA-2016-154018"/>
    <x v="63"/>
    <d v="2016-10-19T00:00:00"/>
    <s v="Standard Class"/>
    <s v="HA-14920"/>
    <s v="Helen Andreada"/>
    <x v="0"/>
    <s v="United States"/>
    <x v="128"/>
    <s v="Texas"/>
    <n v="78041"/>
    <x v="2"/>
    <s v="FUR-FU-10003394"/>
    <x v="0"/>
    <x v="5"/>
    <s v="Tenex &quot;The Solids&quot; Textured Chair Mats"/>
    <x v="1809"/>
    <n v="5"/>
    <n v="0.6"/>
    <n v="-150.41399999999999"/>
    <n v="10"/>
    <n v="4"/>
    <x v="0"/>
    <s v="Oct"/>
    <s v="2016-10"/>
  </r>
  <r>
    <n v="2167"/>
    <s v="CA-2016-154018"/>
    <x v="63"/>
    <d v="2016-10-19T00:00:00"/>
    <s v="Standard Class"/>
    <s v="HA-14920"/>
    <s v="Helen Andreada"/>
    <x v="0"/>
    <s v="United States"/>
    <x v="128"/>
    <s v="Texas"/>
    <n v="78041"/>
    <x v="2"/>
    <s v="OFF-AR-10002067"/>
    <x v="1"/>
    <x v="6"/>
    <s v="Newell 334"/>
    <x v="1810"/>
    <n v="1"/>
    <n v="0.2"/>
    <n v="1.1903999999999999"/>
    <n v="10"/>
    <n v="4"/>
    <x v="0"/>
    <s v="Oct"/>
    <s v="2016-10"/>
  </r>
  <r>
    <n v="2168"/>
    <s v="CA-2016-154018"/>
    <x v="63"/>
    <d v="2016-10-19T00:00:00"/>
    <s v="Standard Class"/>
    <s v="HA-14920"/>
    <s v="Helen Andreada"/>
    <x v="0"/>
    <s v="United States"/>
    <x v="128"/>
    <s v="Texas"/>
    <n v="78041"/>
    <x v="2"/>
    <s v="OFF-BI-10004140"/>
    <x v="1"/>
    <x v="8"/>
    <s v="Avery Non-Stick Binders"/>
    <x v="1811"/>
    <n v="7"/>
    <n v="0.8"/>
    <n v="-11.000500000000001"/>
    <n v="10"/>
    <n v="4"/>
    <x v="0"/>
    <s v="Oct"/>
    <s v="2016-10"/>
  </r>
  <r>
    <n v="2169"/>
    <s v="CA-2017-117870"/>
    <x v="678"/>
    <d v="2017-01-30T00:00:00"/>
    <s v="Second Class"/>
    <s v="JH-15820"/>
    <s v="John Huston"/>
    <x v="0"/>
    <s v="United States"/>
    <x v="239"/>
    <s v="Ohio"/>
    <n v="44240"/>
    <x v="3"/>
    <s v="OFF-AR-10004078"/>
    <x v="1"/>
    <x v="6"/>
    <s v="Newell 312"/>
    <x v="260"/>
    <n v="3"/>
    <n v="0.2"/>
    <n v="1.752"/>
    <n v="1"/>
    <n v="1"/>
    <x v="3"/>
    <s v="Jan"/>
    <s v="2017-01"/>
  </r>
  <r>
    <n v="2170"/>
    <s v="CA-2017-117870"/>
    <x v="678"/>
    <d v="2017-01-30T00:00:00"/>
    <s v="Second Class"/>
    <s v="JH-15820"/>
    <s v="John Huston"/>
    <x v="0"/>
    <s v="United States"/>
    <x v="239"/>
    <s v="Ohio"/>
    <n v="44240"/>
    <x v="3"/>
    <s v="TEC-AC-10000927"/>
    <x v="2"/>
    <x v="11"/>
    <s v="Anker Ultrathin Bluetooth Wireless Keyboard Aluminum Cover with Stand "/>
    <x v="973"/>
    <n v="3"/>
    <n v="0.2"/>
    <n v="-8.9969999999999999"/>
    <n v="1"/>
    <n v="1"/>
    <x v="3"/>
    <s v="Jan"/>
    <s v="2017-01"/>
  </r>
  <r>
    <n v="2171"/>
    <s v="CA-2017-117870"/>
    <x v="678"/>
    <d v="2017-01-30T00:00:00"/>
    <s v="Second Class"/>
    <s v="JH-15820"/>
    <s v="John Huston"/>
    <x v="0"/>
    <s v="United States"/>
    <x v="239"/>
    <s v="Ohio"/>
    <n v="44240"/>
    <x v="3"/>
    <s v="TEC-PH-10003931"/>
    <x v="2"/>
    <x v="7"/>
    <s v="JBL Micro Wireless Portable Bluetooth Speaker"/>
    <x v="709"/>
    <n v="3"/>
    <n v="0.4"/>
    <n v="-26.9955"/>
    <n v="1"/>
    <n v="1"/>
    <x v="3"/>
    <s v="Jan"/>
    <s v="2017-01"/>
  </r>
  <r>
    <n v="2172"/>
    <s v="US-2017-137491"/>
    <x v="123"/>
    <d v="2017-11-25T00:00:00"/>
    <s v="Standard Class"/>
    <s v="LC-16930"/>
    <s v="Linda Cazamias"/>
    <x v="1"/>
    <s v="United States"/>
    <x v="287"/>
    <s v="Texas"/>
    <n v="76903"/>
    <x v="2"/>
    <s v="FUR-CH-10004675"/>
    <x v="0"/>
    <x v="1"/>
    <s v="Lifetime Advantage Folding Chairs, 4/Carton"/>
    <x v="1812"/>
    <n v="2"/>
    <n v="0.3"/>
    <n v="-8.7232000000000003"/>
    <n v="11"/>
    <n v="4"/>
    <x v="3"/>
    <s v="Nov"/>
    <s v="2017-11"/>
  </r>
  <r>
    <n v="2173"/>
    <s v="CA-2014-152296"/>
    <x v="601"/>
    <d v="2014-08-03T00:00:00"/>
    <s v="First Class"/>
    <s v="IL-15100"/>
    <s v="Ivan Liston"/>
    <x v="0"/>
    <s v="United States"/>
    <x v="8"/>
    <s v="California"/>
    <n v="94122"/>
    <x v="1"/>
    <s v="OFF-BI-10004506"/>
    <x v="1"/>
    <x v="8"/>
    <s v="Wilson Jones data.warehouse D-Ring Binders with DublLock"/>
    <x v="1813"/>
    <n v="3"/>
    <n v="0.2"/>
    <n v="6.9131999999999998"/>
    <n v="8"/>
    <n v="3"/>
    <x v="2"/>
    <s v="Aug"/>
    <s v="2014-08"/>
  </r>
  <r>
    <n v="2174"/>
    <s v="CA-2016-112025"/>
    <x v="679"/>
    <d v="2016-08-04T00:00:00"/>
    <s v="Standard Class"/>
    <s v="LS-16975"/>
    <s v="Lindsay Shagiari"/>
    <x v="2"/>
    <s v="United States"/>
    <x v="12"/>
    <s v="Texas"/>
    <n v="77070"/>
    <x v="2"/>
    <s v="OFF-BI-10002353"/>
    <x v="1"/>
    <x v="8"/>
    <s v="GBC VeloBind Cover Sets"/>
    <x v="1814"/>
    <n v="3"/>
    <n v="0.8"/>
    <n v="-13.896000000000001"/>
    <n v="7"/>
    <n v="3"/>
    <x v="0"/>
    <s v="Jul"/>
    <s v="2016-07"/>
  </r>
  <r>
    <n v="2175"/>
    <s v="CA-2015-132507"/>
    <x v="117"/>
    <d v="2015-08-03T00:00:00"/>
    <s v="Second Class"/>
    <s v="CC-12610"/>
    <s v="Corey Catlett"/>
    <x v="1"/>
    <s v="United States"/>
    <x v="12"/>
    <s v="Texas"/>
    <n v="77041"/>
    <x v="2"/>
    <s v="OFF-ST-10000943"/>
    <x v="1"/>
    <x v="4"/>
    <s v="Eldon ProFile File 'N Store Portable File Tub Letter/Legal Size Black"/>
    <x v="1815"/>
    <n v="4"/>
    <n v="0.2"/>
    <n v="6.1791999999999998"/>
    <n v="7"/>
    <n v="3"/>
    <x v="1"/>
    <s v="Jul"/>
    <s v="2015-07"/>
  </r>
  <r>
    <n v="2176"/>
    <s v="CA-2016-125738"/>
    <x v="680"/>
    <d v="2016-10-21T00:00:00"/>
    <s v="Standard Class"/>
    <s v="PB-18805"/>
    <s v="Patrick Bzostek"/>
    <x v="2"/>
    <s v="United States"/>
    <x v="288"/>
    <s v="Utah"/>
    <n v="84106"/>
    <x v="1"/>
    <s v="OFF-PA-10000740"/>
    <x v="1"/>
    <x v="10"/>
    <s v="Xerox 1982"/>
    <x v="1816"/>
    <n v="2"/>
    <n v="0"/>
    <n v="21.012799999999999"/>
    <n v="10"/>
    <n v="4"/>
    <x v="0"/>
    <s v="Oct"/>
    <s v="2016-10"/>
  </r>
  <r>
    <n v="2177"/>
    <s v="CA-2016-125738"/>
    <x v="680"/>
    <d v="2016-10-21T00:00:00"/>
    <s v="Standard Class"/>
    <s v="PB-18805"/>
    <s v="Patrick Bzostek"/>
    <x v="2"/>
    <s v="United States"/>
    <x v="288"/>
    <s v="Utah"/>
    <n v="84106"/>
    <x v="1"/>
    <s v="OFF-PA-10003001"/>
    <x v="1"/>
    <x v="10"/>
    <s v="Xerox 1986"/>
    <x v="1817"/>
    <n v="9"/>
    <n v="0"/>
    <n v="28.857600000000001"/>
    <n v="10"/>
    <n v="4"/>
    <x v="0"/>
    <s v="Oct"/>
    <s v="2016-10"/>
  </r>
  <r>
    <n v="2178"/>
    <s v="CA-2016-125738"/>
    <x v="680"/>
    <d v="2016-10-21T00:00:00"/>
    <s v="Standard Class"/>
    <s v="PB-18805"/>
    <s v="Patrick Bzostek"/>
    <x v="2"/>
    <s v="United States"/>
    <x v="288"/>
    <s v="Utah"/>
    <n v="84106"/>
    <x v="1"/>
    <s v="OFF-BI-10001628"/>
    <x v="1"/>
    <x v="8"/>
    <s v="Acco Data Flex Cable Posts For Top &amp; Bottom Load Binders, 6&quot; Capacity"/>
    <x v="1818"/>
    <n v="5"/>
    <n v="0.2"/>
    <n v="13.0375"/>
    <n v="10"/>
    <n v="4"/>
    <x v="0"/>
    <s v="Oct"/>
    <s v="2016-10"/>
  </r>
  <r>
    <n v="2179"/>
    <s v="CA-2016-125738"/>
    <x v="680"/>
    <d v="2016-10-21T00:00:00"/>
    <s v="Standard Class"/>
    <s v="PB-18805"/>
    <s v="Patrick Bzostek"/>
    <x v="2"/>
    <s v="United States"/>
    <x v="288"/>
    <s v="Utah"/>
    <n v="84106"/>
    <x v="1"/>
    <s v="OFF-PA-10001509"/>
    <x v="1"/>
    <x v="10"/>
    <s v="Recycled Desk Saver Line &quot;While You Were Out&quot; Book, 5 1/2&quot; X 4&quot;"/>
    <x v="1819"/>
    <n v="8"/>
    <n v="0"/>
    <n v="32.936"/>
    <n v="10"/>
    <n v="4"/>
    <x v="0"/>
    <s v="Oct"/>
    <s v="2016-10"/>
  </r>
  <r>
    <n v="2180"/>
    <s v="CA-2016-128818"/>
    <x v="681"/>
    <d v="2016-05-11T00:00:00"/>
    <s v="Standard Class"/>
    <s v="CJ-12010"/>
    <s v="Caroline Jumper"/>
    <x v="0"/>
    <s v="United States"/>
    <x v="20"/>
    <s v="New York"/>
    <n v="10009"/>
    <x v="3"/>
    <s v="OFF-BI-10000309"/>
    <x v="1"/>
    <x v="8"/>
    <s v="GBC Twin Loop Wire Binding Elements, 9/16&quot; Spine, Black"/>
    <x v="1820"/>
    <n v="7"/>
    <n v="0.2"/>
    <n v="30.896599999999999"/>
    <n v="5"/>
    <n v="2"/>
    <x v="0"/>
    <s v="May"/>
    <s v="2016-05"/>
  </r>
  <r>
    <n v="2181"/>
    <s v="CA-2016-128818"/>
    <x v="681"/>
    <d v="2016-05-11T00:00:00"/>
    <s v="Standard Class"/>
    <s v="CJ-12010"/>
    <s v="Caroline Jumper"/>
    <x v="0"/>
    <s v="United States"/>
    <x v="20"/>
    <s v="New York"/>
    <n v="10009"/>
    <x v="3"/>
    <s v="OFF-LA-10003923"/>
    <x v="1"/>
    <x v="2"/>
    <s v="Alphabetical Labels for Top Tab Filing"/>
    <x v="1821"/>
    <n v="3"/>
    <n v="0"/>
    <n v="22.2"/>
    <n v="5"/>
    <n v="2"/>
    <x v="0"/>
    <s v="May"/>
    <s v="2016-05"/>
  </r>
  <r>
    <n v="2182"/>
    <s v="CA-2016-128818"/>
    <x v="681"/>
    <d v="2016-05-11T00:00:00"/>
    <s v="Standard Class"/>
    <s v="CJ-12010"/>
    <s v="Caroline Jumper"/>
    <x v="0"/>
    <s v="United States"/>
    <x v="20"/>
    <s v="New York"/>
    <n v="10009"/>
    <x v="3"/>
    <s v="FUR-CH-10002084"/>
    <x v="0"/>
    <x v="1"/>
    <s v="Hon Mobius Operator's Chair"/>
    <x v="1822"/>
    <n v="4"/>
    <n v="0.1"/>
    <n v="59.035200000000003"/>
    <n v="5"/>
    <n v="2"/>
    <x v="0"/>
    <s v="May"/>
    <s v="2016-05"/>
  </r>
  <r>
    <n v="2183"/>
    <s v="CA-2016-128818"/>
    <x v="681"/>
    <d v="2016-05-11T00:00:00"/>
    <s v="Standard Class"/>
    <s v="CJ-12010"/>
    <s v="Caroline Jumper"/>
    <x v="0"/>
    <s v="United States"/>
    <x v="20"/>
    <s v="New York"/>
    <n v="10009"/>
    <x v="3"/>
    <s v="TEC-MA-10000488"/>
    <x v="2"/>
    <x v="15"/>
    <s v="Bady BDG101FRU Card Printer"/>
    <x v="1823"/>
    <n v="5"/>
    <n v="0"/>
    <n v="1159.9855"/>
    <n v="5"/>
    <n v="2"/>
    <x v="0"/>
    <s v="May"/>
    <s v="2016-05"/>
  </r>
  <r>
    <n v="2184"/>
    <s v="CA-2016-128818"/>
    <x v="681"/>
    <d v="2016-05-11T00:00:00"/>
    <s v="Standard Class"/>
    <s v="CJ-12010"/>
    <s v="Caroline Jumper"/>
    <x v="0"/>
    <s v="United States"/>
    <x v="20"/>
    <s v="New York"/>
    <n v="10009"/>
    <x v="3"/>
    <s v="TEC-AC-10001767"/>
    <x v="2"/>
    <x v="11"/>
    <s v="SanDisk Ultra 64 GB MicroSDHC Class 10 Memory Card"/>
    <x v="1695"/>
    <n v="5"/>
    <n v="0"/>
    <n v="21.994499999999999"/>
    <n v="5"/>
    <n v="2"/>
    <x v="0"/>
    <s v="May"/>
    <s v="2016-05"/>
  </r>
  <r>
    <n v="2185"/>
    <s v="CA-2016-128818"/>
    <x v="681"/>
    <d v="2016-05-11T00:00:00"/>
    <s v="Standard Class"/>
    <s v="CJ-12010"/>
    <s v="Caroline Jumper"/>
    <x v="0"/>
    <s v="United States"/>
    <x v="20"/>
    <s v="New York"/>
    <n v="10009"/>
    <x v="3"/>
    <s v="FUR-FU-10001940"/>
    <x v="0"/>
    <x v="5"/>
    <s v="Staple-based wall hangings"/>
    <x v="1824"/>
    <n v="8"/>
    <n v="0"/>
    <n v="28.019200000000001"/>
    <n v="5"/>
    <n v="2"/>
    <x v="0"/>
    <s v="May"/>
    <s v="2016-05"/>
  </r>
  <r>
    <n v="2186"/>
    <s v="CA-2017-124576"/>
    <x v="378"/>
    <d v="2017-08-04T00:00:00"/>
    <s v="Second Class"/>
    <s v="HK-14890"/>
    <s v="Heather Kirkland"/>
    <x v="1"/>
    <s v="United States"/>
    <x v="162"/>
    <s v="California"/>
    <n v="93905"/>
    <x v="1"/>
    <s v="OFF-BI-10002735"/>
    <x v="1"/>
    <x v="8"/>
    <s v="GBC Prestige Therm-A-Bind Covers"/>
    <x v="1825"/>
    <n v="2"/>
    <n v="0.2"/>
    <n v="18.5274"/>
    <n v="8"/>
    <n v="3"/>
    <x v="3"/>
    <s v="Aug"/>
    <s v="2017-08"/>
  </r>
  <r>
    <n v="2187"/>
    <s v="CA-2016-101378"/>
    <x v="216"/>
    <d v="2016-07-14T00:00:00"/>
    <s v="Same Day"/>
    <s v="RH-19600"/>
    <s v="Rob Haberlin"/>
    <x v="0"/>
    <s v="United States"/>
    <x v="114"/>
    <s v="Alabama"/>
    <n v="35810"/>
    <x v="0"/>
    <s v="TEC-AC-10002345"/>
    <x v="2"/>
    <x v="11"/>
    <s v="HP Standard 104 key PS/2 Keyboard"/>
    <x v="180"/>
    <n v="2"/>
    <n v="0"/>
    <n v="7.25"/>
    <n v="7"/>
    <n v="3"/>
    <x v="0"/>
    <s v="Jul"/>
    <s v="2016-07"/>
  </r>
  <r>
    <n v="2188"/>
    <s v="CA-2017-143063"/>
    <x v="682"/>
    <d v="2017-08-15T00:00:00"/>
    <s v="Standard Class"/>
    <s v="IL-15100"/>
    <s v="Ivan Liston"/>
    <x v="0"/>
    <s v="United States"/>
    <x v="38"/>
    <s v="Indiana"/>
    <n v="47201"/>
    <x v="2"/>
    <s v="OFF-EN-10003134"/>
    <x v="1"/>
    <x v="12"/>
    <s v="Staple envelope"/>
    <x v="1826"/>
    <n v="6"/>
    <n v="0"/>
    <n v="35.04"/>
    <n v="8"/>
    <n v="3"/>
    <x v="3"/>
    <s v="Aug"/>
    <s v="2017-08"/>
  </r>
  <r>
    <n v="2189"/>
    <s v="CA-2017-143063"/>
    <x v="682"/>
    <d v="2017-08-15T00:00:00"/>
    <s v="Standard Class"/>
    <s v="IL-15100"/>
    <s v="Ivan Liston"/>
    <x v="0"/>
    <s v="United States"/>
    <x v="38"/>
    <s v="Indiana"/>
    <n v="47201"/>
    <x v="2"/>
    <s v="FUR-FU-10003708"/>
    <x v="0"/>
    <x v="5"/>
    <s v="Tenex Traditional Chairmats for Medium Pile Carpet, Standard Lip, 36&quot; x 48&quot;"/>
    <x v="1827"/>
    <n v="2"/>
    <n v="0"/>
    <n v="25.472999999999999"/>
    <n v="8"/>
    <n v="3"/>
    <x v="3"/>
    <s v="Aug"/>
    <s v="2017-08"/>
  </r>
  <r>
    <n v="2190"/>
    <s v="CA-2017-143063"/>
    <x v="682"/>
    <d v="2017-08-15T00:00:00"/>
    <s v="Standard Class"/>
    <s v="IL-15100"/>
    <s v="Ivan Liston"/>
    <x v="0"/>
    <s v="United States"/>
    <x v="38"/>
    <s v="Indiana"/>
    <n v="47201"/>
    <x v="2"/>
    <s v="TEC-PH-10003645"/>
    <x v="2"/>
    <x v="7"/>
    <s v="Aastra 57i VoIP phone"/>
    <x v="1828"/>
    <n v="9"/>
    <n v="0"/>
    <n v="378.16739999999999"/>
    <n v="8"/>
    <n v="3"/>
    <x v="3"/>
    <s v="Aug"/>
    <s v="2017-08"/>
  </r>
  <r>
    <n v="2191"/>
    <s v="CA-2016-118913"/>
    <x v="674"/>
    <d v="2016-06-29T00:00:00"/>
    <s v="Standard Class"/>
    <s v="AS-10240"/>
    <s v="Alan Shonely"/>
    <x v="0"/>
    <s v="United States"/>
    <x v="1"/>
    <s v="California"/>
    <n v="90049"/>
    <x v="1"/>
    <s v="OFF-AP-10000692"/>
    <x v="1"/>
    <x v="9"/>
    <s v="Fellowes Mighty 8 Compact Surge Protector"/>
    <x v="1829"/>
    <n v="3"/>
    <n v="0"/>
    <n v="17.026800000000001"/>
    <n v="6"/>
    <n v="2"/>
    <x v="0"/>
    <s v="Jun"/>
    <s v="2016-06"/>
  </r>
  <r>
    <n v="2192"/>
    <s v="CA-2016-128412"/>
    <x v="107"/>
    <d v="2016-12-17T00:00:00"/>
    <s v="Standard Class"/>
    <s v="AP-10915"/>
    <s v="Arthur Prichep"/>
    <x v="0"/>
    <s v="United States"/>
    <x v="4"/>
    <s v="Washington"/>
    <n v="98105"/>
    <x v="1"/>
    <s v="OFF-BI-10001718"/>
    <x v="1"/>
    <x v="8"/>
    <s v="GBC DocuBind P50 Personal Binding Machine"/>
    <x v="1830"/>
    <n v="3"/>
    <n v="0.2"/>
    <n v="51.823799999999999"/>
    <n v="12"/>
    <n v="4"/>
    <x v="0"/>
    <s v="Dec"/>
    <s v="2016-12"/>
  </r>
  <r>
    <n v="2193"/>
    <s v="CA-2016-128412"/>
    <x v="107"/>
    <d v="2016-12-17T00:00:00"/>
    <s v="Standard Class"/>
    <s v="AP-10915"/>
    <s v="Arthur Prichep"/>
    <x v="0"/>
    <s v="United States"/>
    <x v="4"/>
    <s v="Washington"/>
    <n v="98105"/>
    <x v="1"/>
    <s v="OFF-AP-10002082"/>
    <x v="1"/>
    <x v="9"/>
    <s v="Holmes HEPA Air Purifier"/>
    <x v="1831"/>
    <n v="3"/>
    <n v="0"/>
    <n v="22.869"/>
    <n v="12"/>
    <n v="4"/>
    <x v="0"/>
    <s v="Dec"/>
    <s v="2016-12"/>
  </r>
  <r>
    <n v="2194"/>
    <s v="CA-2016-128412"/>
    <x v="107"/>
    <d v="2016-12-17T00:00:00"/>
    <s v="Standard Class"/>
    <s v="AP-10915"/>
    <s v="Arthur Prichep"/>
    <x v="0"/>
    <s v="United States"/>
    <x v="4"/>
    <s v="Washington"/>
    <n v="98105"/>
    <x v="1"/>
    <s v="OFF-PA-10001125"/>
    <x v="1"/>
    <x v="10"/>
    <s v="Xerox 1988"/>
    <x v="1832"/>
    <n v="4"/>
    <n v="0"/>
    <n v="55.764000000000003"/>
    <n v="12"/>
    <n v="4"/>
    <x v="0"/>
    <s v="Dec"/>
    <s v="2016-12"/>
  </r>
  <r>
    <n v="2195"/>
    <s v="CA-2016-128412"/>
    <x v="107"/>
    <d v="2016-12-17T00:00:00"/>
    <s v="Standard Class"/>
    <s v="AP-10915"/>
    <s v="Arthur Prichep"/>
    <x v="0"/>
    <s v="United States"/>
    <x v="4"/>
    <s v="Washington"/>
    <n v="98105"/>
    <x v="1"/>
    <s v="OFF-AP-10000252"/>
    <x v="1"/>
    <x v="9"/>
    <s v="Harmony HEPA Quiet Air Purifiers"/>
    <x v="1833"/>
    <n v="3"/>
    <n v="0"/>
    <n v="12.285"/>
    <n v="12"/>
    <n v="4"/>
    <x v="0"/>
    <s v="Dec"/>
    <s v="2016-12"/>
  </r>
  <r>
    <n v="2196"/>
    <s v="CA-2016-128412"/>
    <x v="107"/>
    <d v="2016-12-17T00:00:00"/>
    <s v="Standard Class"/>
    <s v="AP-10915"/>
    <s v="Arthur Prichep"/>
    <x v="0"/>
    <s v="United States"/>
    <x v="4"/>
    <s v="Washington"/>
    <n v="98105"/>
    <x v="1"/>
    <s v="TEC-AC-10003038"/>
    <x v="2"/>
    <x v="11"/>
    <s v="Kingston Digital DataTraveler 16GB USB 2.0"/>
    <x v="908"/>
    <n v="5"/>
    <n v="0"/>
    <n v="8.5024999999999995"/>
    <n v="12"/>
    <n v="4"/>
    <x v="0"/>
    <s v="Dec"/>
    <s v="2016-12"/>
  </r>
  <r>
    <n v="2197"/>
    <s v="CA-2016-136483"/>
    <x v="49"/>
    <d v="2016-12-06T00:00:00"/>
    <s v="Standard Class"/>
    <s v="AG-10390"/>
    <s v="Allen Goldenen"/>
    <x v="0"/>
    <s v="United States"/>
    <x v="289"/>
    <s v="Tennessee"/>
    <n v="37918"/>
    <x v="0"/>
    <s v="OFF-AR-10000940"/>
    <x v="1"/>
    <x v="6"/>
    <s v="Newell 343"/>
    <x v="1834"/>
    <n v="2"/>
    <n v="0.2"/>
    <n v="0.41160000000000002"/>
    <n v="12"/>
    <n v="4"/>
    <x v="0"/>
    <s v="Dec"/>
    <s v="2016-12"/>
  </r>
  <r>
    <n v="2198"/>
    <s v="CA-2014-163013"/>
    <x v="683"/>
    <d v="2014-12-04T00:00:00"/>
    <s v="Standard Class"/>
    <s v="BF-11080"/>
    <s v="Bart Folk"/>
    <x v="0"/>
    <s v="United States"/>
    <x v="122"/>
    <s v="Alabama"/>
    <n v="36116"/>
    <x v="0"/>
    <s v="OFF-AR-10001954"/>
    <x v="1"/>
    <x v="6"/>
    <s v="Newell 331"/>
    <x v="1835"/>
    <n v="3"/>
    <n v="0"/>
    <n v="3.9609000000000001"/>
    <n v="11"/>
    <n v="4"/>
    <x v="2"/>
    <s v="Nov"/>
    <s v="2014-11"/>
  </r>
  <r>
    <n v="2199"/>
    <s v="CA-2015-135363"/>
    <x v="262"/>
    <d v="2015-04-02T00:00:00"/>
    <s v="Standard Class"/>
    <s v="CK-12205"/>
    <s v="Chloris Kastensmidt"/>
    <x v="0"/>
    <s v="United States"/>
    <x v="10"/>
    <s v="Pennsylvania"/>
    <n v="19120"/>
    <x v="3"/>
    <s v="OFF-PA-10003177"/>
    <x v="1"/>
    <x v="10"/>
    <s v="Xerox 1999"/>
    <x v="12"/>
    <n v="3"/>
    <n v="0.2"/>
    <n v="5.4432"/>
    <n v="3"/>
    <n v="1"/>
    <x v="1"/>
    <s v="Mar"/>
    <s v="2015-03"/>
  </r>
  <r>
    <n v="2200"/>
    <s v="CA-2015-135363"/>
    <x v="262"/>
    <d v="2015-04-02T00:00:00"/>
    <s v="Standard Class"/>
    <s v="CK-12205"/>
    <s v="Chloris Kastensmidt"/>
    <x v="0"/>
    <s v="United States"/>
    <x v="10"/>
    <s v="Pennsylvania"/>
    <n v="19120"/>
    <x v="3"/>
    <s v="OFF-PA-10000533"/>
    <x v="1"/>
    <x v="10"/>
    <s v="Southworth Parchment Paper &amp; Envelopes"/>
    <x v="1836"/>
    <n v="1"/>
    <n v="0.2"/>
    <n v="1.7003999999999999"/>
    <n v="3"/>
    <n v="1"/>
    <x v="1"/>
    <s v="Mar"/>
    <s v="2015-03"/>
  </r>
  <r>
    <n v="2201"/>
    <s v="US-2014-165659"/>
    <x v="106"/>
    <d v="2014-06-06T00:00:00"/>
    <s v="Standard Class"/>
    <s v="LT-17110"/>
    <s v="Liz Thompson"/>
    <x v="0"/>
    <s v="United States"/>
    <x v="290"/>
    <s v="Arkansas"/>
    <n v="72209"/>
    <x v="0"/>
    <s v="FUR-FU-10001935"/>
    <x v="0"/>
    <x v="5"/>
    <s v="3M Hangers With Command Adhesive"/>
    <x v="496"/>
    <n v="6"/>
    <n v="0"/>
    <n v="9.1020000000000003"/>
    <n v="6"/>
    <n v="2"/>
    <x v="2"/>
    <s v="Jun"/>
    <s v="2014-06"/>
  </r>
  <r>
    <n v="2202"/>
    <s v="US-2014-165659"/>
    <x v="106"/>
    <d v="2014-06-06T00:00:00"/>
    <s v="Standard Class"/>
    <s v="LT-17110"/>
    <s v="Liz Thompson"/>
    <x v="0"/>
    <s v="United States"/>
    <x v="290"/>
    <s v="Arkansas"/>
    <n v="72209"/>
    <x v="0"/>
    <s v="TEC-PH-10002563"/>
    <x v="2"/>
    <x v="7"/>
    <s v="Adtran 1202752G1"/>
    <x v="1837"/>
    <n v="7"/>
    <n v="0"/>
    <n v="229.30179999999999"/>
    <n v="6"/>
    <n v="2"/>
    <x v="2"/>
    <s v="Jun"/>
    <s v="2014-06"/>
  </r>
  <r>
    <n v="2203"/>
    <s v="CA-2015-138002"/>
    <x v="684"/>
    <d v="2015-09-12T00:00:00"/>
    <s v="Standard Class"/>
    <s v="BT-11305"/>
    <s v="Beth Thompson"/>
    <x v="2"/>
    <s v="United States"/>
    <x v="4"/>
    <s v="Washington"/>
    <n v="98103"/>
    <x v="1"/>
    <s v="OFF-BI-10002160"/>
    <x v="1"/>
    <x v="8"/>
    <s v="Acco Hanging Data Binders"/>
    <x v="855"/>
    <n v="2"/>
    <n v="0.2"/>
    <n v="2.1335999999999999"/>
    <n v="9"/>
    <n v="3"/>
    <x v="1"/>
    <s v="Sep"/>
    <s v="2015-09"/>
  </r>
  <r>
    <n v="2204"/>
    <s v="CA-2015-138002"/>
    <x v="684"/>
    <d v="2015-09-12T00:00:00"/>
    <s v="Standard Class"/>
    <s v="BT-11305"/>
    <s v="Beth Thompson"/>
    <x v="2"/>
    <s v="United States"/>
    <x v="4"/>
    <s v="Washington"/>
    <n v="98103"/>
    <x v="1"/>
    <s v="FUR-FU-10004748"/>
    <x v="0"/>
    <x v="5"/>
    <s v="Howard Miller 16&quot; Diameter Gallery Wall Clock"/>
    <x v="1838"/>
    <n v="3"/>
    <n v="0"/>
    <n v="74.809799999999996"/>
    <n v="9"/>
    <n v="3"/>
    <x v="1"/>
    <s v="Sep"/>
    <s v="2015-09"/>
  </r>
  <r>
    <n v="2205"/>
    <s v="CA-2015-128860"/>
    <x v="685"/>
    <d v="2015-07-05T00:00:00"/>
    <s v="Standard Class"/>
    <s v="SC-20725"/>
    <s v="Steven Cartwright"/>
    <x v="0"/>
    <s v="United States"/>
    <x v="152"/>
    <s v="Pennsylvania"/>
    <n v="17602"/>
    <x v="3"/>
    <s v="FUR-FU-10001473"/>
    <x v="0"/>
    <x v="5"/>
    <s v="Eldon Executive Woodline II Desk Accessories, Mahogany"/>
    <x v="1839"/>
    <n v="1"/>
    <n v="0.2"/>
    <n v="1.7591000000000001"/>
    <n v="6"/>
    <n v="2"/>
    <x v="1"/>
    <s v="Jun"/>
    <s v="2015-06"/>
  </r>
  <r>
    <n v="2206"/>
    <s v="CA-2016-164350"/>
    <x v="545"/>
    <d v="2016-09-12T00:00:00"/>
    <s v="Second Class"/>
    <s v="CG-12040"/>
    <s v="Catherine Glotzbach"/>
    <x v="2"/>
    <s v="United States"/>
    <x v="39"/>
    <s v="Tennessee"/>
    <n v="37620"/>
    <x v="0"/>
    <s v="OFF-AR-10000538"/>
    <x v="1"/>
    <x v="6"/>
    <s v="Boston Model 1800 Electric Pencil Sharpener, Gray"/>
    <x v="1840"/>
    <n v="3"/>
    <n v="0.2"/>
    <n v="8.4450000000000003"/>
    <n v="9"/>
    <n v="3"/>
    <x v="0"/>
    <s v="Sep"/>
    <s v="2016-09"/>
  </r>
  <r>
    <n v="2207"/>
    <s v="US-2014-103905"/>
    <x v="686"/>
    <d v="2014-07-20T00:00:00"/>
    <s v="Standard Class"/>
    <s v="AW-10930"/>
    <s v="Arthur Wiediger"/>
    <x v="2"/>
    <s v="United States"/>
    <x v="34"/>
    <s v="Illinois"/>
    <n v="60505"/>
    <x v="2"/>
    <s v="OFF-BI-10001098"/>
    <x v="1"/>
    <x v="8"/>
    <s v="Acco D-Ring Binder w/DublLock"/>
    <x v="1841"/>
    <n v="7"/>
    <n v="0.8"/>
    <n v="-46.394599999999997"/>
    <n v="7"/>
    <n v="3"/>
    <x v="2"/>
    <s v="Jul"/>
    <s v="2014-07"/>
  </r>
  <r>
    <n v="2208"/>
    <s v="US-2014-103905"/>
    <x v="686"/>
    <d v="2014-07-20T00:00:00"/>
    <s v="Standard Class"/>
    <s v="AW-10930"/>
    <s v="Arthur Wiediger"/>
    <x v="2"/>
    <s v="United States"/>
    <x v="34"/>
    <s v="Illinois"/>
    <n v="60505"/>
    <x v="2"/>
    <s v="TEC-PH-10001552"/>
    <x v="2"/>
    <x v="7"/>
    <s v="I Need's 3d Hello Kitty Hybrid Silicone Case Cover for HTC One X 4g with 3d Hello Kitty Stylus Pen Green/pink"/>
    <x v="1842"/>
    <n v="4"/>
    <n v="0.2"/>
    <n v="3.8271999999999999"/>
    <n v="7"/>
    <n v="3"/>
    <x v="2"/>
    <s v="Jul"/>
    <s v="2014-07"/>
  </r>
  <r>
    <n v="2209"/>
    <s v="CA-2015-129854"/>
    <x v="421"/>
    <d v="2015-08-26T00:00:00"/>
    <s v="Standard Class"/>
    <s v="RB-19705"/>
    <s v="Roger Barcio"/>
    <x v="2"/>
    <s v="United States"/>
    <x v="20"/>
    <s v="New York"/>
    <n v="10009"/>
    <x v="3"/>
    <s v="OFF-AR-10000390"/>
    <x v="1"/>
    <x v="6"/>
    <s v="Newell Chalk Holder"/>
    <x v="1045"/>
    <n v="4"/>
    <n v="0"/>
    <n v="7.5991999999999997"/>
    <n v="8"/>
    <n v="3"/>
    <x v="1"/>
    <s v="Aug"/>
    <s v="2015-08"/>
  </r>
  <r>
    <n v="2210"/>
    <s v="CA-2014-125556"/>
    <x v="687"/>
    <d v="2014-11-16T00:00:00"/>
    <s v="Second Class"/>
    <s v="ML-17410"/>
    <s v="Maris LaWare"/>
    <x v="0"/>
    <s v="United States"/>
    <x v="54"/>
    <s v="Connecticut"/>
    <n v="6824"/>
    <x v="3"/>
    <s v="TEC-PH-10001079"/>
    <x v="2"/>
    <x v="7"/>
    <s v="Polycom SoundPoint Pro SE-225 Corded phone"/>
    <x v="1843"/>
    <n v="7"/>
    <n v="0"/>
    <n v="233.22040000000001"/>
    <n v="11"/>
    <n v="4"/>
    <x v="2"/>
    <s v="Nov"/>
    <s v="2014-11"/>
  </r>
  <r>
    <n v="2211"/>
    <s v="CA-2014-125556"/>
    <x v="687"/>
    <d v="2014-11-16T00:00:00"/>
    <s v="Second Class"/>
    <s v="ML-17410"/>
    <s v="Maris LaWare"/>
    <x v="0"/>
    <s v="United States"/>
    <x v="54"/>
    <s v="Connecticut"/>
    <n v="6824"/>
    <x v="3"/>
    <s v="OFF-BI-10003460"/>
    <x v="1"/>
    <x v="8"/>
    <s v="Acco 3-Hole Punch"/>
    <x v="1844"/>
    <n v="10"/>
    <n v="0"/>
    <n v="21.024000000000001"/>
    <n v="11"/>
    <n v="4"/>
    <x v="2"/>
    <s v="Nov"/>
    <s v="2014-11"/>
  </r>
  <r>
    <n v="2212"/>
    <s v="CA-2016-162313"/>
    <x v="581"/>
    <d v="2016-11-30T00:00:00"/>
    <s v="First Class"/>
    <s v="VB-21745"/>
    <s v="Victoria Brennan"/>
    <x v="1"/>
    <s v="United States"/>
    <x v="291"/>
    <s v="Michigan"/>
    <n v="48146"/>
    <x v="2"/>
    <s v="OFF-AP-10003842"/>
    <x v="1"/>
    <x v="9"/>
    <s v="Euro-Pro Shark Turbo Vacuum"/>
    <x v="1845"/>
    <n v="6"/>
    <n v="0.1"/>
    <n v="29.7408"/>
    <n v="11"/>
    <n v="4"/>
    <x v="0"/>
    <s v="Nov"/>
    <s v="2016-11"/>
  </r>
  <r>
    <n v="2213"/>
    <s v="CA-2017-107874"/>
    <x v="610"/>
    <d v="2017-11-25T00:00:00"/>
    <s v="Standard Class"/>
    <s v="SW-20275"/>
    <s v="Scott Williamson"/>
    <x v="0"/>
    <s v="United States"/>
    <x v="20"/>
    <s v="New York"/>
    <n v="10035"/>
    <x v="3"/>
    <s v="FUR-FU-10003535"/>
    <x v="0"/>
    <x v="5"/>
    <s v="Howard Miller Distant Time Traveler Alarm Clock"/>
    <x v="1846"/>
    <n v="1"/>
    <n v="0"/>
    <n v="11.2422"/>
    <n v="11"/>
    <n v="4"/>
    <x v="3"/>
    <s v="Nov"/>
    <s v="2017-11"/>
  </r>
  <r>
    <n v="2214"/>
    <s v="CA-2017-129378"/>
    <x v="172"/>
    <d v="2017-10-02T00:00:00"/>
    <s v="First Class"/>
    <s v="NS-18505"/>
    <s v="Neola Schneider"/>
    <x v="0"/>
    <s v="United States"/>
    <x v="49"/>
    <s v="California"/>
    <n v="95123"/>
    <x v="1"/>
    <s v="OFF-BI-10002012"/>
    <x v="1"/>
    <x v="8"/>
    <s v="Wilson Jones Easy Flow II Sheet Lifters"/>
    <x v="1847"/>
    <n v="1"/>
    <n v="0.2"/>
    <n v="0.504"/>
    <n v="10"/>
    <n v="4"/>
    <x v="3"/>
    <s v="Oct"/>
    <s v="2017-10"/>
  </r>
  <r>
    <n v="2215"/>
    <s v="CA-2017-129378"/>
    <x v="172"/>
    <d v="2017-10-02T00:00:00"/>
    <s v="First Class"/>
    <s v="NS-18505"/>
    <s v="Neola Schneider"/>
    <x v="0"/>
    <s v="United States"/>
    <x v="49"/>
    <s v="California"/>
    <n v="95123"/>
    <x v="1"/>
    <s v="OFF-BI-10001922"/>
    <x v="1"/>
    <x v="8"/>
    <s v="Storex Dura Pro Binders"/>
    <x v="1848"/>
    <n v="13"/>
    <n v="0.2"/>
    <n v="20.849399999999999"/>
    <n v="10"/>
    <n v="4"/>
    <x v="3"/>
    <s v="Oct"/>
    <s v="2017-10"/>
  </r>
  <r>
    <n v="2216"/>
    <s v="CA-2017-129378"/>
    <x v="172"/>
    <d v="2017-10-02T00:00:00"/>
    <s v="First Class"/>
    <s v="NS-18505"/>
    <s v="Neola Schneider"/>
    <x v="0"/>
    <s v="United States"/>
    <x v="49"/>
    <s v="California"/>
    <n v="95123"/>
    <x v="1"/>
    <s v="OFF-AP-10000576"/>
    <x v="1"/>
    <x v="9"/>
    <s v="Belkin 325VA UPS Surge Protector, 6'"/>
    <x v="1776"/>
    <n v="2"/>
    <n v="0"/>
    <n v="60.49"/>
    <n v="10"/>
    <n v="4"/>
    <x v="3"/>
    <s v="Oct"/>
    <s v="2017-10"/>
  </r>
  <r>
    <n v="2217"/>
    <s v="CA-2017-129378"/>
    <x v="172"/>
    <d v="2017-10-02T00:00:00"/>
    <s v="First Class"/>
    <s v="NS-18505"/>
    <s v="Neola Schneider"/>
    <x v="0"/>
    <s v="United States"/>
    <x v="49"/>
    <s v="California"/>
    <n v="95123"/>
    <x v="1"/>
    <s v="FUR-CH-10000553"/>
    <x v="0"/>
    <x v="1"/>
    <s v="Metal Folding Chairs, Beige, 4/Carton"/>
    <x v="1849"/>
    <n v="4"/>
    <n v="0.2"/>
    <n v="9.5031999999999996"/>
    <n v="10"/>
    <n v="4"/>
    <x v="3"/>
    <s v="Oct"/>
    <s v="2017-10"/>
  </r>
  <r>
    <n v="2218"/>
    <s v="CA-2014-151953"/>
    <x v="59"/>
    <d v="2014-09-25T00:00:00"/>
    <s v="Standard Class"/>
    <s v="DB-13555"/>
    <s v="Dorothy Badders"/>
    <x v="1"/>
    <s v="United States"/>
    <x v="108"/>
    <s v="Florida"/>
    <n v="32216"/>
    <x v="0"/>
    <s v="OFF-AR-10003469"/>
    <x v="1"/>
    <x v="6"/>
    <s v="Nontoxic Chalk"/>
    <x v="1850"/>
    <n v="2"/>
    <n v="0.2"/>
    <n v="0.98560000000000003"/>
    <n v="9"/>
    <n v="3"/>
    <x v="2"/>
    <s v="Sep"/>
    <s v="2014-09"/>
  </r>
  <r>
    <n v="2219"/>
    <s v="CA-2017-130841"/>
    <x v="688"/>
    <d v="2017-08-01T00:00:00"/>
    <s v="Standard Class"/>
    <s v="MH-17620"/>
    <s v="Matt Hagelstein"/>
    <x v="1"/>
    <s v="United States"/>
    <x v="8"/>
    <s v="California"/>
    <n v="94110"/>
    <x v="1"/>
    <s v="OFF-BI-10000145"/>
    <x v="1"/>
    <x v="8"/>
    <s v="Zipper Ring Binder Pockets"/>
    <x v="1851"/>
    <n v="4"/>
    <n v="0.2"/>
    <n v="3.6192000000000002"/>
    <n v="7"/>
    <n v="3"/>
    <x v="3"/>
    <s v="Jul"/>
    <s v="2017-07"/>
  </r>
  <r>
    <n v="2220"/>
    <s v="CA-2017-130841"/>
    <x v="688"/>
    <d v="2017-08-01T00:00:00"/>
    <s v="Standard Class"/>
    <s v="MH-17620"/>
    <s v="Matt Hagelstein"/>
    <x v="1"/>
    <s v="United States"/>
    <x v="8"/>
    <s v="California"/>
    <n v="94110"/>
    <x v="1"/>
    <s v="OFF-ST-10001580"/>
    <x v="1"/>
    <x v="4"/>
    <s v="Super Decoflex Portable Personal File"/>
    <x v="1852"/>
    <n v="1"/>
    <n v="0"/>
    <n v="4.1943999999999999"/>
    <n v="7"/>
    <n v="3"/>
    <x v="3"/>
    <s v="Jul"/>
    <s v="2017-07"/>
  </r>
  <r>
    <n v="2221"/>
    <s v="CA-2017-130841"/>
    <x v="688"/>
    <d v="2017-08-01T00:00:00"/>
    <s v="Standard Class"/>
    <s v="MH-17620"/>
    <s v="Matt Hagelstein"/>
    <x v="1"/>
    <s v="United States"/>
    <x v="8"/>
    <s v="California"/>
    <n v="94110"/>
    <x v="1"/>
    <s v="TEC-PH-10001817"/>
    <x v="2"/>
    <x v="7"/>
    <s v="Wilson Electronics DB Pro Signal Booster"/>
    <x v="1853"/>
    <n v="4"/>
    <n v="0.2"/>
    <n v="100.24"/>
    <n v="7"/>
    <n v="3"/>
    <x v="3"/>
    <s v="Jul"/>
    <s v="2017-07"/>
  </r>
  <r>
    <n v="2222"/>
    <s v="CA-2015-131884"/>
    <x v="401"/>
    <d v="2015-12-06T00:00:00"/>
    <s v="Same Day"/>
    <s v="DK-13375"/>
    <s v="Dennis Kane"/>
    <x v="0"/>
    <s v="United States"/>
    <x v="292"/>
    <s v="Ohio"/>
    <n v="43302"/>
    <x v="3"/>
    <s v="TEC-PH-10001578"/>
    <x v="2"/>
    <x v="7"/>
    <s v="Polycom SoundStation2 EX Conference phone"/>
    <x v="1854"/>
    <n v="2"/>
    <n v="0.4"/>
    <n v="-89.088999999999999"/>
    <n v="12"/>
    <n v="4"/>
    <x v="1"/>
    <s v="Dec"/>
    <s v="2015-12"/>
  </r>
  <r>
    <n v="2223"/>
    <s v="CA-2015-131884"/>
    <x v="401"/>
    <d v="2015-12-06T00:00:00"/>
    <s v="Same Day"/>
    <s v="DK-13375"/>
    <s v="Dennis Kane"/>
    <x v="0"/>
    <s v="United States"/>
    <x v="292"/>
    <s v="Ohio"/>
    <n v="43302"/>
    <x v="3"/>
    <s v="OFF-AR-10004078"/>
    <x v="1"/>
    <x v="6"/>
    <s v="Newell 312"/>
    <x v="1855"/>
    <n v="8"/>
    <n v="0.2"/>
    <n v="4.6719999999999997"/>
    <n v="12"/>
    <n v="4"/>
    <x v="1"/>
    <s v="Dec"/>
    <s v="2015-12"/>
  </r>
  <r>
    <n v="2224"/>
    <s v="CA-2015-131884"/>
    <x v="401"/>
    <d v="2015-12-06T00:00:00"/>
    <s v="Same Day"/>
    <s v="DK-13375"/>
    <s v="Dennis Kane"/>
    <x v="0"/>
    <s v="United States"/>
    <x v="292"/>
    <s v="Ohio"/>
    <n v="43302"/>
    <x v="3"/>
    <s v="FUR-CH-10004860"/>
    <x v="0"/>
    <x v="1"/>
    <s v="Global Low Back Tilter Chair"/>
    <x v="1856"/>
    <n v="1"/>
    <n v="0.3"/>
    <n v="-24.235199999999999"/>
    <n v="12"/>
    <n v="4"/>
    <x v="1"/>
    <s v="Dec"/>
    <s v="2015-12"/>
  </r>
  <r>
    <n v="2225"/>
    <s v="CA-2017-121909"/>
    <x v="689"/>
    <d v="2017-08-05T00:00:00"/>
    <s v="Standard Class"/>
    <s v="EA-14035"/>
    <s v="Erin Ashbrook"/>
    <x v="1"/>
    <s v="United States"/>
    <x v="10"/>
    <s v="Pennsylvania"/>
    <n v="19134"/>
    <x v="3"/>
    <s v="OFF-PA-10003790"/>
    <x v="1"/>
    <x v="10"/>
    <s v="Xerox 1991"/>
    <x v="1548"/>
    <n v="3"/>
    <n v="0.2"/>
    <n v="17.815200000000001"/>
    <n v="7"/>
    <n v="3"/>
    <x v="3"/>
    <s v="Jul"/>
    <s v="2017-07"/>
  </r>
  <r>
    <n v="2226"/>
    <s v="CA-2016-106383"/>
    <x v="690"/>
    <d v="2016-03-21T00:00:00"/>
    <s v="Second Class"/>
    <s v="BT-11440"/>
    <s v="Bobby Trafton"/>
    <x v="0"/>
    <s v="United States"/>
    <x v="293"/>
    <s v="Colorado"/>
    <n v="80122"/>
    <x v="1"/>
    <s v="FUR-BO-10002202"/>
    <x v="0"/>
    <x v="0"/>
    <s v="Atlantic Metals Mobile 2-Shelf Bookcases, Custom Colors"/>
    <x v="1857"/>
    <n v="1"/>
    <n v="0.7"/>
    <n v="-98.8018"/>
    <n v="3"/>
    <n v="1"/>
    <x v="0"/>
    <s v="Mar"/>
    <s v="2016-03"/>
  </r>
  <r>
    <n v="2227"/>
    <s v="CA-2017-130771"/>
    <x v="570"/>
    <d v="2017-08-03T00:00:00"/>
    <s v="Standard Class"/>
    <s v="LA-16780"/>
    <s v="Laura Armstrong"/>
    <x v="1"/>
    <s v="United States"/>
    <x v="89"/>
    <s v="Texas"/>
    <n v="78745"/>
    <x v="2"/>
    <s v="OFF-FA-10003059"/>
    <x v="1"/>
    <x v="13"/>
    <s v="Assorted Color Push Pins"/>
    <x v="1671"/>
    <n v="2"/>
    <n v="0.2"/>
    <n v="0.47060000000000002"/>
    <n v="7"/>
    <n v="3"/>
    <x v="3"/>
    <s v="Jul"/>
    <s v="2017-07"/>
  </r>
  <r>
    <n v="2228"/>
    <s v="CA-2017-130771"/>
    <x v="570"/>
    <d v="2017-08-03T00:00:00"/>
    <s v="Standard Class"/>
    <s v="LA-16780"/>
    <s v="Laura Armstrong"/>
    <x v="1"/>
    <s v="United States"/>
    <x v="89"/>
    <s v="Texas"/>
    <n v="78745"/>
    <x v="2"/>
    <s v="TEC-PH-10002496"/>
    <x v="2"/>
    <x v="7"/>
    <s v="Cisco SPA301"/>
    <x v="1858"/>
    <n v="1"/>
    <n v="0.2"/>
    <n v="15.599"/>
    <n v="7"/>
    <n v="3"/>
    <x v="3"/>
    <s v="Jul"/>
    <s v="2017-07"/>
  </r>
  <r>
    <n v="2229"/>
    <s v="CA-2016-139157"/>
    <x v="393"/>
    <d v="2016-10-05T00:00:00"/>
    <s v="Standard Class"/>
    <s v="GM-14680"/>
    <s v="Greg Matthias"/>
    <x v="0"/>
    <s v="United States"/>
    <x v="20"/>
    <s v="New York"/>
    <n v="10024"/>
    <x v="3"/>
    <s v="FUR-TA-10003238"/>
    <x v="0"/>
    <x v="3"/>
    <s v="Chromcraft Bull-Nose Wood 48&quot; x 96&quot; Rectangular Conference Tables"/>
    <x v="1859"/>
    <n v="1"/>
    <n v="0.4"/>
    <n v="-115.7058"/>
    <n v="10"/>
    <n v="4"/>
    <x v="0"/>
    <s v="Oct"/>
    <s v="2016-10"/>
  </r>
  <r>
    <n v="2230"/>
    <s v="CA-2014-128055"/>
    <x v="691"/>
    <d v="2014-04-05T00:00:00"/>
    <s v="Standard Class"/>
    <s v="AA-10315"/>
    <s v="Alex Avila"/>
    <x v="0"/>
    <s v="United States"/>
    <x v="8"/>
    <s v="California"/>
    <n v="94122"/>
    <x v="1"/>
    <s v="OFF-BI-10004390"/>
    <x v="1"/>
    <x v="8"/>
    <s v="GBC DocuBind 200 Manual Binding Machine"/>
    <x v="1860"/>
    <n v="2"/>
    <n v="0.2"/>
    <n v="252.58799999999999"/>
    <n v="3"/>
    <n v="1"/>
    <x v="2"/>
    <s v="Mar"/>
    <s v="2014-03"/>
  </r>
  <r>
    <n v="2231"/>
    <s v="CA-2014-128055"/>
    <x v="691"/>
    <d v="2014-04-05T00:00:00"/>
    <s v="Standard Class"/>
    <s v="AA-10315"/>
    <s v="Alex Avila"/>
    <x v="0"/>
    <s v="United States"/>
    <x v="8"/>
    <s v="California"/>
    <n v="94122"/>
    <x v="1"/>
    <s v="OFF-AP-10002765"/>
    <x v="1"/>
    <x v="9"/>
    <s v="Fellowes Advanced Computer Series Surge Protectors"/>
    <x v="1861"/>
    <n v="2"/>
    <n v="0"/>
    <n v="14.8344"/>
    <n v="3"/>
    <n v="1"/>
    <x v="2"/>
    <s v="Mar"/>
    <s v="2014-03"/>
  </r>
  <r>
    <n v="2232"/>
    <s v="CA-2017-157091"/>
    <x v="335"/>
    <d v="2017-07-01T00:00:00"/>
    <s v="Standard Class"/>
    <s v="DB-13405"/>
    <s v="Denny Blanton"/>
    <x v="0"/>
    <s v="United States"/>
    <x v="189"/>
    <s v="Indiana"/>
    <n v="46350"/>
    <x v="2"/>
    <s v="FUR-FU-10000293"/>
    <x v="0"/>
    <x v="5"/>
    <s v="Eldon Antistatic Chair Mats for Low to Medium Pile Carpets"/>
    <x v="1862"/>
    <n v="5"/>
    <n v="0"/>
    <n v="31.587"/>
    <n v="6"/>
    <n v="2"/>
    <x v="3"/>
    <s v="Jun"/>
    <s v="2017-06"/>
  </r>
  <r>
    <n v="2233"/>
    <s v="CA-2017-132122"/>
    <x v="362"/>
    <d v="2017-07-14T00:00:00"/>
    <s v="Standard Class"/>
    <s v="JH-15820"/>
    <s v="John Huston"/>
    <x v="0"/>
    <s v="United States"/>
    <x v="22"/>
    <s v="Illinois"/>
    <n v="60610"/>
    <x v="2"/>
    <s v="OFF-ST-10003692"/>
    <x v="1"/>
    <x v="4"/>
    <s v="Recycled Steel Personal File for Hanging File Folders"/>
    <x v="1863"/>
    <n v="5"/>
    <n v="0.2"/>
    <n v="14.307499999999999"/>
    <n v="7"/>
    <n v="3"/>
    <x v="3"/>
    <s v="Jul"/>
    <s v="2017-07"/>
  </r>
  <r>
    <n v="2234"/>
    <s v="CA-2015-123232"/>
    <x v="639"/>
    <d v="2015-12-16T00:00:00"/>
    <s v="Second Class"/>
    <s v="DJ-13630"/>
    <s v="Doug Jacobs"/>
    <x v="0"/>
    <s v="United States"/>
    <x v="32"/>
    <s v="Oregon"/>
    <n v="97206"/>
    <x v="1"/>
    <s v="TEC-PH-10001051"/>
    <x v="2"/>
    <x v="7"/>
    <s v="HTC One"/>
    <x v="1864"/>
    <n v="4"/>
    <n v="0.2"/>
    <n v="35.996400000000001"/>
    <n v="12"/>
    <n v="4"/>
    <x v="1"/>
    <s v="Dec"/>
    <s v="2015-12"/>
  </r>
  <r>
    <n v="2235"/>
    <s v="CA-2017-104066"/>
    <x v="256"/>
    <d v="2017-12-10T00:00:00"/>
    <s v="Standard Class"/>
    <s v="QJ-19255"/>
    <s v="Quincy Jones"/>
    <x v="1"/>
    <s v="United States"/>
    <x v="140"/>
    <s v="Vermont"/>
    <n v="5408"/>
    <x v="3"/>
    <s v="TEC-AC-10001013"/>
    <x v="2"/>
    <x v="11"/>
    <s v="Logitech ClearChat Comfort/USB Headset H390"/>
    <x v="1865"/>
    <n v="7"/>
    <n v="0"/>
    <n v="67.659899999999993"/>
    <n v="12"/>
    <n v="4"/>
    <x v="3"/>
    <s v="Dec"/>
    <s v="2017-12"/>
  </r>
  <r>
    <n v="2236"/>
    <s v="CA-2015-145849"/>
    <x v="426"/>
    <d v="2015-09-17T00:00:00"/>
    <s v="Second Class"/>
    <s v="CT-11995"/>
    <s v="Carol Triggs"/>
    <x v="0"/>
    <s v="United States"/>
    <x v="245"/>
    <s v="Indiana"/>
    <n v="46203"/>
    <x v="2"/>
    <s v="OFF-ST-10000025"/>
    <x v="1"/>
    <x v="4"/>
    <s v="Fellowes Stor/Drawer Steel Plus Storage Drawers"/>
    <x v="1866"/>
    <n v="2"/>
    <n v="0"/>
    <n v="11.451599999999999"/>
    <n v="9"/>
    <n v="3"/>
    <x v="1"/>
    <s v="Sep"/>
    <s v="2015-09"/>
  </r>
  <r>
    <n v="2237"/>
    <s v="CA-2015-145849"/>
    <x v="426"/>
    <d v="2015-09-17T00:00:00"/>
    <s v="Second Class"/>
    <s v="CT-11995"/>
    <s v="Carol Triggs"/>
    <x v="0"/>
    <s v="United States"/>
    <x v="245"/>
    <s v="Indiana"/>
    <n v="46203"/>
    <x v="2"/>
    <s v="OFF-AR-10000817"/>
    <x v="1"/>
    <x v="6"/>
    <s v="Manco Dry-Lighter Erasable Highlighter"/>
    <x v="1867"/>
    <n v="8"/>
    <n v="0"/>
    <n v="8.2688000000000006"/>
    <n v="9"/>
    <n v="3"/>
    <x v="1"/>
    <s v="Sep"/>
    <s v="2015-09"/>
  </r>
  <r>
    <n v="2238"/>
    <s v="CA-2016-122322"/>
    <x v="692"/>
    <d v="2016-07-21T00:00:00"/>
    <s v="Standard Class"/>
    <s v="RH-19510"/>
    <s v="Rick Huthwaite"/>
    <x v="2"/>
    <s v="United States"/>
    <x v="212"/>
    <s v="Utah"/>
    <n v="84604"/>
    <x v="1"/>
    <s v="OFF-SU-10000952"/>
    <x v="1"/>
    <x v="14"/>
    <s v="Fiskars Home &amp; Office Scissors"/>
    <x v="1821"/>
    <n v="5"/>
    <n v="0"/>
    <n v="12.432"/>
    <n v="7"/>
    <n v="3"/>
    <x v="0"/>
    <s v="Jul"/>
    <s v="2016-07"/>
  </r>
  <r>
    <n v="2239"/>
    <s v="CA-2017-166849"/>
    <x v="693"/>
    <d v="2017-04-26T00:00:00"/>
    <s v="Standard Class"/>
    <s v="SJ-20125"/>
    <s v="Sanjit Jacobs"/>
    <x v="2"/>
    <s v="United States"/>
    <x v="22"/>
    <s v="Illinois"/>
    <n v="60610"/>
    <x v="2"/>
    <s v="FUR-FU-10004597"/>
    <x v="0"/>
    <x v="5"/>
    <s v="Eldon Cleatmat Chair Mats for Medium Pile Carpets"/>
    <x v="1821"/>
    <n v="2"/>
    <n v="0.6"/>
    <n v="-52.17"/>
    <n v="4"/>
    <n v="2"/>
    <x v="3"/>
    <s v="Apr"/>
    <s v="2017-04"/>
  </r>
  <r>
    <n v="2240"/>
    <s v="CA-2016-146633"/>
    <x v="625"/>
    <d v="2016-11-17T00:00:00"/>
    <s v="Second Class"/>
    <s v="TG-21310"/>
    <s v="Toby Gnade"/>
    <x v="0"/>
    <s v="United States"/>
    <x v="1"/>
    <s v="California"/>
    <n v="90049"/>
    <x v="1"/>
    <s v="OFF-BI-10003527"/>
    <x v="1"/>
    <x v="8"/>
    <s v="Fellowes PB500 Electric Punch Plastic Comb Binding Machine with Manual Bind"/>
    <x v="1868"/>
    <n v="1"/>
    <n v="0.2"/>
    <n v="381.29700000000003"/>
    <n v="11"/>
    <n v="4"/>
    <x v="0"/>
    <s v="Nov"/>
    <s v="2016-11"/>
  </r>
  <r>
    <n v="2241"/>
    <s v="CA-2016-146633"/>
    <x v="625"/>
    <d v="2016-11-17T00:00:00"/>
    <s v="Second Class"/>
    <s v="TG-21310"/>
    <s v="Toby Gnade"/>
    <x v="0"/>
    <s v="United States"/>
    <x v="1"/>
    <s v="California"/>
    <n v="90049"/>
    <x v="1"/>
    <s v="OFF-BI-10002982"/>
    <x v="1"/>
    <x v="8"/>
    <s v="Avery Self-Adhesive Photo Pockets for Polaroid Photos"/>
    <x v="1869"/>
    <n v="7"/>
    <n v="0.2"/>
    <n v="13.3476"/>
    <n v="11"/>
    <n v="4"/>
    <x v="0"/>
    <s v="Nov"/>
    <s v="2016-11"/>
  </r>
  <r>
    <n v="2242"/>
    <s v="US-2016-126893"/>
    <x v="491"/>
    <d v="2016-12-01T00:00:00"/>
    <s v="Standard Class"/>
    <s v="CT-11995"/>
    <s v="Carol Triggs"/>
    <x v="0"/>
    <s v="United States"/>
    <x v="10"/>
    <s v="Pennsylvania"/>
    <n v="19134"/>
    <x v="3"/>
    <s v="TEC-PH-10004165"/>
    <x v="2"/>
    <x v="7"/>
    <s v="Mitel MiVoice 5330e IP Phone"/>
    <x v="1870"/>
    <n v="3"/>
    <n v="0.4"/>
    <n v="-115.4958"/>
    <n v="11"/>
    <n v="4"/>
    <x v="0"/>
    <s v="Nov"/>
    <s v="2016-11"/>
  </r>
  <r>
    <n v="2243"/>
    <s v="CA-2017-103380"/>
    <x v="610"/>
    <d v="2017-11-25T00:00:00"/>
    <s v="Standard Class"/>
    <s v="BF-11005"/>
    <s v="Barry Franz"/>
    <x v="2"/>
    <s v="United States"/>
    <x v="45"/>
    <s v="California"/>
    <n v="91104"/>
    <x v="1"/>
    <s v="OFF-ST-10003442"/>
    <x v="1"/>
    <x v="4"/>
    <s v="Eldon Portable Mobile Manager"/>
    <x v="400"/>
    <n v="2"/>
    <n v="0"/>
    <n v="15.2712"/>
    <n v="11"/>
    <n v="4"/>
    <x v="3"/>
    <s v="Nov"/>
    <s v="2017-11"/>
  </r>
  <r>
    <n v="2244"/>
    <s v="CA-2017-103380"/>
    <x v="610"/>
    <d v="2017-11-25T00:00:00"/>
    <s v="Standard Class"/>
    <s v="BF-11005"/>
    <s v="Barry Franz"/>
    <x v="2"/>
    <s v="United States"/>
    <x v="45"/>
    <s v="California"/>
    <n v="91104"/>
    <x v="1"/>
    <s v="OFF-AR-10003856"/>
    <x v="1"/>
    <x v="6"/>
    <s v="Newell 344"/>
    <x v="345"/>
    <n v="2"/>
    <n v="0"/>
    <n v="1.4456"/>
    <n v="11"/>
    <n v="4"/>
    <x v="3"/>
    <s v="Nov"/>
    <s v="2017-11"/>
  </r>
  <r>
    <n v="2245"/>
    <s v="CA-2017-103380"/>
    <x v="610"/>
    <d v="2017-11-25T00:00:00"/>
    <s v="Standard Class"/>
    <s v="BF-11005"/>
    <s v="Barry Franz"/>
    <x v="2"/>
    <s v="United States"/>
    <x v="45"/>
    <s v="California"/>
    <n v="91104"/>
    <x v="1"/>
    <s v="OFF-FA-10004248"/>
    <x v="1"/>
    <x v="13"/>
    <s v="Advantus T-Pin Paper Clips"/>
    <x v="1871"/>
    <n v="2"/>
    <n v="0"/>
    <n v="3.5177999999999998"/>
    <n v="11"/>
    <n v="4"/>
    <x v="3"/>
    <s v="Nov"/>
    <s v="2017-11"/>
  </r>
  <r>
    <n v="2246"/>
    <s v="CA-2017-103380"/>
    <x v="610"/>
    <d v="2017-11-25T00:00:00"/>
    <s v="Standard Class"/>
    <s v="BF-11005"/>
    <s v="Barry Franz"/>
    <x v="2"/>
    <s v="United States"/>
    <x v="45"/>
    <s v="California"/>
    <n v="91104"/>
    <x v="1"/>
    <s v="OFF-AP-10001492"/>
    <x v="1"/>
    <x v="9"/>
    <s v="Acco Six-Outlet Power Strip, 4' Cord Length"/>
    <x v="1872"/>
    <n v="1"/>
    <n v="0"/>
    <n v="2.2412000000000001"/>
    <n v="11"/>
    <n v="4"/>
    <x v="3"/>
    <s v="Nov"/>
    <s v="2017-11"/>
  </r>
  <r>
    <n v="2247"/>
    <s v="CA-2017-103380"/>
    <x v="610"/>
    <d v="2017-11-25T00:00:00"/>
    <s v="Standard Class"/>
    <s v="BF-11005"/>
    <s v="Barry Franz"/>
    <x v="2"/>
    <s v="United States"/>
    <x v="45"/>
    <s v="California"/>
    <n v="91104"/>
    <x v="1"/>
    <s v="TEC-PH-10004165"/>
    <x v="2"/>
    <x v="7"/>
    <s v="Mitel MiVoice 5330e IP Phone"/>
    <x v="1640"/>
    <n v="3"/>
    <n v="0.2"/>
    <n v="49.498199999999997"/>
    <n v="11"/>
    <n v="4"/>
    <x v="3"/>
    <s v="Nov"/>
    <s v="2017-11"/>
  </r>
  <r>
    <n v="2248"/>
    <s v="CA-2015-116092"/>
    <x v="586"/>
    <d v="2015-02-18T00:00:00"/>
    <s v="Second Class"/>
    <s v="JM-16195"/>
    <s v="Justin MacKendrick"/>
    <x v="0"/>
    <s v="United States"/>
    <x v="1"/>
    <s v="California"/>
    <n v="90004"/>
    <x v="1"/>
    <s v="OFF-PA-10004285"/>
    <x v="1"/>
    <x v="10"/>
    <s v="Xerox 1959"/>
    <x v="518"/>
    <n v="2"/>
    <n v="0"/>
    <n v="6.4127999999999998"/>
    <n v="2"/>
    <n v="1"/>
    <x v="1"/>
    <s v="Feb"/>
    <s v="2015-02"/>
  </r>
  <r>
    <n v="2249"/>
    <s v="CA-2015-116092"/>
    <x v="586"/>
    <d v="2015-02-18T00:00:00"/>
    <s v="Second Class"/>
    <s v="JM-16195"/>
    <s v="Justin MacKendrick"/>
    <x v="0"/>
    <s v="United States"/>
    <x v="1"/>
    <s v="California"/>
    <n v="90004"/>
    <x v="1"/>
    <s v="OFF-BI-10001628"/>
    <x v="1"/>
    <x v="8"/>
    <s v="Acco Data Flex Cable Posts For Top &amp; Bottom Load Binders, 6&quot; Capacity"/>
    <x v="1818"/>
    <n v="5"/>
    <n v="0.2"/>
    <n v="13.0375"/>
    <n v="2"/>
    <n v="1"/>
    <x v="1"/>
    <s v="Feb"/>
    <s v="2015-02"/>
  </r>
  <r>
    <n v="2250"/>
    <s v="CA-2015-116092"/>
    <x v="586"/>
    <d v="2015-02-18T00:00:00"/>
    <s v="Second Class"/>
    <s v="JM-16195"/>
    <s v="Justin MacKendrick"/>
    <x v="0"/>
    <s v="United States"/>
    <x v="1"/>
    <s v="California"/>
    <n v="90004"/>
    <x v="1"/>
    <s v="OFF-BI-10000546"/>
    <x v="1"/>
    <x v="8"/>
    <s v="Avery Durable Binders"/>
    <x v="132"/>
    <n v="5"/>
    <n v="0.2"/>
    <n v="4.1760000000000002"/>
    <n v="2"/>
    <n v="1"/>
    <x v="1"/>
    <s v="Feb"/>
    <s v="2015-02"/>
  </r>
  <r>
    <n v="2251"/>
    <s v="CA-2015-116092"/>
    <x v="586"/>
    <d v="2015-02-18T00:00:00"/>
    <s v="Second Class"/>
    <s v="JM-16195"/>
    <s v="Justin MacKendrick"/>
    <x v="0"/>
    <s v="United States"/>
    <x v="1"/>
    <s v="California"/>
    <n v="90004"/>
    <x v="1"/>
    <s v="OFF-AP-10001391"/>
    <x v="1"/>
    <x v="9"/>
    <s v="Kensington 6 Outlet MasterPiece HOMEOFFICE Power Control Center"/>
    <x v="1873"/>
    <n v="6"/>
    <n v="0"/>
    <n v="157.01759999999999"/>
    <n v="2"/>
    <n v="1"/>
    <x v="1"/>
    <s v="Feb"/>
    <s v="2015-02"/>
  </r>
  <r>
    <n v="2252"/>
    <s v="CA-2015-116092"/>
    <x v="586"/>
    <d v="2015-02-18T00:00:00"/>
    <s v="Second Class"/>
    <s v="JM-16195"/>
    <s v="Justin MacKendrick"/>
    <x v="0"/>
    <s v="United States"/>
    <x v="1"/>
    <s v="California"/>
    <n v="90004"/>
    <x v="1"/>
    <s v="OFF-PA-10000477"/>
    <x v="1"/>
    <x v="10"/>
    <s v="Xerox 22"/>
    <x v="537"/>
    <n v="3"/>
    <n v="0"/>
    <n v="9.3312000000000008"/>
    <n v="2"/>
    <n v="1"/>
    <x v="1"/>
    <s v="Feb"/>
    <s v="2015-02"/>
  </r>
  <r>
    <n v="2253"/>
    <s v="CA-2016-117849"/>
    <x v="173"/>
    <d v="2016-04-17T00:00:00"/>
    <s v="Second Class"/>
    <s v="JK-16120"/>
    <s v="Julie Kriz"/>
    <x v="2"/>
    <s v="United States"/>
    <x v="70"/>
    <s v="California"/>
    <n v="92105"/>
    <x v="1"/>
    <s v="OFF-PA-10004327"/>
    <x v="1"/>
    <x v="10"/>
    <s v="Xerox 1911"/>
    <x v="140"/>
    <n v="3"/>
    <n v="0"/>
    <n v="68.975999999999999"/>
    <n v="4"/>
    <n v="2"/>
    <x v="0"/>
    <s v="Apr"/>
    <s v="2016-04"/>
  </r>
  <r>
    <n v="2254"/>
    <s v="CA-2015-169201"/>
    <x v="694"/>
    <d v="2015-10-01T00:00:00"/>
    <s v="First Class"/>
    <s v="HG-14965"/>
    <s v="Henry Goldwyn"/>
    <x v="1"/>
    <s v="United States"/>
    <x v="8"/>
    <s v="California"/>
    <n v="94110"/>
    <x v="1"/>
    <s v="OFF-AP-10000696"/>
    <x v="1"/>
    <x v="9"/>
    <s v="Holmes Odor Grabber"/>
    <x v="1874"/>
    <n v="3"/>
    <n v="0"/>
    <n v="14.2758"/>
    <n v="9"/>
    <n v="3"/>
    <x v="1"/>
    <s v="Sep"/>
    <s v="2015-09"/>
  </r>
  <r>
    <n v="2255"/>
    <s v="CA-2015-169201"/>
    <x v="694"/>
    <d v="2015-10-01T00:00:00"/>
    <s v="First Class"/>
    <s v="HG-14965"/>
    <s v="Henry Goldwyn"/>
    <x v="1"/>
    <s v="United States"/>
    <x v="8"/>
    <s v="California"/>
    <n v="94110"/>
    <x v="1"/>
    <s v="OFF-AP-10002082"/>
    <x v="1"/>
    <x v="9"/>
    <s v="Holmes HEPA Air Purifier"/>
    <x v="1875"/>
    <n v="2"/>
    <n v="0"/>
    <n v="15.246"/>
    <n v="9"/>
    <n v="3"/>
    <x v="1"/>
    <s v="Sep"/>
    <s v="2015-09"/>
  </r>
  <r>
    <n v="2256"/>
    <s v="CA-2016-164091"/>
    <x v="42"/>
    <d v="2016-09-22T00:00:00"/>
    <s v="Standard Class"/>
    <s v="LA-16780"/>
    <s v="Laura Armstrong"/>
    <x v="1"/>
    <s v="United States"/>
    <x v="294"/>
    <s v="Maine"/>
    <n v="4401"/>
    <x v="3"/>
    <s v="TEC-PH-10001944"/>
    <x v="2"/>
    <x v="7"/>
    <s v="Wi-Ex zBoost YX540 Cellular Phone Signal Booster"/>
    <x v="1876"/>
    <n v="3"/>
    <n v="0"/>
    <n v="131.35499999999999"/>
    <n v="9"/>
    <n v="3"/>
    <x v="0"/>
    <s v="Sep"/>
    <s v="2016-09"/>
  </r>
  <r>
    <n v="2257"/>
    <s v="CA-2016-164091"/>
    <x v="42"/>
    <d v="2016-09-22T00:00:00"/>
    <s v="Standard Class"/>
    <s v="LA-16780"/>
    <s v="Laura Armstrong"/>
    <x v="1"/>
    <s v="United States"/>
    <x v="294"/>
    <s v="Maine"/>
    <n v="4401"/>
    <x v="3"/>
    <s v="FUR-FU-10004952"/>
    <x v="0"/>
    <x v="5"/>
    <s v="C-Line Cubicle Keepers Polyproplyene Holder w/Velcro Back, 8-1/2x11, 25/Bx"/>
    <x v="1041"/>
    <n v="2"/>
    <n v="0"/>
    <n v="33.938800000000001"/>
    <n v="9"/>
    <n v="3"/>
    <x v="0"/>
    <s v="Sep"/>
    <s v="2016-09"/>
  </r>
  <r>
    <n v="2258"/>
    <s v="CA-2017-105214"/>
    <x v="114"/>
    <d v="2017-06-19T00:00:00"/>
    <s v="First Class"/>
    <s v="TS-21610"/>
    <s v="Troy Staebel"/>
    <x v="0"/>
    <s v="United States"/>
    <x v="8"/>
    <s v="California"/>
    <n v="94122"/>
    <x v="1"/>
    <s v="FUR-CH-10000015"/>
    <x v="0"/>
    <x v="1"/>
    <s v="Hon Multipurpose Stacking Arm Chairs"/>
    <x v="1877"/>
    <n v="7"/>
    <n v="0.2"/>
    <n v="90.971999999999994"/>
    <n v="6"/>
    <n v="2"/>
    <x v="3"/>
    <s v="Jun"/>
    <s v="2017-06"/>
  </r>
  <r>
    <n v="2259"/>
    <s v="CA-2017-105214"/>
    <x v="114"/>
    <d v="2017-06-19T00:00:00"/>
    <s v="First Class"/>
    <s v="TS-21610"/>
    <s v="Troy Staebel"/>
    <x v="0"/>
    <s v="United States"/>
    <x v="8"/>
    <s v="California"/>
    <n v="94122"/>
    <x v="1"/>
    <s v="OFF-PA-10001776"/>
    <x v="1"/>
    <x v="10"/>
    <s v="Wirebound Message Books, Four 2 3/4&quot; x 5&quot; Forms per Page, 600 Sets per Book"/>
    <x v="1878"/>
    <n v="2"/>
    <n v="0"/>
    <n v="8.7138000000000009"/>
    <n v="6"/>
    <n v="2"/>
    <x v="3"/>
    <s v="Jun"/>
    <s v="2017-06"/>
  </r>
  <r>
    <n v="2260"/>
    <s v="CA-2015-117611"/>
    <x v="627"/>
    <d v="2015-11-10T00:00:00"/>
    <s v="Second Class"/>
    <s v="MZ-17335"/>
    <s v="Maria Zettner"/>
    <x v="2"/>
    <s v="United States"/>
    <x v="70"/>
    <s v="California"/>
    <n v="92024"/>
    <x v="1"/>
    <s v="OFF-FA-10002280"/>
    <x v="1"/>
    <x v="13"/>
    <s v="Advantus Plastic Paper Clips"/>
    <x v="1879"/>
    <n v="1"/>
    <n v="0"/>
    <n v="2.4"/>
    <n v="11"/>
    <n v="4"/>
    <x v="1"/>
    <s v="Nov"/>
    <s v="2015-11"/>
  </r>
  <r>
    <n v="2261"/>
    <s v="CA-2015-117611"/>
    <x v="627"/>
    <d v="2015-11-10T00:00:00"/>
    <s v="Second Class"/>
    <s v="MZ-17335"/>
    <s v="Maria Zettner"/>
    <x v="2"/>
    <s v="United States"/>
    <x v="70"/>
    <s v="California"/>
    <n v="92024"/>
    <x v="1"/>
    <s v="TEC-AC-10002049"/>
    <x v="2"/>
    <x v="11"/>
    <s v="Logitech G19 Programmable Gaming Keyboard"/>
    <x v="804"/>
    <n v="3"/>
    <n v="0"/>
    <n v="66.954599999999999"/>
    <n v="11"/>
    <n v="4"/>
    <x v="1"/>
    <s v="Nov"/>
    <s v="2015-11"/>
  </r>
  <r>
    <n v="2262"/>
    <s v="US-2015-137960"/>
    <x v="217"/>
    <d v="2015-12-18T00:00:00"/>
    <s v="Same Day"/>
    <s v="MW-18220"/>
    <s v="Mitch Webber"/>
    <x v="0"/>
    <s v="United States"/>
    <x v="20"/>
    <s v="New York"/>
    <n v="10035"/>
    <x v="3"/>
    <s v="TEC-AC-10002253"/>
    <x v="2"/>
    <x v="11"/>
    <s v="Imation Bio 8GB USB Flash Drive Imation Corp"/>
    <x v="652"/>
    <n v="1"/>
    <n v="0"/>
    <n v="24.936"/>
    <n v="12"/>
    <n v="4"/>
    <x v="1"/>
    <s v="Dec"/>
    <s v="2015-12"/>
  </r>
  <r>
    <n v="2263"/>
    <s v="CA-2017-122994"/>
    <x v="695"/>
    <d v="2017-02-09T00:00:00"/>
    <s v="First Class"/>
    <s v="MV-17485"/>
    <s v="Mark Van Huff"/>
    <x v="0"/>
    <s v="United States"/>
    <x v="81"/>
    <s v="Virginia"/>
    <n v="22204"/>
    <x v="0"/>
    <s v="FUR-BO-10004015"/>
    <x v="0"/>
    <x v="0"/>
    <s v="Bush Andora Bookcase, Maple/Graphite Gray Finish"/>
    <x v="1880"/>
    <n v="3"/>
    <n v="0"/>
    <n v="79.193399999999997"/>
    <n v="2"/>
    <n v="1"/>
    <x v="3"/>
    <s v="Feb"/>
    <s v="2017-02"/>
  </r>
  <r>
    <n v="2264"/>
    <s v="CA-2016-131065"/>
    <x v="696"/>
    <d v="2016-11-16T00:00:00"/>
    <s v="Second Class"/>
    <s v="AA-10375"/>
    <s v="Allen Armold"/>
    <x v="0"/>
    <s v="United States"/>
    <x v="118"/>
    <s v="Georgia"/>
    <n v="30318"/>
    <x v="0"/>
    <s v="TEC-AC-10004145"/>
    <x v="2"/>
    <x v="11"/>
    <s v="Logitech diNovo Edge Keyboard"/>
    <x v="1881"/>
    <n v="2"/>
    <n v="0"/>
    <n v="114.9954"/>
    <n v="11"/>
    <n v="4"/>
    <x v="0"/>
    <s v="Nov"/>
    <s v="2016-11"/>
  </r>
  <r>
    <n v="2265"/>
    <s v="CA-2016-131065"/>
    <x v="696"/>
    <d v="2016-11-16T00:00:00"/>
    <s v="Second Class"/>
    <s v="AA-10375"/>
    <s v="Allen Armold"/>
    <x v="0"/>
    <s v="United States"/>
    <x v="118"/>
    <s v="Georgia"/>
    <n v="30318"/>
    <x v="0"/>
    <s v="OFF-PA-10002479"/>
    <x v="1"/>
    <x v="10"/>
    <s v="Xerox 4200 Series MultiUse Premium Copy Paper (20Lb. and 84 Bright)"/>
    <x v="266"/>
    <n v="1"/>
    <n v="0"/>
    <n v="2.3759999999999999"/>
    <n v="11"/>
    <n v="4"/>
    <x v="0"/>
    <s v="Nov"/>
    <s v="2016-11"/>
  </r>
  <r>
    <n v="2266"/>
    <s v="CA-2016-131065"/>
    <x v="696"/>
    <d v="2016-11-16T00:00:00"/>
    <s v="Second Class"/>
    <s v="AA-10375"/>
    <s v="Allen Armold"/>
    <x v="0"/>
    <s v="United States"/>
    <x v="118"/>
    <s v="Georgia"/>
    <n v="30318"/>
    <x v="0"/>
    <s v="OFF-BI-10004970"/>
    <x v="1"/>
    <x v="8"/>
    <s v="ACCOHIDE 3-Ring Binder, Blue, 1&quot;"/>
    <x v="338"/>
    <n v="2"/>
    <n v="0"/>
    <n v="3.8822000000000001"/>
    <n v="11"/>
    <n v="4"/>
    <x v="0"/>
    <s v="Nov"/>
    <s v="2016-11"/>
  </r>
  <r>
    <n v="2267"/>
    <s v="CA-2017-149146"/>
    <x v="386"/>
    <d v="2017-10-12T00:00:00"/>
    <s v="Same Day"/>
    <s v="SM-20320"/>
    <s v="Sean Miller"/>
    <x v="2"/>
    <s v="United States"/>
    <x v="53"/>
    <s v="North Carolina"/>
    <n v="28110"/>
    <x v="0"/>
    <s v="OFF-PA-10003919"/>
    <x v="1"/>
    <x v="10"/>
    <s v="Xerox 1989"/>
    <x v="885"/>
    <n v="2"/>
    <n v="0.2"/>
    <n v="2.6892"/>
    <n v="10"/>
    <n v="4"/>
    <x v="3"/>
    <s v="Oct"/>
    <s v="2017-10"/>
  </r>
  <r>
    <n v="2268"/>
    <s v="CA-2017-137470"/>
    <x v="697"/>
    <d v="2017-09-17T00:00:00"/>
    <s v="Same Day"/>
    <s v="TP-21415"/>
    <s v="Tom Prescott"/>
    <x v="0"/>
    <s v="United States"/>
    <x v="4"/>
    <s v="Washington"/>
    <n v="98115"/>
    <x v="1"/>
    <s v="OFF-PA-10002001"/>
    <x v="1"/>
    <x v="10"/>
    <s v="Xerox 1984"/>
    <x v="91"/>
    <n v="2"/>
    <n v="0"/>
    <n v="6.3503999999999996"/>
    <n v="9"/>
    <n v="3"/>
    <x v="3"/>
    <s v="Sep"/>
    <s v="2017-09"/>
  </r>
  <r>
    <n v="2269"/>
    <s v="CA-2017-105480"/>
    <x v="698"/>
    <d v="2017-12-26T00:00:00"/>
    <s v="Standard Class"/>
    <s v="DK-13225"/>
    <s v="Dean Katz"/>
    <x v="1"/>
    <s v="United States"/>
    <x v="30"/>
    <s v="New York"/>
    <n v="14609"/>
    <x v="3"/>
    <s v="OFF-PA-10002787"/>
    <x v="1"/>
    <x v="10"/>
    <s v="Xerox 227"/>
    <x v="90"/>
    <n v="1"/>
    <n v="0"/>
    <n v="3.1103999999999998"/>
    <n v="12"/>
    <n v="4"/>
    <x v="3"/>
    <s v="Dec"/>
    <s v="2017-12"/>
  </r>
  <r>
    <n v="2270"/>
    <s v="CA-2017-105480"/>
    <x v="698"/>
    <d v="2017-12-26T00:00:00"/>
    <s v="Standard Class"/>
    <s v="DK-13225"/>
    <s v="Dean Katz"/>
    <x v="1"/>
    <s v="United States"/>
    <x v="30"/>
    <s v="New York"/>
    <n v="14609"/>
    <x v="3"/>
    <s v="OFF-BI-10003291"/>
    <x v="1"/>
    <x v="8"/>
    <s v="Wilson Jones Leather-Like Binders with DublLock Round Rings"/>
    <x v="1882"/>
    <n v="1"/>
    <n v="0.2"/>
    <n v="2.3571"/>
    <n v="12"/>
    <n v="4"/>
    <x v="3"/>
    <s v="Dec"/>
    <s v="2017-12"/>
  </r>
  <r>
    <n v="2271"/>
    <s v="CA-2017-164917"/>
    <x v="574"/>
    <d v="2017-12-07T00:00:00"/>
    <s v="Standard Class"/>
    <s v="MK-17905"/>
    <s v="Michael Kennedy"/>
    <x v="1"/>
    <s v="United States"/>
    <x v="100"/>
    <s v="Florida"/>
    <n v="33180"/>
    <x v="0"/>
    <s v="OFF-AR-10004344"/>
    <x v="1"/>
    <x v="6"/>
    <s v="Bulldog Vacuum Base Pencil Sharpener"/>
    <x v="1883"/>
    <n v="5"/>
    <n v="0.2"/>
    <n v="4.1965000000000003"/>
    <n v="12"/>
    <n v="4"/>
    <x v="3"/>
    <s v="Dec"/>
    <s v="2017-12"/>
  </r>
  <r>
    <n v="2272"/>
    <s v="CA-2015-102036"/>
    <x v="481"/>
    <d v="2015-09-27T00:00:00"/>
    <s v="Standard Class"/>
    <s v="CS-12130"/>
    <s v="Chad Sievert"/>
    <x v="0"/>
    <s v="United States"/>
    <x v="4"/>
    <s v="Washington"/>
    <n v="98105"/>
    <x v="1"/>
    <s v="OFF-ST-10003123"/>
    <x v="1"/>
    <x v="4"/>
    <s v="Fellowes Bases and Tops For Staxonsteel/High-Stak Systems"/>
    <x v="1884"/>
    <n v="6"/>
    <n v="0"/>
    <n v="47.937600000000003"/>
    <n v="9"/>
    <n v="3"/>
    <x v="1"/>
    <s v="Sep"/>
    <s v="2015-09"/>
  </r>
  <r>
    <n v="2273"/>
    <s v="CA-2015-142944"/>
    <x v="699"/>
    <d v="2015-03-11T00:00:00"/>
    <s v="Standard Class"/>
    <s v="JL-15850"/>
    <s v="John Lucas"/>
    <x v="0"/>
    <s v="United States"/>
    <x v="8"/>
    <s v="California"/>
    <n v="94122"/>
    <x v="1"/>
    <s v="FUR-FU-10000308"/>
    <x v="0"/>
    <x v="5"/>
    <s v="Deflect-o Glass Clear Studded Chair Mats"/>
    <x v="1885"/>
    <n v="7"/>
    <n v="0"/>
    <n v="95.757199999999997"/>
    <n v="3"/>
    <n v="1"/>
    <x v="1"/>
    <s v="Mar"/>
    <s v="2015-03"/>
  </r>
  <r>
    <n v="2274"/>
    <s v="CA-2015-142944"/>
    <x v="699"/>
    <d v="2015-03-11T00:00:00"/>
    <s v="Standard Class"/>
    <s v="JL-15850"/>
    <s v="John Lucas"/>
    <x v="0"/>
    <s v="United States"/>
    <x v="8"/>
    <s v="California"/>
    <n v="94122"/>
    <x v="1"/>
    <s v="TEC-CO-10003763"/>
    <x v="2"/>
    <x v="16"/>
    <s v="Canon PC1060 Personal Laser Copier"/>
    <x v="1886"/>
    <n v="2"/>
    <n v="0.2"/>
    <n v="377.99459999999999"/>
    <n v="3"/>
    <n v="1"/>
    <x v="1"/>
    <s v="Mar"/>
    <s v="2015-03"/>
  </r>
  <r>
    <n v="2275"/>
    <s v="CA-2014-157882"/>
    <x v="462"/>
    <d v="2014-10-08T00:00:00"/>
    <s v="Second Class"/>
    <s v="AR-10405"/>
    <s v="Allen Rosenblatt"/>
    <x v="1"/>
    <s v="United States"/>
    <x v="1"/>
    <s v="California"/>
    <n v="90036"/>
    <x v="1"/>
    <s v="FUR-TA-10001866"/>
    <x v="0"/>
    <x v="3"/>
    <s v="Bevis Round Conference Room Tables and Bases"/>
    <x v="1887"/>
    <n v="1"/>
    <n v="0.2"/>
    <n v="3.5857999999999999"/>
    <n v="10"/>
    <n v="4"/>
    <x v="2"/>
    <s v="Oct"/>
    <s v="2014-10"/>
  </r>
  <r>
    <n v="2276"/>
    <s v="CA-2014-157882"/>
    <x v="462"/>
    <d v="2014-10-08T00:00:00"/>
    <s v="Second Class"/>
    <s v="AR-10405"/>
    <s v="Allen Rosenblatt"/>
    <x v="1"/>
    <s v="United States"/>
    <x v="1"/>
    <s v="California"/>
    <n v="90036"/>
    <x v="1"/>
    <s v="FUR-CH-10002774"/>
    <x v="0"/>
    <x v="1"/>
    <s v="Global Deluxe Stacking Chair, Gray"/>
    <x v="1888"/>
    <n v="3"/>
    <n v="0.2"/>
    <n v="13.7646"/>
    <n v="10"/>
    <n v="4"/>
    <x v="2"/>
    <s v="Oct"/>
    <s v="2014-10"/>
  </r>
  <r>
    <n v="2277"/>
    <s v="CA-2014-104283"/>
    <x v="700"/>
    <d v="2014-07-01T00:00:00"/>
    <s v="Standard Class"/>
    <s v="LM-17065"/>
    <s v="Liz MacKendrick"/>
    <x v="0"/>
    <s v="United States"/>
    <x v="295"/>
    <s v="Mississippi"/>
    <n v="38671"/>
    <x v="0"/>
    <s v="OFF-ST-10004337"/>
    <x v="1"/>
    <x v="4"/>
    <s v="SAFCO Commercial Wire Shelving, 72h"/>
    <x v="1889"/>
    <n v="5"/>
    <n v="0"/>
    <n v="0"/>
    <n v="6"/>
    <n v="2"/>
    <x v="2"/>
    <s v="Jun"/>
    <s v="2014-06"/>
  </r>
  <r>
    <n v="2278"/>
    <s v="CA-2014-104283"/>
    <x v="700"/>
    <d v="2014-07-01T00:00:00"/>
    <s v="Standard Class"/>
    <s v="LM-17065"/>
    <s v="Liz MacKendrick"/>
    <x v="0"/>
    <s v="United States"/>
    <x v="295"/>
    <s v="Mississippi"/>
    <n v="38671"/>
    <x v="0"/>
    <s v="FUR-TA-10001039"/>
    <x v="0"/>
    <x v="3"/>
    <s v="KI Adjustable-Height Table"/>
    <x v="1890"/>
    <n v="1"/>
    <n v="0"/>
    <n v="22.354800000000001"/>
    <n v="6"/>
    <n v="2"/>
    <x v="2"/>
    <s v="Jun"/>
    <s v="2014-06"/>
  </r>
  <r>
    <n v="2279"/>
    <s v="CA-2014-104283"/>
    <x v="700"/>
    <d v="2014-07-01T00:00:00"/>
    <s v="Standard Class"/>
    <s v="LM-17065"/>
    <s v="Liz MacKendrick"/>
    <x v="0"/>
    <s v="United States"/>
    <x v="295"/>
    <s v="Mississippi"/>
    <n v="38671"/>
    <x v="0"/>
    <s v="TEC-AC-10000109"/>
    <x v="2"/>
    <x v="11"/>
    <s v="Sony Micro Vault Click 16 GB USB 2.0 Flash Drive"/>
    <x v="1891"/>
    <n v="4"/>
    <n v="0"/>
    <n v="53.750399999999999"/>
    <n v="6"/>
    <n v="2"/>
    <x v="2"/>
    <s v="Jun"/>
    <s v="2014-06"/>
  </r>
  <r>
    <n v="2280"/>
    <s v="CA-2017-142622"/>
    <x v="505"/>
    <d v="2017-11-02T00:00:00"/>
    <s v="First Class"/>
    <s v="JK-15625"/>
    <s v="Jim Karlsson"/>
    <x v="0"/>
    <s v="United States"/>
    <x v="4"/>
    <s v="Washington"/>
    <n v="98115"/>
    <x v="1"/>
    <s v="FUR-CH-10003833"/>
    <x v="0"/>
    <x v="1"/>
    <s v="Novimex Fabric Task Chair"/>
    <x v="1892"/>
    <n v="2"/>
    <n v="0.2"/>
    <n v="-6.0979999999999999"/>
    <n v="10"/>
    <n v="4"/>
    <x v="3"/>
    <s v="Oct"/>
    <s v="2017-10"/>
  </r>
  <r>
    <n v="2281"/>
    <s v="CA-2017-142622"/>
    <x v="505"/>
    <d v="2017-11-02T00:00:00"/>
    <s v="First Class"/>
    <s v="JK-15625"/>
    <s v="Jim Karlsson"/>
    <x v="0"/>
    <s v="United States"/>
    <x v="4"/>
    <s v="Washington"/>
    <n v="98115"/>
    <x v="1"/>
    <s v="FUR-CH-10004289"/>
    <x v="0"/>
    <x v="1"/>
    <s v="Global Super Steno Chair"/>
    <x v="1893"/>
    <n v="8"/>
    <n v="0.2"/>
    <n v="-23.0352"/>
    <n v="10"/>
    <n v="4"/>
    <x v="3"/>
    <s v="Oct"/>
    <s v="2017-10"/>
  </r>
  <r>
    <n v="2282"/>
    <s v="CA-2017-142622"/>
    <x v="505"/>
    <d v="2017-11-02T00:00:00"/>
    <s v="First Class"/>
    <s v="JK-15625"/>
    <s v="Jim Karlsson"/>
    <x v="0"/>
    <s v="United States"/>
    <x v="4"/>
    <s v="Washington"/>
    <n v="98115"/>
    <x v="1"/>
    <s v="FUR-BO-10004467"/>
    <x v="0"/>
    <x v="0"/>
    <s v="Bestar Classic Bookcase"/>
    <x v="1636"/>
    <n v="2"/>
    <n v="0"/>
    <n v="37.996200000000002"/>
    <n v="10"/>
    <n v="4"/>
    <x v="3"/>
    <s v="Oct"/>
    <s v="2017-10"/>
  </r>
  <r>
    <n v="2283"/>
    <s v="CA-2016-132143"/>
    <x v="323"/>
    <d v="2016-09-05T00:00:00"/>
    <s v="First Class"/>
    <s v="FM-14215"/>
    <s v="Filia McAdams"/>
    <x v="1"/>
    <s v="United States"/>
    <x v="209"/>
    <s v="Connecticut"/>
    <n v="6457"/>
    <x v="3"/>
    <s v="OFF-PA-10002713"/>
    <x v="1"/>
    <x v="10"/>
    <s v="Adams Phone Message Book, 200 Message Capacity, 8 1/16” x 11”"/>
    <x v="1894"/>
    <n v="7"/>
    <n v="0"/>
    <n v="22.153600000000001"/>
    <n v="9"/>
    <n v="3"/>
    <x v="0"/>
    <s v="Sep"/>
    <s v="2016-09"/>
  </r>
  <r>
    <n v="2284"/>
    <s v="CA-2015-153108"/>
    <x v="616"/>
    <d v="2015-03-09T00:00:00"/>
    <s v="Standard Class"/>
    <s v="SF-20200"/>
    <s v="Sarah Foster"/>
    <x v="0"/>
    <s v="United States"/>
    <x v="296"/>
    <s v="Indiana"/>
    <n v="47362"/>
    <x v="2"/>
    <s v="TEC-PH-10001552"/>
    <x v="2"/>
    <x v="7"/>
    <s v="I Need's 3d Hello Kitty Hybrid Silicone Case Cover for HTC One X 4g with 3d Hello Kitty Stylus Pen Green/pink"/>
    <x v="100"/>
    <n v="2"/>
    <n v="0"/>
    <n v="6.6976000000000004"/>
    <n v="3"/>
    <n v="1"/>
    <x v="1"/>
    <s v="Mar"/>
    <s v="2015-03"/>
  </r>
  <r>
    <n v="2285"/>
    <s v="CA-2015-153108"/>
    <x v="616"/>
    <d v="2015-03-09T00:00:00"/>
    <s v="Standard Class"/>
    <s v="SF-20200"/>
    <s v="Sarah Foster"/>
    <x v="0"/>
    <s v="United States"/>
    <x v="296"/>
    <s v="Indiana"/>
    <n v="47362"/>
    <x v="2"/>
    <s v="OFF-AP-10002222"/>
    <x v="1"/>
    <x v="9"/>
    <s v="Staple holder"/>
    <x v="1895"/>
    <n v="7"/>
    <n v="0"/>
    <n v="16.386299999999999"/>
    <n v="3"/>
    <n v="1"/>
    <x v="1"/>
    <s v="Mar"/>
    <s v="2015-03"/>
  </r>
  <r>
    <n v="2286"/>
    <s v="CA-2016-112676"/>
    <x v="465"/>
    <d v="2016-05-08T00:00:00"/>
    <s v="First Class"/>
    <s v="PJ-18835"/>
    <s v="Patrick Jones"/>
    <x v="1"/>
    <s v="United States"/>
    <x v="87"/>
    <s v="Tennessee"/>
    <n v="37130"/>
    <x v="0"/>
    <s v="OFF-PA-10003971"/>
    <x v="1"/>
    <x v="10"/>
    <s v="Xerox 1965"/>
    <x v="642"/>
    <n v="3"/>
    <n v="0.2"/>
    <n v="5.2026000000000003"/>
    <n v="5"/>
    <n v="2"/>
    <x v="0"/>
    <s v="May"/>
    <s v="2016-05"/>
  </r>
  <r>
    <n v="2287"/>
    <s v="CA-2017-165687"/>
    <x v="701"/>
    <d v="2017-11-23T00:00:00"/>
    <s v="Standard Class"/>
    <s v="CS-12355"/>
    <s v="Christine Sundaresam"/>
    <x v="0"/>
    <s v="United States"/>
    <x v="127"/>
    <s v="Virginia"/>
    <n v="24153"/>
    <x v="0"/>
    <s v="OFF-AP-10004036"/>
    <x v="1"/>
    <x v="9"/>
    <s v="Bionaire 99.97% HEPA Air Cleaner"/>
    <x v="1896"/>
    <n v="2"/>
    <n v="0"/>
    <n v="12.263999999999999"/>
    <n v="11"/>
    <n v="4"/>
    <x v="3"/>
    <s v="Nov"/>
    <s v="2017-11"/>
  </r>
  <r>
    <n v="2288"/>
    <s v="US-2017-112928"/>
    <x v="702"/>
    <d v="2017-06-05T00:00:00"/>
    <s v="Second Class"/>
    <s v="BB-10990"/>
    <s v="Barry Blumstein"/>
    <x v="1"/>
    <s v="United States"/>
    <x v="167"/>
    <s v="Ohio"/>
    <n v="43615"/>
    <x v="3"/>
    <s v="OFF-AP-10002287"/>
    <x v="1"/>
    <x v="9"/>
    <s v="Eureka Sanitaire  Multi-Pro Heavy-Duty Upright, Disposable Bags"/>
    <x v="1897"/>
    <n v="5"/>
    <n v="0.2"/>
    <n v="1.3109999999999999"/>
    <n v="6"/>
    <n v="2"/>
    <x v="3"/>
    <s v="Jun"/>
    <s v="2017-06"/>
  </r>
  <r>
    <n v="2289"/>
    <s v="CA-2017-143343"/>
    <x v="193"/>
    <d v="2017-06-13T00:00:00"/>
    <s v="First Class"/>
    <s v="BW-11200"/>
    <s v="Ben Wallace"/>
    <x v="0"/>
    <s v="United States"/>
    <x v="1"/>
    <s v="California"/>
    <n v="90032"/>
    <x v="1"/>
    <s v="OFF-AR-10002375"/>
    <x v="1"/>
    <x v="6"/>
    <s v="Newell 351"/>
    <x v="1220"/>
    <n v="5"/>
    <n v="0"/>
    <n v="4.7560000000000002"/>
    <n v="6"/>
    <n v="2"/>
    <x v="3"/>
    <s v="Jun"/>
    <s v="2017-06"/>
  </r>
  <r>
    <n v="2290"/>
    <s v="CA-2017-115154"/>
    <x v="703"/>
    <d v="2017-01-11T00:00:00"/>
    <s v="First Class"/>
    <s v="RS-19420"/>
    <s v="Ricardo Sperren"/>
    <x v="1"/>
    <s v="United States"/>
    <x v="4"/>
    <s v="Washington"/>
    <n v="98115"/>
    <x v="1"/>
    <s v="FUR-TA-10001950"/>
    <x v="0"/>
    <x v="3"/>
    <s v="Balt Solid Wood Round Tables"/>
    <x v="1898"/>
    <n v="2"/>
    <n v="0"/>
    <n v="80.368200000000002"/>
    <n v="1"/>
    <n v="1"/>
    <x v="3"/>
    <s v="Jan"/>
    <s v="2017-01"/>
  </r>
  <r>
    <n v="2291"/>
    <s v="CA-2015-149342"/>
    <x v="704"/>
    <d v="2015-04-25T00:00:00"/>
    <s v="Standard Class"/>
    <s v="TS-21160"/>
    <s v="Theresa Swint"/>
    <x v="1"/>
    <s v="United States"/>
    <x v="38"/>
    <s v="Georgia"/>
    <n v="31907"/>
    <x v="0"/>
    <s v="TEC-PH-10001557"/>
    <x v="2"/>
    <x v="7"/>
    <s v="Pyle PMP37LED"/>
    <x v="1158"/>
    <n v="3"/>
    <n v="0"/>
    <n v="77.751900000000006"/>
    <n v="4"/>
    <n v="2"/>
    <x v="1"/>
    <s v="Apr"/>
    <s v="2015-04"/>
  </r>
  <r>
    <n v="2292"/>
    <s v="CA-2015-149342"/>
    <x v="704"/>
    <d v="2015-04-25T00:00:00"/>
    <s v="Standard Class"/>
    <s v="TS-21160"/>
    <s v="Theresa Swint"/>
    <x v="1"/>
    <s v="United States"/>
    <x v="38"/>
    <s v="Georgia"/>
    <n v="31907"/>
    <x v="0"/>
    <s v="FUR-FU-10002937"/>
    <x v="0"/>
    <x v="5"/>
    <s v="GE 48&quot; Fluorescent Tube, Cool White Energy Saver, 34 Watts, 30/Box"/>
    <x v="1899"/>
    <n v="6"/>
    <n v="0"/>
    <n v="297.69"/>
    <n v="4"/>
    <n v="2"/>
    <x v="1"/>
    <s v="Apr"/>
    <s v="2015-04"/>
  </r>
  <r>
    <n v="2293"/>
    <s v="CA-2015-149342"/>
    <x v="704"/>
    <d v="2015-04-25T00:00:00"/>
    <s v="Standard Class"/>
    <s v="TS-21160"/>
    <s v="Theresa Swint"/>
    <x v="1"/>
    <s v="United States"/>
    <x v="38"/>
    <s v="Georgia"/>
    <n v="31907"/>
    <x v="0"/>
    <s v="OFF-PA-10001166"/>
    <x v="1"/>
    <x v="10"/>
    <s v="Xerox 2"/>
    <x v="91"/>
    <n v="2"/>
    <n v="0"/>
    <n v="6.2207999999999997"/>
    <n v="4"/>
    <n v="2"/>
    <x v="1"/>
    <s v="Apr"/>
    <s v="2015-04"/>
  </r>
  <r>
    <n v="2294"/>
    <s v="CA-2015-130995"/>
    <x v="549"/>
    <d v="2015-11-06T00:00:00"/>
    <s v="Standard Class"/>
    <s v="QJ-19255"/>
    <s v="Quincy Jones"/>
    <x v="1"/>
    <s v="United States"/>
    <x v="20"/>
    <s v="New York"/>
    <n v="10009"/>
    <x v="3"/>
    <s v="TEC-PH-10000347"/>
    <x v="2"/>
    <x v="7"/>
    <s v="Cush Cases Heavy Duty Rugged Cover Case for Samsung Galaxy S5 - Purple"/>
    <x v="1900"/>
    <n v="1"/>
    <n v="0"/>
    <n v="1.3365"/>
    <n v="11"/>
    <n v="4"/>
    <x v="1"/>
    <s v="Nov"/>
    <s v="2015-11"/>
  </r>
  <r>
    <n v="2295"/>
    <s v="CA-2017-127929"/>
    <x v="331"/>
    <d v="2017-12-27T00:00:00"/>
    <s v="Standard Class"/>
    <s v="FM-14215"/>
    <s v="Filia McAdams"/>
    <x v="1"/>
    <s v="United States"/>
    <x v="209"/>
    <s v="Connecticut"/>
    <n v="6457"/>
    <x v="3"/>
    <s v="FUR-FU-10003708"/>
    <x v="0"/>
    <x v="5"/>
    <s v="Tenex Traditional Chairmats for Medium Pile Carpet, Standard Lip, 36&quot; x 48&quot;"/>
    <x v="1901"/>
    <n v="3"/>
    <n v="0"/>
    <n v="38.209499999999998"/>
    <n v="12"/>
    <n v="4"/>
    <x v="3"/>
    <s v="Dec"/>
    <s v="2017-12"/>
  </r>
  <r>
    <n v="2296"/>
    <s v="CA-2015-113145"/>
    <x v="549"/>
    <d v="2015-11-05T00:00:00"/>
    <s v="Standard Class"/>
    <s v="VD-21670"/>
    <s v="Valerie Dominguez"/>
    <x v="0"/>
    <s v="United States"/>
    <x v="20"/>
    <s v="New York"/>
    <n v="10011"/>
    <x v="3"/>
    <s v="OFF-PA-10002659"/>
    <x v="1"/>
    <x v="10"/>
    <s v="Avoid Verbal Orders Carbonless Minifold Book"/>
    <x v="1902"/>
    <n v="4"/>
    <n v="0"/>
    <n v="6.2191999999999998"/>
    <n v="11"/>
    <n v="4"/>
    <x v="1"/>
    <s v="Nov"/>
    <s v="2015-11"/>
  </r>
  <r>
    <n v="2297"/>
    <s v="CA-2015-113145"/>
    <x v="549"/>
    <d v="2015-11-05T00:00:00"/>
    <s v="Standard Class"/>
    <s v="VD-21670"/>
    <s v="Valerie Dominguez"/>
    <x v="0"/>
    <s v="United States"/>
    <x v="20"/>
    <s v="New York"/>
    <n v="10011"/>
    <x v="3"/>
    <s v="FUR-FU-10000965"/>
    <x v="0"/>
    <x v="5"/>
    <s v="Howard Miller 11-1/2&quot; Diameter Ridgewood Wall Clock"/>
    <x v="1903"/>
    <n v="5"/>
    <n v="0"/>
    <n v="106.477"/>
    <n v="11"/>
    <n v="4"/>
    <x v="1"/>
    <s v="Nov"/>
    <s v="2015-11"/>
  </r>
  <r>
    <n v="2298"/>
    <s v="CA-2015-113145"/>
    <x v="549"/>
    <d v="2015-11-05T00:00:00"/>
    <s v="Standard Class"/>
    <s v="VD-21670"/>
    <s v="Valerie Dominguez"/>
    <x v="0"/>
    <s v="United States"/>
    <x v="20"/>
    <s v="New York"/>
    <n v="10011"/>
    <x v="3"/>
    <s v="TEC-PH-10001527"/>
    <x v="2"/>
    <x v="7"/>
    <s v="Plantronics MX500i Earset"/>
    <x v="1904"/>
    <n v="1"/>
    <n v="0"/>
    <n v="1.2885"/>
    <n v="11"/>
    <n v="4"/>
    <x v="1"/>
    <s v="Nov"/>
    <s v="2015-11"/>
  </r>
  <r>
    <n v="2299"/>
    <s v="CA-2015-113145"/>
    <x v="549"/>
    <d v="2015-11-05T00:00:00"/>
    <s v="Standard Class"/>
    <s v="VD-21670"/>
    <s v="Valerie Dominguez"/>
    <x v="0"/>
    <s v="United States"/>
    <x v="20"/>
    <s v="New York"/>
    <n v="10011"/>
    <x v="3"/>
    <s v="TEC-AC-10001838"/>
    <x v="2"/>
    <x v="11"/>
    <s v="Razer Tiamat Over Ear 7.1 Surround Sound PC Gaming Headset"/>
    <x v="751"/>
    <n v="7"/>
    <n v="0"/>
    <n v="601.96990000000005"/>
    <n v="11"/>
    <n v="4"/>
    <x v="1"/>
    <s v="Nov"/>
    <s v="2015-11"/>
  </r>
  <r>
    <n v="2300"/>
    <s v="CA-2015-113145"/>
    <x v="549"/>
    <d v="2015-11-05T00:00:00"/>
    <s v="Standard Class"/>
    <s v="VD-21670"/>
    <s v="Valerie Dominguez"/>
    <x v="0"/>
    <s v="United States"/>
    <x v="20"/>
    <s v="New York"/>
    <n v="10011"/>
    <x v="3"/>
    <s v="TEC-PH-10002597"/>
    <x v="2"/>
    <x v="7"/>
    <s v="Xblue XB-1670-86 X16 Small Office Telephone - Titanium"/>
    <x v="178"/>
    <n v="4"/>
    <n v="0"/>
    <n v="125.99"/>
    <n v="11"/>
    <n v="4"/>
    <x v="1"/>
    <s v="Nov"/>
    <s v="2015-11"/>
  </r>
  <r>
    <n v="2301"/>
    <s v="CA-2014-162362"/>
    <x v="687"/>
    <d v="2014-11-18T00:00:00"/>
    <s v="Standard Class"/>
    <s v="JL-15505"/>
    <s v="Jeremy Lonsdale"/>
    <x v="0"/>
    <s v="United States"/>
    <x v="297"/>
    <s v="Michigan"/>
    <n v="48640"/>
    <x v="2"/>
    <s v="OFF-BI-10000756"/>
    <x v="1"/>
    <x v="8"/>
    <s v="Storex DuraTech Recycled Plastic Frosted Binders"/>
    <x v="1905"/>
    <n v="3"/>
    <n v="0"/>
    <n v="6.36"/>
    <n v="11"/>
    <n v="4"/>
    <x v="2"/>
    <s v="Nov"/>
    <s v="2014-11"/>
  </r>
  <r>
    <n v="2302"/>
    <s v="CA-2014-162362"/>
    <x v="687"/>
    <d v="2014-11-18T00:00:00"/>
    <s v="Standard Class"/>
    <s v="JL-15505"/>
    <s v="Jeremy Lonsdale"/>
    <x v="0"/>
    <s v="United States"/>
    <x v="297"/>
    <s v="Michigan"/>
    <n v="48640"/>
    <x v="2"/>
    <s v="OFF-BI-10000546"/>
    <x v="1"/>
    <x v="8"/>
    <s v="Avery Durable Binders"/>
    <x v="132"/>
    <n v="4"/>
    <n v="0"/>
    <n v="5.6448"/>
    <n v="11"/>
    <n v="4"/>
    <x v="2"/>
    <s v="Nov"/>
    <s v="2014-11"/>
  </r>
  <r>
    <n v="2303"/>
    <s v="CA-2016-106558"/>
    <x v="327"/>
    <d v="2016-01-21T00:00:00"/>
    <s v="Standard Class"/>
    <s v="DL-13495"/>
    <s v="Dionis Lloyd"/>
    <x v="1"/>
    <s v="United States"/>
    <x v="38"/>
    <s v="Georgia"/>
    <n v="31907"/>
    <x v="0"/>
    <s v="TEC-AC-10001142"/>
    <x v="2"/>
    <x v="11"/>
    <s v="First Data FD10 PIN Pad"/>
    <x v="613"/>
    <n v="4"/>
    <n v="0"/>
    <n v="31.6"/>
    <n v="1"/>
    <n v="1"/>
    <x v="0"/>
    <s v="Jan"/>
    <s v="2016-01"/>
  </r>
  <r>
    <n v="2304"/>
    <s v="CA-2017-157931"/>
    <x v="697"/>
    <d v="2017-09-22T00:00:00"/>
    <s v="Second Class"/>
    <s v="MO-17800"/>
    <s v="Meg O'Connel"/>
    <x v="2"/>
    <s v="United States"/>
    <x v="185"/>
    <s v="Georgia"/>
    <n v="30076"/>
    <x v="0"/>
    <s v="FUR-CH-10000785"/>
    <x v="0"/>
    <x v="1"/>
    <s v="Global Ergonomic Managers Chair"/>
    <x v="1906"/>
    <n v="4"/>
    <n v="0"/>
    <n v="188.2192"/>
    <n v="9"/>
    <n v="3"/>
    <x v="3"/>
    <s v="Sep"/>
    <s v="2017-09"/>
  </r>
  <r>
    <n v="2305"/>
    <s v="CA-2017-157931"/>
    <x v="697"/>
    <d v="2017-09-22T00:00:00"/>
    <s v="Second Class"/>
    <s v="MO-17800"/>
    <s v="Meg O'Connel"/>
    <x v="2"/>
    <s v="United States"/>
    <x v="185"/>
    <s v="Georgia"/>
    <n v="30076"/>
    <x v="0"/>
    <s v="OFF-PA-10000474"/>
    <x v="1"/>
    <x v="10"/>
    <s v="Easy-staple paper"/>
    <x v="1907"/>
    <n v="3"/>
    <n v="0"/>
    <n v="49.970399999999998"/>
    <n v="9"/>
    <n v="3"/>
    <x v="3"/>
    <s v="Sep"/>
    <s v="2017-09"/>
  </r>
  <r>
    <n v="2306"/>
    <s v="CA-2016-115574"/>
    <x v="443"/>
    <d v="2016-12-24T00:00:00"/>
    <s v="First Class"/>
    <s v="BP-11185"/>
    <s v="Ben Peterman"/>
    <x v="1"/>
    <s v="United States"/>
    <x v="22"/>
    <s v="Illinois"/>
    <n v="60623"/>
    <x v="2"/>
    <s v="FUR-BO-10003441"/>
    <x v="0"/>
    <x v="0"/>
    <s v="Bush Westfield Collection Bookcases, Fully Assembled"/>
    <x v="1078"/>
    <n v="2"/>
    <n v="0.3"/>
    <n v="-14.1372"/>
    <n v="12"/>
    <n v="4"/>
    <x v="0"/>
    <s v="Dec"/>
    <s v="2016-12"/>
  </r>
  <r>
    <n v="2307"/>
    <s v="CA-2015-160794"/>
    <x v="705"/>
    <d v="2015-08-08T00:00:00"/>
    <s v="First Class"/>
    <s v="MS-17980"/>
    <s v="Michael Stewart"/>
    <x v="1"/>
    <s v="United States"/>
    <x v="12"/>
    <s v="Texas"/>
    <n v="77041"/>
    <x v="2"/>
    <s v="OFF-PA-10004156"/>
    <x v="1"/>
    <x v="10"/>
    <s v="Xerox 188"/>
    <x v="1908"/>
    <n v="3"/>
    <n v="0.2"/>
    <n v="9.8658000000000001"/>
    <n v="8"/>
    <n v="3"/>
    <x v="1"/>
    <s v="Aug"/>
    <s v="2015-08"/>
  </r>
  <r>
    <n v="2308"/>
    <s v="CA-2017-116225"/>
    <x v="60"/>
    <d v="2017-11-09T00:00:00"/>
    <s v="Standard Class"/>
    <s v="SV-20935"/>
    <s v="Susan Vittorini"/>
    <x v="0"/>
    <s v="United States"/>
    <x v="20"/>
    <s v="New York"/>
    <n v="10009"/>
    <x v="3"/>
    <s v="TEC-AC-10001432"/>
    <x v="2"/>
    <x v="11"/>
    <s v="Enermax Aurora Lite Keyboard"/>
    <x v="1909"/>
    <n v="5"/>
    <n v="0"/>
    <n v="171.93"/>
    <n v="11"/>
    <n v="4"/>
    <x v="3"/>
    <s v="Nov"/>
    <s v="2017-11"/>
  </r>
  <r>
    <n v="2309"/>
    <s v="US-2017-120418"/>
    <x v="532"/>
    <d v="2017-06-12T00:00:00"/>
    <s v="First Class"/>
    <s v="BC-11125"/>
    <s v="Becky Castell"/>
    <x v="2"/>
    <s v="United States"/>
    <x v="97"/>
    <s v="Arizona"/>
    <n v="85345"/>
    <x v="1"/>
    <s v="FUR-CH-10001394"/>
    <x v="0"/>
    <x v="1"/>
    <s v="Global Leather Executive Chair"/>
    <x v="1910"/>
    <n v="1"/>
    <n v="0.2"/>
    <n v="35.098999999999997"/>
    <n v="6"/>
    <n v="2"/>
    <x v="3"/>
    <s v="Jun"/>
    <s v="2017-06"/>
  </r>
  <r>
    <n v="2310"/>
    <s v="US-2017-120418"/>
    <x v="532"/>
    <d v="2017-06-12T00:00:00"/>
    <s v="First Class"/>
    <s v="BC-11125"/>
    <s v="Becky Castell"/>
    <x v="2"/>
    <s v="United States"/>
    <x v="97"/>
    <s v="Arizona"/>
    <n v="85345"/>
    <x v="1"/>
    <s v="OFF-ST-10002370"/>
    <x v="1"/>
    <x v="4"/>
    <s v="Sortfiler Multipurpose Personal File Organizer, Black"/>
    <x v="1911"/>
    <n v="4"/>
    <n v="0.2"/>
    <n v="7.7004000000000001"/>
    <n v="6"/>
    <n v="2"/>
    <x v="3"/>
    <s v="Jun"/>
    <s v="2017-06"/>
  </r>
  <r>
    <n v="2311"/>
    <s v="US-2017-120418"/>
    <x v="532"/>
    <d v="2017-06-12T00:00:00"/>
    <s v="First Class"/>
    <s v="BC-11125"/>
    <s v="Becky Castell"/>
    <x v="2"/>
    <s v="United States"/>
    <x v="97"/>
    <s v="Arizona"/>
    <n v="85345"/>
    <x v="1"/>
    <s v="OFF-AR-10002956"/>
    <x v="1"/>
    <x v="6"/>
    <s v="Boston 16801 Nautilus Battery Pencil Sharpener"/>
    <x v="1912"/>
    <n v="5"/>
    <n v="0.2"/>
    <n v="6.6029999999999998"/>
    <n v="6"/>
    <n v="2"/>
    <x v="3"/>
    <s v="Jun"/>
    <s v="2017-06"/>
  </r>
  <r>
    <n v="2312"/>
    <s v="US-2017-120418"/>
    <x v="532"/>
    <d v="2017-06-12T00:00:00"/>
    <s v="First Class"/>
    <s v="BC-11125"/>
    <s v="Becky Castell"/>
    <x v="2"/>
    <s v="United States"/>
    <x v="97"/>
    <s v="Arizona"/>
    <n v="85345"/>
    <x v="1"/>
    <s v="OFF-AR-10001955"/>
    <x v="1"/>
    <x v="6"/>
    <s v="Newell 319"/>
    <x v="1810"/>
    <n v="1"/>
    <n v="0.2"/>
    <n v="1.984"/>
    <n v="6"/>
    <n v="2"/>
    <x v="3"/>
    <s v="Jun"/>
    <s v="2017-06"/>
  </r>
  <r>
    <n v="2313"/>
    <s v="US-2017-120418"/>
    <x v="532"/>
    <d v="2017-06-12T00:00:00"/>
    <s v="First Class"/>
    <s v="BC-11125"/>
    <s v="Becky Castell"/>
    <x v="2"/>
    <s v="United States"/>
    <x v="97"/>
    <s v="Arizona"/>
    <n v="85345"/>
    <x v="1"/>
    <s v="OFF-ST-10001809"/>
    <x v="1"/>
    <x v="4"/>
    <s v="Fellowes Officeware Wire Shelving"/>
    <x v="1913"/>
    <n v="3"/>
    <n v="0.2"/>
    <n v="-48.508200000000002"/>
    <n v="6"/>
    <n v="2"/>
    <x v="3"/>
    <s v="Jun"/>
    <s v="2017-06"/>
  </r>
  <r>
    <n v="2314"/>
    <s v="CA-2017-122035"/>
    <x v="228"/>
    <d v="2017-07-25T00:00:00"/>
    <s v="Standard Class"/>
    <s v="EM-13825"/>
    <s v="Elizabeth Moffitt"/>
    <x v="1"/>
    <s v="United States"/>
    <x v="298"/>
    <s v="South Dakota"/>
    <n v="57103"/>
    <x v="2"/>
    <s v="OFF-LA-10004093"/>
    <x v="1"/>
    <x v="2"/>
    <s v="Avery 486"/>
    <x v="2"/>
    <n v="2"/>
    <n v="0"/>
    <n v="6.8714000000000004"/>
    <n v="7"/>
    <n v="3"/>
    <x v="3"/>
    <s v="Jul"/>
    <s v="2017-07"/>
  </r>
  <r>
    <n v="2315"/>
    <s v="CA-2017-122035"/>
    <x v="228"/>
    <d v="2017-07-25T00:00:00"/>
    <s v="Standard Class"/>
    <s v="EM-13825"/>
    <s v="Elizabeth Moffitt"/>
    <x v="1"/>
    <s v="United States"/>
    <x v="298"/>
    <s v="South Dakota"/>
    <n v="57103"/>
    <x v="2"/>
    <s v="OFF-AP-10002118"/>
    <x v="1"/>
    <x v="9"/>
    <s v="1.7 Cubic Foot Compact &quot;Cube&quot; Office Refrigerators"/>
    <x v="1914"/>
    <n v="2"/>
    <n v="0"/>
    <n v="112.4064"/>
    <n v="7"/>
    <n v="3"/>
    <x v="3"/>
    <s v="Jul"/>
    <s v="2017-07"/>
  </r>
  <r>
    <n v="2316"/>
    <s v="CA-2017-122035"/>
    <x v="228"/>
    <d v="2017-07-25T00:00:00"/>
    <s v="Standard Class"/>
    <s v="EM-13825"/>
    <s v="Elizabeth Moffitt"/>
    <x v="1"/>
    <s v="United States"/>
    <x v="298"/>
    <s v="South Dakota"/>
    <n v="57103"/>
    <x v="2"/>
    <s v="OFF-BI-10000404"/>
    <x v="1"/>
    <x v="8"/>
    <s v="Avery Printable Repositionable Plastic Tabs"/>
    <x v="1915"/>
    <n v="5"/>
    <n v="0"/>
    <n v="20.21"/>
    <n v="7"/>
    <n v="3"/>
    <x v="3"/>
    <s v="Jul"/>
    <s v="2017-07"/>
  </r>
  <r>
    <n v="2317"/>
    <s v="CA-2017-122035"/>
    <x v="228"/>
    <d v="2017-07-25T00:00:00"/>
    <s v="Standard Class"/>
    <s v="EM-13825"/>
    <s v="Elizabeth Moffitt"/>
    <x v="1"/>
    <s v="United States"/>
    <x v="298"/>
    <s v="South Dakota"/>
    <n v="57103"/>
    <x v="2"/>
    <s v="FUR-CH-10003833"/>
    <x v="0"/>
    <x v="1"/>
    <s v="Novimex Fabric Task Chair"/>
    <x v="1091"/>
    <n v="3"/>
    <n v="0"/>
    <n v="27.440999999999999"/>
    <n v="7"/>
    <n v="3"/>
    <x v="3"/>
    <s v="Jul"/>
    <s v="2017-07"/>
  </r>
  <r>
    <n v="2318"/>
    <s v="CA-2017-122035"/>
    <x v="228"/>
    <d v="2017-07-25T00:00:00"/>
    <s v="Standard Class"/>
    <s v="EM-13825"/>
    <s v="Elizabeth Moffitt"/>
    <x v="1"/>
    <s v="United States"/>
    <x v="298"/>
    <s v="South Dakota"/>
    <n v="57103"/>
    <x v="2"/>
    <s v="OFF-BI-10002072"/>
    <x v="1"/>
    <x v="8"/>
    <s v="Cardinal Slant-D Ring Binders"/>
    <x v="1916"/>
    <n v="7"/>
    <n v="0"/>
    <n v="30.414999999999999"/>
    <n v="7"/>
    <n v="3"/>
    <x v="3"/>
    <s v="Jul"/>
    <s v="2017-07"/>
  </r>
  <r>
    <n v="2319"/>
    <s v="CA-2017-122035"/>
    <x v="228"/>
    <d v="2017-07-25T00:00:00"/>
    <s v="Standard Class"/>
    <s v="EM-13825"/>
    <s v="Elizabeth Moffitt"/>
    <x v="1"/>
    <s v="United States"/>
    <x v="298"/>
    <s v="South Dakota"/>
    <n v="57103"/>
    <x v="2"/>
    <s v="TEC-AC-10003095"/>
    <x v="2"/>
    <x v="11"/>
    <s v="Logitech G35 7.1-Channel Surround Sound Headset"/>
    <x v="1917"/>
    <n v="3"/>
    <n v="0"/>
    <n v="132.5898"/>
    <n v="7"/>
    <n v="3"/>
    <x v="3"/>
    <s v="Jul"/>
    <s v="2017-07"/>
  </r>
  <r>
    <n v="2320"/>
    <s v="CA-2015-117828"/>
    <x v="706"/>
    <d v="2015-12-26T00:00:00"/>
    <s v="First Class"/>
    <s v="BD-11500"/>
    <s v="Bradley Drucker"/>
    <x v="0"/>
    <s v="United States"/>
    <x v="102"/>
    <s v="Virginia"/>
    <n v="23223"/>
    <x v="0"/>
    <s v="OFF-AP-10001563"/>
    <x v="1"/>
    <x v="9"/>
    <s v="Belkin Premiere Surge Master II 8-outlet surge protector"/>
    <x v="1918"/>
    <n v="4"/>
    <n v="0"/>
    <n v="56.352800000000002"/>
    <n v="12"/>
    <n v="4"/>
    <x v="1"/>
    <s v="Dec"/>
    <s v="2015-12"/>
  </r>
  <r>
    <n v="2321"/>
    <s v="CA-2017-165491"/>
    <x v="177"/>
    <d v="2017-03-24T00:00:00"/>
    <s v="Standard Class"/>
    <s v="HW-14935"/>
    <s v="Helen Wasserman"/>
    <x v="1"/>
    <s v="United States"/>
    <x v="4"/>
    <s v="Washington"/>
    <n v="98115"/>
    <x v="1"/>
    <s v="TEC-AC-10000358"/>
    <x v="2"/>
    <x v="11"/>
    <s v="Imation Secure Drive + Hardware Encrypted USB flash drive - 16 GB"/>
    <x v="1919"/>
    <n v="7"/>
    <n v="0"/>
    <n v="63.8232"/>
    <n v="3"/>
    <n v="1"/>
    <x v="3"/>
    <s v="Mar"/>
    <s v="2017-03"/>
  </r>
  <r>
    <n v="2322"/>
    <s v="CA-2015-109470"/>
    <x v="620"/>
    <d v="2016-01-03T00:00:00"/>
    <s v="Second Class"/>
    <s v="KC-16255"/>
    <s v="Karen Carlisle"/>
    <x v="1"/>
    <s v="United States"/>
    <x v="0"/>
    <s v="Kentucky"/>
    <n v="42420"/>
    <x v="0"/>
    <s v="OFF-BI-10004492"/>
    <x v="1"/>
    <x v="8"/>
    <s v="Tuf-Vin Binders"/>
    <x v="1920"/>
    <n v="3"/>
    <n v="0"/>
    <n v="44.527799999999999"/>
    <n v="12"/>
    <n v="4"/>
    <x v="1"/>
    <s v="Dec"/>
    <s v="2015-12"/>
  </r>
  <r>
    <n v="2323"/>
    <s v="CA-2015-109470"/>
    <x v="620"/>
    <d v="2016-01-03T00:00:00"/>
    <s v="Second Class"/>
    <s v="KC-16255"/>
    <s v="Karen Carlisle"/>
    <x v="1"/>
    <s v="United States"/>
    <x v="0"/>
    <s v="Kentucky"/>
    <n v="42420"/>
    <x v="0"/>
    <s v="OFF-BI-10001072"/>
    <x v="1"/>
    <x v="8"/>
    <s v="GBC Clear Cover, 8-1/2 x 11, unpunched, 25 covers per pack"/>
    <x v="1921"/>
    <n v="4"/>
    <n v="0"/>
    <n v="27.894400000000001"/>
    <n v="12"/>
    <n v="4"/>
    <x v="1"/>
    <s v="Dec"/>
    <s v="2015-12"/>
  </r>
  <r>
    <n v="2324"/>
    <s v="CA-2015-109470"/>
    <x v="620"/>
    <d v="2016-01-03T00:00:00"/>
    <s v="Second Class"/>
    <s v="KC-16255"/>
    <s v="Karen Carlisle"/>
    <x v="1"/>
    <s v="United States"/>
    <x v="0"/>
    <s v="Kentucky"/>
    <n v="42420"/>
    <x v="0"/>
    <s v="OFF-BI-10003707"/>
    <x v="1"/>
    <x v="8"/>
    <s v="Aluminum Screw Posts"/>
    <x v="1922"/>
    <n v="5"/>
    <n v="0"/>
    <n v="38.15"/>
    <n v="12"/>
    <n v="4"/>
    <x v="1"/>
    <s v="Dec"/>
    <s v="2015-12"/>
  </r>
  <r>
    <n v="2325"/>
    <s v="CA-2015-109470"/>
    <x v="620"/>
    <d v="2016-01-03T00:00:00"/>
    <s v="Second Class"/>
    <s v="KC-16255"/>
    <s v="Karen Carlisle"/>
    <x v="1"/>
    <s v="United States"/>
    <x v="0"/>
    <s v="Kentucky"/>
    <n v="42420"/>
    <x v="0"/>
    <s v="OFF-BI-10000977"/>
    <x v="1"/>
    <x v="8"/>
    <s v="Ibico Plastic Spiral Binding Combs"/>
    <x v="1923"/>
    <n v="12"/>
    <n v="0"/>
    <n v="167.80799999999999"/>
    <n v="12"/>
    <n v="4"/>
    <x v="1"/>
    <s v="Dec"/>
    <s v="2015-12"/>
  </r>
  <r>
    <n v="2326"/>
    <s v="CA-2015-105102"/>
    <x v="426"/>
    <d v="2015-09-19T00:00:00"/>
    <s v="Second Class"/>
    <s v="BM-11575"/>
    <s v="Brendan Murry"/>
    <x v="1"/>
    <s v="United States"/>
    <x v="20"/>
    <s v="New York"/>
    <n v="10035"/>
    <x v="3"/>
    <s v="OFF-BI-10002082"/>
    <x v="1"/>
    <x v="8"/>
    <s v="GBC Twin Loop Wire Binding Elements"/>
    <x v="1924"/>
    <n v="3"/>
    <n v="0.2"/>
    <n v="29.952000000000002"/>
    <n v="9"/>
    <n v="3"/>
    <x v="1"/>
    <s v="Sep"/>
    <s v="2015-09"/>
  </r>
  <r>
    <n v="2327"/>
    <s v="CA-2015-105102"/>
    <x v="426"/>
    <d v="2015-09-19T00:00:00"/>
    <s v="Second Class"/>
    <s v="BM-11575"/>
    <s v="Brendan Murry"/>
    <x v="1"/>
    <s v="United States"/>
    <x v="20"/>
    <s v="New York"/>
    <n v="10035"/>
    <x v="3"/>
    <s v="FUR-BO-10004709"/>
    <x v="0"/>
    <x v="0"/>
    <s v="Bush Westfield Collection Bookcases, Medium Cherry Finish"/>
    <x v="1925"/>
    <n v="1"/>
    <n v="0.2"/>
    <n v="1.1596"/>
    <n v="9"/>
    <n v="3"/>
    <x v="1"/>
    <s v="Sep"/>
    <s v="2015-09"/>
  </r>
  <r>
    <n v="2328"/>
    <s v="CA-2015-105102"/>
    <x v="426"/>
    <d v="2015-09-19T00:00:00"/>
    <s v="Second Class"/>
    <s v="BM-11575"/>
    <s v="Brendan Murry"/>
    <x v="1"/>
    <s v="United States"/>
    <x v="20"/>
    <s v="New York"/>
    <n v="10035"/>
    <x v="3"/>
    <s v="OFF-PA-10002365"/>
    <x v="1"/>
    <x v="10"/>
    <s v="Xerox 1967"/>
    <x v="91"/>
    <n v="2"/>
    <n v="0"/>
    <n v="6.2207999999999997"/>
    <n v="9"/>
    <n v="3"/>
    <x v="1"/>
    <s v="Sep"/>
    <s v="2015-09"/>
  </r>
  <r>
    <n v="2329"/>
    <s v="CA-2017-138422"/>
    <x v="397"/>
    <d v="2017-09-26T00:00:00"/>
    <s v="First Class"/>
    <s v="KN-16705"/>
    <s v="Kristina Nunn"/>
    <x v="2"/>
    <s v="United States"/>
    <x v="299"/>
    <s v="Colorado"/>
    <n v="80525"/>
    <x v="1"/>
    <s v="OFF-EN-10004147"/>
    <x v="1"/>
    <x v="12"/>
    <s v="Wausau Papers Astrobrights Colored Envelopes"/>
    <x v="642"/>
    <n v="3"/>
    <n v="0.2"/>
    <n v="5.2026000000000003"/>
    <n v="9"/>
    <n v="3"/>
    <x v="3"/>
    <s v="Sep"/>
    <s v="2017-09"/>
  </r>
  <r>
    <n v="2330"/>
    <s v="US-2015-147739"/>
    <x v="707"/>
    <d v="2015-12-29T00:00:00"/>
    <s v="Standard Class"/>
    <s v="JD-16150"/>
    <s v="Justin Deggeller"/>
    <x v="1"/>
    <s v="United States"/>
    <x v="10"/>
    <s v="Pennsylvania"/>
    <n v="19140"/>
    <x v="3"/>
    <s v="FUR-FU-10001468"/>
    <x v="0"/>
    <x v="5"/>
    <s v="Tenex Antistatic Computer Chair Mats"/>
    <x v="1926"/>
    <n v="4"/>
    <n v="0.2"/>
    <n v="-68.391999999999996"/>
    <n v="12"/>
    <n v="4"/>
    <x v="1"/>
    <s v="Dec"/>
    <s v="2015-12"/>
  </r>
  <r>
    <n v="2331"/>
    <s v="CA-2016-155187"/>
    <x v="446"/>
    <d v="2016-09-26T00:00:00"/>
    <s v="Second Class"/>
    <s v="LA-16780"/>
    <s v="Laura Armstrong"/>
    <x v="1"/>
    <s v="United States"/>
    <x v="1"/>
    <s v="California"/>
    <n v="90004"/>
    <x v="1"/>
    <s v="OFF-ST-10000642"/>
    <x v="1"/>
    <x v="4"/>
    <s v="Tennsco Lockers, Gray"/>
    <x v="108"/>
    <n v="2"/>
    <n v="0"/>
    <n v="2.9371999999999998"/>
    <n v="9"/>
    <n v="3"/>
    <x v="0"/>
    <s v="Sep"/>
    <s v="2016-09"/>
  </r>
  <r>
    <n v="2332"/>
    <s v="CA-2016-155187"/>
    <x v="446"/>
    <d v="2016-09-26T00:00:00"/>
    <s v="Second Class"/>
    <s v="LA-16780"/>
    <s v="Laura Armstrong"/>
    <x v="1"/>
    <s v="United States"/>
    <x v="1"/>
    <s v="California"/>
    <n v="90004"/>
    <x v="1"/>
    <s v="OFF-PA-10000380"/>
    <x v="1"/>
    <x v="10"/>
    <s v="REDIFORM Incoming/Outgoing Call Register, 11&quot; X 8 1/2&quot;, 100 Messages"/>
    <x v="1927"/>
    <n v="5"/>
    <n v="0"/>
    <n v="20.85"/>
    <n v="9"/>
    <n v="3"/>
    <x v="0"/>
    <s v="Sep"/>
    <s v="2016-09"/>
  </r>
  <r>
    <n v="2333"/>
    <s v="CA-2017-169285"/>
    <x v="708"/>
    <d v="2017-03-25T00:00:00"/>
    <s v="Standard Class"/>
    <s v="RW-19690"/>
    <s v="Robert Waldorf"/>
    <x v="0"/>
    <s v="United States"/>
    <x v="240"/>
    <s v="Indiana"/>
    <n v="47905"/>
    <x v="2"/>
    <s v="OFF-PA-10004071"/>
    <x v="1"/>
    <x v="10"/>
    <s v="Eaton Premium Continuous-Feed Paper, 25% Cotton, Letter Size, White, 1000 Shts/Box"/>
    <x v="1928"/>
    <n v="5"/>
    <n v="0"/>
    <n v="133.15199999999999"/>
    <n v="3"/>
    <n v="1"/>
    <x v="3"/>
    <s v="Mar"/>
    <s v="2017-03"/>
  </r>
  <r>
    <n v="2334"/>
    <s v="CA-2017-169285"/>
    <x v="708"/>
    <d v="2017-03-25T00:00:00"/>
    <s v="Standard Class"/>
    <s v="RW-19690"/>
    <s v="Robert Waldorf"/>
    <x v="0"/>
    <s v="United States"/>
    <x v="240"/>
    <s v="Indiana"/>
    <n v="47905"/>
    <x v="2"/>
    <s v="OFF-PA-10004971"/>
    <x v="1"/>
    <x v="10"/>
    <s v="Xerox 196"/>
    <x v="396"/>
    <n v="1"/>
    <n v="0"/>
    <n v="2.8321999999999998"/>
    <n v="3"/>
    <n v="1"/>
    <x v="3"/>
    <s v="Mar"/>
    <s v="2017-03"/>
  </r>
  <r>
    <n v="2335"/>
    <s v="CA-2014-140886"/>
    <x v="587"/>
    <d v="2014-10-04T00:00:00"/>
    <s v="Standard Class"/>
    <s v="KW-16570"/>
    <s v="Kelly Williams"/>
    <x v="0"/>
    <s v="United States"/>
    <x v="300"/>
    <s v="Tennessee"/>
    <n v="37042"/>
    <x v="0"/>
    <s v="OFF-AP-10000696"/>
    <x v="1"/>
    <x v="9"/>
    <s v="Holmes Odor Grabber"/>
    <x v="1929"/>
    <n v="6"/>
    <n v="0.2"/>
    <n v="11.2476"/>
    <n v="9"/>
    <n v="3"/>
    <x v="2"/>
    <s v="Sep"/>
    <s v="2014-09"/>
  </r>
  <r>
    <n v="2336"/>
    <s v="CA-2017-152695"/>
    <x v="389"/>
    <d v="2017-12-10T00:00:00"/>
    <s v="Same Day"/>
    <s v="CC-12220"/>
    <s v="Chris Cortes"/>
    <x v="0"/>
    <s v="United States"/>
    <x v="54"/>
    <s v="Connecticut"/>
    <n v="6824"/>
    <x v="3"/>
    <s v="OFF-EN-10004030"/>
    <x v="1"/>
    <x v="12"/>
    <s v="Convenience Packs of Business Envelopes"/>
    <x v="139"/>
    <n v="3"/>
    <n v="0"/>
    <n v="5.1041999999999996"/>
    <n v="12"/>
    <n v="4"/>
    <x v="3"/>
    <s v="Dec"/>
    <s v="2017-12"/>
  </r>
  <r>
    <n v="2337"/>
    <s v="CA-2017-152695"/>
    <x v="389"/>
    <d v="2017-12-10T00:00:00"/>
    <s v="Same Day"/>
    <s v="CC-12220"/>
    <s v="Chris Cortes"/>
    <x v="0"/>
    <s v="United States"/>
    <x v="54"/>
    <s v="Connecticut"/>
    <n v="6824"/>
    <x v="3"/>
    <s v="OFF-AP-10000026"/>
    <x v="1"/>
    <x v="9"/>
    <s v="Tripp Lite Isotel 6 Outlet Surge Protector with Fax/Modem Protection"/>
    <x v="1930"/>
    <n v="7"/>
    <n v="0"/>
    <n v="123.76909999999999"/>
    <n v="12"/>
    <n v="4"/>
    <x v="3"/>
    <s v="Dec"/>
    <s v="2017-12"/>
  </r>
  <r>
    <n v="2338"/>
    <s v="CA-2014-110639"/>
    <x v="709"/>
    <d v="2014-08-23T00:00:00"/>
    <s v="Same Day"/>
    <s v="RH-19495"/>
    <s v="Rick Hansen"/>
    <x v="0"/>
    <s v="United States"/>
    <x v="20"/>
    <s v="New York"/>
    <n v="10009"/>
    <x v="3"/>
    <s v="OFF-PA-10003936"/>
    <x v="1"/>
    <x v="10"/>
    <s v="Xerox 1994"/>
    <x v="233"/>
    <n v="4"/>
    <n v="0"/>
    <n v="12.441599999999999"/>
    <n v="8"/>
    <n v="3"/>
    <x v="2"/>
    <s v="Aug"/>
    <s v="2014-08"/>
  </r>
  <r>
    <n v="2339"/>
    <s v="CA-2014-110639"/>
    <x v="709"/>
    <d v="2014-08-23T00:00:00"/>
    <s v="Same Day"/>
    <s v="RH-19495"/>
    <s v="Rick Hansen"/>
    <x v="0"/>
    <s v="United States"/>
    <x v="20"/>
    <s v="New York"/>
    <n v="10009"/>
    <x v="3"/>
    <s v="OFF-PA-10004530"/>
    <x v="1"/>
    <x v="10"/>
    <s v="Personal Creations Ink Jet Cards and Labels"/>
    <x v="1931"/>
    <n v="4"/>
    <n v="0"/>
    <n v="22.500800000000002"/>
    <n v="8"/>
    <n v="3"/>
    <x v="2"/>
    <s v="Aug"/>
    <s v="2014-08"/>
  </r>
  <r>
    <n v="2340"/>
    <s v="CA-2014-121727"/>
    <x v="710"/>
    <d v="2014-08-24T00:00:00"/>
    <s v="Standard Class"/>
    <s v="JK-15625"/>
    <s v="Jim Karlsson"/>
    <x v="0"/>
    <s v="United States"/>
    <x v="38"/>
    <s v="Ohio"/>
    <n v="43229"/>
    <x v="3"/>
    <s v="OFF-AR-10004930"/>
    <x v="1"/>
    <x v="6"/>
    <s v="Turquoise Lead Holder with Pocket Clip"/>
    <x v="1932"/>
    <n v="2"/>
    <n v="0.2"/>
    <n v="1.742"/>
    <n v="8"/>
    <n v="3"/>
    <x v="2"/>
    <s v="Aug"/>
    <s v="2014-08"/>
  </r>
  <r>
    <n v="2341"/>
    <s v="CA-2016-137736"/>
    <x v="338"/>
    <d v="2016-11-15T00:00:00"/>
    <s v="Standard Class"/>
    <s v="DC-13285"/>
    <s v="Debra Catini"/>
    <x v="0"/>
    <s v="United States"/>
    <x v="131"/>
    <s v="Georgia"/>
    <n v="31088"/>
    <x v="0"/>
    <s v="OFF-AR-10004999"/>
    <x v="1"/>
    <x v="6"/>
    <s v="Newell 315"/>
    <x v="1075"/>
    <n v="7"/>
    <n v="0"/>
    <n v="10.465"/>
    <n v="11"/>
    <n v="4"/>
    <x v="0"/>
    <s v="Nov"/>
    <s v="2016-11"/>
  </r>
  <r>
    <n v="2342"/>
    <s v="US-2014-143231"/>
    <x v="520"/>
    <d v="2015-01-03T00:00:00"/>
    <s v="First Class"/>
    <s v="GM-14455"/>
    <s v="Gary Mitchum"/>
    <x v="2"/>
    <s v="United States"/>
    <x v="47"/>
    <s v="Massachusetts"/>
    <n v="2038"/>
    <x v="3"/>
    <s v="FUR-FU-10002501"/>
    <x v="0"/>
    <x v="5"/>
    <s v="Nu-Dell Executive Frame"/>
    <x v="1933"/>
    <n v="5"/>
    <n v="0"/>
    <n v="23.384"/>
    <n v="12"/>
    <n v="4"/>
    <x v="2"/>
    <s v="Dec"/>
    <s v="2014-12"/>
  </r>
  <r>
    <n v="2343"/>
    <s v="US-2014-143231"/>
    <x v="520"/>
    <d v="2015-01-03T00:00:00"/>
    <s v="First Class"/>
    <s v="GM-14455"/>
    <s v="Gary Mitchum"/>
    <x v="2"/>
    <s v="United States"/>
    <x v="47"/>
    <s v="Massachusetts"/>
    <n v="2038"/>
    <x v="3"/>
    <s v="TEC-AC-10000358"/>
    <x v="2"/>
    <x v="11"/>
    <s v="Imation Secure Drive + Hardware Encrypted USB flash drive - 16 GB"/>
    <x v="1934"/>
    <n v="3"/>
    <n v="0"/>
    <n v="27.352799999999998"/>
    <n v="12"/>
    <n v="4"/>
    <x v="2"/>
    <s v="Dec"/>
    <s v="2014-12"/>
  </r>
  <r>
    <n v="2344"/>
    <s v="US-2014-155894"/>
    <x v="711"/>
    <d v="2014-07-30T00:00:00"/>
    <s v="Second Class"/>
    <s v="CL-11890"/>
    <s v="Carl Ludwig"/>
    <x v="0"/>
    <s v="United States"/>
    <x v="22"/>
    <s v="Illinois"/>
    <n v="60623"/>
    <x v="2"/>
    <s v="OFF-ST-10004804"/>
    <x v="1"/>
    <x v="4"/>
    <s v="Belkin 19&quot; Vented Equipment Shelf, Black"/>
    <x v="1935"/>
    <n v="3"/>
    <n v="0.2"/>
    <n v="-29.343599999999999"/>
    <n v="7"/>
    <n v="3"/>
    <x v="2"/>
    <s v="Jul"/>
    <s v="2014-07"/>
  </r>
  <r>
    <n v="2345"/>
    <s v="CA-2016-119025"/>
    <x v="712"/>
    <d v="2016-02-28T00:00:00"/>
    <s v="Standard Class"/>
    <s v="PV-18985"/>
    <s v="Paul Van Hugh"/>
    <x v="2"/>
    <s v="United States"/>
    <x v="158"/>
    <s v="Wisconsin"/>
    <n v="53209"/>
    <x v="2"/>
    <s v="OFF-AP-10001205"/>
    <x v="1"/>
    <x v="9"/>
    <s v="Belkin 5 Outlet SurgeMaster Power Centers"/>
    <x v="1936"/>
    <n v="9"/>
    <n v="0"/>
    <n v="137.28960000000001"/>
    <n v="2"/>
    <n v="1"/>
    <x v="0"/>
    <s v="Feb"/>
    <s v="2016-02"/>
  </r>
  <r>
    <n v="2346"/>
    <s v="CA-2016-159373"/>
    <x v="69"/>
    <d v="2016-03-18T00:00:00"/>
    <s v="Standard Class"/>
    <s v="LT-17110"/>
    <s v="Liz Thompson"/>
    <x v="0"/>
    <s v="United States"/>
    <x v="52"/>
    <s v="Texas"/>
    <n v="78207"/>
    <x v="2"/>
    <s v="OFF-PA-10000659"/>
    <x v="1"/>
    <x v="10"/>
    <s v="TOPS Carbonless Receipt Book, Four 2-3/4 x 7-1/4 Money Receipts per Page"/>
    <x v="1826"/>
    <n v="5"/>
    <n v="0.2"/>
    <n v="24.527999999999999"/>
    <n v="3"/>
    <n v="1"/>
    <x v="0"/>
    <s v="Mar"/>
    <s v="2016-03"/>
  </r>
  <r>
    <n v="2347"/>
    <s v="CA-2016-159373"/>
    <x v="69"/>
    <d v="2016-03-18T00:00:00"/>
    <s v="Standard Class"/>
    <s v="LT-17110"/>
    <s v="Liz Thompson"/>
    <x v="0"/>
    <s v="United States"/>
    <x v="52"/>
    <s v="Texas"/>
    <n v="78207"/>
    <x v="2"/>
    <s v="OFF-BI-10004141"/>
    <x v="1"/>
    <x v="8"/>
    <s v="Insertable Tab Indexes For Data Binders"/>
    <x v="1937"/>
    <n v="2"/>
    <n v="0.8"/>
    <n v="-2.1623999999999999"/>
    <n v="3"/>
    <n v="1"/>
    <x v="0"/>
    <s v="Mar"/>
    <s v="2016-03"/>
  </r>
  <r>
    <n v="2348"/>
    <s v="CA-2016-159373"/>
    <x v="69"/>
    <d v="2016-03-18T00:00:00"/>
    <s v="Standard Class"/>
    <s v="LT-17110"/>
    <s v="Liz Thompson"/>
    <x v="0"/>
    <s v="United States"/>
    <x v="52"/>
    <s v="Texas"/>
    <n v="78207"/>
    <x v="2"/>
    <s v="FUR-TA-10004619"/>
    <x v="0"/>
    <x v="3"/>
    <s v="Hon Non-Folding Utility Tables"/>
    <x v="1938"/>
    <n v="5"/>
    <n v="0.3"/>
    <n v="0"/>
    <n v="3"/>
    <n v="1"/>
    <x v="0"/>
    <s v="Mar"/>
    <s v="2016-03"/>
  </r>
  <r>
    <n v="2349"/>
    <s v="CA-2017-109701"/>
    <x v="574"/>
    <d v="2017-12-03T00:00:00"/>
    <s v="Same Day"/>
    <s v="AM-10360"/>
    <s v="Alice McCarthy"/>
    <x v="1"/>
    <s v="United States"/>
    <x v="1"/>
    <s v="California"/>
    <n v="90032"/>
    <x v="1"/>
    <s v="OFF-BI-10004187"/>
    <x v="1"/>
    <x v="8"/>
    <s v="3-ring staple pack"/>
    <x v="1939"/>
    <n v="6"/>
    <n v="0.2"/>
    <n v="3.1583999999999999"/>
    <n v="12"/>
    <n v="4"/>
    <x v="3"/>
    <s v="Dec"/>
    <s v="2017-12"/>
  </r>
  <r>
    <n v="2350"/>
    <s v="CA-2017-109701"/>
    <x v="574"/>
    <d v="2017-12-03T00:00:00"/>
    <s v="Same Day"/>
    <s v="AM-10360"/>
    <s v="Alice McCarthy"/>
    <x v="1"/>
    <s v="United States"/>
    <x v="1"/>
    <s v="California"/>
    <n v="90032"/>
    <x v="1"/>
    <s v="OFF-BI-10000632"/>
    <x v="1"/>
    <x v="8"/>
    <s v="Satellite Sectional Post Binders"/>
    <x v="1940"/>
    <n v="2"/>
    <n v="0.2"/>
    <n v="22.5732"/>
    <n v="12"/>
    <n v="4"/>
    <x v="3"/>
    <s v="Dec"/>
    <s v="2017-12"/>
  </r>
  <r>
    <n v="2351"/>
    <s v="CA-2017-109701"/>
    <x v="574"/>
    <d v="2017-12-03T00:00:00"/>
    <s v="Same Day"/>
    <s v="AM-10360"/>
    <s v="Alice McCarthy"/>
    <x v="1"/>
    <s v="United States"/>
    <x v="1"/>
    <s v="California"/>
    <n v="90032"/>
    <x v="1"/>
    <s v="OFF-PA-10003724"/>
    <x v="1"/>
    <x v="10"/>
    <s v="Wirebound Message Book, 4 per Page"/>
    <x v="139"/>
    <n v="2"/>
    <n v="0"/>
    <n v="5.3213999999999997"/>
    <n v="12"/>
    <n v="4"/>
    <x v="3"/>
    <s v="Dec"/>
    <s v="2017-12"/>
  </r>
  <r>
    <n v="2352"/>
    <s v="CA-2017-109701"/>
    <x v="574"/>
    <d v="2017-12-03T00:00:00"/>
    <s v="Same Day"/>
    <s v="AM-10360"/>
    <s v="Alice McCarthy"/>
    <x v="1"/>
    <s v="United States"/>
    <x v="1"/>
    <s v="California"/>
    <n v="90032"/>
    <x v="1"/>
    <s v="OFF-AP-10002765"/>
    <x v="1"/>
    <x v="9"/>
    <s v="Fellowes Advanced Computer Series Surge Protectors"/>
    <x v="1941"/>
    <n v="3"/>
    <n v="0"/>
    <n v="22.2516"/>
    <n v="12"/>
    <n v="4"/>
    <x v="3"/>
    <s v="Dec"/>
    <s v="2017-12"/>
  </r>
  <r>
    <n v="2353"/>
    <s v="CA-2017-109701"/>
    <x v="574"/>
    <d v="2017-12-03T00:00:00"/>
    <s v="Same Day"/>
    <s v="AM-10360"/>
    <s v="Alice McCarthy"/>
    <x v="1"/>
    <s v="United States"/>
    <x v="1"/>
    <s v="California"/>
    <n v="90032"/>
    <x v="1"/>
    <s v="OFF-AR-10001868"/>
    <x v="1"/>
    <x v="6"/>
    <s v="Prang Dustless Chalk Sticks"/>
    <x v="1942"/>
    <n v="6"/>
    <n v="0"/>
    <n v="5.04"/>
    <n v="12"/>
    <n v="4"/>
    <x v="3"/>
    <s v="Dec"/>
    <s v="2017-12"/>
  </r>
  <r>
    <n v="2354"/>
    <s v="CA-2015-111514"/>
    <x v="284"/>
    <d v="2015-09-02T00:00:00"/>
    <s v="First Class"/>
    <s v="SC-20260"/>
    <s v="Scott Cohen"/>
    <x v="1"/>
    <s v="United States"/>
    <x v="8"/>
    <s v="California"/>
    <n v="94122"/>
    <x v="1"/>
    <s v="FUR-BO-10002545"/>
    <x v="0"/>
    <x v="0"/>
    <s v="Atlantic Metals Mobile 3-Shelf Bookcases, Custom Colors"/>
    <x v="1943"/>
    <n v="7"/>
    <n v="0.15"/>
    <n v="200.9546"/>
    <n v="8"/>
    <n v="3"/>
    <x v="1"/>
    <s v="Aug"/>
    <s v="2015-08"/>
  </r>
  <r>
    <n v="2355"/>
    <s v="CA-2015-111514"/>
    <x v="284"/>
    <d v="2015-09-02T00:00:00"/>
    <s v="First Class"/>
    <s v="SC-20260"/>
    <s v="Scott Cohen"/>
    <x v="1"/>
    <s v="United States"/>
    <x v="8"/>
    <s v="California"/>
    <n v="94122"/>
    <x v="1"/>
    <s v="OFF-BI-10002735"/>
    <x v="1"/>
    <x v="8"/>
    <s v="GBC Prestige Therm-A-Bind Covers"/>
    <x v="1944"/>
    <n v="5"/>
    <n v="0.2"/>
    <n v="46.3185"/>
    <n v="8"/>
    <n v="3"/>
    <x v="1"/>
    <s v="Aug"/>
    <s v="2015-08"/>
  </r>
  <r>
    <n v="2356"/>
    <s v="CA-2015-111514"/>
    <x v="284"/>
    <d v="2015-09-02T00:00:00"/>
    <s v="First Class"/>
    <s v="SC-20260"/>
    <s v="Scott Cohen"/>
    <x v="1"/>
    <s v="United States"/>
    <x v="8"/>
    <s v="California"/>
    <n v="94122"/>
    <x v="1"/>
    <s v="TEC-AC-10004864"/>
    <x v="2"/>
    <x v="11"/>
    <s v="Memorex Micro Travel Drive 32 GB"/>
    <x v="1945"/>
    <n v="1"/>
    <n v="0"/>
    <n v="15.699299999999999"/>
    <n v="8"/>
    <n v="3"/>
    <x v="1"/>
    <s v="Aug"/>
    <s v="2015-08"/>
  </r>
  <r>
    <n v="2357"/>
    <s v="CA-2015-111514"/>
    <x v="284"/>
    <d v="2015-09-02T00:00:00"/>
    <s v="First Class"/>
    <s v="SC-20260"/>
    <s v="Scott Cohen"/>
    <x v="1"/>
    <s v="United States"/>
    <x v="8"/>
    <s v="California"/>
    <n v="94122"/>
    <x v="1"/>
    <s v="TEC-MA-10000597"/>
    <x v="2"/>
    <x v="15"/>
    <s v="Lexmark S315 Color Inkjet Printer"/>
    <x v="1946"/>
    <n v="3"/>
    <n v="0.2"/>
    <n v="80.991900000000001"/>
    <n v="8"/>
    <n v="3"/>
    <x v="1"/>
    <s v="Aug"/>
    <s v="2015-08"/>
  </r>
  <r>
    <n v="2358"/>
    <s v="US-2014-148838"/>
    <x v="461"/>
    <d v="2014-03-21T00:00:00"/>
    <s v="Standard Class"/>
    <s v="CP-12340"/>
    <s v="Christine Phan"/>
    <x v="1"/>
    <s v="United States"/>
    <x v="20"/>
    <s v="New York"/>
    <n v="10024"/>
    <x v="3"/>
    <s v="FUR-TA-10003473"/>
    <x v="0"/>
    <x v="3"/>
    <s v="Bretford Rectangular Conference Table Tops"/>
    <x v="1947"/>
    <n v="7"/>
    <n v="0.4"/>
    <n v="-447.59469999999999"/>
    <n v="3"/>
    <n v="1"/>
    <x v="2"/>
    <s v="Mar"/>
    <s v="2014-03"/>
  </r>
  <r>
    <n v="2359"/>
    <s v="US-2014-148838"/>
    <x v="461"/>
    <d v="2014-03-21T00:00:00"/>
    <s v="Standard Class"/>
    <s v="CP-12340"/>
    <s v="Christine Phan"/>
    <x v="1"/>
    <s v="United States"/>
    <x v="20"/>
    <s v="New York"/>
    <n v="10024"/>
    <x v="3"/>
    <s v="FUR-TA-10001950"/>
    <x v="0"/>
    <x v="3"/>
    <s v="Balt Solid Wood Round Tables"/>
    <x v="1948"/>
    <n v="4"/>
    <n v="0.4"/>
    <n v="-553.64760000000001"/>
    <n v="3"/>
    <n v="1"/>
    <x v="2"/>
    <s v="Mar"/>
    <s v="2014-03"/>
  </r>
  <r>
    <n v="2360"/>
    <s v="US-2014-148838"/>
    <x v="461"/>
    <d v="2014-03-21T00:00:00"/>
    <s v="Standard Class"/>
    <s v="CP-12340"/>
    <s v="Christine Phan"/>
    <x v="1"/>
    <s v="United States"/>
    <x v="20"/>
    <s v="New York"/>
    <n v="10024"/>
    <x v="3"/>
    <s v="FUR-TA-10004175"/>
    <x v="0"/>
    <x v="3"/>
    <s v="Hon 30&quot; x 60&quot; Table with Locking Drawer"/>
    <x v="1949"/>
    <n v="3"/>
    <n v="0.4"/>
    <n v="-122.7816"/>
    <n v="3"/>
    <n v="1"/>
    <x v="2"/>
    <s v="Mar"/>
    <s v="2014-03"/>
  </r>
  <r>
    <n v="2361"/>
    <s v="US-2014-148838"/>
    <x v="461"/>
    <d v="2014-03-21T00:00:00"/>
    <s v="Standard Class"/>
    <s v="CP-12340"/>
    <s v="Christine Phan"/>
    <x v="1"/>
    <s v="United States"/>
    <x v="20"/>
    <s v="New York"/>
    <n v="10024"/>
    <x v="3"/>
    <s v="OFF-PA-10002960"/>
    <x v="1"/>
    <x v="10"/>
    <s v="Xerox 1926"/>
    <x v="1950"/>
    <n v="7"/>
    <n v="0"/>
    <n v="16.3842"/>
    <n v="3"/>
    <n v="1"/>
    <x v="2"/>
    <s v="Mar"/>
    <s v="2014-03"/>
  </r>
  <r>
    <n v="2362"/>
    <s v="US-2014-148838"/>
    <x v="461"/>
    <d v="2014-03-21T00:00:00"/>
    <s v="Standard Class"/>
    <s v="CP-12340"/>
    <s v="Christine Phan"/>
    <x v="1"/>
    <s v="United States"/>
    <x v="20"/>
    <s v="New York"/>
    <n v="10024"/>
    <x v="3"/>
    <s v="OFF-PA-10000919"/>
    <x v="1"/>
    <x v="10"/>
    <s v="Xerox 1918"/>
    <x v="1951"/>
    <n v="4"/>
    <n v="0"/>
    <n v="75.9696"/>
    <n v="3"/>
    <n v="1"/>
    <x v="2"/>
    <s v="Mar"/>
    <s v="2014-03"/>
  </r>
  <r>
    <n v="2363"/>
    <s v="CA-2017-136497"/>
    <x v="513"/>
    <d v="2017-04-20T00:00:00"/>
    <s v="Standard Class"/>
    <s v="RF-19840"/>
    <s v="Roy Französisch"/>
    <x v="0"/>
    <s v="United States"/>
    <x v="38"/>
    <s v="Ohio"/>
    <n v="43229"/>
    <x v="3"/>
    <s v="OFF-BI-10001553"/>
    <x v="1"/>
    <x v="8"/>
    <s v="SpineVue Locking Slant-D Ring Binders by Cardinal"/>
    <x v="1662"/>
    <n v="5"/>
    <n v="0.7"/>
    <n v="-10.054"/>
    <n v="4"/>
    <n v="2"/>
    <x v="3"/>
    <s v="Apr"/>
    <s v="2017-04"/>
  </r>
  <r>
    <n v="2364"/>
    <s v="US-2016-108637"/>
    <x v="69"/>
    <d v="2016-03-18T00:00:00"/>
    <s v="Standard Class"/>
    <s v="AB-10060"/>
    <s v="Adam Bellavance"/>
    <x v="2"/>
    <s v="United States"/>
    <x v="141"/>
    <s v="Virginia"/>
    <n v="22980"/>
    <x v="0"/>
    <s v="FUR-FU-10004864"/>
    <x v="0"/>
    <x v="5"/>
    <s v="Howard Miller 14-1/2&quot; Diameter Chrome Round Wall Clock"/>
    <x v="1952"/>
    <n v="2"/>
    <n v="0"/>
    <n v="40.921599999999998"/>
    <n v="3"/>
    <n v="1"/>
    <x v="0"/>
    <s v="Mar"/>
    <s v="2016-03"/>
  </r>
  <r>
    <n v="2365"/>
    <s v="US-2016-108637"/>
    <x v="69"/>
    <d v="2016-03-18T00:00:00"/>
    <s v="Standard Class"/>
    <s v="AB-10060"/>
    <s v="Adam Bellavance"/>
    <x v="2"/>
    <s v="United States"/>
    <x v="141"/>
    <s v="Virginia"/>
    <n v="22980"/>
    <x v="0"/>
    <s v="OFF-AP-10004540"/>
    <x v="1"/>
    <x v="9"/>
    <s v="Eureka The Boss Lite 10-Amp Upright Vacuum, Blue"/>
    <x v="1953"/>
    <n v="2"/>
    <n v="0"/>
    <n v="44.889600000000002"/>
    <n v="3"/>
    <n v="1"/>
    <x v="0"/>
    <s v="Mar"/>
    <s v="2016-03"/>
  </r>
  <r>
    <n v="2366"/>
    <s v="US-2016-108637"/>
    <x v="69"/>
    <d v="2016-03-18T00:00:00"/>
    <s v="Standard Class"/>
    <s v="AB-10060"/>
    <s v="Adam Bellavance"/>
    <x v="2"/>
    <s v="United States"/>
    <x v="141"/>
    <s v="Virginia"/>
    <n v="22980"/>
    <x v="0"/>
    <s v="OFF-BI-10004965"/>
    <x v="1"/>
    <x v="8"/>
    <s v="Ibico Covers for Plastic or Wire Binding Elements"/>
    <x v="1954"/>
    <n v="4"/>
    <n v="0"/>
    <n v="20.7"/>
    <n v="3"/>
    <n v="1"/>
    <x v="0"/>
    <s v="Mar"/>
    <s v="2016-03"/>
  </r>
  <r>
    <n v="2367"/>
    <s v="CA-2014-102295"/>
    <x v="156"/>
    <d v="2014-11-26T00:00:00"/>
    <s v="Second Class"/>
    <s v="EH-13990"/>
    <s v="Erica Hackney"/>
    <x v="0"/>
    <s v="United States"/>
    <x v="301"/>
    <s v="California"/>
    <n v="95823"/>
    <x v="1"/>
    <s v="FUR-CH-10001714"/>
    <x v="0"/>
    <x v="1"/>
    <s v="Global Leather &amp; Oak Executive Chair, Burgundy"/>
    <x v="1955"/>
    <n v="1"/>
    <n v="0.2"/>
    <n v="-18.1068"/>
    <n v="11"/>
    <n v="4"/>
    <x v="2"/>
    <s v="Nov"/>
    <s v="2014-11"/>
  </r>
  <r>
    <n v="2368"/>
    <s v="CA-2017-123659"/>
    <x v="516"/>
    <d v="2017-02-13T00:00:00"/>
    <s v="First Class"/>
    <s v="MN-17935"/>
    <s v="Michael Nguyen"/>
    <x v="0"/>
    <s v="United States"/>
    <x v="183"/>
    <s v="Maryland"/>
    <n v="20735"/>
    <x v="3"/>
    <s v="OFF-PA-10002464"/>
    <x v="1"/>
    <x v="10"/>
    <s v="HP Office Recycled Paper (20Lb. and 87 Bright)"/>
    <x v="1062"/>
    <n v="4"/>
    <n v="0"/>
    <n v="11.328799999999999"/>
    <n v="2"/>
    <n v="1"/>
    <x v="3"/>
    <s v="Feb"/>
    <s v="2017-02"/>
  </r>
  <r>
    <n v="2369"/>
    <s v="US-2016-129469"/>
    <x v="713"/>
    <d v="2016-09-27T00:00:00"/>
    <s v="Standard Class"/>
    <s v="KL-16555"/>
    <s v="Kelly Lampkin"/>
    <x v="1"/>
    <s v="United States"/>
    <x v="54"/>
    <s v="Ohio"/>
    <n v="45014"/>
    <x v="3"/>
    <s v="FUR-FU-10002298"/>
    <x v="0"/>
    <x v="5"/>
    <s v="Rubbermaid ClusterMat Chairmats, Mat Size- 66&quot; x 60&quot;, Lip 20&quot; x 11&quot; -90 Degree Angle"/>
    <x v="1956"/>
    <n v="6"/>
    <n v="0.2"/>
    <n v="-26.635200000000001"/>
    <n v="9"/>
    <n v="3"/>
    <x v="0"/>
    <s v="Sep"/>
    <s v="2016-09"/>
  </r>
  <r>
    <n v="2370"/>
    <s v="US-2016-129469"/>
    <x v="713"/>
    <d v="2016-09-27T00:00:00"/>
    <s v="Standard Class"/>
    <s v="KL-16555"/>
    <s v="Kelly Lampkin"/>
    <x v="1"/>
    <s v="United States"/>
    <x v="54"/>
    <s v="Ohio"/>
    <n v="45014"/>
    <x v="3"/>
    <s v="OFF-AR-10000315"/>
    <x v="1"/>
    <x v="6"/>
    <s v="Dixon Ticonderoga Maple Cedar Pencil, #2"/>
    <x v="1957"/>
    <n v="2"/>
    <n v="0.2"/>
    <n v="0.307"/>
    <n v="9"/>
    <n v="3"/>
    <x v="0"/>
    <s v="Sep"/>
    <s v="2016-09"/>
  </r>
  <r>
    <n v="2371"/>
    <s v="CA-2017-155152"/>
    <x v="437"/>
    <d v="2017-07-09T00:00:00"/>
    <s v="Second Class"/>
    <s v="MP-17965"/>
    <s v="Michael Paige"/>
    <x v="1"/>
    <s v="United States"/>
    <x v="99"/>
    <s v="Rhode Island"/>
    <n v="2886"/>
    <x v="3"/>
    <s v="TEC-AC-10004353"/>
    <x v="2"/>
    <x v="11"/>
    <s v="Hypercom P1300 Pinpad"/>
    <x v="842"/>
    <n v="4"/>
    <n v="0"/>
    <n v="93.24"/>
    <n v="7"/>
    <n v="3"/>
    <x v="3"/>
    <s v="Jul"/>
    <s v="2017-07"/>
  </r>
  <r>
    <n v="2372"/>
    <s v="CA-2016-159940"/>
    <x v="274"/>
    <d v="2016-07-11T00:00:00"/>
    <s v="Second Class"/>
    <s v="BF-11020"/>
    <s v="Barry Französisch"/>
    <x v="1"/>
    <s v="United States"/>
    <x v="34"/>
    <s v="Illinois"/>
    <n v="60505"/>
    <x v="2"/>
    <s v="FUR-FU-10004973"/>
    <x v="0"/>
    <x v="5"/>
    <s v="Flat Face Poster Frame"/>
    <x v="1958"/>
    <n v="8"/>
    <n v="0.6"/>
    <n v="-27.1296"/>
    <n v="7"/>
    <n v="3"/>
    <x v="0"/>
    <s v="Jul"/>
    <s v="2016-07"/>
  </r>
  <r>
    <n v="2373"/>
    <s v="CA-2016-159940"/>
    <x v="274"/>
    <d v="2016-07-11T00:00:00"/>
    <s v="Second Class"/>
    <s v="BF-11020"/>
    <s v="Barry Französisch"/>
    <x v="1"/>
    <s v="United States"/>
    <x v="34"/>
    <s v="Illinois"/>
    <n v="60505"/>
    <x v="2"/>
    <s v="OFF-FA-10000936"/>
    <x v="1"/>
    <x v="13"/>
    <s v="Acco Hot Clips Clips to Go"/>
    <x v="1959"/>
    <n v="1"/>
    <n v="0.2"/>
    <n v="0.82250000000000001"/>
    <n v="7"/>
    <n v="3"/>
    <x v="0"/>
    <s v="Jul"/>
    <s v="2016-07"/>
  </r>
  <r>
    <n v="2374"/>
    <s v="CA-2016-159940"/>
    <x v="274"/>
    <d v="2016-07-11T00:00:00"/>
    <s v="Second Class"/>
    <s v="BF-11020"/>
    <s v="Barry Französisch"/>
    <x v="1"/>
    <s v="United States"/>
    <x v="34"/>
    <s v="Illinois"/>
    <n v="60505"/>
    <x v="2"/>
    <s v="OFF-PA-10001609"/>
    <x v="1"/>
    <x v="10"/>
    <s v="Tops Wirebound Message Log Books"/>
    <x v="1960"/>
    <n v="9"/>
    <n v="0.2"/>
    <n v="7.6985999999999999"/>
    <n v="7"/>
    <n v="3"/>
    <x v="0"/>
    <s v="Jul"/>
    <s v="2016-07"/>
  </r>
  <r>
    <n v="2375"/>
    <s v="CA-2016-159940"/>
    <x v="274"/>
    <d v="2016-07-11T00:00:00"/>
    <s v="Second Class"/>
    <s v="BF-11020"/>
    <s v="Barry Französisch"/>
    <x v="1"/>
    <s v="United States"/>
    <x v="34"/>
    <s v="Illinois"/>
    <n v="60505"/>
    <x v="2"/>
    <s v="FUR-CH-10000785"/>
    <x v="0"/>
    <x v="1"/>
    <s v="Global Ergonomic Managers Chair"/>
    <x v="1961"/>
    <n v="2"/>
    <n v="0.3"/>
    <n v="-14.478400000000001"/>
    <n v="7"/>
    <n v="3"/>
    <x v="0"/>
    <s v="Jul"/>
    <s v="2016-07"/>
  </r>
  <r>
    <n v="2376"/>
    <s v="CA-2017-119669"/>
    <x v="714"/>
    <d v="2017-01-30T00:00:00"/>
    <s v="Standard Class"/>
    <s v="TP-21130"/>
    <s v="Theone Pippenger"/>
    <x v="0"/>
    <s v="United States"/>
    <x v="214"/>
    <s v="Georgia"/>
    <n v="30080"/>
    <x v="0"/>
    <s v="OFF-FA-10000053"/>
    <x v="1"/>
    <x v="13"/>
    <s v="Revere Boxed Rubber Bands by Revere"/>
    <x v="1962"/>
    <n v="3"/>
    <n v="0"/>
    <n v="0.1134"/>
    <n v="1"/>
    <n v="1"/>
    <x v="3"/>
    <s v="Jan"/>
    <s v="2017-01"/>
  </r>
  <r>
    <n v="2377"/>
    <s v="US-2014-164616"/>
    <x v="710"/>
    <d v="2014-08-21T00:00:00"/>
    <s v="Second Class"/>
    <s v="MS-17770"/>
    <s v="Maxwell Schwartz"/>
    <x v="0"/>
    <s v="United States"/>
    <x v="38"/>
    <s v="Ohio"/>
    <n v="43229"/>
    <x v="3"/>
    <s v="OFF-BI-10001718"/>
    <x v="1"/>
    <x v="8"/>
    <s v="GBC DocuBind P50 Personal Binding Machine"/>
    <x v="1963"/>
    <n v="4"/>
    <n v="0.7"/>
    <n v="-58.861600000000003"/>
    <n v="8"/>
    <n v="3"/>
    <x v="2"/>
    <s v="Aug"/>
    <s v="2014-08"/>
  </r>
  <r>
    <n v="2378"/>
    <s v="US-2014-164616"/>
    <x v="710"/>
    <d v="2014-08-21T00:00:00"/>
    <s v="Second Class"/>
    <s v="MS-17770"/>
    <s v="Maxwell Schwartz"/>
    <x v="0"/>
    <s v="United States"/>
    <x v="38"/>
    <s v="Ohio"/>
    <n v="43229"/>
    <x v="3"/>
    <s v="OFF-SU-10004768"/>
    <x v="1"/>
    <x v="14"/>
    <s v="Acme Kleencut Forged Steel Scissors"/>
    <x v="1964"/>
    <n v="2"/>
    <n v="0.2"/>
    <n v="1.1479999999999999"/>
    <n v="8"/>
    <n v="3"/>
    <x v="2"/>
    <s v="Aug"/>
    <s v="2014-08"/>
  </r>
  <r>
    <n v="2379"/>
    <s v="CA-2015-148628"/>
    <x v="401"/>
    <d v="2015-12-11T00:00:00"/>
    <s v="Standard Class"/>
    <s v="KM-16375"/>
    <s v="Katherine Murray"/>
    <x v="2"/>
    <s v="United States"/>
    <x v="302"/>
    <s v="California"/>
    <n v="91360"/>
    <x v="1"/>
    <s v="OFF-PA-10003883"/>
    <x v="1"/>
    <x v="10"/>
    <s v="Message Book, Phone, Wirebound Standard Line Memo, 2 3/4&quot; X 5&quot;"/>
    <x v="1965"/>
    <n v="5"/>
    <n v="0"/>
    <n v="15.065"/>
    <n v="12"/>
    <n v="4"/>
    <x v="1"/>
    <s v="Dec"/>
    <s v="2015-12"/>
  </r>
  <r>
    <n v="2380"/>
    <s v="CA-2016-118052"/>
    <x v="715"/>
    <d v="2016-05-10T00:00:00"/>
    <s v="Standard Class"/>
    <s v="BE-11455"/>
    <s v="Brad Eason"/>
    <x v="2"/>
    <s v="United States"/>
    <x v="160"/>
    <s v="Ohio"/>
    <n v="44052"/>
    <x v="3"/>
    <s v="OFF-FA-10004248"/>
    <x v="1"/>
    <x v="13"/>
    <s v="Advantus T-Pin Paper Clips"/>
    <x v="1966"/>
    <n v="2"/>
    <n v="0.2"/>
    <n v="1.7138"/>
    <n v="5"/>
    <n v="2"/>
    <x v="0"/>
    <s v="May"/>
    <s v="2016-05"/>
  </r>
  <r>
    <n v="2381"/>
    <s v="CA-2016-118052"/>
    <x v="715"/>
    <d v="2016-05-10T00:00:00"/>
    <s v="Standard Class"/>
    <s v="BE-11455"/>
    <s v="Brad Eason"/>
    <x v="2"/>
    <s v="United States"/>
    <x v="160"/>
    <s v="Ohio"/>
    <n v="44052"/>
    <x v="3"/>
    <s v="OFF-PA-10002581"/>
    <x v="1"/>
    <x v="10"/>
    <s v="Xerox 1951"/>
    <x v="1967"/>
    <n v="2"/>
    <n v="0.2"/>
    <n v="15.49"/>
    <n v="5"/>
    <n v="2"/>
    <x v="0"/>
    <s v="May"/>
    <s v="2016-05"/>
  </r>
  <r>
    <n v="2382"/>
    <s v="CA-2016-118052"/>
    <x v="715"/>
    <d v="2016-05-10T00:00:00"/>
    <s v="Standard Class"/>
    <s v="BE-11455"/>
    <s v="Brad Eason"/>
    <x v="2"/>
    <s v="United States"/>
    <x v="160"/>
    <s v="Ohio"/>
    <n v="44052"/>
    <x v="3"/>
    <s v="FUR-FU-10004848"/>
    <x v="0"/>
    <x v="5"/>
    <s v="DAX Solid Wood Frames"/>
    <x v="1968"/>
    <n v="7"/>
    <n v="0.2"/>
    <n v="11.626300000000001"/>
    <n v="5"/>
    <n v="2"/>
    <x v="0"/>
    <s v="May"/>
    <s v="2016-05"/>
  </r>
  <r>
    <n v="2383"/>
    <s v="US-2017-117534"/>
    <x v="613"/>
    <d v="2017-03-26T00:00:00"/>
    <s v="First Class"/>
    <s v="CV-12295"/>
    <s v="Christina VanderZanden"/>
    <x v="0"/>
    <s v="United States"/>
    <x v="201"/>
    <s v="California"/>
    <n v="93727"/>
    <x v="1"/>
    <s v="OFF-AP-10002403"/>
    <x v="1"/>
    <x v="9"/>
    <s v="Acco Smartsocket Color-Coded Six-Outlet AC Adapter Model Surge Protectors"/>
    <x v="1969"/>
    <n v="4"/>
    <n v="0"/>
    <n v="45.770400000000002"/>
    <n v="3"/>
    <n v="1"/>
    <x v="3"/>
    <s v="Mar"/>
    <s v="2017-03"/>
  </r>
  <r>
    <n v="2384"/>
    <s v="US-2017-117534"/>
    <x v="613"/>
    <d v="2017-03-26T00:00:00"/>
    <s v="First Class"/>
    <s v="CV-12295"/>
    <s v="Christina VanderZanden"/>
    <x v="0"/>
    <s v="United States"/>
    <x v="201"/>
    <s v="California"/>
    <n v="93727"/>
    <x v="1"/>
    <s v="OFF-AR-10003087"/>
    <x v="1"/>
    <x v="6"/>
    <s v="Staples in misc. colors"/>
    <x v="1970"/>
    <n v="9"/>
    <n v="0"/>
    <n v="4.4855999999999998"/>
    <n v="3"/>
    <n v="1"/>
    <x v="3"/>
    <s v="Mar"/>
    <s v="2017-03"/>
  </r>
  <r>
    <n v="2385"/>
    <s v="US-2017-117534"/>
    <x v="613"/>
    <d v="2017-03-26T00:00:00"/>
    <s v="First Class"/>
    <s v="CV-12295"/>
    <s v="Christina VanderZanden"/>
    <x v="0"/>
    <s v="United States"/>
    <x v="201"/>
    <s v="California"/>
    <n v="93727"/>
    <x v="1"/>
    <s v="OFF-BI-10002026"/>
    <x v="1"/>
    <x v="8"/>
    <s v="Avery Arch Ring Binders"/>
    <x v="1971"/>
    <n v="4"/>
    <n v="0.2"/>
    <n v="62.747999999999998"/>
    <n v="3"/>
    <n v="1"/>
    <x v="3"/>
    <s v="Mar"/>
    <s v="2017-03"/>
  </r>
  <r>
    <n v="2386"/>
    <s v="US-2017-117534"/>
    <x v="613"/>
    <d v="2017-03-26T00:00:00"/>
    <s v="First Class"/>
    <s v="CV-12295"/>
    <s v="Christina VanderZanden"/>
    <x v="0"/>
    <s v="United States"/>
    <x v="201"/>
    <s v="California"/>
    <n v="93727"/>
    <x v="1"/>
    <s v="TEC-PH-10000141"/>
    <x v="2"/>
    <x v="7"/>
    <s v="Clearsounds A400"/>
    <x v="1972"/>
    <n v="4"/>
    <n v="0.2"/>
    <n v="15.8376"/>
    <n v="3"/>
    <n v="1"/>
    <x v="3"/>
    <s v="Mar"/>
    <s v="2017-03"/>
  </r>
  <r>
    <n v="2387"/>
    <s v="US-2017-117534"/>
    <x v="613"/>
    <d v="2017-03-26T00:00:00"/>
    <s v="First Class"/>
    <s v="CV-12295"/>
    <s v="Christina VanderZanden"/>
    <x v="0"/>
    <s v="United States"/>
    <x v="201"/>
    <s v="California"/>
    <n v="93727"/>
    <x v="1"/>
    <s v="TEC-CO-10000971"/>
    <x v="2"/>
    <x v="16"/>
    <s v="Hewlett Packard 310 Color Digital Copier"/>
    <x v="1973"/>
    <n v="2"/>
    <n v="0.2"/>
    <n v="59.997999999999998"/>
    <n v="3"/>
    <n v="1"/>
    <x v="3"/>
    <s v="Mar"/>
    <s v="2017-03"/>
  </r>
  <r>
    <n v="2388"/>
    <s v="CA-2015-145065"/>
    <x v="295"/>
    <d v="2015-12-15T00:00:00"/>
    <s v="First Class"/>
    <s v="DK-13375"/>
    <s v="Dennis Kane"/>
    <x v="0"/>
    <s v="United States"/>
    <x v="70"/>
    <s v="California"/>
    <n v="92105"/>
    <x v="1"/>
    <s v="OFF-FA-10001229"/>
    <x v="1"/>
    <x v="13"/>
    <s v="Staples"/>
    <x v="1974"/>
    <n v="2"/>
    <n v="0"/>
    <n v="3.6156000000000001"/>
    <n v="12"/>
    <n v="4"/>
    <x v="1"/>
    <s v="Dec"/>
    <s v="2015-12"/>
  </r>
  <r>
    <n v="2389"/>
    <s v="CA-2015-145065"/>
    <x v="295"/>
    <d v="2015-12-15T00:00:00"/>
    <s v="First Class"/>
    <s v="DK-13375"/>
    <s v="Dennis Kane"/>
    <x v="0"/>
    <s v="United States"/>
    <x v="70"/>
    <s v="California"/>
    <n v="92105"/>
    <x v="1"/>
    <s v="OFF-BI-10002437"/>
    <x v="1"/>
    <x v="8"/>
    <s v="Recycled Premium Regency Composition Covers"/>
    <x v="667"/>
    <n v="2"/>
    <n v="0.2"/>
    <n v="8.8623999999999992"/>
    <n v="12"/>
    <n v="4"/>
    <x v="1"/>
    <s v="Dec"/>
    <s v="2015-12"/>
  </r>
  <r>
    <n v="2390"/>
    <s v="US-2015-127040"/>
    <x v="401"/>
    <d v="2015-12-10T00:00:00"/>
    <s v="Standard Class"/>
    <s v="SG-20605"/>
    <s v="Speros Goranitis"/>
    <x v="0"/>
    <s v="United States"/>
    <x v="20"/>
    <s v="New York"/>
    <n v="10009"/>
    <x v="3"/>
    <s v="OFF-PA-10004255"/>
    <x v="1"/>
    <x v="10"/>
    <s v="Xerox 219"/>
    <x v="90"/>
    <n v="1"/>
    <n v="0"/>
    <n v="3.1103999999999998"/>
    <n v="12"/>
    <n v="4"/>
    <x v="1"/>
    <s v="Dec"/>
    <s v="2015-12"/>
  </r>
  <r>
    <n v="2391"/>
    <s v="US-2015-127040"/>
    <x v="401"/>
    <d v="2015-12-10T00:00:00"/>
    <s v="Standard Class"/>
    <s v="SG-20605"/>
    <s v="Speros Goranitis"/>
    <x v="0"/>
    <s v="United States"/>
    <x v="20"/>
    <s v="New York"/>
    <n v="10009"/>
    <x v="3"/>
    <s v="OFF-PA-10001184"/>
    <x v="1"/>
    <x v="10"/>
    <s v="Xerox 1903"/>
    <x v="1075"/>
    <n v="7"/>
    <n v="0"/>
    <n v="20.511399999999998"/>
    <n v="12"/>
    <n v="4"/>
    <x v="1"/>
    <s v="Dec"/>
    <s v="2015-12"/>
  </r>
  <r>
    <n v="2392"/>
    <s v="US-2015-127040"/>
    <x v="401"/>
    <d v="2015-12-10T00:00:00"/>
    <s v="Standard Class"/>
    <s v="SG-20605"/>
    <s v="Speros Goranitis"/>
    <x v="0"/>
    <s v="United States"/>
    <x v="20"/>
    <s v="New York"/>
    <n v="10009"/>
    <x v="3"/>
    <s v="TEC-AC-10002637"/>
    <x v="2"/>
    <x v="11"/>
    <s v="Logitech VX Revolution Cordless Laser Mouse for Notebooks (Black)"/>
    <x v="1975"/>
    <n v="9"/>
    <n v="0"/>
    <n v="97.194599999999994"/>
    <n v="12"/>
    <n v="4"/>
    <x v="1"/>
    <s v="Dec"/>
    <s v="2015-12"/>
  </r>
  <r>
    <n v="2393"/>
    <s v="US-2015-127040"/>
    <x v="401"/>
    <d v="2015-12-10T00:00:00"/>
    <s v="Standard Class"/>
    <s v="SG-20605"/>
    <s v="Speros Goranitis"/>
    <x v="0"/>
    <s v="United States"/>
    <x v="20"/>
    <s v="New York"/>
    <n v="10009"/>
    <x v="3"/>
    <s v="FUR-FU-10002878"/>
    <x v="0"/>
    <x v="5"/>
    <s v="Seth Thomas 14&quot; Day/Date Wall Clock"/>
    <x v="1976"/>
    <n v="4"/>
    <n v="0"/>
    <n v="42.150399999999998"/>
    <n v="12"/>
    <n v="4"/>
    <x v="1"/>
    <s v="Dec"/>
    <s v="2015-12"/>
  </r>
  <r>
    <n v="2394"/>
    <s v="CA-2016-128111"/>
    <x v="716"/>
    <d v="2016-03-23T00:00:00"/>
    <s v="Standard Class"/>
    <s v="CS-12355"/>
    <s v="Christine Sundaresam"/>
    <x v="0"/>
    <s v="United States"/>
    <x v="303"/>
    <s v="Massachusetts"/>
    <n v="2148"/>
    <x v="3"/>
    <s v="OFF-AR-10000588"/>
    <x v="1"/>
    <x v="6"/>
    <s v="Newell 345"/>
    <x v="1977"/>
    <n v="2"/>
    <n v="0"/>
    <n v="10.316800000000001"/>
    <n v="3"/>
    <n v="1"/>
    <x v="0"/>
    <s v="Mar"/>
    <s v="2016-03"/>
  </r>
  <r>
    <n v="2395"/>
    <s v="CA-2015-137897"/>
    <x v="717"/>
    <d v="2015-11-19T00:00:00"/>
    <s v="Standard Class"/>
    <s v="PJ-18835"/>
    <s v="Patrick Jones"/>
    <x v="1"/>
    <s v="United States"/>
    <x v="20"/>
    <s v="New York"/>
    <n v="10035"/>
    <x v="3"/>
    <s v="TEC-AC-10002217"/>
    <x v="2"/>
    <x v="11"/>
    <s v="Imation Clip USB flash drive - 8 GB"/>
    <x v="1978"/>
    <n v="2"/>
    <n v="0"/>
    <n v="2.2559999999999998"/>
    <n v="11"/>
    <n v="4"/>
    <x v="1"/>
    <s v="Nov"/>
    <s v="2015-11"/>
  </r>
  <r>
    <n v="2396"/>
    <s v="CA-2015-137897"/>
    <x v="717"/>
    <d v="2015-11-19T00:00:00"/>
    <s v="Standard Class"/>
    <s v="PJ-18835"/>
    <s v="Patrick Jones"/>
    <x v="1"/>
    <s v="United States"/>
    <x v="20"/>
    <s v="New York"/>
    <n v="10035"/>
    <x v="3"/>
    <s v="TEC-AC-10001267"/>
    <x v="2"/>
    <x v="11"/>
    <s v="Imation 32GB Pocket Pro USB 3.0 Flash Drive - 32 GB - Black - 1 P ..."/>
    <x v="1979"/>
    <n v="2"/>
    <n v="0"/>
    <n v="23.96"/>
    <n v="11"/>
    <n v="4"/>
    <x v="1"/>
    <s v="Nov"/>
    <s v="2015-11"/>
  </r>
  <r>
    <n v="2397"/>
    <s v="CA-2015-137897"/>
    <x v="717"/>
    <d v="2015-11-19T00:00:00"/>
    <s v="Standard Class"/>
    <s v="PJ-18835"/>
    <s v="Patrick Jones"/>
    <x v="1"/>
    <s v="United States"/>
    <x v="20"/>
    <s v="New York"/>
    <n v="10035"/>
    <x v="3"/>
    <s v="OFF-PA-10004041"/>
    <x v="1"/>
    <x v="10"/>
    <s v="It's Hot Message Books with Stickers, 2 3/4&quot; x 5&quot;"/>
    <x v="1980"/>
    <n v="5"/>
    <n v="0"/>
    <n v="16.649999999999999"/>
    <n v="11"/>
    <n v="4"/>
    <x v="1"/>
    <s v="Nov"/>
    <s v="2015-11"/>
  </r>
  <r>
    <n v="2398"/>
    <s v="CA-2017-169264"/>
    <x v="718"/>
    <d v="2017-08-16T00:00:00"/>
    <s v="Second Class"/>
    <s v="NP-18700"/>
    <s v="Nora Preis"/>
    <x v="0"/>
    <s v="United States"/>
    <x v="8"/>
    <s v="California"/>
    <n v="94109"/>
    <x v="1"/>
    <s v="OFF-LA-10001613"/>
    <x v="1"/>
    <x v="2"/>
    <s v="Avery File Folder Labels"/>
    <x v="1755"/>
    <n v="2"/>
    <n v="0"/>
    <n v="2.8224"/>
    <n v="8"/>
    <n v="3"/>
    <x v="3"/>
    <s v="Aug"/>
    <s v="2017-08"/>
  </r>
  <r>
    <n v="2399"/>
    <s v="CA-2017-169264"/>
    <x v="718"/>
    <d v="2017-08-16T00:00:00"/>
    <s v="Second Class"/>
    <s v="NP-18700"/>
    <s v="Nora Preis"/>
    <x v="0"/>
    <s v="United States"/>
    <x v="8"/>
    <s v="California"/>
    <n v="94109"/>
    <x v="1"/>
    <s v="OFF-AR-10000246"/>
    <x v="1"/>
    <x v="6"/>
    <s v="Newell 318"/>
    <x v="1438"/>
    <n v="6"/>
    <n v="0"/>
    <n v="4.3368000000000002"/>
    <n v="8"/>
    <n v="3"/>
    <x v="3"/>
    <s v="Aug"/>
    <s v="2017-08"/>
  </r>
  <r>
    <n v="2400"/>
    <s v="CA-2017-147361"/>
    <x v="428"/>
    <d v="2017-09-15T00:00:00"/>
    <s v="Standard Class"/>
    <s v="SB-20290"/>
    <s v="Sean Braxton"/>
    <x v="1"/>
    <s v="United States"/>
    <x v="159"/>
    <s v="South Carolina"/>
    <n v="29501"/>
    <x v="0"/>
    <s v="OFF-ST-10001809"/>
    <x v="1"/>
    <x v="4"/>
    <s v="Fellowes Officeware Wire Shelving"/>
    <x v="1981"/>
    <n v="7"/>
    <n v="0"/>
    <n v="12.5762"/>
    <n v="9"/>
    <n v="3"/>
    <x v="3"/>
    <s v="Sep"/>
    <s v="2017-09"/>
  </r>
  <r>
    <n v="2401"/>
    <s v="CA-2017-147361"/>
    <x v="428"/>
    <d v="2017-09-15T00:00:00"/>
    <s v="Standard Class"/>
    <s v="SB-20290"/>
    <s v="Sean Braxton"/>
    <x v="1"/>
    <s v="United States"/>
    <x v="159"/>
    <s v="South Carolina"/>
    <n v="29501"/>
    <x v="0"/>
    <s v="OFF-ST-10002214"/>
    <x v="1"/>
    <x v="4"/>
    <s v="X-Rack File for Hanging Folders"/>
    <x v="1982"/>
    <n v="5"/>
    <n v="0"/>
    <n v="14.677"/>
    <n v="9"/>
    <n v="3"/>
    <x v="3"/>
    <s v="Sep"/>
    <s v="2017-09"/>
  </r>
  <r>
    <n v="2402"/>
    <s v="CA-2017-145877"/>
    <x v="719"/>
    <d v="2017-04-04T00:00:00"/>
    <s v="Second Class"/>
    <s v="AS-10090"/>
    <s v="Adam Shillingsburg"/>
    <x v="0"/>
    <s v="United States"/>
    <x v="24"/>
    <s v="Missouri"/>
    <n v="65807"/>
    <x v="2"/>
    <s v="OFF-ST-10000649"/>
    <x v="1"/>
    <x v="4"/>
    <s v="Hanging Personal Folder File"/>
    <x v="1983"/>
    <n v="6"/>
    <n v="0"/>
    <n v="23.55"/>
    <n v="4"/>
    <n v="2"/>
    <x v="3"/>
    <s v="Apr"/>
    <s v="2017-04"/>
  </r>
  <r>
    <n v="2403"/>
    <s v="CA-2017-145877"/>
    <x v="719"/>
    <d v="2017-04-04T00:00:00"/>
    <s v="Second Class"/>
    <s v="AS-10090"/>
    <s v="Adam Shillingsburg"/>
    <x v="0"/>
    <s v="United States"/>
    <x v="24"/>
    <s v="Missouri"/>
    <n v="65807"/>
    <x v="2"/>
    <s v="OFF-EN-10001990"/>
    <x v="1"/>
    <x v="12"/>
    <s v="Staple envelope"/>
    <x v="158"/>
    <n v="5"/>
    <n v="0"/>
    <n v="13.348000000000001"/>
    <n v="4"/>
    <n v="2"/>
    <x v="3"/>
    <s v="Apr"/>
    <s v="2017-04"/>
  </r>
  <r>
    <n v="2404"/>
    <s v="US-2016-110170"/>
    <x v="720"/>
    <d v="2016-10-03T00:00:00"/>
    <s v="Standard Class"/>
    <s v="HM-14860"/>
    <s v="Harry Marie"/>
    <x v="1"/>
    <s v="United States"/>
    <x v="114"/>
    <s v="Texas"/>
    <n v="77340"/>
    <x v="2"/>
    <s v="FUR-BO-10000780"/>
    <x v="0"/>
    <x v="0"/>
    <s v="O'Sullivan Plantations 2-Door Library in Landvery Oak"/>
    <x v="1984"/>
    <n v="7"/>
    <n v="0.32"/>
    <n v="-225.0976"/>
    <n v="9"/>
    <n v="3"/>
    <x v="0"/>
    <s v="Sep"/>
    <s v="2016-09"/>
  </r>
  <r>
    <n v="2405"/>
    <s v="CA-2017-108574"/>
    <x v="566"/>
    <d v="2017-10-11T00:00:00"/>
    <s v="Standard Class"/>
    <s v="MG-18145"/>
    <s v="Mike Gockenbach"/>
    <x v="0"/>
    <s v="United States"/>
    <x v="1"/>
    <s v="California"/>
    <n v="90045"/>
    <x v="1"/>
    <s v="TEC-AC-10002049"/>
    <x v="2"/>
    <x v="11"/>
    <s v="Logitech G19 Programmable Gaming Keyboard"/>
    <x v="1985"/>
    <n v="9"/>
    <n v="0"/>
    <n v="200.8638"/>
    <n v="10"/>
    <n v="4"/>
    <x v="3"/>
    <s v="Oct"/>
    <s v="2017-10"/>
  </r>
  <r>
    <n v="2406"/>
    <s v="CA-2017-108574"/>
    <x v="566"/>
    <d v="2017-10-11T00:00:00"/>
    <s v="Standard Class"/>
    <s v="MG-18145"/>
    <s v="Mike Gockenbach"/>
    <x v="0"/>
    <s v="United States"/>
    <x v="1"/>
    <s v="California"/>
    <n v="90045"/>
    <x v="1"/>
    <s v="TEC-PH-10003555"/>
    <x v="2"/>
    <x v="7"/>
    <s v="Motorola HK250 Universal Bluetooth Headset"/>
    <x v="1986"/>
    <n v="7"/>
    <n v="0.2"/>
    <n v="-28.967400000000001"/>
    <n v="10"/>
    <n v="4"/>
    <x v="3"/>
    <s v="Oct"/>
    <s v="2017-10"/>
  </r>
  <r>
    <n v="2407"/>
    <s v="CA-2017-108574"/>
    <x v="566"/>
    <d v="2017-10-11T00:00:00"/>
    <s v="Standard Class"/>
    <s v="MG-18145"/>
    <s v="Mike Gockenbach"/>
    <x v="0"/>
    <s v="United States"/>
    <x v="1"/>
    <s v="California"/>
    <n v="90045"/>
    <x v="1"/>
    <s v="TEC-PH-10000702"/>
    <x v="2"/>
    <x v="7"/>
    <s v="Square Credit Card Reader, 4 1/2&quot; x 4 1/2&quot; x 1&quot;, White"/>
    <x v="705"/>
    <n v="10"/>
    <n v="0.2"/>
    <n v="26.972999999999999"/>
    <n v="10"/>
    <n v="4"/>
    <x v="3"/>
    <s v="Oct"/>
    <s v="2017-10"/>
  </r>
  <r>
    <n v="2408"/>
    <s v="CA-2017-144589"/>
    <x v="176"/>
    <d v="2017-01-25T00:00:00"/>
    <s v="Standard Class"/>
    <s v="TM-21010"/>
    <s v="Tamara Manning"/>
    <x v="0"/>
    <s v="United States"/>
    <x v="8"/>
    <s v="California"/>
    <n v="94122"/>
    <x v="1"/>
    <s v="OFF-AR-10003631"/>
    <x v="1"/>
    <x v="6"/>
    <s v="Staples in misc. colors"/>
    <x v="1987"/>
    <n v="5"/>
    <n v="0"/>
    <n v="7.9859999999999998"/>
    <n v="1"/>
    <n v="1"/>
    <x v="3"/>
    <s v="Jan"/>
    <s v="2017-01"/>
  </r>
  <r>
    <n v="2409"/>
    <s v="CA-2017-144589"/>
    <x v="176"/>
    <d v="2017-01-25T00:00:00"/>
    <s v="Standard Class"/>
    <s v="TM-21010"/>
    <s v="Tamara Manning"/>
    <x v="0"/>
    <s v="United States"/>
    <x v="8"/>
    <s v="California"/>
    <n v="94122"/>
    <x v="1"/>
    <s v="TEC-PH-10003072"/>
    <x v="2"/>
    <x v="7"/>
    <s v="Panasonic KX-TG9541B DECT 6.0 Digital 2-Line Expandable Cordless Phone With Digital Answering System"/>
    <x v="1988"/>
    <n v="3"/>
    <n v="0.2"/>
    <n v="130.4913"/>
    <n v="1"/>
    <n v="1"/>
    <x v="3"/>
    <s v="Jan"/>
    <s v="2017-01"/>
  </r>
  <r>
    <n v="2410"/>
    <s v="CA-2017-155985"/>
    <x v="721"/>
    <d v="2017-03-25T00:00:00"/>
    <s v="First Class"/>
    <s v="BE-11335"/>
    <s v="Bill Eplett"/>
    <x v="2"/>
    <s v="United States"/>
    <x v="8"/>
    <s v="California"/>
    <n v="94122"/>
    <x v="1"/>
    <s v="FUR-FU-10000758"/>
    <x v="0"/>
    <x v="5"/>
    <s v="DAX Natural Wood-Tone Poster Frame"/>
    <x v="1989"/>
    <n v="8"/>
    <n v="0"/>
    <n v="76.2624"/>
    <n v="3"/>
    <n v="1"/>
    <x v="3"/>
    <s v="Mar"/>
    <s v="2017-03"/>
  </r>
  <r>
    <n v="2411"/>
    <s v="CA-2014-162684"/>
    <x v="601"/>
    <d v="2014-08-06T00:00:00"/>
    <s v="Standard Class"/>
    <s v="AS-10630"/>
    <s v="Ann Steele"/>
    <x v="2"/>
    <s v="United States"/>
    <x v="10"/>
    <s v="Pennsylvania"/>
    <n v="19120"/>
    <x v="3"/>
    <s v="OFF-FA-10000992"/>
    <x v="1"/>
    <x v="13"/>
    <s v="Acco Clips to Go Binder Clips, 24 Clips in Two Sizes"/>
    <x v="1093"/>
    <n v="2"/>
    <n v="0.2"/>
    <n v="1.917"/>
    <n v="8"/>
    <n v="3"/>
    <x v="2"/>
    <s v="Aug"/>
    <s v="2014-08"/>
  </r>
  <r>
    <n v="2412"/>
    <s v="CA-2015-142041"/>
    <x v="722"/>
    <d v="2015-06-09T00:00:00"/>
    <s v="Second Class"/>
    <s v="EM-13810"/>
    <s v="Eleni McCrary"/>
    <x v="1"/>
    <s v="United States"/>
    <x v="1"/>
    <s v="California"/>
    <n v="90036"/>
    <x v="1"/>
    <s v="OFF-BI-10004187"/>
    <x v="1"/>
    <x v="8"/>
    <s v="3-ring staple pack"/>
    <x v="1990"/>
    <n v="5"/>
    <n v="0.2"/>
    <n v="2.6320000000000001"/>
    <n v="6"/>
    <n v="2"/>
    <x v="1"/>
    <s v="Jun"/>
    <s v="2015-06"/>
  </r>
  <r>
    <n v="2413"/>
    <s v="CA-2014-151295"/>
    <x v="607"/>
    <d v="2014-11-16T00:00:00"/>
    <s v="Standard Class"/>
    <s v="JA-15970"/>
    <s v="Joseph Airdo"/>
    <x v="0"/>
    <s v="United States"/>
    <x v="1"/>
    <s v="California"/>
    <n v="90045"/>
    <x v="1"/>
    <s v="OFF-PA-10001947"/>
    <x v="1"/>
    <x v="10"/>
    <s v="Xerox 1974"/>
    <x v="489"/>
    <n v="2"/>
    <n v="0"/>
    <n v="5.8604000000000003"/>
    <n v="11"/>
    <n v="4"/>
    <x v="2"/>
    <s v="Nov"/>
    <s v="2014-11"/>
  </r>
  <r>
    <n v="2414"/>
    <s v="CA-2014-151295"/>
    <x v="607"/>
    <d v="2014-11-16T00:00:00"/>
    <s v="Standard Class"/>
    <s v="JA-15970"/>
    <s v="Joseph Airdo"/>
    <x v="0"/>
    <s v="United States"/>
    <x v="1"/>
    <s v="California"/>
    <n v="90045"/>
    <x v="1"/>
    <s v="FUR-TA-10002356"/>
    <x v="0"/>
    <x v="3"/>
    <s v="Bevis Boat-Shaped Conference Table"/>
    <x v="1991"/>
    <n v="3"/>
    <n v="0.2"/>
    <n v="31.453199999999999"/>
    <n v="11"/>
    <n v="4"/>
    <x v="2"/>
    <s v="Nov"/>
    <s v="2014-11"/>
  </r>
  <r>
    <n v="2415"/>
    <s v="CA-2016-156300"/>
    <x v="723"/>
    <d v="2017-01-02T00:00:00"/>
    <s v="Standard Class"/>
    <s v="TB-21595"/>
    <s v="Troy Blackwell"/>
    <x v="0"/>
    <s v="United States"/>
    <x v="158"/>
    <s v="Wisconsin"/>
    <n v="53209"/>
    <x v="2"/>
    <s v="FUR-CH-10001714"/>
    <x v="0"/>
    <x v="1"/>
    <s v="Global Leather &amp; Oak Executive Chair, Burgundy"/>
    <x v="1992"/>
    <n v="5"/>
    <n v="0"/>
    <n v="60.356000000000002"/>
    <n v="12"/>
    <n v="4"/>
    <x v="0"/>
    <s v="Dec"/>
    <s v="2016-12"/>
  </r>
  <r>
    <n v="2416"/>
    <s v="CA-2015-146087"/>
    <x v="380"/>
    <d v="2015-07-11T00:00:00"/>
    <s v="Standard Class"/>
    <s v="PP-18955"/>
    <s v="Paul Prost"/>
    <x v="2"/>
    <s v="United States"/>
    <x v="304"/>
    <s v="Massachusetts"/>
    <n v="1040"/>
    <x v="3"/>
    <s v="FUR-BO-10002824"/>
    <x v="0"/>
    <x v="0"/>
    <s v="Bush Mission Pointe Library"/>
    <x v="85"/>
    <n v="2"/>
    <n v="0"/>
    <n v="60.392000000000003"/>
    <n v="7"/>
    <n v="3"/>
    <x v="1"/>
    <s v="Jul"/>
    <s v="2015-07"/>
  </r>
  <r>
    <n v="2417"/>
    <s v="CA-2017-168655"/>
    <x v="386"/>
    <d v="2017-10-18T00:00:00"/>
    <s v="Standard Class"/>
    <s v="ML-18040"/>
    <s v="Michelle Lonsdale"/>
    <x v="1"/>
    <s v="United States"/>
    <x v="305"/>
    <s v="New Mexico"/>
    <n v="87105"/>
    <x v="1"/>
    <s v="TEC-AC-10002842"/>
    <x v="2"/>
    <x v="11"/>
    <s v="WD My Passport Ultra 2TB Portable External Hard Drive"/>
    <x v="1993"/>
    <n v="5"/>
    <n v="0"/>
    <n v="95.2"/>
    <n v="10"/>
    <n v="4"/>
    <x v="3"/>
    <s v="Oct"/>
    <s v="2017-10"/>
  </r>
  <r>
    <n v="2418"/>
    <s v="CA-2017-168655"/>
    <x v="386"/>
    <d v="2017-10-18T00:00:00"/>
    <s v="Standard Class"/>
    <s v="ML-18040"/>
    <s v="Michelle Lonsdale"/>
    <x v="1"/>
    <s v="United States"/>
    <x v="305"/>
    <s v="New Mexico"/>
    <n v="87105"/>
    <x v="1"/>
    <s v="OFF-BI-10002082"/>
    <x v="1"/>
    <x v="8"/>
    <s v="GBC Twin Loop Wire Binding Elements"/>
    <x v="1924"/>
    <n v="3"/>
    <n v="0.2"/>
    <n v="29.952000000000002"/>
    <n v="10"/>
    <n v="4"/>
    <x v="3"/>
    <s v="Oct"/>
    <s v="2017-10"/>
  </r>
  <r>
    <n v="2419"/>
    <s v="CA-2016-107202"/>
    <x v="206"/>
    <d v="2016-05-28T00:00:00"/>
    <s v="Standard Class"/>
    <s v="LC-16930"/>
    <s v="Linda Cazamias"/>
    <x v="1"/>
    <s v="United States"/>
    <x v="306"/>
    <s v="Nevada"/>
    <n v="89431"/>
    <x v="1"/>
    <s v="TEC-MA-10000112"/>
    <x v="2"/>
    <x v="15"/>
    <s v="Panasonic KX MB2061 Multifunction Printer"/>
    <x v="1994"/>
    <n v="10"/>
    <n v="0.2"/>
    <n v="179.73"/>
    <n v="5"/>
    <n v="2"/>
    <x v="0"/>
    <s v="May"/>
    <s v="2016-05"/>
  </r>
  <r>
    <n v="2420"/>
    <s v="CA-2017-159597"/>
    <x v="45"/>
    <d v="2017-11-14T00:00:00"/>
    <s v="Standard Class"/>
    <s v="MC-17590"/>
    <s v="Matt Collister"/>
    <x v="1"/>
    <s v="United States"/>
    <x v="307"/>
    <s v="California"/>
    <n v="92236"/>
    <x v="1"/>
    <s v="OFF-ST-10002289"/>
    <x v="1"/>
    <x v="4"/>
    <s v="Safco Wire Cube Shelving System, For Use as 4 or 5 14&quot; Cubes, Black"/>
    <x v="1995"/>
    <n v="2"/>
    <n v="0"/>
    <n v="3.1779999999999999"/>
    <n v="11"/>
    <n v="4"/>
    <x v="3"/>
    <s v="Nov"/>
    <s v="2017-11"/>
  </r>
  <r>
    <n v="2421"/>
    <s v="CA-2017-159597"/>
    <x v="45"/>
    <d v="2017-11-14T00:00:00"/>
    <s v="Standard Class"/>
    <s v="MC-17590"/>
    <s v="Matt Collister"/>
    <x v="1"/>
    <s v="United States"/>
    <x v="307"/>
    <s v="California"/>
    <n v="92236"/>
    <x v="1"/>
    <s v="TEC-AC-10004171"/>
    <x v="2"/>
    <x v="11"/>
    <s v="Razer Kraken 7.1 Surround Sound Over Ear USB Gaming Headset"/>
    <x v="311"/>
    <n v="1"/>
    <n v="0"/>
    <n v="43.995600000000003"/>
    <n v="11"/>
    <n v="4"/>
    <x v="3"/>
    <s v="Nov"/>
    <s v="2017-11"/>
  </r>
  <r>
    <n v="2422"/>
    <s v="CA-2016-155551"/>
    <x v="724"/>
    <d v="2016-04-23T00:00:00"/>
    <s v="Standard Class"/>
    <s v="CR-12580"/>
    <s v="Clay Rozendal"/>
    <x v="2"/>
    <s v="United States"/>
    <x v="308"/>
    <s v="Illinois"/>
    <n v="60126"/>
    <x v="2"/>
    <s v="OFF-ST-10003656"/>
    <x v="1"/>
    <x v="4"/>
    <s v="Safco Industrial Wire Shelving"/>
    <x v="84"/>
    <n v="3"/>
    <n v="0.2"/>
    <n v="-48.954900000000002"/>
    <n v="4"/>
    <n v="2"/>
    <x v="0"/>
    <s v="Apr"/>
    <s v="2016-04"/>
  </r>
  <r>
    <n v="2423"/>
    <s v="CA-2016-155551"/>
    <x v="724"/>
    <d v="2016-04-23T00:00:00"/>
    <s v="Standard Class"/>
    <s v="CR-12580"/>
    <s v="Clay Rozendal"/>
    <x v="2"/>
    <s v="United States"/>
    <x v="308"/>
    <s v="Illinois"/>
    <n v="60126"/>
    <x v="2"/>
    <s v="OFF-PA-10001560"/>
    <x v="1"/>
    <x v="10"/>
    <s v="Adams Telephone Message Books, 5 1/4” x 11”"/>
    <x v="772"/>
    <n v="2"/>
    <n v="0.2"/>
    <n v="3.2616000000000001"/>
    <n v="4"/>
    <n v="2"/>
    <x v="0"/>
    <s v="Apr"/>
    <s v="2016-04"/>
  </r>
  <r>
    <n v="2424"/>
    <s v="US-2017-147669"/>
    <x v="53"/>
    <d v="2017-12-30T00:00:00"/>
    <s v="Standard Class"/>
    <s v="SV-20935"/>
    <s v="Susan Vittorini"/>
    <x v="0"/>
    <s v="United States"/>
    <x v="54"/>
    <s v="Ohio"/>
    <n v="45014"/>
    <x v="3"/>
    <s v="TEC-AC-10002473"/>
    <x v="2"/>
    <x v="11"/>
    <s v="Maxell 4.7GB DVD-R"/>
    <x v="1996"/>
    <n v="7"/>
    <n v="0.2"/>
    <n v="41.718600000000002"/>
    <n v="12"/>
    <n v="4"/>
    <x v="3"/>
    <s v="Dec"/>
    <s v="2017-12"/>
  </r>
  <r>
    <n v="2425"/>
    <s v="US-2017-147669"/>
    <x v="53"/>
    <d v="2017-12-30T00:00:00"/>
    <s v="Standard Class"/>
    <s v="SV-20935"/>
    <s v="Susan Vittorini"/>
    <x v="0"/>
    <s v="United States"/>
    <x v="54"/>
    <s v="Ohio"/>
    <n v="45014"/>
    <x v="3"/>
    <s v="OFF-BI-10000632"/>
    <x v="1"/>
    <x v="8"/>
    <s v="Satellite Sectional Post Binders"/>
    <x v="1997"/>
    <n v="1"/>
    <n v="0.7"/>
    <n v="-10.4184"/>
    <n v="12"/>
    <n v="4"/>
    <x v="3"/>
    <s v="Dec"/>
    <s v="2017-12"/>
  </r>
  <r>
    <n v="2426"/>
    <s v="US-2017-147669"/>
    <x v="53"/>
    <d v="2017-12-30T00:00:00"/>
    <s v="Standard Class"/>
    <s v="SV-20935"/>
    <s v="Susan Vittorini"/>
    <x v="0"/>
    <s v="United States"/>
    <x v="54"/>
    <s v="Ohio"/>
    <n v="45014"/>
    <x v="3"/>
    <s v="FUR-TA-10002645"/>
    <x v="0"/>
    <x v="3"/>
    <s v="Hon Rectangular Conference Tables"/>
    <x v="1998"/>
    <n v="2"/>
    <n v="0.4"/>
    <n v="-104.673"/>
    <n v="12"/>
    <n v="4"/>
    <x v="3"/>
    <s v="Dec"/>
    <s v="2017-12"/>
  </r>
  <r>
    <n v="2427"/>
    <s v="US-2017-147669"/>
    <x v="53"/>
    <d v="2017-12-30T00:00:00"/>
    <s v="Standard Class"/>
    <s v="SV-20935"/>
    <s v="Susan Vittorini"/>
    <x v="0"/>
    <s v="United States"/>
    <x v="54"/>
    <s v="Ohio"/>
    <n v="45014"/>
    <x v="3"/>
    <s v="OFF-FA-10002975"/>
    <x v="1"/>
    <x v="13"/>
    <s v="Staples"/>
    <x v="1999"/>
    <n v="13"/>
    <n v="0.2"/>
    <n v="12.776400000000001"/>
    <n v="12"/>
    <n v="4"/>
    <x v="3"/>
    <s v="Dec"/>
    <s v="2017-12"/>
  </r>
  <r>
    <n v="2428"/>
    <s v="CA-2016-169922"/>
    <x v="725"/>
    <d v="2016-06-17T00:00:00"/>
    <s v="Standard Class"/>
    <s v="MZ-17515"/>
    <s v="Mary Zewe"/>
    <x v="1"/>
    <s v="United States"/>
    <x v="81"/>
    <s v="Texas"/>
    <n v="76017"/>
    <x v="2"/>
    <s v="OFF-BI-10003784"/>
    <x v="1"/>
    <x v="8"/>
    <s v="Computer Printout Index Tabs"/>
    <x v="2000"/>
    <n v="4"/>
    <n v="0.8"/>
    <n v="-2.1503999999999999"/>
    <n v="6"/>
    <n v="2"/>
    <x v="0"/>
    <s v="Jun"/>
    <s v="2016-06"/>
  </r>
  <r>
    <n v="2429"/>
    <s v="CA-2016-169922"/>
    <x v="725"/>
    <d v="2016-06-17T00:00:00"/>
    <s v="Standard Class"/>
    <s v="MZ-17515"/>
    <s v="Mary Zewe"/>
    <x v="1"/>
    <s v="United States"/>
    <x v="81"/>
    <s v="Texas"/>
    <n v="76017"/>
    <x v="2"/>
    <s v="OFF-BI-10001617"/>
    <x v="1"/>
    <x v="8"/>
    <s v="GBC Wire Binding Combs"/>
    <x v="2001"/>
    <n v="4"/>
    <n v="0.8"/>
    <n v="-13.6488"/>
    <n v="6"/>
    <n v="2"/>
    <x v="0"/>
    <s v="Jun"/>
    <s v="2016-06"/>
  </r>
  <r>
    <n v="2430"/>
    <s v="CA-2016-169922"/>
    <x v="725"/>
    <d v="2016-06-17T00:00:00"/>
    <s v="Standard Class"/>
    <s v="MZ-17515"/>
    <s v="Mary Zewe"/>
    <x v="1"/>
    <s v="United States"/>
    <x v="81"/>
    <s v="Texas"/>
    <n v="76017"/>
    <x v="2"/>
    <s v="FUR-FU-10004415"/>
    <x v="0"/>
    <x v="5"/>
    <s v="Stacking Tray, Side-Loading, Legal, Smoke"/>
    <x v="2002"/>
    <n v="7"/>
    <n v="0.6"/>
    <n v="-9.0944000000000003"/>
    <n v="6"/>
    <n v="2"/>
    <x v="0"/>
    <s v="Jun"/>
    <s v="2016-06"/>
  </r>
  <r>
    <n v="2431"/>
    <s v="CA-2017-100748"/>
    <x v="726"/>
    <d v="2017-05-20T00:00:00"/>
    <s v="Standard Class"/>
    <s v="RB-19795"/>
    <s v="Ross Baird"/>
    <x v="2"/>
    <s v="United States"/>
    <x v="8"/>
    <s v="California"/>
    <n v="94110"/>
    <x v="1"/>
    <s v="OFF-LA-10000240"/>
    <x v="1"/>
    <x v="2"/>
    <s v="Self-Adhesive Address Labels for Typewriters by Universal"/>
    <x v="2003"/>
    <n v="8"/>
    <n v="0"/>
    <n v="27.485600000000002"/>
    <n v="5"/>
    <n v="2"/>
    <x v="3"/>
    <s v="May"/>
    <s v="2017-05"/>
  </r>
  <r>
    <n v="2432"/>
    <s v="CA-2017-129805"/>
    <x v="116"/>
    <d v="2018-01-02T00:00:00"/>
    <s v="Standard Class"/>
    <s v="HM-14860"/>
    <s v="Harry Marie"/>
    <x v="1"/>
    <s v="United States"/>
    <x v="4"/>
    <s v="Washington"/>
    <n v="98103"/>
    <x v="1"/>
    <s v="FUR-FU-10001935"/>
    <x v="0"/>
    <x v="5"/>
    <s v="3M Hangers With Command Adhesive"/>
    <x v="2004"/>
    <n v="2"/>
    <n v="0"/>
    <n v="3.0339999999999998"/>
    <n v="12"/>
    <n v="4"/>
    <x v="3"/>
    <s v="Dec"/>
    <s v="2017-12"/>
  </r>
  <r>
    <n v="2433"/>
    <s v="CA-2014-148586"/>
    <x v="727"/>
    <d v="2014-04-01T00:00:00"/>
    <s v="Standard Class"/>
    <s v="AZ-10750"/>
    <s v="Annie Zypern"/>
    <x v="0"/>
    <s v="United States"/>
    <x v="20"/>
    <s v="New York"/>
    <n v="10009"/>
    <x v="3"/>
    <s v="FUR-CH-10002439"/>
    <x v="0"/>
    <x v="1"/>
    <s v="Iceberg Nesting Folding Chair, 19w x 6d x 43h"/>
    <x v="2005"/>
    <n v="7"/>
    <n v="0.1"/>
    <n v="65.206400000000002"/>
    <n v="3"/>
    <n v="1"/>
    <x v="2"/>
    <s v="Mar"/>
    <s v="2014-03"/>
  </r>
  <r>
    <n v="2434"/>
    <s v="US-2017-112613"/>
    <x v="39"/>
    <d v="2017-06-01T00:00:00"/>
    <s v="Standard Class"/>
    <s v="JH-15910"/>
    <s v="Jonathan Howell"/>
    <x v="0"/>
    <s v="United States"/>
    <x v="12"/>
    <s v="Texas"/>
    <n v="77070"/>
    <x v="2"/>
    <s v="TEC-PH-10001536"/>
    <x v="2"/>
    <x v="7"/>
    <s v="Spigen Samsung Galaxy S5 Case Wallet"/>
    <x v="2006"/>
    <n v="4"/>
    <n v="0.2"/>
    <n v="4.0776000000000003"/>
    <n v="5"/>
    <n v="2"/>
    <x v="3"/>
    <s v="May"/>
    <s v="2017-05"/>
  </r>
  <r>
    <n v="2435"/>
    <s v="CA-2015-154746"/>
    <x v="717"/>
    <d v="2015-11-17T00:00:00"/>
    <s v="First Class"/>
    <s v="PJ-18835"/>
    <s v="Patrick Jones"/>
    <x v="1"/>
    <s v="United States"/>
    <x v="24"/>
    <s v="Virginia"/>
    <n v="22153"/>
    <x v="0"/>
    <s v="OFF-EN-10001532"/>
    <x v="1"/>
    <x v="12"/>
    <s v="Brown Kraft Recycled Envelopes"/>
    <x v="2007"/>
    <n v="2"/>
    <n v="0"/>
    <n v="16.98"/>
    <n v="11"/>
    <n v="4"/>
    <x v="1"/>
    <s v="Nov"/>
    <s v="2015-11"/>
  </r>
  <r>
    <n v="2436"/>
    <s v="CA-2015-154746"/>
    <x v="717"/>
    <d v="2015-11-17T00:00:00"/>
    <s v="First Class"/>
    <s v="PJ-18835"/>
    <s v="Patrick Jones"/>
    <x v="1"/>
    <s v="United States"/>
    <x v="24"/>
    <s v="Virginia"/>
    <n v="22153"/>
    <x v="0"/>
    <s v="OFF-AP-10003057"/>
    <x v="1"/>
    <x v="9"/>
    <s v="Honeywell Enviracaire Portable HEPA Air Cleaner for 16' x 20' Room"/>
    <x v="2008"/>
    <n v="3"/>
    <n v="0"/>
    <n v="322.18290000000002"/>
    <n v="11"/>
    <n v="4"/>
    <x v="1"/>
    <s v="Nov"/>
    <s v="2015-11"/>
  </r>
  <r>
    <n v="2437"/>
    <s v="CA-2017-140053"/>
    <x v="445"/>
    <d v="2017-07-10T00:00:00"/>
    <s v="Standard Class"/>
    <s v="CA-12265"/>
    <s v="Christina Anderson"/>
    <x v="0"/>
    <s v="United States"/>
    <x v="168"/>
    <s v="New Mexico"/>
    <n v="87401"/>
    <x v="1"/>
    <s v="FUR-FU-10003708"/>
    <x v="0"/>
    <x v="5"/>
    <s v="Tenex Traditional Chairmats for Medium Pile Carpet, Standard Lip, 36&quot; x 48&quot;"/>
    <x v="2009"/>
    <n v="9"/>
    <n v="0"/>
    <n v="114.6285"/>
    <n v="7"/>
    <n v="3"/>
    <x v="3"/>
    <s v="Jul"/>
    <s v="2017-07"/>
  </r>
  <r>
    <n v="2438"/>
    <s v="CA-2014-164210"/>
    <x v="728"/>
    <d v="2014-11-20T00:00:00"/>
    <s v="Second Class"/>
    <s v="PW-19240"/>
    <s v="Pierre Wener"/>
    <x v="0"/>
    <s v="United States"/>
    <x v="103"/>
    <s v="Colorado"/>
    <n v="80027"/>
    <x v="1"/>
    <s v="FUR-TA-10000849"/>
    <x v="0"/>
    <x v="3"/>
    <s v="Bevis Rectangular Conference Tables"/>
    <x v="2010"/>
    <n v="2"/>
    <n v="0.5"/>
    <n v="-99.266400000000004"/>
    <n v="11"/>
    <n v="4"/>
    <x v="2"/>
    <s v="Nov"/>
    <s v="2014-11"/>
  </r>
  <r>
    <n v="2439"/>
    <s v="CA-2014-164210"/>
    <x v="728"/>
    <d v="2014-11-20T00:00:00"/>
    <s v="Second Class"/>
    <s v="PW-19240"/>
    <s v="Pierre Wener"/>
    <x v="0"/>
    <s v="United States"/>
    <x v="103"/>
    <s v="Colorado"/>
    <n v="80027"/>
    <x v="1"/>
    <s v="OFF-PA-10002259"/>
    <x v="1"/>
    <x v="10"/>
    <s v="Geographics Note Cards, Blank, White, 8 1/2&quot; x 11&quot;"/>
    <x v="2011"/>
    <n v="4"/>
    <n v="0.2"/>
    <n v="12.5328"/>
    <n v="11"/>
    <n v="4"/>
    <x v="2"/>
    <s v="Nov"/>
    <s v="2014-11"/>
  </r>
  <r>
    <n v="2440"/>
    <s v="CA-2017-139948"/>
    <x v="729"/>
    <d v="2017-07-22T00:00:00"/>
    <s v="Standard Class"/>
    <s v="SW-20455"/>
    <s v="Shaun Weien"/>
    <x v="0"/>
    <s v="United States"/>
    <x v="67"/>
    <s v="Florida"/>
    <n v="33614"/>
    <x v="0"/>
    <s v="FUR-FU-10002597"/>
    <x v="0"/>
    <x v="5"/>
    <s v="C-Line Magnetic Cubicle Keepers, Clear Polypropylene"/>
    <x v="2012"/>
    <n v="2"/>
    <n v="0.2"/>
    <n v="2.1736"/>
    <n v="7"/>
    <n v="3"/>
    <x v="3"/>
    <s v="Jul"/>
    <s v="2017-07"/>
  </r>
  <r>
    <n v="2441"/>
    <s v="CA-2016-146934"/>
    <x v="730"/>
    <d v="2016-05-27T00:00:00"/>
    <s v="Standard Class"/>
    <s v="AF-10870"/>
    <s v="Art Ferguson"/>
    <x v="0"/>
    <s v="United States"/>
    <x v="309"/>
    <s v="New Jersey"/>
    <n v="7055"/>
    <x v="3"/>
    <s v="TEC-PH-10004614"/>
    <x v="2"/>
    <x v="7"/>
    <s v="AT&amp;T 841000 Phone"/>
    <x v="2013"/>
    <n v="5"/>
    <n v="0"/>
    <n v="86.25"/>
    <n v="5"/>
    <n v="2"/>
    <x v="0"/>
    <s v="May"/>
    <s v="2016-05"/>
  </r>
  <r>
    <n v="2442"/>
    <s v="CA-2016-146934"/>
    <x v="730"/>
    <d v="2016-05-27T00:00:00"/>
    <s v="Standard Class"/>
    <s v="AF-10870"/>
    <s v="Art Ferguson"/>
    <x v="0"/>
    <s v="United States"/>
    <x v="309"/>
    <s v="New Jersey"/>
    <n v="7055"/>
    <x v="3"/>
    <s v="FUR-TA-10003748"/>
    <x v="0"/>
    <x v="3"/>
    <s v="Bevis 36 x 72 Conference Tables"/>
    <x v="2014"/>
    <n v="2"/>
    <n v="0.3"/>
    <n v="-19.918399999999998"/>
    <n v="5"/>
    <n v="2"/>
    <x v="0"/>
    <s v="May"/>
    <s v="2016-05"/>
  </r>
  <r>
    <n v="2443"/>
    <s v="CA-2016-146934"/>
    <x v="730"/>
    <d v="2016-05-27T00:00:00"/>
    <s v="Standard Class"/>
    <s v="AF-10870"/>
    <s v="Art Ferguson"/>
    <x v="0"/>
    <s v="United States"/>
    <x v="309"/>
    <s v="New Jersey"/>
    <n v="7055"/>
    <x v="3"/>
    <s v="OFF-AP-10003217"/>
    <x v="1"/>
    <x v="9"/>
    <s v="Eureka Sanitaire  Commercial Upright"/>
    <x v="2015"/>
    <n v="4"/>
    <n v="0"/>
    <n v="172.33840000000001"/>
    <n v="5"/>
    <n v="2"/>
    <x v="0"/>
    <s v="May"/>
    <s v="2016-05"/>
  </r>
  <r>
    <n v="2444"/>
    <s v="CA-2016-146934"/>
    <x v="730"/>
    <d v="2016-05-27T00:00:00"/>
    <s v="Standard Class"/>
    <s v="AF-10870"/>
    <s v="Art Ferguson"/>
    <x v="0"/>
    <s v="United States"/>
    <x v="309"/>
    <s v="New Jersey"/>
    <n v="7055"/>
    <x v="3"/>
    <s v="TEC-AC-10002399"/>
    <x v="2"/>
    <x v="11"/>
    <s v="SanDisk Cruzer 32 GB USB Flash Drive"/>
    <x v="2016"/>
    <n v="5"/>
    <n v="0"/>
    <n v="30.431999999999999"/>
    <n v="5"/>
    <n v="2"/>
    <x v="0"/>
    <s v="May"/>
    <s v="2016-05"/>
  </r>
  <r>
    <n v="2445"/>
    <s v="CA-2016-146934"/>
    <x v="730"/>
    <d v="2016-05-27T00:00:00"/>
    <s v="Standard Class"/>
    <s v="AF-10870"/>
    <s v="Art Ferguson"/>
    <x v="0"/>
    <s v="United States"/>
    <x v="309"/>
    <s v="New Jersey"/>
    <n v="7055"/>
    <x v="3"/>
    <s v="OFF-EN-10002973"/>
    <x v="1"/>
    <x v="12"/>
    <s v="Ampad #10 Peel &amp; Seel Holiday Envelopes"/>
    <x v="2017"/>
    <n v="6"/>
    <n v="0"/>
    <n v="12.9024"/>
    <n v="5"/>
    <n v="2"/>
    <x v="0"/>
    <s v="May"/>
    <s v="2016-05"/>
  </r>
  <r>
    <n v="2446"/>
    <s v="CA-2016-146934"/>
    <x v="730"/>
    <d v="2016-05-27T00:00:00"/>
    <s v="Standard Class"/>
    <s v="AF-10870"/>
    <s v="Art Ferguson"/>
    <x v="0"/>
    <s v="United States"/>
    <x v="309"/>
    <s v="New Jersey"/>
    <n v="7055"/>
    <x v="3"/>
    <s v="TEC-PH-10001336"/>
    <x v="2"/>
    <x v="7"/>
    <s v="Digium D40 VoIP phone"/>
    <x v="2018"/>
    <n v="2"/>
    <n v="0"/>
    <n v="74.8142"/>
    <n v="5"/>
    <n v="2"/>
    <x v="0"/>
    <s v="May"/>
    <s v="2016-05"/>
  </r>
  <r>
    <n v="2447"/>
    <s v="CA-2015-100573"/>
    <x v="12"/>
    <d v="2015-10-01T00:00:00"/>
    <s v="Standard Class"/>
    <s v="AM-10705"/>
    <s v="Anne McFarland"/>
    <x v="0"/>
    <s v="United States"/>
    <x v="1"/>
    <s v="California"/>
    <n v="90004"/>
    <x v="1"/>
    <s v="OFF-EN-10000461"/>
    <x v="1"/>
    <x v="12"/>
    <s v="#10- 4 1/8&quot; x 9 1/2&quot; Recycled Envelopes"/>
    <x v="1897"/>
    <n v="2"/>
    <n v="0"/>
    <n v="8.2156000000000002"/>
    <n v="9"/>
    <n v="3"/>
    <x v="1"/>
    <s v="Sep"/>
    <s v="2015-09"/>
  </r>
  <r>
    <n v="2448"/>
    <s v="CA-2016-119165"/>
    <x v="731"/>
    <d v="2016-11-06T00:00:00"/>
    <s v="Standard Class"/>
    <s v="BD-11320"/>
    <s v="Bill Donatelli"/>
    <x v="0"/>
    <s v="United States"/>
    <x v="10"/>
    <s v="Pennsylvania"/>
    <n v="19143"/>
    <x v="3"/>
    <s v="FUR-CH-10000988"/>
    <x v="0"/>
    <x v="1"/>
    <s v="Hon Olson Stacker Stools"/>
    <x v="2019"/>
    <n v="5"/>
    <n v="0.3"/>
    <n v="-14.081"/>
    <n v="10"/>
    <n v="4"/>
    <x v="0"/>
    <s v="Oct"/>
    <s v="2016-10"/>
  </r>
  <r>
    <n v="2449"/>
    <s v="CA-2015-128027"/>
    <x v="471"/>
    <d v="2015-09-17T00:00:00"/>
    <s v="Second Class"/>
    <s v="CM-12385"/>
    <s v="Christopher Martinez"/>
    <x v="0"/>
    <s v="United States"/>
    <x v="310"/>
    <s v="South Carolina"/>
    <n v="29406"/>
    <x v="0"/>
    <s v="OFF-ST-10001809"/>
    <x v="1"/>
    <x v="4"/>
    <s v="Fellowes Officeware Wire Shelving"/>
    <x v="2020"/>
    <n v="3"/>
    <n v="0"/>
    <n v="5.3898000000000001"/>
    <n v="9"/>
    <n v="3"/>
    <x v="1"/>
    <s v="Sep"/>
    <s v="2015-09"/>
  </r>
  <r>
    <n v="2450"/>
    <s v="CA-2016-140207"/>
    <x v="732"/>
    <d v="2016-11-10T00:00:00"/>
    <s v="Standard Class"/>
    <s v="CS-12400"/>
    <s v="Christopher Schild"/>
    <x v="2"/>
    <s v="United States"/>
    <x v="49"/>
    <s v="California"/>
    <n v="95123"/>
    <x v="1"/>
    <s v="OFF-BI-10003963"/>
    <x v="1"/>
    <x v="8"/>
    <s v="Cardinal Holdit Data Disk Pockets"/>
    <x v="2021"/>
    <n v="5"/>
    <n v="0.2"/>
    <n v="9.8279999999999994"/>
    <n v="11"/>
    <n v="4"/>
    <x v="0"/>
    <s v="Nov"/>
    <s v="2016-11"/>
  </r>
  <r>
    <n v="2451"/>
    <s v="CA-2017-140949"/>
    <x v="294"/>
    <d v="2017-03-22T00:00:00"/>
    <s v="Second Class"/>
    <s v="DB-13405"/>
    <s v="Denny Blanton"/>
    <x v="0"/>
    <s v="United States"/>
    <x v="20"/>
    <s v="New York"/>
    <n v="10011"/>
    <x v="3"/>
    <s v="OFF-LA-10000081"/>
    <x v="1"/>
    <x v="2"/>
    <s v="Avery 496"/>
    <x v="2022"/>
    <n v="5"/>
    <n v="0"/>
    <n v="9"/>
    <n v="3"/>
    <n v="1"/>
    <x v="3"/>
    <s v="Mar"/>
    <s v="2017-03"/>
  </r>
  <r>
    <n v="2452"/>
    <s v="CA-2017-140949"/>
    <x v="294"/>
    <d v="2017-03-22T00:00:00"/>
    <s v="Second Class"/>
    <s v="DB-13405"/>
    <s v="Denny Blanton"/>
    <x v="0"/>
    <s v="United States"/>
    <x v="20"/>
    <s v="New York"/>
    <n v="10011"/>
    <x v="3"/>
    <s v="TEC-PH-10000149"/>
    <x v="2"/>
    <x v="7"/>
    <s v="Cisco SPA525G2 IP Phone - Wireless"/>
    <x v="2023"/>
    <n v="6"/>
    <n v="0"/>
    <n v="31.122"/>
    <n v="3"/>
    <n v="1"/>
    <x v="3"/>
    <s v="Mar"/>
    <s v="2017-03"/>
  </r>
  <r>
    <n v="2453"/>
    <s v="CA-2017-140949"/>
    <x v="294"/>
    <d v="2017-03-22T00:00:00"/>
    <s v="Second Class"/>
    <s v="DB-13405"/>
    <s v="Denny Blanton"/>
    <x v="0"/>
    <s v="United States"/>
    <x v="20"/>
    <s v="New York"/>
    <n v="10011"/>
    <x v="3"/>
    <s v="OFF-BI-10000605"/>
    <x v="1"/>
    <x v="8"/>
    <s v="Acco Pressboard Covers with Storage Hooks, 9 1/2&quot; x 11&quot;, Executive Red"/>
    <x v="1073"/>
    <n v="3"/>
    <n v="0.2"/>
    <n v="3.0861000000000001"/>
    <n v="3"/>
    <n v="1"/>
    <x v="3"/>
    <s v="Mar"/>
    <s v="2017-03"/>
  </r>
  <r>
    <n v="2454"/>
    <s v="CA-2017-140949"/>
    <x v="294"/>
    <d v="2017-03-22T00:00:00"/>
    <s v="Second Class"/>
    <s v="DB-13405"/>
    <s v="Denny Blanton"/>
    <x v="0"/>
    <s v="United States"/>
    <x v="20"/>
    <s v="New York"/>
    <n v="10011"/>
    <x v="3"/>
    <s v="TEC-AC-10002399"/>
    <x v="2"/>
    <x v="11"/>
    <s v="SanDisk Cruzer 32 GB USB Flash Drive"/>
    <x v="2024"/>
    <n v="3"/>
    <n v="0"/>
    <n v="18.2592"/>
    <n v="3"/>
    <n v="1"/>
    <x v="3"/>
    <s v="Mar"/>
    <s v="2017-03"/>
  </r>
  <r>
    <n v="2455"/>
    <s v="CA-2017-140949"/>
    <x v="294"/>
    <d v="2017-03-22T00:00:00"/>
    <s v="Second Class"/>
    <s v="DB-13405"/>
    <s v="Denny Blanton"/>
    <x v="0"/>
    <s v="United States"/>
    <x v="20"/>
    <s v="New York"/>
    <n v="10011"/>
    <x v="3"/>
    <s v="TEC-AC-10003038"/>
    <x v="2"/>
    <x v="11"/>
    <s v="Kingston Digital DataTraveler 16GB USB 2.0"/>
    <x v="1819"/>
    <n v="8"/>
    <n v="0"/>
    <n v="13.603999999999999"/>
    <n v="3"/>
    <n v="1"/>
    <x v="3"/>
    <s v="Mar"/>
    <s v="2017-03"/>
  </r>
  <r>
    <n v="2456"/>
    <s v="CA-2017-140949"/>
    <x v="294"/>
    <d v="2017-03-22T00:00:00"/>
    <s v="Second Class"/>
    <s v="DB-13405"/>
    <s v="Denny Blanton"/>
    <x v="0"/>
    <s v="United States"/>
    <x v="20"/>
    <s v="New York"/>
    <n v="10011"/>
    <x v="3"/>
    <s v="OFF-ST-10000344"/>
    <x v="1"/>
    <x v="4"/>
    <s v="Neat Ideas Personal Hanging Folder Files, Black"/>
    <x v="2025"/>
    <n v="8"/>
    <n v="0"/>
    <n v="27.9344"/>
    <n v="3"/>
    <n v="1"/>
    <x v="3"/>
    <s v="Mar"/>
    <s v="2017-03"/>
  </r>
  <r>
    <n v="2457"/>
    <s v="CA-2017-140949"/>
    <x v="294"/>
    <d v="2017-03-22T00:00:00"/>
    <s v="Second Class"/>
    <s v="DB-13405"/>
    <s v="Denny Blanton"/>
    <x v="0"/>
    <s v="United States"/>
    <x v="20"/>
    <s v="New York"/>
    <n v="10011"/>
    <x v="3"/>
    <s v="OFF-LA-10004093"/>
    <x v="1"/>
    <x v="2"/>
    <s v="Avery 486"/>
    <x v="2026"/>
    <n v="1"/>
    <n v="0"/>
    <n v="3.4357000000000002"/>
    <n v="3"/>
    <n v="1"/>
    <x v="3"/>
    <s v="Mar"/>
    <s v="2017-03"/>
  </r>
  <r>
    <n v="2458"/>
    <s v="CA-2017-140949"/>
    <x v="294"/>
    <d v="2017-03-22T00:00:00"/>
    <s v="Second Class"/>
    <s v="DB-13405"/>
    <s v="Denny Blanton"/>
    <x v="0"/>
    <s v="United States"/>
    <x v="20"/>
    <s v="New York"/>
    <n v="10011"/>
    <x v="3"/>
    <s v="OFF-AR-10001683"/>
    <x v="1"/>
    <x v="6"/>
    <s v="Lumber Crayons"/>
    <x v="2027"/>
    <n v="6"/>
    <n v="0"/>
    <n v="22.457999999999998"/>
    <n v="3"/>
    <n v="1"/>
    <x v="3"/>
    <s v="Mar"/>
    <s v="2017-03"/>
  </r>
  <r>
    <n v="2459"/>
    <s v="CA-2017-140949"/>
    <x v="294"/>
    <d v="2017-03-22T00:00:00"/>
    <s v="Second Class"/>
    <s v="DB-13405"/>
    <s v="Denny Blanton"/>
    <x v="0"/>
    <s v="United States"/>
    <x v="20"/>
    <s v="New York"/>
    <n v="10011"/>
    <x v="3"/>
    <s v="OFF-ST-10003455"/>
    <x v="1"/>
    <x v="4"/>
    <s v="Tenex File Box, Personal Filing Tote with Lid, Black"/>
    <x v="2028"/>
    <n v="3"/>
    <n v="0"/>
    <n v="12.097799999999999"/>
    <n v="3"/>
    <n v="1"/>
    <x v="3"/>
    <s v="Mar"/>
    <s v="2017-03"/>
  </r>
  <r>
    <n v="2460"/>
    <s v="CA-2017-138548"/>
    <x v="733"/>
    <d v="2017-08-21T00:00:00"/>
    <s v="Standard Class"/>
    <s v="JG-15160"/>
    <s v="James Galang"/>
    <x v="0"/>
    <s v="United States"/>
    <x v="135"/>
    <s v="New Jersey"/>
    <n v="7060"/>
    <x v="3"/>
    <s v="OFF-AP-10002578"/>
    <x v="1"/>
    <x v="9"/>
    <s v="Fellowes Premier Superior Surge Suppressor, 10-Outlet, With Phone and Remote"/>
    <x v="2029"/>
    <n v="2"/>
    <n v="0"/>
    <n v="25.438400000000001"/>
    <n v="8"/>
    <n v="3"/>
    <x v="3"/>
    <s v="Aug"/>
    <s v="2017-08"/>
  </r>
  <r>
    <n v="2461"/>
    <s v="CA-2015-142419"/>
    <x v="655"/>
    <d v="2015-07-13T00:00:00"/>
    <s v="Second Class"/>
    <s v="SC-20380"/>
    <s v="Shahid Collister"/>
    <x v="0"/>
    <s v="United States"/>
    <x v="4"/>
    <s v="Washington"/>
    <n v="98115"/>
    <x v="1"/>
    <s v="OFF-PA-10001763"/>
    <x v="1"/>
    <x v="10"/>
    <s v="Xerox 1896"/>
    <x v="2030"/>
    <n v="3"/>
    <n v="0"/>
    <n v="13.486499999999999"/>
    <n v="7"/>
    <n v="3"/>
    <x v="1"/>
    <s v="Jul"/>
    <s v="2015-07"/>
  </r>
  <r>
    <n v="2462"/>
    <s v="CA-2015-142419"/>
    <x v="655"/>
    <d v="2015-07-13T00:00:00"/>
    <s v="Second Class"/>
    <s v="SC-20380"/>
    <s v="Shahid Collister"/>
    <x v="0"/>
    <s v="United States"/>
    <x v="4"/>
    <s v="Washington"/>
    <n v="98115"/>
    <x v="1"/>
    <s v="OFF-BI-10001597"/>
    <x v="1"/>
    <x v="8"/>
    <s v="Wilson Jones Ledger-Size, Piano-Hinge Binder, 2&quot;, Blue"/>
    <x v="2031"/>
    <n v="3"/>
    <n v="0.2"/>
    <n v="34.423200000000001"/>
    <n v="7"/>
    <n v="3"/>
    <x v="1"/>
    <s v="Jul"/>
    <s v="2015-07"/>
  </r>
  <r>
    <n v="2463"/>
    <s v="CA-2017-148691"/>
    <x v="734"/>
    <d v="2017-12-09T00:00:00"/>
    <s v="Standard Class"/>
    <s v="CS-12460"/>
    <s v="Chuck Sachs"/>
    <x v="0"/>
    <s v="United States"/>
    <x v="20"/>
    <s v="New York"/>
    <n v="10009"/>
    <x v="3"/>
    <s v="OFF-BI-10001524"/>
    <x v="1"/>
    <x v="8"/>
    <s v="GBC Premium Transparent Covers with Diagonal Lined Pattern"/>
    <x v="202"/>
    <n v="5"/>
    <n v="0.2"/>
    <n v="29.372"/>
    <n v="12"/>
    <n v="4"/>
    <x v="3"/>
    <s v="Dec"/>
    <s v="2017-12"/>
  </r>
  <r>
    <n v="2464"/>
    <s v="CA-2017-148691"/>
    <x v="734"/>
    <d v="2017-12-09T00:00:00"/>
    <s v="Standard Class"/>
    <s v="CS-12460"/>
    <s v="Chuck Sachs"/>
    <x v="0"/>
    <s v="United States"/>
    <x v="20"/>
    <s v="New York"/>
    <n v="10009"/>
    <x v="3"/>
    <s v="OFF-BI-10001553"/>
    <x v="1"/>
    <x v="8"/>
    <s v="SpineVue Locking Slant-D Ring Binders by Cardinal"/>
    <x v="892"/>
    <n v="2"/>
    <n v="0.2"/>
    <n v="5.1184000000000003"/>
    <n v="12"/>
    <n v="4"/>
    <x v="3"/>
    <s v="Dec"/>
    <s v="2017-12"/>
  </r>
  <r>
    <n v="2465"/>
    <s v="CA-2017-148691"/>
    <x v="734"/>
    <d v="2017-12-09T00:00:00"/>
    <s v="Standard Class"/>
    <s v="CS-12460"/>
    <s v="Chuck Sachs"/>
    <x v="0"/>
    <s v="United States"/>
    <x v="20"/>
    <s v="New York"/>
    <n v="10009"/>
    <x v="3"/>
    <s v="TEC-PH-10000576"/>
    <x v="2"/>
    <x v="7"/>
    <s v="AT&amp;T 1080 Corded phone"/>
    <x v="2032"/>
    <n v="1"/>
    <n v="0"/>
    <n v="36.987299999999998"/>
    <n v="12"/>
    <n v="4"/>
    <x v="3"/>
    <s v="Dec"/>
    <s v="2017-12"/>
  </r>
  <r>
    <n v="2466"/>
    <s v="CA-2017-148691"/>
    <x v="734"/>
    <d v="2017-12-09T00:00:00"/>
    <s v="Standard Class"/>
    <s v="CS-12460"/>
    <s v="Chuck Sachs"/>
    <x v="0"/>
    <s v="United States"/>
    <x v="20"/>
    <s v="New York"/>
    <n v="10009"/>
    <x v="3"/>
    <s v="OFF-LA-10001317"/>
    <x v="1"/>
    <x v="2"/>
    <s v="Avery 520"/>
    <x v="974"/>
    <n v="1"/>
    <n v="0"/>
    <n v="1.512"/>
    <n v="12"/>
    <n v="4"/>
    <x v="3"/>
    <s v="Dec"/>
    <s v="2017-12"/>
  </r>
  <r>
    <n v="2467"/>
    <s v="CA-2017-128755"/>
    <x v="464"/>
    <d v="2017-05-08T00:00:00"/>
    <s v="Standard Class"/>
    <s v="MK-18160"/>
    <s v="Mike Kennedy"/>
    <x v="0"/>
    <s v="United States"/>
    <x v="311"/>
    <s v="Virginia"/>
    <n v="23602"/>
    <x v="0"/>
    <s v="OFF-PA-10000726"/>
    <x v="1"/>
    <x v="10"/>
    <s v="Black Print Carbonless Snap-Off Rapid Letter, 8 1/2&quot; x 7&quot;"/>
    <x v="2033"/>
    <n v="1"/>
    <n v="0"/>
    <n v="4.0994999999999999"/>
    <n v="5"/>
    <n v="2"/>
    <x v="3"/>
    <s v="May"/>
    <s v="2017-05"/>
  </r>
  <r>
    <n v="2468"/>
    <s v="CA-2017-128755"/>
    <x v="464"/>
    <d v="2017-05-08T00:00:00"/>
    <s v="Standard Class"/>
    <s v="MK-18160"/>
    <s v="Mike Kennedy"/>
    <x v="0"/>
    <s v="United States"/>
    <x v="311"/>
    <s v="Virginia"/>
    <n v="23602"/>
    <x v="0"/>
    <s v="OFF-ST-10003306"/>
    <x v="1"/>
    <x v="4"/>
    <s v="Letter Size Cart"/>
    <x v="2034"/>
    <n v="4"/>
    <n v="0"/>
    <n v="165.7176"/>
    <n v="5"/>
    <n v="2"/>
    <x v="3"/>
    <s v="May"/>
    <s v="2017-05"/>
  </r>
  <r>
    <n v="2469"/>
    <s v="CA-2017-128755"/>
    <x v="464"/>
    <d v="2017-05-08T00:00:00"/>
    <s v="Standard Class"/>
    <s v="MK-18160"/>
    <s v="Mike Kennedy"/>
    <x v="0"/>
    <s v="United States"/>
    <x v="311"/>
    <s v="Virginia"/>
    <n v="23602"/>
    <x v="0"/>
    <s v="OFF-PA-10004983"/>
    <x v="1"/>
    <x v="10"/>
    <s v="Xerox 23"/>
    <x v="56"/>
    <n v="5"/>
    <n v="0"/>
    <n v="15.552"/>
    <n v="5"/>
    <n v="2"/>
    <x v="3"/>
    <s v="May"/>
    <s v="2017-05"/>
  </r>
  <r>
    <n v="2470"/>
    <s v="CA-2017-128755"/>
    <x v="464"/>
    <d v="2017-05-08T00:00:00"/>
    <s v="Standard Class"/>
    <s v="MK-18160"/>
    <s v="Mike Kennedy"/>
    <x v="0"/>
    <s v="United States"/>
    <x v="311"/>
    <s v="Virginia"/>
    <n v="23602"/>
    <x v="0"/>
    <s v="OFF-ST-10001291"/>
    <x v="1"/>
    <x v="4"/>
    <s v="Tenex Personal Self-Stacking Standard File Box, Black/Gray"/>
    <x v="2035"/>
    <n v="1"/>
    <n v="0"/>
    <n v="4.5656999999999996"/>
    <n v="5"/>
    <n v="2"/>
    <x v="3"/>
    <s v="May"/>
    <s v="2017-05"/>
  </r>
  <r>
    <n v="2471"/>
    <s v="US-2016-135923"/>
    <x v="115"/>
    <d v="2016-01-28T00:00:00"/>
    <s v="Standard Class"/>
    <s v="CM-11935"/>
    <s v="Carlos Meador"/>
    <x v="0"/>
    <s v="United States"/>
    <x v="115"/>
    <s v="North Carolina"/>
    <n v="28314"/>
    <x v="0"/>
    <s v="FUR-FU-10002107"/>
    <x v="0"/>
    <x v="5"/>
    <s v="Eldon Pizzaz Desk Accessories"/>
    <x v="2036"/>
    <n v="8"/>
    <n v="0.2"/>
    <n v="4.2816000000000001"/>
    <n v="1"/>
    <n v="1"/>
    <x v="0"/>
    <s v="Jan"/>
    <s v="2016-01"/>
  </r>
  <r>
    <n v="2472"/>
    <s v="US-2016-135923"/>
    <x v="115"/>
    <d v="2016-01-28T00:00:00"/>
    <s v="Standard Class"/>
    <s v="CM-11935"/>
    <s v="Carlos Meador"/>
    <x v="0"/>
    <s v="United States"/>
    <x v="115"/>
    <s v="North Carolina"/>
    <n v="28314"/>
    <x v="0"/>
    <s v="FUR-BO-10002213"/>
    <x v="0"/>
    <x v="0"/>
    <s v="Sauder Forest Hills Library, Woodland Oak Finish"/>
    <x v="2037"/>
    <n v="4"/>
    <n v="0.2"/>
    <n v="-67.670400000000001"/>
    <n v="1"/>
    <n v="1"/>
    <x v="0"/>
    <s v="Jan"/>
    <s v="2016-01"/>
  </r>
  <r>
    <n v="2473"/>
    <s v="US-2016-135923"/>
    <x v="115"/>
    <d v="2016-01-28T00:00:00"/>
    <s v="Standard Class"/>
    <s v="CM-11935"/>
    <s v="Carlos Meador"/>
    <x v="0"/>
    <s v="United States"/>
    <x v="115"/>
    <s v="North Carolina"/>
    <n v="28314"/>
    <x v="0"/>
    <s v="OFF-AP-10000692"/>
    <x v="1"/>
    <x v="9"/>
    <s v="Fellowes Mighty 8 Compact Surge Protector"/>
    <x v="2038"/>
    <n v="4"/>
    <n v="0.2"/>
    <n v="6.4863999999999997"/>
    <n v="1"/>
    <n v="1"/>
    <x v="0"/>
    <s v="Jan"/>
    <s v="2016-01"/>
  </r>
  <r>
    <n v="2474"/>
    <s v="CA-2016-114972"/>
    <x v="54"/>
    <d v="2016-11-06T00:00:00"/>
    <s v="First Class"/>
    <s v="PF-19225"/>
    <s v="Phillip Flathmann"/>
    <x v="0"/>
    <s v="United States"/>
    <x v="1"/>
    <s v="California"/>
    <n v="90032"/>
    <x v="1"/>
    <s v="FUR-CH-10001190"/>
    <x v="0"/>
    <x v="1"/>
    <s v="Global Deluxe High-Back Office Chair in Storm"/>
    <x v="2039"/>
    <n v="2"/>
    <n v="0.2"/>
    <n v="-29.9178"/>
    <n v="11"/>
    <n v="4"/>
    <x v="0"/>
    <s v="Nov"/>
    <s v="2016-11"/>
  </r>
  <r>
    <n v="2475"/>
    <s v="CA-2016-114972"/>
    <x v="54"/>
    <d v="2016-11-06T00:00:00"/>
    <s v="First Class"/>
    <s v="PF-19225"/>
    <s v="Phillip Flathmann"/>
    <x v="0"/>
    <s v="United States"/>
    <x v="1"/>
    <s v="California"/>
    <n v="90032"/>
    <x v="1"/>
    <s v="TEC-AC-10000682"/>
    <x v="2"/>
    <x v="11"/>
    <s v="Kensington K72356US Mouse-in-a-Box USB Desktop Mouse"/>
    <x v="2040"/>
    <n v="5"/>
    <n v="0"/>
    <n v="29.032499999999999"/>
    <n v="11"/>
    <n v="4"/>
    <x v="0"/>
    <s v="Nov"/>
    <s v="2016-11"/>
  </r>
  <r>
    <n v="2476"/>
    <s v="CA-2016-114972"/>
    <x v="54"/>
    <d v="2016-11-06T00:00:00"/>
    <s v="First Class"/>
    <s v="PF-19225"/>
    <s v="Phillip Flathmann"/>
    <x v="0"/>
    <s v="United States"/>
    <x v="1"/>
    <s v="California"/>
    <n v="90032"/>
    <x v="1"/>
    <s v="OFF-LA-10004545"/>
    <x v="1"/>
    <x v="2"/>
    <s v="Avery 50"/>
    <x v="2041"/>
    <n v="7"/>
    <n v="0"/>
    <n v="41.223700000000001"/>
    <n v="11"/>
    <n v="4"/>
    <x v="0"/>
    <s v="Nov"/>
    <s v="2016-11"/>
  </r>
  <r>
    <n v="2477"/>
    <s v="CA-2016-114972"/>
    <x v="54"/>
    <d v="2016-11-06T00:00:00"/>
    <s v="First Class"/>
    <s v="PF-19225"/>
    <s v="Phillip Flathmann"/>
    <x v="0"/>
    <s v="United States"/>
    <x v="1"/>
    <s v="California"/>
    <n v="90032"/>
    <x v="1"/>
    <s v="OFF-AP-10003057"/>
    <x v="1"/>
    <x v="9"/>
    <s v="Honeywell Enviracaire Portable HEPA Air Cleaner for 16' x 20' Room"/>
    <x v="2042"/>
    <n v="4"/>
    <n v="0"/>
    <n v="429.5772"/>
    <n v="11"/>
    <n v="4"/>
    <x v="0"/>
    <s v="Nov"/>
    <s v="2016-11"/>
  </r>
  <r>
    <n v="2478"/>
    <s v="CA-2017-102750"/>
    <x v="507"/>
    <d v="2017-09-08T00:00:00"/>
    <s v="Second Class"/>
    <s v="GM-14695"/>
    <s v="Greg Maxwell"/>
    <x v="1"/>
    <s v="United States"/>
    <x v="1"/>
    <s v="California"/>
    <n v="90036"/>
    <x v="1"/>
    <s v="FUR-TA-10000198"/>
    <x v="0"/>
    <x v="3"/>
    <s v="Chromcraft Bull-Nose Wood Oval Conference Tables &amp; Bases"/>
    <x v="2043"/>
    <n v="3"/>
    <n v="0.2"/>
    <n v="-99.176400000000001"/>
    <n v="9"/>
    <n v="3"/>
    <x v="3"/>
    <s v="Sep"/>
    <s v="2017-09"/>
  </r>
  <r>
    <n v="2479"/>
    <s v="CA-2014-145212"/>
    <x v="103"/>
    <d v="2014-09-19T00:00:00"/>
    <s v="Standard Class"/>
    <s v="DC-12850"/>
    <s v="Dan Campbell"/>
    <x v="0"/>
    <s v="United States"/>
    <x v="20"/>
    <s v="New York"/>
    <n v="10011"/>
    <x v="3"/>
    <s v="OFF-AR-10002833"/>
    <x v="1"/>
    <x v="6"/>
    <s v="Newell 322"/>
    <x v="1392"/>
    <n v="3"/>
    <n v="0"/>
    <n v="1.4742"/>
    <n v="9"/>
    <n v="3"/>
    <x v="2"/>
    <s v="Sep"/>
    <s v="2014-09"/>
  </r>
  <r>
    <n v="2480"/>
    <s v="CA-2017-141992"/>
    <x v="249"/>
    <d v="2017-06-25T00:00:00"/>
    <s v="Standard Class"/>
    <s v="FO-14305"/>
    <s v="Frank Olsen"/>
    <x v="0"/>
    <s v="United States"/>
    <x v="61"/>
    <s v="Texas"/>
    <n v="75220"/>
    <x v="2"/>
    <s v="OFF-SU-10002557"/>
    <x v="1"/>
    <x v="14"/>
    <s v="Fiskars Spring-Action Scissors"/>
    <x v="2044"/>
    <n v="1"/>
    <n v="0.2"/>
    <n v="0.83879999999999999"/>
    <n v="6"/>
    <n v="2"/>
    <x v="3"/>
    <s v="Jun"/>
    <s v="2017-06"/>
  </r>
  <r>
    <n v="2481"/>
    <s v="CA-2017-141992"/>
    <x v="249"/>
    <d v="2017-06-25T00:00:00"/>
    <s v="Standard Class"/>
    <s v="FO-14305"/>
    <s v="Frank Olsen"/>
    <x v="0"/>
    <s v="United States"/>
    <x v="61"/>
    <s v="Texas"/>
    <n v="75220"/>
    <x v="2"/>
    <s v="OFF-ST-10003656"/>
    <x v="1"/>
    <x v="4"/>
    <s v="Safco Industrial Wire Shelving"/>
    <x v="2045"/>
    <n v="2"/>
    <n v="0.2"/>
    <n v="-32.636600000000001"/>
    <n v="6"/>
    <n v="2"/>
    <x v="3"/>
    <s v="Jun"/>
    <s v="2017-06"/>
  </r>
  <r>
    <n v="2482"/>
    <s v="CA-2017-147956"/>
    <x v="165"/>
    <d v="2017-12-31T00:00:00"/>
    <s v="Standard Class"/>
    <s v="AH-10210"/>
    <s v="Alan Hwang"/>
    <x v="0"/>
    <s v="United States"/>
    <x v="4"/>
    <s v="Washington"/>
    <n v="98105"/>
    <x v="1"/>
    <s v="OFF-ST-10001097"/>
    <x v="1"/>
    <x v="4"/>
    <s v="Office Impressions Heavy Duty Welded Shelving &amp; Multimedia Storage Drawers"/>
    <x v="2046"/>
    <n v="6"/>
    <n v="0"/>
    <n v="0"/>
    <n v="12"/>
    <n v="4"/>
    <x v="3"/>
    <s v="Dec"/>
    <s v="2017-12"/>
  </r>
  <r>
    <n v="2483"/>
    <s v="CA-2017-126067"/>
    <x v="735"/>
    <d v="2017-09-03T00:00:00"/>
    <s v="Standard Class"/>
    <s v="KN-16705"/>
    <s v="Kristina Nunn"/>
    <x v="2"/>
    <s v="United States"/>
    <x v="4"/>
    <s v="Washington"/>
    <n v="98105"/>
    <x v="1"/>
    <s v="TEC-PH-10000912"/>
    <x v="2"/>
    <x v="7"/>
    <s v="Anker 24W Portable Micro USB Car Charger"/>
    <x v="200"/>
    <n v="4"/>
    <n v="0.2"/>
    <n v="11.429600000000001"/>
    <n v="8"/>
    <n v="3"/>
    <x v="3"/>
    <s v="Aug"/>
    <s v="2017-08"/>
  </r>
  <r>
    <n v="2484"/>
    <s v="CA-2017-126067"/>
    <x v="735"/>
    <d v="2017-09-03T00:00:00"/>
    <s v="Standard Class"/>
    <s v="KN-16705"/>
    <s v="Kristina Nunn"/>
    <x v="2"/>
    <s v="United States"/>
    <x v="4"/>
    <s v="Washington"/>
    <n v="98105"/>
    <x v="1"/>
    <s v="FUR-TA-10000617"/>
    <x v="0"/>
    <x v="3"/>
    <s v="Hon Practical Foundations 30 x 60 Training Table, Light Gray/Charcoal"/>
    <x v="2047"/>
    <n v="5"/>
    <n v="0"/>
    <n v="250.30500000000001"/>
    <n v="8"/>
    <n v="3"/>
    <x v="3"/>
    <s v="Aug"/>
    <s v="2017-08"/>
  </r>
  <r>
    <n v="2485"/>
    <s v="CA-2017-126067"/>
    <x v="735"/>
    <d v="2017-09-03T00:00:00"/>
    <s v="Standard Class"/>
    <s v="KN-16705"/>
    <s v="Kristina Nunn"/>
    <x v="2"/>
    <s v="United States"/>
    <x v="4"/>
    <s v="Washington"/>
    <n v="98105"/>
    <x v="1"/>
    <s v="OFF-BI-10001658"/>
    <x v="1"/>
    <x v="8"/>
    <s v="GBC Standard Therm-A-Bind Covers"/>
    <x v="2048"/>
    <n v="5"/>
    <n v="0.2"/>
    <n v="32.396000000000001"/>
    <n v="8"/>
    <n v="3"/>
    <x v="3"/>
    <s v="Aug"/>
    <s v="2017-08"/>
  </r>
  <r>
    <n v="2486"/>
    <s v="CA-2017-126067"/>
    <x v="735"/>
    <d v="2017-09-03T00:00:00"/>
    <s v="Standard Class"/>
    <s v="KN-16705"/>
    <s v="Kristina Nunn"/>
    <x v="2"/>
    <s v="United States"/>
    <x v="4"/>
    <s v="Washington"/>
    <n v="98105"/>
    <x v="1"/>
    <s v="OFF-AR-10003856"/>
    <x v="1"/>
    <x v="6"/>
    <s v="Newell 344"/>
    <x v="345"/>
    <n v="2"/>
    <n v="0"/>
    <n v="1.4456"/>
    <n v="8"/>
    <n v="3"/>
    <x v="3"/>
    <s v="Aug"/>
    <s v="2017-08"/>
  </r>
  <r>
    <n v="2487"/>
    <s v="CA-2015-104514"/>
    <x v="98"/>
    <d v="2015-01-04T00:00:00"/>
    <s v="Second Class"/>
    <s v="CB-12535"/>
    <s v="Claudia Bergmann"/>
    <x v="1"/>
    <s v="United States"/>
    <x v="46"/>
    <s v="Delaware"/>
    <n v="19711"/>
    <x v="3"/>
    <s v="OFF-ST-10001837"/>
    <x v="1"/>
    <x v="4"/>
    <s v="SAFCO Mobile Desk Side File, Wire Frame"/>
    <x v="2049"/>
    <n v="2"/>
    <n v="0"/>
    <n v="22.235199999999999"/>
    <n v="1"/>
    <n v="1"/>
    <x v="1"/>
    <s v="Jan"/>
    <s v="2015-01"/>
  </r>
  <r>
    <n v="2488"/>
    <s v="CA-2015-104514"/>
    <x v="98"/>
    <d v="2015-01-04T00:00:00"/>
    <s v="Second Class"/>
    <s v="CB-12535"/>
    <s v="Claudia Bergmann"/>
    <x v="1"/>
    <s v="United States"/>
    <x v="46"/>
    <s v="Delaware"/>
    <n v="19711"/>
    <x v="3"/>
    <s v="OFF-AR-10001473"/>
    <x v="1"/>
    <x v="6"/>
    <s v="Newell 313"/>
    <x v="294"/>
    <n v="3"/>
    <n v="0"/>
    <n v="2.6568000000000001"/>
    <n v="1"/>
    <n v="1"/>
    <x v="1"/>
    <s v="Jan"/>
    <s v="2015-01"/>
  </r>
  <r>
    <n v="2489"/>
    <s v="CA-2015-104514"/>
    <x v="98"/>
    <d v="2015-01-04T00:00:00"/>
    <s v="Second Class"/>
    <s v="CB-12535"/>
    <s v="Claudia Bergmann"/>
    <x v="1"/>
    <s v="United States"/>
    <x v="46"/>
    <s v="Delaware"/>
    <n v="19711"/>
    <x v="3"/>
    <s v="OFF-PA-10004285"/>
    <x v="1"/>
    <x v="10"/>
    <s v="Xerox 1959"/>
    <x v="130"/>
    <n v="3"/>
    <n v="0"/>
    <n v="9.6191999999999993"/>
    <n v="1"/>
    <n v="1"/>
    <x v="1"/>
    <s v="Jan"/>
    <s v="2015-01"/>
  </r>
  <r>
    <n v="2490"/>
    <s v="CA-2015-141040"/>
    <x v="330"/>
    <d v="2015-10-13T00:00:00"/>
    <s v="Second Class"/>
    <s v="TB-21250"/>
    <s v="Tim Brockman"/>
    <x v="0"/>
    <s v="United States"/>
    <x v="20"/>
    <s v="New York"/>
    <n v="10024"/>
    <x v="3"/>
    <s v="TEC-PH-10001835"/>
    <x v="2"/>
    <x v="7"/>
    <s v="Jawbone JAMBOX Wireless Bluetooth Speaker"/>
    <x v="2050"/>
    <n v="4"/>
    <n v="0"/>
    <n v="303.3408"/>
    <n v="10"/>
    <n v="4"/>
    <x v="1"/>
    <s v="Oct"/>
    <s v="2015-10"/>
  </r>
  <r>
    <n v="2491"/>
    <s v="CA-2015-141040"/>
    <x v="330"/>
    <d v="2015-10-13T00:00:00"/>
    <s v="Second Class"/>
    <s v="TB-21250"/>
    <s v="Tim Brockman"/>
    <x v="0"/>
    <s v="United States"/>
    <x v="20"/>
    <s v="New York"/>
    <n v="10024"/>
    <x v="3"/>
    <s v="OFF-PA-10002245"/>
    <x v="1"/>
    <x v="10"/>
    <s v="Xerox 1895"/>
    <x v="100"/>
    <n v="4"/>
    <n v="0"/>
    <n v="10.763999999999999"/>
    <n v="10"/>
    <n v="4"/>
    <x v="1"/>
    <s v="Oct"/>
    <s v="2015-10"/>
  </r>
  <r>
    <n v="2492"/>
    <s v="CA-2014-113579"/>
    <x v="736"/>
    <d v="2014-12-15T00:00:00"/>
    <s v="Second Class"/>
    <s v="KD-16345"/>
    <s v="Katherine Ducich"/>
    <x v="0"/>
    <s v="United States"/>
    <x v="1"/>
    <s v="California"/>
    <n v="90049"/>
    <x v="1"/>
    <s v="OFF-PA-10001457"/>
    <x v="1"/>
    <x v="10"/>
    <s v="White GlueTop Scratch Pads"/>
    <x v="2051"/>
    <n v="6"/>
    <n v="0"/>
    <n v="41.510399999999997"/>
    <n v="12"/>
    <n v="4"/>
    <x v="2"/>
    <s v="Dec"/>
    <s v="2014-12"/>
  </r>
  <r>
    <n v="2493"/>
    <s v="CA-2014-144624"/>
    <x v="84"/>
    <d v="2014-11-23T00:00:00"/>
    <s v="Standard Class"/>
    <s v="JM-15865"/>
    <s v="John Murray"/>
    <x v="0"/>
    <s v="United States"/>
    <x v="312"/>
    <s v="New York"/>
    <n v="14701"/>
    <x v="3"/>
    <s v="TEC-PH-10002885"/>
    <x v="2"/>
    <x v="7"/>
    <s v="Apple iPhone 5"/>
    <x v="2052"/>
    <n v="7"/>
    <n v="0"/>
    <n v="1228.1786999999999"/>
    <n v="11"/>
    <n v="4"/>
    <x v="2"/>
    <s v="Nov"/>
    <s v="2014-11"/>
  </r>
  <r>
    <n v="2494"/>
    <s v="CA-2016-146206"/>
    <x v="545"/>
    <d v="2016-09-14T00:00:00"/>
    <s v="Second Class"/>
    <s v="KT-16480"/>
    <s v="Kean Thornton"/>
    <x v="0"/>
    <s v="United States"/>
    <x v="12"/>
    <s v="Texas"/>
    <n v="77095"/>
    <x v="2"/>
    <s v="FUR-TA-10004086"/>
    <x v="0"/>
    <x v="3"/>
    <s v="KI Adjustable-Height Table"/>
    <x v="2053"/>
    <n v="5"/>
    <n v="0.3"/>
    <n v="-34.392000000000003"/>
    <n v="9"/>
    <n v="3"/>
    <x v="0"/>
    <s v="Sep"/>
    <s v="2016-09"/>
  </r>
  <r>
    <n v="2495"/>
    <s v="CA-2016-146206"/>
    <x v="545"/>
    <d v="2016-09-14T00:00:00"/>
    <s v="Second Class"/>
    <s v="KT-16480"/>
    <s v="Kean Thornton"/>
    <x v="0"/>
    <s v="United States"/>
    <x v="12"/>
    <s v="Texas"/>
    <n v="77095"/>
    <x v="2"/>
    <s v="TEC-PH-10000895"/>
    <x v="2"/>
    <x v="7"/>
    <s v="Polycom VVX 310 VoIP phone"/>
    <x v="2054"/>
    <n v="5"/>
    <n v="0.2"/>
    <n v="53.997"/>
    <n v="9"/>
    <n v="3"/>
    <x v="0"/>
    <s v="Sep"/>
    <s v="2016-09"/>
  </r>
  <r>
    <n v="2496"/>
    <s v="CA-2014-136644"/>
    <x v="737"/>
    <d v="2014-06-22T00:00:00"/>
    <s v="Standard Class"/>
    <s v="SC-20575"/>
    <s v="Sonia Cooley"/>
    <x v="0"/>
    <s v="United States"/>
    <x v="313"/>
    <s v="Indiana"/>
    <n v="46544"/>
    <x v="2"/>
    <s v="FUR-CH-10000225"/>
    <x v="0"/>
    <x v="1"/>
    <s v="Global Geo Office Task Chair, Gray"/>
    <x v="342"/>
    <n v="8"/>
    <n v="0"/>
    <n v="32.392000000000003"/>
    <n v="6"/>
    <n v="2"/>
    <x v="2"/>
    <s v="Jun"/>
    <s v="2014-06"/>
  </r>
  <r>
    <n v="2497"/>
    <s v="CA-2015-122371"/>
    <x v="120"/>
    <d v="2015-10-01T00:00:00"/>
    <s v="Standard Class"/>
    <s v="BS-11800"/>
    <s v="Bryan Spruell"/>
    <x v="2"/>
    <s v="United States"/>
    <x v="70"/>
    <s v="California"/>
    <n v="92037"/>
    <x v="1"/>
    <s v="OFF-ST-10002370"/>
    <x v="1"/>
    <x v="4"/>
    <s v="Sortfiler Multipurpose Personal File Organizer, Black"/>
    <x v="2055"/>
    <n v="3"/>
    <n v="0"/>
    <n v="18.609300000000001"/>
    <n v="9"/>
    <n v="3"/>
    <x v="1"/>
    <s v="Sep"/>
    <s v="2015-09"/>
  </r>
  <r>
    <n v="2498"/>
    <s v="CA-2015-122371"/>
    <x v="120"/>
    <d v="2015-10-01T00:00:00"/>
    <s v="Standard Class"/>
    <s v="BS-11800"/>
    <s v="Bryan Spruell"/>
    <x v="2"/>
    <s v="United States"/>
    <x v="70"/>
    <s v="California"/>
    <n v="92037"/>
    <x v="1"/>
    <s v="OFF-EN-10000056"/>
    <x v="1"/>
    <x v="12"/>
    <s v="Cameo Buff Policy Envelopes"/>
    <x v="2056"/>
    <n v="2"/>
    <n v="0"/>
    <n v="58.496200000000002"/>
    <n v="9"/>
    <n v="3"/>
    <x v="1"/>
    <s v="Sep"/>
    <s v="2015-09"/>
  </r>
  <r>
    <n v="2499"/>
    <s v="CA-2016-126935"/>
    <x v="288"/>
    <d v="2016-05-24T00:00:00"/>
    <s v="Standard Class"/>
    <s v="BT-11395"/>
    <s v="Bill Tyler"/>
    <x v="1"/>
    <s v="United States"/>
    <x v="8"/>
    <s v="California"/>
    <n v="94109"/>
    <x v="1"/>
    <s v="OFF-BI-10004817"/>
    <x v="1"/>
    <x v="8"/>
    <s v="GBC Personal VeloBind Strips"/>
    <x v="2057"/>
    <n v="1"/>
    <n v="0.2"/>
    <n v="3.3544"/>
    <n v="5"/>
    <n v="2"/>
    <x v="0"/>
    <s v="May"/>
    <s v="2016-05"/>
  </r>
  <r>
    <n v="2500"/>
    <s v="US-2017-133781"/>
    <x v="738"/>
    <d v="2017-06-23T00:00:00"/>
    <s v="First Class"/>
    <s v="DC-12850"/>
    <s v="Dan Campbell"/>
    <x v="0"/>
    <s v="United States"/>
    <x v="100"/>
    <s v="Florida"/>
    <n v="33178"/>
    <x v="0"/>
    <s v="OFF-EN-10004483"/>
    <x v="1"/>
    <x v="12"/>
    <s v="#10 White Business Envelopes,4 1/8 x 9 1/2"/>
    <x v="2058"/>
    <n v="3"/>
    <n v="0.2"/>
    <n v="12.6927"/>
    <n v="6"/>
    <n v="2"/>
    <x v="3"/>
    <s v="Jun"/>
    <s v="2017-06"/>
  </r>
  <r>
    <n v="2501"/>
    <s v="CA-2017-131618"/>
    <x v="46"/>
    <d v="2017-06-20T00:00:00"/>
    <s v="First Class"/>
    <s v="LS-17200"/>
    <s v="Luke Schmidt"/>
    <x v="1"/>
    <s v="United States"/>
    <x v="242"/>
    <s v="Illinois"/>
    <n v="60076"/>
    <x v="2"/>
    <s v="OFF-PA-10001892"/>
    <x v="1"/>
    <x v="10"/>
    <s v="Rediform Wirebound &quot;Phone Memo&quot; Message Book, 11 x 5-3/4"/>
    <x v="2059"/>
    <n v="2"/>
    <n v="0.2"/>
    <n v="4.4311999999999996"/>
    <n v="6"/>
    <n v="2"/>
    <x v="3"/>
    <s v="Jun"/>
    <s v="2017-06"/>
  </r>
  <r>
    <n v="2502"/>
    <s v="CA-2017-131618"/>
    <x v="46"/>
    <d v="2017-06-20T00:00:00"/>
    <s v="First Class"/>
    <s v="LS-17200"/>
    <s v="Luke Schmidt"/>
    <x v="1"/>
    <s v="United States"/>
    <x v="242"/>
    <s v="Illinois"/>
    <n v="60076"/>
    <x v="2"/>
    <s v="OFF-BI-10000546"/>
    <x v="1"/>
    <x v="8"/>
    <s v="Avery Durable Binders"/>
    <x v="2060"/>
    <n v="4"/>
    <n v="0.8"/>
    <n v="-3.5712000000000002"/>
    <n v="6"/>
    <n v="2"/>
    <x v="3"/>
    <s v="Jun"/>
    <s v="2017-06"/>
  </r>
  <r>
    <n v="2503"/>
    <s v="CA-2017-131618"/>
    <x v="46"/>
    <d v="2017-06-20T00:00:00"/>
    <s v="First Class"/>
    <s v="LS-17200"/>
    <s v="Luke Schmidt"/>
    <x v="1"/>
    <s v="United States"/>
    <x v="242"/>
    <s v="Illinois"/>
    <n v="60076"/>
    <x v="2"/>
    <s v="OFF-BI-10001294"/>
    <x v="1"/>
    <x v="8"/>
    <s v="Fellowes Binding Cases"/>
    <x v="2061"/>
    <n v="4"/>
    <n v="0.8"/>
    <n v="-16.38"/>
    <n v="6"/>
    <n v="2"/>
    <x v="3"/>
    <s v="Jun"/>
    <s v="2017-06"/>
  </r>
  <r>
    <n v="2504"/>
    <s v="CA-2016-149482"/>
    <x v="696"/>
    <d v="2016-11-19T00:00:00"/>
    <s v="Standard Class"/>
    <s v="RR-19315"/>
    <s v="Ralph Ritter"/>
    <x v="0"/>
    <s v="United States"/>
    <x v="8"/>
    <s v="California"/>
    <n v="94110"/>
    <x v="1"/>
    <s v="OFF-LA-10000248"/>
    <x v="1"/>
    <x v="2"/>
    <s v="Avery 52"/>
    <x v="1552"/>
    <n v="2"/>
    <n v="0"/>
    <n v="3.4685999999999999"/>
    <n v="11"/>
    <n v="4"/>
    <x v="0"/>
    <s v="Nov"/>
    <s v="2016-11"/>
  </r>
  <r>
    <n v="2505"/>
    <s v="CA-2014-143917"/>
    <x v="739"/>
    <d v="2014-07-27T00:00:00"/>
    <s v="Second Class"/>
    <s v="KL-16645"/>
    <s v="Ken Lonsdale"/>
    <x v="0"/>
    <s v="United States"/>
    <x v="8"/>
    <s v="California"/>
    <n v="94122"/>
    <x v="1"/>
    <s v="OFF-ST-10001228"/>
    <x v="1"/>
    <x v="4"/>
    <s v="Fellowes Personal Hanging Folder Files, Navy"/>
    <x v="2062"/>
    <n v="4"/>
    <n v="0"/>
    <n v="15.041600000000001"/>
    <n v="7"/>
    <n v="3"/>
    <x v="2"/>
    <s v="Jul"/>
    <s v="2014-07"/>
  </r>
  <r>
    <n v="2506"/>
    <s v="CA-2014-143917"/>
    <x v="739"/>
    <d v="2014-07-27T00:00:00"/>
    <s v="Second Class"/>
    <s v="KL-16645"/>
    <s v="Ken Lonsdale"/>
    <x v="0"/>
    <s v="United States"/>
    <x v="8"/>
    <s v="California"/>
    <n v="94122"/>
    <x v="1"/>
    <s v="OFF-SU-10000151"/>
    <x v="1"/>
    <x v="14"/>
    <s v="High Speed Automatic Electric Letter Opener"/>
    <x v="2063"/>
    <n v="5"/>
    <n v="0"/>
    <n v="327.50599999999997"/>
    <n v="7"/>
    <n v="3"/>
    <x v="2"/>
    <s v="Jul"/>
    <s v="2014-07"/>
  </r>
  <r>
    <n v="2507"/>
    <s v="CA-2014-143917"/>
    <x v="739"/>
    <d v="2014-07-27T00:00:00"/>
    <s v="Second Class"/>
    <s v="KL-16645"/>
    <s v="Ken Lonsdale"/>
    <x v="0"/>
    <s v="United States"/>
    <x v="8"/>
    <s v="California"/>
    <n v="94122"/>
    <x v="1"/>
    <s v="FUR-FU-10004351"/>
    <x v="0"/>
    <x v="5"/>
    <s v="Staple-based wall hangings"/>
    <x v="2064"/>
    <n v="8"/>
    <n v="0"/>
    <n v="34.284799999999997"/>
    <n v="7"/>
    <n v="3"/>
    <x v="2"/>
    <s v="Jul"/>
    <s v="2014-07"/>
  </r>
  <r>
    <n v="2508"/>
    <s v="CA-2015-120397"/>
    <x v="740"/>
    <d v="2015-07-02T00:00:00"/>
    <s v="Same Day"/>
    <s v="RB-19435"/>
    <s v="Richard Bierner"/>
    <x v="0"/>
    <s v="United States"/>
    <x v="12"/>
    <s v="Texas"/>
    <n v="77070"/>
    <x v="2"/>
    <s v="OFF-AP-10001293"/>
    <x v="1"/>
    <x v="9"/>
    <s v="Belkin 8 Outlet Surge Protector"/>
    <x v="2065"/>
    <n v="4"/>
    <n v="0.8"/>
    <n v="-85.238399999999999"/>
    <n v="7"/>
    <n v="3"/>
    <x v="1"/>
    <s v="Jul"/>
    <s v="2015-07"/>
  </r>
  <r>
    <n v="2509"/>
    <s v="CA-2017-163902"/>
    <x v="580"/>
    <d v="2017-03-08T00:00:00"/>
    <s v="Standard Class"/>
    <s v="MY-17380"/>
    <s v="Maribeth Yedwab"/>
    <x v="1"/>
    <s v="United States"/>
    <x v="1"/>
    <s v="California"/>
    <n v="90045"/>
    <x v="1"/>
    <s v="TEC-PH-10000675"/>
    <x v="2"/>
    <x v="7"/>
    <s v="Panasonic KX TS3282B Corded phone"/>
    <x v="2066"/>
    <n v="3"/>
    <n v="0.2"/>
    <n v="14.7582"/>
    <n v="3"/>
    <n v="1"/>
    <x v="3"/>
    <s v="Mar"/>
    <s v="2017-03"/>
  </r>
  <r>
    <n v="2510"/>
    <s v="CA-2017-163902"/>
    <x v="580"/>
    <d v="2017-03-08T00:00:00"/>
    <s v="Standard Class"/>
    <s v="MY-17380"/>
    <s v="Maribeth Yedwab"/>
    <x v="1"/>
    <s v="United States"/>
    <x v="1"/>
    <s v="California"/>
    <n v="90045"/>
    <x v="1"/>
    <s v="TEC-AC-10000580"/>
    <x v="2"/>
    <x v="11"/>
    <s v="Logitech G13 Programmable Gameboard with LCD Display"/>
    <x v="2067"/>
    <n v="6"/>
    <n v="0"/>
    <n v="52.793399999999998"/>
    <n v="3"/>
    <n v="1"/>
    <x v="3"/>
    <s v="Mar"/>
    <s v="2017-03"/>
  </r>
  <r>
    <n v="2511"/>
    <s v="CA-2016-136812"/>
    <x v="741"/>
    <d v="2016-11-23T00:00:00"/>
    <s v="Standard Class"/>
    <s v="AW-10930"/>
    <s v="Arthur Wiediger"/>
    <x v="2"/>
    <s v="United States"/>
    <x v="268"/>
    <s v="Oklahoma"/>
    <n v="73120"/>
    <x v="2"/>
    <s v="OFF-ST-10003470"/>
    <x v="1"/>
    <x v="4"/>
    <s v="Tennsco Snap-Together Open Shelving Units, Starter Sets and Add-On Units"/>
    <x v="2068"/>
    <n v="4"/>
    <n v="0"/>
    <n v="55.896000000000001"/>
    <n v="11"/>
    <n v="4"/>
    <x v="0"/>
    <s v="Nov"/>
    <s v="2016-11"/>
  </r>
  <r>
    <n v="2512"/>
    <s v="CA-2015-102722"/>
    <x v="24"/>
    <d v="2015-04-19T00:00:00"/>
    <s v="First Class"/>
    <s v="KW-16570"/>
    <s v="Kelly Williams"/>
    <x v="0"/>
    <s v="United States"/>
    <x v="53"/>
    <s v="Louisiana"/>
    <n v="71203"/>
    <x v="0"/>
    <s v="TEC-AC-10003116"/>
    <x v="2"/>
    <x v="11"/>
    <s v="Memorex Froggy Flash Drive 8 GB"/>
    <x v="2069"/>
    <n v="6"/>
    <n v="0"/>
    <n v="41.534999999999997"/>
    <n v="4"/>
    <n v="2"/>
    <x v="1"/>
    <s v="Apr"/>
    <s v="2015-04"/>
  </r>
  <r>
    <n v="2513"/>
    <s v="CA-2017-155089"/>
    <x v="574"/>
    <d v="2017-12-06T00:00:00"/>
    <s v="Standard Class"/>
    <s v="DB-12910"/>
    <s v="Daniel Byrd"/>
    <x v="2"/>
    <s v="United States"/>
    <x v="67"/>
    <s v="Florida"/>
    <n v="33614"/>
    <x v="0"/>
    <s v="OFF-BI-10002429"/>
    <x v="1"/>
    <x v="8"/>
    <s v="Premier Elliptical Ring Binder, Black"/>
    <x v="2070"/>
    <n v="5"/>
    <n v="0.7"/>
    <n v="-33.484000000000002"/>
    <n v="12"/>
    <n v="4"/>
    <x v="3"/>
    <s v="Dec"/>
    <s v="2017-12"/>
  </r>
  <r>
    <n v="2514"/>
    <s v="CA-2016-124506"/>
    <x v="583"/>
    <d v="2016-11-17T00:00:00"/>
    <s v="Standard Class"/>
    <s v="BB-11545"/>
    <s v="Brenda Bowman"/>
    <x v="1"/>
    <s v="United States"/>
    <x v="22"/>
    <s v="Illinois"/>
    <n v="60623"/>
    <x v="2"/>
    <s v="TEC-AC-10003280"/>
    <x v="2"/>
    <x v="11"/>
    <s v="Belkin F8E887 USB Wired Ergonomic Keyboard"/>
    <x v="1651"/>
    <n v="4"/>
    <n v="0.2"/>
    <n v="1.1996"/>
    <n v="11"/>
    <n v="4"/>
    <x v="0"/>
    <s v="Nov"/>
    <s v="2016-11"/>
  </r>
  <r>
    <n v="2515"/>
    <s v="CA-2016-124506"/>
    <x v="583"/>
    <d v="2016-11-17T00:00:00"/>
    <s v="Standard Class"/>
    <s v="BB-11545"/>
    <s v="Brenda Bowman"/>
    <x v="1"/>
    <s v="United States"/>
    <x v="22"/>
    <s v="Illinois"/>
    <n v="60623"/>
    <x v="2"/>
    <s v="FUR-CH-10004540"/>
    <x v="0"/>
    <x v="1"/>
    <s v="Global Chrome Stack Chair"/>
    <x v="1388"/>
    <n v="2"/>
    <n v="0.3"/>
    <n v="-2.0568"/>
    <n v="11"/>
    <n v="4"/>
    <x v="0"/>
    <s v="Nov"/>
    <s v="2016-11"/>
  </r>
  <r>
    <n v="2516"/>
    <s v="CA-2014-106572"/>
    <x v="742"/>
    <d v="2014-09-10T00:00:00"/>
    <s v="Standard Class"/>
    <s v="NP-18700"/>
    <s v="Nora Preis"/>
    <x v="0"/>
    <s v="United States"/>
    <x v="256"/>
    <s v="Ohio"/>
    <n v="43402"/>
    <x v="3"/>
    <s v="OFF-ST-10000585"/>
    <x v="1"/>
    <x v="4"/>
    <s v="Economy Rollaway Files"/>
    <x v="2071"/>
    <n v="2"/>
    <n v="0.2"/>
    <n v="19.824000000000002"/>
    <n v="9"/>
    <n v="3"/>
    <x v="2"/>
    <s v="Sep"/>
    <s v="2014-09"/>
  </r>
  <r>
    <n v="2517"/>
    <s v="CA-2014-128888"/>
    <x v="647"/>
    <d v="2014-11-22T00:00:00"/>
    <s v="Standard Class"/>
    <s v="PB-19105"/>
    <s v="Peter Bühler"/>
    <x v="0"/>
    <s v="United States"/>
    <x v="12"/>
    <s v="Texas"/>
    <n v="77095"/>
    <x v="2"/>
    <s v="OFF-EN-10003001"/>
    <x v="1"/>
    <x v="12"/>
    <s v="Ames Color-File Green Diamond Border X-ray Mailers"/>
    <x v="2072"/>
    <n v="9"/>
    <n v="0.2"/>
    <n v="204.07140000000001"/>
    <n v="11"/>
    <n v="4"/>
    <x v="2"/>
    <s v="Nov"/>
    <s v="2014-11"/>
  </r>
  <r>
    <n v="2518"/>
    <s v="CA-2017-123134"/>
    <x v="743"/>
    <d v="2017-05-07T00:00:00"/>
    <s v="Standard Class"/>
    <s v="DW-13585"/>
    <s v="Dorothy Wardle"/>
    <x v="1"/>
    <s v="United States"/>
    <x v="58"/>
    <s v="New Jersey"/>
    <n v="7090"/>
    <x v="3"/>
    <s v="FUR-FU-10003975"/>
    <x v="0"/>
    <x v="5"/>
    <s v="Eldon Advantage Chair Mats for Low to Medium Pile Carpets"/>
    <x v="2073"/>
    <n v="3"/>
    <n v="0"/>
    <n v="12.993"/>
    <n v="5"/>
    <n v="2"/>
    <x v="3"/>
    <s v="May"/>
    <s v="2017-05"/>
  </r>
  <r>
    <n v="2519"/>
    <s v="CA-2016-124352"/>
    <x v="680"/>
    <d v="2016-10-21T00:00:00"/>
    <s v="Standard Class"/>
    <s v="CD-12790"/>
    <s v="Cynthia Delaney"/>
    <x v="2"/>
    <s v="United States"/>
    <x v="268"/>
    <s v="Oklahoma"/>
    <n v="73120"/>
    <x v="2"/>
    <s v="OFF-LA-10004559"/>
    <x v="1"/>
    <x v="2"/>
    <s v="Avery 49"/>
    <x v="171"/>
    <n v="7"/>
    <n v="0"/>
    <n v="9.8783999999999992"/>
    <n v="10"/>
    <n v="4"/>
    <x v="0"/>
    <s v="Oct"/>
    <s v="2016-10"/>
  </r>
  <r>
    <n v="2520"/>
    <s v="CA-2016-124352"/>
    <x v="680"/>
    <d v="2016-10-21T00:00:00"/>
    <s v="Standard Class"/>
    <s v="CD-12790"/>
    <s v="Cynthia Delaney"/>
    <x v="2"/>
    <s v="United States"/>
    <x v="268"/>
    <s v="Oklahoma"/>
    <n v="73120"/>
    <x v="2"/>
    <s v="OFF-LA-10003223"/>
    <x v="1"/>
    <x v="2"/>
    <s v="Avery 508"/>
    <x v="2074"/>
    <n v="6"/>
    <n v="0"/>
    <n v="14.4354"/>
    <n v="10"/>
    <n v="4"/>
    <x v="0"/>
    <s v="Oct"/>
    <s v="2016-10"/>
  </r>
  <r>
    <n v="2521"/>
    <s v="CA-2016-124352"/>
    <x v="680"/>
    <d v="2016-10-21T00:00:00"/>
    <s v="Standard Class"/>
    <s v="CD-12790"/>
    <s v="Cynthia Delaney"/>
    <x v="2"/>
    <s v="United States"/>
    <x v="268"/>
    <s v="Oklahoma"/>
    <n v="73120"/>
    <x v="2"/>
    <s v="OFF-AP-10002651"/>
    <x v="1"/>
    <x v="9"/>
    <s v="Hoover Upright Vacuum With Dirt Cup"/>
    <x v="2075"/>
    <n v="3"/>
    <n v="0"/>
    <n v="251.89109999999999"/>
    <n v="10"/>
    <n v="4"/>
    <x v="0"/>
    <s v="Oct"/>
    <s v="2016-10"/>
  </r>
  <r>
    <n v="2522"/>
    <s v="CA-2016-124352"/>
    <x v="680"/>
    <d v="2016-10-21T00:00:00"/>
    <s v="Standard Class"/>
    <s v="CD-12790"/>
    <s v="Cynthia Delaney"/>
    <x v="2"/>
    <s v="United States"/>
    <x v="268"/>
    <s v="Oklahoma"/>
    <n v="73120"/>
    <x v="2"/>
    <s v="OFF-PA-10003177"/>
    <x v="1"/>
    <x v="10"/>
    <s v="Xerox 1999"/>
    <x v="91"/>
    <n v="2"/>
    <n v="0"/>
    <n v="6.2207999999999997"/>
    <n v="10"/>
    <n v="4"/>
    <x v="0"/>
    <s v="Oct"/>
    <s v="2016-10"/>
  </r>
  <r>
    <n v="2523"/>
    <s v="CA-2016-124352"/>
    <x v="680"/>
    <d v="2016-10-21T00:00:00"/>
    <s v="Standard Class"/>
    <s v="CD-12790"/>
    <s v="Cynthia Delaney"/>
    <x v="2"/>
    <s v="United States"/>
    <x v="268"/>
    <s v="Oklahoma"/>
    <n v="73120"/>
    <x v="2"/>
    <s v="TEC-PH-10003442"/>
    <x v="2"/>
    <x v="7"/>
    <s v="Samsung Replacement EH64AVFWE Premium Headset"/>
    <x v="2076"/>
    <n v="1"/>
    <n v="0"/>
    <n v="1.375"/>
    <n v="10"/>
    <n v="4"/>
    <x v="0"/>
    <s v="Oct"/>
    <s v="2016-10"/>
  </r>
  <r>
    <n v="2524"/>
    <s v="CA-2016-124352"/>
    <x v="680"/>
    <d v="2016-10-21T00:00:00"/>
    <s v="Standard Class"/>
    <s v="CD-12790"/>
    <s v="Cynthia Delaney"/>
    <x v="2"/>
    <s v="United States"/>
    <x v="268"/>
    <s v="Oklahoma"/>
    <n v="73120"/>
    <x v="2"/>
    <s v="OFF-BI-10000977"/>
    <x v="1"/>
    <x v="8"/>
    <s v="Ibico Plastic Spiral Binding Combs"/>
    <x v="2077"/>
    <n v="4"/>
    <n v="0"/>
    <n v="55.936"/>
    <n v="10"/>
    <n v="4"/>
    <x v="0"/>
    <s v="Oct"/>
    <s v="2016-10"/>
  </r>
  <r>
    <n v="2525"/>
    <s v="CA-2015-124541"/>
    <x v="744"/>
    <d v="2015-04-10T00:00:00"/>
    <s v="Standard Class"/>
    <s v="TT-21220"/>
    <s v="Thomas Thornton"/>
    <x v="0"/>
    <s v="United States"/>
    <x v="12"/>
    <s v="Texas"/>
    <n v="77041"/>
    <x v="2"/>
    <s v="OFF-AR-10004078"/>
    <x v="1"/>
    <x v="6"/>
    <s v="Newell 312"/>
    <x v="2078"/>
    <n v="9"/>
    <n v="0.2"/>
    <n v="5.2560000000000002"/>
    <n v="4"/>
    <n v="2"/>
    <x v="1"/>
    <s v="Apr"/>
    <s v="2015-04"/>
  </r>
  <r>
    <n v="2526"/>
    <s v="CA-2015-124541"/>
    <x v="744"/>
    <d v="2015-04-10T00:00:00"/>
    <s v="Standard Class"/>
    <s v="TT-21220"/>
    <s v="Thomas Thornton"/>
    <x v="0"/>
    <s v="United States"/>
    <x v="12"/>
    <s v="Texas"/>
    <n v="77041"/>
    <x v="2"/>
    <s v="TEC-AC-10002550"/>
    <x v="2"/>
    <x v="11"/>
    <s v="Maxell 4.7GB DVD-RW 3/Pack"/>
    <x v="2079"/>
    <n v="2"/>
    <n v="0.2"/>
    <n v="4.4603999999999999"/>
    <n v="4"/>
    <n v="2"/>
    <x v="1"/>
    <s v="Apr"/>
    <s v="2015-04"/>
  </r>
  <r>
    <n v="2527"/>
    <s v="CA-2015-124541"/>
    <x v="744"/>
    <d v="2015-04-10T00:00:00"/>
    <s v="Standard Class"/>
    <s v="TT-21220"/>
    <s v="Thomas Thornton"/>
    <x v="0"/>
    <s v="United States"/>
    <x v="12"/>
    <s v="Texas"/>
    <n v="77041"/>
    <x v="2"/>
    <s v="OFF-BI-10004965"/>
    <x v="1"/>
    <x v="8"/>
    <s v="Ibico Covers for Plastic or Wire Binding Elements"/>
    <x v="2080"/>
    <n v="3"/>
    <n v="0.8"/>
    <n v="-12.074999999999999"/>
    <n v="4"/>
    <n v="2"/>
    <x v="1"/>
    <s v="Apr"/>
    <s v="2015-04"/>
  </r>
  <r>
    <n v="2528"/>
    <s v="CA-2015-124541"/>
    <x v="744"/>
    <d v="2015-04-10T00:00:00"/>
    <s v="Standard Class"/>
    <s v="TT-21220"/>
    <s v="Thomas Thornton"/>
    <x v="0"/>
    <s v="United States"/>
    <x v="12"/>
    <s v="Texas"/>
    <n v="77041"/>
    <x v="2"/>
    <s v="OFF-BI-10004209"/>
    <x v="1"/>
    <x v="8"/>
    <s v="Fellowes Twister Kit, Gray/Clear, 3/pkg"/>
    <x v="2081"/>
    <n v="6"/>
    <n v="0.8"/>
    <n v="-16.884"/>
    <n v="4"/>
    <n v="2"/>
    <x v="1"/>
    <s v="Apr"/>
    <s v="2015-04"/>
  </r>
  <r>
    <n v="2529"/>
    <s v="CA-2015-124541"/>
    <x v="744"/>
    <d v="2015-04-10T00:00:00"/>
    <s v="Standard Class"/>
    <s v="TT-21220"/>
    <s v="Thomas Thornton"/>
    <x v="0"/>
    <s v="United States"/>
    <x v="12"/>
    <s v="Texas"/>
    <n v="77041"/>
    <x v="2"/>
    <s v="OFF-PA-10001526"/>
    <x v="1"/>
    <x v="10"/>
    <s v="Xerox 1949"/>
    <x v="885"/>
    <n v="2"/>
    <n v="0.2"/>
    <n v="2.8883999999999999"/>
    <n v="4"/>
    <n v="2"/>
    <x v="1"/>
    <s v="Apr"/>
    <s v="2015-04"/>
  </r>
  <r>
    <n v="2530"/>
    <s v="CA-2014-108707"/>
    <x v="745"/>
    <d v="2014-10-29T00:00:00"/>
    <s v="Standard Class"/>
    <s v="DB-12910"/>
    <s v="Daniel Byrd"/>
    <x v="2"/>
    <s v="United States"/>
    <x v="2"/>
    <s v="Florida"/>
    <n v="33311"/>
    <x v="0"/>
    <s v="OFF-PA-10000788"/>
    <x v="1"/>
    <x v="10"/>
    <s v="Xerox 210"/>
    <x v="559"/>
    <n v="2"/>
    <n v="0.2"/>
    <n v="3.6288"/>
    <n v="10"/>
    <n v="4"/>
    <x v="2"/>
    <s v="Oct"/>
    <s v="2014-10"/>
  </r>
  <r>
    <n v="2531"/>
    <s v="CA-2014-111500"/>
    <x v="654"/>
    <d v="2014-08-21T00:00:00"/>
    <s v="Standard Class"/>
    <s v="DJ-13510"/>
    <s v="Don Jones"/>
    <x v="1"/>
    <s v="United States"/>
    <x v="290"/>
    <s v="Arkansas"/>
    <n v="72209"/>
    <x v="0"/>
    <s v="OFF-PA-10000595"/>
    <x v="1"/>
    <x v="10"/>
    <s v="Xerox 1929"/>
    <x v="1147"/>
    <n v="5"/>
    <n v="0"/>
    <n v="52.531999999999996"/>
    <n v="8"/>
    <n v="3"/>
    <x v="2"/>
    <s v="Aug"/>
    <s v="2014-08"/>
  </r>
  <r>
    <n v="2532"/>
    <s v="CA-2014-111500"/>
    <x v="654"/>
    <d v="2014-08-21T00:00:00"/>
    <s v="Standard Class"/>
    <s v="DJ-13510"/>
    <s v="Don Jones"/>
    <x v="1"/>
    <s v="United States"/>
    <x v="290"/>
    <s v="Arkansas"/>
    <n v="72209"/>
    <x v="0"/>
    <s v="OFF-BI-10000829"/>
    <x v="1"/>
    <x v="8"/>
    <s v="Avery Non-Stick Binders"/>
    <x v="2082"/>
    <n v="4"/>
    <n v="0"/>
    <n v="8.2615999999999996"/>
    <n v="8"/>
    <n v="3"/>
    <x v="2"/>
    <s v="Aug"/>
    <s v="2014-08"/>
  </r>
  <r>
    <n v="2533"/>
    <s v="CA-2014-111500"/>
    <x v="654"/>
    <d v="2014-08-21T00:00:00"/>
    <s v="Standard Class"/>
    <s v="DJ-13510"/>
    <s v="Don Jones"/>
    <x v="1"/>
    <s v="United States"/>
    <x v="290"/>
    <s v="Arkansas"/>
    <n v="72209"/>
    <x v="0"/>
    <s v="OFF-FA-10002676"/>
    <x v="1"/>
    <x v="13"/>
    <s v="Colored Push Pins"/>
    <x v="2083"/>
    <n v="7"/>
    <n v="0"/>
    <n v="4.5612000000000004"/>
    <n v="8"/>
    <n v="3"/>
    <x v="2"/>
    <s v="Aug"/>
    <s v="2014-08"/>
  </r>
  <r>
    <n v="2534"/>
    <s v="CA-2014-111500"/>
    <x v="654"/>
    <d v="2014-08-21T00:00:00"/>
    <s v="Standard Class"/>
    <s v="DJ-13510"/>
    <s v="Don Jones"/>
    <x v="1"/>
    <s v="United States"/>
    <x v="290"/>
    <s v="Arkansas"/>
    <n v="72209"/>
    <x v="0"/>
    <s v="TEC-AC-10000844"/>
    <x v="2"/>
    <x v="11"/>
    <s v="Logitech Gaming G510s - Keyboard"/>
    <x v="107"/>
    <n v="4"/>
    <n v="0"/>
    <n v="122.3856"/>
    <n v="8"/>
    <n v="3"/>
    <x v="2"/>
    <s v="Aug"/>
    <s v="2014-08"/>
  </r>
  <r>
    <n v="2535"/>
    <s v="US-2017-117723"/>
    <x v="733"/>
    <d v="2017-08-18T00:00:00"/>
    <s v="Second Class"/>
    <s v="DL-13495"/>
    <s v="Dionis Lloyd"/>
    <x v="1"/>
    <s v="United States"/>
    <x v="10"/>
    <s v="Pennsylvania"/>
    <n v="19120"/>
    <x v="3"/>
    <s v="OFF-ST-10004459"/>
    <x v="1"/>
    <x v="4"/>
    <s v="Tennsco Single-Tier Lockers"/>
    <x v="2084"/>
    <n v="6"/>
    <n v="0.2"/>
    <n v="-337.80599999999998"/>
    <n v="8"/>
    <n v="3"/>
    <x v="3"/>
    <s v="Aug"/>
    <s v="2017-08"/>
  </r>
  <r>
    <n v="2536"/>
    <s v="CA-2015-143238"/>
    <x v="684"/>
    <d v="2015-09-08T00:00:00"/>
    <s v="First Class"/>
    <s v="LO-17170"/>
    <s v="Lori Olson"/>
    <x v="1"/>
    <s v="United States"/>
    <x v="314"/>
    <s v="California"/>
    <n v="92253"/>
    <x v="1"/>
    <s v="TEC-AC-10003499"/>
    <x v="2"/>
    <x v="11"/>
    <s v="Memorex Mini Travel Drive 8 GB USB 2.0 Flash Drive"/>
    <x v="2085"/>
    <n v="4"/>
    <n v="0"/>
    <n v="18.064800000000002"/>
    <n v="9"/>
    <n v="3"/>
    <x v="1"/>
    <s v="Sep"/>
    <s v="2015-09"/>
  </r>
  <r>
    <n v="2537"/>
    <s v="CA-2015-168746"/>
    <x v="746"/>
    <d v="2015-01-29T00:00:00"/>
    <s v="Second Class"/>
    <s v="SV-20365"/>
    <s v="Seth Vernon"/>
    <x v="0"/>
    <s v="United States"/>
    <x v="138"/>
    <s v="Ohio"/>
    <n v="44105"/>
    <x v="3"/>
    <s v="FUR-CH-10000513"/>
    <x v="0"/>
    <x v="1"/>
    <s v="High-Back Leather Manager's Chair"/>
    <x v="2086"/>
    <n v="2"/>
    <n v="0.3"/>
    <n v="-54.595799999999997"/>
    <n v="1"/>
    <n v="1"/>
    <x v="1"/>
    <s v="Jan"/>
    <s v="2015-01"/>
  </r>
  <r>
    <n v="2538"/>
    <s v="CA-2015-168746"/>
    <x v="746"/>
    <d v="2015-01-29T00:00:00"/>
    <s v="Second Class"/>
    <s v="SV-20365"/>
    <s v="Seth Vernon"/>
    <x v="0"/>
    <s v="United States"/>
    <x v="138"/>
    <s v="Ohio"/>
    <n v="44105"/>
    <x v="3"/>
    <s v="TEC-PH-10000895"/>
    <x v="2"/>
    <x v="7"/>
    <s v="Polycom VVX 310 VoIP phone"/>
    <x v="2087"/>
    <n v="4"/>
    <n v="0.4"/>
    <n v="-100.7944"/>
    <n v="1"/>
    <n v="1"/>
    <x v="1"/>
    <s v="Jan"/>
    <s v="2015-01"/>
  </r>
  <r>
    <n v="2539"/>
    <s v="CA-2015-168746"/>
    <x v="746"/>
    <d v="2015-01-29T00:00:00"/>
    <s v="Second Class"/>
    <s v="SV-20365"/>
    <s v="Seth Vernon"/>
    <x v="0"/>
    <s v="United States"/>
    <x v="138"/>
    <s v="Ohio"/>
    <n v="44105"/>
    <x v="3"/>
    <s v="TEC-PH-10002555"/>
    <x v="2"/>
    <x v="7"/>
    <s v="Nortel Meridian M5316 Digital phone"/>
    <x v="2088"/>
    <n v="1"/>
    <n v="0.4"/>
    <n v="-36.253"/>
    <n v="1"/>
    <n v="1"/>
    <x v="1"/>
    <s v="Jan"/>
    <s v="2015-01"/>
  </r>
  <r>
    <n v="2540"/>
    <s v="CA-2015-113404"/>
    <x v="747"/>
    <d v="2015-07-16T00:00:00"/>
    <s v="Same Day"/>
    <s v="EM-13810"/>
    <s v="Eleni McCrary"/>
    <x v="1"/>
    <s v="United States"/>
    <x v="8"/>
    <s v="California"/>
    <n v="94122"/>
    <x v="1"/>
    <s v="FUR-CH-10003312"/>
    <x v="0"/>
    <x v="1"/>
    <s v="Hon 2090 “Pillow Soft” Series Mid Back Swivel/Tilt Chairs"/>
    <x v="2089"/>
    <n v="6"/>
    <n v="0.2"/>
    <n v="-219.1644"/>
    <n v="7"/>
    <n v="3"/>
    <x v="1"/>
    <s v="Jul"/>
    <s v="2015-07"/>
  </r>
  <r>
    <n v="2541"/>
    <s v="CA-2015-113404"/>
    <x v="747"/>
    <d v="2015-07-16T00:00:00"/>
    <s v="Same Day"/>
    <s v="EM-13810"/>
    <s v="Eleni McCrary"/>
    <x v="1"/>
    <s v="United States"/>
    <x v="8"/>
    <s v="California"/>
    <n v="94122"/>
    <x v="1"/>
    <s v="FUR-CH-10004086"/>
    <x v="0"/>
    <x v="1"/>
    <s v="Hon 4070 Series Pagoda Armless Upholstered Stacking Chairs"/>
    <x v="2090"/>
    <n v="3"/>
    <n v="0.2"/>
    <n v="78.767099999999999"/>
    <n v="7"/>
    <n v="3"/>
    <x v="1"/>
    <s v="Jul"/>
    <s v="2015-07"/>
  </r>
  <r>
    <n v="2542"/>
    <s v="CA-2016-144792"/>
    <x v="567"/>
    <d v="2016-05-04T00:00:00"/>
    <s v="Standard Class"/>
    <s v="KD-16615"/>
    <s v="Ken Dana"/>
    <x v="1"/>
    <s v="United States"/>
    <x v="48"/>
    <s v="Arizona"/>
    <n v="85254"/>
    <x v="1"/>
    <s v="FUR-FU-10002759"/>
    <x v="0"/>
    <x v="5"/>
    <s v="12-1/2 Diameter Round Wall Clock"/>
    <x v="2091"/>
    <n v="7"/>
    <n v="0.2"/>
    <n v="22.377600000000001"/>
    <n v="4"/>
    <n v="2"/>
    <x v="0"/>
    <s v="Apr"/>
    <s v="2016-04"/>
  </r>
  <r>
    <n v="2543"/>
    <s v="CA-2014-164385"/>
    <x v="467"/>
    <d v="2014-10-01T00:00:00"/>
    <s v="Second Class"/>
    <s v="NB-18580"/>
    <s v="Nicole Brennan"/>
    <x v="1"/>
    <s v="United States"/>
    <x v="10"/>
    <s v="Pennsylvania"/>
    <n v="19134"/>
    <x v="3"/>
    <s v="OFF-AP-10002191"/>
    <x v="1"/>
    <x v="9"/>
    <s v="Belkin 8 Outlet SurgeMaster II Gold Surge Protector"/>
    <x v="2092"/>
    <n v="3"/>
    <n v="0.2"/>
    <n v="14.395200000000001"/>
    <n v="9"/>
    <n v="3"/>
    <x v="2"/>
    <s v="Sep"/>
    <s v="2014-09"/>
  </r>
  <r>
    <n v="2544"/>
    <s v="US-2016-114174"/>
    <x v="162"/>
    <d v="2016-09-14T00:00:00"/>
    <s v="Standard Class"/>
    <s v="AP-10720"/>
    <s v="Anne Pryor"/>
    <x v="2"/>
    <s v="United States"/>
    <x v="303"/>
    <s v="Massachusetts"/>
    <n v="2148"/>
    <x v="3"/>
    <s v="FUR-BO-10003450"/>
    <x v="0"/>
    <x v="0"/>
    <s v="Bush Westfield Collection Bookcases, Dark Cherry Finish"/>
    <x v="2093"/>
    <n v="3"/>
    <n v="0"/>
    <n v="13.9152"/>
    <n v="9"/>
    <n v="3"/>
    <x v="0"/>
    <s v="Sep"/>
    <s v="2016-09"/>
  </r>
  <r>
    <n v="2545"/>
    <s v="US-2016-114174"/>
    <x v="162"/>
    <d v="2016-09-14T00:00:00"/>
    <s v="Standard Class"/>
    <s v="AP-10720"/>
    <s v="Anne Pryor"/>
    <x v="2"/>
    <s v="United States"/>
    <x v="303"/>
    <s v="Massachusetts"/>
    <n v="2148"/>
    <x v="3"/>
    <s v="OFF-LA-10000248"/>
    <x v="1"/>
    <x v="2"/>
    <s v="Avery 52"/>
    <x v="1787"/>
    <n v="4"/>
    <n v="0"/>
    <n v="6.9371999999999998"/>
    <n v="9"/>
    <n v="3"/>
    <x v="0"/>
    <s v="Sep"/>
    <s v="2016-09"/>
  </r>
  <r>
    <n v="2546"/>
    <s v="CA-2017-108070"/>
    <x v="513"/>
    <d v="2017-04-20T00:00:00"/>
    <s v="Standard Class"/>
    <s v="JE-15745"/>
    <s v="Joel Eaton"/>
    <x v="0"/>
    <s v="United States"/>
    <x v="49"/>
    <s v="California"/>
    <n v="95123"/>
    <x v="1"/>
    <s v="OFF-ST-10004804"/>
    <x v="1"/>
    <x v="4"/>
    <s v="Belkin 19&quot; Vented Equipment Shelf, Black"/>
    <x v="2094"/>
    <n v="4"/>
    <n v="0"/>
    <n v="2.0592000000000001"/>
    <n v="4"/>
    <n v="2"/>
    <x v="3"/>
    <s v="Apr"/>
    <s v="2017-04"/>
  </r>
  <r>
    <n v="2547"/>
    <s v="CA-2017-108070"/>
    <x v="513"/>
    <d v="2017-04-20T00:00:00"/>
    <s v="Standard Class"/>
    <s v="JE-15745"/>
    <s v="Joel Eaton"/>
    <x v="0"/>
    <s v="United States"/>
    <x v="49"/>
    <s v="California"/>
    <n v="95123"/>
    <x v="1"/>
    <s v="FUR-BO-10001337"/>
    <x v="0"/>
    <x v="0"/>
    <s v="O'Sullivan Living Dimensions 2-Shelf Bookcases"/>
    <x v="2095"/>
    <n v="1"/>
    <n v="0.15"/>
    <n v="-6.0490000000000004"/>
    <n v="4"/>
    <n v="2"/>
    <x v="3"/>
    <s v="Apr"/>
    <s v="2017-04"/>
  </r>
  <r>
    <n v="2548"/>
    <s v="US-2015-128090"/>
    <x v="748"/>
    <d v="2015-08-22T00:00:00"/>
    <s v="Standard Class"/>
    <s v="JM-15865"/>
    <s v="John Murray"/>
    <x v="0"/>
    <s v="United States"/>
    <x v="42"/>
    <s v="Arizona"/>
    <n v="85023"/>
    <x v="1"/>
    <s v="OFF-AR-10002255"/>
    <x v="1"/>
    <x v="6"/>
    <s v="Newell 346"/>
    <x v="2060"/>
    <n v="1"/>
    <n v="0.2"/>
    <n v="0.25919999999999999"/>
    <n v="8"/>
    <n v="3"/>
    <x v="1"/>
    <s v="Aug"/>
    <s v="2015-08"/>
  </r>
  <r>
    <n v="2549"/>
    <s v="US-2015-128090"/>
    <x v="748"/>
    <d v="2015-08-22T00:00:00"/>
    <s v="Standard Class"/>
    <s v="JM-15865"/>
    <s v="John Murray"/>
    <x v="0"/>
    <s v="United States"/>
    <x v="42"/>
    <s v="Arizona"/>
    <n v="85023"/>
    <x v="1"/>
    <s v="TEC-PH-10002624"/>
    <x v="2"/>
    <x v="7"/>
    <s v="Samsung Galaxy S4 Mini"/>
    <x v="2096"/>
    <n v="5"/>
    <n v="0.2"/>
    <n v="211.49549999999999"/>
    <n v="8"/>
    <n v="3"/>
    <x v="1"/>
    <s v="Aug"/>
    <s v="2015-08"/>
  </r>
  <r>
    <n v="2550"/>
    <s v="US-2015-128090"/>
    <x v="748"/>
    <d v="2015-08-22T00:00:00"/>
    <s v="Standard Class"/>
    <s v="JM-15865"/>
    <s v="John Murray"/>
    <x v="0"/>
    <s v="United States"/>
    <x v="42"/>
    <s v="Arizona"/>
    <n v="85023"/>
    <x v="1"/>
    <s v="OFF-PA-10001878"/>
    <x v="1"/>
    <x v="10"/>
    <s v="Xerox 1891"/>
    <x v="2097"/>
    <n v="8"/>
    <n v="0.2"/>
    <n v="105.6456"/>
    <n v="8"/>
    <n v="3"/>
    <x v="1"/>
    <s v="Aug"/>
    <s v="2015-08"/>
  </r>
  <r>
    <n v="2551"/>
    <s v="US-2015-128090"/>
    <x v="748"/>
    <d v="2015-08-22T00:00:00"/>
    <s v="Standard Class"/>
    <s v="JM-15865"/>
    <s v="John Murray"/>
    <x v="0"/>
    <s v="United States"/>
    <x v="42"/>
    <s v="Arizona"/>
    <n v="85023"/>
    <x v="1"/>
    <s v="OFF-LA-10000452"/>
    <x v="1"/>
    <x v="2"/>
    <s v="Avery 488"/>
    <x v="1310"/>
    <n v="2"/>
    <n v="0.2"/>
    <n v="1.764"/>
    <n v="8"/>
    <n v="3"/>
    <x v="1"/>
    <s v="Aug"/>
    <s v="2015-08"/>
  </r>
  <r>
    <n v="2552"/>
    <s v="CA-2017-101042"/>
    <x v="123"/>
    <d v="2017-11-23T00:00:00"/>
    <s v="Standard Class"/>
    <s v="AB-10105"/>
    <s v="Adrian Barton"/>
    <x v="0"/>
    <s v="United States"/>
    <x v="0"/>
    <s v="Kentucky"/>
    <n v="42420"/>
    <x v="0"/>
    <s v="FUR-FU-10004665"/>
    <x v="0"/>
    <x v="5"/>
    <s v="3M Polarizing Task Lamp with Clamp Arm, Light Gray"/>
    <x v="2098"/>
    <n v="6"/>
    <n v="0"/>
    <n v="213.68879999999999"/>
    <n v="11"/>
    <n v="4"/>
    <x v="3"/>
    <s v="Nov"/>
    <s v="2017-11"/>
  </r>
  <r>
    <n v="2553"/>
    <s v="CA-2017-101042"/>
    <x v="123"/>
    <d v="2017-11-23T00:00:00"/>
    <s v="Standard Class"/>
    <s v="AB-10105"/>
    <s v="Adrian Barton"/>
    <x v="0"/>
    <s v="United States"/>
    <x v="0"/>
    <s v="Kentucky"/>
    <n v="42420"/>
    <x v="0"/>
    <s v="OFF-BI-10000088"/>
    <x v="1"/>
    <x v="8"/>
    <s v="GBC Imprintable Covers"/>
    <x v="2099"/>
    <n v="2"/>
    <n v="0"/>
    <n v="10.760400000000001"/>
    <n v="11"/>
    <n v="4"/>
    <x v="3"/>
    <s v="Nov"/>
    <s v="2017-11"/>
  </r>
  <r>
    <n v="2554"/>
    <s v="CA-2016-155439"/>
    <x v="749"/>
    <d v="2016-09-18T00:00:00"/>
    <s v="Standard Class"/>
    <s v="PN-18775"/>
    <s v="Parhena Norris"/>
    <x v="2"/>
    <s v="United States"/>
    <x v="29"/>
    <s v="South Carolina"/>
    <n v="29203"/>
    <x v="0"/>
    <s v="OFF-PA-10000029"/>
    <x v="1"/>
    <x v="10"/>
    <s v="Xerox 224"/>
    <x v="233"/>
    <n v="4"/>
    <n v="0"/>
    <n v="12.441599999999999"/>
    <n v="9"/>
    <n v="3"/>
    <x v="0"/>
    <s v="Sep"/>
    <s v="2016-09"/>
  </r>
  <r>
    <n v="2555"/>
    <s v="CA-2016-118626"/>
    <x v="243"/>
    <d v="2016-08-20T00:00:00"/>
    <s v="Standard Class"/>
    <s v="JC-15775"/>
    <s v="John Castell"/>
    <x v="0"/>
    <s v="United States"/>
    <x v="315"/>
    <s v="Florida"/>
    <n v="32303"/>
    <x v="0"/>
    <s v="TEC-PH-10000369"/>
    <x v="2"/>
    <x v="7"/>
    <s v="HTC One Mini"/>
    <x v="2100"/>
    <n v="7"/>
    <n v="0.2"/>
    <n v="70.554400000000001"/>
    <n v="8"/>
    <n v="3"/>
    <x v="0"/>
    <s v="Aug"/>
    <s v="2016-08"/>
  </r>
  <r>
    <n v="2556"/>
    <s v="CA-2015-111458"/>
    <x v="120"/>
    <d v="2015-09-30T00:00:00"/>
    <s v="Standard Class"/>
    <s v="PF-19165"/>
    <s v="Philip Fox"/>
    <x v="0"/>
    <s v="United States"/>
    <x v="20"/>
    <s v="New York"/>
    <n v="10035"/>
    <x v="3"/>
    <s v="TEC-AC-10001590"/>
    <x v="2"/>
    <x v="11"/>
    <s v="Dell Slim USB Multimedia Keyboard"/>
    <x v="1406"/>
    <n v="2"/>
    <n v="0"/>
    <n v="12"/>
    <n v="9"/>
    <n v="3"/>
    <x v="1"/>
    <s v="Sep"/>
    <s v="2015-09"/>
  </r>
  <r>
    <n v="2557"/>
    <s v="US-2016-126844"/>
    <x v="750"/>
    <d v="2016-10-14T00:00:00"/>
    <s v="Standard Class"/>
    <s v="BW-11110"/>
    <s v="Bart Watters"/>
    <x v="1"/>
    <s v="United States"/>
    <x v="12"/>
    <s v="Texas"/>
    <n v="77070"/>
    <x v="2"/>
    <s v="FUR-FU-10004909"/>
    <x v="0"/>
    <x v="5"/>
    <s v="Contemporary Wood/Metal Frame"/>
    <x v="2101"/>
    <n v="8"/>
    <n v="0.6"/>
    <n v="-32.32"/>
    <n v="10"/>
    <n v="4"/>
    <x v="0"/>
    <s v="Oct"/>
    <s v="2016-10"/>
  </r>
  <r>
    <n v="2558"/>
    <s v="US-2015-112508"/>
    <x v="539"/>
    <d v="2015-03-30T00:00:00"/>
    <s v="Standard Class"/>
    <s v="BP-11185"/>
    <s v="Ben Peterman"/>
    <x v="1"/>
    <s v="United States"/>
    <x v="197"/>
    <s v="Florida"/>
    <n v="33065"/>
    <x v="0"/>
    <s v="OFF-AP-10002287"/>
    <x v="1"/>
    <x v="9"/>
    <s v="Eureka Sanitaire  Multi-Pro Heavy-Duty Upright, Disposable Bags"/>
    <x v="2102"/>
    <n v="2"/>
    <n v="0.2"/>
    <n v="0.52439999999999998"/>
    <n v="3"/>
    <n v="1"/>
    <x v="1"/>
    <s v="Mar"/>
    <s v="2015-03"/>
  </r>
  <r>
    <n v="2559"/>
    <s v="CA-2015-147788"/>
    <x v="70"/>
    <d v="2015-06-04T00:00:00"/>
    <s v="Standard Class"/>
    <s v="TM-21010"/>
    <s v="Tamara Manning"/>
    <x v="0"/>
    <s v="United States"/>
    <x v="11"/>
    <s v="Utah"/>
    <n v="84057"/>
    <x v="1"/>
    <s v="FUR-BO-10004357"/>
    <x v="0"/>
    <x v="0"/>
    <s v="O'Sullivan Living Dimensions 3-Shelf Bookcases"/>
    <x v="2103"/>
    <n v="7"/>
    <n v="0"/>
    <n v="140.68600000000001"/>
    <n v="5"/>
    <n v="2"/>
    <x v="1"/>
    <s v="May"/>
    <s v="2015-05"/>
  </r>
  <r>
    <n v="2560"/>
    <s v="CA-2015-147788"/>
    <x v="70"/>
    <d v="2015-06-04T00:00:00"/>
    <s v="Standard Class"/>
    <s v="TM-21010"/>
    <s v="Tamara Manning"/>
    <x v="0"/>
    <s v="United States"/>
    <x v="11"/>
    <s v="Utah"/>
    <n v="84057"/>
    <x v="1"/>
    <s v="OFF-LA-10003766"/>
    <x v="1"/>
    <x v="2"/>
    <s v="Self-Adhesive Removable Labels"/>
    <x v="2104"/>
    <n v="5"/>
    <n v="0"/>
    <n v="7.56"/>
    <n v="5"/>
    <n v="2"/>
    <x v="1"/>
    <s v="May"/>
    <s v="2015-05"/>
  </r>
  <r>
    <n v="2561"/>
    <s v="CA-2015-147788"/>
    <x v="70"/>
    <d v="2015-06-04T00:00:00"/>
    <s v="Standard Class"/>
    <s v="TM-21010"/>
    <s v="Tamara Manning"/>
    <x v="0"/>
    <s v="United States"/>
    <x v="11"/>
    <s v="Utah"/>
    <n v="84057"/>
    <x v="1"/>
    <s v="OFF-ST-10000046"/>
    <x v="1"/>
    <x v="4"/>
    <s v="Fellowes Super Stor/Drawer Files"/>
    <x v="2105"/>
    <n v="2"/>
    <n v="0"/>
    <n v="61.389000000000003"/>
    <n v="5"/>
    <n v="2"/>
    <x v="1"/>
    <s v="May"/>
    <s v="2015-05"/>
  </r>
  <r>
    <n v="2562"/>
    <s v="CA-2015-144288"/>
    <x v="707"/>
    <d v="2015-12-31T00:00:00"/>
    <s v="Standard Class"/>
    <s v="MB-17305"/>
    <s v="Maria Bertelson"/>
    <x v="0"/>
    <s v="United States"/>
    <x v="316"/>
    <s v="Tennessee"/>
    <n v="37211"/>
    <x v="0"/>
    <s v="OFF-LA-10003190"/>
    <x v="1"/>
    <x v="2"/>
    <s v="Avery 474"/>
    <x v="2106"/>
    <n v="4"/>
    <n v="0.2"/>
    <n v="3.3408000000000002"/>
    <n v="12"/>
    <n v="4"/>
    <x v="1"/>
    <s v="Dec"/>
    <s v="2015-12"/>
  </r>
  <r>
    <n v="2563"/>
    <s v="CA-2015-144288"/>
    <x v="707"/>
    <d v="2015-12-31T00:00:00"/>
    <s v="Standard Class"/>
    <s v="MB-17305"/>
    <s v="Maria Bertelson"/>
    <x v="0"/>
    <s v="United States"/>
    <x v="316"/>
    <s v="Tennessee"/>
    <n v="37211"/>
    <x v="0"/>
    <s v="OFF-PA-10002787"/>
    <x v="1"/>
    <x v="10"/>
    <s v="Xerox 227"/>
    <x v="559"/>
    <n v="2"/>
    <n v="0.2"/>
    <n v="3.6288"/>
    <n v="12"/>
    <n v="4"/>
    <x v="1"/>
    <s v="Dec"/>
    <s v="2015-12"/>
  </r>
  <r>
    <n v="2564"/>
    <s v="CA-2015-110632"/>
    <x v="751"/>
    <d v="2015-03-22T00:00:00"/>
    <s v="Second Class"/>
    <s v="HR-14830"/>
    <s v="Harold Ryan"/>
    <x v="1"/>
    <s v="United States"/>
    <x v="20"/>
    <s v="New York"/>
    <n v="10009"/>
    <x v="3"/>
    <s v="TEC-AC-10000387"/>
    <x v="2"/>
    <x v="11"/>
    <s v="KeyTronic KT800P2 - Keyboard - Black"/>
    <x v="2107"/>
    <n v="1"/>
    <n v="0"/>
    <n v="2.7035999999999998"/>
    <n v="3"/>
    <n v="1"/>
    <x v="1"/>
    <s v="Mar"/>
    <s v="2015-03"/>
  </r>
  <r>
    <n v="2565"/>
    <s v="CA-2015-110632"/>
    <x v="751"/>
    <d v="2015-03-22T00:00:00"/>
    <s v="Second Class"/>
    <s v="HR-14830"/>
    <s v="Harold Ryan"/>
    <x v="1"/>
    <s v="United States"/>
    <x v="20"/>
    <s v="New York"/>
    <n v="10009"/>
    <x v="3"/>
    <s v="OFF-ST-10001291"/>
    <x v="1"/>
    <x v="4"/>
    <s v="Tenex Personal Self-Stacking Standard File Box, Black/Gray"/>
    <x v="2108"/>
    <n v="2"/>
    <n v="0"/>
    <n v="9.1313999999999993"/>
    <n v="3"/>
    <n v="1"/>
    <x v="1"/>
    <s v="Mar"/>
    <s v="2015-03"/>
  </r>
  <r>
    <n v="2566"/>
    <s v="CA-2017-109589"/>
    <x v="202"/>
    <d v="2017-12-24T00:00:00"/>
    <s v="First Class"/>
    <s v="BD-11635"/>
    <s v="Brian Derr"/>
    <x v="0"/>
    <s v="United States"/>
    <x v="256"/>
    <s v="Kentucky"/>
    <n v="42104"/>
    <x v="0"/>
    <s v="TEC-AC-10003116"/>
    <x v="2"/>
    <x v="11"/>
    <s v="Memorex Froggy Flash Drive 8 GB"/>
    <x v="2109"/>
    <n v="4"/>
    <n v="0"/>
    <n v="27.69"/>
    <n v="12"/>
    <n v="4"/>
    <x v="3"/>
    <s v="Dec"/>
    <s v="2017-12"/>
  </r>
  <r>
    <n v="2567"/>
    <s v="CA-2017-123967"/>
    <x v="752"/>
    <d v="2017-11-03T00:00:00"/>
    <s v="Second Class"/>
    <s v="SF-20200"/>
    <s v="Sarah Foster"/>
    <x v="0"/>
    <s v="United States"/>
    <x v="317"/>
    <s v="Washington"/>
    <n v="98226"/>
    <x v="1"/>
    <s v="OFF-BI-10001308"/>
    <x v="1"/>
    <x v="8"/>
    <s v="GBC Standard Plastic Binding Systems' Combs"/>
    <x v="1415"/>
    <n v="5"/>
    <n v="0.2"/>
    <n v="7.85"/>
    <n v="11"/>
    <n v="4"/>
    <x v="3"/>
    <s v="Nov"/>
    <s v="2017-11"/>
  </r>
  <r>
    <n v="2568"/>
    <s v="CA-2017-123967"/>
    <x v="752"/>
    <d v="2017-11-03T00:00:00"/>
    <s v="Second Class"/>
    <s v="SF-20200"/>
    <s v="Sarah Foster"/>
    <x v="0"/>
    <s v="United States"/>
    <x v="317"/>
    <s v="Washington"/>
    <n v="98226"/>
    <x v="1"/>
    <s v="FUR-TA-10003954"/>
    <x v="0"/>
    <x v="3"/>
    <s v="Hon 94000 Series Round Tables"/>
    <x v="2110"/>
    <n v="9"/>
    <n v="0"/>
    <n v="239.9058"/>
    <n v="11"/>
    <n v="4"/>
    <x v="3"/>
    <s v="Nov"/>
    <s v="2017-11"/>
  </r>
  <r>
    <n v="2569"/>
    <s v="CA-2017-148929"/>
    <x v="210"/>
    <d v="2017-09-11T00:00:00"/>
    <s v="Standard Class"/>
    <s v="SP-20620"/>
    <s v="Stefania Perrino"/>
    <x v="1"/>
    <s v="United States"/>
    <x v="20"/>
    <s v="New York"/>
    <n v="10011"/>
    <x v="3"/>
    <s v="OFF-ST-10003282"/>
    <x v="1"/>
    <x v="4"/>
    <s v="Advantus 10-Drawer Portable Organizer, Chrome Metal Frame, Smoke Drawers"/>
    <x v="2111"/>
    <n v="8"/>
    <n v="0"/>
    <n v="133.86240000000001"/>
    <n v="9"/>
    <n v="3"/>
    <x v="3"/>
    <s v="Sep"/>
    <s v="2017-09"/>
  </r>
  <r>
    <n v="2570"/>
    <s v="CA-2017-134404"/>
    <x v="753"/>
    <d v="2017-12-27T00:00:00"/>
    <s v="Same Day"/>
    <s v="DR-12880"/>
    <s v="Dan Reichenbach"/>
    <x v="1"/>
    <s v="United States"/>
    <x v="46"/>
    <s v="Ohio"/>
    <n v="43055"/>
    <x v="3"/>
    <s v="TEC-PH-10000576"/>
    <x v="2"/>
    <x v="7"/>
    <s v="AT&amp;T 1080 Corded phone"/>
    <x v="2112"/>
    <n v="2"/>
    <n v="0.4"/>
    <n v="-35.617400000000004"/>
    <n v="12"/>
    <n v="4"/>
    <x v="3"/>
    <s v="Dec"/>
    <s v="2017-12"/>
  </r>
  <r>
    <n v="2571"/>
    <s v="CA-2017-134404"/>
    <x v="753"/>
    <d v="2017-12-27T00:00:00"/>
    <s v="Same Day"/>
    <s v="DR-12880"/>
    <s v="Dan Reichenbach"/>
    <x v="1"/>
    <s v="United States"/>
    <x v="46"/>
    <s v="Ohio"/>
    <n v="43055"/>
    <x v="3"/>
    <s v="OFF-AR-10004441"/>
    <x v="1"/>
    <x v="6"/>
    <s v="BIC Brite Liner Highlighters"/>
    <x v="2113"/>
    <n v="4"/>
    <n v="0.2"/>
    <n v="3.6432000000000002"/>
    <n v="12"/>
    <n v="4"/>
    <x v="3"/>
    <s v="Dec"/>
    <s v="2017-12"/>
  </r>
  <r>
    <n v="2572"/>
    <s v="CA-2017-109778"/>
    <x v="11"/>
    <d v="2017-07-21T00:00:00"/>
    <s v="Standard Class"/>
    <s v="VM-21685"/>
    <s v="Valerie Mitchum"/>
    <x v="2"/>
    <s v="United States"/>
    <x v="318"/>
    <s v="Illinois"/>
    <n v="60098"/>
    <x v="2"/>
    <s v="OFF-AR-10003759"/>
    <x v="1"/>
    <x v="6"/>
    <s v="Crayola Anti Dust Chalk, 12/Pack"/>
    <x v="2114"/>
    <n v="2"/>
    <n v="0.2"/>
    <n v="0.91"/>
    <n v="7"/>
    <n v="3"/>
    <x v="3"/>
    <s v="Jul"/>
    <s v="2017-07"/>
  </r>
  <r>
    <n v="2573"/>
    <s v="CA-2016-155845"/>
    <x v="399"/>
    <d v="2016-08-15T00:00:00"/>
    <s v="Second Class"/>
    <s v="CM-12235"/>
    <s v="Chris McAfee"/>
    <x v="0"/>
    <s v="United States"/>
    <x v="238"/>
    <s v="Texas"/>
    <n v="75007"/>
    <x v="2"/>
    <s v="TEC-AC-10004145"/>
    <x v="2"/>
    <x v="11"/>
    <s v="Logitech diNovo Edge Keyboard"/>
    <x v="2115"/>
    <n v="7"/>
    <n v="0.2"/>
    <n v="52.497900000000001"/>
    <n v="8"/>
    <n v="3"/>
    <x v="0"/>
    <s v="Aug"/>
    <s v="2016-08"/>
  </r>
  <r>
    <n v="2574"/>
    <s v="CA-2017-145128"/>
    <x v="362"/>
    <d v="2017-07-14T00:00:00"/>
    <s v="Standard Class"/>
    <s v="SM-20320"/>
    <s v="Sean Miller"/>
    <x v="2"/>
    <s v="United States"/>
    <x v="240"/>
    <s v="Indiana"/>
    <n v="47905"/>
    <x v="2"/>
    <s v="FUR-FU-10000293"/>
    <x v="0"/>
    <x v="5"/>
    <s v="Eldon Antistatic Chair Mats for Low to Medium Pile Carpets"/>
    <x v="1862"/>
    <n v="5"/>
    <n v="0"/>
    <n v="31.587"/>
    <n v="7"/>
    <n v="3"/>
    <x v="3"/>
    <s v="Jul"/>
    <s v="2017-07"/>
  </r>
  <r>
    <n v="2575"/>
    <s v="CA-2014-129091"/>
    <x v="754"/>
    <d v="2014-11-27T00:00:00"/>
    <s v="Standard Class"/>
    <s v="RA-19885"/>
    <s v="Ruben Ausman"/>
    <x v="1"/>
    <s v="United States"/>
    <x v="38"/>
    <s v="Georgia"/>
    <n v="31907"/>
    <x v="0"/>
    <s v="OFF-EN-10004955"/>
    <x v="1"/>
    <x v="12"/>
    <s v="Fashion Color Clasp Envelopes"/>
    <x v="2116"/>
    <n v="3"/>
    <n v="0"/>
    <n v="7.9527000000000001"/>
    <n v="11"/>
    <n v="4"/>
    <x v="2"/>
    <s v="Nov"/>
    <s v="2014-11"/>
  </r>
  <r>
    <n v="2576"/>
    <s v="CA-2014-129091"/>
    <x v="754"/>
    <d v="2014-11-27T00:00:00"/>
    <s v="Standard Class"/>
    <s v="RA-19885"/>
    <s v="Ruben Ausman"/>
    <x v="1"/>
    <s v="United States"/>
    <x v="38"/>
    <s v="Georgia"/>
    <n v="31907"/>
    <x v="0"/>
    <s v="OFF-BI-10001071"/>
    <x v="1"/>
    <x v="8"/>
    <s v="GBC ProClick Punch Binding System"/>
    <x v="2117"/>
    <n v="5"/>
    <n v="0"/>
    <n v="156.751"/>
    <n v="11"/>
    <n v="4"/>
    <x v="2"/>
    <s v="Nov"/>
    <s v="2014-11"/>
  </r>
  <r>
    <n v="2577"/>
    <s v="CA-2014-129091"/>
    <x v="754"/>
    <d v="2014-11-27T00:00:00"/>
    <s v="Standard Class"/>
    <s v="RA-19885"/>
    <s v="Ruben Ausman"/>
    <x v="1"/>
    <s v="United States"/>
    <x v="38"/>
    <s v="Georgia"/>
    <n v="31907"/>
    <x v="0"/>
    <s v="OFF-EN-10001990"/>
    <x v="1"/>
    <x v="12"/>
    <s v="Staple envelope"/>
    <x v="710"/>
    <n v="2"/>
    <n v="0"/>
    <n v="5.3391999999999999"/>
    <n v="11"/>
    <n v="4"/>
    <x v="2"/>
    <s v="Nov"/>
    <s v="2014-11"/>
  </r>
  <r>
    <n v="2578"/>
    <s v="CA-2014-129091"/>
    <x v="754"/>
    <d v="2014-11-27T00:00:00"/>
    <s v="Standard Class"/>
    <s v="RA-19885"/>
    <s v="Ruben Ausman"/>
    <x v="1"/>
    <s v="United States"/>
    <x v="38"/>
    <s v="Georgia"/>
    <n v="31907"/>
    <x v="0"/>
    <s v="OFF-AP-10002734"/>
    <x v="1"/>
    <x v="9"/>
    <s v="Holmes Harmony HEPA Air Purifier for 17 x 20 Room"/>
    <x v="2118"/>
    <n v="3"/>
    <n v="0"/>
    <n v="290.30160000000001"/>
    <n v="11"/>
    <n v="4"/>
    <x v="2"/>
    <s v="Nov"/>
    <s v="2014-11"/>
  </r>
  <r>
    <n v="2579"/>
    <s v="US-2014-155502"/>
    <x v="755"/>
    <d v="2014-01-31T00:00:00"/>
    <s v="Standard Class"/>
    <s v="SD-20485"/>
    <s v="Shirley Daniels"/>
    <x v="2"/>
    <s v="United States"/>
    <x v="166"/>
    <s v="Virginia"/>
    <n v="22304"/>
    <x v="0"/>
    <s v="FUR-FU-10004587"/>
    <x v="0"/>
    <x v="5"/>
    <s v="GE General Use Halogen Bulbs, 100 Watts, 1 Bulb per Pack"/>
    <x v="2119"/>
    <n v="3"/>
    <n v="0"/>
    <n v="30.7818"/>
    <n v="1"/>
    <n v="1"/>
    <x v="2"/>
    <s v="Jan"/>
    <s v="2014-01"/>
  </r>
  <r>
    <n v="2580"/>
    <s v="US-2014-155502"/>
    <x v="755"/>
    <d v="2014-01-31T00:00:00"/>
    <s v="Standard Class"/>
    <s v="SD-20485"/>
    <s v="Shirley Daniels"/>
    <x v="2"/>
    <s v="United States"/>
    <x v="166"/>
    <s v="Virginia"/>
    <n v="22304"/>
    <x v="0"/>
    <s v="OFF-ST-10004337"/>
    <x v="1"/>
    <x v="4"/>
    <s v="SAFCO Commercial Wire Shelving, 72h"/>
    <x v="2120"/>
    <n v="8"/>
    <n v="0"/>
    <n v="0"/>
    <n v="1"/>
    <n v="1"/>
    <x v="2"/>
    <s v="Jan"/>
    <s v="2014-01"/>
  </r>
  <r>
    <n v="2581"/>
    <s v="US-2014-155502"/>
    <x v="755"/>
    <d v="2014-01-31T00:00:00"/>
    <s v="Standard Class"/>
    <s v="SD-20485"/>
    <s v="Shirley Daniels"/>
    <x v="2"/>
    <s v="United States"/>
    <x v="166"/>
    <s v="Virginia"/>
    <n v="22304"/>
    <x v="0"/>
    <s v="OFF-PA-10003072"/>
    <x v="1"/>
    <x v="10"/>
    <s v="Eureka Recycled Copy Paper 8 1/2&quot; x 11&quot;, Ream"/>
    <x v="537"/>
    <n v="3"/>
    <n v="0"/>
    <n v="9.3312000000000008"/>
    <n v="1"/>
    <n v="1"/>
    <x v="2"/>
    <s v="Jan"/>
    <s v="2014-01"/>
  </r>
  <r>
    <n v="2582"/>
    <s v="US-2014-155502"/>
    <x v="755"/>
    <d v="2014-01-31T00:00:00"/>
    <s v="Standard Class"/>
    <s v="SD-20485"/>
    <s v="Shirley Daniels"/>
    <x v="2"/>
    <s v="United States"/>
    <x v="166"/>
    <s v="Virginia"/>
    <n v="22304"/>
    <x v="0"/>
    <s v="OFF-PA-10000380"/>
    <x v="1"/>
    <x v="10"/>
    <s v="REDIFORM Incoming/Outgoing Call Register, 11&quot; X 8 1/2&quot;, 100 Messages"/>
    <x v="1438"/>
    <n v="2"/>
    <n v="0"/>
    <n v="8.34"/>
    <n v="1"/>
    <n v="1"/>
    <x v="2"/>
    <s v="Jan"/>
    <s v="2014-01"/>
  </r>
  <r>
    <n v="2583"/>
    <s v="US-2014-155502"/>
    <x v="755"/>
    <d v="2014-01-31T00:00:00"/>
    <s v="Standard Class"/>
    <s v="SD-20485"/>
    <s v="Shirley Daniels"/>
    <x v="2"/>
    <s v="United States"/>
    <x v="166"/>
    <s v="Virginia"/>
    <n v="22304"/>
    <x v="0"/>
    <s v="TEC-PH-10004833"/>
    <x v="2"/>
    <x v="7"/>
    <s v="Macally Suction Cup Mount"/>
    <x v="2121"/>
    <n v="13"/>
    <n v="0"/>
    <n v="0"/>
    <n v="1"/>
    <n v="1"/>
    <x v="2"/>
    <s v="Jan"/>
    <s v="2014-01"/>
  </r>
  <r>
    <n v="2584"/>
    <s v="US-2014-155502"/>
    <x v="755"/>
    <d v="2014-01-31T00:00:00"/>
    <s v="Standard Class"/>
    <s v="SD-20485"/>
    <s v="Shirley Daniels"/>
    <x v="2"/>
    <s v="United States"/>
    <x v="166"/>
    <s v="Virginia"/>
    <n v="22304"/>
    <x v="0"/>
    <s v="FUR-FU-10001847"/>
    <x v="0"/>
    <x v="5"/>
    <s v="Eldon Image Series Black Desk Accessories"/>
    <x v="2122"/>
    <n v="3"/>
    <n v="0"/>
    <n v="4.4711999999999996"/>
    <n v="1"/>
    <n v="1"/>
    <x v="2"/>
    <s v="Jan"/>
    <s v="2014-01"/>
  </r>
  <r>
    <n v="2585"/>
    <s v="US-2014-155502"/>
    <x v="755"/>
    <d v="2014-01-31T00:00:00"/>
    <s v="Standard Class"/>
    <s v="SD-20485"/>
    <s v="Shirley Daniels"/>
    <x v="2"/>
    <s v="United States"/>
    <x v="166"/>
    <s v="Virginia"/>
    <n v="22304"/>
    <x v="0"/>
    <s v="TEC-PH-10002103"/>
    <x v="2"/>
    <x v="7"/>
    <s v="Jabra SPEAK 410"/>
    <x v="2123"/>
    <n v="2"/>
    <n v="0"/>
    <n v="52.634399999999999"/>
    <n v="1"/>
    <n v="1"/>
    <x v="2"/>
    <s v="Jan"/>
    <s v="2014-01"/>
  </r>
  <r>
    <n v="2586"/>
    <s v="CA-2015-121041"/>
    <x v="502"/>
    <d v="2015-11-10T00:00:00"/>
    <s v="Standard Class"/>
    <s v="CS-12250"/>
    <s v="Chris Selesnick"/>
    <x v="1"/>
    <s v="United States"/>
    <x v="319"/>
    <s v="Texas"/>
    <n v="76117"/>
    <x v="2"/>
    <s v="OFF-EN-10001137"/>
    <x v="1"/>
    <x v="12"/>
    <s v="#10 Gummed Flap White Envelopes, 100/Box"/>
    <x v="2124"/>
    <n v="2"/>
    <n v="0.2"/>
    <n v="2.1476000000000002"/>
    <n v="11"/>
    <n v="4"/>
    <x v="1"/>
    <s v="Nov"/>
    <s v="2015-11"/>
  </r>
  <r>
    <n v="2587"/>
    <s v="CA-2017-131695"/>
    <x v="160"/>
    <d v="2017-07-06T00:00:00"/>
    <s v="Standard Class"/>
    <s v="RA-19285"/>
    <s v="Ralph Arnett"/>
    <x v="0"/>
    <s v="United States"/>
    <x v="20"/>
    <s v="New York"/>
    <n v="10024"/>
    <x v="3"/>
    <s v="OFF-ST-10001476"/>
    <x v="1"/>
    <x v="4"/>
    <s v="Steel Personal Filing/Posting Tote"/>
    <x v="2125"/>
    <n v="7"/>
    <n v="0"/>
    <n v="67.113900000000001"/>
    <n v="6"/>
    <n v="2"/>
    <x v="3"/>
    <s v="Jun"/>
    <s v="2017-06"/>
  </r>
  <r>
    <n v="2588"/>
    <s v="CA-2017-131695"/>
    <x v="160"/>
    <d v="2017-07-06T00:00:00"/>
    <s v="Standard Class"/>
    <s v="RA-19285"/>
    <s v="Ralph Arnett"/>
    <x v="0"/>
    <s v="United States"/>
    <x v="20"/>
    <s v="New York"/>
    <n v="10024"/>
    <x v="3"/>
    <s v="FUR-FU-10002045"/>
    <x v="0"/>
    <x v="5"/>
    <s v="Executive Impressions 14&quot;"/>
    <x v="743"/>
    <n v="1"/>
    <n v="0"/>
    <n v="9.7812000000000001"/>
    <n v="6"/>
    <n v="2"/>
    <x v="3"/>
    <s v="Jun"/>
    <s v="2017-06"/>
  </r>
  <r>
    <n v="2589"/>
    <s v="CA-2016-137729"/>
    <x v="465"/>
    <d v="2016-05-09T00:00:00"/>
    <s v="Standard Class"/>
    <s v="BF-11005"/>
    <s v="Barry Franz"/>
    <x v="2"/>
    <s v="United States"/>
    <x v="1"/>
    <s v="California"/>
    <n v="90004"/>
    <x v="1"/>
    <s v="OFF-ST-10001505"/>
    <x v="1"/>
    <x v="4"/>
    <s v="Perma STOR-ALL Hanging File Box, 13 1/8&quot;W x 12 1/4&quot;D x 10 1/2&quot;H"/>
    <x v="156"/>
    <n v="1"/>
    <n v="0"/>
    <n v="1.0165999999999999"/>
    <n v="5"/>
    <n v="2"/>
    <x v="0"/>
    <s v="May"/>
    <s v="2016-05"/>
  </r>
  <r>
    <n v="2590"/>
    <s v="CA-2016-137729"/>
    <x v="465"/>
    <d v="2016-05-09T00:00:00"/>
    <s v="Standard Class"/>
    <s v="BF-11005"/>
    <s v="Barry Franz"/>
    <x v="2"/>
    <s v="United States"/>
    <x v="1"/>
    <s v="California"/>
    <n v="90004"/>
    <x v="1"/>
    <s v="TEC-PH-10001433"/>
    <x v="2"/>
    <x v="7"/>
    <s v="Cisco Small Business SPA 502G VoIP phone"/>
    <x v="2126"/>
    <n v="3"/>
    <n v="0.2"/>
    <n v="21.5397"/>
    <n v="5"/>
    <n v="2"/>
    <x v="0"/>
    <s v="May"/>
    <s v="2016-05"/>
  </r>
  <r>
    <n v="2591"/>
    <s v="US-2016-115455"/>
    <x v="162"/>
    <d v="2016-09-14T00:00:00"/>
    <s v="Standard Class"/>
    <s v="SE-20110"/>
    <s v="Sanjit Engle"/>
    <x v="0"/>
    <s v="United States"/>
    <x v="320"/>
    <s v="Illinois"/>
    <n v="60090"/>
    <x v="2"/>
    <s v="FUR-FU-10004671"/>
    <x v="0"/>
    <x v="5"/>
    <s v="Executive Impressions 12&quot; Wall Clock"/>
    <x v="2127"/>
    <n v="2"/>
    <n v="0.6"/>
    <n v="-7.7747999999999999"/>
    <n v="9"/>
    <n v="3"/>
    <x v="0"/>
    <s v="Sep"/>
    <s v="2016-09"/>
  </r>
  <r>
    <n v="2592"/>
    <s v="US-2016-115455"/>
    <x v="162"/>
    <d v="2016-09-14T00:00:00"/>
    <s v="Standard Class"/>
    <s v="SE-20110"/>
    <s v="Sanjit Engle"/>
    <x v="0"/>
    <s v="United States"/>
    <x v="320"/>
    <s v="Illinois"/>
    <n v="60090"/>
    <x v="2"/>
    <s v="FUR-TA-10003569"/>
    <x v="0"/>
    <x v="3"/>
    <s v="Bretford CR8500 Series Meeting Room Furniture"/>
    <x v="2128"/>
    <n v="3"/>
    <n v="0.5"/>
    <n v="-300.73500000000001"/>
    <n v="9"/>
    <n v="3"/>
    <x v="0"/>
    <s v="Sep"/>
    <s v="2016-09"/>
  </r>
  <r>
    <n v="2593"/>
    <s v="CA-2017-128300"/>
    <x v="221"/>
    <d v="2017-11-26T00:00:00"/>
    <s v="Second Class"/>
    <s v="RS-19765"/>
    <s v="Roland Schwarz"/>
    <x v="1"/>
    <s v="United States"/>
    <x v="321"/>
    <s v="South Carolina"/>
    <n v="29483"/>
    <x v="0"/>
    <s v="TEC-PH-10002807"/>
    <x v="2"/>
    <x v="7"/>
    <s v="Motorla HX550 Universal Bluetooth Headset"/>
    <x v="2129"/>
    <n v="2"/>
    <n v="0"/>
    <n v="39.549999999999997"/>
    <n v="11"/>
    <n v="4"/>
    <x v="3"/>
    <s v="Nov"/>
    <s v="2017-11"/>
  </r>
  <r>
    <n v="2594"/>
    <s v="CA-2017-128300"/>
    <x v="221"/>
    <d v="2017-11-26T00:00:00"/>
    <s v="Second Class"/>
    <s v="RS-19765"/>
    <s v="Roland Schwarz"/>
    <x v="1"/>
    <s v="United States"/>
    <x v="321"/>
    <s v="South Carolina"/>
    <n v="29483"/>
    <x v="0"/>
    <s v="OFF-BI-10001597"/>
    <x v="1"/>
    <x v="8"/>
    <s v="Wilson Jones Ledger-Size, Piano-Hinge Binder, 2&quot;, Blue"/>
    <x v="2130"/>
    <n v="8"/>
    <n v="0"/>
    <n v="157.36320000000001"/>
    <n v="11"/>
    <n v="4"/>
    <x v="3"/>
    <s v="Nov"/>
    <s v="2017-11"/>
  </r>
  <r>
    <n v="2595"/>
    <s v="CA-2017-149048"/>
    <x v="726"/>
    <d v="2017-05-17T00:00:00"/>
    <s v="Standard Class"/>
    <s v="BM-11650"/>
    <s v="Brian Moss"/>
    <x v="1"/>
    <s v="United States"/>
    <x v="38"/>
    <s v="Indiana"/>
    <n v="47201"/>
    <x v="2"/>
    <s v="OFF-EN-10003296"/>
    <x v="1"/>
    <x v="12"/>
    <s v="Tyvek Side-Opening Peel &amp; Seel Expanding Envelopes"/>
    <x v="2131"/>
    <n v="2"/>
    <n v="0"/>
    <n v="81.432000000000002"/>
    <n v="5"/>
    <n v="2"/>
    <x v="3"/>
    <s v="May"/>
    <s v="2017-05"/>
  </r>
  <r>
    <n v="2596"/>
    <s v="CA-2017-149048"/>
    <x v="726"/>
    <d v="2017-05-17T00:00:00"/>
    <s v="Standard Class"/>
    <s v="BM-11650"/>
    <s v="Brian Moss"/>
    <x v="1"/>
    <s v="United States"/>
    <x v="38"/>
    <s v="Indiana"/>
    <n v="47201"/>
    <x v="2"/>
    <s v="OFF-BI-10004632"/>
    <x v="1"/>
    <x v="8"/>
    <s v="Ibico Hi-Tech Manual Binding System"/>
    <x v="2132"/>
    <n v="3"/>
    <n v="0"/>
    <n v="411.73649999999998"/>
    <n v="5"/>
    <n v="2"/>
    <x v="3"/>
    <s v="May"/>
    <s v="2017-05"/>
  </r>
  <r>
    <n v="2597"/>
    <s v="CA-2017-149048"/>
    <x v="726"/>
    <d v="2017-05-17T00:00:00"/>
    <s v="Standard Class"/>
    <s v="BM-11650"/>
    <s v="Brian Moss"/>
    <x v="1"/>
    <s v="United States"/>
    <x v="38"/>
    <s v="Indiana"/>
    <n v="47201"/>
    <x v="2"/>
    <s v="TEC-PH-10002310"/>
    <x v="2"/>
    <x v="7"/>
    <s v="Plantronics Calisto P620-M USB Wireless Speakerphone System"/>
    <x v="2133"/>
    <n v="3"/>
    <n v="0"/>
    <n v="158.75190000000001"/>
    <n v="5"/>
    <n v="2"/>
    <x v="3"/>
    <s v="May"/>
    <s v="2017-05"/>
  </r>
  <r>
    <n v="2598"/>
    <s v="CA-2017-149048"/>
    <x v="726"/>
    <d v="2017-05-17T00:00:00"/>
    <s v="Standard Class"/>
    <s v="BM-11650"/>
    <s v="Brian Moss"/>
    <x v="1"/>
    <s v="United States"/>
    <x v="38"/>
    <s v="Indiana"/>
    <n v="47201"/>
    <x v="2"/>
    <s v="OFF-ST-10000078"/>
    <x v="1"/>
    <x v="4"/>
    <s v="Tennsco 6- and 18-Compartment Lockers"/>
    <x v="2134"/>
    <n v="2"/>
    <n v="0"/>
    <n v="95.461200000000005"/>
    <n v="5"/>
    <n v="2"/>
    <x v="3"/>
    <s v="May"/>
    <s v="2017-05"/>
  </r>
  <r>
    <n v="2599"/>
    <s v="CA-2017-149048"/>
    <x v="726"/>
    <d v="2017-05-17T00:00:00"/>
    <s v="Standard Class"/>
    <s v="BM-11650"/>
    <s v="Brian Moss"/>
    <x v="1"/>
    <s v="United States"/>
    <x v="38"/>
    <s v="Indiana"/>
    <n v="47201"/>
    <x v="2"/>
    <s v="OFF-PA-10001752"/>
    <x v="1"/>
    <x v="10"/>
    <s v="Hammermill CopyPlus Copy Paper (20Lb. and 84 Bright)"/>
    <x v="1801"/>
    <n v="3"/>
    <n v="0"/>
    <n v="7.3205999999999998"/>
    <n v="5"/>
    <n v="2"/>
    <x v="3"/>
    <s v="May"/>
    <s v="2017-05"/>
  </r>
  <r>
    <n v="2600"/>
    <s v="CA-2017-108553"/>
    <x v="756"/>
    <d v="2017-04-29T00:00:00"/>
    <s v="Standard Class"/>
    <s v="SK-19990"/>
    <s v="Sally Knutson"/>
    <x v="0"/>
    <s v="United States"/>
    <x v="20"/>
    <s v="New York"/>
    <n v="10024"/>
    <x v="3"/>
    <s v="OFF-AP-10000026"/>
    <x v="1"/>
    <x v="9"/>
    <s v="Tripp Lite Isotel 6 Outlet Surge Protector with Fax/Modem Protection"/>
    <x v="2135"/>
    <n v="2"/>
    <n v="0"/>
    <n v="35.3626"/>
    <n v="4"/>
    <n v="2"/>
    <x v="3"/>
    <s v="Apr"/>
    <s v="2017-04"/>
  </r>
  <r>
    <n v="2601"/>
    <s v="CA-2017-108553"/>
    <x v="756"/>
    <d v="2017-04-29T00:00:00"/>
    <s v="Standard Class"/>
    <s v="SK-19990"/>
    <s v="Sally Knutson"/>
    <x v="0"/>
    <s v="United States"/>
    <x v="20"/>
    <s v="New York"/>
    <n v="10024"/>
    <x v="3"/>
    <s v="OFF-SU-10002573"/>
    <x v="1"/>
    <x v="14"/>
    <s v="Acme 10&quot; Easy Grip Assistive Scissors"/>
    <x v="2136"/>
    <n v="7"/>
    <n v="0"/>
    <n v="36.813000000000002"/>
    <n v="4"/>
    <n v="2"/>
    <x v="3"/>
    <s v="Apr"/>
    <s v="2017-04"/>
  </r>
  <r>
    <n v="2602"/>
    <s v="CA-2016-165848"/>
    <x v="30"/>
    <d v="2016-06-04T00:00:00"/>
    <s v="Same Day"/>
    <s v="EN-13780"/>
    <s v="Edward Nazzal"/>
    <x v="0"/>
    <s v="United States"/>
    <x v="20"/>
    <s v="New York"/>
    <n v="10035"/>
    <x v="3"/>
    <s v="OFF-PA-10000349"/>
    <x v="1"/>
    <x v="10"/>
    <s v="Easy-staple paper"/>
    <x v="1801"/>
    <n v="3"/>
    <n v="0"/>
    <n v="7.0217999999999998"/>
    <n v="6"/>
    <n v="2"/>
    <x v="0"/>
    <s v="Jun"/>
    <s v="2016-06"/>
  </r>
  <r>
    <n v="2603"/>
    <s v="CA-2016-165848"/>
    <x v="30"/>
    <d v="2016-06-04T00:00:00"/>
    <s v="Same Day"/>
    <s v="EN-13780"/>
    <s v="Edward Nazzal"/>
    <x v="0"/>
    <s v="United States"/>
    <x v="20"/>
    <s v="New York"/>
    <n v="10035"/>
    <x v="3"/>
    <s v="TEC-MA-10003356"/>
    <x v="2"/>
    <x v="15"/>
    <s v="Panasonic KX MC6040 Color Laser Multifunction Printer"/>
    <x v="2137"/>
    <n v="3"/>
    <n v="0"/>
    <n v="364.45949999999999"/>
    <n v="6"/>
    <n v="2"/>
    <x v="0"/>
    <s v="Jun"/>
    <s v="2016-06"/>
  </r>
  <r>
    <n v="2604"/>
    <s v="CA-2016-165848"/>
    <x v="30"/>
    <d v="2016-06-04T00:00:00"/>
    <s v="Same Day"/>
    <s v="EN-13780"/>
    <s v="Edward Nazzal"/>
    <x v="0"/>
    <s v="United States"/>
    <x v="20"/>
    <s v="New York"/>
    <n v="10035"/>
    <x v="3"/>
    <s v="FUR-BO-10000362"/>
    <x v="0"/>
    <x v="0"/>
    <s v="Sauder Inglewood Library Bookcases"/>
    <x v="2138"/>
    <n v="1"/>
    <n v="0.2"/>
    <n v="5.1294000000000004"/>
    <n v="6"/>
    <n v="2"/>
    <x v="0"/>
    <s v="Jun"/>
    <s v="2016-06"/>
  </r>
  <r>
    <n v="2605"/>
    <s v="CA-2016-165848"/>
    <x v="30"/>
    <d v="2016-06-04T00:00:00"/>
    <s v="Same Day"/>
    <s v="EN-13780"/>
    <s v="Edward Nazzal"/>
    <x v="0"/>
    <s v="United States"/>
    <x v="20"/>
    <s v="New York"/>
    <n v="10035"/>
    <x v="3"/>
    <s v="FUR-FU-10003878"/>
    <x v="0"/>
    <x v="5"/>
    <s v="Linden 10&quot; Round Wall Clock, Black"/>
    <x v="2139"/>
    <n v="4"/>
    <n v="0"/>
    <n v="20.780799999999999"/>
    <n v="6"/>
    <n v="2"/>
    <x v="0"/>
    <s v="Jun"/>
    <s v="2016-06"/>
  </r>
  <r>
    <n v="2606"/>
    <s v="CA-2014-112718"/>
    <x v="757"/>
    <d v="2014-12-21T00:00:00"/>
    <s v="Standard Class"/>
    <s v="KN-16450"/>
    <s v="Kean Nguyen"/>
    <x v="1"/>
    <s v="United States"/>
    <x v="108"/>
    <s v="Florida"/>
    <n v="32216"/>
    <x v="0"/>
    <s v="OFF-BI-10000591"/>
    <x v="1"/>
    <x v="8"/>
    <s v="Avery Binder Labels"/>
    <x v="2140"/>
    <n v="1"/>
    <n v="0.7"/>
    <n v="-0.85580000000000001"/>
    <n v="12"/>
    <n v="4"/>
    <x v="2"/>
    <s v="Dec"/>
    <s v="2014-12"/>
  </r>
  <r>
    <n v="2607"/>
    <s v="CA-2016-154053"/>
    <x v="758"/>
    <d v="2016-03-10T00:00:00"/>
    <s v="Standard Class"/>
    <s v="MG-17890"/>
    <s v="Michael Granlund"/>
    <x v="2"/>
    <s v="United States"/>
    <x v="70"/>
    <s v="California"/>
    <n v="92024"/>
    <x v="1"/>
    <s v="OFF-AR-10003727"/>
    <x v="1"/>
    <x v="6"/>
    <s v="Berol Giant Pencil Sharpener"/>
    <x v="2141"/>
    <n v="1"/>
    <n v="0"/>
    <n v="4.9271000000000003"/>
    <n v="3"/>
    <n v="1"/>
    <x v="0"/>
    <s v="Mar"/>
    <s v="2016-03"/>
  </r>
  <r>
    <n v="2608"/>
    <s v="CA-2014-127446"/>
    <x v="641"/>
    <d v="2014-11-30T00:00:00"/>
    <s v="Standard Class"/>
    <s v="MC-17590"/>
    <s v="Matt Collister"/>
    <x v="1"/>
    <s v="United States"/>
    <x v="81"/>
    <s v="Texas"/>
    <n v="76017"/>
    <x v="2"/>
    <s v="TEC-AC-10001635"/>
    <x v="2"/>
    <x v="11"/>
    <s v="KeyTronic KT400U2 - Keyboard - Black"/>
    <x v="1063"/>
    <n v="3"/>
    <n v="0.2"/>
    <n v="0"/>
    <n v="11"/>
    <n v="4"/>
    <x v="2"/>
    <s v="Nov"/>
    <s v="2014-11"/>
  </r>
  <r>
    <n v="2609"/>
    <s v="CA-2014-127446"/>
    <x v="641"/>
    <d v="2014-11-30T00:00:00"/>
    <s v="Standard Class"/>
    <s v="MC-17590"/>
    <s v="Matt Collister"/>
    <x v="1"/>
    <s v="United States"/>
    <x v="81"/>
    <s v="Texas"/>
    <n v="76017"/>
    <x v="2"/>
    <s v="OFF-LA-10001317"/>
    <x v="1"/>
    <x v="2"/>
    <s v="Avery 520"/>
    <x v="2142"/>
    <n v="1"/>
    <n v="0.2"/>
    <n v="0.88200000000000001"/>
    <n v="11"/>
    <n v="4"/>
    <x v="2"/>
    <s v="Nov"/>
    <s v="2014-11"/>
  </r>
  <r>
    <n v="2610"/>
    <s v="CA-2014-127446"/>
    <x v="641"/>
    <d v="2014-11-30T00:00:00"/>
    <s v="Standard Class"/>
    <s v="MC-17590"/>
    <s v="Matt Collister"/>
    <x v="1"/>
    <s v="United States"/>
    <x v="81"/>
    <s v="Texas"/>
    <n v="76017"/>
    <x v="2"/>
    <s v="FUR-TA-10000577"/>
    <x v="0"/>
    <x v="3"/>
    <s v="Bretford CR4500 Series Slim Rectangular Table"/>
    <x v="2143"/>
    <n v="5"/>
    <n v="0.3"/>
    <n v="-121.87350000000001"/>
    <n v="11"/>
    <n v="4"/>
    <x v="2"/>
    <s v="Nov"/>
    <s v="2014-11"/>
  </r>
  <r>
    <n v="2611"/>
    <s v="CA-2014-127446"/>
    <x v="641"/>
    <d v="2014-11-30T00:00:00"/>
    <s v="Standard Class"/>
    <s v="MC-17590"/>
    <s v="Matt Collister"/>
    <x v="1"/>
    <s v="United States"/>
    <x v="81"/>
    <s v="Texas"/>
    <n v="76017"/>
    <x v="2"/>
    <s v="OFF-LA-10000248"/>
    <x v="1"/>
    <x v="2"/>
    <s v="Avery 52"/>
    <x v="2144"/>
    <n v="2"/>
    <n v="0.2"/>
    <n v="1.9925999999999999"/>
    <n v="11"/>
    <n v="4"/>
    <x v="2"/>
    <s v="Nov"/>
    <s v="2014-11"/>
  </r>
  <r>
    <n v="2612"/>
    <s v="CA-2014-127446"/>
    <x v="641"/>
    <d v="2014-11-30T00:00:00"/>
    <s v="Standard Class"/>
    <s v="MC-17590"/>
    <s v="Matt Collister"/>
    <x v="1"/>
    <s v="United States"/>
    <x v="81"/>
    <s v="Texas"/>
    <n v="76017"/>
    <x v="2"/>
    <s v="OFF-PA-10000955"/>
    <x v="1"/>
    <x v="10"/>
    <s v="Southworth 25% Cotton Granite Paper &amp; Envelopes"/>
    <x v="929"/>
    <n v="3"/>
    <n v="0.2"/>
    <n v="5.1012000000000004"/>
    <n v="11"/>
    <n v="4"/>
    <x v="2"/>
    <s v="Nov"/>
    <s v="2014-11"/>
  </r>
  <r>
    <n v="2613"/>
    <s v="CA-2014-127446"/>
    <x v="641"/>
    <d v="2014-11-30T00:00:00"/>
    <s v="Standard Class"/>
    <s v="MC-17590"/>
    <s v="Matt Collister"/>
    <x v="1"/>
    <s v="United States"/>
    <x v="81"/>
    <s v="Texas"/>
    <n v="76017"/>
    <x v="2"/>
    <s v="FUR-FU-10000221"/>
    <x v="0"/>
    <x v="5"/>
    <s v="Master Caster Door Stop, Brown"/>
    <x v="855"/>
    <n v="3"/>
    <n v="0.6"/>
    <n v="-3.9624000000000001"/>
    <n v="11"/>
    <n v="4"/>
    <x v="2"/>
    <s v="Nov"/>
    <s v="2014-11"/>
  </r>
  <r>
    <n v="2614"/>
    <s v="CA-2016-137204"/>
    <x v="236"/>
    <d v="2016-05-05T00:00:00"/>
    <s v="Standard Class"/>
    <s v="BO-11350"/>
    <s v="Bill Overfelt"/>
    <x v="1"/>
    <s v="United States"/>
    <x v="1"/>
    <s v="California"/>
    <n v="90045"/>
    <x v="1"/>
    <s v="FUR-CH-10002304"/>
    <x v="0"/>
    <x v="1"/>
    <s v="Global Stack Chair without Arms, Black"/>
    <x v="1501"/>
    <n v="2"/>
    <n v="0.2"/>
    <n v="2.5979999999999999"/>
    <n v="4"/>
    <n v="2"/>
    <x v="0"/>
    <s v="Apr"/>
    <s v="2016-04"/>
  </r>
  <r>
    <n v="2615"/>
    <s v="CA-2014-147298"/>
    <x v="759"/>
    <d v="2014-05-03T00:00:00"/>
    <s v="Standard Class"/>
    <s v="AG-10300"/>
    <s v="Aleksandra Gannaway"/>
    <x v="1"/>
    <s v="United States"/>
    <x v="1"/>
    <s v="California"/>
    <n v="90049"/>
    <x v="1"/>
    <s v="FUR-CH-10004886"/>
    <x v="0"/>
    <x v="1"/>
    <s v="Bevis Steel Folding Chairs"/>
    <x v="2145"/>
    <n v="3"/>
    <n v="0.2"/>
    <n v="23.027999999999999"/>
    <n v="4"/>
    <n v="2"/>
    <x v="2"/>
    <s v="Apr"/>
    <s v="2014-04"/>
  </r>
  <r>
    <n v="2616"/>
    <s v="CA-2014-147298"/>
    <x v="759"/>
    <d v="2014-05-03T00:00:00"/>
    <s v="Standard Class"/>
    <s v="AG-10300"/>
    <s v="Aleksandra Gannaway"/>
    <x v="1"/>
    <s v="United States"/>
    <x v="1"/>
    <s v="California"/>
    <n v="90049"/>
    <x v="1"/>
    <s v="OFF-BI-10001525"/>
    <x v="1"/>
    <x v="8"/>
    <s v="Acco Pressboard Covers with Storage Hooks, 14 7/8&quot; x 11&quot;, Executive Red"/>
    <x v="2146"/>
    <n v="6"/>
    <n v="0.2"/>
    <n v="5.7149999999999999"/>
    <n v="4"/>
    <n v="2"/>
    <x v="2"/>
    <s v="Apr"/>
    <s v="2014-04"/>
  </r>
  <r>
    <n v="2617"/>
    <s v="CA-2017-147942"/>
    <x v="719"/>
    <d v="2017-04-05T00:00:00"/>
    <s v="Standard Class"/>
    <s v="MS-17365"/>
    <s v="Maribeth Schnelling"/>
    <x v="0"/>
    <s v="United States"/>
    <x v="8"/>
    <s v="California"/>
    <n v="94110"/>
    <x v="1"/>
    <s v="OFF-LA-10003663"/>
    <x v="1"/>
    <x v="2"/>
    <s v="Avery 498"/>
    <x v="396"/>
    <n v="2"/>
    <n v="0"/>
    <n v="2.7166000000000001"/>
    <n v="4"/>
    <n v="2"/>
    <x v="3"/>
    <s v="Apr"/>
    <s v="2017-04"/>
  </r>
  <r>
    <n v="2618"/>
    <s v="CA-2017-147942"/>
    <x v="719"/>
    <d v="2017-04-05T00:00:00"/>
    <s v="Standard Class"/>
    <s v="MS-17365"/>
    <s v="Maribeth Schnelling"/>
    <x v="0"/>
    <s v="United States"/>
    <x v="8"/>
    <s v="California"/>
    <n v="94110"/>
    <x v="1"/>
    <s v="OFF-BI-10001294"/>
    <x v="1"/>
    <x v="8"/>
    <s v="Fellowes Binding Cases"/>
    <x v="2147"/>
    <n v="13"/>
    <n v="0.2"/>
    <n v="38.024999999999999"/>
    <n v="4"/>
    <n v="2"/>
    <x v="3"/>
    <s v="Apr"/>
    <s v="2017-04"/>
  </r>
  <r>
    <n v="2619"/>
    <s v="CA-2017-115931"/>
    <x v="66"/>
    <d v="2017-12-26T00:00:00"/>
    <s v="Standard Class"/>
    <s v="JM-15655"/>
    <s v="Jim Mitchum"/>
    <x v="1"/>
    <s v="United States"/>
    <x v="51"/>
    <s v="New Mexico"/>
    <n v="88220"/>
    <x v="1"/>
    <s v="OFF-AR-10000369"/>
    <x v="1"/>
    <x v="6"/>
    <s v="Design Ebony Sketching Pencil"/>
    <x v="2148"/>
    <n v="3"/>
    <n v="0"/>
    <n v="1.0842000000000001"/>
    <n v="12"/>
    <n v="4"/>
    <x v="3"/>
    <s v="Dec"/>
    <s v="2017-12"/>
  </r>
  <r>
    <n v="2620"/>
    <s v="CA-2017-115931"/>
    <x v="66"/>
    <d v="2017-12-26T00:00:00"/>
    <s v="Standard Class"/>
    <s v="JM-15655"/>
    <s v="Jim Mitchum"/>
    <x v="1"/>
    <s v="United States"/>
    <x v="51"/>
    <s v="New Mexico"/>
    <n v="88220"/>
    <x v="1"/>
    <s v="TEC-PH-10001300"/>
    <x v="2"/>
    <x v="7"/>
    <s v="iKross Bluetooth Portable Keyboard + Cell Phone Stand Holder + Brush for Apple iPhone 5S 5C 5, 4S 4"/>
    <x v="2149"/>
    <n v="4"/>
    <n v="0.2"/>
    <n v="6.7039999999999997"/>
    <n v="12"/>
    <n v="4"/>
    <x v="3"/>
    <s v="Dec"/>
    <s v="2017-12"/>
  </r>
  <r>
    <n v="2621"/>
    <s v="CA-2017-115931"/>
    <x v="66"/>
    <d v="2017-12-26T00:00:00"/>
    <s v="Standard Class"/>
    <s v="JM-15655"/>
    <s v="Jim Mitchum"/>
    <x v="1"/>
    <s v="United States"/>
    <x v="51"/>
    <s v="New Mexico"/>
    <n v="88220"/>
    <x v="1"/>
    <s v="OFF-ST-10000876"/>
    <x v="1"/>
    <x v="4"/>
    <s v="Eldon Simplefile Box Office"/>
    <x v="2150"/>
    <n v="3"/>
    <n v="0"/>
    <n v="10.4496"/>
    <n v="12"/>
    <n v="4"/>
    <x v="3"/>
    <s v="Dec"/>
    <s v="2017-12"/>
  </r>
  <r>
    <n v="2622"/>
    <s v="CA-2017-115931"/>
    <x v="66"/>
    <d v="2017-12-26T00:00:00"/>
    <s v="Standard Class"/>
    <s v="JM-15655"/>
    <s v="Jim Mitchum"/>
    <x v="1"/>
    <s v="United States"/>
    <x v="51"/>
    <s v="New Mexico"/>
    <n v="88220"/>
    <x v="1"/>
    <s v="OFF-LA-10001404"/>
    <x v="1"/>
    <x v="2"/>
    <s v="Avery 517"/>
    <x v="1753"/>
    <n v="5"/>
    <n v="0"/>
    <n v="8.6715"/>
    <n v="12"/>
    <n v="4"/>
    <x v="3"/>
    <s v="Dec"/>
    <s v="2017-12"/>
  </r>
  <r>
    <n v="2623"/>
    <s v="CA-2014-164861"/>
    <x v="640"/>
    <d v="2014-12-06T00:00:00"/>
    <s v="Second Class"/>
    <s v="MC-17635"/>
    <s v="Matthew Clasen"/>
    <x v="1"/>
    <s v="United States"/>
    <x v="285"/>
    <s v="Missouri"/>
    <n v="63116"/>
    <x v="2"/>
    <s v="OFF-PA-10001972"/>
    <x v="1"/>
    <x v="10"/>
    <s v="Xerox 214"/>
    <x v="233"/>
    <n v="4"/>
    <n v="0"/>
    <n v="12.441599999999999"/>
    <n v="12"/>
    <n v="4"/>
    <x v="2"/>
    <s v="Dec"/>
    <s v="2014-12"/>
  </r>
  <r>
    <n v="2624"/>
    <s v="CA-2017-127180"/>
    <x v="760"/>
    <d v="2017-10-24T00:00:00"/>
    <s v="First Class"/>
    <s v="TA-21385"/>
    <s v="Tom Ashbrook"/>
    <x v="2"/>
    <s v="United States"/>
    <x v="20"/>
    <s v="New York"/>
    <n v="10024"/>
    <x v="3"/>
    <s v="TEC-CO-10004722"/>
    <x v="2"/>
    <x v="16"/>
    <s v="Canon imageCLASS 2200 Advanced Copier"/>
    <x v="2151"/>
    <n v="4"/>
    <n v="0.2"/>
    <n v="3919.9888000000001"/>
    <n v="10"/>
    <n v="4"/>
    <x v="3"/>
    <s v="Oct"/>
    <s v="2017-10"/>
  </r>
  <r>
    <n v="2625"/>
    <s v="CA-2017-127180"/>
    <x v="760"/>
    <d v="2017-10-24T00:00:00"/>
    <s v="First Class"/>
    <s v="TA-21385"/>
    <s v="Tom Ashbrook"/>
    <x v="2"/>
    <s v="United States"/>
    <x v="20"/>
    <s v="New York"/>
    <n v="10024"/>
    <x v="3"/>
    <s v="TEC-PH-10001494"/>
    <x v="2"/>
    <x v="7"/>
    <s v="Polycom CX600 IP Phone VoIP phone"/>
    <x v="2152"/>
    <n v="8"/>
    <n v="0"/>
    <n v="647.89200000000005"/>
    <n v="10"/>
    <n v="4"/>
    <x v="3"/>
    <s v="Oct"/>
    <s v="2017-10"/>
  </r>
  <r>
    <n v="2626"/>
    <s v="CA-2017-127180"/>
    <x v="760"/>
    <d v="2017-10-24T00:00:00"/>
    <s v="First Class"/>
    <s v="TA-21385"/>
    <s v="Tom Ashbrook"/>
    <x v="2"/>
    <s v="United States"/>
    <x v="20"/>
    <s v="New York"/>
    <n v="10024"/>
    <x v="3"/>
    <s v="OFF-EN-10002500"/>
    <x v="1"/>
    <x v="12"/>
    <s v="Globe Weis Peel &amp; Seel First Class Envelopes"/>
    <x v="1011"/>
    <n v="5"/>
    <n v="0"/>
    <n v="28.754999999999999"/>
    <n v="10"/>
    <n v="4"/>
    <x v="3"/>
    <s v="Oct"/>
    <s v="2017-10"/>
  </r>
  <r>
    <n v="2627"/>
    <s v="CA-2017-127180"/>
    <x v="760"/>
    <d v="2017-10-24T00:00:00"/>
    <s v="First Class"/>
    <s v="TA-21385"/>
    <s v="Tom Ashbrook"/>
    <x v="2"/>
    <s v="United States"/>
    <x v="20"/>
    <s v="New York"/>
    <n v="10024"/>
    <x v="3"/>
    <s v="TEC-PH-10003800"/>
    <x v="2"/>
    <x v="7"/>
    <s v="i.Sound Portable Power - 8000 mAh"/>
    <x v="2153"/>
    <n v="1"/>
    <n v="0"/>
    <n v="0.52990000000000004"/>
    <n v="10"/>
    <n v="4"/>
    <x v="3"/>
    <s v="Oct"/>
    <s v="2017-10"/>
  </r>
  <r>
    <n v="2628"/>
    <s v="US-2017-165344"/>
    <x v="38"/>
    <d v="2017-11-15T00:00:00"/>
    <s v="First Class"/>
    <s v="SB-20290"/>
    <s v="Sean Braxton"/>
    <x v="1"/>
    <s v="United States"/>
    <x v="24"/>
    <s v="Ohio"/>
    <n v="45503"/>
    <x v="3"/>
    <s v="TEC-AC-10002399"/>
    <x v="2"/>
    <x v="11"/>
    <s v="SanDisk Cruzer 32 GB USB Flash Drive"/>
    <x v="2154"/>
    <n v="4"/>
    <n v="0.2"/>
    <n v="9.1295999999999999"/>
    <n v="11"/>
    <n v="4"/>
    <x v="3"/>
    <s v="Nov"/>
    <s v="2017-11"/>
  </r>
  <r>
    <n v="2629"/>
    <s v="US-2017-165344"/>
    <x v="38"/>
    <d v="2017-11-15T00:00:00"/>
    <s v="First Class"/>
    <s v="SB-20290"/>
    <s v="Sean Braxton"/>
    <x v="1"/>
    <s v="United States"/>
    <x v="24"/>
    <s v="Ohio"/>
    <n v="45503"/>
    <x v="3"/>
    <s v="TEC-MA-10002210"/>
    <x v="2"/>
    <x v="15"/>
    <s v="Epson TM-T88V Direct Thermal Printer - Monochrome - Desktop"/>
    <x v="2155"/>
    <n v="7"/>
    <n v="0.7"/>
    <n v="-935.95950000000005"/>
    <n v="11"/>
    <n v="4"/>
    <x v="3"/>
    <s v="Nov"/>
    <s v="2017-11"/>
  </r>
  <r>
    <n v="2630"/>
    <s v="US-2017-165344"/>
    <x v="38"/>
    <d v="2017-11-15T00:00:00"/>
    <s v="First Class"/>
    <s v="SB-20290"/>
    <s v="Sean Braxton"/>
    <x v="1"/>
    <s v="United States"/>
    <x v="24"/>
    <s v="Ohio"/>
    <n v="45503"/>
    <x v="3"/>
    <s v="OFF-BI-10003196"/>
    <x v="1"/>
    <x v="8"/>
    <s v="Accohide Poly Flexible Ring Binders"/>
    <x v="2156"/>
    <n v="10"/>
    <n v="0.7"/>
    <n v="-7.48"/>
    <n v="11"/>
    <n v="4"/>
    <x v="3"/>
    <s v="Nov"/>
    <s v="2017-11"/>
  </r>
  <r>
    <n v="2631"/>
    <s v="CA-2015-168186"/>
    <x v="229"/>
    <d v="2015-09-15T00:00:00"/>
    <s v="Standard Class"/>
    <s v="AB-10150"/>
    <s v="Aimee Bixby"/>
    <x v="0"/>
    <s v="United States"/>
    <x v="251"/>
    <s v="Oklahoma"/>
    <n v="74133"/>
    <x v="2"/>
    <s v="OFF-PA-10000477"/>
    <x v="1"/>
    <x v="10"/>
    <s v="Xerox 1952"/>
    <x v="1801"/>
    <n v="3"/>
    <n v="0"/>
    <n v="7.0217999999999998"/>
    <n v="9"/>
    <n v="3"/>
    <x v="1"/>
    <s v="Sep"/>
    <s v="2015-09"/>
  </r>
  <r>
    <n v="2632"/>
    <s v="US-2017-110604"/>
    <x v="356"/>
    <d v="2017-05-20T00:00:00"/>
    <s v="Standard Class"/>
    <s v="JF-15295"/>
    <s v="Jason Fortune-"/>
    <x v="0"/>
    <s v="United States"/>
    <x v="4"/>
    <s v="Washington"/>
    <n v="98103"/>
    <x v="1"/>
    <s v="FUR-FU-10000076"/>
    <x v="0"/>
    <x v="5"/>
    <s v="24-Hour Round Wall Clock"/>
    <x v="786"/>
    <n v="2"/>
    <n v="0"/>
    <n v="17.1828"/>
    <n v="5"/>
    <n v="2"/>
    <x v="3"/>
    <s v="May"/>
    <s v="2017-05"/>
  </r>
  <r>
    <n v="2633"/>
    <s v="US-2017-110604"/>
    <x v="356"/>
    <d v="2017-05-20T00:00:00"/>
    <s v="Standard Class"/>
    <s v="JF-15295"/>
    <s v="Jason Fortune-"/>
    <x v="0"/>
    <s v="United States"/>
    <x v="4"/>
    <s v="Washington"/>
    <n v="98103"/>
    <x v="1"/>
    <s v="FUR-CH-10002017"/>
    <x v="0"/>
    <x v="1"/>
    <s v="SAFCO Optional Arm Kit for Workspace Cribbage Stacking Chair"/>
    <x v="2157"/>
    <n v="2"/>
    <n v="0.2"/>
    <n v="4.2624000000000004"/>
    <n v="5"/>
    <n v="2"/>
    <x v="3"/>
    <s v="May"/>
    <s v="2017-05"/>
  </r>
  <r>
    <n v="2634"/>
    <s v="US-2017-110604"/>
    <x v="356"/>
    <d v="2017-05-20T00:00:00"/>
    <s v="Standard Class"/>
    <s v="JF-15295"/>
    <s v="Jason Fortune-"/>
    <x v="0"/>
    <s v="United States"/>
    <x v="4"/>
    <s v="Washington"/>
    <n v="98103"/>
    <x v="1"/>
    <s v="FUR-CH-10004287"/>
    <x v="0"/>
    <x v="1"/>
    <s v="SAFCO Arco Folding Chair"/>
    <x v="2158"/>
    <n v="1"/>
    <n v="0.2"/>
    <n v="24.858000000000001"/>
    <n v="5"/>
    <n v="2"/>
    <x v="3"/>
    <s v="May"/>
    <s v="2017-05"/>
  </r>
  <r>
    <n v="2635"/>
    <s v="CA-2015-116750"/>
    <x v="761"/>
    <d v="2015-07-10T00:00:00"/>
    <s v="Second Class"/>
    <s v="BF-10975"/>
    <s v="Barbara Fisher"/>
    <x v="1"/>
    <s v="United States"/>
    <x v="115"/>
    <s v="North Carolina"/>
    <n v="28314"/>
    <x v="0"/>
    <s v="FUR-FU-10003829"/>
    <x v="0"/>
    <x v="5"/>
    <s v="Stackable Trays"/>
    <x v="1253"/>
    <n v="2"/>
    <n v="0.2"/>
    <n v="0.73919999999999997"/>
    <n v="7"/>
    <n v="3"/>
    <x v="1"/>
    <s v="Jul"/>
    <s v="2015-07"/>
  </r>
  <r>
    <n v="2636"/>
    <s v="CA-2015-116750"/>
    <x v="761"/>
    <d v="2015-07-10T00:00:00"/>
    <s v="Second Class"/>
    <s v="BF-10975"/>
    <s v="Barbara Fisher"/>
    <x v="1"/>
    <s v="United States"/>
    <x v="115"/>
    <s v="North Carolina"/>
    <n v="28314"/>
    <x v="0"/>
    <s v="OFF-BI-10004728"/>
    <x v="1"/>
    <x v="8"/>
    <s v="Wilson Jones Turn Tabs Binder Tool for Ring Binders"/>
    <x v="2159"/>
    <n v="5"/>
    <n v="0.7"/>
    <n v="-5.7839999999999998"/>
    <n v="7"/>
    <n v="3"/>
    <x v="1"/>
    <s v="Jul"/>
    <s v="2015-07"/>
  </r>
  <r>
    <n v="2637"/>
    <s v="CA-2015-162369"/>
    <x v="762"/>
    <d v="2015-08-19T00:00:00"/>
    <s v="Standard Class"/>
    <s v="TT-21265"/>
    <s v="Tim Taslimi"/>
    <x v="1"/>
    <s v="United States"/>
    <x v="1"/>
    <s v="California"/>
    <n v="90045"/>
    <x v="1"/>
    <s v="OFF-ST-10000046"/>
    <x v="1"/>
    <x v="4"/>
    <s v="Fellowes Super Stor/Drawer Files"/>
    <x v="2105"/>
    <n v="2"/>
    <n v="0"/>
    <n v="61.389000000000003"/>
    <n v="8"/>
    <n v="3"/>
    <x v="1"/>
    <s v="Aug"/>
    <s v="2015-08"/>
  </r>
  <r>
    <n v="2638"/>
    <s v="CA-2017-108441"/>
    <x v="492"/>
    <d v="2017-06-18T00:00:00"/>
    <s v="Standard Class"/>
    <s v="SB-20170"/>
    <s v="Sarah Bern"/>
    <x v="0"/>
    <s v="United States"/>
    <x v="20"/>
    <s v="New York"/>
    <n v="10035"/>
    <x v="3"/>
    <s v="OFF-PA-10000697"/>
    <x v="1"/>
    <x v="10"/>
    <s v="TOPS Voice Message Log Book, Flash Format"/>
    <x v="2160"/>
    <n v="4"/>
    <n v="0"/>
    <n v="9.3295999999999992"/>
    <n v="6"/>
    <n v="2"/>
    <x v="3"/>
    <s v="Jun"/>
    <s v="2017-06"/>
  </r>
  <r>
    <n v="2639"/>
    <s v="CA-2017-108441"/>
    <x v="492"/>
    <d v="2017-06-18T00:00:00"/>
    <s v="Standard Class"/>
    <s v="SB-20170"/>
    <s v="Sarah Bern"/>
    <x v="0"/>
    <s v="United States"/>
    <x v="20"/>
    <s v="New York"/>
    <n v="10035"/>
    <x v="3"/>
    <s v="OFF-BI-10000848"/>
    <x v="1"/>
    <x v="8"/>
    <s v="Angle-D Ring Binders"/>
    <x v="531"/>
    <n v="3"/>
    <n v="0.2"/>
    <n v="4.2666000000000004"/>
    <n v="6"/>
    <n v="2"/>
    <x v="3"/>
    <s v="Jun"/>
    <s v="2017-06"/>
  </r>
  <r>
    <n v="2640"/>
    <s v="CA-2017-108441"/>
    <x v="492"/>
    <d v="2017-06-18T00:00:00"/>
    <s v="Standard Class"/>
    <s v="SB-20170"/>
    <s v="Sarah Bern"/>
    <x v="0"/>
    <s v="United States"/>
    <x v="20"/>
    <s v="New York"/>
    <n v="10035"/>
    <x v="3"/>
    <s v="OFF-AR-10004691"/>
    <x v="1"/>
    <x v="6"/>
    <s v="Boston 1730 StandUp Electric Pencil Sharpener"/>
    <x v="2161"/>
    <n v="3"/>
    <n v="0"/>
    <n v="16.676400000000001"/>
    <n v="6"/>
    <n v="2"/>
    <x v="3"/>
    <s v="Jun"/>
    <s v="2017-06"/>
  </r>
  <r>
    <n v="2641"/>
    <s v="CA-2017-108441"/>
    <x v="492"/>
    <d v="2017-06-18T00:00:00"/>
    <s v="Standard Class"/>
    <s v="SB-20170"/>
    <s v="Sarah Bern"/>
    <x v="0"/>
    <s v="United States"/>
    <x v="20"/>
    <s v="New York"/>
    <n v="10035"/>
    <x v="3"/>
    <s v="FUR-CH-10000595"/>
    <x v="0"/>
    <x v="1"/>
    <s v="Safco Contoured Stacking Chairs"/>
    <x v="2162"/>
    <n v="4"/>
    <n v="0.1"/>
    <n v="143.04"/>
    <n v="6"/>
    <n v="2"/>
    <x v="3"/>
    <s v="Jun"/>
    <s v="2017-06"/>
  </r>
  <r>
    <n v="2642"/>
    <s v="CA-2015-169740"/>
    <x v="763"/>
    <d v="2015-02-25T00:00:00"/>
    <s v="Standard Class"/>
    <s v="LM-17065"/>
    <s v="Liz MacKendrick"/>
    <x v="0"/>
    <s v="United States"/>
    <x v="322"/>
    <s v="Arkansas"/>
    <n v="71901"/>
    <x v="0"/>
    <s v="TEC-AC-10000927"/>
    <x v="2"/>
    <x v="11"/>
    <s v="Anker Ultrathin Bluetooth Wireless Keyboard Aluminum Cover with Stand "/>
    <x v="803"/>
    <n v="1"/>
    <n v="0"/>
    <n v="2.9990000000000001"/>
    <n v="2"/>
    <n v="1"/>
    <x v="1"/>
    <s v="Feb"/>
    <s v="2015-02"/>
  </r>
  <r>
    <n v="2643"/>
    <s v="CA-2016-124051"/>
    <x v="723"/>
    <d v="2016-12-30T00:00:00"/>
    <s v="First Class"/>
    <s v="KA-16525"/>
    <s v="Kelly Andreada"/>
    <x v="0"/>
    <s v="United States"/>
    <x v="34"/>
    <s v="Illinois"/>
    <n v="60505"/>
    <x v="2"/>
    <s v="OFF-PA-10001289"/>
    <x v="1"/>
    <x v="10"/>
    <s v="White Computer Printout Paper by Universal"/>
    <x v="775"/>
    <n v="6"/>
    <n v="0.2"/>
    <n v="67.442400000000006"/>
    <n v="12"/>
    <n v="4"/>
    <x v="0"/>
    <s v="Dec"/>
    <s v="2016-12"/>
  </r>
  <r>
    <n v="2644"/>
    <s v="CA-2016-149111"/>
    <x v="764"/>
    <d v="2016-04-21T00:00:00"/>
    <s v="Second Class"/>
    <s v="BF-11170"/>
    <s v="Ben Ferrer"/>
    <x v="2"/>
    <s v="United States"/>
    <x v="253"/>
    <s v="North Carolina"/>
    <n v="27604"/>
    <x v="0"/>
    <s v="TEC-PH-10003092"/>
    <x v="2"/>
    <x v="7"/>
    <s v="Motorola L804"/>
    <x v="2163"/>
    <n v="1"/>
    <n v="0.2"/>
    <n v="4.1391"/>
    <n v="4"/>
    <n v="2"/>
    <x v="0"/>
    <s v="Apr"/>
    <s v="2016-04"/>
  </r>
  <r>
    <n v="2645"/>
    <s v="CA-2016-149111"/>
    <x v="764"/>
    <d v="2016-04-21T00:00:00"/>
    <s v="Second Class"/>
    <s v="BF-11170"/>
    <s v="Ben Ferrer"/>
    <x v="2"/>
    <s v="United States"/>
    <x v="253"/>
    <s v="North Carolina"/>
    <n v="27604"/>
    <x v="0"/>
    <s v="FUR-FU-10000206"/>
    <x v="0"/>
    <x v="5"/>
    <s v="GE General Purpose, Extra Long Life, Showcase &amp; Floodlight Incandescent Bulbs"/>
    <x v="2164"/>
    <n v="8"/>
    <n v="0.2"/>
    <n v="6.2855999999999996"/>
    <n v="4"/>
    <n v="2"/>
    <x v="0"/>
    <s v="Apr"/>
    <s v="2016-04"/>
  </r>
  <r>
    <n v="2646"/>
    <s v="CA-2014-131002"/>
    <x v="557"/>
    <d v="2014-09-12T00:00:00"/>
    <s v="Second Class"/>
    <s v="TB-21400"/>
    <s v="Tom Boeckenhauer"/>
    <x v="0"/>
    <s v="United States"/>
    <x v="251"/>
    <s v="Oklahoma"/>
    <n v="74133"/>
    <x v="2"/>
    <s v="FUR-FU-10004270"/>
    <x v="0"/>
    <x v="5"/>
    <s v="Executive Impressions 13&quot; Clairmont Wall Clock"/>
    <x v="2165"/>
    <n v="3"/>
    <n v="0"/>
    <n v="23.652899999999999"/>
    <n v="9"/>
    <n v="3"/>
    <x v="2"/>
    <s v="Sep"/>
    <s v="2014-09"/>
  </r>
  <r>
    <n v="2647"/>
    <s v="CA-2014-131002"/>
    <x v="557"/>
    <d v="2014-09-12T00:00:00"/>
    <s v="Second Class"/>
    <s v="TB-21400"/>
    <s v="Tom Boeckenhauer"/>
    <x v="0"/>
    <s v="United States"/>
    <x v="251"/>
    <s v="Oklahoma"/>
    <n v="74133"/>
    <x v="2"/>
    <s v="OFF-BI-10000948"/>
    <x v="1"/>
    <x v="8"/>
    <s v="GBC Laser Imprintable Binding System Covers, Desert Sand"/>
    <x v="2166"/>
    <n v="3"/>
    <n v="0"/>
    <n v="20.120699999999999"/>
    <n v="9"/>
    <n v="3"/>
    <x v="2"/>
    <s v="Sep"/>
    <s v="2014-09"/>
  </r>
  <r>
    <n v="2648"/>
    <s v="CA-2014-131002"/>
    <x v="557"/>
    <d v="2014-09-12T00:00:00"/>
    <s v="Second Class"/>
    <s v="TB-21400"/>
    <s v="Tom Boeckenhauer"/>
    <x v="0"/>
    <s v="United States"/>
    <x v="251"/>
    <s v="Oklahoma"/>
    <n v="74133"/>
    <x v="2"/>
    <s v="OFF-PA-10000223"/>
    <x v="1"/>
    <x v="10"/>
    <s v="Xerox 2000"/>
    <x v="91"/>
    <n v="2"/>
    <n v="0"/>
    <n v="6.2207999999999997"/>
    <n v="9"/>
    <n v="3"/>
    <x v="2"/>
    <s v="Sep"/>
    <s v="2014-09"/>
  </r>
  <r>
    <n v="2649"/>
    <s v="CA-2014-131002"/>
    <x v="557"/>
    <d v="2014-09-12T00:00:00"/>
    <s v="Second Class"/>
    <s v="TB-21400"/>
    <s v="Tom Boeckenhauer"/>
    <x v="0"/>
    <s v="United States"/>
    <x v="251"/>
    <s v="Oklahoma"/>
    <n v="74133"/>
    <x v="2"/>
    <s v="FUR-FU-10004665"/>
    <x v="0"/>
    <x v="5"/>
    <s v="3M Polarizing Task Lamp with Clamp Arm, Light Gray"/>
    <x v="2098"/>
    <n v="6"/>
    <n v="0"/>
    <n v="213.68879999999999"/>
    <n v="9"/>
    <n v="3"/>
    <x v="2"/>
    <s v="Sep"/>
    <s v="2014-09"/>
  </r>
  <r>
    <n v="2650"/>
    <s v="CA-2014-131002"/>
    <x v="557"/>
    <d v="2014-09-12T00:00:00"/>
    <s v="Second Class"/>
    <s v="TB-21400"/>
    <s v="Tom Boeckenhauer"/>
    <x v="0"/>
    <s v="United States"/>
    <x v="251"/>
    <s v="Oklahoma"/>
    <n v="74133"/>
    <x v="2"/>
    <s v="TEC-PH-10000215"/>
    <x v="2"/>
    <x v="7"/>
    <s v="Plantronics Cordless Phone Headset with In-line Volume - M214C"/>
    <x v="1230"/>
    <n v="3"/>
    <n v="0"/>
    <n v="28.3095"/>
    <n v="9"/>
    <n v="3"/>
    <x v="2"/>
    <s v="Sep"/>
    <s v="2014-09"/>
  </r>
  <r>
    <n v="2651"/>
    <s v="US-2016-146794"/>
    <x v="182"/>
    <d v="2016-10-01T00:00:00"/>
    <s v="Standard Class"/>
    <s v="SH-19975"/>
    <s v="Sally Hughsby"/>
    <x v="1"/>
    <s v="United States"/>
    <x v="86"/>
    <s v="California"/>
    <n v="92345"/>
    <x v="1"/>
    <s v="FUR-BO-10004467"/>
    <x v="0"/>
    <x v="0"/>
    <s v="Bestar Classic Bookcase"/>
    <x v="2167"/>
    <n v="5"/>
    <n v="0.15"/>
    <n v="19.998000000000001"/>
    <n v="9"/>
    <n v="3"/>
    <x v="0"/>
    <s v="Sep"/>
    <s v="2016-09"/>
  </r>
  <r>
    <n v="2652"/>
    <s v="CA-2017-112515"/>
    <x v="697"/>
    <d v="2017-09-21T00:00:00"/>
    <s v="Second Class"/>
    <s v="AS-10225"/>
    <s v="Alan Schoenberger"/>
    <x v="1"/>
    <s v="United States"/>
    <x v="212"/>
    <s v="Utah"/>
    <n v="84604"/>
    <x v="1"/>
    <s v="OFF-BI-10000829"/>
    <x v="1"/>
    <x v="8"/>
    <s v="Avery Non-Stick Binders"/>
    <x v="2168"/>
    <n v="3"/>
    <n v="0.2"/>
    <n v="3.5022000000000002"/>
    <n v="9"/>
    <n v="3"/>
    <x v="3"/>
    <s v="Sep"/>
    <s v="2017-09"/>
  </r>
  <r>
    <n v="2653"/>
    <s v="CA-2017-112515"/>
    <x v="697"/>
    <d v="2017-09-21T00:00:00"/>
    <s v="Second Class"/>
    <s v="AS-10225"/>
    <s v="Alan Schoenberger"/>
    <x v="1"/>
    <s v="United States"/>
    <x v="212"/>
    <s v="Utah"/>
    <n v="84604"/>
    <x v="1"/>
    <s v="OFF-BI-10003712"/>
    <x v="1"/>
    <x v="8"/>
    <s v="Acco Pressboard Covers with Storage Hooks, 14 7/8&quot; x 11&quot;, Light Blue"/>
    <x v="692"/>
    <n v="3"/>
    <n v="0.2"/>
    <n v="4.2717000000000001"/>
    <n v="9"/>
    <n v="3"/>
    <x v="3"/>
    <s v="Sep"/>
    <s v="2017-09"/>
  </r>
  <r>
    <n v="2654"/>
    <s v="CA-2017-112515"/>
    <x v="697"/>
    <d v="2017-09-21T00:00:00"/>
    <s v="Second Class"/>
    <s v="AS-10225"/>
    <s v="Alan Schoenberger"/>
    <x v="1"/>
    <s v="United States"/>
    <x v="212"/>
    <s v="Utah"/>
    <n v="84604"/>
    <x v="1"/>
    <s v="OFF-PA-10000062"/>
    <x v="1"/>
    <x v="10"/>
    <s v="Green Bar Computer Printout Paper"/>
    <x v="2169"/>
    <n v="3"/>
    <n v="0"/>
    <n v="80.791200000000003"/>
    <n v="9"/>
    <n v="3"/>
    <x v="3"/>
    <s v="Sep"/>
    <s v="2017-09"/>
  </r>
  <r>
    <n v="2655"/>
    <s v="CA-2017-112515"/>
    <x v="697"/>
    <d v="2017-09-21T00:00:00"/>
    <s v="Second Class"/>
    <s v="AS-10225"/>
    <s v="Alan Schoenberger"/>
    <x v="1"/>
    <s v="United States"/>
    <x v="212"/>
    <s v="Utah"/>
    <n v="84604"/>
    <x v="1"/>
    <s v="FUR-BO-10003404"/>
    <x v="0"/>
    <x v="0"/>
    <s v="Global Adaptabilites Bookcase, Cherry/Storm Gray Finish"/>
    <x v="2170"/>
    <n v="3"/>
    <n v="0"/>
    <n v="77.576400000000007"/>
    <n v="9"/>
    <n v="3"/>
    <x v="3"/>
    <s v="Sep"/>
    <s v="2017-09"/>
  </r>
  <r>
    <n v="2656"/>
    <s v="CA-2017-112515"/>
    <x v="697"/>
    <d v="2017-09-21T00:00:00"/>
    <s v="Second Class"/>
    <s v="AS-10225"/>
    <s v="Alan Schoenberger"/>
    <x v="1"/>
    <s v="United States"/>
    <x v="212"/>
    <s v="Utah"/>
    <n v="84604"/>
    <x v="1"/>
    <s v="OFF-BI-10004233"/>
    <x v="1"/>
    <x v="8"/>
    <s v="GBC Pre-Punched Binding Paper, Plastic, White, 8-1/2&quot; x 11&quot;"/>
    <x v="2171"/>
    <n v="2"/>
    <n v="0.2"/>
    <n v="8.9543999999999997"/>
    <n v="9"/>
    <n v="3"/>
    <x v="3"/>
    <s v="Sep"/>
    <s v="2017-09"/>
  </r>
  <r>
    <n v="2657"/>
    <s v="CA-2017-112515"/>
    <x v="697"/>
    <d v="2017-09-21T00:00:00"/>
    <s v="Second Class"/>
    <s v="AS-10225"/>
    <s v="Alan Schoenberger"/>
    <x v="1"/>
    <s v="United States"/>
    <x v="212"/>
    <s v="Utah"/>
    <n v="84604"/>
    <x v="1"/>
    <s v="OFF-ST-10001272"/>
    <x v="1"/>
    <x v="4"/>
    <s v="Mini 13-1/2 Capacity Data Binder Rack, Pearl"/>
    <x v="2172"/>
    <n v="2"/>
    <n v="0"/>
    <n v="65.435000000000002"/>
    <n v="9"/>
    <n v="3"/>
    <x v="3"/>
    <s v="Sep"/>
    <s v="2017-09"/>
  </r>
  <r>
    <n v="2658"/>
    <s v="CA-2017-112515"/>
    <x v="697"/>
    <d v="2017-09-21T00:00:00"/>
    <s v="Second Class"/>
    <s v="AS-10225"/>
    <s v="Alan Schoenberger"/>
    <x v="1"/>
    <s v="United States"/>
    <x v="212"/>
    <s v="Utah"/>
    <n v="84604"/>
    <x v="1"/>
    <s v="OFF-LA-10001175"/>
    <x v="1"/>
    <x v="2"/>
    <s v="Avery 514"/>
    <x v="928"/>
    <n v="5"/>
    <n v="0"/>
    <n v="7.056"/>
    <n v="9"/>
    <n v="3"/>
    <x v="3"/>
    <s v="Sep"/>
    <s v="2017-09"/>
  </r>
  <r>
    <n v="2659"/>
    <s v="CA-2016-150343"/>
    <x v="765"/>
    <d v="2016-08-20T00:00:00"/>
    <s v="Standard Class"/>
    <s v="PK-19075"/>
    <s v="Pete Kriz"/>
    <x v="0"/>
    <s v="United States"/>
    <x v="8"/>
    <s v="California"/>
    <n v="94110"/>
    <x v="1"/>
    <s v="OFF-EN-10004030"/>
    <x v="1"/>
    <x v="12"/>
    <s v="Convenience Packs of Business Envelopes"/>
    <x v="139"/>
    <n v="3"/>
    <n v="0"/>
    <n v="5.1041999999999996"/>
    <n v="8"/>
    <n v="3"/>
    <x v="0"/>
    <s v="Aug"/>
    <s v="2016-08"/>
  </r>
  <r>
    <n v="2660"/>
    <s v="CA-2015-135538"/>
    <x v="100"/>
    <d v="2015-12-28T00:00:00"/>
    <s v="Standard Class"/>
    <s v="HR-14830"/>
    <s v="Harold Ryan"/>
    <x v="1"/>
    <s v="United States"/>
    <x v="23"/>
    <s v="Arizona"/>
    <n v="85234"/>
    <x v="1"/>
    <s v="FUR-CH-10004287"/>
    <x v="0"/>
    <x v="1"/>
    <s v="SAFCO Arco Folding Chair"/>
    <x v="2173"/>
    <n v="4"/>
    <n v="0.2"/>
    <n v="99.432000000000002"/>
    <n v="12"/>
    <n v="4"/>
    <x v="1"/>
    <s v="Dec"/>
    <s v="2015-12"/>
  </r>
  <r>
    <n v="2661"/>
    <s v="CA-2017-123372"/>
    <x v="354"/>
    <d v="2017-12-02T00:00:00"/>
    <s v="Standard Class"/>
    <s v="DG-13300"/>
    <s v="Deirdre Greer"/>
    <x v="1"/>
    <s v="United States"/>
    <x v="20"/>
    <s v="New York"/>
    <n v="10035"/>
    <x v="3"/>
    <s v="TEC-PH-10002834"/>
    <x v="2"/>
    <x v="7"/>
    <s v="Google Nexus 5"/>
    <x v="2174"/>
    <n v="11"/>
    <n v="0"/>
    <n v="494.97250000000003"/>
    <n v="11"/>
    <n v="4"/>
    <x v="3"/>
    <s v="Nov"/>
    <s v="2017-11"/>
  </r>
  <r>
    <n v="2662"/>
    <s v="CA-2017-123372"/>
    <x v="354"/>
    <d v="2017-12-02T00:00:00"/>
    <s v="Standard Class"/>
    <s v="DG-13300"/>
    <s v="Deirdre Greer"/>
    <x v="1"/>
    <s v="United States"/>
    <x v="20"/>
    <s v="New York"/>
    <n v="10035"/>
    <x v="3"/>
    <s v="OFF-EN-10003055"/>
    <x v="1"/>
    <x v="12"/>
    <s v="Blue String-Tie &amp; Button Interoffice Envelopes, 10 x 13"/>
    <x v="1095"/>
    <n v="2"/>
    <n v="0"/>
    <n v="35.981999999999999"/>
    <n v="11"/>
    <n v="4"/>
    <x v="3"/>
    <s v="Nov"/>
    <s v="2017-11"/>
  </r>
  <r>
    <n v="2663"/>
    <s v="CA-2017-159604"/>
    <x v="349"/>
    <d v="2017-04-15T00:00:00"/>
    <s v="First Class"/>
    <s v="CL-12700"/>
    <s v="Craig Leslie"/>
    <x v="2"/>
    <s v="United States"/>
    <x v="24"/>
    <s v="Missouri"/>
    <n v="65807"/>
    <x v="2"/>
    <s v="OFF-BI-10003460"/>
    <x v="1"/>
    <x v="8"/>
    <s v="Acco 3-Hole Punch"/>
    <x v="2175"/>
    <n v="2"/>
    <n v="0"/>
    <n v="4.2047999999999996"/>
    <n v="4"/>
    <n v="2"/>
    <x v="3"/>
    <s v="Apr"/>
    <s v="2017-04"/>
  </r>
  <r>
    <n v="2664"/>
    <s v="CA-2016-164784"/>
    <x v="766"/>
    <d v="2016-05-04T00:00:00"/>
    <s v="First Class"/>
    <s v="HF-14995"/>
    <s v="Herbert Flentye"/>
    <x v="0"/>
    <s v="United States"/>
    <x v="26"/>
    <s v="Tennessee"/>
    <n v="38109"/>
    <x v="0"/>
    <s v="OFF-LA-10001569"/>
    <x v="1"/>
    <x v="2"/>
    <s v="Avery 499"/>
    <x v="2176"/>
    <n v="1"/>
    <n v="0.2"/>
    <n v="1.2948"/>
    <n v="5"/>
    <n v="2"/>
    <x v="0"/>
    <s v="May"/>
    <s v="2016-05"/>
  </r>
  <r>
    <n v="2665"/>
    <s v="CA-2016-164784"/>
    <x v="766"/>
    <d v="2016-05-04T00:00:00"/>
    <s v="First Class"/>
    <s v="HF-14995"/>
    <s v="Herbert Flentye"/>
    <x v="0"/>
    <s v="United States"/>
    <x v="26"/>
    <s v="Tennessee"/>
    <n v="38109"/>
    <x v="0"/>
    <s v="FUR-TA-10004534"/>
    <x v="0"/>
    <x v="3"/>
    <s v="Bevis 44 x 96 Conference Tables"/>
    <x v="2177"/>
    <n v="3"/>
    <n v="0.4"/>
    <n v="-142.071"/>
    <n v="5"/>
    <n v="2"/>
    <x v="0"/>
    <s v="May"/>
    <s v="2016-05"/>
  </r>
  <r>
    <n v="2666"/>
    <s v="CA-2016-164784"/>
    <x v="766"/>
    <d v="2016-05-04T00:00:00"/>
    <s v="First Class"/>
    <s v="HF-14995"/>
    <s v="Herbert Flentye"/>
    <x v="0"/>
    <s v="United States"/>
    <x v="26"/>
    <s v="Tennessee"/>
    <n v="38109"/>
    <x v="0"/>
    <s v="OFF-BI-10002954"/>
    <x v="1"/>
    <x v="8"/>
    <s v="Newell 3-Hole Punched Plastic Slotted Magazine Holders for Binders"/>
    <x v="2178"/>
    <n v="2"/>
    <n v="0.7"/>
    <n v="-2.0108000000000001"/>
    <n v="5"/>
    <n v="2"/>
    <x v="0"/>
    <s v="May"/>
    <s v="2016-05"/>
  </r>
  <r>
    <n v="2667"/>
    <s v="CA-2016-111794"/>
    <x v="393"/>
    <d v="2016-10-01T00:00:00"/>
    <s v="Same Day"/>
    <s v="HG-15025"/>
    <s v="Hunter Glantz"/>
    <x v="0"/>
    <s v="United States"/>
    <x v="112"/>
    <s v="Texas"/>
    <n v="79109"/>
    <x v="2"/>
    <s v="TEC-AC-10003832"/>
    <x v="2"/>
    <x v="11"/>
    <s v="Imation 16GB Mini TravelDrive USB 2.0 Flash Drive"/>
    <x v="2179"/>
    <n v="3"/>
    <n v="0.2"/>
    <n v="20.8719"/>
    <n v="10"/>
    <n v="4"/>
    <x v="0"/>
    <s v="Oct"/>
    <s v="2016-10"/>
  </r>
  <r>
    <n v="2668"/>
    <s v="CA-2016-111794"/>
    <x v="393"/>
    <d v="2016-10-01T00:00:00"/>
    <s v="Same Day"/>
    <s v="HG-15025"/>
    <s v="Hunter Glantz"/>
    <x v="0"/>
    <s v="United States"/>
    <x v="112"/>
    <s v="Texas"/>
    <n v="79109"/>
    <x v="2"/>
    <s v="OFF-PA-10000474"/>
    <x v="1"/>
    <x v="10"/>
    <s v="Easy-staple paper"/>
    <x v="2180"/>
    <n v="1"/>
    <n v="0.2"/>
    <n v="9.5687999999999995"/>
    <n v="10"/>
    <n v="4"/>
    <x v="0"/>
    <s v="Oct"/>
    <s v="2016-10"/>
  </r>
  <r>
    <n v="2669"/>
    <s v="US-2015-139759"/>
    <x v="767"/>
    <d v="2015-08-30T00:00:00"/>
    <s v="Standard Class"/>
    <s v="NL-18310"/>
    <s v="Nancy Lomonaco"/>
    <x v="2"/>
    <s v="United States"/>
    <x v="1"/>
    <s v="California"/>
    <n v="90045"/>
    <x v="1"/>
    <s v="FUR-CH-10002774"/>
    <x v="0"/>
    <x v="1"/>
    <s v="Global Deluxe Stacking Chair, Gray"/>
    <x v="1573"/>
    <n v="1"/>
    <n v="0.2"/>
    <n v="4.5881999999999996"/>
    <n v="8"/>
    <n v="3"/>
    <x v="1"/>
    <s v="Aug"/>
    <s v="2015-08"/>
  </r>
  <r>
    <n v="2670"/>
    <s v="US-2015-139759"/>
    <x v="767"/>
    <d v="2015-08-30T00:00:00"/>
    <s v="Standard Class"/>
    <s v="NL-18310"/>
    <s v="Nancy Lomonaco"/>
    <x v="2"/>
    <s v="United States"/>
    <x v="1"/>
    <s v="California"/>
    <n v="90045"/>
    <x v="1"/>
    <s v="OFF-AP-10002765"/>
    <x v="1"/>
    <x v="9"/>
    <s v="Fellowes Advanced Computer Series Surge Protectors"/>
    <x v="2181"/>
    <n v="4"/>
    <n v="0"/>
    <n v="29.668800000000001"/>
    <n v="8"/>
    <n v="3"/>
    <x v="1"/>
    <s v="Aug"/>
    <s v="2015-08"/>
  </r>
  <r>
    <n v="2671"/>
    <s v="CA-2014-126403"/>
    <x v="340"/>
    <d v="2014-09-12T00:00:00"/>
    <s v="Second Class"/>
    <s v="RR-19525"/>
    <s v="Rick Reed"/>
    <x v="1"/>
    <s v="United States"/>
    <x v="90"/>
    <s v="Massachusetts"/>
    <n v="1852"/>
    <x v="3"/>
    <s v="OFF-PA-10001144"/>
    <x v="1"/>
    <x v="10"/>
    <s v="Xerox 1913"/>
    <x v="1668"/>
    <n v="3"/>
    <n v="0"/>
    <n v="79.891199999999998"/>
    <n v="9"/>
    <n v="3"/>
    <x v="2"/>
    <s v="Sep"/>
    <s v="2014-09"/>
  </r>
  <r>
    <n v="2672"/>
    <s v="CA-2014-126403"/>
    <x v="340"/>
    <d v="2014-09-12T00:00:00"/>
    <s v="Second Class"/>
    <s v="RR-19525"/>
    <s v="Rick Reed"/>
    <x v="1"/>
    <s v="United States"/>
    <x v="90"/>
    <s v="Massachusetts"/>
    <n v="1852"/>
    <x v="3"/>
    <s v="FUR-CH-10003761"/>
    <x v="0"/>
    <x v="1"/>
    <s v="Global Italian Leather Office Chair"/>
    <x v="2182"/>
    <n v="6"/>
    <n v="0"/>
    <n v="212.1876"/>
    <n v="9"/>
    <n v="3"/>
    <x v="2"/>
    <s v="Sep"/>
    <s v="2014-09"/>
  </r>
  <r>
    <n v="2673"/>
    <s v="CA-2014-126403"/>
    <x v="340"/>
    <d v="2014-09-12T00:00:00"/>
    <s v="Second Class"/>
    <s v="RR-19525"/>
    <s v="Rick Reed"/>
    <x v="1"/>
    <s v="United States"/>
    <x v="90"/>
    <s v="Massachusetts"/>
    <n v="1852"/>
    <x v="3"/>
    <s v="OFF-PA-10004665"/>
    <x v="1"/>
    <x v="10"/>
    <s v="Advantus Motivational Note Cards"/>
    <x v="2183"/>
    <n v="2"/>
    <n v="0"/>
    <n v="12.837999999999999"/>
    <n v="9"/>
    <n v="3"/>
    <x v="2"/>
    <s v="Sep"/>
    <s v="2014-09"/>
  </r>
  <r>
    <n v="2674"/>
    <s v="CA-2014-126403"/>
    <x v="340"/>
    <d v="2014-09-12T00:00:00"/>
    <s v="Second Class"/>
    <s v="RR-19525"/>
    <s v="Rick Reed"/>
    <x v="1"/>
    <s v="United States"/>
    <x v="90"/>
    <s v="Massachusetts"/>
    <n v="1852"/>
    <x v="3"/>
    <s v="OFF-ST-10000078"/>
    <x v="1"/>
    <x v="4"/>
    <s v="Tennsco 6- and 18-Compartment Lockers"/>
    <x v="2184"/>
    <n v="5"/>
    <n v="0"/>
    <n v="238.65299999999999"/>
    <n v="9"/>
    <n v="3"/>
    <x v="2"/>
    <s v="Sep"/>
    <s v="2014-09"/>
  </r>
  <r>
    <n v="2675"/>
    <s v="CA-2017-136875"/>
    <x v="734"/>
    <d v="2017-12-03T00:00:00"/>
    <s v="Same Day"/>
    <s v="TC-21295"/>
    <s v="Toby Carlisle"/>
    <x v="0"/>
    <s v="United States"/>
    <x v="70"/>
    <s v="California"/>
    <n v="92024"/>
    <x v="1"/>
    <s v="OFF-PA-10000357"/>
    <x v="1"/>
    <x v="10"/>
    <s v="Xerox 1888"/>
    <x v="1668"/>
    <n v="3"/>
    <n v="0"/>
    <n v="79.891199999999998"/>
    <n v="12"/>
    <n v="4"/>
    <x v="3"/>
    <s v="Dec"/>
    <s v="2017-12"/>
  </r>
  <r>
    <n v="2676"/>
    <s v="CA-2017-132185"/>
    <x v="344"/>
    <d v="2017-12-02T00:00:00"/>
    <s v="Standard Class"/>
    <s v="DB-13615"/>
    <s v="Doug Bickford"/>
    <x v="0"/>
    <s v="United States"/>
    <x v="153"/>
    <s v="North Carolina"/>
    <n v="28806"/>
    <x v="0"/>
    <s v="OFF-AR-10000422"/>
    <x v="1"/>
    <x v="6"/>
    <s v="Pencil and Crayon Sharpener"/>
    <x v="2175"/>
    <n v="5"/>
    <n v="0.2"/>
    <n v="0.76649999999999996"/>
    <n v="11"/>
    <n v="4"/>
    <x v="3"/>
    <s v="Nov"/>
    <s v="2017-11"/>
  </r>
  <r>
    <n v="2677"/>
    <s v="CA-2017-132185"/>
    <x v="344"/>
    <d v="2017-12-02T00:00:00"/>
    <s v="Standard Class"/>
    <s v="DB-13615"/>
    <s v="Doug Bickford"/>
    <x v="0"/>
    <s v="United States"/>
    <x v="153"/>
    <s v="North Carolina"/>
    <n v="28806"/>
    <x v="0"/>
    <s v="OFF-AP-10001205"/>
    <x v="1"/>
    <x v="9"/>
    <s v="Belkin 5 Outlet SurgeMaster Power Centers"/>
    <x v="2185"/>
    <n v="1"/>
    <n v="0.2"/>
    <n v="4.3583999999999996"/>
    <n v="11"/>
    <n v="4"/>
    <x v="3"/>
    <s v="Nov"/>
    <s v="2017-11"/>
  </r>
  <r>
    <n v="2678"/>
    <s v="US-2014-160780"/>
    <x v="261"/>
    <d v="2014-06-21T00:00:00"/>
    <s v="Same Day"/>
    <s v="SV-20785"/>
    <s v="Stewart Visinsky"/>
    <x v="0"/>
    <s v="United States"/>
    <x v="206"/>
    <s v="Colorado"/>
    <n v="81001"/>
    <x v="1"/>
    <s v="OFF-BI-10001116"/>
    <x v="1"/>
    <x v="8"/>
    <s v="Wilson Jones 1&quot; Hanging DublLock Ring Binders"/>
    <x v="2186"/>
    <n v="7"/>
    <n v="0.7"/>
    <n v="-8.1311999999999998"/>
    <n v="6"/>
    <n v="2"/>
    <x v="2"/>
    <s v="Jun"/>
    <s v="2014-06"/>
  </r>
  <r>
    <n v="2679"/>
    <s v="US-2014-160780"/>
    <x v="261"/>
    <d v="2014-06-21T00:00:00"/>
    <s v="Same Day"/>
    <s v="SV-20785"/>
    <s v="Stewart Visinsky"/>
    <x v="0"/>
    <s v="United States"/>
    <x v="206"/>
    <s v="Colorado"/>
    <n v="81001"/>
    <x v="1"/>
    <s v="OFF-BI-10002931"/>
    <x v="1"/>
    <x v="8"/>
    <s v="Avery Trapezoid Extra Heavy Duty 4&quot; Binders"/>
    <x v="2187"/>
    <n v="2"/>
    <n v="0.7"/>
    <n v="-16.776"/>
    <n v="6"/>
    <n v="2"/>
    <x v="2"/>
    <s v="Jun"/>
    <s v="2014-06"/>
  </r>
  <r>
    <n v="2680"/>
    <s v="CA-2017-127026"/>
    <x v="276"/>
    <d v="2017-01-27T00:00:00"/>
    <s v="Standard Class"/>
    <s v="MH-18115"/>
    <s v="Mick Hernandez"/>
    <x v="2"/>
    <s v="United States"/>
    <x v="25"/>
    <s v="Michigan"/>
    <n v="49201"/>
    <x v="2"/>
    <s v="OFF-BI-10000546"/>
    <x v="1"/>
    <x v="8"/>
    <s v="Avery Durable Binders"/>
    <x v="928"/>
    <n v="5"/>
    <n v="0"/>
    <n v="7.056"/>
    <n v="1"/>
    <n v="1"/>
    <x v="3"/>
    <s v="Jan"/>
    <s v="2017-01"/>
  </r>
  <r>
    <n v="2681"/>
    <s v="CA-2017-127026"/>
    <x v="276"/>
    <d v="2017-01-27T00:00:00"/>
    <s v="Standard Class"/>
    <s v="MH-18115"/>
    <s v="Mick Hernandez"/>
    <x v="2"/>
    <s v="United States"/>
    <x v="25"/>
    <s v="Michigan"/>
    <n v="49201"/>
    <x v="2"/>
    <s v="TEC-AC-10002049"/>
    <x v="2"/>
    <x v="11"/>
    <s v="Logitech G19 Programmable Gaming Keyboard"/>
    <x v="1000"/>
    <n v="5"/>
    <n v="0"/>
    <n v="111.59099999999999"/>
    <n v="1"/>
    <n v="1"/>
    <x v="3"/>
    <s v="Jan"/>
    <s v="2017-01"/>
  </r>
  <r>
    <n v="2682"/>
    <s v="CA-2017-127026"/>
    <x v="276"/>
    <d v="2017-01-27T00:00:00"/>
    <s v="Standard Class"/>
    <s v="MH-18115"/>
    <s v="Mick Hernandez"/>
    <x v="2"/>
    <s v="United States"/>
    <x v="25"/>
    <s v="Michigan"/>
    <n v="49201"/>
    <x v="2"/>
    <s v="OFF-BI-10001196"/>
    <x v="1"/>
    <x v="8"/>
    <s v="Avery Flip-Chart Easel Binder, Black"/>
    <x v="2188"/>
    <n v="4"/>
    <n v="0"/>
    <n v="42.074399999999997"/>
    <n v="1"/>
    <n v="1"/>
    <x v="3"/>
    <s v="Jan"/>
    <s v="2017-01"/>
  </r>
  <r>
    <n v="2683"/>
    <s v="CA-2017-127026"/>
    <x v="276"/>
    <d v="2017-01-27T00:00:00"/>
    <s v="Standard Class"/>
    <s v="MH-18115"/>
    <s v="Mick Hernandez"/>
    <x v="2"/>
    <s v="United States"/>
    <x v="25"/>
    <s v="Michigan"/>
    <n v="49201"/>
    <x v="2"/>
    <s v="TEC-MA-10002981"/>
    <x v="2"/>
    <x v="15"/>
    <s v="I.R.I.S IRISCard Anywhere 5 Card Scanner"/>
    <x v="2189"/>
    <n v="3"/>
    <n v="0.1"/>
    <n v="152.0883"/>
    <n v="1"/>
    <n v="1"/>
    <x v="3"/>
    <s v="Jan"/>
    <s v="2017-01"/>
  </r>
  <r>
    <n v="2684"/>
    <s v="CA-2017-127026"/>
    <x v="276"/>
    <d v="2017-01-27T00:00:00"/>
    <s v="Standard Class"/>
    <s v="MH-18115"/>
    <s v="Mick Hernandez"/>
    <x v="2"/>
    <s v="United States"/>
    <x v="25"/>
    <s v="Michigan"/>
    <n v="49201"/>
    <x v="2"/>
    <s v="TEC-PH-10003601"/>
    <x v="2"/>
    <x v="7"/>
    <s v="Ativa D5772 2-Line 5.8GHz Digital Expandable Corded/Cordless Phone System with Answering &amp; Caller ID/Call Waiting, Black/Silver"/>
    <x v="2190"/>
    <n v="1"/>
    <n v="0"/>
    <n v="49.497"/>
    <n v="1"/>
    <n v="1"/>
    <x v="3"/>
    <s v="Jan"/>
    <s v="2017-01"/>
  </r>
  <r>
    <n v="2685"/>
    <s v="CA-2017-137085"/>
    <x v="222"/>
    <d v="2017-07-06T00:00:00"/>
    <s v="Standard Class"/>
    <s v="CT-11995"/>
    <s v="Carol Triggs"/>
    <x v="0"/>
    <s v="United States"/>
    <x v="1"/>
    <s v="California"/>
    <n v="90004"/>
    <x v="1"/>
    <s v="OFF-BI-10000632"/>
    <x v="1"/>
    <x v="8"/>
    <s v="Satellite Sectional Post Binders"/>
    <x v="2191"/>
    <n v="9"/>
    <n v="0.2"/>
    <n v="101.57940000000001"/>
    <n v="6"/>
    <n v="2"/>
    <x v="3"/>
    <s v="Jun"/>
    <s v="2017-06"/>
  </r>
  <r>
    <n v="2686"/>
    <s v="CA-2016-133123"/>
    <x v="47"/>
    <d v="2016-09-11T00:00:00"/>
    <s v="Standard Class"/>
    <s v="KB-16315"/>
    <s v="Karl Braun"/>
    <x v="0"/>
    <s v="United States"/>
    <x v="222"/>
    <s v="North Carolina"/>
    <n v="27360"/>
    <x v="0"/>
    <s v="OFF-EN-10003055"/>
    <x v="1"/>
    <x v="12"/>
    <s v="Blue String-Tie &amp; Button Interoffice Envelopes, 10 x 13"/>
    <x v="2192"/>
    <n v="3"/>
    <n v="0.2"/>
    <n v="29.984999999999999"/>
    <n v="9"/>
    <n v="3"/>
    <x v="0"/>
    <s v="Sep"/>
    <s v="2016-09"/>
  </r>
  <r>
    <n v="2687"/>
    <s v="CA-2016-133123"/>
    <x v="47"/>
    <d v="2016-09-11T00:00:00"/>
    <s v="Standard Class"/>
    <s v="KB-16315"/>
    <s v="Karl Braun"/>
    <x v="0"/>
    <s v="United States"/>
    <x v="222"/>
    <s v="North Carolina"/>
    <n v="27360"/>
    <x v="0"/>
    <s v="OFF-BI-10001031"/>
    <x v="1"/>
    <x v="8"/>
    <s v="Pressboard Data Binders by Wilson Jones"/>
    <x v="2193"/>
    <n v="2"/>
    <n v="0.7"/>
    <n v="-2.4563999999999999"/>
    <n v="9"/>
    <n v="3"/>
    <x v="0"/>
    <s v="Sep"/>
    <s v="2016-09"/>
  </r>
  <r>
    <n v="2688"/>
    <s v="US-2016-128195"/>
    <x v="578"/>
    <d v="2016-08-05T00:00:00"/>
    <s v="First Class"/>
    <s v="RA-19285"/>
    <s v="Ralph Arnett"/>
    <x v="0"/>
    <s v="United States"/>
    <x v="97"/>
    <s v="Illinois"/>
    <n v="61604"/>
    <x v="2"/>
    <s v="OFF-BI-10002003"/>
    <x v="1"/>
    <x v="8"/>
    <s v="Ibico Presentation Index for Binding Systems"/>
    <x v="2194"/>
    <n v="5"/>
    <n v="0.8"/>
    <n v="-6.5670000000000002"/>
    <n v="8"/>
    <n v="3"/>
    <x v="0"/>
    <s v="Aug"/>
    <s v="2016-08"/>
  </r>
  <r>
    <n v="2689"/>
    <s v="CA-2015-153220"/>
    <x v="768"/>
    <d v="2015-11-14T00:00:00"/>
    <s v="First Class"/>
    <s v="YC-21895"/>
    <s v="Yoseph Carroll"/>
    <x v="1"/>
    <s v="United States"/>
    <x v="1"/>
    <s v="California"/>
    <n v="90032"/>
    <x v="1"/>
    <s v="OFF-PA-10003016"/>
    <x v="1"/>
    <x v="10"/>
    <s v="Adams &quot;While You Were Out&quot; Message Pads"/>
    <x v="2195"/>
    <n v="5"/>
    <n v="0"/>
    <n v="7.0650000000000004"/>
    <n v="11"/>
    <n v="4"/>
    <x v="1"/>
    <s v="Nov"/>
    <s v="2015-11"/>
  </r>
  <r>
    <n v="2690"/>
    <s v="CA-2014-123064"/>
    <x v="479"/>
    <d v="2014-07-02T00:00:00"/>
    <s v="First Class"/>
    <s v="RA-19915"/>
    <s v="Russell Applegate"/>
    <x v="0"/>
    <s v="United States"/>
    <x v="22"/>
    <s v="Illinois"/>
    <n v="60653"/>
    <x v="2"/>
    <s v="OFF-AR-10004582"/>
    <x v="1"/>
    <x v="6"/>
    <s v="BIC Brite Liner Grip Highlighters"/>
    <x v="791"/>
    <n v="4"/>
    <n v="0.2"/>
    <n v="1.64"/>
    <n v="6"/>
    <n v="2"/>
    <x v="2"/>
    <s v="Jun"/>
    <s v="2014-06"/>
  </r>
  <r>
    <n v="2691"/>
    <s v="CA-2017-156412"/>
    <x v="769"/>
    <d v="2017-12-08T00:00:00"/>
    <s v="Standard Class"/>
    <s v="CM-12160"/>
    <s v="Charles McCrossin"/>
    <x v="0"/>
    <s v="United States"/>
    <x v="10"/>
    <s v="Pennsylvania"/>
    <n v="19134"/>
    <x v="3"/>
    <s v="OFF-BI-10004364"/>
    <x v="1"/>
    <x v="8"/>
    <s v="Storex Dura Pro Binders"/>
    <x v="2196"/>
    <n v="3"/>
    <n v="0.7"/>
    <n v="-4.4550000000000001"/>
    <n v="12"/>
    <n v="4"/>
    <x v="3"/>
    <s v="Dec"/>
    <s v="2017-12"/>
  </r>
  <r>
    <n v="2692"/>
    <s v="US-2016-144211"/>
    <x v="770"/>
    <d v="2016-09-02T00:00:00"/>
    <s v="Standard Class"/>
    <s v="CS-12130"/>
    <s v="Chad Sievert"/>
    <x v="0"/>
    <s v="United States"/>
    <x v="323"/>
    <s v="Colorado"/>
    <n v="80112"/>
    <x v="1"/>
    <s v="OFF-PA-10002246"/>
    <x v="1"/>
    <x v="10"/>
    <s v="Wirebound Four 2-3/4 x 5 Forms per Page, 400 Sets per Book"/>
    <x v="1142"/>
    <n v="3"/>
    <n v="0.2"/>
    <n v="5.6115000000000004"/>
    <n v="8"/>
    <n v="3"/>
    <x v="0"/>
    <s v="Aug"/>
    <s v="2016-08"/>
  </r>
  <r>
    <n v="2693"/>
    <s v="US-2016-144211"/>
    <x v="770"/>
    <d v="2016-09-02T00:00:00"/>
    <s v="Standard Class"/>
    <s v="CS-12130"/>
    <s v="Chad Sievert"/>
    <x v="0"/>
    <s v="United States"/>
    <x v="323"/>
    <s v="Colorado"/>
    <n v="80112"/>
    <x v="1"/>
    <s v="TEC-PH-10002890"/>
    <x v="2"/>
    <x v="7"/>
    <s v="AT&amp;T 17929 Lendline Telephone"/>
    <x v="2197"/>
    <n v="3"/>
    <n v="0.2"/>
    <n v="8.1432000000000002"/>
    <n v="8"/>
    <n v="3"/>
    <x v="0"/>
    <s v="Aug"/>
    <s v="2016-08"/>
  </r>
  <r>
    <n v="2694"/>
    <s v="CA-2016-138079"/>
    <x v="115"/>
    <d v="2016-01-28T00:00:00"/>
    <s v="Standard Class"/>
    <s v="AJ-10795"/>
    <s v="Anthony Johnson"/>
    <x v="1"/>
    <s v="United States"/>
    <x v="4"/>
    <s v="Washington"/>
    <n v="98115"/>
    <x v="1"/>
    <s v="FUR-FU-10001475"/>
    <x v="0"/>
    <x v="5"/>
    <s v="Contract Clock, 14&quot;, Brown"/>
    <x v="2198"/>
    <n v="5"/>
    <n v="0"/>
    <n v="37.366"/>
    <n v="1"/>
    <n v="1"/>
    <x v="0"/>
    <s v="Jan"/>
    <s v="2016-01"/>
  </r>
  <r>
    <n v="2695"/>
    <s v="CA-2014-143182"/>
    <x v="771"/>
    <d v="2014-10-20T00:00:00"/>
    <s v="Standard Class"/>
    <s v="DL-12865"/>
    <s v="Dan Lawera"/>
    <x v="0"/>
    <s v="United States"/>
    <x v="146"/>
    <s v="Florida"/>
    <n v="33012"/>
    <x v="0"/>
    <s v="FUR-FU-10004270"/>
    <x v="0"/>
    <x v="5"/>
    <s v="Executive Impressions 13&quot; Clairmont Wall Clock"/>
    <x v="2199"/>
    <n v="1"/>
    <n v="0.2"/>
    <n v="4.0382999999999996"/>
    <n v="10"/>
    <n v="4"/>
    <x v="2"/>
    <s v="Oct"/>
    <s v="2014-10"/>
  </r>
  <r>
    <n v="2696"/>
    <s v="CA-2016-161662"/>
    <x v="569"/>
    <d v="2016-02-09T00:00:00"/>
    <s v="First Class"/>
    <s v="BE-11410"/>
    <s v="Bobby Elias"/>
    <x v="0"/>
    <s v="United States"/>
    <x v="152"/>
    <s v="Ohio"/>
    <n v="43130"/>
    <x v="3"/>
    <s v="OFF-PA-10003465"/>
    <x v="1"/>
    <x v="10"/>
    <s v="Xerox 1912"/>
    <x v="2200"/>
    <n v="2"/>
    <n v="0.2"/>
    <n v="10.623200000000001"/>
    <n v="2"/>
    <n v="1"/>
    <x v="0"/>
    <s v="Feb"/>
    <s v="2016-02"/>
  </r>
  <r>
    <n v="2697"/>
    <s v="CA-2014-145317"/>
    <x v="772"/>
    <d v="2014-03-23T00:00:00"/>
    <s v="Standard Class"/>
    <s v="SM-20320"/>
    <s v="Sean Miller"/>
    <x v="2"/>
    <s v="United States"/>
    <x v="108"/>
    <s v="Florida"/>
    <n v="32216"/>
    <x v="0"/>
    <s v="TEC-MA-10003626"/>
    <x v="2"/>
    <x v="15"/>
    <s v="Hewlett-Packard Deskjet 6540 Color Inkjet Printer"/>
    <x v="2201"/>
    <n v="4"/>
    <n v="0.5"/>
    <n v="-16.425999999999998"/>
    <n v="3"/>
    <n v="1"/>
    <x v="2"/>
    <s v="Mar"/>
    <s v="2014-03"/>
  </r>
  <r>
    <n v="2698"/>
    <s v="CA-2014-145317"/>
    <x v="772"/>
    <d v="2014-03-23T00:00:00"/>
    <s v="Standard Class"/>
    <s v="SM-20320"/>
    <s v="Sean Miller"/>
    <x v="2"/>
    <s v="United States"/>
    <x v="108"/>
    <s v="Florida"/>
    <n v="32216"/>
    <x v="0"/>
    <s v="TEC-MA-10002412"/>
    <x v="2"/>
    <x v="15"/>
    <s v="Cisco TelePresence System EX90 Videoconferencing Unit"/>
    <x v="2202"/>
    <n v="6"/>
    <n v="0.5"/>
    <n v="-1811.0784000000001"/>
    <n v="3"/>
    <n v="1"/>
    <x v="2"/>
    <s v="Mar"/>
    <s v="2014-03"/>
  </r>
  <r>
    <n v="2699"/>
    <s v="CA-2014-145317"/>
    <x v="772"/>
    <d v="2014-03-23T00:00:00"/>
    <s v="Standard Class"/>
    <s v="SM-20320"/>
    <s v="Sean Miller"/>
    <x v="2"/>
    <s v="United States"/>
    <x v="108"/>
    <s v="Florida"/>
    <n v="32216"/>
    <x v="0"/>
    <s v="OFF-PA-10001804"/>
    <x v="1"/>
    <x v="10"/>
    <s v="Xerox 195"/>
    <x v="2203"/>
    <n v="4"/>
    <n v="0.2"/>
    <n v="7.4816000000000003"/>
    <n v="3"/>
    <n v="1"/>
    <x v="2"/>
    <s v="Mar"/>
    <s v="2014-03"/>
  </r>
  <r>
    <n v="2700"/>
    <s v="CA-2014-145317"/>
    <x v="772"/>
    <d v="2014-03-23T00:00:00"/>
    <s v="Standard Class"/>
    <s v="SM-20320"/>
    <s v="Sean Miller"/>
    <x v="2"/>
    <s v="United States"/>
    <x v="108"/>
    <s v="Florida"/>
    <n v="32216"/>
    <x v="0"/>
    <s v="OFF-AR-10003183"/>
    <x v="1"/>
    <x v="6"/>
    <s v="Avery Fluorescent Highlighter Four-Color Set"/>
    <x v="2204"/>
    <n v="3"/>
    <n v="0.2"/>
    <n v="1.002"/>
    <n v="3"/>
    <n v="1"/>
    <x v="2"/>
    <s v="Mar"/>
    <s v="2014-03"/>
  </r>
  <r>
    <n v="2701"/>
    <s v="CA-2014-145317"/>
    <x v="772"/>
    <d v="2014-03-23T00:00:00"/>
    <s v="Standard Class"/>
    <s v="SM-20320"/>
    <s v="Sean Miller"/>
    <x v="2"/>
    <s v="United States"/>
    <x v="108"/>
    <s v="Florida"/>
    <n v="32216"/>
    <x v="0"/>
    <s v="FUR-FU-10004270"/>
    <x v="0"/>
    <x v="5"/>
    <s v="Executive Impressions 13&quot; Clairmont Wall Clock"/>
    <x v="2205"/>
    <n v="2"/>
    <n v="0.2"/>
    <n v="8.0765999999999991"/>
    <n v="3"/>
    <n v="1"/>
    <x v="2"/>
    <s v="Mar"/>
    <s v="2014-03"/>
  </r>
  <r>
    <n v="2702"/>
    <s v="CA-2014-145317"/>
    <x v="772"/>
    <d v="2014-03-23T00:00:00"/>
    <s v="Standard Class"/>
    <s v="SM-20320"/>
    <s v="Sean Miller"/>
    <x v="2"/>
    <s v="United States"/>
    <x v="108"/>
    <s v="Florida"/>
    <n v="32216"/>
    <x v="0"/>
    <s v="OFF-FA-10003112"/>
    <x v="1"/>
    <x v="13"/>
    <s v="Staples"/>
    <x v="2206"/>
    <n v="3"/>
    <n v="0.2"/>
    <n v="5.9175000000000004"/>
    <n v="3"/>
    <n v="1"/>
    <x v="2"/>
    <s v="Mar"/>
    <s v="2014-03"/>
  </r>
  <r>
    <n v="2703"/>
    <s v="CA-2014-145317"/>
    <x v="772"/>
    <d v="2014-03-23T00:00:00"/>
    <s v="Standard Class"/>
    <s v="SM-20320"/>
    <s v="Sean Miller"/>
    <x v="2"/>
    <s v="United States"/>
    <x v="108"/>
    <s v="Florida"/>
    <n v="32216"/>
    <x v="0"/>
    <s v="FUR-FU-10001986"/>
    <x v="0"/>
    <x v="5"/>
    <s v="Dana Fluorescent Magnifying Lamp, White, 36&quot;"/>
    <x v="1888"/>
    <n v="3"/>
    <n v="0.2"/>
    <n v="15.294"/>
    <n v="3"/>
    <n v="1"/>
    <x v="2"/>
    <s v="Mar"/>
    <s v="2014-03"/>
  </r>
  <r>
    <n v="2704"/>
    <s v="CA-2014-143413"/>
    <x v="773"/>
    <d v="2014-05-30T00:00:00"/>
    <s v="Standard Class"/>
    <s v="RP-19390"/>
    <s v="Resi Pölking"/>
    <x v="0"/>
    <s v="United States"/>
    <x v="248"/>
    <s v="Maryland"/>
    <n v="21215"/>
    <x v="3"/>
    <s v="OFF-PA-10002319"/>
    <x v="1"/>
    <x v="10"/>
    <s v="Xerox 1944"/>
    <x v="2207"/>
    <n v="3"/>
    <n v="0"/>
    <n v="56.977200000000003"/>
    <n v="5"/>
    <n v="2"/>
    <x v="2"/>
    <s v="May"/>
    <s v="2014-05"/>
  </r>
  <r>
    <n v="2705"/>
    <s v="CA-2017-156818"/>
    <x v="497"/>
    <d v="2017-07-13T00:00:00"/>
    <s v="Second Class"/>
    <s v="JD-16015"/>
    <s v="Joy Daniels"/>
    <x v="0"/>
    <s v="United States"/>
    <x v="20"/>
    <s v="New York"/>
    <n v="10009"/>
    <x v="3"/>
    <s v="TEC-AC-10002323"/>
    <x v="2"/>
    <x v="11"/>
    <s v="SanDisk Ultra 32 GB MicroSDHC Class 10 Memory Card"/>
    <x v="2208"/>
    <n v="6"/>
    <n v="0"/>
    <n v="17.238"/>
    <n v="7"/>
    <n v="3"/>
    <x v="3"/>
    <s v="Jul"/>
    <s v="2017-07"/>
  </r>
  <r>
    <n v="2706"/>
    <s v="CA-2017-155873"/>
    <x v="114"/>
    <d v="2017-06-21T00:00:00"/>
    <s v="Standard Class"/>
    <s v="AB-10255"/>
    <s v="Alejandro Ballentine"/>
    <x v="2"/>
    <s v="United States"/>
    <x v="51"/>
    <s v="New Mexico"/>
    <n v="88220"/>
    <x v="1"/>
    <s v="OFF-SU-10001165"/>
    <x v="1"/>
    <x v="14"/>
    <s v="Acme Elite Stainless Steel Scissors"/>
    <x v="1438"/>
    <n v="2"/>
    <n v="0"/>
    <n v="4.3368000000000002"/>
    <n v="6"/>
    <n v="2"/>
    <x v="3"/>
    <s v="Jun"/>
    <s v="2017-06"/>
  </r>
  <r>
    <n v="2707"/>
    <s v="CA-2017-155873"/>
    <x v="114"/>
    <d v="2017-06-21T00:00:00"/>
    <s v="Standard Class"/>
    <s v="AB-10255"/>
    <s v="Alejandro Ballentine"/>
    <x v="2"/>
    <s v="United States"/>
    <x v="51"/>
    <s v="New Mexico"/>
    <n v="88220"/>
    <x v="1"/>
    <s v="OFF-PA-10001246"/>
    <x v="1"/>
    <x v="10"/>
    <s v="Xerox 215"/>
    <x v="537"/>
    <n v="3"/>
    <n v="0"/>
    <n v="9.3312000000000008"/>
    <n v="6"/>
    <n v="2"/>
    <x v="3"/>
    <s v="Jun"/>
    <s v="2017-06"/>
  </r>
  <r>
    <n v="2708"/>
    <s v="CA-2017-155873"/>
    <x v="114"/>
    <d v="2017-06-21T00:00:00"/>
    <s v="Standard Class"/>
    <s v="AB-10255"/>
    <s v="Alejandro Ballentine"/>
    <x v="2"/>
    <s v="United States"/>
    <x v="51"/>
    <s v="New Mexico"/>
    <n v="88220"/>
    <x v="1"/>
    <s v="OFF-PA-10001815"/>
    <x v="1"/>
    <x v="10"/>
    <s v="Xerox 1885"/>
    <x v="801"/>
    <n v="4"/>
    <n v="0"/>
    <n v="92.236800000000002"/>
    <n v="6"/>
    <n v="2"/>
    <x v="3"/>
    <s v="Jun"/>
    <s v="2017-06"/>
  </r>
  <r>
    <n v="2709"/>
    <s v="CA-2015-121797"/>
    <x v="564"/>
    <d v="2015-02-06T00:00:00"/>
    <s v="Standard Class"/>
    <s v="CC-12145"/>
    <s v="Charles Crestani"/>
    <x v="0"/>
    <s v="United States"/>
    <x v="1"/>
    <s v="California"/>
    <n v="90049"/>
    <x v="1"/>
    <s v="FUR-FU-10001876"/>
    <x v="0"/>
    <x v="5"/>
    <s v="Computer Room Manger, 14&quot;"/>
    <x v="2209"/>
    <n v="7"/>
    <n v="0"/>
    <n v="81.849599999999995"/>
    <n v="1"/>
    <n v="1"/>
    <x v="1"/>
    <s v="Jan"/>
    <s v="2015-01"/>
  </r>
  <r>
    <n v="2710"/>
    <s v="CA-2015-121797"/>
    <x v="564"/>
    <d v="2015-02-06T00:00:00"/>
    <s v="Standard Class"/>
    <s v="CC-12145"/>
    <s v="Charles Crestani"/>
    <x v="0"/>
    <s v="United States"/>
    <x v="1"/>
    <s v="California"/>
    <n v="90049"/>
    <x v="1"/>
    <s v="TEC-MA-10000488"/>
    <x v="2"/>
    <x v="15"/>
    <s v="Bady BDG101FRU Card Printer"/>
    <x v="2210"/>
    <n v="3"/>
    <n v="0.2"/>
    <n v="215.9973"/>
    <n v="1"/>
    <n v="1"/>
    <x v="1"/>
    <s v="Jan"/>
    <s v="2015-01"/>
  </r>
  <r>
    <n v="2711"/>
    <s v="US-2015-120572"/>
    <x v="555"/>
    <d v="2015-12-15T00:00:00"/>
    <s v="Standard Class"/>
    <s v="GH-14425"/>
    <s v="Gary Hwang"/>
    <x v="0"/>
    <s v="United States"/>
    <x v="108"/>
    <s v="Florida"/>
    <n v="32216"/>
    <x v="0"/>
    <s v="OFF-BI-10001098"/>
    <x v="1"/>
    <x v="8"/>
    <s v="Acco D-Ring Binder w/DublLock"/>
    <x v="2211"/>
    <n v="2"/>
    <n v="0.7"/>
    <n v="-8.9795999999999996"/>
    <n v="12"/>
    <n v="4"/>
    <x v="1"/>
    <s v="Dec"/>
    <s v="2015-12"/>
  </r>
  <r>
    <n v="2712"/>
    <s v="CA-2017-132430"/>
    <x v="449"/>
    <d v="2017-10-11T00:00:00"/>
    <s v="First Class"/>
    <s v="CP-12085"/>
    <s v="Cathy Prescott"/>
    <x v="1"/>
    <s v="United States"/>
    <x v="80"/>
    <s v="Ohio"/>
    <n v="44107"/>
    <x v="3"/>
    <s v="FUR-FU-10003577"/>
    <x v="0"/>
    <x v="5"/>
    <s v="Nu-Dell Leatherette Frames"/>
    <x v="2212"/>
    <n v="4"/>
    <n v="0.2"/>
    <n v="9.1776"/>
    <n v="10"/>
    <n v="4"/>
    <x v="3"/>
    <s v="Oct"/>
    <s v="2017-10"/>
  </r>
  <r>
    <n v="2713"/>
    <s v="CA-2017-146031"/>
    <x v="570"/>
    <d v="2017-08-01T00:00:00"/>
    <s v="Second Class"/>
    <s v="GM-14440"/>
    <s v="Gary McGarr"/>
    <x v="0"/>
    <s v="United States"/>
    <x v="21"/>
    <s v="New York"/>
    <n v="12180"/>
    <x v="3"/>
    <s v="OFF-AR-10002656"/>
    <x v="1"/>
    <x v="6"/>
    <s v="Sanford Liquid Accent Highlighters"/>
    <x v="1817"/>
    <n v="9"/>
    <n v="0"/>
    <n v="22.244399999999999"/>
    <n v="7"/>
    <n v="3"/>
    <x v="3"/>
    <s v="Jul"/>
    <s v="2017-07"/>
  </r>
  <r>
    <n v="2714"/>
    <s v="CA-2014-110100"/>
    <x v="573"/>
    <d v="2014-04-29T00:00:00"/>
    <s v="Standard Class"/>
    <s v="LC-16885"/>
    <s v="Lena Creighton"/>
    <x v="0"/>
    <s v="United States"/>
    <x v="40"/>
    <s v="North Carolina"/>
    <n v="28403"/>
    <x v="0"/>
    <s v="TEC-PH-10004531"/>
    <x v="2"/>
    <x v="7"/>
    <s v="AT&amp;T CL2909"/>
    <x v="214"/>
    <n v="3"/>
    <n v="0.2"/>
    <n v="37.796999999999997"/>
    <n v="4"/>
    <n v="2"/>
    <x v="2"/>
    <s v="Apr"/>
    <s v="2014-04"/>
  </r>
  <r>
    <n v="2715"/>
    <s v="CA-2015-103723"/>
    <x v="494"/>
    <d v="2015-12-06T00:00:00"/>
    <s v="Standard Class"/>
    <s v="BT-11305"/>
    <s v="Beth Thompson"/>
    <x v="2"/>
    <s v="United States"/>
    <x v="4"/>
    <s v="Washington"/>
    <n v="98105"/>
    <x v="1"/>
    <s v="OFF-AR-10003251"/>
    <x v="1"/>
    <x v="6"/>
    <s v="Prang Drawing Pencil Set"/>
    <x v="2213"/>
    <n v="5"/>
    <n v="0"/>
    <n v="5.56"/>
    <n v="12"/>
    <n v="4"/>
    <x v="1"/>
    <s v="Dec"/>
    <s v="2015-12"/>
  </r>
  <r>
    <n v="2716"/>
    <s v="CA-2014-127187"/>
    <x v="774"/>
    <d v="2014-12-08T00:00:00"/>
    <s v="Standard Class"/>
    <s v="CP-12085"/>
    <s v="Cathy Prescott"/>
    <x v="1"/>
    <s v="United States"/>
    <x v="20"/>
    <s v="New York"/>
    <n v="10024"/>
    <x v="3"/>
    <s v="TEC-PH-10000673"/>
    <x v="2"/>
    <x v="7"/>
    <s v="Plantronics Voyager Pro HD - Bluetooth Headset"/>
    <x v="2214"/>
    <n v="2"/>
    <n v="0"/>
    <n v="62.3904"/>
    <n v="12"/>
    <n v="4"/>
    <x v="2"/>
    <s v="Dec"/>
    <s v="2014-12"/>
  </r>
  <r>
    <n v="2717"/>
    <s v="CA-2017-128475"/>
    <x v="775"/>
    <d v="2017-09-01T00:00:00"/>
    <s v="Standard Class"/>
    <s v="SC-20680"/>
    <s v="Steve Carroll"/>
    <x v="2"/>
    <s v="United States"/>
    <x v="38"/>
    <s v="Georgia"/>
    <n v="31907"/>
    <x v="0"/>
    <s v="TEC-AC-10000158"/>
    <x v="2"/>
    <x v="11"/>
    <s v="Sony 64GB Class 10 Micro SDHC R40 Memory Card"/>
    <x v="2215"/>
    <n v="2"/>
    <n v="0"/>
    <n v="15.1158"/>
    <n v="8"/>
    <n v="3"/>
    <x v="3"/>
    <s v="Aug"/>
    <s v="2017-08"/>
  </r>
  <r>
    <n v="2718"/>
    <s v="CA-2014-100006"/>
    <x v="557"/>
    <d v="2014-09-13T00:00:00"/>
    <s v="Standard Class"/>
    <s v="DK-13375"/>
    <s v="Dennis Kane"/>
    <x v="0"/>
    <s v="United States"/>
    <x v="20"/>
    <s v="New York"/>
    <n v="10024"/>
    <x v="3"/>
    <s v="TEC-PH-10002075"/>
    <x v="2"/>
    <x v="7"/>
    <s v="AT&amp;T EL51110 DECT"/>
    <x v="2216"/>
    <n v="3"/>
    <n v="0"/>
    <n v="109.6113"/>
    <n v="9"/>
    <n v="3"/>
    <x v="2"/>
    <s v="Sep"/>
    <s v="2014-09"/>
  </r>
  <r>
    <n v="2719"/>
    <s v="CA-2017-144827"/>
    <x v="202"/>
    <d v="2017-12-27T00:00:00"/>
    <s v="Standard Class"/>
    <s v="SE-20110"/>
    <s v="Sanjit Engle"/>
    <x v="0"/>
    <s v="United States"/>
    <x v="116"/>
    <s v="California"/>
    <n v="92627"/>
    <x v="1"/>
    <s v="OFF-ST-10004340"/>
    <x v="1"/>
    <x v="4"/>
    <s v="Fellowes Mobile File Cart, Black"/>
    <x v="2217"/>
    <n v="2"/>
    <n v="0"/>
    <n v="33.577199999999998"/>
    <n v="12"/>
    <n v="4"/>
    <x v="3"/>
    <s v="Dec"/>
    <s v="2017-12"/>
  </r>
  <r>
    <n v="2720"/>
    <s v="CA-2014-110030"/>
    <x v="776"/>
    <d v="2014-12-08T00:00:00"/>
    <s v="Second Class"/>
    <s v="LF-17185"/>
    <s v="Luke Foster"/>
    <x v="0"/>
    <s v="United States"/>
    <x v="12"/>
    <s v="Texas"/>
    <n v="77095"/>
    <x v="2"/>
    <s v="FUR-FU-10002759"/>
    <x v="0"/>
    <x v="5"/>
    <s v="12-1/2 Diameter Round Wall Clock"/>
    <x v="112"/>
    <n v="3"/>
    <n v="0.6"/>
    <n v="-14.3856"/>
    <n v="12"/>
    <n v="4"/>
    <x v="2"/>
    <s v="Dec"/>
    <s v="2014-12"/>
  </r>
  <r>
    <n v="2721"/>
    <s v="CA-2014-121286"/>
    <x v="130"/>
    <d v="2014-11-08T00:00:00"/>
    <s v="Second Class"/>
    <s v="ON-18715"/>
    <s v="Odella Nelson"/>
    <x v="1"/>
    <s v="United States"/>
    <x v="143"/>
    <s v="North Carolina"/>
    <n v="27511"/>
    <x v="0"/>
    <s v="OFF-FA-10000585"/>
    <x v="1"/>
    <x v="13"/>
    <s v="OIC Bulk Pack Metal Binder Clips"/>
    <x v="1341"/>
    <n v="3"/>
    <n v="0.2"/>
    <n v="2.7222"/>
    <n v="11"/>
    <n v="4"/>
    <x v="2"/>
    <s v="Nov"/>
    <s v="2014-11"/>
  </r>
  <r>
    <n v="2722"/>
    <s v="CA-2014-121286"/>
    <x v="130"/>
    <d v="2014-11-08T00:00:00"/>
    <s v="Second Class"/>
    <s v="ON-18715"/>
    <s v="Odella Nelson"/>
    <x v="1"/>
    <s v="United States"/>
    <x v="143"/>
    <s v="North Carolina"/>
    <n v="27511"/>
    <x v="0"/>
    <s v="OFF-AP-10004859"/>
    <x v="1"/>
    <x v="9"/>
    <s v="Acco 6 Outlet Guardian Premium Surge Suppressor"/>
    <x v="2218"/>
    <n v="5"/>
    <n v="0.2"/>
    <n v="5.0960000000000001"/>
    <n v="11"/>
    <n v="4"/>
    <x v="2"/>
    <s v="Nov"/>
    <s v="2014-11"/>
  </r>
  <r>
    <n v="2723"/>
    <s v="CA-2016-164735"/>
    <x v="167"/>
    <d v="2016-04-19T00:00:00"/>
    <s v="Second Class"/>
    <s v="TB-21400"/>
    <s v="Tom Boeckenhauer"/>
    <x v="0"/>
    <s v="United States"/>
    <x v="166"/>
    <s v="Virginia"/>
    <n v="22304"/>
    <x v="0"/>
    <s v="OFF-ST-10001558"/>
    <x v="1"/>
    <x v="4"/>
    <s v="Acco Perma 4000 Stacking Storage Drawers"/>
    <x v="2219"/>
    <n v="5"/>
    <n v="0"/>
    <n v="12.18"/>
    <n v="4"/>
    <n v="2"/>
    <x v="0"/>
    <s v="Apr"/>
    <s v="2016-04"/>
  </r>
  <r>
    <n v="2724"/>
    <s v="CA-2014-153479"/>
    <x v="777"/>
    <d v="2014-10-08T00:00:00"/>
    <s v="Standard Class"/>
    <s v="DF-13135"/>
    <s v="David Flashing"/>
    <x v="0"/>
    <s v="United States"/>
    <x v="132"/>
    <s v="California"/>
    <n v="94591"/>
    <x v="1"/>
    <s v="OFF-LA-10004689"/>
    <x v="1"/>
    <x v="2"/>
    <s v="Avery 512"/>
    <x v="2220"/>
    <n v="5"/>
    <n v="0"/>
    <n v="6.7915000000000001"/>
    <n v="10"/>
    <n v="4"/>
    <x v="2"/>
    <s v="Oct"/>
    <s v="2014-10"/>
  </r>
  <r>
    <n v="2725"/>
    <s v="CA-2014-153479"/>
    <x v="777"/>
    <d v="2014-10-08T00:00:00"/>
    <s v="Standard Class"/>
    <s v="DF-13135"/>
    <s v="David Flashing"/>
    <x v="0"/>
    <s v="United States"/>
    <x v="132"/>
    <s v="California"/>
    <n v="94591"/>
    <x v="1"/>
    <s v="OFF-BI-10002867"/>
    <x v="1"/>
    <x v="8"/>
    <s v="GBC Recycled Regency Composition Covers"/>
    <x v="2221"/>
    <n v="2"/>
    <n v="0.2"/>
    <n v="31.085599999999999"/>
    <n v="10"/>
    <n v="4"/>
    <x v="2"/>
    <s v="Oct"/>
    <s v="2014-10"/>
  </r>
  <r>
    <n v="2726"/>
    <s v="CA-2017-149888"/>
    <x v="659"/>
    <d v="2017-11-13T00:00:00"/>
    <s v="Standard Class"/>
    <s v="EP-13915"/>
    <s v="Emily Phan"/>
    <x v="0"/>
    <s v="United States"/>
    <x v="10"/>
    <s v="Pennsylvania"/>
    <n v="19120"/>
    <x v="3"/>
    <s v="TEC-PH-10003811"/>
    <x v="2"/>
    <x v="7"/>
    <s v="Jabra Supreme Plus Driver Edition Headset"/>
    <x v="1880"/>
    <n v="5"/>
    <n v="0.4"/>
    <n v="-71.994"/>
    <n v="11"/>
    <n v="4"/>
    <x v="3"/>
    <s v="Nov"/>
    <s v="2017-11"/>
  </r>
  <r>
    <n v="2727"/>
    <s v="CA-2017-149888"/>
    <x v="659"/>
    <d v="2017-11-13T00:00:00"/>
    <s v="Standard Class"/>
    <s v="EP-13915"/>
    <s v="Emily Phan"/>
    <x v="0"/>
    <s v="United States"/>
    <x v="10"/>
    <s v="Pennsylvania"/>
    <n v="19120"/>
    <x v="3"/>
    <s v="FUR-TA-10000849"/>
    <x v="0"/>
    <x v="3"/>
    <s v="Bevis Rectangular Conference Tables"/>
    <x v="2222"/>
    <n v="4"/>
    <n v="0.4"/>
    <n v="-140.14080000000001"/>
    <n v="11"/>
    <n v="4"/>
    <x v="3"/>
    <s v="Nov"/>
    <s v="2017-11"/>
  </r>
  <r>
    <n v="2728"/>
    <s v="CA-2017-119193"/>
    <x v="66"/>
    <d v="2017-12-24T00:00:00"/>
    <s v="First Class"/>
    <s v="SK-19990"/>
    <s v="Sally Knutson"/>
    <x v="0"/>
    <s v="United States"/>
    <x v="167"/>
    <s v="Ohio"/>
    <n v="43615"/>
    <x v="3"/>
    <s v="OFF-BI-10000848"/>
    <x v="1"/>
    <x v="8"/>
    <s v="Angle-D Ring Binders"/>
    <x v="2223"/>
    <n v="1"/>
    <n v="0.7"/>
    <n v="-1.3128"/>
    <n v="12"/>
    <n v="4"/>
    <x v="3"/>
    <s v="Dec"/>
    <s v="2017-12"/>
  </r>
  <r>
    <n v="2729"/>
    <s v="CA-2017-119193"/>
    <x v="66"/>
    <d v="2017-12-24T00:00:00"/>
    <s v="First Class"/>
    <s v="SK-19990"/>
    <s v="Sally Knutson"/>
    <x v="0"/>
    <s v="United States"/>
    <x v="167"/>
    <s v="Ohio"/>
    <n v="43615"/>
    <x v="3"/>
    <s v="TEC-PH-10003072"/>
    <x v="2"/>
    <x v="7"/>
    <s v="Panasonic KX-TG9541B DECT 6.0 Digital 2-Line Expandable Cordless Phone With Digital Answering System"/>
    <x v="2224"/>
    <n v="7"/>
    <n v="0.4"/>
    <n v="94.493700000000004"/>
    <n v="12"/>
    <n v="4"/>
    <x v="3"/>
    <s v="Dec"/>
    <s v="2017-12"/>
  </r>
  <r>
    <n v="2730"/>
    <s v="CA-2017-104801"/>
    <x v="778"/>
    <d v="2017-02-19T00:00:00"/>
    <s v="Standard Class"/>
    <s v="FH-14350"/>
    <s v="Fred Harton"/>
    <x v="0"/>
    <s v="United States"/>
    <x v="4"/>
    <s v="Washington"/>
    <n v="98105"/>
    <x v="1"/>
    <s v="OFF-AR-10001547"/>
    <x v="1"/>
    <x v="6"/>
    <s v="Newell 311"/>
    <x v="153"/>
    <n v="3"/>
    <n v="0"/>
    <n v="1.7901"/>
    <n v="2"/>
    <n v="1"/>
    <x v="3"/>
    <s v="Feb"/>
    <s v="2017-02"/>
  </r>
  <r>
    <n v="2731"/>
    <s v="CA-2017-104801"/>
    <x v="778"/>
    <d v="2017-02-19T00:00:00"/>
    <s v="Standard Class"/>
    <s v="FH-14350"/>
    <s v="Fred Harton"/>
    <x v="0"/>
    <s v="United States"/>
    <x v="4"/>
    <s v="Washington"/>
    <n v="98105"/>
    <x v="1"/>
    <s v="TEC-AC-10001838"/>
    <x v="2"/>
    <x v="11"/>
    <s v="Razer Tiamat Over Ear 7.1 Surround Sound PC Gaming Headset"/>
    <x v="2225"/>
    <n v="4"/>
    <n v="0"/>
    <n v="343.9828"/>
    <n v="2"/>
    <n v="1"/>
    <x v="3"/>
    <s v="Feb"/>
    <s v="2017-02"/>
  </r>
  <r>
    <n v="2732"/>
    <s v="CA-2017-104801"/>
    <x v="778"/>
    <d v="2017-02-19T00:00:00"/>
    <s v="Standard Class"/>
    <s v="FH-14350"/>
    <s v="Fred Harton"/>
    <x v="0"/>
    <s v="United States"/>
    <x v="4"/>
    <s v="Washington"/>
    <n v="98105"/>
    <x v="1"/>
    <s v="FUR-FU-10004017"/>
    <x v="0"/>
    <x v="5"/>
    <s v="Tenex Contemporary Contur Chairmats for Low and Medium Pile Carpet, Computer, 39&quot; x 49&quot;"/>
    <x v="2226"/>
    <n v="1"/>
    <n v="0"/>
    <n v="21.506"/>
    <n v="2"/>
    <n v="1"/>
    <x v="3"/>
    <s v="Feb"/>
    <s v="2017-02"/>
  </r>
  <r>
    <n v="2733"/>
    <s v="CA-2014-107594"/>
    <x v="779"/>
    <d v="2014-07-06T00:00:00"/>
    <s v="Standard Class"/>
    <s v="EH-13945"/>
    <s v="Eric Hoffmann"/>
    <x v="0"/>
    <s v="United States"/>
    <x v="135"/>
    <s v="New Jersey"/>
    <n v="7060"/>
    <x v="3"/>
    <s v="TEC-PH-10002923"/>
    <x v="2"/>
    <x v="7"/>
    <s v="Logitech B530 USB Headset - headset - Full size, Binaural"/>
    <x v="2227"/>
    <n v="2"/>
    <n v="0"/>
    <n v="19.974599999999999"/>
    <n v="7"/>
    <n v="3"/>
    <x v="2"/>
    <s v="Jul"/>
    <s v="2014-07"/>
  </r>
  <r>
    <n v="2734"/>
    <s v="CA-2014-107594"/>
    <x v="779"/>
    <d v="2014-07-06T00:00:00"/>
    <s v="Standard Class"/>
    <s v="EH-13945"/>
    <s v="Eric Hoffmann"/>
    <x v="0"/>
    <s v="United States"/>
    <x v="135"/>
    <s v="New Jersey"/>
    <n v="7060"/>
    <x v="3"/>
    <s v="OFF-AR-10000716"/>
    <x v="1"/>
    <x v="6"/>
    <s v="DIXON Ticonderoga Erasable Checking Pencils"/>
    <x v="2228"/>
    <n v="1"/>
    <n v="0"/>
    <n v="2.1762000000000001"/>
    <n v="7"/>
    <n v="3"/>
    <x v="2"/>
    <s v="Jul"/>
    <s v="2014-07"/>
  </r>
  <r>
    <n v="2735"/>
    <s v="CA-2015-129770"/>
    <x v="780"/>
    <d v="2015-02-23T00:00:00"/>
    <s v="Second Class"/>
    <s v="JE-15715"/>
    <s v="Joe Elijah"/>
    <x v="0"/>
    <s v="United States"/>
    <x v="324"/>
    <s v="New Mexico"/>
    <n v="88001"/>
    <x v="1"/>
    <s v="OFF-PA-10000249"/>
    <x v="1"/>
    <x v="10"/>
    <s v="Easy-staple paper"/>
    <x v="335"/>
    <n v="4"/>
    <n v="0"/>
    <n v="23.086400000000001"/>
    <n v="2"/>
    <n v="1"/>
    <x v="1"/>
    <s v="Feb"/>
    <s v="2015-02"/>
  </r>
  <r>
    <n v="2736"/>
    <s v="CA-2015-115798"/>
    <x v="50"/>
    <d v="2015-11-19T00:00:00"/>
    <s v="Standard Class"/>
    <s v="KL-16645"/>
    <s v="Ken Lonsdale"/>
    <x v="0"/>
    <s v="United States"/>
    <x v="46"/>
    <s v="Delaware"/>
    <n v="19711"/>
    <x v="3"/>
    <s v="TEC-PH-10003691"/>
    <x v="2"/>
    <x v="7"/>
    <s v="BlackBerry Q10"/>
    <x v="2216"/>
    <n v="3"/>
    <n v="0"/>
    <n v="94.492500000000007"/>
    <n v="11"/>
    <n v="4"/>
    <x v="1"/>
    <s v="Nov"/>
    <s v="2015-11"/>
  </r>
  <r>
    <n v="2737"/>
    <s v="CA-2015-115798"/>
    <x v="50"/>
    <d v="2015-11-19T00:00:00"/>
    <s v="Standard Class"/>
    <s v="KL-16645"/>
    <s v="Ken Lonsdale"/>
    <x v="0"/>
    <s v="United States"/>
    <x v="46"/>
    <s v="Delaware"/>
    <n v="19711"/>
    <x v="3"/>
    <s v="OFF-PA-10001560"/>
    <x v="1"/>
    <x v="10"/>
    <s v="Adams Telephone Message Books, 5 1/4” x 11”"/>
    <x v="2229"/>
    <n v="7"/>
    <n v="0"/>
    <n v="19.871600000000001"/>
    <n v="11"/>
    <n v="4"/>
    <x v="1"/>
    <s v="Nov"/>
    <s v="2015-11"/>
  </r>
  <r>
    <n v="2738"/>
    <s v="CA-2015-115798"/>
    <x v="50"/>
    <d v="2015-11-19T00:00:00"/>
    <s v="Standard Class"/>
    <s v="KL-16645"/>
    <s v="Ken Lonsdale"/>
    <x v="0"/>
    <s v="United States"/>
    <x v="46"/>
    <s v="Delaware"/>
    <n v="19711"/>
    <x v="3"/>
    <s v="FUR-BO-10004467"/>
    <x v="0"/>
    <x v="0"/>
    <s v="Bestar Classic Bookcase"/>
    <x v="670"/>
    <n v="3"/>
    <n v="0"/>
    <n v="56.994300000000003"/>
    <n v="11"/>
    <n v="4"/>
    <x v="1"/>
    <s v="Nov"/>
    <s v="2015-11"/>
  </r>
  <r>
    <n v="2739"/>
    <s v="CA-2015-115798"/>
    <x v="50"/>
    <d v="2015-11-19T00:00:00"/>
    <s v="Standard Class"/>
    <s v="KL-16645"/>
    <s v="Ken Lonsdale"/>
    <x v="0"/>
    <s v="United States"/>
    <x v="46"/>
    <s v="Delaware"/>
    <n v="19711"/>
    <x v="3"/>
    <s v="TEC-PH-10001819"/>
    <x v="2"/>
    <x v="7"/>
    <s v="Innergie mMini Combo Duo USB Travel Charging Kit"/>
    <x v="2230"/>
    <n v="2"/>
    <n v="0"/>
    <n v="43.190399999999997"/>
    <n v="11"/>
    <n v="4"/>
    <x v="1"/>
    <s v="Nov"/>
    <s v="2015-11"/>
  </r>
  <r>
    <n v="2740"/>
    <s v="CA-2017-122707"/>
    <x v="513"/>
    <d v="2017-04-18T00:00:00"/>
    <s v="First Class"/>
    <s v="EB-13750"/>
    <s v="Edward Becker"/>
    <x v="1"/>
    <s v="United States"/>
    <x v="325"/>
    <s v="Alabama"/>
    <n v="35244"/>
    <x v="0"/>
    <s v="OFF-SU-10000157"/>
    <x v="1"/>
    <x v="14"/>
    <s v="Compact Automatic Electric Letter Opener"/>
    <x v="2231"/>
    <n v="4"/>
    <n v="0"/>
    <n v="9.5448000000000004"/>
    <n v="4"/>
    <n v="2"/>
    <x v="3"/>
    <s v="Apr"/>
    <s v="2017-04"/>
  </r>
  <r>
    <n v="2741"/>
    <s v="CA-2017-122707"/>
    <x v="513"/>
    <d v="2017-04-18T00:00:00"/>
    <s v="First Class"/>
    <s v="EB-13750"/>
    <s v="Edward Becker"/>
    <x v="1"/>
    <s v="United States"/>
    <x v="325"/>
    <s v="Alabama"/>
    <n v="35244"/>
    <x v="0"/>
    <s v="TEC-AC-10004227"/>
    <x v="2"/>
    <x v="11"/>
    <s v="SanDisk Ultra 16 GB MicroSDHC Class 10 Memory Card"/>
    <x v="2232"/>
    <n v="2"/>
    <n v="0"/>
    <n v="1.5588"/>
    <n v="4"/>
    <n v="2"/>
    <x v="3"/>
    <s v="Apr"/>
    <s v="2017-04"/>
  </r>
  <r>
    <n v="2742"/>
    <s v="CA-2016-165015"/>
    <x v="781"/>
    <d v="2016-02-27T00:00:00"/>
    <s v="Second Class"/>
    <s v="BD-11725"/>
    <s v="Bruce Degenhardt"/>
    <x v="0"/>
    <s v="United States"/>
    <x v="46"/>
    <s v="Ohio"/>
    <n v="43055"/>
    <x v="3"/>
    <s v="OFF-EN-10003134"/>
    <x v="1"/>
    <x v="12"/>
    <s v="Staple envelope"/>
    <x v="666"/>
    <n v="5"/>
    <n v="0.2"/>
    <n v="17.52"/>
    <n v="2"/>
    <n v="1"/>
    <x v="0"/>
    <s v="Feb"/>
    <s v="2016-02"/>
  </r>
  <r>
    <n v="2743"/>
    <s v="CA-2014-149244"/>
    <x v="130"/>
    <d v="2014-11-08T00:00:00"/>
    <s v="Standard Class"/>
    <s v="MS-17530"/>
    <s v="MaryBeth Skach"/>
    <x v="0"/>
    <s v="United States"/>
    <x v="70"/>
    <s v="California"/>
    <n v="92037"/>
    <x v="1"/>
    <s v="FUR-FU-10004671"/>
    <x v="0"/>
    <x v="5"/>
    <s v="Executive Impressions 12&quot; Wall Clock"/>
    <x v="2233"/>
    <n v="2"/>
    <n v="0"/>
    <n v="13.4292"/>
    <n v="11"/>
    <n v="4"/>
    <x v="2"/>
    <s v="Nov"/>
    <s v="2014-11"/>
  </r>
  <r>
    <n v="2744"/>
    <s v="CA-2015-140144"/>
    <x v="782"/>
    <d v="2015-06-25T00:00:00"/>
    <s v="Second Class"/>
    <s v="SC-20770"/>
    <s v="Stewart Carmichael"/>
    <x v="1"/>
    <s v="United States"/>
    <x v="8"/>
    <s v="California"/>
    <n v="94122"/>
    <x v="1"/>
    <s v="FUR-FU-10002253"/>
    <x v="0"/>
    <x v="5"/>
    <s v="Howard Miller 13&quot; Diameter Pewter Finish Round Wall Clock"/>
    <x v="2234"/>
    <n v="6"/>
    <n v="0"/>
    <n v="100.4796"/>
    <n v="6"/>
    <n v="2"/>
    <x v="1"/>
    <s v="Jun"/>
    <s v="2015-06"/>
  </r>
  <r>
    <n v="2745"/>
    <s v="CA-2015-140144"/>
    <x v="782"/>
    <d v="2015-06-25T00:00:00"/>
    <s v="Second Class"/>
    <s v="SC-20770"/>
    <s v="Stewart Carmichael"/>
    <x v="1"/>
    <s v="United States"/>
    <x v="8"/>
    <s v="California"/>
    <n v="94122"/>
    <x v="1"/>
    <s v="TEC-PH-10002726"/>
    <x v="2"/>
    <x v="7"/>
    <s v="netTALK DUO VoIP Telephone Service"/>
    <x v="2235"/>
    <n v="3"/>
    <n v="0.2"/>
    <n v="47.241"/>
    <n v="6"/>
    <n v="2"/>
    <x v="1"/>
    <s v="Jun"/>
    <s v="2015-06"/>
  </r>
  <r>
    <n v="2746"/>
    <s v="CA-2017-163321"/>
    <x v="783"/>
    <d v="2017-08-11T00:00:00"/>
    <s v="Second Class"/>
    <s v="FM-14380"/>
    <s v="Fred McMath"/>
    <x v="0"/>
    <s v="United States"/>
    <x v="108"/>
    <s v="North Carolina"/>
    <n v="28540"/>
    <x v="0"/>
    <s v="TEC-AC-10004571"/>
    <x v="2"/>
    <x v="11"/>
    <s v="Logitech G700s Rechargeable Gaming Mouse"/>
    <x v="2236"/>
    <n v="1"/>
    <n v="0.2"/>
    <n v="21.997800000000002"/>
    <n v="8"/>
    <n v="3"/>
    <x v="3"/>
    <s v="Aug"/>
    <s v="2017-08"/>
  </r>
  <r>
    <n v="2747"/>
    <s v="CA-2014-155887"/>
    <x v="552"/>
    <d v="2014-05-17T00:00:00"/>
    <s v="Standard Class"/>
    <s v="KT-16480"/>
    <s v="Kean Thornton"/>
    <x v="0"/>
    <s v="United States"/>
    <x v="47"/>
    <s v="Massachusetts"/>
    <n v="2038"/>
    <x v="3"/>
    <s v="FUR-TA-10002228"/>
    <x v="0"/>
    <x v="3"/>
    <s v="Bevis Traditional Conference Table Top, Plinth Base"/>
    <x v="2237"/>
    <n v="3"/>
    <n v="0.3"/>
    <n v="-130.0104"/>
    <n v="5"/>
    <n v="2"/>
    <x v="2"/>
    <s v="May"/>
    <s v="2014-05"/>
  </r>
  <r>
    <n v="2748"/>
    <s v="US-2015-165449"/>
    <x v="6"/>
    <d v="2015-11-26T00:00:00"/>
    <s v="Standard Class"/>
    <s v="AP-10720"/>
    <s v="Anne Pryor"/>
    <x v="2"/>
    <s v="United States"/>
    <x v="326"/>
    <s v="Texas"/>
    <n v="75034"/>
    <x v="2"/>
    <s v="TEC-AC-10004127"/>
    <x v="2"/>
    <x v="11"/>
    <s v="SanDisk Cruzer 8 GB USB Flash Drive"/>
    <x v="220"/>
    <n v="4"/>
    <n v="0.2"/>
    <n v="-1.3584000000000001"/>
    <n v="11"/>
    <n v="4"/>
    <x v="1"/>
    <s v="Nov"/>
    <s v="2015-11"/>
  </r>
  <r>
    <n v="2749"/>
    <s v="CA-2015-110247"/>
    <x v="784"/>
    <d v="2015-12-08T00:00:00"/>
    <s v="Standard Class"/>
    <s v="RH-19555"/>
    <s v="Ritsa Hightower"/>
    <x v="0"/>
    <s v="United States"/>
    <x v="315"/>
    <s v="Florida"/>
    <n v="32303"/>
    <x v="0"/>
    <s v="OFF-BI-10001553"/>
    <x v="1"/>
    <x v="8"/>
    <s v="SpineVue Locking Slant-D Ring Binders by Cardinal"/>
    <x v="2238"/>
    <n v="3"/>
    <n v="0.7"/>
    <n v="-6.0324"/>
    <n v="12"/>
    <n v="4"/>
    <x v="1"/>
    <s v="Dec"/>
    <s v="2015-12"/>
  </r>
  <r>
    <n v="2750"/>
    <s v="US-2014-141257"/>
    <x v="785"/>
    <d v="2014-06-14T00:00:00"/>
    <s v="Standard Class"/>
    <s v="CS-11950"/>
    <s v="Carlos Soltero"/>
    <x v="0"/>
    <s v="United States"/>
    <x v="4"/>
    <s v="Washington"/>
    <n v="98115"/>
    <x v="1"/>
    <s v="FUR-CH-10002758"/>
    <x v="0"/>
    <x v="1"/>
    <s v="Hon Deluxe Fabric Upholstered Stacking Chairs, Squared Back"/>
    <x v="2239"/>
    <n v="3"/>
    <n v="0.2"/>
    <n v="73.194000000000003"/>
    <n v="6"/>
    <n v="2"/>
    <x v="2"/>
    <s v="Jun"/>
    <s v="2014-06"/>
  </r>
  <r>
    <n v="2751"/>
    <s v="CA-2014-154669"/>
    <x v="233"/>
    <d v="2014-08-11T00:00:00"/>
    <s v="Second Class"/>
    <s v="TM-21010"/>
    <s v="Tamara Manning"/>
    <x v="0"/>
    <s v="United States"/>
    <x v="327"/>
    <s v="California"/>
    <n v="95687"/>
    <x v="1"/>
    <s v="OFF-ST-10000532"/>
    <x v="1"/>
    <x v="4"/>
    <s v="Advantus Rolling Drawer Organizers"/>
    <x v="2240"/>
    <n v="11"/>
    <n v="0"/>
    <n v="110.0528"/>
    <n v="8"/>
    <n v="3"/>
    <x v="2"/>
    <s v="Aug"/>
    <s v="2014-08"/>
  </r>
  <r>
    <n v="2752"/>
    <s v="CA-2014-158029"/>
    <x v="542"/>
    <d v="2014-05-30T00:00:00"/>
    <s v="Standard Class"/>
    <s v="HF-14995"/>
    <s v="Herbert Flentye"/>
    <x v="0"/>
    <s v="United States"/>
    <x v="1"/>
    <s v="California"/>
    <n v="90008"/>
    <x v="1"/>
    <s v="FUR-CH-10000988"/>
    <x v="0"/>
    <x v="1"/>
    <s v="Hon Olson Stacker Stools"/>
    <x v="2241"/>
    <n v="2"/>
    <n v="0.2"/>
    <n v="22.529599999999999"/>
    <n v="5"/>
    <n v="2"/>
    <x v="2"/>
    <s v="May"/>
    <s v="2014-05"/>
  </r>
  <r>
    <n v="2753"/>
    <s v="CA-2015-155306"/>
    <x v="786"/>
    <d v="2015-04-21T00:00:00"/>
    <s v="Standard Class"/>
    <s v="GA-14515"/>
    <s v="George Ashbrook"/>
    <x v="0"/>
    <s v="United States"/>
    <x v="8"/>
    <s v="California"/>
    <n v="94122"/>
    <x v="1"/>
    <s v="OFF-AR-10003251"/>
    <x v="1"/>
    <x v="6"/>
    <s v="Prang Drawing Pencil Set"/>
    <x v="345"/>
    <n v="2"/>
    <n v="0"/>
    <n v="2.2240000000000002"/>
    <n v="4"/>
    <n v="2"/>
    <x v="1"/>
    <s v="Apr"/>
    <s v="2015-04"/>
  </r>
  <r>
    <n v="2754"/>
    <s v="CA-2015-155306"/>
    <x v="786"/>
    <d v="2015-04-21T00:00:00"/>
    <s v="Standard Class"/>
    <s v="GA-14515"/>
    <s v="George Ashbrook"/>
    <x v="0"/>
    <s v="United States"/>
    <x v="8"/>
    <s v="California"/>
    <n v="94122"/>
    <x v="1"/>
    <s v="TEC-AC-10003174"/>
    <x v="2"/>
    <x v="11"/>
    <s v="Plantronics S12 Corded Telephone Headset System"/>
    <x v="2242"/>
    <n v="3"/>
    <n v="0"/>
    <n v="129.34800000000001"/>
    <n v="4"/>
    <n v="2"/>
    <x v="1"/>
    <s v="Apr"/>
    <s v="2015-04"/>
  </r>
  <r>
    <n v="2755"/>
    <s v="CA-2015-155306"/>
    <x v="786"/>
    <d v="2015-04-21T00:00:00"/>
    <s v="Standard Class"/>
    <s v="GA-14515"/>
    <s v="George Ashbrook"/>
    <x v="0"/>
    <s v="United States"/>
    <x v="8"/>
    <s v="California"/>
    <n v="94122"/>
    <x v="1"/>
    <s v="TEC-PH-10002310"/>
    <x v="2"/>
    <x v="7"/>
    <s v="Plantronics Calisto P620-M USB Wireless Speakerphone System"/>
    <x v="2243"/>
    <n v="5"/>
    <n v="0.2"/>
    <n v="68.596500000000006"/>
    <n v="4"/>
    <n v="2"/>
    <x v="1"/>
    <s v="Apr"/>
    <s v="2015-04"/>
  </r>
  <r>
    <n v="2756"/>
    <s v="CA-2015-155306"/>
    <x v="786"/>
    <d v="2015-04-21T00:00:00"/>
    <s v="Standard Class"/>
    <s v="GA-14515"/>
    <s v="George Ashbrook"/>
    <x v="0"/>
    <s v="United States"/>
    <x v="8"/>
    <s v="California"/>
    <n v="94122"/>
    <x v="1"/>
    <s v="OFF-AP-10002651"/>
    <x v="1"/>
    <x v="9"/>
    <s v="Hoover Upright Vacuum With Dirt Cup"/>
    <x v="2244"/>
    <n v="5"/>
    <n v="0"/>
    <n v="419.81849999999997"/>
    <n v="4"/>
    <n v="2"/>
    <x v="1"/>
    <s v="Apr"/>
    <s v="2015-04"/>
  </r>
  <r>
    <n v="2757"/>
    <s v="CA-2015-155306"/>
    <x v="786"/>
    <d v="2015-04-21T00:00:00"/>
    <s v="Standard Class"/>
    <s v="GA-14515"/>
    <s v="George Ashbrook"/>
    <x v="0"/>
    <s v="United States"/>
    <x v="8"/>
    <s v="California"/>
    <n v="94122"/>
    <x v="1"/>
    <s v="OFF-PA-10001184"/>
    <x v="1"/>
    <x v="10"/>
    <s v="Xerox 1903"/>
    <x v="489"/>
    <n v="2"/>
    <n v="0"/>
    <n v="5.8604000000000003"/>
    <n v="4"/>
    <n v="2"/>
    <x v="1"/>
    <s v="Apr"/>
    <s v="2015-04"/>
  </r>
  <r>
    <n v="2758"/>
    <s v="CA-2016-127775"/>
    <x v="725"/>
    <d v="2016-06-13T00:00:00"/>
    <s v="Second Class"/>
    <s v="ES-14020"/>
    <s v="Erica Smith"/>
    <x v="0"/>
    <s v="United States"/>
    <x v="20"/>
    <s v="New York"/>
    <n v="10035"/>
    <x v="3"/>
    <s v="TEC-AC-10002402"/>
    <x v="2"/>
    <x v="11"/>
    <s v="Razer Kraken PRO Over Ear PC and Music Headset"/>
    <x v="758"/>
    <n v="3"/>
    <n v="0"/>
    <n v="71.991"/>
    <n v="6"/>
    <n v="2"/>
    <x v="0"/>
    <s v="Jun"/>
    <s v="2016-06"/>
  </r>
  <r>
    <n v="2759"/>
    <s v="CA-2016-146171"/>
    <x v="21"/>
    <d v="2016-03-15T00:00:00"/>
    <s v="Standard Class"/>
    <s v="JP-16135"/>
    <s v="Julie Prescott"/>
    <x v="2"/>
    <s v="United States"/>
    <x v="38"/>
    <s v="Georgia"/>
    <n v="31907"/>
    <x v="0"/>
    <s v="FUR-FU-10004270"/>
    <x v="0"/>
    <x v="5"/>
    <s v="Executive Impressions 13&quot; Clairmont Wall Clock"/>
    <x v="2245"/>
    <n v="4"/>
    <n v="0"/>
    <n v="31.537199999999999"/>
    <n v="3"/>
    <n v="1"/>
    <x v="0"/>
    <s v="Mar"/>
    <s v="2016-03"/>
  </r>
  <r>
    <n v="2760"/>
    <s v="CA-2016-146171"/>
    <x v="21"/>
    <d v="2016-03-15T00:00:00"/>
    <s v="Standard Class"/>
    <s v="JP-16135"/>
    <s v="Julie Prescott"/>
    <x v="2"/>
    <s v="United States"/>
    <x v="38"/>
    <s v="Georgia"/>
    <n v="31907"/>
    <x v="0"/>
    <s v="OFF-ST-10001526"/>
    <x v="1"/>
    <x v="4"/>
    <s v="Iceberg Mobile Mega Data/Printer Cart "/>
    <x v="2246"/>
    <n v="4"/>
    <n v="0"/>
    <n v="125.14319999999999"/>
    <n v="3"/>
    <n v="1"/>
    <x v="0"/>
    <s v="Mar"/>
    <s v="2016-03"/>
  </r>
  <r>
    <n v="2761"/>
    <s v="CA-2014-129574"/>
    <x v="542"/>
    <d v="2014-05-29T00:00:00"/>
    <s v="First Class"/>
    <s v="Dp-13240"/>
    <s v="Dean percer"/>
    <x v="2"/>
    <s v="United States"/>
    <x v="208"/>
    <s v="Utah"/>
    <n v="84107"/>
    <x v="1"/>
    <s v="OFF-PA-10002893"/>
    <x v="1"/>
    <x v="10"/>
    <s v="Wirebound Service Call Books, 5 1/2&quot; x 4&quot;"/>
    <x v="2247"/>
    <n v="5"/>
    <n v="0"/>
    <n v="23.231999999999999"/>
    <n v="5"/>
    <n v="2"/>
    <x v="2"/>
    <s v="May"/>
    <s v="2014-05"/>
  </r>
  <r>
    <n v="2762"/>
    <s v="CA-2017-126536"/>
    <x v="386"/>
    <d v="2017-10-14T00:00:00"/>
    <s v="First Class"/>
    <s v="NK-18490"/>
    <s v="Neil Knudson"/>
    <x v="2"/>
    <s v="United States"/>
    <x v="8"/>
    <s v="California"/>
    <n v="94110"/>
    <x v="1"/>
    <s v="TEC-AC-10003709"/>
    <x v="2"/>
    <x v="11"/>
    <s v="Maxell 4.7GB DVD-R 5/Pack"/>
    <x v="2248"/>
    <n v="1"/>
    <n v="0"/>
    <n v="0.43559999999999999"/>
    <n v="10"/>
    <n v="4"/>
    <x v="3"/>
    <s v="Oct"/>
    <s v="2017-10"/>
  </r>
  <r>
    <n v="2763"/>
    <s v="CA-2017-126536"/>
    <x v="386"/>
    <d v="2017-10-14T00:00:00"/>
    <s v="First Class"/>
    <s v="NK-18490"/>
    <s v="Neil Knudson"/>
    <x v="2"/>
    <s v="United States"/>
    <x v="8"/>
    <s v="California"/>
    <n v="94110"/>
    <x v="1"/>
    <s v="OFF-BI-10001191"/>
    <x v="1"/>
    <x v="8"/>
    <s v="Canvas Sectional Post Binders"/>
    <x v="2249"/>
    <n v="5"/>
    <n v="0.2"/>
    <n v="36.917000000000002"/>
    <n v="10"/>
    <n v="4"/>
    <x v="3"/>
    <s v="Oct"/>
    <s v="2017-10"/>
  </r>
  <r>
    <n v="2764"/>
    <s v="CA-2017-165757"/>
    <x v="738"/>
    <d v="2017-06-28T00:00:00"/>
    <s v="Standard Class"/>
    <s v="PL-18925"/>
    <s v="Paul Lucas"/>
    <x v="2"/>
    <s v="United States"/>
    <x v="10"/>
    <s v="Pennsylvania"/>
    <n v="19140"/>
    <x v="3"/>
    <s v="OFF-BI-10003166"/>
    <x v="1"/>
    <x v="8"/>
    <s v="GBC Plasticlear Binding Covers"/>
    <x v="2250"/>
    <n v="3"/>
    <n v="0.7"/>
    <n v="-7.5768000000000004"/>
    <n v="6"/>
    <n v="2"/>
    <x v="3"/>
    <s v="Jun"/>
    <s v="2017-06"/>
  </r>
  <r>
    <n v="2765"/>
    <s v="CA-2017-165757"/>
    <x v="738"/>
    <d v="2017-06-28T00:00:00"/>
    <s v="Standard Class"/>
    <s v="PL-18925"/>
    <s v="Paul Lucas"/>
    <x v="2"/>
    <s v="United States"/>
    <x v="10"/>
    <s v="Pennsylvania"/>
    <n v="19140"/>
    <x v="3"/>
    <s v="OFF-BI-10003982"/>
    <x v="1"/>
    <x v="8"/>
    <s v="Wilson Jones Century Plastic Molded Ring Binders"/>
    <x v="2251"/>
    <n v="5"/>
    <n v="0.7"/>
    <n v="-23.8855"/>
    <n v="6"/>
    <n v="2"/>
    <x v="3"/>
    <s v="Jun"/>
    <s v="2017-06"/>
  </r>
  <r>
    <n v="2766"/>
    <s v="CA-2017-165757"/>
    <x v="738"/>
    <d v="2017-06-28T00:00:00"/>
    <s v="Standard Class"/>
    <s v="PL-18925"/>
    <s v="Paul Lucas"/>
    <x v="2"/>
    <s v="United States"/>
    <x v="10"/>
    <s v="Pennsylvania"/>
    <n v="19140"/>
    <x v="3"/>
    <s v="OFF-ST-10004835"/>
    <x v="1"/>
    <x v="4"/>
    <s v="Plastic Stacking Crates &amp; Casters"/>
    <x v="433"/>
    <n v="2"/>
    <n v="0.2"/>
    <n v="0.66959999999999997"/>
    <n v="6"/>
    <n v="2"/>
    <x v="3"/>
    <s v="Jun"/>
    <s v="2017-06"/>
  </r>
  <r>
    <n v="2767"/>
    <s v="CA-2017-167752"/>
    <x v="787"/>
    <d v="2017-01-18T00:00:00"/>
    <s v="First Class"/>
    <s v="RW-19690"/>
    <s v="Robert Waldorf"/>
    <x v="0"/>
    <s v="United States"/>
    <x v="10"/>
    <s v="Pennsylvania"/>
    <n v="19134"/>
    <x v="3"/>
    <s v="OFF-AP-10000159"/>
    <x v="1"/>
    <x v="9"/>
    <s v="Belkin F9M820V08 8 Outlet Surge"/>
    <x v="2252"/>
    <n v="1"/>
    <n v="0.2"/>
    <n v="3.8681999999999999"/>
    <n v="1"/>
    <n v="1"/>
    <x v="3"/>
    <s v="Jan"/>
    <s v="2017-01"/>
  </r>
  <r>
    <n v="2768"/>
    <s v="CA-2017-167752"/>
    <x v="787"/>
    <d v="2017-01-18T00:00:00"/>
    <s v="First Class"/>
    <s v="RW-19690"/>
    <s v="Robert Waldorf"/>
    <x v="0"/>
    <s v="United States"/>
    <x v="10"/>
    <s v="Pennsylvania"/>
    <n v="19134"/>
    <x v="3"/>
    <s v="OFF-AP-10002945"/>
    <x v="1"/>
    <x v="9"/>
    <s v="Honeywell Enviracaire Portable HEPA Air Cleaner for 17' x 22' Room"/>
    <x v="2253"/>
    <n v="8"/>
    <n v="0.2"/>
    <n v="312.67599999999999"/>
    <n v="1"/>
    <n v="1"/>
    <x v="3"/>
    <s v="Jan"/>
    <s v="2017-01"/>
  </r>
  <r>
    <n v="2769"/>
    <s v="US-2015-122140"/>
    <x v="788"/>
    <d v="2015-04-07T00:00:00"/>
    <s v="Standard Class"/>
    <s v="MO-17950"/>
    <s v="Michael Oakman"/>
    <x v="0"/>
    <s v="United States"/>
    <x v="61"/>
    <s v="Texas"/>
    <n v="75220"/>
    <x v="2"/>
    <s v="OFF-AP-10001242"/>
    <x v="1"/>
    <x v="9"/>
    <s v="APC 7 Outlet Network SurgeArrest Surge Protector"/>
    <x v="2254"/>
    <n v="2"/>
    <n v="0.8"/>
    <n v="-80.48"/>
    <n v="4"/>
    <n v="2"/>
    <x v="1"/>
    <s v="Apr"/>
    <s v="2015-04"/>
  </r>
  <r>
    <n v="2770"/>
    <s v="US-2015-122140"/>
    <x v="788"/>
    <d v="2015-04-07T00:00:00"/>
    <s v="Standard Class"/>
    <s v="MO-17950"/>
    <s v="Michael Oakman"/>
    <x v="0"/>
    <s v="United States"/>
    <x v="61"/>
    <s v="Texas"/>
    <n v="75220"/>
    <x v="2"/>
    <s v="TEC-AC-10003038"/>
    <x v="2"/>
    <x v="11"/>
    <s v="Kingston Digital DataTraveler 16GB USB 2.0"/>
    <x v="2255"/>
    <n v="7"/>
    <n v="0.2"/>
    <n v="-0.62649999999999995"/>
    <n v="4"/>
    <n v="2"/>
    <x v="1"/>
    <s v="Apr"/>
    <s v="2015-04"/>
  </r>
  <r>
    <n v="2771"/>
    <s v="US-2015-122140"/>
    <x v="788"/>
    <d v="2015-04-07T00:00:00"/>
    <s v="Standard Class"/>
    <s v="MO-17950"/>
    <s v="Michael Oakman"/>
    <x v="0"/>
    <s v="United States"/>
    <x v="61"/>
    <s v="Texas"/>
    <n v="75220"/>
    <x v="2"/>
    <s v="TEC-AC-10003289"/>
    <x v="2"/>
    <x v="11"/>
    <s v="Anker Ultra-Slim Mini Bluetooth 3.0 Wireless Keyboard"/>
    <x v="331"/>
    <n v="3"/>
    <n v="0.2"/>
    <n v="1.7990999999999999"/>
    <n v="4"/>
    <n v="2"/>
    <x v="1"/>
    <s v="Apr"/>
    <s v="2015-04"/>
  </r>
  <r>
    <n v="2772"/>
    <s v="CA-2016-163986"/>
    <x v="323"/>
    <d v="2016-09-10T00:00:00"/>
    <s v="Standard Class"/>
    <s v="JJ-15445"/>
    <s v="Jennifer Jackson"/>
    <x v="0"/>
    <s v="United States"/>
    <x v="328"/>
    <s v="Wisconsin"/>
    <n v="53186"/>
    <x v="2"/>
    <s v="OFF-ST-10000918"/>
    <x v="1"/>
    <x v="4"/>
    <s v="Crate-A-Files"/>
    <x v="2256"/>
    <n v="5"/>
    <n v="0"/>
    <n v="14.17"/>
    <n v="9"/>
    <n v="3"/>
    <x v="0"/>
    <s v="Sep"/>
    <s v="2016-09"/>
  </r>
  <r>
    <n v="2773"/>
    <s v="CA-2017-158967"/>
    <x v="389"/>
    <d v="2017-12-12T00:00:00"/>
    <s v="First Class"/>
    <s v="BT-11680"/>
    <s v="Brian Thompson"/>
    <x v="0"/>
    <s v="United States"/>
    <x v="2"/>
    <s v="Florida"/>
    <n v="33311"/>
    <x v="0"/>
    <s v="FUR-FU-10001940"/>
    <x v="0"/>
    <x v="5"/>
    <s v="Staple-based wall hangings"/>
    <x v="2257"/>
    <n v="3"/>
    <n v="0.2"/>
    <n v="5.7312000000000003"/>
    <n v="12"/>
    <n v="4"/>
    <x v="3"/>
    <s v="Dec"/>
    <s v="2017-12"/>
  </r>
  <r>
    <n v="2774"/>
    <s v="CA-2016-131576"/>
    <x v="441"/>
    <d v="2016-11-26T00:00:00"/>
    <s v="Standard Class"/>
    <s v="RD-19585"/>
    <s v="Rob Dowd"/>
    <x v="0"/>
    <s v="United States"/>
    <x v="66"/>
    <s v="Michigan"/>
    <n v="48205"/>
    <x v="2"/>
    <s v="OFF-BI-10002852"/>
    <x v="1"/>
    <x v="8"/>
    <s v="Ibico Standard Transparent Covers"/>
    <x v="2258"/>
    <n v="3"/>
    <n v="0"/>
    <n v="24.2256"/>
    <n v="11"/>
    <n v="4"/>
    <x v="0"/>
    <s v="Nov"/>
    <s v="2016-11"/>
  </r>
  <r>
    <n v="2775"/>
    <s v="CA-2017-143455"/>
    <x v="343"/>
    <d v="2017-11-18T00:00:00"/>
    <s v="Standard Class"/>
    <s v="ML-17755"/>
    <s v="Max Ludwig"/>
    <x v="2"/>
    <s v="United States"/>
    <x v="24"/>
    <s v="Ohio"/>
    <n v="45503"/>
    <x v="3"/>
    <s v="OFF-PA-10004451"/>
    <x v="1"/>
    <x v="10"/>
    <s v="Xerox 222"/>
    <x v="559"/>
    <n v="2"/>
    <n v="0.2"/>
    <n v="3.6288"/>
    <n v="11"/>
    <n v="4"/>
    <x v="3"/>
    <s v="Nov"/>
    <s v="2017-11"/>
  </r>
  <r>
    <n v="2776"/>
    <s v="CA-2016-144729"/>
    <x v="147"/>
    <d v="2016-10-25T00:00:00"/>
    <s v="Standard Class"/>
    <s v="JE-15745"/>
    <s v="Joel Eaton"/>
    <x v="0"/>
    <s v="United States"/>
    <x v="70"/>
    <s v="California"/>
    <n v="92037"/>
    <x v="1"/>
    <s v="OFF-ST-10004804"/>
    <x v="1"/>
    <x v="4"/>
    <s v="Belkin 19&quot; Vented Equipment Shelf, Black"/>
    <x v="1233"/>
    <n v="3"/>
    <n v="0"/>
    <n v="1.5444"/>
    <n v="10"/>
    <n v="4"/>
    <x v="0"/>
    <s v="Oct"/>
    <s v="2016-10"/>
  </r>
  <r>
    <n v="2777"/>
    <s v="CA-2015-127019"/>
    <x v="379"/>
    <d v="2015-12-25T00:00:00"/>
    <s v="Standard Class"/>
    <s v="ER-13855"/>
    <s v="Elpida Rittenbach"/>
    <x v="1"/>
    <s v="United States"/>
    <x v="77"/>
    <s v="Colorado"/>
    <n v="80906"/>
    <x v="1"/>
    <s v="OFF-AP-10003971"/>
    <x v="1"/>
    <x v="9"/>
    <s v="Belkin 6 Outlet Metallic Surge Strip"/>
    <x v="2259"/>
    <n v="7"/>
    <n v="0.2"/>
    <n v="4.5738000000000003"/>
    <n v="12"/>
    <n v="4"/>
    <x v="1"/>
    <s v="Dec"/>
    <s v="2015-12"/>
  </r>
  <r>
    <n v="2778"/>
    <s v="CA-2015-138534"/>
    <x v="789"/>
    <d v="2015-07-19T00:00:00"/>
    <s v="Second Class"/>
    <s v="JM-15535"/>
    <s v="Jessica Myrick"/>
    <x v="0"/>
    <s v="United States"/>
    <x v="329"/>
    <s v="California"/>
    <n v="93309"/>
    <x v="1"/>
    <s v="FUR-BO-10003159"/>
    <x v="0"/>
    <x v="0"/>
    <s v="Sauder Camden County Collection Libraries, Planked Cherry Finish"/>
    <x v="2260"/>
    <n v="2"/>
    <n v="0.15"/>
    <n v="-13.797599999999999"/>
    <n v="7"/>
    <n v="3"/>
    <x v="1"/>
    <s v="Jul"/>
    <s v="2015-07"/>
  </r>
  <r>
    <n v="2779"/>
    <s v="CA-2017-108322"/>
    <x v="504"/>
    <d v="2017-05-05T00:00:00"/>
    <s v="Standard Class"/>
    <s v="SS-20140"/>
    <s v="Saphhira Shifley"/>
    <x v="1"/>
    <s v="United States"/>
    <x v="330"/>
    <s v="Florida"/>
    <n v="33068"/>
    <x v="0"/>
    <s v="FUR-FU-10001935"/>
    <x v="0"/>
    <x v="5"/>
    <s v="3M Hangers With Command Adhesive"/>
    <x v="208"/>
    <n v="8"/>
    <n v="0.2"/>
    <n v="6.2160000000000002"/>
    <n v="4"/>
    <n v="2"/>
    <x v="3"/>
    <s v="Apr"/>
    <s v="2017-04"/>
  </r>
  <r>
    <n v="2780"/>
    <s v="CA-2017-108322"/>
    <x v="504"/>
    <d v="2017-05-05T00:00:00"/>
    <s v="Standard Class"/>
    <s v="SS-20140"/>
    <s v="Saphhira Shifley"/>
    <x v="1"/>
    <s v="United States"/>
    <x v="330"/>
    <s v="Florida"/>
    <n v="33068"/>
    <x v="0"/>
    <s v="TEC-AC-10003433"/>
    <x v="2"/>
    <x v="11"/>
    <s v="Maxell 4.7GB DVD+R 5/Pack"/>
    <x v="477"/>
    <n v="3"/>
    <n v="0.2"/>
    <n v="0.74250000000000005"/>
    <n v="4"/>
    <n v="2"/>
    <x v="3"/>
    <s v="Apr"/>
    <s v="2017-04"/>
  </r>
  <r>
    <n v="2781"/>
    <s v="CA-2017-167668"/>
    <x v="636"/>
    <d v="2017-05-08T00:00:00"/>
    <s v="First Class"/>
    <s v="TC-21295"/>
    <s v="Toby Carlisle"/>
    <x v="0"/>
    <s v="United States"/>
    <x v="20"/>
    <s v="New York"/>
    <n v="10035"/>
    <x v="3"/>
    <s v="OFF-LA-10004544"/>
    <x v="1"/>
    <x v="2"/>
    <s v="Avery 505"/>
    <x v="2261"/>
    <n v="4"/>
    <n v="0"/>
    <n v="29.6"/>
    <n v="5"/>
    <n v="2"/>
    <x v="3"/>
    <s v="May"/>
    <s v="2017-05"/>
  </r>
  <r>
    <n v="2782"/>
    <s v="CA-2017-146724"/>
    <x v="225"/>
    <d v="2017-11-27T00:00:00"/>
    <s v="Standard Class"/>
    <s v="HG-15025"/>
    <s v="Hunter Glantz"/>
    <x v="0"/>
    <s v="United States"/>
    <x v="69"/>
    <s v="Minnesota"/>
    <n v="55044"/>
    <x v="2"/>
    <s v="OFF-AR-10001026"/>
    <x v="1"/>
    <x v="6"/>
    <s v="Sanford Uni-Blazer View Highlighters, Chisel Tip, Yellow"/>
    <x v="1103"/>
    <n v="10"/>
    <n v="0"/>
    <n v="9.68"/>
    <n v="11"/>
    <n v="4"/>
    <x v="3"/>
    <s v="Nov"/>
    <s v="2017-11"/>
  </r>
  <r>
    <n v="2783"/>
    <s v="CA-2016-139878"/>
    <x v="583"/>
    <d v="2016-11-16T00:00:00"/>
    <s v="Standard Class"/>
    <s v="LD-17005"/>
    <s v="Lisa DeCherney"/>
    <x v="0"/>
    <s v="United States"/>
    <x v="66"/>
    <s v="Michigan"/>
    <n v="48234"/>
    <x v="2"/>
    <s v="TEC-PH-10001336"/>
    <x v="2"/>
    <x v="7"/>
    <s v="Digium D40 VoIP phone"/>
    <x v="2018"/>
    <n v="2"/>
    <n v="0"/>
    <n v="74.8142"/>
    <n v="11"/>
    <n v="4"/>
    <x v="0"/>
    <s v="Nov"/>
    <s v="2016-11"/>
  </r>
  <r>
    <n v="2784"/>
    <s v="US-2016-106677"/>
    <x v="732"/>
    <d v="2016-11-10T00:00:00"/>
    <s v="Standard Class"/>
    <s v="AS-10285"/>
    <s v="Alejandro Savely"/>
    <x v="1"/>
    <s v="United States"/>
    <x v="10"/>
    <s v="Pennsylvania"/>
    <n v="19134"/>
    <x v="3"/>
    <s v="TEC-PH-10003187"/>
    <x v="2"/>
    <x v="7"/>
    <s v="Anker Astro Mini 3000mAh Ultra-Compact Portable Charger"/>
    <x v="1792"/>
    <n v="2"/>
    <n v="0.4"/>
    <n v="-15.992000000000001"/>
    <n v="11"/>
    <n v="4"/>
    <x v="0"/>
    <s v="Nov"/>
    <s v="2016-11"/>
  </r>
  <r>
    <n v="2785"/>
    <s v="CA-2016-116974"/>
    <x v="790"/>
    <d v="2016-10-15T00:00:00"/>
    <s v="Standard Class"/>
    <s v="MP-17965"/>
    <s v="Michael Paige"/>
    <x v="1"/>
    <s v="United States"/>
    <x v="21"/>
    <s v="Ohio"/>
    <n v="45373"/>
    <x v="3"/>
    <s v="TEC-PH-10004897"/>
    <x v="2"/>
    <x v="7"/>
    <s v="Mediabridge Sport Armband iPhone 5s"/>
    <x v="112"/>
    <n v="4"/>
    <n v="0.4"/>
    <n v="-15.5844"/>
    <n v="10"/>
    <n v="4"/>
    <x v="0"/>
    <s v="Oct"/>
    <s v="2016-10"/>
  </r>
  <r>
    <n v="2786"/>
    <s v="CA-2015-149972"/>
    <x v="481"/>
    <d v="2015-09-23T00:00:00"/>
    <s v="First Class"/>
    <s v="CD-12790"/>
    <s v="Cynthia Delaney"/>
    <x v="2"/>
    <s v="United States"/>
    <x v="1"/>
    <s v="California"/>
    <n v="90036"/>
    <x v="1"/>
    <s v="FUR-CH-10004997"/>
    <x v="0"/>
    <x v="1"/>
    <s v="Hon Every-Day Series Multi-Task Chairs"/>
    <x v="2262"/>
    <n v="4"/>
    <n v="0.2"/>
    <n v="0"/>
    <n v="9"/>
    <n v="3"/>
    <x v="1"/>
    <s v="Sep"/>
    <s v="2015-09"/>
  </r>
  <r>
    <n v="2787"/>
    <s v="CA-2015-149972"/>
    <x v="481"/>
    <d v="2015-09-23T00:00:00"/>
    <s v="First Class"/>
    <s v="CD-12790"/>
    <s v="Cynthia Delaney"/>
    <x v="2"/>
    <s v="United States"/>
    <x v="1"/>
    <s v="California"/>
    <n v="90036"/>
    <x v="1"/>
    <s v="OFF-FA-10002763"/>
    <x v="1"/>
    <x v="13"/>
    <s v="Advantus Map Pennant Flags and Round Head Tacks"/>
    <x v="2263"/>
    <n v="2"/>
    <n v="0"/>
    <n v="2.528"/>
    <n v="9"/>
    <n v="3"/>
    <x v="1"/>
    <s v="Sep"/>
    <s v="2015-09"/>
  </r>
  <r>
    <n v="2788"/>
    <s v="US-2014-117744"/>
    <x v="266"/>
    <d v="2014-12-06T00:00:00"/>
    <s v="Standard Class"/>
    <s v="MD-17860"/>
    <s v="Michael Dominguez"/>
    <x v="1"/>
    <s v="United States"/>
    <x v="331"/>
    <s v="Texas"/>
    <n v="78415"/>
    <x v="2"/>
    <s v="FUR-FU-10001588"/>
    <x v="0"/>
    <x v="5"/>
    <s v="Deflect-o SuperTray Unbreakable Stackable Tray, Letter, Black"/>
    <x v="2264"/>
    <n v="5"/>
    <n v="0.6"/>
    <n v="-24.803000000000001"/>
    <n v="12"/>
    <n v="4"/>
    <x v="2"/>
    <s v="Dec"/>
    <s v="2014-12"/>
  </r>
  <r>
    <n v="2789"/>
    <s v="US-2014-117744"/>
    <x v="266"/>
    <d v="2014-12-06T00:00:00"/>
    <s v="Standard Class"/>
    <s v="MD-17860"/>
    <s v="Michael Dominguez"/>
    <x v="1"/>
    <s v="United States"/>
    <x v="331"/>
    <s v="Texas"/>
    <n v="78415"/>
    <x v="2"/>
    <s v="OFF-AR-10000940"/>
    <x v="1"/>
    <x v="6"/>
    <s v="Newell 343"/>
    <x v="2265"/>
    <n v="7"/>
    <n v="0.2"/>
    <n v="1.4406000000000001"/>
    <n v="12"/>
    <n v="4"/>
    <x v="2"/>
    <s v="Dec"/>
    <s v="2014-12"/>
  </r>
  <r>
    <n v="2790"/>
    <s v="US-2014-117744"/>
    <x v="266"/>
    <d v="2014-12-06T00:00:00"/>
    <s v="Standard Class"/>
    <s v="MD-17860"/>
    <s v="Michael Dominguez"/>
    <x v="1"/>
    <s v="United States"/>
    <x v="331"/>
    <s v="Texas"/>
    <n v="78415"/>
    <x v="2"/>
    <s v="FUR-FU-10002759"/>
    <x v="0"/>
    <x v="5"/>
    <s v="12-1/2 Diameter Round Wall Clock"/>
    <x v="786"/>
    <n v="5"/>
    <n v="0.6"/>
    <n v="-23.975999999999999"/>
    <n v="12"/>
    <n v="4"/>
    <x v="2"/>
    <s v="Dec"/>
    <s v="2014-12"/>
  </r>
  <r>
    <n v="2791"/>
    <s v="CA-2014-125514"/>
    <x v="158"/>
    <d v="2014-09-22T00:00:00"/>
    <s v="First Class"/>
    <s v="BM-11650"/>
    <s v="Brian Moss"/>
    <x v="1"/>
    <s v="United States"/>
    <x v="155"/>
    <s v="Nebraska"/>
    <n v="68104"/>
    <x v="2"/>
    <s v="OFF-AP-10000358"/>
    <x v="1"/>
    <x v="9"/>
    <s v="Fellowes Basic Home/Office Series Surge Protectors"/>
    <x v="2266"/>
    <n v="2"/>
    <n v="0"/>
    <n v="7.5284000000000004"/>
    <n v="9"/>
    <n v="3"/>
    <x v="2"/>
    <s v="Sep"/>
    <s v="2014-09"/>
  </r>
  <r>
    <n v="2792"/>
    <s v="CA-2014-125514"/>
    <x v="158"/>
    <d v="2014-09-22T00:00:00"/>
    <s v="First Class"/>
    <s v="BM-11650"/>
    <s v="Brian Moss"/>
    <x v="1"/>
    <s v="United States"/>
    <x v="155"/>
    <s v="Nebraska"/>
    <n v="68104"/>
    <x v="2"/>
    <s v="OFF-AP-10003281"/>
    <x v="1"/>
    <x v="9"/>
    <s v="Acco 6 Outlet Guardian Standard Surge Suppressor"/>
    <x v="2267"/>
    <n v="3"/>
    <n v="0"/>
    <n v="10.881"/>
    <n v="9"/>
    <n v="3"/>
    <x v="2"/>
    <s v="Sep"/>
    <s v="2014-09"/>
  </r>
  <r>
    <n v="2793"/>
    <s v="CA-2014-125514"/>
    <x v="158"/>
    <d v="2014-09-22T00:00:00"/>
    <s v="First Class"/>
    <s v="BM-11650"/>
    <s v="Brian Moss"/>
    <x v="1"/>
    <s v="United States"/>
    <x v="155"/>
    <s v="Nebraska"/>
    <n v="68104"/>
    <x v="2"/>
    <s v="OFF-PA-10000029"/>
    <x v="1"/>
    <x v="10"/>
    <s v="Xerox 224"/>
    <x v="90"/>
    <n v="1"/>
    <n v="0"/>
    <n v="3.1103999999999998"/>
    <n v="9"/>
    <n v="3"/>
    <x v="2"/>
    <s v="Sep"/>
    <s v="2014-09"/>
  </r>
  <r>
    <n v="2794"/>
    <s v="CA-2014-154599"/>
    <x v="791"/>
    <d v="2014-04-17T00:00:00"/>
    <s v="Standard Class"/>
    <s v="KN-16450"/>
    <s v="Kean Nguyen"/>
    <x v="1"/>
    <s v="United States"/>
    <x v="332"/>
    <s v="California"/>
    <n v="90278"/>
    <x v="1"/>
    <s v="TEC-PH-10001557"/>
    <x v="2"/>
    <x v="7"/>
    <s v="Pyle PMP37LED"/>
    <x v="2268"/>
    <n v="14"/>
    <n v="0.2"/>
    <n v="94.0702"/>
    <n v="4"/>
    <n v="2"/>
    <x v="2"/>
    <s v="Apr"/>
    <s v="2014-04"/>
  </r>
  <r>
    <n v="2795"/>
    <s v="CA-2014-154599"/>
    <x v="791"/>
    <d v="2014-04-17T00:00:00"/>
    <s v="Standard Class"/>
    <s v="KN-16450"/>
    <s v="Kean Nguyen"/>
    <x v="1"/>
    <s v="United States"/>
    <x v="332"/>
    <s v="California"/>
    <n v="90278"/>
    <x v="1"/>
    <s v="TEC-PH-10000576"/>
    <x v="2"/>
    <x v="7"/>
    <s v="AT&amp;T 1080 Corded phone"/>
    <x v="2269"/>
    <n v="4"/>
    <n v="0.2"/>
    <n v="38.357199999999999"/>
    <n v="4"/>
    <n v="2"/>
    <x v="2"/>
    <s v="Apr"/>
    <s v="2014-04"/>
  </r>
  <r>
    <n v="2796"/>
    <s v="CA-2014-154599"/>
    <x v="791"/>
    <d v="2014-04-17T00:00:00"/>
    <s v="Standard Class"/>
    <s v="KN-16450"/>
    <s v="Kean Nguyen"/>
    <x v="1"/>
    <s v="United States"/>
    <x v="332"/>
    <s v="California"/>
    <n v="90278"/>
    <x v="1"/>
    <s v="OFF-BI-10002764"/>
    <x v="1"/>
    <x v="8"/>
    <s v="Recycled Pressboard Report Cover with Reinforced Top Hinge"/>
    <x v="2270"/>
    <n v="7"/>
    <n v="0.2"/>
    <n v="6.5568999999999997"/>
    <n v="4"/>
    <n v="2"/>
    <x v="2"/>
    <s v="Apr"/>
    <s v="2014-04"/>
  </r>
  <r>
    <n v="2797"/>
    <s v="CA-2014-154599"/>
    <x v="791"/>
    <d v="2014-04-17T00:00:00"/>
    <s v="Standard Class"/>
    <s v="KN-16450"/>
    <s v="Kean Nguyen"/>
    <x v="1"/>
    <s v="United States"/>
    <x v="332"/>
    <s v="California"/>
    <n v="90278"/>
    <x v="1"/>
    <s v="FUR-BO-10001337"/>
    <x v="0"/>
    <x v="0"/>
    <s v="O'Sullivan Living Dimensions 2-Shelf Bookcases"/>
    <x v="2271"/>
    <n v="3"/>
    <n v="0.15"/>
    <n v="-18.146999999999998"/>
    <n v="4"/>
    <n v="2"/>
    <x v="2"/>
    <s v="Apr"/>
    <s v="2014-04"/>
  </r>
  <r>
    <n v="2798"/>
    <s v="CA-2017-158743"/>
    <x v="179"/>
    <d v="2017-10-27T00:00:00"/>
    <s v="Standard Class"/>
    <s v="IG-15085"/>
    <s v="Ivan Gibson"/>
    <x v="0"/>
    <s v="United States"/>
    <x v="290"/>
    <s v="Arkansas"/>
    <n v="72209"/>
    <x v="0"/>
    <s v="OFF-AR-10002257"/>
    <x v="1"/>
    <x v="6"/>
    <s v="Eldon Spacemaker Box, Quick-Snap Lid, Clear"/>
    <x v="518"/>
    <n v="4"/>
    <n v="0"/>
    <n v="4.1416000000000004"/>
    <n v="10"/>
    <n v="4"/>
    <x v="3"/>
    <s v="Oct"/>
    <s v="2017-10"/>
  </r>
  <r>
    <n v="2799"/>
    <s v="CA-2017-158743"/>
    <x v="179"/>
    <d v="2017-10-27T00:00:00"/>
    <s v="Standard Class"/>
    <s v="IG-15085"/>
    <s v="Ivan Gibson"/>
    <x v="0"/>
    <s v="United States"/>
    <x v="290"/>
    <s v="Arkansas"/>
    <n v="72209"/>
    <x v="0"/>
    <s v="OFF-PA-10001019"/>
    <x v="1"/>
    <x v="10"/>
    <s v="Xerox 1884"/>
    <x v="786"/>
    <n v="2"/>
    <n v="0"/>
    <n v="18.781199999999998"/>
    <n v="10"/>
    <n v="4"/>
    <x v="3"/>
    <s v="Oct"/>
    <s v="2017-10"/>
  </r>
  <r>
    <n v="2800"/>
    <s v="CA-2017-158743"/>
    <x v="179"/>
    <d v="2017-10-27T00:00:00"/>
    <s v="Standard Class"/>
    <s v="IG-15085"/>
    <s v="Ivan Gibson"/>
    <x v="0"/>
    <s v="United States"/>
    <x v="290"/>
    <s v="Arkansas"/>
    <n v="72209"/>
    <x v="0"/>
    <s v="OFF-BI-10003364"/>
    <x v="1"/>
    <x v="8"/>
    <s v="Binding Machine Supplies"/>
    <x v="2272"/>
    <n v="5"/>
    <n v="0"/>
    <n v="70.007999999999996"/>
    <n v="10"/>
    <n v="4"/>
    <x v="3"/>
    <s v="Oct"/>
    <s v="2017-10"/>
  </r>
  <r>
    <n v="2801"/>
    <s v="CA-2016-153318"/>
    <x v="792"/>
    <d v="2016-10-28T00:00:00"/>
    <s v="First Class"/>
    <s v="JS-15595"/>
    <s v="Jill Stevenson"/>
    <x v="1"/>
    <s v="United States"/>
    <x v="100"/>
    <s v="Florida"/>
    <n v="33180"/>
    <x v="0"/>
    <s v="TEC-PH-10000984"/>
    <x v="2"/>
    <x v="7"/>
    <s v="Panasonic KX-TG9471B"/>
    <x v="2243"/>
    <n v="5"/>
    <n v="0.2"/>
    <n v="78.396000000000001"/>
    <n v="10"/>
    <n v="4"/>
    <x v="0"/>
    <s v="Oct"/>
    <s v="2016-10"/>
  </r>
  <r>
    <n v="2802"/>
    <s v="US-2015-110163"/>
    <x v="549"/>
    <d v="2015-11-04T00:00:00"/>
    <s v="First Class"/>
    <s v="GA-14725"/>
    <s v="Guy Armstrong"/>
    <x v="0"/>
    <s v="United States"/>
    <x v="127"/>
    <s v="Oregon"/>
    <n v="97301"/>
    <x v="1"/>
    <s v="OFF-AR-10001683"/>
    <x v="1"/>
    <x v="6"/>
    <s v="Lumber Crayons"/>
    <x v="2273"/>
    <n v="1"/>
    <n v="0.2"/>
    <n v="1.7729999999999999"/>
    <n v="11"/>
    <n v="4"/>
    <x v="1"/>
    <s v="Nov"/>
    <s v="2015-11"/>
  </r>
  <r>
    <n v="2803"/>
    <s v="CA-2017-143329"/>
    <x v="132"/>
    <d v="2017-11-08T00:00:00"/>
    <s v="Standard Class"/>
    <s v="DL-13330"/>
    <s v="Denise Leinenbach"/>
    <x v="0"/>
    <s v="United States"/>
    <x v="324"/>
    <s v="New Mexico"/>
    <n v="88001"/>
    <x v="1"/>
    <s v="FUR-FU-10000629"/>
    <x v="0"/>
    <x v="5"/>
    <s v="9-3/4 Diameter Round Wall Clock"/>
    <x v="1419"/>
    <n v="3"/>
    <n v="0"/>
    <n v="17.375399999999999"/>
    <n v="11"/>
    <n v="4"/>
    <x v="3"/>
    <s v="Nov"/>
    <s v="2017-11"/>
  </r>
  <r>
    <n v="2804"/>
    <s v="CA-2015-159380"/>
    <x v="793"/>
    <d v="2015-05-16T00:00:00"/>
    <s v="Standard Class"/>
    <s v="CS-12505"/>
    <s v="Cindy Stewart"/>
    <x v="0"/>
    <s v="United States"/>
    <x v="8"/>
    <s v="California"/>
    <n v="94122"/>
    <x v="1"/>
    <s v="OFF-PA-10003893"/>
    <x v="1"/>
    <x v="10"/>
    <s v="Xerox 1962"/>
    <x v="1371"/>
    <n v="3"/>
    <n v="0"/>
    <n v="5.7779999999999996"/>
    <n v="5"/>
    <n v="2"/>
    <x v="1"/>
    <s v="May"/>
    <s v="2015-05"/>
  </r>
  <r>
    <n v="2805"/>
    <s v="CA-2015-159380"/>
    <x v="793"/>
    <d v="2015-05-16T00:00:00"/>
    <s v="Standard Class"/>
    <s v="CS-12505"/>
    <s v="Cindy Stewart"/>
    <x v="0"/>
    <s v="United States"/>
    <x v="8"/>
    <s v="California"/>
    <n v="94122"/>
    <x v="1"/>
    <s v="OFF-PA-10004239"/>
    <x v="1"/>
    <x v="10"/>
    <s v="Xerox 1953"/>
    <x v="2274"/>
    <n v="6"/>
    <n v="0"/>
    <n v="11.555999999999999"/>
    <n v="5"/>
    <n v="2"/>
    <x v="1"/>
    <s v="May"/>
    <s v="2015-05"/>
  </r>
  <r>
    <n v="2806"/>
    <s v="CA-2015-122623"/>
    <x v="67"/>
    <d v="2015-09-11T00:00:00"/>
    <s v="Standard Class"/>
    <s v="CC-12145"/>
    <s v="Charles Crestani"/>
    <x v="0"/>
    <s v="United States"/>
    <x v="236"/>
    <s v="Texas"/>
    <n v="79907"/>
    <x v="2"/>
    <s v="FUR-CH-10000553"/>
    <x v="0"/>
    <x v="1"/>
    <s v="Metal Folding Chairs, Beige, 4/Carton"/>
    <x v="2275"/>
    <n v="2"/>
    <n v="0.3"/>
    <n v="-2.0364"/>
    <n v="9"/>
    <n v="3"/>
    <x v="1"/>
    <s v="Sep"/>
    <s v="2015-09"/>
  </r>
  <r>
    <n v="2807"/>
    <s v="CA-2015-148635"/>
    <x v="395"/>
    <d v="2015-07-27T00:00:00"/>
    <s v="Second Class"/>
    <s v="MH-18025"/>
    <s v="Michelle Huthwaite"/>
    <x v="0"/>
    <s v="United States"/>
    <x v="4"/>
    <s v="Washington"/>
    <n v="98115"/>
    <x v="1"/>
    <s v="OFF-FA-10004395"/>
    <x v="1"/>
    <x v="13"/>
    <s v="Plymouth Boxed Rubber Bands by Plymouth"/>
    <x v="2276"/>
    <n v="2"/>
    <n v="0"/>
    <n v="0.47099999999999997"/>
    <n v="7"/>
    <n v="3"/>
    <x v="1"/>
    <s v="Jul"/>
    <s v="2015-07"/>
  </r>
  <r>
    <n v="2808"/>
    <s v="CA-2015-148635"/>
    <x v="395"/>
    <d v="2015-07-27T00:00:00"/>
    <s v="Second Class"/>
    <s v="MH-18025"/>
    <s v="Michelle Huthwaite"/>
    <x v="0"/>
    <s v="United States"/>
    <x v="4"/>
    <s v="Washington"/>
    <n v="98115"/>
    <x v="1"/>
    <s v="OFF-PA-10004782"/>
    <x v="1"/>
    <x v="10"/>
    <s v="Xerox 228"/>
    <x v="91"/>
    <n v="2"/>
    <n v="0"/>
    <n v="6.2207999999999997"/>
    <n v="7"/>
    <n v="3"/>
    <x v="1"/>
    <s v="Jul"/>
    <s v="2015-07"/>
  </r>
  <r>
    <n v="2809"/>
    <s v="CA-2015-148635"/>
    <x v="395"/>
    <d v="2015-07-27T00:00:00"/>
    <s v="Second Class"/>
    <s v="MH-18025"/>
    <s v="Michelle Huthwaite"/>
    <x v="0"/>
    <s v="United States"/>
    <x v="4"/>
    <s v="Washington"/>
    <n v="98115"/>
    <x v="1"/>
    <s v="FUR-BO-10002213"/>
    <x v="0"/>
    <x v="0"/>
    <s v="Sauder Forest Hills Library, Woodland Oak Finish"/>
    <x v="2277"/>
    <n v="5"/>
    <n v="0"/>
    <n v="56.392000000000003"/>
    <n v="7"/>
    <n v="3"/>
    <x v="1"/>
    <s v="Jul"/>
    <s v="2015-07"/>
  </r>
  <r>
    <n v="2810"/>
    <s v="CA-2015-148635"/>
    <x v="395"/>
    <d v="2015-07-27T00:00:00"/>
    <s v="Second Class"/>
    <s v="MH-18025"/>
    <s v="Michelle Huthwaite"/>
    <x v="0"/>
    <s v="United States"/>
    <x v="4"/>
    <s v="Washington"/>
    <n v="98115"/>
    <x v="1"/>
    <s v="FUR-CH-10001854"/>
    <x v="0"/>
    <x v="1"/>
    <s v="Office Star - Professional Matrix Back Chair with 2-to-1 Synchro Tilt and Mesh Fabric Seat"/>
    <x v="2278"/>
    <n v="2"/>
    <n v="0.2"/>
    <n v="28.078399999999998"/>
    <n v="7"/>
    <n v="3"/>
    <x v="1"/>
    <s v="Jul"/>
    <s v="2015-07"/>
  </r>
  <r>
    <n v="2811"/>
    <s v="CA-2015-135685"/>
    <x v="547"/>
    <d v="2015-11-18T00:00:00"/>
    <s v="Second Class"/>
    <s v="MP-18175"/>
    <s v="Mike Pelletier"/>
    <x v="2"/>
    <s v="United States"/>
    <x v="158"/>
    <s v="Wisconsin"/>
    <n v="53209"/>
    <x v="2"/>
    <s v="OFF-PA-10000157"/>
    <x v="1"/>
    <x v="10"/>
    <s v="Xerox 191"/>
    <x v="2279"/>
    <n v="9"/>
    <n v="0"/>
    <n v="84.5154"/>
    <n v="11"/>
    <n v="4"/>
    <x v="1"/>
    <s v="Nov"/>
    <s v="2015-11"/>
  </r>
  <r>
    <n v="2812"/>
    <s v="CA-2015-135685"/>
    <x v="547"/>
    <d v="2015-11-18T00:00:00"/>
    <s v="Second Class"/>
    <s v="MP-18175"/>
    <s v="Mike Pelletier"/>
    <x v="2"/>
    <s v="United States"/>
    <x v="158"/>
    <s v="Wisconsin"/>
    <n v="53209"/>
    <x v="2"/>
    <s v="FUR-FU-10001185"/>
    <x v="0"/>
    <x v="5"/>
    <s v="Advantus Employee of the Month Certificate Frame, 11 x 13-1/2"/>
    <x v="2280"/>
    <n v="6"/>
    <n v="0"/>
    <n v="76.087800000000001"/>
    <n v="11"/>
    <n v="4"/>
    <x v="1"/>
    <s v="Nov"/>
    <s v="2015-11"/>
  </r>
  <r>
    <n v="2813"/>
    <s v="CA-2015-135685"/>
    <x v="547"/>
    <d v="2015-11-18T00:00:00"/>
    <s v="Second Class"/>
    <s v="MP-18175"/>
    <s v="Mike Pelletier"/>
    <x v="2"/>
    <s v="United States"/>
    <x v="158"/>
    <s v="Wisconsin"/>
    <n v="53209"/>
    <x v="2"/>
    <s v="FUR-TA-10001520"/>
    <x v="0"/>
    <x v="3"/>
    <s v="Lesro Sheffield Collection Coffee Table, End Table, Center Table, Corner Table"/>
    <x v="2281"/>
    <n v="3"/>
    <n v="0"/>
    <n v="36.398699999999998"/>
    <n v="11"/>
    <n v="4"/>
    <x v="1"/>
    <s v="Nov"/>
    <s v="2015-11"/>
  </r>
  <r>
    <n v="2814"/>
    <s v="CA-2015-135685"/>
    <x v="547"/>
    <d v="2015-11-18T00:00:00"/>
    <s v="Second Class"/>
    <s v="MP-18175"/>
    <s v="Mike Pelletier"/>
    <x v="2"/>
    <s v="United States"/>
    <x v="158"/>
    <s v="Wisconsin"/>
    <n v="53209"/>
    <x v="2"/>
    <s v="TEC-AC-10004145"/>
    <x v="2"/>
    <x v="11"/>
    <s v="Logitech diNovo Edge Keyboard"/>
    <x v="2282"/>
    <n v="4"/>
    <n v="0"/>
    <n v="229.99080000000001"/>
    <n v="11"/>
    <n v="4"/>
    <x v="1"/>
    <s v="Nov"/>
    <s v="2015-11"/>
  </r>
  <r>
    <n v="2815"/>
    <s v="CA-2015-135685"/>
    <x v="547"/>
    <d v="2015-11-18T00:00:00"/>
    <s v="Second Class"/>
    <s v="MP-18175"/>
    <s v="Mike Pelletier"/>
    <x v="2"/>
    <s v="United States"/>
    <x v="158"/>
    <s v="Wisconsin"/>
    <n v="53209"/>
    <x v="2"/>
    <s v="FUR-TA-10000688"/>
    <x v="0"/>
    <x v="3"/>
    <s v="Chromcraft Bull-Nose Wood Round Conference Table Top, Wood Base"/>
    <x v="2283"/>
    <n v="3"/>
    <n v="0"/>
    <n v="111.1035"/>
    <n v="11"/>
    <n v="4"/>
    <x v="1"/>
    <s v="Nov"/>
    <s v="2015-11"/>
  </r>
  <r>
    <n v="2816"/>
    <s v="CA-2015-104626"/>
    <x v="135"/>
    <d v="2015-09-08T00:00:00"/>
    <s v="Standard Class"/>
    <s v="DR-12940"/>
    <s v="Daniel Raglin"/>
    <x v="2"/>
    <s v="United States"/>
    <x v="47"/>
    <s v="Massachusetts"/>
    <n v="2038"/>
    <x v="3"/>
    <s v="OFF-BI-10001510"/>
    <x v="1"/>
    <x v="8"/>
    <s v="Deluxe Heavy-Duty Vinyl Round Ring Binder"/>
    <x v="2284"/>
    <n v="5"/>
    <n v="0"/>
    <n v="51.57"/>
    <n v="9"/>
    <n v="3"/>
    <x v="1"/>
    <s v="Sep"/>
    <s v="2015-09"/>
  </r>
  <r>
    <n v="2817"/>
    <s v="CA-2015-104626"/>
    <x v="135"/>
    <d v="2015-09-08T00:00:00"/>
    <s v="Standard Class"/>
    <s v="DR-12940"/>
    <s v="Daniel Raglin"/>
    <x v="2"/>
    <s v="United States"/>
    <x v="47"/>
    <s v="Massachusetts"/>
    <n v="2038"/>
    <x v="3"/>
    <s v="FUR-CH-10003817"/>
    <x v="0"/>
    <x v="1"/>
    <s v="Global Value Steno Chair, Gray"/>
    <x v="2285"/>
    <n v="1"/>
    <n v="0"/>
    <n v="15.185"/>
    <n v="9"/>
    <n v="3"/>
    <x v="1"/>
    <s v="Sep"/>
    <s v="2015-09"/>
  </r>
  <r>
    <n v="2818"/>
    <s v="CA-2015-104626"/>
    <x v="135"/>
    <d v="2015-09-08T00:00:00"/>
    <s v="Standard Class"/>
    <s v="DR-12940"/>
    <s v="Daniel Raglin"/>
    <x v="2"/>
    <s v="United States"/>
    <x v="47"/>
    <s v="Massachusetts"/>
    <n v="2038"/>
    <x v="3"/>
    <s v="FUR-FU-10000308"/>
    <x v="0"/>
    <x v="5"/>
    <s v="Deflect-o Glass Clear Studded Chair Mats"/>
    <x v="2217"/>
    <n v="2"/>
    <n v="0"/>
    <n v="27.359200000000001"/>
    <n v="9"/>
    <n v="3"/>
    <x v="1"/>
    <s v="Sep"/>
    <s v="2015-09"/>
  </r>
  <r>
    <n v="2819"/>
    <s v="CA-2015-104626"/>
    <x v="135"/>
    <d v="2015-09-08T00:00:00"/>
    <s v="Standard Class"/>
    <s v="DR-12940"/>
    <s v="Daniel Raglin"/>
    <x v="2"/>
    <s v="United States"/>
    <x v="47"/>
    <s v="Massachusetts"/>
    <n v="2038"/>
    <x v="3"/>
    <s v="OFF-ST-10003208"/>
    <x v="1"/>
    <x v="4"/>
    <s v="Adjustable Depth Letter/Legal Cart"/>
    <x v="2286"/>
    <n v="6"/>
    <n v="0"/>
    <n v="315.74040000000002"/>
    <n v="9"/>
    <n v="3"/>
    <x v="1"/>
    <s v="Sep"/>
    <s v="2015-09"/>
  </r>
  <r>
    <n v="2820"/>
    <s v="CA-2016-160500"/>
    <x v="465"/>
    <d v="2016-05-08T00:00:00"/>
    <s v="First Class"/>
    <s v="DM-13015"/>
    <s v="Darrin Martin"/>
    <x v="0"/>
    <s v="United States"/>
    <x v="184"/>
    <s v="California"/>
    <n v="92024"/>
    <x v="1"/>
    <s v="OFF-BI-10003784"/>
    <x v="1"/>
    <x v="8"/>
    <s v="Computer Printout Index Tabs"/>
    <x v="944"/>
    <n v="5"/>
    <n v="0.2"/>
    <n v="2.3519999999999999"/>
    <n v="5"/>
    <n v="2"/>
    <x v="0"/>
    <s v="May"/>
    <s v="2016-05"/>
  </r>
  <r>
    <n v="2821"/>
    <s v="CA-2016-160500"/>
    <x v="465"/>
    <d v="2016-05-08T00:00:00"/>
    <s v="First Class"/>
    <s v="DM-13015"/>
    <s v="Darrin Martin"/>
    <x v="0"/>
    <s v="United States"/>
    <x v="184"/>
    <s v="California"/>
    <n v="92024"/>
    <x v="1"/>
    <s v="FUR-TA-10003748"/>
    <x v="0"/>
    <x v="3"/>
    <s v="Bevis 36 x 72 Conference Tables"/>
    <x v="2287"/>
    <n v="3"/>
    <n v="0.2"/>
    <n v="7.4694000000000003"/>
    <n v="5"/>
    <n v="2"/>
    <x v="0"/>
    <s v="May"/>
    <s v="2016-05"/>
  </r>
  <r>
    <n v="2822"/>
    <s v="CA-2017-100202"/>
    <x v="413"/>
    <d v="2017-01-05T00:00:00"/>
    <s v="Standard Class"/>
    <s v="BD-11620"/>
    <s v="Brian DeCherney"/>
    <x v="0"/>
    <s v="United States"/>
    <x v="125"/>
    <s v="California"/>
    <n v="92804"/>
    <x v="1"/>
    <s v="TEC-PH-10002563"/>
    <x v="2"/>
    <x v="7"/>
    <s v="Adtran 1202752G1"/>
    <x v="214"/>
    <n v="3"/>
    <n v="0.2"/>
    <n v="22.6782"/>
    <n v="12"/>
    <n v="4"/>
    <x v="0"/>
    <s v="Dec"/>
    <s v="2016-12"/>
  </r>
  <r>
    <n v="2823"/>
    <s v="CA-2017-131016"/>
    <x v="65"/>
    <d v="2017-09-20T00:00:00"/>
    <s v="First Class"/>
    <s v="DC-12850"/>
    <s v="Dan Campbell"/>
    <x v="0"/>
    <s v="United States"/>
    <x v="81"/>
    <s v="Texas"/>
    <n v="76017"/>
    <x v="2"/>
    <s v="OFF-AR-10000122"/>
    <x v="1"/>
    <x v="6"/>
    <s v="Newell 314"/>
    <x v="433"/>
    <n v="2"/>
    <n v="0.2"/>
    <n v="0.55800000000000005"/>
    <n v="9"/>
    <n v="3"/>
    <x v="3"/>
    <s v="Sep"/>
    <s v="2017-09"/>
  </r>
  <r>
    <n v="2824"/>
    <s v="CA-2017-131016"/>
    <x v="65"/>
    <d v="2017-09-20T00:00:00"/>
    <s v="First Class"/>
    <s v="DC-12850"/>
    <s v="Dan Campbell"/>
    <x v="0"/>
    <s v="United States"/>
    <x v="81"/>
    <s v="Texas"/>
    <n v="76017"/>
    <x v="2"/>
    <s v="OFF-ST-10000352"/>
    <x v="1"/>
    <x v="4"/>
    <s v="Acco Perma 2700 Stacking Storage Drawers"/>
    <x v="2288"/>
    <n v="2"/>
    <n v="0.2"/>
    <n v="-2.9740000000000002"/>
    <n v="9"/>
    <n v="3"/>
    <x v="3"/>
    <s v="Sep"/>
    <s v="2017-09"/>
  </r>
  <r>
    <n v="2825"/>
    <s v="US-2014-112914"/>
    <x v="794"/>
    <d v="2014-09-30T00:00:00"/>
    <s v="Standard Class"/>
    <s v="MT-18070"/>
    <s v="Michelle Tran"/>
    <x v="2"/>
    <s v="United States"/>
    <x v="12"/>
    <s v="Texas"/>
    <n v="77041"/>
    <x v="2"/>
    <s v="OFF-PA-10003270"/>
    <x v="1"/>
    <x v="10"/>
    <s v="Xerox 1954"/>
    <x v="2289"/>
    <n v="8"/>
    <n v="0.2"/>
    <n v="10.56"/>
    <n v="9"/>
    <n v="3"/>
    <x v="2"/>
    <s v="Sep"/>
    <s v="2014-09"/>
  </r>
  <r>
    <n v="2826"/>
    <s v="US-2014-112914"/>
    <x v="794"/>
    <d v="2014-09-30T00:00:00"/>
    <s v="Standard Class"/>
    <s v="MT-18070"/>
    <s v="Michelle Tran"/>
    <x v="2"/>
    <s v="United States"/>
    <x v="12"/>
    <s v="Texas"/>
    <n v="77041"/>
    <x v="2"/>
    <s v="FUR-BO-10003272"/>
    <x v="0"/>
    <x v="0"/>
    <s v="O'Sullivan Living Dimensions 5-Shelf Bookcases"/>
    <x v="2290"/>
    <n v="2"/>
    <n v="0.32"/>
    <n v="-97.231200000000001"/>
    <n v="9"/>
    <n v="3"/>
    <x v="2"/>
    <s v="Sep"/>
    <s v="2014-09"/>
  </r>
  <r>
    <n v="2827"/>
    <s v="US-2014-112914"/>
    <x v="794"/>
    <d v="2014-09-30T00:00:00"/>
    <s v="Standard Class"/>
    <s v="MT-18070"/>
    <s v="Michelle Tran"/>
    <x v="2"/>
    <s v="United States"/>
    <x v="12"/>
    <s v="Texas"/>
    <n v="77041"/>
    <x v="2"/>
    <s v="OFF-BI-10002982"/>
    <x v="1"/>
    <x v="8"/>
    <s v="Avery Self-Adhesive Photo Pockets for Polaroid Photos"/>
    <x v="625"/>
    <n v="2"/>
    <n v="0.8"/>
    <n v="-4.3583999999999996"/>
    <n v="9"/>
    <n v="3"/>
    <x v="2"/>
    <s v="Sep"/>
    <s v="2014-09"/>
  </r>
  <r>
    <n v="2828"/>
    <s v="US-2014-112914"/>
    <x v="794"/>
    <d v="2014-09-30T00:00:00"/>
    <s v="Standard Class"/>
    <s v="MT-18070"/>
    <s v="Michelle Tran"/>
    <x v="2"/>
    <s v="United States"/>
    <x v="12"/>
    <s v="Texas"/>
    <n v="77041"/>
    <x v="2"/>
    <s v="OFF-EN-10001509"/>
    <x v="1"/>
    <x v="12"/>
    <s v="Poly String Tie Envelopes"/>
    <x v="30"/>
    <n v="2"/>
    <n v="0.2"/>
    <n v="1.1015999999999999"/>
    <n v="9"/>
    <n v="3"/>
    <x v="2"/>
    <s v="Sep"/>
    <s v="2014-09"/>
  </r>
  <r>
    <n v="2829"/>
    <s v="CA-2016-124149"/>
    <x v="131"/>
    <d v="2016-04-26T00:00:00"/>
    <s v="First Class"/>
    <s v="MJ-17740"/>
    <s v="Max Jones"/>
    <x v="0"/>
    <s v="United States"/>
    <x v="152"/>
    <s v="Ohio"/>
    <n v="43130"/>
    <x v="3"/>
    <s v="OFF-PA-10002421"/>
    <x v="1"/>
    <x v="10"/>
    <s v="Embossed Ink Jet Note Cards"/>
    <x v="2291"/>
    <n v="6"/>
    <n v="0.2"/>
    <n v="37.9176"/>
    <n v="4"/>
    <n v="2"/>
    <x v="0"/>
    <s v="Apr"/>
    <s v="2016-04"/>
  </r>
  <r>
    <n v="2830"/>
    <s v="CA-2016-124149"/>
    <x v="131"/>
    <d v="2016-04-26T00:00:00"/>
    <s v="First Class"/>
    <s v="MJ-17740"/>
    <s v="Max Jones"/>
    <x v="0"/>
    <s v="United States"/>
    <x v="152"/>
    <s v="Ohio"/>
    <n v="43130"/>
    <x v="3"/>
    <s v="OFF-ST-10000760"/>
    <x v="1"/>
    <x v="4"/>
    <s v="Eldon Fold 'N Roll Cart System"/>
    <x v="2292"/>
    <n v="5"/>
    <n v="0.2"/>
    <n v="6.2910000000000004"/>
    <n v="4"/>
    <n v="2"/>
    <x v="0"/>
    <s v="Apr"/>
    <s v="2016-04"/>
  </r>
  <r>
    <n v="2831"/>
    <s v="CA-2016-124149"/>
    <x v="131"/>
    <d v="2016-04-26T00:00:00"/>
    <s v="First Class"/>
    <s v="MJ-17740"/>
    <s v="Max Jones"/>
    <x v="0"/>
    <s v="United States"/>
    <x v="152"/>
    <s v="Ohio"/>
    <n v="43130"/>
    <x v="3"/>
    <s v="OFF-PA-10002923"/>
    <x v="1"/>
    <x v="10"/>
    <s v="Xerox 1942"/>
    <x v="128"/>
    <n v="2"/>
    <n v="0.2"/>
    <n v="29.364000000000001"/>
    <n v="4"/>
    <n v="2"/>
    <x v="0"/>
    <s v="Apr"/>
    <s v="2016-04"/>
  </r>
  <r>
    <n v="2832"/>
    <s v="CA-2014-148915"/>
    <x v="301"/>
    <d v="2014-11-05T00:00:00"/>
    <s v="Standard Class"/>
    <s v="ND-18370"/>
    <s v="Natalie DeCherney"/>
    <x v="0"/>
    <s v="United States"/>
    <x v="32"/>
    <s v="Oregon"/>
    <n v="97206"/>
    <x v="1"/>
    <s v="OFF-ST-10001128"/>
    <x v="1"/>
    <x v="4"/>
    <s v="Carina Mini System Audio Rack, Model AR050B"/>
    <x v="2293"/>
    <n v="5"/>
    <n v="0.2"/>
    <n v="-94.332999999999998"/>
    <n v="11"/>
    <n v="4"/>
    <x v="2"/>
    <s v="Nov"/>
    <s v="2014-11"/>
  </r>
  <r>
    <n v="2833"/>
    <s v="CA-2014-148915"/>
    <x v="301"/>
    <d v="2014-11-05T00:00:00"/>
    <s v="Standard Class"/>
    <s v="ND-18370"/>
    <s v="Natalie DeCherney"/>
    <x v="0"/>
    <s v="United States"/>
    <x v="32"/>
    <s v="Oregon"/>
    <n v="97206"/>
    <x v="1"/>
    <s v="TEC-PH-10000673"/>
    <x v="2"/>
    <x v="7"/>
    <s v="Plantronics Voyager Pro HD - Bluetooth Headset"/>
    <x v="2294"/>
    <n v="3"/>
    <n v="0.2"/>
    <n v="54.5916"/>
    <n v="11"/>
    <n v="4"/>
    <x v="2"/>
    <s v="Nov"/>
    <s v="2014-11"/>
  </r>
  <r>
    <n v="2834"/>
    <s v="CA-2017-134649"/>
    <x v="795"/>
    <d v="2017-01-31T00:00:00"/>
    <s v="Second Class"/>
    <s v="CA-11965"/>
    <s v="Carol Adams"/>
    <x v="1"/>
    <s v="United States"/>
    <x v="325"/>
    <s v="Alabama"/>
    <n v="35244"/>
    <x v="0"/>
    <s v="OFF-AR-10001547"/>
    <x v="1"/>
    <x v="6"/>
    <s v="Newell 311"/>
    <x v="2295"/>
    <n v="7"/>
    <n v="0"/>
    <n v="4.1768999999999998"/>
    <n v="1"/>
    <n v="1"/>
    <x v="3"/>
    <s v="Jan"/>
    <s v="2017-01"/>
  </r>
  <r>
    <n v="2835"/>
    <s v="CA-2017-134649"/>
    <x v="795"/>
    <d v="2017-01-31T00:00:00"/>
    <s v="Second Class"/>
    <s v="CA-11965"/>
    <s v="Carol Adams"/>
    <x v="1"/>
    <s v="United States"/>
    <x v="325"/>
    <s v="Alabama"/>
    <n v="35244"/>
    <x v="0"/>
    <s v="OFF-BI-10001890"/>
    <x v="1"/>
    <x v="8"/>
    <s v="Avery Poly Binder Pockets"/>
    <x v="181"/>
    <n v="2"/>
    <n v="0"/>
    <n v="3.4367999999999999"/>
    <n v="1"/>
    <n v="1"/>
    <x v="3"/>
    <s v="Jan"/>
    <s v="2017-01"/>
  </r>
  <r>
    <n v="2836"/>
    <s v="CA-2017-110842"/>
    <x v="343"/>
    <d v="2017-11-16T00:00:00"/>
    <s v="Standard Class"/>
    <s v="GA-14725"/>
    <s v="Guy Armstrong"/>
    <x v="0"/>
    <s v="United States"/>
    <x v="1"/>
    <s v="California"/>
    <n v="90036"/>
    <x v="1"/>
    <s v="OFF-AP-10003971"/>
    <x v="1"/>
    <x v="9"/>
    <s v="Belkin 6 Outlet Metallic Surge Strip"/>
    <x v="2296"/>
    <n v="1"/>
    <n v="0"/>
    <n v="2.8313999999999999"/>
    <n v="11"/>
    <n v="4"/>
    <x v="3"/>
    <s v="Nov"/>
    <s v="2017-11"/>
  </r>
  <r>
    <n v="2837"/>
    <s v="CA-2017-110842"/>
    <x v="343"/>
    <d v="2017-11-16T00:00:00"/>
    <s v="Standard Class"/>
    <s v="GA-14725"/>
    <s v="Guy Armstrong"/>
    <x v="0"/>
    <s v="United States"/>
    <x v="1"/>
    <s v="California"/>
    <n v="90036"/>
    <x v="1"/>
    <s v="OFF-PA-10000520"/>
    <x v="1"/>
    <x v="10"/>
    <s v="Xerox 201"/>
    <x v="537"/>
    <n v="3"/>
    <n v="0"/>
    <n v="9.3312000000000008"/>
    <n v="11"/>
    <n v="4"/>
    <x v="3"/>
    <s v="Nov"/>
    <s v="2017-11"/>
  </r>
  <r>
    <n v="2838"/>
    <s v="CA-2017-110842"/>
    <x v="343"/>
    <d v="2017-11-16T00:00:00"/>
    <s v="Standard Class"/>
    <s v="GA-14725"/>
    <s v="Guy Armstrong"/>
    <x v="0"/>
    <s v="United States"/>
    <x v="1"/>
    <s v="California"/>
    <n v="90036"/>
    <x v="1"/>
    <s v="OFF-BI-10000977"/>
    <x v="1"/>
    <x v="8"/>
    <s v="Ibico Plastic Spiral Binding Combs"/>
    <x v="2077"/>
    <n v="5"/>
    <n v="0.2"/>
    <n v="39.520000000000003"/>
    <n v="11"/>
    <n v="4"/>
    <x v="3"/>
    <s v="Nov"/>
    <s v="2017-11"/>
  </r>
  <r>
    <n v="2839"/>
    <s v="CA-2016-147368"/>
    <x v="632"/>
    <d v="2016-06-12T00:00:00"/>
    <s v="First Class"/>
    <s v="TC-21295"/>
    <s v="Toby Carlisle"/>
    <x v="0"/>
    <s v="United States"/>
    <x v="315"/>
    <s v="Florida"/>
    <n v="32303"/>
    <x v="0"/>
    <s v="TEC-MA-10002178"/>
    <x v="2"/>
    <x v="15"/>
    <s v="Cisco CP-7937G Unified IP Conference Station Phone"/>
    <x v="1188"/>
    <n v="2"/>
    <n v="0.5"/>
    <n v="-27.827999999999999"/>
    <n v="6"/>
    <n v="2"/>
    <x v="0"/>
    <s v="Jun"/>
    <s v="2016-06"/>
  </r>
  <r>
    <n v="2840"/>
    <s v="US-2015-104185"/>
    <x v="37"/>
    <d v="2015-09-08T00:00:00"/>
    <s v="Second Class"/>
    <s v="JB-15400"/>
    <s v="Jennifer Braxton"/>
    <x v="1"/>
    <s v="United States"/>
    <x v="20"/>
    <s v="New York"/>
    <n v="10009"/>
    <x v="3"/>
    <s v="OFF-ST-10001526"/>
    <x v="1"/>
    <x v="4"/>
    <s v="Iceberg Mobile Mega Data/Printer Cart "/>
    <x v="2297"/>
    <n v="1"/>
    <n v="0"/>
    <n v="31.285799999999998"/>
    <n v="9"/>
    <n v="3"/>
    <x v="1"/>
    <s v="Sep"/>
    <s v="2015-09"/>
  </r>
  <r>
    <n v="2841"/>
    <s v="US-2014-125521"/>
    <x v="619"/>
    <d v="2014-03-19T00:00:00"/>
    <s v="Standard Class"/>
    <s v="CK-12325"/>
    <s v="Christine Kargatis"/>
    <x v="2"/>
    <s v="United States"/>
    <x v="269"/>
    <s v="Virginia"/>
    <n v="23320"/>
    <x v="0"/>
    <s v="FUR-CH-10003379"/>
    <x v="0"/>
    <x v="1"/>
    <s v="Global Commerce Series High-Back Swivel/Tilt Chairs"/>
    <x v="2298"/>
    <n v="4"/>
    <n v="0"/>
    <n v="284.98"/>
    <n v="3"/>
    <n v="1"/>
    <x v="2"/>
    <s v="Mar"/>
    <s v="2014-03"/>
  </r>
  <r>
    <n v="2842"/>
    <s v="US-2017-135062"/>
    <x v="515"/>
    <d v="2017-09-04T00:00:00"/>
    <s v="Second Class"/>
    <s v="RL-19615"/>
    <s v="Rob Lucas"/>
    <x v="0"/>
    <s v="United States"/>
    <x v="115"/>
    <s v="North Carolina"/>
    <n v="28314"/>
    <x v="0"/>
    <s v="OFF-PA-10000100"/>
    <x v="1"/>
    <x v="10"/>
    <s v="Xerox 1945"/>
    <x v="2299"/>
    <n v="7"/>
    <n v="0.2"/>
    <n v="83.209699999999998"/>
    <n v="8"/>
    <n v="3"/>
    <x v="3"/>
    <s v="Aug"/>
    <s v="2017-08"/>
  </r>
  <r>
    <n v="2843"/>
    <s v="CA-2017-135650"/>
    <x v="721"/>
    <d v="2017-03-27T00:00:00"/>
    <s v="Standard Class"/>
    <s v="AC-10660"/>
    <s v="Anna Chung"/>
    <x v="0"/>
    <s v="United States"/>
    <x v="114"/>
    <s v="Texas"/>
    <n v="77340"/>
    <x v="2"/>
    <s v="OFF-ST-10001809"/>
    <x v="1"/>
    <x v="4"/>
    <s v="Fellowes Officeware Wire Shelving"/>
    <x v="2300"/>
    <n v="2"/>
    <n v="0.2"/>
    <n v="-32.338799999999999"/>
    <n v="3"/>
    <n v="1"/>
    <x v="3"/>
    <s v="Mar"/>
    <s v="2017-03"/>
  </r>
  <r>
    <n v="2844"/>
    <s v="CA-2017-112865"/>
    <x v="796"/>
    <d v="2017-05-22T00:00:00"/>
    <s v="Standard Class"/>
    <s v="BH-11710"/>
    <s v="Brosina Hoffman"/>
    <x v="0"/>
    <s v="United States"/>
    <x v="10"/>
    <s v="Pennsylvania"/>
    <n v="19140"/>
    <x v="3"/>
    <s v="TEC-AC-10000387"/>
    <x v="2"/>
    <x v="11"/>
    <s v="KeyTronic KT800P2 - Keyboard - Black"/>
    <x v="2301"/>
    <n v="3"/>
    <n v="0.2"/>
    <n v="-0.9012"/>
    <n v="5"/>
    <n v="2"/>
    <x v="3"/>
    <s v="May"/>
    <s v="2017-05"/>
  </r>
  <r>
    <n v="2845"/>
    <s v="US-2016-162852"/>
    <x v="797"/>
    <d v="2016-12-31T00:00:00"/>
    <s v="Standard Class"/>
    <s v="BG-11695"/>
    <s v="Brooke Gillingham"/>
    <x v="1"/>
    <s v="United States"/>
    <x v="318"/>
    <s v="Illinois"/>
    <n v="60098"/>
    <x v="2"/>
    <s v="FUR-CH-10004853"/>
    <x v="0"/>
    <x v="1"/>
    <s v="Global Manager's Adjustable Task Chair, Storm"/>
    <x v="2302"/>
    <n v="8"/>
    <n v="0.3"/>
    <n v="-12.0784"/>
    <n v="12"/>
    <n v="4"/>
    <x v="0"/>
    <s v="Dec"/>
    <s v="2016-12"/>
  </r>
  <r>
    <n v="2846"/>
    <s v="CA-2017-138163"/>
    <x v="701"/>
    <d v="2017-11-20T00:00:00"/>
    <s v="First Class"/>
    <s v="XP-21865"/>
    <s v="Xylona Preis"/>
    <x v="0"/>
    <s v="United States"/>
    <x v="231"/>
    <s v="Massachusetts"/>
    <n v="2149"/>
    <x v="3"/>
    <s v="OFF-AR-10001958"/>
    <x v="1"/>
    <x v="6"/>
    <s v="Stanley Bostitch Contemporary Electric Pencil Sharpeners"/>
    <x v="711"/>
    <n v="3"/>
    <n v="0"/>
    <n v="14.263199999999999"/>
    <n v="11"/>
    <n v="4"/>
    <x v="3"/>
    <s v="Nov"/>
    <s v="2017-11"/>
  </r>
  <r>
    <n v="2847"/>
    <s v="CA-2017-152093"/>
    <x v="18"/>
    <d v="2017-09-15T00:00:00"/>
    <s v="Standard Class"/>
    <s v="SN-20560"/>
    <s v="Skye Norling"/>
    <x v="2"/>
    <s v="United States"/>
    <x v="22"/>
    <s v="Illinois"/>
    <n v="60653"/>
    <x v="2"/>
    <s v="OFF-BI-10003527"/>
    <x v="1"/>
    <x v="8"/>
    <s v="Fellowes PB500 Electric Punch Plastic Comb Binding Machine with Manual Bind"/>
    <x v="2303"/>
    <n v="3"/>
    <n v="0.8"/>
    <n v="-1143.8910000000001"/>
    <n v="9"/>
    <n v="3"/>
    <x v="3"/>
    <s v="Sep"/>
    <s v="2017-09"/>
  </r>
  <r>
    <n v="2848"/>
    <s v="CA-2017-157854"/>
    <x v="798"/>
    <d v="2017-04-15T00:00:00"/>
    <s v="Standard Class"/>
    <s v="DM-13345"/>
    <s v="Denise Monton"/>
    <x v="1"/>
    <s v="United States"/>
    <x v="185"/>
    <s v="Georgia"/>
    <n v="30076"/>
    <x v="0"/>
    <s v="FUR-FU-10003832"/>
    <x v="0"/>
    <x v="5"/>
    <s v="Eldon Expressions Punched Metal &amp; Wood Desk Accessories, Black &amp; Cherry"/>
    <x v="2304"/>
    <n v="6"/>
    <n v="0"/>
    <n v="15.7584"/>
    <n v="4"/>
    <n v="2"/>
    <x v="3"/>
    <s v="Apr"/>
    <s v="2017-04"/>
  </r>
  <r>
    <n v="2849"/>
    <s v="CA-2017-157854"/>
    <x v="798"/>
    <d v="2017-04-15T00:00:00"/>
    <s v="Standard Class"/>
    <s v="DM-13345"/>
    <s v="Denise Monton"/>
    <x v="1"/>
    <s v="United States"/>
    <x v="185"/>
    <s v="Georgia"/>
    <n v="30076"/>
    <x v="0"/>
    <s v="OFF-BI-10001359"/>
    <x v="1"/>
    <x v="8"/>
    <s v="GBC DocuBind TL300 Electric Binding System"/>
    <x v="2305"/>
    <n v="3"/>
    <n v="0"/>
    <n v="1264.7559000000001"/>
    <n v="4"/>
    <n v="2"/>
    <x v="3"/>
    <s v="Apr"/>
    <s v="2017-04"/>
  </r>
  <r>
    <n v="2850"/>
    <s v="CA-2016-123617"/>
    <x v="85"/>
    <d v="2016-12-03T00:00:00"/>
    <s v="Standard Class"/>
    <s v="AJ-10780"/>
    <s v="Anthony Jacobs"/>
    <x v="1"/>
    <s v="United States"/>
    <x v="144"/>
    <s v="Florida"/>
    <n v="32137"/>
    <x v="0"/>
    <s v="OFF-BI-10002976"/>
    <x v="1"/>
    <x v="8"/>
    <s v="ACCOHIDE Binder by Acco"/>
    <x v="2306"/>
    <n v="6"/>
    <n v="0.7"/>
    <n v="-5.6993999999999998"/>
    <n v="11"/>
    <n v="4"/>
    <x v="0"/>
    <s v="Nov"/>
    <s v="2016-11"/>
  </r>
  <r>
    <n v="2851"/>
    <s v="US-2016-128293"/>
    <x v="799"/>
    <d v="2016-06-05T00:00:00"/>
    <s v="First Class"/>
    <s v="KC-16255"/>
    <s v="Karen Carlisle"/>
    <x v="1"/>
    <s v="United States"/>
    <x v="10"/>
    <s v="Pennsylvania"/>
    <n v="19120"/>
    <x v="3"/>
    <s v="OFF-ST-10000736"/>
    <x v="1"/>
    <x v="4"/>
    <s v="Carina Double Wide Media Storage Towers in Natural &amp; Black"/>
    <x v="1445"/>
    <n v="1"/>
    <n v="0.2"/>
    <n v="-12.956799999999999"/>
    <n v="6"/>
    <n v="2"/>
    <x v="0"/>
    <s v="Jun"/>
    <s v="2016-06"/>
  </r>
  <r>
    <n v="2852"/>
    <s v="CA-2017-107342"/>
    <x v="94"/>
    <d v="2017-12-22T00:00:00"/>
    <s v="Standard Class"/>
    <s v="VF-21715"/>
    <s v="Vicky Freymann"/>
    <x v="2"/>
    <s v="United States"/>
    <x v="38"/>
    <s v="Indiana"/>
    <n v="47201"/>
    <x v="2"/>
    <s v="OFF-PA-10001745"/>
    <x v="1"/>
    <x v="10"/>
    <s v="Wirebound Message Books, 2 7/8&quot; x 5&quot;, 3 Forms per Page"/>
    <x v="2307"/>
    <n v="4"/>
    <n v="0"/>
    <n v="13.235200000000001"/>
    <n v="12"/>
    <n v="4"/>
    <x v="3"/>
    <s v="Dec"/>
    <s v="2017-12"/>
  </r>
  <r>
    <n v="2853"/>
    <s v="CA-2016-136371"/>
    <x v="690"/>
    <d v="2016-03-21T00:00:00"/>
    <s v="Second Class"/>
    <s v="SV-20935"/>
    <s v="Susan Vittorini"/>
    <x v="0"/>
    <s v="United States"/>
    <x v="147"/>
    <s v="New York"/>
    <n v="11572"/>
    <x v="3"/>
    <s v="FUR-FU-10000409"/>
    <x v="0"/>
    <x v="5"/>
    <s v="GE 4 Foot Flourescent Tube, 40 Watt"/>
    <x v="1852"/>
    <n v="1"/>
    <n v="0"/>
    <n v="6.8907999999999996"/>
    <n v="3"/>
    <n v="1"/>
    <x v="0"/>
    <s v="Mar"/>
    <s v="2016-03"/>
  </r>
  <r>
    <n v="2854"/>
    <s v="CA-2016-136371"/>
    <x v="690"/>
    <d v="2016-03-21T00:00:00"/>
    <s v="Second Class"/>
    <s v="SV-20935"/>
    <s v="Susan Vittorini"/>
    <x v="0"/>
    <s v="United States"/>
    <x v="147"/>
    <s v="New York"/>
    <n v="11572"/>
    <x v="3"/>
    <s v="FUR-FU-10000221"/>
    <x v="0"/>
    <x v="5"/>
    <s v="Master Caster Door Stop, Brown"/>
    <x v="2308"/>
    <n v="4"/>
    <n v="0"/>
    <n v="6.9088000000000003"/>
    <n v="3"/>
    <n v="1"/>
    <x v="0"/>
    <s v="Mar"/>
    <s v="2016-03"/>
  </r>
  <r>
    <n v="2855"/>
    <s v="CA-2017-137344"/>
    <x v="648"/>
    <d v="2017-08-20T00:00:00"/>
    <s v="Same Day"/>
    <s v="EM-13810"/>
    <s v="Eleni McCrary"/>
    <x v="1"/>
    <s v="United States"/>
    <x v="47"/>
    <s v="Massachusetts"/>
    <n v="2038"/>
    <x v="3"/>
    <s v="OFF-ST-10000344"/>
    <x v="1"/>
    <x v="4"/>
    <s v="Neat Ideas Personal Hanging Folder Files, Black"/>
    <x v="2309"/>
    <n v="3"/>
    <n v="0"/>
    <n v="10.4754"/>
    <n v="8"/>
    <n v="3"/>
    <x v="3"/>
    <s v="Aug"/>
    <s v="2017-08"/>
  </r>
  <r>
    <n v="2856"/>
    <s v="CA-2017-169810"/>
    <x v="800"/>
    <d v="2017-07-31T00:00:00"/>
    <s v="Standard Class"/>
    <s v="RB-19360"/>
    <s v="Raymond Buch"/>
    <x v="0"/>
    <s v="United States"/>
    <x v="298"/>
    <s v="South Dakota"/>
    <n v="57103"/>
    <x v="2"/>
    <s v="OFF-LA-10003663"/>
    <x v="1"/>
    <x v="2"/>
    <s v="Avery 498"/>
    <x v="2310"/>
    <n v="7"/>
    <n v="0"/>
    <n v="9.5081000000000007"/>
    <n v="7"/>
    <n v="3"/>
    <x v="3"/>
    <s v="Jul"/>
    <s v="2017-07"/>
  </r>
  <r>
    <n v="2857"/>
    <s v="CA-2016-128594"/>
    <x v="370"/>
    <d v="2016-08-29T00:00:00"/>
    <s v="First Class"/>
    <s v="DJ-13510"/>
    <s v="Don Jones"/>
    <x v="1"/>
    <s v="United States"/>
    <x v="70"/>
    <s v="California"/>
    <n v="92037"/>
    <x v="1"/>
    <s v="FUR-CH-10001215"/>
    <x v="0"/>
    <x v="1"/>
    <s v="Global Troy Executive Leather Low-Back Tilter"/>
    <x v="2311"/>
    <n v="4"/>
    <n v="0.2"/>
    <n v="100.196"/>
    <n v="8"/>
    <n v="3"/>
    <x v="0"/>
    <s v="Aug"/>
    <s v="2016-08"/>
  </r>
  <r>
    <n v="2858"/>
    <s v="CA-2016-154690"/>
    <x v="243"/>
    <d v="2016-08-17T00:00:00"/>
    <s v="Second Class"/>
    <s v="CC-12370"/>
    <s v="Christopher Conant"/>
    <x v="0"/>
    <s v="United States"/>
    <x v="115"/>
    <s v="North Carolina"/>
    <n v="28314"/>
    <x v="0"/>
    <s v="FUR-CH-10000988"/>
    <x v="0"/>
    <x v="1"/>
    <s v="Hon Olson Stacker Stools"/>
    <x v="2241"/>
    <n v="2"/>
    <n v="0.2"/>
    <n v="22.529599999999999"/>
    <n v="8"/>
    <n v="3"/>
    <x v="0"/>
    <s v="Aug"/>
    <s v="2016-08"/>
  </r>
  <r>
    <n v="2859"/>
    <s v="CA-2017-138975"/>
    <x v="240"/>
    <d v="2017-05-23T00:00:00"/>
    <s v="Standard Class"/>
    <s v="SC-20380"/>
    <s v="Shahid Collister"/>
    <x v="0"/>
    <s v="United States"/>
    <x v="118"/>
    <s v="Georgia"/>
    <n v="30318"/>
    <x v="0"/>
    <s v="TEC-AC-10003441"/>
    <x v="2"/>
    <x v="11"/>
    <s v="Kingston Digital DataTraveler 32GB USB 2.0"/>
    <x v="760"/>
    <n v="4"/>
    <n v="0"/>
    <n v="4.0679999999999996"/>
    <n v="5"/>
    <n v="2"/>
    <x v="3"/>
    <s v="May"/>
    <s v="2017-05"/>
  </r>
  <r>
    <n v="2860"/>
    <s v="CA-2017-138975"/>
    <x v="240"/>
    <d v="2017-05-23T00:00:00"/>
    <s v="Standard Class"/>
    <s v="SC-20380"/>
    <s v="Shahid Collister"/>
    <x v="0"/>
    <s v="United States"/>
    <x v="118"/>
    <s v="Georgia"/>
    <n v="30318"/>
    <x v="0"/>
    <s v="TEC-PH-10004389"/>
    <x v="2"/>
    <x v="7"/>
    <s v="Nokia Lumia 925"/>
    <x v="2216"/>
    <n v="3"/>
    <n v="0"/>
    <n v="98.272199999999998"/>
    <n v="5"/>
    <n v="2"/>
    <x v="3"/>
    <s v="May"/>
    <s v="2017-05"/>
  </r>
  <r>
    <n v="2861"/>
    <s v="CA-2017-138975"/>
    <x v="240"/>
    <d v="2017-05-23T00:00:00"/>
    <s v="Standard Class"/>
    <s v="SC-20380"/>
    <s v="Shahid Collister"/>
    <x v="0"/>
    <s v="United States"/>
    <x v="118"/>
    <s v="Georgia"/>
    <n v="30318"/>
    <x v="0"/>
    <s v="FUR-BO-10004695"/>
    <x v="0"/>
    <x v="0"/>
    <s v="O'Sullivan 2-Door Barrister Bookcase in Odessa Pine"/>
    <x v="2312"/>
    <n v="9"/>
    <n v="0"/>
    <n v="374.62860000000001"/>
    <n v="5"/>
    <n v="2"/>
    <x v="3"/>
    <s v="May"/>
    <s v="2017-05"/>
  </r>
  <r>
    <n v="2862"/>
    <s v="CA-2017-138975"/>
    <x v="240"/>
    <d v="2017-05-23T00:00:00"/>
    <s v="Standard Class"/>
    <s v="SC-20380"/>
    <s v="Shahid Collister"/>
    <x v="0"/>
    <s v="United States"/>
    <x v="118"/>
    <s v="Georgia"/>
    <n v="30318"/>
    <x v="0"/>
    <s v="OFF-PA-10000100"/>
    <x v="1"/>
    <x v="10"/>
    <s v="Xerox 1945"/>
    <x v="2313"/>
    <n v="7"/>
    <n v="0"/>
    <n v="140.59569999999999"/>
    <n v="5"/>
    <n v="2"/>
    <x v="3"/>
    <s v="May"/>
    <s v="2017-05"/>
  </r>
  <r>
    <n v="2863"/>
    <s v="CA-2017-106537"/>
    <x v="801"/>
    <d v="2017-08-17T00:00:00"/>
    <s v="Standard Class"/>
    <s v="RH-19495"/>
    <s v="Rick Hansen"/>
    <x v="0"/>
    <s v="United States"/>
    <x v="333"/>
    <s v="Florida"/>
    <n v="32839"/>
    <x v="0"/>
    <s v="OFF-PA-10000223"/>
    <x v="1"/>
    <x v="10"/>
    <s v="Xerox 2000"/>
    <x v="557"/>
    <n v="4"/>
    <n v="0.2"/>
    <n v="7.2576000000000001"/>
    <n v="8"/>
    <n v="3"/>
    <x v="3"/>
    <s v="Aug"/>
    <s v="2017-08"/>
  </r>
  <r>
    <n v="2864"/>
    <s v="US-2017-103828"/>
    <x v="802"/>
    <d v="2017-08-13T00:00:00"/>
    <s v="Same Day"/>
    <s v="JK-15370"/>
    <s v="Jay Kimmel"/>
    <x v="0"/>
    <s v="United States"/>
    <x v="8"/>
    <s v="California"/>
    <n v="94122"/>
    <x v="1"/>
    <s v="OFF-ST-10001325"/>
    <x v="1"/>
    <x v="4"/>
    <s v="Sterilite Officeware Hinged File Box"/>
    <x v="966"/>
    <n v="3"/>
    <n v="0"/>
    <n v="8.4887999999999995"/>
    <n v="8"/>
    <n v="3"/>
    <x v="3"/>
    <s v="Aug"/>
    <s v="2017-08"/>
  </r>
  <r>
    <n v="2865"/>
    <s v="US-2017-103828"/>
    <x v="802"/>
    <d v="2017-08-13T00:00:00"/>
    <s v="Same Day"/>
    <s v="JK-15370"/>
    <s v="Jay Kimmel"/>
    <x v="0"/>
    <s v="United States"/>
    <x v="8"/>
    <s v="California"/>
    <n v="94122"/>
    <x v="1"/>
    <s v="OFF-AP-10004249"/>
    <x v="1"/>
    <x v="9"/>
    <s v="Staple holder"/>
    <x v="2314"/>
    <n v="7"/>
    <n v="0"/>
    <n v="22.6233"/>
    <n v="8"/>
    <n v="3"/>
    <x v="3"/>
    <s v="Aug"/>
    <s v="2017-08"/>
  </r>
  <r>
    <n v="2866"/>
    <s v="US-2017-103828"/>
    <x v="802"/>
    <d v="2017-08-13T00:00:00"/>
    <s v="Same Day"/>
    <s v="JK-15370"/>
    <s v="Jay Kimmel"/>
    <x v="0"/>
    <s v="United States"/>
    <x v="8"/>
    <s v="California"/>
    <n v="94122"/>
    <x v="1"/>
    <s v="OFF-AR-10000588"/>
    <x v="1"/>
    <x v="6"/>
    <s v="Newell 345"/>
    <x v="423"/>
    <n v="3"/>
    <n v="0"/>
    <n v="15.475199999999999"/>
    <n v="8"/>
    <n v="3"/>
    <x v="3"/>
    <s v="Aug"/>
    <s v="2017-08"/>
  </r>
  <r>
    <n v="2867"/>
    <s v="US-2017-103828"/>
    <x v="802"/>
    <d v="2017-08-13T00:00:00"/>
    <s v="Same Day"/>
    <s v="JK-15370"/>
    <s v="Jay Kimmel"/>
    <x v="0"/>
    <s v="United States"/>
    <x v="8"/>
    <s v="California"/>
    <n v="94122"/>
    <x v="1"/>
    <s v="OFF-SU-10000946"/>
    <x v="1"/>
    <x v="14"/>
    <s v="Staple remover"/>
    <x v="1043"/>
    <n v="4"/>
    <n v="0"/>
    <n v="9.2568000000000001"/>
    <n v="8"/>
    <n v="3"/>
    <x v="3"/>
    <s v="Aug"/>
    <s v="2017-08"/>
  </r>
  <r>
    <n v="2868"/>
    <s v="CA-2016-115588"/>
    <x v="338"/>
    <d v="2016-11-12T00:00:00"/>
    <s v="Second Class"/>
    <s v="AF-10885"/>
    <s v="Art Foster"/>
    <x v="0"/>
    <s v="United States"/>
    <x v="167"/>
    <s v="Ohio"/>
    <n v="43615"/>
    <x v="3"/>
    <s v="OFF-SU-10001225"/>
    <x v="1"/>
    <x v="14"/>
    <s v="Staple remover"/>
    <x v="2315"/>
    <n v="5"/>
    <n v="0.2"/>
    <n v="-3.3119999999999998"/>
    <n v="11"/>
    <n v="4"/>
    <x v="0"/>
    <s v="Nov"/>
    <s v="2016-11"/>
  </r>
  <r>
    <n v="2869"/>
    <s v="CA-2016-115588"/>
    <x v="338"/>
    <d v="2016-11-12T00:00:00"/>
    <s v="Second Class"/>
    <s v="AF-10885"/>
    <s v="Art Foster"/>
    <x v="0"/>
    <s v="United States"/>
    <x v="167"/>
    <s v="Ohio"/>
    <n v="43615"/>
    <x v="3"/>
    <s v="OFF-ST-10001558"/>
    <x v="1"/>
    <x v="4"/>
    <s v="Acco Perma 4000 Stacking Storage Drawers"/>
    <x v="2316"/>
    <n v="3"/>
    <n v="0.2"/>
    <n v="-2.4359999999999999"/>
    <n v="11"/>
    <n v="4"/>
    <x v="0"/>
    <s v="Nov"/>
    <s v="2016-11"/>
  </r>
  <r>
    <n v="2870"/>
    <s v="CA-2017-143861"/>
    <x v="492"/>
    <d v="2017-06-19T00:00:00"/>
    <s v="Standard Class"/>
    <s v="LC-16885"/>
    <s v="Lena Creighton"/>
    <x v="0"/>
    <s v="United States"/>
    <x v="84"/>
    <s v="Florida"/>
    <n v="33710"/>
    <x v="0"/>
    <s v="FUR-FU-10001546"/>
    <x v="0"/>
    <x v="5"/>
    <s v="Dana Swing-Arm Lamps"/>
    <x v="1217"/>
    <n v="2"/>
    <n v="0.2"/>
    <n v="1.0680000000000001"/>
    <n v="6"/>
    <n v="2"/>
    <x v="3"/>
    <s v="Jun"/>
    <s v="2017-06"/>
  </r>
  <r>
    <n v="2871"/>
    <s v="CA-2014-148040"/>
    <x v="579"/>
    <d v="2014-03-26T00:00:00"/>
    <s v="Standard Class"/>
    <s v="BF-11275"/>
    <s v="Beth Fritzler"/>
    <x v="1"/>
    <s v="United States"/>
    <x v="93"/>
    <s v="Arizona"/>
    <n v="85705"/>
    <x v="1"/>
    <s v="OFF-PA-10002581"/>
    <x v="1"/>
    <x v="10"/>
    <s v="Xerox 1951"/>
    <x v="1339"/>
    <n v="3"/>
    <n v="0.2"/>
    <n v="23.234999999999999"/>
    <n v="3"/>
    <n v="1"/>
    <x v="2"/>
    <s v="Mar"/>
    <s v="2014-03"/>
  </r>
  <r>
    <n v="2872"/>
    <s v="CA-2014-148040"/>
    <x v="579"/>
    <d v="2014-03-26T00:00:00"/>
    <s v="Standard Class"/>
    <s v="BF-11275"/>
    <s v="Beth Fritzler"/>
    <x v="1"/>
    <s v="United States"/>
    <x v="93"/>
    <s v="Arizona"/>
    <n v="85705"/>
    <x v="1"/>
    <s v="FUR-CH-10001482"/>
    <x v="0"/>
    <x v="1"/>
    <s v="Office Star - Mesh Screen back chair with Vinyl seat"/>
    <x v="2317"/>
    <n v="3"/>
    <n v="0.2"/>
    <n v="-35.364600000000003"/>
    <n v="3"/>
    <n v="1"/>
    <x v="2"/>
    <s v="Mar"/>
    <s v="2014-03"/>
  </r>
  <r>
    <n v="2873"/>
    <s v="CA-2017-135167"/>
    <x v="140"/>
    <d v="2017-06-20T00:00:00"/>
    <s v="Standard Class"/>
    <s v="SC-20800"/>
    <s v="Stuart Calhoun"/>
    <x v="0"/>
    <s v="United States"/>
    <x v="1"/>
    <s v="California"/>
    <n v="90036"/>
    <x v="1"/>
    <s v="OFF-AR-10002399"/>
    <x v="1"/>
    <x v="6"/>
    <s v="Dixon Prang Watercolor Pencils, 10-Color Set with Brush"/>
    <x v="2318"/>
    <n v="1"/>
    <n v="0"/>
    <n v="1.7465999999999999"/>
    <n v="6"/>
    <n v="2"/>
    <x v="3"/>
    <s v="Jun"/>
    <s v="2017-06"/>
  </r>
  <r>
    <n v="2874"/>
    <s v="CA-2017-137022"/>
    <x v="673"/>
    <d v="2017-11-22T00:00:00"/>
    <s v="Standard Class"/>
    <s v="SW-20275"/>
    <s v="Scott Williamson"/>
    <x v="0"/>
    <s v="United States"/>
    <x v="70"/>
    <s v="California"/>
    <n v="92105"/>
    <x v="1"/>
    <s v="OFF-ST-10001963"/>
    <x v="1"/>
    <x v="4"/>
    <s v="Tennsco Regal Shelving Units"/>
    <x v="2319"/>
    <n v="8"/>
    <n v="0"/>
    <n v="24.3384"/>
    <n v="11"/>
    <n v="4"/>
    <x v="3"/>
    <s v="Nov"/>
    <s v="2017-11"/>
  </r>
  <r>
    <n v="2875"/>
    <s v="US-2017-102638"/>
    <x v="614"/>
    <d v="2017-12-31T00:00:00"/>
    <s v="First Class"/>
    <s v="MC-17845"/>
    <s v="Michael Chen"/>
    <x v="0"/>
    <s v="United States"/>
    <x v="20"/>
    <s v="New York"/>
    <n v="10035"/>
    <x v="3"/>
    <s v="OFF-FA-10002988"/>
    <x v="1"/>
    <x v="13"/>
    <s v="Ideal Clamps"/>
    <x v="2320"/>
    <n v="3"/>
    <n v="0"/>
    <n v="2.9546999999999999"/>
    <n v="12"/>
    <n v="4"/>
    <x v="3"/>
    <s v="Dec"/>
    <s v="2017-12"/>
  </r>
  <r>
    <n v="2876"/>
    <s v="US-2016-167339"/>
    <x v="803"/>
    <d v="2016-01-23T00:00:00"/>
    <s v="Second Class"/>
    <s v="TD-20995"/>
    <s v="Tamara Dahlen"/>
    <x v="0"/>
    <s v="United States"/>
    <x v="70"/>
    <s v="California"/>
    <n v="92037"/>
    <x v="1"/>
    <s v="FUR-CH-10004289"/>
    <x v="0"/>
    <x v="1"/>
    <s v="Global Super Steno Chair"/>
    <x v="2321"/>
    <n v="2"/>
    <n v="0.2"/>
    <n v="-5.7587999999999999"/>
    <n v="1"/>
    <n v="1"/>
    <x v="0"/>
    <s v="Jan"/>
    <s v="2016-01"/>
  </r>
  <r>
    <n v="2877"/>
    <s v="US-2016-167339"/>
    <x v="803"/>
    <d v="2016-01-23T00:00:00"/>
    <s v="Second Class"/>
    <s v="TD-20995"/>
    <s v="Tamara Dahlen"/>
    <x v="0"/>
    <s v="United States"/>
    <x v="70"/>
    <s v="California"/>
    <n v="92037"/>
    <x v="1"/>
    <s v="FUR-CH-10000785"/>
    <x v="0"/>
    <x v="1"/>
    <s v="Global Ergonomic Managers Chair"/>
    <x v="2322"/>
    <n v="7"/>
    <n v="0.2"/>
    <n v="76.011600000000001"/>
    <n v="1"/>
    <n v="1"/>
    <x v="0"/>
    <s v="Jan"/>
    <s v="2016-01"/>
  </r>
  <r>
    <n v="2878"/>
    <s v="CA-2016-152072"/>
    <x v="804"/>
    <d v="2016-01-19T00:00:00"/>
    <s v="Standard Class"/>
    <s v="Dp-13240"/>
    <s v="Dean percer"/>
    <x v="2"/>
    <s v="United States"/>
    <x v="58"/>
    <s v="New Jersey"/>
    <n v="7090"/>
    <x v="3"/>
    <s v="OFF-EN-10003040"/>
    <x v="1"/>
    <x v="12"/>
    <s v="Quality Park Security Envelopes"/>
    <x v="2323"/>
    <n v="2"/>
    <n v="0"/>
    <n v="24.599799999999998"/>
    <n v="1"/>
    <n v="1"/>
    <x v="0"/>
    <s v="Jan"/>
    <s v="2016-01"/>
  </r>
  <r>
    <n v="2879"/>
    <s v="CA-2016-152072"/>
    <x v="804"/>
    <d v="2016-01-19T00:00:00"/>
    <s v="Standard Class"/>
    <s v="Dp-13240"/>
    <s v="Dean percer"/>
    <x v="2"/>
    <s v="United States"/>
    <x v="58"/>
    <s v="New Jersey"/>
    <n v="7090"/>
    <x v="3"/>
    <s v="OFF-AR-10001573"/>
    <x v="1"/>
    <x v="6"/>
    <s v="American Pencil"/>
    <x v="2324"/>
    <n v="2"/>
    <n v="0"/>
    <n v="1.3513999999999999"/>
    <n v="1"/>
    <n v="1"/>
    <x v="0"/>
    <s v="Jan"/>
    <s v="2016-01"/>
  </r>
  <r>
    <n v="2880"/>
    <s v="CA-2016-152072"/>
    <x v="804"/>
    <d v="2016-01-19T00:00:00"/>
    <s v="Standard Class"/>
    <s v="Dp-13240"/>
    <s v="Dean percer"/>
    <x v="2"/>
    <s v="United States"/>
    <x v="58"/>
    <s v="New Jersey"/>
    <n v="7090"/>
    <x v="3"/>
    <s v="TEC-AC-10000844"/>
    <x v="2"/>
    <x v="11"/>
    <s v="Logitech Gaming G510s - Keyboard"/>
    <x v="2325"/>
    <n v="3"/>
    <n v="0"/>
    <n v="91.789199999999994"/>
    <n v="1"/>
    <n v="1"/>
    <x v="0"/>
    <s v="Jan"/>
    <s v="2016-01"/>
  </r>
  <r>
    <n v="2881"/>
    <s v="CA-2016-102932"/>
    <x v="251"/>
    <d v="2016-09-23T00:00:00"/>
    <s v="Second Class"/>
    <s v="SD-20485"/>
    <s v="Shirley Daniels"/>
    <x v="2"/>
    <s v="United States"/>
    <x v="334"/>
    <s v="New Jersey"/>
    <n v="7050"/>
    <x v="3"/>
    <s v="OFF-BI-10000756"/>
    <x v="1"/>
    <x v="8"/>
    <s v="Storex DuraTech Recycled Plastic Frosted Binders"/>
    <x v="2326"/>
    <n v="6"/>
    <n v="0"/>
    <n v="12.72"/>
    <n v="9"/>
    <n v="3"/>
    <x v="0"/>
    <s v="Sep"/>
    <s v="2016-09"/>
  </r>
  <r>
    <n v="2882"/>
    <s v="CA-2016-102932"/>
    <x v="251"/>
    <d v="2016-09-23T00:00:00"/>
    <s v="Second Class"/>
    <s v="SD-20485"/>
    <s v="Shirley Daniels"/>
    <x v="2"/>
    <s v="United States"/>
    <x v="334"/>
    <s v="New Jersey"/>
    <n v="7050"/>
    <x v="3"/>
    <s v="OFF-SU-10000381"/>
    <x v="1"/>
    <x v="14"/>
    <s v="Acme Forged Steel Scissors with Black Enamel Handles"/>
    <x v="1048"/>
    <n v="3"/>
    <n v="0"/>
    <n v="8.0997000000000003"/>
    <n v="9"/>
    <n v="3"/>
    <x v="0"/>
    <s v="Sep"/>
    <s v="2016-09"/>
  </r>
  <r>
    <n v="2883"/>
    <s v="CA-2014-165540"/>
    <x v="805"/>
    <d v="2014-02-25T00:00:00"/>
    <s v="Standard Class"/>
    <s v="TM-21010"/>
    <s v="Tamara Manning"/>
    <x v="0"/>
    <s v="United States"/>
    <x v="318"/>
    <s v="Illinois"/>
    <n v="60098"/>
    <x v="2"/>
    <s v="OFF-BI-10004094"/>
    <x v="1"/>
    <x v="8"/>
    <s v="GBC Standard Plastic Binding Systems Combs"/>
    <x v="2327"/>
    <n v="5"/>
    <n v="0.8"/>
    <n v="-13.717499999999999"/>
    <n v="2"/>
    <n v="1"/>
    <x v="2"/>
    <s v="Feb"/>
    <s v="2014-02"/>
  </r>
  <r>
    <n v="2884"/>
    <s v="CA-2016-130799"/>
    <x v="583"/>
    <d v="2016-11-16T00:00:00"/>
    <s v="Second Class"/>
    <s v="BK-11260"/>
    <s v="Berenike Kampe"/>
    <x v="0"/>
    <s v="United States"/>
    <x v="8"/>
    <s v="California"/>
    <n v="94110"/>
    <x v="1"/>
    <s v="FUR-FU-10001852"/>
    <x v="0"/>
    <x v="5"/>
    <s v="Eldon Regeneration Recycled Desk Accessories, Smoke"/>
    <x v="2328"/>
    <n v="4"/>
    <n v="0"/>
    <n v="2.2271999999999998"/>
    <n v="11"/>
    <n v="4"/>
    <x v="0"/>
    <s v="Nov"/>
    <s v="2016-11"/>
  </r>
  <r>
    <n v="2885"/>
    <s v="CA-2016-164483"/>
    <x v="806"/>
    <d v="2016-02-03T00:00:00"/>
    <s v="Standard Class"/>
    <s v="JF-15490"/>
    <s v="Jeremy Farry"/>
    <x v="0"/>
    <s v="United States"/>
    <x v="8"/>
    <s v="California"/>
    <n v="94122"/>
    <x v="1"/>
    <s v="OFF-BI-10000014"/>
    <x v="1"/>
    <x v="8"/>
    <s v="Heavy-Duty E-Z-D Binders"/>
    <x v="732"/>
    <n v="2"/>
    <n v="0.2"/>
    <n v="5.8914"/>
    <n v="1"/>
    <n v="1"/>
    <x v="0"/>
    <s v="Jan"/>
    <s v="2016-01"/>
  </r>
  <r>
    <n v="2886"/>
    <s v="US-2016-159856"/>
    <x v="807"/>
    <d v="2016-10-22T00:00:00"/>
    <s v="Standard Class"/>
    <s v="EP-13915"/>
    <s v="Emily Phan"/>
    <x v="0"/>
    <s v="United States"/>
    <x v="228"/>
    <s v="Arizona"/>
    <n v="85281"/>
    <x v="1"/>
    <s v="FUR-CH-10003396"/>
    <x v="0"/>
    <x v="1"/>
    <s v="Global Deluxe Steno Chair"/>
    <x v="2329"/>
    <n v="5"/>
    <n v="0.2"/>
    <n v="-34.640999999999998"/>
    <n v="10"/>
    <n v="4"/>
    <x v="0"/>
    <s v="Oct"/>
    <s v="2016-10"/>
  </r>
  <r>
    <n v="2887"/>
    <s v="CA-2017-102099"/>
    <x v="404"/>
    <d v="2017-12-19T00:00:00"/>
    <s v="First Class"/>
    <s v="EP-13915"/>
    <s v="Emily Phan"/>
    <x v="0"/>
    <s v="United States"/>
    <x v="1"/>
    <s v="California"/>
    <n v="90008"/>
    <x v="1"/>
    <s v="OFF-AR-10003811"/>
    <x v="1"/>
    <x v="6"/>
    <s v="Newell 327"/>
    <x v="153"/>
    <n v="3"/>
    <n v="0"/>
    <n v="1.7901"/>
    <n v="12"/>
    <n v="4"/>
    <x v="3"/>
    <s v="Dec"/>
    <s v="2017-12"/>
  </r>
  <r>
    <n v="2888"/>
    <s v="CA-2017-102099"/>
    <x v="404"/>
    <d v="2017-12-19T00:00:00"/>
    <s v="First Class"/>
    <s v="EP-13915"/>
    <s v="Emily Phan"/>
    <x v="0"/>
    <s v="United States"/>
    <x v="1"/>
    <s v="California"/>
    <n v="90008"/>
    <x v="1"/>
    <s v="OFF-PA-10003172"/>
    <x v="1"/>
    <x v="10"/>
    <s v="Xerox 1996"/>
    <x v="91"/>
    <n v="2"/>
    <n v="0"/>
    <n v="6.2207999999999997"/>
    <n v="12"/>
    <n v="4"/>
    <x v="3"/>
    <s v="Dec"/>
    <s v="2017-12"/>
  </r>
  <r>
    <n v="2889"/>
    <s v="CA-2017-102099"/>
    <x v="404"/>
    <d v="2017-12-19T00:00:00"/>
    <s v="First Class"/>
    <s v="EP-13915"/>
    <s v="Emily Phan"/>
    <x v="0"/>
    <s v="United States"/>
    <x v="1"/>
    <s v="California"/>
    <n v="90008"/>
    <x v="1"/>
    <s v="OFF-PA-10000289"/>
    <x v="1"/>
    <x v="10"/>
    <s v="Xerox 213"/>
    <x v="56"/>
    <n v="5"/>
    <n v="0"/>
    <n v="15.552"/>
    <n v="12"/>
    <n v="4"/>
    <x v="3"/>
    <s v="Dec"/>
    <s v="2017-12"/>
  </r>
  <r>
    <n v="2890"/>
    <s v="CA-2017-164049"/>
    <x v="808"/>
    <d v="2017-11-06T00:00:00"/>
    <s v="Standard Class"/>
    <s v="KH-16630"/>
    <s v="Ken Heidel"/>
    <x v="1"/>
    <s v="United States"/>
    <x v="4"/>
    <s v="Washington"/>
    <n v="98105"/>
    <x v="1"/>
    <s v="OFF-PA-10000791"/>
    <x v="1"/>
    <x v="10"/>
    <s v="Wirebound Message Books, Four 2 3/4 x 5 Forms per Page, 200 Sets per Book"/>
    <x v="2330"/>
    <n v="5"/>
    <n v="0"/>
    <n v="10.7325"/>
    <n v="11"/>
    <n v="4"/>
    <x v="3"/>
    <s v="Nov"/>
    <s v="2017-11"/>
  </r>
  <r>
    <n v="2891"/>
    <s v="CA-2014-142727"/>
    <x v="333"/>
    <d v="2014-05-01T00:00:00"/>
    <s v="Second Class"/>
    <s v="HG-14845"/>
    <s v="Harry Greene"/>
    <x v="0"/>
    <s v="United States"/>
    <x v="335"/>
    <s v="Louisiana"/>
    <n v="70601"/>
    <x v="0"/>
    <s v="FUR-CH-10002304"/>
    <x v="0"/>
    <x v="1"/>
    <s v="Global Stack Chair without Arms, Black"/>
    <x v="2331"/>
    <n v="2"/>
    <n v="0"/>
    <n v="12.99"/>
    <n v="4"/>
    <n v="2"/>
    <x v="2"/>
    <s v="Apr"/>
    <s v="2014-04"/>
  </r>
  <r>
    <n v="2892"/>
    <s v="CA-2014-142727"/>
    <x v="333"/>
    <d v="2014-05-01T00:00:00"/>
    <s v="Second Class"/>
    <s v="HG-14845"/>
    <s v="Harry Greene"/>
    <x v="0"/>
    <s v="United States"/>
    <x v="335"/>
    <s v="Louisiana"/>
    <n v="70601"/>
    <x v="0"/>
    <s v="OFF-BI-10000136"/>
    <x v="1"/>
    <x v="8"/>
    <s v="Avery Non-Stick Heavy Duty View Round Locking Ring Binders"/>
    <x v="1444"/>
    <n v="3"/>
    <n v="0"/>
    <n v="8.6112000000000002"/>
    <n v="4"/>
    <n v="2"/>
    <x v="2"/>
    <s v="Apr"/>
    <s v="2014-04"/>
  </r>
  <r>
    <n v="2893"/>
    <s v="CA-2017-139913"/>
    <x v="436"/>
    <d v="2017-10-29T00:00:00"/>
    <s v="Standard Class"/>
    <s v="JC-16105"/>
    <s v="Julie Creighton"/>
    <x v="1"/>
    <s v="United States"/>
    <x v="30"/>
    <s v="New York"/>
    <n v="14609"/>
    <x v="3"/>
    <s v="OFF-PA-10003739"/>
    <x v="1"/>
    <x v="10"/>
    <s v="Xerox 1969"/>
    <x v="1049"/>
    <n v="2"/>
    <n v="0"/>
    <n v="5.6643999999999997"/>
    <n v="10"/>
    <n v="4"/>
    <x v="3"/>
    <s v="Oct"/>
    <s v="2017-10"/>
  </r>
  <r>
    <n v="2894"/>
    <s v="CA-2017-139913"/>
    <x v="436"/>
    <d v="2017-10-29T00:00:00"/>
    <s v="Standard Class"/>
    <s v="JC-16105"/>
    <s v="Julie Creighton"/>
    <x v="1"/>
    <s v="United States"/>
    <x v="30"/>
    <s v="New York"/>
    <n v="14609"/>
    <x v="3"/>
    <s v="OFF-PA-10002479"/>
    <x v="1"/>
    <x v="10"/>
    <s v="Xerox 4200 Series MultiUse Premium Copy Paper (20Lb. and 84 Bright)"/>
    <x v="1579"/>
    <n v="5"/>
    <n v="0"/>
    <n v="11.88"/>
    <n v="10"/>
    <n v="4"/>
    <x v="3"/>
    <s v="Oct"/>
    <s v="2017-10"/>
  </r>
  <r>
    <n v="2895"/>
    <s v="CA-2017-139913"/>
    <x v="436"/>
    <d v="2017-10-29T00:00:00"/>
    <s v="Standard Class"/>
    <s v="JC-16105"/>
    <s v="Julie Creighton"/>
    <x v="1"/>
    <s v="United States"/>
    <x v="30"/>
    <s v="New York"/>
    <n v="14609"/>
    <x v="3"/>
    <s v="FUR-FU-10000771"/>
    <x v="0"/>
    <x v="5"/>
    <s v="Eldon 200 Class Desk Accessories, Smoke"/>
    <x v="2332"/>
    <n v="11"/>
    <n v="0"/>
    <n v="29.0136"/>
    <n v="10"/>
    <n v="4"/>
    <x v="3"/>
    <s v="Oct"/>
    <s v="2017-10"/>
  </r>
  <r>
    <n v="2896"/>
    <s v="CA-2017-139913"/>
    <x v="436"/>
    <d v="2017-10-29T00:00:00"/>
    <s v="Standard Class"/>
    <s v="JC-16105"/>
    <s v="Julie Creighton"/>
    <x v="1"/>
    <s v="United States"/>
    <x v="30"/>
    <s v="New York"/>
    <n v="14609"/>
    <x v="3"/>
    <s v="TEC-PH-10001552"/>
    <x v="2"/>
    <x v="7"/>
    <s v="I Need's 3d Hello Kitty Hybrid Silicone Case Cover for HTC One X 4g with 3d Hello Kitty Stylus Pen Green/pink"/>
    <x v="1197"/>
    <n v="3"/>
    <n v="0"/>
    <n v="10.0464"/>
    <n v="10"/>
    <n v="4"/>
    <x v="3"/>
    <s v="Oct"/>
    <s v="2017-10"/>
  </r>
  <r>
    <n v="2897"/>
    <s v="CA-2014-169033"/>
    <x v="809"/>
    <d v="2014-04-03T00:00:00"/>
    <s v="Standard Class"/>
    <s v="KM-16720"/>
    <s v="Kunst Miller"/>
    <x v="0"/>
    <s v="United States"/>
    <x v="85"/>
    <s v="New York"/>
    <n v="11561"/>
    <x v="3"/>
    <s v="OFF-AR-10001915"/>
    <x v="1"/>
    <x v="6"/>
    <s v="Peel-Off China Markers"/>
    <x v="2333"/>
    <n v="5"/>
    <n v="0"/>
    <n v="20.853000000000002"/>
    <n v="3"/>
    <n v="1"/>
    <x v="2"/>
    <s v="Mar"/>
    <s v="2014-03"/>
  </r>
  <r>
    <n v="2898"/>
    <s v="US-2016-164630"/>
    <x v="810"/>
    <d v="2016-01-09T00:00:00"/>
    <s v="Standard Class"/>
    <s v="EB-13975"/>
    <s v="Erica Bern"/>
    <x v="1"/>
    <s v="United States"/>
    <x v="35"/>
    <s v="North Carolina"/>
    <n v="28205"/>
    <x v="0"/>
    <s v="TEC-CO-10000971"/>
    <x v="2"/>
    <x v="16"/>
    <s v="Hewlett Packard 310 Color Digital Copier"/>
    <x v="2334"/>
    <n v="4"/>
    <n v="0.2"/>
    <n v="119.996"/>
    <n v="1"/>
    <n v="1"/>
    <x v="0"/>
    <s v="Jan"/>
    <s v="2016-01"/>
  </r>
  <r>
    <n v="2899"/>
    <s v="US-2015-114839"/>
    <x v="33"/>
    <d v="2015-04-30T00:00:00"/>
    <s v="Standard Class"/>
    <s v="PW-19240"/>
    <s v="Pierre Wener"/>
    <x v="0"/>
    <s v="United States"/>
    <x v="12"/>
    <s v="Texas"/>
    <n v="77036"/>
    <x v="2"/>
    <s v="FUR-CH-10004086"/>
    <x v="0"/>
    <x v="1"/>
    <s v="Hon 4070 Series Pagoda Armless Upholstered Stacking Chairs"/>
    <x v="2335"/>
    <n v="2"/>
    <n v="0.3"/>
    <n v="-5.8346"/>
    <n v="4"/>
    <n v="2"/>
    <x v="1"/>
    <s v="Apr"/>
    <s v="2015-04"/>
  </r>
  <r>
    <n v="2900"/>
    <s v="CA-2015-166464"/>
    <x v="811"/>
    <d v="2015-09-17T00:00:00"/>
    <s v="Standard Class"/>
    <s v="PG-18895"/>
    <s v="Paul Gonzalez"/>
    <x v="0"/>
    <s v="United States"/>
    <x v="20"/>
    <s v="New York"/>
    <n v="10035"/>
    <x v="3"/>
    <s v="TEC-CO-10000971"/>
    <x v="2"/>
    <x v="16"/>
    <s v="Hewlett Packard 310 Color Digital Copier"/>
    <x v="1973"/>
    <n v="2"/>
    <n v="0.2"/>
    <n v="59.997999999999998"/>
    <n v="9"/>
    <n v="3"/>
    <x v="1"/>
    <s v="Sep"/>
    <s v="2015-09"/>
  </r>
  <r>
    <n v="2901"/>
    <s v="CA-2015-166464"/>
    <x v="811"/>
    <d v="2015-09-17T00:00:00"/>
    <s v="Standard Class"/>
    <s v="PG-18895"/>
    <s v="Paul Gonzalez"/>
    <x v="0"/>
    <s v="United States"/>
    <x v="20"/>
    <s v="New York"/>
    <n v="10035"/>
    <x v="3"/>
    <s v="OFF-LA-10001317"/>
    <x v="1"/>
    <x v="2"/>
    <s v="Avery 520"/>
    <x v="2336"/>
    <n v="4"/>
    <n v="0"/>
    <n v="6.048"/>
    <n v="9"/>
    <n v="3"/>
    <x v="1"/>
    <s v="Sep"/>
    <s v="2015-09"/>
  </r>
  <r>
    <n v="2902"/>
    <s v="CA-2017-124898"/>
    <x v="220"/>
    <d v="2017-09-15T00:00:00"/>
    <s v="Standard Class"/>
    <s v="DB-12910"/>
    <s v="Daniel Byrd"/>
    <x v="2"/>
    <s v="United States"/>
    <x v="38"/>
    <s v="Georgia"/>
    <n v="31907"/>
    <x v="0"/>
    <s v="OFF-PA-10003656"/>
    <x v="1"/>
    <x v="10"/>
    <s v="Xerox 1935"/>
    <x v="2337"/>
    <n v="7"/>
    <n v="0"/>
    <n v="84.943600000000004"/>
    <n v="9"/>
    <n v="3"/>
    <x v="3"/>
    <s v="Sep"/>
    <s v="2017-09"/>
  </r>
  <r>
    <n v="2903"/>
    <s v="CA-2016-164035"/>
    <x v="1"/>
    <d v="2016-06-17T00:00:00"/>
    <s v="Standard Class"/>
    <s v="CR-12730"/>
    <s v="Craig Reiter"/>
    <x v="0"/>
    <s v="United States"/>
    <x v="22"/>
    <s v="Illinois"/>
    <n v="60610"/>
    <x v="2"/>
    <s v="OFF-PA-10002160"/>
    <x v="1"/>
    <x v="10"/>
    <s v="Xerox 1978"/>
    <x v="1062"/>
    <n v="5"/>
    <n v="0.2"/>
    <n v="8.3810000000000002"/>
    <n v="6"/>
    <n v="2"/>
    <x v="0"/>
    <s v="Jun"/>
    <s v="2016-06"/>
  </r>
  <r>
    <n v="2904"/>
    <s v="CA-2016-153577"/>
    <x v="812"/>
    <d v="2016-07-01T00:00:00"/>
    <s v="Standard Class"/>
    <s v="KH-16330"/>
    <s v="Katharine Harms"/>
    <x v="1"/>
    <s v="United States"/>
    <x v="336"/>
    <s v="Illinois"/>
    <n v="60035"/>
    <x v="2"/>
    <s v="OFF-PA-10000575"/>
    <x v="1"/>
    <x v="10"/>
    <s v="Wirebound Message Books, Four 2 3/4 x 5 White Forms per Page"/>
    <x v="2338"/>
    <n v="7"/>
    <n v="0.2"/>
    <n v="12.175800000000001"/>
    <n v="6"/>
    <n v="2"/>
    <x v="0"/>
    <s v="Jun"/>
    <s v="2016-06"/>
  </r>
  <r>
    <n v="2905"/>
    <s v="CA-2016-153577"/>
    <x v="812"/>
    <d v="2016-07-01T00:00:00"/>
    <s v="Standard Class"/>
    <s v="KH-16330"/>
    <s v="Katharine Harms"/>
    <x v="1"/>
    <s v="United States"/>
    <x v="336"/>
    <s v="Illinois"/>
    <n v="60035"/>
    <x v="2"/>
    <s v="FUR-CH-10003981"/>
    <x v="0"/>
    <x v="1"/>
    <s v="Global Commerce Series Low-Back Swivel/Tilt Chairs"/>
    <x v="2339"/>
    <n v="3"/>
    <n v="0.3"/>
    <n v="-7.7093999999999996"/>
    <n v="6"/>
    <n v="2"/>
    <x v="0"/>
    <s v="Jun"/>
    <s v="2016-06"/>
  </r>
  <r>
    <n v="2906"/>
    <s v="CA-2014-127586"/>
    <x v="467"/>
    <d v="2014-09-30T00:00:00"/>
    <s v="Standard Class"/>
    <s v="CS-12400"/>
    <s v="Christopher Schild"/>
    <x v="2"/>
    <s v="United States"/>
    <x v="4"/>
    <s v="Washington"/>
    <n v="98115"/>
    <x v="1"/>
    <s v="OFF-ST-10002615"/>
    <x v="1"/>
    <x v="4"/>
    <s v="Dual Level, Single-Width Filing Carts"/>
    <x v="2340"/>
    <n v="2"/>
    <n v="0"/>
    <n v="80.631200000000007"/>
    <n v="9"/>
    <n v="3"/>
    <x v="2"/>
    <s v="Sep"/>
    <s v="2014-09"/>
  </r>
  <r>
    <n v="2907"/>
    <s v="CA-2017-121615"/>
    <x v="132"/>
    <d v="2017-11-09T00:00:00"/>
    <s v="Standard Class"/>
    <s v="DL-12925"/>
    <s v="Daniel Lacy"/>
    <x v="0"/>
    <s v="United States"/>
    <x v="16"/>
    <s v="Minnesota"/>
    <n v="55122"/>
    <x v="2"/>
    <s v="OFF-PA-10000327"/>
    <x v="1"/>
    <x v="10"/>
    <s v="Xerox 1971"/>
    <x v="18"/>
    <n v="2"/>
    <n v="0"/>
    <n v="3.8519999999999999"/>
    <n v="11"/>
    <n v="4"/>
    <x v="3"/>
    <s v="Nov"/>
    <s v="2017-11"/>
  </r>
  <r>
    <n v="2908"/>
    <s v="CA-2017-121615"/>
    <x v="132"/>
    <d v="2017-11-09T00:00:00"/>
    <s v="Standard Class"/>
    <s v="DL-12925"/>
    <s v="Daniel Lacy"/>
    <x v="0"/>
    <s v="United States"/>
    <x v="16"/>
    <s v="Minnesota"/>
    <n v="55122"/>
    <x v="2"/>
    <s v="OFF-ST-10001325"/>
    <x v="1"/>
    <x v="4"/>
    <s v="Sterilite Officeware Hinged File Box"/>
    <x v="2341"/>
    <n v="5"/>
    <n v="0"/>
    <n v="14.148"/>
    <n v="11"/>
    <n v="4"/>
    <x v="3"/>
    <s v="Nov"/>
    <s v="2017-11"/>
  </r>
  <r>
    <n v="2909"/>
    <s v="CA-2017-121615"/>
    <x v="132"/>
    <d v="2017-11-09T00:00:00"/>
    <s v="Standard Class"/>
    <s v="DL-12925"/>
    <s v="Daniel Lacy"/>
    <x v="0"/>
    <s v="United States"/>
    <x v="16"/>
    <s v="Minnesota"/>
    <n v="55122"/>
    <x v="2"/>
    <s v="OFF-LA-10001771"/>
    <x v="1"/>
    <x v="2"/>
    <s v="Avery 513"/>
    <x v="1801"/>
    <n v="3"/>
    <n v="0"/>
    <n v="6.8723999999999998"/>
    <n v="11"/>
    <n v="4"/>
    <x v="3"/>
    <s v="Nov"/>
    <s v="2017-11"/>
  </r>
  <r>
    <n v="2910"/>
    <s v="CA-2017-166415"/>
    <x v="600"/>
    <d v="2017-02-23T00:00:00"/>
    <s v="Standard Class"/>
    <s v="ME-17725"/>
    <s v="Max Engle"/>
    <x v="0"/>
    <s v="United States"/>
    <x v="4"/>
    <s v="Washington"/>
    <n v="98103"/>
    <x v="1"/>
    <s v="OFF-FA-10004968"/>
    <x v="1"/>
    <x v="13"/>
    <s v="Rubber Band Ball"/>
    <x v="2156"/>
    <n v="3"/>
    <n v="0"/>
    <n v="0.22439999999999999"/>
    <n v="2"/>
    <n v="1"/>
    <x v="3"/>
    <s v="Feb"/>
    <s v="2017-02"/>
  </r>
  <r>
    <n v="2911"/>
    <s v="CA-2015-118444"/>
    <x v="599"/>
    <d v="2015-11-09T00:00:00"/>
    <s v="Standard Class"/>
    <s v="VD-21670"/>
    <s v="Valerie Dominguez"/>
    <x v="0"/>
    <s v="United States"/>
    <x v="197"/>
    <s v="Florida"/>
    <n v="33065"/>
    <x v="0"/>
    <s v="OFF-AP-10000576"/>
    <x v="1"/>
    <x v="9"/>
    <s v="Belkin 325VA UPS Surge Protector, 6'"/>
    <x v="2342"/>
    <n v="4"/>
    <n v="0.2"/>
    <n v="24.196000000000002"/>
    <n v="11"/>
    <n v="4"/>
    <x v="1"/>
    <s v="Nov"/>
    <s v="2015-11"/>
  </r>
  <r>
    <n v="2912"/>
    <s v="CA-2014-113929"/>
    <x v="737"/>
    <d v="2014-06-21T00:00:00"/>
    <s v="Standard Class"/>
    <s v="CK-12205"/>
    <s v="Chloris Kastensmidt"/>
    <x v="0"/>
    <s v="United States"/>
    <x v="337"/>
    <s v="New York"/>
    <n v="11550"/>
    <x v="3"/>
    <s v="OFF-EN-10003286"/>
    <x v="1"/>
    <x v="12"/>
    <s v="Staple envelope"/>
    <x v="1399"/>
    <n v="5"/>
    <n v="0"/>
    <n v="19.457999999999998"/>
    <n v="6"/>
    <n v="2"/>
    <x v="2"/>
    <s v="Jun"/>
    <s v="2014-06"/>
  </r>
  <r>
    <n v="2913"/>
    <s v="CA-2014-113929"/>
    <x v="737"/>
    <d v="2014-06-21T00:00:00"/>
    <s v="Standard Class"/>
    <s v="CK-12205"/>
    <s v="Chloris Kastensmidt"/>
    <x v="0"/>
    <s v="United States"/>
    <x v="337"/>
    <s v="New York"/>
    <n v="11550"/>
    <x v="3"/>
    <s v="OFF-AR-10003772"/>
    <x v="1"/>
    <x v="6"/>
    <s v="Boston 16750 Black Compact Battery Pencil Sharpener"/>
    <x v="762"/>
    <n v="4"/>
    <n v="0"/>
    <n v="10.5"/>
    <n v="6"/>
    <n v="2"/>
    <x v="2"/>
    <s v="Jun"/>
    <s v="2014-06"/>
  </r>
  <r>
    <n v="2914"/>
    <s v="CA-2014-113929"/>
    <x v="737"/>
    <d v="2014-06-21T00:00:00"/>
    <s v="Standard Class"/>
    <s v="CK-12205"/>
    <s v="Chloris Kastensmidt"/>
    <x v="0"/>
    <s v="United States"/>
    <x v="337"/>
    <s v="New York"/>
    <n v="11550"/>
    <x v="3"/>
    <s v="OFF-BI-10002852"/>
    <x v="1"/>
    <x v="8"/>
    <s v="Ibico Standard Transparent Covers"/>
    <x v="2343"/>
    <n v="3"/>
    <n v="0.2"/>
    <n v="14.3376"/>
    <n v="6"/>
    <n v="2"/>
    <x v="2"/>
    <s v="Jun"/>
    <s v="2014-06"/>
  </r>
  <r>
    <n v="2915"/>
    <s v="CA-2015-134747"/>
    <x v="88"/>
    <d v="2015-10-17T00:00:00"/>
    <s v="Second Class"/>
    <s v="DL-12925"/>
    <s v="Daniel Lacy"/>
    <x v="0"/>
    <s v="United States"/>
    <x v="338"/>
    <s v="Indiana"/>
    <n v="46060"/>
    <x v="2"/>
    <s v="TEC-PH-10002890"/>
    <x v="2"/>
    <x v="7"/>
    <s v="AT&amp;T 17929 Lendline Telephone"/>
    <x v="2344"/>
    <n v="3"/>
    <n v="0"/>
    <n v="35.287199999999999"/>
    <n v="10"/>
    <n v="4"/>
    <x v="1"/>
    <s v="Oct"/>
    <s v="2015-10"/>
  </r>
  <r>
    <n v="2916"/>
    <s v="CA-2015-134747"/>
    <x v="88"/>
    <d v="2015-10-17T00:00:00"/>
    <s v="Second Class"/>
    <s v="DL-12925"/>
    <s v="Daniel Lacy"/>
    <x v="0"/>
    <s v="United States"/>
    <x v="338"/>
    <s v="Indiana"/>
    <n v="46060"/>
    <x v="2"/>
    <s v="OFF-BI-10001308"/>
    <x v="1"/>
    <x v="8"/>
    <s v="GBC Standard Plastic Binding Systems' Combs"/>
    <x v="2345"/>
    <n v="2"/>
    <n v="0"/>
    <n v="5.6520000000000001"/>
    <n v="10"/>
    <n v="4"/>
    <x v="1"/>
    <s v="Oct"/>
    <s v="2015-10"/>
  </r>
  <r>
    <n v="2917"/>
    <s v="CA-2015-134747"/>
    <x v="88"/>
    <d v="2015-10-17T00:00:00"/>
    <s v="Second Class"/>
    <s v="DL-12925"/>
    <s v="Daniel Lacy"/>
    <x v="0"/>
    <s v="United States"/>
    <x v="338"/>
    <s v="Indiana"/>
    <n v="46060"/>
    <x v="2"/>
    <s v="TEC-PH-10001750"/>
    <x v="2"/>
    <x v="7"/>
    <s v="Samsung Rugby III"/>
    <x v="1259"/>
    <n v="4"/>
    <n v="0"/>
    <n v="71.269199999999998"/>
    <n v="10"/>
    <n v="4"/>
    <x v="1"/>
    <s v="Oct"/>
    <s v="2015-10"/>
  </r>
  <r>
    <n v="2918"/>
    <s v="CA-2017-155047"/>
    <x v="151"/>
    <d v="2017-08-30T00:00:00"/>
    <s v="First Class"/>
    <s v="SE-20110"/>
    <s v="Sanjit Engle"/>
    <x v="0"/>
    <s v="United States"/>
    <x v="61"/>
    <s v="Texas"/>
    <n v="75220"/>
    <x v="2"/>
    <s v="OFF-AR-10003338"/>
    <x v="1"/>
    <x v="6"/>
    <s v="Eberhard Faber 3 1/2&quot; Golf Pencils"/>
    <x v="2346"/>
    <n v="1"/>
    <n v="0.2"/>
    <n v="0.372"/>
    <n v="8"/>
    <n v="3"/>
    <x v="3"/>
    <s v="Aug"/>
    <s v="2017-08"/>
  </r>
  <r>
    <n v="2919"/>
    <s v="CA-2016-160129"/>
    <x v="813"/>
    <d v="2016-11-23T00:00:00"/>
    <s v="Same Day"/>
    <s v="LS-17200"/>
    <s v="Luke Schmidt"/>
    <x v="1"/>
    <s v="United States"/>
    <x v="10"/>
    <s v="Pennsylvania"/>
    <n v="19140"/>
    <x v="3"/>
    <s v="OFF-FA-10002763"/>
    <x v="1"/>
    <x v="13"/>
    <s v="Advantus Map Pennant Flags and Round Head Tacks"/>
    <x v="2347"/>
    <n v="5"/>
    <n v="0.2"/>
    <n v="2.37"/>
    <n v="11"/>
    <n v="4"/>
    <x v="0"/>
    <s v="Nov"/>
    <s v="2016-11"/>
  </r>
  <r>
    <n v="2920"/>
    <s v="CA-2016-160129"/>
    <x v="813"/>
    <d v="2016-11-23T00:00:00"/>
    <s v="Same Day"/>
    <s v="LS-17200"/>
    <s v="Luke Schmidt"/>
    <x v="1"/>
    <s v="United States"/>
    <x v="10"/>
    <s v="Pennsylvania"/>
    <n v="19140"/>
    <x v="3"/>
    <s v="FUR-FU-10002088"/>
    <x v="0"/>
    <x v="5"/>
    <s v="Nu-Dell Float Frame 11 x 14 1/2"/>
    <x v="322"/>
    <n v="2"/>
    <n v="0.2"/>
    <n v="3.9512"/>
    <n v="11"/>
    <n v="4"/>
    <x v="0"/>
    <s v="Nov"/>
    <s v="2016-11"/>
  </r>
  <r>
    <n v="2921"/>
    <s v="CA-2016-160129"/>
    <x v="813"/>
    <d v="2016-11-23T00:00:00"/>
    <s v="Same Day"/>
    <s v="LS-17200"/>
    <s v="Luke Schmidt"/>
    <x v="1"/>
    <s v="United States"/>
    <x v="10"/>
    <s v="Pennsylvania"/>
    <n v="19140"/>
    <x v="3"/>
    <s v="FUR-FU-10003976"/>
    <x v="0"/>
    <x v="5"/>
    <s v="DAX Executive Solid Wood Document Frame, Desktop or Hang, Mahogany, 5 x 7"/>
    <x v="2348"/>
    <n v="7"/>
    <n v="0.2"/>
    <n v="12.3284"/>
    <n v="11"/>
    <n v="4"/>
    <x v="0"/>
    <s v="Nov"/>
    <s v="2016-11"/>
  </r>
  <r>
    <n v="2922"/>
    <s v="CA-2017-164329"/>
    <x v="289"/>
    <d v="2017-01-30T00:00:00"/>
    <s v="Same Day"/>
    <s v="MM-17920"/>
    <s v="Michael Moore"/>
    <x v="0"/>
    <s v="United States"/>
    <x v="8"/>
    <s v="California"/>
    <n v="94109"/>
    <x v="1"/>
    <s v="OFF-ST-10001511"/>
    <x v="1"/>
    <x v="4"/>
    <s v="Space Solutions Commercial Steel Shelving"/>
    <x v="2349"/>
    <n v="2"/>
    <n v="0"/>
    <n v="6.4649999999999999"/>
    <n v="1"/>
    <n v="1"/>
    <x v="3"/>
    <s v="Jan"/>
    <s v="2017-01"/>
  </r>
  <r>
    <n v="2923"/>
    <s v="US-2015-141453"/>
    <x v="672"/>
    <d v="2015-12-03T00:00:00"/>
    <s v="Second Class"/>
    <s v="DB-13270"/>
    <s v="Deborah Brumfield"/>
    <x v="2"/>
    <s v="United States"/>
    <x v="89"/>
    <s v="Texas"/>
    <n v="78745"/>
    <x v="2"/>
    <s v="OFF-BI-10000301"/>
    <x v="1"/>
    <x v="8"/>
    <s v="GBC Instant Report Kit"/>
    <x v="2350"/>
    <n v="3"/>
    <n v="0.8"/>
    <n v="-5.8230000000000004"/>
    <n v="11"/>
    <n v="4"/>
    <x v="1"/>
    <s v="Nov"/>
    <s v="2015-11"/>
  </r>
  <r>
    <n v="2924"/>
    <s v="CA-2014-156993"/>
    <x v="307"/>
    <d v="2014-07-04T00:00:00"/>
    <s v="Standard Class"/>
    <s v="RW-19630"/>
    <s v="Rob Williams"/>
    <x v="1"/>
    <s v="United States"/>
    <x v="66"/>
    <s v="Michigan"/>
    <n v="48234"/>
    <x v="2"/>
    <s v="OFF-FA-10003495"/>
    <x v="1"/>
    <x v="13"/>
    <s v="Staples"/>
    <x v="2351"/>
    <n v="1"/>
    <n v="0"/>
    <n v="3.04"/>
    <n v="6"/>
    <n v="2"/>
    <x v="2"/>
    <s v="Jun"/>
    <s v="2014-06"/>
  </r>
  <r>
    <n v="2925"/>
    <s v="CA-2014-157721"/>
    <x v="814"/>
    <d v="2014-09-05T00:00:00"/>
    <s v="First Class"/>
    <s v="JM-16195"/>
    <s v="Justin MacKendrick"/>
    <x v="0"/>
    <s v="United States"/>
    <x v="232"/>
    <s v="New York"/>
    <n v="13601"/>
    <x v="3"/>
    <s v="OFF-AP-10001303"/>
    <x v="1"/>
    <x v="9"/>
    <s v="Holmes Cool Mist Humidifier for the Whole House with 8-Gallon Output per Day, Extended Life Filter"/>
    <x v="189"/>
    <n v="1"/>
    <n v="0"/>
    <n v="8.9550000000000001"/>
    <n v="9"/>
    <n v="3"/>
    <x v="2"/>
    <s v="Sep"/>
    <s v="2014-09"/>
  </r>
  <r>
    <n v="2926"/>
    <s v="CA-2014-157721"/>
    <x v="814"/>
    <d v="2014-09-05T00:00:00"/>
    <s v="First Class"/>
    <s v="JM-16195"/>
    <s v="Justin MacKendrick"/>
    <x v="0"/>
    <s v="United States"/>
    <x v="232"/>
    <s v="New York"/>
    <n v="13601"/>
    <x v="3"/>
    <s v="FUR-FU-10002116"/>
    <x v="0"/>
    <x v="5"/>
    <s v="Tenex Carpeted, Granite-Look or Clear Contemporary Contour Shape Chair Mats"/>
    <x v="2352"/>
    <n v="1"/>
    <n v="0"/>
    <n v="4.9497"/>
    <n v="9"/>
    <n v="3"/>
    <x v="2"/>
    <s v="Sep"/>
    <s v="2014-09"/>
  </r>
  <r>
    <n v="2927"/>
    <s v="CA-2017-128629"/>
    <x v="815"/>
    <d v="2017-07-14T00:00:00"/>
    <s v="Second Class"/>
    <s v="BP-11155"/>
    <s v="Becky Pak"/>
    <x v="0"/>
    <s v="United States"/>
    <x v="38"/>
    <s v="Georgia"/>
    <n v="31907"/>
    <x v="0"/>
    <s v="FUR-FU-10000771"/>
    <x v="0"/>
    <x v="5"/>
    <s v="Eldon 200 Class Desk Accessories, Smoke"/>
    <x v="605"/>
    <n v="3"/>
    <n v="0"/>
    <n v="7.9127999999999998"/>
    <n v="7"/>
    <n v="3"/>
    <x v="3"/>
    <s v="Jul"/>
    <s v="2017-07"/>
  </r>
  <r>
    <n v="2928"/>
    <s v="CA-2017-158106"/>
    <x v="400"/>
    <d v="2017-06-10T00:00:00"/>
    <s v="Standard Class"/>
    <s v="CT-11995"/>
    <s v="Carol Triggs"/>
    <x v="0"/>
    <s v="United States"/>
    <x v="339"/>
    <s v="Minnesota"/>
    <n v="55124"/>
    <x v="2"/>
    <s v="OFF-AR-10002255"/>
    <x v="1"/>
    <x v="6"/>
    <s v="Newell 346"/>
    <x v="874"/>
    <n v="3"/>
    <n v="0"/>
    <n v="2.5055999999999998"/>
    <n v="6"/>
    <n v="2"/>
    <x v="3"/>
    <s v="Jun"/>
    <s v="2017-06"/>
  </r>
  <r>
    <n v="2929"/>
    <s v="US-2017-120390"/>
    <x v="15"/>
    <d v="2017-10-26T00:00:00"/>
    <s v="Standard Class"/>
    <s v="TH-21550"/>
    <s v="Tracy Hopkins"/>
    <x v="2"/>
    <s v="United States"/>
    <x v="140"/>
    <s v="North Carolina"/>
    <n v="27217"/>
    <x v="0"/>
    <s v="OFF-BI-10004995"/>
    <x v="1"/>
    <x v="8"/>
    <s v="GBC DocuBind P400 Electric Binding System"/>
    <x v="2353"/>
    <n v="4"/>
    <n v="0.7"/>
    <n v="-1306.5504000000001"/>
    <n v="10"/>
    <n v="4"/>
    <x v="3"/>
    <s v="Oct"/>
    <s v="2017-10"/>
  </r>
  <r>
    <n v="2930"/>
    <s v="CA-2017-143434"/>
    <x v="551"/>
    <d v="2017-11-24T00:00:00"/>
    <s v="Standard Class"/>
    <s v="ME-17320"/>
    <s v="Maria Etezadi"/>
    <x v="2"/>
    <s v="United States"/>
    <x v="63"/>
    <s v="Michigan"/>
    <n v="48601"/>
    <x v="2"/>
    <s v="FUR-FU-10002597"/>
    <x v="0"/>
    <x v="5"/>
    <s v="C-Line Magnetic Cubicle Keepers, Clear Polypropylene"/>
    <x v="2354"/>
    <n v="4"/>
    <n v="0"/>
    <n v="8.2992000000000008"/>
    <n v="11"/>
    <n v="4"/>
    <x v="3"/>
    <s v="Nov"/>
    <s v="2017-11"/>
  </r>
  <r>
    <n v="2931"/>
    <s v="CA-2015-168564"/>
    <x v="816"/>
    <d v="2015-08-08T00:00:00"/>
    <s v="Same Day"/>
    <s v="TT-21220"/>
    <s v="Thomas Thornton"/>
    <x v="0"/>
    <s v="United States"/>
    <x v="8"/>
    <s v="California"/>
    <n v="94109"/>
    <x v="1"/>
    <s v="OFF-BI-10004970"/>
    <x v="1"/>
    <x v="8"/>
    <s v="ACCOHIDE 3-Ring Binder, Blue, 1&quot;"/>
    <x v="2124"/>
    <n v="2"/>
    <n v="0.2"/>
    <n v="2.2302"/>
    <n v="8"/>
    <n v="3"/>
    <x v="1"/>
    <s v="Aug"/>
    <s v="2015-08"/>
  </r>
  <r>
    <n v="2932"/>
    <s v="CA-2015-168564"/>
    <x v="816"/>
    <d v="2015-08-08T00:00:00"/>
    <s v="Same Day"/>
    <s v="TT-21220"/>
    <s v="Thomas Thornton"/>
    <x v="0"/>
    <s v="United States"/>
    <x v="8"/>
    <s v="California"/>
    <n v="94109"/>
    <x v="1"/>
    <s v="OFF-BI-10002557"/>
    <x v="1"/>
    <x v="8"/>
    <s v="Presstex Flexible Ring Binders"/>
    <x v="6"/>
    <n v="2"/>
    <n v="0.2"/>
    <n v="2.73"/>
    <n v="8"/>
    <n v="3"/>
    <x v="1"/>
    <s v="Aug"/>
    <s v="2015-08"/>
  </r>
  <r>
    <n v="2933"/>
    <s v="CA-2015-168564"/>
    <x v="816"/>
    <d v="2015-08-08T00:00:00"/>
    <s v="Same Day"/>
    <s v="TT-21220"/>
    <s v="Thomas Thornton"/>
    <x v="0"/>
    <s v="United States"/>
    <x v="8"/>
    <s v="California"/>
    <n v="94109"/>
    <x v="1"/>
    <s v="FUR-CH-10000785"/>
    <x v="0"/>
    <x v="1"/>
    <s v="Global Ergonomic Managers Chair"/>
    <x v="2355"/>
    <n v="1"/>
    <n v="0.2"/>
    <n v="10.8588"/>
    <n v="8"/>
    <n v="3"/>
    <x v="1"/>
    <s v="Aug"/>
    <s v="2015-08"/>
  </r>
  <r>
    <n v="2934"/>
    <s v="US-2016-169040"/>
    <x v="409"/>
    <d v="2016-12-12T00:00:00"/>
    <s v="Standard Class"/>
    <s v="GT-14710"/>
    <s v="Greg Tran"/>
    <x v="0"/>
    <s v="United States"/>
    <x v="4"/>
    <s v="Washington"/>
    <n v="98105"/>
    <x v="1"/>
    <s v="TEC-PH-10002310"/>
    <x v="2"/>
    <x v="7"/>
    <s v="Plantronics Calisto P620-M USB Wireless Speakerphone System"/>
    <x v="2356"/>
    <n v="1"/>
    <n v="0.2"/>
    <n v="13.7193"/>
    <n v="12"/>
    <n v="4"/>
    <x v="0"/>
    <s v="Dec"/>
    <s v="2016-12"/>
  </r>
  <r>
    <n v="2935"/>
    <s v="US-2016-169040"/>
    <x v="409"/>
    <d v="2016-12-12T00:00:00"/>
    <s v="Standard Class"/>
    <s v="GT-14710"/>
    <s v="Greg Tran"/>
    <x v="0"/>
    <s v="United States"/>
    <x v="4"/>
    <s v="Washington"/>
    <n v="98105"/>
    <x v="1"/>
    <s v="TEC-PH-10002834"/>
    <x v="2"/>
    <x v="7"/>
    <s v="Google Nexus 5"/>
    <x v="2087"/>
    <n v="3"/>
    <n v="0.2"/>
    <n v="26.9985"/>
    <n v="12"/>
    <n v="4"/>
    <x v="0"/>
    <s v="Dec"/>
    <s v="2016-12"/>
  </r>
  <r>
    <n v="2936"/>
    <s v="US-2016-169040"/>
    <x v="409"/>
    <d v="2016-12-12T00:00:00"/>
    <s v="Standard Class"/>
    <s v="GT-14710"/>
    <s v="Greg Tran"/>
    <x v="0"/>
    <s v="United States"/>
    <x v="4"/>
    <s v="Washington"/>
    <n v="98105"/>
    <x v="1"/>
    <s v="OFF-EN-10000927"/>
    <x v="1"/>
    <x v="12"/>
    <s v="Jet-Pak Recycled Peel 'N' Seal Padded Mailers"/>
    <x v="2357"/>
    <n v="1"/>
    <n v="0"/>
    <n v="16.150500000000001"/>
    <n v="12"/>
    <n v="4"/>
    <x v="0"/>
    <s v="Dec"/>
    <s v="2016-12"/>
  </r>
  <r>
    <n v="2937"/>
    <s v="US-2016-169040"/>
    <x v="409"/>
    <d v="2016-12-12T00:00:00"/>
    <s v="Standard Class"/>
    <s v="GT-14710"/>
    <s v="Greg Tran"/>
    <x v="0"/>
    <s v="United States"/>
    <x v="4"/>
    <s v="Washington"/>
    <n v="98105"/>
    <x v="1"/>
    <s v="OFF-BI-10001636"/>
    <x v="1"/>
    <x v="8"/>
    <s v="Ibico Plastic and Wire Spiral Binding Combs"/>
    <x v="2358"/>
    <n v="7"/>
    <n v="0.2"/>
    <n v="15.342599999999999"/>
    <n v="12"/>
    <n v="4"/>
    <x v="0"/>
    <s v="Dec"/>
    <s v="2016-12"/>
  </r>
  <r>
    <n v="2938"/>
    <s v="US-2016-169040"/>
    <x v="409"/>
    <d v="2016-12-12T00:00:00"/>
    <s v="Standard Class"/>
    <s v="GT-14710"/>
    <s v="Greg Tran"/>
    <x v="0"/>
    <s v="United States"/>
    <x v="4"/>
    <s v="Washington"/>
    <n v="98105"/>
    <x v="1"/>
    <s v="OFF-PA-10001736"/>
    <x v="1"/>
    <x v="10"/>
    <s v="Xerox 1880"/>
    <x v="2359"/>
    <n v="7"/>
    <n v="0"/>
    <n v="116.5976"/>
    <n v="12"/>
    <n v="4"/>
    <x v="0"/>
    <s v="Dec"/>
    <s v="2016-12"/>
  </r>
  <r>
    <n v="2939"/>
    <s v="US-2016-169040"/>
    <x v="409"/>
    <d v="2016-12-12T00:00:00"/>
    <s v="Standard Class"/>
    <s v="GT-14710"/>
    <s v="Greg Tran"/>
    <x v="0"/>
    <s v="United States"/>
    <x v="4"/>
    <s v="Washington"/>
    <n v="98105"/>
    <x v="1"/>
    <s v="OFF-PA-10000482"/>
    <x v="1"/>
    <x v="10"/>
    <s v="Snap-A-Way Black Print Carbonless Ruled Speed Letter, Triplicate"/>
    <x v="2360"/>
    <n v="5"/>
    <n v="0"/>
    <n v="89.159000000000006"/>
    <n v="12"/>
    <n v="4"/>
    <x v="0"/>
    <s v="Dec"/>
    <s v="2016-12"/>
  </r>
  <r>
    <n v="2940"/>
    <s v="US-2016-169040"/>
    <x v="409"/>
    <d v="2016-12-12T00:00:00"/>
    <s v="Standard Class"/>
    <s v="GT-14710"/>
    <s v="Greg Tran"/>
    <x v="0"/>
    <s v="United States"/>
    <x v="4"/>
    <s v="Washington"/>
    <n v="98105"/>
    <x v="1"/>
    <s v="OFF-BI-10001658"/>
    <x v="1"/>
    <x v="8"/>
    <s v="GBC Standard Therm-A-Bind Covers"/>
    <x v="672"/>
    <n v="3"/>
    <n v="0.2"/>
    <n v="19.4376"/>
    <n v="12"/>
    <n v="4"/>
    <x v="0"/>
    <s v="Dec"/>
    <s v="2016-12"/>
  </r>
  <r>
    <n v="2941"/>
    <s v="CA-2017-155880"/>
    <x v="613"/>
    <d v="2017-03-31T00:00:00"/>
    <s v="Standard Class"/>
    <s v="JD-16150"/>
    <s v="Justin Deggeller"/>
    <x v="1"/>
    <s v="United States"/>
    <x v="158"/>
    <s v="Wisconsin"/>
    <n v="53209"/>
    <x v="2"/>
    <s v="FUR-CH-10000422"/>
    <x v="0"/>
    <x v="1"/>
    <s v="Global Highback Leather Tilter in Burgundy"/>
    <x v="2361"/>
    <n v="1"/>
    <n v="0"/>
    <n v="14.558400000000001"/>
    <n v="3"/>
    <n v="1"/>
    <x v="3"/>
    <s v="Mar"/>
    <s v="2017-03"/>
  </r>
  <r>
    <n v="2942"/>
    <s v="CA-2017-155880"/>
    <x v="613"/>
    <d v="2017-03-31T00:00:00"/>
    <s v="Standard Class"/>
    <s v="JD-16150"/>
    <s v="Justin Deggeller"/>
    <x v="1"/>
    <s v="United States"/>
    <x v="158"/>
    <s v="Wisconsin"/>
    <n v="53209"/>
    <x v="2"/>
    <s v="FUR-CH-10004675"/>
    <x v="0"/>
    <x v="1"/>
    <s v="Lifetime Advantage Folding Chairs, 4/Carton"/>
    <x v="2362"/>
    <n v="7"/>
    <n v="0"/>
    <n v="427.43680000000001"/>
    <n v="3"/>
    <n v="1"/>
    <x v="3"/>
    <s v="Mar"/>
    <s v="2017-03"/>
  </r>
  <r>
    <n v="2943"/>
    <s v="CA-2017-155880"/>
    <x v="613"/>
    <d v="2017-03-31T00:00:00"/>
    <s v="Standard Class"/>
    <s v="JD-16150"/>
    <s v="Justin Deggeller"/>
    <x v="1"/>
    <s v="United States"/>
    <x v="158"/>
    <s v="Wisconsin"/>
    <n v="53209"/>
    <x v="2"/>
    <s v="FUR-CH-10002880"/>
    <x v="0"/>
    <x v="1"/>
    <s v="Global High-Back Leather Tilter, Burgundy"/>
    <x v="2363"/>
    <n v="3"/>
    <n v="0"/>
    <n v="40.5867"/>
    <n v="3"/>
    <n v="1"/>
    <x v="3"/>
    <s v="Mar"/>
    <s v="2017-03"/>
  </r>
  <r>
    <n v="2944"/>
    <s v="CA-2017-126242"/>
    <x v="123"/>
    <d v="2017-11-24T00:00:00"/>
    <s v="Standard Class"/>
    <s v="MC-18100"/>
    <s v="Mick Crebagga"/>
    <x v="0"/>
    <s v="United States"/>
    <x v="1"/>
    <s v="California"/>
    <n v="90049"/>
    <x v="1"/>
    <s v="OFF-ST-10000675"/>
    <x v="1"/>
    <x v="4"/>
    <s v="File Shuttle II and Handi-File, Black"/>
    <x v="2364"/>
    <n v="9"/>
    <n v="0"/>
    <n v="76.252499999999998"/>
    <n v="11"/>
    <n v="4"/>
    <x v="3"/>
    <s v="Nov"/>
    <s v="2017-11"/>
  </r>
  <r>
    <n v="2945"/>
    <s v="CA-2017-126242"/>
    <x v="123"/>
    <d v="2017-11-24T00:00:00"/>
    <s v="Standard Class"/>
    <s v="MC-18100"/>
    <s v="Mick Crebagga"/>
    <x v="0"/>
    <s v="United States"/>
    <x v="1"/>
    <s v="California"/>
    <n v="90049"/>
    <x v="1"/>
    <s v="FUR-FU-10002685"/>
    <x v="0"/>
    <x v="5"/>
    <s v="Executive Impressions 13-1/2&quot; Indoor/Outdoor Wall Clock"/>
    <x v="2365"/>
    <n v="1"/>
    <n v="0"/>
    <n v="7.1059999999999999"/>
    <n v="11"/>
    <n v="4"/>
    <x v="3"/>
    <s v="Nov"/>
    <s v="2017-11"/>
  </r>
  <r>
    <n v="2946"/>
    <s v="CA-2016-166443"/>
    <x v="254"/>
    <d v="2016-11-05T00:00:00"/>
    <s v="First Class"/>
    <s v="LH-17020"/>
    <s v="Lisa Hazard"/>
    <x v="0"/>
    <s v="United States"/>
    <x v="8"/>
    <s v="California"/>
    <n v="94122"/>
    <x v="1"/>
    <s v="FUR-FU-10004020"/>
    <x v="0"/>
    <x v="5"/>
    <s v="Advantus Panel Wall Acrylic Frame"/>
    <x v="2366"/>
    <n v="7"/>
    <n v="0"/>
    <n v="16.464700000000001"/>
    <n v="11"/>
    <n v="4"/>
    <x v="0"/>
    <s v="Nov"/>
    <s v="2016-11"/>
  </r>
  <r>
    <n v="2947"/>
    <s v="CA-2017-169859"/>
    <x v="817"/>
    <d v="2017-12-18T00:00:00"/>
    <s v="Standard Class"/>
    <s v="MP-18175"/>
    <s v="Mike Pelletier"/>
    <x v="2"/>
    <s v="United States"/>
    <x v="70"/>
    <s v="California"/>
    <n v="92024"/>
    <x v="1"/>
    <s v="FUR-FU-10004963"/>
    <x v="0"/>
    <x v="5"/>
    <s v="Eldon 400 Class Desk Accessories, Black Carbon"/>
    <x v="607"/>
    <n v="3"/>
    <n v="0"/>
    <n v="11.025"/>
    <n v="12"/>
    <n v="4"/>
    <x v="3"/>
    <s v="Dec"/>
    <s v="2017-12"/>
  </r>
  <r>
    <n v="2948"/>
    <s v="CA-2017-169859"/>
    <x v="817"/>
    <d v="2017-12-18T00:00:00"/>
    <s v="Standard Class"/>
    <s v="MP-18175"/>
    <s v="Mike Pelletier"/>
    <x v="2"/>
    <s v="United States"/>
    <x v="70"/>
    <s v="California"/>
    <n v="92024"/>
    <x v="1"/>
    <s v="OFF-BI-10000174"/>
    <x v="1"/>
    <x v="8"/>
    <s v="Wilson Jones Clip &amp; Carry Folder Binder Tool for Ring Binders, Clear"/>
    <x v="643"/>
    <n v="14"/>
    <n v="0.2"/>
    <n v="22.736000000000001"/>
    <n v="12"/>
    <n v="4"/>
    <x v="3"/>
    <s v="Dec"/>
    <s v="2017-12"/>
  </r>
  <r>
    <n v="2949"/>
    <s v="CA-2017-169859"/>
    <x v="817"/>
    <d v="2017-12-18T00:00:00"/>
    <s v="Standard Class"/>
    <s v="MP-18175"/>
    <s v="Mike Pelletier"/>
    <x v="2"/>
    <s v="United States"/>
    <x v="70"/>
    <s v="California"/>
    <n v="92024"/>
    <x v="1"/>
    <s v="OFF-EN-10000461"/>
    <x v="1"/>
    <x v="12"/>
    <s v="#10- 4 1/8&quot; x 9 1/2&quot; Recycled Envelopes"/>
    <x v="2367"/>
    <n v="5"/>
    <n v="0"/>
    <n v="20.539000000000001"/>
    <n v="12"/>
    <n v="4"/>
    <x v="3"/>
    <s v="Dec"/>
    <s v="2017-12"/>
  </r>
  <r>
    <n v="2950"/>
    <s v="CA-2017-134915"/>
    <x v="105"/>
    <d v="2017-11-12T00:00:00"/>
    <s v="Same Day"/>
    <s v="EM-14140"/>
    <s v="Eugene Moren"/>
    <x v="2"/>
    <s v="United States"/>
    <x v="220"/>
    <s v="Arizona"/>
    <n v="85301"/>
    <x v="1"/>
    <s v="TEC-AC-10001266"/>
    <x v="2"/>
    <x v="11"/>
    <s v="Memorex Micro Travel Drive 8 GB"/>
    <x v="2368"/>
    <n v="4"/>
    <n v="0.2"/>
    <n v="13"/>
    <n v="11"/>
    <n v="4"/>
    <x v="3"/>
    <s v="Nov"/>
    <s v="2017-11"/>
  </r>
  <r>
    <n v="2951"/>
    <s v="CA-2017-134915"/>
    <x v="105"/>
    <d v="2017-11-12T00:00:00"/>
    <s v="Same Day"/>
    <s v="EM-14140"/>
    <s v="Eugene Moren"/>
    <x v="2"/>
    <s v="United States"/>
    <x v="220"/>
    <s v="Arizona"/>
    <n v="85301"/>
    <x v="1"/>
    <s v="OFF-PA-10002160"/>
    <x v="1"/>
    <x v="10"/>
    <s v="Xerox 1978"/>
    <x v="1062"/>
    <n v="5"/>
    <n v="0.2"/>
    <n v="8.3810000000000002"/>
    <n v="11"/>
    <n v="4"/>
    <x v="3"/>
    <s v="Nov"/>
    <s v="2017-11"/>
  </r>
  <r>
    <n v="2952"/>
    <s v="CA-2017-134915"/>
    <x v="105"/>
    <d v="2017-11-12T00:00:00"/>
    <s v="Same Day"/>
    <s v="EM-14140"/>
    <s v="Eugene Moren"/>
    <x v="2"/>
    <s v="United States"/>
    <x v="220"/>
    <s v="Arizona"/>
    <n v="85301"/>
    <x v="1"/>
    <s v="FUR-CH-10004875"/>
    <x v="0"/>
    <x v="1"/>
    <s v="Harbour Creations 67200 Series Stacking Chairs"/>
    <x v="2369"/>
    <n v="2"/>
    <n v="0.2"/>
    <n v="9.9651999999999994"/>
    <n v="11"/>
    <n v="4"/>
    <x v="3"/>
    <s v="Nov"/>
    <s v="2017-11"/>
  </r>
  <r>
    <n v="2953"/>
    <s v="CA-2017-134915"/>
    <x v="105"/>
    <d v="2017-11-12T00:00:00"/>
    <s v="Same Day"/>
    <s v="EM-14140"/>
    <s v="Eugene Moren"/>
    <x v="2"/>
    <s v="United States"/>
    <x v="220"/>
    <s v="Arizona"/>
    <n v="85301"/>
    <x v="1"/>
    <s v="FUR-FU-10000305"/>
    <x v="0"/>
    <x v="5"/>
    <s v="Tenex V2T-RE Standard Weight Series Chair Mat, 45&quot; x 53&quot;, Lip 25&quot; x 12&quot;"/>
    <x v="391"/>
    <n v="2"/>
    <n v="0.2"/>
    <n v="-5.6783999999999999"/>
    <n v="11"/>
    <n v="4"/>
    <x v="3"/>
    <s v="Nov"/>
    <s v="2017-11"/>
  </r>
  <r>
    <n v="2954"/>
    <s v="CA-2017-134915"/>
    <x v="105"/>
    <d v="2017-11-12T00:00:00"/>
    <s v="Same Day"/>
    <s v="EM-14140"/>
    <s v="Eugene Moren"/>
    <x v="2"/>
    <s v="United States"/>
    <x v="220"/>
    <s v="Arizona"/>
    <n v="85301"/>
    <x v="1"/>
    <s v="TEC-PH-10000347"/>
    <x v="2"/>
    <x v="7"/>
    <s v="Cush Cases Heavy Duty Rugged Cover Case for Samsung Galaxy S5 - Purple"/>
    <x v="1054"/>
    <n v="2"/>
    <n v="0.2"/>
    <n v="0.69299999999999995"/>
    <n v="11"/>
    <n v="4"/>
    <x v="3"/>
    <s v="Nov"/>
    <s v="2017-11"/>
  </r>
  <r>
    <n v="2955"/>
    <s v="CA-2017-134915"/>
    <x v="105"/>
    <d v="2017-11-12T00:00:00"/>
    <s v="Same Day"/>
    <s v="EM-14140"/>
    <s v="Eugene Moren"/>
    <x v="2"/>
    <s v="United States"/>
    <x v="220"/>
    <s v="Arizona"/>
    <n v="85301"/>
    <x v="1"/>
    <s v="TEC-PH-10001459"/>
    <x v="2"/>
    <x v="7"/>
    <s v="Samsung Galaxy Mega 6.3"/>
    <x v="2370"/>
    <n v="2"/>
    <n v="0.2"/>
    <n v="50.398800000000001"/>
    <n v="11"/>
    <n v="4"/>
    <x v="3"/>
    <s v="Nov"/>
    <s v="2017-11"/>
  </r>
  <r>
    <n v="2956"/>
    <s v="CA-2016-153353"/>
    <x v="298"/>
    <d v="2016-08-24T00:00:00"/>
    <s v="Standard Class"/>
    <s v="GG-14650"/>
    <s v="Greg Guthrie"/>
    <x v="1"/>
    <s v="United States"/>
    <x v="20"/>
    <s v="New York"/>
    <n v="10035"/>
    <x v="3"/>
    <s v="TEC-PH-10000439"/>
    <x v="2"/>
    <x v="7"/>
    <s v="GE DSL Phone Line Filter"/>
    <x v="1346"/>
    <n v="1"/>
    <n v="0"/>
    <n v="11.597099999999999"/>
    <n v="8"/>
    <n v="3"/>
    <x v="0"/>
    <s v="Aug"/>
    <s v="2016-08"/>
  </r>
  <r>
    <n v="2957"/>
    <s v="CA-2017-123638"/>
    <x v="818"/>
    <d v="2017-07-04T00:00:00"/>
    <s v="Standard Class"/>
    <s v="MA-17995"/>
    <s v="Michelle Arnett"/>
    <x v="2"/>
    <s v="United States"/>
    <x v="232"/>
    <s v="New York"/>
    <n v="13601"/>
    <x v="3"/>
    <s v="FUR-CH-10002647"/>
    <x v="0"/>
    <x v="1"/>
    <s v="Situations Contoured Folding Chairs, 4/Set"/>
    <x v="2371"/>
    <n v="3"/>
    <n v="0.1"/>
    <n v="31.940999999999999"/>
    <n v="6"/>
    <n v="2"/>
    <x v="3"/>
    <s v="Jun"/>
    <s v="2017-06"/>
  </r>
  <r>
    <n v="2958"/>
    <s v="CA-2017-168900"/>
    <x v="464"/>
    <d v="2017-05-09T00:00:00"/>
    <s v="Standard Class"/>
    <s v="SH-20395"/>
    <s v="Shahid Hopkins"/>
    <x v="0"/>
    <s v="United States"/>
    <x v="24"/>
    <s v="Ohio"/>
    <n v="45503"/>
    <x v="3"/>
    <s v="OFF-BI-10003910"/>
    <x v="1"/>
    <x v="8"/>
    <s v="DXL Angle-View Binders with Locking Rings by Samsill"/>
    <x v="2372"/>
    <n v="1"/>
    <n v="0.7"/>
    <n v="-1.9275"/>
    <n v="5"/>
    <n v="2"/>
    <x v="3"/>
    <s v="May"/>
    <s v="2017-05"/>
  </r>
  <r>
    <n v="2959"/>
    <s v="CA-2015-158456"/>
    <x v="100"/>
    <d v="2015-12-29T00:00:00"/>
    <s v="Standard Class"/>
    <s v="KT-16465"/>
    <s v="Kean Takahito"/>
    <x v="0"/>
    <s v="United States"/>
    <x v="1"/>
    <s v="California"/>
    <n v="90032"/>
    <x v="1"/>
    <s v="OFF-BI-10001097"/>
    <x v="1"/>
    <x v="8"/>
    <s v="Avery Hole Reinforcements"/>
    <x v="950"/>
    <n v="4"/>
    <n v="0.2"/>
    <n v="7.2267999999999999"/>
    <n v="12"/>
    <n v="4"/>
    <x v="1"/>
    <s v="Dec"/>
    <s v="2015-12"/>
  </r>
  <r>
    <n v="2960"/>
    <s v="CA-2015-158456"/>
    <x v="100"/>
    <d v="2015-12-29T00:00:00"/>
    <s v="Standard Class"/>
    <s v="KT-16465"/>
    <s v="Kean Takahito"/>
    <x v="0"/>
    <s v="United States"/>
    <x v="1"/>
    <s v="California"/>
    <n v="90032"/>
    <x v="1"/>
    <s v="OFF-FA-10004854"/>
    <x v="1"/>
    <x v="13"/>
    <s v="Vinyl Coated Wire Paper Clips in Organizer Box, 800/Box"/>
    <x v="1931"/>
    <n v="4"/>
    <n v="0"/>
    <n v="21.5824"/>
    <n v="12"/>
    <n v="4"/>
    <x v="1"/>
    <s v="Dec"/>
    <s v="2015-12"/>
  </r>
  <r>
    <n v="2961"/>
    <s v="CA-2017-143665"/>
    <x v="466"/>
    <d v="2017-05-01T00:00:00"/>
    <s v="Standard Class"/>
    <s v="PO-19180"/>
    <s v="Philisse Overcash"/>
    <x v="2"/>
    <s v="United States"/>
    <x v="4"/>
    <s v="Washington"/>
    <n v="98115"/>
    <x v="1"/>
    <s v="OFF-PA-10003673"/>
    <x v="1"/>
    <x v="10"/>
    <s v="Strathmore Photo Mount Cards"/>
    <x v="2373"/>
    <n v="3"/>
    <n v="0"/>
    <n v="9.3564000000000007"/>
    <n v="4"/>
    <n v="2"/>
    <x v="3"/>
    <s v="Apr"/>
    <s v="2017-04"/>
  </r>
  <r>
    <n v="2962"/>
    <s v="CA-2017-143665"/>
    <x v="466"/>
    <d v="2017-05-01T00:00:00"/>
    <s v="Standard Class"/>
    <s v="PO-19180"/>
    <s v="Philisse Overcash"/>
    <x v="2"/>
    <s v="United States"/>
    <x v="4"/>
    <s v="Washington"/>
    <n v="98115"/>
    <x v="1"/>
    <s v="OFF-LA-10002034"/>
    <x v="1"/>
    <x v="2"/>
    <s v="Avery 478"/>
    <x v="2374"/>
    <n v="8"/>
    <n v="0"/>
    <n v="19.247199999999999"/>
    <n v="4"/>
    <n v="2"/>
    <x v="3"/>
    <s v="Apr"/>
    <s v="2017-04"/>
  </r>
  <r>
    <n v="2963"/>
    <s v="CA-2017-137428"/>
    <x v="819"/>
    <d v="2017-12-21T00:00:00"/>
    <s v="Second Class"/>
    <s v="AY-10555"/>
    <s v="Andy Yotov"/>
    <x v="1"/>
    <s v="United States"/>
    <x v="147"/>
    <s v="California"/>
    <n v="92054"/>
    <x v="1"/>
    <s v="FUR-CH-10002774"/>
    <x v="0"/>
    <x v="1"/>
    <s v="Global Deluxe Stacking Chair, Gray"/>
    <x v="2375"/>
    <n v="2"/>
    <n v="0.2"/>
    <n v="9.1763999999999992"/>
    <n v="12"/>
    <n v="4"/>
    <x v="3"/>
    <s v="Dec"/>
    <s v="2017-12"/>
  </r>
  <r>
    <n v="2964"/>
    <s v="CA-2017-137428"/>
    <x v="819"/>
    <d v="2017-12-21T00:00:00"/>
    <s v="Second Class"/>
    <s v="AY-10555"/>
    <s v="Andy Yotov"/>
    <x v="1"/>
    <s v="United States"/>
    <x v="147"/>
    <s v="California"/>
    <n v="92054"/>
    <x v="1"/>
    <s v="FUR-CH-10003817"/>
    <x v="0"/>
    <x v="1"/>
    <s v="Global Value Steno Chair, Gray"/>
    <x v="2376"/>
    <n v="2"/>
    <n v="0.2"/>
    <n v="6.0739999999999998"/>
    <n v="12"/>
    <n v="4"/>
    <x v="3"/>
    <s v="Dec"/>
    <s v="2017-12"/>
  </r>
  <r>
    <n v="2965"/>
    <s v="CA-2017-137428"/>
    <x v="819"/>
    <d v="2017-12-21T00:00:00"/>
    <s v="Second Class"/>
    <s v="AY-10555"/>
    <s v="Andy Yotov"/>
    <x v="1"/>
    <s v="United States"/>
    <x v="147"/>
    <s v="California"/>
    <n v="92054"/>
    <x v="1"/>
    <s v="OFF-BI-10002949"/>
    <x v="1"/>
    <x v="8"/>
    <s v="Prestige Round Ring Binders"/>
    <x v="1867"/>
    <n v="5"/>
    <n v="0.2"/>
    <n v="8.2080000000000002"/>
    <n v="12"/>
    <n v="4"/>
    <x v="3"/>
    <s v="Dec"/>
    <s v="2017-12"/>
  </r>
  <r>
    <n v="2966"/>
    <s v="CA-2017-137428"/>
    <x v="819"/>
    <d v="2017-12-21T00:00:00"/>
    <s v="Second Class"/>
    <s v="AY-10555"/>
    <s v="Andy Yotov"/>
    <x v="1"/>
    <s v="United States"/>
    <x v="147"/>
    <s v="California"/>
    <n v="92054"/>
    <x v="1"/>
    <s v="FUR-FU-10002445"/>
    <x v="0"/>
    <x v="5"/>
    <s v="DAX Two-Tone Rosewood/Black Document Frame, Desktop, 5 x 7"/>
    <x v="1623"/>
    <n v="2"/>
    <n v="0"/>
    <n v="7.5839999999999996"/>
    <n v="12"/>
    <n v="4"/>
    <x v="3"/>
    <s v="Dec"/>
    <s v="2017-12"/>
  </r>
  <r>
    <n v="2967"/>
    <s v="CA-2014-162866"/>
    <x v="422"/>
    <d v="2014-12-31T00:00:00"/>
    <s v="Standard Class"/>
    <s v="Co-12640"/>
    <s v="Corey-Lock"/>
    <x v="0"/>
    <s v="United States"/>
    <x v="242"/>
    <s v="Illinois"/>
    <n v="60076"/>
    <x v="2"/>
    <s v="FUR-FU-10001473"/>
    <x v="0"/>
    <x v="5"/>
    <s v="DAX Wood Document Frame"/>
    <x v="2377"/>
    <n v="6"/>
    <n v="0.6"/>
    <n v="-19.7712"/>
    <n v="12"/>
    <n v="4"/>
    <x v="2"/>
    <s v="Dec"/>
    <s v="2014-12"/>
  </r>
  <r>
    <n v="2968"/>
    <s v="CA-2014-162866"/>
    <x v="422"/>
    <d v="2014-12-31T00:00:00"/>
    <s v="Standard Class"/>
    <s v="Co-12640"/>
    <s v="Corey-Lock"/>
    <x v="0"/>
    <s v="United States"/>
    <x v="242"/>
    <s v="Illinois"/>
    <n v="60076"/>
    <x v="2"/>
    <s v="OFF-ST-10002562"/>
    <x v="1"/>
    <x v="4"/>
    <s v="Staple magnet"/>
    <x v="2378"/>
    <n v="4"/>
    <n v="0.2"/>
    <n v="3.0015999999999998"/>
    <n v="12"/>
    <n v="4"/>
    <x v="2"/>
    <s v="Dec"/>
    <s v="2014-12"/>
  </r>
  <r>
    <n v="2969"/>
    <s v="CA-2017-167941"/>
    <x v="44"/>
    <d v="2017-11-09T00:00:00"/>
    <s v="Second Class"/>
    <s v="JF-15565"/>
    <s v="Jill Fjeld"/>
    <x v="0"/>
    <s v="United States"/>
    <x v="115"/>
    <s v="North Carolina"/>
    <n v="28314"/>
    <x v="0"/>
    <s v="OFF-AP-10002118"/>
    <x v="1"/>
    <x v="9"/>
    <s v="1.7 Cubic Foot Compact &quot;Cube&quot; Office Refrigerators"/>
    <x v="2379"/>
    <n v="3"/>
    <n v="0.2"/>
    <n v="43.7136"/>
    <n v="11"/>
    <n v="4"/>
    <x v="3"/>
    <s v="Nov"/>
    <s v="2017-11"/>
  </r>
  <r>
    <n v="2970"/>
    <s v="CA-2017-167941"/>
    <x v="44"/>
    <d v="2017-11-09T00:00:00"/>
    <s v="Second Class"/>
    <s v="JF-15565"/>
    <s v="Jill Fjeld"/>
    <x v="0"/>
    <s v="United States"/>
    <x v="115"/>
    <s v="North Carolina"/>
    <n v="28314"/>
    <x v="0"/>
    <s v="OFF-PA-10001800"/>
    <x v="1"/>
    <x v="10"/>
    <s v="Xerox 220"/>
    <x v="276"/>
    <n v="6"/>
    <n v="0.2"/>
    <n v="10.8864"/>
    <n v="11"/>
    <n v="4"/>
    <x v="3"/>
    <s v="Nov"/>
    <s v="2017-11"/>
  </r>
  <r>
    <n v="2971"/>
    <s v="CA-2017-167941"/>
    <x v="44"/>
    <d v="2017-11-09T00:00:00"/>
    <s v="Second Class"/>
    <s v="JF-15565"/>
    <s v="Jill Fjeld"/>
    <x v="0"/>
    <s v="United States"/>
    <x v="115"/>
    <s v="North Carolina"/>
    <n v="28314"/>
    <x v="0"/>
    <s v="OFF-BI-10002827"/>
    <x v="1"/>
    <x v="8"/>
    <s v="Avery Durable Poly Binders"/>
    <x v="1333"/>
    <n v="8"/>
    <n v="0.7"/>
    <n v="-10.617599999999999"/>
    <n v="11"/>
    <n v="4"/>
    <x v="3"/>
    <s v="Nov"/>
    <s v="2017-11"/>
  </r>
  <r>
    <n v="2972"/>
    <s v="CA-2017-167941"/>
    <x v="44"/>
    <d v="2017-11-09T00:00:00"/>
    <s v="Second Class"/>
    <s v="JF-15565"/>
    <s v="Jill Fjeld"/>
    <x v="0"/>
    <s v="United States"/>
    <x v="115"/>
    <s v="North Carolina"/>
    <n v="28314"/>
    <x v="0"/>
    <s v="FUR-FU-10004671"/>
    <x v="0"/>
    <x v="5"/>
    <s v="Executive Impressions 12&quot; Wall Clock"/>
    <x v="2380"/>
    <n v="2"/>
    <n v="0.2"/>
    <n v="6.3612000000000002"/>
    <n v="11"/>
    <n v="4"/>
    <x v="3"/>
    <s v="Nov"/>
    <s v="2017-11"/>
  </r>
  <r>
    <n v="2973"/>
    <s v="CA-2017-167941"/>
    <x v="44"/>
    <d v="2017-11-09T00:00:00"/>
    <s v="Second Class"/>
    <s v="JF-15565"/>
    <s v="Jill Fjeld"/>
    <x v="0"/>
    <s v="United States"/>
    <x v="115"/>
    <s v="North Carolina"/>
    <n v="28314"/>
    <x v="0"/>
    <s v="OFF-ST-10000736"/>
    <x v="1"/>
    <x v="4"/>
    <s v="Carina Double Wide Media Storage Towers in Natural &amp; Black"/>
    <x v="1764"/>
    <n v="4"/>
    <n v="0.2"/>
    <n v="-51.827199999999998"/>
    <n v="11"/>
    <n v="4"/>
    <x v="3"/>
    <s v="Nov"/>
    <s v="2017-11"/>
  </r>
  <r>
    <n v="2974"/>
    <s v="CA-2017-111808"/>
    <x v="819"/>
    <d v="2017-12-20T00:00:00"/>
    <s v="Standard Class"/>
    <s v="AR-10510"/>
    <s v="Andrew Roberts"/>
    <x v="0"/>
    <s v="United States"/>
    <x v="251"/>
    <s v="Oklahoma"/>
    <n v="74133"/>
    <x v="2"/>
    <s v="OFF-BI-10004656"/>
    <x v="1"/>
    <x v="8"/>
    <s v="Peel &amp; Stick Add-On Corner Pockets"/>
    <x v="2381"/>
    <n v="5"/>
    <n v="0"/>
    <n v="5.1840000000000002"/>
    <n v="12"/>
    <n v="4"/>
    <x v="3"/>
    <s v="Dec"/>
    <s v="2017-12"/>
  </r>
  <r>
    <n v="2975"/>
    <s v="CA-2015-137512"/>
    <x v="820"/>
    <d v="2015-05-12T00:00:00"/>
    <s v="Standard Class"/>
    <s v="AG-10675"/>
    <s v="Anna Gayman"/>
    <x v="0"/>
    <s v="United States"/>
    <x v="235"/>
    <s v="Texas"/>
    <n v="75002"/>
    <x v="2"/>
    <s v="FUR-TA-10001095"/>
    <x v="0"/>
    <x v="3"/>
    <s v="Chromcraft Round Conference Tables"/>
    <x v="1289"/>
    <n v="2"/>
    <n v="0.3"/>
    <n v="-31.372199999999999"/>
    <n v="5"/>
    <n v="2"/>
    <x v="1"/>
    <s v="May"/>
    <s v="2015-05"/>
  </r>
  <r>
    <n v="2976"/>
    <s v="CA-2015-137512"/>
    <x v="820"/>
    <d v="2015-05-12T00:00:00"/>
    <s v="Standard Class"/>
    <s v="AG-10675"/>
    <s v="Anna Gayman"/>
    <x v="0"/>
    <s v="United States"/>
    <x v="235"/>
    <s v="Texas"/>
    <n v="75002"/>
    <x v="2"/>
    <s v="OFF-PA-10000213"/>
    <x v="1"/>
    <x v="10"/>
    <s v="Xerox 198"/>
    <x v="795"/>
    <n v="4"/>
    <n v="0.2"/>
    <n v="5.3784000000000001"/>
    <n v="5"/>
    <n v="2"/>
    <x v="1"/>
    <s v="May"/>
    <s v="2015-05"/>
  </r>
  <r>
    <n v="2977"/>
    <s v="CA-2017-139773"/>
    <x v="769"/>
    <d v="2017-12-04T00:00:00"/>
    <s v="Same Day"/>
    <s v="DV-13045"/>
    <s v="Darrin Van Huff"/>
    <x v="1"/>
    <s v="United States"/>
    <x v="10"/>
    <s v="Pennsylvania"/>
    <n v="19143"/>
    <x v="3"/>
    <s v="FUR-CH-10001797"/>
    <x v="0"/>
    <x v="1"/>
    <s v="Safco Chair Connectors, 6/Carton"/>
    <x v="2382"/>
    <n v="7"/>
    <n v="0.3"/>
    <n v="-2.6936"/>
    <n v="12"/>
    <n v="4"/>
    <x v="3"/>
    <s v="Dec"/>
    <s v="2017-12"/>
  </r>
  <r>
    <n v="2978"/>
    <s v="CA-2017-134607"/>
    <x v="621"/>
    <d v="2017-10-08T00:00:00"/>
    <s v="Second Class"/>
    <s v="HL-15040"/>
    <s v="Hunter Lopez"/>
    <x v="0"/>
    <s v="United States"/>
    <x v="30"/>
    <s v="New York"/>
    <n v="14609"/>
    <x v="3"/>
    <s v="OFF-ST-10002214"/>
    <x v="1"/>
    <x v="4"/>
    <s v="X-Rack File for Hanging Folders"/>
    <x v="2383"/>
    <n v="2"/>
    <n v="0"/>
    <n v="5.8708"/>
    <n v="10"/>
    <n v="4"/>
    <x v="3"/>
    <s v="Oct"/>
    <s v="2017-10"/>
  </r>
  <r>
    <n v="2979"/>
    <s v="CA-2014-109232"/>
    <x v="286"/>
    <d v="2014-01-16T00:00:00"/>
    <s v="Second Class"/>
    <s v="ND-18370"/>
    <s v="Natalie DeCherney"/>
    <x v="0"/>
    <s v="United States"/>
    <x v="340"/>
    <s v="South Carolina"/>
    <n v="29464"/>
    <x v="0"/>
    <s v="FUR-CH-10000422"/>
    <x v="0"/>
    <x v="1"/>
    <s v="Global Highback Leather Tilter in Burgundy"/>
    <x v="2384"/>
    <n v="6"/>
    <n v="0"/>
    <n v="87.350399999999993"/>
    <n v="1"/>
    <n v="1"/>
    <x v="2"/>
    <s v="Jan"/>
    <s v="2014-01"/>
  </r>
  <r>
    <n v="2980"/>
    <s v="CA-2015-139850"/>
    <x v="821"/>
    <d v="2015-06-17T00:00:00"/>
    <s v="Standard Class"/>
    <s v="GB-14575"/>
    <s v="Giulietta Baptist"/>
    <x v="0"/>
    <s v="United States"/>
    <x v="10"/>
    <s v="Pennsylvania"/>
    <n v="19134"/>
    <x v="3"/>
    <s v="OFF-PA-10003848"/>
    <x v="1"/>
    <x v="10"/>
    <s v="Xerox 1997"/>
    <x v="557"/>
    <n v="4"/>
    <n v="0.2"/>
    <n v="7.2576000000000001"/>
    <n v="6"/>
    <n v="2"/>
    <x v="1"/>
    <s v="Jun"/>
    <s v="2015-06"/>
  </r>
  <r>
    <n v="2981"/>
    <s v="CA-2015-139850"/>
    <x v="821"/>
    <d v="2015-06-17T00:00:00"/>
    <s v="Standard Class"/>
    <s v="GB-14575"/>
    <s v="Giulietta Baptist"/>
    <x v="0"/>
    <s v="United States"/>
    <x v="10"/>
    <s v="Pennsylvania"/>
    <n v="19134"/>
    <x v="3"/>
    <s v="FUR-FU-10003623"/>
    <x v="0"/>
    <x v="5"/>
    <s v="DataProducts Ampli Magnifier Task Lamp, Black,"/>
    <x v="2385"/>
    <n v="2"/>
    <n v="0.2"/>
    <n v="4.3296000000000001"/>
    <n v="6"/>
    <n v="2"/>
    <x v="1"/>
    <s v="Jun"/>
    <s v="2015-06"/>
  </r>
  <r>
    <n v="2982"/>
    <s v="CA-2014-131310"/>
    <x v="136"/>
    <d v="2014-07-18T00:00:00"/>
    <s v="Standard Class"/>
    <s v="CL-12565"/>
    <s v="Clay Ludtke"/>
    <x v="0"/>
    <s v="United States"/>
    <x v="4"/>
    <s v="Washington"/>
    <n v="98115"/>
    <x v="1"/>
    <s v="FUR-CH-10001797"/>
    <x v="0"/>
    <x v="1"/>
    <s v="Safco Chair Connectors, 6/Carton"/>
    <x v="2386"/>
    <n v="4"/>
    <n v="0.2"/>
    <n v="13.8528"/>
    <n v="7"/>
    <n v="3"/>
    <x v="2"/>
    <s v="Jul"/>
    <s v="2014-07"/>
  </r>
  <r>
    <n v="2983"/>
    <s v="CA-2014-131310"/>
    <x v="136"/>
    <d v="2014-07-18T00:00:00"/>
    <s v="Standard Class"/>
    <s v="CL-12565"/>
    <s v="Clay Ludtke"/>
    <x v="0"/>
    <s v="United States"/>
    <x v="4"/>
    <s v="Washington"/>
    <n v="98115"/>
    <x v="1"/>
    <s v="OFF-BI-10003094"/>
    <x v="1"/>
    <x v="8"/>
    <s v="Self-Adhesive Ring Binder Labels"/>
    <x v="2387"/>
    <n v="4"/>
    <n v="0.2"/>
    <n v="3.8016000000000001"/>
    <n v="7"/>
    <n v="3"/>
    <x v="2"/>
    <s v="Jul"/>
    <s v="2014-07"/>
  </r>
  <r>
    <n v="2984"/>
    <s v="US-2014-112872"/>
    <x v="776"/>
    <d v="2014-12-11T00:00:00"/>
    <s v="Second Class"/>
    <s v="RC-19960"/>
    <s v="Ryan Crowe"/>
    <x v="0"/>
    <s v="United States"/>
    <x v="24"/>
    <s v="Oregon"/>
    <n v="97477"/>
    <x v="1"/>
    <s v="OFF-ST-10002205"/>
    <x v="1"/>
    <x v="4"/>
    <s v="File Shuttle I and Handi-File"/>
    <x v="351"/>
    <n v="3"/>
    <n v="0.2"/>
    <n v="4.6745999999999999"/>
    <n v="12"/>
    <n v="4"/>
    <x v="2"/>
    <s v="Dec"/>
    <s v="2014-12"/>
  </r>
  <r>
    <n v="2985"/>
    <s v="US-2014-112872"/>
    <x v="776"/>
    <d v="2014-12-11T00:00:00"/>
    <s v="Second Class"/>
    <s v="RC-19960"/>
    <s v="Ryan Crowe"/>
    <x v="0"/>
    <s v="United States"/>
    <x v="24"/>
    <s v="Oregon"/>
    <n v="97477"/>
    <x v="1"/>
    <s v="FUR-TA-10003238"/>
    <x v="0"/>
    <x v="3"/>
    <s v="Chromcraft Bull-Nose Wood 48&quot; x 96&quot; Rectangular Conference Tables"/>
    <x v="2388"/>
    <n v="1"/>
    <n v="0.5"/>
    <n v="-170.8038"/>
    <n v="12"/>
    <n v="4"/>
    <x v="2"/>
    <s v="Dec"/>
    <s v="2014-12"/>
  </r>
  <r>
    <n v="2986"/>
    <s v="CA-2016-139269"/>
    <x v="822"/>
    <d v="2016-05-30T00:00:00"/>
    <s v="Standard Class"/>
    <s v="JB-16045"/>
    <s v="Julia Barnett"/>
    <x v="2"/>
    <s v="United States"/>
    <x v="38"/>
    <s v="Georgia"/>
    <n v="31907"/>
    <x v="0"/>
    <s v="FUR-FU-10000755"/>
    <x v="0"/>
    <x v="5"/>
    <s v="Eldon Expressions Mahogany Wood Desk Collection"/>
    <x v="1589"/>
    <n v="4"/>
    <n v="0"/>
    <n v="6.24"/>
    <n v="5"/>
    <n v="2"/>
    <x v="0"/>
    <s v="May"/>
    <s v="2016-05"/>
  </r>
  <r>
    <n v="2987"/>
    <s v="CA-2016-139269"/>
    <x v="822"/>
    <d v="2016-05-30T00:00:00"/>
    <s v="Standard Class"/>
    <s v="JB-16045"/>
    <s v="Julia Barnett"/>
    <x v="2"/>
    <s v="United States"/>
    <x v="38"/>
    <s v="Georgia"/>
    <n v="31907"/>
    <x v="0"/>
    <s v="OFF-PA-10002893"/>
    <x v="1"/>
    <x v="10"/>
    <s v="Wirebound Service Call Books, 5 1/2&quot; x 4&quot;"/>
    <x v="2389"/>
    <n v="2"/>
    <n v="0"/>
    <n v="9.2927999999999997"/>
    <n v="5"/>
    <n v="2"/>
    <x v="0"/>
    <s v="May"/>
    <s v="2016-05"/>
  </r>
  <r>
    <n v="2988"/>
    <s v="CA-2016-139269"/>
    <x v="822"/>
    <d v="2016-05-30T00:00:00"/>
    <s v="Standard Class"/>
    <s v="JB-16045"/>
    <s v="Julia Barnett"/>
    <x v="2"/>
    <s v="United States"/>
    <x v="38"/>
    <s v="Georgia"/>
    <n v="31907"/>
    <x v="0"/>
    <s v="OFF-ST-10000689"/>
    <x v="1"/>
    <x v="4"/>
    <s v="Fellowes Strictly Business Drawer File, Letter/Legal Size"/>
    <x v="2390"/>
    <n v="9"/>
    <n v="0"/>
    <n v="152.11799999999999"/>
    <n v="5"/>
    <n v="2"/>
    <x v="0"/>
    <s v="May"/>
    <s v="2016-05"/>
  </r>
  <r>
    <n v="2989"/>
    <s v="CA-2016-139010"/>
    <x v="823"/>
    <d v="2016-02-26T00:00:00"/>
    <s v="Second Class"/>
    <s v="MC-17635"/>
    <s v="Matthew Clasen"/>
    <x v="1"/>
    <s v="United States"/>
    <x v="1"/>
    <s v="California"/>
    <n v="90032"/>
    <x v="1"/>
    <s v="TEC-AC-10004227"/>
    <x v="2"/>
    <x v="11"/>
    <s v="SanDisk Ultra 16 GB MicroSDHC Class 10 Memory Card"/>
    <x v="2391"/>
    <n v="1"/>
    <n v="0"/>
    <n v="0.77939999999999998"/>
    <n v="2"/>
    <n v="1"/>
    <x v="0"/>
    <s v="Feb"/>
    <s v="2016-02"/>
  </r>
  <r>
    <n v="2990"/>
    <s v="CA-2016-139010"/>
    <x v="823"/>
    <d v="2016-02-26T00:00:00"/>
    <s v="Second Class"/>
    <s v="MC-17635"/>
    <s v="Matthew Clasen"/>
    <x v="1"/>
    <s v="United States"/>
    <x v="1"/>
    <s v="California"/>
    <n v="90032"/>
    <x v="1"/>
    <s v="OFF-BI-10000174"/>
    <x v="1"/>
    <x v="8"/>
    <s v="Wilson Jones Clip &amp; Carry Folder Binder Tool for Ring Binders, Clear"/>
    <x v="2392"/>
    <n v="4"/>
    <n v="0.2"/>
    <n v="6.4960000000000004"/>
    <n v="2"/>
    <n v="1"/>
    <x v="0"/>
    <s v="Feb"/>
    <s v="2016-02"/>
  </r>
  <r>
    <n v="2991"/>
    <s v="CA-2016-139010"/>
    <x v="823"/>
    <d v="2016-02-26T00:00:00"/>
    <s v="Second Class"/>
    <s v="MC-17635"/>
    <s v="Matthew Clasen"/>
    <x v="1"/>
    <s v="United States"/>
    <x v="1"/>
    <s v="California"/>
    <n v="90032"/>
    <x v="1"/>
    <s v="OFF-ST-10001809"/>
    <x v="1"/>
    <x v="4"/>
    <s v="Fellowes Officeware Wire Shelving"/>
    <x v="465"/>
    <n v="5"/>
    <n v="0"/>
    <n v="8.9830000000000005"/>
    <n v="2"/>
    <n v="1"/>
    <x v="0"/>
    <s v="Feb"/>
    <s v="2016-02"/>
  </r>
  <r>
    <n v="2992"/>
    <s v="CA-2016-139010"/>
    <x v="823"/>
    <d v="2016-02-26T00:00:00"/>
    <s v="Second Class"/>
    <s v="MC-17635"/>
    <s v="Matthew Clasen"/>
    <x v="1"/>
    <s v="United States"/>
    <x v="1"/>
    <s v="California"/>
    <n v="90032"/>
    <x v="1"/>
    <s v="OFF-BI-10002309"/>
    <x v="1"/>
    <x v="8"/>
    <s v="Avery Heavy-Duty EZD  Binder With Locking Rings"/>
    <x v="2393"/>
    <n v="7"/>
    <n v="0.2"/>
    <n v="10.9368"/>
    <n v="2"/>
    <n v="1"/>
    <x v="0"/>
    <s v="Feb"/>
    <s v="2016-02"/>
  </r>
  <r>
    <n v="2993"/>
    <s v="CA-2016-134376"/>
    <x v="824"/>
    <d v="2016-10-06T00:00:00"/>
    <s v="Standard Class"/>
    <s v="TT-21265"/>
    <s v="Tim Taslimi"/>
    <x v="1"/>
    <s v="United States"/>
    <x v="20"/>
    <s v="New York"/>
    <n v="10024"/>
    <x v="3"/>
    <s v="OFF-AP-10004532"/>
    <x v="1"/>
    <x v="9"/>
    <s v="Kensington 6 Outlet Guardian Standard Surge Protector"/>
    <x v="635"/>
    <n v="3"/>
    <n v="0"/>
    <n v="16.588799999999999"/>
    <n v="10"/>
    <n v="4"/>
    <x v="0"/>
    <s v="Oct"/>
    <s v="2016-10"/>
  </r>
  <r>
    <n v="2994"/>
    <s v="CA-2017-147291"/>
    <x v="825"/>
    <d v="2017-03-17T00:00:00"/>
    <s v="Standard Class"/>
    <s v="MJ-17740"/>
    <s v="Max Jones"/>
    <x v="0"/>
    <s v="United States"/>
    <x v="66"/>
    <s v="Michigan"/>
    <n v="48227"/>
    <x v="2"/>
    <s v="OFF-BI-10003091"/>
    <x v="1"/>
    <x v="8"/>
    <s v="GBC DocuBind TL200 Manual Binding Machine"/>
    <x v="1630"/>
    <n v="4"/>
    <n v="0"/>
    <n v="421.08240000000001"/>
    <n v="3"/>
    <n v="1"/>
    <x v="3"/>
    <s v="Mar"/>
    <s v="2017-03"/>
  </r>
  <r>
    <n v="2995"/>
    <s v="CA-2016-112893"/>
    <x v="369"/>
    <d v="2016-09-13T00:00:00"/>
    <s v="Second Class"/>
    <s v="AT-10735"/>
    <s v="Annie Thurman"/>
    <x v="0"/>
    <s v="United States"/>
    <x v="280"/>
    <s v="California"/>
    <n v="95207"/>
    <x v="1"/>
    <s v="OFF-BI-10004654"/>
    <x v="1"/>
    <x v="8"/>
    <s v="VariCap6 Expandable Binder"/>
    <x v="2394"/>
    <n v="4"/>
    <n v="0.2"/>
    <n v="18.684000000000001"/>
    <n v="9"/>
    <n v="3"/>
    <x v="0"/>
    <s v="Sep"/>
    <s v="2016-09"/>
  </r>
  <r>
    <n v="2996"/>
    <s v="US-2014-150532"/>
    <x v="686"/>
    <d v="2014-07-21T00:00:00"/>
    <s v="Standard Class"/>
    <s v="PB-19150"/>
    <s v="Philip Brown"/>
    <x v="0"/>
    <s v="United States"/>
    <x v="42"/>
    <s v="Arizona"/>
    <n v="85023"/>
    <x v="1"/>
    <s v="OFF-ST-10000760"/>
    <x v="1"/>
    <x v="4"/>
    <s v="Eldon Fold 'N Roll Cart System"/>
    <x v="2292"/>
    <n v="5"/>
    <n v="0.2"/>
    <n v="6.2910000000000004"/>
    <n v="7"/>
    <n v="3"/>
    <x v="2"/>
    <s v="Jul"/>
    <s v="2014-07"/>
  </r>
  <r>
    <n v="2997"/>
    <s v="CA-2014-138317"/>
    <x v="261"/>
    <d v="2014-06-25T00:00:00"/>
    <s v="Standard Class"/>
    <s v="NW-18400"/>
    <s v="Natalie Webber"/>
    <x v="0"/>
    <s v="United States"/>
    <x v="10"/>
    <s v="Pennsylvania"/>
    <n v="19120"/>
    <x v="3"/>
    <s v="OFF-EN-10001539"/>
    <x v="1"/>
    <x v="12"/>
    <s v="Staple envelope"/>
    <x v="1702"/>
    <n v="4"/>
    <n v="0.2"/>
    <n v="8.4024000000000001"/>
    <n v="6"/>
    <n v="2"/>
    <x v="2"/>
    <s v="Jun"/>
    <s v="2014-06"/>
  </r>
  <r>
    <n v="2998"/>
    <s v="CA-2014-138317"/>
    <x v="261"/>
    <d v="2014-06-25T00:00:00"/>
    <s v="Standard Class"/>
    <s v="NW-18400"/>
    <s v="Natalie Webber"/>
    <x v="0"/>
    <s v="United States"/>
    <x v="10"/>
    <s v="Pennsylvania"/>
    <n v="19120"/>
    <x v="3"/>
    <s v="FUR-FU-10000550"/>
    <x v="0"/>
    <x v="5"/>
    <s v="Stacking Trays by OIC"/>
    <x v="2176"/>
    <n v="1"/>
    <n v="0.2"/>
    <n v="0.64739999999999998"/>
    <n v="6"/>
    <n v="2"/>
    <x v="2"/>
    <s v="Jun"/>
    <s v="2014-06"/>
  </r>
  <r>
    <n v="2999"/>
    <s v="CA-2014-138317"/>
    <x v="261"/>
    <d v="2014-06-25T00:00:00"/>
    <s v="Standard Class"/>
    <s v="NW-18400"/>
    <s v="Natalie Webber"/>
    <x v="0"/>
    <s v="United States"/>
    <x v="10"/>
    <s v="Pennsylvania"/>
    <n v="19120"/>
    <x v="3"/>
    <s v="TEC-AC-10003628"/>
    <x v="2"/>
    <x v="11"/>
    <s v="Logitech 910-002974 M325 Wireless Mouse for Web Scrolling"/>
    <x v="1651"/>
    <n v="4"/>
    <n v="0.2"/>
    <n v="28.790400000000002"/>
    <n v="6"/>
    <n v="2"/>
    <x v="2"/>
    <s v="Jun"/>
    <s v="2014-06"/>
  </r>
  <r>
    <n v="3000"/>
    <s v="CA-2014-138317"/>
    <x v="261"/>
    <d v="2014-06-25T00:00:00"/>
    <s v="Standard Class"/>
    <s v="NW-18400"/>
    <s v="Natalie Webber"/>
    <x v="0"/>
    <s v="United States"/>
    <x v="10"/>
    <s v="Pennsylvania"/>
    <n v="19120"/>
    <x v="3"/>
    <s v="TEC-MA-10004521"/>
    <x v="2"/>
    <x v="15"/>
    <s v="Epson Perfection V600 Photo Scanner"/>
    <x v="2395"/>
    <n v="3"/>
    <n v="0.7"/>
    <n v="-172.49250000000001"/>
    <n v="6"/>
    <n v="2"/>
    <x v="2"/>
    <s v="Jun"/>
    <s v="2014-06"/>
  </r>
  <r>
    <n v="3001"/>
    <s v="CA-2014-138317"/>
    <x v="261"/>
    <d v="2014-06-25T00:00:00"/>
    <s v="Standard Class"/>
    <s v="NW-18400"/>
    <s v="Natalie Webber"/>
    <x v="0"/>
    <s v="United States"/>
    <x v="10"/>
    <s v="Pennsylvania"/>
    <n v="19120"/>
    <x v="3"/>
    <s v="OFF-AP-10003860"/>
    <x v="1"/>
    <x v="9"/>
    <s v="Fellowes Advanced 8 Outlet Surge Suppressor with Phone/Fax Protection"/>
    <x v="2396"/>
    <n v="2"/>
    <n v="0.2"/>
    <n v="3.8864000000000001"/>
    <n v="6"/>
    <n v="2"/>
    <x v="2"/>
    <s v="Jun"/>
    <s v="2014-06"/>
  </r>
  <r>
    <n v="3002"/>
    <s v="CA-2014-138317"/>
    <x v="261"/>
    <d v="2014-06-25T00:00:00"/>
    <s v="Standard Class"/>
    <s v="NW-18400"/>
    <s v="Natalie Webber"/>
    <x v="0"/>
    <s v="United States"/>
    <x v="10"/>
    <s v="Pennsylvania"/>
    <n v="19120"/>
    <x v="3"/>
    <s v="OFF-BI-10000069"/>
    <x v="1"/>
    <x v="8"/>
    <s v="GBC Prepunched Paper, 19-Hole, for Binding Systems, 24-lb"/>
    <x v="2397"/>
    <n v="2"/>
    <n v="0.7"/>
    <n v="-7.2047999999999996"/>
    <n v="6"/>
    <n v="2"/>
    <x v="2"/>
    <s v="Jun"/>
    <s v="2014-06"/>
  </r>
  <r>
    <n v="3003"/>
    <s v="CA-2015-130610"/>
    <x v="761"/>
    <d v="2015-07-10T00:00:00"/>
    <s v="Standard Class"/>
    <s v="VP-21730"/>
    <s v="Victor Preis"/>
    <x v="2"/>
    <s v="United States"/>
    <x v="341"/>
    <s v="Michigan"/>
    <n v="48310"/>
    <x v="2"/>
    <s v="OFF-BI-10003655"/>
    <x v="1"/>
    <x v="8"/>
    <s v="Durable Pressboard Binders"/>
    <x v="2398"/>
    <n v="5"/>
    <n v="0"/>
    <n v="8.93"/>
    <n v="7"/>
    <n v="3"/>
    <x v="1"/>
    <s v="Jul"/>
    <s v="2015-07"/>
  </r>
  <r>
    <n v="3004"/>
    <s v="CA-2017-104381"/>
    <x v="819"/>
    <d v="2017-12-23T00:00:00"/>
    <s v="Standard Class"/>
    <s v="RD-19810"/>
    <s v="Ross DeVincentis"/>
    <x v="2"/>
    <s v="United States"/>
    <x v="30"/>
    <s v="New York"/>
    <n v="14609"/>
    <x v="3"/>
    <s v="OFF-BI-10001628"/>
    <x v="1"/>
    <x v="8"/>
    <s v="Acco Data Flex Cable Posts For Top &amp; Bottom Load Binders, 6&quot; Capacity"/>
    <x v="2399"/>
    <n v="4"/>
    <n v="0.2"/>
    <n v="10.43"/>
    <n v="12"/>
    <n v="4"/>
    <x v="3"/>
    <s v="Dec"/>
    <s v="2017-12"/>
  </r>
  <r>
    <n v="3005"/>
    <s v="CA-2016-131499"/>
    <x v="162"/>
    <d v="2016-09-10T00:00:00"/>
    <s v="First Class"/>
    <s v="MG-17875"/>
    <s v="Michael Grace"/>
    <x v="2"/>
    <s v="United States"/>
    <x v="20"/>
    <s v="New York"/>
    <n v="10011"/>
    <x v="3"/>
    <s v="OFF-AP-10003779"/>
    <x v="1"/>
    <x v="9"/>
    <s v="Kensington 7 Outlet MasterPiece Power Center with Fax/Phone Line Protection"/>
    <x v="2400"/>
    <n v="1"/>
    <n v="0"/>
    <n v="62.244"/>
    <n v="9"/>
    <n v="3"/>
    <x v="0"/>
    <s v="Sep"/>
    <s v="2016-09"/>
  </r>
  <r>
    <n v="3006"/>
    <s v="CA-2014-148761"/>
    <x v="826"/>
    <d v="2014-05-21T00:00:00"/>
    <s v="Standard Class"/>
    <s v="PA-19060"/>
    <s v="Pete Armstrong"/>
    <x v="2"/>
    <s v="United States"/>
    <x v="342"/>
    <s v="Wisconsin"/>
    <n v="54703"/>
    <x v="2"/>
    <s v="OFF-BI-10000666"/>
    <x v="1"/>
    <x v="8"/>
    <s v="Surelock Post Binders"/>
    <x v="1281"/>
    <n v="3"/>
    <n v="0"/>
    <n v="45.84"/>
    <n v="5"/>
    <n v="2"/>
    <x v="2"/>
    <s v="May"/>
    <s v="2014-05"/>
  </r>
  <r>
    <n v="3007"/>
    <s v="CA-2017-116519"/>
    <x v="119"/>
    <d v="2017-10-15T00:00:00"/>
    <s v="First Class"/>
    <s v="CR-12730"/>
    <s v="Craig Reiter"/>
    <x v="0"/>
    <s v="United States"/>
    <x v="20"/>
    <s v="New York"/>
    <n v="10009"/>
    <x v="3"/>
    <s v="OFF-AP-10000828"/>
    <x v="1"/>
    <x v="9"/>
    <s v="Avanti 4.4 Cu. Ft. Refrigerator"/>
    <x v="2401"/>
    <n v="5"/>
    <n v="0"/>
    <n v="253.37200000000001"/>
    <n v="10"/>
    <n v="4"/>
    <x v="3"/>
    <s v="Oct"/>
    <s v="2017-10"/>
  </r>
  <r>
    <n v="3008"/>
    <s v="CA-2014-130729"/>
    <x v="745"/>
    <d v="2014-10-29T00:00:00"/>
    <s v="Standard Class"/>
    <s v="AA-10375"/>
    <s v="Allen Armold"/>
    <x v="0"/>
    <s v="United States"/>
    <x v="277"/>
    <s v="California"/>
    <n v="91730"/>
    <x v="1"/>
    <s v="OFF-BI-10002706"/>
    <x v="1"/>
    <x v="8"/>
    <s v="Avery Premier Heavy-Duty Binder with Round Locking Rings"/>
    <x v="2402"/>
    <n v="3"/>
    <n v="0.2"/>
    <n v="11.138400000000001"/>
    <n v="10"/>
    <n v="4"/>
    <x v="2"/>
    <s v="Oct"/>
    <s v="2014-10"/>
  </r>
  <r>
    <n v="3009"/>
    <s v="CA-2016-124772"/>
    <x v="5"/>
    <d v="2016-12-06T00:00:00"/>
    <s v="First Class"/>
    <s v="JG-15160"/>
    <s v="James Galang"/>
    <x v="0"/>
    <s v="United States"/>
    <x v="208"/>
    <s v="Kentucky"/>
    <n v="42071"/>
    <x v="0"/>
    <s v="FUR-FU-10004748"/>
    <x v="0"/>
    <x v="5"/>
    <s v="Howard Miller 16&quot; Diameter Gallery Wall Clock"/>
    <x v="1838"/>
    <n v="3"/>
    <n v="0"/>
    <n v="74.809799999999996"/>
    <n v="12"/>
    <n v="4"/>
    <x v="0"/>
    <s v="Dec"/>
    <s v="2016-12"/>
  </r>
  <r>
    <n v="3010"/>
    <s v="CA-2016-115525"/>
    <x v="197"/>
    <d v="2016-07-29T00:00:00"/>
    <s v="Standard Class"/>
    <s v="RR-19525"/>
    <s v="Rick Reed"/>
    <x v="1"/>
    <s v="United States"/>
    <x v="167"/>
    <s v="Ohio"/>
    <n v="43615"/>
    <x v="3"/>
    <s v="OFF-AP-10000026"/>
    <x v="1"/>
    <x v="9"/>
    <s v="Tripp Lite Isotel 6 Outlet Surge Protector with Fax/Modem Protection"/>
    <x v="2403"/>
    <n v="5"/>
    <n v="0.2"/>
    <n v="27.436499999999999"/>
    <n v="7"/>
    <n v="3"/>
    <x v="0"/>
    <s v="Jul"/>
    <s v="2016-07"/>
  </r>
  <r>
    <n v="3011"/>
    <s v="CA-2017-134845"/>
    <x v="827"/>
    <d v="2017-04-23T00:00:00"/>
    <s v="Standard Class"/>
    <s v="SR-20425"/>
    <s v="Sharelle Roach"/>
    <x v="2"/>
    <s v="United States"/>
    <x v="103"/>
    <s v="Colorado"/>
    <n v="80027"/>
    <x v="1"/>
    <s v="OFF-BI-10000773"/>
    <x v="1"/>
    <x v="8"/>
    <s v="Insertable Tab Post Binder Dividers"/>
    <x v="2404"/>
    <n v="5"/>
    <n v="0.7"/>
    <n v="-9.2230000000000008"/>
    <n v="4"/>
    <n v="2"/>
    <x v="3"/>
    <s v="Apr"/>
    <s v="2017-04"/>
  </r>
  <r>
    <n v="3012"/>
    <s v="CA-2017-134845"/>
    <x v="827"/>
    <d v="2017-04-23T00:00:00"/>
    <s v="Standard Class"/>
    <s v="SR-20425"/>
    <s v="Sharelle Roach"/>
    <x v="2"/>
    <s v="United States"/>
    <x v="103"/>
    <s v="Colorado"/>
    <n v="80027"/>
    <x v="1"/>
    <s v="TEC-MA-10000822"/>
    <x v="2"/>
    <x v="15"/>
    <s v="Lexmark MX611dhe Monochrome Laser Printer"/>
    <x v="2405"/>
    <n v="5"/>
    <n v="0.7"/>
    <n v="-3399.98"/>
    <n v="4"/>
    <n v="2"/>
    <x v="3"/>
    <s v="Apr"/>
    <s v="2017-04"/>
  </r>
  <r>
    <n v="3013"/>
    <s v="CA-2017-134845"/>
    <x v="827"/>
    <d v="2017-04-23T00:00:00"/>
    <s v="Standard Class"/>
    <s v="SR-20425"/>
    <s v="Sharelle Roach"/>
    <x v="2"/>
    <s v="United States"/>
    <x v="103"/>
    <s v="Colorado"/>
    <n v="80027"/>
    <x v="1"/>
    <s v="OFF-BI-10001543"/>
    <x v="1"/>
    <x v="8"/>
    <s v="GBC VeloBinder Manual Binding System"/>
    <x v="2406"/>
    <n v="2"/>
    <n v="0.7"/>
    <n v="-15.835599999999999"/>
    <n v="4"/>
    <n v="2"/>
    <x v="3"/>
    <s v="Apr"/>
    <s v="2017-04"/>
  </r>
  <r>
    <n v="3014"/>
    <s v="CA-2017-134845"/>
    <x v="827"/>
    <d v="2017-04-23T00:00:00"/>
    <s v="Standard Class"/>
    <s v="SR-20425"/>
    <s v="Sharelle Roach"/>
    <x v="2"/>
    <s v="United States"/>
    <x v="103"/>
    <s v="Colorado"/>
    <n v="80027"/>
    <x v="1"/>
    <s v="OFF-BI-10003355"/>
    <x v="1"/>
    <x v="8"/>
    <s v="Cardinal Holdit Business Card Pockets"/>
    <x v="2407"/>
    <n v="6"/>
    <n v="0.7"/>
    <n v="-6.5735999999999999"/>
    <n v="4"/>
    <n v="2"/>
    <x v="3"/>
    <s v="Apr"/>
    <s v="2017-04"/>
  </r>
  <r>
    <n v="3015"/>
    <s v="CA-2017-134845"/>
    <x v="827"/>
    <d v="2017-04-23T00:00:00"/>
    <s v="Standard Class"/>
    <s v="SR-20425"/>
    <s v="Sharelle Roach"/>
    <x v="2"/>
    <s v="United States"/>
    <x v="103"/>
    <s v="Colorado"/>
    <n v="80027"/>
    <x v="1"/>
    <s v="OFF-PA-10002005"/>
    <x v="1"/>
    <x v="10"/>
    <s v="Xerox 225"/>
    <x v="557"/>
    <n v="4"/>
    <n v="0.2"/>
    <n v="7.2576000000000001"/>
    <n v="4"/>
    <n v="2"/>
    <x v="3"/>
    <s v="Apr"/>
    <s v="2017-04"/>
  </r>
  <r>
    <n v="3016"/>
    <s v="US-2015-138919"/>
    <x v="14"/>
    <d v="2015-09-21T00:00:00"/>
    <s v="Standard Class"/>
    <s v="LS-16975"/>
    <s v="Lindsay Shagiari"/>
    <x v="2"/>
    <s v="United States"/>
    <x v="20"/>
    <s v="New York"/>
    <n v="10035"/>
    <x v="3"/>
    <s v="FUR-TA-10004154"/>
    <x v="0"/>
    <x v="3"/>
    <s v="Riverside Furniture Oval Coffee Table, Oval End Table, End Table with Drawer"/>
    <x v="2408"/>
    <n v="2"/>
    <n v="0.4"/>
    <n v="-103.26600000000001"/>
    <n v="9"/>
    <n v="3"/>
    <x v="1"/>
    <s v="Sep"/>
    <s v="2015-09"/>
  </r>
  <r>
    <n v="3017"/>
    <s v="US-2016-160528"/>
    <x v="828"/>
    <d v="2016-08-30T00:00:00"/>
    <s v="Standard Class"/>
    <s v="MH-18115"/>
    <s v="Mick Hernandez"/>
    <x v="2"/>
    <s v="United States"/>
    <x v="343"/>
    <s v="Texas"/>
    <n v="78577"/>
    <x v="2"/>
    <s v="OFF-ST-10002743"/>
    <x v="1"/>
    <x v="4"/>
    <s v="SAFCO Boltless Steel Shelving"/>
    <x v="2409"/>
    <n v="8"/>
    <n v="0.2"/>
    <n v="-172.7328"/>
    <n v="8"/>
    <n v="3"/>
    <x v="0"/>
    <s v="Aug"/>
    <s v="2016-08"/>
  </r>
  <r>
    <n v="3018"/>
    <s v="US-2016-160528"/>
    <x v="828"/>
    <d v="2016-08-30T00:00:00"/>
    <s v="Standard Class"/>
    <s v="MH-18115"/>
    <s v="Mick Hernandez"/>
    <x v="2"/>
    <s v="United States"/>
    <x v="343"/>
    <s v="Texas"/>
    <n v="78577"/>
    <x v="2"/>
    <s v="FUR-FU-10004973"/>
    <x v="0"/>
    <x v="5"/>
    <s v="Flat Face Poster Frame"/>
    <x v="1803"/>
    <n v="3"/>
    <n v="0.6"/>
    <n v="-10.1736"/>
    <n v="8"/>
    <n v="3"/>
    <x v="0"/>
    <s v="Aug"/>
    <s v="2016-08"/>
  </r>
  <r>
    <n v="3019"/>
    <s v="US-2016-160528"/>
    <x v="828"/>
    <d v="2016-08-30T00:00:00"/>
    <s v="Standard Class"/>
    <s v="MH-18115"/>
    <s v="Mick Hernandez"/>
    <x v="2"/>
    <s v="United States"/>
    <x v="343"/>
    <s v="Texas"/>
    <n v="78577"/>
    <x v="2"/>
    <s v="TEC-AC-10002842"/>
    <x v="2"/>
    <x v="11"/>
    <s v="WD My Passport Ultra 2TB Portable External Hard Drive"/>
    <x v="2410"/>
    <n v="7"/>
    <n v="0.2"/>
    <n v="-33.32"/>
    <n v="8"/>
    <n v="3"/>
    <x v="0"/>
    <s v="Aug"/>
    <s v="2016-08"/>
  </r>
  <r>
    <n v="3020"/>
    <s v="CA-2015-123568"/>
    <x v="627"/>
    <d v="2015-11-14T00:00:00"/>
    <s v="Standard Class"/>
    <s v="SC-20095"/>
    <s v="Sanjit Chand"/>
    <x v="0"/>
    <s v="United States"/>
    <x v="7"/>
    <s v="Utah"/>
    <n v="84084"/>
    <x v="1"/>
    <s v="OFF-FA-10002701"/>
    <x v="1"/>
    <x v="13"/>
    <s v="Alliance Rubber Bands"/>
    <x v="1310"/>
    <n v="3"/>
    <n v="0"/>
    <n v="0.2016"/>
    <n v="11"/>
    <n v="4"/>
    <x v="1"/>
    <s v="Nov"/>
    <s v="2015-11"/>
  </r>
  <r>
    <n v="3021"/>
    <s v="CA-2015-123568"/>
    <x v="627"/>
    <d v="2015-11-14T00:00:00"/>
    <s v="Standard Class"/>
    <s v="SC-20095"/>
    <s v="Sanjit Chand"/>
    <x v="0"/>
    <s v="United States"/>
    <x v="7"/>
    <s v="Utah"/>
    <n v="84084"/>
    <x v="1"/>
    <s v="OFF-PA-10001125"/>
    <x v="1"/>
    <x v="10"/>
    <s v="Xerox 1988"/>
    <x v="1635"/>
    <n v="3"/>
    <n v="0"/>
    <n v="41.823"/>
    <n v="11"/>
    <n v="4"/>
    <x v="1"/>
    <s v="Nov"/>
    <s v="2015-11"/>
  </r>
  <r>
    <n v="3022"/>
    <s v="CA-2015-123568"/>
    <x v="627"/>
    <d v="2015-11-14T00:00:00"/>
    <s v="Standard Class"/>
    <s v="SC-20095"/>
    <s v="Sanjit Chand"/>
    <x v="0"/>
    <s v="United States"/>
    <x v="7"/>
    <s v="Utah"/>
    <n v="84084"/>
    <x v="1"/>
    <s v="FUR-FU-10004090"/>
    <x v="0"/>
    <x v="5"/>
    <s v="Executive Impressions 14&quot; Contract Wall Clock"/>
    <x v="2411"/>
    <n v="3"/>
    <n v="0"/>
    <n v="22.0077"/>
    <n v="11"/>
    <n v="4"/>
    <x v="1"/>
    <s v="Nov"/>
    <s v="2015-11"/>
  </r>
  <r>
    <n v="3023"/>
    <s v="CA-2015-123568"/>
    <x v="627"/>
    <d v="2015-11-14T00:00:00"/>
    <s v="Standard Class"/>
    <s v="SC-20095"/>
    <s v="Sanjit Chand"/>
    <x v="0"/>
    <s v="United States"/>
    <x v="7"/>
    <s v="Utah"/>
    <n v="84084"/>
    <x v="1"/>
    <s v="OFF-BI-10001510"/>
    <x v="1"/>
    <x v="8"/>
    <s v="Deluxe Heavy-Duty Vinyl Round Ring Binder"/>
    <x v="1281"/>
    <n v="5"/>
    <n v="0.2"/>
    <n v="28.65"/>
    <n v="11"/>
    <n v="4"/>
    <x v="1"/>
    <s v="Nov"/>
    <s v="2015-11"/>
  </r>
  <r>
    <n v="3024"/>
    <s v="CA-2017-124674"/>
    <x v="701"/>
    <d v="2017-11-23T00:00:00"/>
    <s v="Standard Class"/>
    <s v="JB-16000"/>
    <s v="Joy Bell-"/>
    <x v="0"/>
    <s v="United States"/>
    <x v="180"/>
    <s v="Texas"/>
    <n v="78521"/>
    <x v="2"/>
    <s v="FUR-BO-10002202"/>
    <x v="0"/>
    <x v="0"/>
    <s v="Atlantic Metals Mobile 2-Shelf Bookcases, Custom Colors"/>
    <x v="2412"/>
    <n v="2"/>
    <n v="0.32"/>
    <n v="-14.4588"/>
    <n v="11"/>
    <n v="4"/>
    <x v="3"/>
    <s v="Nov"/>
    <s v="2017-11"/>
  </r>
  <r>
    <n v="3025"/>
    <s v="CA-2015-164441"/>
    <x v="627"/>
    <d v="2015-11-13T00:00:00"/>
    <s v="Standard Class"/>
    <s v="AC-10450"/>
    <s v="Amy Cox"/>
    <x v="0"/>
    <s v="United States"/>
    <x v="20"/>
    <s v="New York"/>
    <n v="10011"/>
    <x v="3"/>
    <s v="OFF-BI-10001922"/>
    <x v="1"/>
    <x v="8"/>
    <s v="Storex Dura Pro Binders"/>
    <x v="2413"/>
    <n v="11"/>
    <n v="0.2"/>
    <n v="17.6418"/>
    <n v="11"/>
    <n v="4"/>
    <x v="1"/>
    <s v="Nov"/>
    <s v="2015-11"/>
  </r>
  <r>
    <n v="3026"/>
    <s v="CA-2015-164441"/>
    <x v="627"/>
    <d v="2015-11-13T00:00:00"/>
    <s v="Standard Class"/>
    <s v="AC-10450"/>
    <s v="Amy Cox"/>
    <x v="0"/>
    <s v="United States"/>
    <x v="20"/>
    <s v="New York"/>
    <n v="10011"/>
    <x v="3"/>
    <s v="OFF-PA-10001667"/>
    <x v="1"/>
    <x v="10"/>
    <s v="Great White Multi-Use Recycled Paper (20Lb. and 84 Bright)"/>
    <x v="1444"/>
    <n v="3"/>
    <n v="0"/>
    <n v="8.0730000000000004"/>
    <n v="11"/>
    <n v="4"/>
    <x v="1"/>
    <s v="Nov"/>
    <s v="2015-11"/>
  </r>
  <r>
    <n v="3027"/>
    <s v="CA-2017-169054"/>
    <x v="300"/>
    <d v="2017-04-26T00:00:00"/>
    <s v="Standard Class"/>
    <s v="MO-17800"/>
    <s v="Meg O'Connel"/>
    <x v="2"/>
    <s v="United States"/>
    <x v="10"/>
    <s v="Pennsylvania"/>
    <n v="19140"/>
    <x v="3"/>
    <s v="FUR-FU-10001488"/>
    <x v="0"/>
    <x v="5"/>
    <s v="Tenex 46&quot; x 60&quot; Computer Anti-Static Chairmat, Rectangular Shaped"/>
    <x v="1796"/>
    <n v="3"/>
    <n v="0.2"/>
    <n v="0"/>
    <n v="4"/>
    <n v="2"/>
    <x v="3"/>
    <s v="Apr"/>
    <s v="2017-04"/>
  </r>
  <r>
    <n v="3028"/>
    <s v="CA-2014-106719"/>
    <x v="829"/>
    <d v="2014-08-24T00:00:00"/>
    <s v="Same Day"/>
    <s v="RB-19645"/>
    <s v="Robert Barroso"/>
    <x v="1"/>
    <s v="United States"/>
    <x v="344"/>
    <s v="Montana"/>
    <n v="59102"/>
    <x v="1"/>
    <s v="OFF-BI-10002799"/>
    <x v="1"/>
    <x v="8"/>
    <s v="SlimView Poly Binder, 3/8&quot;"/>
    <x v="1808"/>
    <n v="2"/>
    <n v="0.2"/>
    <n v="2.6936"/>
    <n v="8"/>
    <n v="3"/>
    <x v="2"/>
    <s v="Aug"/>
    <s v="2014-08"/>
  </r>
  <r>
    <n v="3029"/>
    <s v="CA-2017-116855"/>
    <x v="94"/>
    <d v="2017-12-21T00:00:00"/>
    <s v="Standard Class"/>
    <s v="AI-10855"/>
    <s v="Arianne Irving"/>
    <x v="0"/>
    <s v="United States"/>
    <x v="269"/>
    <s v="Virginia"/>
    <n v="23320"/>
    <x v="0"/>
    <s v="FUR-CH-10003846"/>
    <x v="0"/>
    <x v="1"/>
    <s v="Hon Valutask Swivel Chairs"/>
    <x v="2414"/>
    <n v="5"/>
    <n v="0"/>
    <n v="80.784000000000006"/>
    <n v="12"/>
    <n v="4"/>
    <x v="3"/>
    <s v="Dec"/>
    <s v="2017-12"/>
  </r>
  <r>
    <n v="3030"/>
    <s v="US-2016-164189"/>
    <x v="830"/>
    <d v="2016-03-28T00:00:00"/>
    <s v="Standard Class"/>
    <s v="DR-12880"/>
    <s v="Dan Reichenbach"/>
    <x v="1"/>
    <s v="United States"/>
    <x v="345"/>
    <s v="Oregon"/>
    <n v="97030"/>
    <x v="1"/>
    <s v="TEC-PH-10003691"/>
    <x v="2"/>
    <x v="7"/>
    <s v="BlackBerry Q10"/>
    <x v="2415"/>
    <n v="4"/>
    <n v="0.2"/>
    <n v="25.198"/>
    <n v="3"/>
    <n v="1"/>
    <x v="0"/>
    <s v="Mar"/>
    <s v="2016-03"/>
  </r>
  <r>
    <n v="3031"/>
    <s v="CA-2015-168480"/>
    <x v="481"/>
    <d v="2015-09-27T00:00:00"/>
    <s v="Standard Class"/>
    <s v="DM-12955"/>
    <s v="Dario Medina"/>
    <x v="1"/>
    <s v="United States"/>
    <x v="291"/>
    <s v="Michigan"/>
    <n v="48146"/>
    <x v="2"/>
    <s v="FUR-BO-10000468"/>
    <x v="0"/>
    <x v="0"/>
    <s v="O'Sullivan 2-Shelf Heavy-Duty Bookcases"/>
    <x v="1918"/>
    <n v="4"/>
    <n v="0"/>
    <n v="31.091200000000001"/>
    <n v="9"/>
    <n v="3"/>
    <x v="1"/>
    <s v="Sep"/>
    <s v="2015-09"/>
  </r>
  <r>
    <n v="3032"/>
    <s v="CA-2015-168480"/>
    <x v="481"/>
    <d v="2015-09-27T00:00:00"/>
    <s v="Standard Class"/>
    <s v="DM-12955"/>
    <s v="Dario Medina"/>
    <x v="1"/>
    <s v="United States"/>
    <x v="291"/>
    <s v="Michigan"/>
    <n v="48146"/>
    <x v="2"/>
    <s v="OFF-AR-10001044"/>
    <x v="1"/>
    <x v="6"/>
    <s v="BOSTON Ranger #55 Pencil Sharpener, Black"/>
    <x v="2416"/>
    <n v="1"/>
    <n v="0"/>
    <n v="7.5370999999999997"/>
    <n v="9"/>
    <n v="3"/>
    <x v="1"/>
    <s v="Sep"/>
    <s v="2015-09"/>
  </r>
  <r>
    <n v="3033"/>
    <s v="US-2016-114293"/>
    <x v="831"/>
    <d v="2016-11-26T00:00:00"/>
    <s v="Standard Class"/>
    <s v="JH-16180"/>
    <s v="Justin Hirsh"/>
    <x v="0"/>
    <s v="United States"/>
    <x v="345"/>
    <s v="Oregon"/>
    <n v="97030"/>
    <x v="1"/>
    <s v="FUR-CH-10003833"/>
    <x v="0"/>
    <x v="1"/>
    <s v="Novimex Fabric Task Chair"/>
    <x v="2417"/>
    <n v="4"/>
    <n v="0.2"/>
    <n v="-12.196"/>
    <n v="11"/>
    <n v="4"/>
    <x v="0"/>
    <s v="Nov"/>
    <s v="2016-11"/>
  </r>
  <r>
    <n v="3034"/>
    <s v="CA-2017-134173"/>
    <x v="118"/>
    <d v="2017-09-21T00:00:00"/>
    <s v="Standard Class"/>
    <s v="AB-10060"/>
    <s v="Adam Bellavance"/>
    <x v="2"/>
    <s v="United States"/>
    <x v="10"/>
    <s v="Pennsylvania"/>
    <n v="19143"/>
    <x v="3"/>
    <s v="OFF-PA-10004355"/>
    <x v="1"/>
    <x v="10"/>
    <s v="Xerox 231"/>
    <x v="557"/>
    <n v="4"/>
    <n v="0.2"/>
    <n v="7.2576000000000001"/>
    <n v="9"/>
    <n v="3"/>
    <x v="3"/>
    <s v="Sep"/>
    <s v="2017-09"/>
  </r>
  <r>
    <n v="3035"/>
    <s v="US-2015-123960"/>
    <x v="832"/>
    <d v="2015-06-16T00:00:00"/>
    <s v="Standard Class"/>
    <s v="BD-11605"/>
    <s v="Brian Dahlen"/>
    <x v="0"/>
    <s v="United States"/>
    <x v="53"/>
    <s v="Louisiana"/>
    <n v="71203"/>
    <x v="0"/>
    <s v="TEC-AC-10003038"/>
    <x v="2"/>
    <x v="11"/>
    <s v="Kingston Digital DataTraveler 16GB USB 2.0"/>
    <x v="2418"/>
    <n v="6"/>
    <n v="0"/>
    <n v="10.202999999999999"/>
    <n v="6"/>
    <n v="2"/>
    <x v="1"/>
    <s v="Jun"/>
    <s v="2015-06"/>
  </r>
  <r>
    <n v="3036"/>
    <s v="US-2015-123960"/>
    <x v="832"/>
    <d v="2015-06-16T00:00:00"/>
    <s v="Standard Class"/>
    <s v="BD-11605"/>
    <s v="Brian Dahlen"/>
    <x v="0"/>
    <s v="United States"/>
    <x v="53"/>
    <s v="Louisiana"/>
    <n v="71203"/>
    <x v="0"/>
    <s v="OFF-BI-10002799"/>
    <x v="1"/>
    <x v="8"/>
    <s v="SlimView Poly Binder, 3/8&quot;"/>
    <x v="2419"/>
    <n v="7"/>
    <n v="0"/>
    <n v="16.679600000000001"/>
    <n v="6"/>
    <n v="2"/>
    <x v="1"/>
    <s v="Jun"/>
    <s v="2015-06"/>
  </r>
  <r>
    <n v="3037"/>
    <s v="US-2015-123960"/>
    <x v="832"/>
    <d v="2015-06-16T00:00:00"/>
    <s v="Standard Class"/>
    <s v="BD-11605"/>
    <s v="Brian Dahlen"/>
    <x v="0"/>
    <s v="United States"/>
    <x v="53"/>
    <s v="Louisiana"/>
    <n v="71203"/>
    <x v="0"/>
    <s v="OFF-AR-10003582"/>
    <x v="1"/>
    <x v="6"/>
    <s v="Boston Electric Pencil Sharpener, Model 1818, Charcoal Black"/>
    <x v="2420"/>
    <n v="2"/>
    <n v="0"/>
    <n v="15.763999999999999"/>
    <n v="6"/>
    <n v="2"/>
    <x v="1"/>
    <s v="Jun"/>
    <s v="2015-06"/>
  </r>
  <r>
    <n v="3038"/>
    <s v="US-2015-123960"/>
    <x v="832"/>
    <d v="2015-06-16T00:00:00"/>
    <s v="Standard Class"/>
    <s v="BD-11605"/>
    <s v="Brian Dahlen"/>
    <x v="0"/>
    <s v="United States"/>
    <x v="53"/>
    <s v="Louisiana"/>
    <n v="71203"/>
    <x v="0"/>
    <s v="OFF-PA-10004451"/>
    <x v="1"/>
    <x v="10"/>
    <s v="Xerox 222"/>
    <x v="56"/>
    <n v="5"/>
    <n v="0"/>
    <n v="15.552"/>
    <n v="6"/>
    <n v="2"/>
    <x v="1"/>
    <s v="Jun"/>
    <s v="2015-06"/>
  </r>
  <r>
    <n v="3039"/>
    <s v="US-2015-123960"/>
    <x v="832"/>
    <d v="2015-06-16T00:00:00"/>
    <s v="Standard Class"/>
    <s v="BD-11605"/>
    <s v="Brian Dahlen"/>
    <x v="0"/>
    <s v="United States"/>
    <x v="53"/>
    <s v="Louisiana"/>
    <n v="71203"/>
    <x v="0"/>
    <s v="FUR-FU-10004666"/>
    <x v="0"/>
    <x v="5"/>
    <s v="DAX Clear Channel Poster Frame"/>
    <x v="2421"/>
    <n v="2"/>
    <n v="0"/>
    <n v="10.789199999999999"/>
    <n v="6"/>
    <n v="2"/>
    <x v="1"/>
    <s v="Jun"/>
    <s v="2015-06"/>
  </r>
  <r>
    <n v="3040"/>
    <s v="CA-2017-101749"/>
    <x v="621"/>
    <d v="2017-10-08T00:00:00"/>
    <s v="Standard Class"/>
    <s v="AS-10045"/>
    <s v="Aaron Smayling"/>
    <x v="1"/>
    <s v="United States"/>
    <x v="45"/>
    <s v="California"/>
    <n v="91104"/>
    <x v="1"/>
    <s v="FUR-TA-10001520"/>
    <x v="0"/>
    <x v="3"/>
    <s v="Lesro Sheffield Collection Coffee Table, End Table, Center Table, Corner Table"/>
    <x v="2422"/>
    <n v="3"/>
    <n v="0.2"/>
    <n v="-6.4233000000000002"/>
    <n v="10"/>
    <n v="4"/>
    <x v="3"/>
    <s v="Oct"/>
    <s v="2017-10"/>
  </r>
  <r>
    <n v="3041"/>
    <s v="US-2016-147991"/>
    <x v="465"/>
    <d v="2016-05-09T00:00:00"/>
    <s v="Standard Class"/>
    <s v="ZD-21925"/>
    <s v="Zuschuss Donatelli"/>
    <x v="0"/>
    <s v="United States"/>
    <x v="346"/>
    <s v="Tennessee"/>
    <n v="37421"/>
    <x v="0"/>
    <s v="FUR-FU-10004270"/>
    <x v="0"/>
    <x v="5"/>
    <s v="Eldon Image Series Desk Accessories, Burgundy"/>
    <x v="2423"/>
    <n v="5"/>
    <n v="0.2"/>
    <n v="3.3439999999999999"/>
    <n v="5"/>
    <n v="2"/>
    <x v="0"/>
    <s v="May"/>
    <s v="2016-05"/>
  </r>
  <r>
    <n v="3042"/>
    <s v="CA-2017-149559"/>
    <x v="220"/>
    <d v="2017-09-12T00:00:00"/>
    <s v="Same Day"/>
    <s v="KF-16285"/>
    <s v="Karen Ferguson"/>
    <x v="2"/>
    <s v="United States"/>
    <x v="85"/>
    <s v="California"/>
    <n v="90805"/>
    <x v="1"/>
    <s v="OFF-PA-10003172"/>
    <x v="1"/>
    <x v="10"/>
    <s v="Xerox 1996"/>
    <x v="91"/>
    <n v="2"/>
    <n v="0"/>
    <n v="6.2207999999999997"/>
    <n v="9"/>
    <n v="3"/>
    <x v="3"/>
    <s v="Sep"/>
    <s v="2017-09"/>
  </r>
  <r>
    <n v="3043"/>
    <s v="CA-2017-149559"/>
    <x v="220"/>
    <d v="2017-09-12T00:00:00"/>
    <s v="Same Day"/>
    <s v="KF-16285"/>
    <s v="Karen Ferguson"/>
    <x v="2"/>
    <s v="United States"/>
    <x v="85"/>
    <s v="California"/>
    <n v="90805"/>
    <x v="1"/>
    <s v="OFF-EN-10002312"/>
    <x v="1"/>
    <x v="12"/>
    <s v="#10 Self-Seal White Envelopes"/>
    <x v="2424"/>
    <n v="2"/>
    <n v="0"/>
    <n v="10.8682"/>
    <n v="9"/>
    <n v="3"/>
    <x v="3"/>
    <s v="Sep"/>
    <s v="2017-09"/>
  </r>
  <r>
    <n v="3044"/>
    <s v="CA-2017-149559"/>
    <x v="220"/>
    <d v="2017-09-12T00:00:00"/>
    <s v="Same Day"/>
    <s v="KF-16285"/>
    <s v="Karen Ferguson"/>
    <x v="2"/>
    <s v="United States"/>
    <x v="85"/>
    <s v="California"/>
    <n v="90805"/>
    <x v="1"/>
    <s v="FUR-CH-10002320"/>
    <x v="0"/>
    <x v="1"/>
    <s v="Hon Pagoda Stacking Chairs"/>
    <x v="2425"/>
    <n v="8"/>
    <n v="0.2"/>
    <n v="256.78399999999999"/>
    <n v="9"/>
    <n v="3"/>
    <x v="3"/>
    <s v="Sep"/>
    <s v="2017-09"/>
  </r>
  <r>
    <n v="3045"/>
    <s v="CA-2015-135174"/>
    <x v="28"/>
    <d v="2015-05-02T00:00:00"/>
    <s v="Second Class"/>
    <s v="BP-11230"/>
    <s v="Benjamin Patterson"/>
    <x v="0"/>
    <s v="United States"/>
    <x v="21"/>
    <s v="Ohio"/>
    <n v="45373"/>
    <x v="3"/>
    <s v="TEC-PH-10001530"/>
    <x v="2"/>
    <x v="7"/>
    <s v="Cisco Unified IP Phone 7945G VoIP phone"/>
    <x v="2426"/>
    <n v="5"/>
    <n v="0.4"/>
    <n v="-255.74250000000001"/>
    <n v="4"/>
    <n v="2"/>
    <x v="1"/>
    <s v="Apr"/>
    <s v="2015-04"/>
  </r>
  <r>
    <n v="3046"/>
    <s v="CA-2017-125290"/>
    <x v="44"/>
    <d v="2017-11-10T00:00:00"/>
    <s v="Second Class"/>
    <s v="CC-12430"/>
    <s v="Chuck Clark"/>
    <x v="2"/>
    <s v="United States"/>
    <x v="31"/>
    <s v="Minnesota"/>
    <n v="55407"/>
    <x v="2"/>
    <s v="OFF-AR-10001216"/>
    <x v="1"/>
    <x v="6"/>
    <s v="Newell 339"/>
    <x v="2213"/>
    <n v="5"/>
    <n v="0"/>
    <n v="3.6139999999999999"/>
    <n v="11"/>
    <n v="4"/>
    <x v="3"/>
    <s v="Nov"/>
    <s v="2017-11"/>
  </r>
  <r>
    <n v="3047"/>
    <s v="CA-2017-125290"/>
    <x v="44"/>
    <d v="2017-11-10T00:00:00"/>
    <s v="Second Class"/>
    <s v="CC-12430"/>
    <s v="Chuck Clark"/>
    <x v="2"/>
    <s v="United States"/>
    <x v="31"/>
    <s v="Minnesota"/>
    <n v="55407"/>
    <x v="2"/>
    <s v="OFF-PA-10003127"/>
    <x v="1"/>
    <x v="10"/>
    <s v="Easy-staple paper"/>
    <x v="970"/>
    <n v="1"/>
    <n v="0"/>
    <n v="12.1348"/>
    <n v="11"/>
    <n v="4"/>
    <x v="3"/>
    <s v="Nov"/>
    <s v="2017-11"/>
  </r>
  <r>
    <n v="3048"/>
    <s v="CA-2014-137351"/>
    <x v="587"/>
    <d v="2014-10-04T00:00:00"/>
    <s v="Standard Class"/>
    <s v="DB-13615"/>
    <s v="Doug Bickford"/>
    <x v="0"/>
    <s v="United States"/>
    <x v="4"/>
    <s v="Washington"/>
    <n v="98105"/>
    <x v="1"/>
    <s v="OFF-BI-10003910"/>
    <x v="1"/>
    <x v="8"/>
    <s v="DXL Angle-View Binders with Locking Rings by Samsill"/>
    <x v="746"/>
    <n v="7"/>
    <n v="0.2"/>
    <n v="13.4925"/>
    <n v="9"/>
    <n v="3"/>
    <x v="2"/>
    <s v="Sep"/>
    <s v="2014-09"/>
  </r>
  <r>
    <n v="3049"/>
    <s v="CA-2017-121419"/>
    <x v="459"/>
    <d v="2017-04-04T00:00:00"/>
    <s v="First Class"/>
    <s v="TC-21475"/>
    <s v="Tony Chapman"/>
    <x v="2"/>
    <s v="United States"/>
    <x v="38"/>
    <s v="Georgia"/>
    <n v="31907"/>
    <x v="0"/>
    <s v="FUR-TA-10004534"/>
    <x v="0"/>
    <x v="3"/>
    <s v="Bevis 44 x 96 Conference Tables"/>
    <x v="1735"/>
    <n v="2"/>
    <n v="0"/>
    <n v="70.006"/>
    <n v="4"/>
    <n v="2"/>
    <x v="3"/>
    <s v="Apr"/>
    <s v="2017-04"/>
  </r>
  <r>
    <n v="3050"/>
    <s v="CA-2017-121419"/>
    <x v="459"/>
    <d v="2017-04-04T00:00:00"/>
    <s v="First Class"/>
    <s v="TC-21475"/>
    <s v="Tony Chapman"/>
    <x v="2"/>
    <s v="United States"/>
    <x v="38"/>
    <s v="Georgia"/>
    <n v="31907"/>
    <x v="0"/>
    <s v="TEC-AC-10000892"/>
    <x v="2"/>
    <x v="11"/>
    <s v="NETGEAR N750 Dual Band Wi-Fi Gigabit Router"/>
    <x v="308"/>
    <n v="4"/>
    <n v="0"/>
    <n v="129.6"/>
    <n v="4"/>
    <n v="2"/>
    <x v="3"/>
    <s v="Apr"/>
    <s v="2017-04"/>
  </r>
  <r>
    <n v="3051"/>
    <s v="US-2017-148054"/>
    <x v="833"/>
    <d v="2017-10-11T00:00:00"/>
    <s v="Standard Class"/>
    <s v="NZ-18565"/>
    <s v="Nick Zandusky"/>
    <x v="2"/>
    <s v="United States"/>
    <x v="347"/>
    <s v="Idaho"/>
    <n v="83642"/>
    <x v="1"/>
    <s v="FUR-FU-10003247"/>
    <x v="0"/>
    <x v="5"/>
    <s v="36X48 HARDFLOOR CHAIRMAT"/>
    <x v="108"/>
    <n v="2"/>
    <n v="0"/>
    <n v="2.9371999999999998"/>
    <n v="10"/>
    <n v="4"/>
    <x v="3"/>
    <s v="Oct"/>
    <s v="2017-10"/>
  </r>
  <r>
    <n v="3052"/>
    <s v="US-2017-148054"/>
    <x v="833"/>
    <d v="2017-10-11T00:00:00"/>
    <s v="Standard Class"/>
    <s v="NZ-18565"/>
    <s v="Nick Zandusky"/>
    <x v="2"/>
    <s v="United States"/>
    <x v="347"/>
    <s v="Idaho"/>
    <n v="83642"/>
    <x v="1"/>
    <s v="OFF-AP-10004336"/>
    <x v="1"/>
    <x v="9"/>
    <s v="Conquest 14 Commercial Heavy-Duty Upright Vacuum, Collection System, Accessory Kit"/>
    <x v="2427"/>
    <n v="4"/>
    <n v="0"/>
    <n v="66.073599999999999"/>
    <n v="10"/>
    <n v="4"/>
    <x v="3"/>
    <s v="Oct"/>
    <s v="2017-10"/>
  </r>
  <r>
    <n v="3053"/>
    <s v="US-2017-148054"/>
    <x v="833"/>
    <d v="2017-10-11T00:00:00"/>
    <s v="Standard Class"/>
    <s v="NZ-18565"/>
    <s v="Nick Zandusky"/>
    <x v="2"/>
    <s v="United States"/>
    <x v="347"/>
    <s v="Idaho"/>
    <n v="83642"/>
    <x v="1"/>
    <s v="OFF-PA-10001295"/>
    <x v="1"/>
    <x v="10"/>
    <s v="Computer Printout Paper with Letter-Trim Perforations"/>
    <x v="2428"/>
    <n v="2"/>
    <n v="0"/>
    <n v="18.211200000000002"/>
    <n v="10"/>
    <n v="4"/>
    <x v="3"/>
    <s v="Oct"/>
    <s v="2017-10"/>
  </r>
  <r>
    <n v="3054"/>
    <s v="CA-2016-128517"/>
    <x v="526"/>
    <d v="2016-04-14T00:00:00"/>
    <s v="Second Class"/>
    <s v="SW-20350"/>
    <s v="Sean Wendt"/>
    <x v="2"/>
    <s v="United States"/>
    <x v="66"/>
    <s v="Michigan"/>
    <n v="48227"/>
    <x v="2"/>
    <s v="TEC-PH-10002555"/>
    <x v="2"/>
    <x v="7"/>
    <s v="Nortel Meridian M5316 Digital phone"/>
    <x v="2429"/>
    <n v="2"/>
    <n v="0"/>
    <n v="134.654"/>
    <n v="4"/>
    <n v="2"/>
    <x v="0"/>
    <s v="Apr"/>
    <s v="2016-04"/>
  </r>
  <r>
    <n v="3055"/>
    <s v="CA-2016-128517"/>
    <x v="526"/>
    <d v="2016-04-14T00:00:00"/>
    <s v="Second Class"/>
    <s v="SW-20350"/>
    <s v="Sean Wendt"/>
    <x v="2"/>
    <s v="United States"/>
    <x v="66"/>
    <s v="Michigan"/>
    <n v="48227"/>
    <x v="2"/>
    <s v="OFF-BI-10000831"/>
    <x v="1"/>
    <x v="8"/>
    <s v="Storex Flexible Poly Binders with Double Pockets"/>
    <x v="266"/>
    <n v="2"/>
    <n v="0"/>
    <n v="2.4287999999999998"/>
    <n v="4"/>
    <n v="2"/>
    <x v="0"/>
    <s v="Apr"/>
    <s v="2016-04"/>
  </r>
  <r>
    <n v="3056"/>
    <s v="US-2015-100377"/>
    <x v="834"/>
    <d v="2015-09-01T00:00:00"/>
    <s v="Standard Class"/>
    <s v="TS-21370"/>
    <s v="Todd Sumrall"/>
    <x v="1"/>
    <s v="United States"/>
    <x v="22"/>
    <s v="Illinois"/>
    <n v="60623"/>
    <x v="2"/>
    <s v="TEC-CO-10001046"/>
    <x v="2"/>
    <x v="16"/>
    <s v="Canon Imageclass D680 Copier / Fax"/>
    <x v="2430"/>
    <n v="5"/>
    <n v="0.2"/>
    <n v="874.98749999999995"/>
    <n v="8"/>
    <n v="3"/>
    <x v="1"/>
    <s v="Aug"/>
    <s v="2015-08"/>
  </r>
  <r>
    <n v="3057"/>
    <s v="CA-2017-131492"/>
    <x v="15"/>
    <d v="2017-10-24T00:00:00"/>
    <s v="Second Class"/>
    <s v="HH-15010"/>
    <s v="Hilary Holden"/>
    <x v="1"/>
    <s v="United States"/>
    <x v="8"/>
    <s v="California"/>
    <n v="94110"/>
    <x v="1"/>
    <s v="OFF-EN-10002973"/>
    <x v="1"/>
    <x v="12"/>
    <s v="Ampad #10 Peel &amp; Seel Holiday Envelopes"/>
    <x v="2431"/>
    <n v="2"/>
    <n v="0"/>
    <n v="4.3007999999999997"/>
    <n v="10"/>
    <n v="4"/>
    <x v="3"/>
    <s v="Oct"/>
    <s v="2017-10"/>
  </r>
  <r>
    <n v="3058"/>
    <s v="CA-2017-131492"/>
    <x v="15"/>
    <d v="2017-10-24T00:00:00"/>
    <s v="Second Class"/>
    <s v="HH-15010"/>
    <s v="Hilary Holden"/>
    <x v="1"/>
    <s v="United States"/>
    <x v="8"/>
    <s v="California"/>
    <n v="94110"/>
    <x v="1"/>
    <s v="OFF-LA-10001641"/>
    <x v="1"/>
    <x v="2"/>
    <s v="Avery 518"/>
    <x v="2432"/>
    <n v="10"/>
    <n v="0"/>
    <n v="15.12"/>
    <n v="10"/>
    <n v="4"/>
    <x v="3"/>
    <s v="Oct"/>
    <s v="2017-10"/>
  </r>
  <r>
    <n v="3059"/>
    <s v="CA-2017-131492"/>
    <x v="15"/>
    <d v="2017-10-24T00:00:00"/>
    <s v="Second Class"/>
    <s v="HH-15010"/>
    <s v="Hilary Holden"/>
    <x v="1"/>
    <s v="United States"/>
    <x v="8"/>
    <s v="California"/>
    <n v="94110"/>
    <x v="1"/>
    <s v="FUR-FU-10003878"/>
    <x v="0"/>
    <x v="5"/>
    <s v="Linden 10&quot; Round Wall Clock, Black"/>
    <x v="2433"/>
    <n v="2"/>
    <n v="0"/>
    <n v="10.3904"/>
    <n v="10"/>
    <n v="4"/>
    <x v="3"/>
    <s v="Oct"/>
    <s v="2017-10"/>
  </r>
  <r>
    <n v="3060"/>
    <s v="CA-2017-131492"/>
    <x v="15"/>
    <d v="2017-10-24T00:00:00"/>
    <s v="Second Class"/>
    <s v="HH-15010"/>
    <s v="Hilary Holden"/>
    <x v="1"/>
    <s v="United States"/>
    <x v="8"/>
    <s v="California"/>
    <n v="94110"/>
    <x v="1"/>
    <s v="FUR-TA-10003837"/>
    <x v="0"/>
    <x v="3"/>
    <s v="Anderson Hickey Conga Table Tops &amp; Accessories"/>
    <x v="2434"/>
    <n v="2"/>
    <n v="0.2"/>
    <n v="-3.3506"/>
    <n v="10"/>
    <n v="4"/>
    <x v="3"/>
    <s v="Oct"/>
    <s v="2017-10"/>
  </r>
  <r>
    <n v="3061"/>
    <s v="CA-2016-144554"/>
    <x v="77"/>
    <d v="2016-11-12T00:00:00"/>
    <s v="Standard Class"/>
    <s v="DM-13345"/>
    <s v="Denise Monton"/>
    <x v="1"/>
    <s v="United States"/>
    <x v="46"/>
    <s v="Ohio"/>
    <n v="43055"/>
    <x v="3"/>
    <s v="TEC-AC-10002800"/>
    <x v="2"/>
    <x v="11"/>
    <s v="Plantronics Audio 478 Stereo USB Headset"/>
    <x v="2435"/>
    <n v="3"/>
    <n v="0.2"/>
    <n v="22.4955"/>
    <n v="11"/>
    <n v="4"/>
    <x v="0"/>
    <s v="Nov"/>
    <s v="2016-11"/>
  </r>
  <r>
    <n v="3062"/>
    <s v="CA-2017-127621"/>
    <x v="448"/>
    <d v="2017-03-07T00:00:00"/>
    <s v="Standard Class"/>
    <s v="RE-19450"/>
    <s v="Richard Eichhorn"/>
    <x v="0"/>
    <s v="United States"/>
    <x v="61"/>
    <s v="Texas"/>
    <n v="75081"/>
    <x v="2"/>
    <s v="OFF-PA-10001307"/>
    <x v="1"/>
    <x v="10"/>
    <s v="Important Message Pads, 50 4-1/4 x 5-1/2 Forms per Pad"/>
    <x v="2017"/>
    <n v="8"/>
    <n v="0.2"/>
    <n v="9.7439999999999998"/>
    <n v="3"/>
    <n v="1"/>
    <x v="3"/>
    <s v="Mar"/>
    <s v="2017-03"/>
  </r>
  <r>
    <n v="3063"/>
    <s v="CA-2015-145184"/>
    <x v="154"/>
    <d v="2015-11-29T00:00:00"/>
    <s v="First Class"/>
    <s v="JD-16150"/>
    <s v="Justin Deggeller"/>
    <x v="1"/>
    <s v="United States"/>
    <x v="46"/>
    <s v="Delaware"/>
    <n v="19711"/>
    <x v="3"/>
    <s v="TEC-PH-10002350"/>
    <x v="2"/>
    <x v="7"/>
    <s v="Apple EarPods with Remote and Mic"/>
    <x v="2436"/>
    <n v="3"/>
    <n v="0"/>
    <n v="23.511600000000001"/>
    <n v="11"/>
    <n v="4"/>
    <x v="1"/>
    <s v="Nov"/>
    <s v="2015-11"/>
  </r>
  <r>
    <n v="3064"/>
    <s v="CA-2015-145184"/>
    <x v="154"/>
    <d v="2015-11-29T00:00:00"/>
    <s v="First Class"/>
    <s v="JD-16150"/>
    <s v="Justin Deggeller"/>
    <x v="1"/>
    <s v="United States"/>
    <x v="46"/>
    <s v="Delaware"/>
    <n v="19711"/>
    <x v="3"/>
    <s v="TEC-AC-10000397"/>
    <x v="2"/>
    <x v="11"/>
    <s v="Perixx PERIBOARD-512B, Ergonomic Split Keyboard"/>
    <x v="2437"/>
    <n v="3"/>
    <n v="0"/>
    <n v="7.3479000000000001"/>
    <n v="11"/>
    <n v="4"/>
    <x v="1"/>
    <s v="Nov"/>
    <s v="2015-11"/>
  </r>
  <r>
    <n v="3065"/>
    <s v="CA-2017-106859"/>
    <x v="677"/>
    <d v="2017-03-18T00:00:00"/>
    <s v="Second Class"/>
    <s v="BF-11215"/>
    <s v="Benjamin Farhat"/>
    <x v="2"/>
    <s v="United States"/>
    <x v="305"/>
    <s v="New Mexico"/>
    <n v="87105"/>
    <x v="1"/>
    <s v="OFF-ST-10000615"/>
    <x v="1"/>
    <x v="4"/>
    <s v="SimpliFile Personal File, Black Granite, 15w x 6-15/16d x 11-1/4h"/>
    <x v="2438"/>
    <n v="8"/>
    <n v="0"/>
    <n v="25.423999999999999"/>
    <n v="3"/>
    <n v="1"/>
    <x v="3"/>
    <s v="Mar"/>
    <s v="2017-03"/>
  </r>
  <r>
    <n v="3066"/>
    <s v="CA-2017-106859"/>
    <x v="677"/>
    <d v="2017-03-18T00:00:00"/>
    <s v="Second Class"/>
    <s v="BF-11215"/>
    <s v="Benjamin Farhat"/>
    <x v="2"/>
    <s v="United States"/>
    <x v="305"/>
    <s v="New Mexico"/>
    <n v="87105"/>
    <x v="1"/>
    <s v="TEC-PH-10004531"/>
    <x v="2"/>
    <x v="7"/>
    <s v="OtterBox Commuter Series Case - iPhone 5 &amp; 5s"/>
    <x v="1182"/>
    <n v="8"/>
    <n v="0.2"/>
    <n v="49.257599999999996"/>
    <n v="3"/>
    <n v="1"/>
    <x v="3"/>
    <s v="Mar"/>
    <s v="2017-03"/>
  </r>
  <r>
    <n v="3067"/>
    <s v="CA-2017-106859"/>
    <x v="677"/>
    <d v="2017-03-18T00:00:00"/>
    <s v="Second Class"/>
    <s v="BF-11215"/>
    <s v="Benjamin Farhat"/>
    <x v="2"/>
    <s v="United States"/>
    <x v="305"/>
    <s v="New Mexico"/>
    <n v="87105"/>
    <x v="1"/>
    <s v="TEC-AC-10004001"/>
    <x v="2"/>
    <x v="11"/>
    <s v="Logitech Wireless Headset H600 Over-The-Head Design"/>
    <x v="2439"/>
    <n v="5"/>
    <n v="0"/>
    <n v="88.129499999999993"/>
    <n v="3"/>
    <n v="1"/>
    <x v="3"/>
    <s v="Mar"/>
    <s v="2017-03"/>
  </r>
  <r>
    <n v="3068"/>
    <s v="CA-2017-106859"/>
    <x v="677"/>
    <d v="2017-03-18T00:00:00"/>
    <s v="Second Class"/>
    <s v="BF-11215"/>
    <s v="Benjamin Farhat"/>
    <x v="2"/>
    <s v="United States"/>
    <x v="305"/>
    <s v="New Mexico"/>
    <n v="87105"/>
    <x v="1"/>
    <s v="OFF-PA-10001534"/>
    <x v="1"/>
    <x v="10"/>
    <s v="Xerox 230"/>
    <x v="1544"/>
    <n v="7"/>
    <n v="0"/>
    <n v="21.7728"/>
    <n v="3"/>
    <n v="1"/>
    <x v="3"/>
    <s v="Mar"/>
    <s v="2017-03"/>
  </r>
  <r>
    <n v="3069"/>
    <s v="CA-2017-106859"/>
    <x v="677"/>
    <d v="2017-03-18T00:00:00"/>
    <s v="Second Class"/>
    <s v="BF-11215"/>
    <s v="Benjamin Farhat"/>
    <x v="2"/>
    <s v="United States"/>
    <x v="305"/>
    <s v="New Mexico"/>
    <n v="87105"/>
    <x v="1"/>
    <s v="OFF-PA-10001815"/>
    <x v="1"/>
    <x v="10"/>
    <s v="Xerox 1885"/>
    <x v="2440"/>
    <n v="6"/>
    <n v="0"/>
    <n v="138.3552"/>
    <n v="3"/>
    <n v="1"/>
    <x v="3"/>
    <s v="Mar"/>
    <s v="2017-03"/>
  </r>
  <r>
    <n v="3070"/>
    <s v="US-2017-120089"/>
    <x v="329"/>
    <d v="2017-11-30T00:00:00"/>
    <s v="Same Day"/>
    <s v="ML-17755"/>
    <s v="Max Ludwig"/>
    <x v="2"/>
    <s v="United States"/>
    <x v="167"/>
    <s v="Ohio"/>
    <n v="43615"/>
    <x v="3"/>
    <s v="OFF-AP-10003779"/>
    <x v="1"/>
    <x v="9"/>
    <s v="Kensington 7 Outlet MasterPiece Power Center with Fax/Phone Line Protection"/>
    <x v="2441"/>
    <n v="4"/>
    <n v="0.2"/>
    <n v="82.992000000000004"/>
    <n v="11"/>
    <n v="4"/>
    <x v="3"/>
    <s v="Nov"/>
    <s v="2017-11"/>
  </r>
  <r>
    <n v="3071"/>
    <s v="CA-2014-119375"/>
    <x v="664"/>
    <d v="2014-11-22T00:00:00"/>
    <s v="Standard Class"/>
    <s v="YC-21895"/>
    <s v="Yoseph Carroll"/>
    <x v="1"/>
    <s v="United States"/>
    <x v="46"/>
    <s v="Delaware"/>
    <n v="19711"/>
    <x v="3"/>
    <s v="OFF-ST-10002011"/>
    <x v="1"/>
    <x v="4"/>
    <s v="Smead Adjustable Mobile File Trolley with Lockable Top"/>
    <x v="2442"/>
    <n v="7"/>
    <n v="0"/>
    <n v="792.26909999999998"/>
    <n v="11"/>
    <n v="4"/>
    <x v="2"/>
    <s v="Nov"/>
    <s v="2014-11"/>
  </r>
  <r>
    <n v="3072"/>
    <s v="CA-2014-119375"/>
    <x v="664"/>
    <d v="2014-11-22T00:00:00"/>
    <s v="Standard Class"/>
    <s v="YC-21895"/>
    <s v="Yoseph Carroll"/>
    <x v="1"/>
    <s v="United States"/>
    <x v="46"/>
    <s v="Delaware"/>
    <n v="19711"/>
    <x v="3"/>
    <s v="FUR-FU-10002379"/>
    <x v="0"/>
    <x v="5"/>
    <s v="Eldon Econocleat Chair Mats for Low Pile Carpets"/>
    <x v="2443"/>
    <n v="3"/>
    <n v="0"/>
    <n v="14.9292"/>
    <n v="11"/>
    <n v="4"/>
    <x v="2"/>
    <s v="Nov"/>
    <s v="2014-11"/>
  </r>
  <r>
    <n v="3073"/>
    <s v="CA-2014-119375"/>
    <x v="664"/>
    <d v="2014-11-22T00:00:00"/>
    <s v="Standard Class"/>
    <s v="YC-21895"/>
    <s v="Yoseph Carroll"/>
    <x v="1"/>
    <s v="United States"/>
    <x v="46"/>
    <s v="Delaware"/>
    <n v="19711"/>
    <x v="3"/>
    <s v="OFF-AR-10003752"/>
    <x v="1"/>
    <x v="6"/>
    <s v="Deluxe Chalkboard Eraser Cleaner"/>
    <x v="2444"/>
    <n v="5"/>
    <n v="0"/>
    <n v="26.565000000000001"/>
    <n v="11"/>
    <n v="4"/>
    <x v="2"/>
    <s v="Nov"/>
    <s v="2014-11"/>
  </r>
  <r>
    <n v="3074"/>
    <s v="CA-2016-125206"/>
    <x v="835"/>
    <d v="2016-01-05T00:00:00"/>
    <s v="First Class"/>
    <s v="LR-16915"/>
    <s v="Lena Radford"/>
    <x v="0"/>
    <s v="United States"/>
    <x v="1"/>
    <s v="California"/>
    <n v="90045"/>
    <x v="1"/>
    <s v="OFF-ST-10003692"/>
    <x v="1"/>
    <x v="4"/>
    <s v="Recycled Steel Personal File for Hanging File Folders"/>
    <x v="2445"/>
    <n v="2"/>
    <n v="0"/>
    <n v="28.614999999999998"/>
    <n v="1"/>
    <n v="1"/>
    <x v="0"/>
    <s v="Jan"/>
    <s v="2016-01"/>
  </r>
  <r>
    <n v="3075"/>
    <s v="CA-2015-126137"/>
    <x v="292"/>
    <d v="2015-10-08T00:00:00"/>
    <s v="Standard Class"/>
    <s v="BS-11755"/>
    <s v="Bruce Stewart"/>
    <x v="0"/>
    <s v="United States"/>
    <x v="1"/>
    <s v="California"/>
    <n v="90032"/>
    <x v="1"/>
    <s v="FUR-BO-10004409"/>
    <x v="0"/>
    <x v="0"/>
    <s v="Safco Value Mate Series Steel Bookcases, Baked Enamel Finish on Steel, Gray"/>
    <x v="2446"/>
    <n v="2"/>
    <n v="0.15"/>
    <n v="18.454799999999999"/>
    <n v="10"/>
    <n v="4"/>
    <x v="1"/>
    <s v="Oct"/>
    <s v="2015-10"/>
  </r>
  <r>
    <n v="3076"/>
    <s v="CA-2014-143903"/>
    <x v="836"/>
    <d v="2014-07-24T00:00:00"/>
    <s v="Standard Class"/>
    <s v="KM-16375"/>
    <s v="Katherine Murray"/>
    <x v="2"/>
    <s v="United States"/>
    <x v="61"/>
    <s v="Texas"/>
    <n v="75217"/>
    <x v="2"/>
    <s v="OFF-ST-10003306"/>
    <x v="1"/>
    <x v="4"/>
    <s v="Letter Size Cart"/>
    <x v="2447"/>
    <n v="3"/>
    <n v="0.2"/>
    <n v="38.572200000000002"/>
    <n v="7"/>
    <n v="3"/>
    <x v="2"/>
    <s v="Jul"/>
    <s v="2014-07"/>
  </r>
  <r>
    <n v="3077"/>
    <s v="CA-2014-143903"/>
    <x v="836"/>
    <d v="2014-07-24T00:00:00"/>
    <s v="Standard Class"/>
    <s v="KM-16375"/>
    <s v="Katherine Murray"/>
    <x v="2"/>
    <s v="United States"/>
    <x v="61"/>
    <s v="Texas"/>
    <n v="75217"/>
    <x v="2"/>
    <s v="FUR-FU-10003724"/>
    <x v="0"/>
    <x v="5"/>
    <s v="Westinghouse Clip-On Gooseneck Lamps"/>
    <x v="80"/>
    <n v="5"/>
    <n v="0.6"/>
    <n v="-14.228999999999999"/>
    <n v="7"/>
    <n v="3"/>
    <x v="2"/>
    <s v="Jul"/>
    <s v="2014-07"/>
  </r>
  <r>
    <n v="3078"/>
    <s v="CA-2014-143903"/>
    <x v="836"/>
    <d v="2014-07-24T00:00:00"/>
    <s v="Standard Class"/>
    <s v="KM-16375"/>
    <s v="Katherine Murray"/>
    <x v="2"/>
    <s v="United States"/>
    <x v="61"/>
    <s v="Texas"/>
    <n v="75217"/>
    <x v="2"/>
    <s v="FUR-CH-10002024"/>
    <x v="0"/>
    <x v="1"/>
    <s v="HON 5400 Series Task Chairs for Big and Tall"/>
    <x v="2448"/>
    <n v="2"/>
    <n v="0.3"/>
    <n v="-140.196"/>
    <n v="7"/>
    <n v="3"/>
    <x v="2"/>
    <s v="Jul"/>
    <s v="2014-07"/>
  </r>
  <r>
    <n v="3079"/>
    <s v="CA-2014-104780"/>
    <x v="371"/>
    <d v="2014-05-25T00:00:00"/>
    <s v="Standard Class"/>
    <s v="BT-11530"/>
    <s v="Bradley Talbott"/>
    <x v="2"/>
    <s v="United States"/>
    <x v="70"/>
    <s v="California"/>
    <n v="92037"/>
    <x v="1"/>
    <s v="OFF-AR-10003514"/>
    <x v="1"/>
    <x v="6"/>
    <s v="4009 Highlighters by Sanford"/>
    <x v="2449"/>
    <n v="8"/>
    <n v="0"/>
    <n v="10.507199999999999"/>
    <n v="5"/>
    <n v="2"/>
    <x v="2"/>
    <s v="May"/>
    <s v="2014-05"/>
  </r>
  <r>
    <n v="3080"/>
    <s v="CA-2017-101182"/>
    <x v="507"/>
    <d v="2017-09-05T00:00:00"/>
    <s v="First Class"/>
    <s v="KB-16405"/>
    <s v="Katrina Bavinger"/>
    <x v="2"/>
    <s v="United States"/>
    <x v="339"/>
    <s v="California"/>
    <n v="92307"/>
    <x v="1"/>
    <s v="OFF-PA-10001800"/>
    <x v="1"/>
    <x v="10"/>
    <s v="Xerox 220"/>
    <x v="91"/>
    <n v="2"/>
    <n v="0"/>
    <n v="6.2207999999999997"/>
    <n v="9"/>
    <n v="3"/>
    <x v="3"/>
    <s v="Sep"/>
    <s v="2017-09"/>
  </r>
  <r>
    <n v="3081"/>
    <s v="CA-2017-101182"/>
    <x v="507"/>
    <d v="2017-09-05T00:00:00"/>
    <s v="First Class"/>
    <s v="KB-16405"/>
    <s v="Katrina Bavinger"/>
    <x v="2"/>
    <s v="United States"/>
    <x v="339"/>
    <s v="California"/>
    <n v="92307"/>
    <x v="1"/>
    <s v="TEC-PH-10003589"/>
    <x v="2"/>
    <x v="7"/>
    <s v="invisibleSHIELD by ZAGG Smudge-Free Screen Protector"/>
    <x v="746"/>
    <n v="3"/>
    <n v="0.2"/>
    <n v="15.111599999999999"/>
    <n v="9"/>
    <n v="3"/>
    <x v="3"/>
    <s v="Sep"/>
    <s v="2017-09"/>
  </r>
  <r>
    <n v="3082"/>
    <s v="US-2017-132297"/>
    <x v="837"/>
    <d v="2017-06-02T00:00:00"/>
    <s v="Standard Class"/>
    <s v="DW-13480"/>
    <s v="Dianna Wilson"/>
    <x v="2"/>
    <s v="United States"/>
    <x v="103"/>
    <s v="Kentucky"/>
    <n v="40214"/>
    <x v="0"/>
    <s v="OFF-BI-10003364"/>
    <x v="1"/>
    <x v="8"/>
    <s v="Binding Machine Supplies"/>
    <x v="2450"/>
    <n v="2"/>
    <n v="0"/>
    <n v="28.0032"/>
    <n v="5"/>
    <n v="2"/>
    <x v="3"/>
    <s v="May"/>
    <s v="2017-05"/>
  </r>
  <r>
    <n v="3083"/>
    <s v="US-2017-132297"/>
    <x v="837"/>
    <d v="2017-06-02T00:00:00"/>
    <s v="Standard Class"/>
    <s v="DW-13480"/>
    <s v="Dianna Wilson"/>
    <x v="2"/>
    <s v="United States"/>
    <x v="103"/>
    <s v="Kentucky"/>
    <n v="40214"/>
    <x v="0"/>
    <s v="TEC-PH-10002834"/>
    <x v="2"/>
    <x v="7"/>
    <s v="Google Nexus 5"/>
    <x v="2451"/>
    <n v="3"/>
    <n v="0"/>
    <n v="134.99250000000001"/>
    <n v="5"/>
    <n v="2"/>
    <x v="3"/>
    <s v="May"/>
    <s v="2017-05"/>
  </r>
  <r>
    <n v="3084"/>
    <s v="CA-2014-100328"/>
    <x v="838"/>
    <d v="2014-02-03T00:00:00"/>
    <s v="Standard Class"/>
    <s v="JC-15340"/>
    <s v="Jasper Cacioppo"/>
    <x v="0"/>
    <s v="United States"/>
    <x v="20"/>
    <s v="New York"/>
    <n v="10024"/>
    <x v="3"/>
    <s v="OFF-BI-10000343"/>
    <x v="1"/>
    <x v="8"/>
    <s v="Pressboard Covers with Storage Hooks, 9 1/2&quot; x 11&quot;, Light Blue"/>
    <x v="2452"/>
    <n v="1"/>
    <n v="0.2"/>
    <n v="1.3257000000000001"/>
    <n v="1"/>
    <n v="1"/>
    <x v="2"/>
    <s v="Jan"/>
    <s v="2014-01"/>
  </r>
  <r>
    <n v="3085"/>
    <s v="CA-2017-118773"/>
    <x v="839"/>
    <d v="2017-02-14T00:00:00"/>
    <s v="Standard Class"/>
    <s v="TP-21415"/>
    <s v="Tom Prescott"/>
    <x v="0"/>
    <s v="United States"/>
    <x v="12"/>
    <s v="Texas"/>
    <n v="77070"/>
    <x v="2"/>
    <s v="OFF-BI-10004584"/>
    <x v="1"/>
    <x v="8"/>
    <s v="GBC ProClick 150 Presentation Binding System"/>
    <x v="2453"/>
    <n v="4"/>
    <n v="0.8"/>
    <n v="-417.09359999999998"/>
    <n v="2"/>
    <n v="1"/>
    <x v="3"/>
    <s v="Feb"/>
    <s v="2017-02"/>
  </r>
  <r>
    <n v="3086"/>
    <s v="CA-2017-118773"/>
    <x v="839"/>
    <d v="2017-02-14T00:00:00"/>
    <s v="Standard Class"/>
    <s v="TP-21415"/>
    <s v="Tom Prescott"/>
    <x v="0"/>
    <s v="United States"/>
    <x v="12"/>
    <s v="Texas"/>
    <n v="77070"/>
    <x v="2"/>
    <s v="TEC-AC-10002402"/>
    <x v="2"/>
    <x v="11"/>
    <s v="Razer Kraken PRO Over Ear PC and Music Headset"/>
    <x v="2454"/>
    <n v="2"/>
    <n v="0.2"/>
    <n v="15.997999999999999"/>
    <n v="2"/>
    <n v="1"/>
    <x v="3"/>
    <s v="Feb"/>
    <s v="2017-02"/>
  </r>
  <r>
    <n v="3087"/>
    <s v="CA-2017-118773"/>
    <x v="839"/>
    <d v="2017-02-14T00:00:00"/>
    <s v="Standard Class"/>
    <s v="TP-21415"/>
    <s v="Tom Prescott"/>
    <x v="0"/>
    <s v="United States"/>
    <x v="12"/>
    <s v="Texas"/>
    <n v="77070"/>
    <x v="2"/>
    <s v="FUR-FU-10000550"/>
    <x v="0"/>
    <x v="5"/>
    <s v="Stacking Trays by OIC"/>
    <x v="2176"/>
    <n v="2"/>
    <n v="0.6"/>
    <n v="-2.6892"/>
    <n v="2"/>
    <n v="1"/>
    <x v="3"/>
    <s v="Feb"/>
    <s v="2017-02"/>
  </r>
  <r>
    <n v="3088"/>
    <s v="CA-2017-118773"/>
    <x v="839"/>
    <d v="2017-02-14T00:00:00"/>
    <s v="Standard Class"/>
    <s v="TP-21415"/>
    <s v="Tom Prescott"/>
    <x v="0"/>
    <s v="United States"/>
    <x v="12"/>
    <s v="Texas"/>
    <n v="77070"/>
    <x v="2"/>
    <s v="OFF-AP-10000055"/>
    <x v="1"/>
    <x v="9"/>
    <s v="Belkin F9S820V06 8 Outlet Surge"/>
    <x v="837"/>
    <n v="2"/>
    <n v="0.8"/>
    <n v="-32.479999999999997"/>
    <n v="2"/>
    <n v="1"/>
    <x v="3"/>
    <s v="Feb"/>
    <s v="2017-02"/>
  </r>
  <r>
    <n v="3089"/>
    <s v="US-2017-159205"/>
    <x v="185"/>
    <d v="2017-04-02T00:00:00"/>
    <s v="Second Class"/>
    <s v="DB-12910"/>
    <s v="Daniel Byrd"/>
    <x v="2"/>
    <s v="United States"/>
    <x v="0"/>
    <s v="Kentucky"/>
    <n v="42420"/>
    <x v="0"/>
    <s v="FUR-FU-10001591"/>
    <x v="0"/>
    <x v="5"/>
    <s v="Advantus Panel Wall Certificate Holder - 8.5x11"/>
    <x v="2455"/>
    <n v="5"/>
    <n v="0"/>
    <n v="25.62"/>
    <n v="3"/>
    <n v="1"/>
    <x v="3"/>
    <s v="Mar"/>
    <s v="2017-03"/>
  </r>
  <r>
    <n v="3090"/>
    <s v="US-2017-159205"/>
    <x v="185"/>
    <d v="2017-04-02T00:00:00"/>
    <s v="Second Class"/>
    <s v="DB-12910"/>
    <s v="Daniel Byrd"/>
    <x v="2"/>
    <s v="United States"/>
    <x v="0"/>
    <s v="Kentucky"/>
    <n v="42420"/>
    <x v="0"/>
    <s v="TEC-PH-10000526"/>
    <x v="2"/>
    <x v="7"/>
    <s v="Vtech CS6719"/>
    <x v="142"/>
    <n v="7"/>
    <n v="0"/>
    <n v="188.1404"/>
    <n v="3"/>
    <n v="1"/>
    <x v="3"/>
    <s v="Mar"/>
    <s v="2017-03"/>
  </r>
  <r>
    <n v="3091"/>
    <s v="CA-2016-112123"/>
    <x v="840"/>
    <d v="2016-03-08T00:00:00"/>
    <s v="Standard Class"/>
    <s v="BH-11710"/>
    <s v="Brosina Hoffman"/>
    <x v="0"/>
    <s v="United States"/>
    <x v="46"/>
    <s v="Delaware"/>
    <n v="19711"/>
    <x v="3"/>
    <s v="OFF-BI-10001071"/>
    <x v="1"/>
    <x v="8"/>
    <s v="GBC ProClick Punch Binding System"/>
    <x v="2456"/>
    <n v="7"/>
    <n v="0"/>
    <n v="219.45140000000001"/>
    <n v="3"/>
    <n v="1"/>
    <x v="0"/>
    <s v="Mar"/>
    <s v="2016-03"/>
  </r>
  <r>
    <n v="3092"/>
    <s v="CA-2016-112123"/>
    <x v="840"/>
    <d v="2016-03-08T00:00:00"/>
    <s v="Standard Class"/>
    <s v="BH-11710"/>
    <s v="Brosina Hoffman"/>
    <x v="0"/>
    <s v="United States"/>
    <x v="46"/>
    <s v="Delaware"/>
    <n v="19711"/>
    <x v="3"/>
    <s v="TEC-PH-10001557"/>
    <x v="2"/>
    <x v="7"/>
    <s v="Pyle PMP37LED"/>
    <x v="2457"/>
    <n v="5"/>
    <n v="0"/>
    <n v="129.5865"/>
    <n v="3"/>
    <n v="1"/>
    <x v="0"/>
    <s v="Mar"/>
    <s v="2016-03"/>
  </r>
  <r>
    <n v="3093"/>
    <s v="CA-2016-112123"/>
    <x v="840"/>
    <d v="2016-03-08T00:00:00"/>
    <s v="Standard Class"/>
    <s v="BH-11710"/>
    <s v="Brosina Hoffman"/>
    <x v="0"/>
    <s v="United States"/>
    <x v="46"/>
    <s v="Delaware"/>
    <n v="19711"/>
    <x v="3"/>
    <s v="OFF-PA-10001977"/>
    <x v="1"/>
    <x v="10"/>
    <s v="Xerox 194"/>
    <x v="1668"/>
    <n v="3"/>
    <n v="0"/>
    <n v="79.891199999999998"/>
    <n v="3"/>
    <n v="1"/>
    <x v="0"/>
    <s v="Mar"/>
    <s v="2016-03"/>
  </r>
  <r>
    <n v="3094"/>
    <s v="CA-2015-114468"/>
    <x v="841"/>
    <d v="2015-08-23T00:00:00"/>
    <s v="Same Day"/>
    <s v="TD-20995"/>
    <s v="Tamara Dahlen"/>
    <x v="0"/>
    <s v="United States"/>
    <x v="348"/>
    <s v="Illinois"/>
    <n v="60440"/>
    <x v="2"/>
    <s v="OFF-SU-10004231"/>
    <x v="1"/>
    <x v="14"/>
    <s v="Acme Tagit Stainless Steel Antibacterial Scissors"/>
    <x v="2458"/>
    <n v="4"/>
    <n v="0.2"/>
    <n v="2.7719999999999998"/>
    <n v="8"/>
    <n v="3"/>
    <x v="1"/>
    <s v="Aug"/>
    <s v="2015-08"/>
  </r>
  <r>
    <n v="3095"/>
    <s v="CA-2015-114468"/>
    <x v="841"/>
    <d v="2015-08-23T00:00:00"/>
    <s v="Same Day"/>
    <s v="TD-20995"/>
    <s v="Tamara Dahlen"/>
    <x v="0"/>
    <s v="United States"/>
    <x v="348"/>
    <s v="Illinois"/>
    <n v="60440"/>
    <x v="2"/>
    <s v="OFF-PA-10000809"/>
    <x v="1"/>
    <x v="10"/>
    <s v="Xerox 206"/>
    <x v="559"/>
    <n v="2"/>
    <n v="0.2"/>
    <n v="3.6288"/>
    <n v="8"/>
    <n v="3"/>
    <x v="1"/>
    <s v="Aug"/>
    <s v="2015-08"/>
  </r>
  <r>
    <n v="3096"/>
    <s v="CA-2015-114468"/>
    <x v="841"/>
    <d v="2015-08-23T00:00:00"/>
    <s v="Same Day"/>
    <s v="TD-20995"/>
    <s v="Tamara Dahlen"/>
    <x v="0"/>
    <s v="United States"/>
    <x v="348"/>
    <s v="Illinois"/>
    <n v="60440"/>
    <x v="2"/>
    <s v="OFF-FA-10003021"/>
    <x v="1"/>
    <x v="13"/>
    <s v="Staples"/>
    <x v="2459"/>
    <n v="8"/>
    <n v="0.2"/>
    <n v="2.2559999999999998"/>
    <n v="8"/>
    <n v="3"/>
    <x v="1"/>
    <s v="Aug"/>
    <s v="2015-08"/>
  </r>
  <r>
    <n v="3097"/>
    <s v="CA-2015-114468"/>
    <x v="841"/>
    <d v="2015-08-23T00:00:00"/>
    <s v="Same Day"/>
    <s v="TD-20995"/>
    <s v="Tamara Dahlen"/>
    <x v="0"/>
    <s v="United States"/>
    <x v="348"/>
    <s v="Illinois"/>
    <n v="60440"/>
    <x v="2"/>
    <s v="OFF-AP-10000696"/>
    <x v="1"/>
    <x v="9"/>
    <s v="Holmes Odor Grabber"/>
    <x v="2460"/>
    <n v="2"/>
    <n v="0.8"/>
    <n v="-13.5548"/>
    <n v="8"/>
    <n v="3"/>
    <x v="1"/>
    <s v="Aug"/>
    <s v="2015-08"/>
  </r>
  <r>
    <n v="3098"/>
    <s v="CA-2017-135692"/>
    <x v="842"/>
    <d v="2017-05-01T00:00:00"/>
    <s v="Standard Class"/>
    <s v="CV-12805"/>
    <s v="Cynthia Voltz"/>
    <x v="1"/>
    <s v="United States"/>
    <x v="5"/>
    <s v="Texas"/>
    <n v="76106"/>
    <x v="2"/>
    <s v="OFF-LA-10001158"/>
    <x v="1"/>
    <x v="2"/>
    <s v="Avery Address/Shipping Labels for Typewriters, 4&quot; x 2&quot;"/>
    <x v="2461"/>
    <n v="4"/>
    <n v="0.2"/>
    <n v="11.592000000000001"/>
    <n v="4"/>
    <n v="2"/>
    <x v="3"/>
    <s v="Apr"/>
    <s v="2017-04"/>
  </r>
  <r>
    <n v="3099"/>
    <s v="CA-2017-135692"/>
    <x v="842"/>
    <d v="2017-05-01T00:00:00"/>
    <s v="Standard Class"/>
    <s v="CV-12805"/>
    <s v="Cynthia Voltz"/>
    <x v="1"/>
    <s v="United States"/>
    <x v="5"/>
    <s v="Texas"/>
    <n v="76106"/>
    <x v="2"/>
    <s v="FUR-BO-10002268"/>
    <x v="0"/>
    <x v="0"/>
    <s v="Sauder Barrister Bookcases"/>
    <x v="2462"/>
    <n v="4"/>
    <n v="0.32"/>
    <n v="-42.1096"/>
    <n v="4"/>
    <n v="2"/>
    <x v="3"/>
    <s v="Apr"/>
    <s v="2017-04"/>
  </r>
  <r>
    <n v="3100"/>
    <s v="CA-2017-131233"/>
    <x v="349"/>
    <d v="2017-04-19T00:00:00"/>
    <s v="Standard Class"/>
    <s v="CS-12355"/>
    <s v="Christine Sundaresam"/>
    <x v="0"/>
    <s v="United States"/>
    <x v="20"/>
    <s v="New York"/>
    <n v="10024"/>
    <x v="3"/>
    <s v="OFF-BI-10000829"/>
    <x v="1"/>
    <x v="8"/>
    <s v="Avery Non-Stick Binders"/>
    <x v="2168"/>
    <n v="3"/>
    <n v="0.2"/>
    <n v="3.5022000000000002"/>
    <n v="4"/>
    <n v="2"/>
    <x v="3"/>
    <s v="Apr"/>
    <s v="2017-04"/>
  </r>
  <r>
    <n v="3101"/>
    <s v="CA-2017-131233"/>
    <x v="349"/>
    <d v="2017-04-19T00:00:00"/>
    <s v="Standard Class"/>
    <s v="CS-12355"/>
    <s v="Christine Sundaresam"/>
    <x v="0"/>
    <s v="United States"/>
    <x v="20"/>
    <s v="New York"/>
    <n v="10024"/>
    <x v="3"/>
    <s v="FUR-BO-10003441"/>
    <x v="0"/>
    <x v="0"/>
    <s v="Bush Westfield Collection Bookcases, Fully Assembled"/>
    <x v="2463"/>
    <n v="3"/>
    <n v="0.2"/>
    <n v="9.0882000000000005"/>
    <n v="4"/>
    <n v="2"/>
    <x v="3"/>
    <s v="Apr"/>
    <s v="2017-04"/>
  </r>
  <r>
    <n v="3102"/>
    <s v="CA-2017-119578"/>
    <x v="66"/>
    <d v="2017-12-27T00:00:00"/>
    <s v="Second Class"/>
    <s v="JG-15310"/>
    <s v="Jason Gross"/>
    <x v="1"/>
    <s v="United States"/>
    <x v="205"/>
    <s v="Rhode Island"/>
    <n v="2908"/>
    <x v="3"/>
    <s v="OFF-SU-10003505"/>
    <x v="1"/>
    <x v="14"/>
    <s v="Premier Electric Letter Opener"/>
    <x v="2464"/>
    <n v="6"/>
    <n v="0"/>
    <n v="34.758000000000003"/>
    <n v="12"/>
    <n v="4"/>
    <x v="3"/>
    <s v="Dec"/>
    <s v="2017-12"/>
  </r>
  <r>
    <n v="3103"/>
    <s v="CA-2017-119578"/>
    <x v="66"/>
    <d v="2017-12-27T00:00:00"/>
    <s v="Second Class"/>
    <s v="JG-15310"/>
    <s v="Jason Gross"/>
    <x v="1"/>
    <s v="United States"/>
    <x v="205"/>
    <s v="Rhode Island"/>
    <n v="2908"/>
    <x v="3"/>
    <s v="FUR-BO-10003660"/>
    <x v="0"/>
    <x v="0"/>
    <s v="Bush Cubix Collection Bookcases, Fully Assembled"/>
    <x v="2465"/>
    <n v="1"/>
    <n v="0"/>
    <n v="50.825400000000002"/>
    <n v="12"/>
    <n v="4"/>
    <x v="3"/>
    <s v="Dec"/>
    <s v="2017-12"/>
  </r>
  <r>
    <n v="3104"/>
    <s v="CA-2016-124562"/>
    <x v="16"/>
    <d v="2016-12-12T00:00:00"/>
    <s v="Standard Class"/>
    <s v="JP-16135"/>
    <s v="Julie Prescott"/>
    <x v="2"/>
    <s v="United States"/>
    <x v="38"/>
    <s v="Ohio"/>
    <n v="43229"/>
    <x v="3"/>
    <s v="OFF-BI-10001267"/>
    <x v="1"/>
    <x v="8"/>
    <s v="Universal Recycled Hanging Pressboard Report Binders, Letter Size"/>
    <x v="2466"/>
    <n v="7"/>
    <n v="0.7"/>
    <n v="-9.5017999999999994"/>
    <n v="12"/>
    <n v="4"/>
    <x v="0"/>
    <s v="Dec"/>
    <s v="2016-12"/>
  </r>
  <r>
    <n v="3105"/>
    <s v="US-2017-140074"/>
    <x v="721"/>
    <d v="2017-03-29T00:00:00"/>
    <s v="Standard Class"/>
    <s v="EC-14050"/>
    <s v="Erin Creighton"/>
    <x v="0"/>
    <s v="United States"/>
    <x v="20"/>
    <s v="New York"/>
    <n v="10024"/>
    <x v="3"/>
    <s v="OFF-PA-10002741"/>
    <x v="1"/>
    <x v="10"/>
    <s v="Xerox 1980"/>
    <x v="2274"/>
    <n v="6"/>
    <n v="0"/>
    <n v="11.555999999999999"/>
    <n v="3"/>
    <n v="1"/>
    <x v="3"/>
    <s v="Mar"/>
    <s v="2017-03"/>
  </r>
  <r>
    <n v="3106"/>
    <s v="CA-2016-103037"/>
    <x v="197"/>
    <d v="2016-07-29T00:00:00"/>
    <s v="Standard Class"/>
    <s v="KH-16630"/>
    <s v="Ken Heidel"/>
    <x v="1"/>
    <s v="United States"/>
    <x v="12"/>
    <s v="Texas"/>
    <n v="77070"/>
    <x v="2"/>
    <s v="OFF-LA-10004345"/>
    <x v="1"/>
    <x v="2"/>
    <s v="Avery 493"/>
    <x v="577"/>
    <n v="4"/>
    <n v="0.2"/>
    <n v="5.6955999999999998"/>
    <n v="7"/>
    <n v="3"/>
    <x v="0"/>
    <s v="Jul"/>
    <s v="2016-07"/>
  </r>
  <r>
    <n v="3107"/>
    <s v="CA-2017-127460"/>
    <x v="815"/>
    <d v="2017-07-14T00:00:00"/>
    <s v="Standard Class"/>
    <s v="FG-14260"/>
    <s v="Frank Gastineau"/>
    <x v="2"/>
    <s v="United States"/>
    <x v="34"/>
    <s v="Illinois"/>
    <n v="60505"/>
    <x v="2"/>
    <s v="OFF-ST-10004340"/>
    <x v="1"/>
    <x v="4"/>
    <s v="Fellowes Mobile File Cart, Black"/>
    <x v="2467"/>
    <n v="6"/>
    <n v="0.2"/>
    <n v="26.115600000000001"/>
    <n v="7"/>
    <n v="3"/>
    <x v="3"/>
    <s v="Jul"/>
    <s v="2017-07"/>
  </r>
  <r>
    <n v="3108"/>
    <s v="CA-2016-121671"/>
    <x v="19"/>
    <d v="2016-07-22T00:00:00"/>
    <s v="Standard Class"/>
    <s v="AA-10480"/>
    <s v="Andrew Allen"/>
    <x v="0"/>
    <s v="United States"/>
    <x v="24"/>
    <s v="Missouri"/>
    <n v="65807"/>
    <x v="2"/>
    <s v="OFF-PA-10001471"/>
    <x v="1"/>
    <x v="10"/>
    <s v="Strathmore Photo Frame Cards"/>
    <x v="2468"/>
    <n v="3"/>
    <n v="0"/>
    <n v="10.0878"/>
    <n v="7"/>
    <n v="3"/>
    <x v="0"/>
    <s v="Jul"/>
    <s v="2016-07"/>
  </r>
  <r>
    <n v="3109"/>
    <s v="CA-2016-121671"/>
    <x v="19"/>
    <d v="2016-07-22T00:00:00"/>
    <s v="Standard Class"/>
    <s v="AA-10480"/>
    <s v="Andrew Allen"/>
    <x v="0"/>
    <s v="United States"/>
    <x v="24"/>
    <s v="Missouri"/>
    <n v="65807"/>
    <x v="2"/>
    <s v="OFF-ST-10002344"/>
    <x v="1"/>
    <x v="4"/>
    <s v="Carina 42&quot;Hx23 3/4&quot;W Media Storage Unit"/>
    <x v="420"/>
    <n v="3"/>
    <n v="0"/>
    <n v="4.8587999999999996"/>
    <n v="7"/>
    <n v="3"/>
    <x v="0"/>
    <s v="Jul"/>
    <s v="2016-07"/>
  </r>
  <r>
    <n v="3110"/>
    <s v="CA-2016-121671"/>
    <x v="19"/>
    <d v="2016-07-22T00:00:00"/>
    <s v="Standard Class"/>
    <s v="AA-10480"/>
    <s v="Andrew Allen"/>
    <x v="0"/>
    <s v="United States"/>
    <x v="24"/>
    <s v="Missouri"/>
    <n v="65807"/>
    <x v="2"/>
    <s v="OFF-PA-10001892"/>
    <x v="1"/>
    <x v="10"/>
    <s v="Rediform Wirebound &quot;Phone Memo&quot; Message Book, 11 x 5-3/4"/>
    <x v="2469"/>
    <n v="1"/>
    <n v="0"/>
    <n v="3.7435999999999998"/>
    <n v="7"/>
    <n v="3"/>
    <x v="0"/>
    <s v="Jul"/>
    <s v="2016-07"/>
  </r>
  <r>
    <n v="3111"/>
    <s v="CA-2016-121671"/>
    <x v="19"/>
    <d v="2016-07-22T00:00:00"/>
    <s v="Standard Class"/>
    <s v="AA-10480"/>
    <s v="Andrew Allen"/>
    <x v="0"/>
    <s v="United States"/>
    <x v="24"/>
    <s v="Missouri"/>
    <n v="65807"/>
    <x v="2"/>
    <s v="OFF-PA-10001934"/>
    <x v="1"/>
    <x v="10"/>
    <s v="Xerox 1993"/>
    <x v="187"/>
    <n v="8"/>
    <n v="0"/>
    <n v="25.401599999999998"/>
    <n v="7"/>
    <n v="3"/>
    <x v="0"/>
    <s v="Jul"/>
    <s v="2016-07"/>
  </r>
  <r>
    <n v="3112"/>
    <s v="CA-2016-121671"/>
    <x v="19"/>
    <d v="2016-07-22T00:00:00"/>
    <s v="Standard Class"/>
    <s v="AA-10480"/>
    <s v="Andrew Allen"/>
    <x v="0"/>
    <s v="United States"/>
    <x v="24"/>
    <s v="Missouri"/>
    <n v="65807"/>
    <x v="2"/>
    <s v="OFF-ST-10000078"/>
    <x v="1"/>
    <x v="4"/>
    <s v="Tennsco 6- and 18-Compartment Lockers"/>
    <x v="2470"/>
    <n v="1"/>
    <n v="0"/>
    <n v="47.730600000000003"/>
    <n v="7"/>
    <n v="3"/>
    <x v="0"/>
    <s v="Jul"/>
    <s v="2016-07"/>
  </r>
  <r>
    <n v="3113"/>
    <s v="CA-2016-150350"/>
    <x v="828"/>
    <d v="2016-08-30T00:00:00"/>
    <s v="Standard Class"/>
    <s v="MS-17770"/>
    <s v="Maxwell Schwartz"/>
    <x v="0"/>
    <s v="United States"/>
    <x v="4"/>
    <s v="Washington"/>
    <n v="98105"/>
    <x v="1"/>
    <s v="TEC-MA-10001972"/>
    <x v="2"/>
    <x v="15"/>
    <s v="Okidata C331dn Printer"/>
    <x v="2471"/>
    <n v="3"/>
    <n v="0.2"/>
    <n v="62.82"/>
    <n v="8"/>
    <n v="3"/>
    <x v="0"/>
    <s v="Aug"/>
    <s v="2016-08"/>
  </r>
  <r>
    <n v="3114"/>
    <s v="CA-2016-150350"/>
    <x v="828"/>
    <d v="2016-08-30T00:00:00"/>
    <s v="Standard Class"/>
    <s v="MS-17770"/>
    <s v="Maxwell Schwartz"/>
    <x v="0"/>
    <s v="United States"/>
    <x v="4"/>
    <s v="Washington"/>
    <n v="98105"/>
    <x v="1"/>
    <s v="OFF-EN-10002504"/>
    <x v="1"/>
    <x v="12"/>
    <s v="Tyvek  Top-Opening Peel &amp; Seel Envelopes, Plain White"/>
    <x v="2472"/>
    <n v="5"/>
    <n v="0"/>
    <n v="63.872999999999998"/>
    <n v="8"/>
    <n v="3"/>
    <x v="0"/>
    <s v="Aug"/>
    <s v="2016-08"/>
  </r>
  <r>
    <n v="3115"/>
    <s v="CA-2016-150350"/>
    <x v="828"/>
    <d v="2016-08-30T00:00:00"/>
    <s v="Standard Class"/>
    <s v="MS-17770"/>
    <s v="Maxwell Schwartz"/>
    <x v="0"/>
    <s v="United States"/>
    <x v="4"/>
    <s v="Washington"/>
    <n v="98105"/>
    <x v="1"/>
    <s v="OFF-PA-10002160"/>
    <x v="1"/>
    <x v="10"/>
    <s v="Xerox 1978"/>
    <x v="813"/>
    <n v="6"/>
    <n v="0"/>
    <n v="16.993200000000002"/>
    <n v="8"/>
    <n v="3"/>
    <x v="0"/>
    <s v="Aug"/>
    <s v="2016-08"/>
  </r>
  <r>
    <n v="3116"/>
    <s v="CA-2016-150350"/>
    <x v="828"/>
    <d v="2016-08-30T00:00:00"/>
    <s v="Standard Class"/>
    <s v="MS-17770"/>
    <s v="Maxwell Schwartz"/>
    <x v="0"/>
    <s v="United States"/>
    <x v="4"/>
    <s v="Washington"/>
    <n v="98105"/>
    <x v="1"/>
    <s v="FUR-CH-10001973"/>
    <x v="0"/>
    <x v="1"/>
    <s v="Office Star Flex Back Scooter Chair with White Frame"/>
    <x v="1956"/>
    <n v="6"/>
    <n v="0.2"/>
    <n v="-39.952800000000003"/>
    <n v="8"/>
    <n v="3"/>
    <x v="0"/>
    <s v="Aug"/>
    <s v="2016-08"/>
  </r>
  <r>
    <n v="3117"/>
    <s v="CA-2016-150350"/>
    <x v="828"/>
    <d v="2016-08-30T00:00:00"/>
    <s v="Standard Class"/>
    <s v="MS-17770"/>
    <s v="Maxwell Schwartz"/>
    <x v="0"/>
    <s v="United States"/>
    <x v="4"/>
    <s v="Washington"/>
    <n v="98105"/>
    <x v="1"/>
    <s v="OFF-AP-10001492"/>
    <x v="1"/>
    <x v="9"/>
    <s v="Acco Six-Outlet Power Strip, 4' Cord Length"/>
    <x v="2473"/>
    <n v="5"/>
    <n v="0"/>
    <n v="11.206"/>
    <n v="8"/>
    <n v="3"/>
    <x v="0"/>
    <s v="Aug"/>
    <s v="2016-08"/>
  </r>
  <r>
    <n v="3118"/>
    <s v="CA-2016-150350"/>
    <x v="828"/>
    <d v="2016-08-30T00:00:00"/>
    <s v="Standard Class"/>
    <s v="MS-17770"/>
    <s v="Maxwell Schwartz"/>
    <x v="0"/>
    <s v="United States"/>
    <x v="4"/>
    <s v="Washington"/>
    <n v="98105"/>
    <x v="1"/>
    <s v="OFF-SU-10002189"/>
    <x v="1"/>
    <x v="14"/>
    <s v="Acme Rosewood Handle Letter Opener"/>
    <x v="174"/>
    <n v="4"/>
    <n v="0"/>
    <n v="0.1588"/>
    <n v="8"/>
    <n v="3"/>
    <x v="0"/>
    <s v="Aug"/>
    <s v="2016-08"/>
  </r>
  <r>
    <n v="3119"/>
    <s v="CA-2015-121720"/>
    <x v="832"/>
    <d v="2015-06-12T00:00:00"/>
    <s v="First Class"/>
    <s v="JE-15610"/>
    <s v="Jim Epp"/>
    <x v="1"/>
    <s v="United States"/>
    <x v="121"/>
    <s v="Florida"/>
    <n v="33801"/>
    <x v="0"/>
    <s v="FUR-CH-10003312"/>
    <x v="0"/>
    <x v="1"/>
    <s v="Hon 2090 “Pillow Soft” Series Mid Back Swivel/Tilt Chairs"/>
    <x v="2474"/>
    <n v="5"/>
    <n v="0.2"/>
    <n v="-182.637"/>
    <n v="6"/>
    <n v="2"/>
    <x v="1"/>
    <s v="Jun"/>
    <s v="2015-06"/>
  </r>
  <r>
    <n v="3120"/>
    <s v="CA-2015-121720"/>
    <x v="832"/>
    <d v="2015-06-12T00:00:00"/>
    <s v="First Class"/>
    <s v="JE-15610"/>
    <s v="Jim Epp"/>
    <x v="1"/>
    <s v="United States"/>
    <x v="121"/>
    <s v="Florida"/>
    <n v="33801"/>
    <x v="0"/>
    <s v="TEC-PH-10002496"/>
    <x v="2"/>
    <x v="7"/>
    <s v="Cisco SPA301"/>
    <x v="2475"/>
    <n v="2"/>
    <n v="0.2"/>
    <n v="31.198"/>
    <n v="6"/>
    <n v="2"/>
    <x v="1"/>
    <s v="Jun"/>
    <s v="2015-06"/>
  </r>
  <r>
    <n v="3121"/>
    <s v="CA-2015-121720"/>
    <x v="832"/>
    <d v="2015-06-12T00:00:00"/>
    <s v="First Class"/>
    <s v="JE-15610"/>
    <s v="Jim Epp"/>
    <x v="1"/>
    <s v="United States"/>
    <x v="121"/>
    <s v="Florida"/>
    <n v="33801"/>
    <x v="0"/>
    <s v="FUR-FU-10003464"/>
    <x v="0"/>
    <x v="5"/>
    <s v="Seth Thomas 8 1/2&quot; Cubicle Clock"/>
    <x v="2476"/>
    <n v="3"/>
    <n v="0.2"/>
    <n v="7.3007999999999997"/>
    <n v="6"/>
    <n v="2"/>
    <x v="1"/>
    <s v="Jun"/>
    <s v="2015-06"/>
  </r>
  <r>
    <n v="3122"/>
    <s v="CA-2015-121720"/>
    <x v="832"/>
    <d v="2015-06-12T00:00:00"/>
    <s v="First Class"/>
    <s v="JE-15610"/>
    <s v="Jim Epp"/>
    <x v="1"/>
    <s v="United States"/>
    <x v="121"/>
    <s v="Florida"/>
    <n v="33801"/>
    <x v="0"/>
    <s v="OFF-AR-10000380"/>
    <x v="1"/>
    <x v="6"/>
    <s v="Hunt PowerHouse Electric Pencil Sharpener, Blue"/>
    <x v="2477"/>
    <n v="2"/>
    <n v="0.2"/>
    <n v="7.5960000000000001"/>
    <n v="6"/>
    <n v="2"/>
    <x v="1"/>
    <s v="Jun"/>
    <s v="2015-06"/>
  </r>
  <r>
    <n v="3123"/>
    <s v="CA-2015-121720"/>
    <x v="832"/>
    <d v="2015-06-12T00:00:00"/>
    <s v="First Class"/>
    <s v="JE-15610"/>
    <s v="Jim Epp"/>
    <x v="1"/>
    <s v="United States"/>
    <x v="121"/>
    <s v="Florida"/>
    <n v="33801"/>
    <x v="0"/>
    <s v="OFF-BI-10004593"/>
    <x v="1"/>
    <x v="8"/>
    <s v="Ibico Laser Imprintable Binding System Covers"/>
    <x v="287"/>
    <n v="5"/>
    <n v="0.7"/>
    <n v="-62.88"/>
    <n v="6"/>
    <n v="2"/>
    <x v="1"/>
    <s v="Jun"/>
    <s v="2015-06"/>
  </r>
  <r>
    <n v="3124"/>
    <s v="CA-2015-121720"/>
    <x v="832"/>
    <d v="2015-06-12T00:00:00"/>
    <s v="First Class"/>
    <s v="JE-15610"/>
    <s v="Jim Epp"/>
    <x v="1"/>
    <s v="United States"/>
    <x v="121"/>
    <s v="Florida"/>
    <n v="33801"/>
    <x v="0"/>
    <s v="OFF-BI-10001308"/>
    <x v="1"/>
    <x v="8"/>
    <s v="GBC Standard Plastic Binding Systems' Combs"/>
    <x v="2478"/>
    <n v="2"/>
    <n v="0.7"/>
    <n v="-3.14"/>
    <n v="6"/>
    <n v="2"/>
    <x v="1"/>
    <s v="Jun"/>
    <s v="2015-06"/>
  </r>
  <r>
    <n v="3125"/>
    <s v="CA-2015-121720"/>
    <x v="832"/>
    <d v="2015-06-12T00:00:00"/>
    <s v="First Class"/>
    <s v="JE-15610"/>
    <s v="Jim Epp"/>
    <x v="1"/>
    <s v="United States"/>
    <x v="121"/>
    <s v="Florida"/>
    <n v="33801"/>
    <x v="0"/>
    <s v="OFF-ST-10001780"/>
    <x v="1"/>
    <x v="4"/>
    <s v="Tennsco 16-Compartment Lockers with Coat Rack"/>
    <x v="2479"/>
    <n v="2"/>
    <n v="0.2"/>
    <n v="51.831200000000003"/>
    <n v="6"/>
    <n v="2"/>
    <x v="1"/>
    <s v="Jun"/>
    <s v="2015-06"/>
  </r>
  <r>
    <n v="3126"/>
    <s v="CA-2015-121720"/>
    <x v="832"/>
    <d v="2015-06-12T00:00:00"/>
    <s v="First Class"/>
    <s v="JE-15610"/>
    <s v="Jim Epp"/>
    <x v="1"/>
    <s v="United States"/>
    <x v="121"/>
    <s v="Florida"/>
    <n v="33801"/>
    <x v="0"/>
    <s v="OFF-ST-10003816"/>
    <x v="1"/>
    <x v="4"/>
    <s v="Fellowes High-Stak Drawer Files"/>
    <x v="2480"/>
    <n v="4"/>
    <n v="0.2"/>
    <n v="21.142800000000001"/>
    <n v="6"/>
    <n v="2"/>
    <x v="1"/>
    <s v="Jun"/>
    <s v="2015-06"/>
  </r>
  <r>
    <n v="3127"/>
    <s v="CA-2017-149895"/>
    <x v="565"/>
    <d v="2017-09-12T00:00:00"/>
    <s v="Standard Class"/>
    <s v="EB-14110"/>
    <s v="Eugene Barchas"/>
    <x v="0"/>
    <s v="United States"/>
    <x v="10"/>
    <s v="Pennsylvania"/>
    <n v="19134"/>
    <x v="3"/>
    <s v="TEC-PH-10002200"/>
    <x v="2"/>
    <x v="7"/>
    <s v="Aastra 6757i CT Wireless VoIP phone"/>
    <x v="2481"/>
    <n v="2"/>
    <n v="0.4"/>
    <n v="-47.396799999999999"/>
    <n v="9"/>
    <n v="3"/>
    <x v="3"/>
    <s v="Sep"/>
    <s v="2017-09"/>
  </r>
  <r>
    <n v="3128"/>
    <s v="CA-2017-147564"/>
    <x v="280"/>
    <d v="2017-10-06T00:00:00"/>
    <s v="Standard Class"/>
    <s v="BP-11155"/>
    <s v="Becky Pak"/>
    <x v="0"/>
    <s v="United States"/>
    <x v="20"/>
    <s v="New York"/>
    <n v="10011"/>
    <x v="3"/>
    <s v="OFF-PA-10004438"/>
    <x v="1"/>
    <x v="10"/>
    <s v="Xerox 1907"/>
    <x v="335"/>
    <n v="4"/>
    <n v="0"/>
    <n v="23.086400000000001"/>
    <n v="10"/>
    <n v="4"/>
    <x v="3"/>
    <s v="Oct"/>
    <s v="2017-10"/>
  </r>
  <r>
    <n v="3129"/>
    <s v="CA-2014-136399"/>
    <x v="757"/>
    <d v="2014-12-17T00:00:00"/>
    <s v="First Class"/>
    <s v="CC-12100"/>
    <s v="Chad Cunningham"/>
    <x v="2"/>
    <s v="United States"/>
    <x v="1"/>
    <s v="California"/>
    <n v="90049"/>
    <x v="1"/>
    <s v="FUR-FU-10004090"/>
    <x v="0"/>
    <x v="5"/>
    <s v="Executive Impressions 14&quot; Contract Wall Clock"/>
    <x v="785"/>
    <n v="2"/>
    <n v="0"/>
    <n v="14.671799999999999"/>
    <n v="12"/>
    <n v="4"/>
    <x v="2"/>
    <s v="Dec"/>
    <s v="2014-12"/>
  </r>
  <r>
    <n v="3130"/>
    <s v="CA-2014-136399"/>
    <x v="757"/>
    <d v="2014-12-17T00:00:00"/>
    <s v="First Class"/>
    <s v="CC-12100"/>
    <s v="Chad Cunningham"/>
    <x v="2"/>
    <s v="United States"/>
    <x v="1"/>
    <s v="California"/>
    <n v="90049"/>
    <x v="1"/>
    <s v="FUR-CH-10002602"/>
    <x v="0"/>
    <x v="1"/>
    <s v="DMI Arturo Collection Mission-style Design Wood Chair"/>
    <x v="472"/>
    <n v="2"/>
    <n v="0.2"/>
    <n v="18.117599999999999"/>
    <n v="12"/>
    <n v="4"/>
    <x v="2"/>
    <s v="Dec"/>
    <s v="2014-12"/>
  </r>
  <r>
    <n v="3131"/>
    <s v="CA-2014-136399"/>
    <x v="757"/>
    <d v="2014-12-17T00:00:00"/>
    <s v="First Class"/>
    <s v="CC-12100"/>
    <s v="Chad Cunningham"/>
    <x v="2"/>
    <s v="United States"/>
    <x v="1"/>
    <s v="California"/>
    <n v="90049"/>
    <x v="1"/>
    <s v="TEC-AC-10001142"/>
    <x v="2"/>
    <x v="11"/>
    <s v="First Data FD10 PIN Pad"/>
    <x v="2482"/>
    <n v="5"/>
    <n v="0"/>
    <n v="39.5"/>
    <n v="12"/>
    <n v="4"/>
    <x v="2"/>
    <s v="Dec"/>
    <s v="2014-12"/>
  </r>
  <r>
    <n v="3132"/>
    <s v="CA-2014-136399"/>
    <x v="757"/>
    <d v="2014-12-17T00:00:00"/>
    <s v="First Class"/>
    <s v="CC-12100"/>
    <s v="Chad Cunningham"/>
    <x v="2"/>
    <s v="United States"/>
    <x v="1"/>
    <s v="California"/>
    <n v="90049"/>
    <x v="1"/>
    <s v="TEC-PH-10004977"/>
    <x v="2"/>
    <x v="7"/>
    <s v="GE 30524EE4"/>
    <x v="2483"/>
    <n v="4"/>
    <n v="0.2"/>
    <n v="70.556399999999996"/>
    <n v="12"/>
    <n v="4"/>
    <x v="2"/>
    <s v="Dec"/>
    <s v="2014-12"/>
  </r>
  <r>
    <n v="3133"/>
    <s v="CA-2014-107916"/>
    <x v="829"/>
    <d v="2014-08-26T00:00:00"/>
    <s v="First Class"/>
    <s v="JP-15460"/>
    <s v="Jennifer Patt"/>
    <x v="1"/>
    <s v="United States"/>
    <x v="147"/>
    <s v="New York"/>
    <n v="11572"/>
    <x v="3"/>
    <s v="FUR-FU-10004586"/>
    <x v="0"/>
    <x v="5"/>
    <s v="G.E. Longer-Life Indoor Recessed Floodlight Bulbs"/>
    <x v="2484"/>
    <n v="2"/>
    <n v="0"/>
    <n v="6.3743999999999996"/>
    <n v="8"/>
    <n v="3"/>
    <x v="2"/>
    <s v="Aug"/>
    <s v="2014-08"/>
  </r>
  <r>
    <n v="3134"/>
    <s v="CA-2014-107916"/>
    <x v="829"/>
    <d v="2014-08-26T00:00:00"/>
    <s v="First Class"/>
    <s v="JP-15460"/>
    <s v="Jennifer Patt"/>
    <x v="1"/>
    <s v="United States"/>
    <x v="147"/>
    <s v="New York"/>
    <n v="11572"/>
    <x v="3"/>
    <s v="OFF-BI-10001116"/>
    <x v="1"/>
    <x v="8"/>
    <s v="Wilson Jones 1&quot; Hanging DublLock Ring Binders"/>
    <x v="2485"/>
    <n v="3"/>
    <n v="0.2"/>
    <n v="4.4352"/>
    <n v="8"/>
    <n v="3"/>
    <x v="2"/>
    <s v="Aug"/>
    <s v="2014-08"/>
  </r>
  <r>
    <n v="3135"/>
    <s v="CA-2017-164168"/>
    <x v="105"/>
    <d v="2017-11-18T00:00:00"/>
    <s v="Standard Class"/>
    <s v="LS-16975"/>
    <s v="Lindsay Shagiari"/>
    <x v="2"/>
    <s v="United States"/>
    <x v="61"/>
    <s v="Texas"/>
    <n v="75081"/>
    <x v="2"/>
    <s v="OFF-BI-10000666"/>
    <x v="1"/>
    <x v="8"/>
    <s v="Surelock Post Binders"/>
    <x v="2433"/>
    <n v="5"/>
    <n v="0.8"/>
    <n v="-45.84"/>
    <n v="11"/>
    <n v="4"/>
    <x v="3"/>
    <s v="Nov"/>
    <s v="2017-11"/>
  </r>
  <r>
    <n v="3136"/>
    <s v="CA-2017-164168"/>
    <x v="105"/>
    <d v="2017-11-18T00:00:00"/>
    <s v="Standard Class"/>
    <s v="LS-16975"/>
    <s v="Lindsay Shagiari"/>
    <x v="2"/>
    <s v="United States"/>
    <x v="61"/>
    <s v="Texas"/>
    <n v="75081"/>
    <x v="2"/>
    <s v="OFF-ST-10002583"/>
    <x v="1"/>
    <x v="4"/>
    <s v="Fellowes Neat Ideas Storage Cubes"/>
    <x v="2486"/>
    <n v="3"/>
    <n v="0.2"/>
    <n v="-15.590400000000001"/>
    <n v="11"/>
    <n v="4"/>
    <x v="3"/>
    <s v="Nov"/>
    <s v="2017-11"/>
  </r>
  <r>
    <n v="3137"/>
    <s v="CA-2017-164168"/>
    <x v="105"/>
    <d v="2017-11-18T00:00:00"/>
    <s v="Standard Class"/>
    <s v="LS-16975"/>
    <s v="Lindsay Shagiari"/>
    <x v="2"/>
    <s v="United States"/>
    <x v="61"/>
    <s v="Texas"/>
    <n v="75081"/>
    <x v="2"/>
    <s v="TEC-PH-10004908"/>
    <x v="2"/>
    <x v="7"/>
    <s v="Panasonic KX TS3282W Corded phone"/>
    <x v="2487"/>
    <n v="1"/>
    <n v="0.2"/>
    <n v="8.4990000000000006"/>
    <n v="11"/>
    <n v="4"/>
    <x v="3"/>
    <s v="Nov"/>
    <s v="2017-11"/>
  </r>
  <r>
    <n v="3138"/>
    <s v="CA-2017-164168"/>
    <x v="105"/>
    <d v="2017-11-18T00:00:00"/>
    <s v="Standard Class"/>
    <s v="LS-16975"/>
    <s v="Lindsay Shagiari"/>
    <x v="2"/>
    <s v="United States"/>
    <x v="61"/>
    <s v="Texas"/>
    <n v="75081"/>
    <x v="2"/>
    <s v="OFF-EN-10001219"/>
    <x v="1"/>
    <x v="12"/>
    <s v="#10- 4 1/8&quot; x 9 1/2&quot; Security-Tint Envelopes"/>
    <x v="2059"/>
    <n v="2"/>
    <n v="0.2"/>
    <n v="4.4311999999999996"/>
    <n v="11"/>
    <n v="4"/>
    <x v="3"/>
    <s v="Nov"/>
    <s v="2017-11"/>
  </r>
  <r>
    <n v="3139"/>
    <s v="CA-2017-164168"/>
    <x v="105"/>
    <d v="2017-11-18T00:00:00"/>
    <s v="Standard Class"/>
    <s v="LS-16975"/>
    <s v="Lindsay Shagiari"/>
    <x v="2"/>
    <s v="United States"/>
    <x v="61"/>
    <s v="Texas"/>
    <n v="75081"/>
    <x v="2"/>
    <s v="TEC-AC-10004568"/>
    <x v="2"/>
    <x v="11"/>
    <s v="Maxell LTO Ultrium - 800 GB"/>
    <x v="2488"/>
    <n v="2"/>
    <n v="0.2"/>
    <n v="-0.55979999999999996"/>
    <n v="11"/>
    <n v="4"/>
    <x v="3"/>
    <s v="Nov"/>
    <s v="2017-11"/>
  </r>
  <r>
    <n v="3140"/>
    <s v="CA-2017-164168"/>
    <x v="105"/>
    <d v="2017-11-18T00:00:00"/>
    <s v="Standard Class"/>
    <s v="LS-16975"/>
    <s v="Lindsay Shagiari"/>
    <x v="2"/>
    <s v="United States"/>
    <x v="61"/>
    <s v="Texas"/>
    <n v="75081"/>
    <x v="2"/>
    <s v="FUR-FU-10001756"/>
    <x v="0"/>
    <x v="5"/>
    <s v="Eldon Expressions Desk Accessory, Wood Photo Frame, Mahogany"/>
    <x v="2489"/>
    <n v="3"/>
    <n v="0.6"/>
    <n v="-17.7072"/>
    <n v="11"/>
    <n v="4"/>
    <x v="3"/>
    <s v="Nov"/>
    <s v="2017-11"/>
  </r>
  <r>
    <n v="3141"/>
    <s v="CA-2015-112557"/>
    <x v="334"/>
    <d v="2015-04-28T00:00:00"/>
    <s v="First Class"/>
    <s v="JL-15850"/>
    <s v="John Lucas"/>
    <x v="0"/>
    <s v="United States"/>
    <x v="20"/>
    <s v="New York"/>
    <n v="10035"/>
    <x v="3"/>
    <s v="OFF-AP-10002311"/>
    <x v="1"/>
    <x v="9"/>
    <s v="Holmes Replacement Filter for HEPA Air Cleaner, Very Large Room, HEPA Filter"/>
    <x v="2490"/>
    <n v="3"/>
    <n v="0"/>
    <n v="90.8292"/>
    <n v="4"/>
    <n v="2"/>
    <x v="1"/>
    <s v="Apr"/>
    <s v="2015-04"/>
  </r>
  <r>
    <n v="3142"/>
    <s v="US-2014-122959"/>
    <x v="432"/>
    <d v="2014-12-12T00:00:00"/>
    <s v="Same Day"/>
    <s v="CY-12745"/>
    <s v="Craig Yedwab"/>
    <x v="1"/>
    <s v="United States"/>
    <x v="52"/>
    <s v="Texas"/>
    <n v="78207"/>
    <x v="2"/>
    <s v="OFF-BI-10003650"/>
    <x v="1"/>
    <x v="8"/>
    <s v="GBC DocuBind 300 Electric Binding Machine"/>
    <x v="2491"/>
    <n v="2"/>
    <n v="0.8"/>
    <n v="-336.62720000000002"/>
    <n v="12"/>
    <n v="4"/>
    <x v="2"/>
    <s v="Dec"/>
    <s v="2014-12"/>
  </r>
  <r>
    <n v="3143"/>
    <s v="CA-2017-162572"/>
    <x v="145"/>
    <d v="2017-09-27T00:00:00"/>
    <s v="Second Class"/>
    <s v="RB-19360"/>
    <s v="Raymond Buch"/>
    <x v="0"/>
    <s v="United States"/>
    <x v="74"/>
    <s v="Ohio"/>
    <n v="45231"/>
    <x v="3"/>
    <s v="TEC-AC-10003628"/>
    <x v="2"/>
    <x v="11"/>
    <s v="Logitech 910-002974 M325 Wireless Mouse for Web Scrolling"/>
    <x v="664"/>
    <n v="5"/>
    <n v="0.2"/>
    <n v="35.988"/>
    <n v="9"/>
    <n v="3"/>
    <x v="3"/>
    <s v="Sep"/>
    <s v="2017-09"/>
  </r>
  <r>
    <n v="3144"/>
    <s v="CA-2017-162572"/>
    <x v="145"/>
    <d v="2017-09-27T00:00:00"/>
    <s v="Second Class"/>
    <s v="RB-19360"/>
    <s v="Raymond Buch"/>
    <x v="0"/>
    <s v="United States"/>
    <x v="74"/>
    <s v="Ohio"/>
    <n v="45231"/>
    <x v="3"/>
    <s v="OFF-AR-10001547"/>
    <x v="1"/>
    <x v="6"/>
    <s v="Newell 311"/>
    <x v="2492"/>
    <n v="6"/>
    <n v="0.2"/>
    <n v="0.92820000000000003"/>
    <n v="9"/>
    <n v="3"/>
    <x v="3"/>
    <s v="Sep"/>
    <s v="2017-09"/>
  </r>
  <r>
    <n v="3145"/>
    <s v="US-2016-148110"/>
    <x v="64"/>
    <d v="2016-09-11T00:00:00"/>
    <s v="Standard Class"/>
    <s v="AR-10825"/>
    <s v="Anthony Rawles"/>
    <x v="1"/>
    <s v="United States"/>
    <x v="89"/>
    <s v="Texas"/>
    <n v="78745"/>
    <x v="2"/>
    <s v="FUR-CH-10002647"/>
    <x v="0"/>
    <x v="1"/>
    <s v="Situations Contoured Folding Chairs, 4/Set"/>
    <x v="2493"/>
    <n v="7"/>
    <n v="0.3"/>
    <n v="-24.843"/>
    <n v="9"/>
    <n v="3"/>
    <x v="0"/>
    <s v="Sep"/>
    <s v="2016-09"/>
  </r>
  <r>
    <n v="3146"/>
    <s v="CA-2017-131828"/>
    <x v="512"/>
    <d v="2017-02-13T00:00:00"/>
    <s v="Second Class"/>
    <s v="CS-11845"/>
    <s v="Cari Sayre"/>
    <x v="1"/>
    <s v="United States"/>
    <x v="4"/>
    <s v="Washington"/>
    <n v="98105"/>
    <x v="1"/>
    <s v="FUR-CH-10004495"/>
    <x v="0"/>
    <x v="1"/>
    <s v="Global Leather and Oak Executive Chair, Black"/>
    <x v="2494"/>
    <n v="4"/>
    <n v="0.2"/>
    <n v="108.3528"/>
    <n v="2"/>
    <n v="1"/>
    <x v="3"/>
    <s v="Feb"/>
    <s v="2017-02"/>
  </r>
  <r>
    <n v="3147"/>
    <s v="CA-2017-131828"/>
    <x v="512"/>
    <d v="2017-02-13T00:00:00"/>
    <s v="Second Class"/>
    <s v="CS-11845"/>
    <s v="Cari Sayre"/>
    <x v="1"/>
    <s v="United States"/>
    <x v="4"/>
    <s v="Washington"/>
    <n v="98105"/>
    <x v="1"/>
    <s v="TEC-PH-10002923"/>
    <x v="2"/>
    <x v="7"/>
    <s v="Logitech B530 USB Headset - headset - Full size, Binaural"/>
    <x v="2495"/>
    <n v="3"/>
    <n v="0.2"/>
    <n v="7.7679"/>
    <n v="2"/>
    <n v="1"/>
    <x v="3"/>
    <s v="Feb"/>
    <s v="2017-02"/>
  </r>
  <r>
    <n v="3148"/>
    <s v="CA-2014-109218"/>
    <x v="479"/>
    <d v="2014-07-03T00:00:00"/>
    <s v="Second Class"/>
    <s v="AR-10825"/>
    <s v="Anthony Rawles"/>
    <x v="1"/>
    <s v="United States"/>
    <x v="1"/>
    <s v="California"/>
    <n v="90004"/>
    <x v="1"/>
    <s v="OFF-AR-10001374"/>
    <x v="1"/>
    <x v="6"/>
    <s v="BIC Brite Liner Highlighters, Chisel Tip"/>
    <x v="56"/>
    <n v="5"/>
    <n v="0"/>
    <n v="10.368"/>
    <n v="6"/>
    <n v="2"/>
    <x v="2"/>
    <s v="Jun"/>
    <s v="2014-06"/>
  </r>
  <r>
    <n v="3149"/>
    <s v="CA-2016-120558"/>
    <x v="843"/>
    <d v="2016-06-10T00:00:00"/>
    <s v="First Class"/>
    <s v="RD-19810"/>
    <s v="Ross DeVincentis"/>
    <x v="2"/>
    <s v="United States"/>
    <x v="20"/>
    <s v="New York"/>
    <n v="10035"/>
    <x v="3"/>
    <s v="OFF-PA-10003441"/>
    <x v="1"/>
    <x v="10"/>
    <s v="Xerox 226"/>
    <x v="56"/>
    <n v="5"/>
    <n v="0"/>
    <n v="15.552"/>
    <n v="6"/>
    <n v="2"/>
    <x v="0"/>
    <s v="Jun"/>
    <s v="2016-06"/>
  </r>
  <r>
    <n v="3150"/>
    <s v="US-2014-109036"/>
    <x v="414"/>
    <d v="2014-12-25T00:00:00"/>
    <s v="Standard Class"/>
    <s v="KH-16510"/>
    <s v="Keith Herrera"/>
    <x v="0"/>
    <s v="United States"/>
    <x v="4"/>
    <s v="Washington"/>
    <n v="98103"/>
    <x v="1"/>
    <s v="OFF-LA-10002043"/>
    <x v="1"/>
    <x v="2"/>
    <s v="Avery 489"/>
    <x v="2496"/>
    <n v="3"/>
    <n v="0"/>
    <n v="14.904"/>
    <n v="12"/>
    <n v="4"/>
    <x v="2"/>
    <s v="Dec"/>
    <s v="2014-12"/>
  </r>
  <r>
    <n v="3151"/>
    <s v="CA-2015-147830"/>
    <x v="83"/>
    <d v="2015-12-18T00:00:00"/>
    <s v="First Class"/>
    <s v="NF-18385"/>
    <s v="Natalie Fritzler"/>
    <x v="0"/>
    <s v="United States"/>
    <x v="46"/>
    <s v="Ohio"/>
    <n v="43055"/>
    <x v="3"/>
    <s v="TEC-AC-10002049"/>
    <x v="2"/>
    <x v="11"/>
    <s v="Plantronics Savi W720 Multi-Device Wireless Headset System"/>
    <x v="2497"/>
    <n v="6"/>
    <n v="0.2"/>
    <n v="607.60799999999995"/>
    <n v="12"/>
    <n v="4"/>
    <x v="1"/>
    <s v="Dec"/>
    <s v="2015-12"/>
  </r>
  <r>
    <n v="3152"/>
    <s v="CA-2015-147830"/>
    <x v="83"/>
    <d v="2015-12-18T00:00:00"/>
    <s v="First Class"/>
    <s v="NF-18385"/>
    <s v="Natalie Fritzler"/>
    <x v="0"/>
    <s v="United States"/>
    <x v="46"/>
    <s v="Ohio"/>
    <n v="43055"/>
    <x v="3"/>
    <s v="TEC-MA-10000418"/>
    <x v="2"/>
    <x v="15"/>
    <s v="Cubify CubeX 3D Printer Double Head Print"/>
    <x v="2498"/>
    <n v="2"/>
    <n v="0.7"/>
    <n v="-2639.9911999999999"/>
    <n v="12"/>
    <n v="4"/>
    <x v="1"/>
    <s v="Dec"/>
    <s v="2015-12"/>
  </r>
  <r>
    <n v="3153"/>
    <s v="CA-2015-147830"/>
    <x v="83"/>
    <d v="2015-12-18T00:00:00"/>
    <s v="First Class"/>
    <s v="NF-18385"/>
    <s v="Natalie Fritzler"/>
    <x v="0"/>
    <s v="United States"/>
    <x v="46"/>
    <s v="Ohio"/>
    <n v="43055"/>
    <x v="3"/>
    <s v="TEC-PH-10004908"/>
    <x v="2"/>
    <x v="7"/>
    <s v="Panasonic KX TS3282W Corded phone"/>
    <x v="2499"/>
    <n v="2"/>
    <n v="0.4"/>
    <n v="-16.998000000000001"/>
    <n v="12"/>
    <n v="4"/>
    <x v="1"/>
    <s v="Dec"/>
    <s v="2015-12"/>
  </r>
  <r>
    <n v="3154"/>
    <s v="CA-2015-147830"/>
    <x v="83"/>
    <d v="2015-12-18T00:00:00"/>
    <s v="First Class"/>
    <s v="NF-18385"/>
    <s v="Natalie Fritzler"/>
    <x v="0"/>
    <s v="United States"/>
    <x v="46"/>
    <s v="Ohio"/>
    <n v="43055"/>
    <x v="3"/>
    <s v="FUR-FU-10004091"/>
    <x v="0"/>
    <x v="5"/>
    <s v="Howard Miller 13&quot; Diameter Goldtone Round Wall Clock"/>
    <x v="2500"/>
    <n v="7"/>
    <n v="0.2"/>
    <n v="69.001800000000003"/>
    <n v="12"/>
    <n v="4"/>
    <x v="1"/>
    <s v="Dec"/>
    <s v="2015-12"/>
  </r>
  <r>
    <n v="3155"/>
    <s v="CA-2017-150497"/>
    <x v="228"/>
    <d v="2017-07-24T00:00:00"/>
    <s v="Standard Class"/>
    <s v="SM-20950"/>
    <s v="Suzanne McNair"/>
    <x v="1"/>
    <s v="United States"/>
    <x v="349"/>
    <s v="Minnesota"/>
    <n v="55369"/>
    <x v="2"/>
    <s v="OFF-BI-10004600"/>
    <x v="1"/>
    <x v="8"/>
    <s v="Ibico Ibimaster 300 Manual Binding System"/>
    <x v="2501"/>
    <n v="2"/>
    <n v="0"/>
    <n v="331.19099999999997"/>
    <n v="7"/>
    <n v="3"/>
    <x v="3"/>
    <s v="Jul"/>
    <s v="2017-07"/>
  </r>
  <r>
    <n v="3156"/>
    <s v="CA-2014-128986"/>
    <x v="93"/>
    <d v="2014-08-05T00:00:00"/>
    <s v="Second Class"/>
    <s v="GH-14410"/>
    <s v="Gary Hansen"/>
    <x v="2"/>
    <s v="United States"/>
    <x v="220"/>
    <s v="Arizona"/>
    <n v="85301"/>
    <x v="1"/>
    <s v="OFF-PA-10001289"/>
    <x v="1"/>
    <x v="10"/>
    <s v="White Computer Printout Paper by Universal"/>
    <x v="2502"/>
    <n v="3"/>
    <n v="0.2"/>
    <n v="33.721200000000003"/>
    <n v="8"/>
    <n v="3"/>
    <x v="2"/>
    <s v="Aug"/>
    <s v="2014-08"/>
  </r>
  <r>
    <n v="3157"/>
    <s v="CA-2015-139584"/>
    <x v="252"/>
    <d v="2015-08-28T00:00:00"/>
    <s v="Standard Class"/>
    <s v="EM-13810"/>
    <s v="Eleni McCrary"/>
    <x v="1"/>
    <s v="United States"/>
    <x v="20"/>
    <s v="New York"/>
    <n v="10009"/>
    <x v="3"/>
    <s v="FUR-TA-10001539"/>
    <x v="0"/>
    <x v="3"/>
    <s v="Chromcraft Rectangular Conference Tables"/>
    <x v="428"/>
    <n v="2"/>
    <n v="0.4"/>
    <n v="-75.830399999999997"/>
    <n v="8"/>
    <n v="3"/>
    <x v="1"/>
    <s v="Aug"/>
    <s v="2015-08"/>
  </r>
  <r>
    <n v="3158"/>
    <s v="CA-2015-139584"/>
    <x v="252"/>
    <d v="2015-08-28T00:00:00"/>
    <s v="Standard Class"/>
    <s v="EM-13810"/>
    <s v="Eleni McCrary"/>
    <x v="1"/>
    <s v="United States"/>
    <x v="20"/>
    <s v="New York"/>
    <n v="10009"/>
    <x v="3"/>
    <s v="TEC-AC-10001266"/>
    <x v="2"/>
    <x v="11"/>
    <s v="Memorex Micro Travel Drive 8 GB"/>
    <x v="1766"/>
    <n v="2"/>
    <n v="0"/>
    <n v="11.7"/>
    <n v="8"/>
    <n v="3"/>
    <x v="1"/>
    <s v="Aug"/>
    <s v="2015-08"/>
  </r>
  <r>
    <n v="3159"/>
    <s v="US-2016-162677"/>
    <x v="253"/>
    <d v="2016-03-27T00:00:00"/>
    <s v="First Class"/>
    <s v="DB-13210"/>
    <s v="Dean Braden"/>
    <x v="0"/>
    <s v="United States"/>
    <x v="108"/>
    <s v="North Carolina"/>
    <n v="28540"/>
    <x v="0"/>
    <s v="OFF-ST-10001291"/>
    <x v="1"/>
    <x v="4"/>
    <s v="Tenex Personal Self-Stacking Standard File Box, Black/Gray"/>
    <x v="2503"/>
    <n v="5"/>
    <n v="0.2"/>
    <n v="5.9184999999999999"/>
    <n v="3"/>
    <n v="1"/>
    <x v="0"/>
    <s v="Mar"/>
    <s v="2016-03"/>
  </r>
  <r>
    <n v="3160"/>
    <s v="US-2016-162677"/>
    <x v="253"/>
    <d v="2016-03-27T00:00:00"/>
    <s v="First Class"/>
    <s v="DB-13210"/>
    <s v="Dean Braden"/>
    <x v="0"/>
    <s v="United States"/>
    <x v="108"/>
    <s v="North Carolina"/>
    <n v="28540"/>
    <x v="0"/>
    <s v="TEC-AC-10001314"/>
    <x v="2"/>
    <x v="11"/>
    <s v="Case Logic 2.4GHz Wireless Keyboard"/>
    <x v="2435"/>
    <n v="3"/>
    <n v="0.2"/>
    <n v="-17.996400000000001"/>
    <n v="3"/>
    <n v="1"/>
    <x v="0"/>
    <s v="Mar"/>
    <s v="2016-03"/>
  </r>
  <r>
    <n v="3161"/>
    <s v="US-2014-150924"/>
    <x v="171"/>
    <d v="2014-09-16T00:00:00"/>
    <s v="Second Class"/>
    <s v="PT-19090"/>
    <s v="Pete Takahito"/>
    <x v="0"/>
    <s v="United States"/>
    <x v="12"/>
    <s v="Texas"/>
    <n v="77070"/>
    <x v="2"/>
    <s v="OFF-BI-10004040"/>
    <x v="1"/>
    <x v="8"/>
    <s v="Wilson Jones Impact Binders"/>
    <x v="2504"/>
    <n v="5"/>
    <n v="0.8"/>
    <n v="-8.0289999999999999"/>
    <n v="9"/>
    <n v="3"/>
    <x v="2"/>
    <s v="Sep"/>
    <s v="2014-09"/>
  </r>
  <r>
    <n v="3162"/>
    <s v="CA-2014-153969"/>
    <x v="158"/>
    <d v="2014-09-25T00:00:00"/>
    <s v="Standard Class"/>
    <s v="HF-14995"/>
    <s v="Herbert Flentye"/>
    <x v="0"/>
    <s v="United States"/>
    <x v="8"/>
    <s v="California"/>
    <n v="94109"/>
    <x v="1"/>
    <s v="OFF-EN-10001539"/>
    <x v="1"/>
    <x v="12"/>
    <s v="Staple envelope"/>
    <x v="2505"/>
    <n v="2"/>
    <n v="0"/>
    <n v="7.3132000000000001"/>
    <n v="9"/>
    <n v="3"/>
    <x v="2"/>
    <s v="Sep"/>
    <s v="2014-09"/>
  </r>
  <r>
    <n v="3163"/>
    <s v="CA-2014-153969"/>
    <x v="158"/>
    <d v="2014-09-25T00:00:00"/>
    <s v="Standard Class"/>
    <s v="HF-14995"/>
    <s v="Herbert Flentye"/>
    <x v="0"/>
    <s v="United States"/>
    <x v="8"/>
    <s v="California"/>
    <n v="94109"/>
    <x v="1"/>
    <s v="OFF-EN-10004483"/>
    <x v="1"/>
    <x v="12"/>
    <s v="#10 White Business Envelopes,4 1/8 x 9 1/2"/>
    <x v="2506"/>
    <n v="5"/>
    <n v="0"/>
    <n v="36.8245"/>
    <n v="9"/>
    <n v="3"/>
    <x v="2"/>
    <s v="Sep"/>
    <s v="2014-09"/>
  </r>
  <r>
    <n v="3164"/>
    <s v="CA-2014-153969"/>
    <x v="158"/>
    <d v="2014-09-25T00:00:00"/>
    <s v="Standard Class"/>
    <s v="HF-14995"/>
    <s v="Herbert Flentye"/>
    <x v="0"/>
    <s v="United States"/>
    <x v="8"/>
    <s v="California"/>
    <n v="94109"/>
    <x v="1"/>
    <s v="OFF-AR-10001615"/>
    <x v="1"/>
    <x v="6"/>
    <s v="Newell 34"/>
    <x v="423"/>
    <n v="3"/>
    <n v="0"/>
    <n v="15.475199999999999"/>
    <n v="9"/>
    <n v="3"/>
    <x v="2"/>
    <s v="Sep"/>
    <s v="2014-09"/>
  </r>
  <r>
    <n v="3165"/>
    <s v="CA-2014-153969"/>
    <x v="158"/>
    <d v="2014-09-25T00:00:00"/>
    <s v="Standard Class"/>
    <s v="HF-14995"/>
    <s v="Herbert Flentye"/>
    <x v="0"/>
    <s v="United States"/>
    <x v="8"/>
    <s v="California"/>
    <n v="94109"/>
    <x v="1"/>
    <s v="OFF-PA-10000327"/>
    <x v="1"/>
    <x v="10"/>
    <s v="Xerox 1971"/>
    <x v="1782"/>
    <n v="9"/>
    <n v="0"/>
    <n v="17.334"/>
    <n v="9"/>
    <n v="3"/>
    <x v="2"/>
    <s v="Sep"/>
    <s v="2014-09"/>
  </r>
  <r>
    <n v="3166"/>
    <s v="CA-2014-153969"/>
    <x v="158"/>
    <d v="2014-09-25T00:00:00"/>
    <s v="Standard Class"/>
    <s v="HF-14995"/>
    <s v="Herbert Flentye"/>
    <x v="0"/>
    <s v="United States"/>
    <x v="8"/>
    <s v="California"/>
    <n v="94109"/>
    <x v="1"/>
    <s v="TEC-PH-10001299"/>
    <x v="2"/>
    <x v="7"/>
    <s v="Polycom CX300 Desktop Phone USB VoIP phone"/>
    <x v="2507"/>
    <n v="2"/>
    <n v="0.2"/>
    <n v="23.9984"/>
    <n v="9"/>
    <n v="3"/>
    <x v="2"/>
    <s v="Sep"/>
    <s v="2014-09"/>
  </r>
  <r>
    <n v="3167"/>
    <s v="CA-2014-153969"/>
    <x v="158"/>
    <d v="2014-09-25T00:00:00"/>
    <s v="Standard Class"/>
    <s v="HF-14995"/>
    <s v="Herbert Flentye"/>
    <x v="0"/>
    <s v="United States"/>
    <x v="8"/>
    <s v="California"/>
    <n v="94109"/>
    <x v="1"/>
    <s v="OFF-PA-10002246"/>
    <x v="1"/>
    <x v="10"/>
    <s v="Wirebound Four 2-3/4 x 5 Forms per Page, 400 Sets per Book"/>
    <x v="2508"/>
    <n v="3"/>
    <n v="0"/>
    <n v="9.4815000000000005"/>
    <n v="9"/>
    <n v="3"/>
    <x v="2"/>
    <s v="Sep"/>
    <s v="2014-09"/>
  </r>
  <r>
    <n v="3168"/>
    <s v="CA-2016-146682"/>
    <x v="517"/>
    <d v="2016-10-31T00:00:00"/>
    <s v="First Class"/>
    <s v="KW-16435"/>
    <s v="Katrina Willman"/>
    <x v="0"/>
    <s v="United States"/>
    <x v="190"/>
    <s v="Michigan"/>
    <n v="48911"/>
    <x v="2"/>
    <s v="FUR-FU-10002671"/>
    <x v="0"/>
    <x v="5"/>
    <s v="Electrix 20W Halogen Replacement Bulb for Zoom-In Desk Lamp"/>
    <x v="2509"/>
    <n v="5"/>
    <n v="0"/>
    <n v="32.159999999999997"/>
    <n v="10"/>
    <n v="4"/>
    <x v="0"/>
    <s v="Oct"/>
    <s v="2016-10"/>
  </r>
  <r>
    <n v="3169"/>
    <s v="CA-2016-138695"/>
    <x v="316"/>
    <d v="2016-06-03T00:00:00"/>
    <s v="Standard Class"/>
    <s v="KC-16675"/>
    <s v="Kimberly Carter"/>
    <x v="1"/>
    <s v="United States"/>
    <x v="315"/>
    <s v="Florida"/>
    <n v="32303"/>
    <x v="0"/>
    <s v="FUR-CH-10003833"/>
    <x v="0"/>
    <x v="1"/>
    <s v="Novimex Fabric Task Chair"/>
    <x v="2510"/>
    <n v="8"/>
    <n v="0.2"/>
    <n v="-24.391999999999999"/>
    <n v="5"/>
    <n v="2"/>
    <x v="0"/>
    <s v="May"/>
    <s v="2016-05"/>
  </r>
  <r>
    <n v="3170"/>
    <s v="CA-2016-138695"/>
    <x v="316"/>
    <d v="2016-06-03T00:00:00"/>
    <s v="Standard Class"/>
    <s v="KC-16675"/>
    <s v="Kimberly Carter"/>
    <x v="1"/>
    <s v="United States"/>
    <x v="315"/>
    <s v="Florida"/>
    <n v="32303"/>
    <x v="0"/>
    <s v="OFF-PA-10001667"/>
    <x v="1"/>
    <x v="10"/>
    <s v="Great White Multi-Use Recycled Paper (20Lb. and 84 Bright)"/>
    <x v="2511"/>
    <n v="13"/>
    <n v="0.2"/>
    <n v="19.434999999999999"/>
    <n v="5"/>
    <n v="2"/>
    <x v="0"/>
    <s v="May"/>
    <s v="2016-05"/>
  </r>
  <r>
    <n v="3171"/>
    <s v="CA-2017-107461"/>
    <x v="202"/>
    <d v="2017-12-26T00:00:00"/>
    <s v="Second Class"/>
    <s v="PK-19075"/>
    <s v="Pete Kriz"/>
    <x v="0"/>
    <s v="United States"/>
    <x v="29"/>
    <s v="South Carolina"/>
    <n v="29203"/>
    <x v="0"/>
    <s v="OFF-BI-10002003"/>
    <x v="1"/>
    <x v="8"/>
    <s v="Ibico Presentation Index for Binding Systems"/>
    <x v="1680"/>
    <n v="6"/>
    <n v="0"/>
    <n v="11.223599999999999"/>
    <n v="12"/>
    <n v="4"/>
    <x v="3"/>
    <s v="Dec"/>
    <s v="2017-12"/>
  </r>
  <r>
    <n v="3172"/>
    <s v="US-2016-133879"/>
    <x v="844"/>
    <d v="2016-03-28T00:00:00"/>
    <s v="Standard Class"/>
    <s v="KT-16465"/>
    <s v="Kean Takahito"/>
    <x v="0"/>
    <s v="United States"/>
    <x v="22"/>
    <s v="Illinois"/>
    <n v="60623"/>
    <x v="2"/>
    <s v="OFF-BI-10004465"/>
    <x v="1"/>
    <x v="8"/>
    <s v="Avery Durable Slant Ring Binders"/>
    <x v="754"/>
    <n v="2"/>
    <n v="0.8"/>
    <n v="-4.7519999999999998"/>
    <n v="3"/>
    <n v="1"/>
    <x v="0"/>
    <s v="Mar"/>
    <s v="2016-03"/>
  </r>
  <r>
    <n v="3173"/>
    <s v="US-2016-133879"/>
    <x v="844"/>
    <d v="2016-03-28T00:00:00"/>
    <s v="Standard Class"/>
    <s v="KT-16465"/>
    <s v="Kean Takahito"/>
    <x v="0"/>
    <s v="United States"/>
    <x v="22"/>
    <s v="Illinois"/>
    <n v="60623"/>
    <x v="2"/>
    <s v="FUR-CH-10000665"/>
    <x v="0"/>
    <x v="1"/>
    <s v="Global Airflow Leather Mesh Back Chair, Black"/>
    <x v="2512"/>
    <n v="5"/>
    <n v="0.3"/>
    <n v="0"/>
    <n v="3"/>
    <n v="1"/>
    <x v="0"/>
    <s v="Mar"/>
    <s v="2016-03"/>
  </r>
  <r>
    <n v="3174"/>
    <s v="US-2016-133879"/>
    <x v="844"/>
    <d v="2016-03-28T00:00:00"/>
    <s v="Standard Class"/>
    <s v="KT-16465"/>
    <s v="Kean Takahito"/>
    <x v="0"/>
    <s v="United States"/>
    <x v="22"/>
    <s v="Illinois"/>
    <n v="60623"/>
    <x v="2"/>
    <s v="OFF-AR-10004956"/>
    <x v="1"/>
    <x v="6"/>
    <s v="Newell 33"/>
    <x v="2513"/>
    <n v="3"/>
    <n v="0.2"/>
    <n v="1.5065999999999999"/>
    <n v="3"/>
    <n v="1"/>
    <x v="0"/>
    <s v="Mar"/>
    <s v="2016-03"/>
  </r>
  <r>
    <n v="3175"/>
    <s v="CA-2017-157483"/>
    <x v="343"/>
    <d v="2017-11-18T00:00:00"/>
    <s v="Standard Class"/>
    <s v="EP-13915"/>
    <s v="Emily Phan"/>
    <x v="0"/>
    <s v="United States"/>
    <x v="66"/>
    <s v="Michigan"/>
    <n v="48227"/>
    <x v="2"/>
    <s v="OFF-AR-10004260"/>
    <x v="1"/>
    <x v="6"/>
    <s v="Boston 1799 Powerhouse Electric Pencil Sharpener"/>
    <x v="2514"/>
    <n v="7"/>
    <n v="0"/>
    <n v="50.9208"/>
    <n v="11"/>
    <n v="4"/>
    <x v="3"/>
    <s v="Nov"/>
    <s v="2017-11"/>
  </r>
  <r>
    <n v="3176"/>
    <s v="US-2017-132059"/>
    <x v="397"/>
    <d v="2017-09-29T00:00:00"/>
    <s v="Standard Class"/>
    <s v="AP-10915"/>
    <s v="Arthur Prichep"/>
    <x v="0"/>
    <s v="United States"/>
    <x v="299"/>
    <s v="Colorado"/>
    <n v="80525"/>
    <x v="1"/>
    <s v="FUR-BO-10001811"/>
    <x v="0"/>
    <x v="0"/>
    <s v="Atlantic Metals Mobile 5-Shelf Bookcases, Custom Colors"/>
    <x v="2515"/>
    <n v="2"/>
    <n v="0.7"/>
    <n v="-240.78399999999999"/>
    <n v="9"/>
    <n v="3"/>
    <x v="3"/>
    <s v="Sep"/>
    <s v="2017-09"/>
  </r>
  <r>
    <n v="3177"/>
    <s v="US-2017-132059"/>
    <x v="397"/>
    <d v="2017-09-29T00:00:00"/>
    <s v="Standard Class"/>
    <s v="AP-10915"/>
    <s v="Arthur Prichep"/>
    <x v="0"/>
    <s v="United States"/>
    <x v="299"/>
    <s v="Colorado"/>
    <n v="80525"/>
    <x v="1"/>
    <s v="TEC-AC-10003280"/>
    <x v="2"/>
    <x v="11"/>
    <s v="Belkin F8E887 USB Wired Ergonomic Keyboard"/>
    <x v="730"/>
    <n v="2"/>
    <n v="0.2"/>
    <n v="0.5998"/>
    <n v="9"/>
    <n v="3"/>
    <x v="3"/>
    <s v="Sep"/>
    <s v="2017-09"/>
  </r>
  <r>
    <n v="3178"/>
    <s v="CA-2017-122280"/>
    <x v="18"/>
    <d v="2017-09-10T00:00:00"/>
    <s v="Same Day"/>
    <s v="SH-20395"/>
    <s v="Shahid Hopkins"/>
    <x v="0"/>
    <s v="United States"/>
    <x v="20"/>
    <s v="New York"/>
    <n v="10024"/>
    <x v="3"/>
    <s v="OFF-PA-10004911"/>
    <x v="1"/>
    <x v="10"/>
    <s v="Rediform S.O.S. 1-Up Phone Message Bk, 4-1/4x3-1/16 Bk, 1 Form/Pg, 40 Messages/Bk, 3/Pk"/>
    <x v="2516"/>
    <n v="2"/>
    <n v="0"/>
    <n v="9.0047999999999995"/>
    <n v="9"/>
    <n v="3"/>
    <x v="3"/>
    <s v="Sep"/>
    <s v="2017-09"/>
  </r>
  <r>
    <n v="3179"/>
    <s v="CA-2017-105235"/>
    <x v="256"/>
    <d v="2017-12-11T00:00:00"/>
    <s v="Standard Class"/>
    <s v="SM-20950"/>
    <s v="Suzanne McNair"/>
    <x v="1"/>
    <s v="United States"/>
    <x v="20"/>
    <s v="New York"/>
    <n v="10011"/>
    <x v="3"/>
    <s v="FUR-FU-10001487"/>
    <x v="0"/>
    <x v="5"/>
    <s v="Eldon Expressions Wood and Plastic Desk Accessories, Cherry Wood"/>
    <x v="167"/>
    <n v="3"/>
    <n v="0"/>
    <n v="6.0726000000000004"/>
    <n v="12"/>
    <n v="4"/>
    <x v="3"/>
    <s v="Dec"/>
    <s v="2017-12"/>
  </r>
  <r>
    <n v="3180"/>
    <s v="CA-2017-105235"/>
    <x v="256"/>
    <d v="2017-12-11T00:00:00"/>
    <s v="Standard Class"/>
    <s v="SM-20950"/>
    <s v="Suzanne McNair"/>
    <x v="1"/>
    <s v="United States"/>
    <x v="20"/>
    <s v="New York"/>
    <n v="10011"/>
    <x v="3"/>
    <s v="FUR-FU-10000521"/>
    <x v="0"/>
    <x v="5"/>
    <s v="Seth Thomas 14&quot; Putty-Colored Wall Clock"/>
    <x v="2517"/>
    <n v="2"/>
    <n v="0"/>
    <n v="18.190799999999999"/>
    <n v="12"/>
    <n v="4"/>
    <x v="3"/>
    <s v="Dec"/>
    <s v="2017-12"/>
  </r>
  <r>
    <n v="3181"/>
    <s v="CA-2017-105235"/>
    <x v="256"/>
    <d v="2017-12-11T00:00:00"/>
    <s v="Standard Class"/>
    <s v="SM-20950"/>
    <s v="Suzanne McNair"/>
    <x v="1"/>
    <s v="United States"/>
    <x v="20"/>
    <s v="New York"/>
    <n v="10011"/>
    <x v="3"/>
    <s v="OFF-AP-10001271"/>
    <x v="1"/>
    <x v="9"/>
    <s v="Eureka The Boss Cordless Rechargeable Stick Vac"/>
    <x v="2518"/>
    <n v="5"/>
    <n v="0"/>
    <n v="68.822999999999993"/>
    <n v="12"/>
    <n v="4"/>
    <x v="3"/>
    <s v="Dec"/>
    <s v="2017-12"/>
  </r>
  <r>
    <n v="3182"/>
    <s v="CA-2017-152912"/>
    <x v="45"/>
    <d v="2017-11-12T00:00:00"/>
    <s v="Second Class"/>
    <s v="BM-11650"/>
    <s v="Brian Moss"/>
    <x v="1"/>
    <s v="United States"/>
    <x v="29"/>
    <s v="Maryland"/>
    <n v="21044"/>
    <x v="3"/>
    <s v="OFF-BI-10004728"/>
    <x v="1"/>
    <x v="8"/>
    <s v="Wilson Jones Turn Tabs Binder Tool for Ring Binders"/>
    <x v="1313"/>
    <n v="2"/>
    <n v="0"/>
    <n v="4.4344000000000001"/>
    <n v="11"/>
    <n v="4"/>
    <x v="3"/>
    <s v="Nov"/>
    <s v="2017-11"/>
  </r>
  <r>
    <n v="3183"/>
    <s v="CA-2017-152912"/>
    <x v="45"/>
    <d v="2017-11-12T00:00:00"/>
    <s v="Second Class"/>
    <s v="BM-11650"/>
    <s v="Brian Moss"/>
    <x v="1"/>
    <s v="United States"/>
    <x v="29"/>
    <s v="Maryland"/>
    <n v="21044"/>
    <x v="3"/>
    <s v="TEC-AC-10004666"/>
    <x v="2"/>
    <x v="11"/>
    <s v="Maxell iVDR EX 500GB Cartridge"/>
    <x v="2519"/>
    <n v="3"/>
    <n v="0"/>
    <n v="355.44659999999999"/>
    <n v="11"/>
    <n v="4"/>
    <x v="3"/>
    <s v="Nov"/>
    <s v="2017-11"/>
  </r>
  <r>
    <n v="3184"/>
    <s v="CA-2017-152912"/>
    <x v="45"/>
    <d v="2017-11-12T00:00:00"/>
    <s v="Second Class"/>
    <s v="BM-11650"/>
    <s v="Brian Moss"/>
    <x v="1"/>
    <s v="United States"/>
    <x v="29"/>
    <s v="Maryland"/>
    <n v="21044"/>
    <x v="3"/>
    <s v="OFF-ST-10003208"/>
    <x v="1"/>
    <x v="4"/>
    <s v="Adjustable Depth Letter/Legal Cart"/>
    <x v="2520"/>
    <n v="9"/>
    <n v="0"/>
    <n v="473.61059999999998"/>
    <n v="11"/>
    <n v="4"/>
    <x v="3"/>
    <s v="Nov"/>
    <s v="2017-11"/>
  </r>
  <r>
    <n v="3185"/>
    <s v="CA-2017-152912"/>
    <x v="45"/>
    <d v="2017-11-12T00:00:00"/>
    <s v="Second Class"/>
    <s v="BM-11650"/>
    <s v="Brian Moss"/>
    <x v="1"/>
    <s v="United States"/>
    <x v="29"/>
    <s v="Maryland"/>
    <n v="21044"/>
    <x v="3"/>
    <s v="OFF-ST-10003208"/>
    <x v="1"/>
    <x v="4"/>
    <s v="Adjustable Depth Letter/Legal Cart"/>
    <x v="2521"/>
    <n v="3"/>
    <n v="0"/>
    <n v="157.87020000000001"/>
    <n v="11"/>
    <n v="4"/>
    <x v="3"/>
    <s v="Nov"/>
    <s v="2017-11"/>
  </r>
  <r>
    <n v="3186"/>
    <s v="CA-2014-123498"/>
    <x v="845"/>
    <d v="2014-11-09T00:00:00"/>
    <s v="First Class"/>
    <s v="TC-20980"/>
    <s v="Tamara Chand"/>
    <x v="1"/>
    <s v="United States"/>
    <x v="12"/>
    <s v="Texas"/>
    <n v="77041"/>
    <x v="2"/>
    <s v="OFF-BI-10000632"/>
    <x v="1"/>
    <x v="8"/>
    <s v="Satellite Sectional Post Binders"/>
    <x v="2522"/>
    <n v="3"/>
    <n v="0.8"/>
    <n v="-44.278199999999998"/>
    <n v="11"/>
    <n v="4"/>
    <x v="2"/>
    <s v="Nov"/>
    <s v="2014-11"/>
  </r>
  <r>
    <n v="3187"/>
    <s v="CA-2014-123498"/>
    <x v="845"/>
    <d v="2014-11-09T00:00:00"/>
    <s v="First Class"/>
    <s v="TC-20980"/>
    <s v="Tamara Chand"/>
    <x v="1"/>
    <s v="United States"/>
    <x v="12"/>
    <s v="Texas"/>
    <n v="77041"/>
    <x v="2"/>
    <s v="OFF-EN-10004773"/>
    <x v="1"/>
    <x v="12"/>
    <s v="Staple envelope"/>
    <x v="1339"/>
    <n v="3"/>
    <n v="0.2"/>
    <n v="26.9526"/>
    <n v="11"/>
    <n v="4"/>
    <x v="2"/>
    <s v="Nov"/>
    <s v="2014-11"/>
  </r>
  <r>
    <n v="3188"/>
    <s v="CA-2017-159352"/>
    <x v="846"/>
    <d v="2017-03-17T00:00:00"/>
    <s v="Standard Class"/>
    <s v="KB-16585"/>
    <s v="Ken Black"/>
    <x v="1"/>
    <s v="United States"/>
    <x v="90"/>
    <s v="Massachusetts"/>
    <n v="1852"/>
    <x v="3"/>
    <s v="TEC-PH-10004700"/>
    <x v="2"/>
    <x v="7"/>
    <s v="PowerGen Dual USB Car Charger"/>
    <x v="1546"/>
    <n v="7"/>
    <n v="0"/>
    <n v="32.1678"/>
    <n v="3"/>
    <n v="1"/>
    <x v="3"/>
    <s v="Mar"/>
    <s v="2017-03"/>
  </r>
  <r>
    <n v="3189"/>
    <s v="US-2017-146416"/>
    <x v="179"/>
    <d v="2017-10-22T00:00:00"/>
    <s v="Second Class"/>
    <s v="JE-16165"/>
    <s v="Justin Ellison"/>
    <x v="1"/>
    <s v="United States"/>
    <x v="350"/>
    <s v="California"/>
    <n v="95695"/>
    <x v="1"/>
    <s v="OFF-LA-10003714"/>
    <x v="1"/>
    <x v="2"/>
    <s v="Avery 510"/>
    <x v="1398"/>
    <n v="1"/>
    <n v="0"/>
    <n v="1.8"/>
    <n v="10"/>
    <n v="4"/>
    <x v="3"/>
    <s v="Oct"/>
    <s v="2017-10"/>
  </r>
  <r>
    <n v="3190"/>
    <s v="US-2017-146416"/>
    <x v="179"/>
    <d v="2017-10-22T00:00:00"/>
    <s v="Second Class"/>
    <s v="JE-16165"/>
    <s v="Justin Ellison"/>
    <x v="1"/>
    <s v="United States"/>
    <x v="350"/>
    <s v="California"/>
    <n v="95695"/>
    <x v="1"/>
    <s v="OFF-BI-10001787"/>
    <x v="1"/>
    <x v="8"/>
    <s v="Wilson Jones Four-Pocket Poly Binders"/>
    <x v="2523"/>
    <n v="4"/>
    <n v="0.2"/>
    <n v="7.5864000000000003"/>
    <n v="10"/>
    <n v="4"/>
    <x v="3"/>
    <s v="Oct"/>
    <s v="2017-10"/>
  </r>
  <r>
    <n v="3191"/>
    <s v="US-2015-163783"/>
    <x v="17"/>
    <d v="2016-01-01T00:00:00"/>
    <s v="Standard Class"/>
    <s v="DR-12940"/>
    <s v="Daniel Raglin"/>
    <x v="2"/>
    <s v="United States"/>
    <x v="22"/>
    <s v="Illinois"/>
    <n v="60610"/>
    <x v="2"/>
    <s v="OFF-ST-10002957"/>
    <x v="1"/>
    <x v="4"/>
    <s v="Sterilite Show Offs Storage Containers"/>
    <x v="2485"/>
    <n v="3"/>
    <n v="0.2"/>
    <n v="-3.1680000000000001"/>
    <n v="12"/>
    <n v="4"/>
    <x v="1"/>
    <s v="Dec"/>
    <s v="2015-12"/>
  </r>
  <r>
    <n v="3192"/>
    <s v="CA-2017-123981"/>
    <x v="280"/>
    <d v="2017-10-08T00:00:00"/>
    <s v="Standard Class"/>
    <s v="RW-19630"/>
    <s v="Rob Williams"/>
    <x v="1"/>
    <s v="United States"/>
    <x v="20"/>
    <s v="New York"/>
    <n v="10035"/>
    <x v="3"/>
    <s v="TEC-PH-10002115"/>
    <x v="2"/>
    <x v="7"/>
    <s v="Plantronics 81402"/>
    <x v="767"/>
    <n v="1"/>
    <n v="0"/>
    <n v="17.157399999999999"/>
    <n v="10"/>
    <n v="4"/>
    <x v="3"/>
    <s v="Oct"/>
    <s v="2017-10"/>
  </r>
  <r>
    <n v="3193"/>
    <s v="CA-2017-158953"/>
    <x v="400"/>
    <d v="2017-06-08T00:00:00"/>
    <s v="Standard Class"/>
    <s v="ML-18040"/>
    <s v="Michelle Lonsdale"/>
    <x v="1"/>
    <s v="United States"/>
    <x v="351"/>
    <s v="Texas"/>
    <n v="77489"/>
    <x v="2"/>
    <s v="OFF-BI-10002557"/>
    <x v="1"/>
    <x v="8"/>
    <s v="Presstex Flexible Ring Binders"/>
    <x v="2524"/>
    <n v="7"/>
    <n v="0.8"/>
    <n v="-9.5549999999999997"/>
    <n v="6"/>
    <n v="2"/>
    <x v="3"/>
    <s v="Jun"/>
    <s v="2017-06"/>
  </r>
  <r>
    <n v="3194"/>
    <s v="CA-2014-165428"/>
    <x v="416"/>
    <d v="2014-09-04T00:00:00"/>
    <s v="First Class"/>
    <s v="JL-15130"/>
    <s v="Jack Lebron"/>
    <x v="0"/>
    <s v="United States"/>
    <x v="12"/>
    <s v="Texas"/>
    <n v="77036"/>
    <x v="2"/>
    <s v="OFF-BI-10002949"/>
    <x v="1"/>
    <x v="8"/>
    <s v="Prestige Round Ring Binders"/>
    <x v="581"/>
    <n v="3"/>
    <n v="0.8"/>
    <n v="-6.0191999999999997"/>
    <n v="9"/>
    <n v="3"/>
    <x v="2"/>
    <s v="Sep"/>
    <s v="2014-09"/>
  </r>
  <r>
    <n v="3195"/>
    <s v="CA-2014-165428"/>
    <x v="416"/>
    <d v="2014-09-04T00:00:00"/>
    <s v="First Class"/>
    <s v="JL-15130"/>
    <s v="Jack Lebron"/>
    <x v="0"/>
    <s v="United States"/>
    <x v="12"/>
    <s v="Texas"/>
    <n v="77036"/>
    <x v="2"/>
    <s v="OFF-PA-10004100"/>
    <x v="1"/>
    <x v="10"/>
    <s v="Xerox 216"/>
    <x v="276"/>
    <n v="6"/>
    <n v="0.2"/>
    <n v="10.8864"/>
    <n v="9"/>
    <n v="3"/>
    <x v="2"/>
    <s v="Sep"/>
    <s v="2014-09"/>
  </r>
  <r>
    <n v="3196"/>
    <s v="CA-2016-169026"/>
    <x v="590"/>
    <d v="2016-08-13T00:00:00"/>
    <s v="Standard Class"/>
    <s v="CM-12655"/>
    <s v="Corinna Mitchell"/>
    <x v="2"/>
    <s v="United States"/>
    <x v="25"/>
    <s v="Mississippi"/>
    <n v="39212"/>
    <x v="0"/>
    <s v="OFF-FA-10001883"/>
    <x v="1"/>
    <x v="13"/>
    <s v="Alliance Super-Size Bands, Assorted Sizes"/>
    <x v="1005"/>
    <n v="3"/>
    <n v="0"/>
    <n v="0.2334"/>
    <n v="8"/>
    <n v="3"/>
    <x v="0"/>
    <s v="Aug"/>
    <s v="2016-08"/>
  </r>
  <r>
    <n v="3197"/>
    <s v="CA-2017-109750"/>
    <x v="847"/>
    <d v="2017-07-28T00:00:00"/>
    <s v="Standard Class"/>
    <s v="FH-14365"/>
    <s v="Fred Hopkins"/>
    <x v="1"/>
    <s v="United States"/>
    <x v="20"/>
    <s v="New York"/>
    <n v="10009"/>
    <x v="3"/>
    <s v="TEC-PH-10000702"/>
    <x v="2"/>
    <x v="7"/>
    <s v="Square Credit Card Reader, 4 1/2&quot; x 4 1/2&quot; x 1&quot;, White"/>
    <x v="2030"/>
    <n v="3"/>
    <n v="0"/>
    <n v="14.085900000000001"/>
    <n v="7"/>
    <n v="3"/>
    <x v="3"/>
    <s v="Jul"/>
    <s v="2017-07"/>
  </r>
  <r>
    <n v="3198"/>
    <s v="CA-2015-149384"/>
    <x v="848"/>
    <d v="2015-07-10T00:00:00"/>
    <s v="Same Day"/>
    <s v="EH-13945"/>
    <s v="Eric Hoffmann"/>
    <x v="0"/>
    <s v="United States"/>
    <x v="228"/>
    <s v="Arizona"/>
    <n v="85281"/>
    <x v="1"/>
    <s v="OFF-BI-10003196"/>
    <x v="1"/>
    <x v="8"/>
    <s v="Accohide Poly Flexible Ring Binders"/>
    <x v="2525"/>
    <n v="3"/>
    <n v="0.7"/>
    <n v="-2.2440000000000002"/>
    <n v="7"/>
    <n v="3"/>
    <x v="1"/>
    <s v="Jul"/>
    <s v="2015-07"/>
  </r>
  <r>
    <n v="3199"/>
    <s v="CA-2014-131527"/>
    <x v="588"/>
    <d v="2014-12-07T00:00:00"/>
    <s v="Standard Class"/>
    <s v="TB-21280"/>
    <s v="Toby Braunhardt"/>
    <x v="0"/>
    <s v="United States"/>
    <x v="108"/>
    <s v="North Carolina"/>
    <n v="28540"/>
    <x v="0"/>
    <s v="TEC-PH-10001644"/>
    <x v="2"/>
    <x v="7"/>
    <s v="BlueLounge Milo Smartphone Stand, White/Metallic"/>
    <x v="1651"/>
    <n v="4"/>
    <n v="0.2"/>
    <n v="9.5968"/>
    <n v="12"/>
    <n v="4"/>
    <x v="2"/>
    <s v="Dec"/>
    <s v="2014-12"/>
  </r>
  <r>
    <n v="3200"/>
    <s v="CA-2017-164000"/>
    <x v="404"/>
    <d v="2017-12-22T00:00:00"/>
    <s v="Standard Class"/>
    <s v="AH-10030"/>
    <s v="Aaron Hawkins"/>
    <x v="1"/>
    <s v="United States"/>
    <x v="10"/>
    <s v="Pennsylvania"/>
    <n v="19134"/>
    <x v="3"/>
    <s v="OFF-AR-10003183"/>
    <x v="1"/>
    <x v="6"/>
    <s v="Avery Fluorescent Highlighter Four-Color Set"/>
    <x v="2526"/>
    <n v="7"/>
    <n v="0.2"/>
    <n v="2.3380000000000001"/>
    <n v="12"/>
    <n v="4"/>
    <x v="3"/>
    <s v="Dec"/>
    <s v="2017-12"/>
  </r>
  <r>
    <n v="3201"/>
    <s v="CA-2014-164224"/>
    <x v="598"/>
    <d v="2014-05-20T00:00:00"/>
    <s v="Second Class"/>
    <s v="TT-21070"/>
    <s v="Ted Trevino"/>
    <x v="0"/>
    <s v="United States"/>
    <x v="59"/>
    <s v="Ohio"/>
    <n v="44312"/>
    <x v="3"/>
    <s v="FUR-FU-10000308"/>
    <x v="0"/>
    <x v="5"/>
    <s v="Deflect-o Glass Clear Studded Chair Mats"/>
    <x v="2527"/>
    <n v="3"/>
    <n v="0.2"/>
    <n v="3.7307999999999999"/>
    <n v="5"/>
    <n v="2"/>
    <x v="2"/>
    <s v="May"/>
    <s v="2014-05"/>
  </r>
  <r>
    <n v="3202"/>
    <s v="CA-2014-164224"/>
    <x v="598"/>
    <d v="2014-05-20T00:00:00"/>
    <s v="Second Class"/>
    <s v="TT-21070"/>
    <s v="Ted Trevino"/>
    <x v="0"/>
    <s v="United States"/>
    <x v="59"/>
    <s v="Ohio"/>
    <n v="44312"/>
    <x v="3"/>
    <s v="OFF-PA-10001526"/>
    <x v="1"/>
    <x v="10"/>
    <s v="Xerox 1949"/>
    <x v="795"/>
    <n v="4"/>
    <n v="0.2"/>
    <n v="5.7767999999999997"/>
    <n v="5"/>
    <n v="2"/>
    <x v="2"/>
    <s v="May"/>
    <s v="2014-05"/>
  </r>
  <r>
    <n v="3203"/>
    <s v="CA-2014-158372"/>
    <x v="849"/>
    <d v="2014-11-16T00:00:00"/>
    <s v="Standard Class"/>
    <s v="RD-19900"/>
    <s v="Ruben Dartt"/>
    <x v="0"/>
    <s v="United States"/>
    <x v="70"/>
    <s v="California"/>
    <n v="92037"/>
    <x v="1"/>
    <s v="TEC-PH-10002103"/>
    <x v="2"/>
    <x v="7"/>
    <s v="Jabra SPEAK 410"/>
    <x v="2262"/>
    <n v="8"/>
    <n v="0.2"/>
    <n v="60.153599999999997"/>
    <n v="11"/>
    <n v="4"/>
    <x v="2"/>
    <s v="Nov"/>
    <s v="2014-11"/>
  </r>
  <r>
    <n v="3204"/>
    <s v="CA-2014-158372"/>
    <x v="849"/>
    <d v="2014-11-16T00:00:00"/>
    <s v="Standard Class"/>
    <s v="RD-19900"/>
    <s v="Ruben Dartt"/>
    <x v="0"/>
    <s v="United States"/>
    <x v="70"/>
    <s v="California"/>
    <n v="92037"/>
    <x v="1"/>
    <s v="TEC-AC-10004209"/>
    <x v="2"/>
    <x v="11"/>
    <s v="Memorex Froggy Flash Drive 4 GB"/>
    <x v="2528"/>
    <n v="1"/>
    <n v="0"/>
    <n v="4.2861000000000002"/>
    <n v="11"/>
    <n v="4"/>
    <x v="2"/>
    <s v="Nov"/>
    <s v="2014-11"/>
  </r>
  <r>
    <n v="3205"/>
    <s v="CA-2014-158372"/>
    <x v="849"/>
    <d v="2014-11-16T00:00:00"/>
    <s v="Standard Class"/>
    <s v="RD-19900"/>
    <s v="Ruben Dartt"/>
    <x v="0"/>
    <s v="United States"/>
    <x v="70"/>
    <s v="California"/>
    <n v="92037"/>
    <x v="1"/>
    <s v="FUR-FU-10000397"/>
    <x v="0"/>
    <x v="5"/>
    <s v="Luxo Economy Swing Arm Lamp"/>
    <x v="1143"/>
    <n v="2"/>
    <n v="0"/>
    <n v="11.166399999999999"/>
    <n v="11"/>
    <n v="4"/>
    <x v="2"/>
    <s v="Nov"/>
    <s v="2014-11"/>
  </r>
  <r>
    <n v="3206"/>
    <s v="CA-2014-158372"/>
    <x v="849"/>
    <d v="2014-11-16T00:00:00"/>
    <s v="Standard Class"/>
    <s v="RD-19900"/>
    <s v="Ruben Dartt"/>
    <x v="0"/>
    <s v="United States"/>
    <x v="70"/>
    <s v="California"/>
    <n v="92037"/>
    <x v="1"/>
    <s v="OFF-PA-10002137"/>
    <x v="1"/>
    <x v="10"/>
    <s v="Southworth 100% Résumé Paper, 24lb."/>
    <x v="2529"/>
    <n v="8"/>
    <n v="0"/>
    <n v="28.007999999999999"/>
    <n v="11"/>
    <n v="4"/>
    <x v="2"/>
    <s v="Nov"/>
    <s v="2014-11"/>
  </r>
  <r>
    <n v="3207"/>
    <s v="CA-2014-158372"/>
    <x v="849"/>
    <d v="2014-11-16T00:00:00"/>
    <s v="Standard Class"/>
    <s v="RD-19900"/>
    <s v="Ruben Dartt"/>
    <x v="0"/>
    <s v="United States"/>
    <x v="70"/>
    <s v="California"/>
    <n v="92037"/>
    <x v="1"/>
    <s v="FUR-FU-10001867"/>
    <x v="0"/>
    <x v="5"/>
    <s v="Eldon Expressions Punched Metal &amp; Wood Desk Accessories, Pewter &amp; Cherry"/>
    <x v="2530"/>
    <n v="5"/>
    <n v="0"/>
    <n v="14.896000000000001"/>
    <n v="11"/>
    <n v="4"/>
    <x v="2"/>
    <s v="Nov"/>
    <s v="2014-11"/>
  </r>
  <r>
    <n v="3208"/>
    <s v="CA-2014-158372"/>
    <x v="849"/>
    <d v="2014-11-16T00:00:00"/>
    <s v="Standard Class"/>
    <s v="RD-19900"/>
    <s v="Ruben Dartt"/>
    <x v="0"/>
    <s v="United States"/>
    <x v="70"/>
    <s v="California"/>
    <n v="92037"/>
    <x v="1"/>
    <s v="OFF-LA-10000407"/>
    <x v="1"/>
    <x v="2"/>
    <s v="Avery White Multi-Purpose Labels"/>
    <x v="2531"/>
    <n v="8"/>
    <n v="0"/>
    <n v="18.3264"/>
    <n v="11"/>
    <n v="4"/>
    <x v="2"/>
    <s v="Nov"/>
    <s v="2014-11"/>
  </r>
  <r>
    <n v="3209"/>
    <s v="CA-2016-108882"/>
    <x v="850"/>
    <d v="2016-01-15T00:00:00"/>
    <s v="Standard Class"/>
    <s v="LA-16780"/>
    <s v="Laura Armstrong"/>
    <x v="1"/>
    <s v="United States"/>
    <x v="201"/>
    <s v="California"/>
    <n v="93727"/>
    <x v="1"/>
    <s v="TEC-AC-10000420"/>
    <x v="2"/>
    <x v="11"/>
    <s v="Logitech G500s Laser Gaming Mouse with Adjustable Weight Tuning"/>
    <x v="2532"/>
    <n v="5"/>
    <n v="0"/>
    <n v="118.983"/>
    <n v="1"/>
    <n v="1"/>
    <x v="0"/>
    <s v="Jan"/>
    <s v="2016-01"/>
  </r>
  <r>
    <n v="3210"/>
    <s v="CA-2016-108882"/>
    <x v="850"/>
    <d v="2016-01-15T00:00:00"/>
    <s v="Standard Class"/>
    <s v="LA-16780"/>
    <s v="Laura Armstrong"/>
    <x v="1"/>
    <s v="United States"/>
    <x v="201"/>
    <s v="California"/>
    <n v="93727"/>
    <x v="1"/>
    <s v="TEC-PH-10002726"/>
    <x v="2"/>
    <x v="7"/>
    <s v="netTALK DUO VoIP Telephone Service"/>
    <x v="2533"/>
    <n v="9"/>
    <n v="0.2"/>
    <n v="141.72300000000001"/>
    <n v="1"/>
    <n v="1"/>
    <x v="0"/>
    <s v="Jan"/>
    <s v="2016-01"/>
  </r>
  <r>
    <n v="3211"/>
    <s v="US-2017-108245"/>
    <x v="585"/>
    <d v="2017-09-27T00:00:00"/>
    <s v="Standard Class"/>
    <s v="SH-19975"/>
    <s v="Sally Hughsby"/>
    <x v="1"/>
    <s v="United States"/>
    <x v="352"/>
    <s v="Texas"/>
    <n v="77581"/>
    <x v="2"/>
    <s v="OFF-EN-10001415"/>
    <x v="1"/>
    <x v="12"/>
    <s v="Staple envelope"/>
    <x v="2513"/>
    <n v="3"/>
    <n v="0.2"/>
    <n v="5.0220000000000002"/>
    <n v="9"/>
    <n v="3"/>
    <x v="3"/>
    <s v="Sep"/>
    <s v="2017-09"/>
  </r>
  <r>
    <n v="3212"/>
    <s v="US-2017-108245"/>
    <x v="585"/>
    <d v="2017-09-27T00:00:00"/>
    <s v="Standard Class"/>
    <s v="SH-19975"/>
    <s v="Sally Hughsby"/>
    <x v="1"/>
    <s v="United States"/>
    <x v="352"/>
    <s v="Texas"/>
    <n v="77581"/>
    <x v="2"/>
    <s v="OFF-BI-10000773"/>
    <x v="1"/>
    <x v="8"/>
    <s v="Insertable Tab Post Binder Dividers"/>
    <x v="2534"/>
    <n v="7"/>
    <n v="0.8"/>
    <n v="-18.526199999999999"/>
    <n v="9"/>
    <n v="3"/>
    <x v="3"/>
    <s v="Sep"/>
    <s v="2017-09"/>
  </r>
  <r>
    <n v="3213"/>
    <s v="CA-2014-142314"/>
    <x v="851"/>
    <d v="2014-12-28T00:00:00"/>
    <s v="Standard Class"/>
    <s v="SF-20200"/>
    <s v="Sarah Foster"/>
    <x v="0"/>
    <s v="United States"/>
    <x v="102"/>
    <s v="Indiana"/>
    <n v="47374"/>
    <x v="2"/>
    <s v="OFF-AP-10002350"/>
    <x v="1"/>
    <x v="9"/>
    <s v="Belkin F9H710-06 7 Outlet SurgeMaster Surge Protector"/>
    <x v="2535"/>
    <n v="11"/>
    <n v="0"/>
    <n v="58.027200000000001"/>
    <n v="12"/>
    <n v="4"/>
    <x v="2"/>
    <s v="Dec"/>
    <s v="2014-12"/>
  </r>
  <r>
    <n v="3214"/>
    <s v="CA-2016-132409"/>
    <x v="439"/>
    <d v="2016-06-01T00:00:00"/>
    <s v="Standard Class"/>
    <s v="TH-21235"/>
    <s v="Tiffany House"/>
    <x v="1"/>
    <s v="United States"/>
    <x v="10"/>
    <s v="Pennsylvania"/>
    <n v="19134"/>
    <x v="3"/>
    <s v="OFF-AR-10001919"/>
    <x v="1"/>
    <x v="6"/>
    <s v="OIC #2 Pencils, Medium Soft"/>
    <x v="2536"/>
    <n v="1"/>
    <n v="0.2"/>
    <n v="0.16919999999999999"/>
    <n v="5"/>
    <n v="2"/>
    <x v="0"/>
    <s v="May"/>
    <s v="2016-05"/>
  </r>
  <r>
    <n v="3215"/>
    <s v="CA-2016-132409"/>
    <x v="439"/>
    <d v="2016-06-01T00:00:00"/>
    <s v="Standard Class"/>
    <s v="TH-21235"/>
    <s v="Tiffany House"/>
    <x v="1"/>
    <s v="United States"/>
    <x v="10"/>
    <s v="Pennsylvania"/>
    <n v="19134"/>
    <x v="3"/>
    <s v="OFF-AP-10002082"/>
    <x v="1"/>
    <x v="9"/>
    <s v="Holmes HEPA Air Purifier"/>
    <x v="1487"/>
    <n v="2"/>
    <n v="0.2"/>
    <n v="6.5339999999999998"/>
    <n v="5"/>
    <n v="2"/>
    <x v="0"/>
    <s v="May"/>
    <s v="2016-05"/>
  </r>
  <r>
    <n v="3216"/>
    <s v="CA-2017-150189"/>
    <x v="141"/>
    <d v="2017-07-10T00:00:00"/>
    <s v="First Class"/>
    <s v="VG-21790"/>
    <s v="Vivek Gonzalez"/>
    <x v="0"/>
    <s v="United States"/>
    <x v="353"/>
    <s v="California"/>
    <n v="94403"/>
    <x v="1"/>
    <s v="OFF-LA-10002762"/>
    <x v="1"/>
    <x v="2"/>
    <s v="Avery 485"/>
    <x v="50"/>
    <n v="6"/>
    <n v="0"/>
    <n v="35.334600000000002"/>
    <n v="7"/>
    <n v="3"/>
    <x v="3"/>
    <s v="Jul"/>
    <s v="2017-07"/>
  </r>
  <r>
    <n v="3217"/>
    <s v="CA-2014-114433"/>
    <x v="8"/>
    <d v="2014-05-17T00:00:00"/>
    <s v="Standard Class"/>
    <s v="NP-18325"/>
    <s v="Naresj Patel"/>
    <x v="0"/>
    <s v="United States"/>
    <x v="182"/>
    <s v="California"/>
    <n v="94601"/>
    <x v="1"/>
    <s v="TEC-AC-10002800"/>
    <x v="2"/>
    <x v="11"/>
    <s v="Plantronics Audio 478 Stereo USB Headset"/>
    <x v="145"/>
    <n v="3"/>
    <n v="0"/>
    <n v="52.4895"/>
    <n v="5"/>
    <n v="2"/>
    <x v="2"/>
    <s v="May"/>
    <s v="2014-05"/>
  </r>
  <r>
    <n v="3218"/>
    <s v="CA-2017-104640"/>
    <x v="468"/>
    <d v="2017-11-16T00:00:00"/>
    <s v="Standard Class"/>
    <s v="FH-14275"/>
    <s v="Frank Hawley"/>
    <x v="1"/>
    <s v="United States"/>
    <x v="20"/>
    <s v="New York"/>
    <n v="10024"/>
    <x v="3"/>
    <s v="OFF-BI-10003925"/>
    <x v="1"/>
    <x v="8"/>
    <s v="Fellowes PB300 Plastic Comb Binding Machine"/>
    <x v="2537"/>
    <n v="3"/>
    <n v="0.2"/>
    <n v="314.27190000000002"/>
    <n v="11"/>
    <n v="4"/>
    <x v="3"/>
    <s v="Nov"/>
    <s v="2017-11"/>
  </r>
  <r>
    <n v="3219"/>
    <s v="CA-2017-104640"/>
    <x v="468"/>
    <d v="2017-11-16T00:00:00"/>
    <s v="Standard Class"/>
    <s v="FH-14275"/>
    <s v="Frank Hawley"/>
    <x v="1"/>
    <s v="United States"/>
    <x v="20"/>
    <s v="New York"/>
    <n v="10024"/>
    <x v="3"/>
    <s v="TEC-PH-10002200"/>
    <x v="2"/>
    <x v="7"/>
    <s v="Aastra 6757i CT Wireless VoIP phone"/>
    <x v="2538"/>
    <n v="2"/>
    <n v="0"/>
    <n v="124.9552"/>
    <n v="11"/>
    <n v="4"/>
    <x v="3"/>
    <s v="Nov"/>
    <s v="2017-11"/>
  </r>
  <r>
    <n v="3220"/>
    <s v="US-2015-137008"/>
    <x v="653"/>
    <d v="2015-10-08T00:00:00"/>
    <s v="Standard Class"/>
    <s v="JP-15460"/>
    <s v="Jennifer Patt"/>
    <x v="1"/>
    <s v="United States"/>
    <x v="80"/>
    <s v="New Jersey"/>
    <n v="8701"/>
    <x v="3"/>
    <s v="OFF-PA-10001295"/>
    <x v="1"/>
    <x v="10"/>
    <s v="Computer Printout Paper with Letter-Trim Perforations"/>
    <x v="450"/>
    <n v="5"/>
    <n v="0"/>
    <n v="45.527999999999999"/>
    <n v="10"/>
    <n v="4"/>
    <x v="1"/>
    <s v="Oct"/>
    <s v="2015-10"/>
  </r>
  <r>
    <n v="3221"/>
    <s v="US-2015-137008"/>
    <x v="653"/>
    <d v="2015-10-08T00:00:00"/>
    <s v="Standard Class"/>
    <s v="JP-15460"/>
    <s v="Jennifer Patt"/>
    <x v="1"/>
    <s v="United States"/>
    <x v="80"/>
    <s v="New Jersey"/>
    <n v="8701"/>
    <x v="3"/>
    <s v="OFF-EN-10002500"/>
    <x v="1"/>
    <x v="12"/>
    <s v="Globe Weis Peel &amp; Seel First Class Envelopes"/>
    <x v="2539"/>
    <n v="4"/>
    <n v="0"/>
    <n v="23.004000000000001"/>
    <n v="10"/>
    <n v="4"/>
    <x v="1"/>
    <s v="Oct"/>
    <s v="2015-10"/>
  </r>
  <r>
    <n v="3222"/>
    <s v="US-2015-137008"/>
    <x v="653"/>
    <d v="2015-10-08T00:00:00"/>
    <s v="Standard Class"/>
    <s v="JP-15460"/>
    <s v="Jennifer Patt"/>
    <x v="1"/>
    <s v="United States"/>
    <x v="80"/>
    <s v="New Jersey"/>
    <n v="8701"/>
    <x v="3"/>
    <s v="TEC-AC-10000892"/>
    <x v="2"/>
    <x v="11"/>
    <s v="NETGEAR N750 Dual Band Wi-Fi Gigabit Router"/>
    <x v="2540"/>
    <n v="1"/>
    <n v="0"/>
    <n v="32.4"/>
    <n v="10"/>
    <n v="4"/>
    <x v="1"/>
    <s v="Oct"/>
    <s v="2015-10"/>
  </r>
  <r>
    <n v="3223"/>
    <s v="CA-2014-108189"/>
    <x v="852"/>
    <d v="2014-10-05T00:00:00"/>
    <s v="First Class"/>
    <s v="ES-14080"/>
    <s v="Erin Smith"/>
    <x v="1"/>
    <s v="United States"/>
    <x v="228"/>
    <s v="Arizona"/>
    <n v="85281"/>
    <x v="1"/>
    <s v="OFF-PA-10001838"/>
    <x v="1"/>
    <x v="10"/>
    <s v="Adams Telephone Message Book W/Dividers/Space For Phone Numbers, 5 1/4&quot;X8 1/2&quot;, 300/Messages"/>
    <x v="2541"/>
    <n v="2"/>
    <n v="0.2"/>
    <n v="3.4104000000000001"/>
    <n v="10"/>
    <n v="4"/>
    <x v="2"/>
    <s v="Oct"/>
    <s v="2014-10"/>
  </r>
  <r>
    <n v="3224"/>
    <s v="CA-2014-108189"/>
    <x v="852"/>
    <d v="2014-10-05T00:00:00"/>
    <s v="First Class"/>
    <s v="ES-14080"/>
    <s v="Erin Smith"/>
    <x v="1"/>
    <s v="United States"/>
    <x v="228"/>
    <s v="Arizona"/>
    <n v="85281"/>
    <x v="1"/>
    <s v="OFF-FA-10000735"/>
    <x v="1"/>
    <x v="13"/>
    <s v="Staples"/>
    <x v="1081"/>
    <n v="2"/>
    <n v="0.2"/>
    <n v="1.46"/>
    <n v="10"/>
    <n v="4"/>
    <x v="2"/>
    <s v="Oct"/>
    <s v="2014-10"/>
  </r>
  <r>
    <n v="3225"/>
    <s v="CA-2014-108189"/>
    <x v="852"/>
    <d v="2014-10-05T00:00:00"/>
    <s v="First Class"/>
    <s v="ES-14080"/>
    <s v="Erin Smith"/>
    <x v="1"/>
    <s v="United States"/>
    <x v="228"/>
    <s v="Arizona"/>
    <n v="85281"/>
    <x v="1"/>
    <s v="TEC-PH-10001760"/>
    <x v="2"/>
    <x v="7"/>
    <s v="Bose SoundLink Bluetooth Speaker"/>
    <x v="2542"/>
    <n v="2"/>
    <n v="0.2"/>
    <n v="107.46"/>
    <n v="10"/>
    <n v="4"/>
    <x v="2"/>
    <s v="Oct"/>
    <s v="2014-10"/>
  </r>
  <r>
    <n v="3226"/>
    <s v="CA-2014-108189"/>
    <x v="852"/>
    <d v="2014-10-05T00:00:00"/>
    <s v="First Class"/>
    <s v="ES-14080"/>
    <s v="Erin Smith"/>
    <x v="1"/>
    <s v="United States"/>
    <x v="228"/>
    <s v="Arizona"/>
    <n v="85281"/>
    <x v="1"/>
    <s v="OFF-EN-10004846"/>
    <x v="1"/>
    <x v="12"/>
    <s v="Letter or Legal Size Expandable Poly String Tie Envelopes"/>
    <x v="2543"/>
    <n v="6"/>
    <n v="0.2"/>
    <n v="4.6284000000000001"/>
    <n v="10"/>
    <n v="4"/>
    <x v="2"/>
    <s v="Oct"/>
    <s v="2014-10"/>
  </r>
  <r>
    <n v="3227"/>
    <s v="CA-2014-108189"/>
    <x v="852"/>
    <d v="2014-10-05T00:00:00"/>
    <s v="First Class"/>
    <s v="ES-14080"/>
    <s v="Erin Smith"/>
    <x v="1"/>
    <s v="United States"/>
    <x v="228"/>
    <s v="Arizona"/>
    <n v="85281"/>
    <x v="1"/>
    <s v="OFF-SU-10003567"/>
    <x v="1"/>
    <x v="14"/>
    <s v="Stiletto Hand Letter Openers"/>
    <x v="2544"/>
    <n v="2"/>
    <n v="0.2"/>
    <n v="-3.2639999999999998"/>
    <n v="10"/>
    <n v="4"/>
    <x v="2"/>
    <s v="Oct"/>
    <s v="2014-10"/>
  </r>
  <r>
    <n v="3228"/>
    <s v="CA-2014-108189"/>
    <x v="852"/>
    <d v="2014-10-05T00:00:00"/>
    <s v="First Class"/>
    <s v="ES-14080"/>
    <s v="Erin Smith"/>
    <x v="1"/>
    <s v="United States"/>
    <x v="228"/>
    <s v="Arizona"/>
    <n v="85281"/>
    <x v="1"/>
    <s v="TEC-PH-10001557"/>
    <x v="2"/>
    <x v="7"/>
    <s v="Pyle PMP37LED"/>
    <x v="84"/>
    <n v="3"/>
    <n v="0.2"/>
    <n v="20.157900000000001"/>
    <n v="10"/>
    <n v="4"/>
    <x v="2"/>
    <s v="Oct"/>
    <s v="2014-10"/>
  </r>
  <r>
    <n v="3229"/>
    <s v="CA-2014-108189"/>
    <x v="852"/>
    <d v="2014-10-05T00:00:00"/>
    <s v="First Class"/>
    <s v="ES-14080"/>
    <s v="Erin Smith"/>
    <x v="1"/>
    <s v="United States"/>
    <x v="228"/>
    <s v="Arizona"/>
    <n v="85281"/>
    <x v="1"/>
    <s v="TEC-AC-10003038"/>
    <x v="2"/>
    <x v="11"/>
    <s v="Kingston Digital DataTraveler 16GB USB 2.0"/>
    <x v="181"/>
    <n v="1"/>
    <n v="0.2"/>
    <n v="-8.9499999999999996E-2"/>
    <n v="10"/>
    <n v="4"/>
    <x v="2"/>
    <s v="Oct"/>
    <s v="2014-10"/>
  </r>
  <r>
    <n v="3230"/>
    <s v="CA-2014-154641"/>
    <x v="430"/>
    <d v="2014-08-16T00:00:00"/>
    <s v="Standard Class"/>
    <s v="KL-16645"/>
    <s v="Ken Lonsdale"/>
    <x v="0"/>
    <s v="United States"/>
    <x v="20"/>
    <s v="New York"/>
    <n v="10035"/>
    <x v="3"/>
    <s v="OFF-ST-10004459"/>
    <x v="1"/>
    <x v="4"/>
    <s v="Tennsco Single-Tier Lockers"/>
    <x v="2545"/>
    <n v="1"/>
    <n v="0"/>
    <n v="18.766999999999999"/>
    <n v="8"/>
    <n v="3"/>
    <x v="2"/>
    <s v="Aug"/>
    <s v="2014-08"/>
  </r>
  <r>
    <n v="3231"/>
    <s v="CA-2017-131625"/>
    <x v="853"/>
    <d v="2017-09-05T00:00:00"/>
    <s v="Second Class"/>
    <s v="BN-11515"/>
    <s v="Bradley Nguyen"/>
    <x v="0"/>
    <s v="United States"/>
    <x v="20"/>
    <s v="New York"/>
    <n v="10009"/>
    <x v="3"/>
    <s v="FUR-FU-10004960"/>
    <x v="0"/>
    <x v="5"/>
    <s v="Seth Thomas 12&quot; Clock w/ Goldtone Case"/>
    <x v="9"/>
    <n v="5"/>
    <n v="0"/>
    <n v="39.066000000000003"/>
    <n v="9"/>
    <n v="3"/>
    <x v="3"/>
    <s v="Sep"/>
    <s v="2017-09"/>
  </r>
  <r>
    <n v="3232"/>
    <s v="US-2017-156356"/>
    <x v="513"/>
    <d v="2017-04-22T00:00:00"/>
    <s v="Standard Class"/>
    <s v="ND-18370"/>
    <s v="Natalie DeCherney"/>
    <x v="0"/>
    <s v="United States"/>
    <x v="12"/>
    <s v="Texas"/>
    <n v="77095"/>
    <x v="2"/>
    <s v="OFF-BI-10000632"/>
    <x v="1"/>
    <x v="8"/>
    <s v="Satellite Sectional Post Binders"/>
    <x v="2522"/>
    <n v="3"/>
    <n v="0.8"/>
    <n v="-44.278199999999998"/>
    <n v="4"/>
    <n v="2"/>
    <x v="3"/>
    <s v="Apr"/>
    <s v="2017-04"/>
  </r>
  <r>
    <n v="3233"/>
    <s v="US-2017-156356"/>
    <x v="513"/>
    <d v="2017-04-22T00:00:00"/>
    <s v="Standard Class"/>
    <s v="ND-18370"/>
    <s v="Natalie DeCherney"/>
    <x v="0"/>
    <s v="United States"/>
    <x v="12"/>
    <s v="Texas"/>
    <n v="77095"/>
    <x v="2"/>
    <s v="OFF-BI-10001107"/>
    <x v="1"/>
    <x v="8"/>
    <s v="GBC White Gloss Covers, Plain Front"/>
    <x v="1671"/>
    <n v="1"/>
    <n v="0.8"/>
    <n v="-4.7784000000000004"/>
    <n v="4"/>
    <n v="2"/>
    <x v="3"/>
    <s v="Apr"/>
    <s v="2017-04"/>
  </r>
  <r>
    <n v="3234"/>
    <s v="US-2017-156356"/>
    <x v="513"/>
    <d v="2017-04-22T00:00:00"/>
    <s v="Standard Class"/>
    <s v="ND-18370"/>
    <s v="Natalie DeCherney"/>
    <x v="0"/>
    <s v="United States"/>
    <x v="12"/>
    <s v="Texas"/>
    <n v="77095"/>
    <x v="2"/>
    <s v="OFF-ST-10002301"/>
    <x v="1"/>
    <x v="4"/>
    <s v="Tennsco Commercial Shelving"/>
    <x v="2546"/>
    <n v="2"/>
    <n v="0.2"/>
    <n v="-7.7291999999999996"/>
    <n v="4"/>
    <n v="2"/>
    <x v="3"/>
    <s v="Apr"/>
    <s v="2017-04"/>
  </r>
  <r>
    <n v="3235"/>
    <s v="CA-2016-138933"/>
    <x v="423"/>
    <d v="2016-04-27T00:00:00"/>
    <s v="First Class"/>
    <s v="JL-15130"/>
    <s v="Jack Lebron"/>
    <x v="0"/>
    <s v="United States"/>
    <x v="169"/>
    <s v="California"/>
    <n v="92503"/>
    <x v="1"/>
    <s v="OFF-BI-10003355"/>
    <x v="1"/>
    <x v="8"/>
    <s v="Cardinal Holdit Business Card Pockets"/>
    <x v="2176"/>
    <n v="1"/>
    <n v="0.2"/>
    <n v="1.3944000000000001"/>
    <n v="4"/>
    <n v="2"/>
    <x v="0"/>
    <s v="Apr"/>
    <s v="2016-04"/>
  </r>
  <r>
    <n v="3236"/>
    <s v="CA-2016-140746"/>
    <x v="804"/>
    <d v="2016-01-15T00:00:00"/>
    <s v="Same Day"/>
    <s v="RC-19825"/>
    <s v="Roy Collins"/>
    <x v="0"/>
    <s v="United States"/>
    <x v="54"/>
    <s v="Connecticut"/>
    <n v="6824"/>
    <x v="3"/>
    <s v="FUR-TA-10002903"/>
    <x v="0"/>
    <x v="3"/>
    <s v="Bevis Round Bullnose 29&quot; High Table Top"/>
    <x v="2547"/>
    <n v="1"/>
    <n v="0.3"/>
    <n v="-15.582599999999999"/>
    <n v="1"/>
    <n v="1"/>
    <x v="0"/>
    <s v="Jan"/>
    <s v="2016-01"/>
  </r>
  <r>
    <n v="3237"/>
    <s v="CA-2016-146836"/>
    <x v="440"/>
    <d v="2016-05-02T00:00:00"/>
    <s v="Same Day"/>
    <s v="CC-12475"/>
    <s v="Cindy Chapman"/>
    <x v="0"/>
    <s v="United States"/>
    <x v="20"/>
    <s v="New York"/>
    <n v="10024"/>
    <x v="3"/>
    <s v="OFF-ST-10001580"/>
    <x v="1"/>
    <x v="4"/>
    <s v="Super Decoflex Portable Personal File"/>
    <x v="2548"/>
    <n v="3"/>
    <n v="0"/>
    <n v="12.5832"/>
    <n v="5"/>
    <n v="2"/>
    <x v="0"/>
    <s v="May"/>
    <s v="2016-05"/>
  </r>
  <r>
    <n v="3238"/>
    <s v="CA-2016-146836"/>
    <x v="440"/>
    <d v="2016-05-02T00:00:00"/>
    <s v="Same Day"/>
    <s v="CC-12475"/>
    <s v="Cindy Chapman"/>
    <x v="0"/>
    <s v="United States"/>
    <x v="20"/>
    <s v="New York"/>
    <n v="10024"/>
    <x v="3"/>
    <s v="OFF-BI-10000315"/>
    <x v="1"/>
    <x v="8"/>
    <s v="Poly Designer Cover &amp; Back"/>
    <x v="2549"/>
    <n v="3"/>
    <n v="0.2"/>
    <n v="15.951599999999999"/>
    <n v="5"/>
    <n v="2"/>
    <x v="0"/>
    <s v="May"/>
    <s v="2016-05"/>
  </r>
  <r>
    <n v="3239"/>
    <s v="US-2016-127971"/>
    <x v="73"/>
    <d v="2016-11-27T00:00:00"/>
    <s v="Standard Class"/>
    <s v="DW-13195"/>
    <s v="David Wiener"/>
    <x v="1"/>
    <s v="United States"/>
    <x v="12"/>
    <s v="Texas"/>
    <n v="77095"/>
    <x v="2"/>
    <s v="FUR-CH-10003774"/>
    <x v="0"/>
    <x v="1"/>
    <s v="Global Wood Trimmed Manager's Task Chair, Khaki"/>
    <x v="2550"/>
    <n v="5"/>
    <n v="0.3"/>
    <n v="-77.332999999999998"/>
    <n v="11"/>
    <n v="4"/>
    <x v="0"/>
    <s v="Nov"/>
    <s v="2016-11"/>
  </r>
  <r>
    <n v="3240"/>
    <s v="US-2016-127971"/>
    <x v="73"/>
    <d v="2016-11-27T00:00:00"/>
    <s v="Standard Class"/>
    <s v="DW-13195"/>
    <s v="David Wiener"/>
    <x v="1"/>
    <s v="United States"/>
    <x v="12"/>
    <s v="Texas"/>
    <n v="77095"/>
    <x v="2"/>
    <s v="TEC-PH-10003095"/>
    <x v="2"/>
    <x v="7"/>
    <s v="Samsung HM1900 Bluetooth Headset"/>
    <x v="2551"/>
    <n v="7"/>
    <n v="0.2"/>
    <n v="46.094999999999999"/>
    <n v="11"/>
    <n v="4"/>
    <x v="0"/>
    <s v="Nov"/>
    <s v="2016-11"/>
  </r>
  <r>
    <n v="3241"/>
    <s v="US-2016-127971"/>
    <x v="73"/>
    <d v="2016-11-27T00:00:00"/>
    <s v="Standard Class"/>
    <s v="DW-13195"/>
    <s v="David Wiener"/>
    <x v="1"/>
    <s v="United States"/>
    <x v="12"/>
    <s v="Texas"/>
    <n v="77095"/>
    <x v="2"/>
    <s v="FUR-FU-10000023"/>
    <x v="0"/>
    <x v="5"/>
    <s v="Eldon Wave Desk Accessories"/>
    <x v="2552"/>
    <n v="3"/>
    <n v="0.6"/>
    <n v="-2.8271999999999999"/>
    <n v="11"/>
    <n v="4"/>
    <x v="0"/>
    <s v="Nov"/>
    <s v="2016-11"/>
  </r>
  <r>
    <n v="3242"/>
    <s v="US-2016-140809"/>
    <x v="854"/>
    <d v="2016-02-03T00:00:00"/>
    <s v="First Class"/>
    <s v="CK-12760"/>
    <s v="Cyma Kinney"/>
    <x v="1"/>
    <s v="United States"/>
    <x v="81"/>
    <s v="Virginia"/>
    <n v="22204"/>
    <x v="0"/>
    <s v="OFF-ST-10002214"/>
    <x v="1"/>
    <x v="4"/>
    <s v="X-Rack File for Hanging Folders"/>
    <x v="1982"/>
    <n v="5"/>
    <n v="0"/>
    <n v="14.677"/>
    <n v="2"/>
    <n v="1"/>
    <x v="0"/>
    <s v="Feb"/>
    <s v="2016-02"/>
  </r>
  <r>
    <n v="3243"/>
    <s v="CA-2017-114524"/>
    <x v="185"/>
    <d v="2017-04-05T00:00:00"/>
    <s v="Second Class"/>
    <s v="EG-13900"/>
    <s v="Emily Grady"/>
    <x v="0"/>
    <s v="United States"/>
    <x v="22"/>
    <s v="Illinois"/>
    <n v="60623"/>
    <x v="2"/>
    <s v="OFF-BI-10002799"/>
    <x v="1"/>
    <x v="8"/>
    <s v="SlimView Poly Binder, 3/8&quot;"/>
    <x v="2553"/>
    <n v="13"/>
    <n v="0.8"/>
    <n v="-22.895600000000002"/>
    <n v="3"/>
    <n v="1"/>
    <x v="3"/>
    <s v="Mar"/>
    <s v="2017-03"/>
  </r>
  <r>
    <n v="3244"/>
    <s v="CA-2017-113355"/>
    <x v="96"/>
    <d v="2017-12-05T00:00:00"/>
    <s v="Standard Class"/>
    <s v="SJ-20215"/>
    <s v="Sarah Jordon"/>
    <x v="0"/>
    <s v="United States"/>
    <x v="55"/>
    <s v="Texas"/>
    <n v="75051"/>
    <x v="2"/>
    <s v="TEC-PH-10004912"/>
    <x v="2"/>
    <x v="7"/>
    <s v="Cisco SPA112 2 Port Phone Adapter"/>
    <x v="2554"/>
    <n v="5"/>
    <n v="0.2"/>
    <n v="24.727499999999999"/>
    <n v="12"/>
    <n v="4"/>
    <x v="3"/>
    <s v="Dec"/>
    <s v="2017-12"/>
  </r>
  <r>
    <n v="3245"/>
    <s v="CA-2017-113355"/>
    <x v="96"/>
    <d v="2017-12-05T00:00:00"/>
    <s v="Standard Class"/>
    <s v="SJ-20215"/>
    <s v="Sarah Jordon"/>
    <x v="0"/>
    <s v="United States"/>
    <x v="55"/>
    <s v="Texas"/>
    <n v="75051"/>
    <x v="2"/>
    <s v="FUR-CH-10002602"/>
    <x v="0"/>
    <x v="1"/>
    <s v="DMI Arturo Collection Mission-style Design Wood Chair"/>
    <x v="2555"/>
    <n v="3"/>
    <n v="0.3"/>
    <n v="-18.117599999999999"/>
    <n v="12"/>
    <n v="4"/>
    <x v="3"/>
    <s v="Dec"/>
    <s v="2017-12"/>
  </r>
  <r>
    <n v="3246"/>
    <s v="US-2017-140907"/>
    <x v="389"/>
    <d v="2017-12-12T00:00:00"/>
    <s v="Second Class"/>
    <s v="BP-11185"/>
    <s v="Ben Peterman"/>
    <x v="1"/>
    <s v="United States"/>
    <x v="4"/>
    <s v="Washington"/>
    <n v="98103"/>
    <x v="1"/>
    <s v="TEC-AC-10004510"/>
    <x v="2"/>
    <x v="11"/>
    <s v="Logitech Desktop MK120 Mouse and keyboard Combo"/>
    <x v="1216"/>
    <n v="3"/>
    <n v="0"/>
    <n v="4.9080000000000004"/>
    <n v="12"/>
    <n v="4"/>
    <x v="3"/>
    <s v="Dec"/>
    <s v="2017-12"/>
  </r>
  <r>
    <n v="3247"/>
    <s v="US-2017-140907"/>
    <x v="389"/>
    <d v="2017-12-12T00:00:00"/>
    <s v="Second Class"/>
    <s v="BP-11185"/>
    <s v="Ben Peterman"/>
    <x v="1"/>
    <s v="United States"/>
    <x v="4"/>
    <s v="Washington"/>
    <n v="98103"/>
    <x v="1"/>
    <s v="OFF-ST-10000060"/>
    <x v="1"/>
    <x v="4"/>
    <s v="Fellowes Bankers Box Staxonsteel Drawer File/Stacking System"/>
    <x v="1754"/>
    <n v="5"/>
    <n v="0"/>
    <n v="38.988"/>
    <n v="12"/>
    <n v="4"/>
    <x v="3"/>
    <s v="Dec"/>
    <s v="2017-12"/>
  </r>
  <r>
    <n v="3248"/>
    <s v="US-2017-140907"/>
    <x v="389"/>
    <d v="2017-12-12T00:00:00"/>
    <s v="Second Class"/>
    <s v="BP-11185"/>
    <s v="Ben Peterman"/>
    <x v="1"/>
    <s v="United States"/>
    <x v="4"/>
    <s v="Washington"/>
    <n v="98103"/>
    <x v="1"/>
    <s v="OFF-AR-10000799"/>
    <x v="1"/>
    <x v="6"/>
    <s v="Col-Erase Pencils with Erasers"/>
    <x v="2556"/>
    <n v="3"/>
    <n v="0"/>
    <n v="5.2896000000000001"/>
    <n v="12"/>
    <n v="4"/>
    <x v="3"/>
    <s v="Dec"/>
    <s v="2017-12"/>
  </r>
  <r>
    <n v="3249"/>
    <s v="CA-2016-159730"/>
    <x v="42"/>
    <d v="2016-09-21T00:00:00"/>
    <s v="Standard Class"/>
    <s v="SJ-20125"/>
    <s v="Sanjit Jacobs"/>
    <x v="2"/>
    <s v="United States"/>
    <x v="4"/>
    <s v="Washington"/>
    <n v="98103"/>
    <x v="1"/>
    <s v="FUR-CH-10004875"/>
    <x v="0"/>
    <x v="1"/>
    <s v="Harbour Creations 67200 Series Stacking Chairs"/>
    <x v="2369"/>
    <n v="2"/>
    <n v="0.2"/>
    <n v="9.9651999999999994"/>
    <n v="9"/>
    <n v="3"/>
    <x v="0"/>
    <s v="Sep"/>
    <s v="2016-09"/>
  </r>
  <r>
    <n v="3250"/>
    <s v="CA-2016-159730"/>
    <x v="42"/>
    <d v="2016-09-21T00:00:00"/>
    <s v="Standard Class"/>
    <s v="SJ-20125"/>
    <s v="Sanjit Jacobs"/>
    <x v="2"/>
    <s v="United States"/>
    <x v="4"/>
    <s v="Washington"/>
    <n v="98103"/>
    <x v="1"/>
    <s v="TEC-PH-10002085"/>
    <x v="2"/>
    <x v="7"/>
    <s v="Clarity 53712"/>
    <x v="550"/>
    <n v="2"/>
    <n v="0.2"/>
    <n v="7.9188000000000001"/>
    <n v="9"/>
    <n v="3"/>
    <x v="0"/>
    <s v="Sep"/>
    <s v="2016-09"/>
  </r>
  <r>
    <n v="3251"/>
    <s v="CA-2016-157868"/>
    <x v="443"/>
    <d v="2016-12-29T00:00:00"/>
    <s v="Standard Class"/>
    <s v="MC-17590"/>
    <s v="Matt Collister"/>
    <x v="1"/>
    <s v="United States"/>
    <x v="354"/>
    <s v="Michigan"/>
    <n v="49505"/>
    <x v="2"/>
    <s v="OFF-FA-10000992"/>
    <x v="1"/>
    <x v="13"/>
    <s v="Acco Clips to Go Binder Clips, 24 Clips in Two Sizes"/>
    <x v="2557"/>
    <n v="7"/>
    <n v="0"/>
    <n v="11.679500000000001"/>
    <n v="12"/>
    <n v="4"/>
    <x v="0"/>
    <s v="Dec"/>
    <s v="2016-12"/>
  </r>
  <r>
    <n v="3252"/>
    <s v="CA-2017-119389"/>
    <x v="827"/>
    <d v="2017-04-19T00:00:00"/>
    <s v="First Class"/>
    <s v="BG-11740"/>
    <s v="Bruce Geld"/>
    <x v="0"/>
    <s v="United States"/>
    <x v="10"/>
    <s v="Pennsylvania"/>
    <n v="19120"/>
    <x v="3"/>
    <s v="FUR-FU-10001473"/>
    <x v="0"/>
    <x v="5"/>
    <s v="Eldon Executive Woodline II Desk Accessories, Mahogany"/>
    <x v="2558"/>
    <n v="3"/>
    <n v="0.2"/>
    <n v="5.2773000000000003"/>
    <n v="4"/>
    <n v="2"/>
    <x v="3"/>
    <s v="Apr"/>
    <s v="2017-04"/>
  </r>
  <r>
    <n v="3253"/>
    <s v="CA-2017-110373"/>
    <x v="855"/>
    <d v="2017-10-30T00:00:00"/>
    <s v="Second Class"/>
    <s v="MA-17560"/>
    <s v="Matt Abelman"/>
    <x v="2"/>
    <s v="United States"/>
    <x v="22"/>
    <s v="Illinois"/>
    <n v="60610"/>
    <x v="2"/>
    <s v="OFF-AR-10003045"/>
    <x v="1"/>
    <x v="6"/>
    <s v="Prang Colored Pencils"/>
    <x v="2559"/>
    <n v="3"/>
    <n v="0.2"/>
    <n v="2.2050000000000001"/>
    <n v="10"/>
    <n v="4"/>
    <x v="3"/>
    <s v="Oct"/>
    <s v="2017-10"/>
  </r>
  <r>
    <n v="3254"/>
    <s v="CA-2017-110373"/>
    <x v="855"/>
    <d v="2017-10-30T00:00:00"/>
    <s v="Second Class"/>
    <s v="MA-17560"/>
    <s v="Matt Abelman"/>
    <x v="2"/>
    <s v="United States"/>
    <x v="22"/>
    <s v="Illinois"/>
    <n v="60610"/>
    <x v="2"/>
    <s v="TEC-PH-10001536"/>
    <x v="2"/>
    <x v="7"/>
    <s v="Spigen Samsung Galaxy S5 Case Wallet"/>
    <x v="2560"/>
    <n v="2"/>
    <n v="0.2"/>
    <n v="2.0388000000000002"/>
    <n v="10"/>
    <n v="4"/>
    <x v="3"/>
    <s v="Oct"/>
    <s v="2017-10"/>
  </r>
  <r>
    <n v="3255"/>
    <s v="CA-2016-155474"/>
    <x v="630"/>
    <d v="2016-07-14T00:00:00"/>
    <s v="Standard Class"/>
    <s v="CC-12220"/>
    <s v="Chris Cortes"/>
    <x v="0"/>
    <s v="United States"/>
    <x v="4"/>
    <s v="Washington"/>
    <n v="98105"/>
    <x v="1"/>
    <s v="TEC-PH-10001580"/>
    <x v="2"/>
    <x v="7"/>
    <s v="Logitech Mobile Speakerphone P710e - speaker phone"/>
    <x v="2561"/>
    <n v="1"/>
    <n v="0.2"/>
    <n v="9.4486000000000008"/>
    <n v="7"/>
    <n v="3"/>
    <x v="0"/>
    <s v="Jul"/>
    <s v="2016-07"/>
  </r>
  <r>
    <n v="3256"/>
    <s v="CA-2016-155474"/>
    <x v="630"/>
    <d v="2016-07-14T00:00:00"/>
    <s v="Standard Class"/>
    <s v="CC-12220"/>
    <s v="Chris Cortes"/>
    <x v="0"/>
    <s v="United States"/>
    <x v="4"/>
    <s v="Washington"/>
    <n v="98105"/>
    <x v="1"/>
    <s v="OFF-BI-10004209"/>
    <x v="1"/>
    <x v="8"/>
    <s v="Fellowes Twister Kit, Gray/Clear, 3/pkg"/>
    <x v="1739"/>
    <n v="3"/>
    <n v="0.2"/>
    <n v="6.03"/>
    <n v="7"/>
    <n v="3"/>
    <x v="0"/>
    <s v="Jul"/>
    <s v="2016-07"/>
  </r>
  <r>
    <n v="3257"/>
    <s v="CA-2015-155453"/>
    <x v="101"/>
    <d v="2015-08-14T00:00:00"/>
    <s v="Standard Class"/>
    <s v="RA-19885"/>
    <s v="Ruben Ausman"/>
    <x v="1"/>
    <s v="United States"/>
    <x v="108"/>
    <s v="Florida"/>
    <n v="32216"/>
    <x v="0"/>
    <s v="OFF-LA-10001613"/>
    <x v="1"/>
    <x v="2"/>
    <s v="Avery File Folder Labels"/>
    <x v="871"/>
    <n v="2"/>
    <n v="0.2"/>
    <n v="1.6704000000000001"/>
    <n v="8"/>
    <n v="3"/>
    <x v="1"/>
    <s v="Aug"/>
    <s v="2015-08"/>
  </r>
  <r>
    <n v="3258"/>
    <s v="US-2016-161844"/>
    <x v="10"/>
    <d v="2016-12-14T00:00:00"/>
    <s v="Second Class"/>
    <s v="DK-12835"/>
    <s v="Damala Kotsonis"/>
    <x v="1"/>
    <s v="United States"/>
    <x v="47"/>
    <s v="Tennessee"/>
    <n v="37064"/>
    <x v="0"/>
    <s v="FUR-TA-10001676"/>
    <x v="0"/>
    <x v="3"/>
    <s v="Hon 61000 Series Interactive Training Tables"/>
    <x v="2562"/>
    <n v="3"/>
    <n v="0.4"/>
    <n v="-29.323799999999999"/>
    <n v="12"/>
    <n v="4"/>
    <x v="0"/>
    <s v="Dec"/>
    <s v="2016-12"/>
  </r>
  <r>
    <n v="3259"/>
    <s v="US-2016-161844"/>
    <x v="10"/>
    <d v="2016-12-14T00:00:00"/>
    <s v="Second Class"/>
    <s v="DK-12835"/>
    <s v="Damala Kotsonis"/>
    <x v="1"/>
    <s v="United States"/>
    <x v="47"/>
    <s v="Tennessee"/>
    <n v="37064"/>
    <x v="0"/>
    <s v="OFF-BI-10003712"/>
    <x v="1"/>
    <x v="8"/>
    <s v="Acco Pressboard Covers with Storage Hooks, 14 7/8&quot; x 11&quot;, Light Blue"/>
    <x v="194"/>
    <n v="2"/>
    <n v="0.7"/>
    <n v="-2.0621999999999998"/>
    <n v="12"/>
    <n v="4"/>
    <x v="0"/>
    <s v="Dec"/>
    <s v="2016-12"/>
  </r>
  <r>
    <n v="3260"/>
    <s v="US-2016-162103"/>
    <x v="373"/>
    <d v="2016-11-17T00:00:00"/>
    <s v="Standard Class"/>
    <s v="LB-16795"/>
    <s v="Laurel Beltran"/>
    <x v="2"/>
    <s v="United States"/>
    <x v="336"/>
    <s v="Illinois"/>
    <n v="60035"/>
    <x v="2"/>
    <s v="OFF-BI-10000285"/>
    <x v="1"/>
    <x v="8"/>
    <s v="XtraLife ClearVue Slant-D Ring Binders by Cardinal"/>
    <x v="2563"/>
    <n v="2"/>
    <n v="0.8"/>
    <n v="-4.7039999999999997"/>
    <n v="11"/>
    <n v="4"/>
    <x v="0"/>
    <s v="Nov"/>
    <s v="2016-11"/>
  </r>
  <r>
    <n v="3261"/>
    <s v="CA-2014-151554"/>
    <x v="687"/>
    <d v="2014-11-15T00:00:00"/>
    <s v="First Class"/>
    <s v="CM-11815"/>
    <s v="Candace McMahon"/>
    <x v="1"/>
    <s v="United States"/>
    <x v="45"/>
    <s v="Texas"/>
    <n v="77506"/>
    <x v="2"/>
    <s v="OFF-PA-10004609"/>
    <x v="1"/>
    <x v="10"/>
    <s v="Xerox 221"/>
    <x v="557"/>
    <n v="4"/>
    <n v="0.2"/>
    <n v="7.2576000000000001"/>
    <n v="11"/>
    <n v="4"/>
    <x v="2"/>
    <s v="Nov"/>
    <s v="2014-11"/>
  </r>
  <r>
    <n v="3262"/>
    <s v="CA-2014-140662"/>
    <x v="664"/>
    <d v="2014-11-19T00:00:00"/>
    <s v="First Class"/>
    <s v="TS-21205"/>
    <s v="Thomas Seio"/>
    <x v="1"/>
    <s v="United States"/>
    <x v="8"/>
    <s v="California"/>
    <n v="94109"/>
    <x v="1"/>
    <s v="TEC-AC-10001314"/>
    <x v="2"/>
    <x v="11"/>
    <s v="Case Logic 2.4GHz Wireless Keyboard"/>
    <x v="2564"/>
    <n v="2"/>
    <n v="0"/>
    <n v="7.9984000000000002"/>
    <n v="11"/>
    <n v="4"/>
    <x v="2"/>
    <s v="Nov"/>
    <s v="2014-11"/>
  </r>
  <r>
    <n v="3263"/>
    <s v="CA-2014-140662"/>
    <x v="664"/>
    <d v="2014-11-19T00:00:00"/>
    <s v="First Class"/>
    <s v="TS-21205"/>
    <s v="Thomas Seio"/>
    <x v="1"/>
    <s v="United States"/>
    <x v="8"/>
    <s v="California"/>
    <n v="94109"/>
    <x v="1"/>
    <s v="OFF-PA-10003395"/>
    <x v="1"/>
    <x v="10"/>
    <s v="Xerox 1941"/>
    <x v="2565"/>
    <n v="7"/>
    <n v="0"/>
    <n v="352.29599999999999"/>
    <n v="11"/>
    <n v="4"/>
    <x v="2"/>
    <s v="Nov"/>
    <s v="2014-11"/>
  </r>
  <r>
    <n v="3264"/>
    <s v="CA-2014-140662"/>
    <x v="664"/>
    <d v="2014-11-19T00:00:00"/>
    <s v="First Class"/>
    <s v="TS-21205"/>
    <s v="Thomas Seio"/>
    <x v="1"/>
    <s v="United States"/>
    <x v="8"/>
    <s v="California"/>
    <n v="94109"/>
    <x v="1"/>
    <s v="OFF-AP-10001242"/>
    <x v="1"/>
    <x v="9"/>
    <s v="APC 7 Outlet Network SurgeArrest Surge Protector"/>
    <x v="2566"/>
    <n v="3"/>
    <n v="0"/>
    <n v="72.432000000000002"/>
    <n v="11"/>
    <n v="4"/>
    <x v="2"/>
    <s v="Nov"/>
    <s v="2014-11"/>
  </r>
  <r>
    <n v="3265"/>
    <s v="CA-2016-122518"/>
    <x v="758"/>
    <d v="2016-03-08T00:00:00"/>
    <s v="Second Class"/>
    <s v="RF-19345"/>
    <s v="Randy Ferguson"/>
    <x v="1"/>
    <s v="United States"/>
    <x v="100"/>
    <s v="Florida"/>
    <n v="33180"/>
    <x v="0"/>
    <s v="OFF-LA-10001641"/>
    <x v="1"/>
    <x v="2"/>
    <s v="Avery 518"/>
    <x v="1942"/>
    <n v="4"/>
    <n v="0.2"/>
    <n v="3.528"/>
    <n v="3"/>
    <n v="1"/>
    <x v="0"/>
    <s v="Mar"/>
    <s v="2016-03"/>
  </r>
  <r>
    <n v="3266"/>
    <s v="US-2014-126571"/>
    <x v="856"/>
    <d v="2014-10-15T00:00:00"/>
    <s v="Standard Class"/>
    <s v="JF-15565"/>
    <s v="Jill Fjeld"/>
    <x v="0"/>
    <s v="United States"/>
    <x v="10"/>
    <s v="Pennsylvania"/>
    <n v="19120"/>
    <x v="3"/>
    <s v="OFF-ST-10003816"/>
    <x v="1"/>
    <x v="4"/>
    <s v="Fellowes High-Stak Drawer Files"/>
    <x v="2567"/>
    <n v="2"/>
    <n v="0.2"/>
    <n v="10.571400000000001"/>
    <n v="10"/>
    <n v="4"/>
    <x v="2"/>
    <s v="Oct"/>
    <s v="2014-10"/>
  </r>
  <r>
    <n v="3267"/>
    <s v="US-2014-126571"/>
    <x v="856"/>
    <d v="2014-10-15T00:00:00"/>
    <s v="Standard Class"/>
    <s v="JF-15565"/>
    <s v="Jill Fjeld"/>
    <x v="0"/>
    <s v="United States"/>
    <x v="10"/>
    <s v="Pennsylvania"/>
    <n v="19120"/>
    <x v="3"/>
    <s v="OFF-EN-10002230"/>
    <x v="1"/>
    <x v="12"/>
    <s v="Airmail Envelopes"/>
    <x v="2568"/>
    <n v="3"/>
    <n v="0.2"/>
    <n v="67.9833"/>
    <n v="10"/>
    <n v="4"/>
    <x v="2"/>
    <s v="Oct"/>
    <s v="2014-10"/>
  </r>
  <r>
    <n v="3268"/>
    <s v="CA-2014-143840"/>
    <x v="857"/>
    <d v="2014-05-29T00:00:00"/>
    <s v="Standard Class"/>
    <s v="EH-14185"/>
    <s v="Evan Henry"/>
    <x v="0"/>
    <s v="United States"/>
    <x v="27"/>
    <s v="Alabama"/>
    <n v="35601"/>
    <x v="0"/>
    <s v="TEC-PH-10002660"/>
    <x v="2"/>
    <x v="7"/>
    <s v="Nortel Networks T7316 E Nt8 B27"/>
    <x v="2569"/>
    <n v="2"/>
    <n v="0"/>
    <n v="33.994999999999997"/>
    <n v="5"/>
    <n v="2"/>
    <x v="2"/>
    <s v="May"/>
    <s v="2014-05"/>
  </r>
  <r>
    <n v="3269"/>
    <s v="CA-2014-143840"/>
    <x v="857"/>
    <d v="2014-05-29T00:00:00"/>
    <s v="Standard Class"/>
    <s v="EH-14185"/>
    <s v="Evan Henry"/>
    <x v="0"/>
    <s v="United States"/>
    <x v="27"/>
    <s v="Alabama"/>
    <n v="35601"/>
    <x v="0"/>
    <s v="TEC-PH-10003171"/>
    <x v="2"/>
    <x v="7"/>
    <s v="Plantronics Encore H101 Dual Earpieces Headset"/>
    <x v="2570"/>
    <n v="1"/>
    <n v="0"/>
    <n v="12.586"/>
    <n v="5"/>
    <n v="2"/>
    <x v="2"/>
    <s v="May"/>
    <s v="2014-05"/>
  </r>
  <r>
    <n v="3270"/>
    <s v="CA-2014-115980"/>
    <x v="858"/>
    <d v="2014-07-19T00:00:00"/>
    <s v="Standard Class"/>
    <s v="VW-21775"/>
    <s v="Victoria Wilson"/>
    <x v="1"/>
    <s v="United States"/>
    <x v="298"/>
    <s v="South Dakota"/>
    <n v="57103"/>
    <x v="2"/>
    <s v="TEC-AC-10003709"/>
    <x v="2"/>
    <x v="11"/>
    <s v="Maxell 4.7GB DVD-R 5/Pack"/>
    <x v="1179"/>
    <n v="3"/>
    <n v="0"/>
    <n v="1.3068"/>
    <n v="7"/>
    <n v="3"/>
    <x v="2"/>
    <s v="Jul"/>
    <s v="2014-07"/>
  </r>
  <r>
    <n v="3271"/>
    <s v="CA-2014-115980"/>
    <x v="858"/>
    <d v="2014-07-19T00:00:00"/>
    <s v="Standard Class"/>
    <s v="VW-21775"/>
    <s v="Victoria Wilson"/>
    <x v="1"/>
    <s v="United States"/>
    <x v="298"/>
    <s v="South Dakota"/>
    <n v="57103"/>
    <x v="2"/>
    <s v="OFF-FA-10000304"/>
    <x v="1"/>
    <x v="13"/>
    <s v="Advantus Push Pins"/>
    <x v="2571"/>
    <n v="3"/>
    <n v="0"/>
    <n v="2.6814"/>
    <n v="7"/>
    <n v="3"/>
    <x v="2"/>
    <s v="Jul"/>
    <s v="2014-07"/>
  </r>
  <r>
    <n v="3272"/>
    <s v="CA-2015-155145"/>
    <x v="17"/>
    <d v="2015-12-29T00:00:00"/>
    <s v="Second Class"/>
    <s v="KN-16450"/>
    <s v="Kean Nguyen"/>
    <x v="1"/>
    <s v="United States"/>
    <x v="355"/>
    <s v="California"/>
    <n v="93277"/>
    <x v="1"/>
    <s v="TEC-AC-10003709"/>
    <x v="2"/>
    <x v="11"/>
    <s v="Maxell 4.7GB DVD-R 5/Pack"/>
    <x v="1054"/>
    <n v="8"/>
    <n v="0"/>
    <n v="3.4847999999999999"/>
    <n v="12"/>
    <n v="4"/>
    <x v="1"/>
    <s v="Dec"/>
    <s v="2015-12"/>
  </r>
  <r>
    <n v="3273"/>
    <s v="CA-2015-146038"/>
    <x v="97"/>
    <d v="2015-02-16T00:00:00"/>
    <s v="Standard Class"/>
    <s v="SJ-20215"/>
    <s v="Sarah Jordon"/>
    <x v="0"/>
    <s v="United States"/>
    <x v="1"/>
    <s v="California"/>
    <n v="90049"/>
    <x v="1"/>
    <s v="FUR-CH-10002774"/>
    <x v="0"/>
    <x v="1"/>
    <s v="Global Deluxe Stacking Chair, Gray"/>
    <x v="2572"/>
    <n v="5"/>
    <n v="0.2"/>
    <n v="22.940999999999999"/>
    <n v="2"/>
    <n v="1"/>
    <x v="1"/>
    <s v="Feb"/>
    <s v="2015-02"/>
  </r>
  <r>
    <n v="3274"/>
    <s v="CA-2017-133865"/>
    <x v="540"/>
    <d v="2017-05-12T00:00:00"/>
    <s v="Standard Class"/>
    <s v="PS-19045"/>
    <s v="Penelope Sewall"/>
    <x v="2"/>
    <s v="United States"/>
    <x v="1"/>
    <s v="California"/>
    <n v="90032"/>
    <x v="1"/>
    <s v="TEC-CO-10001046"/>
    <x v="2"/>
    <x v="16"/>
    <s v="Canon Imageclass D680 Copier / Fax"/>
    <x v="2573"/>
    <n v="6"/>
    <n v="0.2"/>
    <n v="1049.9849999999999"/>
    <n v="5"/>
    <n v="2"/>
    <x v="3"/>
    <s v="May"/>
    <s v="2017-05"/>
  </r>
  <r>
    <n v="3275"/>
    <s v="CA-2017-116358"/>
    <x v="808"/>
    <d v="2017-11-06T00:00:00"/>
    <s v="Standard Class"/>
    <s v="KM-16225"/>
    <s v="Kalyca Meade"/>
    <x v="1"/>
    <s v="United States"/>
    <x v="356"/>
    <s v="Kansas"/>
    <n v="66212"/>
    <x v="2"/>
    <s v="OFF-FA-10003495"/>
    <x v="1"/>
    <x v="13"/>
    <s v="Staples"/>
    <x v="2556"/>
    <n v="3"/>
    <n v="0"/>
    <n v="9.1199999999999992"/>
    <n v="11"/>
    <n v="4"/>
    <x v="3"/>
    <s v="Nov"/>
    <s v="2017-11"/>
  </r>
  <r>
    <n v="3276"/>
    <s v="CA-2017-116358"/>
    <x v="808"/>
    <d v="2017-11-06T00:00:00"/>
    <s v="Standard Class"/>
    <s v="KM-16225"/>
    <s v="Kalyca Meade"/>
    <x v="1"/>
    <s v="United States"/>
    <x v="356"/>
    <s v="Kansas"/>
    <n v="66212"/>
    <x v="2"/>
    <s v="OFF-AR-10004685"/>
    <x v="1"/>
    <x v="6"/>
    <s v="Binney &amp; Smith Crayola Metallic Colored Pencils, 8-Color Set"/>
    <x v="2574"/>
    <n v="6"/>
    <n v="0"/>
    <n v="9.1674000000000007"/>
    <n v="11"/>
    <n v="4"/>
    <x v="3"/>
    <s v="Nov"/>
    <s v="2017-11"/>
  </r>
  <r>
    <n v="3277"/>
    <s v="CA-2014-102988"/>
    <x v="267"/>
    <d v="2014-04-09T00:00:00"/>
    <s v="Second Class"/>
    <s v="GM-14695"/>
    <s v="Greg Maxwell"/>
    <x v="1"/>
    <s v="United States"/>
    <x v="166"/>
    <s v="Virginia"/>
    <n v="22304"/>
    <x v="0"/>
    <s v="OFF-AR-10004757"/>
    <x v="1"/>
    <x v="6"/>
    <s v="Crayola Colored Pencils"/>
    <x v="1003"/>
    <n v="7"/>
    <n v="0"/>
    <n v="7.5768000000000004"/>
    <n v="4"/>
    <n v="2"/>
    <x v="2"/>
    <s v="Apr"/>
    <s v="2014-04"/>
  </r>
  <r>
    <n v="3278"/>
    <s v="CA-2014-102988"/>
    <x v="267"/>
    <d v="2014-04-09T00:00:00"/>
    <s v="Second Class"/>
    <s v="GM-14695"/>
    <s v="Greg Maxwell"/>
    <x v="1"/>
    <s v="United States"/>
    <x v="166"/>
    <s v="Virginia"/>
    <n v="22304"/>
    <x v="0"/>
    <s v="TEC-PH-10001615"/>
    <x v="2"/>
    <x v="7"/>
    <s v="AT&amp;T CL82213"/>
    <x v="2575"/>
    <n v="1"/>
    <n v="0"/>
    <n v="8.4070999999999998"/>
    <n v="4"/>
    <n v="2"/>
    <x v="2"/>
    <s v="Apr"/>
    <s v="2014-04"/>
  </r>
  <r>
    <n v="3279"/>
    <s v="CA-2014-102988"/>
    <x v="267"/>
    <d v="2014-04-09T00:00:00"/>
    <s v="Second Class"/>
    <s v="GM-14695"/>
    <s v="Greg Maxwell"/>
    <x v="1"/>
    <s v="United States"/>
    <x v="166"/>
    <s v="Virginia"/>
    <n v="22304"/>
    <x v="0"/>
    <s v="OFF-PA-10003349"/>
    <x v="1"/>
    <x v="10"/>
    <s v="Xerox 1957"/>
    <x v="91"/>
    <n v="2"/>
    <n v="0"/>
    <n v="6.3503999999999996"/>
    <n v="4"/>
    <n v="2"/>
    <x v="2"/>
    <s v="Apr"/>
    <s v="2014-04"/>
  </r>
  <r>
    <n v="3280"/>
    <s v="CA-2014-102988"/>
    <x v="267"/>
    <d v="2014-04-09T00:00:00"/>
    <s v="Second Class"/>
    <s v="GM-14695"/>
    <s v="Greg Maxwell"/>
    <x v="1"/>
    <s v="United States"/>
    <x v="166"/>
    <s v="Virginia"/>
    <n v="22304"/>
    <x v="0"/>
    <s v="OFF-AR-10000127"/>
    <x v="1"/>
    <x v="6"/>
    <s v="Newell 321"/>
    <x v="1003"/>
    <n v="7"/>
    <n v="0"/>
    <n v="6.6584000000000003"/>
    <n v="4"/>
    <n v="2"/>
    <x v="2"/>
    <s v="Apr"/>
    <s v="2014-04"/>
  </r>
  <r>
    <n v="3281"/>
    <s v="CA-2014-102988"/>
    <x v="267"/>
    <d v="2014-04-09T00:00:00"/>
    <s v="Second Class"/>
    <s v="GM-14695"/>
    <s v="Greg Maxwell"/>
    <x v="1"/>
    <s v="United States"/>
    <x v="166"/>
    <s v="Virginia"/>
    <n v="22304"/>
    <x v="0"/>
    <s v="OFF-SU-10002881"/>
    <x v="1"/>
    <x v="14"/>
    <s v="Martin Yale Chadless Opener Electric Letter Opener"/>
    <x v="2576"/>
    <n v="5"/>
    <n v="0"/>
    <n v="83.281000000000006"/>
    <n v="4"/>
    <n v="2"/>
    <x v="2"/>
    <s v="Apr"/>
    <s v="2014-04"/>
  </r>
  <r>
    <n v="3282"/>
    <s v="US-2014-117170"/>
    <x v="328"/>
    <d v="2014-09-24T00:00:00"/>
    <s v="Standard Class"/>
    <s v="KT-16465"/>
    <s v="Kean Takahito"/>
    <x v="0"/>
    <s v="United States"/>
    <x v="253"/>
    <s v="North Carolina"/>
    <n v="27604"/>
    <x v="0"/>
    <s v="TEC-AC-10001109"/>
    <x v="2"/>
    <x v="11"/>
    <s v="Logitech Trackman Marble Mouse"/>
    <x v="730"/>
    <n v="2"/>
    <n v="0.2"/>
    <n v="13.195600000000001"/>
    <n v="9"/>
    <n v="3"/>
    <x v="2"/>
    <s v="Sep"/>
    <s v="2014-09"/>
  </r>
  <r>
    <n v="3283"/>
    <s v="US-2014-117170"/>
    <x v="328"/>
    <d v="2014-09-24T00:00:00"/>
    <s v="Standard Class"/>
    <s v="KT-16465"/>
    <s v="Kean Takahito"/>
    <x v="0"/>
    <s v="United States"/>
    <x v="253"/>
    <s v="North Carolina"/>
    <n v="27604"/>
    <x v="0"/>
    <s v="OFF-PA-10000682"/>
    <x v="1"/>
    <x v="10"/>
    <s v="Xerox 1924"/>
    <x v="696"/>
    <n v="1"/>
    <n v="0.2"/>
    <n v="1.6761999999999999"/>
    <n v="9"/>
    <n v="3"/>
    <x v="2"/>
    <s v="Sep"/>
    <s v="2014-09"/>
  </r>
  <r>
    <n v="3284"/>
    <s v="CA-2014-159478"/>
    <x v="587"/>
    <d v="2014-10-06T00:00:00"/>
    <s v="Standard Class"/>
    <s v="MH-17785"/>
    <s v="Maya Herman"/>
    <x v="1"/>
    <s v="United States"/>
    <x v="20"/>
    <s v="New York"/>
    <n v="10035"/>
    <x v="3"/>
    <s v="FUR-FU-10000221"/>
    <x v="0"/>
    <x v="5"/>
    <s v="Master Caster Door Stop, Brown"/>
    <x v="593"/>
    <n v="3"/>
    <n v="0"/>
    <n v="5.1816000000000004"/>
    <n v="9"/>
    <n v="3"/>
    <x v="2"/>
    <s v="Sep"/>
    <s v="2014-09"/>
  </r>
  <r>
    <n v="3285"/>
    <s v="CA-2014-103702"/>
    <x v="171"/>
    <d v="2014-09-17T00:00:00"/>
    <s v="Standard Class"/>
    <s v="AF-10885"/>
    <s v="Art Foster"/>
    <x v="0"/>
    <s v="United States"/>
    <x v="54"/>
    <s v="Ohio"/>
    <n v="45014"/>
    <x v="3"/>
    <s v="OFF-BI-10002429"/>
    <x v="1"/>
    <x v="8"/>
    <s v="Premier Elliptical Ring Binder, Black"/>
    <x v="2577"/>
    <n v="7"/>
    <n v="0.7"/>
    <n v="-46.877600000000001"/>
    <n v="9"/>
    <n v="3"/>
    <x v="2"/>
    <s v="Sep"/>
    <s v="2014-09"/>
  </r>
  <r>
    <n v="3286"/>
    <s v="CA-2017-150525"/>
    <x v="297"/>
    <d v="2017-02-25T00:00:00"/>
    <s v="Standard Class"/>
    <s v="JP-16135"/>
    <s v="Julie Prescott"/>
    <x v="2"/>
    <s v="United States"/>
    <x v="254"/>
    <s v="Oklahoma"/>
    <n v="74403"/>
    <x v="2"/>
    <s v="OFF-AR-10002375"/>
    <x v="1"/>
    <x v="6"/>
    <s v="Newell 351"/>
    <x v="2578"/>
    <n v="2"/>
    <n v="0"/>
    <n v="1.9024000000000001"/>
    <n v="2"/>
    <n v="1"/>
    <x v="3"/>
    <s v="Feb"/>
    <s v="2017-02"/>
  </r>
  <r>
    <n v="3287"/>
    <s v="CA-2017-150525"/>
    <x v="297"/>
    <d v="2017-02-25T00:00:00"/>
    <s v="Standard Class"/>
    <s v="JP-16135"/>
    <s v="Julie Prescott"/>
    <x v="2"/>
    <s v="United States"/>
    <x v="254"/>
    <s v="Oklahoma"/>
    <n v="74403"/>
    <x v="2"/>
    <s v="OFF-AP-10000595"/>
    <x v="1"/>
    <x v="9"/>
    <s v="Disposable Triple-Filter Dust Bags"/>
    <x v="2579"/>
    <n v="3"/>
    <n v="0"/>
    <n v="3.4085999999999999"/>
    <n v="2"/>
    <n v="1"/>
    <x v="3"/>
    <s v="Feb"/>
    <s v="2017-02"/>
  </r>
  <r>
    <n v="3288"/>
    <s v="CA-2015-157770"/>
    <x v="350"/>
    <d v="2015-12-15T00:00:00"/>
    <s v="First Class"/>
    <s v="RD-19585"/>
    <s v="Rob Dowd"/>
    <x v="0"/>
    <s v="United States"/>
    <x v="357"/>
    <s v="California"/>
    <n v="92592"/>
    <x v="1"/>
    <s v="TEC-PH-10001530"/>
    <x v="2"/>
    <x v="7"/>
    <s v="Plantronics Voyager Pro Legend"/>
    <x v="567"/>
    <n v="3"/>
    <n v="0.2"/>
    <n v="49.437600000000003"/>
    <n v="12"/>
    <n v="4"/>
    <x v="1"/>
    <s v="Dec"/>
    <s v="2015-12"/>
  </r>
  <r>
    <n v="3289"/>
    <s v="CA-2015-157770"/>
    <x v="350"/>
    <d v="2015-12-15T00:00:00"/>
    <s v="First Class"/>
    <s v="RD-19585"/>
    <s v="Rob Dowd"/>
    <x v="0"/>
    <s v="United States"/>
    <x v="357"/>
    <s v="California"/>
    <n v="92592"/>
    <x v="1"/>
    <s v="OFF-BI-10000050"/>
    <x v="1"/>
    <x v="8"/>
    <s v="Angle-D Binders with Locking Rings, Label Holders"/>
    <x v="2580"/>
    <n v="5"/>
    <n v="0.2"/>
    <n v="9.8550000000000004"/>
    <n v="12"/>
    <n v="4"/>
    <x v="1"/>
    <s v="Dec"/>
    <s v="2015-12"/>
  </r>
  <r>
    <n v="3290"/>
    <s v="CA-2015-157770"/>
    <x v="350"/>
    <d v="2015-12-15T00:00:00"/>
    <s v="First Class"/>
    <s v="RD-19585"/>
    <s v="Rob Dowd"/>
    <x v="0"/>
    <s v="United States"/>
    <x v="357"/>
    <s v="California"/>
    <n v="92592"/>
    <x v="1"/>
    <s v="TEC-AC-10001552"/>
    <x v="2"/>
    <x v="11"/>
    <s v="Logitech K350 2.4Ghz Wireless Keyboard"/>
    <x v="2581"/>
    <n v="5"/>
    <n v="0"/>
    <n v="27.3735"/>
    <n v="12"/>
    <n v="4"/>
    <x v="1"/>
    <s v="Dec"/>
    <s v="2015-12"/>
  </r>
  <r>
    <n v="3291"/>
    <s v="CA-2015-157770"/>
    <x v="350"/>
    <d v="2015-12-15T00:00:00"/>
    <s v="First Class"/>
    <s v="RD-19585"/>
    <s v="Rob Dowd"/>
    <x v="0"/>
    <s v="United States"/>
    <x v="357"/>
    <s v="California"/>
    <n v="92592"/>
    <x v="1"/>
    <s v="TEC-AC-10003399"/>
    <x v="2"/>
    <x v="11"/>
    <s v="Memorex Mini Travel Drive 64 GB USB 2.0 Flash Drive"/>
    <x v="341"/>
    <n v="1"/>
    <n v="0"/>
    <n v="15.220800000000001"/>
    <n v="12"/>
    <n v="4"/>
    <x v="1"/>
    <s v="Dec"/>
    <s v="2015-12"/>
  </r>
  <r>
    <n v="3292"/>
    <s v="CA-2016-167290"/>
    <x v="859"/>
    <d v="2016-11-04T00:00:00"/>
    <s v="Standard Class"/>
    <s v="JF-15295"/>
    <s v="Jason Fortune-"/>
    <x v="0"/>
    <s v="United States"/>
    <x v="341"/>
    <s v="Michigan"/>
    <n v="48310"/>
    <x v="2"/>
    <s v="OFF-AR-10004078"/>
    <x v="1"/>
    <x v="6"/>
    <s v="Newell 312"/>
    <x v="2582"/>
    <n v="2"/>
    <n v="0"/>
    <n v="3.504"/>
    <n v="10"/>
    <n v="4"/>
    <x v="0"/>
    <s v="Oct"/>
    <s v="2016-10"/>
  </r>
  <r>
    <n v="3293"/>
    <s v="CA-2014-106264"/>
    <x v="58"/>
    <d v="2014-12-30T00:00:00"/>
    <s v="Standard Class"/>
    <s v="CK-12595"/>
    <s v="Clytie Kelty"/>
    <x v="0"/>
    <s v="United States"/>
    <x v="70"/>
    <s v="California"/>
    <n v="92024"/>
    <x v="1"/>
    <s v="OFF-SU-10002189"/>
    <x v="1"/>
    <x v="14"/>
    <s v="Acme Rosewood Handle Letter Opener"/>
    <x v="2583"/>
    <n v="3"/>
    <n v="0"/>
    <n v="0.1191"/>
    <n v="12"/>
    <n v="4"/>
    <x v="2"/>
    <s v="Dec"/>
    <s v="2014-12"/>
  </r>
  <r>
    <n v="3294"/>
    <s v="CA-2014-106264"/>
    <x v="58"/>
    <d v="2014-12-30T00:00:00"/>
    <s v="Standard Class"/>
    <s v="CK-12595"/>
    <s v="Clytie Kelty"/>
    <x v="0"/>
    <s v="United States"/>
    <x v="70"/>
    <s v="California"/>
    <n v="92024"/>
    <x v="1"/>
    <s v="FUR-FU-10001852"/>
    <x v="0"/>
    <x v="5"/>
    <s v="Eldon Regeneration Recycled Desk Accessories, Smoke"/>
    <x v="2584"/>
    <n v="2"/>
    <n v="0"/>
    <n v="1.1135999999999999"/>
    <n v="12"/>
    <n v="4"/>
    <x v="2"/>
    <s v="Dec"/>
    <s v="2014-12"/>
  </r>
  <r>
    <n v="3295"/>
    <s v="CA-2014-138023"/>
    <x v="860"/>
    <d v="2014-08-18T00:00:00"/>
    <s v="First Class"/>
    <s v="KH-16510"/>
    <s v="Keith Herrera"/>
    <x v="0"/>
    <s v="United States"/>
    <x v="61"/>
    <s v="Texas"/>
    <n v="75081"/>
    <x v="2"/>
    <s v="OFF-BI-10003638"/>
    <x v="1"/>
    <x v="8"/>
    <s v="GBC Durable Plastic Covers"/>
    <x v="2585"/>
    <n v="8"/>
    <n v="0.8"/>
    <n v="-52.631999999999998"/>
    <n v="8"/>
    <n v="3"/>
    <x v="2"/>
    <s v="Aug"/>
    <s v="2014-08"/>
  </r>
  <r>
    <n v="3296"/>
    <s v="CA-2017-113418"/>
    <x v="172"/>
    <d v="2017-10-03T00:00:00"/>
    <s v="First Class"/>
    <s v="CM-12655"/>
    <s v="Corinna Mitchell"/>
    <x v="2"/>
    <s v="United States"/>
    <x v="20"/>
    <s v="New York"/>
    <n v="10035"/>
    <x v="3"/>
    <s v="TEC-MA-10002428"/>
    <x v="2"/>
    <x v="15"/>
    <s v="Fellowes Powershred HS-440 4-Sheet High Security Shredder"/>
    <x v="2586"/>
    <n v="11"/>
    <n v="0"/>
    <n v="767.20050000000003"/>
    <n v="10"/>
    <n v="4"/>
    <x v="3"/>
    <s v="Oct"/>
    <s v="2017-10"/>
  </r>
  <r>
    <n v="3297"/>
    <s v="US-2015-110569"/>
    <x v="293"/>
    <d v="2015-05-30T00:00:00"/>
    <s v="Standard Class"/>
    <s v="EB-13870"/>
    <s v="Emily Burns"/>
    <x v="0"/>
    <s v="United States"/>
    <x v="42"/>
    <s v="Arizona"/>
    <n v="85023"/>
    <x v="1"/>
    <s v="OFF-BI-10001036"/>
    <x v="1"/>
    <x v="8"/>
    <s v="Cardinal EasyOpen D-Ring Binders"/>
    <x v="2587"/>
    <n v="7"/>
    <n v="0.7"/>
    <n v="-12.795999999999999"/>
    <n v="5"/>
    <n v="2"/>
    <x v="1"/>
    <s v="May"/>
    <s v="2015-05"/>
  </r>
  <r>
    <n v="3298"/>
    <s v="US-2015-110569"/>
    <x v="293"/>
    <d v="2015-05-30T00:00:00"/>
    <s v="Standard Class"/>
    <s v="EB-13870"/>
    <s v="Emily Burns"/>
    <x v="0"/>
    <s v="United States"/>
    <x v="42"/>
    <s v="Arizona"/>
    <n v="85023"/>
    <x v="1"/>
    <s v="OFF-AP-10004708"/>
    <x v="1"/>
    <x v="9"/>
    <s v="Fellowes Superior 10 Outlet Split Surge Protector"/>
    <x v="1605"/>
    <n v="4"/>
    <n v="0.2"/>
    <n v="13.701599999999999"/>
    <n v="5"/>
    <n v="2"/>
    <x v="1"/>
    <s v="May"/>
    <s v="2015-05"/>
  </r>
  <r>
    <n v="3299"/>
    <s v="CA-2017-136308"/>
    <x v="673"/>
    <d v="2017-11-16T00:00:00"/>
    <s v="Same Day"/>
    <s v="MW-18235"/>
    <s v="Mitch Willingham"/>
    <x v="1"/>
    <s v="United States"/>
    <x v="8"/>
    <s v="California"/>
    <n v="94122"/>
    <x v="1"/>
    <s v="TEC-MA-10000488"/>
    <x v="2"/>
    <x v="15"/>
    <s v="Bady BDG101FRU Card Printer"/>
    <x v="2210"/>
    <n v="3"/>
    <n v="0.2"/>
    <n v="215.9973"/>
    <n v="11"/>
    <n v="4"/>
    <x v="3"/>
    <s v="Nov"/>
    <s v="2017-11"/>
  </r>
  <r>
    <n v="3300"/>
    <s v="US-2014-159926"/>
    <x v="728"/>
    <d v="2014-11-22T00:00:00"/>
    <s v="Standard Class"/>
    <s v="CS-11950"/>
    <s v="Carlos Soltero"/>
    <x v="0"/>
    <s v="United States"/>
    <x v="10"/>
    <s v="Pennsylvania"/>
    <n v="19140"/>
    <x v="3"/>
    <s v="OFF-BI-10003656"/>
    <x v="1"/>
    <x v="8"/>
    <s v="Fellowes PB200 Plastic Comb Binding Machine"/>
    <x v="2588"/>
    <n v="1"/>
    <n v="0.7"/>
    <n v="-40.797600000000003"/>
    <n v="11"/>
    <n v="4"/>
    <x v="2"/>
    <s v="Nov"/>
    <s v="2014-11"/>
  </r>
  <r>
    <n v="3301"/>
    <s v="US-2014-159926"/>
    <x v="728"/>
    <d v="2014-11-22T00:00:00"/>
    <s v="Standard Class"/>
    <s v="CS-11950"/>
    <s v="Carlos Soltero"/>
    <x v="0"/>
    <s v="United States"/>
    <x v="10"/>
    <s v="Pennsylvania"/>
    <n v="19140"/>
    <x v="3"/>
    <s v="OFF-ST-10003656"/>
    <x v="1"/>
    <x v="4"/>
    <s v="Safco Industrial Wire Shelving"/>
    <x v="2589"/>
    <n v="1"/>
    <n v="0.2"/>
    <n v="-16.318300000000001"/>
    <n v="11"/>
    <n v="4"/>
    <x v="2"/>
    <s v="Nov"/>
    <s v="2014-11"/>
  </r>
  <r>
    <n v="3302"/>
    <s v="US-2014-159926"/>
    <x v="728"/>
    <d v="2014-11-22T00:00:00"/>
    <s v="Standard Class"/>
    <s v="CS-11950"/>
    <s v="Carlos Soltero"/>
    <x v="0"/>
    <s v="United States"/>
    <x v="10"/>
    <s v="Pennsylvania"/>
    <n v="19140"/>
    <x v="3"/>
    <s v="TEC-PH-10001128"/>
    <x v="2"/>
    <x v="7"/>
    <s v="Motorola Droid Maxx"/>
    <x v="2590"/>
    <n v="6"/>
    <n v="0.4"/>
    <n v="-107.9928"/>
    <n v="11"/>
    <n v="4"/>
    <x v="2"/>
    <s v="Nov"/>
    <s v="2014-11"/>
  </r>
  <r>
    <n v="3303"/>
    <s v="US-2014-159926"/>
    <x v="728"/>
    <d v="2014-11-22T00:00:00"/>
    <s v="Standard Class"/>
    <s v="CS-11950"/>
    <s v="Carlos Soltero"/>
    <x v="0"/>
    <s v="United States"/>
    <x v="10"/>
    <s v="Pennsylvania"/>
    <n v="19140"/>
    <x v="3"/>
    <s v="FUR-FU-10001473"/>
    <x v="0"/>
    <x v="5"/>
    <s v="Eldon Executive Woodline II Desk Accessories, Mahogany"/>
    <x v="2558"/>
    <n v="3"/>
    <n v="0.2"/>
    <n v="5.2773000000000003"/>
    <n v="11"/>
    <n v="4"/>
    <x v="2"/>
    <s v="Nov"/>
    <s v="2014-11"/>
  </r>
  <r>
    <n v="3304"/>
    <s v="US-2014-159926"/>
    <x v="728"/>
    <d v="2014-11-22T00:00:00"/>
    <s v="Standard Class"/>
    <s v="CS-11950"/>
    <s v="Carlos Soltero"/>
    <x v="0"/>
    <s v="United States"/>
    <x v="10"/>
    <s v="Pennsylvania"/>
    <n v="19140"/>
    <x v="3"/>
    <s v="OFF-BI-10004656"/>
    <x v="1"/>
    <x v="8"/>
    <s v="Peel &amp; Stick Add-On Corner Pockets"/>
    <x v="2591"/>
    <n v="3"/>
    <n v="0.7"/>
    <n v="-1.4256"/>
    <n v="11"/>
    <n v="4"/>
    <x v="2"/>
    <s v="Nov"/>
    <s v="2014-11"/>
  </r>
  <r>
    <n v="3305"/>
    <s v="CA-2014-104738"/>
    <x v="125"/>
    <d v="2015-01-01T00:00:00"/>
    <s v="Second Class"/>
    <s v="SP-20620"/>
    <s v="Stefania Perrino"/>
    <x v="1"/>
    <s v="United States"/>
    <x v="128"/>
    <s v="Texas"/>
    <n v="78041"/>
    <x v="2"/>
    <s v="OFF-EN-10004955"/>
    <x v="1"/>
    <x v="12"/>
    <s v="Fashion Color Clasp Envelopes"/>
    <x v="2592"/>
    <n v="3"/>
    <n v="0.2"/>
    <n v="4.7066999999999997"/>
    <n v="12"/>
    <n v="4"/>
    <x v="2"/>
    <s v="Dec"/>
    <s v="2014-12"/>
  </r>
  <r>
    <n v="3306"/>
    <s v="CA-2014-104738"/>
    <x v="125"/>
    <d v="2015-01-01T00:00:00"/>
    <s v="Second Class"/>
    <s v="SP-20620"/>
    <s v="Stefania Perrino"/>
    <x v="1"/>
    <s v="United States"/>
    <x v="128"/>
    <s v="Texas"/>
    <n v="78041"/>
    <x v="2"/>
    <s v="TEC-PH-10002468"/>
    <x v="2"/>
    <x v="7"/>
    <s v="Plantronics CS 50-USB - headset - Convertible, Monaural"/>
    <x v="2039"/>
    <n v="2"/>
    <n v="0.2"/>
    <n v="19.038599999999999"/>
    <n v="12"/>
    <n v="4"/>
    <x v="2"/>
    <s v="Dec"/>
    <s v="2014-12"/>
  </r>
  <r>
    <n v="3307"/>
    <s v="CA-2014-104738"/>
    <x v="125"/>
    <d v="2015-01-01T00:00:00"/>
    <s v="Second Class"/>
    <s v="SP-20620"/>
    <s v="Stefania Perrino"/>
    <x v="1"/>
    <s v="United States"/>
    <x v="128"/>
    <s v="Texas"/>
    <n v="78041"/>
    <x v="2"/>
    <s v="TEC-PH-10000576"/>
    <x v="2"/>
    <x v="7"/>
    <s v="AT&amp;T 1080 Corded phone"/>
    <x v="2593"/>
    <n v="3"/>
    <n v="0.2"/>
    <n v="28.767900000000001"/>
    <n v="12"/>
    <n v="4"/>
    <x v="2"/>
    <s v="Dec"/>
    <s v="2014-12"/>
  </r>
  <r>
    <n v="3308"/>
    <s v="CA-2014-104738"/>
    <x v="125"/>
    <d v="2015-01-01T00:00:00"/>
    <s v="Second Class"/>
    <s v="SP-20620"/>
    <s v="Stefania Perrino"/>
    <x v="1"/>
    <s v="United States"/>
    <x v="128"/>
    <s v="Texas"/>
    <n v="78041"/>
    <x v="2"/>
    <s v="OFF-BI-10002160"/>
    <x v="1"/>
    <x v="8"/>
    <s v="Acco Hanging Data Binders"/>
    <x v="2594"/>
    <n v="3"/>
    <n v="0.8"/>
    <n v="-3.6576"/>
    <n v="12"/>
    <n v="4"/>
    <x v="2"/>
    <s v="Dec"/>
    <s v="2014-12"/>
  </r>
  <r>
    <n v="3309"/>
    <s v="CA-2014-104738"/>
    <x v="125"/>
    <d v="2015-01-01T00:00:00"/>
    <s v="Second Class"/>
    <s v="SP-20620"/>
    <s v="Stefania Perrino"/>
    <x v="1"/>
    <s v="United States"/>
    <x v="128"/>
    <s v="Texas"/>
    <n v="78041"/>
    <x v="2"/>
    <s v="TEC-AC-10003628"/>
    <x v="2"/>
    <x v="11"/>
    <s v="Logitech 910-002974 M325 Wireless Mouse for Web Scrolling"/>
    <x v="730"/>
    <n v="2"/>
    <n v="0.2"/>
    <n v="14.395200000000001"/>
    <n v="12"/>
    <n v="4"/>
    <x v="2"/>
    <s v="Dec"/>
    <s v="2014-12"/>
  </r>
  <r>
    <n v="3310"/>
    <s v="CA-2015-144386"/>
    <x v="599"/>
    <d v="2015-11-11T00:00:00"/>
    <s v="Standard Class"/>
    <s v="GT-14635"/>
    <s v="Grant Thornton"/>
    <x v="1"/>
    <s v="United States"/>
    <x v="20"/>
    <s v="New York"/>
    <n v="10009"/>
    <x v="3"/>
    <s v="OFF-BI-10001116"/>
    <x v="1"/>
    <x v="8"/>
    <s v="Wilson Jones 1&quot; Hanging DublLock Ring Binders"/>
    <x v="863"/>
    <n v="6"/>
    <n v="0.2"/>
    <n v="8.8704000000000001"/>
    <n v="11"/>
    <n v="4"/>
    <x v="1"/>
    <s v="Nov"/>
    <s v="2015-11"/>
  </r>
  <r>
    <n v="3311"/>
    <s v="CA-2016-111416"/>
    <x v="42"/>
    <d v="2016-09-22T00:00:00"/>
    <s v="Standard Class"/>
    <s v="LW-17215"/>
    <s v="Luke Weiss"/>
    <x v="0"/>
    <s v="United States"/>
    <x v="20"/>
    <s v="New York"/>
    <n v="10035"/>
    <x v="3"/>
    <s v="OFF-BI-10002026"/>
    <x v="1"/>
    <x v="8"/>
    <s v="Avery Arch Ring Binders"/>
    <x v="2595"/>
    <n v="5"/>
    <n v="0.2"/>
    <n v="78.435000000000002"/>
    <n v="9"/>
    <n v="3"/>
    <x v="0"/>
    <s v="Sep"/>
    <s v="2016-09"/>
  </r>
  <r>
    <n v="3312"/>
    <s v="CA-2016-162747"/>
    <x v="231"/>
    <d v="2016-03-25T00:00:00"/>
    <s v="Second Class"/>
    <s v="AH-10030"/>
    <s v="Aaron Hawkins"/>
    <x v="1"/>
    <s v="United States"/>
    <x v="200"/>
    <s v="Mississippi"/>
    <n v="39503"/>
    <x v="0"/>
    <s v="FUR-FU-10003691"/>
    <x v="0"/>
    <x v="5"/>
    <s v="Eldon Image Series Desk Accessories, Ebony"/>
    <x v="2596"/>
    <n v="7"/>
    <n v="0"/>
    <n v="38.037999999999997"/>
    <n v="3"/>
    <n v="1"/>
    <x v="0"/>
    <s v="Mar"/>
    <s v="2016-03"/>
  </r>
  <r>
    <n v="3313"/>
    <s v="US-2014-133130"/>
    <x v="127"/>
    <d v="2014-10-01T00:00:00"/>
    <s v="Standard Class"/>
    <s v="TH-21100"/>
    <s v="Thea Hendricks"/>
    <x v="0"/>
    <s v="United States"/>
    <x v="70"/>
    <s v="California"/>
    <n v="92037"/>
    <x v="1"/>
    <s v="FUR-CH-10002602"/>
    <x v="0"/>
    <x v="1"/>
    <s v="DMI Arturo Collection Mission-style Design Wood Chair"/>
    <x v="884"/>
    <n v="5"/>
    <n v="0.2"/>
    <n v="45.293999999999997"/>
    <n v="9"/>
    <n v="3"/>
    <x v="2"/>
    <s v="Sep"/>
    <s v="2014-09"/>
  </r>
  <r>
    <n v="3314"/>
    <s v="US-2014-133130"/>
    <x v="127"/>
    <d v="2014-10-01T00:00:00"/>
    <s v="Standard Class"/>
    <s v="TH-21100"/>
    <s v="Thea Hendricks"/>
    <x v="0"/>
    <s v="United States"/>
    <x v="70"/>
    <s v="California"/>
    <n v="92037"/>
    <x v="1"/>
    <s v="OFF-PA-10000675"/>
    <x v="1"/>
    <x v="10"/>
    <s v="Xerox 1919"/>
    <x v="2597"/>
    <n v="2"/>
    <n v="0"/>
    <n v="40.170200000000001"/>
    <n v="9"/>
    <n v="3"/>
    <x v="2"/>
    <s v="Sep"/>
    <s v="2014-09"/>
  </r>
  <r>
    <n v="3315"/>
    <s v="CA-2017-169978"/>
    <x v="165"/>
    <d v="2017-12-28T00:00:00"/>
    <s v="Standard Class"/>
    <s v="HG-15025"/>
    <s v="Hunter Glantz"/>
    <x v="0"/>
    <s v="United States"/>
    <x v="147"/>
    <s v="New York"/>
    <n v="11572"/>
    <x v="3"/>
    <s v="FUR-CH-10002602"/>
    <x v="0"/>
    <x v="1"/>
    <s v="DMI Arturo Collection Mission-style Design Wood Chair"/>
    <x v="2598"/>
    <n v="2"/>
    <n v="0.1"/>
    <n v="48.313600000000001"/>
    <n v="12"/>
    <n v="4"/>
    <x v="3"/>
    <s v="Dec"/>
    <s v="2017-12"/>
  </r>
  <r>
    <n v="3316"/>
    <s v="CA-2017-169978"/>
    <x v="165"/>
    <d v="2017-12-28T00:00:00"/>
    <s v="Standard Class"/>
    <s v="HG-15025"/>
    <s v="Hunter Glantz"/>
    <x v="0"/>
    <s v="United States"/>
    <x v="147"/>
    <s v="New York"/>
    <n v="11572"/>
    <x v="3"/>
    <s v="OFF-BI-10001900"/>
    <x v="1"/>
    <x v="8"/>
    <s v="DXL Angle-View Binders with Locking Rings, Black"/>
    <x v="2599"/>
    <n v="3"/>
    <n v="0.2"/>
    <n v="4.8518999999999997"/>
    <n v="12"/>
    <n v="4"/>
    <x v="3"/>
    <s v="Dec"/>
    <s v="2017-12"/>
  </r>
  <r>
    <n v="3317"/>
    <s v="CA-2017-161739"/>
    <x v="468"/>
    <d v="2017-11-15T00:00:00"/>
    <s v="Second Class"/>
    <s v="EB-13750"/>
    <s v="Edward Becker"/>
    <x v="1"/>
    <s v="United States"/>
    <x v="171"/>
    <s v="Texas"/>
    <n v="78664"/>
    <x v="2"/>
    <s v="FUR-FU-10001468"/>
    <x v="0"/>
    <x v="5"/>
    <s v="Tenex Antistatic Computer Chair Mats"/>
    <x v="2600"/>
    <n v="5"/>
    <n v="0.6"/>
    <n v="-427.45"/>
    <n v="11"/>
    <n v="4"/>
    <x v="3"/>
    <s v="Nov"/>
    <s v="2017-11"/>
  </r>
  <r>
    <n v="3318"/>
    <s v="CA-2015-165057"/>
    <x v="861"/>
    <d v="2015-09-15T00:00:00"/>
    <s v="Standard Class"/>
    <s v="SC-20725"/>
    <s v="Steven Cartwright"/>
    <x v="0"/>
    <s v="United States"/>
    <x v="56"/>
    <s v="California"/>
    <n v="92374"/>
    <x v="1"/>
    <s v="OFF-AR-10004648"/>
    <x v="1"/>
    <x v="6"/>
    <s v="Boston 19500 Mighty Mite Electric Pencil Sharpener"/>
    <x v="2601"/>
    <n v="9"/>
    <n v="0"/>
    <n v="48.964500000000001"/>
    <n v="9"/>
    <n v="3"/>
    <x v="1"/>
    <s v="Sep"/>
    <s v="2015-09"/>
  </r>
  <r>
    <n v="3319"/>
    <s v="CA-2015-165057"/>
    <x v="861"/>
    <d v="2015-09-15T00:00:00"/>
    <s v="Standard Class"/>
    <s v="SC-20725"/>
    <s v="Steven Cartwright"/>
    <x v="0"/>
    <s v="United States"/>
    <x v="56"/>
    <s v="California"/>
    <n v="92374"/>
    <x v="1"/>
    <s v="OFF-LA-10003190"/>
    <x v="1"/>
    <x v="2"/>
    <s v="Avery 474"/>
    <x v="874"/>
    <n v="3"/>
    <n v="0"/>
    <n v="4.2336"/>
    <n v="9"/>
    <n v="3"/>
    <x v="1"/>
    <s v="Sep"/>
    <s v="2015-09"/>
  </r>
  <r>
    <n v="3320"/>
    <s v="CA-2014-134551"/>
    <x v="414"/>
    <d v="2014-12-25T00:00:00"/>
    <s v="Standard Class"/>
    <s v="TS-21505"/>
    <s v="Tony Sayre"/>
    <x v="0"/>
    <s v="United States"/>
    <x v="29"/>
    <s v="Tennessee"/>
    <n v="38401"/>
    <x v="0"/>
    <s v="OFF-AP-10004868"/>
    <x v="1"/>
    <x v="9"/>
    <s v="Hoover Commercial Soft Guard Upright Vacuum And Disposable Filtration Bags"/>
    <x v="2602"/>
    <n v="7"/>
    <n v="0.2"/>
    <n v="3.8073000000000001"/>
    <n v="12"/>
    <n v="4"/>
    <x v="2"/>
    <s v="Dec"/>
    <s v="2014-12"/>
  </r>
  <r>
    <n v="3321"/>
    <s v="CA-2014-134551"/>
    <x v="414"/>
    <d v="2014-12-25T00:00:00"/>
    <s v="Standard Class"/>
    <s v="TS-21505"/>
    <s v="Tony Sayre"/>
    <x v="0"/>
    <s v="United States"/>
    <x v="29"/>
    <s v="Tennessee"/>
    <n v="38401"/>
    <x v="0"/>
    <s v="FUR-CH-10004287"/>
    <x v="0"/>
    <x v="1"/>
    <s v="SAFCO Arco Folding Chair"/>
    <x v="1649"/>
    <n v="3"/>
    <n v="0.2"/>
    <n v="74.573999999999998"/>
    <n v="12"/>
    <n v="4"/>
    <x v="2"/>
    <s v="Dec"/>
    <s v="2014-12"/>
  </r>
  <r>
    <n v="3322"/>
    <s v="CA-2014-134551"/>
    <x v="414"/>
    <d v="2014-12-25T00:00:00"/>
    <s v="Standard Class"/>
    <s v="TS-21505"/>
    <s v="Tony Sayre"/>
    <x v="0"/>
    <s v="United States"/>
    <x v="29"/>
    <s v="Tennessee"/>
    <n v="38401"/>
    <x v="0"/>
    <s v="OFF-PA-10002689"/>
    <x v="1"/>
    <x v="10"/>
    <s v="Weyerhaeuser First Choice Laser/Copy Paper (20Lb. and 88 Bright)"/>
    <x v="233"/>
    <n v="5"/>
    <n v="0.2"/>
    <n v="9.0719999999999992"/>
    <n v="12"/>
    <n v="4"/>
    <x v="2"/>
    <s v="Dec"/>
    <s v="2014-12"/>
  </r>
  <r>
    <n v="3323"/>
    <s v="CA-2015-120810"/>
    <x v="862"/>
    <d v="2015-07-27T00:00:00"/>
    <s v="Standard Class"/>
    <s v="TH-21550"/>
    <s v="Tracy Hopkins"/>
    <x v="2"/>
    <s v="United States"/>
    <x v="20"/>
    <s v="New York"/>
    <n v="10009"/>
    <x v="3"/>
    <s v="OFF-AP-10002892"/>
    <x v="1"/>
    <x v="9"/>
    <s v="Belkin F5C206VTEL 6 Outlet Surge"/>
    <x v="2603"/>
    <n v="3"/>
    <n v="0"/>
    <n v="20.681999999999999"/>
    <n v="7"/>
    <n v="3"/>
    <x v="1"/>
    <s v="Jul"/>
    <s v="2015-07"/>
  </r>
  <r>
    <n v="3324"/>
    <s v="CA-2015-120810"/>
    <x v="862"/>
    <d v="2015-07-27T00:00:00"/>
    <s v="Standard Class"/>
    <s v="TH-21550"/>
    <s v="Tracy Hopkins"/>
    <x v="2"/>
    <s v="United States"/>
    <x v="20"/>
    <s v="New York"/>
    <n v="10009"/>
    <x v="3"/>
    <s v="FUR-FU-10002253"/>
    <x v="0"/>
    <x v="5"/>
    <s v="Howard Miller 13&quot; Diameter Pewter Finish Round Wall Clock"/>
    <x v="2604"/>
    <n v="3"/>
    <n v="0"/>
    <n v="50.239800000000002"/>
    <n v="7"/>
    <n v="3"/>
    <x v="1"/>
    <s v="Jul"/>
    <s v="2015-07"/>
  </r>
  <r>
    <n v="3325"/>
    <s v="CA-2014-165309"/>
    <x v="7"/>
    <d v="2014-11-15T00:00:00"/>
    <s v="Standard Class"/>
    <s v="KD-16270"/>
    <s v="Karen Daniels"/>
    <x v="0"/>
    <s v="United States"/>
    <x v="12"/>
    <s v="Texas"/>
    <n v="77095"/>
    <x v="2"/>
    <s v="OFF-BI-10001359"/>
    <x v="1"/>
    <x v="8"/>
    <s v="GBC DocuBind TL300 Electric Binding System"/>
    <x v="2605"/>
    <n v="5"/>
    <n v="0.8"/>
    <n v="-1480.0335"/>
    <n v="11"/>
    <n v="4"/>
    <x v="2"/>
    <s v="Nov"/>
    <s v="2014-11"/>
  </r>
  <r>
    <n v="3326"/>
    <s v="CA-2014-165309"/>
    <x v="7"/>
    <d v="2014-11-15T00:00:00"/>
    <s v="Standard Class"/>
    <s v="KD-16270"/>
    <s v="Karen Daniels"/>
    <x v="0"/>
    <s v="United States"/>
    <x v="12"/>
    <s v="Texas"/>
    <n v="77095"/>
    <x v="2"/>
    <s v="OFF-BI-10001267"/>
    <x v="1"/>
    <x v="8"/>
    <s v="Universal Recycled Hanging Pressboard Report Binders, Letter Size"/>
    <x v="2606"/>
    <n v="1"/>
    <n v="0.8"/>
    <n v="-1.9743999999999999"/>
    <n v="11"/>
    <n v="4"/>
    <x v="2"/>
    <s v="Nov"/>
    <s v="2014-11"/>
  </r>
  <r>
    <n v="3327"/>
    <s v="CA-2014-165309"/>
    <x v="7"/>
    <d v="2014-11-15T00:00:00"/>
    <s v="Standard Class"/>
    <s v="KD-16270"/>
    <s v="Karen Daniels"/>
    <x v="0"/>
    <s v="United States"/>
    <x v="12"/>
    <s v="Texas"/>
    <n v="77095"/>
    <x v="2"/>
    <s v="OFF-AR-10003582"/>
    <x v="1"/>
    <x v="6"/>
    <s v="Boston Electric Pencil Sharpener, Model 1818, Charcoal Black"/>
    <x v="1840"/>
    <n v="3"/>
    <n v="0.2"/>
    <n v="6.7560000000000002"/>
    <n v="11"/>
    <n v="4"/>
    <x v="2"/>
    <s v="Nov"/>
    <s v="2014-11"/>
  </r>
  <r>
    <n v="3328"/>
    <s v="CA-2014-165309"/>
    <x v="7"/>
    <d v="2014-11-15T00:00:00"/>
    <s v="Standard Class"/>
    <s v="KD-16270"/>
    <s v="Karen Daniels"/>
    <x v="0"/>
    <s v="United States"/>
    <x v="12"/>
    <s v="Texas"/>
    <n v="77095"/>
    <x v="2"/>
    <s v="OFF-PA-10003724"/>
    <x v="1"/>
    <x v="10"/>
    <s v="Wirebound Message Book, 4 per Page"/>
    <x v="740"/>
    <n v="5"/>
    <n v="0.2"/>
    <n v="7.8734999999999999"/>
    <n v="11"/>
    <n v="4"/>
    <x v="2"/>
    <s v="Nov"/>
    <s v="2014-11"/>
  </r>
  <r>
    <n v="3329"/>
    <s v="CA-2014-165309"/>
    <x v="7"/>
    <d v="2014-11-15T00:00:00"/>
    <s v="Standard Class"/>
    <s v="KD-16270"/>
    <s v="Karen Daniels"/>
    <x v="0"/>
    <s v="United States"/>
    <x v="12"/>
    <s v="Texas"/>
    <n v="77095"/>
    <x v="2"/>
    <s v="OFF-PA-10001033"/>
    <x v="1"/>
    <x v="10"/>
    <s v="Xerox 1893"/>
    <x v="2607"/>
    <n v="8"/>
    <n v="0.2"/>
    <n v="95.096800000000002"/>
    <n v="11"/>
    <n v="4"/>
    <x v="2"/>
    <s v="Nov"/>
    <s v="2014-11"/>
  </r>
  <r>
    <n v="3330"/>
    <s v="CA-2014-165309"/>
    <x v="7"/>
    <d v="2014-11-15T00:00:00"/>
    <s v="Standard Class"/>
    <s v="KD-16270"/>
    <s v="Karen Daniels"/>
    <x v="0"/>
    <s v="United States"/>
    <x v="12"/>
    <s v="Texas"/>
    <n v="77095"/>
    <x v="2"/>
    <s v="TEC-PH-10003505"/>
    <x v="2"/>
    <x v="7"/>
    <s v="Geemarc AmpliPOWER60"/>
    <x v="1467"/>
    <n v="2"/>
    <n v="0.2"/>
    <n v="16.704000000000001"/>
    <n v="11"/>
    <n v="4"/>
    <x v="2"/>
    <s v="Nov"/>
    <s v="2014-11"/>
  </r>
  <r>
    <n v="3331"/>
    <s v="CA-2014-165309"/>
    <x v="7"/>
    <d v="2014-11-15T00:00:00"/>
    <s v="Standard Class"/>
    <s v="KD-16270"/>
    <s v="Karen Daniels"/>
    <x v="0"/>
    <s v="United States"/>
    <x v="12"/>
    <s v="Texas"/>
    <n v="77095"/>
    <x v="2"/>
    <s v="TEC-PH-10004959"/>
    <x v="2"/>
    <x v="7"/>
    <s v="Classic Ivory Antique Telephone ZL1810"/>
    <x v="2608"/>
    <n v="3"/>
    <n v="0.2"/>
    <n v="15.073499999999999"/>
    <n v="11"/>
    <n v="4"/>
    <x v="2"/>
    <s v="Nov"/>
    <s v="2014-11"/>
  </r>
  <r>
    <n v="3332"/>
    <s v="CA-2017-122595"/>
    <x v="817"/>
    <d v="2017-12-20T00:00:00"/>
    <s v="Standard Class"/>
    <s v="GM-14455"/>
    <s v="Gary Mitchum"/>
    <x v="2"/>
    <s v="United States"/>
    <x v="22"/>
    <s v="Illinois"/>
    <n v="60653"/>
    <x v="2"/>
    <s v="TEC-AC-10000474"/>
    <x v="2"/>
    <x v="11"/>
    <s v="Kensington Expert Mouse Optical USB Trackball for PC or Mac"/>
    <x v="2609"/>
    <n v="3"/>
    <n v="0.2"/>
    <n v="28.497"/>
    <n v="12"/>
    <n v="4"/>
    <x v="3"/>
    <s v="Dec"/>
    <s v="2017-12"/>
  </r>
  <r>
    <n v="3333"/>
    <s v="CA-2017-122595"/>
    <x v="817"/>
    <d v="2017-12-20T00:00:00"/>
    <s v="Standard Class"/>
    <s v="GM-14455"/>
    <s v="Gary Mitchum"/>
    <x v="2"/>
    <s v="United States"/>
    <x v="22"/>
    <s v="Illinois"/>
    <n v="60653"/>
    <x v="2"/>
    <s v="TEC-PH-10003095"/>
    <x v="2"/>
    <x v="7"/>
    <s v="Samsung HM1900 Bluetooth Headset"/>
    <x v="2610"/>
    <n v="3"/>
    <n v="0.2"/>
    <n v="19.754999999999999"/>
    <n v="12"/>
    <n v="4"/>
    <x v="3"/>
    <s v="Dec"/>
    <s v="2017-12"/>
  </r>
  <r>
    <n v="3334"/>
    <s v="CA-2017-122595"/>
    <x v="817"/>
    <d v="2017-12-20T00:00:00"/>
    <s v="Standard Class"/>
    <s v="GM-14455"/>
    <s v="Gary Mitchum"/>
    <x v="2"/>
    <s v="United States"/>
    <x v="22"/>
    <s v="Illinois"/>
    <n v="60653"/>
    <x v="2"/>
    <s v="FUR-FU-10002963"/>
    <x v="0"/>
    <x v="5"/>
    <s v="Master Caster Door Stop, Gray"/>
    <x v="2611"/>
    <n v="1"/>
    <n v="0.6"/>
    <n v="-1.3208"/>
    <n v="12"/>
    <n v="4"/>
    <x v="3"/>
    <s v="Dec"/>
    <s v="2017-12"/>
  </r>
  <r>
    <n v="3335"/>
    <s v="US-2017-109253"/>
    <x v="170"/>
    <d v="2017-08-22T00:00:00"/>
    <s v="First Class"/>
    <s v="PR-18880"/>
    <s v="Patrick Ryan"/>
    <x v="0"/>
    <s v="United States"/>
    <x v="182"/>
    <s v="California"/>
    <n v="94601"/>
    <x v="1"/>
    <s v="OFF-AR-10000203"/>
    <x v="1"/>
    <x v="6"/>
    <s v="Newell 336"/>
    <x v="854"/>
    <n v="4"/>
    <n v="0"/>
    <n v="4.9648000000000003"/>
    <n v="8"/>
    <n v="3"/>
    <x v="3"/>
    <s v="Aug"/>
    <s v="2017-08"/>
  </r>
  <r>
    <n v="3336"/>
    <s v="US-2017-109253"/>
    <x v="170"/>
    <d v="2017-08-22T00:00:00"/>
    <s v="First Class"/>
    <s v="PR-18880"/>
    <s v="Patrick Ryan"/>
    <x v="0"/>
    <s v="United States"/>
    <x v="182"/>
    <s v="California"/>
    <n v="94601"/>
    <x v="1"/>
    <s v="TEC-PH-10004667"/>
    <x v="2"/>
    <x v="7"/>
    <s v="Cisco 8x8 Inc. 6753i IP Business Phone System"/>
    <x v="2612"/>
    <n v="4"/>
    <n v="0.2"/>
    <n v="37.797199999999997"/>
    <n v="8"/>
    <n v="3"/>
    <x v="3"/>
    <s v="Aug"/>
    <s v="2017-08"/>
  </r>
  <r>
    <n v="3337"/>
    <s v="US-2017-109253"/>
    <x v="170"/>
    <d v="2017-08-22T00:00:00"/>
    <s v="First Class"/>
    <s v="PR-18880"/>
    <s v="Patrick Ryan"/>
    <x v="0"/>
    <s v="United States"/>
    <x v="182"/>
    <s v="California"/>
    <n v="94601"/>
    <x v="1"/>
    <s v="FUR-FU-10000193"/>
    <x v="0"/>
    <x v="5"/>
    <s v="Tenex Chairmats For Use with Hard Floors"/>
    <x v="677"/>
    <n v="4"/>
    <n v="0"/>
    <n v="10.393599999999999"/>
    <n v="8"/>
    <n v="3"/>
    <x v="3"/>
    <s v="Aug"/>
    <s v="2017-08"/>
  </r>
  <r>
    <n v="3338"/>
    <s v="US-2017-109253"/>
    <x v="170"/>
    <d v="2017-08-22T00:00:00"/>
    <s v="First Class"/>
    <s v="PR-18880"/>
    <s v="Patrick Ryan"/>
    <x v="0"/>
    <s v="United States"/>
    <x v="182"/>
    <s v="California"/>
    <n v="94601"/>
    <x v="1"/>
    <s v="FUR-TA-10001539"/>
    <x v="0"/>
    <x v="3"/>
    <s v="Chromcraft Rectangular Conference Tables"/>
    <x v="2613"/>
    <n v="3"/>
    <n v="0.2"/>
    <n v="28.436399999999999"/>
    <n v="8"/>
    <n v="3"/>
    <x v="3"/>
    <s v="Aug"/>
    <s v="2017-08"/>
  </r>
  <r>
    <n v="3339"/>
    <s v="US-2017-109253"/>
    <x v="170"/>
    <d v="2017-08-22T00:00:00"/>
    <s v="First Class"/>
    <s v="PR-18880"/>
    <s v="Patrick Ryan"/>
    <x v="0"/>
    <s v="United States"/>
    <x v="182"/>
    <s v="California"/>
    <n v="94601"/>
    <x v="1"/>
    <s v="OFF-BI-10000962"/>
    <x v="1"/>
    <x v="8"/>
    <s v="Acco Flexible ACCOHIDE Square Ring Data Binder, Dark Blue, 11 1/2&quot; X 14&quot; 7/8&quot;"/>
    <x v="2614"/>
    <n v="9"/>
    <n v="0.2"/>
    <n v="42.464700000000001"/>
    <n v="8"/>
    <n v="3"/>
    <x v="3"/>
    <s v="Aug"/>
    <s v="2017-08"/>
  </r>
  <r>
    <n v="3340"/>
    <s v="US-2017-109253"/>
    <x v="170"/>
    <d v="2017-08-22T00:00:00"/>
    <s v="First Class"/>
    <s v="PR-18880"/>
    <s v="Patrick Ryan"/>
    <x v="0"/>
    <s v="United States"/>
    <x v="182"/>
    <s v="California"/>
    <n v="94601"/>
    <x v="1"/>
    <s v="OFF-AP-10002867"/>
    <x v="1"/>
    <x v="9"/>
    <s v="Fellowes Command Center 5-outlet power strip"/>
    <x v="2615"/>
    <n v="3"/>
    <n v="0"/>
    <n v="54.950400000000002"/>
    <n v="8"/>
    <n v="3"/>
    <x v="3"/>
    <s v="Aug"/>
    <s v="2017-08"/>
  </r>
  <r>
    <n v="3341"/>
    <s v="US-2017-109253"/>
    <x v="170"/>
    <d v="2017-08-22T00:00:00"/>
    <s v="First Class"/>
    <s v="PR-18880"/>
    <s v="Patrick Ryan"/>
    <x v="0"/>
    <s v="United States"/>
    <x v="182"/>
    <s v="California"/>
    <n v="94601"/>
    <x v="1"/>
    <s v="OFF-LA-10001158"/>
    <x v="1"/>
    <x v="2"/>
    <s v="Avery Address/Shipping Labels for Typewriters, 4&quot; x 2&quot;"/>
    <x v="2616"/>
    <n v="5"/>
    <n v="0"/>
    <n v="24.84"/>
    <n v="8"/>
    <n v="3"/>
    <x v="3"/>
    <s v="Aug"/>
    <s v="2017-08"/>
  </r>
  <r>
    <n v="3342"/>
    <s v="CA-2016-145982"/>
    <x v="278"/>
    <d v="2016-09-01T00:00:00"/>
    <s v="Second Class"/>
    <s v="TB-21055"/>
    <s v="Ted Butterfield"/>
    <x v="0"/>
    <s v="United States"/>
    <x v="94"/>
    <s v="Massachusetts"/>
    <n v="2169"/>
    <x v="3"/>
    <s v="OFF-PA-10000675"/>
    <x v="1"/>
    <x v="10"/>
    <s v="Xerox 1919"/>
    <x v="1232"/>
    <n v="3"/>
    <n v="0"/>
    <n v="60.255299999999998"/>
    <n v="8"/>
    <n v="3"/>
    <x v="0"/>
    <s v="Aug"/>
    <s v="2016-08"/>
  </r>
  <r>
    <n v="3343"/>
    <s v="CA-2016-145982"/>
    <x v="278"/>
    <d v="2016-09-01T00:00:00"/>
    <s v="Second Class"/>
    <s v="TB-21055"/>
    <s v="Ted Butterfield"/>
    <x v="0"/>
    <s v="United States"/>
    <x v="94"/>
    <s v="Massachusetts"/>
    <n v="2169"/>
    <x v="3"/>
    <s v="FUR-TA-10001307"/>
    <x v="0"/>
    <x v="3"/>
    <s v="SAFCO PlanMaster Heigh-Adjustable Drafting Table Base, 43w x 30d x 30-37h, Black"/>
    <x v="2617"/>
    <n v="1"/>
    <n v="0.3"/>
    <n v="20.966999999999999"/>
    <n v="8"/>
    <n v="3"/>
    <x v="0"/>
    <s v="Aug"/>
    <s v="2016-08"/>
  </r>
  <r>
    <n v="3344"/>
    <s v="CA-2016-145982"/>
    <x v="278"/>
    <d v="2016-09-01T00:00:00"/>
    <s v="Second Class"/>
    <s v="TB-21055"/>
    <s v="Ted Butterfield"/>
    <x v="0"/>
    <s v="United States"/>
    <x v="94"/>
    <s v="Massachusetts"/>
    <n v="2169"/>
    <x v="3"/>
    <s v="TEC-PH-10000011"/>
    <x v="2"/>
    <x v="7"/>
    <s v="PureGear Roll-On Screen Protector"/>
    <x v="127"/>
    <n v="3"/>
    <n v="0"/>
    <n v="28.785599999999999"/>
    <n v="8"/>
    <n v="3"/>
    <x v="0"/>
    <s v="Aug"/>
    <s v="2016-08"/>
  </r>
  <r>
    <n v="3345"/>
    <s v="CA-2016-145982"/>
    <x v="278"/>
    <d v="2016-09-01T00:00:00"/>
    <s v="Second Class"/>
    <s v="TB-21055"/>
    <s v="Ted Butterfield"/>
    <x v="0"/>
    <s v="United States"/>
    <x v="94"/>
    <s v="Massachusetts"/>
    <n v="2169"/>
    <x v="3"/>
    <s v="OFF-PA-10002666"/>
    <x v="1"/>
    <x v="10"/>
    <s v="Southworth 25% Cotton Linen-Finish Paper &amp; Envelopes"/>
    <x v="2618"/>
    <n v="9"/>
    <n v="0"/>
    <n v="36.692999999999998"/>
    <n v="8"/>
    <n v="3"/>
    <x v="0"/>
    <s v="Aug"/>
    <s v="2016-08"/>
  </r>
  <r>
    <n v="3346"/>
    <s v="CA-2016-145982"/>
    <x v="278"/>
    <d v="2016-09-01T00:00:00"/>
    <s v="Second Class"/>
    <s v="TB-21055"/>
    <s v="Ted Butterfield"/>
    <x v="0"/>
    <s v="United States"/>
    <x v="94"/>
    <s v="Massachusetts"/>
    <n v="2169"/>
    <x v="3"/>
    <s v="OFF-FA-10000735"/>
    <x v="1"/>
    <x v="13"/>
    <s v="Staples"/>
    <x v="2582"/>
    <n v="4"/>
    <n v="0"/>
    <n v="5.2560000000000002"/>
    <n v="8"/>
    <n v="3"/>
    <x v="0"/>
    <s v="Aug"/>
    <s v="2016-08"/>
  </r>
  <r>
    <n v="3347"/>
    <s v="CA-2016-145982"/>
    <x v="278"/>
    <d v="2016-09-01T00:00:00"/>
    <s v="Second Class"/>
    <s v="TB-21055"/>
    <s v="Ted Butterfield"/>
    <x v="0"/>
    <s v="United States"/>
    <x v="94"/>
    <s v="Massachusetts"/>
    <n v="2169"/>
    <x v="3"/>
    <s v="OFF-BI-10000174"/>
    <x v="1"/>
    <x v="8"/>
    <s v="Wilson Jones Clip &amp; Carry Folder Binder Tool for Ring Binders, Clear"/>
    <x v="180"/>
    <n v="5"/>
    <n v="0"/>
    <n v="13.92"/>
    <n v="8"/>
    <n v="3"/>
    <x v="0"/>
    <s v="Aug"/>
    <s v="2016-08"/>
  </r>
  <r>
    <n v="3348"/>
    <s v="CA-2015-112014"/>
    <x v="863"/>
    <d v="2015-08-20T00:00:00"/>
    <s v="Standard Class"/>
    <s v="ON-18715"/>
    <s v="Odella Nelson"/>
    <x v="1"/>
    <s v="United States"/>
    <x v="358"/>
    <s v="California"/>
    <n v="92399"/>
    <x v="1"/>
    <s v="OFF-AR-10003156"/>
    <x v="1"/>
    <x v="6"/>
    <s v="50 Colored Long Pencils"/>
    <x v="2619"/>
    <n v="5"/>
    <n v="0"/>
    <n v="13.208"/>
    <n v="8"/>
    <n v="3"/>
    <x v="1"/>
    <s v="Aug"/>
    <s v="2015-08"/>
  </r>
  <r>
    <n v="3349"/>
    <s v="CA-2017-154732"/>
    <x v="60"/>
    <d v="2017-11-07T00:00:00"/>
    <s v="First Class"/>
    <s v="AH-10195"/>
    <s v="Alan Haines"/>
    <x v="1"/>
    <s v="United States"/>
    <x v="22"/>
    <s v="Illinois"/>
    <n v="60623"/>
    <x v="2"/>
    <s v="OFF-BI-10000474"/>
    <x v="1"/>
    <x v="8"/>
    <s v="Avery Recycled Flexi-View Covers for Binding Systems"/>
    <x v="2620"/>
    <n v="5"/>
    <n v="0.8"/>
    <n v="-25.648"/>
    <n v="11"/>
    <n v="4"/>
    <x v="3"/>
    <s v="Nov"/>
    <s v="2017-11"/>
  </r>
  <r>
    <n v="3350"/>
    <s v="US-2016-157308"/>
    <x v="864"/>
    <d v="2016-08-21T00:00:00"/>
    <s v="Standard Class"/>
    <s v="NM-18520"/>
    <s v="Neoma Murray"/>
    <x v="0"/>
    <s v="United States"/>
    <x v="4"/>
    <s v="Washington"/>
    <n v="98105"/>
    <x v="1"/>
    <s v="OFF-BI-10003712"/>
    <x v="1"/>
    <x v="8"/>
    <s v="Acco Pressboard Covers with Storage Hooks, 14 7/8&quot; x 11&quot;, Light Blue"/>
    <x v="577"/>
    <n v="4"/>
    <n v="0.2"/>
    <n v="5.6955999999999998"/>
    <n v="8"/>
    <n v="3"/>
    <x v="0"/>
    <s v="Aug"/>
    <s v="2016-08"/>
  </r>
  <r>
    <n v="3351"/>
    <s v="CA-2016-147536"/>
    <x v="482"/>
    <d v="2016-12-31T00:00:00"/>
    <s v="Standard Class"/>
    <s v="AR-10510"/>
    <s v="Andrew Roberts"/>
    <x v="0"/>
    <s v="United States"/>
    <x v="20"/>
    <s v="New York"/>
    <n v="10024"/>
    <x v="3"/>
    <s v="TEC-AC-10003280"/>
    <x v="2"/>
    <x v="11"/>
    <s v="Belkin F8E887 USB Wired Ergonomic Keyboard"/>
    <x v="1309"/>
    <n v="3"/>
    <n v="0"/>
    <n v="18.893699999999999"/>
    <n v="12"/>
    <n v="4"/>
    <x v="0"/>
    <s v="Dec"/>
    <s v="2016-12"/>
  </r>
  <r>
    <n v="3352"/>
    <s v="US-2014-134733"/>
    <x v="865"/>
    <d v="2014-09-28T00:00:00"/>
    <s v="Standard Class"/>
    <s v="BM-11650"/>
    <s v="Brian Moss"/>
    <x v="1"/>
    <s v="United States"/>
    <x v="70"/>
    <s v="California"/>
    <n v="92037"/>
    <x v="1"/>
    <s v="FUR-BO-10002916"/>
    <x v="0"/>
    <x v="0"/>
    <s v="Rush Hierlooms Collection 1&quot; Thick Stackable Bookcases"/>
    <x v="2621"/>
    <n v="3"/>
    <n v="0.15"/>
    <n v="20.517600000000002"/>
    <n v="9"/>
    <n v="3"/>
    <x v="2"/>
    <s v="Sep"/>
    <s v="2014-09"/>
  </r>
  <r>
    <n v="3353"/>
    <s v="US-2014-134733"/>
    <x v="865"/>
    <d v="2014-09-28T00:00:00"/>
    <s v="Standard Class"/>
    <s v="BM-11650"/>
    <s v="Brian Moss"/>
    <x v="1"/>
    <s v="United States"/>
    <x v="70"/>
    <s v="California"/>
    <n v="92037"/>
    <x v="1"/>
    <s v="TEC-PH-10002726"/>
    <x v="2"/>
    <x v="7"/>
    <s v="netTALK DUO VoIP Telephone Service"/>
    <x v="1396"/>
    <n v="2"/>
    <n v="0.2"/>
    <n v="31.494"/>
    <n v="9"/>
    <n v="3"/>
    <x v="2"/>
    <s v="Sep"/>
    <s v="2014-09"/>
  </r>
  <r>
    <n v="3354"/>
    <s v="US-2014-150434"/>
    <x v="866"/>
    <d v="2014-07-24T00:00:00"/>
    <s v="Standard Class"/>
    <s v="CA-12310"/>
    <s v="Christine Abelman"/>
    <x v="1"/>
    <s v="United States"/>
    <x v="39"/>
    <s v="Connecticut"/>
    <n v="6010"/>
    <x v="3"/>
    <s v="TEC-PH-10000895"/>
    <x v="2"/>
    <x v="7"/>
    <s v="Polycom VVX 310 VoIP phone"/>
    <x v="2622"/>
    <n v="2"/>
    <n v="0"/>
    <n v="93.594800000000006"/>
    <n v="7"/>
    <n v="3"/>
    <x v="2"/>
    <s v="Jul"/>
    <s v="2014-07"/>
  </r>
  <r>
    <n v="3355"/>
    <s v="US-2014-150434"/>
    <x v="866"/>
    <d v="2014-07-24T00:00:00"/>
    <s v="Standard Class"/>
    <s v="CA-12310"/>
    <s v="Christine Abelman"/>
    <x v="1"/>
    <s v="United States"/>
    <x v="39"/>
    <s v="Connecticut"/>
    <n v="6010"/>
    <x v="3"/>
    <s v="FUR-TA-10004152"/>
    <x v="0"/>
    <x v="3"/>
    <s v="Barricks 18&quot; x 48&quot; Non-Folding Utility Table with Bottom Storage Shelf"/>
    <x v="2623"/>
    <n v="1"/>
    <n v="0.3"/>
    <n v="-4.032"/>
    <n v="7"/>
    <n v="3"/>
    <x v="2"/>
    <s v="Jul"/>
    <s v="2014-07"/>
  </r>
  <r>
    <n v="3356"/>
    <s v="US-2014-150434"/>
    <x v="866"/>
    <d v="2014-07-24T00:00:00"/>
    <s v="Standard Class"/>
    <s v="CA-12310"/>
    <s v="Christine Abelman"/>
    <x v="1"/>
    <s v="United States"/>
    <x v="39"/>
    <s v="Connecticut"/>
    <n v="6010"/>
    <x v="3"/>
    <s v="OFF-BI-10003694"/>
    <x v="1"/>
    <x v="8"/>
    <s v="Avery 3 1/2&quot; Diskette Storage Pages, 10/Pack"/>
    <x v="1490"/>
    <n v="2"/>
    <n v="0"/>
    <n v="9.6047999999999991"/>
    <n v="7"/>
    <n v="3"/>
    <x v="2"/>
    <s v="Jul"/>
    <s v="2014-07"/>
  </r>
  <r>
    <n v="3357"/>
    <s v="US-2014-150434"/>
    <x v="866"/>
    <d v="2014-07-24T00:00:00"/>
    <s v="Standard Class"/>
    <s v="CA-12310"/>
    <s v="Christine Abelman"/>
    <x v="1"/>
    <s v="United States"/>
    <x v="39"/>
    <s v="Connecticut"/>
    <n v="6010"/>
    <x v="3"/>
    <s v="OFF-BI-10002160"/>
    <x v="1"/>
    <x v="8"/>
    <s v="Acco Hanging Data Binders"/>
    <x v="2624"/>
    <n v="1"/>
    <n v="0"/>
    <n v="1.8288"/>
    <n v="7"/>
    <n v="3"/>
    <x v="2"/>
    <s v="Jul"/>
    <s v="2014-07"/>
  </r>
  <r>
    <n v="3358"/>
    <s v="CA-2017-100335"/>
    <x v="210"/>
    <d v="2017-09-13T00:00:00"/>
    <s v="Standard Class"/>
    <s v="NF-18595"/>
    <s v="Nicole Fjeld"/>
    <x v="2"/>
    <s v="United States"/>
    <x v="22"/>
    <s v="Illinois"/>
    <n v="60610"/>
    <x v="2"/>
    <s v="OFF-PA-10001685"/>
    <x v="1"/>
    <x v="10"/>
    <s v="Easy-staple paper"/>
    <x v="2625"/>
    <n v="9"/>
    <n v="0.2"/>
    <n v="26.465399999999999"/>
    <n v="9"/>
    <n v="3"/>
    <x v="3"/>
    <s v="Sep"/>
    <s v="2017-09"/>
  </r>
  <r>
    <n v="3359"/>
    <s v="CA-2016-139234"/>
    <x v="715"/>
    <d v="2016-05-10T00:00:00"/>
    <s v="Standard Class"/>
    <s v="AF-10870"/>
    <s v="Art Ferguson"/>
    <x v="0"/>
    <s v="United States"/>
    <x v="22"/>
    <s v="Illinois"/>
    <n v="60610"/>
    <x v="2"/>
    <s v="OFF-BI-10000773"/>
    <x v="1"/>
    <x v="8"/>
    <s v="Insertable Tab Post Binder Dividers"/>
    <x v="2626"/>
    <n v="2"/>
    <n v="0.8"/>
    <n v="-5.2931999999999997"/>
    <n v="5"/>
    <n v="2"/>
    <x v="0"/>
    <s v="May"/>
    <s v="2016-05"/>
  </r>
  <r>
    <n v="3360"/>
    <s v="CA-2016-139234"/>
    <x v="715"/>
    <d v="2016-05-10T00:00:00"/>
    <s v="Standard Class"/>
    <s v="AF-10870"/>
    <s v="Art Ferguson"/>
    <x v="0"/>
    <s v="United States"/>
    <x v="22"/>
    <s v="Illinois"/>
    <n v="60610"/>
    <x v="2"/>
    <s v="TEC-AC-10004510"/>
    <x v="2"/>
    <x v="11"/>
    <s v="Logitech Desktop MK120 Mouse and keyboard Combo"/>
    <x v="2627"/>
    <n v="2"/>
    <n v="0.2"/>
    <n v="-3.2719999999999998"/>
    <n v="5"/>
    <n v="2"/>
    <x v="0"/>
    <s v="May"/>
    <s v="2016-05"/>
  </r>
  <r>
    <n v="3361"/>
    <s v="US-2015-142020"/>
    <x v="593"/>
    <d v="2015-06-08T00:00:00"/>
    <s v="Second Class"/>
    <s v="TC-21535"/>
    <s v="Tracy Collins"/>
    <x v="2"/>
    <s v="United States"/>
    <x v="20"/>
    <s v="New York"/>
    <n v="10024"/>
    <x v="3"/>
    <s v="OFF-PA-10004569"/>
    <x v="1"/>
    <x v="10"/>
    <s v="Wirebound Message Books, Two 4 1/4&quot; x 5&quot; Forms per Page"/>
    <x v="2628"/>
    <n v="4"/>
    <n v="0"/>
    <n v="14.306800000000001"/>
    <n v="6"/>
    <n v="2"/>
    <x v="1"/>
    <s v="Jun"/>
    <s v="2015-06"/>
  </r>
  <r>
    <n v="3362"/>
    <s v="US-2015-142020"/>
    <x v="593"/>
    <d v="2015-06-08T00:00:00"/>
    <s v="Second Class"/>
    <s v="TC-21535"/>
    <s v="Tracy Collins"/>
    <x v="2"/>
    <s v="United States"/>
    <x v="20"/>
    <s v="New York"/>
    <n v="10024"/>
    <x v="3"/>
    <s v="FUR-FU-10000672"/>
    <x v="0"/>
    <x v="5"/>
    <s v="Executive Impressions 10&quot; Spectator Wall Clock"/>
    <x v="2629"/>
    <n v="3"/>
    <n v="0"/>
    <n v="11.995200000000001"/>
    <n v="6"/>
    <n v="2"/>
    <x v="1"/>
    <s v="Jun"/>
    <s v="2015-06"/>
  </r>
  <r>
    <n v="3363"/>
    <s v="CA-2015-139962"/>
    <x v="350"/>
    <d v="2015-12-20T00:00:00"/>
    <s v="Standard Class"/>
    <s v="Dp-13240"/>
    <s v="Dean percer"/>
    <x v="2"/>
    <s v="United States"/>
    <x v="359"/>
    <s v="Massachusetts"/>
    <n v="2151"/>
    <x v="3"/>
    <s v="OFF-PA-10004451"/>
    <x v="1"/>
    <x v="10"/>
    <s v="Xerox 222"/>
    <x v="537"/>
    <n v="3"/>
    <n v="0"/>
    <n v="9.3312000000000008"/>
    <n v="12"/>
    <n v="4"/>
    <x v="1"/>
    <s v="Dec"/>
    <s v="2015-12"/>
  </r>
  <r>
    <n v="3364"/>
    <s v="CA-2015-139962"/>
    <x v="350"/>
    <d v="2015-12-20T00:00:00"/>
    <s v="Standard Class"/>
    <s v="Dp-13240"/>
    <s v="Dean percer"/>
    <x v="2"/>
    <s v="United States"/>
    <x v="359"/>
    <s v="Massachusetts"/>
    <n v="2151"/>
    <x v="3"/>
    <s v="OFF-BI-10004738"/>
    <x v="1"/>
    <x v="8"/>
    <s v="Flexible Leather- Look Classic Collection Ring Binder"/>
    <x v="2630"/>
    <n v="2"/>
    <n v="0"/>
    <n v="18.940000000000001"/>
    <n v="12"/>
    <n v="4"/>
    <x v="1"/>
    <s v="Dec"/>
    <s v="2015-12"/>
  </r>
  <r>
    <n v="3365"/>
    <s v="CA-2016-130050"/>
    <x v="87"/>
    <d v="2016-07-18T00:00:00"/>
    <s v="Second Class"/>
    <s v="MC-17425"/>
    <s v="Mark Cousins"/>
    <x v="1"/>
    <s v="United States"/>
    <x v="12"/>
    <s v="Texas"/>
    <n v="77036"/>
    <x v="2"/>
    <s v="FUR-FU-10001940"/>
    <x v="0"/>
    <x v="5"/>
    <s v="Staple-based wall hangings"/>
    <x v="1235"/>
    <n v="3"/>
    <n v="0.6"/>
    <n v="-3.8208000000000002"/>
    <n v="7"/>
    <n v="3"/>
    <x v="0"/>
    <s v="Jul"/>
    <s v="2016-07"/>
  </r>
  <r>
    <n v="3366"/>
    <s v="CA-2014-115161"/>
    <x v="867"/>
    <d v="2014-02-02T00:00:00"/>
    <s v="First Class"/>
    <s v="LC-17050"/>
    <s v="Liz Carlisle"/>
    <x v="0"/>
    <s v="United States"/>
    <x v="133"/>
    <s v="California"/>
    <n v="92691"/>
    <x v="1"/>
    <s v="FUR-BO-10003966"/>
    <x v="0"/>
    <x v="0"/>
    <s v="Sauder Facets Collection Library, Sky Alder Finish"/>
    <x v="1395"/>
    <n v="2"/>
    <n v="0.15"/>
    <n v="3.4196"/>
    <n v="1"/>
    <n v="1"/>
    <x v="2"/>
    <s v="Jan"/>
    <s v="2014-01"/>
  </r>
  <r>
    <n v="3367"/>
    <s v="CA-2014-165379"/>
    <x v="868"/>
    <d v="2014-07-15T00:00:00"/>
    <s v="Standard Class"/>
    <s v="BM-11650"/>
    <s v="Brian Moss"/>
    <x v="1"/>
    <s v="United States"/>
    <x v="61"/>
    <s v="Texas"/>
    <n v="75217"/>
    <x v="2"/>
    <s v="OFF-PA-10003072"/>
    <x v="1"/>
    <x v="10"/>
    <s v="Eureka Recycled Copy Paper 8 1/2&quot; x 11&quot;, Ream"/>
    <x v="559"/>
    <n v="2"/>
    <n v="0.2"/>
    <n v="3.6288"/>
    <n v="7"/>
    <n v="3"/>
    <x v="2"/>
    <s v="Jul"/>
    <s v="2014-07"/>
  </r>
  <r>
    <n v="3368"/>
    <s v="CA-2014-165379"/>
    <x v="868"/>
    <d v="2014-07-15T00:00:00"/>
    <s v="Standard Class"/>
    <s v="BM-11650"/>
    <s v="Brian Moss"/>
    <x v="1"/>
    <s v="United States"/>
    <x v="61"/>
    <s v="Texas"/>
    <n v="75217"/>
    <x v="2"/>
    <s v="OFF-PA-10002245"/>
    <x v="1"/>
    <x v="10"/>
    <s v="Xerox 1895"/>
    <x v="642"/>
    <n v="3"/>
    <n v="0.2"/>
    <n v="4.4850000000000003"/>
    <n v="7"/>
    <n v="3"/>
    <x v="2"/>
    <s v="Jul"/>
    <s v="2014-07"/>
  </r>
  <r>
    <n v="3369"/>
    <s v="CA-2015-115511"/>
    <x v="82"/>
    <d v="2015-11-25T00:00:00"/>
    <s v="Standard Class"/>
    <s v="NW-18400"/>
    <s v="Natalie Webber"/>
    <x v="0"/>
    <s v="United States"/>
    <x v="98"/>
    <s v="Nevada"/>
    <n v="89115"/>
    <x v="1"/>
    <s v="FUR-BO-10002598"/>
    <x v="0"/>
    <x v="0"/>
    <s v="Hon Metal Bookcases, Putty"/>
    <x v="1713"/>
    <n v="2"/>
    <n v="0"/>
    <n v="41.168399999999998"/>
    <n v="11"/>
    <n v="4"/>
    <x v="1"/>
    <s v="Nov"/>
    <s v="2015-11"/>
  </r>
  <r>
    <n v="3370"/>
    <s v="CA-2015-115511"/>
    <x v="82"/>
    <d v="2015-11-25T00:00:00"/>
    <s v="Standard Class"/>
    <s v="NW-18400"/>
    <s v="Natalie Webber"/>
    <x v="0"/>
    <s v="United States"/>
    <x v="98"/>
    <s v="Nevada"/>
    <n v="89115"/>
    <x v="1"/>
    <s v="OFF-BI-10002225"/>
    <x v="1"/>
    <x v="8"/>
    <s v="Square Ring Data Binders, Rigid 75 Pt. Covers, 11&quot; x 14-7/8&quot;"/>
    <x v="2631"/>
    <n v="4"/>
    <n v="0.2"/>
    <n v="23.116800000000001"/>
    <n v="11"/>
    <n v="4"/>
    <x v="1"/>
    <s v="Nov"/>
    <s v="2015-11"/>
  </r>
  <r>
    <n v="3371"/>
    <s v="CA-2016-134887"/>
    <x v="869"/>
    <d v="2016-03-25T00:00:00"/>
    <s v="Same Day"/>
    <s v="TB-21280"/>
    <s v="Toby Braunhardt"/>
    <x v="0"/>
    <s v="United States"/>
    <x v="110"/>
    <s v="Oklahoma"/>
    <n v="73071"/>
    <x v="2"/>
    <s v="TEC-AC-10003832"/>
    <x v="2"/>
    <x v="11"/>
    <s v="Logitech P710e Mobile Speakerphone"/>
    <x v="2632"/>
    <n v="5"/>
    <n v="0"/>
    <n v="244.6155"/>
    <n v="3"/>
    <n v="1"/>
    <x v="0"/>
    <s v="Mar"/>
    <s v="2016-03"/>
  </r>
  <r>
    <n v="3372"/>
    <s v="CA-2017-123778"/>
    <x v="397"/>
    <d v="2017-09-30T00:00:00"/>
    <s v="Standard Class"/>
    <s v="BS-11755"/>
    <s v="Bruce Stewart"/>
    <x v="0"/>
    <s v="United States"/>
    <x v="8"/>
    <s v="California"/>
    <n v="94122"/>
    <x v="1"/>
    <s v="OFF-BI-10000822"/>
    <x v="1"/>
    <x v="8"/>
    <s v="Acco PRESSTEX Data Binder with Storage Hooks, Light Blue, 9 1/2&quot; X 11&quot;"/>
    <x v="63"/>
    <n v="6"/>
    <n v="0.2"/>
    <n v="9.0383999999999993"/>
    <n v="9"/>
    <n v="3"/>
    <x v="3"/>
    <s v="Sep"/>
    <s v="2017-09"/>
  </r>
  <r>
    <n v="3373"/>
    <s v="CA-2017-123778"/>
    <x v="397"/>
    <d v="2017-09-30T00:00:00"/>
    <s v="Standard Class"/>
    <s v="BS-11755"/>
    <s v="Bruce Stewart"/>
    <x v="0"/>
    <s v="United States"/>
    <x v="8"/>
    <s v="California"/>
    <n v="94122"/>
    <x v="1"/>
    <s v="OFF-AP-10001242"/>
    <x v="1"/>
    <x v="9"/>
    <s v="APC 7 Outlet Network SurgeArrest Surge Protector"/>
    <x v="2633"/>
    <n v="2"/>
    <n v="0"/>
    <n v="48.287999999999997"/>
    <n v="9"/>
    <n v="3"/>
    <x v="3"/>
    <s v="Sep"/>
    <s v="2017-09"/>
  </r>
  <r>
    <n v="3374"/>
    <s v="CA-2015-161718"/>
    <x v="784"/>
    <d v="2015-12-10T00:00:00"/>
    <s v="Standard Class"/>
    <s v="SO-20335"/>
    <s v="Sean O'Donnell"/>
    <x v="0"/>
    <s v="United States"/>
    <x v="337"/>
    <s v="New York"/>
    <n v="11550"/>
    <x v="3"/>
    <s v="FUR-FU-10002445"/>
    <x v="0"/>
    <x v="5"/>
    <s v="DAX Two-Tone Rosewood/Black Document Frame, Desktop, 5 x 7"/>
    <x v="2634"/>
    <n v="3"/>
    <n v="0"/>
    <n v="11.375999999999999"/>
    <n v="12"/>
    <n v="4"/>
    <x v="1"/>
    <s v="Dec"/>
    <s v="2015-12"/>
  </r>
  <r>
    <n v="3375"/>
    <s v="CA-2015-161718"/>
    <x v="784"/>
    <d v="2015-12-10T00:00:00"/>
    <s v="Standard Class"/>
    <s v="SO-20335"/>
    <s v="Sean O'Donnell"/>
    <x v="0"/>
    <s v="United States"/>
    <x v="337"/>
    <s v="New York"/>
    <n v="11550"/>
    <x v="3"/>
    <s v="FUR-CH-10002372"/>
    <x v="0"/>
    <x v="1"/>
    <s v="Office Star - Ergonomically Designed Knee Chair"/>
    <x v="2635"/>
    <n v="5"/>
    <n v="0.1"/>
    <n v="8.0980000000000008"/>
    <n v="12"/>
    <n v="4"/>
    <x v="1"/>
    <s v="Dec"/>
    <s v="2015-12"/>
  </r>
  <r>
    <n v="3376"/>
    <s v="CA-2015-161718"/>
    <x v="784"/>
    <d v="2015-12-10T00:00:00"/>
    <s v="Standard Class"/>
    <s v="SO-20335"/>
    <s v="Sean O'Donnell"/>
    <x v="0"/>
    <s v="United States"/>
    <x v="337"/>
    <s v="New York"/>
    <n v="11550"/>
    <x v="3"/>
    <s v="TEC-PH-10000376"/>
    <x v="2"/>
    <x v="7"/>
    <s v="Square Credit Card Reader"/>
    <x v="786"/>
    <n v="4"/>
    <n v="0"/>
    <n v="10.3896"/>
    <n v="12"/>
    <n v="4"/>
    <x v="1"/>
    <s v="Dec"/>
    <s v="2015-12"/>
  </r>
  <r>
    <n v="3377"/>
    <s v="CA-2015-161718"/>
    <x v="784"/>
    <d v="2015-12-10T00:00:00"/>
    <s v="Standard Class"/>
    <s v="SO-20335"/>
    <s v="Sean O'Donnell"/>
    <x v="0"/>
    <s v="United States"/>
    <x v="337"/>
    <s v="New York"/>
    <n v="11550"/>
    <x v="3"/>
    <s v="FUR-CH-10002965"/>
    <x v="0"/>
    <x v="1"/>
    <s v="Global Leather Highback Executive Chair with Pneumatic Height Adjustment, Black"/>
    <x v="2636"/>
    <n v="2"/>
    <n v="0.1"/>
    <n v="68.333200000000005"/>
    <n v="12"/>
    <n v="4"/>
    <x v="1"/>
    <s v="Dec"/>
    <s v="2015-12"/>
  </r>
  <r>
    <n v="3378"/>
    <s v="CA-2016-100671"/>
    <x v="474"/>
    <d v="2016-11-04T00:00:00"/>
    <s v="First Class"/>
    <s v="CS-12490"/>
    <s v="Cindy Schnelling"/>
    <x v="1"/>
    <s v="United States"/>
    <x v="360"/>
    <s v="Texas"/>
    <n v="77301"/>
    <x v="2"/>
    <s v="OFF-ST-10004950"/>
    <x v="1"/>
    <x v="4"/>
    <s v="Tenex Personal Filing Tote With Secure Closure Lid, Black/Frost"/>
    <x v="2637"/>
    <n v="9"/>
    <n v="0.2"/>
    <n v="6.9794999999999998"/>
    <n v="11"/>
    <n v="4"/>
    <x v="0"/>
    <s v="Nov"/>
    <s v="2016-11"/>
  </r>
  <r>
    <n v="3379"/>
    <s v="CA-2017-142867"/>
    <x v="294"/>
    <d v="2017-03-21T00:00:00"/>
    <s v="Standard Class"/>
    <s v="PO-19180"/>
    <s v="Philisse Overcash"/>
    <x v="2"/>
    <s v="United States"/>
    <x v="12"/>
    <s v="Texas"/>
    <n v="77095"/>
    <x v="2"/>
    <s v="OFF-BI-10003166"/>
    <x v="1"/>
    <x v="8"/>
    <s v="GBC Plasticlear Binding Covers"/>
    <x v="2638"/>
    <n v="6"/>
    <n v="0.8"/>
    <n v="-22.041599999999999"/>
    <n v="3"/>
    <n v="1"/>
    <x v="3"/>
    <s v="Mar"/>
    <s v="2017-03"/>
  </r>
  <r>
    <n v="3380"/>
    <s v="CA-2017-142867"/>
    <x v="294"/>
    <d v="2017-03-21T00:00:00"/>
    <s v="Standard Class"/>
    <s v="PO-19180"/>
    <s v="Philisse Overcash"/>
    <x v="2"/>
    <s v="United States"/>
    <x v="12"/>
    <s v="Texas"/>
    <n v="77095"/>
    <x v="2"/>
    <s v="OFF-PA-10004610"/>
    <x v="1"/>
    <x v="10"/>
    <s v="Xerox 1900"/>
    <x v="1495"/>
    <n v="3"/>
    <n v="0.2"/>
    <n v="3.21"/>
    <n v="3"/>
    <n v="1"/>
    <x v="3"/>
    <s v="Mar"/>
    <s v="2017-03"/>
  </r>
  <r>
    <n v="3381"/>
    <s v="CA-2017-103156"/>
    <x v="51"/>
    <d v="2017-11-24T00:00:00"/>
    <s v="First Class"/>
    <s v="TD-20995"/>
    <s v="Tamara Dahlen"/>
    <x v="0"/>
    <s v="United States"/>
    <x v="10"/>
    <s v="Pennsylvania"/>
    <n v="19120"/>
    <x v="3"/>
    <s v="FUR-FU-10000320"/>
    <x v="0"/>
    <x v="5"/>
    <s v="OIC Stacking Trays"/>
    <x v="2639"/>
    <n v="9"/>
    <n v="0.2"/>
    <n v="7.2144000000000004"/>
    <n v="11"/>
    <n v="4"/>
    <x v="3"/>
    <s v="Nov"/>
    <s v="2017-11"/>
  </r>
  <r>
    <n v="3382"/>
    <s v="US-2017-162208"/>
    <x v="151"/>
    <d v="2017-08-30T00:00:00"/>
    <s v="First Class"/>
    <s v="SP-20620"/>
    <s v="Stefania Perrino"/>
    <x v="1"/>
    <s v="United States"/>
    <x v="67"/>
    <s v="Florida"/>
    <n v="33614"/>
    <x v="0"/>
    <s v="OFF-EN-10004030"/>
    <x v="1"/>
    <x v="12"/>
    <s v="Convenience Packs of Business Envelopes"/>
    <x v="1671"/>
    <n v="1"/>
    <n v="0.2"/>
    <n v="0.97740000000000005"/>
    <n v="8"/>
    <n v="3"/>
    <x v="3"/>
    <s v="Aug"/>
    <s v="2017-08"/>
  </r>
  <r>
    <n v="3383"/>
    <s v="CA-2015-130659"/>
    <x v="784"/>
    <d v="2015-12-09T00:00:00"/>
    <s v="Second Class"/>
    <s v="MS-17365"/>
    <s v="Maribeth Schnelling"/>
    <x v="0"/>
    <s v="United States"/>
    <x v="20"/>
    <s v="New York"/>
    <n v="10035"/>
    <x v="3"/>
    <s v="OFF-EN-10004147"/>
    <x v="1"/>
    <x v="12"/>
    <s v="Wausau Papers Astrobrights Colored Envelopes"/>
    <x v="1444"/>
    <n v="3"/>
    <n v="0"/>
    <n v="8.7905999999999995"/>
    <n v="12"/>
    <n v="4"/>
    <x v="1"/>
    <s v="Dec"/>
    <s v="2015-12"/>
  </r>
  <r>
    <n v="3384"/>
    <s v="CA-2015-130659"/>
    <x v="784"/>
    <d v="2015-12-09T00:00:00"/>
    <s v="Second Class"/>
    <s v="MS-17365"/>
    <s v="Maribeth Schnelling"/>
    <x v="0"/>
    <s v="United States"/>
    <x v="20"/>
    <s v="New York"/>
    <n v="10035"/>
    <x v="3"/>
    <s v="FUR-CH-10003535"/>
    <x v="0"/>
    <x v="1"/>
    <s v="Global Armless Task Chair, Royal Blue"/>
    <x v="2640"/>
    <n v="7"/>
    <n v="0.1"/>
    <n v="29.880199999999999"/>
    <n v="12"/>
    <n v="4"/>
    <x v="1"/>
    <s v="Dec"/>
    <s v="2015-12"/>
  </r>
  <r>
    <n v="3385"/>
    <s v="CA-2015-130659"/>
    <x v="784"/>
    <d v="2015-12-09T00:00:00"/>
    <s v="Second Class"/>
    <s v="MS-17365"/>
    <s v="Maribeth Schnelling"/>
    <x v="0"/>
    <s v="United States"/>
    <x v="20"/>
    <s v="New York"/>
    <n v="10035"/>
    <x v="3"/>
    <s v="TEC-PH-10004586"/>
    <x v="2"/>
    <x v="7"/>
    <s v="Wilson SignalBoost 841262 DB PRO Amplifier Kit"/>
    <x v="2641"/>
    <n v="5"/>
    <n v="0"/>
    <n v="539.92499999999995"/>
    <n v="12"/>
    <n v="4"/>
    <x v="1"/>
    <s v="Dec"/>
    <s v="2015-12"/>
  </r>
  <r>
    <n v="3386"/>
    <s v="CA-2017-148404"/>
    <x v="566"/>
    <d v="2017-10-11T00:00:00"/>
    <s v="Standard Class"/>
    <s v="Dp-13240"/>
    <s v="Dean percer"/>
    <x v="2"/>
    <s v="United States"/>
    <x v="35"/>
    <s v="North Carolina"/>
    <n v="28205"/>
    <x v="0"/>
    <s v="OFF-ST-10003208"/>
    <x v="1"/>
    <x v="4"/>
    <s v="Adjustable Depth Letter/Legal Cart"/>
    <x v="2642"/>
    <n v="4"/>
    <n v="0.2"/>
    <n v="65.325599999999994"/>
    <n v="10"/>
    <n v="4"/>
    <x v="3"/>
    <s v="Oct"/>
    <s v="2017-10"/>
  </r>
  <r>
    <n v="3387"/>
    <s v="CA-2017-148404"/>
    <x v="566"/>
    <d v="2017-10-11T00:00:00"/>
    <s v="Standard Class"/>
    <s v="Dp-13240"/>
    <s v="Dean percer"/>
    <x v="2"/>
    <s v="United States"/>
    <x v="35"/>
    <s v="North Carolina"/>
    <n v="28205"/>
    <x v="0"/>
    <s v="OFF-FA-10003112"/>
    <x v="1"/>
    <x v="13"/>
    <s v="Staples"/>
    <x v="2206"/>
    <n v="3"/>
    <n v="0.2"/>
    <n v="5.9175000000000004"/>
    <n v="10"/>
    <n v="4"/>
    <x v="3"/>
    <s v="Oct"/>
    <s v="2017-10"/>
  </r>
  <r>
    <n v="3388"/>
    <s v="CA-2017-148404"/>
    <x v="566"/>
    <d v="2017-10-11T00:00:00"/>
    <s v="Standard Class"/>
    <s v="Dp-13240"/>
    <s v="Dean percer"/>
    <x v="2"/>
    <s v="United States"/>
    <x v="35"/>
    <s v="North Carolina"/>
    <n v="28205"/>
    <x v="0"/>
    <s v="TEC-PH-10004447"/>
    <x v="2"/>
    <x v="7"/>
    <s v="Toshiba IPT2010-SD IP Telephone"/>
    <x v="2643"/>
    <n v="2"/>
    <n v="0.2"/>
    <n v="16.678799999999999"/>
    <n v="10"/>
    <n v="4"/>
    <x v="3"/>
    <s v="Oct"/>
    <s v="2017-10"/>
  </r>
  <r>
    <n v="3389"/>
    <s v="CA-2017-148404"/>
    <x v="566"/>
    <d v="2017-10-11T00:00:00"/>
    <s v="Standard Class"/>
    <s v="Dp-13240"/>
    <s v="Dean percer"/>
    <x v="2"/>
    <s v="United States"/>
    <x v="35"/>
    <s v="North Carolina"/>
    <n v="28205"/>
    <x v="0"/>
    <s v="OFF-BI-10002854"/>
    <x v="1"/>
    <x v="8"/>
    <s v="Performers Binder/Pad Holder, Black"/>
    <x v="2644"/>
    <n v="6"/>
    <n v="0.7"/>
    <n v="-33.636000000000003"/>
    <n v="10"/>
    <n v="4"/>
    <x v="3"/>
    <s v="Oct"/>
    <s v="2017-10"/>
  </r>
  <r>
    <n v="3390"/>
    <s v="CA-2017-148404"/>
    <x v="566"/>
    <d v="2017-10-11T00:00:00"/>
    <s v="Standard Class"/>
    <s v="Dp-13240"/>
    <s v="Dean percer"/>
    <x v="2"/>
    <s v="United States"/>
    <x v="35"/>
    <s v="North Carolina"/>
    <n v="28205"/>
    <x v="0"/>
    <s v="FUR-TA-10001039"/>
    <x v="0"/>
    <x v="3"/>
    <s v="KI Adjustable-Height Table"/>
    <x v="1244"/>
    <n v="3"/>
    <n v="0.4"/>
    <n v="-36.111600000000003"/>
    <n v="10"/>
    <n v="4"/>
    <x v="3"/>
    <s v="Oct"/>
    <s v="2017-10"/>
  </r>
  <r>
    <n v="3391"/>
    <s v="CA-2017-101077"/>
    <x v="613"/>
    <d v="2017-03-30T00:00:00"/>
    <s v="Second Class"/>
    <s v="DB-13660"/>
    <s v="Duane Benoit"/>
    <x v="0"/>
    <s v="United States"/>
    <x v="61"/>
    <s v="Texas"/>
    <n v="75081"/>
    <x v="2"/>
    <s v="OFF-PA-10004239"/>
    <x v="1"/>
    <x v="10"/>
    <s v="Xerox 1953"/>
    <x v="1297"/>
    <n v="2"/>
    <n v="0.2"/>
    <n v="2.14"/>
    <n v="3"/>
    <n v="1"/>
    <x v="3"/>
    <s v="Mar"/>
    <s v="2017-03"/>
  </r>
  <r>
    <n v="3392"/>
    <s v="CA-2014-166471"/>
    <x v="128"/>
    <d v="2014-08-13T00:00:00"/>
    <s v="Standard Class"/>
    <s v="MG-17650"/>
    <s v="Matthew Grinstein"/>
    <x v="2"/>
    <s v="United States"/>
    <x v="4"/>
    <s v="Washington"/>
    <n v="98103"/>
    <x v="1"/>
    <s v="TEC-PH-10001530"/>
    <x v="2"/>
    <x v="7"/>
    <s v="Cisco Unified IP Phone 7945G VoIP phone"/>
    <x v="2645"/>
    <n v="4"/>
    <n v="0.2"/>
    <n v="68.197999999999993"/>
    <n v="8"/>
    <n v="3"/>
    <x v="2"/>
    <s v="Aug"/>
    <s v="2014-08"/>
  </r>
  <r>
    <n v="3393"/>
    <s v="CA-2014-166471"/>
    <x v="128"/>
    <d v="2014-08-13T00:00:00"/>
    <s v="Standard Class"/>
    <s v="MG-17650"/>
    <s v="Matthew Grinstein"/>
    <x v="2"/>
    <s v="United States"/>
    <x v="4"/>
    <s v="Washington"/>
    <n v="98103"/>
    <x v="1"/>
    <s v="TEC-PH-10000038"/>
    <x v="2"/>
    <x v="7"/>
    <s v="Jawbone MINI JAMBOX Wireless Bluetooth Speaker"/>
    <x v="2646"/>
    <n v="2"/>
    <n v="0.2"/>
    <n v="-43.833599999999997"/>
    <n v="8"/>
    <n v="3"/>
    <x v="2"/>
    <s v="Aug"/>
    <s v="2014-08"/>
  </r>
  <r>
    <n v="3394"/>
    <s v="CA-2014-105340"/>
    <x v="754"/>
    <d v="2014-11-25T00:00:00"/>
    <s v="First Class"/>
    <s v="EH-14185"/>
    <s v="Evan Henry"/>
    <x v="0"/>
    <s v="United States"/>
    <x v="45"/>
    <s v="Texas"/>
    <n v="77506"/>
    <x v="2"/>
    <s v="OFF-BI-10001765"/>
    <x v="1"/>
    <x v="8"/>
    <s v="Wilson Jones Heavy-Duty Casebound Ring Binders with Metal Hinges"/>
    <x v="2647"/>
    <n v="1"/>
    <n v="0.8"/>
    <n v="-11.0848"/>
    <n v="11"/>
    <n v="4"/>
    <x v="2"/>
    <s v="Nov"/>
    <s v="2014-11"/>
  </r>
  <r>
    <n v="3395"/>
    <s v="US-2017-131583"/>
    <x v="193"/>
    <d v="2017-06-10T00:00:00"/>
    <s v="Same Day"/>
    <s v="CL-11890"/>
    <s v="Carl Ludwig"/>
    <x v="0"/>
    <s v="United States"/>
    <x v="10"/>
    <s v="Pennsylvania"/>
    <n v="19143"/>
    <x v="3"/>
    <s v="OFF-PA-10000380"/>
    <x v="1"/>
    <x v="10"/>
    <s v="REDIFORM Incoming/Outgoing Call Register, 11&quot; X 8 1/2&quot;, 100 Messages"/>
    <x v="2648"/>
    <n v="6"/>
    <n v="0.2"/>
    <n v="15.012"/>
    <n v="6"/>
    <n v="2"/>
    <x v="3"/>
    <s v="Jun"/>
    <s v="2017-06"/>
  </r>
  <r>
    <n v="3396"/>
    <s v="US-2017-148362"/>
    <x v="870"/>
    <d v="2017-07-08T00:00:00"/>
    <s v="Standard Class"/>
    <s v="KF-16285"/>
    <s v="Karen Ferguson"/>
    <x v="2"/>
    <s v="United States"/>
    <x v="245"/>
    <s v="Indiana"/>
    <n v="46203"/>
    <x v="2"/>
    <s v="OFF-ST-10001128"/>
    <x v="1"/>
    <x v="4"/>
    <s v="Carina Mini System Audio Rack, Model AR050B"/>
    <x v="2293"/>
    <n v="4"/>
    <n v="0"/>
    <n v="13.317600000000001"/>
    <n v="7"/>
    <n v="3"/>
    <x v="3"/>
    <s v="Jul"/>
    <s v="2017-07"/>
  </r>
  <r>
    <n v="3397"/>
    <s v="US-2017-148362"/>
    <x v="870"/>
    <d v="2017-07-08T00:00:00"/>
    <s v="Standard Class"/>
    <s v="KF-16285"/>
    <s v="Karen Ferguson"/>
    <x v="2"/>
    <s v="United States"/>
    <x v="245"/>
    <s v="Indiana"/>
    <n v="46203"/>
    <x v="2"/>
    <s v="OFF-BI-10003656"/>
    <x v="1"/>
    <x v="8"/>
    <s v="Fellowes PB200 Plastic Comb Binding Machine"/>
    <x v="2649"/>
    <n v="1"/>
    <n v="0"/>
    <n v="78.195400000000006"/>
    <n v="7"/>
    <n v="3"/>
    <x v="3"/>
    <s v="Jul"/>
    <s v="2017-07"/>
  </r>
  <r>
    <n v="3398"/>
    <s v="US-2017-148362"/>
    <x v="870"/>
    <d v="2017-07-08T00:00:00"/>
    <s v="Standard Class"/>
    <s v="KF-16285"/>
    <s v="Karen Ferguson"/>
    <x v="2"/>
    <s v="United States"/>
    <x v="245"/>
    <s v="Indiana"/>
    <n v="46203"/>
    <x v="2"/>
    <s v="OFF-PA-10003441"/>
    <x v="1"/>
    <x v="10"/>
    <s v="Xerox 226"/>
    <x v="233"/>
    <n v="4"/>
    <n v="0"/>
    <n v="12.441599999999999"/>
    <n v="7"/>
    <n v="3"/>
    <x v="3"/>
    <s v="Jul"/>
    <s v="2017-07"/>
  </r>
  <r>
    <n v="3399"/>
    <s v="CA-2014-102274"/>
    <x v="871"/>
    <d v="2014-11-26T00:00:00"/>
    <s v="Standard Class"/>
    <s v="DH-13075"/>
    <s v="Dave Hallsten"/>
    <x v="1"/>
    <s v="United States"/>
    <x v="102"/>
    <s v="Kentucky"/>
    <n v="40475"/>
    <x v="0"/>
    <s v="TEC-PH-10002923"/>
    <x v="2"/>
    <x v="7"/>
    <s v="Logitech B530 USB Headset - headset - Full size, Binaural"/>
    <x v="2650"/>
    <n v="1"/>
    <n v="0"/>
    <n v="9.9872999999999994"/>
    <n v="11"/>
    <n v="4"/>
    <x v="2"/>
    <s v="Nov"/>
    <s v="2014-11"/>
  </r>
  <r>
    <n v="3400"/>
    <s v="CA-2014-102274"/>
    <x v="871"/>
    <d v="2014-11-26T00:00:00"/>
    <s v="Standard Class"/>
    <s v="DH-13075"/>
    <s v="Dave Hallsten"/>
    <x v="1"/>
    <s v="United States"/>
    <x v="102"/>
    <s v="Kentucky"/>
    <n v="40475"/>
    <x v="0"/>
    <s v="OFF-PA-10004359"/>
    <x v="1"/>
    <x v="10"/>
    <s v="Multicolor Computer Printout Paper"/>
    <x v="2651"/>
    <n v="6"/>
    <n v="0"/>
    <n v="301.96800000000002"/>
    <n v="11"/>
    <n v="4"/>
    <x v="2"/>
    <s v="Nov"/>
    <s v="2014-11"/>
  </r>
  <r>
    <n v="3401"/>
    <s v="CA-2014-102274"/>
    <x v="871"/>
    <d v="2014-11-26T00:00:00"/>
    <s v="Standard Class"/>
    <s v="DH-13075"/>
    <s v="Dave Hallsten"/>
    <x v="1"/>
    <s v="United States"/>
    <x v="102"/>
    <s v="Kentucky"/>
    <n v="40475"/>
    <x v="0"/>
    <s v="OFF-ST-10001511"/>
    <x v="1"/>
    <x v="4"/>
    <s v="Space Solutions Commercial Steel Shelving"/>
    <x v="2652"/>
    <n v="3"/>
    <n v="0"/>
    <n v="9.6974999999999998"/>
    <n v="11"/>
    <n v="4"/>
    <x v="2"/>
    <s v="Nov"/>
    <s v="2014-11"/>
  </r>
  <r>
    <n v="3402"/>
    <s v="CA-2014-102274"/>
    <x v="871"/>
    <d v="2014-11-26T00:00:00"/>
    <s v="Standard Class"/>
    <s v="DH-13075"/>
    <s v="Dave Hallsten"/>
    <x v="1"/>
    <s v="United States"/>
    <x v="102"/>
    <s v="Kentucky"/>
    <n v="40475"/>
    <x v="0"/>
    <s v="OFF-AR-10002833"/>
    <x v="1"/>
    <x v="6"/>
    <s v="Newell 322"/>
    <x v="1392"/>
    <n v="3"/>
    <n v="0"/>
    <n v="1.4742"/>
    <n v="11"/>
    <n v="4"/>
    <x v="2"/>
    <s v="Nov"/>
    <s v="2014-11"/>
  </r>
  <r>
    <n v="3403"/>
    <s v="CA-2015-129700"/>
    <x v="124"/>
    <d v="2015-05-05T00:00:00"/>
    <s v="First Class"/>
    <s v="LA-16780"/>
    <s v="Laura Armstrong"/>
    <x v="1"/>
    <s v="United States"/>
    <x v="361"/>
    <s v="Illinois"/>
    <n v="60477"/>
    <x v="2"/>
    <s v="FUR-FU-10001940"/>
    <x v="0"/>
    <x v="5"/>
    <s v="Staple-based wall hangings"/>
    <x v="2653"/>
    <n v="7"/>
    <n v="0.6"/>
    <n v="-8.9152000000000005"/>
    <n v="5"/>
    <n v="2"/>
    <x v="1"/>
    <s v="May"/>
    <s v="2015-05"/>
  </r>
  <r>
    <n v="3404"/>
    <s v="CA-2017-168739"/>
    <x v="148"/>
    <d v="2017-06-05T00:00:00"/>
    <s v="Standard Class"/>
    <s v="HZ-14950"/>
    <s v="Henia Zydlo"/>
    <x v="0"/>
    <s v="United States"/>
    <x v="12"/>
    <s v="Texas"/>
    <n v="77095"/>
    <x v="2"/>
    <s v="FUR-FU-10003919"/>
    <x v="0"/>
    <x v="5"/>
    <s v="Eldon Executive Woodline II Cherry Finish Desk Accessories"/>
    <x v="2654"/>
    <n v="4"/>
    <n v="0.6"/>
    <n v="-52.339199999999998"/>
    <n v="5"/>
    <n v="2"/>
    <x v="3"/>
    <s v="May"/>
    <s v="2017-05"/>
  </r>
  <r>
    <n v="3405"/>
    <s v="CA-2015-152527"/>
    <x v="872"/>
    <d v="2015-10-17T00:00:00"/>
    <s v="Same Day"/>
    <s v="CM-12190"/>
    <s v="Charlotte Melton"/>
    <x v="0"/>
    <s v="United States"/>
    <x v="1"/>
    <s v="California"/>
    <n v="90004"/>
    <x v="1"/>
    <s v="OFF-ST-10003479"/>
    <x v="1"/>
    <x v="4"/>
    <s v="Eldon Base for stackable storage shelf, platinum"/>
    <x v="42"/>
    <n v="2"/>
    <n v="0"/>
    <n v="3.8940000000000001"/>
    <n v="10"/>
    <n v="4"/>
    <x v="1"/>
    <s v="Oct"/>
    <s v="2015-10"/>
  </r>
  <r>
    <n v="3406"/>
    <s v="US-2014-150119"/>
    <x v="488"/>
    <d v="2014-04-27T00:00:00"/>
    <s v="Standard Class"/>
    <s v="LB-16795"/>
    <s v="Laurel Beltran"/>
    <x v="2"/>
    <s v="United States"/>
    <x v="38"/>
    <s v="Ohio"/>
    <n v="43229"/>
    <x v="3"/>
    <s v="FUR-CH-10002965"/>
    <x v="0"/>
    <x v="1"/>
    <s v="Global Leather Highback Executive Chair with Pneumatic Height Adjustment, Black"/>
    <x v="2655"/>
    <n v="2"/>
    <n v="0.3"/>
    <n v="-12.0588"/>
    <n v="4"/>
    <n v="2"/>
    <x v="2"/>
    <s v="Apr"/>
    <s v="2014-04"/>
  </r>
  <r>
    <n v="3407"/>
    <s v="US-2014-150119"/>
    <x v="488"/>
    <d v="2014-04-27T00:00:00"/>
    <s v="Standard Class"/>
    <s v="LB-16795"/>
    <s v="Laurel Beltran"/>
    <x v="2"/>
    <s v="United States"/>
    <x v="38"/>
    <s v="Ohio"/>
    <n v="43229"/>
    <x v="3"/>
    <s v="FUR-CH-10002965"/>
    <x v="0"/>
    <x v="1"/>
    <s v="Global Leather Highback Executive Chair with Pneumatic Height Adjustment, Black"/>
    <x v="2655"/>
    <n v="2"/>
    <n v="0.3"/>
    <n v="-12.0588"/>
    <n v="4"/>
    <n v="2"/>
    <x v="2"/>
    <s v="Apr"/>
    <s v="2014-04"/>
  </r>
  <r>
    <n v="3408"/>
    <s v="US-2014-150119"/>
    <x v="488"/>
    <d v="2014-04-27T00:00:00"/>
    <s v="Standard Class"/>
    <s v="LB-16795"/>
    <s v="Laurel Beltran"/>
    <x v="2"/>
    <s v="United States"/>
    <x v="38"/>
    <s v="Ohio"/>
    <n v="43229"/>
    <x v="3"/>
    <s v="OFF-BI-10000145"/>
    <x v="1"/>
    <x v="8"/>
    <s v="Zipper Ring Binder Pockets"/>
    <x v="2656"/>
    <n v="8"/>
    <n v="0.7"/>
    <n v="-5.2416"/>
    <n v="4"/>
    <n v="2"/>
    <x v="2"/>
    <s v="Apr"/>
    <s v="2014-04"/>
  </r>
  <r>
    <n v="3409"/>
    <s v="US-2014-150119"/>
    <x v="488"/>
    <d v="2014-04-27T00:00:00"/>
    <s v="Standard Class"/>
    <s v="LB-16795"/>
    <s v="Laurel Beltran"/>
    <x v="2"/>
    <s v="United States"/>
    <x v="38"/>
    <s v="Ohio"/>
    <n v="43229"/>
    <x v="3"/>
    <s v="FUR-FU-10002191"/>
    <x v="0"/>
    <x v="5"/>
    <s v="G.E. Halogen Desk Lamp Bulbs"/>
    <x v="2657"/>
    <n v="4"/>
    <n v="0.2"/>
    <n v="7.8175999999999997"/>
    <n v="4"/>
    <n v="2"/>
    <x v="2"/>
    <s v="Apr"/>
    <s v="2014-04"/>
  </r>
  <r>
    <n v="3410"/>
    <s v="US-2017-150847"/>
    <x v="504"/>
    <d v="2017-05-06T00:00:00"/>
    <s v="Standard Class"/>
    <s v="JF-15490"/>
    <s v="Jeremy Farry"/>
    <x v="0"/>
    <s v="United States"/>
    <x v="38"/>
    <s v="Ohio"/>
    <n v="43229"/>
    <x v="3"/>
    <s v="OFF-PA-10004451"/>
    <x v="1"/>
    <x v="10"/>
    <s v="Xerox 222"/>
    <x v="559"/>
    <n v="2"/>
    <n v="0.2"/>
    <n v="3.6288"/>
    <n v="4"/>
    <n v="2"/>
    <x v="3"/>
    <s v="Apr"/>
    <s v="2017-04"/>
  </r>
  <r>
    <n v="3411"/>
    <s v="CA-2016-100244"/>
    <x v="873"/>
    <d v="2016-09-24T00:00:00"/>
    <s v="Standard Class"/>
    <s v="GM-14695"/>
    <s v="Greg Maxwell"/>
    <x v="1"/>
    <s v="United States"/>
    <x v="8"/>
    <s v="California"/>
    <n v="94122"/>
    <x v="1"/>
    <s v="OFF-PA-10001471"/>
    <x v="1"/>
    <x v="10"/>
    <s v="Strathmore Photo Frame Cards"/>
    <x v="2658"/>
    <n v="9"/>
    <n v="0"/>
    <n v="30.263400000000001"/>
    <n v="9"/>
    <n v="3"/>
    <x v="0"/>
    <s v="Sep"/>
    <s v="2016-09"/>
  </r>
  <r>
    <n v="3412"/>
    <s v="CA-2016-100244"/>
    <x v="873"/>
    <d v="2016-09-24T00:00:00"/>
    <s v="Standard Class"/>
    <s v="GM-14695"/>
    <s v="Greg Maxwell"/>
    <x v="1"/>
    <s v="United States"/>
    <x v="8"/>
    <s v="California"/>
    <n v="94122"/>
    <x v="1"/>
    <s v="OFF-BI-10003656"/>
    <x v="1"/>
    <x v="8"/>
    <s v="Fellowes PB200 Plastic Comb Binding Machine"/>
    <x v="2659"/>
    <n v="2"/>
    <n v="0.2"/>
    <n v="88.394800000000004"/>
    <n v="9"/>
    <n v="3"/>
    <x v="0"/>
    <s v="Sep"/>
    <s v="2016-09"/>
  </r>
  <r>
    <n v="3413"/>
    <s v="CA-2016-100244"/>
    <x v="873"/>
    <d v="2016-09-24T00:00:00"/>
    <s v="Standard Class"/>
    <s v="GM-14695"/>
    <s v="Greg Maxwell"/>
    <x v="1"/>
    <s v="United States"/>
    <x v="8"/>
    <s v="California"/>
    <n v="94122"/>
    <x v="1"/>
    <s v="OFF-AR-10000940"/>
    <x v="1"/>
    <x v="6"/>
    <s v="Newell 343"/>
    <x v="2660"/>
    <n v="4"/>
    <n v="0"/>
    <n v="3.1751999999999998"/>
    <n v="9"/>
    <n v="3"/>
    <x v="0"/>
    <s v="Sep"/>
    <s v="2016-09"/>
  </r>
  <r>
    <n v="3414"/>
    <s v="CA-2016-100244"/>
    <x v="873"/>
    <d v="2016-09-24T00:00:00"/>
    <s v="Standard Class"/>
    <s v="GM-14695"/>
    <s v="Greg Maxwell"/>
    <x v="1"/>
    <s v="United States"/>
    <x v="8"/>
    <s v="California"/>
    <n v="94122"/>
    <x v="1"/>
    <s v="OFF-PA-10002319"/>
    <x v="1"/>
    <x v="10"/>
    <s v="Xerox 1944"/>
    <x v="2661"/>
    <n v="2"/>
    <n v="0"/>
    <n v="37.9848"/>
    <n v="9"/>
    <n v="3"/>
    <x v="0"/>
    <s v="Sep"/>
    <s v="2016-09"/>
  </r>
  <r>
    <n v="3415"/>
    <s v="CA-2016-100244"/>
    <x v="873"/>
    <d v="2016-09-24T00:00:00"/>
    <s v="Standard Class"/>
    <s v="GM-14695"/>
    <s v="Greg Maxwell"/>
    <x v="1"/>
    <s v="United States"/>
    <x v="8"/>
    <s v="California"/>
    <n v="94122"/>
    <x v="1"/>
    <s v="OFF-BI-10000977"/>
    <x v="1"/>
    <x v="8"/>
    <s v="Ibico Plastic Spiral Binding Combs"/>
    <x v="2662"/>
    <n v="2"/>
    <n v="0.2"/>
    <n v="15.808"/>
    <n v="9"/>
    <n v="3"/>
    <x v="0"/>
    <s v="Sep"/>
    <s v="2016-09"/>
  </r>
  <r>
    <n v="3416"/>
    <s v="CA-2016-116540"/>
    <x v="476"/>
    <d v="2016-09-02T00:00:00"/>
    <s v="Same Day"/>
    <s v="SS-20590"/>
    <s v="Sonia Sunley"/>
    <x v="0"/>
    <s v="United States"/>
    <x v="6"/>
    <s v="Wisconsin"/>
    <n v="53711"/>
    <x v="2"/>
    <s v="OFF-FA-10002676"/>
    <x v="1"/>
    <x v="13"/>
    <s v="Colored Push Pins"/>
    <x v="2663"/>
    <n v="1"/>
    <n v="0"/>
    <n v="0.65159999999999996"/>
    <n v="9"/>
    <n v="3"/>
    <x v="0"/>
    <s v="Sep"/>
    <s v="2016-09"/>
  </r>
  <r>
    <n v="3417"/>
    <s v="CA-2016-116540"/>
    <x v="476"/>
    <d v="2016-09-02T00:00:00"/>
    <s v="Same Day"/>
    <s v="SS-20590"/>
    <s v="Sonia Sunley"/>
    <x v="0"/>
    <s v="United States"/>
    <x v="6"/>
    <s v="Wisconsin"/>
    <n v="53711"/>
    <x v="2"/>
    <s v="OFF-BI-10004970"/>
    <x v="1"/>
    <x v="8"/>
    <s v="ACCOHIDE 3-Ring Binder, Blue, 1&quot;"/>
    <x v="338"/>
    <n v="2"/>
    <n v="0"/>
    <n v="3.8822000000000001"/>
    <n v="9"/>
    <n v="3"/>
    <x v="0"/>
    <s v="Sep"/>
    <s v="2016-09"/>
  </r>
  <r>
    <n v="3418"/>
    <s v="CA-2015-151841"/>
    <x v="381"/>
    <d v="2015-05-02T00:00:00"/>
    <s v="Standard Class"/>
    <s v="TC-21475"/>
    <s v="Tony Chapman"/>
    <x v="2"/>
    <s v="United States"/>
    <x v="34"/>
    <s v="Colorado"/>
    <n v="80013"/>
    <x v="1"/>
    <s v="OFF-AP-10003971"/>
    <x v="1"/>
    <x v="9"/>
    <s v="Belkin 6 Outlet Metallic Surge Strip"/>
    <x v="1875"/>
    <n v="5"/>
    <n v="0.2"/>
    <n v="3.2669999999999999"/>
    <n v="4"/>
    <n v="2"/>
    <x v="1"/>
    <s v="Apr"/>
    <s v="2015-04"/>
  </r>
  <r>
    <n v="3419"/>
    <s v="CA-2015-151841"/>
    <x v="381"/>
    <d v="2015-05-02T00:00:00"/>
    <s v="Standard Class"/>
    <s v="TC-21475"/>
    <s v="Tony Chapman"/>
    <x v="2"/>
    <s v="United States"/>
    <x v="34"/>
    <s v="Colorado"/>
    <n v="80013"/>
    <x v="1"/>
    <s v="OFF-SU-10001574"/>
    <x v="1"/>
    <x v="14"/>
    <s v="Acme Value Line Scissors"/>
    <x v="568"/>
    <n v="2"/>
    <n v="0.2"/>
    <n v="0.73"/>
    <n v="4"/>
    <n v="2"/>
    <x v="1"/>
    <s v="Apr"/>
    <s v="2015-04"/>
  </r>
  <r>
    <n v="3420"/>
    <s v="CA-2015-150791"/>
    <x v="684"/>
    <d v="2015-09-13T00:00:00"/>
    <s v="Standard Class"/>
    <s v="CC-12430"/>
    <s v="Chuck Clark"/>
    <x v="2"/>
    <s v="United States"/>
    <x v="20"/>
    <s v="New York"/>
    <n v="10024"/>
    <x v="3"/>
    <s v="FUR-CH-10000665"/>
    <x v="0"/>
    <x v="1"/>
    <s v="Global Airflow Leather Mesh Back Chair, Black"/>
    <x v="2598"/>
    <n v="2"/>
    <n v="0.1"/>
    <n v="60.392000000000003"/>
    <n v="9"/>
    <n v="3"/>
    <x v="1"/>
    <s v="Sep"/>
    <s v="2015-09"/>
  </r>
  <r>
    <n v="3421"/>
    <s v="CA-2016-134803"/>
    <x v="316"/>
    <d v="2016-06-03T00:00:00"/>
    <s v="Standard Class"/>
    <s v="CL-12565"/>
    <s v="Clay Ludtke"/>
    <x v="0"/>
    <s v="United States"/>
    <x v="1"/>
    <s v="California"/>
    <n v="90004"/>
    <x v="1"/>
    <s v="OFF-AP-10000891"/>
    <x v="1"/>
    <x v="9"/>
    <s v="Kensington 7 Outlet MasterPiece HOMEOFFICE Power Control Center"/>
    <x v="2664"/>
    <n v="2"/>
    <n v="0"/>
    <n v="78.671999999999997"/>
    <n v="5"/>
    <n v="2"/>
    <x v="0"/>
    <s v="May"/>
    <s v="2016-05"/>
  </r>
  <r>
    <n v="3422"/>
    <s v="CA-2016-134803"/>
    <x v="316"/>
    <d v="2016-06-03T00:00:00"/>
    <s v="Standard Class"/>
    <s v="CL-12565"/>
    <s v="Clay Ludtke"/>
    <x v="0"/>
    <s v="United States"/>
    <x v="1"/>
    <s v="California"/>
    <n v="90004"/>
    <x v="1"/>
    <s v="OFF-PA-10003790"/>
    <x v="1"/>
    <x v="10"/>
    <s v="Xerox 1991"/>
    <x v="681"/>
    <n v="8"/>
    <n v="0"/>
    <n v="84.051199999999994"/>
    <n v="5"/>
    <n v="2"/>
    <x v="0"/>
    <s v="May"/>
    <s v="2016-05"/>
  </r>
  <r>
    <n v="3423"/>
    <s v="CA-2016-134803"/>
    <x v="316"/>
    <d v="2016-06-03T00:00:00"/>
    <s v="Standard Class"/>
    <s v="CL-12565"/>
    <s v="Clay Ludtke"/>
    <x v="0"/>
    <s v="United States"/>
    <x v="1"/>
    <s v="California"/>
    <n v="90004"/>
    <x v="1"/>
    <s v="TEC-AC-10002217"/>
    <x v="2"/>
    <x v="11"/>
    <s v="Imation Clip USB flash drive - 8 GB"/>
    <x v="2665"/>
    <n v="7"/>
    <n v="0"/>
    <n v="7.8959999999999999"/>
    <n v="5"/>
    <n v="2"/>
    <x v="0"/>
    <s v="May"/>
    <s v="2016-05"/>
  </r>
  <r>
    <n v="3424"/>
    <s v="CA-2016-134803"/>
    <x v="316"/>
    <d v="2016-06-03T00:00:00"/>
    <s v="Standard Class"/>
    <s v="CL-12565"/>
    <s v="Clay Ludtke"/>
    <x v="0"/>
    <s v="United States"/>
    <x v="1"/>
    <s v="California"/>
    <n v="90004"/>
    <x v="1"/>
    <s v="OFF-BI-10002215"/>
    <x v="1"/>
    <x v="8"/>
    <s v="Wilson Jones Hanging View Binder, White, 1&quot;"/>
    <x v="20"/>
    <n v="4"/>
    <n v="0.2"/>
    <n v="7.3840000000000003"/>
    <n v="5"/>
    <n v="2"/>
    <x v="0"/>
    <s v="May"/>
    <s v="2016-05"/>
  </r>
  <r>
    <n v="3425"/>
    <s v="CA-2016-134803"/>
    <x v="316"/>
    <d v="2016-06-03T00:00:00"/>
    <s v="Standard Class"/>
    <s v="CL-12565"/>
    <s v="Clay Ludtke"/>
    <x v="0"/>
    <s v="United States"/>
    <x v="1"/>
    <s v="California"/>
    <n v="90004"/>
    <x v="1"/>
    <s v="TEC-MA-10001972"/>
    <x v="2"/>
    <x v="15"/>
    <s v="Okidata C331dn Printer"/>
    <x v="2666"/>
    <n v="2"/>
    <n v="0.2"/>
    <n v="41.88"/>
    <n v="5"/>
    <n v="2"/>
    <x v="0"/>
    <s v="May"/>
    <s v="2016-05"/>
  </r>
  <r>
    <n v="3426"/>
    <s v="CA-2015-153381"/>
    <x v="496"/>
    <d v="2015-09-28T00:00:00"/>
    <s v="Standard Class"/>
    <s v="DE-13255"/>
    <s v="Deanra Eno"/>
    <x v="2"/>
    <s v="United States"/>
    <x v="362"/>
    <s v="Iowa"/>
    <n v="52001"/>
    <x v="2"/>
    <s v="OFF-BI-10001525"/>
    <x v="1"/>
    <x v="8"/>
    <s v="Acco Pressboard Covers with Storage Hooks, 14 7/8&quot; x 11&quot;, Executive Red"/>
    <x v="593"/>
    <n v="4"/>
    <n v="0"/>
    <n v="6.8579999999999997"/>
    <n v="9"/>
    <n v="3"/>
    <x v="1"/>
    <s v="Sep"/>
    <s v="2015-09"/>
  </r>
  <r>
    <n v="3427"/>
    <s v="CA-2015-153381"/>
    <x v="496"/>
    <d v="2015-09-28T00:00:00"/>
    <s v="Standard Class"/>
    <s v="DE-13255"/>
    <s v="Deanra Eno"/>
    <x v="2"/>
    <s v="United States"/>
    <x v="362"/>
    <s v="Iowa"/>
    <n v="52001"/>
    <x v="2"/>
    <s v="FUR-CH-10000988"/>
    <x v="0"/>
    <x v="1"/>
    <s v="Hon Olson Stacker Stools"/>
    <x v="2667"/>
    <n v="10"/>
    <n v="0"/>
    <n v="394.26799999999997"/>
    <n v="9"/>
    <n v="3"/>
    <x v="1"/>
    <s v="Sep"/>
    <s v="2015-09"/>
  </r>
  <r>
    <n v="3428"/>
    <s v="US-2017-111024"/>
    <x v="445"/>
    <d v="2017-07-06T00:00:00"/>
    <s v="Second Class"/>
    <s v="SZ-20035"/>
    <s v="Sam Zeldin"/>
    <x v="2"/>
    <s v="United States"/>
    <x v="152"/>
    <s v="Ohio"/>
    <n v="43130"/>
    <x v="3"/>
    <s v="OFF-PA-10000174"/>
    <x v="1"/>
    <x v="10"/>
    <s v="Message Book, Wirebound, Four 5 1/2&quot; X 4&quot; Forms/Pg., 200 Dupl. Sets/Book"/>
    <x v="2668"/>
    <n v="4"/>
    <n v="0.2"/>
    <n v="11.102399999999999"/>
    <n v="7"/>
    <n v="3"/>
    <x v="3"/>
    <s v="Jul"/>
    <s v="2017-07"/>
  </r>
  <r>
    <n v="3429"/>
    <s v="US-2017-111024"/>
    <x v="445"/>
    <d v="2017-07-06T00:00:00"/>
    <s v="Second Class"/>
    <s v="SZ-20035"/>
    <s v="Sam Zeldin"/>
    <x v="2"/>
    <s v="United States"/>
    <x v="152"/>
    <s v="Ohio"/>
    <n v="43130"/>
    <x v="3"/>
    <s v="FUR-TA-10002041"/>
    <x v="0"/>
    <x v="3"/>
    <s v="Bevis Round Conference Table Top, X-Base"/>
    <x v="2669"/>
    <n v="2"/>
    <n v="0.4"/>
    <n v="-103.98820000000001"/>
    <n v="7"/>
    <n v="3"/>
    <x v="3"/>
    <s v="Jul"/>
    <s v="2017-07"/>
  </r>
  <r>
    <n v="3430"/>
    <s v="US-2017-111024"/>
    <x v="445"/>
    <d v="2017-07-06T00:00:00"/>
    <s v="Second Class"/>
    <s v="SZ-20035"/>
    <s v="Sam Zeldin"/>
    <x v="2"/>
    <s v="United States"/>
    <x v="152"/>
    <s v="Ohio"/>
    <n v="43130"/>
    <x v="3"/>
    <s v="OFF-PA-10002246"/>
    <x v="1"/>
    <x v="10"/>
    <s v="Wirebound Four 2-3/4 x 5 Forms per Page, 400 Sets per Book"/>
    <x v="2585"/>
    <n v="6"/>
    <n v="0.2"/>
    <n v="11.223000000000001"/>
    <n v="7"/>
    <n v="3"/>
    <x v="3"/>
    <s v="Jul"/>
    <s v="2017-07"/>
  </r>
  <r>
    <n v="3431"/>
    <s v="CA-2017-148264"/>
    <x v="166"/>
    <d v="2017-12-09T00:00:00"/>
    <s v="First Class"/>
    <s v="LF-17185"/>
    <s v="Luke Foster"/>
    <x v="0"/>
    <s v="United States"/>
    <x v="75"/>
    <s v="California"/>
    <n v="90301"/>
    <x v="1"/>
    <s v="OFF-ST-10003327"/>
    <x v="1"/>
    <x v="4"/>
    <s v="Akro-Mils 12-Gallon Tote"/>
    <x v="1400"/>
    <n v="3"/>
    <n v="0"/>
    <n v="8.6390999999999991"/>
    <n v="12"/>
    <n v="4"/>
    <x v="3"/>
    <s v="Dec"/>
    <s v="2017-12"/>
  </r>
  <r>
    <n v="3432"/>
    <s v="CA-2017-148264"/>
    <x v="166"/>
    <d v="2017-12-09T00:00:00"/>
    <s v="First Class"/>
    <s v="LF-17185"/>
    <s v="Luke Foster"/>
    <x v="0"/>
    <s v="United States"/>
    <x v="75"/>
    <s v="California"/>
    <n v="90301"/>
    <x v="1"/>
    <s v="FUR-FU-10002703"/>
    <x v="0"/>
    <x v="5"/>
    <s v="Tenex Traditional Chairmats for Hard Floors, Average Lip, 36&quot; x 48&quot;"/>
    <x v="2670"/>
    <n v="2"/>
    <n v="0"/>
    <n v="15.468"/>
    <n v="12"/>
    <n v="4"/>
    <x v="3"/>
    <s v="Dec"/>
    <s v="2017-12"/>
  </r>
  <r>
    <n v="3433"/>
    <s v="CA-2017-148264"/>
    <x v="166"/>
    <d v="2017-12-09T00:00:00"/>
    <s v="First Class"/>
    <s v="LF-17185"/>
    <s v="Luke Foster"/>
    <x v="0"/>
    <s v="United States"/>
    <x v="75"/>
    <s v="California"/>
    <n v="90301"/>
    <x v="1"/>
    <s v="OFF-PA-10003651"/>
    <x v="1"/>
    <x v="10"/>
    <s v="Xerox 1968"/>
    <x v="1817"/>
    <n v="9"/>
    <n v="0"/>
    <n v="28.857600000000001"/>
    <n v="12"/>
    <n v="4"/>
    <x v="3"/>
    <s v="Dec"/>
    <s v="2017-12"/>
  </r>
  <r>
    <n v="3434"/>
    <s v="CA-2017-131212"/>
    <x v="256"/>
    <d v="2017-12-09T00:00:00"/>
    <s v="Standard Class"/>
    <s v="AB-10165"/>
    <s v="Alan Barnes"/>
    <x v="0"/>
    <s v="United States"/>
    <x v="234"/>
    <s v="Washington"/>
    <n v="98006"/>
    <x v="1"/>
    <s v="OFF-BI-10001617"/>
    <x v="1"/>
    <x v="8"/>
    <s v="GBC Wire Binding Combs"/>
    <x v="176"/>
    <n v="3"/>
    <n v="0.2"/>
    <n v="8.3754000000000008"/>
    <n v="12"/>
    <n v="4"/>
    <x v="3"/>
    <s v="Dec"/>
    <s v="2017-12"/>
  </r>
  <r>
    <n v="3435"/>
    <s v="CA-2017-131212"/>
    <x v="256"/>
    <d v="2017-12-09T00:00:00"/>
    <s v="Standard Class"/>
    <s v="AB-10165"/>
    <s v="Alan Barnes"/>
    <x v="0"/>
    <s v="United States"/>
    <x v="234"/>
    <s v="Washington"/>
    <n v="98006"/>
    <x v="1"/>
    <s v="OFF-BI-10000145"/>
    <x v="1"/>
    <x v="8"/>
    <s v="Zipper Ring Binder Pockets"/>
    <x v="2671"/>
    <n v="6"/>
    <n v="0.2"/>
    <n v="5.4287999999999998"/>
    <n v="12"/>
    <n v="4"/>
    <x v="3"/>
    <s v="Dec"/>
    <s v="2017-12"/>
  </r>
  <r>
    <n v="3436"/>
    <s v="US-2015-100531"/>
    <x v="874"/>
    <d v="2015-09-29T00:00:00"/>
    <s v="First Class"/>
    <s v="NM-18520"/>
    <s v="Neoma Murray"/>
    <x v="0"/>
    <s v="United States"/>
    <x v="22"/>
    <s v="Illinois"/>
    <n v="60610"/>
    <x v="2"/>
    <s v="OFF-BI-10001670"/>
    <x v="1"/>
    <x v="8"/>
    <s v="Vinyl Sectional Post Binders"/>
    <x v="2672"/>
    <n v="2"/>
    <n v="0.8"/>
    <n v="-22.62"/>
    <n v="9"/>
    <n v="3"/>
    <x v="1"/>
    <s v="Sep"/>
    <s v="2015-09"/>
  </r>
  <r>
    <n v="3437"/>
    <s v="US-2015-100531"/>
    <x v="874"/>
    <d v="2015-09-29T00:00:00"/>
    <s v="First Class"/>
    <s v="NM-18520"/>
    <s v="Neoma Murray"/>
    <x v="0"/>
    <s v="United States"/>
    <x v="22"/>
    <s v="Illinois"/>
    <n v="60610"/>
    <x v="2"/>
    <s v="FUR-FU-10003849"/>
    <x v="0"/>
    <x v="5"/>
    <s v="DAX Metal Frame, Desktop, Stepped-Edge"/>
    <x v="2673"/>
    <n v="3"/>
    <n v="0.6"/>
    <n v="-12.751200000000001"/>
    <n v="9"/>
    <n v="3"/>
    <x v="1"/>
    <s v="Sep"/>
    <s v="2015-09"/>
  </r>
  <r>
    <n v="3438"/>
    <s v="CA-2017-152583"/>
    <x v="505"/>
    <d v="2017-10-30T00:00:00"/>
    <s v="Same Day"/>
    <s v="RA-19945"/>
    <s v="Ryan Akin"/>
    <x v="0"/>
    <s v="United States"/>
    <x v="61"/>
    <s v="Texas"/>
    <n v="75217"/>
    <x v="2"/>
    <s v="FUR-FU-10003849"/>
    <x v="0"/>
    <x v="5"/>
    <s v="DAX Metal Frame, Desktop, Stepped-Edge"/>
    <x v="2674"/>
    <n v="2"/>
    <n v="0.6"/>
    <n v="-8.5007999999999999"/>
    <n v="10"/>
    <n v="4"/>
    <x v="3"/>
    <s v="Oct"/>
    <s v="2017-10"/>
  </r>
  <r>
    <n v="3439"/>
    <s v="CA-2017-152583"/>
    <x v="505"/>
    <d v="2017-10-30T00:00:00"/>
    <s v="Same Day"/>
    <s v="RA-19945"/>
    <s v="Ryan Akin"/>
    <x v="0"/>
    <s v="United States"/>
    <x v="61"/>
    <s v="Texas"/>
    <n v="75217"/>
    <x v="2"/>
    <s v="FUR-TA-10002041"/>
    <x v="0"/>
    <x v="3"/>
    <s v="Bevis Round Conference Table Top, X-Base"/>
    <x v="2675"/>
    <n v="2"/>
    <n v="0.3"/>
    <n v="-68.130200000000002"/>
    <n v="10"/>
    <n v="4"/>
    <x v="3"/>
    <s v="Oct"/>
    <s v="2017-10"/>
  </r>
  <r>
    <n v="3440"/>
    <s v="CA-2017-152583"/>
    <x v="505"/>
    <d v="2017-10-30T00:00:00"/>
    <s v="Same Day"/>
    <s v="RA-19945"/>
    <s v="Ryan Akin"/>
    <x v="0"/>
    <s v="United States"/>
    <x v="61"/>
    <s v="Texas"/>
    <n v="75217"/>
    <x v="2"/>
    <s v="OFF-ST-10002214"/>
    <x v="1"/>
    <x v="4"/>
    <s v="X-Rack File for Hanging Folders"/>
    <x v="2676"/>
    <n v="6"/>
    <n v="0.2"/>
    <n v="4.0644"/>
    <n v="10"/>
    <n v="4"/>
    <x v="3"/>
    <s v="Oct"/>
    <s v="2017-10"/>
  </r>
  <r>
    <n v="3441"/>
    <s v="CA-2015-144099"/>
    <x v="239"/>
    <d v="2015-11-30T00:00:00"/>
    <s v="Same Day"/>
    <s v="PO-19195"/>
    <s v="Phillina Ober"/>
    <x v="2"/>
    <s v="United States"/>
    <x v="8"/>
    <s v="California"/>
    <n v="94122"/>
    <x v="1"/>
    <s v="OFF-BI-10001078"/>
    <x v="1"/>
    <x v="8"/>
    <s v="Acco PRESSTEX Data Binder with Storage Hooks, Dark Blue, 14 7/8&quot; X 11&quot;"/>
    <x v="2677"/>
    <n v="1"/>
    <n v="0.2"/>
    <n v="1.5602"/>
    <n v="11"/>
    <n v="4"/>
    <x v="1"/>
    <s v="Nov"/>
    <s v="2015-11"/>
  </r>
  <r>
    <n v="3442"/>
    <s v="CA-2014-158337"/>
    <x v="518"/>
    <d v="2014-03-14T00:00:00"/>
    <s v="Second Class"/>
    <s v="KA-16525"/>
    <s v="Kelly Andreada"/>
    <x v="0"/>
    <s v="United States"/>
    <x v="20"/>
    <s v="New York"/>
    <n v="10024"/>
    <x v="3"/>
    <s v="OFF-PA-10002137"/>
    <x v="1"/>
    <x v="10"/>
    <s v="Southworth 100% Résumé Paper, 24lb."/>
    <x v="2678"/>
    <n v="14"/>
    <n v="0"/>
    <n v="49.014000000000003"/>
    <n v="3"/>
    <n v="1"/>
    <x v="2"/>
    <s v="Mar"/>
    <s v="2014-03"/>
  </r>
  <r>
    <n v="3443"/>
    <s v="CA-2017-168858"/>
    <x v="123"/>
    <d v="2017-11-23T00:00:00"/>
    <s v="Standard Class"/>
    <s v="JD-16150"/>
    <s v="Justin Deggeller"/>
    <x v="1"/>
    <s v="United States"/>
    <x v="20"/>
    <s v="New York"/>
    <n v="10011"/>
    <x v="3"/>
    <s v="OFF-EN-10001415"/>
    <x v="1"/>
    <x v="12"/>
    <s v="Staple envelope"/>
    <x v="80"/>
    <n v="3"/>
    <n v="0"/>
    <n v="8.3699999999999992"/>
    <n v="11"/>
    <n v="4"/>
    <x v="3"/>
    <s v="Nov"/>
    <s v="2017-11"/>
  </r>
  <r>
    <n v="3444"/>
    <s v="CA-2017-168858"/>
    <x v="123"/>
    <d v="2017-11-23T00:00:00"/>
    <s v="Standard Class"/>
    <s v="JD-16150"/>
    <s v="Justin Deggeller"/>
    <x v="1"/>
    <s v="United States"/>
    <x v="20"/>
    <s v="New York"/>
    <n v="10011"/>
    <x v="3"/>
    <s v="OFF-AP-10003849"/>
    <x v="1"/>
    <x v="9"/>
    <s v="Hoover Shoulder Vac Commercial Portable Vacuum"/>
    <x v="2679"/>
    <n v="7"/>
    <n v="0"/>
    <n v="626.18499999999995"/>
    <n v="11"/>
    <n v="4"/>
    <x v="3"/>
    <s v="Nov"/>
    <s v="2017-11"/>
  </r>
  <r>
    <n v="3445"/>
    <s v="CA-2016-116344"/>
    <x v="875"/>
    <d v="2016-08-02T00:00:00"/>
    <s v="Standard Class"/>
    <s v="JO-15145"/>
    <s v="Jack O'Briant"/>
    <x v="1"/>
    <s v="United States"/>
    <x v="10"/>
    <s v="Pennsylvania"/>
    <n v="19140"/>
    <x v="3"/>
    <s v="OFF-ST-10001713"/>
    <x v="1"/>
    <x v="4"/>
    <s v="Gould Plastics 9-Pocket Panel Bin, 18-3/8w x 5-1/4d x 20-1/2h, Black"/>
    <x v="556"/>
    <n v="2"/>
    <n v="0.2"/>
    <n v="-16.956800000000001"/>
    <n v="7"/>
    <n v="3"/>
    <x v="0"/>
    <s v="Jul"/>
    <s v="2016-07"/>
  </r>
  <r>
    <n v="3446"/>
    <s v="CA-2015-131779"/>
    <x v="821"/>
    <d v="2015-06-17T00:00:00"/>
    <s v="Standard Class"/>
    <s v="LE-16810"/>
    <s v="Laurel Elliston"/>
    <x v="0"/>
    <s v="United States"/>
    <x v="46"/>
    <s v="Delaware"/>
    <n v="19711"/>
    <x v="3"/>
    <s v="OFF-ST-10001505"/>
    <x v="1"/>
    <x v="4"/>
    <s v="Perma STOR-ALL Hanging File Box, 13 1/8&quot;W x 12 1/4&quot;D x 10 1/2&quot;H"/>
    <x v="2680"/>
    <n v="5"/>
    <n v="0"/>
    <n v="5.0830000000000002"/>
    <n v="6"/>
    <n v="2"/>
    <x v="1"/>
    <s v="Jun"/>
    <s v="2015-06"/>
  </r>
  <r>
    <n v="3447"/>
    <s v="CA-2016-158869"/>
    <x v="876"/>
    <d v="2016-08-07T00:00:00"/>
    <s v="First Class"/>
    <s v="AH-10690"/>
    <s v="Anna Häberlin"/>
    <x v="1"/>
    <s v="United States"/>
    <x v="20"/>
    <s v="New York"/>
    <n v="10024"/>
    <x v="3"/>
    <s v="OFF-PA-10000474"/>
    <x v="1"/>
    <x v="10"/>
    <s v="Easy-staple paper"/>
    <x v="2681"/>
    <n v="2"/>
    <n v="0"/>
    <n v="33.313600000000001"/>
    <n v="8"/>
    <n v="3"/>
    <x v="0"/>
    <s v="Aug"/>
    <s v="2016-08"/>
  </r>
  <r>
    <n v="3448"/>
    <s v="CA-2017-102554"/>
    <x v="532"/>
    <d v="2017-06-15T00:00:00"/>
    <s v="Standard Class"/>
    <s v="KN-16705"/>
    <s v="Kristina Nunn"/>
    <x v="2"/>
    <s v="United States"/>
    <x v="109"/>
    <s v="Alabama"/>
    <n v="36830"/>
    <x v="0"/>
    <s v="OFF-AR-10001919"/>
    <x v="1"/>
    <x v="6"/>
    <s v="OIC #2 Pencils, Medium Soft"/>
    <x v="1053"/>
    <n v="2"/>
    <n v="0"/>
    <n v="1.0904"/>
    <n v="6"/>
    <n v="2"/>
    <x v="3"/>
    <s v="Jun"/>
    <s v="2017-06"/>
  </r>
  <r>
    <n v="3449"/>
    <s v="CA-2016-162614"/>
    <x v="877"/>
    <d v="2016-10-13T00:00:00"/>
    <s v="Standard Class"/>
    <s v="TB-21250"/>
    <s v="Tim Brockman"/>
    <x v="0"/>
    <s v="United States"/>
    <x v="1"/>
    <s v="California"/>
    <n v="90049"/>
    <x v="1"/>
    <s v="OFF-BI-10004001"/>
    <x v="1"/>
    <x v="8"/>
    <s v="GBC Recycled VeloBinder Covers"/>
    <x v="2682"/>
    <n v="2"/>
    <n v="0.2"/>
    <n v="8.8607999999999993"/>
    <n v="10"/>
    <n v="4"/>
    <x v="0"/>
    <s v="Oct"/>
    <s v="2016-10"/>
  </r>
  <r>
    <n v="3450"/>
    <s v="CA-2014-168592"/>
    <x v="78"/>
    <d v="2014-09-14T00:00:00"/>
    <s v="Standard Class"/>
    <s v="DP-13390"/>
    <s v="Dennis Pardue"/>
    <x v="2"/>
    <s v="United States"/>
    <x v="8"/>
    <s v="California"/>
    <n v="94110"/>
    <x v="1"/>
    <s v="OFF-AP-10004785"/>
    <x v="1"/>
    <x v="9"/>
    <s v="Holmes Replacement Filter for HEPA Air Cleaner, Medium Room"/>
    <x v="2683"/>
    <n v="5"/>
    <n v="0"/>
    <n v="24.359500000000001"/>
    <n v="9"/>
    <n v="3"/>
    <x v="2"/>
    <s v="Sep"/>
    <s v="2014-09"/>
  </r>
  <r>
    <n v="3451"/>
    <s v="CA-2014-168592"/>
    <x v="78"/>
    <d v="2014-09-14T00:00:00"/>
    <s v="Standard Class"/>
    <s v="DP-13390"/>
    <s v="Dennis Pardue"/>
    <x v="2"/>
    <s v="United States"/>
    <x v="8"/>
    <s v="California"/>
    <n v="94110"/>
    <x v="1"/>
    <s v="OFF-ST-10002406"/>
    <x v="1"/>
    <x v="4"/>
    <s v="Pizazz Global Quick File"/>
    <x v="2684"/>
    <n v="1"/>
    <n v="0"/>
    <n v="4.1916000000000002"/>
    <n v="9"/>
    <n v="3"/>
    <x v="2"/>
    <s v="Sep"/>
    <s v="2014-09"/>
  </r>
  <r>
    <n v="3452"/>
    <s v="CA-2014-168592"/>
    <x v="78"/>
    <d v="2014-09-14T00:00:00"/>
    <s v="Standard Class"/>
    <s v="DP-13390"/>
    <s v="Dennis Pardue"/>
    <x v="2"/>
    <s v="United States"/>
    <x v="8"/>
    <s v="California"/>
    <n v="94110"/>
    <x v="1"/>
    <s v="OFF-FA-10002988"/>
    <x v="1"/>
    <x v="13"/>
    <s v="Ideal Clamps"/>
    <x v="133"/>
    <n v="2"/>
    <n v="0"/>
    <n v="1.9698"/>
    <n v="9"/>
    <n v="3"/>
    <x v="2"/>
    <s v="Sep"/>
    <s v="2014-09"/>
  </r>
  <r>
    <n v="3453"/>
    <s v="CA-2014-157609"/>
    <x v="878"/>
    <d v="2014-03-21T00:00:00"/>
    <s v="Second Class"/>
    <s v="KN-16705"/>
    <s v="Kristina Nunn"/>
    <x v="2"/>
    <s v="United States"/>
    <x v="253"/>
    <s v="North Carolina"/>
    <n v="27604"/>
    <x v="0"/>
    <s v="TEC-PH-10002415"/>
    <x v="2"/>
    <x v="7"/>
    <s v="Polycom VoiceStation 500 Conference phone"/>
    <x v="2685"/>
    <n v="2"/>
    <n v="0.2"/>
    <n v="29.495000000000001"/>
    <n v="3"/>
    <n v="1"/>
    <x v="2"/>
    <s v="Mar"/>
    <s v="2014-03"/>
  </r>
  <r>
    <n v="3454"/>
    <s v="CA-2015-153325"/>
    <x v="879"/>
    <d v="2015-03-02T00:00:00"/>
    <s v="Second Class"/>
    <s v="ST-20530"/>
    <s v="Shui Tom"/>
    <x v="0"/>
    <s v="United States"/>
    <x v="203"/>
    <s v="Georgia"/>
    <n v="31204"/>
    <x v="0"/>
    <s v="OFF-BI-10004236"/>
    <x v="1"/>
    <x v="8"/>
    <s v="XtraLife ClearVue Slant-D Ring Binder, White, 3&quot;"/>
    <x v="2686"/>
    <n v="4"/>
    <n v="0"/>
    <n v="27.011199999999999"/>
    <n v="3"/>
    <n v="1"/>
    <x v="1"/>
    <s v="Mar"/>
    <s v="2015-03"/>
  </r>
  <r>
    <n v="3455"/>
    <s v="CA-2015-153626"/>
    <x v="584"/>
    <d v="2015-07-14T00:00:00"/>
    <s v="Standard Class"/>
    <s v="EB-13870"/>
    <s v="Emily Burns"/>
    <x v="0"/>
    <s v="United States"/>
    <x v="316"/>
    <s v="Tennessee"/>
    <n v="37211"/>
    <x v="0"/>
    <s v="OFF-AR-10000657"/>
    <x v="1"/>
    <x v="6"/>
    <s v="Binney &amp; Smith inkTank Desk Highlighter, Chisel Tip, Yellow, 12/Box"/>
    <x v="782"/>
    <n v="3"/>
    <n v="0.2"/>
    <n v="0.83850000000000002"/>
    <n v="7"/>
    <n v="3"/>
    <x v="1"/>
    <s v="Jul"/>
    <s v="2015-07"/>
  </r>
  <r>
    <n v="3456"/>
    <s v="CA-2016-166485"/>
    <x v="880"/>
    <d v="2016-02-27T00:00:00"/>
    <s v="Standard Class"/>
    <s v="AH-10210"/>
    <s v="Alan Hwang"/>
    <x v="0"/>
    <s v="United States"/>
    <x v="316"/>
    <s v="Tennessee"/>
    <n v="37211"/>
    <x v="0"/>
    <s v="OFF-PA-10004996"/>
    <x v="1"/>
    <x v="10"/>
    <s v="Speediset Carbonless Redi-Letter 7&quot; x 8 1/2&quot;"/>
    <x v="2687"/>
    <n v="2"/>
    <n v="0.2"/>
    <n v="5.5674000000000001"/>
    <n v="2"/>
    <n v="1"/>
    <x v="0"/>
    <s v="Feb"/>
    <s v="2016-02"/>
  </r>
  <r>
    <n v="3457"/>
    <s v="CA-2017-136448"/>
    <x v="118"/>
    <d v="2017-09-18T00:00:00"/>
    <s v="First Class"/>
    <s v="AS-10090"/>
    <s v="Adam Shillingsburg"/>
    <x v="0"/>
    <s v="United States"/>
    <x v="10"/>
    <s v="Pennsylvania"/>
    <n v="19143"/>
    <x v="3"/>
    <s v="TEC-AC-10001109"/>
    <x v="2"/>
    <x v="11"/>
    <s v="Logitech Trackman Marble Mouse"/>
    <x v="973"/>
    <n v="3"/>
    <n v="0.2"/>
    <n v="19.793399999999998"/>
    <n v="9"/>
    <n v="3"/>
    <x v="3"/>
    <s v="Sep"/>
    <s v="2017-09"/>
  </r>
  <r>
    <n v="3458"/>
    <s v="CA-2017-136448"/>
    <x v="118"/>
    <d v="2017-09-18T00:00:00"/>
    <s v="First Class"/>
    <s v="AS-10090"/>
    <s v="Adam Shillingsburg"/>
    <x v="0"/>
    <s v="United States"/>
    <x v="10"/>
    <s v="Pennsylvania"/>
    <n v="19143"/>
    <x v="3"/>
    <s v="FUR-FU-10003832"/>
    <x v="0"/>
    <x v="5"/>
    <s v="Eldon Expressions Punched Metal &amp; Wood Desk Accessories, Black &amp; Cherry"/>
    <x v="2688"/>
    <n v="3"/>
    <n v="0.2"/>
    <n v="2.2511999999999999"/>
    <n v="9"/>
    <n v="3"/>
    <x v="3"/>
    <s v="Sep"/>
    <s v="2017-09"/>
  </r>
  <r>
    <n v="3459"/>
    <s v="CA-2017-136448"/>
    <x v="118"/>
    <d v="2017-09-18T00:00:00"/>
    <s v="First Class"/>
    <s v="AS-10090"/>
    <s v="Adam Shillingsburg"/>
    <x v="0"/>
    <s v="United States"/>
    <x v="10"/>
    <s v="Pennsylvania"/>
    <n v="19143"/>
    <x v="3"/>
    <s v="OFF-BI-10002393"/>
    <x v="1"/>
    <x v="8"/>
    <s v="Binder Posts"/>
    <x v="2689"/>
    <n v="2"/>
    <n v="0.7"/>
    <n v="-2.7551999999999999"/>
    <n v="9"/>
    <n v="3"/>
    <x v="3"/>
    <s v="Sep"/>
    <s v="2017-09"/>
  </r>
  <r>
    <n v="3460"/>
    <s v="CA-2017-136448"/>
    <x v="118"/>
    <d v="2017-09-18T00:00:00"/>
    <s v="First Class"/>
    <s v="AS-10090"/>
    <s v="Adam Shillingsburg"/>
    <x v="0"/>
    <s v="United States"/>
    <x v="10"/>
    <s v="Pennsylvania"/>
    <n v="19143"/>
    <x v="3"/>
    <s v="OFF-BI-10001359"/>
    <x v="1"/>
    <x v="8"/>
    <s v="GBC DocuBind TL300 Electric Binding System"/>
    <x v="2690"/>
    <n v="2"/>
    <n v="0.7"/>
    <n v="-412.61540000000002"/>
    <n v="9"/>
    <n v="3"/>
    <x v="3"/>
    <s v="Sep"/>
    <s v="2017-09"/>
  </r>
  <r>
    <n v="3461"/>
    <s v="CA-2017-136448"/>
    <x v="118"/>
    <d v="2017-09-18T00:00:00"/>
    <s v="First Class"/>
    <s v="AS-10090"/>
    <s v="Adam Shillingsburg"/>
    <x v="0"/>
    <s v="United States"/>
    <x v="10"/>
    <s v="Pennsylvania"/>
    <n v="19143"/>
    <x v="3"/>
    <s v="TEC-AC-10003628"/>
    <x v="2"/>
    <x v="11"/>
    <s v="Logitech 910-002974 M325 Wireless Mouse for Web Scrolling"/>
    <x v="730"/>
    <n v="2"/>
    <n v="0.2"/>
    <n v="14.395200000000001"/>
    <n v="9"/>
    <n v="3"/>
    <x v="3"/>
    <s v="Sep"/>
    <s v="2017-09"/>
  </r>
  <r>
    <n v="3462"/>
    <s v="CA-2017-114258"/>
    <x v="60"/>
    <d v="2017-11-10T00:00:00"/>
    <s v="Second Class"/>
    <s v="EM-13825"/>
    <s v="Elizabeth Moffitt"/>
    <x v="1"/>
    <s v="United States"/>
    <x v="61"/>
    <s v="Texas"/>
    <n v="75081"/>
    <x v="2"/>
    <s v="TEC-PH-10003012"/>
    <x v="2"/>
    <x v="7"/>
    <s v="Nortel Meridian M3904 Professional Digital phone"/>
    <x v="2691"/>
    <n v="4"/>
    <n v="0.2"/>
    <n v="55.436399999999999"/>
    <n v="11"/>
    <n v="4"/>
    <x v="3"/>
    <s v="Nov"/>
    <s v="2017-11"/>
  </r>
  <r>
    <n v="3463"/>
    <s v="CA-2015-152611"/>
    <x v="763"/>
    <d v="2015-02-23T00:00:00"/>
    <s v="Second Class"/>
    <s v="KA-16525"/>
    <s v="Kelly Andreada"/>
    <x v="0"/>
    <s v="United States"/>
    <x v="275"/>
    <s v="New Jersey"/>
    <n v="8861"/>
    <x v="3"/>
    <s v="OFF-AR-10003903"/>
    <x v="1"/>
    <x v="6"/>
    <s v="Sanford 52201 APSCO Electric Pencil Sharpener"/>
    <x v="2692"/>
    <n v="7"/>
    <n v="0"/>
    <n v="74.565399999999997"/>
    <n v="2"/>
    <n v="1"/>
    <x v="1"/>
    <s v="Feb"/>
    <s v="2015-02"/>
  </r>
  <r>
    <n v="3464"/>
    <s v="CA-2016-165470"/>
    <x v="881"/>
    <d v="2016-11-30T00:00:00"/>
    <s v="Standard Class"/>
    <s v="HJ-14875"/>
    <s v="Heather Jas"/>
    <x v="2"/>
    <s v="United States"/>
    <x v="108"/>
    <s v="Florida"/>
    <n v="32216"/>
    <x v="0"/>
    <s v="OFF-PA-10004675"/>
    <x v="1"/>
    <x v="10"/>
    <s v="Telephone Message Books with Fax/Mobile Section, 5 1/2&quot; x 3 3/16&quot;"/>
    <x v="2693"/>
    <n v="1"/>
    <n v="0.2"/>
    <n v="1.651"/>
    <n v="11"/>
    <n v="4"/>
    <x v="0"/>
    <s v="Nov"/>
    <s v="2016-11"/>
  </r>
  <r>
    <n v="3465"/>
    <s v="CA-2017-128699"/>
    <x v="734"/>
    <d v="2017-12-05T00:00:00"/>
    <s v="Second Class"/>
    <s v="ND-18370"/>
    <s v="Natalie DeCherney"/>
    <x v="0"/>
    <s v="United States"/>
    <x v="108"/>
    <s v="Florida"/>
    <n v="32216"/>
    <x v="0"/>
    <s v="TEC-AC-10001990"/>
    <x v="2"/>
    <x v="11"/>
    <s v="Kensington Orbit Wireless Mobile Trackball for PC and Mac"/>
    <x v="1388"/>
    <n v="1"/>
    <n v="0.2"/>
    <n v="7.1988000000000003"/>
    <n v="12"/>
    <n v="4"/>
    <x v="3"/>
    <s v="Dec"/>
    <s v="2017-12"/>
  </r>
  <r>
    <n v="3466"/>
    <s v="US-2015-147242"/>
    <x v="229"/>
    <d v="2015-09-14T00:00:00"/>
    <s v="Standard Class"/>
    <s v="EH-13765"/>
    <s v="Edward Hooks"/>
    <x v="1"/>
    <s v="United States"/>
    <x v="359"/>
    <s v="Massachusetts"/>
    <n v="2151"/>
    <x v="3"/>
    <s v="OFF-AP-10003842"/>
    <x v="1"/>
    <x v="9"/>
    <s v="Euro-Pro Shark Turbo Vacuum"/>
    <x v="1156"/>
    <n v="2"/>
    <n v="0"/>
    <n v="16.1096"/>
    <n v="9"/>
    <n v="3"/>
    <x v="1"/>
    <s v="Sep"/>
    <s v="2015-09"/>
  </r>
  <r>
    <n v="3467"/>
    <s v="US-2015-147242"/>
    <x v="229"/>
    <d v="2015-09-14T00:00:00"/>
    <s v="Standard Class"/>
    <s v="EH-13765"/>
    <s v="Edward Hooks"/>
    <x v="1"/>
    <s v="United States"/>
    <x v="359"/>
    <s v="Massachusetts"/>
    <n v="2151"/>
    <x v="3"/>
    <s v="FUR-BO-10004695"/>
    <x v="0"/>
    <x v="0"/>
    <s v="O'Sullivan 2-Door Barrister Bookcase in Odessa Pine"/>
    <x v="2694"/>
    <n v="2"/>
    <n v="0"/>
    <n v="83.250799999999998"/>
    <n v="9"/>
    <n v="3"/>
    <x v="1"/>
    <s v="Sep"/>
    <s v="2015-09"/>
  </r>
  <r>
    <n v="3468"/>
    <s v="US-2015-147242"/>
    <x v="229"/>
    <d v="2015-09-14T00:00:00"/>
    <s v="Standard Class"/>
    <s v="EH-13765"/>
    <s v="Edward Hooks"/>
    <x v="1"/>
    <s v="United States"/>
    <x v="359"/>
    <s v="Massachusetts"/>
    <n v="2151"/>
    <x v="3"/>
    <s v="OFF-PA-10003039"/>
    <x v="1"/>
    <x v="10"/>
    <s v="Xerox 1960"/>
    <x v="2695"/>
    <n v="9"/>
    <n v="0"/>
    <n v="125.46899999999999"/>
    <n v="9"/>
    <n v="3"/>
    <x v="1"/>
    <s v="Sep"/>
    <s v="2015-09"/>
  </r>
  <r>
    <n v="3469"/>
    <s v="CA-2016-146143"/>
    <x v="882"/>
    <d v="2016-12-19T00:00:00"/>
    <s v="Standard Class"/>
    <s v="MC-17845"/>
    <s v="Michael Chen"/>
    <x v="0"/>
    <s v="United States"/>
    <x v="25"/>
    <s v="Mississippi"/>
    <n v="39212"/>
    <x v="0"/>
    <s v="FUR-FU-10002045"/>
    <x v="0"/>
    <x v="5"/>
    <s v="Executive Impressions 14&quot;"/>
    <x v="2696"/>
    <n v="6"/>
    <n v="0"/>
    <n v="58.687199999999997"/>
    <n v="12"/>
    <n v="4"/>
    <x v="0"/>
    <s v="Dec"/>
    <s v="2016-12"/>
  </r>
  <r>
    <n v="3470"/>
    <s v="CA-2015-100888"/>
    <x v="744"/>
    <d v="2015-04-10T00:00:00"/>
    <s v="Standard Class"/>
    <s v="MH-17455"/>
    <s v="Mark Hamilton"/>
    <x v="0"/>
    <s v="United States"/>
    <x v="108"/>
    <s v="North Carolina"/>
    <n v="28540"/>
    <x v="0"/>
    <s v="OFF-PA-10001019"/>
    <x v="1"/>
    <x v="10"/>
    <s v="Xerox 1884"/>
    <x v="1097"/>
    <n v="3"/>
    <n v="0.2"/>
    <n v="16.183800000000002"/>
    <n v="4"/>
    <n v="2"/>
    <x v="1"/>
    <s v="Apr"/>
    <s v="2015-04"/>
  </r>
  <r>
    <n v="3471"/>
    <s v="US-2016-150035"/>
    <x v="49"/>
    <d v="2016-12-05T00:00:00"/>
    <s v="Standard Class"/>
    <s v="CL-11890"/>
    <s v="Carl Ludwig"/>
    <x v="0"/>
    <s v="United States"/>
    <x v="8"/>
    <s v="California"/>
    <n v="94122"/>
    <x v="1"/>
    <s v="FUR-FU-10003724"/>
    <x v="0"/>
    <x v="5"/>
    <s v="Westinghouse Clip-On Gooseneck Lamps"/>
    <x v="80"/>
    <n v="2"/>
    <n v="0"/>
    <n v="4.3524000000000003"/>
    <n v="12"/>
    <n v="4"/>
    <x v="0"/>
    <s v="Dec"/>
    <s v="2016-12"/>
  </r>
  <r>
    <n v="3472"/>
    <s v="CA-2017-122644"/>
    <x v="105"/>
    <d v="2017-11-17T00:00:00"/>
    <s v="Standard Class"/>
    <s v="SF-20965"/>
    <s v="Sylvia Foulston"/>
    <x v="1"/>
    <s v="United States"/>
    <x v="38"/>
    <s v="Ohio"/>
    <n v="43229"/>
    <x v="3"/>
    <s v="OFF-PA-10003673"/>
    <x v="1"/>
    <x v="10"/>
    <s v="Strathmore Photo Mount Cards"/>
    <x v="2697"/>
    <n v="2"/>
    <n v="0.2"/>
    <n v="3.5255999999999998"/>
    <n v="11"/>
    <n v="4"/>
    <x v="3"/>
    <s v="Nov"/>
    <s v="2017-11"/>
  </r>
  <r>
    <n v="3473"/>
    <s v="CA-2017-122644"/>
    <x v="105"/>
    <d v="2017-11-17T00:00:00"/>
    <s v="Standard Class"/>
    <s v="SF-20965"/>
    <s v="Sylvia Foulston"/>
    <x v="1"/>
    <s v="United States"/>
    <x v="38"/>
    <s v="Ohio"/>
    <n v="43229"/>
    <x v="3"/>
    <s v="TEC-AC-10003614"/>
    <x v="2"/>
    <x v="11"/>
    <s v="Verbatim 25 GB 6x Blu-ray Single Layer Recordable Disc, 10/Pack"/>
    <x v="2698"/>
    <n v="2"/>
    <n v="0.2"/>
    <n v="3.0133999999999999"/>
    <n v="11"/>
    <n v="4"/>
    <x v="3"/>
    <s v="Nov"/>
    <s v="2017-11"/>
  </r>
  <r>
    <n v="3474"/>
    <s v="CA-2017-111815"/>
    <x v="448"/>
    <d v="2017-03-10T00:00:00"/>
    <s v="Standard Class"/>
    <s v="EP-13915"/>
    <s v="Emily Phan"/>
    <x v="0"/>
    <s v="United States"/>
    <x v="363"/>
    <s v="Michigan"/>
    <n v="48127"/>
    <x v="2"/>
    <s v="FUR-CH-10000785"/>
    <x v="0"/>
    <x v="1"/>
    <s v="Global Ergonomic Managers Chair"/>
    <x v="2699"/>
    <n v="1"/>
    <n v="0"/>
    <n v="47.0548"/>
    <n v="3"/>
    <n v="1"/>
    <x v="3"/>
    <s v="Mar"/>
    <s v="2017-03"/>
  </r>
  <r>
    <n v="3475"/>
    <s v="CA-2017-111815"/>
    <x v="448"/>
    <d v="2017-03-10T00:00:00"/>
    <s v="Standard Class"/>
    <s v="EP-13915"/>
    <s v="Emily Phan"/>
    <x v="0"/>
    <s v="United States"/>
    <x v="363"/>
    <s v="Michigan"/>
    <n v="48127"/>
    <x v="2"/>
    <s v="TEC-AC-10002926"/>
    <x v="2"/>
    <x v="11"/>
    <s v="Logitech Wireless Marathon Mouse M705"/>
    <x v="2564"/>
    <n v="2"/>
    <n v="0"/>
    <n v="42.991399999999999"/>
    <n v="3"/>
    <n v="1"/>
    <x v="3"/>
    <s v="Mar"/>
    <s v="2017-03"/>
  </r>
  <r>
    <n v="3476"/>
    <s v="CA-2016-144911"/>
    <x v="581"/>
    <d v="2016-11-30T00:00:00"/>
    <s v="First Class"/>
    <s v="RW-19630"/>
    <s v="Rob Williams"/>
    <x v="1"/>
    <s v="United States"/>
    <x v="356"/>
    <s v="Kansas"/>
    <n v="66212"/>
    <x v="2"/>
    <s v="TEC-AC-10004633"/>
    <x v="2"/>
    <x v="11"/>
    <s v="Verbatim 25 GB 6x Blu-ray Single Layer Recordable Disc, 3/Pack"/>
    <x v="2700"/>
    <n v="5"/>
    <n v="0"/>
    <n v="15.378"/>
    <n v="11"/>
    <n v="4"/>
    <x v="0"/>
    <s v="Nov"/>
    <s v="2016-11"/>
  </r>
  <r>
    <n v="3477"/>
    <s v="CA-2016-144911"/>
    <x v="581"/>
    <d v="2016-11-30T00:00:00"/>
    <s v="First Class"/>
    <s v="RW-19630"/>
    <s v="Rob Williams"/>
    <x v="1"/>
    <s v="United States"/>
    <x v="356"/>
    <s v="Kansas"/>
    <n v="66212"/>
    <x v="2"/>
    <s v="OFF-BI-10000977"/>
    <x v="1"/>
    <x v="8"/>
    <s v="Ibico Plastic Spiral Binding Combs"/>
    <x v="2701"/>
    <n v="5"/>
    <n v="0"/>
    <n v="69.92"/>
    <n v="11"/>
    <n v="4"/>
    <x v="0"/>
    <s v="Nov"/>
    <s v="2016-11"/>
  </r>
  <r>
    <n v="3478"/>
    <s v="CA-2014-143385"/>
    <x v="883"/>
    <d v="2014-09-05T00:00:00"/>
    <s v="Standard Class"/>
    <s v="SJ-20500"/>
    <s v="Shirley Jackson"/>
    <x v="0"/>
    <s v="United States"/>
    <x v="364"/>
    <s v="New Mexico"/>
    <n v="87505"/>
    <x v="1"/>
    <s v="TEC-AC-10001635"/>
    <x v="2"/>
    <x v="11"/>
    <s v="KeyTronic KT400U2 - Keyboard - Black"/>
    <x v="448"/>
    <n v="9"/>
    <n v="0"/>
    <n v="18.504000000000001"/>
    <n v="8"/>
    <n v="3"/>
    <x v="2"/>
    <s v="Aug"/>
    <s v="2014-08"/>
  </r>
  <r>
    <n v="3479"/>
    <s v="CA-2016-131289"/>
    <x v="16"/>
    <d v="2016-12-14T00:00:00"/>
    <s v="Standard Class"/>
    <s v="SP-20620"/>
    <s v="Stefania Perrino"/>
    <x v="1"/>
    <s v="United States"/>
    <x v="8"/>
    <s v="California"/>
    <n v="94110"/>
    <x v="1"/>
    <s v="OFF-AR-10003056"/>
    <x v="1"/>
    <x v="6"/>
    <s v="Newell 341"/>
    <x v="18"/>
    <n v="2"/>
    <n v="0"/>
    <n v="2.4824000000000002"/>
    <n v="12"/>
    <n v="4"/>
    <x v="0"/>
    <s v="Dec"/>
    <s v="2016-12"/>
  </r>
  <r>
    <n v="3480"/>
    <s v="CA-2016-131289"/>
    <x v="16"/>
    <d v="2016-12-14T00:00:00"/>
    <s v="Standard Class"/>
    <s v="SP-20620"/>
    <s v="Stefania Perrino"/>
    <x v="1"/>
    <s v="United States"/>
    <x v="8"/>
    <s v="California"/>
    <n v="94110"/>
    <x v="1"/>
    <s v="OFF-PA-10003363"/>
    <x v="1"/>
    <x v="10"/>
    <s v="Xerox 204"/>
    <x v="1544"/>
    <n v="7"/>
    <n v="0"/>
    <n v="21.7728"/>
    <n v="12"/>
    <n v="4"/>
    <x v="0"/>
    <s v="Dec"/>
    <s v="2016-12"/>
  </r>
  <r>
    <n v="3481"/>
    <s v="CA-2016-131289"/>
    <x v="16"/>
    <d v="2016-12-14T00:00:00"/>
    <s v="Standard Class"/>
    <s v="SP-20620"/>
    <s v="Stefania Perrino"/>
    <x v="1"/>
    <s v="United States"/>
    <x v="8"/>
    <s v="California"/>
    <n v="94110"/>
    <x v="1"/>
    <s v="FUR-TA-10003954"/>
    <x v="0"/>
    <x v="3"/>
    <s v="Hon 94000 Series Round Tables"/>
    <x v="2702"/>
    <n v="6"/>
    <n v="0.2"/>
    <n v="-195.47880000000001"/>
    <n v="12"/>
    <n v="4"/>
    <x v="0"/>
    <s v="Dec"/>
    <s v="2016-12"/>
  </r>
  <r>
    <n v="3482"/>
    <s v="CA-2014-124023"/>
    <x v="884"/>
    <d v="2014-04-10T00:00:00"/>
    <s v="First Class"/>
    <s v="PJ-19015"/>
    <s v="Pauline Johnson"/>
    <x v="0"/>
    <s v="United States"/>
    <x v="216"/>
    <s v="Alabama"/>
    <n v="36608"/>
    <x v="0"/>
    <s v="FUR-FU-10004415"/>
    <x v="0"/>
    <x v="5"/>
    <s v="Stacking Tray, Side-Loading, Legal, Smoke"/>
    <x v="2431"/>
    <n v="2"/>
    <n v="0"/>
    <n v="2.7776000000000001"/>
    <n v="4"/>
    <n v="2"/>
    <x v="2"/>
    <s v="Apr"/>
    <s v="2014-04"/>
  </r>
  <r>
    <n v="3483"/>
    <s v="CA-2014-124688"/>
    <x v="9"/>
    <d v="2014-08-29T00:00:00"/>
    <s v="First Class"/>
    <s v="CC-12610"/>
    <s v="Corey Catlett"/>
    <x v="1"/>
    <s v="United States"/>
    <x v="24"/>
    <s v="Virginia"/>
    <n v="22153"/>
    <x v="0"/>
    <s v="TEC-PH-10000455"/>
    <x v="2"/>
    <x v="7"/>
    <s v="GE 30522EE2"/>
    <x v="2703"/>
    <n v="5"/>
    <n v="0"/>
    <n v="168.18549999999999"/>
    <n v="8"/>
    <n v="3"/>
    <x v="2"/>
    <s v="Aug"/>
    <s v="2014-08"/>
  </r>
  <r>
    <n v="3484"/>
    <s v="CA-2014-124688"/>
    <x v="9"/>
    <d v="2014-08-29T00:00:00"/>
    <s v="First Class"/>
    <s v="CC-12610"/>
    <s v="Corey Catlett"/>
    <x v="1"/>
    <s v="United States"/>
    <x v="24"/>
    <s v="Virginia"/>
    <n v="22153"/>
    <x v="0"/>
    <s v="FUR-FU-10002456"/>
    <x v="0"/>
    <x v="5"/>
    <s v="Master Caster Door Stop, Large Neon Orange"/>
    <x v="2021"/>
    <n v="4"/>
    <n v="0"/>
    <n v="12.521599999999999"/>
    <n v="8"/>
    <n v="3"/>
    <x v="2"/>
    <s v="Aug"/>
    <s v="2014-08"/>
  </r>
  <r>
    <n v="3485"/>
    <s v="CA-2014-124688"/>
    <x v="9"/>
    <d v="2014-08-29T00:00:00"/>
    <s v="First Class"/>
    <s v="CC-12610"/>
    <s v="Corey Catlett"/>
    <x v="1"/>
    <s v="United States"/>
    <x v="24"/>
    <s v="Virginia"/>
    <n v="22153"/>
    <x v="0"/>
    <s v="FUR-TA-10003569"/>
    <x v="0"/>
    <x v="3"/>
    <s v="Bretford CR8500 Series Meeting Room Furniture"/>
    <x v="2704"/>
    <n v="3"/>
    <n v="0"/>
    <n v="300.73500000000001"/>
    <n v="8"/>
    <n v="3"/>
    <x v="2"/>
    <s v="Aug"/>
    <s v="2014-08"/>
  </r>
  <r>
    <n v="3486"/>
    <s v="CA-2016-151169"/>
    <x v="147"/>
    <d v="2016-10-26T00:00:00"/>
    <s v="Standard Class"/>
    <s v="MY-18295"/>
    <s v="Muhammed Yedwab"/>
    <x v="1"/>
    <s v="United States"/>
    <x v="46"/>
    <s v="Delaware"/>
    <n v="19711"/>
    <x v="3"/>
    <s v="OFF-BI-10002813"/>
    <x v="1"/>
    <x v="8"/>
    <s v="Avery Reinforcements for Hole-Punch Pages"/>
    <x v="1054"/>
    <n v="4"/>
    <n v="0"/>
    <n v="3.5640000000000001"/>
    <n v="10"/>
    <n v="4"/>
    <x v="0"/>
    <s v="Oct"/>
    <s v="2016-10"/>
  </r>
  <r>
    <n v="3487"/>
    <s v="US-2016-134761"/>
    <x v="885"/>
    <d v="2016-11-30T00:00:00"/>
    <s v="Same Day"/>
    <s v="DB-13210"/>
    <s v="Dean Braden"/>
    <x v="0"/>
    <s v="United States"/>
    <x v="365"/>
    <s v="North Carolina"/>
    <n v="28601"/>
    <x v="0"/>
    <s v="TEC-PH-10002890"/>
    <x v="2"/>
    <x v="7"/>
    <s v="AT&amp;T 17929 Lendline Telephone"/>
    <x v="2705"/>
    <n v="1"/>
    <n v="0.2"/>
    <n v="2.7143999999999999"/>
    <n v="11"/>
    <n v="4"/>
    <x v="0"/>
    <s v="Nov"/>
    <s v="2016-11"/>
  </r>
  <r>
    <n v="3488"/>
    <s v="CA-2017-120705"/>
    <x v="528"/>
    <d v="2017-09-11T00:00:00"/>
    <s v="Standard Class"/>
    <s v="MG-17875"/>
    <s v="Michael Grace"/>
    <x v="2"/>
    <s v="United States"/>
    <x v="2"/>
    <s v="Florida"/>
    <n v="33311"/>
    <x v="0"/>
    <s v="OFF-ST-10001522"/>
    <x v="1"/>
    <x v="4"/>
    <s v="Gould Plastics 18-Pocket Panel Bin, 34w x 5-1/4d x 20-1/2h"/>
    <x v="2706"/>
    <n v="2"/>
    <n v="0.2"/>
    <n v="-29.436800000000002"/>
    <n v="9"/>
    <n v="3"/>
    <x v="3"/>
    <s v="Sep"/>
    <s v="2017-09"/>
  </r>
  <r>
    <n v="3489"/>
    <s v="CA-2015-157322"/>
    <x v="740"/>
    <d v="2015-07-06T00:00:00"/>
    <s v="Standard Class"/>
    <s v="RH-19600"/>
    <s v="Rob Haberlin"/>
    <x v="0"/>
    <s v="United States"/>
    <x v="366"/>
    <s v="Illinois"/>
    <n v="60188"/>
    <x v="2"/>
    <s v="FUR-CH-10004086"/>
    <x v="0"/>
    <x v="1"/>
    <s v="Hon 4070 Series Pagoda Armless Upholstered Stacking Chairs"/>
    <x v="2335"/>
    <n v="2"/>
    <n v="0.3"/>
    <n v="-5.8346"/>
    <n v="7"/>
    <n v="3"/>
    <x v="1"/>
    <s v="Jul"/>
    <s v="2015-07"/>
  </r>
  <r>
    <n v="3490"/>
    <s v="CA-2015-157322"/>
    <x v="740"/>
    <d v="2015-07-06T00:00:00"/>
    <s v="Standard Class"/>
    <s v="RH-19600"/>
    <s v="Rob Haberlin"/>
    <x v="0"/>
    <s v="United States"/>
    <x v="366"/>
    <s v="Illinois"/>
    <n v="60188"/>
    <x v="2"/>
    <s v="FUR-CH-10003774"/>
    <x v="0"/>
    <x v="1"/>
    <s v="Global Wood Trimmed Manager's Task Chair, Khaki"/>
    <x v="2707"/>
    <n v="6"/>
    <n v="0.3"/>
    <n v="-92.799599999999998"/>
    <n v="7"/>
    <n v="3"/>
    <x v="1"/>
    <s v="Jul"/>
    <s v="2015-07"/>
  </r>
  <r>
    <n v="3491"/>
    <s v="CA-2015-157322"/>
    <x v="740"/>
    <d v="2015-07-06T00:00:00"/>
    <s v="Standard Class"/>
    <s v="RH-19600"/>
    <s v="Rob Haberlin"/>
    <x v="0"/>
    <s v="United States"/>
    <x v="366"/>
    <s v="Illinois"/>
    <n v="60188"/>
    <x v="2"/>
    <s v="OFF-ST-10004507"/>
    <x v="1"/>
    <x v="4"/>
    <s v="Advantus Rolling Storage Box"/>
    <x v="644"/>
    <n v="5"/>
    <n v="0.2"/>
    <n v="6.0025000000000004"/>
    <n v="7"/>
    <n v="3"/>
    <x v="1"/>
    <s v="Jul"/>
    <s v="2015-07"/>
  </r>
  <r>
    <n v="3492"/>
    <s v="CA-2015-157322"/>
    <x v="740"/>
    <d v="2015-07-06T00:00:00"/>
    <s v="Standard Class"/>
    <s v="RH-19600"/>
    <s v="Rob Haberlin"/>
    <x v="0"/>
    <s v="United States"/>
    <x v="366"/>
    <s v="Illinois"/>
    <n v="60188"/>
    <x v="2"/>
    <s v="OFF-ST-10003208"/>
    <x v="1"/>
    <x v="4"/>
    <s v="Adjustable Depth Letter/Legal Cart"/>
    <x v="2708"/>
    <n v="3"/>
    <n v="0.2"/>
    <n v="48.994199999999999"/>
    <n v="7"/>
    <n v="3"/>
    <x v="1"/>
    <s v="Jul"/>
    <s v="2015-07"/>
  </r>
  <r>
    <n v="3493"/>
    <s v="CA-2015-157322"/>
    <x v="740"/>
    <d v="2015-07-06T00:00:00"/>
    <s v="Standard Class"/>
    <s v="RH-19600"/>
    <s v="Rob Haberlin"/>
    <x v="0"/>
    <s v="United States"/>
    <x v="366"/>
    <s v="Illinois"/>
    <n v="60188"/>
    <x v="2"/>
    <s v="OFF-PA-10000659"/>
    <x v="1"/>
    <x v="10"/>
    <s v="Adams Phone Message Book, Professional, 400 Message Capacity, 5 3/6” x 11”"/>
    <x v="1492"/>
    <n v="2"/>
    <n v="0.2"/>
    <n v="3.7692000000000001"/>
    <n v="7"/>
    <n v="3"/>
    <x v="1"/>
    <s v="Jul"/>
    <s v="2015-07"/>
  </r>
  <r>
    <n v="3494"/>
    <s v="CA-2017-142034"/>
    <x v="241"/>
    <d v="2017-09-28T00:00:00"/>
    <s v="Standard Class"/>
    <s v="KB-16240"/>
    <s v="Karen Bern"/>
    <x v="1"/>
    <s v="United States"/>
    <x v="367"/>
    <s v="Minnesota"/>
    <n v="56301"/>
    <x v="2"/>
    <s v="TEC-AC-10002305"/>
    <x v="2"/>
    <x v="11"/>
    <s v="KeyTronic E03601U1 - Keyboard - Beige"/>
    <x v="2709"/>
    <n v="4"/>
    <n v="0"/>
    <n v="12.96"/>
    <n v="9"/>
    <n v="3"/>
    <x v="3"/>
    <s v="Sep"/>
    <s v="2017-09"/>
  </r>
  <r>
    <n v="3495"/>
    <s v="CA-2017-142034"/>
    <x v="241"/>
    <d v="2017-09-28T00:00:00"/>
    <s v="Standard Class"/>
    <s v="KB-16240"/>
    <s v="Karen Bern"/>
    <x v="1"/>
    <s v="United States"/>
    <x v="367"/>
    <s v="Minnesota"/>
    <n v="56301"/>
    <x v="2"/>
    <s v="TEC-AC-10000990"/>
    <x v="2"/>
    <x v="11"/>
    <s v="Imation Bio 2GB USB Flash Drive Imation Corp"/>
    <x v="2710"/>
    <n v="5"/>
    <n v="0"/>
    <n v="275.47800000000001"/>
    <n v="9"/>
    <n v="3"/>
    <x v="3"/>
    <s v="Sep"/>
    <s v="2017-09"/>
  </r>
  <r>
    <n v="3496"/>
    <s v="CA-2017-142034"/>
    <x v="241"/>
    <d v="2017-09-28T00:00:00"/>
    <s v="Standard Class"/>
    <s v="KB-16240"/>
    <s v="Karen Bern"/>
    <x v="1"/>
    <s v="United States"/>
    <x v="367"/>
    <s v="Minnesota"/>
    <n v="56301"/>
    <x v="2"/>
    <s v="FUR-CH-10000665"/>
    <x v="0"/>
    <x v="1"/>
    <s v="Global Airflow Leather Mesh Back Chair, Black"/>
    <x v="884"/>
    <n v="4"/>
    <n v="0"/>
    <n v="181.17599999999999"/>
    <n v="9"/>
    <n v="3"/>
    <x v="3"/>
    <s v="Sep"/>
    <s v="2017-09"/>
  </r>
  <r>
    <n v="3497"/>
    <s v="CA-2016-107328"/>
    <x v="590"/>
    <d v="2016-08-15T00:00:00"/>
    <s v="Standard Class"/>
    <s v="CA-12055"/>
    <s v="Cathy Armstrong"/>
    <x v="2"/>
    <s v="United States"/>
    <x v="1"/>
    <s v="California"/>
    <n v="90036"/>
    <x v="1"/>
    <s v="FUR-TA-10001932"/>
    <x v="0"/>
    <x v="3"/>
    <s v="Chromcraft 48&quot; x 96&quot; Racetrack Double Pedestal Table"/>
    <x v="2711"/>
    <n v="2"/>
    <n v="0.2"/>
    <n v="12.8256"/>
    <n v="8"/>
    <n v="3"/>
    <x v="0"/>
    <s v="Aug"/>
    <s v="2016-08"/>
  </r>
  <r>
    <n v="3498"/>
    <s v="CA-2016-107328"/>
    <x v="590"/>
    <d v="2016-08-15T00:00:00"/>
    <s v="Standard Class"/>
    <s v="CA-12055"/>
    <s v="Cathy Armstrong"/>
    <x v="2"/>
    <s v="United States"/>
    <x v="1"/>
    <s v="California"/>
    <n v="90036"/>
    <x v="1"/>
    <s v="OFF-AP-10004487"/>
    <x v="1"/>
    <x v="9"/>
    <s v="Kensington 4 Outlet MasterPiece Compact Power Control Center"/>
    <x v="2712"/>
    <n v="6"/>
    <n v="0"/>
    <n v="136.61760000000001"/>
    <n v="8"/>
    <n v="3"/>
    <x v="0"/>
    <s v="Aug"/>
    <s v="2016-08"/>
  </r>
  <r>
    <n v="3499"/>
    <s v="CA-2016-107328"/>
    <x v="590"/>
    <d v="2016-08-15T00:00:00"/>
    <s v="Standard Class"/>
    <s v="CA-12055"/>
    <s v="Cathy Armstrong"/>
    <x v="2"/>
    <s v="United States"/>
    <x v="1"/>
    <s v="California"/>
    <n v="90036"/>
    <x v="1"/>
    <s v="OFF-BI-10002160"/>
    <x v="1"/>
    <x v="8"/>
    <s v="Acco Hanging Data Binders"/>
    <x v="593"/>
    <n v="5"/>
    <n v="0.2"/>
    <n v="5.3339999999999996"/>
    <n v="8"/>
    <n v="3"/>
    <x v="0"/>
    <s v="Aug"/>
    <s v="2016-08"/>
  </r>
  <r>
    <n v="3500"/>
    <s v="CA-2016-108616"/>
    <x v="321"/>
    <d v="2016-10-03T00:00:00"/>
    <s v="Standard Class"/>
    <s v="JK-15730"/>
    <s v="Joe Kamberova"/>
    <x v="0"/>
    <s v="United States"/>
    <x v="216"/>
    <s v="Alabama"/>
    <n v="36608"/>
    <x v="0"/>
    <s v="TEC-AC-10000420"/>
    <x v="2"/>
    <x v="11"/>
    <s v="Logitech G500s Laser Gaming Mouse with Adjustable Weight Tuning"/>
    <x v="2713"/>
    <n v="3"/>
    <n v="0"/>
    <n v="71.389799999999994"/>
    <n v="9"/>
    <n v="3"/>
    <x v="0"/>
    <s v="Sep"/>
    <s v="2016-09"/>
  </r>
  <r>
    <n v="3501"/>
    <s v="CA-2016-108616"/>
    <x v="321"/>
    <d v="2016-10-03T00:00:00"/>
    <s v="Standard Class"/>
    <s v="JK-15730"/>
    <s v="Joe Kamberova"/>
    <x v="0"/>
    <s v="United States"/>
    <x v="216"/>
    <s v="Alabama"/>
    <n v="36608"/>
    <x v="0"/>
    <s v="OFF-BI-10001989"/>
    <x v="1"/>
    <x v="8"/>
    <s v="Premium Transparent Presentation Covers by GBC"/>
    <x v="2714"/>
    <n v="3"/>
    <n v="0"/>
    <n v="30.211200000000002"/>
    <n v="9"/>
    <n v="3"/>
    <x v="0"/>
    <s v="Sep"/>
    <s v="2016-09"/>
  </r>
  <r>
    <n v="3502"/>
    <s v="CA-2016-108616"/>
    <x v="321"/>
    <d v="2016-10-03T00:00:00"/>
    <s v="Standard Class"/>
    <s v="JK-15730"/>
    <s v="Joe Kamberova"/>
    <x v="0"/>
    <s v="United States"/>
    <x v="216"/>
    <s v="Alabama"/>
    <n v="36608"/>
    <x v="0"/>
    <s v="OFF-AR-10001149"/>
    <x v="1"/>
    <x v="6"/>
    <s v="Sanford Colorific Colored Pencils, 12/Box"/>
    <x v="233"/>
    <n v="9"/>
    <n v="0"/>
    <n v="7.7759999999999998"/>
    <n v="9"/>
    <n v="3"/>
    <x v="0"/>
    <s v="Sep"/>
    <s v="2016-09"/>
  </r>
  <r>
    <n v="3503"/>
    <s v="CA-2017-125115"/>
    <x v="318"/>
    <d v="2017-04-10T00:00:00"/>
    <s v="Same Day"/>
    <s v="RD-19930"/>
    <s v="Russell D'Ascenzo"/>
    <x v="0"/>
    <s v="United States"/>
    <x v="89"/>
    <s v="Texas"/>
    <n v="78745"/>
    <x v="2"/>
    <s v="OFF-PA-10004101"/>
    <x v="1"/>
    <x v="10"/>
    <s v="Xerox 1894"/>
    <x v="559"/>
    <n v="2"/>
    <n v="0.2"/>
    <n v="3.6288"/>
    <n v="4"/>
    <n v="2"/>
    <x v="3"/>
    <s v="Apr"/>
    <s v="2017-04"/>
  </r>
  <r>
    <n v="3504"/>
    <s v="CA-2017-125115"/>
    <x v="318"/>
    <d v="2017-04-10T00:00:00"/>
    <s v="Same Day"/>
    <s v="RD-19930"/>
    <s v="Russell D'Ascenzo"/>
    <x v="0"/>
    <s v="United States"/>
    <x v="89"/>
    <s v="Texas"/>
    <n v="78745"/>
    <x v="2"/>
    <s v="TEC-AC-10001714"/>
    <x v="2"/>
    <x v="11"/>
    <s v="Logitech MX Performance Wireless Mouse"/>
    <x v="2715"/>
    <n v="3"/>
    <n v="0.2"/>
    <n v="20.343900000000001"/>
    <n v="4"/>
    <n v="2"/>
    <x v="3"/>
    <s v="Apr"/>
    <s v="2017-04"/>
  </r>
  <r>
    <n v="3505"/>
    <s v="CA-2016-150945"/>
    <x v="122"/>
    <d v="2016-12-20T00:00:00"/>
    <s v="Second Class"/>
    <s v="JK-16120"/>
    <s v="Julie Kriz"/>
    <x v="2"/>
    <s v="United States"/>
    <x v="20"/>
    <s v="New York"/>
    <n v="10009"/>
    <x v="3"/>
    <s v="OFF-ST-10003716"/>
    <x v="1"/>
    <x v="4"/>
    <s v="Tennsco Double-Tier Lockers"/>
    <x v="1706"/>
    <n v="4"/>
    <n v="0"/>
    <n v="117.0104"/>
    <n v="12"/>
    <n v="4"/>
    <x v="0"/>
    <s v="Dec"/>
    <s v="2016-12"/>
  </r>
  <r>
    <n v="3506"/>
    <s v="CA-2014-166863"/>
    <x v="886"/>
    <d v="2014-06-24T00:00:00"/>
    <s v="Standard Class"/>
    <s v="SC-20020"/>
    <s v="Sam Craven"/>
    <x v="0"/>
    <s v="United States"/>
    <x v="243"/>
    <s v="Texas"/>
    <n v="75023"/>
    <x v="2"/>
    <s v="TEC-PH-10000369"/>
    <x v="2"/>
    <x v="7"/>
    <s v="HTC One Mini"/>
    <x v="1212"/>
    <n v="2"/>
    <n v="0.2"/>
    <n v="20.1584"/>
    <n v="6"/>
    <n v="2"/>
    <x v="2"/>
    <s v="Jun"/>
    <s v="2014-06"/>
  </r>
  <r>
    <n v="3507"/>
    <s v="CA-2014-166863"/>
    <x v="886"/>
    <d v="2014-06-24T00:00:00"/>
    <s v="Standard Class"/>
    <s v="SC-20020"/>
    <s v="Sam Craven"/>
    <x v="0"/>
    <s v="United States"/>
    <x v="243"/>
    <s v="Texas"/>
    <n v="75023"/>
    <x v="2"/>
    <s v="OFF-BI-10000756"/>
    <x v="1"/>
    <x v="8"/>
    <s v="Storex DuraTech Recycled Plastic Frosted Binders"/>
    <x v="882"/>
    <n v="4"/>
    <n v="0.8"/>
    <n v="-5.0880000000000001"/>
    <n v="6"/>
    <n v="2"/>
    <x v="2"/>
    <s v="Jun"/>
    <s v="2014-06"/>
  </r>
  <r>
    <n v="3508"/>
    <s v="CA-2014-166863"/>
    <x v="886"/>
    <d v="2014-06-24T00:00:00"/>
    <s v="Standard Class"/>
    <s v="SC-20020"/>
    <s v="Sam Craven"/>
    <x v="0"/>
    <s v="United States"/>
    <x v="243"/>
    <s v="Texas"/>
    <n v="75023"/>
    <x v="2"/>
    <s v="FUR-BO-10001608"/>
    <x v="0"/>
    <x v="0"/>
    <s v="Hon Metal Bookcases, Black"/>
    <x v="2716"/>
    <n v="4"/>
    <n v="0.32"/>
    <n v="-19.874400000000001"/>
    <n v="6"/>
    <n v="2"/>
    <x v="2"/>
    <s v="Jun"/>
    <s v="2014-06"/>
  </r>
  <r>
    <n v="3509"/>
    <s v="CA-2014-166863"/>
    <x v="886"/>
    <d v="2014-06-24T00:00:00"/>
    <s v="Standard Class"/>
    <s v="SC-20020"/>
    <s v="Sam Craven"/>
    <x v="0"/>
    <s v="United States"/>
    <x v="243"/>
    <s v="Texas"/>
    <n v="75023"/>
    <x v="2"/>
    <s v="OFF-PA-10001166"/>
    <x v="1"/>
    <x v="10"/>
    <s v="Xerox 2"/>
    <x v="12"/>
    <n v="3"/>
    <n v="0.2"/>
    <n v="5.4432"/>
    <n v="6"/>
    <n v="2"/>
    <x v="2"/>
    <s v="Jun"/>
    <s v="2014-06"/>
  </r>
  <r>
    <n v="3510"/>
    <s v="CA-2014-166863"/>
    <x v="886"/>
    <d v="2014-06-24T00:00:00"/>
    <s v="Standard Class"/>
    <s v="SC-20020"/>
    <s v="Sam Craven"/>
    <x v="0"/>
    <s v="United States"/>
    <x v="243"/>
    <s v="Texas"/>
    <n v="75023"/>
    <x v="2"/>
    <s v="OFF-PA-10000587"/>
    <x v="1"/>
    <x v="10"/>
    <s v="Array Parchment Paper, Assorted Colors"/>
    <x v="25"/>
    <n v="2"/>
    <n v="0.2"/>
    <n v="4.0768000000000004"/>
    <n v="6"/>
    <n v="2"/>
    <x v="2"/>
    <s v="Jun"/>
    <s v="2014-06"/>
  </r>
  <r>
    <n v="3511"/>
    <s v="CA-2014-166863"/>
    <x v="886"/>
    <d v="2014-06-24T00:00:00"/>
    <s v="Standard Class"/>
    <s v="SC-20020"/>
    <s v="Sam Craven"/>
    <x v="0"/>
    <s v="United States"/>
    <x v="243"/>
    <s v="Texas"/>
    <n v="75023"/>
    <x v="2"/>
    <s v="TEC-MA-10001972"/>
    <x v="2"/>
    <x v="15"/>
    <s v="Okidata C331dn Printer"/>
    <x v="2717"/>
    <n v="2"/>
    <n v="0.4"/>
    <n v="-97.72"/>
    <n v="6"/>
    <n v="2"/>
    <x v="2"/>
    <s v="Jun"/>
    <s v="2014-06"/>
  </r>
  <r>
    <n v="3512"/>
    <s v="CA-2014-166863"/>
    <x v="886"/>
    <d v="2014-06-24T00:00:00"/>
    <s v="Standard Class"/>
    <s v="SC-20020"/>
    <s v="Sam Craven"/>
    <x v="0"/>
    <s v="United States"/>
    <x v="243"/>
    <s v="Texas"/>
    <n v="75023"/>
    <x v="2"/>
    <s v="OFF-ST-10004123"/>
    <x v="1"/>
    <x v="4"/>
    <s v="Safco Industrial Wire Shelving System"/>
    <x v="2718"/>
    <n v="7"/>
    <n v="0.2"/>
    <n v="-127.372"/>
    <n v="6"/>
    <n v="2"/>
    <x v="2"/>
    <s v="Jun"/>
    <s v="2014-06"/>
  </r>
  <r>
    <n v="3513"/>
    <s v="CA-2017-140326"/>
    <x v="507"/>
    <d v="2017-09-06T00:00:00"/>
    <s v="First Class"/>
    <s v="HW-14935"/>
    <s v="Helen Wasserman"/>
    <x v="1"/>
    <s v="United States"/>
    <x v="22"/>
    <s v="Illinois"/>
    <n v="60653"/>
    <x v="2"/>
    <s v="FUR-BO-10000112"/>
    <x v="0"/>
    <x v="0"/>
    <s v="Bush Birmingham Collection Bookcase, Dark Cherry"/>
    <x v="2719"/>
    <n v="9"/>
    <n v="0.3"/>
    <n v="-117.88200000000001"/>
    <n v="9"/>
    <n v="3"/>
    <x v="3"/>
    <s v="Sep"/>
    <s v="2017-09"/>
  </r>
  <r>
    <n v="3514"/>
    <s v="CA-2017-140326"/>
    <x v="507"/>
    <d v="2017-09-06T00:00:00"/>
    <s v="First Class"/>
    <s v="HW-14935"/>
    <s v="Helen Wasserman"/>
    <x v="1"/>
    <s v="United States"/>
    <x v="22"/>
    <s v="Illinois"/>
    <n v="60653"/>
    <x v="2"/>
    <s v="OFF-PA-10004041"/>
    <x v="1"/>
    <x v="10"/>
    <s v="It's Hot Message Books with Stickers, 2 3/4&quot; x 5&quot;"/>
    <x v="2720"/>
    <n v="3"/>
    <n v="0.2"/>
    <n v="5.55"/>
    <n v="9"/>
    <n v="3"/>
    <x v="3"/>
    <s v="Sep"/>
    <s v="2017-09"/>
  </r>
  <r>
    <n v="3515"/>
    <s v="CA-2017-140326"/>
    <x v="507"/>
    <d v="2017-09-06T00:00:00"/>
    <s v="First Class"/>
    <s v="HW-14935"/>
    <s v="Helen Wasserman"/>
    <x v="1"/>
    <s v="United States"/>
    <x v="22"/>
    <s v="Illinois"/>
    <n v="60653"/>
    <x v="2"/>
    <s v="OFF-AR-10001149"/>
    <x v="1"/>
    <x v="6"/>
    <s v="Sanford Colorific Colored Pencils, 12/Box"/>
    <x v="2721"/>
    <n v="3"/>
    <n v="0.2"/>
    <n v="0.86399999999999999"/>
    <n v="9"/>
    <n v="3"/>
    <x v="3"/>
    <s v="Sep"/>
    <s v="2017-09"/>
  </r>
  <r>
    <n v="3516"/>
    <s v="CA-2016-168536"/>
    <x v="887"/>
    <d v="2016-12-24T00:00:00"/>
    <s v="Standard Class"/>
    <s v="SC-20800"/>
    <s v="Stuart Calhoun"/>
    <x v="0"/>
    <s v="United States"/>
    <x v="25"/>
    <s v="Mississippi"/>
    <n v="39212"/>
    <x v="0"/>
    <s v="TEC-AC-10002323"/>
    <x v="2"/>
    <x v="11"/>
    <s v="SanDisk Ultra 32 GB MicroSDHC Class 10 Memory Card"/>
    <x v="2722"/>
    <n v="3"/>
    <n v="0"/>
    <n v="8.6189999999999998"/>
    <n v="12"/>
    <n v="4"/>
    <x v="0"/>
    <s v="Dec"/>
    <s v="2016-12"/>
  </r>
  <r>
    <n v="3517"/>
    <s v="US-2016-113649"/>
    <x v="888"/>
    <d v="2016-08-12T00:00:00"/>
    <s v="First Class"/>
    <s v="HA-14920"/>
    <s v="Helen Andreada"/>
    <x v="0"/>
    <s v="United States"/>
    <x v="115"/>
    <s v="North Carolina"/>
    <n v="28314"/>
    <x v="0"/>
    <s v="OFF-PA-10000130"/>
    <x v="1"/>
    <x v="10"/>
    <s v="Xerox 199"/>
    <x v="2723"/>
    <n v="9"/>
    <n v="0.2"/>
    <n v="9.6300000000000008"/>
    <n v="8"/>
    <n v="3"/>
    <x v="0"/>
    <s v="Aug"/>
    <s v="2016-08"/>
  </r>
  <r>
    <n v="3518"/>
    <s v="US-2016-113649"/>
    <x v="888"/>
    <d v="2016-08-12T00:00:00"/>
    <s v="First Class"/>
    <s v="HA-14920"/>
    <s v="Helen Andreada"/>
    <x v="0"/>
    <s v="United States"/>
    <x v="115"/>
    <s v="North Carolina"/>
    <n v="28314"/>
    <x v="0"/>
    <s v="TEC-PH-10002350"/>
    <x v="2"/>
    <x v="7"/>
    <s v="Apple EarPods with Remote and Mic"/>
    <x v="2488"/>
    <n v="2"/>
    <n v="0.2"/>
    <n v="4.4783999999999997"/>
    <n v="8"/>
    <n v="3"/>
    <x v="0"/>
    <s v="Aug"/>
    <s v="2016-08"/>
  </r>
  <r>
    <n v="3519"/>
    <s v="US-2016-113649"/>
    <x v="888"/>
    <d v="2016-08-12T00:00:00"/>
    <s v="First Class"/>
    <s v="HA-14920"/>
    <s v="Helen Andreada"/>
    <x v="0"/>
    <s v="United States"/>
    <x v="115"/>
    <s v="North Carolina"/>
    <n v="28314"/>
    <x v="0"/>
    <s v="OFF-AP-10002518"/>
    <x v="1"/>
    <x v="9"/>
    <s v="Kensington 7 Outlet MasterPiece Power Center"/>
    <x v="2724"/>
    <n v="4"/>
    <n v="0.2"/>
    <n v="64.072800000000001"/>
    <n v="8"/>
    <n v="3"/>
    <x v="0"/>
    <s v="Aug"/>
    <s v="2016-08"/>
  </r>
  <r>
    <n v="3520"/>
    <s v="CA-2015-124975"/>
    <x v="137"/>
    <d v="2015-06-25T00:00:00"/>
    <s v="First Class"/>
    <s v="MG-17875"/>
    <s v="Michael Grace"/>
    <x v="2"/>
    <s v="United States"/>
    <x v="34"/>
    <s v="Illinois"/>
    <n v="60505"/>
    <x v="2"/>
    <s v="FUR-TA-10002645"/>
    <x v="0"/>
    <x v="3"/>
    <s v="Hon Rectangular Conference Tables"/>
    <x v="2725"/>
    <n v="7"/>
    <n v="0.5"/>
    <n v="-525.64049999999997"/>
    <n v="6"/>
    <n v="2"/>
    <x v="1"/>
    <s v="Jun"/>
    <s v="2015-06"/>
  </r>
  <r>
    <n v="3521"/>
    <s v="CA-2015-168767"/>
    <x v="889"/>
    <d v="2015-04-15T00:00:00"/>
    <s v="Standard Class"/>
    <s v="DM-12955"/>
    <s v="Dario Medina"/>
    <x v="1"/>
    <s v="United States"/>
    <x v="301"/>
    <s v="California"/>
    <n v="95823"/>
    <x v="1"/>
    <s v="OFF-BI-10000773"/>
    <x v="1"/>
    <x v="8"/>
    <s v="Insertable Tab Post Binder Dividers"/>
    <x v="2726"/>
    <n v="2"/>
    <n v="0.2"/>
    <n v="4.3308"/>
    <n v="4"/>
    <n v="2"/>
    <x v="1"/>
    <s v="Apr"/>
    <s v="2015-04"/>
  </r>
  <r>
    <n v="3522"/>
    <s v="CA-2016-114482"/>
    <x v="831"/>
    <d v="2016-11-25T00:00:00"/>
    <s v="Second Class"/>
    <s v="DM-13345"/>
    <s v="Denise Monton"/>
    <x v="1"/>
    <s v="United States"/>
    <x v="96"/>
    <s v="Iowa"/>
    <n v="50315"/>
    <x v="2"/>
    <s v="OFF-PA-10003845"/>
    <x v="1"/>
    <x v="10"/>
    <s v="Xerox 1987"/>
    <x v="1304"/>
    <n v="7"/>
    <n v="0"/>
    <n v="19.825399999999998"/>
    <n v="11"/>
    <n v="4"/>
    <x v="0"/>
    <s v="Nov"/>
    <s v="2016-11"/>
  </r>
  <r>
    <n v="3523"/>
    <s v="CA-2016-114482"/>
    <x v="831"/>
    <d v="2016-11-25T00:00:00"/>
    <s v="Second Class"/>
    <s v="DM-13345"/>
    <s v="Denise Monton"/>
    <x v="1"/>
    <s v="United States"/>
    <x v="96"/>
    <s v="Iowa"/>
    <n v="50315"/>
    <x v="2"/>
    <s v="TEC-PH-10001580"/>
    <x v="2"/>
    <x v="7"/>
    <s v="Logitech Mobile Speakerphone P710e - speaker phone"/>
    <x v="2727"/>
    <n v="3"/>
    <n v="0"/>
    <n v="109.3338"/>
    <n v="11"/>
    <n v="4"/>
    <x v="0"/>
    <s v="Nov"/>
    <s v="2016-11"/>
  </r>
  <r>
    <n v="3524"/>
    <s v="CA-2016-137673"/>
    <x v="64"/>
    <d v="2016-09-10T00:00:00"/>
    <s v="Standard Class"/>
    <s v="ML-17395"/>
    <s v="Marina Lichtenstein"/>
    <x v="1"/>
    <s v="United States"/>
    <x v="70"/>
    <s v="California"/>
    <n v="92105"/>
    <x v="1"/>
    <s v="TEC-AC-10002345"/>
    <x v="2"/>
    <x v="11"/>
    <s v="HP Standard 104 key PS/2 Keyboard"/>
    <x v="2728"/>
    <n v="8"/>
    <n v="0"/>
    <n v="29"/>
    <n v="9"/>
    <n v="3"/>
    <x v="0"/>
    <s v="Sep"/>
    <s v="2016-09"/>
  </r>
  <r>
    <n v="3525"/>
    <s v="CA-2016-132731"/>
    <x v="390"/>
    <d v="2016-11-28T00:00:00"/>
    <s v="Standard Class"/>
    <s v="GA-14515"/>
    <s v="George Ashbrook"/>
    <x v="0"/>
    <s v="United States"/>
    <x v="61"/>
    <s v="Texas"/>
    <n v="75081"/>
    <x v="2"/>
    <s v="TEC-PH-10004120"/>
    <x v="2"/>
    <x v="7"/>
    <s v="AT&amp;T 1080 Phone"/>
    <x v="2729"/>
    <n v="6"/>
    <n v="0.2"/>
    <n v="49.316400000000002"/>
    <n v="11"/>
    <n v="4"/>
    <x v="0"/>
    <s v="Nov"/>
    <s v="2016-11"/>
  </r>
  <r>
    <n v="3526"/>
    <s v="CA-2017-148922"/>
    <x v="389"/>
    <d v="2017-12-15T00:00:00"/>
    <s v="Second Class"/>
    <s v="SU-20665"/>
    <s v="Stephanie Ulpright"/>
    <x v="2"/>
    <s v="United States"/>
    <x v="25"/>
    <s v="Mississippi"/>
    <n v="39212"/>
    <x v="0"/>
    <s v="TEC-AC-10001838"/>
    <x v="2"/>
    <x v="11"/>
    <s v="Razer Tiamat Over Ear 7.1 Surround Sound PC Gaming Headset"/>
    <x v="2730"/>
    <n v="3"/>
    <n v="0"/>
    <n v="257.9871"/>
    <n v="12"/>
    <n v="4"/>
    <x v="3"/>
    <s v="Dec"/>
    <s v="2017-12"/>
  </r>
  <r>
    <n v="3527"/>
    <s v="CA-2017-148922"/>
    <x v="389"/>
    <d v="2017-12-15T00:00:00"/>
    <s v="Second Class"/>
    <s v="SU-20665"/>
    <s v="Stephanie Ulpright"/>
    <x v="2"/>
    <s v="United States"/>
    <x v="25"/>
    <s v="Mississippi"/>
    <n v="39212"/>
    <x v="0"/>
    <s v="TEC-PH-10000148"/>
    <x v="2"/>
    <x v="7"/>
    <s v="Cyber Acoustics AC-202b Speech Recognition Stereo Headset"/>
    <x v="2731"/>
    <n v="3"/>
    <n v="0"/>
    <n v="0.77939999999999998"/>
    <n v="12"/>
    <n v="4"/>
    <x v="3"/>
    <s v="Dec"/>
    <s v="2017-12"/>
  </r>
  <r>
    <n v="3528"/>
    <s v="CA-2017-148922"/>
    <x v="389"/>
    <d v="2017-12-15T00:00:00"/>
    <s v="Second Class"/>
    <s v="SU-20665"/>
    <s v="Stephanie Ulpright"/>
    <x v="2"/>
    <s v="United States"/>
    <x v="25"/>
    <s v="Mississippi"/>
    <n v="39212"/>
    <x v="0"/>
    <s v="OFF-BI-10003476"/>
    <x v="1"/>
    <x v="8"/>
    <s v="Avery Metallic Poly Binders"/>
    <x v="2732"/>
    <n v="8"/>
    <n v="0"/>
    <n v="22.0032"/>
    <n v="12"/>
    <n v="4"/>
    <x v="3"/>
    <s v="Dec"/>
    <s v="2017-12"/>
  </r>
  <r>
    <n v="3529"/>
    <s v="CA-2016-130680"/>
    <x v="890"/>
    <d v="2016-06-29T00:00:00"/>
    <s v="Standard Class"/>
    <s v="BD-11320"/>
    <s v="Bill Donatelli"/>
    <x v="0"/>
    <s v="United States"/>
    <x v="70"/>
    <s v="California"/>
    <n v="92024"/>
    <x v="1"/>
    <s v="TEC-PH-10004833"/>
    <x v="2"/>
    <x v="7"/>
    <s v="Macally Suction Cup Mount"/>
    <x v="2733"/>
    <n v="4"/>
    <n v="0.2"/>
    <n v="-9.56"/>
    <n v="6"/>
    <n v="2"/>
    <x v="0"/>
    <s v="Jun"/>
    <s v="2016-06"/>
  </r>
  <r>
    <n v="3530"/>
    <s v="CA-2015-141145"/>
    <x v="14"/>
    <d v="2015-09-23T00:00:00"/>
    <s v="Standard Class"/>
    <s v="DB-13405"/>
    <s v="Denny Blanton"/>
    <x v="0"/>
    <s v="United States"/>
    <x v="333"/>
    <s v="Florida"/>
    <n v="32839"/>
    <x v="0"/>
    <s v="TEC-AC-10001465"/>
    <x v="2"/>
    <x v="11"/>
    <s v="SanDisk Cruzer 64 GB USB Flash Drive"/>
    <x v="2734"/>
    <n v="3"/>
    <n v="0.2"/>
    <n v="10.896000000000001"/>
    <n v="9"/>
    <n v="3"/>
    <x v="1"/>
    <s v="Sep"/>
    <s v="2015-09"/>
  </r>
  <r>
    <n v="3531"/>
    <s v="US-2016-152835"/>
    <x v="288"/>
    <d v="2016-05-23T00:00:00"/>
    <s v="Standard Class"/>
    <s v="RP-19855"/>
    <s v="Roy Phan"/>
    <x v="1"/>
    <s v="United States"/>
    <x v="240"/>
    <s v="Indiana"/>
    <n v="47905"/>
    <x v="2"/>
    <s v="OFF-AR-10003056"/>
    <x v="1"/>
    <x v="6"/>
    <s v="Newell 341"/>
    <x v="1567"/>
    <n v="5"/>
    <n v="0"/>
    <n v="6.2060000000000004"/>
    <n v="5"/>
    <n v="2"/>
    <x v="0"/>
    <s v="May"/>
    <s v="2016-05"/>
  </r>
  <r>
    <n v="3532"/>
    <s v="CA-2016-155565"/>
    <x v="316"/>
    <d v="2016-05-28T00:00:00"/>
    <s v="Same Day"/>
    <s v="EH-13765"/>
    <s v="Edward Hooks"/>
    <x v="1"/>
    <s v="United States"/>
    <x v="20"/>
    <s v="New York"/>
    <n v="10035"/>
    <x v="3"/>
    <s v="OFF-SU-10001218"/>
    <x v="1"/>
    <x v="14"/>
    <s v="Fiskars Softgrip Scissors"/>
    <x v="2735"/>
    <n v="5"/>
    <n v="0"/>
    <n v="15.372"/>
    <n v="5"/>
    <n v="2"/>
    <x v="0"/>
    <s v="May"/>
    <s v="2016-05"/>
  </r>
  <r>
    <n v="3533"/>
    <s v="CA-2014-110849"/>
    <x v="891"/>
    <d v="2014-04-23T00:00:00"/>
    <s v="Standard Class"/>
    <s v="JL-15835"/>
    <s v="John Lee"/>
    <x v="0"/>
    <s v="United States"/>
    <x v="1"/>
    <s v="California"/>
    <n v="90049"/>
    <x v="1"/>
    <s v="TEC-MA-10002859"/>
    <x v="2"/>
    <x v="15"/>
    <s v="Ativa MDM8000 8-Sheet Micro-Cut Shredder"/>
    <x v="2736"/>
    <n v="4"/>
    <n v="0.2"/>
    <n v="97.1892"/>
    <n v="4"/>
    <n v="2"/>
    <x v="2"/>
    <s v="Apr"/>
    <s v="2014-04"/>
  </r>
  <r>
    <n v="3534"/>
    <s v="CA-2014-110849"/>
    <x v="891"/>
    <d v="2014-04-23T00:00:00"/>
    <s v="Standard Class"/>
    <s v="JL-15835"/>
    <s v="John Lee"/>
    <x v="0"/>
    <s v="United States"/>
    <x v="1"/>
    <s v="California"/>
    <n v="90049"/>
    <x v="1"/>
    <s v="OFF-AR-10002375"/>
    <x v="1"/>
    <x v="6"/>
    <s v="Newell 351"/>
    <x v="1317"/>
    <n v="4"/>
    <n v="0"/>
    <n v="3.8048000000000002"/>
    <n v="4"/>
    <n v="2"/>
    <x v="2"/>
    <s v="Apr"/>
    <s v="2014-04"/>
  </r>
  <r>
    <n v="3535"/>
    <s v="CA-2014-110849"/>
    <x v="891"/>
    <d v="2014-04-23T00:00:00"/>
    <s v="Standard Class"/>
    <s v="JL-15835"/>
    <s v="John Lee"/>
    <x v="0"/>
    <s v="United States"/>
    <x v="1"/>
    <s v="California"/>
    <n v="90049"/>
    <x v="1"/>
    <s v="OFF-AR-10000657"/>
    <x v="1"/>
    <x v="6"/>
    <s v="Binney &amp; Smith inkTank Desk Highlighter, Chisel Tip, Yellow, 12/Box"/>
    <x v="2737"/>
    <n v="5"/>
    <n v="0"/>
    <n v="3.5474999999999999"/>
    <n v="4"/>
    <n v="2"/>
    <x v="2"/>
    <s v="Apr"/>
    <s v="2014-04"/>
  </r>
  <r>
    <n v="3536"/>
    <s v="CA-2014-110849"/>
    <x v="891"/>
    <d v="2014-04-23T00:00:00"/>
    <s v="Standard Class"/>
    <s v="JL-15835"/>
    <s v="John Lee"/>
    <x v="0"/>
    <s v="United States"/>
    <x v="1"/>
    <s v="California"/>
    <n v="90049"/>
    <x v="1"/>
    <s v="OFF-FA-10000134"/>
    <x v="1"/>
    <x v="13"/>
    <s v="Advantus Push Pins, Aluminum Head"/>
    <x v="2738"/>
    <n v="2"/>
    <n v="0"/>
    <n v="3.6021999999999998"/>
    <n v="4"/>
    <n v="2"/>
    <x v="2"/>
    <s v="Apr"/>
    <s v="2014-04"/>
  </r>
  <r>
    <n v="3537"/>
    <s v="CA-2016-145842"/>
    <x v="26"/>
    <d v="2016-06-20T00:00:00"/>
    <s v="Second Class"/>
    <s v="FM-14380"/>
    <s v="Fred McMath"/>
    <x v="0"/>
    <s v="United States"/>
    <x v="20"/>
    <s v="New York"/>
    <n v="10024"/>
    <x v="3"/>
    <s v="OFF-ST-10000419"/>
    <x v="1"/>
    <x v="4"/>
    <s v="Rogers Jumbo File, Granite"/>
    <x v="1344"/>
    <n v="3"/>
    <n v="0"/>
    <n v="0.40739999999999998"/>
    <n v="6"/>
    <n v="2"/>
    <x v="0"/>
    <s v="Jun"/>
    <s v="2016-06"/>
  </r>
  <r>
    <n v="3538"/>
    <s v="CA-2014-158771"/>
    <x v="309"/>
    <d v="2014-05-09T00:00:00"/>
    <s v="Same Day"/>
    <s v="SB-20290"/>
    <s v="Sean Braxton"/>
    <x v="1"/>
    <s v="United States"/>
    <x v="0"/>
    <s v="Kentucky"/>
    <n v="42420"/>
    <x v="0"/>
    <s v="OFF-ST-10000107"/>
    <x v="1"/>
    <x v="4"/>
    <s v="Fellowes Super Stor/Drawer"/>
    <x v="2739"/>
    <n v="3"/>
    <n v="0"/>
    <n v="14.984999999999999"/>
    <n v="5"/>
    <n v="2"/>
    <x v="2"/>
    <s v="May"/>
    <s v="2014-05"/>
  </r>
  <r>
    <n v="3539"/>
    <s v="CA-2014-158771"/>
    <x v="309"/>
    <d v="2014-05-09T00:00:00"/>
    <s v="Same Day"/>
    <s v="SB-20290"/>
    <s v="Sean Braxton"/>
    <x v="1"/>
    <s v="United States"/>
    <x v="0"/>
    <s v="Kentucky"/>
    <n v="42420"/>
    <x v="0"/>
    <s v="OFF-LA-10001641"/>
    <x v="1"/>
    <x v="2"/>
    <s v="Avery 518"/>
    <x v="1227"/>
    <n v="3"/>
    <n v="0"/>
    <n v="4.5359999999999996"/>
    <n v="5"/>
    <n v="2"/>
    <x v="2"/>
    <s v="May"/>
    <s v="2014-05"/>
  </r>
  <r>
    <n v="3540"/>
    <s v="CA-2014-158771"/>
    <x v="309"/>
    <d v="2014-05-09T00:00:00"/>
    <s v="Same Day"/>
    <s v="SB-20290"/>
    <s v="Sean Braxton"/>
    <x v="1"/>
    <s v="United States"/>
    <x v="0"/>
    <s v="Kentucky"/>
    <n v="42420"/>
    <x v="0"/>
    <s v="OFF-LA-10003121"/>
    <x v="1"/>
    <x v="2"/>
    <s v="Avery 506"/>
    <x v="2740"/>
    <n v="5"/>
    <n v="0"/>
    <n v="9.4990000000000006"/>
    <n v="5"/>
    <n v="2"/>
    <x v="2"/>
    <s v="May"/>
    <s v="2014-05"/>
  </r>
  <r>
    <n v="3541"/>
    <s v="CA-2014-158771"/>
    <x v="309"/>
    <d v="2014-05-09T00:00:00"/>
    <s v="Same Day"/>
    <s v="SB-20290"/>
    <s v="Sean Braxton"/>
    <x v="1"/>
    <s v="United States"/>
    <x v="0"/>
    <s v="Kentucky"/>
    <n v="42420"/>
    <x v="0"/>
    <s v="OFF-PA-10002689"/>
    <x v="1"/>
    <x v="10"/>
    <s v="Weyerhaeuser First Choice Laser/Copy Paper (20Lb. and 88 Bright)"/>
    <x v="1544"/>
    <n v="7"/>
    <n v="0"/>
    <n v="21.7728"/>
    <n v="5"/>
    <n v="2"/>
    <x v="2"/>
    <s v="May"/>
    <s v="2014-05"/>
  </r>
  <r>
    <n v="3542"/>
    <s v="CA-2016-157511"/>
    <x v="31"/>
    <d v="2016-09-20T00:00:00"/>
    <s v="First Class"/>
    <s v="SV-20365"/>
    <s v="Seth Vernon"/>
    <x v="0"/>
    <s v="United States"/>
    <x v="38"/>
    <s v="Ohio"/>
    <n v="43229"/>
    <x v="3"/>
    <s v="FUR-FU-10002107"/>
    <x v="0"/>
    <x v="5"/>
    <s v="Eldon Pizzaz Desk Accessories"/>
    <x v="2741"/>
    <n v="3"/>
    <n v="0.2"/>
    <n v="1.6055999999999999"/>
    <n v="9"/>
    <n v="3"/>
    <x v="0"/>
    <s v="Sep"/>
    <s v="2016-09"/>
  </r>
  <r>
    <n v="3543"/>
    <s v="CA-2016-157511"/>
    <x v="31"/>
    <d v="2016-09-20T00:00:00"/>
    <s v="First Class"/>
    <s v="SV-20365"/>
    <s v="Seth Vernon"/>
    <x v="0"/>
    <s v="United States"/>
    <x v="38"/>
    <s v="Ohio"/>
    <n v="43229"/>
    <x v="3"/>
    <s v="FUR-CH-10002647"/>
    <x v="0"/>
    <x v="1"/>
    <s v="Situations Contoured Folding Chairs, 4/Set"/>
    <x v="2742"/>
    <n v="2"/>
    <n v="0.3"/>
    <n v="-7.0979999999999999"/>
    <n v="9"/>
    <n v="3"/>
    <x v="0"/>
    <s v="Sep"/>
    <s v="2016-09"/>
  </r>
  <r>
    <n v="3544"/>
    <s v="CA-2016-157511"/>
    <x v="31"/>
    <d v="2016-09-20T00:00:00"/>
    <s v="First Class"/>
    <s v="SV-20365"/>
    <s v="Seth Vernon"/>
    <x v="0"/>
    <s v="United States"/>
    <x v="38"/>
    <s v="Ohio"/>
    <n v="43229"/>
    <x v="3"/>
    <s v="OFF-AR-10002257"/>
    <x v="1"/>
    <x v="6"/>
    <s v="Eldon Spacemaker Box, Quick-Snap Lid, Clear"/>
    <x v="2743"/>
    <n v="1"/>
    <n v="0.2"/>
    <n v="0.3674"/>
    <n v="9"/>
    <n v="3"/>
    <x v="0"/>
    <s v="Sep"/>
    <s v="2016-09"/>
  </r>
  <r>
    <n v="3545"/>
    <s v="CA-2017-121216"/>
    <x v="331"/>
    <d v="2017-12-25T00:00:00"/>
    <s v="Second Class"/>
    <s v="MM-17920"/>
    <s v="Michael Moore"/>
    <x v="0"/>
    <s v="United States"/>
    <x v="284"/>
    <s v="Texas"/>
    <n v="77840"/>
    <x v="2"/>
    <s v="OFF-PA-10004519"/>
    <x v="1"/>
    <x v="10"/>
    <s v="Spiral Phone Message Books with Labels by Adams"/>
    <x v="2744"/>
    <n v="8"/>
    <n v="0.2"/>
    <n v="10.393599999999999"/>
    <n v="12"/>
    <n v="4"/>
    <x v="3"/>
    <s v="Dec"/>
    <s v="2017-12"/>
  </r>
  <r>
    <n v="3546"/>
    <s v="CA-2017-121216"/>
    <x v="331"/>
    <d v="2017-12-25T00:00:00"/>
    <s v="Second Class"/>
    <s v="MM-17920"/>
    <s v="Michael Moore"/>
    <x v="0"/>
    <s v="United States"/>
    <x v="284"/>
    <s v="Texas"/>
    <n v="77840"/>
    <x v="2"/>
    <s v="OFF-AP-10001947"/>
    <x v="1"/>
    <x v="9"/>
    <s v="Acco 6 Outlet Guardian Premium Plus Surge Suppressor"/>
    <x v="2745"/>
    <n v="8"/>
    <n v="0.8"/>
    <n v="-74.745599999999996"/>
    <n v="12"/>
    <n v="4"/>
    <x v="3"/>
    <s v="Dec"/>
    <s v="2017-12"/>
  </r>
  <r>
    <n v="3547"/>
    <s v="CA-2017-155292"/>
    <x v="505"/>
    <d v="2017-11-01T00:00:00"/>
    <s v="First Class"/>
    <s v="RD-19810"/>
    <s v="Ross DeVincentis"/>
    <x v="2"/>
    <s v="United States"/>
    <x v="102"/>
    <s v="Kentucky"/>
    <n v="40475"/>
    <x v="0"/>
    <s v="OFF-ST-10004963"/>
    <x v="1"/>
    <x v="4"/>
    <s v="Eldon Gobal File Keepers"/>
    <x v="2746"/>
    <n v="7"/>
    <n v="0"/>
    <n v="4.2392000000000003"/>
    <n v="10"/>
    <n v="4"/>
    <x v="3"/>
    <s v="Oct"/>
    <s v="2017-10"/>
  </r>
  <r>
    <n v="3548"/>
    <s v="CA-2017-155292"/>
    <x v="505"/>
    <d v="2017-11-01T00:00:00"/>
    <s v="First Class"/>
    <s v="RD-19810"/>
    <s v="Ross DeVincentis"/>
    <x v="2"/>
    <s v="United States"/>
    <x v="102"/>
    <s v="Kentucky"/>
    <n v="40475"/>
    <x v="0"/>
    <s v="OFF-SU-10002573"/>
    <x v="1"/>
    <x v="14"/>
    <s v="Acme 10&quot; Easy Grip Assistive Scissors"/>
    <x v="1507"/>
    <n v="2"/>
    <n v="0"/>
    <n v="10.518000000000001"/>
    <n v="10"/>
    <n v="4"/>
    <x v="3"/>
    <s v="Oct"/>
    <s v="2017-10"/>
  </r>
  <r>
    <n v="3549"/>
    <s v="CA-2017-155292"/>
    <x v="505"/>
    <d v="2017-11-01T00:00:00"/>
    <s v="First Class"/>
    <s v="RD-19810"/>
    <s v="Ross DeVincentis"/>
    <x v="2"/>
    <s v="United States"/>
    <x v="102"/>
    <s v="Kentucky"/>
    <n v="40475"/>
    <x v="0"/>
    <s v="FUR-CH-10000553"/>
    <x v="0"/>
    <x v="1"/>
    <s v="Metal Folding Chairs, Beige, 4/Carton"/>
    <x v="2747"/>
    <n v="1"/>
    <n v="0"/>
    <n v="9.1638000000000002"/>
    <n v="10"/>
    <n v="4"/>
    <x v="3"/>
    <s v="Oct"/>
    <s v="2017-10"/>
  </r>
  <r>
    <n v="3550"/>
    <s v="CA-2017-155292"/>
    <x v="505"/>
    <d v="2017-11-01T00:00:00"/>
    <s v="First Class"/>
    <s v="RD-19810"/>
    <s v="Ross DeVincentis"/>
    <x v="2"/>
    <s v="United States"/>
    <x v="102"/>
    <s v="Kentucky"/>
    <n v="40475"/>
    <x v="0"/>
    <s v="OFF-LA-10001982"/>
    <x v="1"/>
    <x v="2"/>
    <s v="Smead Alpha-Z Color-Coded Name Labels First Letter Starter Set"/>
    <x v="59"/>
    <n v="8"/>
    <n v="0"/>
    <n v="14.4"/>
    <n v="10"/>
    <n v="4"/>
    <x v="3"/>
    <s v="Oct"/>
    <s v="2017-10"/>
  </r>
  <r>
    <n v="3551"/>
    <s v="CA-2016-152555"/>
    <x v="892"/>
    <d v="2016-04-02T00:00:00"/>
    <s v="Second Class"/>
    <s v="ME-17320"/>
    <s v="Maria Etezadi"/>
    <x v="2"/>
    <s v="United States"/>
    <x v="22"/>
    <s v="Illinois"/>
    <n v="60653"/>
    <x v="2"/>
    <s v="OFF-PA-10001295"/>
    <x v="1"/>
    <x v="10"/>
    <s v="Computer Printout Paper with Letter-Trim Perforations"/>
    <x v="2748"/>
    <n v="3"/>
    <n v="0.2"/>
    <n v="15.934799999999999"/>
    <n v="3"/>
    <n v="1"/>
    <x v="0"/>
    <s v="Mar"/>
    <s v="2016-03"/>
  </r>
  <r>
    <n v="3552"/>
    <s v="CA-2016-152555"/>
    <x v="892"/>
    <d v="2016-04-02T00:00:00"/>
    <s v="Second Class"/>
    <s v="ME-17320"/>
    <s v="Maria Etezadi"/>
    <x v="2"/>
    <s v="United States"/>
    <x v="22"/>
    <s v="Illinois"/>
    <n v="60653"/>
    <x v="2"/>
    <s v="FUR-CH-10002965"/>
    <x v="0"/>
    <x v="1"/>
    <s v="Global Leather Highback Executive Chair with Pneumatic Height Adjustment, Black"/>
    <x v="2749"/>
    <n v="6"/>
    <n v="0.3"/>
    <n v="-36.176400000000001"/>
    <n v="3"/>
    <n v="1"/>
    <x v="0"/>
    <s v="Mar"/>
    <s v="2016-03"/>
  </r>
  <r>
    <n v="3553"/>
    <s v="CA-2016-152555"/>
    <x v="892"/>
    <d v="2016-04-02T00:00:00"/>
    <s v="Second Class"/>
    <s v="ME-17320"/>
    <s v="Maria Etezadi"/>
    <x v="2"/>
    <s v="United States"/>
    <x v="22"/>
    <s v="Illinois"/>
    <n v="60653"/>
    <x v="2"/>
    <s v="TEC-PH-10001254"/>
    <x v="2"/>
    <x v="7"/>
    <s v="Jabra BIZ 2300 Duo QD Duo Corded Headset"/>
    <x v="2750"/>
    <n v="8"/>
    <n v="0.2"/>
    <n v="60.955199999999998"/>
    <n v="3"/>
    <n v="1"/>
    <x v="0"/>
    <s v="Mar"/>
    <s v="2016-03"/>
  </r>
  <r>
    <n v="3554"/>
    <s v="CA-2017-107832"/>
    <x v="51"/>
    <d v="2017-11-26T00:00:00"/>
    <s v="Second Class"/>
    <s v="FH-14275"/>
    <s v="Frank Hawley"/>
    <x v="1"/>
    <s v="United States"/>
    <x v="10"/>
    <s v="Pennsylvania"/>
    <n v="19120"/>
    <x v="3"/>
    <s v="OFF-BI-10001658"/>
    <x v="1"/>
    <x v="8"/>
    <s v="GBC Standard Therm-A-Bind Covers"/>
    <x v="2751"/>
    <n v="1"/>
    <n v="0.7"/>
    <n v="-5.9808000000000003"/>
    <n v="11"/>
    <n v="4"/>
    <x v="3"/>
    <s v="Nov"/>
    <s v="2017-11"/>
  </r>
  <r>
    <n v="3555"/>
    <s v="CA-2014-120838"/>
    <x v="893"/>
    <d v="2014-03-26T00:00:00"/>
    <s v="Second Class"/>
    <s v="PO-18865"/>
    <s v="Patrick O'Donnell"/>
    <x v="0"/>
    <s v="United States"/>
    <x v="1"/>
    <s v="California"/>
    <n v="90036"/>
    <x v="1"/>
    <s v="OFF-ST-10000585"/>
    <x v="1"/>
    <x v="4"/>
    <s v="Economy Rollaway Files"/>
    <x v="606"/>
    <n v="2"/>
    <n v="0"/>
    <n v="85.903999999999996"/>
    <n v="3"/>
    <n v="1"/>
    <x v="2"/>
    <s v="Mar"/>
    <s v="2014-03"/>
  </r>
  <r>
    <n v="3556"/>
    <s v="CA-2014-120838"/>
    <x v="893"/>
    <d v="2014-03-26T00:00:00"/>
    <s v="Second Class"/>
    <s v="PO-18865"/>
    <s v="Patrick O'Donnell"/>
    <x v="0"/>
    <s v="United States"/>
    <x v="1"/>
    <s v="California"/>
    <n v="90036"/>
    <x v="1"/>
    <s v="TEC-PH-10003484"/>
    <x v="2"/>
    <x v="7"/>
    <s v="Ooma Telo VoIP Home Phone System"/>
    <x v="2752"/>
    <n v="6"/>
    <n v="0.2"/>
    <n v="37.796999999999997"/>
    <n v="3"/>
    <n v="1"/>
    <x v="2"/>
    <s v="Mar"/>
    <s v="2014-03"/>
  </r>
  <r>
    <n v="3557"/>
    <s v="CA-2017-118542"/>
    <x v="96"/>
    <d v="2017-12-05T00:00:00"/>
    <s v="Standard Class"/>
    <s v="CC-12550"/>
    <s v="Clay Cheatham"/>
    <x v="0"/>
    <s v="United States"/>
    <x v="1"/>
    <s v="California"/>
    <n v="90008"/>
    <x v="1"/>
    <s v="OFF-PA-10004735"/>
    <x v="1"/>
    <x v="10"/>
    <s v="Xerox 1905"/>
    <x v="1544"/>
    <n v="7"/>
    <n v="0"/>
    <n v="21.7728"/>
    <n v="12"/>
    <n v="4"/>
    <x v="3"/>
    <s v="Dec"/>
    <s v="2017-12"/>
  </r>
  <r>
    <n v="3558"/>
    <s v="CA-2017-118542"/>
    <x v="96"/>
    <d v="2017-12-05T00:00:00"/>
    <s v="Standard Class"/>
    <s v="CC-12550"/>
    <s v="Clay Cheatham"/>
    <x v="0"/>
    <s v="United States"/>
    <x v="1"/>
    <s v="California"/>
    <n v="90008"/>
    <x v="1"/>
    <s v="OFF-BI-10003429"/>
    <x v="1"/>
    <x v="8"/>
    <s v="Cardinal HOLDit! Binder Insert Strips,Extra Strips"/>
    <x v="2753"/>
    <n v="2"/>
    <n v="0.2"/>
    <n v="3.6714000000000002"/>
    <n v="12"/>
    <n v="4"/>
    <x v="3"/>
    <s v="Dec"/>
    <s v="2017-12"/>
  </r>
  <r>
    <n v="3559"/>
    <s v="CA-2017-152737"/>
    <x v="659"/>
    <d v="2017-11-12T00:00:00"/>
    <s v="Standard Class"/>
    <s v="TS-21505"/>
    <s v="Tony Sayre"/>
    <x v="0"/>
    <s v="United States"/>
    <x v="8"/>
    <s v="California"/>
    <n v="94122"/>
    <x v="1"/>
    <s v="OFF-BI-10002982"/>
    <x v="1"/>
    <x v="8"/>
    <s v="Avery Self-Adhesive Photo Pockets for Polaroid Photos"/>
    <x v="2754"/>
    <n v="4"/>
    <n v="0.2"/>
    <n v="7.6272000000000002"/>
    <n v="11"/>
    <n v="4"/>
    <x v="3"/>
    <s v="Nov"/>
    <s v="2017-11"/>
  </r>
  <r>
    <n v="3560"/>
    <s v="CA-2017-152737"/>
    <x v="659"/>
    <d v="2017-11-12T00:00:00"/>
    <s v="Standard Class"/>
    <s v="TS-21505"/>
    <s v="Tony Sayre"/>
    <x v="0"/>
    <s v="United States"/>
    <x v="8"/>
    <s v="California"/>
    <n v="94122"/>
    <x v="1"/>
    <s v="TEC-AC-10004975"/>
    <x v="2"/>
    <x v="11"/>
    <s v="Plantronics Audio 995 Wireless Stereo Headset"/>
    <x v="2755"/>
    <n v="4"/>
    <n v="0"/>
    <n v="145.13399999999999"/>
    <n v="11"/>
    <n v="4"/>
    <x v="3"/>
    <s v="Nov"/>
    <s v="2017-11"/>
  </r>
  <r>
    <n v="3561"/>
    <s v="CA-2017-109757"/>
    <x v="507"/>
    <d v="2017-09-09T00:00:00"/>
    <s v="Second Class"/>
    <s v="MD-17350"/>
    <s v="Maribeth Dona"/>
    <x v="0"/>
    <s v="United States"/>
    <x v="59"/>
    <s v="Ohio"/>
    <n v="44312"/>
    <x v="3"/>
    <s v="OFF-AR-10002335"/>
    <x v="1"/>
    <x v="6"/>
    <s v="DIXON Oriole Pencils"/>
    <x v="2756"/>
    <n v="4"/>
    <n v="0.2"/>
    <n v="0.61919999999999997"/>
    <n v="9"/>
    <n v="3"/>
    <x v="3"/>
    <s v="Sep"/>
    <s v="2017-09"/>
  </r>
  <r>
    <n v="3562"/>
    <s v="CA-2017-109757"/>
    <x v="507"/>
    <d v="2017-09-09T00:00:00"/>
    <s v="Second Class"/>
    <s v="MD-17350"/>
    <s v="Maribeth Dona"/>
    <x v="0"/>
    <s v="United States"/>
    <x v="59"/>
    <s v="Ohio"/>
    <n v="44312"/>
    <x v="3"/>
    <s v="OFF-BI-10004001"/>
    <x v="1"/>
    <x v="8"/>
    <s v="GBC Recycled VeloBinder Covers"/>
    <x v="2757"/>
    <n v="5"/>
    <n v="0.7"/>
    <n v="-20.448"/>
    <n v="9"/>
    <n v="3"/>
    <x v="3"/>
    <s v="Sep"/>
    <s v="2017-09"/>
  </r>
  <r>
    <n v="3563"/>
    <s v="CA-2017-109757"/>
    <x v="507"/>
    <d v="2017-09-09T00:00:00"/>
    <s v="Second Class"/>
    <s v="MD-17350"/>
    <s v="Maribeth Dona"/>
    <x v="0"/>
    <s v="United States"/>
    <x v="59"/>
    <s v="Ohio"/>
    <n v="44312"/>
    <x v="3"/>
    <s v="OFF-BI-10001634"/>
    <x v="1"/>
    <x v="8"/>
    <s v="Wilson Jones Active Use Binders"/>
    <x v="964"/>
    <n v="2"/>
    <n v="0.7"/>
    <n v="-3.0575999999999999"/>
    <n v="9"/>
    <n v="3"/>
    <x v="3"/>
    <s v="Sep"/>
    <s v="2017-09"/>
  </r>
  <r>
    <n v="3564"/>
    <s v="CA-2017-109757"/>
    <x v="507"/>
    <d v="2017-09-09T00:00:00"/>
    <s v="Second Class"/>
    <s v="MD-17350"/>
    <s v="Maribeth Dona"/>
    <x v="0"/>
    <s v="United States"/>
    <x v="59"/>
    <s v="Ohio"/>
    <n v="44312"/>
    <x v="3"/>
    <s v="OFF-PA-10000007"/>
    <x v="1"/>
    <x v="10"/>
    <s v="Telephone Message Books with Fax/Mobile Section, 4 1/4&quot; x 6&quot;"/>
    <x v="132"/>
    <n v="4"/>
    <n v="0.2"/>
    <n v="3.7440000000000002"/>
    <n v="9"/>
    <n v="3"/>
    <x v="3"/>
    <s v="Sep"/>
    <s v="2017-09"/>
  </r>
  <r>
    <n v="3565"/>
    <s v="CA-2016-130029"/>
    <x v="894"/>
    <d v="2016-07-06T00:00:00"/>
    <s v="First Class"/>
    <s v="GT-14755"/>
    <s v="Guy Thornton"/>
    <x v="0"/>
    <s v="United States"/>
    <x v="1"/>
    <s v="California"/>
    <n v="90049"/>
    <x v="1"/>
    <s v="OFF-PA-10000552"/>
    <x v="1"/>
    <x v="10"/>
    <s v="Xerox 200"/>
    <x v="91"/>
    <n v="2"/>
    <n v="0"/>
    <n v="6.2207999999999997"/>
    <n v="7"/>
    <n v="3"/>
    <x v="0"/>
    <s v="Jul"/>
    <s v="2016-07"/>
  </r>
  <r>
    <n v="3566"/>
    <s v="CA-2016-130029"/>
    <x v="894"/>
    <d v="2016-07-06T00:00:00"/>
    <s v="First Class"/>
    <s v="GT-14755"/>
    <s v="Guy Thornton"/>
    <x v="0"/>
    <s v="United States"/>
    <x v="1"/>
    <s v="California"/>
    <n v="90049"/>
    <x v="1"/>
    <s v="OFF-FA-10001135"/>
    <x v="1"/>
    <x v="13"/>
    <s v="Brites Rubber Bands, 1 1/2 oz. Box"/>
    <x v="532"/>
    <n v="2"/>
    <n v="0"/>
    <n v="7.9200000000000007E-2"/>
    <n v="7"/>
    <n v="3"/>
    <x v="0"/>
    <s v="Jul"/>
    <s v="2016-07"/>
  </r>
  <r>
    <n v="3567"/>
    <s v="CA-2017-103877"/>
    <x v="210"/>
    <d v="2017-09-14T00:00:00"/>
    <s v="Standard Class"/>
    <s v="RD-19660"/>
    <s v="Robert Dilbeck"/>
    <x v="2"/>
    <s v="United States"/>
    <x v="44"/>
    <s v="Missouri"/>
    <n v="64055"/>
    <x v="2"/>
    <s v="OFF-BI-10003650"/>
    <x v="1"/>
    <x v="8"/>
    <s v="GBC DocuBind 300 Electric Binding Machine"/>
    <x v="2758"/>
    <n v="3"/>
    <n v="0"/>
    <n v="757.41120000000001"/>
    <n v="9"/>
    <n v="3"/>
    <x v="3"/>
    <s v="Sep"/>
    <s v="2017-09"/>
  </r>
  <r>
    <n v="3568"/>
    <s v="CA-2016-137176"/>
    <x v="369"/>
    <d v="2016-09-14T00:00:00"/>
    <s v="Second Class"/>
    <s v="DB-12910"/>
    <s v="Daniel Byrd"/>
    <x v="2"/>
    <s v="United States"/>
    <x v="61"/>
    <s v="Texas"/>
    <n v="75220"/>
    <x v="2"/>
    <s v="FUR-FU-10003832"/>
    <x v="0"/>
    <x v="5"/>
    <s v="Eldon Expressions Punched Metal &amp; Wood Desk Accessories, Black &amp; Cherry"/>
    <x v="1632"/>
    <n v="4"/>
    <n v="0.6"/>
    <n v="-12.006399999999999"/>
    <n v="9"/>
    <n v="3"/>
    <x v="0"/>
    <s v="Sep"/>
    <s v="2016-09"/>
  </r>
  <r>
    <n v="3569"/>
    <s v="CA-2017-168109"/>
    <x v="445"/>
    <d v="2017-07-03T00:00:00"/>
    <s v="Same Day"/>
    <s v="JK-15640"/>
    <s v="Jim Kriz"/>
    <x v="2"/>
    <s v="United States"/>
    <x v="4"/>
    <s v="Washington"/>
    <n v="98105"/>
    <x v="1"/>
    <s v="TEC-AC-10003628"/>
    <x v="2"/>
    <x v="11"/>
    <s v="Logitech 910-002974 M325 Wireless Mouse for Web Scrolling"/>
    <x v="2759"/>
    <n v="2"/>
    <n v="0"/>
    <n v="26.391200000000001"/>
    <n v="7"/>
    <n v="3"/>
    <x v="3"/>
    <s v="Jul"/>
    <s v="2017-07"/>
  </r>
  <r>
    <n v="3570"/>
    <s v="CA-2017-168109"/>
    <x v="445"/>
    <d v="2017-07-03T00:00:00"/>
    <s v="Same Day"/>
    <s v="JK-15640"/>
    <s v="Jim Kriz"/>
    <x v="2"/>
    <s v="United States"/>
    <x v="4"/>
    <s v="Washington"/>
    <n v="98105"/>
    <x v="1"/>
    <s v="TEC-MA-10001148"/>
    <x v="2"/>
    <x v="15"/>
    <s v="Okidata MB491 Multifunction Printer"/>
    <x v="2760"/>
    <n v="6"/>
    <n v="0.2"/>
    <n v="209.58"/>
    <n v="7"/>
    <n v="3"/>
    <x v="3"/>
    <s v="Jul"/>
    <s v="2017-07"/>
  </r>
  <r>
    <n v="3571"/>
    <s v="CA-2017-168109"/>
    <x v="445"/>
    <d v="2017-07-03T00:00:00"/>
    <s v="Same Day"/>
    <s v="JK-15640"/>
    <s v="Jim Kriz"/>
    <x v="2"/>
    <s v="United States"/>
    <x v="4"/>
    <s v="Washington"/>
    <n v="98105"/>
    <x v="1"/>
    <s v="TEC-AC-10002049"/>
    <x v="2"/>
    <x v="11"/>
    <s v="Plantronics Savi W720 Multi-Device Wireless Headset System"/>
    <x v="2761"/>
    <n v="4"/>
    <n v="0"/>
    <n v="742.63199999999995"/>
    <n v="7"/>
    <n v="3"/>
    <x v="3"/>
    <s v="Jul"/>
    <s v="2017-07"/>
  </r>
  <r>
    <n v="3572"/>
    <s v="CA-2017-168109"/>
    <x v="445"/>
    <d v="2017-07-03T00:00:00"/>
    <s v="Same Day"/>
    <s v="JK-15640"/>
    <s v="Jim Kriz"/>
    <x v="2"/>
    <s v="United States"/>
    <x v="4"/>
    <s v="Washington"/>
    <n v="98105"/>
    <x v="1"/>
    <s v="TEC-PH-10000702"/>
    <x v="2"/>
    <x v="7"/>
    <s v="Square Credit Card Reader, 4 1/2&quot; x 4 1/2&quot; x 1&quot;, White"/>
    <x v="462"/>
    <n v="1"/>
    <n v="0.2"/>
    <n v="2.6972999999999998"/>
    <n v="7"/>
    <n v="3"/>
    <x v="3"/>
    <s v="Jul"/>
    <s v="2017-07"/>
  </r>
  <r>
    <n v="3573"/>
    <s v="US-2017-126081"/>
    <x v="222"/>
    <d v="2017-07-04T00:00:00"/>
    <s v="Standard Class"/>
    <s v="FC-14335"/>
    <s v="Fred Chung"/>
    <x v="1"/>
    <s v="United States"/>
    <x v="279"/>
    <s v="Texas"/>
    <n v="75150"/>
    <x v="2"/>
    <s v="OFF-PA-10003953"/>
    <x v="1"/>
    <x v="10"/>
    <s v="Xerox 218"/>
    <x v="1170"/>
    <n v="1"/>
    <n v="0.2"/>
    <n v="1.8144"/>
    <n v="6"/>
    <n v="2"/>
    <x v="3"/>
    <s v="Jun"/>
    <s v="2017-06"/>
  </r>
  <r>
    <n v="3574"/>
    <s v="CA-2017-117023"/>
    <x v="783"/>
    <d v="2017-08-12T00:00:00"/>
    <s v="Standard Class"/>
    <s v="JW-15955"/>
    <s v="Joni Wasserman"/>
    <x v="0"/>
    <s v="United States"/>
    <x v="85"/>
    <s v="New York"/>
    <n v="11561"/>
    <x v="3"/>
    <s v="OFF-AR-10003602"/>
    <x v="1"/>
    <x v="6"/>
    <s v="Quartet Omega Colored Chalk, 12/Pack"/>
    <x v="2582"/>
    <n v="2"/>
    <n v="0"/>
    <n v="5.4896000000000003"/>
    <n v="8"/>
    <n v="3"/>
    <x v="3"/>
    <s v="Aug"/>
    <s v="2017-08"/>
  </r>
  <r>
    <n v="3575"/>
    <s v="CA-2017-117023"/>
    <x v="783"/>
    <d v="2017-08-12T00:00:00"/>
    <s v="Standard Class"/>
    <s v="JW-15955"/>
    <s v="Joni Wasserman"/>
    <x v="0"/>
    <s v="United States"/>
    <x v="85"/>
    <s v="New York"/>
    <n v="11561"/>
    <x v="3"/>
    <s v="OFF-AR-10004062"/>
    <x v="1"/>
    <x v="6"/>
    <s v="Staples in misc. colors"/>
    <x v="2762"/>
    <n v="10"/>
    <n v="0"/>
    <n v="26.2"/>
    <n v="8"/>
    <n v="3"/>
    <x v="3"/>
    <s v="Aug"/>
    <s v="2017-08"/>
  </r>
  <r>
    <n v="3576"/>
    <s v="CA-2015-143532"/>
    <x v="531"/>
    <d v="2015-03-24T00:00:00"/>
    <s v="Standard Class"/>
    <s v="DC-12850"/>
    <s v="Dan Campbell"/>
    <x v="0"/>
    <s v="United States"/>
    <x v="368"/>
    <s v="Florida"/>
    <n v="33161"/>
    <x v="0"/>
    <s v="OFF-PA-10001560"/>
    <x v="1"/>
    <x v="10"/>
    <s v="Adams Telephone Message Books, 5 1/4” x 11”"/>
    <x v="2763"/>
    <n v="3"/>
    <n v="0.2"/>
    <n v="4.8924000000000003"/>
    <n v="3"/>
    <n v="1"/>
    <x v="1"/>
    <s v="Mar"/>
    <s v="2015-03"/>
  </r>
  <r>
    <n v="3577"/>
    <s v="CA-2016-103163"/>
    <x v="843"/>
    <d v="2016-06-11T00:00:00"/>
    <s v="Standard Class"/>
    <s v="FM-14290"/>
    <s v="Frank Merwin"/>
    <x v="2"/>
    <s v="United States"/>
    <x v="329"/>
    <s v="California"/>
    <n v="93309"/>
    <x v="1"/>
    <s v="OFF-BI-10003305"/>
    <x v="1"/>
    <x v="8"/>
    <s v="Avery Hanging File Binders"/>
    <x v="2764"/>
    <n v="1"/>
    <n v="0.2"/>
    <n v="1.5548"/>
    <n v="6"/>
    <n v="2"/>
    <x v="0"/>
    <s v="Jun"/>
    <s v="2016-06"/>
  </r>
  <r>
    <n v="3578"/>
    <s v="CA-2016-103163"/>
    <x v="843"/>
    <d v="2016-06-11T00:00:00"/>
    <s v="Standard Class"/>
    <s v="FM-14290"/>
    <s v="Frank Merwin"/>
    <x v="2"/>
    <s v="United States"/>
    <x v="329"/>
    <s v="California"/>
    <n v="93309"/>
    <x v="1"/>
    <s v="OFF-PA-10004000"/>
    <x v="1"/>
    <x v="10"/>
    <s v="While You Were Out Pads, 50 per Pad, 4 x 5 1/4, Green Cycle"/>
    <x v="2765"/>
    <n v="1"/>
    <n v="0"/>
    <n v="2.3176999999999999"/>
    <n v="6"/>
    <n v="2"/>
    <x v="0"/>
    <s v="Jun"/>
    <s v="2016-06"/>
  </r>
  <r>
    <n v="3579"/>
    <s v="CA-2016-104157"/>
    <x v="197"/>
    <d v="2016-07-29T00:00:00"/>
    <s v="Standard Class"/>
    <s v="MT-17815"/>
    <s v="Meg Tillman"/>
    <x v="0"/>
    <s v="United States"/>
    <x v="25"/>
    <s v="Mississippi"/>
    <n v="39212"/>
    <x v="0"/>
    <s v="OFF-ST-10000321"/>
    <x v="1"/>
    <x v="4"/>
    <s v="Akro Stacking Bins"/>
    <x v="2766"/>
    <n v="1"/>
    <n v="0"/>
    <n v="0.31559999999999999"/>
    <n v="7"/>
    <n v="3"/>
    <x v="0"/>
    <s v="Jul"/>
    <s v="2016-07"/>
  </r>
  <r>
    <n v="3580"/>
    <s v="CA-2016-104157"/>
    <x v="197"/>
    <d v="2016-07-29T00:00:00"/>
    <s v="Standard Class"/>
    <s v="MT-17815"/>
    <s v="Meg Tillman"/>
    <x v="0"/>
    <s v="United States"/>
    <x v="25"/>
    <s v="Mississippi"/>
    <n v="39212"/>
    <x v="0"/>
    <s v="OFF-PA-10004665"/>
    <x v="1"/>
    <x v="10"/>
    <s v="Advantus Motivational Note Cards"/>
    <x v="2767"/>
    <n v="5"/>
    <n v="0"/>
    <n v="32.094999999999999"/>
    <n v="7"/>
    <n v="3"/>
    <x v="0"/>
    <s v="Jul"/>
    <s v="2016-07"/>
  </r>
  <r>
    <n v="3581"/>
    <s v="CA-2016-104157"/>
    <x v="197"/>
    <d v="2016-07-29T00:00:00"/>
    <s v="Standard Class"/>
    <s v="MT-17815"/>
    <s v="Meg Tillman"/>
    <x v="0"/>
    <s v="United States"/>
    <x v="25"/>
    <s v="Mississippi"/>
    <n v="39212"/>
    <x v="0"/>
    <s v="FUR-TA-10004915"/>
    <x v="0"/>
    <x v="3"/>
    <s v="Office Impressions End Table, 20-1/2&quot;H x 24&quot;W x 20&quot;D"/>
    <x v="2768"/>
    <n v="8"/>
    <n v="0"/>
    <n v="388.81279999999998"/>
    <n v="7"/>
    <n v="3"/>
    <x v="0"/>
    <s v="Jul"/>
    <s v="2016-07"/>
  </r>
  <r>
    <n v="3582"/>
    <s v="CA-2017-117807"/>
    <x v="172"/>
    <d v="2017-10-07T00:00:00"/>
    <s v="Standard Class"/>
    <s v="DK-13090"/>
    <s v="Dave Kipp"/>
    <x v="0"/>
    <s v="United States"/>
    <x v="9"/>
    <s v="Nebraska"/>
    <n v="68025"/>
    <x v="2"/>
    <s v="OFF-PA-10000994"/>
    <x v="1"/>
    <x v="10"/>
    <s v="Xerox 1915"/>
    <x v="1230"/>
    <n v="1"/>
    <n v="0"/>
    <n v="50.328000000000003"/>
    <n v="10"/>
    <n v="4"/>
    <x v="3"/>
    <s v="Oct"/>
    <s v="2017-10"/>
  </r>
  <r>
    <n v="3583"/>
    <s v="CA-2015-121650"/>
    <x v="895"/>
    <d v="2015-12-16T00:00:00"/>
    <s v="Standard Class"/>
    <s v="KD-16495"/>
    <s v="Keith Dawkins"/>
    <x v="1"/>
    <s v="United States"/>
    <x v="25"/>
    <s v="Michigan"/>
    <n v="49201"/>
    <x v="2"/>
    <s v="OFF-AR-10001149"/>
    <x v="1"/>
    <x v="6"/>
    <s v="Avery Hi-Liter Comfort Grip Fluorescent Highlighter, Yellow Ink"/>
    <x v="2769"/>
    <n v="2"/>
    <n v="0"/>
    <n v="1.5209999999999999"/>
    <n v="12"/>
    <n v="4"/>
    <x v="1"/>
    <s v="Dec"/>
    <s v="2015-12"/>
  </r>
  <r>
    <n v="3584"/>
    <s v="CA-2015-121650"/>
    <x v="895"/>
    <d v="2015-12-16T00:00:00"/>
    <s v="Standard Class"/>
    <s v="KD-16495"/>
    <s v="Keith Dawkins"/>
    <x v="1"/>
    <s v="United States"/>
    <x v="25"/>
    <s v="Michigan"/>
    <n v="49201"/>
    <x v="2"/>
    <s v="FUR-TA-10003569"/>
    <x v="0"/>
    <x v="3"/>
    <s v="Bretford CR8500 Series Meeting Room Furniture"/>
    <x v="2770"/>
    <n v="2"/>
    <n v="0"/>
    <n v="200.49"/>
    <n v="12"/>
    <n v="4"/>
    <x v="1"/>
    <s v="Dec"/>
    <s v="2015-12"/>
  </r>
  <r>
    <n v="3585"/>
    <s v="CA-2015-121650"/>
    <x v="895"/>
    <d v="2015-12-16T00:00:00"/>
    <s v="Standard Class"/>
    <s v="KD-16495"/>
    <s v="Keith Dawkins"/>
    <x v="1"/>
    <s v="United States"/>
    <x v="25"/>
    <s v="Michigan"/>
    <n v="49201"/>
    <x v="2"/>
    <s v="FUR-CH-10004289"/>
    <x v="0"/>
    <x v="1"/>
    <s v="Global Super Steno Chair"/>
    <x v="2771"/>
    <n v="2"/>
    <n v="0"/>
    <n v="32.633200000000002"/>
    <n v="12"/>
    <n v="4"/>
    <x v="1"/>
    <s v="Dec"/>
    <s v="2015-12"/>
  </r>
  <r>
    <n v="3586"/>
    <s v="CA-2015-121650"/>
    <x v="895"/>
    <d v="2015-12-16T00:00:00"/>
    <s v="Standard Class"/>
    <s v="KD-16495"/>
    <s v="Keith Dawkins"/>
    <x v="1"/>
    <s v="United States"/>
    <x v="25"/>
    <s v="Michigan"/>
    <n v="49201"/>
    <x v="2"/>
    <s v="OFF-LA-10001045"/>
    <x v="1"/>
    <x v="2"/>
    <s v="Permanent Self-Adhesive File Folder Labels for Typewriters by Universal"/>
    <x v="533"/>
    <n v="1"/>
    <n v="0"/>
    <n v="1.2005999999999999"/>
    <n v="12"/>
    <n v="4"/>
    <x v="1"/>
    <s v="Dec"/>
    <s v="2015-12"/>
  </r>
  <r>
    <n v="3587"/>
    <s v="CA-2017-161823"/>
    <x v="213"/>
    <d v="2017-09-08T00:00:00"/>
    <s v="Standard Class"/>
    <s v="AG-10300"/>
    <s v="Aleksandra Gannaway"/>
    <x v="1"/>
    <s v="United States"/>
    <x v="8"/>
    <s v="California"/>
    <n v="94122"/>
    <x v="1"/>
    <s v="OFF-AR-10002053"/>
    <x v="1"/>
    <x v="6"/>
    <s v="Premium Writing Pencils, Soft, #2 by Central Association for the Blind"/>
    <x v="456"/>
    <n v="2"/>
    <n v="0"/>
    <n v="1.6688000000000001"/>
    <n v="9"/>
    <n v="3"/>
    <x v="3"/>
    <s v="Sep"/>
    <s v="2017-09"/>
  </r>
  <r>
    <n v="3588"/>
    <s v="CA-2017-121839"/>
    <x v="241"/>
    <d v="2017-09-28T00:00:00"/>
    <s v="Standard Class"/>
    <s v="MH-18115"/>
    <s v="Mick Hernandez"/>
    <x v="2"/>
    <s v="United States"/>
    <x v="152"/>
    <s v="Ohio"/>
    <n v="43130"/>
    <x v="3"/>
    <s v="TEC-PH-10002885"/>
    <x v="2"/>
    <x v="7"/>
    <s v="Apple iPhone 5"/>
    <x v="2772"/>
    <n v="3"/>
    <n v="0.4"/>
    <n v="-253.43369999999999"/>
    <n v="9"/>
    <n v="3"/>
    <x v="3"/>
    <s v="Sep"/>
    <s v="2017-09"/>
  </r>
  <r>
    <n v="3589"/>
    <s v="CA-2017-158729"/>
    <x v="484"/>
    <d v="2017-12-21T00:00:00"/>
    <s v="First Class"/>
    <s v="AC-10450"/>
    <s v="Amy Cox"/>
    <x v="0"/>
    <s v="United States"/>
    <x v="240"/>
    <s v="Louisiana"/>
    <n v="70506"/>
    <x v="0"/>
    <s v="OFF-SU-10002881"/>
    <x v="1"/>
    <x v="14"/>
    <s v="Martin Yale Chadless Opener Electric Letter Opener"/>
    <x v="2773"/>
    <n v="2"/>
    <n v="0"/>
    <n v="33.312399999999997"/>
    <n v="12"/>
    <n v="4"/>
    <x v="3"/>
    <s v="Dec"/>
    <s v="2017-12"/>
  </r>
  <r>
    <n v="3590"/>
    <s v="CA-2017-146535"/>
    <x v="221"/>
    <d v="2017-11-30T00:00:00"/>
    <s v="Standard Class"/>
    <s v="FM-14290"/>
    <s v="Frank Merwin"/>
    <x v="2"/>
    <s v="United States"/>
    <x v="102"/>
    <s v="Kentucky"/>
    <n v="40475"/>
    <x v="0"/>
    <s v="OFF-BI-10000546"/>
    <x v="1"/>
    <x v="8"/>
    <s v="Avery Durable Binders"/>
    <x v="704"/>
    <n v="1"/>
    <n v="0"/>
    <n v="1.4112"/>
    <n v="11"/>
    <n v="4"/>
    <x v="3"/>
    <s v="Nov"/>
    <s v="2017-11"/>
  </r>
  <r>
    <n v="3591"/>
    <s v="CA-2017-146535"/>
    <x v="221"/>
    <d v="2017-11-30T00:00:00"/>
    <s v="Standard Class"/>
    <s v="FM-14290"/>
    <s v="Frank Merwin"/>
    <x v="2"/>
    <s v="United States"/>
    <x v="102"/>
    <s v="Kentucky"/>
    <n v="40475"/>
    <x v="0"/>
    <s v="OFF-ST-10001526"/>
    <x v="1"/>
    <x v="4"/>
    <s v="Iceberg Mobile Mega Data/Printer Cart "/>
    <x v="2774"/>
    <n v="12"/>
    <n v="0"/>
    <n v="375.42959999999999"/>
    <n v="11"/>
    <n v="4"/>
    <x v="3"/>
    <s v="Nov"/>
    <s v="2017-11"/>
  </r>
  <r>
    <n v="3592"/>
    <s v="CA-2014-154186"/>
    <x v="736"/>
    <d v="2014-12-15T00:00:00"/>
    <s v="Second Class"/>
    <s v="RA-19285"/>
    <s v="Ralph Arnett"/>
    <x v="0"/>
    <s v="United States"/>
    <x v="12"/>
    <s v="Texas"/>
    <n v="77070"/>
    <x v="2"/>
    <s v="OFF-SU-10001574"/>
    <x v="1"/>
    <x v="14"/>
    <s v="Acme Value Line Scissors"/>
    <x v="2775"/>
    <n v="1"/>
    <n v="0.2"/>
    <n v="0.36499999999999999"/>
    <n v="12"/>
    <n v="4"/>
    <x v="2"/>
    <s v="Dec"/>
    <s v="2014-12"/>
  </r>
  <r>
    <n v="3593"/>
    <s v="CA-2016-108434"/>
    <x v="5"/>
    <d v="2016-12-07T00:00:00"/>
    <s v="Second Class"/>
    <s v="JG-15160"/>
    <s v="James Galang"/>
    <x v="0"/>
    <s v="United States"/>
    <x v="20"/>
    <s v="New York"/>
    <n v="10024"/>
    <x v="3"/>
    <s v="OFF-ST-10002615"/>
    <x v="1"/>
    <x v="4"/>
    <s v="Dual Level, Single-Width Filing Carts"/>
    <x v="2776"/>
    <n v="3"/>
    <n v="0"/>
    <n v="120.9468"/>
    <n v="12"/>
    <n v="4"/>
    <x v="0"/>
    <s v="Dec"/>
    <s v="2016-12"/>
  </r>
  <r>
    <n v="3594"/>
    <s v="CA-2016-164154"/>
    <x v="108"/>
    <d v="2016-09-17T00:00:00"/>
    <s v="Standard Class"/>
    <s v="NZ-18565"/>
    <s v="Nick Zandusky"/>
    <x v="2"/>
    <s v="United States"/>
    <x v="167"/>
    <s v="Ohio"/>
    <n v="43615"/>
    <x v="3"/>
    <s v="OFF-BI-10001658"/>
    <x v="1"/>
    <x v="8"/>
    <s v="GBC Standard Therm-A-Bind Covers"/>
    <x v="2777"/>
    <n v="3"/>
    <n v="0.7"/>
    <n v="-17.942399999999999"/>
    <n v="9"/>
    <n v="3"/>
    <x v="0"/>
    <s v="Sep"/>
    <s v="2016-09"/>
  </r>
  <r>
    <n v="3595"/>
    <s v="CA-2016-164154"/>
    <x v="108"/>
    <d v="2016-09-17T00:00:00"/>
    <s v="Standard Class"/>
    <s v="NZ-18565"/>
    <s v="Nick Zandusky"/>
    <x v="2"/>
    <s v="United States"/>
    <x v="167"/>
    <s v="Ohio"/>
    <n v="43615"/>
    <x v="3"/>
    <s v="OFF-ST-10002562"/>
    <x v="1"/>
    <x v="4"/>
    <s v="Staple magnet"/>
    <x v="2778"/>
    <n v="5"/>
    <n v="0.2"/>
    <n v="3.7519999999999998"/>
    <n v="9"/>
    <n v="3"/>
    <x v="0"/>
    <s v="Sep"/>
    <s v="2016-09"/>
  </r>
  <r>
    <n v="3596"/>
    <s v="CA-2017-148012"/>
    <x v="34"/>
    <d v="2017-12-15T00:00:00"/>
    <s v="Standard Class"/>
    <s v="KM-16225"/>
    <s v="Kalyca Meade"/>
    <x v="1"/>
    <s v="United States"/>
    <x v="10"/>
    <s v="Pennsylvania"/>
    <n v="19143"/>
    <x v="3"/>
    <s v="OFF-AR-10004757"/>
    <x v="1"/>
    <x v="6"/>
    <s v="Crayola Colored Pencils"/>
    <x v="367"/>
    <n v="1"/>
    <n v="0.2"/>
    <n v="0.4264"/>
    <n v="12"/>
    <n v="4"/>
    <x v="3"/>
    <s v="Dec"/>
    <s v="2017-12"/>
  </r>
  <r>
    <n v="3597"/>
    <s v="CA-2014-102869"/>
    <x v="340"/>
    <d v="2014-09-14T00:00:00"/>
    <s v="Second Class"/>
    <s v="LC-17140"/>
    <s v="Logan Currie"/>
    <x v="0"/>
    <s v="United States"/>
    <x v="10"/>
    <s v="Pennsylvania"/>
    <n v="19140"/>
    <x v="3"/>
    <s v="OFF-PA-10000788"/>
    <x v="1"/>
    <x v="10"/>
    <s v="Xerox 210"/>
    <x v="12"/>
    <n v="3"/>
    <n v="0.2"/>
    <n v="5.4432"/>
    <n v="9"/>
    <n v="3"/>
    <x v="2"/>
    <s v="Sep"/>
    <s v="2014-09"/>
  </r>
  <r>
    <n v="3598"/>
    <s v="CA-2014-102869"/>
    <x v="340"/>
    <d v="2014-09-14T00:00:00"/>
    <s v="Second Class"/>
    <s v="LC-17140"/>
    <s v="Logan Currie"/>
    <x v="0"/>
    <s v="United States"/>
    <x v="10"/>
    <s v="Pennsylvania"/>
    <n v="19140"/>
    <x v="3"/>
    <s v="TEC-AC-10002134"/>
    <x v="2"/>
    <x v="11"/>
    <s v="Rosewill 107 Normal Keys USB Wired Standard Keyboard"/>
    <x v="2779"/>
    <n v="6"/>
    <n v="0.2"/>
    <n v="-4.8528000000000002"/>
    <n v="9"/>
    <n v="3"/>
    <x v="2"/>
    <s v="Sep"/>
    <s v="2014-09"/>
  </r>
  <r>
    <n v="3599"/>
    <s v="CA-2014-102869"/>
    <x v="340"/>
    <d v="2014-09-14T00:00:00"/>
    <s v="Second Class"/>
    <s v="LC-17140"/>
    <s v="Logan Currie"/>
    <x v="0"/>
    <s v="United States"/>
    <x v="10"/>
    <s v="Pennsylvania"/>
    <n v="19140"/>
    <x v="3"/>
    <s v="FUR-FU-10002456"/>
    <x v="0"/>
    <x v="5"/>
    <s v="Master Caster Door Stop, Large Neon Orange"/>
    <x v="1121"/>
    <n v="3"/>
    <n v="0.2"/>
    <n v="5.0232000000000001"/>
    <n v="9"/>
    <n v="3"/>
    <x v="2"/>
    <s v="Sep"/>
    <s v="2014-09"/>
  </r>
  <r>
    <n v="3600"/>
    <s v="CA-2014-102869"/>
    <x v="340"/>
    <d v="2014-09-14T00:00:00"/>
    <s v="Second Class"/>
    <s v="LC-17140"/>
    <s v="Logan Currie"/>
    <x v="0"/>
    <s v="United States"/>
    <x v="10"/>
    <s v="Pennsylvania"/>
    <n v="19140"/>
    <x v="3"/>
    <s v="TEC-PH-10002549"/>
    <x v="2"/>
    <x v="7"/>
    <s v="Polycom SoundPoint IP 450 VoIP phone"/>
    <x v="2780"/>
    <n v="1"/>
    <n v="0.4"/>
    <n v="-31.6204"/>
    <n v="9"/>
    <n v="3"/>
    <x v="2"/>
    <s v="Sep"/>
    <s v="2014-09"/>
  </r>
  <r>
    <n v="3601"/>
    <s v="CA-2017-138310"/>
    <x v="335"/>
    <d v="2017-06-30T00:00:00"/>
    <s v="Standard Class"/>
    <s v="NP-18700"/>
    <s v="Nora Preis"/>
    <x v="0"/>
    <s v="United States"/>
    <x v="60"/>
    <s v="Colorado"/>
    <n v="80219"/>
    <x v="1"/>
    <s v="TEC-AC-10001990"/>
    <x v="2"/>
    <x v="11"/>
    <s v="Kensington Orbit Wireless Mobile Trackball for PC and Mac"/>
    <x v="1065"/>
    <n v="9"/>
    <n v="0.2"/>
    <n v="64.789199999999994"/>
    <n v="6"/>
    <n v="2"/>
    <x v="3"/>
    <s v="Jun"/>
    <s v="2017-06"/>
  </r>
  <r>
    <n v="3602"/>
    <s v="CA-2014-159835"/>
    <x v="664"/>
    <d v="2014-11-24T00:00:00"/>
    <s v="Standard Class"/>
    <s v="RB-19330"/>
    <s v="Randy Bradley"/>
    <x v="0"/>
    <s v="United States"/>
    <x v="10"/>
    <s v="Pennsylvania"/>
    <n v="19143"/>
    <x v="3"/>
    <s v="OFF-PA-10002137"/>
    <x v="1"/>
    <x v="10"/>
    <s v="Southworth 100% Résumé Paper, 24lb."/>
    <x v="2781"/>
    <n v="2"/>
    <n v="0.2"/>
    <n v="3.89"/>
    <n v="11"/>
    <n v="4"/>
    <x v="2"/>
    <s v="Nov"/>
    <s v="2014-11"/>
  </r>
  <r>
    <n v="3603"/>
    <s v="CA-2014-159835"/>
    <x v="664"/>
    <d v="2014-11-24T00:00:00"/>
    <s v="Standard Class"/>
    <s v="RB-19330"/>
    <s v="Randy Bradley"/>
    <x v="0"/>
    <s v="United States"/>
    <x v="10"/>
    <s v="Pennsylvania"/>
    <n v="19143"/>
    <x v="3"/>
    <s v="FUR-CH-10004997"/>
    <x v="0"/>
    <x v="1"/>
    <s v="Hon Every-Day Series Multi-Task Chairs"/>
    <x v="2782"/>
    <n v="5"/>
    <n v="0.3"/>
    <n v="-93.99"/>
    <n v="11"/>
    <n v="4"/>
    <x v="2"/>
    <s v="Nov"/>
    <s v="2014-11"/>
  </r>
  <r>
    <n v="3604"/>
    <s v="CA-2017-112956"/>
    <x v="170"/>
    <d v="2017-08-27T00:00:00"/>
    <s v="Standard Class"/>
    <s v="TH-21550"/>
    <s v="Tracy Hopkins"/>
    <x v="2"/>
    <s v="United States"/>
    <x v="29"/>
    <s v="Maryland"/>
    <n v="21044"/>
    <x v="3"/>
    <s v="OFF-PA-10000357"/>
    <x v="1"/>
    <x v="10"/>
    <s v="Xerox 1888"/>
    <x v="1928"/>
    <n v="5"/>
    <n v="0"/>
    <n v="133.15199999999999"/>
    <n v="8"/>
    <n v="3"/>
    <x v="3"/>
    <s v="Aug"/>
    <s v="2017-08"/>
  </r>
  <r>
    <n v="3605"/>
    <s v="CA-2017-112956"/>
    <x v="170"/>
    <d v="2017-08-27T00:00:00"/>
    <s v="Standard Class"/>
    <s v="TH-21550"/>
    <s v="Tracy Hopkins"/>
    <x v="2"/>
    <s v="United States"/>
    <x v="29"/>
    <s v="Maryland"/>
    <n v="21044"/>
    <x v="3"/>
    <s v="FUR-FU-10003976"/>
    <x v="0"/>
    <x v="5"/>
    <s v="DAX Executive Solid Wood Document Frame, Desktop or Hang, Mahogany, 5 x 7"/>
    <x v="2783"/>
    <n v="2"/>
    <n v="0"/>
    <n v="8.5543999999999993"/>
    <n v="8"/>
    <n v="3"/>
    <x v="3"/>
    <s v="Aug"/>
    <s v="2017-08"/>
  </r>
  <r>
    <n v="3606"/>
    <s v="CA-2017-112956"/>
    <x v="170"/>
    <d v="2017-08-27T00:00:00"/>
    <s v="Standard Class"/>
    <s v="TH-21550"/>
    <s v="Tracy Hopkins"/>
    <x v="2"/>
    <s v="United States"/>
    <x v="29"/>
    <s v="Maryland"/>
    <n v="21044"/>
    <x v="3"/>
    <s v="FUR-FU-10004960"/>
    <x v="0"/>
    <x v="5"/>
    <s v="Seth Thomas 12&quot; Clock w/ Goldtone Case"/>
    <x v="2784"/>
    <n v="4"/>
    <n v="0"/>
    <n v="31.252800000000001"/>
    <n v="8"/>
    <n v="3"/>
    <x v="3"/>
    <s v="Aug"/>
    <s v="2017-08"/>
  </r>
  <r>
    <n v="3607"/>
    <s v="CA-2016-119683"/>
    <x v="299"/>
    <d v="2016-03-16T00:00:00"/>
    <s v="Second Class"/>
    <s v="CK-12595"/>
    <s v="Clytie Kelty"/>
    <x v="0"/>
    <s v="United States"/>
    <x v="20"/>
    <s v="New York"/>
    <n v="10024"/>
    <x v="3"/>
    <s v="OFF-EN-10001099"/>
    <x v="1"/>
    <x v="12"/>
    <s v="Staple envelope"/>
    <x v="1599"/>
    <n v="3"/>
    <n v="0"/>
    <n v="13.4964"/>
    <n v="3"/>
    <n v="1"/>
    <x v="0"/>
    <s v="Mar"/>
    <s v="2016-03"/>
  </r>
  <r>
    <n v="3608"/>
    <s v="CA-2014-163559"/>
    <x v="865"/>
    <d v="2014-09-28T00:00:00"/>
    <s v="Second Class"/>
    <s v="ST-20530"/>
    <s v="Shui Tom"/>
    <x v="0"/>
    <s v="United States"/>
    <x v="20"/>
    <s v="New York"/>
    <n v="10035"/>
    <x v="3"/>
    <s v="OFF-BI-10002026"/>
    <x v="1"/>
    <x v="8"/>
    <s v="Avery Arch Ring Binders"/>
    <x v="2785"/>
    <n v="3"/>
    <n v="0.2"/>
    <n v="47.061"/>
    <n v="9"/>
    <n v="3"/>
    <x v="2"/>
    <s v="Sep"/>
    <s v="2014-09"/>
  </r>
  <r>
    <n v="3609"/>
    <s v="CA-2014-140228"/>
    <x v="582"/>
    <d v="2014-05-03T00:00:00"/>
    <s v="Standard Class"/>
    <s v="GB-14530"/>
    <s v="George Bell"/>
    <x v="1"/>
    <s v="United States"/>
    <x v="46"/>
    <s v="Ohio"/>
    <n v="43055"/>
    <x v="3"/>
    <s v="OFF-LA-10001613"/>
    <x v="1"/>
    <x v="2"/>
    <s v="Avery File Folder Labels"/>
    <x v="2721"/>
    <n v="3"/>
    <n v="0.2"/>
    <n v="2.5055999999999998"/>
    <n v="4"/>
    <n v="2"/>
    <x v="2"/>
    <s v="Apr"/>
    <s v="2014-04"/>
  </r>
  <r>
    <n v="3610"/>
    <s v="CA-2014-140228"/>
    <x v="582"/>
    <d v="2014-05-03T00:00:00"/>
    <s v="Standard Class"/>
    <s v="GB-14530"/>
    <s v="George Bell"/>
    <x v="1"/>
    <s v="United States"/>
    <x v="46"/>
    <s v="Ohio"/>
    <n v="43055"/>
    <x v="3"/>
    <s v="OFF-ST-10002214"/>
    <x v="1"/>
    <x v="4"/>
    <s v="X-Rack File for Hanging Folders"/>
    <x v="2786"/>
    <n v="3"/>
    <n v="0.2"/>
    <n v="2.0322"/>
    <n v="4"/>
    <n v="2"/>
    <x v="2"/>
    <s v="Apr"/>
    <s v="2014-04"/>
  </r>
  <r>
    <n v="3611"/>
    <s v="CA-2014-140228"/>
    <x v="582"/>
    <d v="2014-05-03T00:00:00"/>
    <s v="Standard Class"/>
    <s v="GB-14530"/>
    <s v="George Bell"/>
    <x v="1"/>
    <s v="United States"/>
    <x v="46"/>
    <s v="Ohio"/>
    <n v="43055"/>
    <x v="3"/>
    <s v="OFF-ST-10001128"/>
    <x v="1"/>
    <x v="4"/>
    <s v="Carina Mini System Audio Rack, Model AR050B"/>
    <x v="2787"/>
    <n v="2"/>
    <n v="0.2"/>
    <n v="-37.733199999999997"/>
    <n v="4"/>
    <n v="2"/>
    <x v="2"/>
    <s v="Apr"/>
    <s v="2014-04"/>
  </r>
  <r>
    <n v="3612"/>
    <s v="US-2016-131674"/>
    <x v="896"/>
    <d v="2016-12-01T00:00:00"/>
    <s v="Second Class"/>
    <s v="NC-18535"/>
    <s v="Nick Crebassa"/>
    <x v="1"/>
    <s v="United States"/>
    <x v="61"/>
    <s v="Texas"/>
    <n v="75217"/>
    <x v="2"/>
    <s v="TEC-AC-10004864"/>
    <x v="2"/>
    <x v="11"/>
    <s v="Memorex Micro Travel Drive 32 GB"/>
    <x v="2788"/>
    <n v="2"/>
    <n v="0.2"/>
    <n v="16.794599999999999"/>
    <n v="11"/>
    <n v="4"/>
    <x v="0"/>
    <s v="Nov"/>
    <s v="2016-11"/>
  </r>
  <r>
    <n v="3613"/>
    <s v="CA-2015-110093"/>
    <x v="155"/>
    <d v="2015-12-08T00:00:00"/>
    <s v="Standard Class"/>
    <s v="AB-10255"/>
    <s v="Alejandro Ballentine"/>
    <x v="2"/>
    <s v="United States"/>
    <x v="10"/>
    <s v="Pennsylvania"/>
    <n v="19134"/>
    <x v="3"/>
    <s v="OFF-PA-10000174"/>
    <x v="1"/>
    <x v="10"/>
    <s v="Message Book, Wirebound, Four 5 1/2&quot; X 4&quot; Forms/Pg., 200 Dupl. Sets/Book"/>
    <x v="2789"/>
    <n v="2"/>
    <n v="0.2"/>
    <n v="5.5511999999999997"/>
    <n v="12"/>
    <n v="4"/>
    <x v="1"/>
    <s v="Dec"/>
    <s v="2015-12"/>
  </r>
  <r>
    <n v="3614"/>
    <s v="CA-2015-110093"/>
    <x v="155"/>
    <d v="2015-12-08T00:00:00"/>
    <s v="Standard Class"/>
    <s v="AB-10255"/>
    <s v="Alejandro Ballentine"/>
    <x v="2"/>
    <s v="United States"/>
    <x v="10"/>
    <s v="Pennsylvania"/>
    <n v="19134"/>
    <x v="3"/>
    <s v="TEC-AC-10000171"/>
    <x v="2"/>
    <x v="11"/>
    <s v="Verbatim 25 GB 6x Blu-ray Single Layer Recordable Disc, 25/Pack"/>
    <x v="2790"/>
    <n v="2"/>
    <n v="0.2"/>
    <n v="10.5754"/>
    <n v="12"/>
    <n v="4"/>
    <x v="1"/>
    <s v="Dec"/>
    <s v="2015-12"/>
  </r>
  <r>
    <n v="3615"/>
    <s v="CA-2017-112529"/>
    <x v="123"/>
    <d v="2017-11-21T00:00:00"/>
    <s v="First Class"/>
    <s v="SC-20770"/>
    <s v="Stewart Carmichael"/>
    <x v="1"/>
    <s v="United States"/>
    <x v="52"/>
    <s v="Texas"/>
    <n v="78207"/>
    <x v="2"/>
    <s v="FUR-TA-10002622"/>
    <x v="0"/>
    <x v="3"/>
    <s v="Bush Andora Conference Table, Maple/Graphite Gray Finish"/>
    <x v="2791"/>
    <n v="6"/>
    <n v="0.3"/>
    <n v="-71.811599999999999"/>
    <n v="11"/>
    <n v="4"/>
    <x v="3"/>
    <s v="Nov"/>
    <s v="2017-11"/>
  </r>
  <r>
    <n v="3616"/>
    <s v="CA-2017-112529"/>
    <x v="123"/>
    <d v="2017-11-21T00:00:00"/>
    <s v="First Class"/>
    <s v="SC-20770"/>
    <s v="Stewart Carmichael"/>
    <x v="1"/>
    <s v="United States"/>
    <x v="52"/>
    <s v="Texas"/>
    <n v="78207"/>
    <x v="2"/>
    <s v="OFF-AR-10001915"/>
    <x v="1"/>
    <x v="6"/>
    <s v="Peel-Off China Markers"/>
    <x v="2792"/>
    <n v="4"/>
    <n v="0.2"/>
    <n v="8.7384000000000004"/>
    <n v="11"/>
    <n v="4"/>
    <x v="3"/>
    <s v="Nov"/>
    <s v="2017-11"/>
  </r>
  <r>
    <n v="3617"/>
    <s v="CA-2016-154536"/>
    <x v="64"/>
    <d v="2016-09-09T00:00:00"/>
    <s v="Standard Class"/>
    <s v="JC-15340"/>
    <s v="Jasper Cacioppo"/>
    <x v="0"/>
    <s v="United States"/>
    <x v="10"/>
    <s v="Pennsylvania"/>
    <n v="19120"/>
    <x v="3"/>
    <s v="OFF-BI-10004410"/>
    <x v="1"/>
    <x v="8"/>
    <s v="C-Line Peel &amp; Stick Add-On Filing Pockets, 8-3/4 x 5-1/8, 10/Pack"/>
    <x v="2793"/>
    <n v="5"/>
    <n v="0.7"/>
    <n v="-7.3254999999999999"/>
    <n v="9"/>
    <n v="3"/>
    <x v="0"/>
    <s v="Sep"/>
    <s v="2016-09"/>
  </r>
  <r>
    <n v="3618"/>
    <s v="CA-2017-141929"/>
    <x v="507"/>
    <d v="2017-09-08T00:00:00"/>
    <s v="Standard Class"/>
    <s v="RA-19285"/>
    <s v="Ralph Arnett"/>
    <x v="0"/>
    <s v="United States"/>
    <x v="1"/>
    <s v="California"/>
    <n v="90004"/>
    <x v="1"/>
    <s v="OFF-BI-10004632"/>
    <x v="1"/>
    <x v="8"/>
    <s v="Ibico Hi-Tech Manual Binding System"/>
    <x v="1611"/>
    <n v="2"/>
    <n v="0.2"/>
    <n v="152.495"/>
    <n v="9"/>
    <n v="3"/>
    <x v="3"/>
    <s v="Sep"/>
    <s v="2017-09"/>
  </r>
  <r>
    <n v="3619"/>
    <s v="CA-2017-141929"/>
    <x v="507"/>
    <d v="2017-09-08T00:00:00"/>
    <s v="Standard Class"/>
    <s v="RA-19285"/>
    <s v="Ralph Arnett"/>
    <x v="0"/>
    <s v="United States"/>
    <x v="1"/>
    <s v="California"/>
    <n v="90004"/>
    <x v="1"/>
    <s v="TEC-PH-10002185"/>
    <x v="2"/>
    <x v="7"/>
    <s v="QVS USB Car Charger 2-Port 2.1Amp for iPod/iPhone/iPad/iPad 2/iPad 3"/>
    <x v="345"/>
    <n v="1"/>
    <n v="0.2"/>
    <n v="1.7375"/>
    <n v="9"/>
    <n v="3"/>
    <x v="3"/>
    <s v="Sep"/>
    <s v="2017-09"/>
  </r>
  <r>
    <n v="3620"/>
    <s v="CA-2017-141929"/>
    <x v="507"/>
    <d v="2017-09-08T00:00:00"/>
    <s v="Standard Class"/>
    <s v="RA-19285"/>
    <s v="Ralph Arnett"/>
    <x v="0"/>
    <s v="United States"/>
    <x v="1"/>
    <s v="California"/>
    <n v="90004"/>
    <x v="1"/>
    <s v="OFF-ST-10002974"/>
    <x v="1"/>
    <x v="4"/>
    <s v="Trav-L-File Heavy-Duty Shuttle II, Black"/>
    <x v="2794"/>
    <n v="5"/>
    <n v="0"/>
    <n v="65.355000000000004"/>
    <n v="9"/>
    <n v="3"/>
    <x v="3"/>
    <s v="Sep"/>
    <s v="2017-09"/>
  </r>
  <r>
    <n v="3621"/>
    <s v="CA-2016-109743"/>
    <x v="897"/>
    <d v="2016-09-29T00:00:00"/>
    <s v="Standard Class"/>
    <s v="SH-19975"/>
    <s v="Sally Hughsby"/>
    <x v="1"/>
    <s v="United States"/>
    <x v="214"/>
    <s v="Tennessee"/>
    <n v="37167"/>
    <x v="0"/>
    <s v="OFF-AR-10003727"/>
    <x v="1"/>
    <x v="6"/>
    <s v="Berol Giant Pencil Sharpener"/>
    <x v="2795"/>
    <n v="3"/>
    <n v="0.2"/>
    <n v="4.5872999999999999"/>
    <n v="9"/>
    <n v="3"/>
    <x v="0"/>
    <s v="Sep"/>
    <s v="2016-09"/>
  </r>
  <r>
    <n v="3622"/>
    <s v="CA-2016-109743"/>
    <x v="897"/>
    <d v="2016-09-29T00:00:00"/>
    <s v="Standard Class"/>
    <s v="SH-19975"/>
    <s v="Sally Hughsby"/>
    <x v="1"/>
    <s v="United States"/>
    <x v="214"/>
    <s v="Tennessee"/>
    <n v="37167"/>
    <x v="0"/>
    <s v="TEC-PH-10004071"/>
    <x v="2"/>
    <x v="7"/>
    <s v="PayAnywhere Card Reader"/>
    <x v="2796"/>
    <n v="8"/>
    <n v="0.2"/>
    <n v="5.5944000000000003"/>
    <n v="9"/>
    <n v="3"/>
    <x v="0"/>
    <s v="Sep"/>
    <s v="2016-09"/>
  </r>
  <r>
    <n v="3623"/>
    <s v="CA-2014-159184"/>
    <x v="80"/>
    <d v="2014-09-19T00:00:00"/>
    <s v="Standard Class"/>
    <s v="JC-15775"/>
    <s v="John Castell"/>
    <x v="0"/>
    <s v="United States"/>
    <x v="203"/>
    <s v="Georgia"/>
    <n v="31204"/>
    <x v="0"/>
    <s v="FUR-FU-10002878"/>
    <x v="0"/>
    <x v="5"/>
    <s v="Seth Thomas 14&quot; Day/Date Wall Clock"/>
    <x v="2797"/>
    <n v="5"/>
    <n v="0"/>
    <n v="52.688000000000002"/>
    <n v="9"/>
    <n v="3"/>
    <x v="2"/>
    <s v="Sep"/>
    <s v="2014-09"/>
  </r>
  <r>
    <n v="3624"/>
    <s v="CA-2014-159184"/>
    <x v="80"/>
    <d v="2014-09-19T00:00:00"/>
    <s v="Standard Class"/>
    <s v="JC-15775"/>
    <s v="John Castell"/>
    <x v="0"/>
    <s v="United States"/>
    <x v="203"/>
    <s v="Georgia"/>
    <n v="31204"/>
    <x v="0"/>
    <s v="OFF-BI-10001890"/>
    <x v="1"/>
    <x v="8"/>
    <s v="Avery Poly Binder Pockets"/>
    <x v="181"/>
    <n v="2"/>
    <n v="0"/>
    <n v="3.4367999999999999"/>
    <n v="9"/>
    <n v="3"/>
    <x v="2"/>
    <s v="Sep"/>
    <s v="2014-09"/>
  </r>
  <r>
    <n v="3625"/>
    <s v="CA-2017-113530"/>
    <x v="240"/>
    <d v="2017-05-21T00:00:00"/>
    <s v="Second Class"/>
    <s v="BC-11125"/>
    <s v="Becky Castell"/>
    <x v="2"/>
    <s v="United States"/>
    <x v="8"/>
    <s v="California"/>
    <n v="94109"/>
    <x v="1"/>
    <s v="FUR-CH-10002647"/>
    <x v="0"/>
    <x v="1"/>
    <s v="Situations Contoured Folding Chairs, 4/Set"/>
    <x v="2798"/>
    <n v="12"/>
    <n v="0.2"/>
    <n v="42.588000000000001"/>
    <n v="5"/>
    <n v="2"/>
    <x v="3"/>
    <s v="May"/>
    <s v="2017-05"/>
  </r>
  <r>
    <n v="3626"/>
    <s v="CA-2017-113530"/>
    <x v="240"/>
    <d v="2017-05-21T00:00:00"/>
    <s v="Second Class"/>
    <s v="BC-11125"/>
    <s v="Becky Castell"/>
    <x v="2"/>
    <s v="United States"/>
    <x v="8"/>
    <s v="California"/>
    <n v="94109"/>
    <x v="1"/>
    <s v="OFF-AR-10001315"/>
    <x v="1"/>
    <x v="6"/>
    <s v="Newell 310"/>
    <x v="2799"/>
    <n v="2"/>
    <n v="0"/>
    <n v="1.0207999999999999"/>
    <n v="5"/>
    <n v="2"/>
    <x v="3"/>
    <s v="May"/>
    <s v="2017-05"/>
  </r>
  <r>
    <n v="3627"/>
    <s v="CA-2017-113530"/>
    <x v="240"/>
    <d v="2017-05-21T00:00:00"/>
    <s v="Second Class"/>
    <s v="BC-11125"/>
    <s v="Becky Castell"/>
    <x v="2"/>
    <s v="United States"/>
    <x v="8"/>
    <s v="California"/>
    <n v="94109"/>
    <x v="1"/>
    <s v="OFF-AR-10000122"/>
    <x v="1"/>
    <x v="6"/>
    <s v="Newell 314"/>
    <x v="2228"/>
    <n v="1"/>
    <n v="0"/>
    <n v="1.395"/>
    <n v="5"/>
    <n v="2"/>
    <x v="3"/>
    <s v="May"/>
    <s v="2017-05"/>
  </r>
  <r>
    <n v="3628"/>
    <s v="CA-2017-113530"/>
    <x v="240"/>
    <d v="2017-05-21T00:00:00"/>
    <s v="Second Class"/>
    <s v="BC-11125"/>
    <s v="Becky Castell"/>
    <x v="2"/>
    <s v="United States"/>
    <x v="8"/>
    <s v="California"/>
    <n v="94109"/>
    <x v="1"/>
    <s v="TEC-AC-10001465"/>
    <x v="2"/>
    <x v="11"/>
    <s v="SanDisk Cruzer 64 GB USB Flash Drive"/>
    <x v="2800"/>
    <n v="1"/>
    <n v="0"/>
    <n v="10.896000000000001"/>
    <n v="5"/>
    <n v="2"/>
    <x v="3"/>
    <s v="May"/>
    <s v="2017-05"/>
  </r>
  <r>
    <n v="3629"/>
    <s v="CA-2014-169726"/>
    <x v="128"/>
    <d v="2014-08-13T00:00:00"/>
    <s v="Standard Class"/>
    <s v="JH-15985"/>
    <s v="Joseph Holt"/>
    <x v="0"/>
    <s v="United States"/>
    <x v="4"/>
    <s v="Washington"/>
    <n v="98103"/>
    <x v="1"/>
    <s v="OFF-BI-10004600"/>
    <x v="1"/>
    <x v="8"/>
    <s v="Ibico Ibimaster 300 Manual Binding System"/>
    <x v="2801"/>
    <n v="7"/>
    <n v="0.2"/>
    <n v="643.98249999999996"/>
    <n v="8"/>
    <n v="3"/>
    <x v="2"/>
    <s v="Aug"/>
    <s v="2014-08"/>
  </r>
  <r>
    <n v="3630"/>
    <s v="CA-2017-155957"/>
    <x v="200"/>
    <d v="2017-11-30T00:00:00"/>
    <s v="Standard Class"/>
    <s v="CC-12610"/>
    <s v="Corey Catlett"/>
    <x v="1"/>
    <s v="United States"/>
    <x v="38"/>
    <s v="Ohio"/>
    <n v="43229"/>
    <x v="3"/>
    <s v="OFF-AP-10002082"/>
    <x v="1"/>
    <x v="9"/>
    <s v="Holmes HEPA Air Purifier"/>
    <x v="2413"/>
    <n v="3"/>
    <n v="0.2"/>
    <n v="9.8010000000000002"/>
    <n v="11"/>
    <n v="4"/>
    <x v="3"/>
    <s v="Nov"/>
    <s v="2017-11"/>
  </r>
  <r>
    <n v="3631"/>
    <s v="CA-2017-155957"/>
    <x v="200"/>
    <d v="2017-11-30T00:00:00"/>
    <s v="Standard Class"/>
    <s v="CC-12610"/>
    <s v="Corey Catlett"/>
    <x v="1"/>
    <s v="United States"/>
    <x v="38"/>
    <s v="Ohio"/>
    <n v="43229"/>
    <x v="3"/>
    <s v="OFF-AP-10004708"/>
    <x v="1"/>
    <x v="9"/>
    <s v="Fellowes Superior 10 Outlet Split Surge Protector"/>
    <x v="2802"/>
    <n v="7"/>
    <n v="0.2"/>
    <n v="23.977799999999998"/>
    <n v="11"/>
    <n v="4"/>
    <x v="3"/>
    <s v="Nov"/>
    <s v="2017-11"/>
  </r>
  <r>
    <n v="3632"/>
    <s v="CA-2017-132178"/>
    <x v="898"/>
    <d v="2017-05-08T00:00:00"/>
    <s v="Second Class"/>
    <s v="DB-12970"/>
    <s v="Darren Budd"/>
    <x v="1"/>
    <s v="United States"/>
    <x v="1"/>
    <s v="California"/>
    <n v="90004"/>
    <x v="1"/>
    <s v="OFF-ST-10000464"/>
    <x v="1"/>
    <x v="4"/>
    <s v="Multi-Use Personal File Cart and Caster Set, Three Stacking Bins"/>
    <x v="2803"/>
    <n v="2"/>
    <n v="0"/>
    <n v="19.465599999999998"/>
    <n v="5"/>
    <n v="2"/>
    <x v="3"/>
    <s v="May"/>
    <s v="2017-05"/>
  </r>
  <r>
    <n v="3633"/>
    <s v="CA-2017-132178"/>
    <x v="898"/>
    <d v="2017-05-08T00:00:00"/>
    <s v="Second Class"/>
    <s v="DB-12970"/>
    <s v="Darren Budd"/>
    <x v="1"/>
    <s v="United States"/>
    <x v="1"/>
    <s v="California"/>
    <n v="90004"/>
    <x v="1"/>
    <s v="OFF-ST-10000025"/>
    <x v="1"/>
    <x v="4"/>
    <s v="Fellowes Stor/Drawer Steel Plus Storage Drawers"/>
    <x v="2804"/>
    <n v="8"/>
    <n v="0"/>
    <n v="45.806399999999996"/>
    <n v="5"/>
    <n v="2"/>
    <x v="3"/>
    <s v="May"/>
    <s v="2017-05"/>
  </r>
  <r>
    <n v="3634"/>
    <s v="CA-2016-145177"/>
    <x v="338"/>
    <d v="2016-11-14T00:00:00"/>
    <s v="Standard Class"/>
    <s v="PP-18955"/>
    <s v="Paul Prost"/>
    <x v="2"/>
    <s v="United States"/>
    <x v="24"/>
    <s v="Ohio"/>
    <n v="45503"/>
    <x v="3"/>
    <s v="OFF-LA-10001613"/>
    <x v="1"/>
    <x v="2"/>
    <s v="Avery File Folder Labels"/>
    <x v="2106"/>
    <n v="4"/>
    <n v="0.2"/>
    <n v="3.3408000000000002"/>
    <n v="11"/>
    <n v="4"/>
    <x v="0"/>
    <s v="Nov"/>
    <s v="2016-11"/>
  </r>
  <r>
    <n v="3635"/>
    <s v="CA-2016-145177"/>
    <x v="338"/>
    <d v="2016-11-14T00:00:00"/>
    <s v="Standard Class"/>
    <s v="PP-18955"/>
    <s v="Paul Prost"/>
    <x v="2"/>
    <s v="United States"/>
    <x v="24"/>
    <s v="Ohio"/>
    <n v="45503"/>
    <x v="3"/>
    <s v="TEC-PH-10000376"/>
    <x v="2"/>
    <x v="7"/>
    <s v="Square Credit Card Reader"/>
    <x v="2805"/>
    <n v="7"/>
    <n v="0.4"/>
    <n v="-9.7902000000000005"/>
    <n v="11"/>
    <n v="4"/>
    <x v="0"/>
    <s v="Nov"/>
    <s v="2016-11"/>
  </r>
  <r>
    <n v="3636"/>
    <s v="CA-2016-145177"/>
    <x v="338"/>
    <d v="2016-11-14T00:00:00"/>
    <s v="Standard Class"/>
    <s v="PP-18955"/>
    <s v="Paul Prost"/>
    <x v="2"/>
    <s v="United States"/>
    <x v="24"/>
    <s v="Ohio"/>
    <n v="45503"/>
    <x v="3"/>
    <s v="OFF-PA-10004039"/>
    <x v="1"/>
    <x v="10"/>
    <s v="Xerox 1882"/>
    <x v="2806"/>
    <n v="2"/>
    <n v="0.2"/>
    <n v="32.468400000000003"/>
    <n v="11"/>
    <n v="4"/>
    <x v="0"/>
    <s v="Nov"/>
    <s v="2016-11"/>
  </r>
  <r>
    <n v="3637"/>
    <s v="CA-2016-145177"/>
    <x v="338"/>
    <d v="2016-11-14T00:00:00"/>
    <s v="Standard Class"/>
    <s v="PP-18955"/>
    <s v="Paul Prost"/>
    <x v="2"/>
    <s v="United States"/>
    <x v="24"/>
    <s v="Ohio"/>
    <n v="45503"/>
    <x v="3"/>
    <s v="OFF-PA-10001776"/>
    <x v="1"/>
    <x v="10"/>
    <s v="Wirebound Message Books, Four 2 3/4&quot; x 5&quot; Forms per Page, 600 Sets per Book"/>
    <x v="2807"/>
    <n v="3"/>
    <n v="0.2"/>
    <n v="7.5087000000000002"/>
    <n v="11"/>
    <n v="4"/>
    <x v="0"/>
    <s v="Nov"/>
    <s v="2016-11"/>
  </r>
  <r>
    <n v="3638"/>
    <s v="CA-2016-145177"/>
    <x v="338"/>
    <d v="2016-11-14T00:00:00"/>
    <s v="Standard Class"/>
    <s v="PP-18955"/>
    <s v="Paul Prost"/>
    <x v="2"/>
    <s v="United States"/>
    <x v="24"/>
    <s v="Ohio"/>
    <n v="45503"/>
    <x v="3"/>
    <s v="OFF-AP-10002457"/>
    <x v="1"/>
    <x v="9"/>
    <s v="Eureka The Boss Plus 12-Amp Hard Box Upright Vacuum, Red"/>
    <x v="2808"/>
    <n v="4"/>
    <n v="0.2"/>
    <n v="29.302"/>
    <n v="11"/>
    <n v="4"/>
    <x v="0"/>
    <s v="Nov"/>
    <s v="2016-11"/>
  </r>
  <r>
    <n v="3639"/>
    <s v="CA-2016-145177"/>
    <x v="338"/>
    <d v="2016-11-14T00:00:00"/>
    <s v="Standard Class"/>
    <s v="PP-18955"/>
    <s v="Paul Prost"/>
    <x v="2"/>
    <s v="United States"/>
    <x v="24"/>
    <s v="Ohio"/>
    <n v="45503"/>
    <x v="3"/>
    <s v="FUR-FU-10000758"/>
    <x v="0"/>
    <x v="5"/>
    <s v="DAX Natural Wood-Tone Poster Frame"/>
    <x v="2809"/>
    <n v="7"/>
    <n v="0.2"/>
    <n v="29.657599999999999"/>
    <n v="11"/>
    <n v="4"/>
    <x v="0"/>
    <s v="Nov"/>
    <s v="2016-11"/>
  </r>
  <r>
    <n v="3640"/>
    <s v="CA-2016-145177"/>
    <x v="338"/>
    <d v="2016-11-14T00:00:00"/>
    <s v="Standard Class"/>
    <s v="PP-18955"/>
    <s v="Paul Prost"/>
    <x v="2"/>
    <s v="United States"/>
    <x v="24"/>
    <s v="Ohio"/>
    <n v="45503"/>
    <x v="3"/>
    <s v="OFF-PA-10000682"/>
    <x v="1"/>
    <x v="10"/>
    <s v="Xerox 1924"/>
    <x v="696"/>
    <n v="1"/>
    <n v="0.2"/>
    <n v="1.6761999999999999"/>
    <n v="11"/>
    <n v="4"/>
    <x v="0"/>
    <s v="Nov"/>
    <s v="2016-11"/>
  </r>
  <r>
    <n v="3641"/>
    <s v="CA-2016-145177"/>
    <x v="338"/>
    <d v="2016-11-14T00:00:00"/>
    <s v="Standard Class"/>
    <s v="PP-18955"/>
    <s v="Paul Prost"/>
    <x v="2"/>
    <s v="United States"/>
    <x v="24"/>
    <s v="Ohio"/>
    <n v="45503"/>
    <x v="3"/>
    <s v="TEC-AC-10002550"/>
    <x v="2"/>
    <x v="11"/>
    <s v="Memorex 25GB 6X Branded Blu-Ray Recordable Disc, 30/Pack"/>
    <x v="2810"/>
    <n v="7"/>
    <n v="0.2"/>
    <n v="-29.0745"/>
    <n v="11"/>
    <n v="4"/>
    <x v="0"/>
    <s v="Nov"/>
    <s v="2016-11"/>
  </r>
  <r>
    <n v="3642"/>
    <s v="CA-2016-145177"/>
    <x v="338"/>
    <d v="2016-11-14T00:00:00"/>
    <s v="Standard Class"/>
    <s v="PP-18955"/>
    <s v="Paul Prost"/>
    <x v="2"/>
    <s v="United States"/>
    <x v="24"/>
    <s v="Ohio"/>
    <n v="45503"/>
    <x v="3"/>
    <s v="OFF-BI-10002082"/>
    <x v="1"/>
    <x v="8"/>
    <s v="GBC Twin Loop Wire Binding Elements"/>
    <x v="2811"/>
    <n v="7"/>
    <n v="0.7"/>
    <n v="-46.591999999999999"/>
    <n v="11"/>
    <n v="4"/>
    <x v="0"/>
    <s v="Nov"/>
    <s v="2016-11"/>
  </r>
  <r>
    <n v="3643"/>
    <s v="CA-2014-156594"/>
    <x v="414"/>
    <d v="2014-12-23T00:00:00"/>
    <s v="Second Class"/>
    <s v="MC-17845"/>
    <s v="Michael Chen"/>
    <x v="0"/>
    <s v="United States"/>
    <x v="1"/>
    <s v="California"/>
    <n v="90008"/>
    <x v="1"/>
    <s v="OFF-BI-10004632"/>
    <x v="1"/>
    <x v="8"/>
    <s v="Ibico Hi-Tech Manual Binding System"/>
    <x v="1611"/>
    <n v="2"/>
    <n v="0.2"/>
    <n v="152.495"/>
    <n v="12"/>
    <n v="4"/>
    <x v="2"/>
    <s v="Dec"/>
    <s v="2014-12"/>
  </r>
  <r>
    <n v="3644"/>
    <s v="CA-2014-156594"/>
    <x v="414"/>
    <d v="2014-12-23T00:00:00"/>
    <s v="Second Class"/>
    <s v="MC-17845"/>
    <s v="Michael Chen"/>
    <x v="0"/>
    <s v="United States"/>
    <x v="1"/>
    <s v="California"/>
    <n v="90008"/>
    <x v="1"/>
    <s v="OFF-AR-10001725"/>
    <x v="1"/>
    <x v="6"/>
    <s v="Boston Home &amp; Office Model 2000 Electric Pencil Sharpeners"/>
    <x v="2812"/>
    <n v="2"/>
    <n v="0"/>
    <n v="12.298"/>
    <n v="12"/>
    <n v="4"/>
    <x v="2"/>
    <s v="Dec"/>
    <s v="2014-12"/>
  </r>
  <r>
    <n v="3645"/>
    <s v="CA-2014-156594"/>
    <x v="414"/>
    <d v="2014-12-23T00:00:00"/>
    <s v="Second Class"/>
    <s v="MC-17845"/>
    <s v="Michael Chen"/>
    <x v="0"/>
    <s v="United States"/>
    <x v="1"/>
    <s v="California"/>
    <n v="90008"/>
    <x v="1"/>
    <s v="OFF-AR-10004269"/>
    <x v="1"/>
    <x v="6"/>
    <s v="Newell 31"/>
    <x v="1508"/>
    <n v="1"/>
    <n v="0"/>
    <n v="1.1564000000000001"/>
    <n v="12"/>
    <n v="4"/>
    <x v="2"/>
    <s v="Dec"/>
    <s v="2014-12"/>
  </r>
  <r>
    <n v="3646"/>
    <s v="CA-2014-156594"/>
    <x v="414"/>
    <d v="2014-12-23T00:00:00"/>
    <s v="Second Class"/>
    <s v="MC-17845"/>
    <s v="Michael Chen"/>
    <x v="0"/>
    <s v="United States"/>
    <x v="1"/>
    <s v="California"/>
    <n v="90008"/>
    <x v="1"/>
    <s v="OFF-BI-10003007"/>
    <x v="1"/>
    <x v="8"/>
    <s v="Premium Transparent Presentation Covers, No Pattern/Clear, 8 1/2&quot; x 11&quot;"/>
    <x v="2813"/>
    <n v="5"/>
    <n v="0.2"/>
    <n v="50.414000000000001"/>
    <n v="12"/>
    <n v="4"/>
    <x v="2"/>
    <s v="Dec"/>
    <s v="2014-12"/>
  </r>
  <r>
    <n v="3647"/>
    <s v="CA-2014-146528"/>
    <x v="739"/>
    <d v="2014-07-27T00:00:00"/>
    <s v="Second Class"/>
    <s v="VF-21715"/>
    <s v="Vicky Freymann"/>
    <x v="2"/>
    <s v="United States"/>
    <x v="1"/>
    <s v="California"/>
    <n v="90045"/>
    <x v="1"/>
    <s v="OFF-PA-10002195"/>
    <x v="1"/>
    <x v="10"/>
    <s v="Xerox 1966"/>
    <x v="90"/>
    <n v="1"/>
    <n v="0"/>
    <n v="3.1751999999999998"/>
    <n v="7"/>
    <n v="3"/>
    <x v="2"/>
    <s v="Jul"/>
    <s v="2014-07"/>
  </r>
  <r>
    <n v="3648"/>
    <s v="CA-2014-146528"/>
    <x v="739"/>
    <d v="2014-07-27T00:00:00"/>
    <s v="Second Class"/>
    <s v="VF-21715"/>
    <s v="Vicky Freymann"/>
    <x v="2"/>
    <s v="United States"/>
    <x v="1"/>
    <s v="California"/>
    <n v="90045"/>
    <x v="1"/>
    <s v="OFF-SU-10002522"/>
    <x v="1"/>
    <x v="14"/>
    <s v="Acme Kleen Earth Office Shears"/>
    <x v="2814"/>
    <n v="4"/>
    <n v="0"/>
    <n v="4.5007999999999999"/>
    <n v="7"/>
    <n v="3"/>
    <x v="2"/>
    <s v="Jul"/>
    <s v="2014-07"/>
  </r>
  <r>
    <n v="3649"/>
    <s v="CA-2015-168459"/>
    <x v="6"/>
    <d v="2015-11-27T00:00:00"/>
    <s v="Standard Class"/>
    <s v="MC-17275"/>
    <s v="Marc Crier"/>
    <x v="0"/>
    <s v="United States"/>
    <x v="26"/>
    <s v="Tennessee"/>
    <n v="38109"/>
    <x v="0"/>
    <s v="OFF-BI-10003712"/>
    <x v="1"/>
    <x v="8"/>
    <s v="Acco Pressboard Covers with Storage Hooks, 14 7/8&quot; x 11&quot;, Light Blue"/>
    <x v="194"/>
    <n v="2"/>
    <n v="0.7"/>
    <n v="-2.0621999999999998"/>
    <n v="11"/>
    <n v="4"/>
    <x v="1"/>
    <s v="Nov"/>
    <s v="2015-11"/>
  </r>
  <r>
    <n v="3650"/>
    <s v="CA-2015-168459"/>
    <x v="6"/>
    <d v="2015-11-27T00:00:00"/>
    <s v="Standard Class"/>
    <s v="MC-17275"/>
    <s v="Marc Crier"/>
    <x v="0"/>
    <s v="United States"/>
    <x v="26"/>
    <s v="Tennessee"/>
    <n v="38109"/>
    <x v="0"/>
    <s v="OFF-FA-10004854"/>
    <x v="1"/>
    <x v="13"/>
    <s v="Vinyl Coated Wire Paper Clips in Organizer Box, 800/Box"/>
    <x v="2815"/>
    <n v="6"/>
    <n v="0.2"/>
    <n v="18.5976"/>
    <n v="11"/>
    <n v="4"/>
    <x v="1"/>
    <s v="Nov"/>
    <s v="2015-11"/>
  </r>
  <r>
    <n v="3651"/>
    <s v="CA-2017-109960"/>
    <x v="34"/>
    <d v="2017-12-11T00:00:00"/>
    <s v="Second Class"/>
    <s v="DB-13210"/>
    <s v="Dean Braden"/>
    <x v="0"/>
    <s v="United States"/>
    <x v="66"/>
    <s v="Michigan"/>
    <n v="48234"/>
    <x v="2"/>
    <s v="TEC-AC-10004859"/>
    <x v="2"/>
    <x v="11"/>
    <s v="Maxell Pro 80 Minute CD-R, 10/Pack"/>
    <x v="2816"/>
    <n v="6"/>
    <n v="0"/>
    <n v="41.951999999999998"/>
    <n v="12"/>
    <n v="4"/>
    <x v="3"/>
    <s v="Dec"/>
    <s v="2017-12"/>
  </r>
  <r>
    <n v="3652"/>
    <s v="CA-2017-109960"/>
    <x v="34"/>
    <d v="2017-12-11T00:00:00"/>
    <s v="Second Class"/>
    <s v="DB-13210"/>
    <s v="Dean Braden"/>
    <x v="0"/>
    <s v="United States"/>
    <x v="66"/>
    <s v="Michigan"/>
    <n v="48234"/>
    <x v="2"/>
    <s v="OFF-AR-10001860"/>
    <x v="1"/>
    <x v="6"/>
    <s v="BIC Liqua Brite Liner"/>
    <x v="2817"/>
    <n v="5"/>
    <n v="0"/>
    <n v="12.492000000000001"/>
    <n v="12"/>
    <n v="4"/>
    <x v="3"/>
    <s v="Dec"/>
    <s v="2017-12"/>
  </r>
  <r>
    <n v="3653"/>
    <s v="CA-2017-109960"/>
    <x v="34"/>
    <d v="2017-12-11T00:00:00"/>
    <s v="Second Class"/>
    <s v="DB-13210"/>
    <s v="Dean Braden"/>
    <x v="0"/>
    <s v="United States"/>
    <x v="66"/>
    <s v="Michigan"/>
    <n v="48234"/>
    <x v="2"/>
    <s v="OFF-BI-10001636"/>
    <x v="1"/>
    <x v="8"/>
    <s v="Ibico Plastic and Wire Spiral Binding Combs"/>
    <x v="2818"/>
    <n v="4"/>
    <n v="0"/>
    <n v="15.511200000000001"/>
    <n v="12"/>
    <n v="4"/>
    <x v="3"/>
    <s v="Dec"/>
    <s v="2017-12"/>
  </r>
  <r>
    <n v="3654"/>
    <s v="CA-2017-109960"/>
    <x v="34"/>
    <d v="2017-12-11T00:00:00"/>
    <s v="Second Class"/>
    <s v="DB-13210"/>
    <s v="Dean Braden"/>
    <x v="0"/>
    <s v="United States"/>
    <x v="66"/>
    <s v="Michigan"/>
    <n v="48234"/>
    <x v="2"/>
    <s v="OFF-PA-10000349"/>
    <x v="1"/>
    <x v="10"/>
    <s v="Easy-staple paper"/>
    <x v="1801"/>
    <n v="3"/>
    <n v="0"/>
    <n v="7.0217999999999998"/>
    <n v="12"/>
    <n v="4"/>
    <x v="3"/>
    <s v="Dec"/>
    <s v="2017-12"/>
  </r>
  <r>
    <n v="3655"/>
    <s v="CA-2017-133004"/>
    <x v="515"/>
    <d v="2017-09-05T00:00:00"/>
    <s v="Standard Class"/>
    <s v="AJ-10945"/>
    <s v="Ashley Jarboe"/>
    <x v="0"/>
    <s v="United States"/>
    <x v="104"/>
    <s v="Indiana"/>
    <n v="46226"/>
    <x v="2"/>
    <s v="OFF-AP-10002439"/>
    <x v="1"/>
    <x v="9"/>
    <s v="Tripp Lite Isotel 8 Ultra 8 Outlet Metal Surge"/>
    <x v="2819"/>
    <n v="9"/>
    <n v="0"/>
    <n v="166.06979999999999"/>
    <n v="8"/>
    <n v="3"/>
    <x v="3"/>
    <s v="Aug"/>
    <s v="2017-08"/>
  </r>
  <r>
    <n v="3656"/>
    <s v="CA-2017-168102"/>
    <x v="558"/>
    <d v="2017-04-30T00:00:00"/>
    <s v="Standard Class"/>
    <s v="CP-12340"/>
    <s v="Christine Phan"/>
    <x v="1"/>
    <s v="United States"/>
    <x v="108"/>
    <s v="Florida"/>
    <n v="32216"/>
    <x v="0"/>
    <s v="OFF-ST-10001370"/>
    <x v="1"/>
    <x v="4"/>
    <s v="Sensible Storage WireTech Storage Systems"/>
    <x v="391"/>
    <n v="2"/>
    <n v="0.2"/>
    <n v="-21.294"/>
    <n v="4"/>
    <n v="2"/>
    <x v="3"/>
    <s v="Apr"/>
    <s v="2017-04"/>
  </r>
  <r>
    <n v="3657"/>
    <s v="CA-2017-158036"/>
    <x v="565"/>
    <d v="2017-09-14T00:00:00"/>
    <s v="Standard Class"/>
    <s v="DB-13555"/>
    <s v="Dorothy Badders"/>
    <x v="1"/>
    <s v="United States"/>
    <x v="65"/>
    <s v="Ohio"/>
    <n v="43017"/>
    <x v="3"/>
    <s v="TEC-AC-10002558"/>
    <x v="2"/>
    <x v="11"/>
    <s v="Imation Swivel Flash Drive USB flash drive - 8 GB"/>
    <x v="2820"/>
    <n v="1"/>
    <n v="0.2"/>
    <n v="1.7055"/>
    <n v="9"/>
    <n v="3"/>
    <x v="3"/>
    <s v="Sep"/>
    <s v="2017-09"/>
  </r>
  <r>
    <n v="3658"/>
    <s v="CA-2015-128083"/>
    <x v="899"/>
    <d v="2015-03-17T00:00:00"/>
    <s v="Standard Class"/>
    <s v="EB-13750"/>
    <s v="Edward Becker"/>
    <x v="1"/>
    <s v="United States"/>
    <x v="369"/>
    <s v="Florida"/>
    <n v="33317"/>
    <x v="0"/>
    <s v="OFF-EN-10004030"/>
    <x v="1"/>
    <x v="12"/>
    <s v="Convenience Packs of Business Envelopes"/>
    <x v="2821"/>
    <n v="3"/>
    <n v="0.2"/>
    <n v="2.9321999999999999"/>
    <n v="3"/>
    <n v="1"/>
    <x v="1"/>
    <s v="Mar"/>
    <s v="2015-03"/>
  </r>
  <r>
    <n v="3659"/>
    <s v="CA-2015-128083"/>
    <x v="899"/>
    <d v="2015-03-17T00:00:00"/>
    <s v="Standard Class"/>
    <s v="EB-13750"/>
    <s v="Edward Becker"/>
    <x v="1"/>
    <s v="United States"/>
    <x v="369"/>
    <s v="Florida"/>
    <n v="33317"/>
    <x v="0"/>
    <s v="FUR-FU-10003194"/>
    <x v="0"/>
    <x v="5"/>
    <s v="Eldon Expressions Desk Accessory, Wood Pencil Holder, Oak"/>
    <x v="2822"/>
    <n v="4"/>
    <n v="0.2"/>
    <n v="3.86"/>
    <n v="3"/>
    <n v="1"/>
    <x v="1"/>
    <s v="Mar"/>
    <s v="2015-03"/>
  </r>
  <r>
    <n v="3660"/>
    <s v="CA-2015-128083"/>
    <x v="899"/>
    <d v="2015-03-17T00:00:00"/>
    <s v="Standard Class"/>
    <s v="EB-13750"/>
    <s v="Edward Becker"/>
    <x v="1"/>
    <s v="United States"/>
    <x v="369"/>
    <s v="Florida"/>
    <n v="33317"/>
    <x v="0"/>
    <s v="FUR-FU-10001731"/>
    <x v="0"/>
    <x v="5"/>
    <s v="Acrylic Self-Standing Desk Frames"/>
    <x v="1669"/>
    <n v="3"/>
    <n v="0.2"/>
    <n v="1.4418"/>
    <n v="3"/>
    <n v="1"/>
    <x v="1"/>
    <s v="Mar"/>
    <s v="2015-03"/>
  </r>
  <r>
    <n v="3661"/>
    <s v="CA-2016-161676"/>
    <x v="427"/>
    <d v="2016-07-23T00:00:00"/>
    <s v="Standard Class"/>
    <s v="JP-15460"/>
    <s v="Jennifer Patt"/>
    <x v="1"/>
    <s v="United States"/>
    <x v="220"/>
    <s v="Arizona"/>
    <n v="85301"/>
    <x v="1"/>
    <s v="OFF-SU-10004782"/>
    <x v="1"/>
    <x v="14"/>
    <s v="Elite 5&quot; Scissors"/>
    <x v="2823"/>
    <n v="5"/>
    <n v="0.2"/>
    <n v="4.2249999999999996"/>
    <n v="7"/>
    <n v="3"/>
    <x v="0"/>
    <s v="Jul"/>
    <s v="2016-07"/>
  </r>
  <r>
    <n v="3662"/>
    <s v="CA-2016-155005"/>
    <x v="900"/>
    <d v="2016-06-15T00:00:00"/>
    <s v="Second Class"/>
    <s v="SC-20050"/>
    <s v="Sample Company A"/>
    <x v="2"/>
    <s v="United States"/>
    <x v="25"/>
    <s v="Michigan"/>
    <n v="49201"/>
    <x v="2"/>
    <s v="TEC-PH-10003484"/>
    <x v="2"/>
    <x v="7"/>
    <s v="Ooma Telo VoIP Home Phone System"/>
    <x v="2216"/>
    <n v="3"/>
    <n v="0"/>
    <n v="94.492500000000007"/>
    <n v="6"/>
    <n v="2"/>
    <x v="0"/>
    <s v="Jun"/>
    <s v="2016-06"/>
  </r>
  <r>
    <n v="3663"/>
    <s v="US-2017-129777"/>
    <x v="445"/>
    <d v="2017-07-09T00:00:00"/>
    <s v="Standard Class"/>
    <s v="FM-14290"/>
    <s v="Frank Merwin"/>
    <x v="2"/>
    <s v="United States"/>
    <x v="94"/>
    <s v="Massachusetts"/>
    <n v="2169"/>
    <x v="3"/>
    <s v="TEC-AC-10003590"/>
    <x v="2"/>
    <x v="11"/>
    <s v="TRENDnet 56K USB 2.0 Phone, Internet and Fax Modem"/>
    <x v="2824"/>
    <n v="10"/>
    <n v="0"/>
    <n v="93.203999999999994"/>
    <n v="7"/>
    <n v="3"/>
    <x v="3"/>
    <s v="Jul"/>
    <s v="2017-07"/>
  </r>
  <r>
    <n v="3664"/>
    <s v="US-2017-129777"/>
    <x v="445"/>
    <d v="2017-07-09T00:00:00"/>
    <s v="Standard Class"/>
    <s v="FM-14290"/>
    <s v="Frank Merwin"/>
    <x v="2"/>
    <s v="United States"/>
    <x v="94"/>
    <s v="Massachusetts"/>
    <n v="2169"/>
    <x v="3"/>
    <s v="OFF-PA-10001970"/>
    <x v="1"/>
    <x v="10"/>
    <s v="Xerox 1881"/>
    <x v="332"/>
    <n v="2"/>
    <n v="0"/>
    <n v="11.543200000000001"/>
    <n v="7"/>
    <n v="3"/>
    <x v="3"/>
    <s v="Jul"/>
    <s v="2017-07"/>
  </r>
  <r>
    <n v="3665"/>
    <s v="CA-2014-129364"/>
    <x v="589"/>
    <d v="2014-12-13T00:00:00"/>
    <s v="Standard Class"/>
    <s v="TB-21250"/>
    <s v="Tim Brockman"/>
    <x v="0"/>
    <s v="United States"/>
    <x v="127"/>
    <s v="Oregon"/>
    <n v="97301"/>
    <x v="1"/>
    <s v="OFF-LA-10001569"/>
    <x v="1"/>
    <x v="2"/>
    <s v="Avery 499"/>
    <x v="2825"/>
    <n v="7"/>
    <n v="0.2"/>
    <n v="9.0635999999999992"/>
    <n v="12"/>
    <n v="4"/>
    <x v="2"/>
    <s v="Dec"/>
    <s v="2014-12"/>
  </r>
  <r>
    <n v="3666"/>
    <s v="CA-2014-129364"/>
    <x v="589"/>
    <d v="2014-12-13T00:00:00"/>
    <s v="Standard Class"/>
    <s v="TB-21250"/>
    <s v="Tim Brockman"/>
    <x v="0"/>
    <s v="United States"/>
    <x v="127"/>
    <s v="Oregon"/>
    <n v="97301"/>
    <x v="1"/>
    <s v="OFF-BI-10001132"/>
    <x v="1"/>
    <x v="8"/>
    <s v="Acco PRESSTEX Data Binder with Storage Hooks, Dark Blue, 9 1/2&quot; X 11&quot;"/>
    <x v="2826"/>
    <n v="4"/>
    <n v="0.7"/>
    <n v="-4.5191999999999997"/>
    <n v="12"/>
    <n v="4"/>
    <x v="2"/>
    <s v="Dec"/>
    <s v="2014-12"/>
  </r>
  <r>
    <n v="3667"/>
    <s v="CA-2014-129364"/>
    <x v="589"/>
    <d v="2014-12-13T00:00:00"/>
    <s v="Standard Class"/>
    <s v="TB-21250"/>
    <s v="Tim Brockman"/>
    <x v="0"/>
    <s v="United States"/>
    <x v="127"/>
    <s v="Oregon"/>
    <n v="97301"/>
    <x v="1"/>
    <s v="TEC-PH-10003095"/>
    <x v="2"/>
    <x v="7"/>
    <s v="Samsung HM1900 Bluetooth Headset"/>
    <x v="2610"/>
    <n v="3"/>
    <n v="0.2"/>
    <n v="19.754999999999999"/>
    <n v="12"/>
    <n v="4"/>
    <x v="2"/>
    <s v="Dec"/>
    <s v="2014-12"/>
  </r>
  <r>
    <n v="3668"/>
    <s v="CA-2014-129364"/>
    <x v="589"/>
    <d v="2014-12-13T00:00:00"/>
    <s v="Standard Class"/>
    <s v="TB-21250"/>
    <s v="Tim Brockman"/>
    <x v="0"/>
    <s v="United States"/>
    <x v="127"/>
    <s v="Oregon"/>
    <n v="97301"/>
    <x v="1"/>
    <s v="OFF-SU-10000432"/>
    <x v="1"/>
    <x v="14"/>
    <s v="Acco Side-Punched Conventional Columnar Pads"/>
    <x v="2827"/>
    <n v="5"/>
    <n v="0.2"/>
    <n v="-2.6025"/>
    <n v="12"/>
    <n v="4"/>
    <x v="2"/>
    <s v="Dec"/>
    <s v="2014-12"/>
  </r>
  <r>
    <n v="3669"/>
    <s v="CA-2014-129364"/>
    <x v="589"/>
    <d v="2014-12-13T00:00:00"/>
    <s v="Standard Class"/>
    <s v="TB-21250"/>
    <s v="Tim Brockman"/>
    <x v="0"/>
    <s v="United States"/>
    <x v="127"/>
    <s v="Oregon"/>
    <n v="97301"/>
    <x v="1"/>
    <s v="TEC-AC-10004227"/>
    <x v="2"/>
    <x v="11"/>
    <s v="SanDisk Ultra 16 GB MicroSDHC Class 10 Memory Card"/>
    <x v="434"/>
    <n v="10"/>
    <n v="0.2"/>
    <n v="-18.186"/>
    <n v="12"/>
    <n v="4"/>
    <x v="2"/>
    <s v="Dec"/>
    <s v="2014-12"/>
  </r>
  <r>
    <n v="3670"/>
    <s v="CA-2014-129364"/>
    <x v="589"/>
    <d v="2014-12-13T00:00:00"/>
    <s v="Standard Class"/>
    <s v="TB-21250"/>
    <s v="Tim Brockman"/>
    <x v="0"/>
    <s v="United States"/>
    <x v="127"/>
    <s v="Oregon"/>
    <n v="97301"/>
    <x v="1"/>
    <s v="OFF-LA-10004409"/>
    <x v="1"/>
    <x v="2"/>
    <s v="Avery 492"/>
    <x v="132"/>
    <n v="5"/>
    <n v="0.2"/>
    <n v="3.7440000000000002"/>
    <n v="12"/>
    <n v="4"/>
    <x v="2"/>
    <s v="Dec"/>
    <s v="2014-12"/>
  </r>
  <r>
    <n v="3671"/>
    <s v="CA-2014-129364"/>
    <x v="589"/>
    <d v="2014-12-13T00:00:00"/>
    <s v="Standard Class"/>
    <s v="TB-21250"/>
    <s v="Tim Brockman"/>
    <x v="0"/>
    <s v="United States"/>
    <x v="127"/>
    <s v="Oregon"/>
    <n v="97301"/>
    <x v="1"/>
    <s v="OFF-PA-10001569"/>
    <x v="1"/>
    <x v="10"/>
    <s v="Xerox 232"/>
    <x v="559"/>
    <n v="2"/>
    <n v="0.2"/>
    <n v="3.6288"/>
    <n v="12"/>
    <n v="4"/>
    <x v="2"/>
    <s v="Dec"/>
    <s v="2014-12"/>
  </r>
  <r>
    <n v="3672"/>
    <s v="CA-2014-129364"/>
    <x v="589"/>
    <d v="2014-12-13T00:00:00"/>
    <s v="Standard Class"/>
    <s v="TB-21250"/>
    <s v="Tim Brockman"/>
    <x v="0"/>
    <s v="United States"/>
    <x v="127"/>
    <s v="Oregon"/>
    <n v="97301"/>
    <x v="1"/>
    <s v="OFF-ST-10001031"/>
    <x v="1"/>
    <x v="4"/>
    <s v="Adjustable Personal File Tote"/>
    <x v="381"/>
    <n v="3"/>
    <n v="0.2"/>
    <n v="2.9304000000000001"/>
    <n v="12"/>
    <n v="4"/>
    <x v="2"/>
    <s v="Dec"/>
    <s v="2014-12"/>
  </r>
  <r>
    <n v="3673"/>
    <s v="CA-2016-104969"/>
    <x v="143"/>
    <d v="2016-04-14T00:00:00"/>
    <s v="Standard Class"/>
    <s v="EH-14125"/>
    <s v="Eugene Hildebrand"/>
    <x v="2"/>
    <s v="United States"/>
    <x v="21"/>
    <s v="Ohio"/>
    <n v="45373"/>
    <x v="3"/>
    <s v="OFF-EN-10002312"/>
    <x v="1"/>
    <x v="12"/>
    <s v="#10 Self-Seal White Envelopes"/>
    <x v="2828"/>
    <n v="1"/>
    <n v="0.2"/>
    <n v="3.2161"/>
    <n v="4"/>
    <n v="2"/>
    <x v="0"/>
    <s v="Apr"/>
    <s v="2016-04"/>
  </r>
  <r>
    <n v="3674"/>
    <s v="CA-2016-104969"/>
    <x v="143"/>
    <d v="2016-04-14T00:00:00"/>
    <s v="Standard Class"/>
    <s v="EH-14125"/>
    <s v="Eugene Hildebrand"/>
    <x v="2"/>
    <s v="United States"/>
    <x v="21"/>
    <s v="Ohio"/>
    <n v="45373"/>
    <x v="3"/>
    <s v="OFF-BI-10004224"/>
    <x v="1"/>
    <x v="8"/>
    <s v="Catalog Binders with Expanding Posts"/>
    <x v="1425"/>
    <n v="6"/>
    <n v="0.7"/>
    <n v="-100.92"/>
    <n v="4"/>
    <n v="2"/>
    <x v="0"/>
    <s v="Apr"/>
    <s v="2016-04"/>
  </r>
  <r>
    <n v="3675"/>
    <s v="CA-2017-154109"/>
    <x v="44"/>
    <d v="2017-11-11T00:00:00"/>
    <s v="Standard Class"/>
    <s v="ML-17410"/>
    <s v="Maris LaWare"/>
    <x v="0"/>
    <s v="United States"/>
    <x v="10"/>
    <s v="Pennsylvania"/>
    <n v="19143"/>
    <x v="3"/>
    <s v="FUR-CH-10003774"/>
    <x v="0"/>
    <x v="1"/>
    <s v="Global Wood Trimmed Manager's Task Chair, Khaki"/>
    <x v="2829"/>
    <n v="2"/>
    <n v="0.3"/>
    <n v="-30.933199999999999"/>
    <n v="11"/>
    <n v="4"/>
    <x v="3"/>
    <s v="Nov"/>
    <s v="2017-11"/>
  </r>
  <r>
    <n v="3676"/>
    <s v="CA-2017-154109"/>
    <x v="44"/>
    <d v="2017-11-11T00:00:00"/>
    <s v="Standard Class"/>
    <s v="ML-17410"/>
    <s v="Maris LaWare"/>
    <x v="0"/>
    <s v="United States"/>
    <x v="10"/>
    <s v="Pennsylvania"/>
    <n v="19143"/>
    <x v="3"/>
    <s v="OFF-PA-10000157"/>
    <x v="1"/>
    <x v="10"/>
    <s v="Xerox 191"/>
    <x v="1097"/>
    <n v="3"/>
    <n v="0.2"/>
    <n v="16.183800000000002"/>
    <n v="11"/>
    <n v="4"/>
    <x v="3"/>
    <s v="Nov"/>
    <s v="2017-11"/>
  </r>
  <r>
    <n v="3677"/>
    <s v="CA-2015-156440"/>
    <x v="901"/>
    <d v="2015-12-09T00:00:00"/>
    <s v="Standard Class"/>
    <s v="MH-17620"/>
    <s v="Matt Hagelstein"/>
    <x v="1"/>
    <s v="United States"/>
    <x v="70"/>
    <s v="California"/>
    <n v="92105"/>
    <x v="1"/>
    <s v="FUR-FU-10004090"/>
    <x v="0"/>
    <x v="5"/>
    <s v="Executive Impressions 14&quot; Contract Wall Clock"/>
    <x v="785"/>
    <n v="2"/>
    <n v="0"/>
    <n v="14.671799999999999"/>
    <n v="12"/>
    <n v="4"/>
    <x v="1"/>
    <s v="Dec"/>
    <s v="2015-12"/>
  </r>
  <r>
    <n v="3678"/>
    <s v="CA-2015-132626"/>
    <x v="584"/>
    <d v="2015-07-14T00:00:00"/>
    <s v="Standard Class"/>
    <s v="BT-11680"/>
    <s v="Brian Thompson"/>
    <x v="0"/>
    <s v="United States"/>
    <x v="183"/>
    <s v="Maryland"/>
    <n v="20735"/>
    <x v="3"/>
    <s v="OFF-FA-10002763"/>
    <x v="1"/>
    <x v="13"/>
    <s v="Advantus Map Pennant Flags and Round Head Tacks"/>
    <x v="2347"/>
    <n v="4"/>
    <n v="0"/>
    <n v="5.056"/>
    <n v="7"/>
    <n v="3"/>
    <x v="1"/>
    <s v="Jul"/>
    <s v="2015-07"/>
  </r>
  <r>
    <n v="3679"/>
    <s v="CA-2015-132626"/>
    <x v="584"/>
    <d v="2015-07-14T00:00:00"/>
    <s v="Standard Class"/>
    <s v="BT-11680"/>
    <s v="Brian Thompson"/>
    <x v="0"/>
    <s v="United States"/>
    <x v="183"/>
    <s v="Maryland"/>
    <n v="20735"/>
    <x v="3"/>
    <s v="TEC-MA-10002428"/>
    <x v="2"/>
    <x v="15"/>
    <s v="Fellowes Powershred HS-440 4-Sheet High Security Shredder"/>
    <x v="2830"/>
    <n v="3"/>
    <n v="0"/>
    <n v="209.23650000000001"/>
    <n v="7"/>
    <n v="3"/>
    <x v="1"/>
    <s v="Jul"/>
    <s v="2015-07"/>
  </r>
  <r>
    <n v="3680"/>
    <s v="CA-2015-132626"/>
    <x v="584"/>
    <d v="2015-07-14T00:00:00"/>
    <s v="Standard Class"/>
    <s v="BT-11680"/>
    <s v="Brian Thompson"/>
    <x v="0"/>
    <s v="United States"/>
    <x v="183"/>
    <s v="Maryland"/>
    <n v="20735"/>
    <x v="3"/>
    <s v="FUR-FU-10002918"/>
    <x v="0"/>
    <x v="5"/>
    <s v="Eldon ClusterMat Chair Mat with Cordless Antistatic Protection"/>
    <x v="2831"/>
    <n v="2"/>
    <n v="0"/>
    <n v="20.015599999999999"/>
    <n v="7"/>
    <n v="3"/>
    <x v="1"/>
    <s v="Jul"/>
    <s v="2015-07"/>
  </r>
  <r>
    <n v="3681"/>
    <s v="CA-2015-132626"/>
    <x v="584"/>
    <d v="2015-07-14T00:00:00"/>
    <s v="Standard Class"/>
    <s v="BT-11680"/>
    <s v="Brian Thompson"/>
    <x v="0"/>
    <s v="United States"/>
    <x v="183"/>
    <s v="Maryland"/>
    <n v="20735"/>
    <x v="3"/>
    <s v="OFF-LA-10000476"/>
    <x v="1"/>
    <x v="2"/>
    <s v="Avery 05222 Permanent Self-Adhesive File Folder Labels for Typewriters, on Rolls, White, 250/Roll"/>
    <x v="708"/>
    <n v="3"/>
    <n v="0"/>
    <n v="5.6993999999999998"/>
    <n v="7"/>
    <n v="3"/>
    <x v="1"/>
    <s v="Jul"/>
    <s v="2015-07"/>
  </r>
  <r>
    <n v="3682"/>
    <s v="CA-2015-132626"/>
    <x v="584"/>
    <d v="2015-07-14T00:00:00"/>
    <s v="Standard Class"/>
    <s v="BT-11680"/>
    <s v="Brian Thompson"/>
    <x v="0"/>
    <s v="United States"/>
    <x v="183"/>
    <s v="Maryland"/>
    <n v="20735"/>
    <x v="3"/>
    <s v="OFF-BI-10002854"/>
    <x v="1"/>
    <x v="8"/>
    <s v="Performers Binder/Pad Holder, Black"/>
    <x v="2832"/>
    <n v="3"/>
    <n v="0"/>
    <n v="42.045000000000002"/>
    <n v="7"/>
    <n v="3"/>
    <x v="1"/>
    <s v="Jul"/>
    <s v="2015-07"/>
  </r>
  <r>
    <n v="3683"/>
    <s v="CA-2015-132626"/>
    <x v="584"/>
    <d v="2015-07-14T00:00:00"/>
    <s v="Standard Class"/>
    <s v="BT-11680"/>
    <s v="Brian Thompson"/>
    <x v="0"/>
    <s v="United States"/>
    <x v="183"/>
    <s v="Maryland"/>
    <n v="20735"/>
    <x v="3"/>
    <s v="OFF-AR-10002987"/>
    <x v="1"/>
    <x v="6"/>
    <s v="Prismacolor Color Pencil Set"/>
    <x v="1362"/>
    <n v="4"/>
    <n v="0"/>
    <n v="32.537599999999998"/>
    <n v="7"/>
    <n v="3"/>
    <x v="1"/>
    <s v="Jul"/>
    <s v="2015-07"/>
  </r>
  <r>
    <n v="3684"/>
    <s v="CA-2015-132626"/>
    <x v="584"/>
    <d v="2015-07-14T00:00:00"/>
    <s v="Standard Class"/>
    <s v="BT-11680"/>
    <s v="Brian Thompson"/>
    <x v="0"/>
    <s v="United States"/>
    <x v="183"/>
    <s v="Maryland"/>
    <n v="20735"/>
    <x v="3"/>
    <s v="OFF-BI-10004001"/>
    <x v="1"/>
    <x v="8"/>
    <s v="GBC Recycled VeloBinder Covers"/>
    <x v="2833"/>
    <n v="9"/>
    <n v="0"/>
    <n v="70.545599999999993"/>
    <n v="7"/>
    <n v="3"/>
    <x v="1"/>
    <s v="Jul"/>
    <s v="2015-07"/>
  </r>
  <r>
    <n v="3685"/>
    <s v="CA-2015-132626"/>
    <x v="584"/>
    <d v="2015-07-14T00:00:00"/>
    <s v="Standard Class"/>
    <s v="BT-11680"/>
    <s v="Brian Thompson"/>
    <x v="0"/>
    <s v="United States"/>
    <x v="183"/>
    <s v="Maryland"/>
    <n v="20735"/>
    <x v="3"/>
    <s v="OFF-BI-10001634"/>
    <x v="1"/>
    <x v="8"/>
    <s v="Wilson Jones Active Use Binders"/>
    <x v="2834"/>
    <n v="6"/>
    <n v="0"/>
    <n v="21.403199999999998"/>
    <n v="7"/>
    <n v="3"/>
    <x v="1"/>
    <s v="Jul"/>
    <s v="2015-07"/>
  </r>
  <r>
    <n v="3686"/>
    <s v="CA-2015-132626"/>
    <x v="584"/>
    <d v="2015-07-14T00:00:00"/>
    <s v="Standard Class"/>
    <s v="BT-11680"/>
    <s v="Brian Thompson"/>
    <x v="0"/>
    <s v="United States"/>
    <x v="183"/>
    <s v="Maryland"/>
    <n v="20735"/>
    <x v="3"/>
    <s v="OFF-ST-10003722"/>
    <x v="1"/>
    <x v="4"/>
    <s v="Project Tote Personal File"/>
    <x v="2835"/>
    <n v="7"/>
    <n v="0"/>
    <n v="28.480899999999998"/>
    <n v="7"/>
    <n v="3"/>
    <x v="1"/>
    <s v="Jul"/>
    <s v="2015-07"/>
  </r>
  <r>
    <n v="3687"/>
    <s v="CA-2016-102792"/>
    <x v="180"/>
    <d v="2016-12-19T00:00:00"/>
    <s v="Standard Class"/>
    <s v="JC-15340"/>
    <s v="Jasper Cacioppo"/>
    <x v="0"/>
    <s v="United States"/>
    <x v="169"/>
    <s v="California"/>
    <n v="92503"/>
    <x v="1"/>
    <s v="OFF-AR-10004757"/>
    <x v="1"/>
    <x v="6"/>
    <s v="Crayola Colored Pencils"/>
    <x v="294"/>
    <n v="3"/>
    <n v="0"/>
    <n v="3.2471999999999999"/>
    <n v="12"/>
    <n v="4"/>
    <x v="0"/>
    <s v="Dec"/>
    <s v="2016-12"/>
  </r>
  <r>
    <n v="3688"/>
    <s v="CA-2016-108567"/>
    <x v="244"/>
    <d v="2016-05-24T00:00:00"/>
    <s v="Standard Class"/>
    <s v="DB-13210"/>
    <s v="Dean Braden"/>
    <x v="0"/>
    <s v="United States"/>
    <x v="370"/>
    <s v="Florida"/>
    <n v="34952"/>
    <x v="0"/>
    <s v="OFF-BI-10004140"/>
    <x v="1"/>
    <x v="8"/>
    <s v="Avery Non-Stick Binders"/>
    <x v="986"/>
    <n v="2"/>
    <n v="0.7"/>
    <n v="-2.2450000000000001"/>
    <n v="5"/>
    <n v="2"/>
    <x v="0"/>
    <s v="May"/>
    <s v="2016-05"/>
  </r>
  <r>
    <n v="3689"/>
    <s v="CA-2017-140760"/>
    <x v="455"/>
    <d v="2017-06-05T00:00:00"/>
    <s v="Second Class"/>
    <s v="DO-13435"/>
    <s v="Denny Ordway"/>
    <x v="0"/>
    <s v="United States"/>
    <x v="123"/>
    <s v="Arizona"/>
    <n v="85204"/>
    <x v="1"/>
    <s v="OFF-PA-10002479"/>
    <x v="1"/>
    <x v="10"/>
    <s v="Xerox 4200 Series MultiUse Premium Copy Paper (20Lb. and 84 Bright)"/>
    <x v="863"/>
    <n v="6"/>
    <n v="0.2"/>
    <n v="7.92"/>
    <n v="6"/>
    <n v="2"/>
    <x v="3"/>
    <s v="Jun"/>
    <s v="2017-06"/>
  </r>
  <r>
    <n v="3690"/>
    <s v="CA-2017-140760"/>
    <x v="455"/>
    <d v="2017-06-05T00:00:00"/>
    <s v="Second Class"/>
    <s v="DO-13435"/>
    <s v="Denny Ordway"/>
    <x v="0"/>
    <s v="United States"/>
    <x v="123"/>
    <s v="Arizona"/>
    <n v="85204"/>
    <x v="1"/>
    <s v="OFF-EN-10001141"/>
    <x v="1"/>
    <x v="12"/>
    <s v="Manila Recycled Extra-Heavyweight Clasp Envelopes, 6&quot; x 9&quot;"/>
    <x v="2836"/>
    <n v="5"/>
    <n v="0.2"/>
    <n v="15.920999999999999"/>
    <n v="6"/>
    <n v="2"/>
    <x v="3"/>
    <s v="Jun"/>
    <s v="2017-06"/>
  </r>
  <r>
    <n v="3691"/>
    <s v="US-2015-131359"/>
    <x v="628"/>
    <d v="2015-11-02T00:00:00"/>
    <s v="Second Class"/>
    <s v="FA-14230"/>
    <s v="Frank Atkinson"/>
    <x v="1"/>
    <s v="United States"/>
    <x v="60"/>
    <s v="Colorado"/>
    <n v="80219"/>
    <x v="1"/>
    <s v="TEC-MA-10000597"/>
    <x v="2"/>
    <x v="15"/>
    <s v="Lexmark S315 Color Inkjet Printer"/>
    <x v="2837"/>
    <n v="2"/>
    <n v="0.7"/>
    <n v="-45.995399999999997"/>
    <n v="10"/>
    <n v="4"/>
    <x v="1"/>
    <s v="Oct"/>
    <s v="2015-10"/>
  </r>
  <r>
    <n v="3692"/>
    <s v="US-2015-131359"/>
    <x v="628"/>
    <d v="2015-11-02T00:00:00"/>
    <s v="Second Class"/>
    <s v="FA-14230"/>
    <s v="Frank Atkinson"/>
    <x v="1"/>
    <s v="United States"/>
    <x v="60"/>
    <s v="Colorado"/>
    <n v="80219"/>
    <x v="1"/>
    <s v="TEC-CO-10001571"/>
    <x v="2"/>
    <x v="16"/>
    <s v="Sharp 1540cs Digital Laser Copier"/>
    <x v="2838"/>
    <n v="1"/>
    <n v="0.2"/>
    <n v="164.99700000000001"/>
    <n v="10"/>
    <n v="4"/>
    <x v="1"/>
    <s v="Oct"/>
    <s v="2015-10"/>
  </r>
  <r>
    <n v="3693"/>
    <s v="US-2015-131359"/>
    <x v="628"/>
    <d v="2015-11-02T00:00:00"/>
    <s v="Second Class"/>
    <s v="FA-14230"/>
    <s v="Frank Atkinson"/>
    <x v="1"/>
    <s v="United States"/>
    <x v="60"/>
    <s v="Colorado"/>
    <n v="80219"/>
    <x v="1"/>
    <s v="TEC-PH-10004531"/>
    <x v="2"/>
    <x v="7"/>
    <s v="OtterBox Commuter Series Case - iPhone 5 &amp; 5s"/>
    <x v="2839"/>
    <n v="5"/>
    <n v="0.2"/>
    <n v="30.786000000000001"/>
    <n v="10"/>
    <n v="4"/>
    <x v="1"/>
    <s v="Oct"/>
    <s v="2015-10"/>
  </r>
  <r>
    <n v="3694"/>
    <s v="US-2015-131359"/>
    <x v="628"/>
    <d v="2015-11-02T00:00:00"/>
    <s v="Second Class"/>
    <s v="FA-14230"/>
    <s v="Frank Atkinson"/>
    <x v="1"/>
    <s v="United States"/>
    <x v="60"/>
    <s v="Colorado"/>
    <n v="80219"/>
    <x v="1"/>
    <s v="FUR-FU-10003026"/>
    <x v="0"/>
    <x v="5"/>
    <s v="Eldon Regeneration Recycled Desk Accessories, Black"/>
    <x v="2840"/>
    <n v="4"/>
    <n v="0.2"/>
    <n v="3.6783999999999999"/>
    <n v="10"/>
    <n v="4"/>
    <x v="1"/>
    <s v="Oct"/>
    <s v="2015-10"/>
  </r>
  <r>
    <n v="3695"/>
    <s v="CA-2016-142097"/>
    <x v="680"/>
    <d v="2016-10-20T00:00:00"/>
    <s v="Standard Class"/>
    <s v="QJ-19255"/>
    <s v="Quincy Jones"/>
    <x v="1"/>
    <s v="United States"/>
    <x v="24"/>
    <s v="Virginia"/>
    <n v="22153"/>
    <x v="0"/>
    <s v="OFF-BI-10002082"/>
    <x v="1"/>
    <x v="8"/>
    <s v="GBC Twin Loop Wire Binding Elements"/>
    <x v="2841"/>
    <n v="7"/>
    <n v="0"/>
    <n v="116.48"/>
    <n v="10"/>
    <n v="4"/>
    <x v="0"/>
    <s v="Oct"/>
    <s v="2016-10"/>
  </r>
  <r>
    <n v="3696"/>
    <s v="CA-2016-142097"/>
    <x v="680"/>
    <d v="2016-10-20T00:00:00"/>
    <s v="Standard Class"/>
    <s v="QJ-19255"/>
    <s v="Quincy Jones"/>
    <x v="1"/>
    <s v="United States"/>
    <x v="24"/>
    <s v="Virginia"/>
    <n v="22153"/>
    <x v="0"/>
    <s v="OFF-EN-10002312"/>
    <x v="1"/>
    <x v="12"/>
    <s v="#10 Self-Seal White Envelopes"/>
    <x v="2842"/>
    <n v="6"/>
    <n v="0"/>
    <n v="32.604599999999998"/>
    <n v="10"/>
    <n v="4"/>
    <x v="0"/>
    <s v="Oct"/>
    <s v="2016-10"/>
  </r>
  <r>
    <n v="3697"/>
    <s v="CA-2016-142097"/>
    <x v="680"/>
    <d v="2016-10-20T00:00:00"/>
    <s v="Standard Class"/>
    <s v="QJ-19255"/>
    <s v="Quincy Jones"/>
    <x v="1"/>
    <s v="United States"/>
    <x v="24"/>
    <s v="Virginia"/>
    <n v="22153"/>
    <x v="0"/>
    <s v="OFF-AP-10000696"/>
    <x v="1"/>
    <x v="9"/>
    <s v="Holmes Odor Grabber"/>
    <x v="1874"/>
    <n v="3"/>
    <n v="0"/>
    <n v="14.2758"/>
    <n v="10"/>
    <n v="4"/>
    <x v="0"/>
    <s v="Oct"/>
    <s v="2016-10"/>
  </r>
  <r>
    <n v="3698"/>
    <s v="CA-2015-151680"/>
    <x v="902"/>
    <d v="2015-11-21T00:00:00"/>
    <s v="Second Class"/>
    <s v="TC-21475"/>
    <s v="Tony Chapman"/>
    <x v="2"/>
    <s v="United States"/>
    <x v="4"/>
    <s v="Washington"/>
    <n v="98115"/>
    <x v="1"/>
    <s v="FUR-FU-10000305"/>
    <x v="0"/>
    <x v="5"/>
    <s v="Tenex V2T-RE Standard Weight Series Chair Mat, 45&quot; x 53&quot;, Lip 25&quot; x 12&quot;"/>
    <x v="1713"/>
    <n v="2"/>
    <n v="0"/>
    <n v="22.7136"/>
    <n v="11"/>
    <n v="4"/>
    <x v="1"/>
    <s v="Nov"/>
    <s v="2015-11"/>
  </r>
  <r>
    <n v="3699"/>
    <s v="CA-2014-140039"/>
    <x v="103"/>
    <d v="2014-09-17T00:00:00"/>
    <s v="Standard Class"/>
    <s v="ON-18715"/>
    <s v="Odella Nelson"/>
    <x v="1"/>
    <s v="United States"/>
    <x v="228"/>
    <s v="Arizona"/>
    <n v="85281"/>
    <x v="1"/>
    <s v="OFF-ST-10001034"/>
    <x v="1"/>
    <x v="4"/>
    <s v="Eldon File Chest Portable File"/>
    <x v="2843"/>
    <n v="5"/>
    <n v="0.2"/>
    <n v="5.9550000000000001"/>
    <n v="9"/>
    <n v="3"/>
    <x v="2"/>
    <s v="Sep"/>
    <s v="2014-09"/>
  </r>
  <r>
    <n v="3700"/>
    <s v="CA-2017-160416"/>
    <x v="38"/>
    <d v="2017-11-18T00:00:00"/>
    <s v="Second Class"/>
    <s v="AD-10180"/>
    <s v="Alan Dominguez"/>
    <x v="2"/>
    <s v="United States"/>
    <x v="181"/>
    <s v="New York"/>
    <n v="10701"/>
    <x v="3"/>
    <s v="TEC-AC-10004114"/>
    <x v="2"/>
    <x v="11"/>
    <s v="KeyTronic 6101 Series - Keyboard - Black"/>
    <x v="2844"/>
    <n v="4"/>
    <n v="0"/>
    <n v="70.502799999999993"/>
    <n v="11"/>
    <n v="4"/>
    <x v="3"/>
    <s v="Nov"/>
    <s v="2017-11"/>
  </r>
  <r>
    <n v="3701"/>
    <s v="CA-2017-169411"/>
    <x v="165"/>
    <d v="2017-12-29T00:00:00"/>
    <s v="Standard Class"/>
    <s v="AC-10615"/>
    <s v="Ann Chong"/>
    <x v="1"/>
    <s v="United States"/>
    <x v="30"/>
    <s v="New York"/>
    <n v="14609"/>
    <x v="3"/>
    <s v="FUR-FU-10001602"/>
    <x v="0"/>
    <x v="5"/>
    <s v="Eldon Delta Triangular Chair Mat, 52&quot; x 58&quot;, Clear"/>
    <x v="2845"/>
    <n v="1"/>
    <n v="0"/>
    <n v="6.8273999999999999"/>
    <n v="12"/>
    <n v="4"/>
    <x v="3"/>
    <s v="Dec"/>
    <s v="2017-12"/>
  </r>
  <r>
    <n v="3702"/>
    <s v="CA-2016-126543"/>
    <x v="850"/>
    <d v="2016-01-13T00:00:00"/>
    <s v="Second Class"/>
    <s v="MF-17665"/>
    <s v="Maureen Fritzler"/>
    <x v="1"/>
    <s v="United States"/>
    <x v="167"/>
    <s v="Ohio"/>
    <n v="43615"/>
    <x v="3"/>
    <s v="FUR-FU-10002445"/>
    <x v="0"/>
    <x v="5"/>
    <s v="DAX Two-Tone Rosewood/Black Document Frame, Desktop, 5 x 7"/>
    <x v="2846"/>
    <n v="2"/>
    <n v="0.2"/>
    <n v="3.7919999999999998"/>
    <n v="1"/>
    <n v="1"/>
    <x v="0"/>
    <s v="Jan"/>
    <s v="2016-01"/>
  </r>
  <r>
    <n v="3703"/>
    <s v="CA-2015-104941"/>
    <x v="385"/>
    <d v="2015-06-19T00:00:00"/>
    <s v="Standard Class"/>
    <s v="DH-13075"/>
    <s v="Dave Hallsten"/>
    <x v="1"/>
    <s v="United States"/>
    <x v="27"/>
    <s v="Alabama"/>
    <n v="35601"/>
    <x v="0"/>
    <s v="OFF-AR-10004269"/>
    <x v="1"/>
    <x v="6"/>
    <s v="Newell 31"/>
    <x v="2847"/>
    <n v="6"/>
    <n v="0"/>
    <n v="6.9383999999999997"/>
    <n v="6"/>
    <n v="2"/>
    <x v="1"/>
    <s v="Jun"/>
    <s v="2015-06"/>
  </r>
  <r>
    <n v="3704"/>
    <s v="CA-2015-104941"/>
    <x v="385"/>
    <d v="2015-06-19T00:00:00"/>
    <s v="Standard Class"/>
    <s v="DH-13075"/>
    <s v="Dave Hallsten"/>
    <x v="1"/>
    <s v="United States"/>
    <x v="27"/>
    <s v="Alabama"/>
    <n v="35601"/>
    <x v="0"/>
    <s v="OFF-BI-10001249"/>
    <x v="1"/>
    <x v="8"/>
    <s v="Avery Heavy-Duty EZD View Binder with Locking Rings"/>
    <x v="2848"/>
    <n v="3"/>
    <n v="0"/>
    <n v="8.8043999999999993"/>
    <n v="6"/>
    <n v="2"/>
    <x v="1"/>
    <s v="Jun"/>
    <s v="2015-06"/>
  </r>
  <r>
    <n v="3705"/>
    <s v="CA-2015-104941"/>
    <x v="385"/>
    <d v="2015-06-19T00:00:00"/>
    <s v="Standard Class"/>
    <s v="DH-13075"/>
    <s v="Dave Hallsten"/>
    <x v="1"/>
    <s v="United States"/>
    <x v="27"/>
    <s v="Alabama"/>
    <n v="35601"/>
    <x v="0"/>
    <s v="TEC-CO-10004202"/>
    <x v="2"/>
    <x v="16"/>
    <s v="Brother DCP1000 Digital 3 in 1 Multifunction Machine"/>
    <x v="2849"/>
    <n v="3"/>
    <n v="0"/>
    <n v="314.98950000000002"/>
    <n v="6"/>
    <n v="2"/>
    <x v="1"/>
    <s v="Jun"/>
    <s v="2015-06"/>
  </r>
  <r>
    <n v="3706"/>
    <s v="CA-2015-104941"/>
    <x v="385"/>
    <d v="2015-06-19T00:00:00"/>
    <s v="Standard Class"/>
    <s v="DH-13075"/>
    <s v="Dave Hallsten"/>
    <x v="1"/>
    <s v="United States"/>
    <x v="27"/>
    <s v="Alabama"/>
    <n v="35601"/>
    <x v="0"/>
    <s v="OFF-PA-10003363"/>
    <x v="1"/>
    <x v="10"/>
    <s v="Xerox 204"/>
    <x v="56"/>
    <n v="5"/>
    <n v="0"/>
    <n v="15.552"/>
    <n v="6"/>
    <n v="2"/>
    <x v="1"/>
    <s v="Jun"/>
    <s v="2015-06"/>
  </r>
  <r>
    <n v="3707"/>
    <s v="CA-2017-160087"/>
    <x v="257"/>
    <d v="2017-03-22T00:00:00"/>
    <s v="Standard Class"/>
    <s v="EN-13780"/>
    <s v="Edward Nazzal"/>
    <x v="0"/>
    <s v="United States"/>
    <x v="61"/>
    <s v="Texas"/>
    <n v="75220"/>
    <x v="2"/>
    <s v="OFF-AR-10001915"/>
    <x v="1"/>
    <x v="6"/>
    <s v="Peel-Off China Markers"/>
    <x v="358"/>
    <n v="3"/>
    <n v="0.2"/>
    <n v="6.5537999999999998"/>
    <n v="3"/>
    <n v="1"/>
    <x v="3"/>
    <s v="Mar"/>
    <s v="2017-03"/>
  </r>
  <r>
    <n v="3708"/>
    <s v="CA-2014-120544"/>
    <x v="533"/>
    <d v="2014-11-27T00:00:00"/>
    <s v="Standard Class"/>
    <s v="SS-20140"/>
    <s v="Saphhira Shifley"/>
    <x v="1"/>
    <s v="United States"/>
    <x v="279"/>
    <s v="Texas"/>
    <n v="75150"/>
    <x v="2"/>
    <s v="FUR-FU-10001940"/>
    <x v="0"/>
    <x v="5"/>
    <s v="Staple-based wall hangings"/>
    <x v="2850"/>
    <n v="2"/>
    <n v="0.6"/>
    <n v="-2.5472000000000001"/>
    <n v="11"/>
    <n v="4"/>
    <x v="2"/>
    <s v="Nov"/>
    <s v="2014-11"/>
  </r>
  <r>
    <n v="3709"/>
    <s v="CA-2014-120544"/>
    <x v="533"/>
    <d v="2014-11-27T00:00:00"/>
    <s v="Standard Class"/>
    <s v="SS-20140"/>
    <s v="Saphhira Shifley"/>
    <x v="1"/>
    <s v="United States"/>
    <x v="279"/>
    <s v="Texas"/>
    <n v="75150"/>
    <x v="2"/>
    <s v="OFF-AP-10004336"/>
    <x v="1"/>
    <x v="9"/>
    <s v="Conquest 14 Commercial Heavy-Duty Upright Vacuum, Collection System, Accessory Kit"/>
    <x v="2851"/>
    <n v="3"/>
    <n v="0.8"/>
    <n v="-87.148799999999994"/>
    <n v="11"/>
    <n v="4"/>
    <x v="2"/>
    <s v="Nov"/>
    <s v="2014-11"/>
  </r>
  <r>
    <n v="3710"/>
    <s v="CA-2014-120544"/>
    <x v="533"/>
    <d v="2014-11-27T00:00:00"/>
    <s v="Standard Class"/>
    <s v="SS-20140"/>
    <s v="Saphhira Shifley"/>
    <x v="1"/>
    <s v="United States"/>
    <x v="279"/>
    <s v="Texas"/>
    <n v="75150"/>
    <x v="2"/>
    <s v="TEC-AC-10003709"/>
    <x v="2"/>
    <x v="11"/>
    <s v="Maxell 4.7GB DVD-R 5/Pack"/>
    <x v="2852"/>
    <n v="7"/>
    <n v="0.2"/>
    <n v="1.6632"/>
    <n v="11"/>
    <n v="4"/>
    <x v="2"/>
    <s v="Nov"/>
    <s v="2014-11"/>
  </r>
  <r>
    <n v="3711"/>
    <s v="CA-2017-113670"/>
    <x v="453"/>
    <d v="2017-10-17T00:00:00"/>
    <s v="First Class"/>
    <s v="RS-19765"/>
    <s v="Roland Schwarz"/>
    <x v="1"/>
    <s v="United States"/>
    <x v="1"/>
    <s v="California"/>
    <n v="90045"/>
    <x v="1"/>
    <s v="FUR-TA-10001705"/>
    <x v="0"/>
    <x v="3"/>
    <s v="Bush Advantage Collection Round Conference Table"/>
    <x v="2853"/>
    <n v="3"/>
    <n v="0.2"/>
    <n v="6.3780000000000001"/>
    <n v="10"/>
    <n v="4"/>
    <x v="3"/>
    <s v="Oct"/>
    <s v="2017-10"/>
  </r>
  <r>
    <n v="3712"/>
    <s v="CA-2017-113670"/>
    <x v="453"/>
    <d v="2017-10-17T00:00:00"/>
    <s v="First Class"/>
    <s v="RS-19765"/>
    <s v="Roland Schwarz"/>
    <x v="1"/>
    <s v="United States"/>
    <x v="1"/>
    <s v="California"/>
    <n v="90045"/>
    <x v="1"/>
    <s v="OFF-PA-10000675"/>
    <x v="1"/>
    <x v="10"/>
    <s v="Xerox 1919"/>
    <x v="2854"/>
    <n v="5"/>
    <n v="0"/>
    <n v="100.4255"/>
    <n v="10"/>
    <n v="4"/>
    <x v="3"/>
    <s v="Oct"/>
    <s v="2017-10"/>
  </r>
  <r>
    <n v="3713"/>
    <s v="CA-2017-166198"/>
    <x v="81"/>
    <d v="2017-04-24T00:00:00"/>
    <s v="First Class"/>
    <s v="JW-15955"/>
    <s v="Joni Wasserman"/>
    <x v="0"/>
    <s v="United States"/>
    <x v="4"/>
    <s v="Washington"/>
    <n v="98103"/>
    <x v="1"/>
    <s v="TEC-AC-10000521"/>
    <x v="2"/>
    <x v="11"/>
    <s v="Verbatim Slim CD and DVD Storage Cases, 50/Pack"/>
    <x v="1034"/>
    <n v="1"/>
    <n v="0"/>
    <n v="3.4620000000000002"/>
    <n v="4"/>
    <n v="2"/>
    <x v="3"/>
    <s v="Apr"/>
    <s v="2017-04"/>
  </r>
  <r>
    <n v="3714"/>
    <s v="CA-2017-166198"/>
    <x v="81"/>
    <d v="2017-04-24T00:00:00"/>
    <s v="First Class"/>
    <s v="JW-15955"/>
    <s v="Joni Wasserman"/>
    <x v="0"/>
    <s v="United States"/>
    <x v="4"/>
    <s v="Washington"/>
    <n v="98103"/>
    <x v="1"/>
    <s v="FUR-FU-10004622"/>
    <x v="0"/>
    <x v="5"/>
    <s v="Eldon Advantage Foldable Chair Mats for Low Pile Carpets"/>
    <x v="2855"/>
    <n v="3"/>
    <n v="0"/>
    <n v="34.146000000000001"/>
    <n v="4"/>
    <n v="2"/>
    <x v="3"/>
    <s v="Apr"/>
    <s v="2017-04"/>
  </r>
  <r>
    <n v="3715"/>
    <s v="CA-2014-135608"/>
    <x v="589"/>
    <d v="2014-12-10T00:00:00"/>
    <s v="Second Class"/>
    <s v="JK-15625"/>
    <s v="Jim Karlsson"/>
    <x v="0"/>
    <s v="United States"/>
    <x v="175"/>
    <s v="Washington"/>
    <n v="98502"/>
    <x v="1"/>
    <s v="OFF-PA-10001954"/>
    <x v="1"/>
    <x v="10"/>
    <s v="Xerox 1964"/>
    <x v="1816"/>
    <n v="2"/>
    <n v="0"/>
    <n v="21.012799999999999"/>
    <n v="12"/>
    <n v="4"/>
    <x v="2"/>
    <s v="Dec"/>
    <s v="2014-12"/>
  </r>
  <r>
    <n v="3716"/>
    <s v="CA-2014-135608"/>
    <x v="589"/>
    <d v="2014-12-10T00:00:00"/>
    <s v="Second Class"/>
    <s v="JK-15625"/>
    <s v="Jim Karlsson"/>
    <x v="0"/>
    <s v="United States"/>
    <x v="175"/>
    <s v="Washington"/>
    <n v="98502"/>
    <x v="1"/>
    <s v="FUR-CH-10002602"/>
    <x v="0"/>
    <x v="1"/>
    <s v="DMI Arturo Collection Mission-style Design Wood Chair"/>
    <x v="884"/>
    <n v="5"/>
    <n v="0.2"/>
    <n v="45.293999999999997"/>
    <n v="12"/>
    <n v="4"/>
    <x v="2"/>
    <s v="Dec"/>
    <s v="2014-12"/>
  </r>
  <r>
    <n v="3717"/>
    <s v="CA-2017-144568"/>
    <x v="148"/>
    <d v="2017-06-02T00:00:00"/>
    <s v="Standard Class"/>
    <s v="JO-15550"/>
    <s v="Jesus Ocampo"/>
    <x v="2"/>
    <s v="United States"/>
    <x v="155"/>
    <s v="Nebraska"/>
    <n v="68104"/>
    <x v="2"/>
    <s v="OFF-FA-10004395"/>
    <x v="1"/>
    <x v="13"/>
    <s v="Plymouth Boxed Rubber Bands by Plymouth"/>
    <x v="2856"/>
    <n v="5"/>
    <n v="0"/>
    <n v="1.1775"/>
    <n v="5"/>
    <n v="2"/>
    <x v="3"/>
    <s v="May"/>
    <s v="2017-05"/>
  </r>
  <r>
    <n v="3718"/>
    <s v="CA-2016-142370"/>
    <x v="251"/>
    <d v="2016-09-23T00:00:00"/>
    <s v="Standard Class"/>
    <s v="TP-21130"/>
    <s v="Theone Pippenger"/>
    <x v="0"/>
    <s v="United States"/>
    <x v="38"/>
    <s v="Georgia"/>
    <n v="31907"/>
    <x v="0"/>
    <s v="OFF-SU-10003002"/>
    <x v="1"/>
    <x v="14"/>
    <s v="Letter Slitter"/>
    <x v="1310"/>
    <n v="2"/>
    <n v="0"/>
    <n v="0.1512"/>
    <n v="9"/>
    <n v="3"/>
    <x v="0"/>
    <s v="Sep"/>
    <s v="2016-09"/>
  </r>
  <r>
    <n v="3719"/>
    <s v="CA-2016-142370"/>
    <x v="251"/>
    <d v="2016-09-23T00:00:00"/>
    <s v="Standard Class"/>
    <s v="TP-21130"/>
    <s v="Theone Pippenger"/>
    <x v="0"/>
    <s v="United States"/>
    <x v="38"/>
    <s v="Georgia"/>
    <n v="31907"/>
    <x v="0"/>
    <s v="TEC-AC-10002926"/>
    <x v="2"/>
    <x v="11"/>
    <s v="Logitech Wireless Marathon Mouse M705"/>
    <x v="2857"/>
    <n v="5"/>
    <n v="0"/>
    <n v="107.4785"/>
    <n v="9"/>
    <n v="3"/>
    <x v="0"/>
    <s v="Sep"/>
    <s v="2016-09"/>
  </r>
  <r>
    <n v="3720"/>
    <s v="CA-2016-105900"/>
    <x v="42"/>
    <d v="2016-09-23T00:00:00"/>
    <s v="Standard Class"/>
    <s v="BS-11590"/>
    <s v="Brendan Sweed"/>
    <x v="1"/>
    <s v="United States"/>
    <x v="38"/>
    <s v="Indiana"/>
    <n v="47201"/>
    <x v="2"/>
    <s v="OFF-AR-10002656"/>
    <x v="1"/>
    <x v="6"/>
    <s v="Sanford Liquid Accent Highlighters"/>
    <x v="653"/>
    <n v="5"/>
    <n v="0"/>
    <n v="12.358000000000001"/>
    <n v="9"/>
    <n v="3"/>
    <x v="0"/>
    <s v="Sep"/>
    <s v="2016-09"/>
  </r>
  <r>
    <n v="3721"/>
    <s v="CA-2016-151155"/>
    <x v="887"/>
    <d v="2016-12-24T00:00:00"/>
    <s v="Standard Class"/>
    <s v="AB-10255"/>
    <s v="Alejandro Ballentine"/>
    <x v="2"/>
    <s v="United States"/>
    <x v="25"/>
    <s v="Mississippi"/>
    <n v="39212"/>
    <x v="0"/>
    <s v="FUR-FU-10001918"/>
    <x v="0"/>
    <x v="5"/>
    <s v="C-Line Cubicle Keepers Polyproplyene Holder With Velcro Backings"/>
    <x v="2858"/>
    <n v="4"/>
    <n v="0"/>
    <n v="7.3788"/>
    <n v="12"/>
    <n v="4"/>
    <x v="0"/>
    <s v="Dec"/>
    <s v="2016-12"/>
  </r>
  <r>
    <n v="3722"/>
    <s v="CA-2016-151155"/>
    <x v="887"/>
    <d v="2016-12-24T00:00:00"/>
    <s v="Standard Class"/>
    <s v="AB-10255"/>
    <s v="Alejandro Ballentine"/>
    <x v="2"/>
    <s v="United States"/>
    <x v="25"/>
    <s v="Mississippi"/>
    <n v="39212"/>
    <x v="0"/>
    <s v="OFF-BI-10003910"/>
    <x v="1"/>
    <x v="8"/>
    <s v="DXL Angle-View Binders with Locking Rings by Samsill"/>
    <x v="735"/>
    <n v="2"/>
    <n v="0"/>
    <n v="6.9390000000000001"/>
    <n v="12"/>
    <n v="4"/>
    <x v="0"/>
    <s v="Dec"/>
    <s v="2016-12"/>
  </r>
  <r>
    <n v="3723"/>
    <s v="CA-2017-144036"/>
    <x v="903"/>
    <d v="2017-11-26T00:00:00"/>
    <s v="Standard Class"/>
    <s v="FO-14305"/>
    <s v="Frank Olsen"/>
    <x v="0"/>
    <s v="United States"/>
    <x v="12"/>
    <s v="Texas"/>
    <n v="77070"/>
    <x v="2"/>
    <s v="OFF-AR-10000122"/>
    <x v="1"/>
    <x v="6"/>
    <s v="Newell 314"/>
    <x v="2859"/>
    <n v="8"/>
    <n v="0.2"/>
    <n v="2.2320000000000002"/>
    <n v="11"/>
    <n v="4"/>
    <x v="3"/>
    <s v="Nov"/>
    <s v="2017-11"/>
  </r>
  <r>
    <n v="3724"/>
    <s v="US-2014-169789"/>
    <x v="125"/>
    <d v="2015-01-04T00:00:00"/>
    <s v="Standard Class"/>
    <s v="MF-17665"/>
    <s v="Maureen Fritzler"/>
    <x v="1"/>
    <s v="United States"/>
    <x v="42"/>
    <s v="Arizona"/>
    <n v="85023"/>
    <x v="1"/>
    <s v="OFF-BI-10004600"/>
    <x v="1"/>
    <x v="8"/>
    <s v="Ibico Ibimaster 300 Manual Binding System"/>
    <x v="2860"/>
    <n v="5"/>
    <n v="0.7"/>
    <n v="-459.98750000000001"/>
    <n v="12"/>
    <n v="4"/>
    <x v="2"/>
    <s v="Dec"/>
    <s v="2014-12"/>
  </r>
  <r>
    <n v="3725"/>
    <s v="CA-2017-127264"/>
    <x v="355"/>
    <d v="2017-04-05T00:00:00"/>
    <s v="First Class"/>
    <s v="SA-20830"/>
    <s v="Sue Ann Reed"/>
    <x v="0"/>
    <s v="United States"/>
    <x v="22"/>
    <s v="Illinois"/>
    <n v="60653"/>
    <x v="2"/>
    <s v="OFF-AR-10003045"/>
    <x v="1"/>
    <x v="6"/>
    <s v="Prang Colored Pencils"/>
    <x v="2559"/>
    <n v="3"/>
    <n v="0.2"/>
    <n v="2.2050000000000001"/>
    <n v="4"/>
    <n v="2"/>
    <x v="3"/>
    <s v="Apr"/>
    <s v="2017-04"/>
  </r>
  <r>
    <n v="3726"/>
    <s v="CA-2016-151512"/>
    <x v="482"/>
    <d v="2017-01-02T00:00:00"/>
    <s v="Standard Class"/>
    <s v="SH-19975"/>
    <s v="Sally Hughsby"/>
    <x v="1"/>
    <s v="United States"/>
    <x v="60"/>
    <s v="Colorado"/>
    <n v="80219"/>
    <x v="1"/>
    <s v="OFF-AP-10000252"/>
    <x v="1"/>
    <x v="9"/>
    <s v="Harmony HEPA Quiet Air Purifiers"/>
    <x v="690"/>
    <n v="2"/>
    <n v="0.2"/>
    <n v="3.51"/>
    <n v="12"/>
    <n v="4"/>
    <x v="0"/>
    <s v="Dec"/>
    <s v="2016-12"/>
  </r>
  <r>
    <n v="3727"/>
    <s v="CA-2016-165169"/>
    <x v="410"/>
    <d v="2016-06-11T00:00:00"/>
    <s v="Standard Class"/>
    <s v="JL-15235"/>
    <s v="Janet Lee"/>
    <x v="0"/>
    <s v="United States"/>
    <x v="46"/>
    <s v="Delaware"/>
    <n v="19711"/>
    <x v="3"/>
    <s v="OFF-ST-10001496"/>
    <x v="1"/>
    <x v="4"/>
    <s v="Standard Rollaway File with Lock"/>
    <x v="2861"/>
    <n v="2"/>
    <n v="0"/>
    <n v="93.698800000000006"/>
    <n v="6"/>
    <n v="2"/>
    <x v="0"/>
    <s v="Jun"/>
    <s v="2016-06"/>
  </r>
  <r>
    <n v="3728"/>
    <s v="CA-2016-165169"/>
    <x v="410"/>
    <d v="2016-06-11T00:00:00"/>
    <s v="Standard Class"/>
    <s v="JL-15235"/>
    <s v="Janet Lee"/>
    <x v="0"/>
    <s v="United States"/>
    <x v="46"/>
    <s v="Delaware"/>
    <n v="19711"/>
    <x v="3"/>
    <s v="OFF-AR-10000122"/>
    <x v="1"/>
    <x v="6"/>
    <s v="Newell 314"/>
    <x v="946"/>
    <n v="2"/>
    <n v="0"/>
    <n v="2.79"/>
    <n v="6"/>
    <n v="2"/>
    <x v="0"/>
    <s v="Jun"/>
    <s v="2016-06"/>
  </r>
  <r>
    <n v="3729"/>
    <s v="CA-2016-165169"/>
    <x v="410"/>
    <d v="2016-06-11T00:00:00"/>
    <s v="Standard Class"/>
    <s v="JL-15235"/>
    <s v="Janet Lee"/>
    <x v="0"/>
    <s v="United States"/>
    <x v="46"/>
    <s v="Delaware"/>
    <n v="19711"/>
    <x v="3"/>
    <s v="OFF-LA-10000407"/>
    <x v="1"/>
    <x v="2"/>
    <s v="Avery White Multi-Purpose Labels"/>
    <x v="1801"/>
    <n v="3"/>
    <n v="0"/>
    <n v="6.8723999999999998"/>
    <n v="6"/>
    <n v="2"/>
    <x v="0"/>
    <s v="Jun"/>
    <s v="2016-06"/>
  </r>
  <r>
    <n v="3730"/>
    <s v="CA-2015-109575"/>
    <x v="227"/>
    <d v="2015-09-23T00:00:00"/>
    <s v="Standard Class"/>
    <s v="KH-16630"/>
    <s v="Ken Heidel"/>
    <x v="1"/>
    <s v="United States"/>
    <x v="183"/>
    <s v="Maryland"/>
    <n v="20735"/>
    <x v="3"/>
    <s v="OFF-ST-10004950"/>
    <x v="1"/>
    <x v="4"/>
    <s v="Acco Perma 3000 Stacking Storage Drawers"/>
    <x v="108"/>
    <n v="2"/>
    <n v="0"/>
    <n v="7.9724000000000004"/>
    <n v="9"/>
    <n v="3"/>
    <x v="1"/>
    <s v="Sep"/>
    <s v="2015-09"/>
  </r>
  <r>
    <n v="3731"/>
    <s v="CA-2015-109575"/>
    <x v="227"/>
    <d v="2015-09-23T00:00:00"/>
    <s v="Standard Class"/>
    <s v="KH-16630"/>
    <s v="Ken Heidel"/>
    <x v="1"/>
    <s v="United States"/>
    <x v="183"/>
    <s v="Maryland"/>
    <n v="20735"/>
    <x v="3"/>
    <s v="OFF-ST-10004123"/>
    <x v="1"/>
    <x v="4"/>
    <s v="Safco Industrial Wire Shelving System"/>
    <x v="2862"/>
    <n v="7"/>
    <n v="0"/>
    <n v="0"/>
    <n v="9"/>
    <n v="3"/>
    <x v="1"/>
    <s v="Sep"/>
    <s v="2015-09"/>
  </r>
  <r>
    <n v="3732"/>
    <s v="CA-2015-109575"/>
    <x v="227"/>
    <d v="2015-09-23T00:00:00"/>
    <s v="Standard Class"/>
    <s v="KH-16630"/>
    <s v="Ken Heidel"/>
    <x v="1"/>
    <s v="United States"/>
    <x v="183"/>
    <s v="Maryland"/>
    <n v="20735"/>
    <x v="3"/>
    <s v="TEC-PH-10000730"/>
    <x v="2"/>
    <x v="7"/>
    <s v="Samsung Galaxy S4 Active"/>
    <x v="2863"/>
    <n v="1"/>
    <n v="0"/>
    <n v="129.9974"/>
    <n v="9"/>
    <n v="3"/>
    <x v="1"/>
    <s v="Sep"/>
    <s v="2015-09"/>
  </r>
  <r>
    <n v="3733"/>
    <s v="CA-2015-109575"/>
    <x v="227"/>
    <d v="2015-09-23T00:00:00"/>
    <s v="Standard Class"/>
    <s v="KH-16630"/>
    <s v="Ken Heidel"/>
    <x v="1"/>
    <s v="United States"/>
    <x v="183"/>
    <s v="Maryland"/>
    <n v="20735"/>
    <x v="3"/>
    <s v="TEC-PH-10000895"/>
    <x v="2"/>
    <x v="7"/>
    <s v="Polycom VVX 310 VoIP phone"/>
    <x v="2864"/>
    <n v="7"/>
    <n v="0"/>
    <n v="327.58179999999999"/>
    <n v="9"/>
    <n v="3"/>
    <x v="1"/>
    <s v="Sep"/>
    <s v="2015-09"/>
  </r>
  <r>
    <n v="3734"/>
    <s v="CA-2015-109575"/>
    <x v="227"/>
    <d v="2015-09-23T00:00:00"/>
    <s v="Standard Class"/>
    <s v="KH-16630"/>
    <s v="Ken Heidel"/>
    <x v="1"/>
    <s v="United States"/>
    <x v="183"/>
    <s v="Maryland"/>
    <n v="20735"/>
    <x v="3"/>
    <s v="OFF-BI-10000962"/>
    <x v="1"/>
    <x v="8"/>
    <s v="Acco Flexible ACCOHIDE Square Ring Data Binder, Dark Blue, 11 1/2&quot; X 14&quot; 7/8&quot;"/>
    <x v="2865"/>
    <n v="4"/>
    <n v="0"/>
    <n v="31.889199999999999"/>
    <n v="9"/>
    <n v="3"/>
    <x v="1"/>
    <s v="Sep"/>
    <s v="2015-09"/>
  </r>
  <r>
    <n v="3735"/>
    <s v="CA-2017-168193"/>
    <x v="904"/>
    <d v="2017-03-11T00:00:00"/>
    <s v="Second Class"/>
    <s v="RM-19750"/>
    <s v="Roland Murray"/>
    <x v="0"/>
    <s v="United States"/>
    <x v="20"/>
    <s v="New York"/>
    <n v="10011"/>
    <x v="3"/>
    <s v="OFF-PA-10002254"/>
    <x v="1"/>
    <x v="10"/>
    <s v="Xerox 1883"/>
    <x v="970"/>
    <n v="1"/>
    <n v="0"/>
    <n v="12.1348"/>
    <n v="3"/>
    <n v="1"/>
    <x v="3"/>
    <s v="Mar"/>
    <s v="2017-03"/>
  </r>
  <r>
    <n v="3736"/>
    <s v="CA-2017-168193"/>
    <x v="904"/>
    <d v="2017-03-11T00:00:00"/>
    <s v="Second Class"/>
    <s v="RM-19750"/>
    <s v="Roland Murray"/>
    <x v="0"/>
    <s v="United States"/>
    <x v="20"/>
    <s v="New York"/>
    <n v="10011"/>
    <x v="3"/>
    <s v="FUR-FU-10002554"/>
    <x v="0"/>
    <x v="5"/>
    <s v="Westinghouse Floor Lamp with Metal Mesh Shade, Black"/>
    <x v="2866"/>
    <n v="3"/>
    <n v="0"/>
    <n v="16.553100000000001"/>
    <n v="3"/>
    <n v="1"/>
    <x v="3"/>
    <s v="Mar"/>
    <s v="2017-03"/>
  </r>
  <r>
    <n v="3737"/>
    <s v="CA-2016-115476"/>
    <x v="716"/>
    <d v="2016-03-17T00:00:00"/>
    <s v="Same Day"/>
    <s v="VM-21835"/>
    <s v="Vivian Mathis"/>
    <x v="0"/>
    <s v="United States"/>
    <x v="46"/>
    <s v="Delaware"/>
    <n v="19711"/>
    <x v="3"/>
    <s v="TEC-PH-10000673"/>
    <x v="2"/>
    <x v="7"/>
    <s v="Plantronics Voyager Pro HD - Bluetooth Headset"/>
    <x v="2214"/>
    <n v="2"/>
    <n v="0"/>
    <n v="62.3904"/>
    <n v="3"/>
    <n v="1"/>
    <x v="0"/>
    <s v="Mar"/>
    <s v="2016-03"/>
  </r>
  <r>
    <n v="3738"/>
    <s v="CA-2016-115476"/>
    <x v="716"/>
    <d v="2016-03-17T00:00:00"/>
    <s v="Same Day"/>
    <s v="VM-21835"/>
    <s v="Vivian Mathis"/>
    <x v="0"/>
    <s v="United States"/>
    <x v="46"/>
    <s v="Delaware"/>
    <n v="19711"/>
    <x v="3"/>
    <s v="OFF-BI-10000962"/>
    <x v="1"/>
    <x v="8"/>
    <s v="Acco Flexible ACCOHIDE Square Ring Data Binder, Dark Blue, 11 1/2&quot; X 14&quot; 7/8&quot;"/>
    <x v="2867"/>
    <n v="2"/>
    <n v="0"/>
    <n v="15.944599999999999"/>
    <n v="3"/>
    <n v="1"/>
    <x v="0"/>
    <s v="Mar"/>
    <s v="2016-03"/>
  </r>
  <r>
    <n v="3739"/>
    <s v="CA-2016-133340"/>
    <x v="10"/>
    <d v="2016-12-13T00:00:00"/>
    <s v="Standard Class"/>
    <s v="LH-17155"/>
    <s v="Logan Haushalter"/>
    <x v="0"/>
    <s v="United States"/>
    <x v="25"/>
    <s v="Michigan"/>
    <n v="49201"/>
    <x v="2"/>
    <s v="TEC-PH-10003988"/>
    <x v="2"/>
    <x v="7"/>
    <s v="LF Elite 3D Dazzle Designer Hard Case Cover, Lf Stylus Pen and Wiper For Apple Iphone 5c Mini Lite"/>
    <x v="2868"/>
    <n v="1"/>
    <n v="0"/>
    <n v="3.052"/>
    <n v="12"/>
    <n v="4"/>
    <x v="0"/>
    <s v="Dec"/>
    <s v="2016-12"/>
  </r>
  <r>
    <n v="3740"/>
    <s v="CA-2016-133340"/>
    <x v="10"/>
    <d v="2016-12-13T00:00:00"/>
    <s v="Standard Class"/>
    <s v="LH-17155"/>
    <s v="Logan Haushalter"/>
    <x v="0"/>
    <s v="United States"/>
    <x v="25"/>
    <s v="Michigan"/>
    <n v="49201"/>
    <x v="2"/>
    <s v="TEC-AC-10001109"/>
    <x v="2"/>
    <x v="11"/>
    <s v="Logitech Trackman Marble Mouse"/>
    <x v="2759"/>
    <n v="2"/>
    <n v="0"/>
    <n v="25.191600000000001"/>
    <n v="12"/>
    <n v="4"/>
    <x v="0"/>
    <s v="Dec"/>
    <s v="2016-12"/>
  </r>
  <r>
    <n v="3741"/>
    <s v="CA-2016-133340"/>
    <x v="10"/>
    <d v="2016-12-13T00:00:00"/>
    <s v="Standard Class"/>
    <s v="LH-17155"/>
    <s v="Logan Haushalter"/>
    <x v="0"/>
    <s v="United States"/>
    <x v="25"/>
    <s v="Michigan"/>
    <n v="49201"/>
    <x v="2"/>
    <s v="OFF-AP-10002311"/>
    <x v="1"/>
    <x v="9"/>
    <s v="Holmes Replacement Filter for HEPA Air Cleaner, Very Large Room, HEPA Filter"/>
    <x v="2869"/>
    <n v="1"/>
    <n v="0.1"/>
    <n v="23.395399999999999"/>
    <n v="12"/>
    <n v="4"/>
    <x v="0"/>
    <s v="Dec"/>
    <s v="2016-12"/>
  </r>
  <r>
    <n v="3742"/>
    <s v="CA-2016-137848"/>
    <x v="804"/>
    <d v="2016-01-21T00:00:00"/>
    <s v="Standard Class"/>
    <s v="WB-21850"/>
    <s v="William Brown"/>
    <x v="0"/>
    <s v="United States"/>
    <x v="20"/>
    <s v="New York"/>
    <n v="10011"/>
    <x v="3"/>
    <s v="OFF-EN-10001137"/>
    <x v="1"/>
    <x v="12"/>
    <s v="#10 Gummed Flap White Envelopes, 100/Box"/>
    <x v="1045"/>
    <n v="4"/>
    <n v="0"/>
    <n v="7.5991999999999997"/>
    <n v="1"/>
    <n v="1"/>
    <x v="0"/>
    <s v="Jan"/>
    <s v="2016-01"/>
  </r>
  <r>
    <n v="3743"/>
    <s v="CA-2016-137848"/>
    <x v="804"/>
    <d v="2016-01-21T00:00:00"/>
    <s v="Standard Class"/>
    <s v="WB-21850"/>
    <s v="William Brown"/>
    <x v="0"/>
    <s v="United States"/>
    <x v="20"/>
    <s v="New York"/>
    <n v="10011"/>
    <x v="3"/>
    <s v="OFF-PA-10004285"/>
    <x v="1"/>
    <x v="10"/>
    <s v="Xerox 1959"/>
    <x v="1817"/>
    <n v="9"/>
    <n v="0"/>
    <n v="28.857600000000001"/>
    <n v="1"/>
    <n v="1"/>
    <x v="0"/>
    <s v="Jan"/>
    <s v="2016-01"/>
  </r>
  <r>
    <n v="3744"/>
    <s v="CA-2016-137848"/>
    <x v="804"/>
    <d v="2016-01-21T00:00:00"/>
    <s v="Standard Class"/>
    <s v="WB-21850"/>
    <s v="William Brown"/>
    <x v="0"/>
    <s v="United States"/>
    <x v="20"/>
    <s v="New York"/>
    <n v="10011"/>
    <x v="3"/>
    <s v="OFF-BI-10002225"/>
    <x v="1"/>
    <x v="8"/>
    <s v="Square Ring Data Binders, Rigid 75 Pt. Covers, 11&quot; x 14-7/8&quot;"/>
    <x v="361"/>
    <n v="3"/>
    <n v="0.2"/>
    <n v="17.337599999999998"/>
    <n v="1"/>
    <n v="1"/>
    <x v="0"/>
    <s v="Jan"/>
    <s v="2016-01"/>
  </r>
  <r>
    <n v="3745"/>
    <s v="CA-2014-113047"/>
    <x v="745"/>
    <d v="2014-10-24T00:00:00"/>
    <s v="Same Day"/>
    <s v="AP-10915"/>
    <s v="Arthur Prichep"/>
    <x v="0"/>
    <s v="United States"/>
    <x v="371"/>
    <s v="South Carolina"/>
    <n v="29730"/>
    <x v="0"/>
    <s v="OFF-FA-10002763"/>
    <x v="1"/>
    <x v="13"/>
    <s v="Advantus Map Pennant Flags and Round Head Tacks"/>
    <x v="2870"/>
    <n v="3"/>
    <n v="0"/>
    <n v="3.7919999999999998"/>
    <n v="10"/>
    <n v="4"/>
    <x v="2"/>
    <s v="Oct"/>
    <s v="2014-10"/>
  </r>
  <r>
    <n v="3746"/>
    <s v="CA-2016-149979"/>
    <x v="713"/>
    <d v="2016-09-28T00:00:00"/>
    <s v="Second Class"/>
    <s v="RA-19915"/>
    <s v="Russell Applegate"/>
    <x v="0"/>
    <s v="United States"/>
    <x v="38"/>
    <s v="Georgia"/>
    <n v="31907"/>
    <x v="0"/>
    <s v="OFF-ST-10003058"/>
    <x v="1"/>
    <x v="4"/>
    <s v="Eldon Mobile Mega Data Cart  Mega Stackable  Add-On Trays"/>
    <x v="2871"/>
    <n v="5"/>
    <n v="0"/>
    <n v="34.292499999999997"/>
    <n v="9"/>
    <n v="3"/>
    <x v="0"/>
    <s v="Sep"/>
    <s v="2016-09"/>
  </r>
  <r>
    <n v="3747"/>
    <s v="CA-2016-149979"/>
    <x v="713"/>
    <d v="2016-09-28T00:00:00"/>
    <s v="Second Class"/>
    <s v="RA-19915"/>
    <s v="Russell Applegate"/>
    <x v="0"/>
    <s v="United States"/>
    <x v="38"/>
    <s v="Georgia"/>
    <n v="31907"/>
    <x v="0"/>
    <s v="FUR-CH-10002084"/>
    <x v="0"/>
    <x v="1"/>
    <s v="Hon Mobius Operator's Chair"/>
    <x v="2363"/>
    <n v="3"/>
    <n v="0"/>
    <n v="81.173400000000001"/>
    <n v="9"/>
    <n v="3"/>
    <x v="0"/>
    <s v="Sep"/>
    <s v="2016-09"/>
  </r>
  <r>
    <n v="3748"/>
    <s v="CA-2017-161956"/>
    <x v="151"/>
    <d v="2017-08-29T00:00:00"/>
    <s v="Second Class"/>
    <s v="DR-12880"/>
    <s v="Dan Reichenbach"/>
    <x v="1"/>
    <s v="United States"/>
    <x v="75"/>
    <s v="California"/>
    <n v="90301"/>
    <x v="1"/>
    <s v="FUR-FU-10002937"/>
    <x v="0"/>
    <x v="5"/>
    <s v="GE 48&quot; Fluorescent Tube, Cool White Energy Saver, 34 Watts, 30/Box"/>
    <x v="1403"/>
    <n v="2"/>
    <n v="0"/>
    <n v="99.23"/>
    <n v="8"/>
    <n v="3"/>
    <x v="3"/>
    <s v="Aug"/>
    <s v="2017-08"/>
  </r>
  <r>
    <n v="3749"/>
    <s v="CA-2017-161956"/>
    <x v="151"/>
    <d v="2017-08-29T00:00:00"/>
    <s v="Second Class"/>
    <s v="DR-12880"/>
    <s v="Dan Reichenbach"/>
    <x v="1"/>
    <s v="United States"/>
    <x v="75"/>
    <s v="California"/>
    <n v="90301"/>
    <x v="1"/>
    <s v="OFF-AP-10001242"/>
    <x v="1"/>
    <x v="9"/>
    <s v="APC 7 Outlet Network SurgeArrest Surge Protector"/>
    <x v="2872"/>
    <n v="4"/>
    <n v="0"/>
    <n v="96.575999999999993"/>
    <n v="8"/>
    <n v="3"/>
    <x v="3"/>
    <s v="Aug"/>
    <s v="2017-08"/>
  </r>
  <r>
    <n v="3750"/>
    <s v="CA-2017-161956"/>
    <x v="151"/>
    <d v="2017-08-29T00:00:00"/>
    <s v="Second Class"/>
    <s v="DR-12880"/>
    <s v="Dan Reichenbach"/>
    <x v="1"/>
    <s v="United States"/>
    <x v="75"/>
    <s v="California"/>
    <n v="90301"/>
    <x v="1"/>
    <s v="TEC-CO-10001571"/>
    <x v="2"/>
    <x v="16"/>
    <s v="Sharp 1540cs Digital Laser Copier"/>
    <x v="2873"/>
    <n v="2"/>
    <n v="0.2"/>
    <n v="329.99400000000003"/>
    <n v="8"/>
    <n v="3"/>
    <x v="3"/>
    <s v="Aug"/>
    <s v="2017-08"/>
  </r>
  <r>
    <n v="3751"/>
    <s v="CA-2017-161956"/>
    <x v="151"/>
    <d v="2017-08-29T00:00:00"/>
    <s v="Second Class"/>
    <s v="DR-12880"/>
    <s v="Dan Reichenbach"/>
    <x v="1"/>
    <s v="United States"/>
    <x v="75"/>
    <s v="California"/>
    <n v="90301"/>
    <x v="1"/>
    <s v="OFF-SU-10002503"/>
    <x v="1"/>
    <x v="14"/>
    <s v="Acme Preferred Stainless Steel Scissors"/>
    <x v="158"/>
    <n v="5"/>
    <n v="0"/>
    <n v="8.2360000000000007"/>
    <n v="8"/>
    <n v="3"/>
    <x v="3"/>
    <s v="Aug"/>
    <s v="2017-08"/>
  </r>
  <r>
    <n v="3752"/>
    <s v="CA-2017-161956"/>
    <x v="151"/>
    <d v="2017-08-29T00:00:00"/>
    <s v="Second Class"/>
    <s v="DR-12880"/>
    <s v="Dan Reichenbach"/>
    <x v="1"/>
    <s v="United States"/>
    <x v="75"/>
    <s v="California"/>
    <n v="90301"/>
    <x v="1"/>
    <s v="FUR-CH-10004886"/>
    <x v="0"/>
    <x v="1"/>
    <s v="Bevis Steel Folding Chairs"/>
    <x v="2145"/>
    <n v="3"/>
    <n v="0.2"/>
    <n v="23.027999999999999"/>
    <n v="8"/>
    <n v="3"/>
    <x v="3"/>
    <s v="Aug"/>
    <s v="2017-08"/>
  </r>
  <r>
    <n v="3753"/>
    <s v="CA-2017-161956"/>
    <x v="151"/>
    <d v="2017-08-29T00:00:00"/>
    <s v="Second Class"/>
    <s v="DR-12880"/>
    <s v="Dan Reichenbach"/>
    <x v="1"/>
    <s v="United States"/>
    <x v="75"/>
    <s v="California"/>
    <n v="90301"/>
    <x v="1"/>
    <s v="OFF-PA-10001289"/>
    <x v="1"/>
    <x v="10"/>
    <s v="White Computer Printout Paper by Universal"/>
    <x v="2207"/>
    <n v="3"/>
    <n v="0"/>
    <n v="56.977200000000003"/>
    <n v="8"/>
    <n v="3"/>
    <x v="3"/>
    <s v="Aug"/>
    <s v="2017-08"/>
  </r>
  <r>
    <n v="3754"/>
    <s v="CA-2017-161956"/>
    <x v="151"/>
    <d v="2017-08-29T00:00:00"/>
    <s v="Second Class"/>
    <s v="DR-12880"/>
    <s v="Dan Reichenbach"/>
    <x v="1"/>
    <s v="United States"/>
    <x v="75"/>
    <s v="California"/>
    <n v="90301"/>
    <x v="1"/>
    <s v="OFF-BI-10003650"/>
    <x v="1"/>
    <x v="8"/>
    <s v="GBC DocuBind 300 Electric Binding Machine"/>
    <x v="841"/>
    <n v="2"/>
    <n v="0.2"/>
    <n v="294.54880000000003"/>
    <n v="8"/>
    <n v="3"/>
    <x v="3"/>
    <s v="Aug"/>
    <s v="2017-08"/>
  </r>
  <r>
    <n v="3755"/>
    <s v="CA-2017-161956"/>
    <x v="151"/>
    <d v="2017-08-29T00:00:00"/>
    <s v="Second Class"/>
    <s v="DR-12880"/>
    <s v="Dan Reichenbach"/>
    <x v="1"/>
    <s v="United States"/>
    <x v="75"/>
    <s v="California"/>
    <n v="90301"/>
    <x v="1"/>
    <s v="OFF-ST-10001370"/>
    <x v="1"/>
    <x v="4"/>
    <s v="Sensible Storage WireTech Storage Systems"/>
    <x v="1367"/>
    <n v="5"/>
    <n v="0"/>
    <n v="17.745000000000001"/>
    <n v="8"/>
    <n v="3"/>
    <x v="3"/>
    <s v="Aug"/>
    <s v="2017-08"/>
  </r>
  <r>
    <n v="3756"/>
    <s v="CA-2016-116799"/>
    <x v="840"/>
    <d v="2016-03-06T00:00:00"/>
    <s v="First Class"/>
    <s v="JG-15310"/>
    <s v="Jason Gross"/>
    <x v="1"/>
    <s v="United States"/>
    <x v="372"/>
    <s v="Texas"/>
    <n v="79762"/>
    <x v="2"/>
    <s v="OFF-PA-10001892"/>
    <x v="1"/>
    <x v="10"/>
    <s v="Rediform Wirebound &quot;Phone Memo&quot; Message Book, 11 x 5-3/4"/>
    <x v="2874"/>
    <n v="7"/>
    <n v="0.2"/>
    <n v="15.5092"/>
    <n v="3"/>
    <n v="1"/>
    <x v="0"/>
    <s v="Mar"/>
    <s v="2016-03"/>
  </r>
  <r>
    <n v="3757"/>
    <s v="CA-2016-116799"/>
    <x v="840"/>
    <d v="2016-03-06T00:00:00"/>
    <s v="First Class"/>
    <s v="JG-15310"/>
    <s v="Jason Gross"/>
    <x v="1"/>
    <s v="United States"/>
    <x v="372"/>
    <s v="Texas"/>
    <n v="79762"/>
    <x v="2"/>
    <s v="FUR-CH-10004983"/>
    <x v="0"/>
    <x v="1"/>
    <s v="Office Star - Mid Back Dual function Ergonomic High Back Chair with 2-Way Adjustable Arms"/>
    <x v="2875"/>
    <n v="5"/>
    <n v="0.3"/>
    <n v="-56.343000000000004"/>
    <n v="3"/>
    <n v="1"/>
    <x v="0"/>
    <s v="Mar"/>
    <s v="2016-03"/>
  </r>
  <r>
    <n v="3758"/>
    <s v="CA-2016-111283"/>
    <x v="905"/>
    <d v="2016-03-04T00:00:00"/>
    <s v="Standard Class"/>
    <s v="LC-16870"/>
    <s v="Lena Cacioppo"/>
    <x v="0"/>
    <s v="United States"/>
    <x v="46"/>
    <s v="Ohio"/>
    <n v="43055"/>
    <x v="3"/>
    <s v="OFF-AR-10001615"/>
    <x v="1"/>
    <x v="6"/>
    <s v="Newell 34"/>
    <x v="2876"/>
    <n v="7"/>
    <n v="0.2"/>
    <n v="8.3328000000000007"/>
    <n v="2"/>
    <n v="1"/>
    <x v="0"/>
    <s v="Feb"/>
    <s v="2016-02"/>
  </r>
  <r>
    <n v="3759"/>
    <s v="CA-2015-167745"/>
    <x v="227"/>
    <d v="2015-09-23T00:00:00"/>
    <s v="Standard Class"/>
    <s v="GB-14530"/>
    <s v="George Bell"/>
    <x v="1"/>
    <s v="United States"/>
    <x v="1"/>
    <s v="California"/>
    <n v="90049"/>
    <x v="1"/>
    <s v="OFF-AR-10003602"/>
    <x v="1"/>
    <x v="6"/>
    <s v="Quartet Omega Colored Chalk, 12/Pack"/>
    <x v="2582"/>
    <n v="2"/>
    <n v="0"/>
    <n v="5.4896000000000003"/>
    <n v="9"/>
    <n v="3"/>
    <x v="1"/>
    <s v="Sep"/>
    <s v="2015-09"/>
  </r>
  <r>
    <n v="3760"/>
    <s v="CA-2015-167745"/>
    <x v="227"/>
    <d v="2015-09-23T00:00:00"/>
    <s v="Standard Class"/>
    <s v="GB-14530"/>
    <s v="George Bell"/>
    <x v="1"/>
    <s v="United States"/>
    <x v="1"/>
    <s v="California"/>
    <n v="90049"/>
    <x v="1"/>
    <s v="OFF-SU-10004782"/>
    <x v="1"/>
    <x v="14"/>
    <s v="Elite 5&quot; Scissors"/>
    <x v="2877"/>
    <n v="2"/>
    <n v="0"/>
    <n v="5.07"/>
    <n v="9"/>
    <n v="3"/>
    <x v="1"/>
    <s v="Sep"/>
    <s v="2015-09"/>
  </r>
  <r>
    <n v="3761"/>
    <s v="CA-2015-167745"/>
    <x v="227"/>
    <d v="2015-09-23T00:00:00"/>
    <s v="Standard Class"/>
    <s v="GB-14530"/>
    <s v="George Bell"/>
    <x v="1"/>
    <s v="United States"/>
    <x v="1"/>
    <s v="California"/>
    <n v="90049"/>
    <x v="1"/>
    <s v="FUR-FU-10001591"/>
    <x v="0"/>
    <x v="5"/>
    <s v="Advantus Panel Wall Certificate Holder - 8.5x11"/>
    <x v="2878"/>
    <n v="2"/>
    <n v="0"/>
    <n v="10.247999999999999"/>
    <n v="9"/>
    <n v="3"/>
    <x v="1"/>
    <s v="Sep"/>
    <s v="2015-09"/>
  </r>
  <r>
    <n v="3762"/>
    <s v="CA-2017-104577"/>
    <x v="605"/>
    <d v="2017-05-17T00:00:00"/>
    <s v="Standard Class"/>
    <s v="CK-12205"/>
    <s v="Chloris Kastensmidt"/>
    <x v="0"/>
    <s v="United States"/>
    <x v="231"/>
    <s v="Massachusetts"/>
    <n v="2149"/>
    <x v="3"/>
    <s v="OFF-PA-10000659"/>
    <x v="1"/>
    <x v="10"/>
    <s v="TOPS Carbonless Receipt Book, Four 2-3/4 x 7-1/4 Money Receipts per Page"/>
    <x v="2879"/>
    <n v="5"/>
    <n v="0"/>
    <n v="42.048000000000002"/>
    <n v="5"/>
    <n v="2"/>
    <x v="3"/>
    <s v="May"/>
    <s v="2017-05"/>
  </r>
  <r>
    <n v="3763"/>
    <s v="CA-2016-156251"/>
    <x v="572"/>
    <d v="2016-08-18T00:00:00"/>
    <s v="Second Class"/>
    <s v="TS-21160"/>
    <s v="Theresa Swint"/>
    <x v="1"/>
    <s v="United States"/>
    <x v="373"/>
    <s v="Wisconsin"/>
    <n v="53214"/>
    <x v="2"/>
    <s v="FUR-BO-10001337"/>
    <x v="0"/>
    <x v="0"/>
    <s v="O'Sullivan Living Dimensions 2-Shelf Bookcases"/>
    <x v="1776"/>
    <n v="2"/>
    <n v="0"/>
    <n v="24.196000000000002"/>
    <n v="8"/>
    <n v="3"/>
    <x v="0"/>
    <s v="Aug"/>
    <s v="2016-08"/>
  </r>
  <r>
    <n v="3764"/>
    <s v="CA-2016-156251"/>
    <x v="572"/>
    <d v="2016-08-18T00:00:00"/>
    <s v="Second Class"/>
    <s v="TS-21160"/>
    <s v="Theresa Swint"/>
    <x v="1"/>
    <s v="United States"/>
    <x v="373"/>
    <s v="Wisconsin"/>
    <n v="53214"/>
    <x v="2"/>
    <s v="OFF-BI-10003529"/>
    <x v="1"/>
    <x v="8"/>
    <s v="Avery Round Ring Poly Binders"/>
    <x v="2880"/>
    <n v="3"/>
    <n v="0"/>
    <n v="4.1748000000000003"/>
    <n v="8"/>
    <n v="3"/>
    <x v="0"/>
    <s v="Aug"/>
    <s v="2016-08"/>
  </r>
  <r>
    <n v="3765"/>
    <s v="CA-2017-125878"/>
    <x v="906"/>
    <d v="2017-03-02T00:00:00"/>
    <s v="Standard Class"/>
    <s v="MH-18025"/>
    <s v="Michelle Huthwaite"/>
    <x v="0"/>
    <s v="United States"/>
    <x v="22"/>
    <s v="Illinois"/>
    <n v="60623"/>
    <x v="2"/>
    <s v="OFF-BI-10002609"/>
    <x v="1"/>
    <x v="8"/>
    <s v="Avery Hidden Tab Dividers for Binding Systems"/>
    <x v="99"/>
    <n v="3"/>
    <n v="0.8"/>
    <n v="-3.0396000000000001"/>
    <n v="2"/>
    <n v="1"/>
    <x v="3"/>
    <s v="Feb"/>
    <s v="2017-02"/>
  </r>
  <r>
    <n v="3766"/>
    <s v="CA-2016-163153"/>
    <x v="844"/>
    <d v="2016-03-25T00:00:00"/>
    <s v="Standard Class"/>
    <s v="DM-12955"/>
    <s v="Dario Medina"/>
    <x v="1"/>
    <s v="United States"/>
    <x v="12"/>
    <s v="Texas"/>
    <n v="77036"/>
    <x v="2"/>
    <s v="FUR-TA-10004767"/>
    <x v="0"/>
    <x v="3"/>
    <s v="Safco Drafting Table"/>
    <x v="2742"/>
    <n v="2"/>
    <n v="0.3"/>
    <n v="-1.4196"/>
    <n v="3"/>
    <n v="1"/>
    <x v="0"/>
    <s v="Mar"/>
    <s v="2016-03"/>
  </r>
  <r>
    <n v="3767"/>
    <s v="CA-2016-163153"/>
    <x v="844"/>
    <d v="2016-03-25T00:00:00"/>
    <s v="Standard Class"/>
    <s v="DM-12955"/>
    <s v="Dario Medina"/>
    <x v="1"/>
    <s v="United States"/>
    <x v="12"/>
    <s v="Texas"/>
    <n v="77036"/>
    <x v="2"/>
    <s v="OFF-AR-10001868"/>
    <x v="1"/>
    <x v="6"/>
    <s v="Prang Dustless Chalk Sticks"/>
    <x v="2000"/>
    <n v="1"/>
    <n v="0.2"/>
    <n v="0.504"/>
    <n v="3"/>
    <n v="1"/>
    <x v="0"/>
    <s v="Mar"/>
    <s v="2016-03"/>
  </r>
  <r>
    <n v="3768"/>
    <s v="CA-2015-103205"/>
    <x v="575"/>
    <d v="2015-12-10T00:00:00"/>
    <s v="Second Class"/>
    <s v="JJ-15760"/>
    <s v="Joel Jenkins"/>
    <x v="2"/>
    <s v="United States"/>
    <x v="12"/>
    <s v="Texas"/>
    <n v="77036"/>
    <x v="2"/>
    <s v="TEC-PH-10004896"/>
    <x v="2"/>
    <x v="7"/>
    <s v="Nokia Lumia 521 (T-Mobile)"/>
    <x v="664"/>
    <n v="5"/>
    <n v="0.2"/>
    <n v="11.996"/>
    <n v="12"/>
    <n v="4"/>
    <x v="1"/>
    <s v="Dec"/>
    <s v="2015-12"/>
  </r>
  <r>
    <n v="3769"/>
    <s v="CA-2014-153913"/>
    <x v="757"/>
    <d v="2014-12-20T00:00:00"/>
    <s v="Second Class"/>
    <s v="KB-16585"/>
    <s v="Ken Black"/>
    <x v="1"/>
    <s v="United States"/>
    <x v="146"/>
    <s v="Florida"/>
    <n v="33012"/>
    <x v="0"/>
    <s v="FUR-CH-10000988"/>
    <x v="0"/>
    <x v="1"/>
    <s v="Hon Olson Stacker Stools"/>
    <x v="2881"/>
    <n v="9"/>
    <n v="0.2"/>
    <n v="101.3832"/>
    <n v="12"/>
    <n v="4"/>
    <x v="2"/>
    <s v="Dec"/>
    <s v="2014-12"/>
  </r>
  <r>
    <n v="3770"/>
    <s v="CA-2014-153913"/>
    <x v="757"/>
    <d v="2014-12-20T00:00:00"/>
    <s v="Second Class"/>
    <s v="KB-16585"/>
    <s v="Ken Black"/>
    <x v="1"/>
    <s v="United States"/>
    <x v="146"/>
    <s v="Florida"/>
    <n v="33012"/>
    <x v="0"/>
    <s v="OFF-FA-10000490"/>
    <x v="1"/>
    <x v="13"/>
    <s v="OIC Binder Clips, Mini, 1/4&quot; Capacity, Black"/>
    <x v="2882"/>
    <n v="2"/>
    <n v="0.2"/>
    <n v="0.66959999999999997"/>
    <n v="12"/>
    <n v="4"/>
    <x v="2"/>
    <s v="Dec"/>
    <s v="2014-12"/>
  </r>
  <r>
    <n v="3771"/>
    <s v="CA-2016-155530"/>
    <x v="907"/>
    <d v="2016-12-21T00:00:00"/>
    <s v="Standard Class"/>
    <s v="CM-12160"/>
    <s v="Charles McCrossin"/>
    <x v="0"/>
    <s v="United States"/>
    <x v="8"/>
    <s v="California"/>
    <n v="94122"/>
    <x v="1"/>
    <s v="FUR-TA-10004256"/>
    <x v="0"/>
    <x v="3"/>
    <s v="Bretford “Just In Time” Height-Adjustable Multi-Task Work Tables"/>
    <x v="2883"/>
    <n v="6"/>
    <n v="0.2"/>
    <n v="-325.572"/>
    <n v="12"/>
    <n v="4"/>
    <x v="0"/>
    <s v="Dec"/>
    <s v="2016-12"/>
  </r>
  <r>
    <n v="3772"/>
    <s v="US-2016-101196"/>
    <x v="536"/>
    <d v="2016-05-17T00:00:00"/>
    <s v="Standard Class"/>
    <s v="FM-14215"/>
    <s v="Filia McAdams"/>
    <x v="1"/>
    <s v="United States"/>
    <x v="10"/>
    <s v="Pennsylvania"/>
    <n v="19140"/>
    <x v="3"/>
    <s v="OFF-ST-10004804"/>
    <x v="1"/>
    <x v="4"/>
    <s v="Belkin 19&quot; Vented Equipment Shelf, Black"/>
    <x v="249"/>
    <n v="2"/>
    <n v="0.2"/>
    <n v="-19.5624"/>
    <n v="5"/>
    <n v="2"/>
    <x v="0"/>
    <s v="May"/>
    <s v="2016-05"/>
  </r>
  <r>
    <n v="3773"/>
    <s v="CA-2014-115357"/>
    <x v="908"/>
    <d v="2014-08-11T00:00:00"/>
    <s v="Second Class"/>
    <s v="RF-19735"/>
    <s v="Roland Fjeld"/>
    <x v="0"/>
    <s v="United States"/>
    <x v="29"/>
    <s v="South Carolina"/>
    <n v="29203"/>
    <x v="0"/>
    <s v="TEC-AC-10000023"/>
    <x v="2"/>
    <x v="11"/>
    <s v="Maxell 74 Minute CD-R Spindle, 50/Pack"/>
    <x v="2884"/>
    <n v="3"/>
    <n v="0"/>
    <n v="22.647600000000001"/>
    <n v="8"/>
    <n v="3"/>
    <x v="2"/>
    <s v="Aug"/>
    <s v="2014-08"/>
  </r>
  <r>
    <n v="3774"/>
    <s v="US-2014-102715"/>
    <x v="909"/>
    <d v="2014-04-13T00:00:00"/>
    <s v="Second Class"/>
    <s v="JK-15370"/>
    <s v="Jay Kimmel"/>
    <x v="0"/>
    <s v="United States"/>
    <x v="100"/>
    <s v="Florida"/>
    <n v="33180"/>
    <x v="0"/>
    <s v="OFF-FA-10001332"/>
    <x v="1"/>
    <x v="13"/>
    <s v="Acco Banker's Clasps, 5 3/4&quot;-Long"/>
    <x v="2721"/>
    <n v="3"/>
    <n v="0.2"/>
    <n v="2.3328000000000002"/>
    <n v="4"/>
    <n v="2"/>
    <x v="2"/>
    <s v="Apr"/>
    <s v="2014-04"/>
  </r>
  <r>
    <n v="3775"/>
    <s v="US-2014-102715"/>
    <x v="909"/>
    <d v="2014-04-13T00:00:00"/>
    <s v="Second Class"/>
    <s v="JK-15370"/>
    <s v="Jay Kimmel"/>
    <x v="0"/>
    <s v="United States"/>
    <x v="100"/>
    <s v="Florida"/>
    <n v="33180"/>
    <x v="0"/>
    <s v="TEC-AC-10002001"/>
    <x v="2"/>
    <x v="11"/>
    <s v="Logitech Wireless Gaming Headset G930"/>
    <x v="2885"/>
    <n v="3"/>
    <n v="0.2"/>
    <n v="81.594899999999996"/>
    <n v="4"/>
    <n v="2"/>
    <x v="2"/>
    <s v="Apr"/>
    <s v="2014-04"/>
  </r>
  <r>
    <n v="3776"/>
    <s v="US-2014-102715"/>
    <x v="909"/>
    <d v="2014-04-13T00:00:00"/>
    <s v="Second Class"/>
    <s v="JK-15370"/>
    <s v="Jay Kimmel"/>
    <x v="0"/>
    <s v="United States"/>
    <x v="100"/>
    <s v="Florida"/>
    <n v="33180"/>
    <x v="0"/>
    <s v="OFF-PA-10000029"/>
    <x v="1"/>
    <x v="10"/>
    <s v="Xerox 224"/>
    <x v="559"/>
    <n v="2"/>
    <n v="0.2"/>
    <n v="3.6288"/>
    <n v="4"/>
    <n v="2"/>
    <x v="2"/>
    <s v="Apr"/>
    <s v="2014-04"/>
  </r>
  <r>
    <n v="3777"/>
    <s v="US-2014-102715"/>
    <x v="909"/>
    <d v="2014-04-13T00:00:00"/>
    <s v="Second Class"/>
    <s v="JK-15370"/>
    <s v="Jay Kimmel"/>
    <x v="0"/>
    <s v="United States"/>
    <x v="100"/>
    <s v="Florida"/>
    <n v="33180"/>
    <x v="0"/>
    <s v="TEC-AC-10001874"/>
    <x v="2"/>
    <x v="11"/>
    <s v="Logitech Wireless Anywhere Mouse MX for PC and Mac"/>
    <x v="2886"/>
    <n v="7"/>
    <n v="0.2"/>
    <n v="41.993000000000002"/>
    <n v="4"/>
    <n v="2"/>
    <x v="2"/>
    <s v="Apr"/>
    <s v="2014-04"/>
  </r>
  <r>
    <n v="3778"/>
    <s v="CA-2015-107937"/>
    <x v="910"/>
    <d v="2015-05-08T00:00:00"/>
    <s v="Standard Class"/>
    <s v="JB-16045"/>
    <s v="Julia Barnett"/>
    <x v="2"/>
    <s v="United States"/>
    <x v="374"/>
    <s v="California"/>
    <n v="91911"/>
    <x v="1"/>
    <s v="FUR-FU-10002298"/>
    <x v="0"/>
    <x v="5"/>
    <s v="Rubbermaid ClusterMat Chairmats, Mat Size- 66&quot; x 60&quot;, Lip 20&quot; x 11&quot; -90 Degree Angle"/>
    <x v="16"/>
    <n v="6"/>
    <n v="0"/>
    <n v="106.5408"/>
    <n v="5"/>
    <n v="2"/>
    <x v="1"/>
    <s v="May"/>
    <s v="2015-05"/>
  </r>
  <r>
    <n v="3779"/>
    <s v="US-2017-148768"/>
    <x v="329"/>
    <d v="2017-12-02T00:00:00"/>
    <s v="Second Class"/>
    <s v="PN-18775"/>
    <s v="Parhena Norris"/>
    <x v="2"/>
    <s v="United States"/>
    <x v="100"/>
    <s v="Florida"/>
    <n v="33180"/>
    <x v="0"/>
    <s v="TEC-PH-10002564"/>
    <x v="2"/>
    <x v="7"/>
    <s v="OtterBox Defender Series Case - Samsung Galaxy S4"/>
    <x v="973"/>
    <n v="3"/>
    <n v="0.2"/>
    <n v="8.9969999999999999"/>
    <n v="11"/>
    <n v="4"/>
    <x v="3"/>
    <s v="Nov"/>
    <s v="2017-11"/>
  </r>
  <r>
    <n v="3780"/>
    <s v="CA-2017-118521"/>
    <x v="911"/>
    <d v="2017-02-20T00:00:00"/>
    <s v="Standard Class"/>
    <s v="LF-17185"/>
    <s v="Luke Foster"/>
    <x v="0"/>
    <s v="United States"/>
    <x v="20"/>
    <s v="New York"/>
    <n v="10035"/>
    <x v="3"/>
    <s v="OFF-PA-10003465"/>
    <x v="1"/>
    <x v="10"/>
    <s v="Xerox 1912"/>
    <x v="2428"/>
    <n v="2"/>
    <n v="0"/>
    <n v="18.211200000000002"/>
    <n v="2"/>
    <n v="1"/>
    <x v="3"/>
    <s v="Feb"/>
    <s v="2017-02"/>
  </r>
  <r>
    <n v="3781"/>
    <s v="CA-2014-149643"/>
    <x v="912"/>
    <d v="2014-11-20T00:00:00"/>
    <s v="Standard Class"/>
    <s v="RH-19510"/>
    <s v="Rick Huthwaite"/>
    <x v="2"/>
    <s v="United States"/>
    <x v="375"/>
    <s v="Kansas"/>
    <n v="66502"/>
    <x v="2"/>
    <s v="TEC-PH-10000038"/>
    <x v="2"/>
    <x v="7"/>
    <s v="Jawbone MINI JAMBOX Wireless Bluetooth Speaker"/>
    <x v="2887"/>
    <n v="2"/>
    <n v="0"/>
    <n v="10.958399999999999"/>
    <n v="11"/>
    <n v="4"/>
    <x v="2"/>
    <s v="Nov"/>
    <s v="2014-11"/>
  </r>
  <r>
    <n v="3782"/>
    <s v="CA-2015-135314"/>
    <x v="584"/>
    <d v="2015-07-14T00:00:00"/>
    <s v="Second Class"/>
    <s v="MC-17575"/>
    <s v="Matt Collins"/>
    <x v="0"/>
    <s v="United States"/>
    <x v="10"/>
    <s v="Pennsylvania"/>
    <n v="19120"/>
    <x v="3"/>
    <s v="TEC-PH-10003072"/>
    <x v="2"/>
    <x v="7"/>
    <s v="Panasonic KX-TG9541B DECT 6.0 Digital 2-Line Expandable Cordless Phone With Digital Answering System"/>
    <x v="2888"/>
    <n v="3"/>
    <n v="0.4"/>
    <n v="40.497300000000003"/>
    <n v="7"/>
    <n v="3"/>
    <x v="1"/>
    <s v="Jul"/>
    <s v="2015-07"/>
  </r>
  <r>
    <n v="3783"/>
    <s v="CA-2017-165204"/>
    <x v="38"/>
    <d v="2017-11-16T00:00:00"/>
    <s v="Second Class"/>
    <s v="MN-17935"/>
    <s v="Michael Nguyen"/>
    <x v="0"/>
    <s v="United States"/>
    <x v="26"/>
    <s v="Tennessee"/>
    <n v="38109"/>
    <x v="0"/>
    <s v="OFF-PA-10003424"/>
    <x v="1"/>
    <x v="10"/>
    <s v="While you Were Out Message Book, One Form per Page"/>
    <x v="821"/>
    <n v="3"/>
    <n v="0.2"/>
    <n v="3.339"/>
    <n v="11"/>
    <n v="4"/>
    <x v="3"/>
    <s v="Nov"/>
    <s v="2017-11"/>
  </r>
  <r>
    <n v="3784"/>
    <s v="CA-2017-165204"/>
    <x v="38"/>
    <d v="2017-11-16T00:00:00"/>
    <s v="Second Class"/>
    <s v="MN-17935"/>
    <s v="Michael Nguyen"/>
    <x v="0"/>
    <s v="United States"/>
    <x v="26"/>
    <s v="Tennessee"/>
    <n v="38109"/>
    <x v="0"/>
    <s v="OFF-ST-10003716"/>
    <x v="1"/>
    <x v="4"/>
    <s v="Tennsco Double-Tier Lockers"/>
    <x v="2889"/>
    <n v="4"/>
    <n v="0.2"/>
    <n v="-63.005600000000001"/>
    <n v="11"/>
    <n v="4"/>
    <x v="3"/>
    <s v="Nov"/>
    <s v="2017-11"/>
  </r>
  <r>
    <n v="3785"/>
    <s v="CA-2017-125752"/>
    <x v="689"/>
    <d v="2017-08-04T00:00:00"/>
    <s v="Standard Class"/>
    <s v="EH-14125"/>
    <s v="Eugene Hildebrand"/>
    <x v="2"/>
    <s v="United States"/>
    <x v="2"/>
    <s v="Florida"/>
    <n v="33311"/>
    <x v="0"/>
    <s v="TEC-AC-10003590"/>
    <x v="2"/>
    <x v="11"/>
    <s v="TRENDnet 56K USB 2.0 Phone, Internet and Fax Modem"/>
    <x v="2890"/>
    <n v="2"/>
    <n v="0.2"/>
    <n v="8.2848000000000006"/>
    <n v="7"/>
    <n v="3"/>
    <x v="3"/>
    <s v="Jul"/>
    <s v="2017-07"/>
  </r>
  <r>
    <n v="3786"/>
    <s v="CA-2017-112487"/>
    <x v="377"/>
    <d v="2017-12-30T00:00:00"/>
    <s v="Standard Class"/>
    <s v="TC-21535"/>
    <s v="Tracy Collins"/>
    <x v="2"/>
    <s v="United States"/>
    <x v="38"/>
    <s v="Ohio"/>
    <n v="43229"/>
    <x v="3"/>
    <s v="OFF-BI-10000494"/>
    <x v="1"/>
    <x v="8"/>
    <s v="Acco Economy Flexible Poly Round Ring Binder"/>
    <x v="2891"/>
    <n v="2"/>
    <n v="0.7"/>
    <n v="-2.61"/>
    <n v="12"/>
    <n v="4"/>
    <x v="3"/>
    <s v="Dec"/>
    <s v="2017-12"/>
  </r>
  <r>
    <n v="3787"/>
    <s v="CA-2016-144218"/>
    <x v="731"/>
    <d v="2016-11-04T00:00:00"/>
    <s v="Standard Class"/>
    <s v="JD-15895"/>
    <s v="Jonathan Doherty"/>
    <x v="1"/>
    <s v="United States"/>
    <x v="1"/>
    <s v="California"/>
    <n v="90045"/>
    <x v="1"/>
    <s v="OFF-ST-10002615"/>
    <x v="1"/>
    <x v="4"/>
    <s v="Dual Level, Single-Width Filing Carts"/>
    <x v="2892"/>
    <n v="7"/>
    <n v="0"/>
    <n v="282.20920000000001"/>
    <n v="10"/>
    <n v="4"/>
    <x v="0"/>
    <s v="Oct"/>
    <s v="2016-10"/>
  </r>
  <r>
    <n v="3788"/>
    <s v="CA-2016-169971"/>
    <x v="913"/>
    <d v="2016-09-09T00:00:00"/>
    <s v="Standard Class"/>
    <s v="IL-15100"/>
    <s v="Ivan Liston"/>
    <x v="0"/>
    <s v="United States"/>
    <x v="12"/>
    <s v="Texas"/>
    <n v="77041"/>
    <x v="2"/>
    <s v="OFF-AR-10002804"/>
    <x v="1"/>
    <x v="6"/>
    <s v="Faber Castell Col-Erase Pencils"/>
    <x v="2893"/>
    <n v="1"/>
    <n v="0.2"/>
    <n v="1.0268999999999999"/>
    <n v="9"/>
    <n v="3"/>
    <x v="0"/>
    <s v="Sep"/>
    <s v="2016-09"/>
  </r>
  <r>
    <n v="3789"/>
    <s v="CA-2016-169971"/>
    <x v="913"/>
    <d v="2016-09-09T00:00:00"/>
    <s v="Standard Class"/>
    <s v="IL-15100"/>
    <s v="Ivan Liston"/>
    <x v="0"/>
    <s v="United States"/>
    <x v="12"/>
    <s v="Texas"/>
    <n v="77041"/>
    <x v="2"/>
    <s v="OFF-AR-10001044"/>
    <x v="1"/>
    <x v="6"/>
    <s v="BOSTON Ranger #55 Pencil Sharpener, Black"/>
    <x v="2894"/>
    <n v="3"/>
    <n v="0.2"/>
    <n v="7.0172999999999996"/>
    <n v="9"/>
    <n v="3"/>
    <x v="0"/>
    <s v="Sep"/>
    <s v="2016-09"/>
  </r>
  <r>
    <n v="3790"/>
    <s v="US-2016-133508"/>
    <x v="764"/>
    <d v="2016-04-21T00:00:00"/>
    <s v="Standard Class"/>
    <s v="SW-20350"/>
    <s v="Sean Wendt"/>
    <x v="2"/>
    <s v="United States"/>
    <x v="155"/>
    <s v="Nebraska"/>
    <n v="68104"/>
    <x v="2"/>
    <s v="OFF-FA-10000134"/>
    <x v="1"/>
    <x v="13"/>
    <s v="Advantus Push Pins, Aluminum Head"/>
    <x v="2895"/>
    <n v="5"/>
    <n v="0"/>
    <n v="9.0054999999999996"/>
    <n v="4"/>
    <n v="2"/>
    <x v="0"/>
    <s v="Apr"/>
    <s v="2016-04"/>
  </r>
  <r>
    <n v="3791"/>
    <s v="CA-2014-107139"/>
    <x v="260"/>
    <d v="2014-07-11T00:00:00"/>
    <s v="Standard Class"/>
    <s v="DP-13390"/>
    <s v="Dennis Pardue"/>
    <x v="2"/>
    <s v="United States"/>
    <x v="1"/>
    <s v="California"/>
    <n v="90004"/>
    <x v="1"/>
    <s v="OFF-BI-10001670"/>
    <x v="1"/>
    <x v="8"/>
    <s v="Vinyl Sectional Post Binders"/>
    <x v="2131"/>
    <n v="6"/>
    <n v="0.2"/>
    <n v="67.86"/>
    <n v="7"/>
    <n v="3"/>
    <x v="2"/>
    <s v="Jul"/>
    <s v="2014-07"/>
  </r>
  <r>
    <n v="3792"/>
    <s v="CA-2015-111325"/>
    <x v="914"/>
    <d v="2015-02-28T00:00:00"/>
    <s v="First Class"/>
    <s v="BT-11395"/>
    <s v="Bill Tyler"/>
    <x v="1"/>
    <s v="United States"/>
    <x v="376"/>
    <s v="Pennsylvania"/>
    <n v="16602"/>
    <x v="3"/>
    <s v="OFF-BI-10000343"/>
    <x v="1"/>
    <x v="8"/>
    <s v="Pressboard Covers with Storage Hooks, 9 1/2&quot; x 11&quot;, Light Blue"/>
    <x v="2896"/>
    <n v="3"/>
    <n v="0.7"/>
    <n v="-3.3879000000000001"/>
    <n v="2"/>
    <n v="1"/>
    <x v="1"/>
    <s v="Feb"/>
    <s v="2015-02"/>
  </r>
  <r>
    <n v="3793"/>
    <s v="CA-2015-111325"/>
    <x v="914"/>
    <d v="2015-02-28T00:00:00"/>
    <s v="First Class"/>
    <s v="BT-11395"/>
    <s v="Bill Tyler"/>
    <x v="1"/>
    <s v="United States"/>
    <x v="376"/>
    <s v="Pennsylvania"/>
    <n v="16602"/>
    <x v="3"/>
    <s v="OFF-AR-10002257"/>
    <x v="1"/>
    <x v="6"/>
    <s v="Eldon Spacemaker Box, Quick-Snap Lid, Clear"/>
    <x v="2897"/>
    <n v="6"/>
    <n v="0.2"/>
    <n v="2.2044000000000001"/>
    <n v="2"/>
    <n v="1"/>
    <x v="1"/>
    <s v="Feb"/>
    <s v="2015-02"/>
  </r>
  <r>
    <n v="3794"/>
    <s v="CA-2015-163762"/>
    <x v="154"/>
    <d v="2015-12-01T00:00:00"/>
    <s v="Standard Class"/>
    <s v="JE-15475"/>
    <s v="Jeremy Ellison"/>
    <x v="0"/>
    <s v="United States"/>
    <x v="20"/>
    <s v="New York"/>
    <n v="10024"/>
    <x v="3"/>
    <s v="OFF-AR-10001915"/>
    <x v="1"/>
    <x v="6"/>
    <s v="Peel-Off China Markers"/>
    <x v="1400"/>
    <n v="3"/>
    <n v="0"/>
    <n v="12.511799999999999"/>
    <n v="11"/>
    <n v="4"/>
    <x v="1"/>
    <s v="Nov"/>
    <s v="2015-11"/>
  </r>
  <r>
    <n v="3795"/>
    <s v="US-2014-117163"/>
    <x v="915"/>
    <d v="2014-02-02T00:00:00"/>
    <s v="Standard Class"/>
    <s v="EJ-13720"/>
    <s v="Ed Jacobs"/>
    <x v="0"/>
    <s v="United States"/>
    <x v="70"/>
    <s v="California"/>
    <n v="92037"/>
    <x v="1"/>
    <s v="OFF-ST-10003692"/>
    <x v="1"/>
    <x v="4"/>
    <s v="Recycled Steel Personal File for Hanging File Folders"/>
    <x v="2898"/>
    <n v="1"/>
    <n v="0"/>
    <n v="14.307499999999999"/>
    <n v="1"/>
    <n v="1"/>
    <x v="2"/>
    <s v="Jan"/>
    <s v="2014-01"/>
  </r>
  <r>
    <n v="3796"/>
    <s v="US-2014-117163"/>
    <x v="915"/>
    <d v="2014-02-02T00:00:00"/>
    <s v="Standard Class"/>
    <s v="EJ-13720"/>
    <s v="Ed Jacobs"/>
    <x v="0"/>
    <s v="United States"/>
    <x v="70"/>
    <s v="California"/>
    <n v="92037"/>
    <x v="1"/>
    <s v="FUR-TA-10003469"/>
    <x v="0"/>
    <x v="3"/>
    <s v="Balt Split Level Computer Training Table"/>
    <x v="2899"/>
    <n v="3"/>
    <n v="0.2"/>
    <n v="-16.649999999999999"/>
    <n v="1"/>
    <n v="1"/>
    <x v="2"/>
    <s v="Jan"/>
    <s v="2014-01"/>
  </r>
  <r>
    <n v="3797"/>
    <s v="US-2014-117163"/>
    <x v="915"/>
    <d v="2014-02-02T00:00:00"/>
    <s v="Standard Class"/>
    <s v="EJ-13720"/>
    <s v="Ed Jacobs"/>
    <x v="0"/>
    <s v="United States"/>
    <x v="70"/>
    <s v="California"/>
    <n v="92037"/>
    <x v="1"/>
    <s v="OFF-AR-10003179"/>
    <x v="1"/>
    <x v="6"/>
    <s v="Dixon Ticonderoga Core-Lock Colored Pencils"/>
    <x v="2900"/>
    <n v="4"/>
    <n v="0"/>
    <n v="12.0252"/>
    <n v="1"/>
    <n v="1"/>
    <x v="2"/>
    <s v="Jan"/>
    <s v="2014-01"/>
  </r>
  <r>
    <n v="3798"/>
    <s v="CA-2017-121314"/>
    <x v="397"/>
    <d v="2017-09-26T00:00:00"/>
    <s v="First Class"/>
    <s v="BE-11410"/>
    <s v="Bobby Elias"/>
    <x v="0"/>
    <s v="United States"/>
    <x v="100"/>
    <s v="Florida"/>
    <n v="33178"/>
    <x v="0"/>
    <s v="OFF-PA-10003395"/>
    <x v="1"/>
    <x v="10"/>
    <s v="Xerox 1941"/>
    <x v="1140"/>
    <n v="3"/>
    <n v="0.2"/>
    <n v="88.073999999999998"/>
    <n v="9"/>
    <n v="3"/>
    <x v="3"/>
    <s v="Sep"/>
    <s v="2017-09"/>
  </r>
  <r>
    <n v="3799"/>
    <s v="CA-2017-147760"/>
    <x v="259"/>
    <d v="2017-11-05T00:00:00"/>
    <s v="First Class"/>
    <s v="KL-16555"/>
    <s v="Kelly Lampkin"/>
    <x v="1"/>
    <s v="United States"/>
    <x v="247"/>
    <s v="North Carolina"/>
    <n v="27405"/>
    <x v="0"/>
    <s v="FUR-TA-10004575"/>
    <x v="0"/>
    <x v="3"/>
    <s v="Hon 5100 Series Wood Tables"/>
    <x v="2901"/>
    <n v="3"/>
    <n v="0.4"/>
    <n v="-192.04679999999999"/>
    <n v="11"/>
    <n v="4"/>
    <x v="3"/>
    <s v="Nov"/>
    <s v="2017-11"/>
  </r>
  <r>
    <n v="3800"/>
    <s v="CA-2017-147760"/>
    <x v="259"/>
    <d v="2017-11-05T00:00:00"/>
    <s v="First Class"/>
    <s v="KL-16555"/>
    <s v="Kelly Lampkin"/>
    <x v="1"/>
    <s v="United States"/>
    <x v="247"/>
    <s v="North Carolina"/>
    <n v="27405"/>
    <x v="0"/>
    <s v="TEC-PH-10002483"/>
    <x v="2"/>
    <x v="7"/>
    <s v="Motorola Moto X"/>
    <x v="2902"/>
    <n v="5"/>
    <n v="0.2"/>
    <n v="118.9965"/>
    <n v="11"/>
    <n v="4"/>
    <x v="3"/>
    <s v="Nov"/>
    <s v="2017-11"/>
  </r>
  <r>
    <n v="3801"/>
    <s v="CA-2016-156503"/>
    <x v="500"/>
    <d v="2016-10-20T00:00:00"/>
    <s v="Standard Class"/>
    <s v="NC-18415"/>
    <s v="Nathan Cano"/>
    <x v="0"/>
    <s v="United States"/>
    <x v="108"/>
    <s v="North Carolina"/>
    <n v="28540"/>
    <x v="0"/>
    <s v="FUR-CH-10003606"/>
    <x v="0"/>
    <x v="1"/>
    <s v="SAFCO Folding Chair Trolley"/>
    <x v="2903"/>
    <n v="1"/>
    <n v="0.2"/>
    <n v="10.2592"/>
    <n v="10"/>
    <n v="4"/>
    <x v="0"/>
    <s v="Oct"/>
    <s v="2016-10"/>
  </r>
  <r>
    <n v="3802"/>
    <s v="CA-2016-156503"/>
    <x v="500"/>
    <d v="2016-10-20T00:00:00"/>
    <s v="Standard Class"/>
    <s v="NC-18415"/>
    <s v="Nathan Cano"/>
    <x v="0"/>
    <s v="United States"/>
    <x v="108"/>
    <s v="North Carolina"/>
    <n v="28540"/>
    <x v="0"/>
    <s v="TEC-AC-10002473"/>
    <x v="2"/>
    <x v="11"/>
    <s v="Maxell 4.7GB DVD-R"/>
    <x v="216"/>
    <n v="1"/>
    <n v="0.2"/>
    <n v="5.9598000000000004"/>
    <n v="10"/>
    <n v="4"/>
    <x v="0"/>
    <s v="Oct"/>
    <s v="2016-10"/>
  </r>
  <r>
    <n v="3803"/>
    <s v="CA-2016-156503"/>
    <x v="500"/>
    <d v="2016-10-20T00:00:00"/>
    <s v="Standard Class"/>
    <s v="NC-18415"/>
    <s v="Nathan Cano"/>
    <x v="0"/>
    <s v="United States"/>
    <x v="108"/>
    <s v="North Carolina"/>
    <n v="28540"/>
    <x v="0"/>
    <s v="OFF-PA-10002319"/>
    <x v="1"/>
    <x v="10"/>
    <s v="Xerox 1944"/>
    <x v="2502"/>
    <n v="3"/>
    <n v="0.2"/>
    <n v="33.721200000000003"/>
    <n v="10"/>
    <n v="4"/>
    <x v="0"/>
    <s v="Oct"/>
    <s v="2016-10"/>
  </r>
  <r>
    <n v="3804"/>
    <s v="CA-2016-156503"/>
    <x v="500"/>
    <d v="2016-10-20T00:00:00"/>
    <s v="Standard Class"/>
    <s v="NC-18415"/>
    <s v="Nathan Cano"/>
    <x v="0"/>
    <s v="United States"/>
    <x v="108"/>
    <s v="North Carolina"/>
    <n v="28540"/>
    <x v="0"/>
    <s v="OFF-SU-10000946"/>
    <x v="1"/>
    <x v="14"/>
    <s v="Staple remover"/>
    <x v="2543"/>
    <n v="2"/>
    <n v="0.2"/>
    <n v="1.4363999999999999"/>
    <n v="10"/>
    <n v="4"/>
    <x v="0"/>
    <s v="Oct"/>
    <s v="2016-10"/>
  </r>
  <r>
    <n v="3805"/>
    <s v="CA-2016-156503"/>
    <x v="500"/>
    <d v="2016-10-20T00:00:00"/>
    <s v="Standard Class"/>
    <s v="NC-18415"/>
    <s v="Nathan Cano"/>
    <x v="0"/>
    <s v="United States"/>
    <x v="108"/>
    <s v="North Carolina"/>
    <n v="28540"/>
    <x v="0"/>
    <s v="OFF-EN-10001335"/>
    <x v="1"/>
    <x v="12"/>
    <s v="White Business Envelopes with Contemporary Seam, Recycled White Business Envelopes"/>
    <x v="2904"/>
    <n v="4"/>
    <n v="0.2"/>
    <n v="13.128"/>
    <n v="10"/>
    <n v="4"/>
    <x v="0"/>
    <s v="Oct"/>
    <s v="2016-10"/>
  </r>
  <r>
    <n v="3806"/>
    <s v="CA-2016-156503"/>
    <x v="500"/>
    <d v="2016-10-20T00:00:00"/>
    <s v="Standard Class"/>
    <s v="NC-18415"/>
    <s v="Nathan Cano"/>
    <x v="0"/>
    <s v="United States"/>
    <x v="108"/>
    <s v="North Carolina"/>
    <n v="28540"/>
    <x v="0"/>
    <s v="OFF-PA-10002377"/>
    <x v="1"/>
    <x v="10"/>
    <s v="Xerox 1916"/>
    <x v="2905"/>
    <n v="1"/>
    <n v="0.2"/>
    <n v="14.682"/>
    <n v="10"/>
    <n v="4"/>
    <x v="0"/>
    <s v="Oct"/>
    <s v="2016-10"/>
  </r>
  <r>
    <n v="3807"/>
    <s v="CA-2015-113628"/>
    <x v="768"/>
    <d v="2015-11-19T00:00:00"/>
    <s v="Standard Class"/>
    <s v="AH-10690"/>
    <s v="Anna Häberlin"/>
    <x v="1"/>
    <s v="United States"/>
    <x v="369"/>
    <s v="Florida"/>
    <n v="33317"/>
    <x v="0"/>
    <s v="OFF-AR-10001246"/>
    <x v="1"/>
    <x v="6"/>
    <s v="Newell 317"/>
    <x v="2660"/>
    <n v="5"/>
    <n v="0.2"/>
    <n v="1.323"/>
    <n v="11"/>
    <n v="4"/>
    <x v="1"/>
    <s v="Nov"/>
    <s v="2015-11"/>
  </r>
  <r>
    <n v="3808"/>
    <s v="CA-2015-113628"/>
    <x v="768"/>
    <d v="2015-11-19T00:00:00"/>
    <s v="Standard Class"/>
    <s v="AH-10690"/>
    <s v="Anna Häberlin"/>
    <x v="1"/>
    <s v="United States"/>
    <x v="369"/>
    <s v="Florida"/>
    <n v="33317"/>
    <x v="0"/>
    <s v="OFF-BI-10003291"/>
    <x v="1"/>
    <x v="8"/>
    <s v="Wilson Jones Leather-Like Binders with DublLock Round Rings"/>
    <x v="2906"/>
    <n v="2"/>
    <n v="0.7"/>
    <n v="-4.0157999999999996"/>
    <n v="11"/>
    <n v="4"/>
    <x v="1"/>
    <s v="Nov"/>
    <s v="2015-11"/>
  </r>
  <r>
    <n v="3809"/>
    <s v="CA-2015-113628"/>
    <x v="768"/>
    <d v="2015-11-19T00:00:00"/>
    <s v="Standard Class"/>
    <s v="AH-10690"/>
    <s v="Anna Häberlin"/>
    <x v="1"/>
    <s v="United States"/>
    <x v="369"/>
    <s v="Florida"/>
    <n v="33317"/>
    <x v="0"/>
    <s v="OFF-BI-10002799"/>
    <x v="1"/>
    <x v="8"/>
    <s v="SlimView Poly Binder, 3/8&quot;"/>
    <x v="2907"/>
    <n v="3"/>
    <n v="0.7"/>
    <n v="-3.7296"/>
    <n v="11"/>
    <n v="4"/>
    <x v="1"/>
    <s v="Nov"/>
    <s v="2015-11"/>
  </r>
  <r>
    <n v="3810"/>
    <s v="CA-2015-113628"/>
    <x v="768"/>
    <d v="2015-11-19T00:00:00"/>
    <s v="Standard Class"/>
    <s v="AH-10690"/>
    <s v="Anna Häberlin"/>
    <x v="1"/>
    <s v="United States"/>
    <x v="369"/>
    <s v="Florida"/>
    <n v="33317"/>
    <x v="0"/>
    <s v="FUR-CH-10003298"/>
    <x v="0"/>
    <x v="1"/>
    <s v="Office Star - Contemporary Task Swivel chair with Loop Arms, Charcoal"/>
    <x v="2908"/>
    <n v="5"/>
    <n v="0.2"/>
    <n v="-72.039000000000001"/>
    <n v="11"/>
    <n v="4"/>
    <x v="1"/>
    <s v="Nov"/>
    <s v="2015-11"/>
  </r>
  <r>
    <n v="3811"/>
    <s v="CA-2015-113628"/>
    <x v="768"/>
    <d v="2015-11-19T00:00:00"/>
    <s v="Standard Class"/>
    <s v="AH-10690"/>
    <s v="Anna Häberlin"/>
    <x v="1"/>
    <s v="United States"/>
    <x v="369"/>
    <s v="Florida"/>
    <n v="33317"/>
    <x v="0"/>
    <s v="TEC-PH-10000441"/>
    <x v="2"/>
    <x v="7"/>
    <s v="VTech DS6151"/>
    <x v="515"/>
    <n v="1"/>
    <n v="0.2"/>
    <n v="10.0792"/>
    <n v="11"/>
    <n v="4"/>
    <x v="1"/>
    <s v="Nov"/>
    <s v="2015-11"/>
  </r>
  <r>
    <n v="3812"/>
    <s v="CA-2015-113628"/>
    <x v="768"/>
    <d v="2015-11-19T00:00:00"/>
    <s v="Standard Class"/>
    <s v="AH-10690"/>
    <s v="Anna Häberlin"/>
    <x v="1"/>
    <s v="United States"/>
    <x v="369"/>
    <s v="Florida"/>
    <n v="33317"/>
    <x v="0"/>
    <s v="FUR-CH-10004477"/>
    <x v="0"/>
    <x v="1"/>
    <s v="Global Push Button Manager's Chair, Indigo"/>
    <x v="2909"/>
    <n v="3"/>
    <n v="0.2"/>
    <n v="16.440300000000001"/>
    <n v="11"/>
    <n v="4"/>
    <x v="1"/>
    <s v="Nov"/>
    <s v="2015-11"/>
  </r>
  <r>
    <n v="3813"/>
    <s v="CA-2017-147753"/>
    <x v="916"/>
    <d v="2017-03-05T00:00:00"/>
    <s v="Same Day"/>
    <s v="PK-19075"/>
    <s v="Pete Kriz"/>
    <x v="0"/>
    <s v="United States"/>
    <x v="158"/>
    <s v="Wisconsin"/>
    <n v="53209"/>
    <x v="2"/>
    <s v="OFF-LA-10003537"/>
    <x v="1"/>
    <x v="2"/>
    <s v="Avery 515"/>
    <x v="2910"/>
    <n v="2"/>
    <n v="0"/>
    <n v="11.7782"/>
    <n v="3"/>
    <n v="1"/>
    <x v="3"/>
    <s v="Mar"/>
    <s v="2017-03"/>
  </r>
  <r>
    <n v="3814"/>
    <s v="CA-2015-103961"/>
    <x v="599"/>
    <d v="2015-11-09T00:00:00"/>
    <s v="Standard Class"/>
    <s v="NG-18430"/>
    <s v="Nathan Gelder"/>
    <x v="0"/>
    <s v="United States"/>
    <x v="94"/>
    <s v="Illinois"/>
    <n v="62301"/>
    <x v="2"/>
    <s v="OFF-LA-10004484"/>
    <x v="1"/>
    <x v="2"/>
    <s v="Avery 476"/>
    <x v="2911"/>
    <n v="6"/>
    <n v="0.2"/>
    <n v="6.4428000000000001"/>
    <n v="11"/>
    <n v="4"/>
    <x v="1"/>
    <s v="Nov"/>
    <s v="2015-11"/>
  </r>
  <r>
    <n v="3815"/>
    <s v="CA-2016-152471"/>
    <x v="630"/>
    <d v="2016-07-08T00:00:00"/>
    <s v="Same Day"/>
    <s v="ZD-21925"/>
    <s v="Zuschuss Donatelli"/>
    <x v="0"/>
    <s v="United States"/>
    <x v="108"/>
    <s v="Florida"/>
    <n v="32216"/>
    <x v="0"/>
    <s v="TEC-PH-10002824"/>
    <x v="2"/>
    <x v="7"/>
    <s v="Jabra SPEAK 410 Multidevice Speakerphone"/>
    <x v="2912"/>
    <n v="5"/>
    <n v="0.2"/>
    <n v="51.497500000000002"/>
    <n v="7"/>
    <n v="3"/>
    <x v="0"/>
    <s v="Jul"/>
    <s v="2016-07"/>
  </r>
  <r>
    <n v="3816"/>
    <s v="CA-2016-152471"/>
    <x v="630"/>
    <d v="2016-07-08T00:00:00"/>
    <s v="Same Day"/>
    <s v="ZD-21925"/>
    <s v="Zuschuss Donatelli"/>
    <x v="0"/>
    <s v="United States"/>
    <x v="108"/>
    <s v="Florida"/>
    <n v="32216"/>
    <x v="0"/>
    <s v="OFF-PA-10004965"/>
    <x v="1"/>
    <x v="10"/>
    <s v="Xerox 1921"/>
    <x v="2913"/>
    <n v="2"/>
    <n v="0.2"/>
    <n v="4.9950000000000001"/>
    <n v="7"/>
    <n v="3"/>
    <x v="0"/>
    <s v="Jul"/>
    <s v="2016-07"/>
  </r>
  <r>
    <n v="3817"/>
    <s v="CA-2015-102582"/>
    <x v="426"/>
    <d v="2015-09-19T00:00:00"/>
    <s v="Standard Class"/>
    <s v="NW-18400"/>
    <s v="Natalie Webber"/>
    <x v="0"/>
    <s v="United States"/>
    <x v="216"/>
    <s v="Alabama"/>
    <n v="36608"/>
    <x v="0"/>
    <s v="FUR-TA-10003569"/>
    <x v="0"/>
    <x v="3"/>
    <s v="Bretford CR8500 Series Meeting Room Furniture"/>
    <x v="2770"/>
    <n v="2"/>
    <n v="0"/>
    <n v="200.49"/>
    <n v="9"/>
    <n v="3"/>
    <x v="1"/>
    <s v="Sep"/>
    <s v="2015-09"/>
  </r>
  <r>
    <n v="3818"/>
    <s v="CA-2015-102582"/>
    <x v="426"/>
    <d v="2015-09-19T00:00:00"/>
    <s v="Standard Class"/>
    <s v="NW-18400"/>
    <s v="Natalie Webber"/>
    <x v="0"/>
    <s v="United States"/>
    <x v="216"/>
    <s v="Alabama"/>
    <n v="36608"/>
    <x v="0"/>
    <s v="TEC-PH-10003187"/>
    <x v="2"/>
    <x v="7"/>
    <s v="Anker Astro Mini 3000mAh Ultra-Compact Portable Charger"/>
    <x v="127"/>
    <n v="3"/>
    <n v="0"/>
    <n v="0"/>
    <n v="9"/>
    <n v="3"/>
    <x v="1"/>
    <s v="Sep"/>
    <s v="2015-09"/>
  </r>
  <r>
    <n v="3819"/>
    <s v="CA-2015-102582"/>
    <x v="426"/>
    <d v="2015-09-19T00:00:00"/>
    <s v="Standard Class"/>
    <s v="NW-18400"/>
    <s v="Natalie Webber"/>
    <x v="0"/>
    <s v="United States"/>
    <x v="216"/>
    <s v="Alabama"/>
    <n v="36608"/>
    <x v="0"/>
    <s v="FUR-CH-10004853"/>
    <x v="0"/>
    <x v="1"/>
    <s v="Global Manager's Adjustable Task Chair, Storm"/>
    <x v="2914"/>
    <n v="7"/>
    <n v="0"/>
    <n v="306.48939999999999"/>
    <n v="9"/>
    <n v="3"/>
    <x v="1"/>
    <s v="Sep"/>
    <s v="2015-09"/>
  </r>
  <r>
    <n v="3820"/>
    <s v="CA-2017-141873"/>
    <x v="449"/>
    <d v="2017-10-14T00:00:00"/>
    <s v="Standard Class"/>
    <s v="HG-14845"/>
    <s v="Harry Greene"/>
    <x v="0"/>
    <s v="United States"/>
    <x v="20"/>
    <s v="New York"/>
    <n v="10024"/>
    <x v="3"/>
    <s v="OFF-BI-10001031"/>
    <x v="1"/>
    <x v="8"/>
    <s v="Pressboard Data Binders by Wilson Jones"/>
    <x v="2915"/>
    <n v="3"/>
    <n v="0.2"/>
    <n v="4.3254000000000001"/>
    <n v="10"/>
    <n v="4"/>
    <x v="3"/>
    <s v="Oct"/>
    <s v="2017-10"/>
  </r>
  <r>
    <n v="3821"/>
    <s v="CA-2017-141873"/>
    <x v="449"/>
    <d v="2017-10-14T00:00:00"/>
    <s v="Standard Class"/>
    <s v="HG-14845"/>
    <s v="Harry Greene"/>
    <x v="0"/>
    <s v="United States"/>
    <x v="20"/>
    <s v="New York"/>
    <n v="10024"/>
    <x v="3"/>
    <s v="FUR-BO-10003034"/>
    <x v="0"/>
    <x v="0"/>
    <s v="O'Sullivan Elevations Bookcase, Cherry Finish"/>
    <x v="2317"/>
    <n v="3"/>
    <n v="0.2"/>
    <n v="-15.717599999999999"/>
    <n v="10"/>
    <n v="4"/>
    <x v="3"/>
    <s v="Oct"/>
    <s v="2017-10"/>
  </r>
  <r>
    <n v="3822"/>
    <s v="CA-2017-141873"/>
    <x v="449"/>
    <d v="2017-10-14T00:00:00"/>
    <s v="Standard Class"/>
    <s v="HG-14845"/>
    <s v="Harry Greene"/>
    <x v="0"/>
    <s v="United States"/>
    <x v="20"/>
    <s v="New York"/>
    <n v="10024"/>
    <x v="3"/>
    <s v="OFF-PA-10000069"/>
    <x v="1"/>
    <x v="10"/>
    <s v="TOPS 4 x 6 Fluorescent Color Memo Sheets, 500 Sheets per Pack"/>
    <x v="2916"/>
    <n v="2"/>
    <n v="0"/>
    <n v="8.9206000000000003"/>
    <n v="10"/>
    <n v="4"/>
    <x v="3"/>
    <s v="Oct"/>
    <s v="2017-10"/>
  </r>
  <r>
    <n v="3823"/>
    <s v="CA-2017-141873"/>
    <x v="449"/>
    <d v="2017-10-14T00:00:00"/>
    <s v="Standard Class"/>
    <s v="HG-14845"/>
    <s v="Harry Greene"/>
    <x v="0"/>
    <s v="United States"/>
    <x v="20"/>
    <s v="New York"/>
    <n v="10024"/>
    <x v="3"/>
    <s v="OFF-BI-10003655"/>
    <x v="1"/>
    <x v="8"/>
    <s v="Durable Pressboard Binders"/>
    <x v="2556"/>
    <n v="6"/>
    <n v="0.2"/>
    <n v="6.1559999999999997"/>
    <n v="10"/>
    <n v="4"/>
    <x v="3"/>
    <s v="Oct"/>
    <s v="2017-10"/>
  </r>
  <r>
    <n v="3824"/>
    <s v="CA-2015-140984"/>
    <x v="471"/>
    <d v="2015-09-18T00:00:00"/>
    <s v="Standard Class"/>
    <s v="CC-12685"/>
    <s v="Craig Carroll"/>
    <x v="0"/>
    <s v="United States"/>
    <x v="20"/>
    <s v="New York"/>
    <n v="10011"/>
    <x v="3"/>
    <s v="OFF-ST-10000585"/>
    <x v="1"/>
    <x v="4"/>
    <s v="Economy Rollaway Files"/>
    <x v="2917"/>
    <n v="6"/>
    <n v="0"/>
    <n v="257.71199999999999"/>
    <n v="9"/>
    <n v="3"/>
    <x v="1"/>
    <s v="Sep"/>
    <s v="2015-09"/>
  </r>
  <r>
    <n v="3825"/>
    <s v="CA-2015-140984"/>
    <x v="471"/>
    <d v="2015-09-18T00:00:00"/>
    <s v="Standard Class"/>
    <s v="CC-12685"/>
    <s v="Craig Carroll"/>
    <x v="0"/>
    <s v="United States"/>
    <x v="20"/>
    <s v="New York"/>
    <n v="10011"/>
    <x v="3"/>
    <s v="TEC-CO-10001571"/>
    <x v="2"/>
    <x v="16"/>
    <s v="Sharp 1540cs Digital Laser Copier"/>
    <x v="2873"/>
    <n v="2"/>
    <n v="0.2"/>
    <n v="329.99400000000003"/>
    <n v="9"/>
    <n v="3"/>
    <x v="1"/>
    <s v="Sep"/>
    <s v="2015-09"/>
  </r>
  <r>
    <n v="3826"/>
    <s v="CA-2015-140984"/>
    <x v="471"/>
    <d v="2015-09-18T00:00:00"/>
    <s v="Standard Class"/>
    <s v="CC-12685"/>
    <s v="Craig Carroll"/>
    <x v="0"/>
    <s v="United States"/>
    <x v="20"/>
    <s v="New York"/>
    <n v="10011"/>
    <x v="3"/>
    <s v="OFF-BI-10002012"/>
    <x v="1"/>
    <x v="8"/>
    <s v="Wilson Jones Easy Flow II Sheet Lifters"/>
    <x v="91"/>
    <n v="9"/>
    <n v="0.2"/>
    <n v="4.5359999999999996"/>
    <n v="9"/>
    <n v="3"/>
    <x v="1"/>
    <s v="Sep"/>
    <s v="2015-09"/>
  </r>
  <r>
    <n v="3827"/>
    <s v="CA-2014-132801"/>
    <x v="273"/>
    <d v="2014-10-12T00:00:00"/>
    <s v="Standard Class"/>
    <s v="JG-15805"/>
    <s v="John Grady"/>
    <x v="1"/>
    <s v="United States"/>
    <x v="61"/>
    <s v="Texas"/>
    <n v="75217"/>
    <x v="2"/>
    <s v="OFF-ST-10001228"/>
    <x v="1"/>
    <x v="4"/>
    <s v="Fellowes Personal Hanging Folder Files, Navy"/>
    <x v="2025"/>
    <n v="10"/>
    <n v="0.2"/>
    <n v="10.744"/>
    <n v="10"/>
    <n v="4"/>
    <x v="2"/>
    <s v="Oct"/>
    <s v="2014-10"/>
  </r>
  <r>
    <n v="3828"/>
    <s v="CA-2017-141733"/>
    <x v="917"/>
    <d v="2017-05-11T00:00:00"/>
    <s v="Standard Class"/>
    <s v="RW-19540"/>
    <s v="Rick Wilson"/>
    <x v="1"/>
    <s v="United States"/>
    <x v="66"/>
    <s v="Michigan"/>
    <n v="48234"/>
    <x v="2"/>
    <s v="FUR-CH-10004086"/>
    <x v="0"/>
    <x v="1"/>
    <s v="Hon 4070 Series Pagoda Armless Upholstered Stacking Chairs"/>
    <x v="2918"/>
    <n v="5"/>
    <n v="0"/>
    <n v="423.00850000000003"/>
    <n v="5"/>
    <n v="2"/>
    <x v="3"/>
    <s v="May"/>
    <s v="2017-05"/>
  </r>
  <r>
    <n v="3829"/>
    <s v="CA-2017-141733"/>
    <x v="917"/>
    <d v="2017-05-11T00:00:00"/>
    <s v="Standard Class"/>
    <s v="RW-19540"/>
    <s v="Rick Wilson"/>
    <x v="1"/>
    <s v="United States"/>
    <x v="66"/>
    <s v="Michigan"/>
    <n v="48234"/>
    <x v="2"/>
    <s v="FUR-CH-10002017"/>
    <x v="0"/>
    <x v="1"/>
    <s v="SAFCO Optional Arm Kit for Workspace Cribbage Stacking Chair"/>
    <x v="2919"/>
    <n v="1"/>
    <n v="0"/>
    <n v="7.4592000000000001"/>
    <n v="5"/>
    <n v="2"/>
    <x v="3"/>
    <s v="May"/>
    <s v="2017-05"/>
  </r>
  <r>
    <n v="3830"/>
    <s v="CA-2017-141733"/>
    <x v="917"/>
    <d v="2017-05-11T00:00:00"/>
    <s v="Standard Class"/>
    <s v="RW-19540"/>
    <s v="Rick Wilson"/>
    <x v="1"/>
    <s v="United States"/>
    <x v="66"/>
    <s v="Michigan"/>
    <n v="48234"/>
    <x v="2"/>
    <s v="FUR-CH-10000595"/>
    <x v="0"/>
    <x v="1"/>
    <s v="Safco Contoured Stacking Chairs"/>
    <x v="2920"/>
    <n v="2"/>
    <n v="0"/>
    <n v="119.2"/>
    <n v="5"/>
    <n v="2"/>
    <x v="3"/>
    <s v="May"/>
    <s v="2017-05"/>
  </r>
  <r>
    <n v="3831"/>
    <s v="CA-2017-141733"/>
    <x v="917"/>
    <d v="2017-05-11T00:00:00"/>
    <s v="Standard Class"/>
    <s v="RW-19540"/>
    <s v="Rick Wilson"/>
    <x v="1"/>
    <s v="United States"/>
    <x v="66"/>
    <s v="Michigan"/>
    <n v="48234"/>
    <x v="2"/>
    <s v="OFF-AP-10001563"/>
    <x v="1"/>
    <x v="9"/>
    <s v="Belkin Premiere Surge Master II 8-outlet surge protector"/>
    <x v="2921"/>
    <n v="2"/>
    <n v="0.1"/>
    <n v="18.4604"/>
    <n v="5"/>
    <n v="2"/>
    <x v="3"/>
    <s v="May"/>
    <s v="2017-05"/>
  </r>
  <r>
    <n v="3832"/>
    <s v="US-2015-111927"/>
    <x v="717"/>
    <d v="2015-11-19T00:00:00"/>
    <s v="Standard Class"/>
    <s v="LS-17230"/>
    <s v="Lycoris Saunders"/>
    <x v="0"/>
    <s v="United States"/>
    <x v="18"/>
    <s v="Delaware"/>
    <n v="19901"/>
    <x v="3"/>
    <s v="FUR-FU-10004017"/>
    <x v="0"/>
    <x v="5"/>
    <s v="Executive Impressions 13&quot; Chairman Wall Clock"/>
    <x v="2922"/>
    <n v="3"/>
    <n v="0"/>
    <n v="26.649000000000001"/>
    <n v="11"/>
    <n v="4"/>
    <x v="1"/>
    <s v="Nov"/>
    <s v="2015-11"/>
  </r>
  <r>
    <n v="3833"/>
    <s v="US-2015-111927"/>
    <x v="717"/>
    <d v="2015-11-19T00:00:00"/>
    <s v="Standard Class"/>
    <s v="LS-17230"/>
    <s v="Lycoris Saunders"/>
    <x v="0"/>
    <s v="United States"/>
    <x v="18"/>
    <s v="Delaware"/>
    <n v="19901"/>
    <x v="3"/>
    <s v="OFF-BI-10002571"/>
    <x v="1"/>
    <x v="8"/>
    <s v="Avery Framed View Binder, EZD Ring (Locking), Navy, 1 1/2&quot;"/>
    <x v="2923"/>
    <n v="2"/>
    <n v="0"/>
    <n v="9.3811999999999998"/>
    <n v="11"/>
    <n v="4"/>
    <x v="1"/>
    <s v="Nov"/>
    <s v="2015-11"/>
  </r>
  <r>
    <n v="3834"/>
    <s v="CA-2014-105984"/>
    <x v="156"/>
    <d v="2014-11-24T00:00:00"/>
    <s v="Same Day"/>
    <s v="MY-18295"/>
    <s v="Muhammed Yedwab"/>
    <x v="1"/>
    <s v="United States"/>
    <x v="38"/>
    <s v="Ohio"/>
    <n v="43229"/>
    <x v="3"/>
    <s v="TEC-PH-10000560"/>
    <x v="2"/>
    <x v="7"/>
    <s v="Samsung Galaxy S III - 16GB - pebble blue (T-Mobile)"/>
    <x v="2924"/>
    <n v="5"/>
    <n v="0.4"/>
    <n v="-209.994"/>
    <n v="11"/>
    <n v="4"/>
    <x v="2"/>
    <s v="Nov"/>
    <s v="2014-11"/>
  </r>
  <r>
    <n v="3835"/>
    <s v="CA-2014-105984"/>
    <x v="156"/>
    <d v="2014-11-24T00:00:00"/>
    <s v="Same Day"/>
    <s v="MY-18295"/>
    <s v="Muhammed Yedwab"/>
    <x v="1"/>
    <s v="United States"/>
    <x v="38"/>
    <s v="Ohio"/>
    <n v="43229"/>
    <x v="3"/>
    <s v="FUR-CH-10000847"/>
    <x v="0"/>
    <x v="1"/>
    <s v="Global Executive Mid-Back Manager's Chair"/>
    <x v="2925"/>
    <n v="3"/>
    <n v="0.3"/>
    <n v="-34.9176"/>
    <n v="11"/>
    <n v="4"/>
    <x v="2"/>
    <s v="Nov"/>
    <s v="2014-11"/>
  </r>
  <r>
    <n v="3836"/>
    <s v="CA-2014-100363"/>
    <x v="918"/>
    <d v="2014-04-15T00:00:00"/>
    <s v="Standard Class"/>
    <s v="JM-15655"/>
    <s v="Jim Mitchum"/>
    <x v="1"/>
    <s v="United States"/>
    <x v="220"/>
    <s v="Arizona"/>
    <n v="85301"/>
    <x v="1"/>
    <s v="OFF-FA-10000611"/>
    <x v="1"/>
    <x v="13"/>
    <s v="Binder Clips by OIC"/>
    <x v="2926"/>
    <n v="2"/>
    <n v="0.2"/>
    <n v="0.82879999999999998"/>
    <n v="4"/>
    <n v="2"/>
    <x v="2"/>
    <s v="Apr"/>
    <s v="2014-04"/>
  </r>
  <r>
    <n v="3837"/>
    <s v="CA-2014-100363"/>
    <x v="918"/>
    <d v="2014-04-15T00:00:00"/>
    <s v="Standard Class"/>
    <s v="JM-15655"/>
    <s v="Jim Mitchum"/>
    <x v="1"/>
    <s v="United States"/>
    <x v="220"/>
    <s v="Arizona"/>
    <n v="85301"/>
    <x v="1"/>
    <s v="OFF-PA-10004733"/>
    <x v="1"/>
    <x v="10"/>
    <s v="Things To Do Today Spiral Book"/>
    <x v="2927"/>
    <n v="3"/>
    <n v="0.2"/>
    <n v="6.8903999999999996"/>
    <n v="4"/>
    <n v="2"/>
    <x v="2"/>
    <s v="Apr"/>
    <s v="2014-04"/>
  </r>
  <r>
    <n v="3838"/>
    <s v="CA-2014-126760"/>
    <x v="711"/>
    <d v="2014-08-02T00:00:00"/>
    <s v="Standard Class"/>
    <s v="KM-16720"/>
    <s v="Kunst Miller"/>
    <x v="0"/>
    <s v="United States"/>
    <x v="226"/>
    <s v="Nevada"/>
    <n v="89031"/>
    <x v="1"/>
    <s v="TEC-PH-10001363"/>
    <x v="2"/>
    <x v="7"/>
    <s v="Apple iPhone 5S"/>
    <x v="2928"/>
    <n v="2"/>
    <n v="0.2"/>
    <n v="113.998"/>
    <n v="7"/>
    <n v="3"/>
    <x v="2"/>
    <s v="Jul"/>
    <s v="2014-07"/>
  </r>
  <r>
    <n v="3839"/>
    <s v="CA-2014-126760"/>
    <x v="711"/>
    <d v="2014-08-02T00:00:00"/>
    <s v="Standard Class"/>
    <s v="KM-16720"/>
    <s v="Kunst Miller"/>
    <x v="0"/>
    <s v="United States"/>
    <x v="226"/>
    <s v="Nevada"/>
    <n v="89031"/>
    <x v="1"/>
    <s v="FUR-CH-10003312"/>
    <x v="0"/>
    <x v="1"/>
    <s v="Hon 2090 “Pillow Soft” Series Mid Back Swivel/Tilt Chairs"/>
    <x v="2929"/>
    <n v="3"/>
    <n v="0.2"/>
    <n v="-109.5822"/>
    <n v="7"/>
    <n v="3"/>
    <x v="2"/>
    <s v="Jul"/>
    <s v="2014-07"/>
  </r>
  <r>
    <n v="3840"/>
    <s v="CA-2014-126760"/>
    <x v="711"/>
    <d v="2014-08-02T00:00:00"/>
    <s v="Standard Class"/>
    <s v="KM-16720"/>
    <s v="Kunst Miller"/>
    <x v="0"/>
    <s v="United States"/>
    <x v="226"/>
    <s v="Nevada"/>
    <n v="89031"/>
    <x v="1"/>
    <s v="FUR-FU-10004018"/>
    <x v="0"/>
    <x v="5"/>
    <s v="Tensor Computer Mounted Lamp"/>
    <x v="2930"/>
    <n v="9"/>
    <n v="0"/>
    <n v="36.182699999999997"/>
    <n v="7"/>
    <n v="3"/>
    <x v="2"/>
    <s v="Jul"/>
    <s v="2014-07"/>
  </r>
  <r>
    <n v="3841"/>
    <s v="CA-2014-126760"/>
    <x v="711"/>
    <d v="2014-08-02T00:00:00"/>
    <s v="Standard Class"/>
    <s v="KM-16720"/>
    <s v="Kunst Miller"/>
    <x v="0"/>
    <s v="United States"/>
    <x v="226"/>
    <s v="Nevada"/>
    <n v="89031"/>
    <x v="1"/>
    <s v="TEC-AC-10004814"/>
    <x v="2"/>
    <x v="11"/>
    <s v="Logitech Illuminated Ultrathin Keyboard with Backlighting"/>
    <x v="2931"/>
    <n v="3"/>
    <n v="0"/>
    <n v="70.097700000000003"/>
    <n v="7"/>
    <n v="3"/>
    <x v="2"/>
    <s v="Jul"/>
    <s v="2014-07"/>
  </r>
  <r>
    <n v="3842"/>
    <s v="US-2014-109162"/>
    <x v="785"/>
    <d v="2014-06-12T00:00:00"/>
    <s v="Standard Class"/>
    <s v="KE-16420"/>
    <s v="Katrina Edelman"/>
    <x v="1"/>
    <s v="United States"/>
    <x v="39"/>
    <s v="Tennessee"/>
    <n v="37620"/>
    <x v="0"/>
    <s v="FUR-CH-10002647"/>
    <x v="0"/>
    <x v="1"/>
    <s v="Situations Contoured Folding Chairs, 4/Set"/>
    <x v="2932"/>
    <n v="3"/>
    <n v="0.2"/>
    <n v="10.647"/>
    <n v="6"/>
    <n v="2"/>
    <x v="2"/>
    <s v="Jun"/>
    <s v="2014-06"/>
  </r>
  <r>
    <n v="3843"/>
    <s v="CA-2014-101931"/>
    <x v="919"/>
    <d v="2014-10-31T00:00:00"/>
    <s v="First Class"/>
    <s v="TS-21370"/>
    <s v="Todd Sumrall"/>
    <x v="1"/>
    <s v="United States"/>
    <x v="1"/>
    <s v="California"/>
    <n v="90049"/>
    <x v="1"/>
    <s v="OFF-BI-10004140"/>
    <x v="1"/>
    <x v="8"/>
    <s v="Avery Non-Stick Binders"/>
    <x v="1576"/>
    <n v="2"/>
    <n v="0.2"/>
    <n v="2.2450000000000001"/>
    <n v="10"/>
    <n v="4"/>
    <x v="2"/>
    <s v="Oct"/>
    <s v="2014-10"/>
  </r>
  <r>
    <n v="3844"/>
    <s v="CA-2014-101931"/>
    <x v="919"/>
    <d v="2014-10-31T00:00:00"/>
    <s v="First Class"/>
    <s v="TS-21370"/>
    <s v="Todd Sumrall"/>
    <x v="1"/>
    <s v="United States"/>
    <x v="1"/>
    <s v="California"/>
    <n v="90049"/>
    <x v="1"/>
    <s v="OFF-SU-10002301"/>
    <x v="1"/>
    <x v="14"/>
    <s v="Serrated Blade or Curved Handle Hand Letter Openers"/>
    <x v="2933"/>
    <n v="2"/>
    <n v="0"/>
    <n v="6.2799999999999995E-2"/>
    <n v="10"/>
    <n v="4"/>
    <x v="2"/>
    <s v="Oct"/>
    <s v="2014-10"/>
  </r>
  <r>
    <n v="3845"/>
    <s v="CA-2014-101931"/>
    <x v="919"/>
    <d v="2014-10-31T00:00:00"/>
    <s v="First Class"/>
    <s v="TS-21370"/>
    <s v="Todd Sumrall"/>
    <x v="1"/>
    <s v="United States"/>
    <x v="1"/>
    <s v="California"/>
    <n v="90049"/>
    <x v="1"/>
    <s v="OFF-SU-10000646"/>
    <x v="1"/>
    <x v="14"/>
    <s v="Premier Automatic Letter Opener"/>
    <x v="2934"/>
    <n v="2"/>
    <n v="0"/>
    <n v="14.4222"/>
    <n v="10"/>
    <n v="4"/>
    <x v="2"/>
    <s v="Oct"/>
    <s v="2014-10"/>
  </r>
  <r>
    <n v="3846"/>
    <s v="CA-2014-101931"/>
    <x v="919"/>
    <d v="2014-10-31T00:00:00"/>
    <s v="First Class"/>
    <s v="TS-21370"/>
    <s v="Todd Sumrall"/>
    <x v="1"/>
    <s v="United States"/>
    <x v="1"/>
    <s v="California"/>
    <n v="90049"/>
    <x v="1"/>
    <s v="FUR-BO-10001337"/>
    <x v="0"/>
    <x v="0"/>
    <s v="O'Sullivan Living Dimensions 2-Shelf Bookcases"/>
    <x v="2935"/>
    <n v="6"/>
    <n v="0.15"/>
    <n v="-36.293999999999997"/>
    <n v="10"/>
    <n v="4"/>
    <x v="2"/>
    <s v="Oct"/>
    <s v="2014-10"/>
  </r>
  <r>
    <n v="3847"/>
    <s v="CA-2014-101931"/>
    <x v="919"/>
    <d v="2014-10-31T00:00:00"/>
    <s v="First Class"/>
    <s v="TS-21370"/>
    <s v="Todd Sumrall"/>
    <x v="1"/>
    <s v="United States"/>
    <x v="1"/>
    <s v="California"/>
    <n v="90049"/>
    <x v="1"/>
    <s v="OFF-ST-10003442"/>
    <x v="1"/>
    <x v="4"/>
    <s v="Eldon Portable Mobile Manager"/>
    <x v="1581"/>
    <n v="5"/>
    <n v="0"/>
    <n v="38.177999999999997"/>
    <n v="10"/>
    <n v="4"/>
    <x v="2"/>
    <s v="Oct"/>
    <s v="2014-10"/>
  </r>
  <r>
    <n v="3848"/>
    <s v="CA-2017-129000"/>
    <x v="920"/>
    <d v="2017-11-27T00:00:00"/>
    <s v="Second Class"/>
    <s v="SZ-20035"/>
    <s v="Sam Zeldin"/>
    <x v="2"/>
    <s v="United States"/>
    <x v="105"/>
    <s v="Michigan"/>
    <n v="48187"/>
    <x v="2"/>
    <s v="OFF-ST-10001097"/>
    <x v="1"/>
    <x v="4"/>
    <s v="Office Impressions Heavy Duty Welded Shelving &amp; Multimedia Storage Drawers"/>
    <x v="875"/>
    <n v="3"/>
    <n v="0"/>
    <n v="0"/>
    <n v="11"/>
    <n v="4"/>
    <x v="3"/>
    <s v="Nov"/>
    <s v="2017-11"/>
  </r>
  <r>
    <n v="3849"/>
    <s v="CA-2017-161053"/>
    <x v="585"/>
    <d v="2017-09-23T00:00:00"/>
    <s v="First Class"/>
    <s v="JE-15745"/>
    <s v="Joel Eaton"/>
    <x v="0"/>
    <s v="United States"/>
    <x v="115"/>
    <s v="Arkansas"/>
    <n v="72701"/>
    <x v="0"/>
    <s v="OFF-BI-10004318"/>
    <x v="1"/>
    <x v="8"/>
    <s v="Ibico EB-19 Dual Function Manual Binding System"/>
    <x v="2936"/>
    <n v="4"/>
    <n v="0"/>
    <n v="318.30160000000001"/>
    <n v="9"/>
    <n v="3"/>
    <x v="3"/>
    <s v="Sep"/>
    <s v="2017-09"/>
  </r>
  <r>
    <n v="3850"/>
    <s v="CA-2017-161053"/>
    <x v="585"/>
    <d v="2017-09-23T00:00:00"/>
    <s v="First Class"/>
    <s v="JE-15745"/>
    <s v="Joel Eaton"/>
    <x v="0"/>
    <s v="United States"/>
    <x v="115"/>
    <s v="Arkansas"/>
    <n v="72701"/>
    <x v="0"/>
    <s v="TEC-AC-10004633"/>
    <x v="2"/>
    <x v="11"/>
    <s v="Verbatim 25 GB 6x Blu-ray Single Layer Recordable Disc, 3/Pack"/>
    <x v="2700"/>
    <n v="5"/>
    <n v="0"/>
    <n v="15.378"/>
    <n v="9"/>
    <n v="3"/>
    <x v="3"/>
    <s v="Sep"/>
    <s v="2017-09"/>
  </r>
  <r>
    <n v="3851"/>
    <s v="CA-2015-142377"/>
    <x v="784"/>
    <d v="2015-12-09T00:00:00"/>
    <s v="Standard Class"/>
    <s v="MS-17980"/>
    <s v="Michael Stewart"/>
    <x v="1"/>
    <s v="United States"/>
    <x v="24"/>
    <s v="Missouri"/>
    <n v="65807"/>
    <x v="2"/>
    <s v="OFF-PA-10001970"/>
    <x v="1"/>
    <x v="10"/>
    <s v="Xerox 1881"/>
    <x v="2937"/>
    <n v="7"/>
    <n v="0"/>
    <n v="40.401200000000003"/>
    <n v="12"/>
    <n v="4"/>
    <x v="1"/>
    <s v="Dec"/>
    <s v="2015-12"/>
  </r>
  <r>
    <n v="3852"/>
    <s v="CA-2015-127593"/>
    <x v="481"/>
    <d v="2015-09-21T00:00:00"/>
    <s v="Same Day"/>
    <s v="DH-13675"/>
    <s v="Duane Huffman"/>
    <x v="2"/>
    <s v="United States"/>
    <x v="94"/>
    <s v="Massachusetts"/>
    <n v="2169"/>
    <x v="3"/>
    <s v="FUR-FU-10004006"/>
    <x v="0"/>
    <x v="5"/>
    <s v="Deflect-o DuraMat Lighweight, Studded, Beveled Mat for Low Pile Carpeting"/>
    <x v="2938"/>
    <n v="2"/>
    <n v="0"/>
    <n v="14.500999999999999"/>
    <n v="9"/>
    <n v="3"/>
    <x v="1"/>
    <s v="Sep"/>
    <s v="2015-09"/>
  </r>
  <r>
    <n v="3853"/>
    <s v="CA-2017-130526"/>
    <x v="200"/>
    <d v="2017-11-29T00:00:00"/>
    <s v="First Class"/>
    <s v="GT-14755"/>
    <s v="Guy Thornton"/>
    <x v="0"/>
    <s v="United States"/>
    <x v="179"/>
    <s v="Illinois"/>
    <n v="61107"/>
    <x v="2"/>
    <s v="OFF-BI-10001524"/>
    <x v="1"/>
    <x v="8"/>
    <s v="GBC Premium Transparent Covers with Diagonal Lined Pattern"/>
    <x v="2939"/>
    <n v="8"/>
    <n v="0.8"/>
    <n v="-53.708799999999997"/>
    <n v="11"/>
    <n v="4"/>
    <x v="3"/>
    <s v="Nov"/>
    <s v="2017-11"/>
  </r>
  <r>
    <n v="3854"/>
    <s v="US-2017-131849"/>
    <x v="921"/>
    <d v="2017-06-10T00:00:00"/>
    <s v="Standard Class"/>
    <s v="GH-14410"/>
    <s v="Gary Hansen"/>
    <x v="2"/>
    <s v="United States"/>
    <x v="8"/>
    <s v="California"/>
    <n v="94122"/>
    <x v="1"/>
    <s v="FUR-FU-10004164"/>
    <x v="0"/>
    <x v="5"/>
    <s v="Eldon 300 Class Desk Accessories, Black"/>
    <x v="1900"/>
    <n v="1"/>
    <n v="0"/>
    <n v="2.1779999999999999"/>
    <n v="6"/>
    <n v="2"/>
    <x v="3"/>
    <s v="Jun"/>
    <s v="2017-06"/>
  </r>
  <r>
    <n v="3855"/>
    <s v="US-2017-131849"/>
    <x v="921"/>
    <d v="2017-06-10T00:00:00"/>
    <s v="Standard Class"/>
    <s v="GH-14410"/>
    <s v="Gary Hansen"/>
    <x v="2"/>
    <s v="United States"/>
    <x v="8"/>
    <s v="California"/>
    <n v="94122"/>
    <x v="1"/>
    <s v="OFF-ST-10002957"/>
    <x v="1"/>
    <x v="4"/>
    <s v="Sterilite Show Offs Storage Containers"/>
    <x v="1579"/>
    <n v="5"/>
    <n v="0"/>
    <n v="0"/>
    <n v="6"/>
    <n v="2"/>
    <x v="3"/>
    <s v="Jun"/>
    <s v="2017-06"/>
  </r>
  <r>
    <n v="3856"/>
    <s v="US-2017-105389"/>
    <x v="436"/>
    <d v="2017-10-28T00:00:00"/>
    <s v="Second Class"/>
    <s v="DM-13015"/>
    <s v="Darrin Martin"/>
    <x v="0"/>
    <s v="United States"/>
    <x v="52"/>
    <s v="Texas"/>
    <n v="78207"/>
    <x v="2"/>
    <s v="OFF-BI-10004364"/>
    <x v="1"/>
    <x v="8"/>
    <s v="Storex Dura Pro Binders"/>
    <x v="2940"/>
    <n v="3"/>
    <n v="0.8"/>
    <n v="-6.2370000000000001"/>
    <n v="10"/>
    <n v="4"/>
    <x v="3"/>
    <s v="Oct"/>
    <s v="2017-10"/>
  </r>
  <r>
    <n v="3857"/>
    <s v="US-2017-105389"/>
    <x v="436"/>
    <d v="2017-10-28T00:00:00"/>
    <s v="Second Class"/>
    <s v="DM-13015"/>
    <s v="Darrin Martin"/>
    <x v="0"/>
    <s v="United States"/>
    <x v="52"/>
    <s v="Texas"/>
    <n v="78207"/>
    <x v="2"/>
    <s v="TEC-PH-10002824"/>
    <x v="2"/>
    <x v="7"/>
    <s v="Jabra SPEAK 410 Multidevice Speakerphone"/>
    <x v="2912"/>
    <n v="5"/>
    <n v="0.2"/>
    <n v="51.497500000000002"/>
    <n v="10"/>
    <n v="4"/>
    <x v="3"/>
    <s v="Oct"/>
    <s v="2017-10"/>
  </r>
  <r>
    <n v="3858"/>
    <s v="US-2017-105389"/>
    <x v="436"/>
    <d v="2017-10-28T00:00:00"/>
    <s v="Second Class"/>
    <s v="DM-13015"/>
    <s v="Darrin Martin"/>
    <x v="0"/>
    <s v="United States"/>
    <x v="52"/>
    <s v="Texas"/>
    <n v="78207"/>
    <x v="2"/>
    <s v="OFF-AR-10000634"/>
    <x v="1"/>
    <x v="6"/>
    <s v="Newell 320"/>
    <x v="1495"/>
    <n v="3"/>
    <n v="0.2"/>
    <n v="0.89880000000000004"/>
    <n v="10"/>
    <n v="4"/>
    <x v="3"/>
    <s v="Oct"/>
    <s v="2017-10"/>
  </r>
  <r>
    <n v="3859"/>
    <s v="CA-2014-140816"/>
    <x v="414"/>
    <d v="2014-12-20T00:00:00"/>
    <s v="Same Day"/>
    <s v="TC-21295"/>
    <s v="Toby Carlisle"/>
    <x v="0"/>
    <s v="United States"/>
    <x v="377"/>
    <s v="Colorado"/>
    <n v="80229"/>
    <x v="1"/>
    <s v="TEC-AC-10001539"/>
    <x v="2"/>
    <x v="11"/>
    <s v="Logitech G430 Surround Sound Gaming Headset with Dolby 7.1 Technology"/>
    <x v="2941"/>
    <n v="7"/>
    <n v="0.2"/>
    <n v="89.588800000000006"/>
    <n v="12"/>
    <n v="4"/>
    <x v="2"/>
    <s v="Dec"/>
    <s v="2014-12"/>
  </r>
  <r>
    <n v="3860"/>
    <s v="CA-2017-154039"/>
    <x v="922"/>
    <d v="2017-02-22T00:00:00"/>
    <s v="Standard Class"/>
    <s v="JK-16120"/>
    <s v="Julie Kriz"/>
    <x v="2"/>
    <s v="United States"/>
    <x v="22"/>
    <s v="Illinois"/>
    <n v="60653"/>
    <x v="2"/>
    <s v="FUR-TA-10001932"/>
    <x v="0"/>
    <x v="3"/>
    <s v="Chromcraft 48&quot; x 96&quot; Racetrack Double Pedestal Table"/>
    <x v="2942"/>
    <n v="3"/>
    <n v="0.5"/>
    <n v="-269.33760000000001"/>
    <n v="2"/>
    <n v="1"/>
    <x v="3"/>
    <s v="Feb"/>
    <s v="2017-02"/>
  </r>
  <r>
    <n v="3861"/>
    <s v="CA-2017-154039"/>
    <x v="922"/>
    <d v="2017-02-22T00:00:00"/>
    <s v="Standard Class"/>
    <s v="JK-16120"/>
    <s v="Julie Kriz"/>
    <x v="2"/>
    <s v="United States"/>
    <x v="22"/>
    <s v="Illinois"/>
    <n v="60653"/>
    <x v="2"/>
    <s v="TEC-PH-10002789"/>
    <x v="2"/>
    <x v="7"/>
    <s v="LG Exalt"/>
    <x v="1858"/>
    <n v="1"/>
    <n v="0.2"/>
    <n v="10.9193"/>
    <n v="2"/>
    <n v="1"/>
    <x v="3"/>
    <s v="Feb"/>
    <s v="2017-02"/>
  </r>
  <r>
    <n v="3862"/>
    <s v="CA-2014-135755"/>
    <x v="523"/>
    <d v="2014-05-10T00:00:00"/>
    <s v="Standard Class"/>
    <s v="NC-18415"/>
    <s v="Nathan Cano"/>
    <x v="0"/>
    <s v="United States"/>
    <x v="181"/>
    <s v="New York"/>
    <n v="10701"/>
    <x v="3"/>
    <s v="OFF-BI-10004828"/>
    <x v="1"/>
    <x v="8"/>
    <s v="GBC Poly Designer Binding Covers"/>
    <x v="2943"/>
    <n v="3"/>
    <n v="0.2"/>
    <n v="14.563800000000001"/>
    <n v="5"/>
    <n v="2"/>
    <x v="2"/>
    <s v="May"/>
    <s v="2014-05"/>
  </r>
  <r>
    <n v="3863"/>
    <s v="CA-2014-135755"/>
    <x v="523"/>
    <d v="2014-05-10T00:00:00"/>
    <s v="Standard Class"/>
    <s v="NC-18415"/>
    <s v="Nathan Cano"/>
    <x v="0"/>
    <s v="United States"/>
    <x v="181"/>
    <s v="New York"/>
    <n v="10701"/>
    <x v="3"/>
    <s v="OFF-BI-10003981"/>
    <x v="1"/>
    <x v="8"/>
    <s v="Avery Durable Plastic 1&quot; Binders"/>
    <x v="2944"/>
    <n v="3"/>
    <n v="0.2"/>
    <n v="3.9498000000000002"/>
    <n v="5"/>
    <n v="2"/>
    <x v="2"/>
    <s v="May"/>
    <s v="2014-05"/>
  </r>
  <r>
    <n v="3864"/>
    <s v="CA-2017-123246"/>
    <x v="161"/>
    <d v="2017-10-19T00:00:00"/>
    <s v="Second Class"/>
    <s v="AJ-10960"/>
    <s v="Astrea Jones"/>
    <x v="0"/>
    <s v="United States"/>
    <x v="70"/>
    <s v="California"/>
    <n v="92037"/>
    <x v="1"/>
    <s v="OFF-AR-10001770"/>
    <x v="1"/>
    <x v="6"/>
    <s v="Economy #2 Pencils"/>
    <x v="2945"/>
    <n v="4"/>
    <n v="0"/>
    <n v="2.7664"/>
    <n v="10"/>
    <n v="4"/>
    <x v="3"/>
    <s v="Oct"/>
    <s v="2017-10"/>
  </r>
  <r>
    <n v="3865"/>
    <s v="CA-2015-157133"/>
    <x v="109"/>
    <d v="2015-12-03T00:00:00"/>
    <s v="Standard Class"/>
    <s v="LC-16885"/>
    <s v="Lena Creighton"/>
    <x v="0"/>
    <s v="United States"/>
    <x v="378"/>
    <s v="Illinois"/>
    <n v="61821"/>
    <x v="2"/>
    <s v="FUR-FU-10004904"/>
    <x v="0"/>
    <x v="5"/>
    <s v="Eldon &quot;L&quot; Workstation Diamond Chairmat"/>
    <x v="2946"/>
    <n v="5"/>
    <n v="0.6"/>
    <n v="-182.352"/>
    <n v="11"/>
    <n v="4"/>
    <x v="1"/>
    <s v="Nov"/>
    <s v="2015-11"/>
  </r>
  <r>
    <n v="3866"/>
    <s v="CA-2014-124709"/>
    <x v="923"/>
    <d v="2014-07-29T00:00:00"/>
    <s v="Second Class"/>
    <s v="GW-14605"/>
    <s v="Giulietta Weimer"/>
    <x v="0"/>
    <s v="United States"/>
    <x v="8"/>
    <s v="California"/>
    <n v="94122"/>
    <x v="1"/>
    <s v="TEC-AC-10002842"/>
    <x v="2"/>
    <x v="11"/>
    <s v="WD My Passport Ultra 2TB Portable External Hard Drive"/>
    <x v="1657"/>
    <n v="2"/>
    <n v="0"/>
    <n v="38.08"/>
    <n v="7"/>
    <n v="3"/>
    <x v="2"/>
    <s v="Jul"/>
    <s v="2014-07"/>
  </r>
  <r>
    <n v="3867"/>
    <s v="CA-2017-146360"/>
    <x v="756"/>
    <d v="2017-04-25T00:00:00"/>
    <s v="Second Class"/>
    <s v="SC-20305"/>
    <s v="Sean Christensen"/>
    <x v="0"/>
    <s v="United States"/>
    <x v="104"/>
    <s v="Indiana"/>
    <n v="46226"/>
    <x v="2"/>
    <s v="TEC-AC-10003590"/>
    <x v="2"/>
    <x v="11"/>
    <s v="TRENDnet 56K USB 2.0 Phone, Internet and Fax Modem"/>
    <x v="2947"/>
    <n v="6"/>
    <n v="0"/>
    <n v="55.922400000000003"/>
    <n v="4"/>
    <n v="2"/>
    <x v="3"/>
    <s v="Apr"/>
    <s v="2017-04"/>
  </r>
  <r>
    <n v="3868"/>
    <s v="CA-2015-132486"/>
    <x v="924"/>
    <d v="2015-10-27T00:00:00"/>
    <s v="Second Class"/>
    <s v="JF-15355"/>
    <s v="Jay Fein"/>
    <x v="0"/>
    <s v="United States"/>
    <x v="70"/>
    <s v="California"/>
    <n v="92105"/>
    <x v="1"/>
    <s v="TEC-AC-10000710"/>
    <x v="2"/>
    <x v="11"/>
    <s v="Maxell DVD-RAM Discs"/>
    <x v="2948"/>
    <n v="9"/>
    <n v="0"/>
    <n v="63.7776"/>
    <n v="10"/>
    <n v="4"/>
    <x v="1"/>
    <s v="Oct"/>
    <s v="2015-10"/>
  </r>
  <r>
    <n v="3869"/>
    <s v="CA-2015-132486"/>
    <x v="924"/>
    <d v="2015-10-27T00:00:00"/>
    <s v="Second Class"/>
    <s v="JF-15355"/>
    <s v="Jay Fein"/>
    <x v="0"/>
    <s v="United States"/>
    <x v="70"/>
    <s v="California"/>
    <n v="92105"/>
    <x v="1"/>
    <s v="FUR-CH-10004495"/>
    <x v="0"/>
    <x v="1"/>
    <s v="Global Leather and Oak Executive Chair, Black"/>
    <x v="2949"/>
    <n v="1"/>
    <n v="0.2"/>
    <n v="27.088200000000001"/>
    <n v="10"/>
    <n v="4"/>
    <x v="1"/>
    <s v="Oct"/>
    <s v="2015-10"/>
  </r>
  <r>
    <n v="3870"/>
    <s v="CA-2015-132486"/>
    <x v="924"/>
    <d v="2015-10-27T00:00:00"/>
    <s v="Second Class"/>
    <s v="JF-15355"/>
    <s v="Jay Fein"/>
    <x v="0"/>
    <s v="United States"/>
    <x v="70"/>
    <s v="California"/>
    <n v="92105"/>
    <x v="1"/>
    <s v="FUR-CH-10004540"/>
    <x v="0"/>
    <x v="1"/>
    <s v="Global Chrome Stack Chair"/>
    <x v="2950"/>
    <n v="7"/>
    <n v="0.2"/>
    <n v="16.7972"/>
    <n v="10"/>
    <n v="4"/>
    <x v="1"/>
    <s v="Oct"/>
    <s v="2015-10"/>
  </r>
  <r>
    <n v="3871"/>
    <s v="CA-2015-132486"/>
    <x v="924"/>
    <d v="2015-10-27T00:00:00"/>
    <s v="Second Class"/>
    <s v="JF-15355"/>
    <s v="Jay Fein"/>
    <x v="0"/>
    <s v="United States"/>
    <x v="70"/>
    <s v="California"/>
    <n v="92105"/>
    <x v="1"/>
    <s v="OFF-PA-10004971"/>
    <x v="1"/>
    <x v="10"/>
    <s v="Xerox 196"/>
    <x v="1049"/>
    <n v="2"/>
    <n v="0"/>
    <n v="5.6643999999999997"/>
    <n v="10"/>
    <n v="4"/>
    <x v="1"/>
    <s v="Oct"/>
    <s v="2015-10"/>
  </r>
  <r>
    <n v="3872"/>
    <s v="CA-2015-132486"/>
    <x v="924"/>
    <d v="2015-10-27T00:00:00"/>
    <s v="Second Class"/>
    <s v="JF-15355"/>
    <s v="Jay Fein"/>
    <x v="0"/>
    <s v="United States"/>
    <x v="70"/>
    <s v="California"/>
    <n v="92105"/>
    <x v="1"/>
    <s v="OFF-EN-10002600"/>
    <x v="1"/>
    <x v="12"/>
    <s v="Redi-Strip #10 Envelopes, 4 1/8 x 9 1/2"/>
    <x v="2951"/>
    <n v="4"/>
    <n v="0"/>
    <n v="5.6639999999999997"/>
    <n v="10"/>
    <n v="4"/>
    <x v="1"/>
    <s v="Oct"/>
    <s v="2015-10"/>
  </r>
  <r>
    <n v="3873"/>
    <s v="CA-2015-132486"/>
    <x v="924"/>
    <d v="2015-10-27T00:00:00"/>
    <s v="Second Class"/>
    <s v="JF-15355"/>
    <s v="Jay Fein"/>
    <x v="0"/>
    <s v="United States"/>
    <x v="70"/>
    <s v="California"/>
    <n v="92105"/>
    <x v="1"/>
    <s v="FUR-CH-10001854"/>
    <x v="0"/>
    <x v="1"/>
    <s v="Office Star - Professional Matrix Back Chair with 2-to-1 Synchro Tilt and Mesh Fabric Seat"/>
    <x v="2952"/>
    <n v="3"/>
    <n v="0.2"/>
    <n v="42.117600000000003"/>
    <n v="10"/>
    <n v="4"/>
    <x v="1"/>
    <s v="Oct"/>
    <s v="2015-10"/>
  </r>
  <r>
    <n v="3874"/>
    <s v="CA-2016-136231"/>
    <x v="64"/>
    <d v="2016-09-07T00:00:00"/>
    <s v="Second Class"/>
    <s v="DM-13015"/>
    <s v="Darrin Martin"/>
    <x v="0"/>
    <s v="United States"/>
    <x v="271"/>
    <s v="Tennessee"/>
    <n v="37604"/>
    <x v="0"/>
    <s v="OFF-EN-10001099"/>
    <x v="1"/>
    <x v="12"/>
    <s v="Staple envelope"/>
    <x v="2953"/>
    <n v="3"/>
    <n v="0.2"/>
    <n v="7.6284000000000001"/>
    <n v="9"/>
    <n v="3"/>
    <x v="0"/>
    <s v="Sep"/>
    <s v="2016-09"/>
  </r>
  <r>
    <n v="3875"/>
    <s v="CA-2016-136231"/>
    <x v="64"/>
    <d v="2016-09-07T00:00:00"/>
    <s v="Second Class"/>
    <s v="DM-13015"/>
    <s v="Darrin Martin"/>
    <x v="0"/>
    <s v="United States"/>
    <x v="271"/>
    <s v="Tennessee"/>
    <n v="37604"/>
    <x v="0"/>
    <s v="OFF-BI-10001597"/>
    <x v="1"/>
    <x v="8"/>
    <s v="Wilson Jones Ledger-Size, Piano-Hinge Binder, 2&quot;, Blue"/>
    <x v="2954"/>
    <n v="7"/>
    <n v="0.7"/>
    <n v="-63.109200000000001"/>
    <n v="9"/>
    <n v="3"/>
    <x v="0"/>
    <s v="Sep"/>
    <s v="2016-09"/>
  </r>
  <r>
    <n v="3876"/>
    <s v="CA-2016-136231"/>
    <x v="64"/>
    <d v="2016-09-07T00:00:00"/>
    <s v="Second Class"/>
    <s v="DM-13015"/>
    <s v="Darrin Martin"/>
    <x v="0"/>
    <s v="United States"/>
    <x v="271"/>
    <s v="Tennessee"/>
    <n v="37604"/>
    <x v="0"/>
    <s v="TEC-PH-10002660"/>
    <x v="2"/>
    <x v="7"/>
    <s v="Nortel Networks T7316 E Nt8 B27"/>
    <x v="2955"/>
    <n v="2"/>
    <n v="0.2"/>
    <n v="6.7990000000000004"/>
    <n v="9"/>
    <n v="3"/>
    <x v="0"/>
    <s v="Sep"/>
    <s v="2016-09"/>
  </r>
  <r>
    <n v="3877"/>
    <s v="CA-2016-136231"/>
    <x v="64"/>
    <d v="2016-09-07T00:00:00"/>
    <s v="Second Class"/>
    <s v="DM-13015"/>
    <s v="Darrin Martin"/>
    <x v="0"/>
    <s v="United States"/>
    <x v="271"/>
    <s v="Tennessee"/>
    <n v="37604"/>
    <x v="0"/>
    <s v="OFF-PA-10000327"/>
    <x v="1"/>
    <x v="10"/>
    <s v="Xerox 1971"/>
    <x v="1495"/>
    <n v="3"/>
    <n v="0.2"/>
    <n v="3.21"/>
    <n v="9"/>
    <n v="3"/>
    <x v="0"/>
    <s v="Sep"/>
    <s v="2016-09"/>
  </r>
  <r>
    <n v="3878"/>
    <s v="CA-2016-140641"/>
    <x v="99"/>
    <d v="2016-11-02T00:00:00"/>
    <s v="Standard Class"/>
    <s v="EP-13915"/>
    <s v="Emily Phan"/>
    <x v="0"/>
    <s v="United States"/>
    <x v="67"/>
    <s v="Florida"/>
    <n v="33614"/>
    <x v="0"/>
    <s v="OFF-BI-10001191"/>
    <x v="1"/>
    <x v="8"/>
    <s v="Canvas Sectional Post Binders"/>
    <x v="2956"/>
    <n v="5"/>
    <n v="0.7"/>
    <n v="-26.733000000000001"/>
    <n v="10"/>
    <n v="4"/>
    <x v="0"/>
    <s v="Oct"/>
    <s v="2016-10"/>
  </r>
  <r>
    <n v="3879"/>
    <s v="CA-2014-151001"/>
    <x v="267"/>
    <d v="2014-04-07T00:00:00"/>
    <s v="First Class"/>
    <s v="JG-15805"/>
    <s v="John Grady"/>
    <x v="1"/>
    <s v="United States"/>
    <x v="27"/>
    <s v="Illinois"/>
    <n v="62521"/>
    <x v="2"/>
    <s v="OFF-ST-10003455"/>
    <x v="1"/>
    <x v="4"/>
    <s v="Tenex File Box, Personal Filing Tote with Lid, Black"/>
    <x v="1587"/>
    <n v="4"/>
    <n v="0.2"/>
    <n v="3.7223999999999999"/>
    <n v="4"/>
    <n v="2"/>
    <x v="2"/>
    <s v="Apr"/>
    <s v="2014-04"/>
  </r>
  <r>
    <n v="3880"/>
    <s v="CA-2014-151001"/>
    <x v="267"/>
    <d v="2014-04-07T00:00:00"/>
    <s v="First Class"/>
    <s v="JG-15805"/>
    <s v="John Grady"/>
    <x v="1"/>
    <s v="United States"/>
    <x v="27"/>
    <s v="Illinois"/>
    <n v="62521"/>
    <x v="2"/>
    <s v="OFF-ST-10001031"/>
    <x v="1"/>
    <x v="4"/>
    <s v="Adjustable Personal File Tote"/>
    <x v="2957"/>
    <n v="4"/>
    <n v="0.2"/>
    <n v="3.9072"/>
    <n v="4"/>
    <n v="2"/>
    <x v="2"/>
    <s v="Apr"/>
    <s v="2014-04"/>
  </r>
  <r>
    <n v="3881"/>
    <s v="CA-2015-129896"/>
    <x v="925"/>
    <d v="2015-06-20T00:00:00"/>
    <s v="Standard Class"/>
    <s v="PF-19120"/>
    <s v="Peter Fuller"/>
    <x v="0"/>
    <s v="United States"/>
    <x v="23"/>
    <s v="Arizona"/>
    <n v="85234"/>
    <x v="1"/>
    <s v="OFF-PA-10002245"/>
    <x v="1"/>
    <x v="10"/>
    <s v="Xerox 1895"/>
    <x v="380"/>
    <n v="2"/>
    <n v="0.2"/>
    <n v="2.99"/>
    <n v="6"/>
    <n v="2"/>
    <x v="1"/>
    <s v="Jun"/>
    <s v="2015-06"/>
  </r>
  <r>
    <n v="3882"/>
    <s v="CA-2015-129896"/>
    <x v="925"/>
    <d v="2015-06-20T00:00:00"/>
    <s v="Standard Class"/>
    <s v="PF-19120"/>
    <s v="Peter Fuller"/>
    <x v="0"/>
    <s v="United States"/>
    <x v="23"/>
    <s v="Arizona"/>
    <n v="85234"/>
    <x v="1"/>
    <s v="OFF-ST-10004804"/>
    <x v="1"/>
    <x v="4"/>
    <s v="Belkin 19&quot; Vented Equipment Shelf, Black"/>
    <x v="249"/>
    <n v="2"/>
    <n v="0.2"/>
    <n v="-19.5624"/>
    <n v="6"/>
    <n v="2"/>
    <x v="1"/>
    <s v="Jun"/>
    <s v="2015-06"/>
  </r>
  <r>
    <n v="3883"/>
    <s v="CA-2015-129896"/>
    <x v="925"/>
    <d v="2015-06-20T00:00:00"/>
    <s v="Standard Class"/>
    <s v="PF-19120"/>
    <s v="Peter Fuller"/>
    <x v="0"/>
    <s v="United States"/>
    <x v="23"/>
    <s v="Arizona"/>
    <n v="85234"/>
    <x v="1"/>
    <s v="FUR-FU-10004904"/>
    <x v="0"/>
    <x v="5"/>
    <s v="Eldon &quot;L&quot; Workstation Diamond Chairmat"/>
    <x v="2958"/>
    <n v="6"/>
    <n v="0.2"/>
    <n v="-36.470399999999998"/>
    <n v="6"/>
    <n v="2"/>
    <x v="1"/>
    <s v="Jun"/>
    <s v="2015-06"/>
  </r>
  <r>
    <n v="3884"/>
    <s v="CA-2015-129896"/>
    <x v="925"/>
    <d v="2015-06-20T00:00:00"/>
    <s v="Standard Class"/>
    <s v="PF-19120"/>
    <s v="Peter Fuller"/>
    <x v="0"/>
    <s v="United States"/>
    <x v="23"/>
    <s v="Arizona"/>
    <n v="85234"/>
    <x v="1"/>
    <s v="FUR-FU-10002396"/>
    <x v="0"/>
    <x v="5"/>
    <s v="DAX Copper Panel Document Frame, 5 x 7 Size"/>
    <x v="2959"/>
    <n v="4"/>
    <n v="0.2"/>
    <n v="11.070399999999999"/>
    <n v="6"/>
    <n v="2"/>
    <x v="1"/>
    <s v="Jun"/>
    <s v="2015-06"/>
  </r>
  <r>
    <n v="3885"/>
    <s v="CA-2014-152849"/>
    <x v="260"/>
    <d v="2014-07-12T00:00:00"/>
    <s v="Standard Class"/>
    <s v="DW-13195"/>
    <s v="David Wiener"/>
    <x v="1"/>
    <s v="United States"/>
    <x v="289"/>
    <s v="Tennessee"/>
    <n v="37918"/>
    <x v="0"/>
    <s v="OFF-AR-10002833"/>
    <x v="1"/>
    <x v="6"/>
    <s v="Newell 322"/>
    <x v="964"/>
    <n v="3"/>
    <n v="0.2"/>
    <n v="0.38219999999999998"/>
    <n v="7"/>
    <n v="3"/>
    <x v="2"/>
    <s v="Jul"/>
    <s v="2014-07"/>
  </r>
  <r>
    <n v="3886"/>
    <s v="US-2017-127341"/>
    <x v="926"/>
    <d v="2017-02-02T00:00:00"/>
    <s v="Standard Class"/>
    <s v="CK-12595"/>
    <s v="Clytie Kelty"/>
    <x v="0"/>
    <s v="United States"/>
    <x v="22"/>
    <s v="Illinois"/>
    <n v="60653"/>
    <x v="2"/>
    <s v="OFF-BI-10001072"/>
    <x v="1"/>
    <x v="8"/>
    <s v="GBC Clear Cover, 8-1/2 x 11, unpunched, 25 covers per pack"/>
    <x v="2960"/>
    <n v="4"/>
    <n v="0.8"/>
    <n v="-20.617599999999999"/>
    <n v="1"/>
    <n v="1"/>
    <x v="3"/>
    <s v="Jan"/>
    <s v="2017-01"/>
  </r>
  <r>
    <n v="3887"/>
    <s v="CA-2016-167759"/>
    <x v="840"/>
    <d v="2016-03-08T00:00:00"/>
    <s v="Second Class"/>
    <s v="CC-12670"/>
    <s v="Craig Carreira"/>
    <x v="0"/>
    <s v="United States"/>
    <x v="41"/>
    <s v="Indiana"/>
    <n v="47401"/>
    <x v="2"/>
    <s v="TEC-PH-10003171"/>
    <x v="2"/>
    <x v="7"/>
    <s v="Plantronics Encore H101 Dual Earpieces Headset"/>
    <x v="2961"/>
    <n v="3"/>
    <n v="0"/>
    <n v="37.758000000000003"/>
    <n v="3"/>
    <n v="1"/>
    <x v="0"/>
    <s v="Mar"/>
    <s v="2016-03"/>
  </r>
  <r>
    <n v="3888"/>
    <s v="CA-2014-100895"/>
    <x v="270"/>
    <d v="2014-06-06T00:00:00"/>
    <s v="Standard Class"/>
    <s v="SV-20785"/>
    <s v="Stewart Visinsky"/>
    <x v="0"/>
    <s v="United States"/>
    <x v="185"/>
    <s v="Georgia"/>
    <n v="30076"/>
    <x v="0"/>
    <s v="OFF-AR-10004511"/>
    <x v="1"/>
    <x v="6"/>
    <s v="Sanford Colorific Scented Colored Pencils, 12/Pack"/>
    <x v="18"/>
    <n v="2"/>
    <n v="0"/>
    <n v="2.6536"/>
    <n v="6"/>
    <n v="2"/>
    <x v="2"/>
    <s v="Jun"/>
    <s v="2014-06"/>
  </r>
  <r>
    <n v="3889"/>
    <s v="CA-2014-100895"/>
    <x v="270"/>
    <d v="2014-06-06T00:00:00"/>
    <s v="Standard Class"/>
    <s v="SV-20785"/>
    <s v="Stewart Visinsky"/>
    <x v="0"/>
    <s v="United States"/>
    <x v="185"/>
    <s v="Georgia"/>
    <n v="30076"/>
    <x v="0"/>
    <s v="TEC-PH-10001425"/>
    <x v="2"/>
    <x v="7"/>
    <s v="Mophie Juice Pack Helium for iPhone"/>
    <x v="758"/>
    <n v="3"/>
    <n v="0"/>
    <n v="67.191599999999994"/>
    <n v="6"/>
    <n v="2"/>
    <x v="2"/>
    <s v="Jun"/>
    <s v="2014-06"/>
  </r>
  <r>
    <n v="3890"/>
    <s v="CA-2014-100895"/>
    <x v="270"/>
    <d v="2014-06-06T00:00:00"/>
    <s v="Standard Class"/>
    <s v="SV-20785"/>
    <s v="Stewart Visinsky"/>
    <x v="0"/>
    <s v="United States"/>
    <x v="185"/>
    <s v="Georgia"/>
    <n v="30076"/>
    <x v="0"/>
    <s v="OFF-ST-10001490"/>
    <x v="1"/>
    <x v="4"/>
    <s v="Hot File 7-Pocket, Floor Stand"/>
    <x v="2962"/>
    <n v="2"/>
    <n v="0"/>
    <n v="107.08199999999999"/>
    <n v="6"/>
    <n v="2"/>
    <x v="2"/>
    <s v="Jun"/>
    <s v="2014-06"/>
  </r>
  <r>
    <n v="3891"/>
    <s v="US-2016-163881"/>
    <x v="390"/>
    <d v="2016-11-30T00:00:00"/>
    <s v="Standard Class"/>
    <s v="SP-20860"/>
    <s v="Sung Pak"/>
    <x v="1"/>
    <s v="United States"/>
    <x v="1"/>
    <s v="California"/>
    <n v="90036"/>
    <x v="1"/>
    <s v="TEC-AC-10003033"/>
    <x v="2"/>
    <x v="11"/>
    <s v="Plantronics CS510 - Over-the-Head monaural Wireless Headset System"/>
    <x v="2963"/>
    <n v="2"/>
    <n v="0"/>
    <n v="217.767"/>
    <n v="11"/>
    <n v="4"/>
    <x v="0"/>
    <s v="Nov"/>
    <s v="2016-11"/>
  </r>
  <r>
    <n v="3892"/>
    <s v="US-2016-163881"/>
    <x v="390"/>
    <d v="2016-11-30T00:00:00"/>
    <s v="Standard Class"/>
    <s v="SP-20860"/>
    <s v="Sung Pak"/>
    <x v="1"/>
    <s v="United States"/>
    <x v="1"/>
    <s v="California"/>
    <n v="90036"/>
    <x v="1"/>
    <s v="FUR-CH-10001394"/>
    <x v="0"/>
    <x v="1"/>
    <s v="Global Leather Executive Chair"/>
    <x v="2964"/>
    <n v="6"/>
    <n v="0.2"/>
    <n v="210.59399999999999"/>
    <n v="11"/>
    <n v="4"/>
    <x v="0"/>
    <s v="Nov"/>
    <s v="2016-11"/>
  </r>
  <r>
    <n v="3893"/>
    <s v="US-2016-163881"/>
    <x v="390"/>
    <d v="2016-11-30T00:00:00"/>
    <s v="Standard Class"/>
    <s v="SP-20860"/>
    <s v="Sung Pak"/>
    <x v="1"/>
    <s v="United States"/>
    <x v="1"/>
    <s v="California"/>
    <n v="90036"/>
    <x v="1"/>
    <s v="TEC-AC-10000420"/>
    <x v="2"/>
    <x v="11"/>
    <s v="Logitech G500s Laser Gaming Mouse with Adjustable Weight Tuning"/>
    <x v="2965"/>
    <n v="8"/>
    <n v="0"/>
    <n v="190.37280000000001"/>
    <n v="11"/>
    <n v="4"/>
    <x v="0"/>
    <s v="Nov"/>
    <s v="2016-11"/>
  </r>
  <r>
    <n v="3894"/>
    <s v="US-2016-144547"/>
    <x v="338"/>
    <d v="2016-11-14T00:00:00"/>
    <s v="Standard Class"/>
    <s v="MS-17770"/>
    <s v="Maxwell Schwartz"/>
    <x v="0"/>
    <s v="United States"/>
    <x v="12"/>
    <s v="Texas"/>
    <n v="77036"/>
    <x v="2"/>
    <s v="TEC-AC-10004901"/>
    <x v="2"/>
    <x v="11"/>
    <s v="Kensington SlimBlade Notebook Wireless Mouse with Nano Receiver "/>
    <x v="1761"/>
    <n v="7"/>
    <n v="0.2"/>
    <n v="48.990200000000002"/>
    <n v="11"/>
    <n v="4"/>
    <x v="0"/>
    <s v="Nov"/>
    <s v="2016-11"/>
  </r>
  <r>
    <n v="3895"/>
    <s v="US-2014-112200"/>
    <x v="754"/>
    <d v="2014-11-28T00:00:00"/>
    <s v="Standard Class"/>
    <s v="TC-21475"/>
    <s v="Tony Chapman"/>
    <x v="2"/>
    <s v="United States"/>
    <x v="348"/>
    <s v="Illinois"/>
    <n v="60440"/>
    <x v="2"/>
    <s v="OFF-BI-10002571"/>
    <x v="1"/>
    <x v="8"/>
    <s v="Avery Framed View Binder, EZD Ring (Locking), Navy, 1 1/2&quot;"/>
    <x v="2966"/>
    <n v="5"/>
    <n v="0.8"/>
    <n v="-16.466999999999999"/>
    <n v="11"/>
    <n v="4"/>
    <x v="2"/>
    <s v="Nov"/>
    <s v="2014-11"/>
  </r>
  <r>
    <n v="3896"/>
    <s v="CA-2017-110212"/>
    <x v="927"/>
    <d v="2017-05-05T00:00:00"/>
    <s v="Standard Class"/>
    <s v="SJ-20125"/>
    <s v="Sanjit Jacobs"/>
    <x v="2"/>
    <s v="United States"/>
    <x v="379"/>
    <s v="Arkansas"/>
    <n v="71854"/>
    <x v="0"/>
    <s v="TEC-AC-10002331"/>
    <x v="2"/>
    <x v="11"/>
    <s v="Maxell 74 Minute CDR, 10/Pack"/>
    <x v="2967"/>
    <n v="5"/>
    <n v="0"/>
    <n v="18.093"/>
    <n v="5"/>
    <n v="2"/>
    <x v="3"/>
    <s v="May"/>
    <s v="2017-05"/>
  </r>
  <r>
    <n v="3897"/>
    <s v="CA-2017-134285"/>
    <x v="226"/>
    <d v="2017-12-12T00:00:00"/>
    <s v="Standard Class"/>
    <s v="DS-13180"/>
    <s v="David Smith"/>
    <x v="1"/>
    <s v="United States"/>
    <x v="52"/>
    <s v="Texas"/>
    <n v="78207"/>
    <x v="2"/>
    <s v="OFF-FA-10000611"/>
    <x v="1"/>
    <x v="13"/>
    <s v="Binder Clips by OIC"/>
    <x v="1480"/>
    <n v="3"/>
    <n v="0.2"/>
    <n v="1.2432000000000001"/>
    <n v="12"/>
    <n v="4"/>
    <x v="3"/>
    <s v="Dec"/>
    <s v="2017-12"/>
  </r>
  <r>
    <n v="3898"/>
    <s v="CA-2017-134285"/>
    <x v="226"/>
    <d v="2017-12-12T00:00:00"/>
    <s v="Standard Class"/>
    <s v="DS-13180"/>
    <s v="David Smith"/>
    <x v="1"/>
    <s v="United States"/>
    <x v="52"/>
    <s v="Texas"/>
    <n v="78207"/>
    <x v="2"/>
    <s v="OFF-PA-10000304"/>
    <x v="1"/>
    <x v="10"/>
    <s v="Xerox 1995"/>
    <x v="12"/>
    <n v="3"/>
    <n v="0.2"/>
    <n v="5.4432"/>
    <n v="12"/>
    <n v="4"/>
    <x v="3"/>
    <s v="Dec"/>
    <s v="2017-12"/>
  </r>
  <r>
    <n v="3899"/>
    <s v="CA-2017-102267"/>
    <x v="329"/>
    <d v="2017-12-04T00:00:00"/>
    <s v="Standard Class"/>
    <s v="SC-20800"/>
    <s v="Stuart Calhoun"/>
    <x v="0"/>
    <s v="United States"/>
    <x v="380"/>
    <s v="Texas"/>
    <n v="78539"/>
    <x v="2"/>
    <s v="OFF-FA-10000611"/>
    <x v="1"/>
    <x v="13"/>
    <s v="Binder Clips by OIC"/>
    <x v="2926"/>
    <n v="2"/>
    <n v="0.2"/>
    <n v="0.82879999999999998"/>
    <n v="11"/>
    <n v="4"/>
    <x v="3"/>
    <s v="Nov"/>
    <s v="2017-11"/>
  </r>
  <r>
    <n v="3900"/>
    <s v="CA-2017-157980"/>
    <x v="226"/>
    <d v="2017-12-09T00:00:00"/>
    <s v="First Class"/>
    <s v="SH-20395"/>
    <s v="Shahid Hopkins"/>
    <x v="0"/>
    <s v="United States"/>
    <x v="167"/>
    <s v="Ohio"/>
    <n v="43615"/>
    <x v="3"/>
    <s v="TEC-AC-10002567"/>
    <x v="2"/>
    <x v="11"/>
    <s v="Logitech G602 Wireless Gaming Mouse"/>
    <x v="2454"/>
    <n v="2"/>
    <n v="0.2"/>
    <n v="25.596800000000002"/>
    <n v="12"/>
    <n v="4"/>
    <x v="3"/>
    <s v="Dec"/>
    <s v="2017-12"/>
  </r>
  <r>
    <n v="3901"/>
    <s v="CA-2015-121097"/>
    <x v="928"/>
    <d v="2015-01-08T00:00:00"/>
    <s v="Standard Class"/>
    <s v="SF-20965"/>
    <s v="Sylvia Foulston"/>
    <x v="1"/>
    <s v="United States"/>
    <x v="381"/>
    <s v="Texas"/>
    <n v="77520"/>
    <x v="2"/>
    <s v="OFF-PA-10001937"/>
    <x v="1"/>
    <x v="10"/>
    <s v="Xerox 21"/>
    <x v="559"/>
    <n v="2"/>
    <n v="0.2"/>
    <n v="3.6288"/>
    <n v="1"/>
    <n v="1"/>
    <x v="1"/>
    <s v="Jan"/>
    <s v="2015-01"/>
  </r>
  <r>
    <n v="3902"/>
    <s v="CA-2015-151043"/>
    <x v="717"/>
    <d v="2015-11-20T00:00:00"/>
    <s v="Standard Class"/>
    <s v="MG-17680"/>
    <s v="Maureen Gastineau"/>
    <x v="2"/>
    <s v="United States"/>
    <x v="10"/>
    <s v="Pennsylvania"/>
    <n v="19143"/>
    <x v="3"/>
    <s v="TEC-AC-10001090"/>
    <x v="2"/>
    <x v="11"/>
    <s v="Micro Innovations Wireless Classic Keyboard with Mouse"/>
    <x v="730"/>
    <n v="2"/>
    <n v="0.2"/>
    <n v="-1.1996"/>
    <n v="11"/>
    <n v="4"/>
    <x v="1"/>
    <s v="Nov"/>
    <s v="2015-11"/>
  </r>
  <r>
    <n v="3903"/>
    <s v="US-2015-119312"/>
    <x v="653"/>
    <d v="2015-10-07T00:00:00"/>
    <s v="Second Class"/>
    <s v="CS-12400"/>
    <s v="Christopher Schild"/>
    <x v="2"/>
    <s v="United States"/>
    <x v="1"/>
    <s v="California"/>
    <n v="90045"/>
    <x v="1"/>
    <s v="OFF-ST-10000943"/>
    <x v="1"/>
    <x v="4"/>
    <s v="Eldon ProFile File 'N Store Portable File Tub Letter/Legal Size Black"/>
    <x v="2968"/>
    <n v="14"/>
    <n v="0"/>
    <n v="75.6952"/>
    <n v="10"/>
    <n v="4"/>
    <x v="1"/>
    <s v="Oct"/>
    <s v="2015-10"/>
  </r>
  <r>
    <n v="3904"/>
    <s v="CA-2015-167010"/>
    <x v="57"/>
    <d v="2015-04-10T00:00:00"/>
    <s v="Standard Class"/>
    <s v="VT-21700"/>
    <s v="Valerie Takahito"/>
    <x v="2"/>
    <s v="United States"/>
    <x v="10"/>
    <s v="Pennsylvania"/>
    <n v="19143"/>
    <x v="3"/>
    <s v="OFF-AP-10004036"/>
    <x v="1"/>
    <x v="9"/>
    <s v="Bionaire 99.97% HEPA Air Cleaner"/>
    <x v="2969"/>
    <n v="7"/>
    <n v="0.2"/>
    <n v="18.396000000000001"/>
    <n v="4"/>
    <n v="2"/>
    <x v="1"/>
    <s v="Apr"/>
    <s v="2015-04"/>
  </r>
  <r>
    <n v="3905"/>
    <s v="CA-2015-167010"/>
    <x v="57"/>
    <d v="2015-04-10T00:00:00"/>
    <s v="Standard Class"/>
    <s v="VT-21700"/>
    <s v="Valerie Takahito"/>
    <x v="2"/>
    <s v="United States"/>
    <x v="10"/>
    <s v="Pennsylvania"/>
    <n v="19143"/>
    <x v="3"/>
    <s v="OFF-ST-10003816"/>
    <x v="1"/>
    <x v="4"/>
    <s v="Fellowes High-Stak Drawer Files"/>
    <x v="2480"/>
    <n v="4"/>
    <n v="0.2"/>
    <n v="21.142800000000001"/>
    <n v="4"/>
    <n v="2"/>
    <x v="1"/>
    <s v="Apr"/>
    <s v="2015-04"/>
  </r>
  <r>
    <n v="3906"/>
    <s v="CA-2015-167010"/>
    <x v="57"/>
    <d v="2015-04-10T00:00:00"/>
    <s v="Standard Class"/>
    <s v="VT-21700"/>
    <s v="Valerie Takahito"/>
    <x v="2"/>
    <s v="United States"/>
    <x v="10"/>
    <s v="Pennsylvania"/>
    <n v="19143"/>
    <x v="3"/>
    <s v="OFF-BI-10002072"/>
    <x v="1"/>
    <x v="8"/>
    <s v="Cardinal Slant-D Ring Binders"/>
    <x v="2970"/>
    <n v="4"/>
    <n v="0.7"/>
    <n v="-6.952"/>
    <n v="4"/>
    <n v="2"/>
    <x v="1"/>
    <s v="Apr"/>
    <s v="2015-04"/>
  </r>
  <r>
    <n v="3907"/>
    <s v="CA-2015-167010"/>
    <x v="57"/>
    <d v="2015-04-10T00:00:00"/>
    <s v="Standard Class"/>
    <s v="VT-21700"/>
    <s v="Valerie Takahito"/>
    <x v="2"/>
    <s v="United States"/>
    <x v="10"/>
    <s v="Pennsylvania"/>
    <n v="19143"/>
    <x v="3"/>
    <s v="FUR-FU-10001468"/>
    <x v="0"/>
    <x v="5"/>
    <s v="Tenex Antistatic Computer Chair Mats"/>
    <x v="1926"/>
    <n v="4"/>
    <n v="0.2"/>
    <n v="-68.391999999999996"/>
    <n v="4"/>
    <n v="2"/>
    <x v="1"/>
    <s v="Apr"/>
    <s v="2015-04"/>
  </r>
  <r>
    <n v="3908"/>
    <s v="CA-2015-167010"/>
    <x v="57"/>
    <d v="2015-04-10T00:00:00"/>
    <s v="Standard Class"/>
    <s v="VT-21700"/>
    <s v="Valerie Takahito"/>
    <x v="2"/>
    <s v="United States"/>
    <x v="10"/>
    <s v="Pennsylvania"/>
    <n v="19143"/>
    <x v="3"/>
    <s v="TEC-PH-10000347"/>
    <x v="2"/>
    <x v="7"/>
    <s v="Cush Cases Heavy Duty Rugged Cover Case for Samsung Galaxy S5 - Purple"/>
    <x v="542"/>
    <n v="5"/>
    <n v="0.4"/>
    <n v="-3.2174999999999998"/>
    <n v="4"/>
    <n v="2"/>
    <x v="1"/>
    <s v="Apr"/>
    <s v="2015-04"/>
  </r>
  <r>
    <n v="3909"/>
    <s v="CA-2015-167010"/>
    <x v="57"/>
    <d v="2015-04-10T00:00:00"/>
    <s v="Standard Class"/>
    <s v="VT-21700"/>
    <s v="Valerie Takahito"/>
    <x v="2"/>
    <s v="United States"/>
    <x v="10"/>
    <s v="Pennsylvania"/>
    <n v="19143"/>
    <x v="3"/>
    <s v="TEC-PH-10002844"/>
    <x v="2"/>
    <x v="7"/>
    <s v="Speck Products Candyshell Flip Case"/>
    <x v="2971"/>
    <n v="2"/>
    <n v="0.4"/>
    <n v="-9.7972000000000001"/>
    <n v="4"/>
    <n v="2"/>
    <x v="1"/>
    <s v="Apr"/>
    <s v="2015-04"/>
  </r>
  <r>
    <n v="3910"/>
    <s v="CA-2015-167010"/>
    <x v="57"/>
    <d v="2015-04-10T00:00:00"/>
    <s v="Standard Class"/>
    <s v="VT-21700"/>
    <s v="Valerie Takahito"/>
    <x v="2"/>
    <s v="United States"/>
    <x v="10"/>
    <s v="Pennsylvania"/>
    <n v="19143"/>
    <x v="3"/>
    <s v="FUR-FU-10001037"/>
    <x v="0"/>
    <x v="5"/>
    <s v="DAX Charcoal/Nickel-Tone Document Frame, 5 x 7"/>
    <x v="2972"/>
    <n v="1"/>
    <n v="0.2"/>
    <n v="2.37"/>
    <n v="4"/>
    <n v="2"/>
    <x v="1"/>
    <s v="Apr"/>
    <s v="2015-04"/>
  </r>
  <r>
    <n v="3911"/>
    <s v="CA-2015-167010"/>
    <x v="57"/>
    <d v="2015-04-10T00:00:00"/>
    <s v="Standard Class"/>
    <s v="VT-21700"/>
    <s v="Valerie Takahito"/>
    <x v="2"/>
    <s v="United States"/>
    <x v="10"/>
    <s v="Pennsylvania"/>
    <n v="19143"/>
    <x v="3"/>
    <s v="FUR-BO-10004218"/>
    <x v="0"/>
    <x v="0"/>
    <s v="Bush Heritage Pine Collection 5-Shelf Bookcase, Albany Pine Finish, *Special Order"/>
    <x v="2973"/>
    <n v="5"/>
    <n v="0.5"/>
    <n v="-211.47"/>
    <n v="4"/>
    <n v="2"/>
    <x v="1"/>
    <s v="Apr"/>
    <s v="2015-04"/>
  </r>
  <r>
    <n v="3912"/>
    <s v="CA-2017-126788"/>
    <x v="929"/>
    <d v="2017-06-06T00:00:00"/>
    <s v="First Class"/>
    <s v="AB-10105"/>
    <s v="Adrian Barton"/>
    <x v="0"/>
    <s v="United States"/>
    <x v="352"/>
    <s v="Texas"/>
    <n v="77581"/>
    <x v="2"/>
    <s v="TEC-PH-10001619"/>
    <x v="2"/>
    <x v="7"/>
    <s v="LG G3"/>
    <x v="549"/>
    <n v="3"/>
    <n v="0.2"/>
    <n v="52.917299999999997"/>
    <n v="6"/>
    <n v="2"/>
    <x v="3"/>
    <s v="Jun"/>
    <s v="2017-06"/>
  </r>
  <r>
    <n v="3913"/>
    <s v="CA-2017-148068"/>
    <x v="65"/>
    <d v="2017-09-25T00:00:00"/>
    <s v="Standard Class"/>
    <s v="MM-18280"/>
    <s v="Muhammed MacIntyre"/>
    <x v="1"/>
    <s v="United States"/>
    <x v="20"/>
    <s v="New York"/>
    <n v="10035"/>
    <x v="3"/>
    <s v="OFF-PA-10001639"/>
    <x v="1"/>
    <x v="10"/>
    <s v="Xerox 203"/>
    <x v="537"/>
    <n v="3"/>
    <n v="0"/>
    <n v="9.3312000000000008"/>
    <n v="9"/>
    <n v="3"/>
    <x v="3"/>
    <s v="Sep"/>
    <s v="2017-09"/>
  </r>
  <r>
    <n v="3914"/>
    <s v="CA-2017-148068"/>
    <x v="65"/>
    <d v="2017-09-25T00:00:00"/>
    <s v="Standard Class"/>
    <s v="MM-18280"/>
    <s v="Muhammed MacIntyre"/>
    <x v="1"/>
    <s v="United States"/>
    <x v="20"/>
    <s v="New York"/>
    <n v="10035"/>
    <x v="3"/>
    <s v="FUR-FU-10002268"/>
    <x v="0"/>
    <x v="5"/>
    <s v="Ultra Door Push Plate"/>
    <x v="759"/>
    <n v="2"/>
    <n v="0"/>
    <n v="3.2406000000000001"/>
    <n v="9"/>
    <n v="3"/>
    <x v="3"/>
    <s v="Sep"/>
    <s v="2017-09"/>
  </r>
  <r>
    <n v="3915"/>
    <s v="US-2017-142573"/>
    <x v="930"/>
    <d v="2017-07-23T00:00:00"/>
    <s v="Standard Class"/>
    <s v="ML-17410"/>
    <s v="Maris LaWare"/>
    <x v="0"/>
    <s v="United States"/>
    <x v="42"/>
    <s v="Arizona"/>
    <n v="85023"/>
    <x v="1"/>
    <s v="FUR-TA-10001932"/>
    <x v="0"/>
    <x v="3"/>
    <s v="Chromcraft 48&quot; x 96&quot; Racetrack Double Pedestal Table"/>
    <x v="2974"/>
    <n v="5"/>
    <n v="0.5"/>
    <n v="-448.89600000000002"/>
    <n v="7"/>
    <n v="3"/>
    <x v="3"/>
    <s v="Jul"/>
    <s v="2017-07"/>
  </r>
  <r>
    <n v="3916"/>
    <s v="US-2017-142573"/>
    <x v="930"/>
    <d v="2017-07-23T00:00:00"/>
    <s v="Standard Class"/>
    <s v="ML-17410"/>
    <s v="Maris LaWare"/>
    <x v="0"/>
    <s v="United States"/>
    <x v="42"/>
    <s v="Arizona"/>
    <n v="85023"/>
    <x v="1"/>
    <s v="FUR-CH-10004218"/>
    <x v="0"/>
    <x v="1"/>
    <s v="Global Fabric Manager's Chair, Dark Gray"/>
    <x v="224"/>
    <n v="2"/>
    <n v="0.2"/>
    <n v="10.098000000000001"/>
    <n v="7"/>
    <n v="3"/>
    <x v="3"/>
    <s v="Jul"/>
    <s v="2017-07"/>
  </r>
  <r>
    <n v="3917"/>
    <s v="US-2017-142573"/>
    <x v="930"/>
    <d v="2017-07-23T00:00:00"/>
    <s v="Standard Class"/>
    <s v="ML-17410"/>
    <s v="Maris LaWare"/>
    <x v="0"/>
    <s v="United States"/>
    <x v="42"/>
    <s v="Arizona"/>
    <n v="85023"/>
    <x v="1"/>
    <s v="OFF-PA-10000246"/>
    <x v="1"/>
    <x v="10"/>
    <s v="Riverleaf Stik-Withit Designer Note Cubes"/>
    <x v="2975"/>
    <n v="2"/>
    <n v="0.2"/>
    <n v="5.2312000000000003"/>
    <n v="7"/>
    <n v="3"/>
    <x v="3"/>
    <s v="Jul"/>
    <s v="2017-07"/>
  </r>
  <r>
    <n v="3918"/>
    <s v="US-2017-142573"/>
    <x v="930"/>
    <d v="2017-07-23T00:00:00"/>
    <s v="Standard Class"/>
    <s v="ML-17410"/>
    <s v="Maris LaWare"/>
    <x v="0"/>
    <s v="United States"/>
    <x v="42"/>
    <s v="Arizona"/>
    <n v="85023"/>
    <x v="1"/>
    <s v="OFF-BI-10003350"/>
    <x v="1"/>
    <x v="8"/>
    <s v="Acco Expandable Hanging Binders"/>
    <x v="2976"/>
    <n v="4"/>
    <n v="0.7"/>
    <n v="-6.1247999999999996"/>
    <n v="7"/>
    <n v="3"/>
    <x v="3"/>
    <s v="Jul"/>
    <s v="2017-07"/>
  </r>
  <r>
    <n v="3919"/>
    <s v="US-2017-142573"/>
    <x v="930"/>
    <d v="2017-07-23T00:00:00"/>
    <s v="Standard Class"/>
    <s v="ML-17410"/>
    <s v="Maris LaWare"/>
    <x v="0"/>
    <s v="United States"/>
    <x v="42"/>
    <s v="Arizona"/>
    <n v="85023"/>
    <x v="1"/>
    <s v="FUR-CH-10000513"/>
    <x v="0"/>
    <x v="1"/>
    <s v="High-Back Leather Manager's Chair"/>
    <x v="2977"/>
    <n v="3"/>
    <n v="0.2"/>
    <n v="-42.896700000000003"/>
    <n v="7"/>
    <n v="3"/>
    <x v="3"/>
    <s v="Jul"/>
    <s v="2017-07"/>
  </r>
  <r>
    <n v="3920"/>
    <s v="US-2015-148817"/>
    <x v="494"/>
    <d v="2015-12-07T00:00:00"/>
    <s v="Standard Class"/>
    <s v="KD-16495"/>
    <s v="Keith Dawkins"/>
    <x v="1"/>
    <s v="United States"/>
    <x v="269"/>
    <s v="Virginia"/>
    <n v="23320"/>
    <x v="0"/>
    <s v="OFF-ST-10001321"/>
    <x v="1"/>
    <x v="4"/>
    <s v="Decoflex Hanging Personal Folder File, Blue"/>
    <x v="2978"/>
    <n v="4"/>
    <n v="0"/>
    <n v="16.653600000000001"/>
    <n v="12"/>
    <n v="4"/>
    <x v="1"/>
    <s v="Dec"/>
    <s v="2015-12"/>
  </r>
  <r>
    <n v="3921"/>
    <s v="US-2015-148817"/>
    <x v="494"/>
    <d v="2015-12-07T00:00:00"/>
    <s v="Standard Class"/>
    <s v="KD-16495"/>
    <s v="Keith Dawkins"/>
    <x v="1"/>
    <s v="United States"/>
    <x v="269"/>
    <s v="Virginia"/>
    <n v="23320"/>
    <x v="0"/>
    <s v="OFF-BI-10004233"/>
    <x v="1"/>
    <x v="8"/>
    <s v="GBC Pre-Punched Binding Paper, Plastic, White, 8-1/2&quot; x 11&quot;"/>
    <x v="1458"/>
    <n v="4"/>
    <n v="0"/>
    <n v="30.700800000000001"/>
    <n v="12"/>
    <n v="4"/>
    <x v="1"/>
    <s v="Dec"/>
    <s v="2015-12"/>
  </r>
  <r>
    <n v="3922"/>
    <s v="CA-2016-110044"/>
    <x v="931"/>
    <d v="2016-07-02T00:00:00"/>
    <s v="Second Class"/>
    <s v="RF-19735"/>
    <s v="Roland Fjeld"/>
    <x v="0"/>
    <s v="United States"/>
    <x v="22"/>
    <s v="Illinois"/>
    <n v="60610"/>
    <x v="2"/>
    <s v="TEC-PH-10001299"/>
    <x v="2"/>
    <x v="7"/>
    <s v="Polycom CX300 Desktop Phone USB VoIP phone"/>
    <x v="1988"/>
    <n v="3"/>
    <n v="0.2"/>
    <n v="35.997599999999998"/>
    <n v="6"/>
    <n v="2"/>
    <x v="0"/>
    <s v="Jun"/>
    <s v="2016-06"/>
  </r>
  <r>
    <n v="3923"/>
    <s v="CA-2017-146920"/>
    <x v="735"/>
    <d v="2017-09-01T00:00:00"/>
    <s v="Standard Class"/>
    <s v="SC-20305"/>
    <s v="Sean Christensen"/>
    <x v="0"/>
    <s v="United States"/>
    <x v="22"/>
    <s v="Illinois"/>
    <n v="60623"/>
    <x v="2"/>
    <s v="OFF-PA-10002479"/>
    <x v="1"/>
    <x v="10"/>
    <s v="Xerox 4200 Series MultiUse Premium Copy Paper (20Lb. and 84 Bright)"/>
    <x v="863"/>
    <n v="6"/>
    <n v="0.2"/>
    <n v="7.92"/>
    <n v="8"/>
    <n v="3"/>
    <x v="3"/>
    <s v="Aug"/>
    <s v="2017-08"/>
  </r>
  <r>
    <n v="3924"/>
    <s v="CA-2017-146920"/>
    <x v="735"/>
    <d v="2017-09-01T00:00:00"/>
    <s v="Standard Class"/>
    <s v="SC-20305"/>
    <s v="Sean Christensen"/>
    <x v="0"/>
    <s v="United States"/>
    <x v="22"/>
    <s v="Illinois"/>
    <n v="60623"/>
    <x v="2"/>
    <s v="OFF-PA-10001461"/>
    <x v="1"/>
    <x v="10"/>
    <s v="HP Office Paper (20Lb. and 87 Bright)"/>
    <x v="2979"/>
    <n v="5"/>
    <n v="0.2"/>
    <n v="9.3520000000000003"/>
    <n v="8"/>
    <n v="3"/>
    <x v="3"/>
    <s v="Aug"/>
    <s v="2017-08"/>
  </r>
  <r>
    <n v="3925"/>
    <s v="CA-2014-103940"/>
    <x v="328"/>
    <d v="2014-09-21T00:00:00"/>
    <s v="Standard Class"/>
    <s v="BN-11515"/>
    <s v="Bradley Nguyen"/>
    <x v="0"/>
    <s v="United States"/>
    <x v="4"/>
    <s v="Washington"/>
    <n v="98103"/>
    <x v="1"/>
    <s v="OFF-ST-10004963"/>
    <x v="1"/>
    <x v="4"/>
    <s v="Eldon Gobal File Keepers"/>
    <x v="2980"/>
    <n v="2"/>
    <n v="0"/>
    <n v="1.2112000000000001"/>
    <n v="9"/>
    <n v="3"/>
    <x v="2"/>
    <s v="Sep"/>
    <s v="2014-09"/>
  </r>
  <r>
    <n v="3926"/>
    <s v="CA-2014-103940"/>
    <x v="328"/>
    <d v="2014-09-21T00:00:00"/>
    <s v="Standard Class"/>
    <s v="BN-11515"/>
    <s v="Bradley Nguyen"/>
    <x v="0"/>
    <s v="United States"/>
    <x v="4"/>
    <s v="Washington"/>
    <n v="98103"/>
    <x v="1"/>
    <s v="OFF-ST-10000943"/>
    <x v="1"/>
    <x v="4"/>
    <s v="Eldon ProFile File 'N Store Portable File Tub Letter/Legal Size Black"/>
    <x v="2981"/>
    <n v="3"/>
    <n v="0"/>
    <n v="16.220400000000001"/>
    <n v="9"/>
    <n v="3"/>
    <x v="2"/>
    <s v="Sep"/>
    <s v="2014-09"/>
  </r>
  <r>
    <n v="3927"/>
    <s v="CA-2014-103940"/>
    <x v="328"/>
    <d v="2014-09-21T00:00:00"/>
    <s v="Standard Class"/>
    <s v="BN-11515"/>
    <s v="Bradley Nguyen"/>
    <x v="0"/>
    <s v="United States"/>
    <x v="4"/>
    <s v="Washington"/>
    <n v="98103"/>
    <x v="1"/>
    <s v="FUR-FU-10004671"/>
    <x v="0"/>
    <x v="5"/>
    <s v="Executive Impressions 12&quot; Wall Clock"/>
    <x v="2233"/>
    <n v="2"/>
    <n v="0"/>
    <n v="13.4292"/>
    <n v="9"/>
    <n v="3"/>
    <x v="2"/>
    <s v="Sep"/>
    <s v="2014-09"/>
  </r>
  <r>
    <n v="3928"/>
    <s v="CA-2014-103940"/>
    <x v="328"/>
    <d v="2014-09-21T00:00:00"/>
    <s v="Standard Class"/>
    <s v="BN-11515"/>
    <s v="Bradley Nguyen"/>
    <x v="0"/>
    <s v="United States"/>
    <x v="4"/>
    <s v="Washington"/>
    <n v="98103"/>
    <x v="1"/>
    <s v="OFF-BI-10002735"/>
    <x v="1"/>
    <x v="8"/>
    <s v="GBC Prestige Therm-A-Bind Covers"/>
    <x v="1944"/>
    <n v="5"/>
    <n v="0.2"/>
    <n v="46.3185"/>
    <n v="9"/>
    <n v="3"/>
    <x v="2"/>
    <s v="Sep"/>
    <s v="2014-09"/>
  </r>
  <r>
    <n v="3929"/>
    <s v="CA-2016-162082"/>
    <x v="560"/>
    <d v="2016-03-17T00:00:00"/>
    <s v="First Class"/>
    <s v="JS-15880"/>
    <s v="John Stevenson"/>
    <x v="0"/>
    <s v="United States"/>
    <x v="92"/>
    <s v="Texas"/>
    <n v="78550"/>
    <x v="2"/>
    <s v="FUR-BO-10004409"/>
    <x v="0"/>
    <x v="0"/>
    <s v="Safco Value Mate Series Steel Bookcases, Baked Enamel Finish on Steel, Gray"/>
    <x v="2982"/>
    <n v="5"/>
    <n v="0.32"/>
    <n v="-14.196"/>
    <n v="3"/>
    <n v="1"/>
    <x v="0"/>
    <s v="Mar"/>
    <s v="2016-03"/>
  </r>
  <r>
    <n v="3930"/>
    <s v="CA-2016-162082"/>
    <x v="560"/>
    <d v="2016-03-17T00:00:00"/>
    <s v="First Class"/>
    <s v="JS-15880"/>
    <s v="John Stevenson"/>
    <x v="0"/>
    <s v="United States"/>
    <x v="92"/>
    <s v="Texas"/>
    <n v="78550"/>
    <x v="2"/>
    <s v="OFF-PA-10001934"/>
    <x v="1"/>
    <x v="10"/>
    <s v="Xerox 1993"/>
    <x v="1170"/>
    <n v="1"/>
    <n v="0.2"/>
    <n v="1.8792"/>
    <n v="3"/>
    <n v="1"/>
    <x v="0"/>
    <s v="Mar"/>
    <s v="2016-03"/>
  </r>
  <r>
    <n v="3931"/>
    <s v="CA-2016-162082"/>
    <x v="560"/>
    <d v="2016-03-17T00:00:00"/>
    <s v="First Class"/>
    <s v="JS-15880"/>
    <s v="John Stevenson"/>
    <x v="0"/>
    <s v="United States"/>
    <x v="92"/>
    <s v="Texas"/>
    <n v="78550"/>
    <x v="2"/>
    <s v="OFF-AR-10001044"/>
    <x v="1"/>
    <x v="6"/>
    <s v="BOSTON Ranger #55 Pencil Sharpener, Black"/>
    <x v="2983"/>
    <n v="7"/>
    <n v="0.2"/>
    <n v="16.373699999999999"/>
    <n v="3"/>
    <n v="1"/>
    <x v="0"/>
    <s v="Mar"/>
    <s v="2016-03"/>
  </r>
  <r>
    <n v="3932"/>
    <s v="CA-2016-132094"/>
    <x v="370"/>
    <d v="2016-09-02T00:00:00"/>
    <s v="Standard Class"/>
    <s v="VG-21805"/>
    <s v="Vivek Grady"/>
    <x v="1"/>
    <s v="United States"/>
    <x v="10"/>
    <s v="Pennsylvania"/>
    <n v="19140"/>
    <x v="3"/>
    <s v="OFF-AR-10004165"/>
    <x v="1"/>
    <x v="6"/>
    <s v="Binney &amp; Smith inkTank Erasable Pocket Highlighter, Chisel Tip, Yellow"/>
    <x v="2984"/>
    <n v="3"/>
    <n v="0.2"/>
    <n v="1.6415999999999999"/>
    <n v="8"/>
    <n v="3"/>
    <x v="0"/>
    <s v="Aug"/>
    <s v="2016-08"/>
  </r>
  <r>
    <n v="3933"/>
    <s v="CA-2016-132094"/>
    <x v="370"/>
    <d v="2016-09-02T00:00:00"/>
    <s v="Standard Class"/>
    <s v="VG-21805"/>
    <s v="Vivek Grady"/>
    <x v="1"/>
    <s v="United States"/>
    <x v="10"/>
    <s v="Pennsylvania"/>
    <n v="19140"/>
    <x v="3"/>
    <s v="TEC-AC-10001109"/>
    <x v="2"/>
    <x v="11"/>
    <s v="Logitech Trackman Marble Mouse"/>
    <x v="730"/>
    <n v="2"/>
    <n v="0.2"/>
    <n v="13.195600000000001"/>
    <n v="8"/>
    <n v="3"/>
    <x v="0"/>
    <s v="Aug"/>
    <s v="2016-08"/>
  </r>
  <r>
    <n v="3934"/>
    <s v="CA-2017-123001"/>
    <x v="264"/>
    <d v="2017-09-08T00:00:00"/>
    <s v="Standard Class"/>
    <s v="AW-10840"/>
    <s v="Anthony Witt"/>
    <x v="0"/>
    <s v="United States"/>
    <x v="329"/>
    <s v="California"/>
    <n v="93309"/>
    <x v="1"/>
    <s v="OFF-AR-10001919"/>
    <x v="1"/>
    <x v="6"/>
    <s v="OIC #2 Pencils, Medium Soft"/>
    <x v="2985"/>
    <n v="5"/>
    <n v="0"/>
    <n v="2.726"/>
    <n v="9"/>
    <n v="3"/>
    <x v="3"/>
    <s v="Sep"/>
    <s v="2017-09"/>
  </r>
  <r>
    <n v="3935"/>
    <s v="CA-2017-123001"/>
    <x v="264"/>
    <d v="2017-09-08T00:00:00"/>
    <s v="Standard Class"/>
    <s v="AW-10840"/>
    <s v="Anthony Witt"/>
    <x v="0"/>
    <s v="United States"/>
    <x v="329"/>
    <s v="California"/>
    <n v="93309"/>
    <x v="1"/>
    <s v="OFF-LA-10004544"/>
    <x v="1"/>
    <x v="2"/>
    <s v="Avery 505"/>
    <x v="2986"/>
    <n v="5"/>
    <n v="0"/>
    <n v="37"/>
    <n v="9"/>
    <n v="3"/>
    <x v="3"/>
    <s v="Sep"/>
    <s v="2017-09"/>
  </r>
  <r>
    <n v="3936"/>
    <s v="CA-2017-123001"/>
    <x v="264"/>
    <d v="2017-09-08T00:00:00"/>
    <s v="Standard Class"/>
    <s v="AW-10840"/>
    <s v="Anthony Witt"/>
    <x v="0"/>
    <s v="United States"/>
    <x v="329"/>
    <s v="California"/>
    <n v="93309"/>
    <x v="1"/>
    <s v="TEC-PH-10003484"/>
    <x v="2"/>
    <x v="7"/>
    <s v="Ooma Telo VoIP Home Phone System"/>
    <x v="1212"/>
    <n v="2"/>
    <n v="0.2"/>
    <n v="12.599"/>
    <n v="9"/>
    <n v="3"/>
    <x v="3"/>
    <s v="Sep"/>
    <s v="2017-09"/>
  </r>
  <r>
    <n v="3937"/>
    <s v="CA-2015-118955"/>
    <x v="382"/>
    <d v="2015-06-20T00:00:00"/>
    <s v="Standard Class"/>
    <s v="LS-17230"/>
    <s v="Lycoris Saunders"/>
    <x v="0"/>
    <s v="United States"/>
    <x v="55"/>
    <s v="Texas"/>
    <n v="75051"/>
    <x v="2"/>
    <s v="OFF-EN-10001028"/>
    <x v="1"/>
    <x v="12"/>
    <s v="Staple envelope"/>
    <x v="1505"/>
    <n v="3"/>
    <n v="0.2"/>
    <n v="9.3444000000000003"/>
    <n v="6"/>
    <n v="2"/>
    <x v="1"/>
    <s v="Jun"/>
    <s v="2015-06"/>
  </r>
  <r>
    <n v="3938"/>
    <s v="CA-2015-118955"/>
    <x v="382"/>
    <d v="2015-06-20T00:00:00"/>
    <s v="Standard Class"/>
    <s v="LS-17230"/>
    <s v="Lycoris Saunders"/>
    <x v="0"/>
    <s v="United States"/>
    <x v="55"/>
    <s v="Texas"/>
    <n v="75051"/>
    <x v="2"/>
    <s v="OFF-PA-10004156"/>
    <x v="1"/>
    <x v="10"/>
    <s v="Xerox 188"/>
    <x v="1908"/>
    <n v="3"/>
    <n v="0.2"/>
    <n v="9.8658000000000001"/>
    <n v="6"/>
    <n v="2"/>
    <x v="1"/>
    <s v="Jun"/>
    <s v="2015-06"/>
  </r>
  <r>
    <n v="3939"/>
    <s v="CA-2015-118955"/>
    <x v="382"/>
    <d v="2015-06-20T00:00:00"/>
    <s v="Standard Class"/>
    <s v="LS-17230"/>
    <s v="Lycoris Saunders"/>
    <x v="0"/>
    <s v="United States"/>
    <x v="55"/>
    <s v="Texas"/>
    <n v="75051"/>
    <x v="2"/>
    <s v="FUR-CH-10001708"/>
    <x v="0"/>
    <x v="1"/>
    <s v="Office Star - Contemporary Swivel Chair with Padded Adjustable Arms and Flex Back"/>
    <x v="2987"/>
    <n v="2"/>
    <n v="0.3"/>
    <n v="-25.3764"/>
    <n v="6"/>
    <n v="2"/>
    <x v="1"/>
    <s v="Jun"/>
    <s v="2015-06"/>
  </r>
  <r>
    <n v="3940"/>
    <s v="US-2016-143448"/>
    <x v="107"/>
    <d v="2016-12-10T00:00:00"/>
    <s v="Same Day"/>
    <s v="MH-17455"/>
    <s v="Mark Hamilton"/>
    <x v="0"/>
    <s v="United States"/>
    <x v="382"/>
    <s v="Indiana"/>
    <n v="46142"/>
    <x v="2"/>
    <s v="FUR-CH-10003379"/>
    <x v="0"/>
    <x v="1"/>
    <s v="Global Commerce Series High-Back Swivel/Tilt Chairs"/>
    <x v="2988"/>
    <n v="5"/>
    <n v="0"/>
    <n v="356.22500000000002"/>
    <n v="12"/>
    <n v="4"/>
    <x v="0"/>
    <s v="Dec"/>
    <s v="2016-12"/>
  </r>
  <r>
    <n v="3941"/>
    <s v="CA-2017-117863"/>
    <x v="796"/>
    <d v="2017-05-23T00:00:00"/>
    <s v="Standard Class"/>
    <s v="TS-21340"/>
    <s v="Toby Swindell"/>
    <x v="0"/>
    <s v="United States"/>
    <x v="20"/>
    <s v="New York"/>
    <n v="10024"/>
    <x v="3"/>
    <s v="FUR-FU-10002456"/>
    <x v="0"/>
    <x v="5"/>
    <s v="Master Caster Door Stop, Large Neon Orange"/>
    <x v="58"/>
    <n v="2"/>
    <n v="0"/>
    <n v="6.2607999999999997"/>
    <n v="5"/>
    <n v="2"/>
    <x v="3"/>
    <s v="May"/>
    <s v="2017-05"/>
  </r>
  <r>
    <n v="3942"/>
    <s v="CA-2017-117863"/>
    <x v="796"/>
    <d v="2017-05-23T00:00:00"/>
    <s v="Standard Class"/>
    <s v="TS-21340"/>
    <s v="Toby Swindell"/>
    <x v="0"/>
    <s v="United States"/>
    <x v="20"/>
    <s v="New York"/>
    <n v="10024"/>
    <x v="3"/>
    <s v="OFF-BI-10000605"/>
    <x v="1"/>
    <x v="8"/>
    <s v="Acco Pressboard Covers with Storage Hooks, 9 1/2&quot; x 11&quot;, Executive Red"/>
    <x v="334"/>
    <n v="1"/>
    <n v="0.2"/>
    <n v="1.0286999999999999"/>
    <n v="5"/>
    <n v="2"/>
    <x v="3"/>
    <s v="May"/>
    <s v="2017-05"/>
  </r>
  <r>
    <n v="3943"/>
    <s v="CA-2017-160458"/>
    <x v="837"/>
    <d v="2017-05-29T00:00:00"/>
    <s v="Second Class"/>
    <s v="EH-13945"/>
    <s v="Eric Hoffmann"/>
    <x v="0"/>
    <s v="United States"/>
    <x v="26"/>
    <s v="Tennessee"/>
    <n v="38109"/>
    <x v="0"/>
    <s v="OFF-PA-10001166"/>
    <x v="1"/>
    <x v="10"/>
    <s v="Xerox 2"/>
    <x v="233"/>
    <n v="5"/>
    <n v="0.2"/>
    <n v="9.0719999999999992"/>
    <n v="5"/>
    <n v="2"/>
    <x v="3"/>
    <s v="May"/>
    <s v="2017-05"/>
  </r>
  <r>
    <n v="3944"/>
    <s v="US-2016-142685"/>
    <x v="661"/>
    <d v="2016-06-30T00:00:00"/>
    <s v="Standard Class"/>
    <s v="MG-17695"/>
    <s v="Maureen Gnade"/>
    <x v="0"/>
    <s v="United States"/>
    <x v="198"/>
    <s v="New York"/>
    <n v="14215"/>
    <x v="3"/>
    <s v="OFF-SU-10000157"/>
    <x v="1"/>
    <x v="14"/>
    <s v="Compact Automatic Electric Letter Opener"/>
    <x v="2989"/>
    <n v="7"/>
    <n v="0"/>
    <n v="16.703399999999998"/>
    <n v="6"/>
    <n v="2"/>
    <x v="0"/>
    <s v="Jun"/>
    <s v="2016-06"/>
  </r>
  <r>
    <n v="3945"/>
    <s v="CA-2016-133144"/>
    <x v="458"/>
    <d v="2016-05-21T00:00:00"/>
    <s v="Second Class"/>
    <s v="DO-13435"/>
    <s v="Denny Ordway"/>
    <x v="0"/>
    <s v="United States"/>
    <x v="1"/>
    <s v="California"/>
    <n v="90036"/>
    <x v="1"/>
    <s v="OFF-PA-10004971"/>
    <x v="1"/>
    <x v="10"/>
    <s v="Xerox 196"/>
    <x v="1686"/>
    <n v="3"/>
    <n v="0"/>
    <n v="8.4966000000000008"/>
    <n v="5"/>
    <n v="2"/>
    <x v="0"/>
    <s v="May"/>
    <s v="2016-05"/>
  </r>
  <r>
    <n v="3946"/>
    <s v="CA-2017-167871"/>
    <x v="551"/>
    <d v="2017-11-23T00:00:00"/>
    <s v="Standard Class"/>
    <s v="AF-10870"/>
    <s v="Art Ferguson"/>
    <x v="0"/>
    <s v="United States"/>
    <x v="188"/>
    <s v="Florida"/>
    <n v="33030"/>
    <x v="0"/>
    <s v="OFF-PA-10001977"/>
    <x v="1"/>
    <x v="10"/>
    <s v="Xerox 194"/>
    <x v="2990"/>
    <n v="1"/>
    <n v="0.2"/>
    <n v="15.5344"/>
    <n v="11"/>
    <n v="4"/>
    <x v="3"/>
    <s v="Nov"/>
    <s v="2017-11"/>
  </r>
  <r>
    <n v="3947"/>
    <s v="CA-2017-167871"/>
    <x v="551"/>
    <d v="2017-11-23T00:00:00"/>
    <s v="Standard Class"/>
    <s v="AF-10870"/>
    <s v="Art Ferguson"/>
    <x v="0"/>
    <s v="United States"/>
    <x v="188"/>
    <s v="Florida"/>
    <n v="33030"/>
    <x v="0"/>
    <s v="OFF-SU-10001225"/>
    <x v="1"/>
    <x v="14"/>
    <s v="Staple remover"/>
    <x v="2991"/>
    <n v="1"/>
    <n v="0.2"/>
    <n v="-0.66239999999999999"/>
    <n v="11"/>
    <n v="4"/>
    <x v="3"/>
    <s v="Nov"/>
    <s v="2017-11"/>
  </r>
  <r>
    <n v="3948"/>
    <s v="CA-2016-119963"/>
    <x v="741"/>
    <d v="2016-11-22T00:00:00"/>
    <s v="Standard Class"/>
    <s v="SN-20710"/>
    <s v="Steve Nguyen"/>
    <x v="2"/>
    <s v="United States"/>
    <x v="45"/>
    <s v="Texas"/>
    <n v="77506"/>
    <x v="2"/>
    <s v="OFF-AR-10003514"/>
    <x v="1"/>
    <x v="6"/>
    <s v="4009 Highlighters by Sanford"/>
    <x v="2850"/>
    <n v="2"/>
    <n v="0.2"/>
    <n v="1.0347999999999999"/>
    <n v="11"/>
    <n v="4"/>
    <x v="0"/>
    <s v="Nov"/>
    <s v="2016-11"/>
  </r>
  <r>
    <n v="3949"/>
    <s v="CA-2016-119963"/>
    <x v="741"/>
    <d v="2016-11-22T00:00:00"/>
    <s v="Standard Class"/>
    <s v="SN-20710"/>
    <s v="Steve Nguyen"/>
    <x v="2"/>
    <s v="United States"/>
    <x v="45"/>
    <s v="Texas"/>
    <n v="77506"/>
    <x v="2"/>
    <s v="OFF-LA-10003510"/>
    <x v="1"/>
    <x v="2"/>
    <s v="Avery 4027 File Folder Labels for Dot Matrix Printers, 5000 Labels per Box, White"/>
    <x v="2992"/>
    <n v="2"/>
    <n v="0.2"/>
    <n v="15.8756"/>
    <n v="11"/>
    <n v="4"/>
    <x v="0"/>
    <s v="Nov"/>
    <s v="2016-11"/>
  </r>
  <r>
    <n v="3950"/>
    <s v="CA-2016-119963"/>
    <x v="741"/>
    <d v="2016-11-22T00:00:00"/>
    <s v="Standard Class"/>
    <s v="SN-20710"/>
    <s v="Steve Nguyen"/>
    <x v="2"/>
    <s v="United States"/>
    <x v="45"/>
    <s v="Texas"/>
    <n v="77506"/>
    <x v="2"/>
    <s v="OFF-PA-10001970"/>
    <x v="1"/>
    <x v="10"/>
    <s v="Xerox 1881"/>
    <x v="2993"/>
    <n v="2"/>
    <n v="0.2"/>
    <n v="6.6311999999999998"/>
    <n v="11"/>
    <n v="4"/>
    <x v="0"/>
    <s v="Nov"/>
    <s v="2016-11"/>
  </r>
  <r>
    <n v="3951"/>
    <s v="CA-2016-119963"/>
    <x v="741"/>
    <d v="2016-11-22T00:00:00"/>
    <s v="Standard Class"/>
    <s v="SN-20710"/>
    <s v="Steve Nguyen"/>
    <x v="2"/>
    <s v="United States"/>
    <x v="45"/>
    <s v="Texas"/>
    <n v="77506"/>
    <x v="2"/>
    <s v="FUR-CH-10003817"/>
    <x v="0"/>
    <x v="1"/>
    <s v="Global Value Steno Chair, Gray"/>
    <x v="2994"/>
    <n v="6"/>
    <n v="0.3"/>
    <n v="-18.222000000000001"/>
    <n v="11"/>
    <n v="4"/>
    <x v="0"/>
    <s v="Nov"/>
    <s v="2016-11"/>
  </r>
  <r>
    <n v="3952"/>
    <s v="CA-2014-121167"/>
    <x v="683"/>
    <d v="2014-11-30T00:00:00"/>
    <s v="Second Class"/>
    <s v="MO-17500"/>
    <s v="Mary O'Rourke"/>
    <x v="0"/>
    <s v="United States"/>
    <x v="210"/>
    <s v="New York"/>
    <n v="11520"/>
    <x v="3"/>
    <s v="OFF-BI-10003676"/>
    <x v="1"/>
    <x v="8"/>
    <s v="GBC Standard Recycled Report Covers, Clear Plastic Sheets"/>
    <x v="2995"/>
    <n v="2"/>
    <n v="0.2"/>
    <n v="6.0368000000000004"/>
    <n v="11"/>
    <n v="4"/>
    <x v="2"/>
    <s v="Nov"/>
    <s v="2014-11"/>
  </r>
  <r>
    <n v="3953"/>
    <s v="US-2016-151862"/>
    <x v="398"/>
    <d v="2016-03-08T00:00:00"/>
    <s v="Standard Class"/>
    <s v="ON-18715"/>
    <s v="Odella Nelson"/>
    <x v="1"/>
    <s v="United States"/>
    <x v="60"/>
    <s v="Colorado"/>
    <n v="80219"/>
    <x v="1"/>
    <s v="TEC-PH-10003535"/>
    <x v="2"/>
    <x v="7"/>
    <s v="RCA ViSYS 25423RE1 Corded phone"/>
    <x v="1290"/>
    <n v="2"/>
    <n v="0.2"/>
    <n v="13.9986"/>
    <n v="3"/>
    <n v="1"/>
    <x v="0"/>
    <s v="Mar"/>
    <s v="2016-03"/>
  </r>
  <r>
    <n v="3954"/>
    <s v="CA-2017-152961"/>
    <x v="787"/>
    <d v="2017-01-19T00:00:00"/>
    <s v="Standard Class"/>
    <s v="SC-20095"/>
    <s v="Sanjit Chand"/>
    <x v="0"/>
    <s v="United States"/>
    <x v="94"/>
    <s v="Massachusetts"/>
    <n v="2169"/>
    <x v="3"/>
    <s v="OFF-PA-10004675"/>
    <x v="1"/>
    <x v="10"/>
    <s v="Telephone Message Books with Fax/Mobile Section, 5 1/2&quot; x 3 3/16&quot;"/>
    <x v="1418"/>
    <n v="2"/>
    <n v="0"/>
    <n v="5.8419999999999996"/>
    <n v="1"/>
    <n v="1"/>
    <x v="3"/>
    <s v="Jan"/>
    <s v="2017-01"/>
  </r>
  <r>
    <n v="3955"/>
    <s v="CA-2014-133228"/>
    <x v="527"/>
    <d v="2014-04-09T00:00:00"/>
    <s v="Standard Class"/>
    <s v="MS-17710"/>
    <s v="Maurice Satty"/>
    <x v="0"/>
    <s v="United States"/>
    <x v="66"/>
    <s v="Michigan"/>
    <n v="48205"/>
    <x v="2"/>
    <s v="FUR-FU-10004020"/>
    <x v="0"/>
    <x v="5"/>
    <s v="Advantus Panel Wall Acrylic Frame"/>
    <x v="2996"/>
    <n v="1"/>
    <n v="0"/>
    <n v="2.3521000000000001"/>
    <n v="4"/>
    <n v="2"/>
    <x v="2"/>
    <s v="Apr"/>
    <s v="2014-04"/>
  </r>
  <r>
    <n v="3956"/>
    <s v="CA-2014-133228"/>
    <x v="527"/>
    <d v="2014-04-09T00:00:00"/>
    <s v="Standard Class"/>
    <s v="MS-17710"/>
    <s v="Maurice Satty"/>
    <x v="0"/>
    <s v="United States"/>
    <x v="66"/>
    <s v="Michigan"/>
    <n v="48205"/>
    <x v="2"/>
    <s v="OFF-AR-10001955"/>
    <x v="1"/>
    <x v="6"/>
    <s v="Newell 319"/>
    <x v="1362"/>
    <n v="4"/>
    <n v="0"/>
    <n v="23.808"/>
    <n v="4"/>
    <n v="2"/>
    <x v="2"/>
    <s v="Apr"/>
    <s v="2014-04"/>
  </r>
  <r>
    <n v="3957"/>
    <s v="CA-2016-114951"/>
    <x v="190"/>
    <d v="2016-07-03T00:00:00"/>
    <s v="Standard Class"/>
    <s v="DN-13690"/>
    <s v="Duane Noonan"/>
    <x v="0"/>
    <s v="United States"/>
    <x v="8"/>
    <s v="California"/>
    <n v="94109"/>
    <x v="1"/>
    <s v="FUR-FU-10002364"/>
    <x v="0"/>
    <x v="5"/>
    <s v="Eldon Expressions Wood Desk Accessories, Oak"/>
    <x v="2997"/>
    <n v="3"/>
    <n v="0"/>
    <n v="6.4206000000000003"/>
    <n v="6"/>
    <n v="2"/>
    <x v="0"/>
    <s v="Jun"/>
    <s v="2016-06"/>
  </r>
  <r>
    <n v="3958"/>
    <s v="CA-2016-156573"/>
    <x v="211"/>
    <d v="2016-06-02T00:00:00"/>
    <s v="Standard Class"/>
    <s v="RB-19360"/>
    <s v="Raymond Buch"/>
    <x v="0"/>
    <s v="United States"/>
    <x v="316"/>
    <s v="Tennessee"/>
    <n v="37211"/>
    <x v="0"/>
    <s v="OFF-BI-10002414"/>
    <x v="1"/>
    <x v="8"/>
    <s v="GBC ProClick Spines for 32-Hole Punch"/>
    <x v="2998"/>
    <n v="3"/>
    <n v="0.7"/>
    <n v="-8.6456999999999997"/>
    <n v="5"/>
    <n v="2"/>
    <x v="0"/>
    <s v="May"/>
    <s v="2016-05"/>
  </r>
  <r>
    <n v="3959"/>
    <s v="CA-2016-156573"/>
    <x v="211"/>
    <d v="2016-06-02T00:00:00"/>
    <s v="Standard Class"/>
    <s v="RB-19360"/>
    <s v="Raymond Buch"/>
    <x v="0"/>
    <s v="United States"/>
    <x v="316"/>
    <s v="Tennessee"/>
    <n v="37211"/>
    <x v="0"/>
    <s v="OFF-AR-10003732"/>
    <x v="1"/>
    <x v="6"/>
    <s v="Newell 333"/>
    <x v="2999"/>
    <n v="2"/>
    <n v="0.2"/>
    <n v="0.33360000000000001"/>
    <n v="5"/>
    <n v="2"/>
    <x v="0"/>
    <s v="May"/>
    <s v="2016-05"/>
  </r>
  <r>
    <n v="3960"/>
    <s v="CA-2016-156573"/>
    <x v="211"/>
    <d v="2016-06-02T00:00:00"/>
    <s v="Standard Class"/>
    <s v="RB-19360"/>
    <s v="Raymond Buch"/>
    <x v="0"/>
    <s v="United States"/>
    <x v="316"/>
    <s v="Tennessee"/>
    <n v="37211"/>
    <x v="0"/>
    <s v="FUR-FU-10001085"/>
    <x v="0"/>
    <x v="5"/>
    <s v="3M Polarizing Light Filter Sleeves"/>
    <x v="3000"/>
    <n v="3"/>
    <n v="0.2"/>
    <n v="14.547000000000001"/>
    <n v="5"/>
    <n v="2"/>
    <x v="0"/>
    <s v="May"/>
    <s v="2016-05"/>
  </r>
  <r>
    <n v="3961"/>
    <s v="CA-2015-113901"/>
    <x v="324"/>
    <d v="2015-10-24T00:00:00"/>
    <s v="Standard Class"/>
    <s v="NH-18610"/>
    <s v="Nicole Hansen"/>
    <x v="1"/>
    <s v="United States"/>
    <x v="66"/>
    <s v="Michigan"/>
    <n v="48227"/>
    <x v="2"/>
    <s v="OFF-BI-10001249"/>
    <x v="1"/>
    <x v="8"/>
    <s v="Avery Heavy-Duty EZD View Binder with Locking Rings"/>
    <x v="3001"/>
    <n v="6"/>
    <n v="0"/>
    <n v="17.608799999999999"/>
    <n v="10"/>
    <n v="4"/>
    <x v="1"/>
    <s v="Oct"/>
    <s v="2015-10"/>
  </r>
  <r>
    <n v="3962"/>
    <s v="CA-2015-113901"/>
    <x v="324"/>
    <d v="2015-10-24T00:00:00"/>
    <s v="Standard Class"/>
    <s v="NH-18610"/>
    <s v="Nicole Hansen"/>
    <x v="1"/>
    <s v="United States"/>
    <x v="66"/>
    <s v="Michigan"/>
    <n v="48227"/>
    <x v="2"/>
    <s v="TEC-PH-10002564"/>
    <x v="2"/>
    <x v="7"/>
    <s v="OtterBox Defender Series Case - Samsung Galaxy S4"/>
    <x v="179"/>
    <n v="5"/>
    <n v="0"/>
    <n v="44.984999999999999"/>
    <n v="10"/>
    <n v="4"/>
    <x v="1"/>
    <s v="Oct"/>
    <s v="2015-10"/>
  </r>
  <r>
    <n v="3963"/>
    <s v="CA-2017-134838"/>
    <x v="600"/>
    <d v="2017-02-20T00:00:00"/>
    <s v="First Class"/>
    <s v="ED-13885"/>
    <s v="Emily Ducich"/>
    <x v="2"/>
    <s v="United States"/>
    <x v="1"/>
    <s v="California"/>
    <n v="90045"/>
    <x v="1"/>
    <s v="OFF-AR-10000634"/>
    <x v="1"/>
    <x v="6"/>
    <s v="Newell 320"/>
    <x v="1371"/>
    <n v="3"/>
    <n v="0"/>
    <n v="3.4668000000000001"/>
    <n v="2"/>
    <n v="1"/>
    <x v="3"/>
    <s v="Feb"/>
    <s v="2017-02"/>
  </r>
  <r>
    <n v="3964"/>
    <s v="CA-2017-134838"/>
    <x v="600"/>
    <d v="2017-02-20T00:00:00"/>
    <s v="First Class"/>
    <s v="ED-13885"/>
    <s v="Emily Ducich"/>
    <x v="2"/>
    <s v="United States"/>
    <x v="1"/>
    <s v="California"/>
    <n v="90045"/>
    <x v="1"/>
    <s v="FUR-FU-10004018"/>
    <x v="0"/>
    <x v="5"/>
    <s v="Tensor Computer Mounted Lamp"/>
    <x v="3002"/>
    <n v="3"/>
    <n v="0"/>
    <n v="12.0609"/>
    <n v="2"/>
    <n v="1"/>
    <x v="3"/>
    <s v="Feb"/>
    <s v="2017-02"/>
  </r>
  <r>
    <n v="3965"/>
    <s v="CA-2016-120257"/>
    <x v="897"/>
    <d v="2016-09-28T00:00:00"/>
    <s v="Standard Class"/>
    <s v="PW-19240"/>
    <s v="Pierre Wener"/>
    <x v="0"/>
    <s v="United States"/>
    <x v="10"/>
    <s v="Pennsylvania"/>
    <n v="19140"/>
    <x v="3"/>
    <s v="OFF-AR-10003481"/>
    <x v="1"/>
    <x v="6"/>
    <s v="Newell 348"/>
    <x v="956"/>
    <n v="3"/>
    <n v="0.2"/>
    <n v="0.88560000000000005"/>
    <n v="9"/>
    <n v="3"/>
    <x v="0"/>
    <s v="Sep"/>
    <s v="2016-09"/>
  </r>
  <r>
    <n v="3966"/>
    <s v="CA-2014-164910"/>
    <x v="607"/>
    <d v="2014-11-17T00:00:00"/>
    <s v="Second Class"/>
    <s v="DM-13345"/>
    <s v="Denise Monton"/>
    <x v="1"/>
    <s v="United States"/>
    <x v="153"/>
    <s v="North Carolina"/>
    <n v="28806"/>
    <x v="0"/>
    <s v="OFF-AR-10003651"/>
    <x v="1"/>
    <x v="6"/>
    <s v="Newell 350"/>
    <x v="956"/>
    <n v="3"/>
    <n v="0.2"/>
    <n v="0.88560000000000005"/>
    <n v="11"/>
    <n v="4"/>
    <x v="2"/>
    <s v="Nov"/>
    <s v="2014-11"/>
  </r>
  <r>
    <n v="3967"/>
    <s v="CA-2016-149902"/>
    <x v="178"/>
    <d v="2016-04-06T00:00:00"/>
    <s v="Standard Class"/>
    <s v="DW-13540"/>
    <s v="Don Weiss"/>
    <x v="0"/>
    <s v="United States"/>
    <x v="20"/>
    <s v="New York"/>
    <n v="10024"/>
    <x v="3"/>
    <s v="OFF-AR-10002956"/>
    <x v="1"/>
    <x v="6"/>
    <s v="Boston 16801 Nautilus Battery Pencil Sharpener"/>
    <x v="1912"/>
    <n v="4"/>
    <n v="0"/>
    <n v="22.8904"/>
    <n v="4"/>
    <n v="2"/>
    <x v="0"/>
    <s v="Apr"/>
    <s v="2016-04"/>
  </r>
  <r>
    <n v="3968"/>
    <s v="CA-2016-146010"/>
    <x v="244"/>
    <d v="2016-05-23T00:00:00"/>
    <s v="First Class"/>
    <s v="EH-14125"/>
    <s v="Eugene Hildebrand"/>
    <x v="2"/>
    <s v="United States"/>
    <x v="77"/>
    <s v="Colorado"/>
    <n v="80906"/>
    <x v="1"/>
    <s v="OFF-BI-10003638"/>
    <x v="1"/>
    <x v="8"/>
    <s v="GBC Durable Plastic Covers"/>
    <x v="3003"/>
    <n v="7"/>
    <n v="0.7"/>
    <n v="-32.508000000000003"/>
    <n v="5"/>
    <n v="2"/>
    <x v="0"/>
    <s v="May"/>
    <s v="2016-05"/>
  </r>
  <r>
    <n v="3969"/>
    <s v="US-2015-163685"/>
    <x v="932"/>
    <d v="2015-06-05T00:00:00"/>
    <s v="Standard Class"/>
    <s v="KE-16420"/>
    <s v="Katrina Edelman"/>
    <x v="1"/>
    <s v="United States"/>
    <x v="52"/>
    <s v="Texas"/>
    <n v="78207"/>
    <x v="2"/>
    <s v="OFF-BI-10001890"/>
    <x v="1"/>
    <x v="8"/>
    <s v="Avery Poly Binder Pockets"/>
    <x v="3004"/>
    <n v="8"/>
    <n v="0.8"/>
    <n v="-9.1647999999999996"/>
    <n v="6"/>
    <n v="2"/>
    <x v="1"/>
    <s v="Jun"/>
    <s v="2015-06"/>
  </r>
  <r>
    <n v="3970"/>
    <s v="US-2015-163685"/>
    <x v="932"/>
    <d v="2015-06-05T00:00:00"/>
    <s v="Standard Class"/>
    <s v="KE-16420"/>
    <s v="Katrina Edelman"/>
    <x v="1"/>
    <s v="United States"/>
    <x v="52"/>
    <s v="Texas"/>
    <n v="78207"/>
    <x v="2"/>
    <s v="OFF-PA-10002606"/>
    <x v="1"/>
    <x v="10"/>
    <s v="Xerox 1928"/>
    <x v="3005"/>
    <n v="10"/>
    <n v="0.2"/>
    <n v="13.2"/>
    <n v="6"/>
    <n v="2"/>
    <x v="1"/>
    <s v="Jun"/>
    <s v="2015-06"/>
  </r>
  <r>
    <n v="3971"/>
    <s v="CA-2014-135090"/>
    <x v="754"/>
    <d v="2014-11-26T00:00:00"/>
    <s v="Standard Class"/>
    <s v="SP-20920"/>
    <s v="Susan Pistek"/>
    <x v="0"/>
    <s v="United States"/>
    <x v="1"/>
    <s v="California"/>
    <n v="90036"/>
    <x v="1"/>
    <s v="OFF-PA-10002245"/>
    <x v="1"/>
    <x v="10"/>
    <s v="Xerox 1895"/>
    <x v="3006"/>
    <n v="9"/>
    <n v="0"/>
    <n v="24.219000000000001"/>
    <n v="11"/>
    <n v="4"/>
    <x v="2"/>
    <s v="Nov"/>
    <s v="2014-11"/>
  </r>
  <r>
    <n v="3972"/>
    <s v="CA-2015-132374"/>
    <x v="933"/>
    <d v="2015-02-24T00:00:00"/>
    <s v="Second Class"/>
    <s v="PS-19045"/>
    <s v="Penelope Sewall"/>
    <x v="2"/>
    <s v="United States"/>
    <x v="341"/>
    <s v="Michigan"/>
    <n v="48310"/>
    <x v="2"/>
    <s v="OFF-AR-10001615"/>
    <x v="1"/>
    <x v="6"/>
    <s v="Newell 34"/>
    <x v="1362"/>
    <n v="4"/>
    <n v="0"/>
    <n v="20.633600000000001"/>
    <n v="2"/>
    <n v="1"/>
    <x v="1"/>
    <s v="Feb"/>
    <s v="2015-02"/>
  </r>
  <r>
    <n v="3973"/>
    <s v="CA-2016-167556"/>
    <x v="892"/>
    <d v="2016-04-02T00:00:00"/>
    <s v="Standard Class"/>
    <s v="JM-15250"/>
    <s v="Janet Martin"/>
    <x v="0"/>
    <s v="United States"/>
    <x v="20"/>
    <s v="New York"/>
    <n v="10009"/>
    <x v="3"/>
    <s v="OFF-PA-10000466"/>
    <x v="1"/>
    <x v="10"/>
    <s v="Memo Book, 100 Message Capacity, 5 3/8” x 11”"/>
    <x v="808"/>
    <n v="2"/>
    <n v="0"/>
    <n v="6.74"/>
    <n v="3"/>
    <n v="1"/>
    <x v="0"/>
    <s v="Mar"/>
    <s v="2016-03"/>
  </r>
  <r>
    <n v="3974"/>
    <s v="CA-2016-167556"/>
    <x v="892"/>
    <d v="2016-04-02T00:00:00"/>
    <s v="Standard Class"/>
    <s v="JM-15250"/>
    <s v="Janet Martin"/>
    <x v="0"/>
    <s v="United States"/>
    <x v="20"/>
    <s v="New York"/>
    <n v="10009"/>
    <x v="3"/>
    <s v="OFF-BI-10003708"/>
    <x v="1"/>
    <x v="8"/>
    <s v="Acco Four Pocket Poly Ring Binder with Label Holder, Smoke, 1&quot;"/>
    <x v="1263"/>
    <n v="5"/>
    <n v="0.2"/>
    <n v="9.3125"/>
    <n v="3"/>
    <n v="1"/>
    <x v="0"/>
    <s v="Mar"/>
    <s v="2016-03"/>
  </r>
  <r>
    <n v="3975"/>
    <s v="CA-2016-167556"/>
    <x v="892"/>
    <d v="2016-04-02T00:00:00"/>
    <s v="Standard Class"/>
    <s v="JM-15250"/>
    <s v="Janet Martin"/>
    <x v="0"/>
    <s v="United States"/>
    <x v="20"/>
    <s v="New York"/>
    <n v="10009"/>
    <x v="3"/>
    <s v="FUR-FU-10004848"/>
    <x v="0"/>
    <x v="5"/>
    <s v="Howard Miller 13-3/4&quot; Diameter Brushed Chrome Round Wall Clock"/>
    <x v="3007"/>
    <n v="8"/>
    <n v="0"/>
    <n v="124.2"/>
    <n v="3"/>
    <n v="1"/>
    <x v="0"/>
    <s v="Mar"/>
    <s v="2016-03"/>
  </r>
  <r>
    <n v="3976"/>
    <s v="CA-2016-167556"/>
    <x v="892"/>
    <d v="2016-04-02T00:00:00"/>
    <s v="Standard Class"/>
    <s v="JM-15250"/>
    <s v="Janet Martin"/>
    <x v="0"/>
    <s v="United States"/>
    <x v="20"/>
    <s v="New York"/>
    <n v="10009"/>
    <x v="3"/>
    <s v="OFF-BI-10000320"/>
    <x v="1"/>
    <x v="8"/>
    <s v="GBC Plastic Binding Combs"/>
    <x v="3008"/>
    <n v="7"/>
    <n v="0.2"/>
    <n v="14.981400000000001"/>
    <n v="3"/>
    <n v="1"/>
    <x v="0"/>
    <s v="Mar"/>
    <s v="2016-03"/>
  </r>
  <r>
    <n v="3977"/>
    <s v="US-2016-116400"/>
    <x v="332"/>
    <d v="2016-10-24T00:00:00"/>
    <s v="First Class"/>
    <s v="EB-13930"/>
    <s v="Eric Barreto"/>
    <x v="0"/>
    <s v="United States"/>
    <x v="102"/>
    <s v="Virginia"/>
    <n v="23223"/>
    <x v="0"/>
    <s v="FUR-FU-10003731"/>
    <x v="0"/>
    <x v="5"/>
    <s v="Eldon Expressions Wood and Plastic Desk Accessories, Oak"/>
    <x v="3009"/>
    <n v="4"/>
    <n v="0"/>
    <n v="11.1776"/>
    <n v="10"/>
    <n v="4"/>
    <x v="0"/>
    <s v="Oct"/>
    <s v="2016-10"/>
  </r>
  <r>
    <n v="3978"/>
    <s v="CA-2017-101308"/>
    <x v="280"/>
    <d v="2017-10-07T00:00:00"/>
    <s v="Standard Class"/>
    <s v="FG-14260"/>
    <s v="Frank Gastineau"/>
    <x v="2"/>
    <s v="United States"/>
    <x v="4"/>
    <s v="Washington"/>
    <n v="98105"/>
    <x v="1"/>
    <s v="OFF-FA-10002780"/>
    <x v="1"/>
    <x v="13"/>
    <s v="Staples"/>
    <x v="3010"/>
    <n v="3"/>
    <n v="0"/>
    <n v="4.1124000000000001"/>
    <n v="10"/>
    <n v="4"/>
    <x v="3"/>
    <s v="Oct"/>
    <s v="2017-10"/>
  </r>
  <r>
    <n v="3979"/>
    <s v="CA-2017-101308"/>
    <x v="280"/>
    <d v="2017-10-07T00:00:00"/>
    <s v="Standard Class"/>
    <s v="FG-14260"/>
    <s v="Frank Gastineau"/>
    <x v="2"/>
    <s v="United States"/>
    <x v="4"/>
    <s v="Washington"/>
    <n v="98105"/>
    <x v="1"/>
    <s v="TEC-PH-10003800"/>
    <x v="2"/>
    <x v="7"/>
    <s v="i.Sound Portable Power - 8000 mAh"/>
    <x v="556"/>
    <n v="2"/>
    <n v="0.2"/>
    <n v="-20.136199999999999"/>
    <n v="10"/>
    <n v="4"/>
    <x v="3"/>
    <s v="Oct"/>
    <s v="2017-10"/>
  </r>
  <r>
    <n v="3980"/>
    <s v="CA-2014-114517"/>
    <x v="851"/>
    <d v="2014-12-27T00:00:00"/>
    <s v="Standard Class"/>
    <s v="TH-21235"/>
    <s v="Tiffany House"/>
    <x v="1"/>
    <s v="United States"/>
    <x v="20"/>
    <s v="New York"/>
    <n v="10024"/>
    <x v="3"/>
    <s v="FUR-TA-10001676"/>
    <x v="0"/>
    <x v="3"/>
    <s v="Hon 61000 Series Interactive Training Tables"/>
    <x v="3011"/>
    <n v="2"/>
    <n v="0.4"/>
    <n v="-19.549199999999999"/>
    <n v="12"/>
    <n v="4"/>
    <x v="2"/>
    <s v="Dec"/>
    <s v="2014-12"/>
  </r>
  <r>
    <n v="3981"/>
    <s v="CA-2014-114517"/>
    <x v="851"/>
    <d v="2014-12-27T00:00:00"/>
    <s v="Standard Class"/>
    <s v="TH-21235"/>
    <s v="Tiffany House"/>
    <x v="1"/>
    <s v="United States"/>
    <x v="20"/>
    <s v="New York"/>
    <n v="10024"/>
    <x v="3"/>
    <s v="OFF-AP-10002350"/>
    <x v="1"/>
    <x v="9"/>
    <s v="Belkin F9H710-06 7 Outlet SurgeMaster Surge Protector"/>
    <x v="3012"/>
    <n v="3"/>
    <n v="0"/>
    <n v="15.8256"/>
    <n v="12"/>
    <n v="4"/>
    <x v="2"/>
    <s v="Dec"/>
    <s v="2014-12"/>
  </r>
  <r>
    <n v="3982"/>
    <s v="CA-2017-119564"/>
    <x v="934"/>
    <d v="2017-12-20T00:00:00"/>
    <s v="Standard Class"/>
    <s v="PL-18925"/>
    <s v="Paul Lucas"/>
    <x v="2"/>
    <s v="United States"/>
    <x v="4"/>
    <s v="Washington"/>
    <n v="98115"/>
    <x v="1"/>
    <s v="FUR-FU-10003096"/>
    <x v="0"/>
    <x v="5"/>
    <s v="Master Giant Foot Doorstop, Safety Yellow"/>
    <x v="3013"/>
    <n v="3"/>
    <n v="0"/>
    <n v="9.7911000000000001"/>
    <n v="12"/>
    <n v="4"/>
    <x v="3"/>
    <s v="Dec"/>
    <s v="2017-12"/>
  </r>
  <r>
    <n v="3983"/>
    <s v="CA-2016-135265"/>
    <x v="274"/>
    <d v="2016-07-09T00:00:00"/>
    <s v="Second Class"/>
    <s v="CC-12370"/>
    <s v="Christopher Conant"/>
    <x v="0"/>
    <s v="United States"/>
    <x v="1"/>
    <s v="California"/>
    <n v="90045"/>
    <x v="1"/>
    <s v="FUR-CH-10003061"/>
    <x v="0"/>
    <x v="1"/>
    <s v="Global Leather Task Chair, Black"/>
    <x v="2736"/>
    <n v="4"/>
    <n v="0.2"/>
    <n v="-3.5996000000000001"/>
    <n v="7"/>
    <n v="3"/>
    <x v="0"/>
    <s v="Jul"/>
    <s v="2016-07"/>
  </r>
  <r>
    <n v="3984"/>
    <s v="CA-2016-135265"/>
    <x v="274"/>
    <d v="2016-07-09T00:00:00"/>
    <s v="Second Class"/>
    <s v="CC-12370"/>
    <s v="Christopher Conant"/>
    <x v="0"/>
    <s v="United States"/>
    <x v="1"/>
    <s v="California"/>
    <n v="90045"/>
    <x v="1"/>
    <s v="TEC-CO-10003763"/>
    <x v="2"/>
    <x v="16"/>
    <s v="Canon PC1060 Personal Laser Copier"/>
    <x v="2430"/>
    <n v="5"/>
    <n v="0.2"/>
    <n v="944.98649999999998"/>
    <n v="7"/>
    <n v="3"/>
    <x v="0"/>
    <s v="Jul"/>
    <s v="2016-07"/>
  </r>
  <r>
    <n v="3985"/>
    <s v="CA-2016-135265"/>
    <x v="274"/>
    <d v="2016-07-09T00:00:00"/>
    <s v="Second Class"/>
    <s v="CC-12370"/>
    <s v="Christopher Conant"/>
    <x v="0"/>
    <s v="United States"/>
    <x v="1"/>
    <s v="California"/>
    <n v="90045"/>
    <x v="1"/>
    <s v="OFF-PA-10002923"/>
    <x v="1"/>
    <x v="10"/>
    <s v="Xerox 1942"/>
    <x v="1529"/>
    <n v="1"/>
    <n v="0"/>
    <n v="24.47"/>
    <n v="7"/>
    <n v="3"/>
    <x v="0"/>
    <s v="Jul"/>
    <s v="2016-07"/>
  </r>
  <r>
    <n v="3986"/>
    <s v="CA-2016-108735"/>
    <x v="764"/>
    <d v="2016-04-21T00:00:00"/>
    <s v="Standard Class"/>
    <s v="JM-15535"/>
    <s v="Jessica Myrick"/>
    <x v="0"/>
    <s v="United States"/>
    <x v="80"/>
    <s v="California"/>
    <n v="90712"/>
    <x v="1"/>
    <s v="FUR-BO-10003441"/>
    <x v="0"/>
    <x v="0"/>
    <s v="Bush Westfield Collection Bookcases, Fully Assembled"/>
    <x v="3014"/>
    <n v="3"/>
    <n v="0.15"/>
    <n v="24.235199999999999"/>
    <n v="4"/>
    <n v="2"/>
    <x v="0"/>
    <s v="Apr"/>
    <s v="2016-04"/>
  </r>
  <r>
    <n v="3987"/>
    <s v="CA-2017-112333"/>
    <x v="798"/>
    <d v="2017-04-14T00:00:00"/>
    <s v="Standard Class"/>
    <s v="KF-16285"/>
    <s v="Karen Ferguson"/>
    <x v="2"/>
    <s v="United States"/>
    <x v="135"/>
    <s v="New Jersey"/>
    <n v="7060"/>
    <x v="3"/>
    <s v="OFF-ST-10001780"/>
    <x v="1"/>
    <x v="4"/>
    <s v="Tennsco 16-Compartment Lockers with Coat Rack"/>
    <x v="3015"/>
    <n v="4"/>
    <n v="0"/>
    <n v="621.97439999999995"/>
    <n v="4"/>
    <n v="2"/>
    <x v="3"/>
    <s v="Apr"/>
    <s v="2017-04"/>
  </r>
  <r>
    <n v="3988"/>
    <s v="CA-2017-112333"/>
    <x v="798"/>
    <d v="2017-04-14T00:00:00"/>
    <s v="Standard Class"/>
    <s v="KF-16285"/>
    <s v="Karen Ferguson"/>
    <x v="2"/>
    <s v="United States"/>
    <x v="135"/>
    <s v="New Jersey"/>
    <n v="7060"/>
    <x v="3"/>
    <s v="OFF-AP-10001962"/>
    <x v="1"/>
    <x v="9"/>
    <s v="Black &amp; Decker Filter for Double Action Dustbuster Cordless Vac BLDV7210"/>
    <x v="3016"/>
    <n v="5"/>
    <n v="0"/>
    <n v="10.487500000000001"/>
    <n v="4"/>
    <n v="2"/>
    <x v="3"/>
    <s v="Apr"/>
    <s v="2017-04"/>
  </r>
  <r>
    <n v="3989"/>
    <s v="US-2016-159415"/>
    <x v="764"/>
    <d v="2016-04-22T00:00:00"/>
    <s v="Standard Class"/>
    <s v="CS-12175"/>
    <s v="Charles Sheldon"/>
    <x v="1"/>
    <s v="United States"/>
    <x v="29"/>
    <s v="Tennessee"/>
    <n v="38401"/>
    <x v="0"/>
    <s v="FUR-FU-10003798"/>
    <x v="0"/>
    <x v="5"/>
    <s v="Ultra Door Kickplate, 8&quot;H x 34&quot;W"/>
    <x v="3017"/>
    <n v="5"/>
    <n v="0.2"/>
    <n v="13.846"/>
    <n v="4"/>
    <n v="2"/>
    <x v="0"/>
    <s v="Apr"/>
    <s v="2016-04"/>
  </r>
  <r>
    <n v="3990"/>
    <s v="CA-2014-122588"/>
    <x v="641"/>
    <d v="2014-11-27T00:00:00"/>
    <s v="Second Class"/>
    <s v="AR-10540"/>
    <s v="Andy Reiter"/>
    <x v="0"/>
    <s v="United States"/>
    <x v="383"/>
    <s v="Rhode Island"/>
    <n v="2895"/>
    <x v="3"/>
    <s v="FUR-FU-10001095"/>
    <x v="0"/>
    <x v="5"/>
    <s v="DAX Black Cherry Wood-Tone Poster Frame"/>
    <x v="3018"/>
    <n v="2"/>
    <n v="0"/>
    <n v="20.1248"/>
    <n v="11"/>
    <n v="4"/>
    <x v="2"/>
    <s v="Nov"/>
    <s v="2014-11"/>
  </r>
  <r>
    <n v="3991"/>
    <s v="CA-2014-137589"/>
    <x v="935"/>
    <d v="2014-11-08T00:00:00"/>
    <s v="Standard Class"/>
    <s v="MS-17770"/>
    <s v="Maxwell Schwartz"/>
    <x v="0"/>
    <s v="United States"/>
    <x v="152"/>
    <s v="Pennsylvania"/>
    <n v="17602"/>
    <x v="3"/>
    <s v="OFF-SU-10000157"/>
    <x v="1"/>
    <x v="14"/>
    <s v="Compact Automatic Electric Letter Opener"/>
    <x v="3019"/>
    <n v="3"/>
    <n v="0.2"/>
    <n v="-64.427400000000006"/>
    <n v="11"/>
    <n v="4"/>
    <x v="2"/>
    <s v="Nov"/>
    <s v="2014-11"/>
  </r>
  <r>
    <n v="3992"/>
    <s v="CA-2015-161998"/>
    <x v="489"/>
    <d v="2015-05-05T00:00:00"/>
    <s v="Standard Class"/>
    <s v="DB-13120"/>
    <s v="David Bremer"/>
    <x v="1"/>
    <s v="United States"/>
    <x v="67"/>
    <s v="Florida"/>
    <n v="33614"/>
    <x v="0"/>
    <s v="FUR-FU-10001095"/>
    <x v="0"/>
    <x v="5"/>
    <s v="DAX Black Cherry Wood-Tone Poster Frame"/>
    <x v="3020"/>
    <n v="3"/>
    <n v="0.2"/>
    <n v="14.299200000000001"/>
    <n v="5"/>
    <n v="2"/>
    <x v="1"/>
    <s v="May"/>
    <s v="2015-05"/>
  </r>
  <r>
    <n v="3993"/>
    <s v="CA-2015-161998"/>
    <x v="489"/>
    <d v="2015-05-05T00:00:00"/>
    <s v="Standard Class"/>
    <s v="DB-13120"/>
    <s v="David Bremer"/>
    <x v="1"/>
    <s v="United States"/>
    <x v="67"/>
    <s v="Florida"/>
    <n v="33614"/>
    <x v="0"/>
    <s v="OFF-SU-10004261"/>
    <x v="1"/>
    <x v="14"/>
    <s v="Fiskars 8&quot; Scissors, 2/Pack"/>
    <x v="3021"/>
    <n v="3"/>
    <n v="0.2"/>
    <n v="4.6547999999999998"/>
    <n v="5"/>
    <n v="2"/>
    <x v="1"/>
    <s v="May"/>
    <s v="2015-05"/>
  </r>
  <r>
    <n v="3994"/>
    <s v="CA-2015-161998"/>
    <x v="489"/>
    <d v="2015-05-05T00:00:00"/>
    <s v="Standard Class"/>
    <s v="DB-13120"/>
    <s v="David Bremer"/>
    <x v="1"/>
    <s v="United States"/>
    <x v="67"/>
    <s v="Florida"/>
    <n v="33614"/>
    <x v="0"/>
    <s v="OFF-AR-10004022"/>
    <x v="1"/>
    <x v="6"/>
    <s v="Panasonic KP-380BK Classic Electric Pencil Sharpener"/>
    <x v="3022"/>
    <n v="6"/>
    <n v="0.2"/>
    <n v="10.794"/>
    <n v="5"/>
    <n v="2"/>
    <x v="1"/>
    <s v="May"/>
    <s v="2015-05"/>
  </r>
  <r>
    <n v="3995"/>
    <s v="CA-2015-105627"/>
    <x v="936"/>
    <d v="2015-03-12T00:00:00"/>
    <s v="Standard Class"/>
    <s v="DK-12895"/>
    <s v="Dana Kaydos"/>
    <x v="0"/>
    <s v="United States"/>
    <x v="249"/>
    <s v="Wisconsin"/>
    <n v="53142"/>
    <x v="2"/>
    <s v="FUR-BO-10002916"/>
    <x v="0"/>
    <x v="0"/>
    <s v="Rush Hierlooms Collection 1&quot; Thick Stackable Bookcases"/>
    <x v="3023"/>
    <n v="3"/>
    <n v="0"/>
    <n v="97.458600000000004"/>
    <n v="3"/>
    <n v="1"/>
    <x v="1"/>
    <s v="Mar"/>
    <s v="2015-03"/>
  </r>
  <r>
    <n v="3996"/>
    <s v="CA-2015-105627"/>
    <x v="936"/>
    <d v="2015-03-12T00:00:00"/>
    <s v="Standard Class"/>
    <s v="DK-12895"/>
    <s v="Dana Kaydos"/>
    <x v="0"/>
    <s v="United States"/>
    <x v="249"/>
    <s v="Wisconsin"/>
    <n v="53142"/>
    <x v="2"/>
    <s v="FUR-CH-10002084"/>
    <x v="0"/>
    <x v="1"/>
    <s v="Hon Mobius Operator's Chair"/>
    <x v="3024"/>
    <n v="7"/>
    <n v="0"/>
    <n v="189.40459999999999"/>
    <n v="3"/>
    <n v="1"/>
    <x v="1"/>
    <s v="Mar"/>
    <s v="2015-03"/>
  </r>
  <r>
    <n v="3997"/>
    <s v="CA-2015-105627"/>
    <x v="936"/>
    <d v="2015-03-12T00:00:00"/>
    <s v="Standard Class"/>
    <s v="DK-12895"/>
    <s v="Dana Kaydos"/>
    <x v="0"/>
    <s v="United States"/>
    <x v="249"/>
    <s v="Wisconsin"/>
    <n v="53142"/>
    <x v="2"/>
    <s v="TEC-PH-10003012"/>
    <x v="2"/>
    <x v="7"/>
    <s v="Nortel Meridian M3904 Professional Digital phone"/>
    <x v="3025"/>
    <n v="5"/>
    <n v="0"/>
    <n v="223.28550000000001"/>
    <n v="3"/>
    <n v="1"/>
    <x v="1"/>
    <s v="Mar"/>
    <s v="2015-03"/>
  </r>
  <r>
    <n v="3998"/>
    <s v="CA-2015-105627"/>
    <x v="936"/>
    <d v="2015-03-12T00:00:00"/>
    <s v="Standard Class"/>
    <s v="DK-12895"/>
    <s v="Dana Kaydos"/>
    <x v="0"/>
    <s v="United States"/>
    <x v="249"/>
    <s v="Wisconsin"/>
    <n v="53142"/>
    <x v="2"/>
    <s v="OFF-AR-10002704"/>
    <x v="1"/>
    <x v="6"/>
    <s v="Boston 1900 Electric Pencil Sharpener"/>
    <x v="1852"/>
    <n v="1"/>
    <n v="0"/>
    <n v="4.4939999999999998"/>
    <n v="3"/>
    <n v="1"/>
    <x v="1"/>
    <s v="Mar"/>
    <s v="2015-03"/>
  </r>
  <r>
    <n v="3999"/>
    <s v="CA-2015-105627"/>
    <x v="936"/>
    <d v="2015-03-12T00:00:00"/>
    <s v="Standard Class"/>
    <s v="DK-12895"/>
    <s v="Dana Kaydos"/>
    <x v="0"/>
    <s v="United States"/>
    <x v="249"/>
    <s v="Wisconsin"/>
    <n v="53142"/>
    <x v="2"/>
    <s v="FUR-FU-10000308"/>
    <x v="0"/>
    <x v="5"/>
    <s v="Deflect-o Glass Clear Studded Chair Mats"/>
    <x v="3026"/>
    <n v="6"/>
    <n v="0"/>
    <n v="82.077600000000004"/>
    <n v="3"/>
    <n v="1"/>
    <x v="1"/>
    <s v="Mar"/>
    <s v="2015-03"/>
  </r>
  <r>
    <n v="4000"/>
    <s v="US-2015-149629"/>
    <x v="789"/>
    <d v="2015-07-20T00:00:00"/>
    <s v="Second Class"/>
    <s v="MP-17965"/>
    <s v="Michael Paige"/>
    <x v="1"/>
    <s v="United States"/>
    <x v="370"/>
    <s v="Florida"/>
    <n v="34952"/>
    <x v="0"/>
    <s v="FUR-BO-10004709"/>
    <x v="0"/>
    <x v="0"/>
    <s v="Bush Westfield Collection Bookcases, Medium Cherry Finish"/>
    <x v="3027"/>
    <n v="5"/>
    <n v="0.2"/>
    <n v="5.798"/>
    <n v="7"/>
    <n v="3"/>
    <x v="1"/>
    <s v="Jul"/>
    <s v="2015-07"/>
  </r>
  <r>
    <n v="4001"/>
    <s v="CA-2014-116834"/>
    <x v="856"/>
    <d v="2014-10-16T00:00:00"/>
    <s v="Standard Class"/>
    <s v="Dp-13240"/>
    <s v="Dean percer"/>
    <x v="2"/>
    <s v="United States"/>
    <x v="4"/>
    <s v="Washington"/>
    <n v="98115"/>
    <x v="1"/>
    <s v="FUR-FU-10001196"/>
    <x v="0"/>
    <x v="5"/>
    <s v="DAX Cubicle Frames - 8x10"/>
    <x v="3028"/>
    <n v="11"/>
    <n v="0"/>
    <n v="19.041"/>
    <n v="10"/>
    <n v="4"/>
    <x v="2"/>
    <s v="Oct"/>
    <s v="2014-10"/>
  </r>
  <r>
    <n v="4002"/>
    <s v="CA-2014-116834"/>
    <x v="856"/>
    <d v="2014-10-16T00:00:00"/>
    <s v="Standard Class"/>
    <s v="Dp-13240"/>
    <s v="Dean percer"/>
    <x v="2"/>
    <s v="United States"/>
    <x v="4"/>
    <s v="Washington"/>
    <n v="98115"/>
    <x v="1"/>
    <s v="TEC-AC-10002942"/>
    <x v="2"/>
    <x v="11"/>
    <s v="WD My Passport Ultra 1TB Portable External Hard Drive"/>
    <x v="2013"/>
    <n v="5"/>
    <n v="0"/>
    <n v="58.65"/>
    <n v="10"/>
    <n v="4"/>
    <x v="2"/>
    <s v="Oct"/>
    <s v="2014-10"/>
  </r>
  <r>
    <n v="4003"/>
    <s v="CA-2016-145730"/>
    <x v="840"/>
    <d v="2016-03-08T00:00:00"/>
    <s v="Standard Class"/>
    <s v="CC-12220"/>
    <s v="Chris Cortes"/>
    <x v="0"/>
    <s v="United States"/>
    <x v="52"/>
    <s v="Texas"/>
    <n v="78207"/>
    <x v="2"/>
    <s v="FUR-TA-10004915"/>
    <x v="0"/>
    <x v="3"/>
    <s v="Office Impressions End Table, 20-1/2&quot;H x 24&quot;W x 20&quot;D"/>
    <x v="3029"/>
    <n v="3"/>
    <n v="0.3"/>
    <n v="-127.5792"/>
    <n v="3"/>
    <n v="1"/>
    <x v="0"/>
    <s v="Mar"/>
    <s v="2016-03"/>
  </r>
  <r>
    <n v="4004"/>
    <s v="CA-2016-145730"/>
    <x v="840"/>
    <d v="2016-03-08T00:00:00"/>
    <s v="Standard Class"/>
    <s v="CC-12220"/>
    <s v="Chris Cortes"/>
    <x v="0"/>
    <s v="United States"/>
    <x v="52"/>
    <s v="Texas"/>
    <n v="78207"/>
    <x v="2"/>
    <s v="TEC-MA-10001016"/>
    <x v="2"/>
    <x v="15"/>
    <s v="Canon PC170 Desktop Personal Copier"/>
    <x v="3030"/>
    <n v="3"/>
    <n v="0.4"/>
    <n v="33.589500000000001"/>
    <n v="3"/>
    <n v="1"/>
    <x v="0"/>
    <s v="Mar"/>
    <s v="2016-03"/>
  </r>
  <r>
    <n v="4005"/>
    <s v="CA-2016-145730"/>
    <x v="840"/>
    <d v="2016-03-08T00:00:00"/>
    <s v="Standard Class"/>
    <s v="CC-12220"/>
    <s v="Chris Cortes"/>
    <x v="0"/>
    <s v="United States"/>
    <x v="52"/>
    <s v="Texas"/>
    <n v="78207"/>
    <x v="2"/>
    <s v="OFF-EN-10000483"/>
    <x v="1"/>
    <x v="12"/>
    <s v="White Envelopes, White Envelopes with Clear Poly Window"/>
    <x v="3031"/>
    <n v="3"/>
    <n v="0.2"/>
    <n v="11.895"/>
    <n v="3"/>
    <n v="1"/>
    <x v="0"/>
    <s v="Mar"/>
    <s v="2016-03"/>
  </r>
  <r>
    <n v="4006"/>
    <s v="US-2015-168732"/>
    <x v="895"/>
    <d v="2015-12-16T00:00:00"/>
    <s v="Standard Class"/>
    <s v="KM-16660"/>
    <s v="Khloe Miller"/>
    <x v="0"/>
    <s v="United States"/>
    <x v="185"/>
    <s v="Georgia"/>
    <n v="30076"/>
    <x v="0"/>
    <s v="OFF-AR-10003087"/>
    <x v="1"/>
    <x v="6"/>
    <s v="Staples in misc. colors"/>
    <x v="3032"/>
    <n v="1"/>
    <n v="0"/>
    <n v="0.49840000000000001"/>
    <n v="12"/>
    <n v="4"/>
    <x v="1"/>
    <s v="Dec"/>
    <s v="2015-12"/>
  </r>
  <r>
    <n v="4007"/>
    <s v="US-2015-168732"/>
    <x v="895"/>
    <d v="2015-12-16T00:00:00"/>
    <s v="Standard Class"/>
    <s v="KM-16660"/>
    <s v="Khloe Miller"/>
    <x v="0"/>
    <s v="United States"/>
    <x v="185"/>
    <s v="Georgia"/>
    <n v="30076"/>
    <x v="0"/>
    <s v="OFF-PA-10000520"/>
    <x v="1"/>
    <x v="10"/>
    <s v="Xerox 201"/>
    <x v="233"/>
    <n v="4"/>
    <n v="0"/>
    <n v="12.441599999999999"/>
    <n v="12"/>
    <n v="4"/>
    <x v="1"/>
    <s v="Dec"/>
    <s v="2015-12"/>
  </r>
  <r>
    <n v="4008"/>
    <s v="US-2015-168732"/>
    <x v="895"/>
    <d v="2015-12-16T00:00:00"/>
    <s v="Standard Class"/>
    <s v="KM-16660"/>
    <s v="Khloe Miller"/>
    <x v="0"/>
    <s v="United States"/>
    <x v="185"/>
    <s v="Georgia"/>
    <n v="30076"/>
    <x v="0"/>
    <s v="TEC-AC-10001553"/>
    <x v="2"/>
    <x v="11"/>
    <s v="Memorex 25GB 6X Branded Blu-Ray Recordable Disc, 15/Pack"/>
    <x v="3033"/>
    <n v="6"/>
    <n v="0"/>
    <n v="21.407399999999999"/>
    <n v="12"/>
    <n v="4"/>
    <x v="1"/>
    <s v="Dec"/>
    <s v="2015-12"/>
  </r>
  <r>
    <n v="4009"/>
    <s v="CA-2015-107468"/>
    <x v="217"/>
    <d v="2015-12-22T00:00:00"/>
    <s v="Standard Class"/>
    <s v="MK-17905"/>
    <s v="Michael Kennedy"/>
    <x v="1"/>
    <s v="United States"/>
    <x v="103"/>
    <s v="Colorado"/>
    <n v="80027"/>
    <x v="1"/>
    <s v="OFF-AR-10000634"/>
    <x v="1"/>
    <x v="6"/>
    <s v="Newell 320"/>
    <x v="1297"/>
    <n v="2"/>
    <n v="0.2"/>
    <n v="0.59919999999999995"/>
    <n v="12"/>
    <n v="4"/>
    <x v="1"/>
    <s v="Dec"/>
    <s v="2015-12"/>
  </r>
  <r>
    <n v="4010"/>
    <s v="CA-2017-144463"/>
    <x v="314"/>
    <d v="2017-01-05T00:00:00"/>
    <s v="Standard Class"/>
    <s v="SC-20725"/>
    <s v="Steven Cartwright"/>
    <x v="0"/>
    <s v="United States"/>
    <x v="1"/>
    <s v="California"/>
    <n v="90036"/>
    <x v="1"/>
    <s v="FUR-FU-10001215"/>
    <x v="0"/>
    <x v="5"/>
    <s v="Howard Miller 11-1/2&quot; Diameter Brentwood Wall Clock"/>
    <x v="3034"/>
    <n v="11"/>
    <n v="0"/>
    <n v="199.26060000000001"/>
    <n v="1"/>
    <n v="1"/>
    <x v="3"/>
    <s v="Jan"/>
    <s v="2017-01"/>
  </r>
  <r>
    <n v="4011"/>
    <s v="CA-2017-100811"/>
    <x v="610"/>
    <d v="2017-11-24T00:00:00"/>
    <s v="First Class"/>
    <s v="CC-12475"/>
    <s v="Cindy Chapman"/>
    <x v="0"/>
    <s v="United States"/>
    <x v="10"/>
    <s v="Pennsylvania"/>
    <n v="19143"/>
    <x v="3"/>
    <s v="OFF-PA-10001204"/>
    <x v="1"/>
    <x v="10"/>
    <s v="Xerox 1972"/>
    <x v="578"/>
    <n v="2"/>
    <n v="0.2"/>
    <n v="2.64"/>
    <n v="11"/>
    <n v="4"/>
    <x v="3"/>
    <s v="Nov"/>
    <s v="2017-11"/>
  </r>
  <r>
    <n v="4012"/>
    <s v="CA-2017-100811"/>
    <x v="610"/>
    <d v="2017-11-24T00:00:00"/>
    <s v="First Class"/>
    <s v="CC-12475"/>
    <s v="Cindy Chapman"/>
    <x v="0"/>
    <s v="United States"/>
    <x v="10"/>
    <s v="Pennsylvania"/>
    <n v="19143"/>
    <x v="3"/>
    <s v="OFF-ST-10002444"/>
    <x v="1"/>
    <x v="4"/>
    <s v="Recycled Eldon Regeneration Jumbo File"/>
    <x v="3035"/>
    <n v="4"/>
    <n v="0.2"/>
    <n v="3.9296000000000002"/>
    <n v="11"/>
    <n v="4"/>
    <x v="3"/>
    <s v="Nov"/>
    <s v="2017-11"/>
  </r>
  <r>
    <n v="4013"/>
    <s v="CA-2015-153612"/>
    <x v="937"/>
    <d v="2015-12-27T00:00:00"/>
    <s v="Standard Class"/>
    <s v="BT-11305"/>
    <s v="Beth Thompson"/>
    <x v="2"/>
    <s v="United States"/>
    <x v="384"/>
    <s v="Wisconsin"/>
    <n v="54880"/>
    <x v="2"/>
    <s v="OFF-AR-10000203"/>
    <x v="1"/>
    <x v="6"/>
    <s v="Newell 336"/>
    <x v="854"/>
    <n v="4"/>
    <n v="0"/>
    <n v="4.9648000000000003"/>
    <n v="12"/>
    <n v="4"/>
    <x v="1"/>
    <s v="Dec"/>
    <s v="2015-12"/>
  </r>
  <r>
    <n v="4014"/>
    <s v="CA-2015-165624"/>
    <x v="841"/>
    <d v="2015-08-28T00:00:00"/>
    <s v="Standard Class"/>
    <s v="FH-14350"/>
    <s v="Fred Harton"/>
    <x v="0"/>
    <s v="United States"/>
    <x v="118"/>
    <s v="Georgia"/>
    <n v="30318"/>
    <x v="0"/>
    <s v="OFF-AP-10000828"/>
    <x v="1"/>
    <x v="9"/>
    <s v="Avanti 4.4 Cu. Ft. Refrigerator"/>
    <x v="3036"/>
    <n v="3"/>
    <n v="0"/>
    <n v="152.0232"/>
    <n v="8"/>
    <n v="3"/>
    <x v="1"/>
    <s v="Aug"/>
    <s v="2015-08"/>
  </r>
  <r>
    <n v="4015"/>
    <s v="CA-2015-165624"/>
    <x v="841"/>
    <d v="2015-08-28T00:00:00"/>
    <s v="Standard Class"/>
    <s v="FH-14350"/>
    <s v="Fred Harton"/>
    <x v="0"/>
    <s v="United States"/>
    <x v="118"/>
    <s v="Georgia"/>
    <n v="30318"/>
    <x v="0"/>
    <s v="OFF-LA-10003190"/>
    <x v="1"/>
    <x v="2"/>
    <s v="Avery 474"/>
    <x v="874"/>
    <n v="3"/>
    <n v="0"/>
    <n v="4.2336"/>
    <n v="8"/>
    <n v="3"/>
    <x v="1"/>
    <s v="Aug"/>
    <s v="2015-08"/>
  </r>
  <r>
    <n v="4016"/>
    <s v="CA-2015-165624"/>
    <x v="841"/>
    <d v="2015-08-28T00:00:00"/>
    <s v="Standard Class"/>
    <s v="FH-14350"/>
    <s v="Fred Harton"/>
    <x v="0"/>
    <s v="United States"/>
    <x v="118"/>
    <s v="Georgia"/>
    <n v="30318"/>
    <x v="0"/>
    <s v="OFF-PA-10002319"/>
    <x v="1"/>
    <x v="10"/>
    <s v="Xerox 1944"/>
    <x v="3037"/>
    <n v="5"/>
    <n v="0"/>
    <n v="94.962000000000003"/>
    <n v="8"/>
    <n v="3"/>
    <x v="1"/>
    <s v="Aug"/>
    <s v="2015-08"/>
  </r>
  <r>
    <n v="4017"/>
    <s v="CA-2015-165624"/>
    <x v="841"/>
    <d v="2015-08-28T00:00:00"/>
    <s v="Standard Class"/>
    <s v="FH-14350"/>
    <s v="Fred Harton"/>
    <x v="0"/>
    <s v="United States"/>
    <x v="118"/>
    <s v="Georgia"/>
    <n v="30318"/>
    <x v="0"/>
    <s v="OFF-PA-10003893"/>
    <x v="1"/>
    <x v="10"/>
    <s v="Xerox 1962"/>
    <x v="1567"/>
    <n v="5"/>
    <n v="0"/>
    <n v="9.6300000000000008"/>
    <n v="8"/>
    <n v="3"/>
    <x v="1"/>
    <s v="Aug"/>
    <s v="2015-08"/>
  </r>
  <r>
    <n v="4018"/>
    <s v="CA-2015-165624"/>
    <x v="841"/>
    <d v="2015-08-28T00:00:00"/>
    <s v="Standard Class"/>
    <s v="FH-14350"/>
    <s v="Fred Harton"/>
    <x v="0"/>
    <s v="United States"/>
    <x v="118"/>
    <s v="Georgia"/>
    <n v="30318"/>
    <x v="0"/>
    <s v="OFF-PA-10002499"/>
    <x v="1"/>
    <x v="10"/>
    <s v="Xerox 1890"/>
    <x v="3038"/>
    <n v="2"/>
    <n v="0"/>
    <n v="48.94"/>
    <n v="8"/>
    <n v="3"/>
    <x v="1"/>
    <s v="Aug"/>
    <s v="2015-08"/>
  </r>
  <r>
    <n v="4019"/>
    <s v="CA-2015-165624"/>
    <x v="841"/>
    <d v="2015-08-28T00:00:00"/>
    <s v="Standard Class"/>
    <s v="FH-14350"/>
    <s v="Fred Harton"/>
    <x v="0"/>
    <s v="United States"/>
    <x v="118"/>
    <s v="Georgia"/>
    <n v="30318"/>
    <x v="0"/>
    <s v="TEC-AC-10004568"/>
    <x v="2"/>
    <x v="11"/>
    <s v="Maxell LTO Ultrium - 800 GB"/>
    <x v="1742"/>
    <n v="9"/>
    <n v="0"/>
    <n v="47.862900000000003"/>
    <n v="8"/>
    <n v="3"/>
    <x v="1"/>
    <s v="Aug"/>
    <s v="2015-08"/>
  </r>
  <r>
    <n v="4020"/>
    <s v="CA-2015-165624"/>
    <x v="841"/>
    <d v="2015-08-28T00:00:00"/>
    <s v="Standard Class"/>
    <s v="FH-14350"/>
    <s v="Fred Harton"/>
    <x v="0"/>
    <s v="United States"/>
    <x v="118"/>
    <s v="Georgia"/>
    <n v="30318"/>
    <x v="0"/>
    <s v="OFF-AP-10001492"/>
    <x v="1"/>
    <x v="9"/>
    <s v="Acco Six-Outlet Power Strip, 4' Cord Length"/>
    <x v="3039"/>
    <n v="3"/>
    <n v="0"/>
    <n v="6.7236000000000002"/>
    <n v="8"/>
    <n v="3"/>
    <x v="1"/>
    <s v="Aug"/>
    <s v="2015-08"/>
  </r>
  <r>
    <n v="4021"/>
    <s v="CA-2014-154963"/>
    <x v="169"/>
    <d v="2014-06-27T00:00:00"/>
    <s v="Standard Class"/>
    <s v="AA-10645"/>
    <s v="Anna Andreadi"/>
    <x v="0"/>
    <s v="United States"/>
    <x v="142"/>
    <s v="Pennsylvania"/>
    <n v="19013"/>
    <x v="3"/>
    <s v="FUR-CH-10004698"/>
    <x v="0"/>
    <x v="1"/>
    <s v="Padded Folding Chairs, Black, 4/Carton"/>
    <x v="3040"/>
    <n v="3"/>
    <n v="0.3"/>
    <n v="-4.8587999999999996"/>
    <n v="6"/>
    <n v="2"/>
    <x v="2"/>
    <s v="Jun"/>
    <s v="2014-06"/>
  </r>
  <r>
    <n v="4022"/>
    <s v="CA-2014-154963"/>
    <x v="169"/>
    <d v="2014-06-27T00:00:00"/>
    <s v="Standard Class"/>
    <s v="AA-10645"/>
    <s v="Anna Andreadi"/>
    <x v="0"/>
    <s v="United States"/>
    <x v="142"/>
    <s v="Pennsylvania"/>
    <n v="19013"/>
    <x v="3"/>
    <s v="TEC-PH-10004093"/>
    <x v="2"/>
    <x v="7"/>
    <s v="Panasonic Kx-TS550"/>
    <x v="3041"/>
    <n v="3"/>
    <n v="0.4"/>
    <n v="-15.1767"/>
    <n v="6"/>
    <n v="2"/>
    <x v="2"/>
    <s v="Jun"/>
    <s v="2014-06"/>
  </r>
  <r>
    <n v="4023"/>
    <s v="CA-2014-154963"/>
    <x v="169"/>
    <d v="2014-06-27T00:00:00"/>
    <s v="Standard Class"/>
    <s v="AA-10645"/>
    <s v="Anna Andreadi"/>
    <x v="0"/>
    <s v="United States"/>
    <x v="142"/>
    <s v="Pennsylvania"/>
    <n v="19013"/>
    <x v="3"/>
    <s v="FUR-CH-10000454"/>
    <x v="0"/>
    <x v="1"/>
    <s v="Hon Deluxe Fabric Upholstered Stacking Chairs, Rounded Back"/>
    <x v="3042"/>
    <n v="5"/>
    <n v="0.3"/>
    <n v="0"/>
    <n v="6"/>
    <n v="2"/>
    <x v="2"/>
    <s v="Jun"/>
    <s v="2014-06"/>
  </r>
  <r>
    <n v="4024"/>
    <s v="CA-2017-130764"/>
    <x v="855"/>
    <d v="2017-10-28T00:00:00"/>
    <s v="First Class"/>
    <s v="JO-15145"/>
    <s v="Jack O'Briant"/>
    <x v="1"/>
    <s v="United States"/>
    <x v="8"/>
    <s v="California"/>
    <n v="94110"/>
    <x v="1"/>
    <s v="FUR-BO-10003034"/>
    <x v="0"/>
    <x v="0"/>
    <s v="O'Sullivan Elevations Bookcase, Cherry Finish"/>
    <x v="3043"/>
    <n v="5"/>
    <n v="0.15"/>
    <n v="6.5490000000000004"/>
    <n v="10"/>
    <n v="4"/>
    <x v="3"/>
    <s v="Oct"/>
    <s v="2017-10"/>
  </r>
  <r>
    <n v="4025"/>
    <s v="CA-2017-130764"/>
    <x v="855"/>
    <d v="2017-10-28T00:00:00"/>
    <s v="First Class"/>
    <s v="JO-15145"/>
    <s v="Jack O'Briant"/>
    <x v="1"/>
    <s v="United States"/>
    <x v="8"/>
    <s v="California"/>
    <n v="94110"/>
    <x v="1"/>
    <s v="TEC-PH-10003215"/>
    <x v="2"/>
    <x v="7"/>
    <s v="Jackery Bar Premium Fast-charging Portable Charger"/>
    <x v="3044"/>
    <n v="4"/>
    <n v="0.2"/>
    <n v="34.741999999999997"/>
    <n v="10"/>
    <n v="4"/>
    <x v="3"/>
    <s v="Oct"/>
    <s v="2017-10"/>
  </r>
  <r>
    <n v="4026"/>
    <s v="CA-2017-139311"/>
    <x v="938"/>
    <d v="2017-08-13T00:00:00"/>
    <s v="First Class"/>
    <s v="SF-20965"/>
    <s v="Sylvia Foulston"/>
    <x v="1"/>
    <s v="United States"/>
    <x v="385"/>
    <s v="Texas"/>
    <n v="76021"/>
    <x v="2"/>
    <s v="OFF-PA-10001776"/>
    <x v="1"/>
    <x v="10"/>
    <s v="Wirebound Message Books, Four 2 3/4&quot; x 5&quot; Forms per Page, 600 Sets per Book"/>
    <x v="3045"/>
    <n v="4"/>
    <n v="0.2"/>
    <n v="10.0116"/>
    <n v="8"/>
    <n v="3"/>
    <x v="3"/>
    <s v="Aug"/>
    <s v="2017-08"/>
  </r>
  <r>
    <n v="4027"/>
    <s v="CA-2017-139311"/>
    <x v="938"/>
    <d v="2017-08-13T00:00:00"/>
    <s v="First Class"/>
    <s v="SF-20965"/>
    <s v="Sylvia Foulston"/>
    <x v="1"/>
    <s v="United States"/>
    <x v="385"/>
    <s v="Texas"/>
    <n v="76021"/>
    <x v="2"/>
    <s v="OFF-AR-10004582"/>
    <x v="1"/>
    <x v="6"/>
    <s v="BIC Brite Liner Grip Highlighters"/>
    <x v="1964"/>
    <n v="7"/>
    <n v="0.2"/>
    <n v="2.87"/>
    <n v="8"/>
    <n v="3"/>
    <x v="3"/>
    <s v="Aug"/>
    <s v="2017-08"/>
  </r>
  <r>
    <n v="4028"/>
    <s v="CA-2017-139311"/>
    <x v="938"/>
    <d v="2017-08-13T00:00:00"/>
    <s v="First Class"/>
    <s v="SF-20965"/>
    <s v="Sylvia Foulston"/>
    <x v="1"/>
    <s v="United States"/>
    <x v="385"/>
    <s v="Texas"/>
    <n v="76021"/>
    <x v="2"/>
    <s v="TEC-PH-10001557"/>
    <x v="2"/>
    <x v="7"/>
    <s v="Pyle PMP37LED"/>
    <x v="2045"/>
    <n v="2"/>
    <n v="0.2"/>
    <n v="13.438599999999999"/>
    <n v="8"/>
    <n v="3"/>
    <x v="3"/>
    <s v="Aug"/>
    <s v="2017-08"/>
  </r>
  <r>
    <n v="4029"/>
    <s v="CA-2017-139311"/>
    <x v="938"/>
    <d v="2017-08-13T00:00:00"/>
    <s v="First Class"/>
    <s v="SF-20965"/>
    <s v="Sylvia Foulston"/>
    <x v="1"/>
    <s v="United States"/>
    <x v="385"/>
    <s v="Texas"/>
    <n v="76021"/>
    <x v="2"/>
    <s v="OFF-BI-10004209"/>
    <x v="1"/>
    <x v="8"/>
    <s v="Fellowes Twister Kit, Gray/Clear, 3/pkg"/>
    <x v="3046"/>
    <n v="8"/>
    <n v="0.8"/>
    <n v="-22.512"/>
    <n v="8"/>
    <n v="3"/>
    <x v="3"/>
    <s v="Aug"/>
    <s v="2017-08"/>
  </r>
  <r>
    <n v="4030"/>
    <s v="CA-2017-124296"/>
    <x v="165"/>
    <d v="2017-12-28T00:00:00"/>
    <s v="Standard Class"/>
    <s v="CS-12355"/>
    <s v="Christine Sundaresam"/>
    <x v="0"/>
    <s v="United States"/>
    <x v="240"/>
    <s v="Louisiana"/>
    <n v="70506"/>
    <x v="0"/>
    <s v="TEC-MA-10003183"/>
    <x v="2"/>
    <x v="15"/>
    <s v="DYMO CardScan Personal V9 Business Card Scanner"/>
    <x v="647"/>
    <n v="3"/>
    <n v="0"/>
    <n v="239.98500000000001"/>
    <n v="12"/>
    <n v="4"/>
    <x v="3"/>
    <s v="Dec"/>
    <s v="2017-12"/>
  </r>
  <r>
    <n v="4031"/>
    <s v="CA-2017-124296"/>
    <x v="165"/>
    <d v="2017-12-28T00:00:00"/>
    <s v="Standard Class"/>
    <s v="CS-12355"/>
    <s v="Christine Sundaresam"/>
    <x v="0"/>
    <s v="United States"/>
    <x v="240"/>
    <s v="Louisiana"/>
    <n v="70506"/>
    <x v="0"/>
    <s v="FUR-CH-10002439"/>
    <x v="0"/>
    <x v="1"/>
    <s v="Iceberg Nesting Folding Chair, 19w x 6d x 43h"/>
    <x v="3047"/>
    <n v="4"/>
    <n v="0"/>
    <n v="60.5488"/>
    <n v="12"/>
    <n v="4"/>
    <x v="3"/>
    <s v="Dec"/>
    <s v="2017-12"/>
  </r>
  <r>
    <n v="4032"/>
    <s v="CA-2016-169957"/>
    <x v="182"/>
    <d v="2016-09-30T00:00:00"/>
    <s v="Standard Class"/>
    <s v="SN-20710"/>
    <s v="Steve Nguyen"/>
    <x v="2"/>
    <s v="United States"/>
    <x v="386"/>
    <s v="Washington"/>
    <n v="98042"/>
    <x v="1"/>
    <s v="OFF-AP-10000576"/>
    <x v="1"/>
    <x v="9"/>
    <s v="Belkin 7 Outlet SurgeMaster II"/>
    <x v="3048"/>
    <n v="6"/>
    <n v="0"/>
    <n v="66.326400000000007"/>
    <n v="9"/>
    <n v="3"/>
    <x v="0"/>
    <s v="Sep"/>
    <s v="2016-09"/>
  </r>
  <r>
    <n v="4033"/>
    <s v="CA-2016-169957"/>
    <x v="182"/>
    <d v="2016-09-30T00:00:00"/>
    <s v="Standard Class"/>
    <s v="SN-20710"/>
    <s v="Steve Nguyen"/>
    <x v="2"/>
    <s v="United States"/>
    <x v="386"/>
    <s v="Washington"/>
    <n v="98042"/>
    <x v="1"/>
    <s v="OFF-PA-10004040"/>
    <x v="1"/>
    <x v="10"/>
    <s v="Universal Premium White Copier/Laser Paper (20Lb. and 87 Bright)"/>
    <x v="2680"/>
    <n v="5"/>
    <n v="0"/>
    <n v="14.651"/>
    <n v="9"/>
    <n v="3"/>
    <x v="0"/>
    <s v="Sep"/>
    <s v="2016-09"/>
  </r>
  <r>
    <n v="4034"/>
    <s v="CA-2016-169957"/>
    <x v="182"/>
    <d v="2016-09-30T00:00:00"/>
    <s v="Standard Class"/>
    <s v="SN-20710"/>
    <s v="Steve Nguyen"/>
    <x v="2"/>
    <s v="United States"/>
    <x v="386"/>
    <s v="Washington"/>
    <n v="98042"/>
    <x v="1"/>
    <s v="TEC-AC-10003063"/>
    <x v="2"/>
    <x v="11"/>
    <s v="Micro Innovations USB RF Wireless Keyboard with Mouse"/>
    <x v="1483"/>
    <n v="4"/>
    <n v="0"/>
    <n v="21"/>
    <n v="9"/>
    <n v="3"/>
    <x v="0"/>
    <s v="Sep"/>
    <s v="2016-09"/>
  </r>
  <r>
    <n v="4035"/>
    <s v="US-2016-108777"/>
    <x v="939"/>
    <d v="2016-12-12T00:00:00"/>
    <s v="Same Day"/>
    <s v="JM-15655"/>
    <s v="Jim Mitchum"/>
    <x v="1"/>
    <s v="United States"/>
    <x v="160"/>
    <s v="Ohio"/>
    <n v="44052"/>
    <x v="3"/>
    <s v="OFF-BI-10003982"/>
    <x v="1"/>
    <x v="8"/>
    <s v="Wilson Jones Century Plastic Molded Ring Binders"/>
    <x v="3049"/>
    <n v="3"/>
    <n v="0.7"/>
    <n v="-14.331300000000001"/>
    <n v="12"/>
    <n v="4"/>
    <x v="0"/>
    <s v="Dec"/>
    <s v="2016-12"/>
  </r>
  <r>
    <n v="4036"/>
    <s v="US-2016-108777"/>
    <x v="939"/>
    <d v="2016-12-12T00:00:00"/>
    <s v="Same Day"/>
    <s v="JM-15655"/>
    <s v="Jim Mitchum"/>
    <x v="1"/>
    <s v="United States"/>
    <x v="160"/>
    <s v="Ohio"/>
    <n v="44052"/>
    <x v="3"/>
    <s v="TEC-AC-10002567"/>
    <x v="2"/>
    <x v="11"/>
    <s v="Logitech G602 Wireless Gaming Mouse"/>
    <x v="3050"/>
    <n v="6"/>
    <n v="0.2"/>
    <n v="76.790400000000005"/>
    <n v="12"/>
    <n v="4"/>
    <x v="0"/>
    <s v="Dec"/>
    <s v="2016-12"/>
  </r>
  <r>
    <n v="4037"/>
    <s v="CA-2015-148859"/>
    <x v="75"/>
    <d v="2016-01-01T00:00:00"/>
    <s v="Standard Class"/>
    <s v="FH-14350"/>
    <s v="Fred Harton"/>
    <x v="0"/>
    <s v="United States"/>
    <x v="22"/>
    <s v="Illinois"/>
    <n v="60623"/>
    <x v="2"/>
    <s v="OFF-ST-10004950"/>
    <x v="1"/>
    <x v="4"/>
    <s v="Tenex Personal Filing Tote With Secure Closure Lid, Black/Frost"/>
    <x v="176"/>
    <n v="2"/>
    <n v="0.2"/>
    <n v="1.5509999999999999"/>
    <n v="12"/>
    <n v="4"/>
    <x v="1"/>
    <s v="Dec"/>
    <s v="2015-12"/>
  </r>
  <r>
    <n v="4038"/>
    <s v="CA-2014-110786"/>
    <x v="282"/>
    <d v="2015-01-02T00:00:00"/>
    <s v="Standard Class"/>
    <s v="AJ-10795"/>
    <s v="Anthony Johnson"/>
    <x v="1"/>
    <s v="United States"/>
    <x v="8"/>
    <s v="California"/>
    <n v="94110"/>
    <x v="1"/>
    <s v="FUR-FU-10000550"/>
    <x v="0"/>
    <x v="5"/>
    <s v="Stacking Trays by OIC"/>
    <x v="1663"/>
    <n v="5"/>
    <n v="0"/>
    <n v="8.2170000000000005"/>
    <n v="12"/>
    <n v="4"/>
    <x v="2"/>
    <s v="Dec"/>
    <s v="2014-12"/>
  </r>
  <r>
    <n v="4039"/>
    <s v="CA-2014-110786"/>
    <x v="282"/>
    <d v="2015-01-02T00:00:00"/>
    <s v="Standard Class"/>
    <s v="AJ-10795"/>
    <s v="Anthony Johnson"/>
    <x v="1"/>
    <s v="United States"/>
    <x v="8"/>
    <s v="California"/>
    <n v="94110"/>
    <x v="1"/>
    <s v="OFF-PA-10000528"/>
    <x v="1"/>
    <x v="10"/>
    <s v="Xerox 1981"/>
    <x v="3051"/>
    <n v="4"/>
    <n v="0"/>
    <n v="9.5039999999999996"/>
    <n v="12"/>
    <n v="4"/>
    <x v="2"/>
    <s v="Dec"/>
    <s v="2014-12"/>
  </r>
  <r>
    <n v="4040"/>
    <s v="CA-2014-110786"/>
    <x v="282"/>
    <d v="2015-01-02T00:00:00"/>
    <s v="Standard Class"/>
    <s v="AJ-10795"/>
    <s v="Anthony Johnson"/>
    <x v="1"/>
    <s v="United States"/>
    <x v="8"/>
    <s v="California"/>
    <n v="94110"/>
    <x v="1"/>
    <s v="TEC-MA-10003183"/>
    <x v="2"/>
    <x v="15"/>
    <s v="DYMO CardScan Personal V9 Business Card Scanner"/>
    <x v="3052"/>
    <n v="6"/>
    <n v="0.2"/>
    <n v="287.98200000000003"/>
    <n v="12"/>
    <n v="4"/>
    <x v="2"/>
    <s v="Dec"/>
    <s v="2014-12"/>
  </r>
  <r>
    <n v="4041"/>
    <s v="CA-2014-110786"/>
    <x v="282"/>
    <d v="2015-01-02T00:00:00"/>
    <s v="Standard Class"/>
    <s v="AJ-10795"/>
    <s v="Anthony Johnson"/>
    <x v="1"/>
    <s v="United States"/>
    <x v="8"/>
    <s v="California"/>
    <n v="94110"/>
    <x v="1"/>
    <s v="OFF-BI-10003305"/>
    <x v="1"/>
    <x v="8"/>
    <s v="Avery Hanging File Binders"/>
    <x v="642"/>
    <n v="3"/>
    <n v="0.2"/>
    <n v="4.6643999999999997"/>
    <n v="12"/>
    <n v="4"/>
    <x v="2"/>
    <s v="Dec"/>
    <s v="2014-12"/>
  </r>
  <r>
    <n v="4042"/>
    <s v="CA-2014-110786"/>
    <x v="282"/>
    <d v="2015-01-02T00:00:00"/>
    <s v="Standard Class"/>
    <s v="AJ-10795"/>
    <s v="Anthony Johnson"/>
    <x v="1"/>
    <s v="United States"/>
    <x v="8"/>
    <s v="California"/>
    <n v="94110"/>
    <x v="1"/>
    <s v="TEC-PH-10001425"/>
    <x v="2"/>
    <x v="7"/>
    <s v="Mophie Juice Pack Helium for iPhone"/>
    <x v="1807"/>
    <n v="3"/>
    <n v="0.2"/>
    <n v="19.197600000000001"/>
    <n v="12"/>
    <n v="4"/>
    <x v="2"/>
    <s v="Dec"/>
    <s v="2014-12"/>
  </r>
  <r>
    <n v="4043"/>
    <s v="CA-2014-110786"/>
    <x v="282"/>
    <d v="2015-01-02T00:00:00"/>
    <s v="Standard Class"/>
    <s v="AJ-10795"/>
    <s v="Anthony Johnson"/>
    <x v="1"/>
    <s v="United States"/>
    <x v="8"/>
    <s v="California"/>
    <n v="94110"/>
    <x v="1"/>
    <s v="OFF-LA-10001474"/>
    <x v="1"/>
    <x v="2"/>
    <s v="Avery 477"/>
    <x v="3053"/>
    <n v="9"/>
    <n v="0"/>
    <n v="126.3942"/>
    <n v="12"/>
    <n v="4"/>
    <x v="2"/>
    <s v="Dec"/>
    <s v="2014-12"/>
  </r>
  <r>
    <n v="4044"/>
    <s v="CA-2014-110786"/>
    <x v="282"/>
    <d v="2015-01-02T00:00:00"/>
    <s v="Standard Class"/>
    <s v="AJ-10795"/>
    <s v="Anthony Johnson"/>
    <x v="1"/>
    <s v="United States"/>
    <x v="8"/>
    <s v="California"/>
    <n v="94110"/>
    <x v="1"/>
    <s v="FUR-FU-10000672"/>
    <x v="0"/>
    <x v="5"/>
    <s v="Executive Impressions 10&quot; Spectator Wall Clock"/>
    <x v="2623"/>
    <n v="6"/>
    <n v="0"/>
    <n v="23.990400000000001"/>
    <n v="12"/>
    <n v="4"/>
    <x v="2"/>
    <s v="Dec"/>
    <s v="2014-12"/>
  </r>
  <r>
    <n v="4045"/>
    <s v="CA-2015-137750"/>
    <x v="608"/>
    <d v="2015-06-30T00:00:00"/>
    <s v="Standard Class"/>
    <s v="JF-15565"/>
    <s v="Jill Fjeld"/>
    <x v="0"/>
    <s v="United States"/>
    <x v="8"/>
    <s v="California"/>
    <n v="94110"/>
    <x v="1"/>
    <s v="FUR-FU-10001979"/>
    <x v="0"/>
    <x v="5"/>
    <s v="Dana Halogen Swing-Arm Architect Lamp"/>
    <x v="3054"/>
    <n v="5"/>
    <n v="0"/>
    <n v="57.357999999999997"/>
    <n v="6"/>
    <n v="2"/>
    <x v="1"/>
    <s v="Jun"/>
    <s v="2015-06"/>
  </r>
  <r>
    <n v="4046"/>
    <s v="CA-2015-136378"/>
    <x v="788"/>
    <d v="2015-04-07T00:00:00"/>
    <s v="Standard Class"/>
    <s v="CS-11845"/>
    <s v="Cari Sayre"/>
    <x v="1"/>
    <s v="United States"/>
    <x v="12"/>
    <s v="Texas"/>
    <n v="77070"/>
    <x v="2"/>
    <s v="OFF-BI-10003707"/>
    <x v="1"/>
    <x v="8"/>
    <s v="Aluminum Screw Posts"/>
    <x v="1723"/>
    <n v="3"/>
    <n v="0.8"/>
    <n v="-13.734"/>
    <n v="4"/>
    <n v="2"/>
    <x v="1"/>
    <s v="Apr"/>
    <s v="2015-04"/>
  </r>
  <r>
    <n v="4047"/>
    <s v="CA-2017-100356"/>
    <x v="208"/>
    <d v="2017-10-25T00:00:00"/>
    <s v="Standard Class"/>
    <s v="SP-20920"/>
    <s v="Susan Pistek"/>
    <x v="0"/>
    <s v="United States"/>
    <x v="22"/>
    <s v="Illinois"/>
    <n v="60653"/>
    <x v="2"/>
    <s v="OFF-AP-10002191"/>
    <x v="1"/>
    <x v="9"/>
    <s v="Belkin 8 Outlet SurgeMaster II Gold Surge Protector"/>
    <x v="3055"/>
    <n v="2"/>
    <n v="0.8"/>
    <n v="-62.379199999999997"/>
    <n v="10"/>
    <n v="4"/>
    <x v="3"/>
    <s v="Oct"/>
    <s v="2017-10"/>
  </r>
  <r>
    <n v="4048"/>
    <s v="US-2015-166520"/>
    <x v="747"/>
    <d v="2015-07-19T00:00:00"/>
    <s v="First Class"/>
    <s v="KE-16420"/>
    <s v="Katrina Edelman"/>
    <x v="1"/>
    <s v="United States"/>
    <x v="20"/>
    <s v="New York"/>
    <n v="10035"/>
    <x v="3"/>
    <s v="OFF-PA-10000501"/>
    <x v="1"/>
    <x v="10"/>
    <s v="Petty Cash Envelope"/>
    <x v="152"/>
    <n v="3"/>
    <n v="0"/>
    <n v="39.6312"/>
    <n v="7"/>
    <n v="3"/>
    <x v="1"/>
    <s v="Jul"/>
    <s v="2015-07"/>
  </r>
  <r>
    <n v="4049"/>
    <s v="US-2015-166520"/>
    <x v="747"/>
    <d v="2015-07-19T00:00:00"/>
    <s v="First Class"/>
    <s v="KE-16420"/>
    <s v="Katrina Edelman"/>
    <x v="1"/>
    <s v="United States"/>
    <x v="20"/>
    <s v="New York"/>
    <n v="10035"/>
    <x v="3"/>
    <s v="TEC-AC-10001990"/>
    <x v="2"/>
    <x v="11"/>
    <s v="Kensington Orbit Wireless Mobile Trackball for PC and Mac"/>
    <x v="3056"/>
    <n v="10"/>
    <n v="0"/>
    <n v="191.96799999999999"/>
    <n v="7"/>
    <n v="3"/>
    <x v="1"/>
    <s v="Jul"/>
    <s v="2015-07"/>
  </r>
  <r>
    <n v="4050"/>
    <s v="CA-2017-136350"/>
    <x v="92"/>
    <d v="2017-06-26T00:00:00"/>
    <s v="Second Class"/>
    <s v="GA-14515"/>
    <s v="George Ashbrook"/>
    <x v="0"/>
    <s v="United States"/>
    <x v="20"/>
    <s v="New York"/>
    <n v="10011"/>
    <x v="3"/>
    <s v="FUR-FU-10003601"/>
    <x v="0"/>
    <x v="5"/>
    <s v="Deflect-o RollaMat Studded, Beveled Mat for Medium Pile Carpeting"/>
    <x v="3057"/>
    <n v="3"/>
    <n v="0"/>
    <n v="49.804200000000002"/>
    <n v="6"/>
    <n v="2"/>
    <x v="3"/>
    <s v="Jun"/>
    <s v="2017-06"/>
  </r>
  <r>
    <n v="4051"/>
    <s v="CA-2017-136350"/>
    <x v="92"/>
    <d v="2017-06-26T00:00:00"/>
    <s v="Second Class"/>
    <s v="GA-14515"/>
    <s v="George Ashbrook"/>
    <x v="0"/>
    <s v="United States"/>
    <x v="20"/>
    <s v="New York"/>
    <n v="10011"/>
    <x v="3"/>
    <s v="FUR-CH-10001891"/>
    <x v="0"/>
    <x v="1"/>
    <s v="Global Deluxe Office Fabric Chairs"/>
    <x v="3058"/>
    <n v="2"/>
    <n v="0.1"/>
    <n v="32.633200000000002"/>
    <n v="6"/>
    <n v="2"/>
    <x v="3"/>
    <s v="Jun"/>
    <s v="2017-06"/>
  </r>
  <r>
    <n v="4052"/>
    <s v="CA-2014-122931"/>
    <x v="411"/>
    <d v="2014-10-03T00:00:00"/>
    <s v="Standard Class"/>
    <s v="SM-20950"/>
    <s v="Suzanne McNair"/>
    <x v="1"/>
    <s v="United States"/>
    <x v="10"/>
    <s v="Pennsylvania"/>
    <n v="19134"/>
    <x v="3"/>
    <s v="OFF-AR-10003469"/>
    <x v="1"/>
    <x v="6"/>
    <s v="Nontoxic Chalk"/>
    <x v="1700"/>
    <n v="3"/>
    <n v="0.2"/>
    <n v="1.4783999999999999"/>
    <n v="9"/>
    <n v="3"/>
    <x v="2"/>
    <s v="Sep"/>
    <s v="2014-09"/>
  </r>
  <r>
    <n v="4053"/>
    <s v="CA-2014-122931"/>
    <x v="411"/>
    <d v="2014-10-03T00:00:00"/>
    <s v="Standard Class"/>
    <s v="SM-20950"/>
    <s v="Suzanne McNair"/>
    <x v="1"/>
    <s v="United States"/>
    <x v="10"/>
    <s v="Pennsylvania"/>
    <n v="19134"/>
    <x v="3"/>
    <s v="FUR-TA-10004175"/>
    <x v="0"/>
    <x v="3"/>
    <s v="Hon 30&quot; x 60&quot; Table with Locking Drawer"/>
    <x v="3059"/>
    <n v="2"/>
    <n v="0.4"/>
    <n v="-81.854399999999998"/>
    <n v="9"/>
    <n v="3"/>
    <x v="2"/>
    <s v="Sep"/>
    <s v="2014-09"/>
  </r>
  <r>
    <n v="4054"/>
    <s v="CA-2014-122931"/>
    <x v="411"/>
    <d v="2014-10-03T00:00:00"/>
    <s v="Standard Class"/>
    <s v="SM-20950"/>
    <s v="Suzanne McNair"/>
    <x v="1"/>
    <s v="United States"/>
    <x v="10"/>
    <s v="Pennsylvania"/>
    <n v="19134"/>
    <x v="3"/>
    <s v="OFF-LA-10002945"/>
    <x v="1"/>
    <x v="2"/>
    <s v="Permanent Self-Adhesive File Folder Labels for Typewriters, 1 1/8 x 3 1/2, White"/>
    <x v="3060"/>
    <n v="11"/>
    <n v="0.2"/>
    <n v="18.018000000000001"/>
    <n v="9"/>
    <n v="3"/>
    <x v="2"/>
    <s v="Sep"/>
    <s v="2014-09"/>
  </r>
  <r>
    <n v="4055"/>
    <s v="CA-2014-122931"/>
    <x v="411"/>
    <d v="2014-10-03T00:00:00"/>
    <s v="Standard Class"/>
    <s v="SM-20950"/>
    <s v="Suzanne McNair"/>
    <x v="1"/>
    <s v="United States"/>
    <x v="10"/>
    <s v="Pennsylvania"/>
    <n v="19134"/>
    <x v="3"/>
    <s v="OFF-PA-10000533"/>
    <x v="1"/>
    <x v="10"/>
    <s v="Southworth Parchment Paper &amp; Envelopes"/>
    <x v="2523"/>
    <n v="4"/>
    <n v="0.2"/>
    <n v="6.8015999999999996"/>
    <n v="9"/>
    <n v="3"/>
    <x v="2"/>
    <s v="Sep"/>
    <s v="2014-09"/>
  </r>
  <r>
    <n v="4056"/>
    <s v="CA-2014-122931"/>
    <x v="411"/>
    <d v="2014-10-03T00:00:00"/>
    <s v="Standard Class"/>
    <s v="SM-20950"/>
    <s v="Suzanne McNair"/>
    <x v="1"/>
    <s v="United States"/>
    <x v="10"/>
    <s v="Pennsylvania"/>
    <n v="19134"/>
    <x v="3"/>
    <s v="OFF-ST-10004459"/>
    <x v="1"/>
    <x v="4"/>
    <s v="Tennsco Single-Tier Lockers"/>
    <x v="2084"/>
    <n v="6"/>
    <n v="0.2"/>
    <n v="-337.80599999999998"/>
    <n v="9"/>
    <n v="3"/>
    <x v="2"/>
    <s v="Sep"/>
    <s v="2014-09"/>
  </r>
  <r>
    <n v="4057"/>
    <s v="CA-2014-122931"/>
    <x v="411"/>
    <d v="2014-10-03T00:00:00"/>
    <s v="Standard Class"/>
    <s v="SM-20950"/>
    <s v="Suzanne McNair"/>
    <x v="1"/>
    <s v="United States"/>
    <x v="10"/>
    <s v="Pennsylvania"/>
    <n v="19134"/>
    <x v="3"/>
    <s v="FUR-TA-10004147"/>
    <x v="0"/>
    <x v="3"/>
    <s v="Hon 4060 Series Tables"/>
    <x v="3061"/>
    <n v="1"/>
    <n v="0.4"/>
    <n v="-20.152799999999999"/>
    <n v="9"/>
    <n v="3"/>
    <x v="2"/>
    <s v="Sep"/>
    <s v="2014-09"/>
  </r>
  <r>
    <n v="4058"/>
    <s v="CA-2014-163034"/>
    <x v="156"/>
    <d v="2014-11-28T00:00:00"/>
    <s v="Standard Class"/>
    <s v="DK-12985"/>
    <s v="Darren Koutras"/>
    <x v="0"/>
    <s v="United States"/>
    <x v="22"/>
    <s v="Illinois"/>
    <n v="60610"/>
    <x v="2"/>
    <s v="OFF-ST-10000046"/>
    <x v="1"/>
    <x v="4"/>
    <s v="Fellowes Super Stor/Drawer Files"/>
    <x v="3062"/>
    <n v="5"/>
    <n v="0.2"/>
    <n v="-8.0775000000000006"/>
    <n v="11"/>
    <n v="4"/>
    <x v="2"/>
    <s v="Nov"/>
    <s v="2014-11"/>
  </r>
  <r>
    <n v="4059"/>
    <s v="CA-2015-124058"/>
    <x v="312"/>
    <d v="2015-11-24T00:00:00"/>
    <s v="Standard Class"/>
    <s v="LC-16885"/>
    <s v="Lena Creighton"/>
    <x v="0"/>
    <s v="United States"/>
    <x v="182"/>
    <s v="California"/>
    <n v="94601"/>
    <x v="1"/>
    <s v="TEC-PH-10004774"/>
    <x v="2"/>
    <x v="7"/>
    <s v="Gear Head AU3700S Headset"/>
    <x v="3063"/>
    <n v="7"/>
    <n v="0.2"/>
    <n v="-15.4581"/>
    <n v="11"/>
    <n v="4"/>
    <x v="1"/>
    <s v="Nov"/>
    <s v="2015-11"/>
  </r>
  <r>
    <n v="4060"/>
    <s v="CA-2015-124058"/>
    <x v="312"/>
    <d v="2015-11-24T00:00:00"/>
    <s v="Standard Class"/>
    <s v="LC-16885"/>
    <s v="Lena Creighton"/>
    <x v="0"/>
    <s v="United States"/>
    <x v="182"/>
    <s v="California"/>
    <n v="94601"/>
    <x v="1"/>
    <s v="FUR-CH-10000595"/>
    <x v="0"/>
    <x v="1"/>
    <s v="Safco Contoured Stacking Chairs"/>
    <x v="3064"/>
    <n v="3"/>
    <n v="0.2"/>
    <n v="35.76"/>
    <n v="11"/>
    <n v="4"/>
    <x v="1"/>
    <s v="Nov"/>
    <s v="2015-11"/>
  </r>
  <r>
    <n v="4061"/>
    <s v="CA-2016-129196"/>
    <x v="474"/>
    <d v="2016-11-07T00:00:00"/>
    <s v="Standard Class"/>
    <s v="XP-21865"/>
    <s v="Xylona Preis"/>
    <x v="0"/>
    <s v="United States"/>
    <x v="22"/>
    <s v="Illinois"/>
    <n v="60610"/>
    <x v="2"/>
    <s v="TEC-AC-10002473"/>
    <x v="2"/>
    <x v="11"/>
    <s v="Maxell 4.7GB DVD-R"/>
    <x v="3065"/>
    <n v="3"/>
    <n v="0.2"/>
    <n v="17.8794"/>
    <n v="11"/>
    <n v="4"/>
    <x v="0"/>
    <s v="Nov"/>
    <s v="2016-11"/>
  </r>
  <r>
    <n v="4062"/>
    <s v="US-2015-138716"/>
    <x v="14"/>
    <d v="2015-09-20T00:00:00"/>
    <s v="First Class"/>
    <s v="CS-11845"/>
    <s v="Cari Sayre"/>
    <x v="1"/>
    <s v="United States"/>
    <x v="4"/>
    <s v="Washington"/>
    <n v="98105"/>
    <x v="1"/>
    <s v="OFF-BI-10001628"/>
    <x v="1"/>
    <x v="8"/>
    <s v="Acco Data Flex Cable Posts For Top &amp; Bottom Load Binders, 6&quot; Capacity"/>
    <x v="3066"/>
    <n v="3"/>
    <n v="0.2"/>
    <n v="7.8224999999999998"/>
    <n v="9"/>
    <n v="3"/>
    <x v="1"/>
    <s v="Sep"/>
    <s v="2015-09"/>
  </r>
  <r>
    <n v="4063"/>
    <s v="US-2016-122182"/>
    <x v="612"/>
    <d v="2016-03-14T00:00:00"/>
    <s v="Standard Class"/>
    <s v="BD-11770"/>
    <s v="Bryan Davis"/>
    <x v="0"/>
    <s v="United States"/>
    <x v="10"/>
    <s v="Pennsylvania"/>
    <n v="19143"/>
    <x v="3"/>
    <s v="TEC-AC-10002800"/>
    <x v="2"/>
    <x v="11"/>
    <s v="Plantronics Audio 478 Stereo USB Headset"/>
    <x v="3067"/>
    <n v="1"/>
    <n v="0.2"/>
    <n v="7.4984999999999999"/>
    <n v="3"/>
    <n v="1"/>
    <x v="0"/>
    <s v="Mar"/>
    <s v="2016-03"/>
  </r>
  <r>
    <n v="4064"/>
    <s v="US-2014-130358"/>
    <x v="670"/>
    <d v="2014-06-26T00:00:00"/>
    <s v="First Class"/>
    <s v="DL-13330"/>
    <s v="Denise Leinenbach"/>
    <x v="0"/>
    <s v="United States"/>
    <x v="3"/>
    <s v="North Carolina"/>
    <n v="28027"/>
    <x v="0"/>
    <s v="OFF-AR-10002766"/>
    <x v="1"/>
    <x v="6"/>
    <s v="Prang Drawing Pencil Set"/>
    <x v="184"/>
    <n v="9"/>
    <n v="0.2"/>
    <n v="1.7514000000000001"/>
    <n v="6"/>
    <n v="2"/>
    <x v="2"/>
    <s v="Jun"/>
    <s v="2014-06"/>
  </r>
  <r>
    <n v="4065"/>
    <s v="US-2014-130358"/>
    <x v="670"/>
    <d v="2014-06-26T00:00:00"/>
    <s v="First Class"/>
    <s v="DL-13330"/>
    <s v="Denise Leinenbach"/>
    <x v="0"/>
    <s v="United States"/>
    <x v="3"/>
    <s v="North Carolina"/>
    <n v="28027"/>
    <x v="0"/>
    <s v="OFF-SU-10002522"/>
    <x v="1"/>
    <x v="14"/>
    <s v="Acme Kleen Earth Office Shears"/>
    <x v="3068"/>
    <n v="1"/>
    <n v="0.2"/>
    <n v="0.34920000000000001"/>
    <n v="6"/>
    <n v="2"/>
    <x v="2"/>
    <s v="Jun"/>
    <s v="2014-06"/>
  </r>
  <r>
    <n v="4066"/>
    <s v="CA-2014-102673"/>
    <x v="301"/>
    <d v="2014-11-05T00:00:00"/>
    <s v="Standard Class"/>
    <s v="KH-16630"/>
    <s v="Ken Heidel"/>
    <x v="1"/>
    <s v="United States"/>
    <x v="35"/>
    <s v="North Carolina"/>
    <n v="28205"/>
    <x v="0"/>
    <s v="OFF-FA-10003021"/>
    <x v="1"/>
    <x v="13"/>
    <s v="Staples"/>
    <x v="1990"/>
    <n v="5"/>
    <n v="0.2"/>
    <n v="1.41"/>
    <n v="11"/>
    <n v="4"/>
    <x v="2"/>
    <s v="Nov"/>
    <s v="2014-11"/>
  </r>
  <r>
    <n v="4067"/>
    <s v="CA-2014-102673"/>
    <x v="301"/>
    <d v="2014-11-05T00:00:00"/>
    <s v="Standard Class"/>
    <s v="KH-16630"/>
    <s v="Ken Heidel"/>
    <x v="1"/>
    <s v="United States"/>
    <x v="35"/>
    <s v="North Carolina"/>
    <n v="28205"/>
    <x v="0"/>
    <s v="OFF-AR-10000634"/>
    <x v="1"/>
    <x v="6"/>
    <s v="Newell 320"/>
    <x v="1495"/>
    <n v="3"/>
    <n v="0.2"/>
    <n v="0.89880000000000004"/>
    <n v="11"/>
    <n v="4"/>
    <x v="2"/>
    <s v="Nov"/>
    <s v="2014-11"/>
  </r>
  <r>
    <n v="4068"/>
    <s v="CA-2014-102673"/>
    <x v="301"/>
    <d v="2014-11-05T00:00:00"/>
    <s v="Standard Class"/>
    <s v="KH-16630"/>
    <s v="Ken Heidel"/>
    <x v="1"/>
    <s v="United States"/>
    <x v="35"/>
    <s v="North Carolina"/>
    <n v="28205"/>
    <x v="0"/>
    <s v="OFF-LA-10001771"/>
    <x v="1"/>
    <x v="2"/>
    <s v="Avery 513"/>
    <x v="3069"/>
    <n v="12"/>
    <n v="0.2"/>
    <n v="15.537599999999999"/>
    <n v="11"/>
    <n v="4"/>
    <x v="2"/>
    <s v="Nov"/>
    <s v="2014-11"/>
  </r>
  <r>
    <n v="4069"/>
    <s v="CA-2014-102673"/>
    <x v="301"/>
    <d v="2014-11-05T00:00:00"/>
    <s v="Standard Class"/>
    <s v="KH-16630"/>
    <s v="Ken Heidel"/>
    <x v="1"/>
    <s v="United States"/>
    <x v="35"/>
    <s v="North Carolina"/>
    <n v="28205"/>
    <x v="0"/>
    <s v="TEC-PH-10004434"/>
    <x v="2"/>
    <x v="7"/>
    <s v="Cisco IP Phone 7961G VoIP phone - Dark gray"/>
    <x v="3070"/>
    <n v="9"/>
    <n v="0.2"/>
    <n v="110.1195"/>
    <n v="11"/>
    <n v="4"/>
    <x v="2"/>
    <s v="Nov"/>
    <s v="2014-11"/>
  </r>
  <r>
    <n v="4070"/>
    <s v="CA-2016-145303"/>
    <x v="770"/>
    <d v="2016-08-31T00:00:00"/>
    <s v="First Class"/>
    <s v="TP-21415"/>
    <s v="Tom Prescott"/>
    <x v="0"/>
    <s v="United States"/>
    <x v="61"/>
    <s v="Texas"/>
    <n v="75081"/>
    <x v="2"/>
    <s v="OFF-BI-10000050"/>
    <x v="1"/>
    <x v="8"/>
    <s v="Angle-D Binders with Locking Rings, Label Holders"/>
    <x v="3071"/>
    <n v="9"/>
    <n v="0.8"/>
    <n v="-21.681000000000001"/>
    <n v="8"/>
    <n v="3"/>
    <x v="0"/>
    <s v="Aug"/>
    <s v="2016-08"/>
  </r>
  <r>
    <n v="4071"/>
    <s v="CA-2016-145303"/>
    <x v="770"/>
    <d v="2016-08-31T00:00:00"/>
    <s v="First Class"/>
    <s v="TP-21415"/>
    <s v="Tom Prescott"/>
    <x v="0"/>
    <s v="United States"/>
    <x v="61"/>
    <s v="Texas"/>
    <n v="75081"/>
    <x v="2"/>
    <s v="OFF-BI-10002414"/>
    <x v="1"/>
    <x v="8"/>
    <s v="GBC ProClick Spines for 32-Hole Punch"/>
    <x v="3072"/>
    <n v="4"/>
    <n v="0.8"/>
    <n v="-16.5396"/>
    <n v="8"/>
    <n v="3"/>
    <x v="0"/>
    <s v="Aug"/>
    <s v="2016-08"/>
  </r>
  <r>
    <n v="4072"/>
    <s v="CA-2016-145303"/>
    <x v="770"/>
    <d v="2016-08-31T00:00:00"/>
    <s v="First Class"/>
    <s v="TP-21415"/>
    <s v="Tom Prescott"/>
    <x v="0"/>
    <s v="United States"/>
    <x v="61"/>
    <s v="Texas"/>
    <n v="75081"/>
    <x v="2"/>
    <s v="FUR-BO-10003159"/>
    <x v="0"/>
    <x v="0"/>
    <s v="Sauder Camden County Collection Libraries, Planked Cherry Finish"/>
    <x v="3073"/>
    <n v="2"/>
    <n v="0.32"/>
    <n v="-52.890799999999999"/>
    <n v="8"/>
    <n v="3"/>
    <x v="0"/>
    <s v="Aug"/>
    <s v="2016-08"/>
  </r>
  <r>
    <n v="4073"/>
    <s v="CA-2015-156104"/>
    <x v="401"/>
    <d v="2015-12-08T00:00:00"/>
    <s v="Second Class"/>
    <s v="NP-18685"/>
    <s v="Nora Pelletier"/>
    <x v="2"/>
    <s v="United States"/>
    <x v="245"/>
    <s v="Indiana"/>
    <n v="46203"/>
    <x v="2"/>
    <s v="TEC-CO-10002095"/>
    <x v="2"/>
    <x v="16"/>
    <s v="Hewlett Packard 610 Color Digital Copier / Printer"/>
    <x v="3074"/>
    <n v="2"/>
    <n v="0"/>
    <n v="449.99099999999999"/>
    <n v="12"/>
    <n v="4"/>
    <x v="1"/>
    <s v="Dec"/>
    <s v="2015-12"/>
  </r>
  <r>
    <n v="4074"/>
    <s v="US-2015-164308"/>
    <x v="496"/>
    <d v="2015-09-27T00:00:00"/>
    <s v="First Class"/>
    <s v="SC-20680"/>
    <s v="Steve Carroll"/>
    <x v="2"/>
    <s v="United States"/>
    <x v="387"/>
    <s v="Oklahoma"/>
    <n v="74012"/>
    <x v="2"/>
    <s v="TEC-PH-10004120"/>
    <x v="2"/>
    <x v="7"/>
    <s v="AT&amp;T 1080 Phone"/>
    <x v="3075"/>
    <n v="6"/>
    <n v="0"/>
    <n v="213.70439999999999"/>
    <n v="9"/>
    <n v="3"/>
    <x v="1"/>
    <s v="Sep"/>
    <s v="2015-09"/>
  </r>
  <r>
    <n v="4075"/>
    <s v="CA-2017-108112"/>
    <x v="940"/>
    <d v="2017-11-20T00:00:00"/>
    <s v="Standard Class"/>
    <s v="DK-12895"/>
    <s v="Dana Kaydos"/>
    <x v="0"/>
    <s v="United States"/>
    <x v="388"/>
    <s v="Florida"/>
    <n v="33023"/>
    <x v="0"/>
    <s v="FUR-FU-10003553"/>
    <x v="0"/>
    <x v="5"/>
    <s v="Howard Miller 13-1/2&quot; Diameter Rosebrook Wall Clock"/>
    <x v="3076"/>
    <n v="4"/>
    <n v="0.2"/>
    <n v="55.015999999999998"/>
    <n v="11"/>
    <n v="4"/>
    <x v="3"/>
    <s v="Nov"/>
    <s v="2017-11"/>
  </r>
  <r>
    <n v="4076"/>
    <s v="CA-2017-108112"/>
    <x v="940"/>
    <d v="2017-11-20T00:00:00"/>
    <s v="Standard Class"/>
    <s v="DK-12895"/>
    <s v="Dana Kaydos"/>
    <x v="0"/>
    <s v="United States"/>
    <x v="388"/>
    <s v="Florida"/>
    <n v="33023"/>
    <x v="0"/>
    <s v="FUR-FU-10001488"/>
    <x v="0"/>
    <x v="5"/>
    <s v="Tenex 46&quot; x 60&quot; Computer Anti-Static Chairmat, Rectangular Shaped"/>
    <x v="3077"/>
    <n v="4"/>
    <n v="0.2"/>
    <n v="0"/>
    <n v="11"/>
    <n v="4"/>
    <x v="3"/>
    <s v="Nov"/>
    <s v="2017-11"/>
  </r>
  <r>
    <n v="4077"/>
    <s v="CA-2015-100685"/>
    <x v="546"/>
    <d v="2015-12-21T00:00:00"/>
    <s v="Second Class"/>
    <s v="SM-20950"/>
    <s v="Suzanne McNair"/>
    <x v="1"/>
    <s v="United States"/>
    <x v="155"/>
    <s v="Nebraska"/>
    <n v="68104"/>
    <x v="2"/>
    <s v="OFF-BI-10003094"/>
    <x v="1"/>
    <x v="8"/>
    <s v="Self-Adhesive Ring Binder Labels"/>
    <x v="983"/>
    <n v="2"/>
    <n v="0"/>
    <n v="3.3088000000000002"/>
    <n v="12"/>
    <n v="4"/>
    <x v="1"/>
    <s v="Dec"/>
    <s v="2015-12"/>
  </r>
  <r>
    <n v="4078"/>
    <s v="CA-2015-100685"/>
    <x v="546"/>
    <d v="2015-12-21T00:00:00"/>
    <s v="Second Class"/>
    <s v="SM-20950"/>
    <s v="Suzanne McNair"/>
    <x v="1"/>
    <s v="United States"/>
    <x v="155"/>
    <s v="Nebraska"/>
    <n v="68104"/>
    <x v="2"/>
    <s v="OFF-FA-10003472"/>
    <x v="1"/>
    <x v="13"/>
    <s v="Bagged Rubber Bands"/>
    <x v="1310"/>
    <n v="4"/>
    <n v="0"/>
    <n v="0.2016"/>
    <n v="12"/>
    <n v="4"/>
    <x v="1"/>
    <s v="Dec"/>
    <s v="2015-12"/>
  </r>
  <r>
    <n v="4079"/>
    <s v="CA-2015-100685"/>
    <x v="546"/>
    <d v="2015-12-21T00:00:00"/>
    <s v="Second Class"/>
    <s v="SM-20950"/>
    <s v="Suzanne McNair"/>
    <x v="1"/>
    <s v="United States"/>
    <x v="155"/>
    <s v="Nebraska"/>
    <n v="68104"/>
    <x v="2"/>
    <s v="OFF-PA-10001289"/>
    <x v="1"/>
    <x v="10"/>
    <s v="White Computer Printout Paper by Universal"/>
    <x v="2207"/>
    <n v="3"/>
    <n v="0"/>
    <n v="56.977200000000003"/>
    <n v="12"/>
    <n v="4"/>
    <x v="1"/>
    <s v="Dec"/>
    <s v="2015-12"/>
  </r>
  <r>
    <n v="4080"/>
    <s v="CA-2015-165414"/>
    <x v="379"/>
    <d v="2015-12-24T00:00:00"/>
    <s v="First Class"/>
    <s v="LS-17245"/>
    <s v="Lynn Smith"/>
    <x v="0"/>
    <s v="United States"/>
    <x v="108"/>
    <s v="North Carolina"/>
    <n v="28540"/>
    <x v="0"/>
    <s v="TEC-PH-10002293"/>
    <x v="2"/>
    <x v="7"/>
    <s v="Anker 36W 4-Port USB Wall Charger Travel Power Adapter for iPhone 5s 5c 5"/>
    <x v="331"/>
    <n v="3"/>
    <n v="0.2"/>
    <n v="4.7976000000000001"/>
    <n v="12"/>
    <n v="4"/>
    <x v="1"/>
    <s v="Dec"/>
    <s v="2015-12"/>
  </r>
  <r>
    <n v="4081"/>
    <s v="CA-2016-140417"/>
    <x v="477"/>
    <d v="2016-09-29T00:00:00"/>
    <s v="Standard Class"/>
    <s v="KE-16420"/>
    <s v="Katrina Edelman"/>
    <x v="1"/>
    <s v="United States"/>
    <x v="241"/>
    <s v="Oregon"/>
    <n v="97224"/>
    <x v="1"/>
    <s v="OFF-PA-10000380"/>
    <x v="1"/>
    <x v="10"/>
    <s v="REDIFORM Incoming/Outgoing Call Register, 11&quot; X 8 1/2&quot;, 100 Messages"/>
    <x v="3078"/>
    <n v="9"/>
    <n v="0.2"/>
    <n v="22.518000000000001"/>
    <n v="9"/>
    <n v="3"/>
    <x v="0"/>
    <s v="Sep"/>
    <s v="2016-09"/>
  </r>
  <r>
    <n v="4082"/>
    <s v="CA-2016-140417"/>
    <x v="477"/>
    <d v="2016-09-29T00:00:00"/>
    <s v="Standard Class"/>
    <s v="KE-16420"/>
    <s v="Katrina Edelman"/>
    <x v="1"/>
    <s v="United States"/>
    <x v="241"/>
    <s v="Oregon"/>
    <n v="97224"/>
    <x v="1"/>
    <s v="OFF-BI-10004828"/>
    <x v="1"/>
    <x v="8"/>
    <s v="GBC Poly Designer Binding Covers"/>
    <x v="3079"/>
    <n v="1"/>
    <n v="0.7"/>
    <n v="-3.5154000000000001"/>
    <n v="9"/>
    <n v="3"/>
    <x v="0"/>
    <s v="Sep"/>
    <s v="2016-09"/>
  </r>
  <r>
    <n v="4083"/>
    <s v="US-2017-151316"/>
    <x v="92"/>
    <d v="2017-06-30T00:00:00"/>
    <s v="Standard Class"/>
    <s v="MC-17635"/>
    <s v="Matthew Clasen"/>
    <x v="1"/>
    <s v="United States"/>
    <x v="27"/>
    <s v="Illinois"/>
    <n v="62521"/>
    <x v="2"/>
    <s v="OFF-BI-10004632"/>
    <x v="1"/>
    <x v="8"/>
    <s v="Ibico Hi-Tech Manual Binding System"/>
    <x v="641"/>
    <n v="3"/>
    <n v="0.8"/>
    <n v="-320.23950000000002"/>
    <n v="6"/>
    <n v="2"/>
    <x v="3"/>
    <s v="Jun"/>
    <s v="2017-06"/>
  </r>
  <r>
    <n v="4084"/>
    <s v="US-2017-151316"/>
    <x v="92"/>
    <d v="2017-06-30T00:00:00"/>
    <s v="Standard Class"/>
    <s v="MC-17635"/>
    <s v="Matthew Clasen"/>
    <x v="1"/>
    <s v="United States"/>
    <x v="27"/>
    <s v="Illinois"/>
    <n v="62521"/>
    <x v="2"/>
    <s v="OFF-PA-10000327"/>
    <x v="1"/>
    <x v="10"/>
    <s v="Xerox 1971"/>
    <x v="1495"/>
    <n v="3"/>
    <n v="0.2"/>
    <n v="3.21"/>
    <n v="6"/>
    <n v="2"/>
    <x v="3"/>
    <s v="Jun"/>
    <s v="2017-06"/>
  </r>
  <r>
    <n v="4085"/>
    <s v="CA-2017-163692"/>
    <x v="210"/>
    <d v="2017-09-09T00:00:00"/>
    <s v="First Class"/>
    <s v="Dp-13240"/>
    <s v="Dean percer"/>
    <x v="2"/>
    <s v="United States"/>
    <x v="42"/>
    <s v="Arizona"/>
    <n v="85023"/>
    <x v="1"/>
    <s v="OFF-BI-10003291"/>
    <x v="1"/>
    <x v="8"/>
    <s v="Wilson Jones Leather-Like Binders with DublLock Round Rings"/>
    <x v="3080"/>
    <n v="3"/>
    <n v="0.7"/>
    <n v="-6.0236999999999998"/>
    <n v="9"/>
    <n v="3"/>
    <x v="3"/>
    <s v="Sep"/>
    <s v="2017-09"/>
  </r>
  <r>
    <n v="4086"/>
    <s v="CA-2016-111913"/>
    <x v="578"/>
    <d v="2016-08-06T00:00:00"/>
    <s v="Second Class"/>
    <s v="LC-16930"/>
    <s v="Linda Cazamias"/>
    <x v="1"/>
    <s v="United States"/>
    <x v="301"/>
    <s v="California"/>
    <n v="95823"/>
    <x v="1"/>
    <s v="TEC-PH-10002275"/>
    <x v="2"/>
    <x v="7"/>
    <s v="Mitel 5320 IP Phone VoIP phone"/>
    <x v="3081"/>
    <n v="2"/>
    <n v="0.2"/>
    <n v="30.238399999999999"/>
    <n v="8"/>
    <n v="3"/>
    <x v="0"/>
    <s v="Aug"/>
    <s v="2016-08"/>
  </r>
  <r>
    <n v="4087"/>
    <s v="CA-2016-111913"/>
    <x v="578"/>
    <d v="2016-08-06T00:00:00"/>
    <s v="Second Class"/>
    <s v="LC-16930"/>
    <s v="Linda Cazamias"/>
    <x v="1"/>
    <s v="United States"/>
    <x v="301"/>
    <s v="California"/>
    <n v="95823"/>
    <x v="1"/>
    <s v="OFF-BI-10003291"/>
    <x v="1"/>
    <x v="8"/>
    <s v="Wilson Jones Leather-Like Binders with DublLock Round Rings"/>
    <x v="3082"/>
    <n v="3"/>
    <n v="0.2"/>
    <n v="7.0712999999999999"/>
    <n v="8"/>
    <n v="3"/>
    <x v="0"/>
    <s v="Aug"/>
    <s v="2016-08"/>
  </r>
  <r>
    <n v="4088"/>
    <s v="CA-2016-111913"/>
    <x v="578"/>
    <d v="2016-08-06T00:00:00"/>
    <s v="Second Class"/>
    <s v="LC-16930"/>
    <s v="Linda Cazamias"/>
    <x v="1"/>
    <s v="United States"/>
    <x v="301"/>
    <s v="California"/>
    <n v="95823"/>
    <x v="1"/>
    <s v="OFF-BI-10000343"/>
    <x v="1"/>
    <x v="8"/>
    <s v="Pressboard Covers with Storage Hooks, 9 1/2&quot; x 11&quot;, Light Blue"/>
    <x v="692"/>
    <n v="3"/>
    <n v="0.2"/>
    <n v="3.9771000000000001"/>
    <n v="8"/>
    <n v="3"/>
    <x v="0"/>
    <s v="Aug"/>
    <s v="2016-08"/>
  </r>
  <r>
    <n v="4089"/>
    <s v="US-2014-156559"/>
    <x v="710"/>
    <d v="2014-08-26T00:00:00"/>
    <s v="Standard Class"/>
    <s v="LH-16900"/>
    <s v="Lena Hernandez"/>
    <x v="0"/>
    <s v="United States"/>
    <x v="186"/>
    <s v="Arkansas"/>
    <n v="72401"/>
    <x v="0"/>
    <s v="FUR-BO-10000711"/>
    <x v="0"/>
    <x v="0"/>
    <s v="Hon Metal Bookcases, Gray"/>
    <x v="3083"/>
    <n v="9"/>
    <n v="0"/>
    <n v="172.48140000000001"/>
    <n v="8"/>
    <n v="3"/>
    <x v="2"/>
    <s v="Aug"/>
    <s v="2014-08"/>
  </r>
  <r>
    <n v="4090"/>
    <s v="CA-2016-161473"/>
    <x v="178"/>
    <d v="2016-04-05T00:00:00"/>
    <s v="Standard Class"/>
    <s v="TB-21175"/>
    <s v="Thomas Boland"/>
    <x v="1"/>
    <s v="United States"/>
    <x v="20"/>
    <s v="New York"/>
    <n v="10035"/>
    <x v="3"/>
    <s v="OFF-LA-10001297"/>
    <x v="1"/>
    <x v="2"/>
    <s v="Avery 473"/>
    <x v="343"/>
    <n v="2"/>
    <n v="0"/>
    <n v="9.9359999999999999"/>
    <n v="4"/>
    <n v="2"/>
    <x v="0"/>
    <s v="Apr"/>
    <s v="2016-04"/>
  </r>
  <r>
    <n v="4091"/>
    <s v="CA-2016-161473"/>
    <x v="178"/>
    <d v="2016-04-05T00:00:00"/>
    <s v="Standard Class"/>
    <s v="TB-21175"/>
    <s v="Thomas Boland"/>
    <x v="1"/>
    <s v="United States"/>
    <x v="20"/>
    <s v="New York"/>
    <n v="10035"/>
    <x v="3"/>
    <s v="OFF-SU-10001574"/>
    <x v="1"/>
    <x v="14"/>
    <s v="Acme Value Line Scissors"/>
    <x v="1023"/>
    <n v="3"/>
    <n v="0"/>
    <n v="3.2850000000000001"/>
    <n v="4"/>
    <n v="2"/>
    <x v="0"/>
    <s v="Apr"/>
    <s v="2016-04"/>
  </r>
  <r>
    <n v="4092"/>
    <s v="CA-2016-161473"/>
    <x v="178"/>
    <d v="2016-04-05T00:00:00"/>
    <s v="Standard Class"/>
    <s v="TB-21175"/>
    <s v="Thomas Boland"/>
    <x v="1"/>
    <s v="United States"/>
    <x v="20"/>
    <s v="New York"/>
    <n v="10035"/>
    <x v="3"/>
    <s v="OFF-BI-10003305"/>
    <x v="1"/>
    <x v="8"/>
    <s v="Avery Hanging File Binders"/>
    <x v="642"/>
    <n v="3"/>
    <n v="0.2"/>
    <n v="4.6643999999999997"/>
    <n v="4"/>
    <n v="2"/>
    <x v="0"/>
    <s v="Apr"/>
    <s v="2016-04"/>
  </r>
  <r>
    <n v="4093"/>
    <s v="CA-2017-166576"/>
    <x v="941"/>
    <d v="2017-05-18T00:00:00"/>
    <s v="First Class"/>
    <s v="JM-15865"/>
    <s v="John Murray"/>
    <x v="0"/>
    <s v="United States"/>
    <x v="59"/>
    <s v="Ohio"/>
    <n v="44312"/>
    <x v="3"/>
    <s v="OFF-ST-10002574"/>
    <x v="1"/>
    <x v="4"/>
    <s v="SAFCO Commercial Wire Shelving, Black"/>
    <x v="3084"/>
    <n v="2"/>
    <n v="0.2"/>
    <n v="-55.256"/>
    <n v="5"/>
    <n v="2"/>
    <x v="3"/>
    <s v="May"/>
    <s v="2017-05"/>
  </r>
  <r>
    <n v="4094"/>
    <s v="CA-2015-102491"/>
    <x v="252"/>
    <d v="2015-08-28T00:00:00"/>
    <s v="Standard Class"/>
    <s v="KW-16435"/>
    <s v="Katrina Willman"/>
    <x v="0"/>
    <s v="United States"/>
    <x v="159"/>
    <s v="Kentucky"/>
    <n v="41042"/>
    <x v="0"/>
    <s v="TEC-MA-10000864"/>
    <x v="2"/>
    <x v="15"/>
    <s v="Cisco 9971 IP Video Phone Charcoal"/>
    <x v="3085"/>
    <n v="7"/>
    <n v="0"/>
    <n v="1416.8"/>
    <n v="8"/>
    <n v="3"/>
    <x v="1"/>
    <s v="Aug"/>
    <s v="2015-08"/>
  </r>
  <r>
    <n v="4095"/>
    <s v="CA-2015-102491"/>
    <x v="252"/>
    <d v="2015-08-28T00:00:00"/>
    <s v="Standard Class"/>
    <s v="KW-16435"/>
    <s v="Katrina Willman"/>
    <x v="0"/>
    <s v="United States"/>
    <x v="159"/>
    <s v="Kentucky"/>
    <n v="41042"/>
    <x v="0"/>
    <s v="TEC-AC-10003289"/>
    <x v="2"/>
    <x v="11"/>
    <s v="Anker Ultra-Slim Mini Bluetooth 3.0 Wireless Keyboard"/>
    <x v="1095"/>
    <n v="4"/>
    <n v="0"/>
    <n v="18.390799999999999"/>
    <n v="8"/>
    <n v="3"/>
    <x v="1"/>
    <s v="Aug"/>
    <s v="2015-08"/>
  </r>
  <r>
    <n v="4096"/>
    <s v="CA-2015-102491"/>
    <x v="252"/>
    <d v="2015-08-28T00:00:00"/>
    <s v="Standard Class"/>
    <s v="KW-16435"/>
    <s v="Katrina Willman"/>
    <x v="0"/>
    <s v="United States"/>
    <x v="159"/>
    <s v="Kentucky"/>
    <n v="41042"/>
    <x v="0"/>
    <s v="TEC-PH-10001619"/>
    <x v="2"/>
    <x v="7"/>
    <s v="LG G3"/>
    <x v="2133"/>
    <n v="3"/>
    <n v="0"/>
    <n v="170.51130000000001"/>
    <n v="8"/>
    <n v="3"/>
    <x v="1"/>
    <s v="Aug"/>
    <s v="2015-08"/>
  </r>
  <r>
    <n v="4097"/>
    <s v="CA-2014-116904"/>
    <x v="865"/>
    <d v="2014-09-28T00:00:00"/>
    <s v="Standard Class"/>
    <s v="SC-20095"/>
    <s v="Sanjit Chand"/>
    <x v="0"/>
    <s v="United States"/>
    <x v="31"/>
    <s v="Minnesota"/>
    <n v="55407"/>
    <x v="2"/>
    <s v="OFF-PA-10004888"/>
    <x v="1"/>
    <x v="10"/>
    <s v="Xerox 217"/>
    <x v="56"/>
    <n v="5"/>
    <n v="0"/>
    <n v="15.552"/>
    <n v="9"/>
    <n v="3"/>
    <x v="2"/>
    <s v="Sep"/>
    <s v="2014-09"/>
  </r>
  <r>
    <n v="4098"/>
    <s v="CA-2014-116904"/>
    <x v="865"/>
    <d v="2014-09-28T00:00:00"/>
    <s v="Standard Class"/>
    <s v="SC-20095"/>
    <s v="Sanjit Chand"/>
    <x v="0"/>
    <s v="United States"/>
    <x v="31"/>
    <s v="Minnesota"/>
    <n v="55407"/>
    <x v="2"/>
    <s v="OFF-ST-10000736"/>
    <x v="1"/>
    <x v="4"/>
    <s v="Carina Double Wide Media Storage Towers in Natural &amp; Black"/>
    <x v="3086"/>
    <n v="5"/>
    <n v="0"/>
    <n v="16.196000000000002"/>
    <n v="9"/>
    <n v="3"/>
    <x v="2"/>
    <s v="Sep"/>
    <s v="2014-09"/>
  </r>
  <r>
    <n v="4099"/>
    <s v="CA-2014-116904"/>
    <x v="865"/>
    <d v="2014-09-28T00:00:00"/>
    <s v="Standard Class"/>
    <s v="SC-20095"/>
    <s v="Sanjit Chand"/>
    <x v="0"/>
    <s v="United States"/>
    <x v="31"/>
    <s v="Minnesota"/>
    <n v="55407"/>
    <x v="2"/>
    <s v="OFF-BI-10001120"/>
    <x v="1"/>
    <x v="8"/>
    <s v="Ibico EPK-21 Electric Binding System"/>
    <x v="3087"/>
    <n v="5"/>
    <n v="0"/>
    <n v="4630.4754999999996"/>
    <n v="9"/>
    <n v="3"/>
    <x v="2"/>
    <s v="Sep"/>
    <s v="2014-09"/>
  </r>
  <r>
    <n v="4100"/>
    <s v="CA-2014-116904"/>
    <x v="865"/>
    <d v="2014-09-28T00:00:00"/>
    <s v="Standard Class"/>
    <s v="SC-20095"/>
    <s v="Sanjit Chand"/>
    <x v="0"/>
    <s v="United States"/>
    <x v="31"/>
    <s v="Minnesota"/>
    <n v="55407"/>
    <x v="2"/>
    <s v="OFF-BI-10000301"/>
    <x v="1"/>
    <x v="8"/>
    <s v="GBC Instant Report Kit"/>
    <x v="3088"/>
    <n v="2"/>
    <n v="0"/>
    <n v="6.47"/>
    <n v="9"/>
    <n v="3"/>
    <x v="2"/>
    <s v="Sep"/>
    <s v="2014-09"/>
  </r>
  <r>
    <n v="4101"/>
    <s v="US-2017-102288"/>
    <x v="249"/>
    <d v="2017-06-23T00:00:00"/>
    <s v="Standard Class"/>
    <s v="ZC-21910"/>
    <s v="Zuschuss Carroll"/>
    <x v="0"/>
    <s v="United States"/>
    <x v="12"/>
    <s v="Texas"/>
    <n v="77095"/>
    <x v="2"/>
    <s v="OFF-AP-10004655"/>
    <x v="1"/>
    <x v="9"/>
    <s v="Holmes Visible Mist Ultrasonic Humidifier with 2.3-Gallon Output per Day, Replacement Filter"/>
    <x v="3089"/>
    <n v="1"/>
    <n v="0.8"/>
    <n v="-5.2072000000000003"/>
    <n v="6"/>
    <n v="2"/>
    <x v="3"/>
    <s v="Jun"/>
    <s v="2017-06"/>
  </r>
  <r>
    <n v="4102"/>
    <s v="US-2017-102288"/>
    <x v="249"/>
    <d v="2017-06-23T00:00:00"/>
    <s v="Standard Class"/>
    <s v="ZC-21910"/>
    <s v="Zuschuss Carroll"/>
    <x v="0"/>
    <s v="United States"/>
    <x v="12"/>
    <s v="Texas"/>
    <n v="77095"/>
    <x v="2"/>
    <s v="OFF-AP-10002906"/>
    <x v="1"/>
    <x v="9"/>
    <s v="Hoover Replacement Belt for Commercial Guardsman Heavy-Duty Upright Vacuum"/>
    <x v="3090"/>
    <n v="1"/>
    <n v="0.8"/>
    <n v="-1.1100000000000001"/>
    <n v="6"/>
    <n v="2"/>
    <x v="3"/>
    <s v="Jun"/>
    <s v="2017-06"/>
  </r>
  <r>
    <n v="4103"/>
    <s v="US-2017-102288"/>
    <x v="249"/>
    <d v="2017-06-23T00:00:00"/>
    <s v="Standard Class"/>
    <s v="ZC-21910"/>
    <s v="Zuschuss Carroll"/>
    <x v="0"/>
    <s v="United States"/>
    <x v="12"/>
    <s v="Texas"/>
    <n v="77095"/>
    <x v="2"/>
    <s v="OFF-PA-10000740"/>
    <x v="1"/>
    <x v="10"/>
    <s v="Xerox 1982"/>
    <x v="3091"/>
    <n v="8"/>
    <n v="0.2"/>
    <n v="47.507199999999997"/>
    <n v="6"/>
    <n v="2"/>
    <x v="3"/>
    <s v="Jun"/>
    <s v="2017-06"/>
  </r>
  <r>
    <n v="4104"/>
    <s v="CA-2017-137456"/>
    <x v="202"/>
    <d v="2017-12-21T00:00:00"/>
    <s v="Same Day"/>
    <s v="RB-19465"/>
    <s v="Rick Bensley"/>
    <x v="2"/>
    <s v="United States"/>
    <x v="9"/>
    <s v="Nebraska"/>
    <n v="68025"/>
    <x v="2"/>
    <s v="FUR-FU-10001940"/>
    <x v="0"/>
    <x v="5"/>
    <s v="Staple-based wall hangings"/>
    <x v="204"/>
    <n v="2"/>
    <n v="0"/>
    <n v="7.0048000000000004"/>
    <n v="12"/>
    <n v="4"/>
    <x v="3"/>
    <s v="Dec"/>
    <s v="2017-12"/>
  </r>
  <r>
    <n v="4105"/>
    <s v="US-2017-155999"/>
    <x v="783"/>
    <d v="2017-08-13T00:00:00"/>
    <s v="Standard Class"/>
    <s v="JK-15370"/>
    <s v="Jay Kimmel"/>
    <x v="0"/>
    <s v="United States"/>
    <x v="70"/>
    <s v="California"/>
    <n v="92105"/>
    <x v="1"/>
    <s v="TEC-PH-10000439"/>
    <x v="2"/>
    <x v="7"/>
    <s v="GE DSL Phone Line Filter"/>
    <x v="3092"/>
    <n v="5"/>
    <n v="0.2"/>
    <n v="17.9955"/>
    <n v="8"/>
    <n v="3"/>
    <x v="3"/>
    <s v="Aug"/>
    <s v="2017-08"/>
  </r>
  <r>
    <n v="4106"/>
    <s v="US-2017-155999"/>
    <x v="783"/>
    <d v="2017-08-13T00:00:00"/>
    <s v="Standard Class"/>
    <s v="JK-15370"/>
    <s v="Jay Kimmel"/>
    <x v="0"/>
    <s v="United States"/>
    <x v="70"/>
    <s v="California"/>
    <n v="92105"/>
    <x v="1"/>
    <s v="OFF-BI-10000404"/>
    <x v="1"/>
    <x v="8"/>
    <s v="Avery Printable Repositionable Plastic Tabs"/>
    <x v="1273"/>
    <n v="2"/>
    <n v="0.2"/>
    <n v="4.6440000000000001"/>
    <n v="8"/>
    <n v="3"/>
    <x v="3"/>
    <s v="Aug"/>
    <s v="2017-08"/>
  </r>
  <r>
    <n v="4107"/>
    <s v="US-2016-148334"/>
    <x v="250"/>
    <d v="2016-08-26T00:00:00"/>
    <s v="Standard Class"/>
    <s v="DD-13570"/>
    <s v="Dorothy Dickinson"/>
    <x v="0"/>
    <s v="United States"/>
    <x v="12"/>
    <s v="Texas"/>
    <n v="77041"/>
    <x v="2"/>
    <s v="OFF-BI-10003676"/>
    <x v="1"/>
    <x v="8"/>
    <s v="GBC Standard Recycled Report Covers, Clear Plastic Sheets"/>
    <x v="3093"/>
    <n v="2"/>
    <n v="0.8"/>
    <n v="-6.8992000000000004"/>
    <n v="8"/>
    <n v="3"/>
    <x v="0"/>
    <s v="Aug"/>
    <s v="2016-08"/>
  </r>
  <r>
    <n v="4108"/>
    <s v="CA-2015-105599"/>
    <x v="67"/>
    <d v="2015-09-07T00:00:00"/>
    <s v="Same Day"/>
    <s v="MC-17275"/>
    <s v="Marc Crier"/>
    <x v="0"/>
    <s v="United States"/>
    <x v="20"/>
    <s v="New York"/>
    <n v="10011"/>
    <x v="3"/>
    <s v="OFF-ST-10002486"/>
    <x v="1"/>
    <x v="4"/>
    <s v="Eldon Shelf Savers Cubes and Bins"/>
    <x v="540"/>
    <n v="2"/>
    <n v="0"/>
    <n v="0.2792"/>
    <n v="9"/>
    <n v="3"/>
    <x v="1"/>
    <s v="Sep"/>
    <s v="2015-09"/>
  </r>
  <r>
    <n v="4109"/>
    <s v="CA-2015-105599"/>
    <x v="67"/>
    <d v="2015-09-07T00:00:00"/>
    <s v="Same Day"/>
    <s v="MC-17275"/>
    <s v="Marc Crier"/>
    <x v="0"/>
    <s v="United States"/>
    <x v="20"/>
    <s v="New York"/>
    <n v="10011"/>
    <x v="3"/>
    <s v="FUR-TA-10003837"/>
    <x v="0"/>
    <x v="3"/>
    <s v="Anderson Hickey Conga Table Tops &amp; Accessories"/>
    <x v="3094"/>
    <n v="3"/>
    <n v="0.4"/>
    <n v="-14.1639"/>
    <n v="9"/>
    <n v="3"/>
    <x v="1"/>
    <s v="Sep"/>
    <s v="2015-09"/>
  </r>
  <r>
    <n v="4110"/>
    <s v="CA-2015-153717"/>
    <x v="707"/>
    <d v="2016-01-01T00:00:00"/>
    <s v="Standard Class"/>
    <s v="DL-13495"/>
    <s v="Dionis Lloyd"/>
    <x v="1"/>
    <s v="United States"/>
    <x v="66"/>
    <s v="Michigan"/>
    <n v="48227"/>
    <x v="2"/>
    <s v="TEC-PH-10002923"/>
    <x v="2"/>
    <x v="7"/>
    <s v="Logitech B530 USB Headset - headset - Full size, Binaural"/>
    <x v="2227"/>
    <n v="2"/>
    <n v="0"/>
    <n v="19.974599999999999"/>
    <n v="12"/>
    <n v="4"/>
    <x v="1"/>
    <s v="Dec"/>
    <s v="2015-12"/>
  </r>
  <r>
    <n v="4111"/>
    <s v="CA-2015-153717"/>
    <x v="707"/>
    <d v="2016-01-01T00:00:00"/>
    <s v="Standard Class"/>
    <s v="DL-13495"/>
    <s v="Dionis Lloyd"/>
    <x v="1"/>
    <s v="United States"/>
    <x v="66"/>
    <s v="Michigan"/>
    <n v="48227"/>
    <x v="2"/>
    <s v="FUR-BO-10004360"/>
    <x v="0"/>
    <x v="0"/>
    <s v="Rush Hierlooms Collection Rich Wood Bookcases"/>
    <x v="3095"/>
    <n v="1"/>
    <n v="0"/>
    <n v="20.927399999999999"/>
    <n v="12"/>
    <n v="4"/>
    <x v="1"/>
    <s v="Dec"/>
    <s v="2015-12"/>
  </r>
  <r>
    <n v="4112"/>
    <s v="CA-2015-153717"/>
    <x v="707"/>
    <d v="2016-01-01T00:00:00"/>
    <s v="Standard Class"/>
    <s v="DL-13495"/>
    <s v="Dionis Lloyd"/>
    <x v="1"/>
    <s v="United States"/>
    <x v="66"/>
    <s v="Michigan"/>
    <n v="48227"/>
    <x v="2"/>
    <s v="OFF-PA-10002160"/>
    <x v="1"/>
    <x v="10"/>
    <s v="Xerox 1978"/>
    <x v="1686"/>
    <n v="3"/>
    <n v="0"/>
    <n v="8.4966000000000008"/>
    <n v="12"/>
    <n v="4"/>
    <x v="1"/>
    <s v="Dec"/>
    <s v="2015-12"/>
  </r>
  <r>
    <n v="4113"/>
    <s v="CA-2015-153717"/>
    <x v="707"/>
    <d v="2016-01-01T00:00:00"/>
    <s v="Standard Class"/>
    <s v="DL-13495"/>
    <s v="Dionis Lloyd"/>
    <x v="1"/>
    <s v="United States"/>
    <x v="66"/>
    <s v="Michigan"/>
    <n v="48227"/>
    <x v="2"/>
    <s v="OFF-AR-10002375"/>
    <x v="1"/>
    <x v="6"/>
    <s v="Newell 351"/>
    <x v="175"/>
    <n v="1"/>
    <n v="0"/>
    <n v="0.95120000000000005"/>
    <n v="12"/>
    <n v="4"/>
    <x v="1"/>
    <s v="Dec"/>
    <s v="2015-12"/>
  </r>
  <r>
    <n v="4114"/>
    <s v="CA-2015-116687"/>
    <x v="942"/>
    <d v="2015-05-07T00:00:00"/>
    <s v="Standard Class"/>
    <s v="NC-18625"/>
    <s v="Noah Childs"/>
    <x v="1"/>
    <s v="United States"/>
    <x v="12"/>
    <s v="Texas"/>
    <n v="77095"/>
    <x v="2"/>
    <s v="OFF-LA-10000443"/>
    <x v="1"/>
    <x v="2"/>
    <s v="Avery 501"/>
    <x v="3096"/>
    <n v="3"/>
    <n v="0.2"/>
    <n v="2.9889000000000001"/>
    <n v="5"/>
    <n v="2"/>
    <x v="1"/>
    <s v="May"/>
    <s v="2015-05"/>
  </r>
  <r>
    <n v="4115"/>
    <s v="CA-2015-116687"/>
    <x v="942"/>
    <d v="2015-05-07T00:00:00"/>
    <s v="Standard Class"/>
    <s v="NC-18625"/>
    <s v="Noah Childs"/>
    <x v="1"/>
    <s v="United States"/>
    <x v="12"/>
    <s v="Texas"/>
    <n v="77095"/>
    <x v="2"/>
    <s v="TEC-PH-10001750"/>
    <x v="2"/>
    <x v="7"/>
    <s v="Samsung Rugby III"/>
    <x v="3097"/>
    <n v="3"/>
    <n v="0.2"/>
    <n v="13.857900000000001"/>
    <n v="5"/>
    <n v="2"/>
    <x v="1"/>
    <s v="May"/>
    <s v="2015-05"/>
  </r>
  <r>
    <n v="4116"/>
    <s v="CA-2016-163573"/>
    <x v="390"/>
    <d v="2016-11-27T00:00:00"/>
    <s v="First Class"/>
    <s v="AC-10450"/>
    <s v="Amy Cox"/>
    <x v="0"/>
    <s v="United States"/>
    <x v="4"/>
    <s v="Washington"/>
    <n v="98105"/>
    <x v="1"/>
    <s v="OFF-BI-10004632"/>
    <x v="1"/>
    <x v="8"/>
    <s v="Ibico Hi-Tech Manual Binding System"/>
    <x v="3098"/>
    <n v="5"/>
    <n v="0.2"/>
    <n v="381.23750000000001"/>
    <n v="11"/>
    <n v="4"/>
    <x v="0"/>
    <s v="Nov"/>
    <s v="2016-11"/>
  </r>
  <r>
    <n v="4117"/>
    <s v="CA-2015-153416"/>
    <x v="27"/>
    <d v="2015-11-29T00:00:00"/>
    <s v="Standard Class"/>
    <s v="TS-21340"/>
    <s v="Toby Swindell"/>
    <x v="0"/>
    <s v="United States"/>
    <x v="1"/>
    <s v="California"/>
    <n v="90036"/>
    <x v="1"/>
    <s v="OFF-BI-10002813"/>
    <x v="1"/>
    <x v="8"/>
    <s v="Avery Reinforcements for Hole-Punch Pages"/>
    <x v="754"/>
    <n v="2"/>
    <n v="0.2"/>
    <n v="0.99"/>
    <n v="11"/>
    <n v="4"/>
    <x v="1"/>
    <s v="Nov"/>
    <s v="2015-11"/>
  </r>
  <r>
    <n v="4118"/>
    <s v="CA-2015-153416"/>
    <x v="27"/>
    <d v="2015-11-29T00:00:00"/>
    <s v="Standard Class"/>
    <s v="TS-21340"/>
    <s v="Toby Swindell"/>
    <x v="0"/>
    <s v="United States"/>
    <x v="1"/>
    <s v="California"/>
    <n v="90036"/>
    <x v="1"/>
    <s v="OFF-PA-10002005"/>
    <x v="1"/>
    <x v="10"/>
    <s v="Xerox 225"/>
    <x v="537"/>
    <n v="3"/>
    <n v="0"/>
    <n v="9.3312000000000008"/>
    <n v="11"/>
    <n v="4"/>
    <x v="1"/>
    <s v="Nov"/>
    <s v="2015-11"/>
  </r>
  <r>
    <n v="4119"/>
    <s v="CA-2015-153416"/>
    <x v="27"/>
    <d v="2015-11-29T00:00:00"/>
    <s v="Standard Class"/>
    <s v="TS-21340"/>
    <s v="Toby Swindell"/>
    <x v="0"/>
    <s v="United States"/>
    <x v="1"/>
    <s v="California"/>
    <n v="90036"/>
    <x v="1"/>
    <s v="OFF-ST-10000060"/>
    <x v="1"/>
    <x v="4"/>
    <s v="Fellowes Bankers Box Staxonsteel Drawer File/Stacking System"/>
    <x v="3099"/>
    <n v="7"/>
    <n v="0"/>
    <n v="54.583199999999998"/>
    <n v="11"/>
    <n v="4"/>
    <x v="1"/>
    <s v="Nov"/>
    <s v="2015-11"/>
  </r>
  <r>
    <n v="4120"/>
    <s v="CA-2015-153416"/>
    <x v="27"/>
    <d v="2015-11-29T00:00:00"/>
    <s v="Standard Class"/>
    <s v="TS-21340"/>
    <s v="Toby Swindell"/>
    <x v="0"/>
    <s v="United States"/>
    <x v="1"/>
    <s v="California"/>
    <n v="90036"/>
    <x v="1"/>
    <s v="OFF-BI-10002706"/>
    <x v="1"/>
    <x v="8"/>
    <s v="Avery Premier Heavy-Duty Binder with Round Locking Rings"/>
    <x v="3100"/>
    <n v="8"/>
    <n v="0.2"/>
    <n v="29.702400000000001"/>
    <n v="11"/>
    <n v="4"/>
    <x v="1"/>
    <s v="Nov"/>
    <s v="2015-11"/>
  </r>
  <r>
    <n v="4121"/>
    <s v="CA-2017-117394"/>
    <x v="507"/>
    <d v="2017-09-10T00:00:00"/>
    <s v="Standard Class"/>
    <s v="MM-17920"/>
    <s v="Michael Moore"/>
    <x v="0"/>
    <s v="United States"/>
    <x v="10"/>
    <s v="Pennsylvania"/>
    <n v="19120"/>
    <x v="3"/>
    <s v="TEC-AC-10000199"/>
    <x v="2"/>
    <x v="11"/>
    <s v="Kingston Digital DataTraveler 8GB USB 2.0"/>
    <x v="2160"/>
    <n v="4"/>
    <n v="0.2"/>
    <n v="-1.4279999999999999"/>
    <n v="9"/>
    <n v="3"/>
    <x v="3"/>
    <s v="Sep"/>
    <s v="2017-09"/>
  </r>
  <r>
    <n v="4122"/>
    <s v="CA-2017-133823"/>
    <x v="943"/>
    <d v="2017-05-12T00:00:00"/>
    <s v="Same Day"/>
    <s v="LP-17080"/>
    <s v="Liz Pelletier"/>
    <x v="0"/>
    <s v="United States"/>
    <x v="4"/>
    <s v="Washington"/>
    <n v="98103"/>
    <x v="1"/>
    <s v="OFF-PA-10002870"/>
    <x v="1"/>
    <x v="10"/>
    <s v="Ampad Phone Message Book, Recycled, 400 Message Capacity, 5 ¾” x 11”"/>
    <x v="776"/>
    <n v="6"/>
    <n v="0"/>
    <n v="16.847999999999999"/>
    <n v="5"/>
    <n v="2"/>
    <x v="3"/>
    <s v="May"/>
    <s v="2017-05"/>
  </r>
  <r>
    <n v="4123"/>
    <s v="CA-2017-133823"/>
    <x v="943"/>
    <d v="2017-05-12T00:00:00"/>
    <s v="Same Day"/>
    <s v="LP-17080"/>
    <s v="Liz Pelletier"/>
    <x v="0"/>
    <s v="United States"/>
    <x v="4"/>
    <s v="Washington"/>
    <n v="98103"/>
    <x v="1"/>
    <s v="OFF-LA-10004545"/>
    <x v="1"/>
    <x v="2"/>
    <s v="Avery 50"/>
    <x v="3101"/>
    <n v="3"/>
    <n v="0"/>
    <n v="17.667300000000001"/>
    <n v="5"/>
    <n v="2"/>
    <x v="3"/>
    <s v="May"/>
    <s v="2017-05"/>
  </r>
  <r>
    <n v="4124"/>
    <s v="CA-2017-133823"/>
    <x v="943"/>
    <d v="2017-05-12T00:00:00"/>
    <s v="Same Day"/>
    <s v="LP-17080"/>
    <s v="Liz Pelletier"/>
    <x v="0"/>
    <s v="United States"/>
    <x v="4"/>
    <s v="Washington"/>
    <n v="98103"/>
    <x v="1"/>
    <s v="OFF-BI-10000962"/>
    <x v="1"/>
    <x v="8"/>
    <s v="Acco Flexible ACCOHIDE Square Ring Data Binder, Dark Blue, 11 1/2&quot; X 14&quot; 7/8&quot;"/>
    <x v="3102"/>
    <n v="2"/>
    <n v="0.2"/>
    <n v="9.4366000000000003"/>
    <n v="5"/>
    <n v="2"/>
    <x v="3"/>
    <s v="May"/>
    <s v="2017-05"/>
  </r>
  <r>
    <n v="4125"/>
    <s v="CA-2014-127523"/>
    <x v="218"/>
    <d v="2014-05-18T00:00:00"/>
    <s v="Standard Class"/>
    <s v="BG-11695"/>
    <s v="Brooke Gillingham"/>
    <x v="1"/>
    <s v="United States"/>
    <x v="232"/>
    <s v="New York"/>
    <n v="13601"/>
    <x v="3"/>
    <s v="OFF-AP-10004249"/>
    <x v="1"/>
    <x v="9"/>
    <s v="Staple holder"/>
    <x v="382"/>
    <n v="3"/>
    <n v="0"/>
    <n v="9.6957000000000004"/>
    <n v="5"/>
    <n v="2"/>
    <x v="2"/>
    <s v="May"/>
    <s v="2014-05"/>
  </r>
  <r>
    <n v="4126"/>
    <s v="CA-2017-123239"/>
    <x v="944"/>
    <d v="2017-07-31T00:00:00"/>
    <s v="Second Class"/>
    <s v="MG-18145"/>
    <s v="Mike Gockenbach"/>
    <x v="0"/>
    <s v="United States"/>
    <x v="108"/>
    <s v="Florida"/>
    <n v="32216"/>
    <x v="0"/>
    <s v="FUR-FU-10001602"/>
    <x v="0"/>
    <x v="5"/>
    <s v="Eldon Delta Triangular Chair Mat, 52&quot; x 58&quot;, Clear"/>
    <x v="3103"/>
    <n v="3"/>
    <n v="0.2"/>
    <n v="-2.2757999999999998"/>
    <n v="7"/>
    <n v="3"/>
    <x v="3"/>
    <s v="Jul"/>
    <s v="2017-07"/>
  </r>
  <r>
    <n v="4127"/>
    <s v="CA-2017-156769"/>
    <x v="636"/>
    <d v="2017-05-09T00:00:00"/>
    <s v="First Class"/>
    <s v="GZ-14470"/>
    <s v="Gary Zandusky"/>
    <x v="0"/>
    <s v="United States"/>
    <x v="81"/>
    <s v="Virginia"/>
    <n v="22204"/>
    <x v="0"/>
    <s v="OFF-AR-10003179"/>
    <x v="1"/>
    <x v="6"/>
    <s v="Dixon Ticonderoga Core-Lock Colored Pencils"/>
    <x v="3104"/>
    <n v="6"/>
    <n v="0"/>
    <n v="18.037800000000001"/>
    <n v="5"/>
    <n v="2"/>
    <x v="3"/>
    <s v="May"/>
    <s v="2017-05"/>
  </r>
  <r>
    <n v="4128"/>
    <s v="CA-2014-127299"/>
    <x v="111"/>
    <d v="2014-09-24T00:00:00"/>
    <s v="Standard Class"/>
    <s v="JL-15835"/>
    <s v="John Lee"/>
    <x v="0"/>
    <s v="United States"/>
    <x v="35"/>
    <s v="North Carolina"/>
    <n v="28205"/>
    <x v="0"/>
    <s v="OFF-ST-10003722"/>
    <x v="1"/>
    <x v="4"/>
    <s v="Project Tote Personal File"/>
    <x v="3105"/>
    <n v="6"/>
    <n v="0.2"/>
    <n v="7.5762"/>
    <n v="9"/>
    <n v="3"/>
    <x v="2"/>
    <s v="Sep"/>
    <s v="2014-09"/>
  </r>
  <r>
    <n v="4129"/>
    <s v="CA-2014-127299"/>
    <x v="111"/>
    <d v="2014-09-24T00:00:00"/>
    <s v="Standard Class"/>
    <s v="JL-15835"/>
    <s v="John Lee"/>
    <x v="0"/>
    <s v="United States"/>
    <x v="35"/>
    <s v="North Carolina"/>
    <n v="28205"/>
    <x v="0"/>
    <s v="TEC-MA-10001127"/>
    <x v="2"/>
    <x v="15"/>
    <s v="HP Designjet T520 Inkjet Large Format Printer - 24&quot; Color"/>
    <x v="3106"/>
    <n v="3"/>
    <n v="0.5"/>
    <n v="-944.99459999999999"/>
    <n v="9"/>
    <n v="3"/>
    <x v="2"/>
    <s v="Sep"/>
    <s v="2014-09"/>
  </r>
  <r>
    <n v="4130"/>
    <s v="CA-2015-121272"/>
    <x v="368"/>
    <d v="2015-04-04T00:00:00"/>
    <s v="Standard Class"/>
    <s v="DO-13435"/>
    <s v="Denny Ordway"/>
    <x v="0"/>
    <s v="United States"/>
    <x v="4"/>
    <s v="Washington"/>
    <n v="98103"/>
    <x v="1"/>
    <s v="OFF-AP-10001947"/>
    <x v="1"/>
    <x v="9"/>
    <s v="Acco 6 Outlet Guardian Premium Plus Surge Suppressor"/>
    <x v="3107"/>
    <n v="4"/>
    <n v="0"/>
    <n v="21.251200000000001"/>
    <n v="3"/>
    <n v="1"/>
    <x v="1"/>
    <s v="Mar"/>
    <s v="2015-03"/>
  </r>
  <r>
    <n v="4131"/>
    <s v="CA-2014-115336"/>
    <x v="728"/>
    <d v="2014-11-25T00:00:00"/>
    <s v="Standard Class"/>
    <s v="AB-10600"/>
    <s v="Ann Blume"/>
    <x v="1"/>
    <s v="United States"/>
    <x v="22"/>
    <s v="Illinois"/>
    <n v="60623"/>
    <x v="2"/>
    <s v="OFF-BI-10001107"/>
    <x v="1"/>
    <x v="8"/>
    <s v="GBC White Gloss Covers, Plain Front"/>
    <x v="3108"/>
    <n v="5"/>
    <n v="0.8"/>
    <n v="-23.891999999999999"/>
    <n v="11"/>
    <n v="4"/>
    <x v="2"/>
    <s v="Nov"/>
    <s v="2014-11"/>
  </r>
  <r>
    <n v="4132"/>
    <s v="CA-2015-111703"/>
    <x v="740"/>
    <d v="2015-07-09T00:00:00"/>
    <s v="Standard Class"/>
    <s v="KB-16315"/>
    <s v="Karl Braun"/>
    <x v="0"/>
    <s v="United States"/>
    <x v="389"/>
    <s v="Florida"/>
    <n v="33021"/>
    <x v="0"/>
    <s v="OFF-PA-10000349"/>
    <x v="1"/>
    <x v="10"/>
    <s v="Easy-staple paper"/>
    <x v="1627"/>
    <n v="3"/>
    <n v="0.2"/>
    <n v="4.0338000000000003"/>
    <n v="7"/>
    <n v="3"/>
    <x v="1"/>
    <s v="Jul"/>
    <s v="2015-07"/>
  </r>
  <r>
    <n v="4133"/>
    <s v="CA-2015-111703"/>
    <x v="740"/>
    <d v="2015-07-09T00:00:00"/>
    <s v="Standard Class"/>
    <s v="KB-16315"/>
    <s v="Karl Braun"/>
    <x v="0"/>
    <s v="United States"/>
    <x v="389"/>
    <s v="Florida"/>
    <n v="33021"/>
    <x v="0"/>
    <s v="OFF-PA-10003349"/>
    <x v="1"/>
    <x v="10"/>
    <s v="Xerox 1957"/>
    <x v="12"/>
    <n v="3"/>
    <n v="0.2"/>
    <n v="5.6375999999999999"/>
    <n v="7"/>
    <n v="3"/>
    <x v="1"/>
    <s v="Jul"/>
    <s v="2015-07"/>
  </r>
  <r>
    <n v="4134"/>
    <s v="CA-2014-128839"/>
    <x v="78"/>
    <d v="2014-09-13T00:00:00"/>
    <s v="Standard Class"/>
    <s v="TT-21070"/>
    <s v="Ted Trevino"/>
    <x v="0"/>
    <s v="United States"/>
    <x v="269"/>
    <s v="Virginia"/>
    <n v="23320"/>
    <x v="0"/>
    <s v="OFF-FA-10002280"/>
    <x v="1"/>
    <x v="13"/>
    <s v="Advantus Plastic Paper Clips"/>
    <x v="47"/>
    <n v="9"/>
    <n v="0"/>
    <n v="21.6"/>
    <n v="9"/>
    <n v="3"/>
    <x v="2"/>
    <s v="Sep"/>
    <s v="2014-09"/>
  </r>
  <r>
    <n v="4135"/>
    <s v="CA-2014-128839"/>
    <x v="78"/>
    <d v="2014-09-13T00:00:00"/>
    <s v="Standard Class"/>
    <s v="TT-21070"/>
    <s v="Ted Trevino"/>
    <x v="0"/>
    <s v="United States"/>
    <x v="269"/>
    <s v="Virginia"/>
    <n v="23320"/>
    <x v="0"/>
    <s v="TEC-MA-10000029"/>
    <x v="2"/>
    <x v="15"/>
    <s v="Epson WorkForce WF-2530 All-in-One Printer, Copier Scanner"/>
    <x v="2713"/>
    <n v="3"/>
    <n v="0"/>
    <n v="90.287099999999995"/>
    <n v="9"/>
    <n v="3"/>
    <x v="2"/>
    <s v="Sep"/>
    <s v="2014-09"/>
  </r>
  <r>
    <n v="4136"/>
    <s v="CA-2017-105914"/>
    <x v="280"/>
    <d v="2017-10-08T00:00:00"/>
    <s v="Standard Class"/>
    <s v="PV-18985"/>
    <s v="Paul Van Hugh"/>
    <x v="2"/>
    <s v="United States"/>
    <x v="1"/>
    <s v="California"/>
    <n v="90036"/>
    <x v="1"/>
    <s v="OFF-BI-10002854"/>
    <x v="1"/>
    <x v="8"/>
    <s v="Performers Binder/Pad Holder, Black"/>
    <x v="3109"/>
    <n v="5"/>
    <n v="0.2"/>
    <n v="42.045000000000002"/>
    <n v="10"/>
    <n v="4"/>
    <x v="3"/>
    <s v="Oct"/>
    <s v="2017-10"/>
  </r>
  <r>
    <n v="4137"/>
    <s v="CA-2017-105914"/>
    <x v="280"/>
    <d v="2017-10-08T00:00:00"/>
    <s v="Standard Class"/>
    <s v="PV-18985"/>
    <s v="Paul Van Hugh"/>
    <x v="2"/>
    <s v="United States"/>
    <x v="1"/>
    <s v="California"/>
    <n v="90036"/>
    <x v="1"/>
    <s v="OFF-ST-10003716"/>
    <x v="1"/>
    <x v="4"/>
    <s v="Tennsco Double-Tier Lockers"/>
    <x v="3110"/>
    <n v="7"/>
    <n v="0"/>
    <n v="204.76820000000001"/>
    <n v="10"/>
    <n v="4"/>
    <x v="3"/>
    <s v="Oct"/>
    <s v="2017-10"/>
  </r>
  <r>
    <n v="4138"/>
    <s v="CA-2017-110926"/>
    <x v="123"/>
    <d v="2017-11-23T00:00:00"/>
    <s v="Standard Class"/>
    <s v="DD-13570"/>
    <s v="Dorothy Dickinson"/>
    <x v="0"/>
    <s v="United States"/>
    <x v="166"/>
    <s v="Virginia"/>
    <n v="22304"/>
    <x v="0"/>
    <s v="OFF-FA-10000624"/>
    <x v="1"/>
    <x v="13"/>
    <s v="OIC Binder Clips"/>
    <x v="2910"/>
    <n v="7"/>
    <n v="0"/>
    <n v="12.53"/>
    <n v="11"/>
    <n v="4"/>
    <x v="3"/>
    <s v="Nov"/>
    <s v="2017-11"/>
  </r>
  <r>
    <n v="4139"/>
    <s v="CA-2016-117226"/>
    <x v="945"/>
    <d v="2017-01-01T00:00:00"/>
    <s v="First Class"/>
    <s v="KD-16495"/>
    <s v="Keith Dawkins"/>
    <x v="1"/>
    <s v="United States"/>
    <x v="390"/>
    <s v="Texas"/>
    <n v="77536"/>
    <x v="2"/>
    <s v="OFF-BI-10004654"/>
    <x v="1"/>
    <x v="8"/>
    <s v="Avery Binding System Hidden Tab Executive Style Index Sets"/>
    <x v="3111"/>
    <n v="6"/>
    <n v="0.8"/>
    <n v="-10.385999999999999"/>
    <n v="12"/>
    <n v="4"/>
    <x v="0"/>
    <s v="Dec"/>
    <s v="2016-12"/>
  </r>
  <r>
    <n v="4140"/>
    <s v="CA-2017-127313"/>
    <x v="96"/>
    <d v="2017-12-04T00:00:00"/>
    <s v="First Class"/>
    <s v="RA-19285"/>
    <s v="Ralph Arnett"/>
    <x v="0"/>
    <s v="United States"/>
    <x v="10"/>
    <s v="Pennsylvania"/>
    <n v="19120"/>
    <x v="3"/>
    <s v="OFF-ST-10001228"/>
    <x v="1"/>
    <x v="4"/>
    <s v="Personal File Boxes with Fold-Down Carry Handle"/>
    <x v="3112"/>
    <n v="3"/>
    <n v="0.2"/>
    <n v="2.3370000000000002"/>
    <n v="12"/>
    <n v="4"/>
    <x v="3"/>
    <s v="Dec"/>
    <s v="2017-12"/>
  </r>
  <r>
    <n v="4141"/>
    <s v="CA-2017-127313"/>
    <x v="96"/>
    <d v="2017-12-04T00:00:00"/>
    <s v="First Class"/>
    <s v="RA-19285"/>
    <s v="Ralph Arnett"/>
    <x v="0"/>
    <s v="United States"/>
    <x v="10"/>
    <s v="Pennsylvania"/>
    <n v="19120"/>
    <x v="3"/>
    <s v="FUR-FU-10003798"/>
    <x v="0"/>
    <x v="5"/>
    <s v="Ultra Door Kickplate, 8&quot;H x 34&quot;W"/>
    <x v="3017"/>
    <n v="5"/>
    <n v="0.2"/>
    <n v="13.846"/>
    <n v="12"/>
    <n v="4"/>
    <x v="3"/>
    <s v="Dec"/>
    <s v="2017-12"/>
  </r>
  <r>
    <n v="4142"/>
    <s v="CA-2016-136287"/>
    <x v="900"/>
    <d v="2016-06-17T00:00:00"/>
    <s v="Standard Class"/>
    <s v="SS-20590"/>
    <s v="Sonia Sunley"/>
    <x v="0"/>
    <s v="United States"/>
    <x v="391"/>
    <s v="Kansas"/>
    <n v="67212"/>
    <x v="2"/>
    <s v="OFF-LA-10003148"/>
    <x v="1"/>
    <x v="2"/>
    <s v="Avery 51"/>
    <x v="1365"/>
    <n v="3"/>
    <n v="0"/>
    <n v="8.6940000000000008"/>
    <n v="6"/>
    <n v="2"/>
    <x v="0"/>
    <s v="Jun"/>
    <s v="2016-06"/>
  </r>
  <r>
    <n v="4143"/>
    <s v="US-2014-107699"/>
    <x v="946"/>
    <d v="2014-05-23T00:00:00"/>
    <s v="Standard Class"/>
    <s v="JH-15820"/>
    <s v="John Huston"/>
    <x v="0"/>
    <s v="United States"/>
    <x v="297"/>
    <s v="Michigan"/>
    <n v="48640"/>
    <x v="2"/>
    <s v="OFF-BI-10001249"/>
    <x v="1"/>
    <x v="8"/>
    <s v="Avery Heavy-Duty EZD View Binder with Locking Rings"/>
    <x v="3113"/>
    <n v="9"/>
    <n v="0"/>
    <n v="26.4132"/>
    <n v="5"/>
    <n v="2"/>
    <x v="2"/>
    <s v="May"/>
    <s v="2014-05"/>
  </r>
  <r>
    <n v="4144"/>
    <s v="CA-2017-112725"/>
    <x v="289"/>
    <d v="2017-02-06T00:00:00"/>
    <s v="Standard Class"/>
    <s v="EH-14125"/>
    <s v="Eugene Hildebrand"/>
    <x v="2"/>
    <s v="United States"/>
    <x v="8"/>
    <s v="California"/>
    <n v="94110"/>
    <x v="1"/>
    <s v="OFF-AR-10003759"/>
    <x v="1"/>
    <x v="6"/>
    <s v="Crayola Anti Dust Chalk, 12/Pack"/>
    <x v="3114"/>
    <n v="7"/>
    <n v="0"/>
    <n v="5.7329999999999997"/>
    <n v="1"/>
    <n v="1"/>
    <x v="3"/>
    <s v="Jan"/>
    <s v="2017-01"/>
  </r>
  <r>
    <n v="4145"/>
    <s v="CA-2017-112725"/>
    <x v="289"/>
    <d v="2017-02-06T00:00:00"/>
    <s v="Standard Class"/>
    <s v="EH-14125"/>
    <s v="Eugene Hildebrand"/>
    <x v="2"/>
    <s v="United States"/>
    <x v="8"/>
    <s v="California"/>
    <n v="94110"/>
    <x v="1"/>
    <s v="OFF-AR-10001227"/>
    <x v="1"/>
    <x v="6"/>
    <s v="Newell 338"/>
    <x v="138"/>
    <n v="3"/>
    <n v="0"/>
    <n v="2.3814000000000002"/>
    <n v="1"/>
    <n v="1"/>
    <x v="3"/>
    <s v="Jan"/>
    <s v="2017-01"/>
  </r>
  <r>
    <n v="4146"/>
    <s v="CA-2017-112725"/>
    <x v="289"/>
    <d v="2017-02-06T00:00:00"/>
    <s v="Standard Class"/>
    <s v="EH-14125"/>
    <s v="Eugene Hildebrand"/>
    <x v="2"/>
    <s v="United States"/>
    <x v="8"/>
    <s v="California"/>
    <n v="94110"/>
    <x v="1"/>
    <s v="FUR-CH-10000863"/>
    <x v="0"/>
    <x v="1"/>
    <s v="Novimex Swivel Fabric Task Chair"/>
    <x v="3115"/>
    <n v="1"/>
    <n v="0.2"/>
    <n v="-13.588200000000001"/>
    <n v="1"/>
    <n v="1"/>
    <x v="3"/>
    <s v="Jan"/>
    <s v="2017-01"/>
  </r>
  <r>
    <n v="4147"/>
    <s v="CA-2015-136196"/>
    <x v="109"/>
    <d v="2015-12-04T00:00:00"/>
    <s v="Standard Class"/>
    <s v="TP-21415"/>
    <s v="Tom Prescott"/>
    <x v="0"/>
    <s v="United States"/>
    <x v="210"/>
    <s v="New York"/>
    <n v="11520"/>
    <x v="3"/>
    <s v="FUR-FU-10004017"/>
    <x v="0"/>
    <x v="5"/>
    <s v="Tenex Contemporary Contur Chairmats for Low and Medium Pile Carpet, Computer, 39&quot; x 49&quot;"/>
    <x v="802"/>
    <n v="3"/>
    <n v="0"/>
    <n v="64.518000000000001"/>
    <n v="11"/>
    <n v="4"/>
    <x v="1"/>
    <s v="Nov"/>
    <s v="2015-11"/>
  </r>
  <r>
    <n v="4148"/>
    <s v="CA-2017-106068"/>
    <x v="436"/>
    <d v="2017-10-28T00:00:00"/>
    <s v="Standard Class"/>
    <s v="RB-19330"/>
    <s v="Randy Bradley"/>
    <x v="0"/>
    <s v="United States"/>
    <x v="89"/>
    <s v="Texas"/>
    <n v="78745"/>
    <x v="2"/>
    <s v="OFF-BI-10000962"/>
    <x v="1"/>
    <x v="8"/>
    <s v="Acco Flexible ACCOHIDE Square Ring Data Binder, Dark Blue, 11 1/2&quot; X 14&quot; 7/8&quot;"/>
    <x v="3116"/>
    <n v="3"/>
    <n v="0.8"/>
    <n v="-15.1311"/>
    <n v="10"/>
    <n v="4"/>
    <x v="3"/>
    <s v="Oct"/>
    <s v="2017-10"/>
  </r>
  <r>
    <n v="4149"/>
    <s v="CA-2017-106068"/>
    <x v="436"/>
    <d v="2017-10-28T00:00:00"/>
    <s v="Standard Class"/>
    <s v="RB-19330"/>
    <s v="Randy Bradley"/>
    <x v="0"/>
    <s v="United States"/>
    <x v="89"/>
    <s v="Texas"/>
    <n v="78745"/>
    <x v="2"/>
    <s v="OFF-ST-10004507"/>
    <x v="1"/>
    <x v="4"/>
    <s v="Advantus Rolling Storage Box"/>
    <x v="3117"/>
    <n v="1"/>
    <n v="0.2"/>
    <n v="1.2004999999999999"/>
    <n v="10"/>
    <n v="4"/>
    <x v="3"/>
    <s v="Oct"/>
    <s v="2017-10"/>
  </r>
  <r>
    <n v="4150"/>
    <s v="CA-2017-106068"/>
    <x v="436"/>
    <d v="2017-10-28T00:00:00"/>
    <s v="Standard Class"/>
    <s v="RB-19330"/>
    <s v="Randy Bradley"/>
    <x v="0"/>
    <s v="United States"/>
    <x v="89"/>
    <s v="Texas"/>
    <n v="78745"/>
    <x v="2"/>
    <s v="TEC-AC-10002942"/>
    <x v="2"/>
    <x v="11"/>
    <s v="WD My Passport Ultra 1TB Portable External Hard Drive"/>
    <x v="3118"/>
    <n v="1"/>
    <n v="0.2"/>
    <n v="-2.0699999999999998"/>
    <n v="10"/>
    <n v="4"/>
    <x v="3"/>
    <s v="Oct"/>
    <s v="2017-10"/>
  </r>
  <r>
    <n v="4151"/>
    <s v="CA-2017-106068"/>
    <x v="436"/>
    <d v="2017-10-28T00:00:00"/>
    <s v="Standard Class"/>
    <s v="RB-19330"/>
    <s v="Randy Bradley"/>
    <x v="0"/>
    <s v="United States"/>
    <x v="89"/>
    <s v="Texas"/>
    <n v="78745"/>
    <x v="2"/>
    <s v="OFF-ST-10002344"/>
    <x v="1"/>
    <x v="4"/>
    <s v="Carina 42&quot;Hx23 3/4&quot;W Media Storage Unit"/>
    <x v="1764"/>
    <n v="4"/>
    <n v="0.2"/>
    <n v="-58.305599999999998"/>
    <n v="10"/>
    <n v="4"/>
    <x v="3"/>
    <s v="Oct"/>
    <s v="2017-10"/>
  </r>
  <r>
    <n v="4152"/>
    <s v="CA-2017-100160"/>
    <x v="210"/>
    <d v="2017-09-11T00:00:00"/>
    <s v="Standard Class"/>
    <s v="CB-12025"/>
    <s v="Cassandra Brandow"/>
    <x v="0"/>
    <s v="United States"/>
    <x v="10"/>
    <s v="Pennsylvania"/>
    <n v="19134"/>
    <x v="3"/>
    <s v="OFF-LA-10002475"/>
    <x v="1"/>
    <x v="2"/>
    <s v="Avery 519"/>
    <x v="3119"/>
    <n v="5"/>
    <n v="0.2"/>
    <n v="9.8684999999999992"/>
    <n v="9"/>
    <n v="3"/>
    <x v="3"/>
    <s v="Sep"/>
    <s v="2017-09"/>
  </r>
  <r>
    <n v="4153"/>
    <s v="CA-2017-100160"/>
    <x v="210"/>
    <d v="2017-09-11T00:00:00"/>
    <s v="Standard Class"/>
    <s v="CB-12025"/>
    <s v="Cassandra Brandow"/>
    <x v="0"/>
    <s v="United States"/>
    <x v="10"/>
    <s v="Pennsylvania"/>
    <n v="19134"/>
    <x v="3"/>
    <s v="OFF-PA-10003072"/>
    <x v="1"/>
    <x v="10"/>
    <s v="Eureka Recycled Copy Paper 8 1/2&quot; x 11&quot;, Ream"/>
    <x v="12"/>
    <n v="3"/>
    <n v="0.2"/>
    <n v="5.4432"/>
    <n v="9"/>
    <n v="3"/>
    <x v="3"/>
    <s v="Sep"/>
    <s v="2017-09"/>
  </r>
  <r>
    <n v="4154"/>
    <s v="CA-2017-100160"/>
    <x v="210"/>
    <d v="2017-09-11T00:00:00"/>
    <s v="Standard Class"/>
    <s v="CB-12025"/>
    <s v="Cassandra Brandow"/>
    <x v="0"/>
    <s v="United States"/>
    <x v="10"/>
    <s v="Pennsylvania"/>
    <n v="19134"/>
    <x v="3"/>
    <s v="OFF-EN-10001509"/>
    <x v="1"/>
    <x v="12"/>
    <s v="Poly String Tie Envelopes"/>
    <x v="319"/>
    <n v="3"/>
    <n v="0.2"/>
    <n v="1.6524000000000001"/>
    <n v="9"/>
    <n v="3"/>
    <x v="3"/>
    <s v="Sep"/>
    <s v="2017-09"/>
  </r>
  <r>
    <n v="4155"/>
    <s v="CA-2016-139689"/>
    <x v="723"/>
    <d v="2017-01-03T00:00:00"/>
    <s v="Standard Class"/>
    <s v="MP-17965"/>
    <s v="Michael Paige"/>
    <x v="1"/>
    <s v="United States"/>
    <x v="39"/>
    <s v="Tennessee"/>
    <n v="37620"/>
    <x v="0"/>
    <s v="OFF-BI-10004781"/>
    <x v="1"/>
    <x v="8"/>
    <s v="GBC Wire Binding Strips"/>
    <x v="1795"/>
    <n v="4"/>
    <n v="0.7"/>
    <n v="-27.9312"/>
    <n v="12"/>
    <n v="4"/>
    <x v="0"/>
    <s v="Dec"/>
    <s v="2016-12"/>
  </r>
  <r>
    <n v="4156"/>
    <s v="CA-2016-139689"/>
    <x v="723"/>
    <d v="2017-01-03T00:00:00"/>
    <s v="Standard Class"/>
    <s v="MP-17965"/>
    <s v="Michael Paige"/>
    <x v="1"/>
    <s v="United States"/>
    <x v="39"/>
    <s v="Tennessee"/>
    <n v="37620"/>
    <x v="0"/>
    <s v="OFF-BI-10000145"/>
    <x v="1"/>
    <x v="8"/>
    <s v="Zipper Ring Binder Pockets"/>
    <x v="1774"/>
    <n v="3"/>
    <n v="0.7"/>
    <n v="-1.9656"/>
    <n v="12"/>
    <n v="4"/>
    <x v="0"/>
    <s v="Dec"/>
    <s v="2016-12"/>
  </r>
  <r>
    <n v="4157"/>
    <s v="CA-2015-101091"/>
    <x v="901"/>
    <d v="2015-12-09T00:00:00"/>
    <s v="Second Class"/>
    <s v="SW-20245"/>
    <s v="Scot Wooten"/>
    <x v="0"/>
    <s v="United States"/>
    <x v="10"/>
    <s v="Pennsylvania"/>
    <n v="19140"/>
    <x v="3"/>
    <s v="TEC-AC-10003280"/>
    <x v="2"/>
    <x v="11"/>
    <s v="Belkin F8E887 USB Wired Ergonomic Keyboard"/>
    <x v="730"/>
    <n v="2"/>
    <n v="0.2"/>
    <n v="0.5998"/>
    <n v="12"/>
    <n v="4"/>
    <x v="1"/>
    <s v="Dec"/>
    <s v="2015-12"/>
  </r>
  <r>
    <n v="4158"/>
    <s v="CA-2015-101091"/>
    <x v="901"/>
    <d v="2015-12-09T00:00:00"/>
    <s v="Second Class"/>
    <s v="SW-20245"/>
    <s v="Scot Wooten"/>
    <x v="0"/>
    <s v="United States"/>
    <x v="10"/>
    <s v="Pennsylvania"/>
    <n v="19140"/>
    <x v="3"/>
    <s v="OFF-BI-10001107"/>
    <x v="1"/>
    <x v="8"/>
    <s v="GBC White Gloss Covers, Plain Front"/>
    <x v="3120"/>
    <n v="6"/>
    <n v="0.7"/>
    <n v="-19.982399999999998"/>
    <n v="12"/>
    <n v="4"/>
    <x v="1"/>
    <s v="Dec"/>
    <s v="2015-12"/>
  </r>
  <r>
    <n v="4159"/>
    <s v="CA-2014-126907"/>
    <x v="301"/>
    <d v="2014-11-08T00:00:00"/>
    <s v="Standard Class"/>
    <s v="SM-20950"/>
    <s v="Suzanne McNair"/>
    <x v="1"/>
    <s v="United States"/>
    <x v="22"/>
    <s v="Illinois"/>
    <n v="60610"/>
    <x v="2"/>
    <s v="OFF-PA-10000533"/>
    <x v="1"/>
    <x v="10"/>
    <s v="Southworth Parchment Paper &amp; Envelopes"/>
    <x v="929"/>
    <n v="3"/>
    <n v="0.2"/>
    <n v="5.1012000000000004"/>
    <n v="11"/>
    <n v="4"/>
    <x v="2"/>
    <s v="Nov"/>
    <s v="2014-11"/>
  </r>
  <r>
    <n v="4160"/>
    <s v="US-2016-164588"/>
    <x v="947"/>
    <d v="2016-04-23T00:00:00"/>
    <s v="Standard Class"/>
    <s v="AP-10915"/>
    <s v="Arthur Prichep"/>
    <x v="0"/>
    <s v="United States"/>
    <x v="38"/>
    <s v="Georgia"/>
    <n v="31907"/>
    <x v="0"/>
    <s v="OFF-AR-10003056"/>
    <x v="1"/>
    <x v="6"/>
    <s v="Newell 341"/>
    <x v="1371"/>
    <n v="3"/>
    <n v="0"/>
    <n v="3.7235999999999998"/>
    <n v="4"/>
    <n v="2"/>
    <x v="0"/>
    <s v="Apr"/>
    <s v="2016-04"/>
  </r>
  <r>
    <n v="4161"/>
    <s v="CA-2017-115546"/>
    <x v="304"/>
    <d v="2017-05-18T00:00:00"/>
    <s v="Standard Class"/>
    <s v="AH-10465"/>
    <s v="Amy Hunt"/>
    <x v="0"/>
    <s v="United States"/>
    <x v="20"/>
    <s v="New York"/>
    <n v="10035"/>
    <x v="3"/>
    <s v="TEC-PH-10002834"/>
    <x v="2"/>
    <x v="7"/>
    <s v="Google Nexus 5"/>
    <x v="2451"/>
    <n v="3"/>
    <n v="0"/>
    <n v="134.99250000000001"/>
    <n v="5"/>
    <n v="2"/>
    <x v="3"/>
    <s v="May"/>
    <s v="2017-05"/>
  </r>
  <r>
    <n v="4162"/>
    <s v="CA-2017-115546"/>
    <x v="304"/>
    <d v="2017-05-18T00:00:00"/>
    <s v="Standard Class"/>
    <s v="AH-10465"/>
    <s v="Amy Hunt"/>
    <x v="0"/>
    <s v="United States"/>
    <x v="20"/>
    <s v="New York"/>
    <n v="10035"/>
    <x v="3"/>
    <s v="OFF-ST-10002214"/>
    <x v="1"/>
    <x v="4"/>
    <s v="X-Rack File for Hanging Folders"/>
    <x v="2383"/>
    <n v="2"/>
    <n v="0"/>
    <n v="5.8708"/>
    <n v="5"/>
    <n v="2"/>
    <x v="3"/>
    <s v="May"/>
    <s v="2017-05"/>
  </r>
  <r>
    <n v="4163"/>
    <s v="CA-2015-163587"/>
    <x v="948"/>
    <d v="2015-03-18T00:00:00"/>
    <s v="Standard Class"/>
    <s v="EP-13915"/>
    <s v="Emily Phan"/>
    <x v="0"/>
    <s v="United States"/>
    <x v="18"/>
    <s v="New Hampshire"/>
    <n v="3820"/>
    <x v="3"/>
    <s v="OFF-LA-10004484"/>
    <x v="1"/>
    <x v="2"/>
    <s v="Avery 476"/>
    <x v="1045"/>
    <n v="4"/>
    <n v="0"/>
    <n v="7.5991999999999997"/>
    <n v="3"/>
    <n v="1"/>
    <x v="1"/>
    <s v="Mar"/>
    <s v="2015-03"/>
  </r>
  <r>
    <n v="4164"/>
    <s v="CA-2015-163587"/>
    <x v="948"/>
    <d v="2015-03-18T00:00:00"/>
    <s v="Standard Class"/>
    <s v="EP-13915"/>
    <s v="Emily Phan"/>
    <x v="0"/>
    <s v="United States"/>
    <x v="18"/>
    <s v="New Hampshire"/>
    <n v="3820"/>
    <x v="3"/>
    <s v="OFF-BI-10003091"/>
    <x v="1"/>
    <x v="8"/>
    <s v="GBC DocuBind TL200 Manual Binding Machine"/>
    <x v="3121"/>
    <n v="3"/>
    <n v="0"/>
    <n v="315.81180000000001"/>
    <n v="3"/>
    <n v="1"/>
    <x v="1"/>
    <s v="Mar"/>
    <s v="2015-03"/>
  </r>
  <r>
    <n v="4165"/>
    <s v="US-2017-106131"/>
    <x v="424"/>
    <d v="2017-01-16T00:00:00"/>
    <s v="First Class"/>
    <s v="TP-21565"/>
    <s v="Tracy Poddar"/>
    <x v="1"/>
    <s v="United States"/>
    <x v="34"/>
    <s v="Colorado"/>
    <n v="80013"/>
    <x v="1"/>
    <s v="TEC-AC-10003027"/>
    <x v="2"/>
    <x v="11"/>
    <s v="Imation 8GB Mini TravelDrive USB 2.0 Flash Drive"/>
    <x v="3122"/>
    <n v="7"/>
    <n v="0.2"/>
    <n v="-14.793100000000001"/>
    <n v="1"/>
    <n v="1"/>
    <x v="3"/>
    <s v="Jan"/>
    <s v="2017-01"/>
  </r>
  <r>
    <n v="4166"/>
    <s v="US-2017-106131"/>
    <x v="424"/>
    <d v="2017-01-16T00:00:00"/>
    <s v="First Class"/>
    <s v="TP-21565"/>
    <s v="Tracy Poddar"/>
    <x v="1"/>
    <s v="United States"/>
    <x v="34"/>
    <s v="Colorado"/>
    <n v="80013"/>
    <x v="1"/>
    <s v="OFF-ST-10003638"/>
    <x v="1"/>
    <x v="4"/>
    <s v="Mobile Personal File Cube"/>
    <x v="3123"/>
    <n v="9"/>
    <n v="0.2"/>
    <n v="14.7546"/>
    <n v="1"/>
    <n v="1"/>
    <x v="3"/>
    <s v="Jan"/>
    <s v="2017-01"/>
  </r>
  <r>
    <n v="4167"/>
    <s v="CA-2015-160213"/>
    <x v="936"/>
    <d v="2015-03-13T00:00:00"/>
    <s v="Standard Class"/>
    <s v="AR-10825"/>
    <s v="Anthony Rawles"/>
    <x v="1"/>
    <s v="United States"/>
    <x v="85"/>
    <s v="New York"/>
    <n v="11561"/>
    <x v="3"/>
    <s v="OFF-PA-10003848"/>
    <x v="1"/>
    <x v="10"/>
    <s v="Xerox 1997"/>
    <x v="537"/>
    <n v="3"/>
    <n v="0"/>
    <n v="9.3312000000000008"/>
    <n v="3"/>
    <n v="1"/>
    <x v="1"/>
    <s v="Mar"/>
    <s v="2015-03"/>
  </r>
  <r>
    <n v="4168"/>
    <s v="CA-2014-157924"/>
    <x v="856"/>
    <d v="2014-10-13T00:00:00"/>
    <s v="First Class"/>
    <s v="HA-14920"/>
    <s v="Helen Andreada"/>
    <x v="0"/>
    <s v="United States"/>
    <x v="45"/>
    <s v="California"/>
    <n v="91104"/>
    <x v="1"/>
    <s v="OFF-ST-10002352"/>
    <x v="1"/>
    <x v="4"/>
    <s v="Iris Project Case"/>
    <x v="1043"/>
    <n v="4"/>
    <n v="0"/>
    <n v="8.2992000000000008"/>
    <n v="10"/>
    <n v="4"/>
    <x v="2"/>
    <s v="Oct"/>
    <s v="2014-10"/>
  </r>
  <r>
    <n v="4169"/>
    <s v="CA-2014-157924"/>
    <x v="856"/>
    <d v="2014-10-13T00:00:00"/>
    <s v="First Class"/>
    <s v="HA-14920"/>
    <s v="Helen Andreada"/>
    <x v="0"/>
    <s v="United States"/>
    <x v="45"/>
    <s v="California"/>
    <n v="91104"/>
    <x v="1"/>
    <s v="FUR-CH-10000229"/>
    <x v="0"/>
    <x v="1"/>
    <s v="Global Enterprise Series Seating High-Back Swivel/Tilt Chairs"/>
    <x v="3124"/>
    <n v="2"/>
    <n v="0.2"/>
    <n v="-65.035200000000003"/>
    <n v="10"/>
    <n v="4"/>
    <x v="2"/>
    <s v="Oct"/>
    <s v="2014-10"/>
  </r>
  <r>
    <n v="4170"/>
    <s v="CA-2015-100216"/>
    <x v="657"/>
    <d v="2015-04-14T00:00:00"/>
    <s v="First Class"/>
    <s v="HJ-14875"/>
    <s v="Heather Jas"/>
    <x v="2"/>
    <s v="United States"/>
    <x v="123"/>
    <s v="Arizona"/>
    <n v="85204"/>
    <x v="1"/>
    <s v="OFF-PA-10000788"/>
    <x v="1"/>
    <x v="10"/>
    <s v="Xerox 210"/>
    <x v="276"/>
    <n v="6"/>
    <n v="0.2"/>
    <n v="10.8864"/>
    <n v="4"/>
    <n v="2"/>
    <x v="1"/>
    <s v="Apr"/>
    <s v="2015-04"/>
  </r>
  <r>
    <n v="4171"/>
    <s v="CA-2015-100216"/>
    <x v="657"/>
    <d v="2015-04-14T00:00:00"/>
    <s v="First Class"/>
    <s v="HJ-14875"/>
    <s v="Heather Jas"/>
    <x v="2"/>
    <s v="United States"/>
    <x v="123"/>
    <s v="Arizona"/>
    <n v="85204"/>
    <x v="1"/>
    <s v="OFF-PA-10002968"/>
    <x v="1"/>
    <x v="10"/>
    <s v="Xerox 1973"/>
    <x v="1548"/>
    <n v="3"/>
    <n v="0.2"/>
    <n v="17.815200000000001"/>
    <n v="4"/>
    <n v="2"/>
    <x v="1"/>
    <s v="Apr"/>
    <s v="2015-04"/>
  </r>
  <r>
    <n v="4172"/>
    <s v="CA-2017-100601"/>
    <x v="673"/>
    <d v="2017-11-20T00:00:00"/>
    <s v="Standard Class"/>
    <s v="JK-15370"/>
    <s v="Jay Kimmel"/>
    <x v="0"/>
    <s v="United States"/>
    <x v="201"/>
    <s v="California"/>
    <n v="93727"/>
    <x v="1"/>
    <s v="OFF-ST-10002486"/>
    <x v="1"/>
    <x v="4"/>
    <s v="Eldon Shelf Savers Cubes and Bins"/>
    <x v="5"/>
    <n v="7"/>
    <n v="0"/>
    <n v="0.97719999999999996"/>
    <n v="11"/>
    <n v="4"/>
    <x v="3"/>
    <s v="Nov"/>
    <s v="2017-11"/>
  </r>
  <r>
    <n v="4173"/>
    <s v="CA-2016-152163"/>
    <x v="949"/>
    <d v="2016-07-01T00:00:00"/>
    <s v="Same Day"/>
    <s v="JF-15355"/>
    <s v="Jay Fein"/>
    <x v="0"/>
    <s v="United States"/>
    <x v="29"/>
    <s v="South Carolina"/>
    <n v="29203"/>
    <x v="0"/>
    <s v="OFF-BI-10002215"/>
    <x v="1"/>
    <x v="8"/>
    <s v="Wilson Jones Hanging View Binder, White, 1&quot;"/>
    <x v="1168"/>
    <n v="2"/>
    <n v="0"/>
    <n v="6.532"/>
    <n v="7"/>
    <n v="3"/>
    <x v="0"/>
    <s v="Jul"/>
    <s v="2016-07"/>
  </r>
  <r>
    <n v="4174"/>
    <s v="CA-2016-152163"/>
    <x v="949"/>
    <d v="2016-07-01T00:00:00"/>
    <s v="Same Day"/>
    <s v="JF-15355"/>
    <s v="Jay Fein"/>
    <x v="0"/>
    <s v="United States"/>
    <x v="29"/>
    <s v="South Carolina"/>
    <n v="29203"/>
    <x v="0"/>
    <s v="OFF-PA-10000788"/>
    <x v="1"/>
    <x v="10"/>
    <s v="Xerox 210"/>
    <x v="91"/>
    <n v="2"/>
    <n v="0"/>
    <n v="6.2207999999999997"/>
    <n v="7"/>
    <n v="3"/>
    <x v="0"/>
    <s v="Jul"/>
    <s v="2016-07"/>
  </r>
  <r>
    <n v="4175"/>
    <s v="CA-2016-152163"/>
    <x v="949"/>
    <d v="2016-07-01T00:00:00"/>
    <s v="Same Day"/>
    <s v="JF-15355"/>
    <s v="Jay Fein"/>
    <x v="0"/>
    <s v="United States"/>
    <x v="29"/>
    <s v="South Carolina"/>
    <n v="29203"/>
    <x v="0"/>
    <s v="OFF-BI-10003364"/>
    <x v="1"/>
    <x v="8"/>
    <s v="Binding Machine Supplies"/>
    <x v="2450"/>
    <n v="2"/>
    <n v="0"/>
    <n v="28.0032"/>
    <n v="7"/>
    <n v="3"/>
    <x v="0"/>
    <s v="Jul"/>
    <s v="2016-07"/>
  </r>
  <r>
    <n v="4176"/>
    <s v="CA-2015-154340"/>
    <x v="239"/>
    <d v="2015-11-30T00:00:00"/>
    <s v="First Class"/>
    <s v="EK-13795"/>
    <s v="Eileen Kiefer"/>
    <x v="2"/>
    <s v="United States"/>
    <x v="157"/>
    <s v="California"/>
    <n v="92704"/>
    <x v="1"/>
    <s v="OFF-AR-10003582"/>
    <x v="1"/>
    <x v="6"/>
    <s v="Boston Electric Pencil Sharpener, Model 1818, Charcoal Black"/>
    <x v="2420"/>
    <n v="2"/>
    <n v="0"/>
    <n v="15.763999999999999"/>
    <n v="11"/>
    <n v="4"/>
    <x v="1"/>
    <s v="Nov"/>
    <s v="2015-11"/>
  </r>
  <r>
    <n v="4177"/>
    <s v="CA-2014-128846"/>
    <x v="884"/>
    <d v="2014-04-12T00:00:00"/>
    <s v="Standard Class"/>
    <s v="RS-19765"/>
    <s v="Roland Schwarz"/>
    <x v="1"/>
    <s v="United States"/>
    <x v="29"/>
    <s v="South Carolina"/>
    <n v="29203"/>
    <x v="0"/>
    <s v="TEC-PH-10003273"/>
    <x v="2"/>
    <x v="7"/>
    <s v="AT&amp;T TR1909W"/>
    <x v="3125"/>
    <n v="5"/>
    <n v="0"/>
    <n v="163.78700000000001"/>
    <n v="4"/>
    <n v="2"/>
    <x v="2"/>
    <s v="Apr"/>
    <s v="2014-04"/>
  </r>
  <r>
    <n v="4178"/>
    <s v="CA-2014-128846"/>
    <x v="884"/>
    <d v="2014-04-12T00:00:00"/>
    <s v="Standard Class"/>
    <s v="RS-19765"/>
    <s v="Roland Schwarz"/>
    <x v="1"/>
    <s v="United States"/>
    <x v="29"/>
    <s v="South Carolina"/>
    <n v="29203"/>
    <x v="0"/>
    <s v="OFF-PA-10000100"/>
    <x v="1"/>
    <x v="10"/>
    <s v="Xerox 1945"/>
    <x v="1232"/>
    <n v="3"/>
    <n v="0"/>
    <n v="60.255299999999998"/>
    <n v="4"/>
    <n v="2"/>
    <x v="2"/>
    <s v="Apr"/>
    <s v="2014-04"/>
  </r>
  <r>
    <n v="4179"/>
    <s v="CA-2016-148593"/>
    <x v="950"/>
    <d v="2016-06-18T00:00:00"/>
    <s v="Second Class"/>
    <s v="BD-11320"/>
    <s v="Bill Donatelli"/>
    <x v="0"/>
    <s v="United States"/>
    <x v="1"/>
    <s v="California"/>
    <n v="90045"/>
    <x v="1"/>
    <s v="OFF-PA-10001776"/>
    <x v="1"/>
    <x v="10"/>
    <s v="Wirebound Message Books, Four 2 3/4&quot; x 5&quot; Forms per Page, 600 Sets per Book"/>
    <x v="3126"/>
    <n v="5"/>
    <n v="0"/>
    <n v="21.784500000000001"/>
    <n v="6"/>
    <n v="2"/>
    <x v="0"/>
    <s v="Jun"/>
    <s v="2016-06"/>
  </r>
  <r>
    <n v="4180"/>
    <s v="US-2017-119039"/>
    <x v="904"/>
    <d v="2017-03-10T00:00:00"/>
    <s v="Standard Class"/>
    <s v="BF-11170"/>
    <s v="Ben Ferrer"/>
    <x v="2"/>
    <s v="United States"/>
    <x v="8"/>
    <s v="California"/>
    <n v="94109"/>
    <x v="1"/>
    <s v="OFF-BI-10004182"/>
    <x v="1"/>
    <x v="8"/>
    <s v="Economy Binders"/>
    <x v="2671"/>
    <n v="9"/>
    <n v="0.2"/>
    <n v="5.4287999999999998"/>
    <n v="3"/>
    <n v="1"/>
    <x v="3"/>
    <s v="Mar"/>
    <s v="2017-03"/>
  </r>
  <r>
    <n v="4181"/>
    <s v="CA-2017-128426"/>
    <x v="566"/>
    <d v="2017-10-11T00:00:00"/>
    <s v="Standard Class"/>
    <s v="JK-15730"/>
    <s v="Joe Kamberova"/>
    <x v="0"/>
    <s v="United States"/>
    <x v="12"/>
    <s v="Texas"/>
    <n v="77036"/>
    <x v="2"/>
    <s v="OFF-BI-10000756"/>
    <x v="1"/>
    <x v="8"/>
    <s v="Storex DuraTech Recycled Plastic Frosted Binders"/>
    <x v="3127"/>
    <n v="5"/>
    <n v="0.8"/>
    <n v="-6.36"/>
    <n v="10"/>
    <n v="4"/>
    <x v="3"/>
    <s v="Oct"/>
    <s v="2017-10"/>
  </r>
  <r>
    <n v="4182"/>
    <s v="US-2017-136868"/>
    <x v="833"/>
    <d v="2017-10-12T00:00:00"/>
    <s v="Standard Class"/>
    <s v="CR-12820"/>
    <s v="Cyra Reiten"/>
    <x v="2"/>
    <s v="United States"/>
    <x v="20"/>
    <s v="New York"/>
    <n v="10035"/>
    <x v="3"/>
    <s v="TEC-AC-10001539"/>
    <x v="2"/>
    <x v="11"/>
    <s v="Logitech G430 Surround Sound Gaming Headset with Dolby 7.1 Technology"/>
    <x v="3128"/>
    <n v="4"/>
    <n v="0"/>
    <n v="115.18559999999999"/>
    <n v="10"/>
    <n v="4"/>
    <x v="3"/>
    <s v="Oct"/>
    <s v="2017-10"/>
  </r>
  <r>
    <n v="4183"/>
    <s v="US-2017-136868"/>
    <x v="833"/>
    <d v="2017-10-12T00:00:00"/>
    <s v="Standard Class"/>
    <s v="CR-12820"/>
    <s v="Cyra Reiten"/>
    <x v="2"/>
    <s v="United States"/>
    <x v="20"/>
    <s v="New York"/>
    <n v="10035"/>
    <x v="3"/>
    <s v="OFF-PA-10002377"/>
    <x v="1"/>
    <x v="10"/>
    <s v="Adams Telephone Message Book W/Dividers/Space For Phone Numbers, 5 1/4&quot;X8 1/2&quot;, 200/Messages"/>
    <x v="339"/>
    <n v="3"/>
    <n v="0"/>
    <n v="7.6680000000000001"/>
    <n v="10"/>
    <n v="4"/>
    <x v="3"/>
    <s v="Oct"/>
    <s v="2017-10"/>
  </r>
  <r>
    <n v="4184"/>
    <s v="US-2017-136868"/>
    <x v="833"/>
    <d v="2017-10-12T00:00:00"/>
    <s v="Standard Class"/>
    <s v="CR-12820"/>
    <s v="Cyra Reiten"/>
    <x v="2"/>
    <s v="United States"/>
    <x v="20"/>
    <s v="New York"/>
    <n v="10035"/>
    <x v="3"/>
    <s v="OFF-ST-10000991"/>
    <x v="1"/>
    <x v="4"/>
    <s v="Space Solutions HD Industrial Steel Shelving."/>
    <x v="3129"/>
    <n v="3"/>
    <n v="0"/>
    <n v="10.347300000000001"/>
    <n v="10"/>
    <n v="4"/>
    <x v="3"/>
    <s v="Oct"/>
    <s v="2017-10"/>
  </r>
  <r>
    <n v="4185"/>
    <s v="CA-2016-143749"/>
    <x v="5"/>
    <d v="2016-12-07T00:00:00"/>
    <s v="First Class"/>
    <s v="AG-10300"/>
    <s v="Aleksandra Gannaway"/>
    <x v="1"/>
    <s v="United States"/>
    <x v="47"/>
    <s v="Massachusetts"/>
    <n v="2038"/>
    <x v="3"/>
    <s v="FUR-BO-10002853"/>
    <x v="0"/>
    <x v="0"/>
    <s v="O'Sullivan 5-Shelf Heavy-Duty Bookcases"/>
    <x v="3130"/>
    <n v="1"/>
    <n v="0"/>
    <n v="20.484999999999999"/>
    <n v="12"/>
    <n v="4"/>
    <x v="0"/>
    <s v="Dec"/>
    <s v="2016-12"/>
  </r>
  <r>
    <n v="4186"/>
    <s v="CA-2016-111493"/>
    <x v="147"/>
    <d v="2016-10-22T00:00:00"/>
    <s v="First Class"/>
    <s v="CM-12160"/>
    <s v="Charles McCrossin"/>
    <x v="0"/>
    <s v="United States"/>
    <x v="248"/>
    <s v="Maryland"/>
    <n v="21215"/>
    <x v="3"/>
    <s v="TEC-AC-10004510"/>
    <x v="2"/>
    <x v="11"/>
    <s v="Logitech Desktop MK120 Mouse and keyboard Combo"/>
    <x v="1524"/>
    <n v="6"/>
    <n v="0"/>
    <n v="9.8160000000000007"/>
    <n v="10"/>
    <n v="4"/>
    <x v="0"/>
    <s v="Oct"/>
    <s v="2016-10"/>
  </r>
  <r>
    <n v="4187"/>
    <s v="CA-2017-112536"/>
    <x v="796"/>
    <d v="2017-05-23T00:00:00"/>
    <s v="Standard Class"/>
    <s v="SG-20890"/>
    <s v="Susan Gilcrest"/>
    <x v="1"/>
    <s v="United States"/>
    <x v="392"/>
    <s v="Texas"/>
    <n v="78501"/>
    <x v="2"/>
    <s v="OFF-BI-10003712"/>
    <x v="1"/>
    <x v="8"/>
    <s v="Acco Pressboard Covers with Storage Hooks, 14 7/8&quot; x 11&quot;, Light Blue"/>
    <x v="3131"/>
    <n v="7"/>
    <n v="0.8"/>
    <n v="-10.6547"/>
    <n v="5"/>
    <n v="2"/>
    <x v="3"/>
    <s v="May"/>
    <s v="2017-05"/>
  </r>
  <r>
    <n v="4188"/>
    <s v="CA-2017-112536"/>
    <x v="796"/>
    <d v="2017-05-23T00:00:00"/>
    <s v="Standard Class"/>
    <s v="SG-20890"/>
    <s v="Susan Gilcrest"/>
    <x v="1"/>
    <s v="United States"/>
    <x v="392"/>
    <s v="Texas"/>
    <n v="78501"/>
    <x v="2"/>
    <s v="OFF-BI-10002571"/>
    <x v="1"/>
    <x v="8"/>
    <s v="Avery Framed View Binder, EZD Ring (Locking), Navy, 1 1/2&quot;"/>
    <x v="3132"/>
    <n v="1"/>
    <n v="0.8"/>
    <n v="-3.2934000000000001"/>
    <n v="5"/>
    <n v="2"/>
    <x v="3"/>
    <s v="May"/>
    <s v="2017-05"/>
  </r>
  <r>
    <n v="4189"/>
    <s v="CA-2017-112536"/>
    <x v="796"/>
    <d v="2017-05-23T00:00:00"/>
    <s v="Standard Class"/>
    <s v="SG-20890"/>
    <s v="Susan Gilcrest"/>
    <x v="1"/>
    <s v="United States"/>
    <x v="392"/>
    <s v="Texas"/>
    <n v="78501"/>
    <x v="2"/>
    <s v="OFF-ST-10004835"/>
    <x v="1"/>
    <x v="4"/>
    <s v="Plastic Stacking Crates &amp; Casters"/>
    <x v="433"/>
    <n v="2"/>
    <n v="0.2"/>
    <n v="0.66959999999999997"/>
    <n v="5"/>
    <n v="2"/>
    <x v="3"/>
    <s v="May"/>
    <s v="2017-05"/>
  </r>
  <r>
    <n v="4190"/>
    <s v="CA-2016-157714"/>
    <x v="182"/>
    <d v="2016-10-01T00:00:00"/>
    <s v="Second Class"/>
    <s v="CS-12175"/>
    <s v="Charles Sheldon"/>
    <x v="1"/>
    <s v="United States"/>
    <x v="393"/>
    <s v="Iowa"/>
    <n v="52240"/>
    <x v="2"/>
    <s v="OFF-PA-10004022"/>
    <x v="1"/>
    <x v="10"/>
    <s v="Hammermill Color Copier Paper (28Lb. and 96 Bright)"/>
    <x v="1036"/>
    <n v="1"/>
    <n v="0"/>
    <n v="4.4954999999999998"/>
    <n v="9"/>
    <n v="3"/>
    <x v="0"/>
    <s v="Sep"/>
    <s v="2016-09"/>
  </r>
  <r>
    <n v="4191"/>
    <s v="CA-2017-166709"/>
    <x v="701"/>
    <d v="2017-11-22T00:00:00"/>
    <s v="Standard Class"/>
    <s v="HL-15040"/>
    <s v="Hunter Lopez"/>
    <x v="0"/>
    <s v="United States"/>
    <x v="46"/>
    <s v="Delaware"/>
    <n v="19711"/>
    <x v="3"/>
    <s v="TEC-CO-10004722"/>
    <x v="2"/>
    <x v="16"/>
    <s v="Canon imageCLASS 2200 Advanced Copier"/>
    <x v="3133"/>
    <n v="3"/>
    <n v="0"/>
    <n v="5039.9856"/>
    <n v="11"/>
    <n v="4"/>
    <x v="3"/>
    <s v="Nov"/>
    <s v="2017-11"/>
  </r>
  <r>
    <n v="4192"/>
    <s v="CA-2015-129392"/>
    <x v="951"/>
    <d v="2015-07-08T00:00:00"/>
    <s v="Same Day"/>
    <s v="DM-13015"/>
    <s v="Darrin Martin"/>
    <x v="0"/>
    <s v="United States"/>
    <x v="12"/>
    <s v="Texas"/>
    <n v="77070"/>
    <x v="2"/>
    <s v="OFF-PA-10004248"/>
    <x v="1"/>
    <x v="10"/>
    <s v="Xerox 1990"/>
    <x v="3051"/>
    <n v="5"/>
    <n v="0.2"/>
    <n v="6.6"/>
    <n v="7"/>
    <n v="3"/>
    <x v="1"/>
    <s v="Jul"/>
    <s v="2015-07"/>
  </r>
  <r>
    <n v="4193"/>
    <s v="CA-2015-150875"/>
    <x v="547"/>
    <d v="2015-11-20T00:00:00"/>
    <s v="Standard Class"/>
    <s v="HK-14890"/>
    <s v="Heather Kirkland"/>
    <x v="1"/>
    <s v="United States"/>
    <x v="394"/>
    <s v="Idaho"/>
    <n v="83704"/>
    <x v="1"/>
    <s v="FUR-TA-10000577"/>
    <x v="0"/>
    <x v="3"/>
    <s v="Bretford CR4500 Series Slim Rectangular Table"/>
    <x v="3134"/>
    <n v="2"/>
    <n v="0"/>
    <n v="160.17660000000001"/>
    <n v="11"/>
    <n v="4"/>
    <x v="1"/>
    <s v="Nov"/>
    <s v="2015-11"/>
  </r>
  <r>
    <n v="4194"/>
    <s v="CA-2015-150875"/>
    <x v="547"/>
    <d v="2015-11-20T00:00:00"/>
    <s v="Standard Class"/>
    <s v="HK-14890"/>
    <s v="Heather Kirkland"/>
    <x v="1"/>
    <s v="United States"/>
    <x v="394"/>
    <s v="Idaho"/>
    <n v="83704"/>
    <x v="1"/>
    <s v="TEC-PH-10001254"/>
    <x v="2"/>
    <x v="7"/>
    <s v="Jabra BIZ 2300 Duo QD Duo Corded Headset"/>
    <x v="3135"/>
    <n v="3"/>
    <n v="0.2"/>
    <n v="22.8582"/>
    <n v="11"/>
    <n v="4"/>
    <x v="1"/>
    <s v="Nov"/>
    <s v="2015-11"/>
  </r>
  <r>
    <n v="4195"/>
    <s v="CA-2015-154200"/>
    <x v="652"/>
    <d v="2015-06-22T00:00:00"/>
    <s v="Standard Class"/>
    <s v="BG-11740"/>
    <s v="Bruce Geld"/>
    <x v="0"/>
    <s v="United States"/>
    <x v="70"/>
    <s v="California"/>
    <n v="92105"/>
    <x v="1"/>
    <s v="OFF-AR-10001044"/>
    <x v="1"/>
    <x v="6"/>
    <s v="BOSTON Ranger #55 Pencil Sharpener, Black"/>
    <x v="3136"/>
    <n v="2"/>
    <n v="0"/>
    <n v="15.074199999999999"/>
    <n v="6"/>
    <n v="2"/>
    <x v="1"/>
    <s v="Jun"/>
    <s v="2015-06"/>
  </r>
  <r>
    <n v="4196"/>
    <s v="CA-2016-124233"/>
    <x v="143"/>
    <d v="2016-04-14T00:00:00"/>
    <s v="Standard Class"/>
    <s v="CK-12595"/>
    <s v="Clytie Kelty"/>
    <x v="0"/>
    <s v="United States"/>
    <x v="1"/>
    <s v="California"/>
    <n v="90032"/>
    <x v="1"/>
    <s v="FUR-FU-10002597"/>
    <x v="0"/>
    <x v="5"/>
    <s v="C-Line Magnetic Cubicle Keepers, Clear Polypropylene"/>
    <x v="3137"/>
    <n v="5"/>
    <n v="0"/>
    <n v="10.374000000000001"/>
    <n v="4"/>
    <n v="2"/>
    <x v="0"/>
    <s v="Apr"/>
    <s v="2016-04"/>
  </r>
  <r>
    <n v="4197"/>
    <s v="US-2015-134271"/>
    <x v="24"/>
    <d v="2015-04-23T00:00:00"/>
    <s v="Second Class"/>
    <s v="RF-19735"/>
    <s v="Roland Fjeld"/>
    <x v="0"/>
    <s v="United States"/>
    <x v="20"/>
    <s v="New York"/>
    <n v="10024"/>
    <x v="3"/>
    <s v="OFF-LA-10004093"/>
    <x v="1"/>
    <x v="2"/>
    <s v="Avery 486"/>
    <x v="2468"/>
    <n v="3"/>
    <n v="0"/>
    <n v="10.3071"/>
    <n v="4"/>
    <n v="2"/>
    <x v="1"/>
    <s v="Apr"/>
    <s v="2015-04"/>
  </r>
  <r>
    <n v="4198"/>
    <s v="US-2016-161683"/>
    <x v="275"/>
    <d v="2016-12-08T00:00:00"/>
    <s v="Standard Class"/>
    <s v="CJ-12010"/>
    <s v="Caroline Jumper"/>
    <x v="0"/>
    <s v="United States"/>
    <x v="10"/>
    <s v="Pennsylvania"/>
    <n v="19134"/>
    <x v="3"/>
    <s v="OFF-AP-10000179"/>
    <x v="1"/>
    <x v="9"/>
    <s v="Honeywell Enviracaire Portable HEPA Air Cleaner for up to 10 x 16 Room"/>
    <x v="3138"/>
    <n v="4"/>
    <n v="0.2"/>
    <n v="93.768799999999999"/>
    <n v="12"/>
    <n v="4"/>
    <x v="0"/>
    <s v="Dec"/>
    <s v="2016-12"/>
  </r>
  <r>
    <n v="4199"/>
    <s v="US-2016-161683"/>
    <x v="275"/>
    <d v="2016-12-08T00:00:00"/>
    <s v="Standard Class"/>
    <s v="CJ-12010"/>
    <s v="Caroline Jumper"/>
    <x v="0"/>
    <s v="United States"/>
    <x v="10"/>
    <s v="Pennsylvania"/>
    <n v="19134"/>
    <x v="3"/>
    <s v="OFF-BI-10001072"/>
    <x v="1"/>
    <x v="8"/>
    <s v="GBC Clear Cover, 8-1/2 x 11, unpunched, 25 covers per pack"/>
    <x v="3139"/>
    <n v="4"/>
    <n v="0.7"/>
    <n v="-14.553599999999999"/>
    <n v="12"/>
    <n v="4"/>
    <x v="0"/>
    <s v="Dec"/>
    <s v="2016-12"/>
  </r>
  <r>
    <n v="4200"/>
    <s v="CA-2015-143105"/>
    <x v="895"/>
    <d v="2015-12-10T00:00:00"/>
    <s v="Same Day"/>
    <s v="MA-17560"/>
    <s v="Matt Abelman"/>
    <x v="2"/>
    <s v="United States"/>
    <x v="20"/>
    <s v="New York"/>
    <n v="10024"/>
    <x v="3"/>
    <s v="OFF-LA-10004093"/>
    <x v="1"/>
    <x v="2"/>
    <s v="Avery 486"/>
    <x v="2026"/>
    <n v="1"/>
    <n v="0"/>
    <n v="3.4357000000000002"/>
    <n v="12"/>
    <n v="4"/>
    <x v="1"/>
    <s v="Dec"/>
    <s v="2015-12"/>
  </r>
  <r>
    <n v="4201"/>
    <s v="CA-2015-143105"/>
    <x v="895"/>
    <d v="2015-12-10T00:00:00"/>
    <s v="Same Day"/>
    <s v="MA-17560"/>
    <s v="Matt Abelman"/>
    <x v="2"/>
    <s v="United States"/>
    <x v="20"/>
    <s v="New York"/>
    <n v="10024"/>
    <x v="3"/>
    <s v="TEC-CO-10002095"/>
    <x v="2"/>
    <x v="16"/>
    <s v="Hewlett Packard 610 Color Digital Copier / Printer"/>
    <x v="3140"/>
    <n v="2"/>
    <n v="0.2"/>
    <n v="249.995"/>
    <n v="12"/>
    <n v="4"/>
    <x v="1"/>
    <s v="Dec"/>
    <s v="2015-12"/>
  </r>
  <r>
    <n v="4202"/>
    <s v="CA-2015-143105"/>
    <x v="895"/>
    <d v="2015-12-10T00:00:00"/>
    <s v="Same Day"/>
    <s v="MA-17560"/>
    <s v="Matt Abelman"/>
    <x v="2"/>
    <s v="United States"/>
    <x v="20"/>
    <s v="New York"/>
    <n v="10024"/>
    <x v="3"/>
    <s v="OFF-PA-10002713"/>
    <x v="1"/>
    <x v="10"/>
    <s v="Adams Phone Message Book, 200 Message Capacity, 8 1/16” x 11”"/>
    <x v="517"/>
    <n v="6"/>
    <n v="0"/>
    <n v="18.988800000000001"/>
    <n v="12"/>
    <n v="4"/>
    <x v="1"/>
    <s v="Dec"/>
    <s v="2015-12"/>
  </r>
  <r>
    <n v="4203"/>
    <s v="CA-2015-143105"/>
    <x v="895"/>
    <d v="2015-12-10T00:00:00"/>
    <s v="Same Day"/>
    <s v="MA-17560"/>
    <s v="Matt Abelman"/>
    <x v="2"/>
    <s v="United States"/>
    <x v="20"/>
    <s v="New York"/>
    <n v="10024"/>
    <x v="3"/>
    <s v="OFF-PA-10002254"/>
    <x v="1"/>
    <x v="10"/>
    <s v="Xerox 1883"/>
    <x v="2337"/>
    <n v="7"/>
    <n v="0"/>
    <n v="84.943600000000004"/>
    <n v="12"/>
    <n v="4"/>
    <x v="1"/>
    <s v="Dec"/>
    <s v="2015-12"/>
  </r>
  <r>
    <n v="4204"/>
    <s v="CA-2014-145387"/>
    <x v="656"/>
    <d v="2014-11-02T00:00:00"/>
    <s v="Second Class"/>
    <s v="AM-10705"/>
    <s v="Anne McFarland"/>
    <x v="0"/>
    <s v="United States"/>
    <x v="395"/>
    <s v="Rhode Island"/>
    <n v="2920"/>
    <x v="3"/>
    <s v="OFF-AR-10001683"/>
    <x v="1"/>
    <x v="6"/>
    <s v="Lumber Crayons"/>
    <x v="3141"/>
    <n v="5"/>
    <n v="0"/>
    <n v="18.715"/>
    <n v="10"/>
    <n v="4"/>
    <x v="2"/>
    <s v="Oct"/>
    <s v="2014-10"/>
  </r>
  <r>
    <n v="4205"/>
    <s v="CA-2014-145387"/>
    <x v="656"/>
    <d v="2014-11-02T00:00:00"/>
    <s v="Second Class"/>
    <s v="AM-10705"/>
    <s v="Anne McFarland"/>
    <x v="0"/>
    <s v="United States"/>
    <x v="395"/>
    <s v="Rhode Island"/>
    <n v="2920"/>
    <x v="3"/>
    <s v="OFF-PA-10002195"/>
    <x v="1"/>
    <x v="10"/>
    <s v="RSVP Cards &amp; Envelopes, Blank White, 8-1/2&quot; X 11&quot;, 24 Cards/25 Envelopes/Set"/>
    <x v="1007"/>
    <n v="2"/>
    <n v="0"/>
    <n v="4.7751999999999999"/>
    <n v="10"/>
    <n v="4"/>
    <x v="2"/>
    <s v="Oct"/>
    <s v="2014-10"/>
  </r>
  <r>
    <n v="4206"/>
    <s v="CA-2014-145387"/>
    <x v="656"/>
    <d v="2014-11-02T00:00:00"/>
    <s v="Second Class"/>
    <s v="AM-10705"/>
    <s v="Anne McFarland"/>
    <x v="0"/>
    <s v="United States"/>
    <x v="395"/>
    <s v="Rhode Island"/>
    <n v="2920"/>
    <x v="3"/>
    <s v="FUR-FU-10002364"/>
    <x v="0"/>
    <x v="5"/>
    <s v="Eldon Expressions Wood Desk Accessories, Oak"/>
    <x v="1787"/>
    <n v="2"/>
    <n v="0"/>
    <n v="4.2804000000000002"/>
    <n v="10"/>
    <n v="4"/>
    <x v="2"/>
    <s v="Oct"/>
    <s v="2014-10"/>
  </r>
  <r>
    <n v="4207"/>
    <s v="CA-2014-145387"/>
    <x v="656"/>
    <d v="2014-11-02T00:00:00"/>
    <s v="Second Class"/>
    <s v="AM-10705"/>
    <s v="Anne McFarland"/>
    <x v="0"/>
    <s v="United States"/>
    <x v="395"/>
    <s v="Rhode Island"/>
    <n v="2920"/>
    <x v="3"/>
    <s v="OFF-BI-10004001"/>
    <x v="1"/>
    <x v="8"/>
    <s v="GBC Recycled VeloBinder Covers"/>
    <x v="3142"/>
    <n v="2"/>
    <n v="0"/>
    <n v="15.6768"/>
    <n v="10"/>
    <n v="4"/>
    <x v="2"/>
    <s v="Oct"/>
    <s v="2014-10"/>
  </r>
  <r>
    <n v="4208"/>
    <s v="CA-2014-145387"/>
    <x v="656"/>
    <d v="2014-11-02T00:00:00"/>
    <s v="Second Class"/>
    <s v="AM-10705"/>
    <s v="Anne McFarland"/>
    <x v="0"/>
    <s v="United States"/>
    <x v="395"/>
    <s v="Rhode Island"/>
    <n v="2920"/>
    <x v="3"/>
    <s v="FUR-FU-10000023"/>
    <x v="0"/>
    <x v="5"/>
    <s v="Eldon Wave Desk Accessories"/>
    <x v="3143"/>
    <n v="3"/>
    <n v="0"/>
    <n v="7.7747999999999999"/>
    <n v="10"/>
    <n v="4"/>
    <x v="2"/>
    <s v="Oct"/>
    <s v="2014-10"/>
  </r>
  <r>
    <n v="4209"/>
    <s v="CA-2014-145387"/>
    <x v="656"/>
    <d v="2014-11-02T00:00:00"/>
    <s v="Second Class"/>
    <s v="AM-10705"/>
    <s v="Anne McFarland"/>
    <x v="0"/>
    <s v="United States"/>
    <x v="395"/>
    <s v="Rhode Island"/>
    <n v="2920"/>
    <x v="3"/>
    <s v="FUR-CH-10002320"/>
    <x v="0"/>
    <x v="1"/>
    <s v="Hon Pagoda Stacking Chairs"/>
    <x v="3144"/>
    <n v="5"/>
    <n v="0"/>
    <n v="481.47"/>
    <n v="10"/>
    <n v="4"/>
    <x v="2"/>
    <s v="Oct"/>
    <s v="2014-10"/>
  </r>
  <r>
    <n v="4210"/>
    <s v="CA-2014-145387"/>
    <x v="656"/>
    <d v="2014-11-02T00:00:00"/>
    <s v="Second Class"/>
    <s v="AM-10705"/>
    <s v="Anne McFarland"/>
    <x v="0"/>
    <s v="United States"/>
    <x v="395"/>
    <s v="Rhode Island"/>
    <n v="2920"/>
    <x v="3"/>
    <s v="FUR-TA-10003238"/>
    <x v="0"/>
    <x v="3"/>
    <s v="Chromcraft Bull-Nose Wood 48&quot; x 96&quot; Rectangular Conference Tables"/>
    <x v="3145"/>
    <n v="1"/>
    <n v="0.3"/>
    <n v="-60.607799999999997"/>
    <n v="10"/>
    <n v="4"/>
    <x v="2"/>
    <s v="Oct"/>
    <s v="2014-10"/>
  </r>
  <r>
    <n v="4211"/>
    <s v="CA-2017-109715"/>
    <x v="34"/>
    <d v="2017-12-14T00:00:00"/>
    <s v="Standard Class"/>
    <s v="AH-10585"/>
    <s v="Angele Hood"/>
    <x v="0"/>
    <s v="United States"/>
    <x v="22"/>
    <s v="Illinois"/>
    <n v="60623"/>
    <x v="2"/>
    <s v="OFF-PA-10004965"/>
    <x v="1"/>
    <x v="10"/>
    <s v="Xerox 1921"/>
    <x v="2913"/>
    <n v="2"/>
    <n v="0.2"/>
    <n v="4.9950000000000001"/>
    <n v="12"/>
    <n v="4"/>
    <x v="3"/>
    <s v="Dec"/>
    <s v="2017-12"/>
  </r>
  <r>
    <n v="4212"/>
    <s v="CA-2014-166457"/>
    <x v="952"/>
    <d v="2014-05-09T00:00:00"/>
    <s v="Second Class"/>
    <s v="PF-19120"/>
    <s v="Peter Fuller"/>
    <x v="0"/>
    <s v="United States"/>
    <x v="102"/>
    <s v="Kentucky"/>
    <n v="40475"/>
    <x v="0"/>
    <s v="OFF-PA-10003016"/>
    <x v="1"/>
    <x v="10"/>
    <s v="Adams &quot;While You Were Out&quot; Message Pads"/>
    <x v="2276"/>
    <n v="3"/>
    <n v="0"/>
    <n v="4.2389999999999999"/>
    <n v="5"/>
    <n v="2"/>
    <x v="2"/>
    <s v="May"/>
    <s v="2014-05"/>
  </r>
  <r>
    <n v="4213"/>
    <s v="CA-2014-166457"/>
    <x v="952"/>
    <d v="2014-05-09T00:00:00"/>
    <s v="Second Class"/>
    <s v="PF-19120"/>
    <s v="Peter Fuller"/>
    <x v="0"/>
    <s v="United States"/>
    <x v="102"/>
    <s v="Kentucky"/>
    <n v="40475"/>
    <x v="0"/>
    <s v="OFF-AR-10003651"/>
    <x v="1"/>
    <x v="6"/>
    <s v="Newell 350"/>
    <x v="2578"/>
    <n v="2"/>
    <n v="0"/>
    <n v="1.9024000000000001"/>
    <n v="5"/>
    <n v="2"/>
    <x v="2"/>
    <s v="May"/>
    <s v="2014-05"/>
  </r>
  <r>
    <n v="4214"/>
    <s v="CA-2014-166457"/>
    <x v="952"/>
    <d v="2014-05-09T00:00:00"/>
    <s v="Second Class"/>
    <s v="PF-19120"/>
    <s v="Peter Fuller"/>
    <x v="0"/>
    <s v="United States"/>
    <x v="102"/>
    <s v="Kentucky"/>
    <n v="40475"/>
    <x v="0"/>
    <s v="OFF-PA-10001363"/>
    <x v="1"/>
    <x v="10"/>
    <s v="Xerox 1933"/>
    <x v="332"/>
    <n v="2"/>
    <n v="0"/>
    <n v="11.543200000000001"/>
    <n v="5"/>
    <n v="2"/>
    <x v="2"/>
    <s v="May"/>
    <s v="2014-05"/>
  </r>
  <r>
    <n v="4215"/>
    <s v="CA-2016-164637"/>
    <x v="758"/>
    <d v="2016-03-08T00:00:00"/>
    <s v="Standard Class"/>
    <s v="RD-19480"/>
    <s v="Rick Duston"/>
    <x v="0"/>
    <s v="United States"/>
    <x v="313"/>
    <s v="Indiana"/>
    <n v="46544"/>
    <x v="2"/>
    <s v="OFF-BI-10003876"/>
    <x v="1"/>
    <x v="8"/>
    <s v="Green Canvas Binder for 8-1/2&quot; x 14&quot; Sheets"/>
    <x v="3146"/>
    <n v="3"/>
    <n v="0"/>
    <n v="64.2"/>
    <n v="3"/>
    <n v="1"/>
    <x v="0"/>
    <s v="Mar"/>
    <s v="2016-03"/>
  </r>
  <r>
    <n v="4216"/>
    <s v="CA-2014-103590"/>
    <x v="953"/>
    <d v="2014-12-04T00:00:00"/>
    <s v="Standard Class"/>
    <s v="JL-15505"/>
    <s v="Jeremy Lonsdale"/>
    <x v="0"/>
    <s v="United States"/>
    <x v="145"/>
    <s v="New York"/>
    <n v="10550"/>
    <x v="3"/>
    <s v="OFF-EN-10004007"/>
    <x v="1"/>
    <x v="12"/>
    <s v="Park Ridge Embossed Executive Business Envelopes"/>
    <x v="3147"/>
    <n v="4"/>
    <n v="0"/>
    <n v="29.271599999999999"/>
    <n v="11"/>
    <n v="4"/>
    <x v="2"/>
    <s v="Nov"/>
    <s v="2014-11"/>
  </r>
  <r>
    <n v="4217"/>
    <s v="CA-2015-111234"/>
    <x v="954"/>
    <d v="2015-02-22T00:00:00"/>
    <s v="Standard Class"/>
    <s v="AB-10600"/>
    <s v="Ann Blume"/>
    <x v="1"/>
    <s v="United States"/>
    <x v="1"/>
    <s v="California"/>
    <n v="90004"/>
    <x v="1"/>
    <s v="OFF-LA-10002271"/>
    <x v="1"/>
    <x v="2"/>
    <s v="Smead Alpha-Z Color-Coded Second Alphabetical Labels and Starter Set"/>
    <x v="354"/>
    <n v="3"/>
    <n v="0"/>
    <n v="4.4352"/>
    <n v="2"/>
    <n v="1"/>
    <x v="1"/>
    <s v="Feb"/>
    <s v="2015-02"/>
  </r>
  <r>
    <n v="4218"/>
    <s v="CA-2017-149881"/>
    <x v="719"/>
    <d v="2017-04-03T00:00:00"/>
    <s v="First Class"/>
    <s v="NC-18535"/>
    <s v="Nick Crebassa"/>
    <x v="1"/>
    <s v="United States"/>
    <x v="8"/>
    <s v="California"/>
    <n v="94110"/>
    <x v="1"/>
    <s v="FUR-BO-10003894"/>
    <x v="0"/>
    <x v="0"/>
    <s v="Safco Value Mate Steel Bookcase, Baked Enamel Finish on Steel, Black"/>
    <x v="3148"/>
    <n v="8"/>
    <n v="0.15"/>
    <n v="85.176000000000002"/>
    <n v="4"/>
    <n v="2"/>
    <x v="3"/>
    <s v="Apr"/>
    <s v="2017-04"/>
  </r>
  <r>
    <n v="4219"/>
    <s v="CA-2017-149881"/>
    <x v="719"/>
    <d v="2017-04-03T00:00:00"/>
    <s v="First Class"/>
    <s v="NC-18535"/>
    <s v="Nick Crebassa"/>
    <x v="1"/>
    <s v="United States"/>
    <x v="8"/>
    <s v="California"/>
    <n v="94110"/>
    <x v="1"/>
    <s v="TEC-MA-10000418"/>
    <x v="2"/>
    <x v="15"/>
    <s v="Cubify CubeX 3D Printer Double Head Print"/>
    <x v="3149"/>
    <n v="2"/>
    <n v="0.2"/>
    <n v="359.99880000000002"/>
    <n v="4"/>
    <n v="2"/>
    <x v="3"/>
    <s v="Apr"/>
    <s v="2017-04"/>
  </r>
  <r>
    <n v="4220"/>
    <s v="CA-2017-134565"/>
    <x v="532"/>
    <d v="2017-06-13T00:00:00"/>
    <s v="Second Class"/>
    <s v="TB-21400"/>
    <s v="Tom Boeckenhauer"/>
    <x v="0"/>
    <s v="United States"/>
    <x v="4"/>
    <s v="Washington"/>
    <n v="98103"/>
    <x v="1"/>
    <s v="OFF-PA-10004243"/>
    <x v="1"/>
    <x v="10"/>
    <s v="Xerox 1939"/>
    <x v="2428"/>
    <n v="2"/>
    <n v="0"/>
    <n v="18.211200000000002"/>
    <n v="6"/>
    <n v="2"/>
    <x v="3"/>
    <s v="Jun"/>
    <s v="2017-06"/>
  </r>
  <r>
    <n v="4221"/>
    <s v="CA-2017-134565"/>
    <x v="532"/>
    <d v="2017-06-13T00:00:00"/>
    <s v="Second Class"/>
    <s v="TB-21400"/>
    <s v="Tom Boeckenhauer"/>
    <x v="0"/>
    <s v="United States"/>
    <x v="4"/>
    <s v="Washington"/>
    <n v="98103"/>
    <x v="1"/>
    <s v="OFF-BI-10001759"/>
    <x v="1"/>
    <x v="8"/>
    <s v="Acco Pressboard Covers with Storage Hooks, 14 7/8&quot; x 11&quot;, Dark Blue"/>
    <x v="2146"/>
    <n v="6"/>
    <n v="0.2"/>
    <n v="6.6294000000000004"/>
    <n v="6"/>
    <n v="2"/>
    <x v="3"/>
    <s v="Jun"/>
    <s v="2017-06"/>
  </r>
  <r>
    <n v="4222"/>
    <s v="CA-2017-134565"/>
    <x v="532"/>
    <d v="2017-06-13T00:00:00"/>
    <s v="Second Class"/>
    <s v="TB-21400"/>
    <s v="Tom Boeckenhauer"/>
    <x v="0"/>
    <s v="United States"/>
    <x v="4"/>
    <s v="Washington"/>
    <n v="98103"/>
    <x v="1"/>
    <s v="TEC-MA-10001570"/>
    <x v="2"/>
    <x v="15"/>
    <s v="Cisco Desktop Collaboration Experience DX650 IP Video Phone"/>
    <x v="3150"/>
    <n v="5"/>
    <n v="0.2"/>
    <n v="130.20750000000001"/>
    <n v="6"/>
    <n v="2"/>
    <x v="3"/>
    <s v="Jun"/>
    <s v="2017-06"/>
  </r>
  <r>
    <n v="4223"/>
    <s v="CA-2017-134565"/>
    <x v="532"/>
    <d v="2017-06-13T00:00:00"/>
    <s v="Second Class"/>
    <s v="TB-21400"/>
    <s v="Tom Boeckenhauer"/>
    <x v="0"/>
    <s v="United States"/>
    <x v="4"/>
    <s v="Washington"/>
    <n v="98103"/>
    <x v="1"/>
    <s v="OFF-ST-10004804"/>
    <x v="1"/>
    <x v="4"/>
    <s v="Belkin 19&quot; Vented Equipment Shelf, Black"/>
    <x v="3151"/>
    <n v="2"/>
    <n v="0"/>
    <n v="1.0296000000000001"/>
    <n v="6"/>
    <n v="2"/>
    <x v="3"/>
    <s v="Jun"/>
    <s v="2017-06"/>
  </r>
  <r>
    <n v="4224"/>
    <s v="CA-2017-134565"/>
    <x v="532"/>
    <d v="2017-06-13T00:00:00"/>
    <s v="Second Class"/>
    <s v="TB-21400"/>
    <s v="Tom Boeckenhauer"/>
    <x v="0"/>
    <s v="United States"/>
    <x v="4"/>
    <s v="Washington"/>
    <n v="98103"/>
    <x v="1"/>
    <s v="FUR-BO-10001519"/>
    <x v="0"/>
    <x v="0"/>
    <s v="O'Sullivan 3-Shelf Heavy-Duty Bookcases"/>
    <x v="3152"/>
    <n v="3"/>
    <n v="0"/>
    <n v="41.860799999999998"/>
    <n v="6"/>
    <n v="2"/>
    <x v="3"/>
    <s v="Jun"/>
    <s v="2017-06"/>
  </r>
  <r>
    <n v="4225"/>
    <s v="CA-2016-108644"/>
    <x v="955"/>
    <d v="2016-10-03T00:00:00"/>
    <s v="First Class"/>
    <s v="SJ-20215"/>
    <s v="Sarah Jordon"/>
    <x v="0"/>
    <s v="United States"/>
    <x v="94"/>
    <s v="Illinois"/>
    <n v="62301"/>
    <x v="2"/>
    <s v="OFF-BI-10000343"/>
    <x v="1"/>
    <x v="8"/>
    <s v="Pressboard Covers with Storage Hooks, 9 1/2&quot; x 11&quot;, Light Blue"/>
    <x v="3153"/>
    <n v="2"/>
    <n v="0.8"/>
    <n v="-3.2406000000000001"/>
    <n v="9"/>
    <n v="3"/>
    <x v="0"/>
    <s v="Sep"/>
    <s v="2016-09"/>
  </r>
  <r>
    <n v="4226"/>
    <s v="US-2014-102631"/>
    <x v="736"/>
    <d v="2014-12-17T00:00:00"/>
    <s v="Standard Class"/>
    <s v="EB-13840"/>
    <s v="Ellis Ballard"/>
    <x v="1"/>
    <s v="United States"/>
    <x v="22"/>
    <s v="Illinois"/>
    <n v="60623"/>
    <x v="2"/>
    <s v="FUR-FU-10003930"/>
    <x v="0"/>
    <x v="5"/>
    <s v="Howard Miller 12-3/4 Diameter Accuwave DS  Wall Clock"/>
    <x v="3154"/>
    <n v="3"/>
    <n v="0.6"/>
    <n v="-42.492600000000003"/>
    <n v="12"/>
    <n v="4"/>
    <x v="2"/>
    <s v="Dec"/>
    <s v="2014-12"/>
  </r>
  <r>
    <n v="4227"/>
    <s v="CA-2017-120327"/>
    <x v="343"/>
    <d v="2017-11-16T00:00:00"/>
    <s v="Standard Class"/>
    <s v="WB-21850"/>
    <s v="William Brown"/>
    <x v="0"/>
    <s v="United States"/>
    <x v="37"/>
    <s v="Iowa"/>
    <n v="50322"/>
    <x v="2"/>
    <s v="OFF-FA-10004854"/>
    <x v="1"/>
    <x v="13"/>
    <s v="Vinyl Coated Wire Paper Clips in Organizer Box, 800/Box"/>
    <x v="1931"/>
    <n v="4"/>
    <n v="0"/>
    <n v="21.5824"/>
    <n v="11"/>
    <n v="4"/>
    <x v="3"/>
    <s v="Nov"/>
    <s v="2017-11"/>
  </r>
  <r>
    <n v="4228"/>
    <s v="CA-2015-154970"/>
    <x v="956"/>
    <d v="2015-01-10T00:00:00"/>
    <s v="Standard Class"/>
    <s v="SR-20740"/>
    <s v="Steven Roelle"/>
    <x v="2"/>
    <s v="United States"/>
    <x v="4"/>
    <s v="Washington"/>
    <n v="98103"/>
    <x v="1"/>
    <s v="FUR-CH-10003396"/>
    <x v="0"/>
    <x v="1"/>
    <s v="Global Deluxe Steno Chair"/>
    <x v="3155"/>
    <n v="1"/>
    <n v="0.2"/>
    <n v="-6.9282000000000004"/>
    <n v="1"/>
    <n v="1"/>
    <x v="1"/>
    <s v="Jan"/>
    <s v="2015-01"/>
  </r>
  <r>
    <n v="4229"/>
    <s v="CA-2016-113803"/>
    <x v="830"/>
    <d v="2016-03-26T00:00:00"/>
    <s v="First Class"/>
    <s v="VG-21805"/>
    <s v="Vivek Grady"/>
    <x v="1"/>
    <s v="United States"/>
    <x v="102"/>
    <s v="Indiana"/>
    <n v="47374"/>
    <x v="2"/>
    <s v="OFF-PA-10001994"/>
    <x v="1"/>
    <x v="10"/>
    <s v="Ink Jet Note and Greeting Cards, 8-1/2&quot; x 5-1/2&quot; Card Size"/>
    <x v="3156"/>
    <n v="1"/>
    <n v="0"/>
    <n v="10.3408"/>
    <n v="3"/>
    <n v="1"/>
    <x v="0"/>
    <s v="Mar"/>
    <s v="2016-03"/>
  </r>
  <r>
    <n v="4230"/>
    <s v="CA-2017-100223"/>
    <x v="957"/>
    <d v="2017-07-10T00:00:00"/>
    <s v="Standard Class"/>
    <s v="LS-16945"/>
    <s v="Linda Southworth"/>
    <x v="1"/>
    <s v="United States"/>
    <x v="61"/>
    <s v="Texas"/>
    <n v="75220"/>
    <x v="2"/>
    <s v="FUR-FU-10003601"/>
    <x v="0"/>
    <x v="5"/>
    <s v="Deflect-o RollaMat Studded, Beveled Mat for Medium Pile Carpeting"/>
    <x v="3157"/>
    <n v="9"/>
    <n v="0.6"/>
    <n v="-348.62939999999998"/>
    <n v="7"/>
    <n v="3"/>
    <x v="3"/>
    <s v="Jul"/>
    <s v="2017-07"/>
  </r>
  <r>
    <n v="4231"/>
    <s v="CA-2017-100223"/>
    <x v="957"/>
    <d v="2017-07-10T00:00:00"/>
    <s v="Standard Class"/>
    <s v="LS-16945"/>
    <s v="Linda Southworth"/>
    <x v="1"/>
    <s v="United States"/>
    <x v="61"/>
    <s v="Texas"/>
    <n v="75220"/>
    <x v="2"/>
    <s v="OFF-BI-10003429"/>
    <x v="1"/>
    <x v="8"/>
    <s v="Cardinal HOLDit! Binder Insert Strips,Extra Strips"/>
    <x v="3158"/>
    <n v="9"/>
    <n v="0.8"/>
    <n v="-17.660699999999999"/>
    <n v="7"/>
    <n v="3"/>
    <x v="3"/>
    <s v="Jul"/>
    <s v="2017-07"/>
  </r>
  <r>
    <n v="4232"/>
    <s v="CA-2017-100223"/>
    <x v="957"/>
    <d v="2017-07-10T00:00:00"/>
    <s v="Standard Class"/>
    <s v="LS-16945"/>
    <s v="Linda Southworth"/>
    <x v="1"/>
    <s v="United States"/>
    <x v="61"/>
    <s v="Texas"/>
    <n v="75220"/>
    <x v="2"/>
    <s v="OFF-PA-10000232"/>
    <x v="1"/>
    <x v="10"/>
    <s v="Xerox 1975"/>
    <x v="12"/>
    <n v="3"/>
    <n v="0.2"/>
    <n v="5.6375999999999999"/>
    <n v="7"/>
    <n v="3"/>
    <x v="3"/>
    <s v="Jul"/>
    <s v="2017-07"/>
  </r>
  <r>
    <n v="4233"/>
    <s v="CA-2017-100223"/>
    <x v="957"/>
    <d v="2017-07-10T00:00:00"/>
    <s v="Standard Class"/>
    <s v="LS-16945"/>
    <s v="Linda Southworth"/>
    <x v="1"/>
    <s v="United States"/>
    <x v="61"/>
    <s v="Texas"/>
    <n v="75220"/>
    <x v="2"/>
    <s v="OFF-PA-10002195"/>
    <x v="1"/>
    <x v="10"/>
    <s v="Xerox 1966"/>
    <x v="276"/>
    <n v="6"/>
    <n v="0.2"/>
    <n v="11.2752"/>
    <n v="7"/>
    <n v="3"/>
    <x v="3"/>
    <s v="Jul"/>
    <s v="2017-07"/>
  </r>
  <r>
    <n v="4234"/>
    <s v="CA-2017-100223"/>
    <x v="957"/>
    <d v="2017-07-10T00:00:00"/>
    <s v="Standard Class"/>
    <s v="LS-16945"/>
    <s v="Linda Southworth"/>
    <x v="1"/>
    <s v="United States"/>
    <x v="61"/>
    <s v="Texas"/>
    <n v="75220"/>
    <x v="2"/>
    <s v="OFF-BI-10004492"/>
    <x v="1"/>
    <x v="8"/>
    <s v="Tuf-Vin Binders"/>
    <x v="3159"/>
    <n v="1"/>
    <n v="0.8"/>
    <n v="-10.4214"/>
    <n v="7"/>
    <n v="3"/>
    <x v="3"/>
    <s v="Jul"/>
    <s v="2017-07"/>
  </r>
  <r>
    <n v="4235"/>
    <s v="CA-2014-168823"/>
    <x v="158"/>
    <d v="2014-09-24T00:00:00"/>
    <s v="First Class"/>
    <s v="MA-17560"/>
    <s v="Matt Abelman"/>
    <x v="2"/>
    <s v="United States"/>
    <x v="10"/>
    <s v="Pennsylvania"/>
    <n v="19143"/>
    <x v="3"/>
    <s v="OFF-PA-10004000"/>
    <x v="1"/>
    <x v="10"/>
    <s v="While You Were Out Pads, 50 per Pad, 4 x 5 1/4, Green Cycle"/>
    <x v="1366"/>
    <n v="3"/>
    <n v="0.2"/>
    <n v="4.1151"/>
    <n v="9"/>
    <n v="3"/>
    <x v="2"/>
    <s v="Sep"/>
    <s v="2014-09"/>
  </r>
  <r>
    <n v="4236"/>
    <s v="CA-2014-168823"/>
    <x v="158"/>
    <d v="2014-09-24T00:00:00"/>
    <s v="First Class"/>
    <s v="MA-17560"/>
    <s v="Matt Abelman"/>
    <x v="2"/>
    <s v="United States"/>
    <x v="10"/>
    <s v="Pennsylvania"/>
    <n v="19143"/>
    <x v="3"/>
    <s v="OFF-LA-10004425"/>
    <x v="1"/>
    <x v="2"/>
    <s v="Staple-on labels"/>
    <x v="3160"/>
    <n v="9"/>
    <n v="0.2"/>
    <n v="7.0227000000000004"/>
    <n v="9"/>
    <n v="3"/>
    <x v="2"/>
    <s v="Sep"/>
    <s v="2014-09"/>
  </r>
  <r>
    <n v="4237"/>
    <s v="CA-2016-162404"/>
    <x v="310"/>
    <d v="2016-07-27T00:00:00"/>
    <s v="Standard Class"/>
    <s v="NF-18475"/>
    <s v="Neil Französisch"/>
    <x v="2"/>
    <s v="United States"/>
    <x v="179"/>
    <s v="Illinois"/>
    <n v="61107"/>
    <x v="2"/>
    <s v="OFF-BI-10000948"/>
    <x v="1"/>
    <x v="8"/>
    <s v="GBC Laser Imprintable Binding System Covers, Desert Sand"/>
    <x v="3161"/>
    <n v="4"/>
    <n v="0.8"/>
    <n v="-18.836400000000001"/>
    <n v="7"/>
    <n v="3"/>
    <x v="0"/>
    <s v="Jul"/>
    <s v="2016-07"/>
  </r>
  <r>
    <n v="4238"/>
    <s v="CA-2017-104024"/>
    <x v="635"/>
    <d v="2017-09-03T00:00:00"/>
    <s v="Second Class"/>
    <s v="MD-17860"/>
    <s v="Michael Dominguez"/>
    <x v="1"/>
    <s v="United States"/>
    <x v="10"/>
    <s v="Pennsylvania"/>
    <n v="19134"/>
    <x v="3"/>
    <s v="OFF-AR-10001972"/>
    <x v="1"/>
    <x v="6"/>
    <s v="Newell 323"/>
    <x v="2541"/>
    <n v="7"/>
    <n v="0.2"/>
    <n v="0.7056"/>
    <n v="8"/>
    <n v="3"/>
    <x v="3"/>
    <s v="Aug"/>
    <s v="2017-08"/>
  </r>
  <r>
    <n v="4239"/>
    <s v="CA-2017-147144"/>
    <x v="606"/>
    <d v="2017-03-28T00:00:00"/>
    <s v="First Class"/>
    <s v="MZ-17335"/>
    <s v="Maria Zettner"/>
    <x v="2"/>
    <s v="United States"/>
    <x v="4"/>
    <s v="Washington"/>
    <n v="98105"/>
    <x v="1"/>
    <s v="OFF-AR-10004587"/>
    <x v="1"/>
    <x v="6"/>
    <s v="Boston 1827 Commercial Additional Cutter, Drive Gear &amp; Gear Rack for 1606"/>
    <x v="3162"/>
    <n v="1"/>
    <n v="0"/>
    <n v="5.9489999999999998"/>
    <n v="3"/>
    <n v="1"/>
    <x v="3"/>
    <s v="Mar"/>
    <s v="2017-03"/>
  </r>
  <r>
    <n v="4240"/>
    <s v="CA-2017-158673"/>
    <x v="614"/>
    <d v="2018-01-04T00:00:00"/>
    <s v="Standard Class"/>
    <s v="KB-16600"/>
    <s v="Ken Brennan"/>
    <x v="1"/>
    <s v="United States"/>
    <x v="354"/>
    <s v="Michigan"/>
    <n v="49505"/>
    <x v="2"/>
    <s v="OFF-PA-10000994"/>
    <x v="1"/>
    <x v="10"/>
    <s v="Xerox 1915"/>
    <x v="1423"/>
    <n v="2"/>
    <n v="0"/>
    <n v="100.65600000000001"/>
    <n v="12"/>
    <n v="4"/>
    <x v="3"/>
    <s v="Dec"/>
    <s v="2017-12"/>
  </r>
  <r>
    <n v="4241"/>
    <s v="CA-2014-133704"/>
    <x v="59"/>
    <d v="2014-09-26T00:00:00"/>
    <s v="Standard Class"/>
    <s v="MA-17995"/>
    <s v="Michelle Arnett"/>
    <x v="2"/>
    <s v="United States"/>
    <x v="1"/>
    <s v="California"/>
    <n v="90004"/>
    <x v="1"/>
    <s v="OFF-AP-10001366"/>
    <x v="1"/>
    <x v="9"/>
    <s v="Staple holder"/>
    <x v="2836"/>
    <n v="4"/>
    <n v="0"/>
    <n v="11.8584"/>
    <n v="9"/>
    <n v="3"/>
    <x v="2"/>
    <s v="Sep"/>
    <s v="2014-09"/>
  </r>
  <r>
    <n v="4242"/>
    <s v="CA-2014-133704"/>
    <x v="59"/>
    <d v="2014-09-26T00:00:00"/>
    <s v="Standard Class"/>
    <s v="MA-17995"/>
    <s v="Michelle Arnett"/>
    <x v="2"/>
    <s v="United States"/>
    <x v="1"/>
    <s v="California"/>
    <n v="90004"/>
    <x v="1"/>
    <s v="OFF-BI-10001636"/>
    <x v="1"/>
    <x v="8"/>
    <s v="Ibico Plastic and Wire Spiral Binding Combs"/>
    <x v="3163"/>
    <n v="3"/>
    <n v="0.2"/>
    <n v="6.5754000000000001"/>
    <n v="9"/>
    <n v="3"/>
    <x v="2"/>
    <s v="Sep"/>
    <s v="2014-09"/>
  </r>
  <r>
    <n v="4243"/>
    <s v="CA-2016-159142"/>
    <x v="958"/>
    <d v="2016-04-05T00:00:00"/>
    <s v="First Class"/>
    <s v="ME-17320"/>
    <s v="Maria Etezadi"/>
    <x v="2"/>
    <s v="United States"/>
    <x v="24"/>
    <s v="Virginia"/>
    <n v="22153"/>
    <x v="0"/>
    <s v="TEC-PH-10001448"/>
    <x v="2"/>
    <x v="7"/>
    <s v="Anker Astro 15000mAh USB Portable Charger"/>
    <x v="145"/>
    <n v="3"/>
    <n v="0"/>
    <n v="5.9988000000000001"/>
    <n v="4"/>
    <n v="2"/>
    <x v="0"/>
    <s v="Apr"/>
    <s v="2016-04"/>
  </r>
  <r>
    <n v="4244"/>
    <s v="CA-2016-159142"/>
    <x v="958"/>
    <d v="2016-04-05T00:00:00"/>
    <s v="First Class"/>
    <s v="ME-17320"/>
    <s v="Maria Etezadi"/>
    <x v="2"/>
    <s v="United States"/>
    <x v="24"/>
    <s v="Virginia"/>
    <n v="22153"/>
    <x v="0"/>
    <s v="OFF-PA-10001776"/>
    <x v="1"/>
    <x v="10"/>
    <s v="Wirebound Message Books, Four 2 3/4&quot; x 5&quot; Forms per Page, 600 Sets per Book"/>
    <x v="3164"/>
    <n v="3"/>
    <n v="0"/>
    <n v="13.0707"/>
    <n v="4"/>
    <n v="2"/>
    <x v="0"/>
    <s v="Apr"/>
    <s v="2016-04"/>
  </r>
  <r>
    <n v="4245"/>
    <s v="CA-2014-138436"/>
    <x v="959"/>
    <d v="2014-03-30T00:00:00"/>
    <s v="Standard Class"/>
    <s v="JD-15895"/>
    <s v="Jonathan Doherty"/>
    <x v="1"/>
    <s v="United States"/>
    <x v="1"/>
    <s v="California"/>
    <n v="90036"/>
    <x v="1"/>
    <s v="TEC-AC-10002323"/>
    <x v="2"/>
    <x v="11"/>
    <s v="SanDisk Ultra 32 GB MicroSDHC Class 10 Memory Card"/>
    <x v="2722"/>
    <n v="3"/>
    <n v="0"/>
    <n v="8.6189999999999998"/>
    <n v="3"/>
    <n v="1"/>
    <x v="2"/>
    <s v="Mar"/>
    <s v="2014-03"/>
  </r>
  <r>
    <n v="4246"/>
    <s v="CA-2017-117702"/>
    <x v="354"/>
    <d v="2017-12-04T00:00:00"/>
    <s v="Standard Class"/>
    <s v="LS-16975"/>
    <s v="Lindsay Shagiari"/>
    <x v="2"/>
    <s v="United States"/>
    <x v="248"/>
    <s v="Maryland"/>
    <n v="21215"/>
    <x v="3"/>
    <s v="OFF-AR-10004582"/>
    <x v="1"/>
    <x v="6"/>
    <s v="BIC Brite Liner Grip Highlighters"/>
    <x v="3165"/>
    <n v="1"/>
    <n v="0"/>
    <n v="0.73799999999999999"/>
    <n v="11"/>
    <n v="4"/>
    <x v="3"/>
    <s v="Nov"/>
    <s v="2017-11"/>
  </r>
  <r>
    <n v="4247"/>
    <s v="CA-2017-117702"/>
    <x v="354"/>
    <d v="2017-12-04T00:00:00"/>
    <s v="Standard Class"/>
    <s v="LS-16975"/>
    <s v="Lindsay Shagiari"/>
    <x v="2"/>
    <s v="United States"/>
    <x v="248"/>
    <s v="Maryland"/>
    <n v="21215"/>
    <x v="3"/>
    <s v="FUR-FU-10000576"/>
    <x v="0"/>
    <x v="5"/>
    <s v="Luxo Professional Fluorescent Magnifier Lamp with Clamp-Mount Base"/>
    <x v="603"/>
    <n v="5"/>
    <n v="0"/>
    <n v="272.79199999999997"/>
    <n v="11"/>
    <n v="4"/>
    <x v="3"/>
    <s v="Nov"/>
    <s v="2017-11"/>
  </r>
  <r>
    <n v="4248"/>
    <s v="CA-2017-117702"/>
    <x v="354"/>
    <d v="2017-12-04T00:00:00"/>
    <s v="Standard Class"/>
    <s v="LS-16975"/>
    <s v="Lindsay Shagiari"/>
    <x v="2"/>
    <s v="United States"/>
    <x v="248"/>
    <s v="Maryland"/>
    <n v="21215"/>
    <x v="3"/>
    <s v="FUR-FU-10004270"/>
    <x v="0"/>
    <x v="5"/>
    <s v="Eldon Image Series Desk Accessories, Burgundy"/>
    <x v="3166"/>
    <n v="5"/>
    <n v="0"/>
    <n v="7.524"/>
    <n v="11"/>
    <n v="4"/>
    <x v="3"/>
    <s v="Nov"/>
    <s v="2017-11"/>
  </r>
  <r>
    <n v="4249"/>
    <s v="CA-2016-157336"/>
    <x v="49"/>
    <d v="2016-12-05T00:00:00"/>
    <s v="Second Class"/>
    <s v="SJ-20500"/>
    <s v="Shirley Jackson"/>
    <x v="0"/>
    <s v="United States"/>
    <x v="54"/>
    <s v="Connecticut"/>
    <n v="6824"/>
    <x v="3"/>
    <s v="OFF-BI-10004236"/>
    <x v="1"/>
    <x v="8"/>
    <s v="XtraLife ClearVue Slant-D Ring Binder, White, 3&quot;"/>
    <x v="3167"/>
    <n v="6"/>
    <n v="0"/>
    <n v="40.516800000000003"/>
    <n v="12"/>
    <n v="4"/>
    <x v="0"/>
    <s v="Dec"/>
    <s v="2016-12"/>
  </r>
  <r>
    <n v="4250"/>
    <s v="CA-2016-157336"/>
    <x v="49"/>
    <d v="2016-12-05T00:00:00"/>
    <s v="Second Class"/>
    <s v="SJ-20500"/>
    <s v="Shirley Jackson"/>
    <x v="0"/>
    <s v="United States"/>
    <x v="54"/>
    <s v="Connecticut"/>
    <n v="6824"/>
    <x v="3"/>
    <s v="FUR-CH-10004997"/>
    <x v="0"/>
    <x v="1"/>
    <s v="Hon Every-Day Series Multi-Task Chairs"/>
    <x v="3168"/>
    <n v="4"/>
    <n v="0"/>
    <n v="150.38399999999999"/>
    <n v="12"/>
    <n v="4"/>
    <x v="0"/>
    <s v="Dec"/>
    <s v="2016-12"/>
  </r>
  <r>
    <n v="4251"/>
    <s v="CA-2014-168130"/>
    <x v="111"/>
    <d v="2014-09-19T00:00:00"/>
    <s v="Same Day"/>
    <s v="BS-11365"/>
    <s v="Bill Shonely"/>
    <x v="1"/>
    <s v="United States"/>
    <x v="20"/>
    <s v="New York"/>
    <n v="10011"/>
    <x v="3"/>
    <s v="FUR-CH-10000988"/>
    <x v="0"/>
    <x v="1"/>
    <s v="Hon Olson Stacker Stools"/>
    <x v="3169"/>
    <n v="7"/>
    <n v="0.1"/>
    <n v="177.42060000000001"/>
    <n v="9"/>
    <n v="3"/>
    <x v="2"/>
    <s v="Sep"/>
    <s v="2014-09"/>
  </r>
  <r>
    <n v="4252"/>
    <s v="CA-2015-155068"/>
    <x v="924"/>
    <d v="2015-10-23T00:00:00"/>
    <s v="Same Day"/>
    <s v="RA-19285"/>
    <s v="Ralph Arnett"/>
    <x v="0"/>
    <s v="United States"/>
    <x v="121"/>
    <s v="Florida"/>
    <n v="33801"/>
    <x v="0"/>
    <s v="TEC-PH-10004897"/>
    <x v="2"/>
    <x v="7"/>
    <s v="Mediabridge Sport Armband iPhone 5s"/>
    <x v="3170"/>
    <n v="7"/>
    <n v="0.2"/>
    <n v="-13.2867"/>
    <n v="10"/>
    <n v="4"/>
    <x v="1"/>
    <s v="Oct"/>
    <s v="2015-10"/>
  </r>
  <r>
    <n v="4253"/>
    <s v="CA-2015-155068"/>
    <x v="924"/>
    <d v="2015-10-23T00:00:00"/>
    <s v="Same Day"/>
    <s v="RA-19285"/>
    <s v="Ralph Arnett"/>
    <x v="0"/>
    <s v="United States"/>
    <x v="121"/>
    <s v="Florida"/>
    <n v="33801"/>
    <x v="0"/>
    <s v="OFF-AR-10002656"/>
    <x v="1"/>
    <x v="6"/>
    <s v="Sanford Liquid Accent Highlighters"/>
    <x v="1414"/>
    <n v="2"/>
    <n v="0.2"/>
    <n v="2.2711999999999999"/>
    <n v="10"/>
    <n v="4"/>
    <x v="1"/>
    <s v="Oct"/>
    <s v="2015-10"/>
  </r>
  <r>
    <n v="4254"/>
    <s v="CA-2015-155068"/>
    <x v="924"/>
    <d v="2015-10-23T00:00:00"/>
    <s v="Same Day"/>
    <s v="RA-19285"/>
    <s v="Ralph Arnett"/>
    <x v="0"/>
    <s v="United States"/>
    <x v="121"/>
    <s v="Florida"/>
    <n v="33801"/>
    <x v="0"/>
    <s v="TEC-PH-10004924"/>
    <x v="2"/>
    <x v="7"/>
    <s v="SKILCRAFT Telephone Shoulder Rest, 2&quot; x 6.5&quot; x 2.5&quot;, Black"/>
    <x v="3171"/>
    <n v="2"/>
    <n v="0.2"/>
    <n v="1.0346"/>
    <n v="10"/>
    <n v="4"/>
    <x v="1"/>
    <s v="Oct"/>
    <s v="2015-10"/>
  </r>
  <r>
    <n v="4255"/>
    <s v="CA-2017-163160"/>
    <x v="119"/>
    <d v="2017-10-16T00:00:00"/>
    <s v="First Class"/>
    <s v="TS-21610"/>
    <s v="Troy Staebel"/>
    <x v="0"/>
    <s v="United States"/>
    <x v="210"/>
    <s v="Illinois"/>
    <n v="61032"/>
    <x v="2"/>
    <s v="OFF-PA-10003127"/>
    <x v="1"/>
    <x v="10"/>
    <s v="Easy-staple paper"/>
    <x v="922"/>
    <n v="3"/>
    <n v="0.2"/>
    <n v="20.5764"/>
    <n v="10"/>
    <n v="4"/>
    <x v="3"/>
    <s v="Oct"/>
    <s v="2017-10"/>
  </r>
  <r>
    <n v="4256"/>
    <s v="CA-2017-163160"/>
    <x v="119"/>
    <d v="2017-10-16T00:00:00"/>
    <s v="First Class"/>
    <s v="TS-21610"/>
    <s v="Troy Staebel"/>
    <x v="0"/>
    <s v="United States"/>
    <x v="210"/>
    <s v="Illinois"/>
    <n v="61032"/>
    <x v="2"/>
    <s v="OFF-BI-10000778"/>
    <x v="1"/>
    <x v="8"/>
    <s v="GBC VeloBinder Electric Binding Machine"/>
    <x v="3172"/>
    <n v="4"/>
    <n v="0.8"/>
    <n v="-145.17599999999999"/>
    <n v="10"/>
    <n v="4"/>
    <x v="3"/>
    <s v="Oct"/>
    <s v="2017-10"/>
  </r>
  <r>
    <n v="4257"/>
    <s v="CA-2017-163160"/>
    <x v="119"/>
    <d v="2017-10-16T00:00:00"/>
    <s v="First Class"/>
    <s v="TS-21610"/>
    <s v="Troy Staebel"/>
    <x v="0"/>
    <s v="United States"/>
    <x v="210"/>
    <s v="Illinois"/>
    <n v="61032"/>
    <x v="2"/>
    <s v="FUR-FU-10001424"/>
    <x v="0"/>
    <x v="5"/>
    <s v="Dax Clear Box Frame"/>
    <x v="3173"/>
    <n v="3"/>
    <n v="0.6"/>
    <n v="-6.8094000000000001"/>
    <n v="10"/>
    <n v="4"/>
    <x v="3"/>
    <s v="Oct"/>
    <s v="2017-10"/>
  </r>
  <r>
    <n v="4258"/>
    <s v="CA-2015-101924"/>
    <x v="406"/>
    <d v="2015-09-09T00:00:00"/>
    <s v="Standard Class"/>
    <s v="KB-16585"/>
    <s v="Ken Black"/>
    <x v="1"/>
    <s v="United States"/>
    <x v="261"/>
    <s v="Oregon"/>
    <n v="97504"/>
    <x v="1"/>
    <s v="OFF-BI-10000962"/>
    <x v="1"/>
    <x v="8"/>
    <s v="Acco Flexible ACCOHIDE Square Ring Data Binder, Dark Blue, 11 1/2&quot; X 14&quot; 7/8&quot;"/>
    <x v="3116"/>
    <n v="2"/>
    <n v="0.7"/>
    <n v="-6.8334000000000001"/>
    <n v="9"/>
    <n v="3"/>
    <x v="1"/>
    <s v="Sep"/>
    <s v="2015-09"/>
  </r>
  <r>
    <n v="4259"/>
    <s v="CA-2016-124793"/>
    <x v="560"/>
    <d v="2016-03-16T00:00:00"/>
    <s v="First Class"/>
    <s v="MM-18280"/>
    <s v="Muhammed MacIntyre"/>
    <x v="1"/>
    <s v="United States"/>
    <x v="4"/>
    <s v="Washington"/>
    <n v="98103"/>
    <x v="1"/>
    <s v="FUR-CH-10002880"/>
    <x v="0"/>
    <x v="1"/>
    <s v="Global High-Back Leather Tilter, Burgundy"/>
    <x v="3174"/>
    <n v="2"/>
    <n v="0.2"/>
    <n v="-22.138200000000001"/>
    <n v="3"/>
    <n v="1"/>
    <x v="0"/>
    <s v="Mar"/>
    <s v="2016-03"/>
  </r>
  <r>
    <n v="4260"/>
    <s v="CA-2017-118367"/>
    <x v="960"/>
    <d v="2017-11-02T00:00:00"/>
    <s v="Second Class"/>
    <s v="LO-17170"/>
    <s v="Lori Olson"/>
    <x v="1"/>
    <s v="United States"/>
    <x v="20"/>
    <s v="New York"/>
    <n v="10035"/>
    <x v="3"/>
    <s v="OFF-EN-10004386"/>
    <x v="1"/>
    <x v="12"/>
    <s v="Recycled Interoffice Envelopes with String and Button Closure, 10 x 13"/>
    <x v="3175"/>
    <n v="2"/>
    <n v="0"/>
    <n v="23.99"/>
    <n v="10"/>
    <n v="4"/>
    <x v="3"/>
    <s v="Oct"/>
    <s v="2017-10"/>
  </r>
  <r>
    <n v="4261"/>
    <s v="CA-2017-164819"/>
    <x v="453"/>
    <d v="2017-10-19T00:00:00"/>
    <s v="Second Class"/>
    <s v="RS-19420"/>
    <s v="Ricardo Sperren"/>
    <x v="1"/>
    <s v="United States"/>
    <x v="54"/>
    <s v="Connecticut"/>
    <n v="6824"/>
    <x v="3"/>
    <s v="OFF-LA-10001045"/>
    <x v="1"/>
    <x v="2"/>
    <s v="Permanent Self-Adhesive File Folder Labels for Typewriters by Universal"/>
    <x v="1192"/>
    <n v="5"/>
    <n v="0"/>
    <n v="6.0030000000000001"/>
    <n v="10"/>
    <n v="4"/>
    <x v="3"/>
    <s v="Oct"/>
    <s v="2017-10"/>
  </r>
  <r>
    <n v="4262"/>
    <s v="CA-2017-158344"/>
    <x v="783"/>
    <d v="2017-08-11T00:00:00"/>
    <s v="Standard Class"/>
    <s v="CC-12475"/>
    <s v="Cindy Chapman"/>
    <x v="0"/>
    <s v="United States"/>
    <x v="278"/>
    <s v="Minnesota"/>
    <n v="56560"/>
    <x v="2"/>
    <s v="TEC-AC-10002006"/>
    <x v="2"/>
    <x v="11"/>
    <s v="Memorex Micro Travel Drive 16 GB"/>
    <x v="1458"/>
    <n v="4"/>
    <n v="0"/>
    <n v="19.8276"/>
    <n v="8"/>
    <n v="3"/>
    <x v="3"/>
    <s v="Aug"/>
    <s v="2017-08"/>
  </r>
  <r>
    <n v="4263"/>
    <s v="CA-2017-123351"/>
    <x v="296"/>
    <d v="2017-09-25T00:00:00"/>
    <s v="Standard Class"/>
    <s v="KT-16480"/>
    <s v="Kean Thornton"/>
    <x v="0"/>
    <s v="United States"/>
    <x v="38"/>
    <s v="Georgia"/>
    <n v="31907"/>
    <x v="0"/>
    <s v="OFF-AP-10001242"/>
    <x v="1"/>
    <x v="9"/>
    <s v="APC 7 Outlet Network SurgeArrest Surge Protector"/>
    <x v="3176"/>
    <n v="1"/>
    <n v="0"/>
    <n v="24.143999999999998"/>
    <n v="9"/>
    <n v="3"/>
    <x v="3"/>
    <s v="Sep"/>
    <s v="2017-09"/>
  </r>
  <r>
    <n v="4264"/>
    <s v="CA-2017-110429"/>
    <x v="132"/>
    <d v="2017-11-08T00:00:00"/>
    <s v="Standard Class"/>
    <s v="DM-13015"/>
    <s v="Darrin Martin"/>
    <x v="0"/>
    <s v="United States"/>
    <x v="10"/>
    <s v="Pennsylvania"/>
    <n v="19143"/>
    <x v="3"/>
    <s v="OFF-BI-10000216"/>
    <x v="1"/>
    <x v="8"/>
    <s v="Mead 1st Gear 2&quot; Zipper Binder, Asst. Colors"/>
    <x v="3177"/>
    <n v="3"/>
    <n v="0.7"/>
    <n v="-7.782"/>
    <n v="11"/>
    <n v="4"/>
    <x v="3"/>
    <s v="Nov"/>
    <s v="2017-11"/>
  </r>
  <r>
    <n v="4265"/>
    <s v="US-2016-131611"/>
    <x v="732"/>
    <d v="2016-11-09T00:00:00"/>
    <s v="Standard Class"/>
    <s v="EP-13915"/>
    <s v="Emily Phan"/>
    <x v="0"/>
    <s v="United States"/>
    <x v="12"/>
    <s v="Texas"/>
    <n v="77036"/>
    <x v="2"/>
    <s v="FUR-TA-10002774"/>
    <x v="0"/>
    <x v="3"/>
    <s v="Laminate Occasional Tables"/>
    <x v="3178"/>
    <n v="8"/>
    <n v="0.3"/>
    <n v="-160.29519999999999"/>
    <n v="11"/>
    <n v="4"/>
    <x v="0"/>
    <s v="Nov"/>
    <s v="2016-11"/>
  </r>
  <r>
    <n v="4266"/>
    <s v="US-2016-131611"/>
    <x v="732"/>
    <d v="2016-11-09T00:00:00"/>
    <s v="Standard Class"/>
    <s v="EP-13915"/>
    <s v="Emily Phan"/>
    <x v="0"/>
    <s v="United States"/>
    <x v="12"/>
    <s v="Texas"/>
    <n v="77036"/>
    <x v="2"/>
    <s v="OFF-BI-10004364"/>
    <x v="1"/>
    <x v="8"/>
    <s v="Storex Dura Pro Binders"/>
    <x v="2940"/>
    <n v="3"/>
    <n v="0.8"/>
    <n v="-6.2370000000000001"/>
    <n v="11"/>
    <n v="4"/>
    <x v="0"/>
    <s v="Nov"/>
    <s v="2016-11"/>
  </r>
  <r>
    <n v="4267"/>
    <s v="US-2016-131611"/>
    <x v="732"/>
    <d v="2016-11-09T00:00:00"/>
    <s v="Standard Class"/>
    <s v="EP-13915"/>
    <s v="Emily Phan"/>
    <x v="0"/>
    <s v="United States"/>
    <x v="12"/>
    <s v="Texas"/>
    <n v="77036"/>
    <x v="2"/>
    <s v="FUR-BO-10000780"/>
    <x v="0"/>
    <x v="0"/>
    <s v="O'Sullivan Plantations 2-Door Library in Landvery Oak"/>
    <x v="1984"/>
    <n v="7"/>
    <n v="0.32"/>
    <n v="-225.0976"/>
    <n v="11"/>
    <n v="4"/>
    <x v="0"/>
    <s v="Nov"/>
    <s v="2016-11"/>
  </r>
  <r>
    <n v="4268"/>
    <s v="US-2016-131611"/>
    <x v="732"/>
    <d v="2016-11-09T00:00:00"/>
    <s v="Standard Class"/>
    <s v="EP-13915"/>
    <s v="Emily Phan"/>
    <x v="0"/>
    <s v="United States"/>
    <x v="12"/>
    <s v="Texas"/>
    <n v="77036"/>
    <x v="2"/>
    <s v="OFF-BI-10001989"/>
    <x v="1"/>
    <x v="8"/>
    <s v="Premium Transparent Presentation Covers by GBC"/>
    <x v="3179"/>
    <n v="3"/>
    <n v="0.8"/>
    <n v="-20.140799999999999"/>
    <n v="11"/>
    <n v="4"/>
    <x v="0"/>
    <s v="Nov"/>
    <s v="2016-11"/>
  </r>
  <r>
    <n v="4269"/>
    <s v="US-2016-131611"/>
    <x v="732"/>
    <d v="2016-11-09T00:00:00"/>
    <s v="Standard Class"/>
    <s v="EP-13915"/>
    <s v="Emily Phan"/>
    <x v="0"/>
    <s v="United States"/>
    <x v="12"/>
    <s v="Texas"/>
    <n v="77036"/>
    <x v="2"/>
    <s v="TEC-AC-10004001"/>
    <x v="2"/>
    <x v="11"/>
    <s v="Logitech Wireless Headset H600 Over-The-Head Design"/>
    <x v="1363"/>
    <n v="5"/>
    <n v="0.2"/>
    <n v="45.139499999999998"/>
    <n v="11"/>
    <n v="4"/>
    <x v="0"/>
    <s v="Nov"/>
    <s v="2016-11"/>
  </r>
  <r>
    <n v="4270"/>
    <s v="US-2017-124821"/>
    <x v="643"/>
    <d v="2017-06-29T00:00:00"/>
    <s v="Second Class"/>
    <s v="AM-10705"/>
    <s v="Anne McFarland"/>
    <x v="0"/>
    <s v="United States"/>
    <x v="4"/>
    <s v="Washington"/>
    <n v="98115"/>
    <x v="1"/>
    <s v="FUR-TA-10000688"/>
    <x v="0"/>
    <x v="3"/>
    <s v="Chromcraft Bull-Nose Wood Round Conference Table Top, Wood Base"/>
    <x v="3180"/>
    <n v="4"/>
    <n v="0"/>
    <n v="148.13800000000001"/>
    <n v="6"/>
    <n v="2"/>
    <x v="3"/>
    <s v="Jun"/>
    <s v="2017-06"/>
  </r>
  <r>
    <n v="4271"/>
    <s v="CA-2015-166975"/>
    <x v="650"/>
    <d v="2015-11-30T00:00:00"/>
    <s v="Standard Class"/>
    <s v="SH-20635"/>
    <s v="Stefanie Holloman"/>
    <x v="1"/>
    <s v="United States"/>
    <x v="25"/>
    <s v="Tennessee"/>
    <n v="38301"/>
    <x v="0"/>
    <s v="FUR-FU-10003930"/>
    <x v="0"/>
    <x v="5"/>
    <s v="Howard Miller 12-3/4 Diameter Accuwave DS  Wall Clock"/>
    <x v="3181"/>
    <n v="11"/>
    <n v="0.2"/>
    <n v="190.4298"/>
    <n v="11"/>
    <n v="4"/>
    <x v="1"/>
    <s v="Nov"/>
    <s v="2015-11"/>
  </r>
  <r>
    <n v="4272"/>
    <s v="CA-2016-123806"/>
    <x v="390"/>
    <d v="2016-11-27T00:00:00"/>
    <s v="Second Class"/>
    <s v="LA-16780"/>
    <s v="Laura Armstrong"/>
    <x v="1"/>
    <s v="United States"/>
    <x v="248"/>
    <s v="Maryland"/>
    <n v="21215"/>
    <x v="3"/>
    <s v="FUR-FU-10000965"/>
    <x v="0"/>
    <x v="5"/>
    <s v="Howard Miller 11-1/2&quot; Diameter Ridgewood Wall Clock"/>
    <x v="3182"/>
    <n v="4"/>
    <n v="0"/>
    <n v="85.181600000000003"/>
    <n v="11"/>
    <n v="4"/>
    <x v="0"/>
    <s v="Nov"/>
    <s v="2016-11"/>
  </r>
  <r>
    <n v="4273"/>
    <s v="US-2017-158505"/>
    <x v="246"/>
    <d v="2017-07-21T00:00:00"/>
    <s v="Same Day"/>
    <s v="SF-20200"/>
    <s v="Sarah Foster"/>
    <x v="0"/>
    <s v="United States"/>
    <x v="208"/>
    <s v="Utah"/>
    <n v="84107"/>
    <x v="1"/>
    <s v="TEC-PH-10004071"/>
    <x v="2"/>
    <x v="7"/>
    <s v="PayAnywhere Card Reader"/>
    <x v="329"/>
    <n v="9"/>
    <n v="0.2"/>
    <n v="6.2937000000000003"/>
    <n v="7"/>
    <n v="3"/>
    <x v="3"/>
    <s v="Jul"/>
    <s v="2017-07"/>
  </r>
  <r>
    <n v="4274"/>
    <s v="US-2017-158505"/>
    <x v="246"/>
    <d v="2017-07-21T00:00:00"/>
    <s v="Same Day"/>
    <s v="SF-20200"/>
    <s v="Sarah Foster"/>
    <x v="0"/>
    <s v="United States"/>
    <x v="208"/>
    <s v="Utah"/>
    <n v="84107"/>
    <x v="1"/>
    <s v="OFF-AR-10001044"/>
    <x v="1"/>
    <x v="6"/>
    <s v="BOSTON Ranger #55 Pencil Sharpener, Black"/>
    <x v="2416"/>
    <n v="1"/>
    <n v="0"/>
    <n v="7.5370999999999997"/>
    <n v="7"/>
    <n v="3"/>
    <x v="3"/>
    <s v="Jul"/>
    <s v="2017-07"/>
  </r>
  <r>
    <n v="4275"/>
    <s v="CA-2015-142692"/>
    <x v="924"/>
    <d v="2015-10-28T00:00:00"/>
    <s v="Standard Class"/>
    <s v="AG-10495"/>
    <s v="Andrew Gjertsen"/>
    <x v="1"/>
    <s v="United States"/>
    <x v="4"/>
    <s v="Washington"/>
    <n v="98105"/>
    <x v="1"/>
    <s v="OFF-BI-10004140"/>
    <x v="1"/>
    <x v="8"/>
    <s v="Avery Non-Stick Binders"/>
    <x v="3183"/>
    <n v="1"/>
    <n v="0.2"/>
    <n v="1.1225000000000001"/>
    <n v="10"/>
    <n v="4"/>
    <x v="1"/>
    <s v="Oct"/>
    <s v="2015-10"/>
  </r>
  <r>
    <n v="4276"/>
    <s v="CA-2015-123456"/>
    <x v="584"/>
    <d v="2015-07-13T00:00:00"/>
    <s v="Standard Class"/>
    <s v="KN-16450"/>
    <s v="Kean Nguyen"/>
    <x v="1"/>
    <s v="United States"/>
    <x v="61"/>
    <s v="Texas"/>
    <n v="75220"/>
    <x v="2"/>
    <s v="OFF-AP-10002684"/>
    <x v="1"/>
    <x v="9"/>
    <s v="Acco 7-Outlet Masterpiece Power Center, Wihtout Fax/Phone Line Protection"/>
    <x v="3184"/>
    <n v="2"/>
    <n v="0.8"/>
    <n v="-121.58"/>
    <n v="7"/>
    <n v="3"/>
    <x v="1"/>
    <s v="Jul"/>
    <s v="2015-07"/>
  </r>
  <r>
    <n v="4277"/>
    <s v="CA-2017-151358"/>
    <x v="238"/>
    <d v="2017-08-22T00:00:00"/>
    <s v="Standard Class"/>
    <s v="NF-18595"/>
    <s v="Nicole Fjeld"/>
    <x v="2"/>
    <s v="United States"/>
    <x v="4"/>
    <s v="Washington"/>
    <n v="98105"/>
    <x v="1"/>
    <s v="OFF-ST-10000046"/>
    <x v="1"/>
    <x v="4"/>
    <s v="Fellowes Super Stor/Drawer Files"/>
    <x v="2105"/>
    <n v="2"/>
    <n v="0"/>
    <n v="61.389000000000003"/>
    <n v="8"/>
    <n v="3"/>
    <x v="3"/>
    <s v="Aug"/>
    <s v="2017-08"/>
  </r>
  <r>
    <n v="4278"/>
    <s v="US-2016-107440"/>
    <x v="947"/>
    <d v="2016-04-20T00:00:00"/>
    <s v="Standard Class"/>
    <s v="BS-11365"/>
    <s v="Bill Shonely"/>
    <x v="1"/>
    <s v="United States"/>
    <x v="80"/>
    <s v="New Jersey"/>
    <n v="8701"/>
    <x v="3"/>
    <s v="TEC-MA-10001047"/>
    <x v="2"/>
    <x v="15"/>
    <s v="3D Systems Cube Printer, 2nd Generation, Magenta"/>
    <x v="3185"/>
    <n v="7"/>
    <n v="0"/>
    <n v="2365.9818"/>
    <n v="4"/>
    <n v="2"/>
    <x v="0"/>
    <s v="Apr"/>
    <s v="2016-04"/>
  </r>
  <r>
    <n v="4279"/>
    <s v="US-2016-107440"/>
    <x v="947"/>
    <d v="2016-04-20T00:00:00"/>
    <s v="Standard Class"/>
    <s v="BS-11365"/>
    <s v="Bill Shonely"/>
    <x v="1"/>
    <s v="United States"/>
    <x v="80"/>
    <s v="New Jersey"/>
    <n v="8701"/>
    <x v="3"/>
    <s v="FUR-FU-10000550"/>
    <x v="0"/>
    <x v="5"/>
    <s v="Stacking Trays by OIC"/>
    <x v="739"/>
    <n v="2"/>
    <n v="0"/>
    <n v="3.2867999999999999"/>
    <n v="4"/>
    <n v="2"/>
    <x v="0"/>
    <s v="Apr"/>
    <s v="2016-04"/>
  </r>
  <r>
    <n v="4280"/>
    <s v="US-2016-107440"/>
    <x v="947"/>
    <d v="2016-04-20T00:00:00"/>
    <s v="Standard Class"/>
    <s v="BS-11365"/>
    <s v="Bill Shonely"/>
    <x v="1"/>
    <s v="United States"/>
    <x v="80"/>
    <s v="New Jersey"/>
    <n v="8701"/>
    <x v="3"/>
    <s v="OFF-BI-10002432"/>
    <x v="1"/>
    <x v="8"/>
    <s v="Wilson Jones Standard D-Ring Binders"/>
    <x v="3186"/>
    <n v="5"/>
    <n v="0"/>
    <n v="11.891"/>
    <n v="4"/>
    <n v="2"/>
    <x v="0"/>
    <s v="Apr"/>
    <s v="2016-04"/>
  </r>
  <r>
    <n v="4281"/>
    <s v="CA-2014-166989"/>
    <x v="687"/>
    <d v="2014-11-18T00:00:00"/>
    <s v="Standard Class"/>
    <s v="RM-19675"/>
    <s v="Robert Marley"/>
    <x v="2"/>
    <s v="United States"/>
    <x v="20"/>
    <s v="New York"/>
    <n v="10011"/>
    <x v="3"/>
    <s v="OFF-PA-10004470"/>
    <x v="1"/>
    <x v="10"/>
    <s v="Adams Write n' Stick Phone Message Book, 11&quot; X 5 1/4&quot;, 200 Messages"/>
    <x v="710"/>
    <n v="2"/>
    <n v="0"/>
    <n v="5.2256"/>
    <n v="11"/>
    <n v="4"/>
    <x v="2"/>
    <s v="Nov"/>
    <s v="2014-11"/>
  </r>
  <r>
    <n v="4282"/>
    <s v="CA-2014-166989"/>
    <x v="687"/>
    <d v="2014-11-18T00:00:00"/>
    <s v="Standard Class"/>
    <s v="RM-19675"/>
    <s v="Robert Marley"/>
    <x v="2"/>
    <s v="United States"/>
    <x v="20"/>
    <s v="New York"/>
    <n v="10011"/>
    <x v="3"/>
    <s v="FUR-CH-10001797"/>
    <x v="0"/>
    <x v="1"/>
    <s v="Safco Chair Connectors, 6/Carton"/>
    <x v="3187"/>
    <n v="2"/>
    <n v="0.1"/>
    <n v="14.622400000000001"/>
    <n v="11"/>
    <n v="4"/>
    <x v="2"/>
    <s v="Nov"/>
    <s v="2014-11"/>
  </r>
  <r>
    <n v="4283"/>
    <s v="CA-2014-103100"/>
    <x v="414"/>
    <d v="2014-12-23T00:00:00"/>
    <s v="First Class"/>
    <s v="AB-10105"/>
    <s v="Adrian Barton"/>
    <x v="0"/>
    <s v="United States"/>
    <x v="245"/>
    <s v="Indiana"/>
    <n v="46203"/>
    <x v="2"/>
    <s v="OFF-LA-10003720"/>
    <x v="1"/>
    <x v="2"/>
    <s v="Avery 487"/>
    <x v="1163"/>
    <n v="1"/>
    <n v="0"/>
    <n v="1.7343"/>
    <n v="12"/>
    <n v="4"/>
    <x v="2"/>
    <s v="Dec"/>
    <s v="2014-12"/>
  </r>
  <r>
    <n v="4284"/>
    <s v="CA-2014-103100"/>
    <x v="414"/>
    <d v="2014-12-23T00:00:00"/>
    <s v="First Class"/>
    <s v="AB-10105"/>
    <s v="Adrian Barton"/>
    <x v="0"/>
    <s v="United States"/>
    <x v="245"/>
    <s v="Indiana"/>
    <n v="46203"/>
    <x v="2"/>
    <s v="OFF-BI-10004600"/>
    <x v="1"/>
    <x v="8"/>
    <s v="Ibico Ibimaster 300 Manual Binding System"/>
    <x v="3188"/>
    <n v="3"/>
    <n v="0"/>
    <n v="496.78649999999999"/>
    <n v="12"/>
    <n v="4"/>
    <x v="2"/>
    <s v="Dec"/>
    <s v="2014-12"/>
  </r>
  <r>
    <n v="4285"/>
    <s v="CA-2015-105690"/>
    <x v="82"/>
    <d v="2015-11-26T00:00:00"/>
    <s v="Second Class"/>
    <s v="CA-11965"/>
    <s v="Carol Adams"/>
    <x v="1"/>
    <s v="United States"/>
    <x v="396"/>
    <s v="Texas"/>
    <n v="77642"/>
    <x v="2"/>
    <s v="FUR-BO-10003965"/>
    <x v="0"/>
    <x v="0"/>
    <s v="O'Sullivan Manor Hill 2-Door Library in Brianna Oak"/>
    <x v="3189"/>
    <n v="2"/>
    <n v="0.32"/>
    <n v="-76.011600000000001"/>
    <n v="11"/>
    <n v="4"/>
    <x v="1"/>
    <s v="Nov"/>
    <s v="2015-11"/>
  </r>
  <r>
    <n v="4286"/>
    <s v="CA-2015-105690"/>
    <x v="82"/>
    <d v="2015-11-26T00:00:00"/>
    <s v="Second Class"/>
    <s v="CA-11965"/>
    <s v="Carol Adams"/>
    <x v="1"/>
    <s v="United States"/>
    <x v="396"/>
    <s v="Texas"/>
    <n v="77642"/>
    <x v="2"/>
    <s v="OFF-LA-10000240"/>
    <x v="1"/>
    <x v="2"/>
    <s v="Self-Adhesive Address Labels for Typewriters by Universal"/>
    <x v="3190"/>
    <n v="2"/>
    <n v="0.2"/>
    <n v="3.9474"/>
    <n v="11"/>
    <n v="4"/>
    <x v="1"/>
    <s v="Nov"/>
    <s v="2015-11"/>
  </r>
  <r>
    <n v="4287"/>
    <s v="CA-2015-105690"/>
    <x v="82"/>
    <d v="2015-11-26T00:00:00"/>
    <s v="Second Class"/>
    <s v="CA-11965"/>
    <s v="Carol Adams"/>
    <x v="1"/>
    <s v="United States"/>
    <x v="396"/>
    <s v="Texas"/>
    <n v="77642"/>
    <x v="2"/>
    <s v="TEC-CO-10001571"/>
    <x v="2"/>
    <x v="16"/>
    <s v="Sharp 1540cs Digital Laser Copier"/>
    <x v="2838"/>
    <n v="1"/>
    <n v="0.2"/>
    <n v="164.99700000000001"/>
    <n v="11"/>
    <n v="4"/>
    <x v="1"/>
    <s v="Nov"/>
    <s v="2015-11"/>
  </r>
  <r>
    <n v="4288"/>
    <s v="CA-2017-127516"/>
    <x v="116"/>
    <d v="2018-01-03T00:00:00"/>
    <s v="Standard Class"/>
    <s v="EH-14005"/>
    <s v="Erica Hernandez"/>
    <x v="2"/>
    <s v="United States"/>
    <x v="316"/>
    <s v="Tennessee"/>
    <n v="37211"/>
    <x v="0"/>
    <s v="OFF-ST-10000736"/>
    <x v="1"/>
    <x v="4"/>
    <s v="Carina Double Wide Media Storage Towers in Natural &amp; Black"/>
    <x v="1445"/>
    <n v="1"/>
    <n v="0.2"/>
    <n v="-12.956799999999999"/>
    <n v="12"/>
    <n v="4"/>
    <x v="3"/>
    <s v="Dec"/>
    <s v="2017-12"/>
  </r>
  <r>
    <n v="4289"/>
    <s v="US-2015-117184"/>
    <x v="961"/>
    <d v="2015-05-21T00:00:00"/>
    <s v="Standard Class"/>
    <s v="ON-18715"/>
    <s v="Odella Nelson"/>
    <x v="1"/>
    <s v="United States"/>
    <x v="12"/>
    <s v="Texas"/>
    <n v="77095"/>
    <x v="2"/>
    <s v="OFF-BI-10002082"/>
    <x v="1"/>
    <x v="8"/>
    <s v="GBC Twin Loop Wire Binding Elements"/>
    <x v="1781"/>
    <n v="5"/>
    <n v="0.8"/>
    <n v="-49.92"/>
    <n v="5"/>
    <n v="2"/>
    <x v="1"/>
    <s v="May"/>
    <s v="2015-05"/>
  </r>
  <r>
    <n v="4290"/>
    <s v="US-2015-117184"/>
    <x v="961"/>
    <d v="2015-05-21T00:00:00"/>
    <s v="Standard Class"/>
    <s v="ON-18715"/>
    <s v="Odella Nelson"/>
    <x v="1"/>
    <s v="United States"/>
    <x v="12"/>
    <s v="Texas"/>
    <n v="77095"/>
    <x v="2"/>
    <s v="OFF-PA-10002250"/>
    <x v="1"/>
    <x v="10"/>
    <s v="Things To Do Today Pad"/>
    <x v="3191"/>
    <n v="3"/>
    <n v="0.2"/>
    <n v="4.9307999999999996"/>
    <n v="5"/>
    <n v="2"/>
    <x v="1"/>
    <s v="May"/>
    <s v="2015-05"/>
  </r>
  <r>
    <n v="4291"/>
    <s v="CA-2017-102407"/>
    <x v="34"/>
    <d v="2017-12-13T00:00:00"/>
    <s v="Second Class"/>
    <s v="AT-10435"/>
    <s v="Alyssa Tate"/>
    <x v="2"/>
    <s v="United States"/>
    <x v="1"/>
    <s v="California"/>
    <n v="90004"/>
    <x v="1"/>
    <s v="OFF-AR-10000122"/>
    <x v="1"/>
    <x v="6"/>
    <s v="Newell 314"/>
    <x v="946"/>
    <n v="2"/>
    <n v="0"/>
    <n v="2.79"/>
    <n v="12"/>
    <n v="4"/>
    <x v="3"/>
    <s v="Dec"/>
    <s v="2017-12"/>
  </r>
  <r>
    <n v="4292"/>
    <s v="CA-2017-102407"/>
    <x v="34"/>
    <d v="2017-12-13T00:00:00"/>
    <s v="Second Class"/>
    <s v="AT-10435"/>
    <s v="Alyssa Tate"/>
    <x v="2"/>
    <s v="United States"/>
    <x v="1"/>
    <s v="California"/>
    <n v="90004"/>
    <x v="1"/>
    <s v="FUR-TA-10003748"/>
    <x v="0"/>
    <x v="3"/>
    <s v="Bevis 36 x 72 Conference Tables"/>
    <x v="3192"/>
    <n v="9"/>
    <n v="0.2"/>
    <n v="22.408200000000001"/>
    <n v="12"/>
    <n v="4"/>
    <x v="3"/>
    <s v="Dec"/>
    <s v="2017-12"/>
  </r>
  <r>
    <n v="4293"/>
    <s v="CA-2017-102407"/>
    <x v="34"/>
    <d v="2017-12-13T00:00:00"/>
    <s v="Second Class"/>
    <s v="AT-10435"/>
    <s v="Alyssa Tate"/>
    <x v="2"/>
    <s v="United States"/>
    <x v="1"/>
    <s v="California"/>
    <n v="90004"/>
    <x v="1"/>
    <s v="OFF-AP-10001394"/>
    <x v="1"/>
    <x v="9"/>
    <s v="Harmony Air Purifier"/>
    <x v="3193"/>
    <n v="1"/>
    <n v="0"/>
    <n v="68.040000000000006"/>
    <n v="12"/>
    <n v="4"/>
    <x v="3"/>
    <s v="Dec"/>
    <s v="2017-12"/>
  </r>
  <r>
    <n v="4294"/>
    <s v="CA-2017-130967"/>
    <x v="434"/>
    <d v="2017-03-16T00:00:00"/>
    <s v="Standard Class"/>
    <s v="EB-13870"/>
    <s v="Emily Burns"/>
    <x v="0"/>
    <s v="United States"/>
    <x v="10"/>
    <s v="Pennsylvania"/>
    <n v="19140"/>
    <x v="3"/>
    <s v="TEC-PH-10004896"/>
    <x v="2"/>
    <x v="7"/>
    <s v="Nokia Lumia 521 (T-Mobile)"/>
    <x v="3194"/>
    <n v="3"/>
    <n v="0.4"/>
    <n v="-10.7964"/>
    <n v="3"/>
    <n v="1"/>
    <x v="3"/>
    <s v="Mar"/>
    <s v="2017-03"/>
  </r>
  <r>
    <n v="4295"/>
    <s v="CA-2017-101581"/>
    <x v="760"/>
    <d v="2017-10-27T00:00:00"/>
    <s v="Standard Class"/>
    <s v="DW-13195"/>
    <s v="David Wiener"/>
    <x v="1"/>
    <s v="United States"/>
    <x v="252"/>
    <s v="Oregon"/>
    <n v="97756"/>
    <x v="1"/>
    <s v="FUR-TA-10002607"/>
    <x v="0"/>
    <x v="3"/>
    <s v="KI Conference Tables"/>
    <x v="237"/>
    <n v="5"/>
    <n v="0.5"/>
    <n v="-120.51300000000001"/>
    <n v="10"/>
    <n v="4"/>
    <x v="3"/>
    <s v="Oct"/>
    <s v="2017-10"/>
  </r>
  <r>
    <n v="4296"/>
    <s v="CA-2017-169124"/>
    <x v="445"/>
    <d v="2017-07-10T00:00:00"/>
    <s v="Standard Class"/>
    <s v="MB-17305"/>
    <s v="Maria Bertelson"/>
    <x v="0"/>
    <s v="United States"/>
    <x v="397"/>
    <s v="California"/>
    <n v="95610"/>
    <x v="1"/>
    <s v="FUR-FU-10001215"/>
    <x v="0"/>
    <x v="5"/>
    <s v="Howard Miller 11-1/2&quot; Diameter Brentwood Wall Clock"/>
    <x v="3195"/>
    <n v="3"/>
    <n v="0"/>
    <n v="54.343800000000002"/>
    <n v="7"/>
    <n v="3"/>
    <x v="3"/>
    <s v="Jul"/>
    <s v="2017-07"/>
  </r>
  <r>
    <n v="4297"/>
    <s v="CA-2017-117261"/>
    <x v="507"/>
    <d v="2017-09-10T00:00:00"/>
    <s v="Standard Class"/>
    <s v="TH-21235"/>
    <s v="Tiffany House"/>
    <x v="1"/>
    <s v="United States"/>
    <x v="1"/>
    <s v="California"/>
    <n v="90032"/>
    <x v="1"/>
    <s v="OFF-ST-10000419"/>
    <x v="1"/>
    <x v="4"/>
    <s v="Rogers Jumbo File, Granite"/>
    <x v="3196"/>
    <n v="4"/>
    <n v="0"/>
    <n v="0.54320000000000002"/>
    <n v="9"/>
    <n v="3"/>
    <x v="3"/>
    <s v="Sep"/>
    <s v="2017-09"/>
  </r>
  <r>
    <n v="4298"/>
    <s v="CA-2017-129021"/>
    <x v="962"/>
    <d v="2017-08-26T00:00:00"/>
    <s v="Second Class"/>
    <s v="PO-18850"/>
    <s v="Patrick O'Brill"/>
    <x v="0"/>
    <s v="United States"/>
    <x v="315"/>
    <s v="Florida"/>
    <n v="32303"/>
    <x v="0"/>
    <s v="TEC-PH-10001459"/>
    <x v="2"/>
    <x v="7"/>
    <s v="Samsung Galaxy Mega 6.3"/>
    <x v="3197"/>
    <n v="13"/>
    <n v="0.2"/>
    <n v="327.59219999999999"/>
    <n v="8"/>
    <n v="3"/>
    <x v="3"/>
    <s v="Aug"/>
    <s v="2017-08"/>
  </r>
  <r>
    <n v="4299"/>
    <s v="CA-2017-129021"/>
    <x v="962"/>
    <d v="2017-08-26T00:00:00"/>
    <s v="Second Class"/>
    <s v="PO-18850"/>
    <s v="Patrick O'Brill"/>
    <x v="0"/>
    <s v="United States"/>
    <x v="315"/>
    <s v="Florida"/>
    <n v="32303"/>
    <x v="0"/>
    <s v="OFF-PA-10000241"/>
    <x v="1"/>
    <x v="10"/>
    <s v="IBM Multi-Purpose Copy Paper, 8 1/2 x 11&quot;, Case"/>
    <x v="1967"/>
    <n v="2"/>
    <n v="0.2"/>
    <n v="15.49"/>
    <n v="8"/>
    <n v="3"/>
    <x v="3"/>
    <s v="Aug"/>
    <s v="2017-08"/>
  </r>
  <r>
    <n v="4300"/>
    <s v="CA-2017-129021"/>
    <x v="962"/>
    <d v="2017-08-26T00:00:00"/>
    <s v="Second Class"/>
    <s v="PO-18850"/>
    <s v="Patrick O'Brill"/>
    <x v="0"/>
    <s v="United States"/>
    <x v="315"/>
    <s v="Florida"/>
    <n v="32303"/>
    <x v="0"/>
    <s v="OFF-AP-10003040"/>
    <x v="1"/>
    <x v="9"/>
    <s v="Fellowes 8 Outlet Superior Workstation Surge Protector w/o Phone/Fax/Modem Protection"/>
    <x v="3198"/>
    <n v="6"/>
    <n v="0.2"/>
    <n v="12.103199999999999"/>
    <n v="8"/>
    <n v="3"/>
    <x v="3"/>
    <s v="Aug"/>
    <s v="2017-08"/>
  </r>
  <r>
    <n v="4301"/>
    <s v="CA-2017-129021"/>
    <x v="962"/>
    <d v="2017-08-26T00:00:00"/>
    <s v="Second Class"/>
    <s v="PO-18850"/>
    <s v="Patrick O'Brill"/>
    <x v="0"/>
    <s v="United States"/>
    <x v="315"/>
    <s v="Florida"/>
    <n v="32303"/>
    <x v="0"/>
    <s v="FUR-FU-10001852"/>
    <x v="0"/>
    <x v="5"/>
    <s v="Eldon Regeneration Recycled Desk Accessories, Smoke"/>
    <x v="3199"/>
    <n v="2"/>
    <n v="0.2"/>
    <n v="0.41760000000000003"/>
    <n v="8"/>
    <n v="3"/>
    <x v="3"/>
    <s v="Aug"/>
    <s v="2017-08"/>
  </r>
  <r>
    <n v="4302"/>
    <s v="CA-2017-129021"/>
    <x v="962"/>
    <d v="2017-08-26T00:00:00"/>
    <s v="Second Class"/>
    <s v="PO-18850"/>
    <s v="Patrick O'Brill"/>
    <x v="0"/>
    <s v="United States"/>
    <x v="315"/>
    <s v="Florida"/>
    <n v="32303"/>
    <x v="0"/>
    <s v="OFF-PA-10000141"/>
    <x v="1"/>
    <x v="10"/>
    <s v="Ampad Evidence Wirebond Steno Books, 6&quot; x 9&quot;"/>
    <x v="521"/>
    <n v="5"/>
    <n v="0.2"/>
    <n v="2.9430000000000001"/>
    <n v="8"/>
    <n v="3"/>
    <x v="3"/>
    <s v="Aug"/>
    <s v="2017-08"/>
  </r>
  <r>
    <n v="4303"/>
    <s v="CA-2014-123253"/>
    <x v="963"/>
    <d v="2014-08-25T00:00:00"/>
    <s v="Second Class"/>
    <s v="DE-13255"/>
    <s v="Deanra Eno"/>
    <x v="2"/>
    <s v="United States"/>
    <x v="80"/>
    <s v="Ohio"/>
    <n v="44107"/>
    <x v="3"/>
    <s v="OFF-AR-10002804"/>
    <x v="1"/>
    <x v="6"/>
    <s v="Faber Castell Col-Erase Pencils"/>
    <x v="2893"/>
    <n v="1"/>
    <n v="0.2"/>
    <n v="1.0268999999999999"/>
    <n v="8"/>
    <n v="3"/>
    <x v="2"/>
    <s v="Aug"/>
    <s v="2014-08"/>
  </r>
  <r>
    <n v="4304"/>
    <s v="CA-2016-121601"/>
    <x v="964"/>
    <d v="2016-10-04T00:00:00"/>
    <s v="Same Day"/>
    <s v="MO-17500"/>
    <s v="Mary O'Rourke"/>
    <x v="0"/>
    <s v="United States"/>
    <x v="398"/>
    <s v="Texas"/>
    <n v="75056"/>
    <x v="2"/>
    <s v="OFF-EN-10003862"/>
    <x v="1"/>
    <x v="12"/>
    <s v="Laser &amp; Ink Jet Business Envelopes"/>
    <x v="3200"/>
    <n v="7"/>
    <n v="0.2"/>
    <n v="19.4194"/>
    <n v="10"/>
    <n v="4"/>
    <x v="0"/>
    <s v="Oct"/>
    <s v="2016-10"/>
  </r>
  <r>
    <n v="4305"/>
    <s v="CA-2014-162278"/>
    <x v="965"/>
    <d v="2014-10-30T00:00:00"/>
    <s v="Second Class"/>
    <s v="AH-10585"/>
    <s v="Angele Hood"/>
    <x v="0"/>
    <s v="United States"/>
    <x v="4"/>
    <s v="Washington"/>
    <n v="98105"/>
    <x v="1"/>
    <s v="FUR-FU-10000448"/>
    <x v="0"/>
    <x v="5"/>
    <s v="Tenex Chairmats For Use With Carpeted Floors"/>
    <x v="3201"/>
    <n v="4"/>
    <n v="0"/>
    <n v="3.1960000000000002"/>
    <n v="10"/>
    <n v="4"/>
    <x v="2"/>
    <s v="Oct"/>
    <s v="2014-10"/>
  </r>
  <r>
    <n v="4306"/>
    <s v="CA-2014-162278"/>
    <x v="965"/>
    <d v="2014-10-30T00:00:00"/>
    <s v="Second Class"/>
    <s v="AH-10585"/>
    <s v="Angele Hood"/>
    <x v="0"/>
    <s v="United States"/>
    <x v="4"/>
    <s v="Washington"/>
    <n v="98105"/>
    <x v="1"/>
    <s v="TEC-PH-10000526"/>
    <x v="2"/>
    <x v="7"/>
    <s v="Vtech CS6719"/>
    <x v="3202"/>
    <n v="5"/>
    <n v="0.2"/>
    <n v="38.396000000000001"/>
    <n v="10"/>
    <n v="4"/>
    <x v="2"/>
    <s v="Oct"/>
    <s v="2014-10"/>
  </r>
  <r>
    <n v="4307"/>
    <s v="CA-2016-161095"/>
    <x v="931"/>
    <d v="2016-06-28T00:00:00"/>
    <s v="Same Day"/>
    <s v="CS-12250"/>
    <s v="Chris Selesnick"/>
    <x v="1"/>
    <s v="United States"/>
    <x v="1"/>
    <s v="California"/>
    <n v="90032"/>
    <x v="1"/>
    <s v="OFF-BI-10002764"/>
    <x v="1"/>
    <x v="8"/>
    <s v="Recycled Pressboard Report Cover with Reinforced Top Hinge"/>
    <x v="3203"/>
    <n v="3"/>
    <n v="0.2"/>
    <n v="2.8100999999999998"/>
    <n v="6"/>
    <n v="2"/>
    <x v="0"/>
    <s v="Jun"/>
    <s v="2016-06"/>
  </r>
  <r>
    <n v="4308"/>
    <s v="CA-2016-161095"/>
    <x v="931"/>
    <d v="2016-06-28T00:00:00"/>
    <s v="Same Day"/>
    <s v="CS-12250"/>
    <s v="Chris Selesnick"/>
    <x v="1"/>
    <s v="United States"/>
    <x v="1"/>
    <s v="California"/>
    <n v="90032"/>
    <x v="1"/>
    <s v="OFF-BI-10001524"/>
    <x v="1"/>
    <x v="8"/>
    <s v="GBC Premium Transparent Covers with Diagonal Lined Pattern"/>
    <x v="2939"/>
    <n v="2"/>
    <n v="0.2"/>
    <n v="11.748799999999999"/>
    <n v="6"/>
    <n v="2"/>
    <x v="0"/>
    <s v="Jun"/>
    <s v="2016-06"/>
  </r>
  <r>
    <n v="4309"/>
    <s v="CA-2014-125829"/>
    <x v="130"/>
    <d v="2014-11-11T00:00:00"/>
    <s v="Standard Class"/>
    <s v="WB-21850"/>
    <s v="William Brown"/>
    <x v="0"/>
    <s v="United States"/>
    <x v="1"/>
    <s v="California"/>
    <n v="90045"/>
    <x v="1"/>
    <s v="TEC-PH-10001079"/>
    <x v="2"/>
    <x v="7"/>
    <s v="Polycom SoundPoint Pro SE-225 Corded phone"/>
    <x v="3204"/>
    <n v="7"/>
    <n v="0.2"/>
    <n v="66.634399999999999"/>
    <n v="11"/>
    <n v="4"/>
    <x v="2"/>
    <s v="Nov"/>
    <s v="2014-11"/>
  </r>
  <r>
    <n v="4310"/>
    <s v="CA-2014-125829"/>
    <x v="130"/>
    <d v="2014-11-11T00:00:00"/>
    <s v="Standard Class"/>
    <s v="WB-21850"/>
    <s v="William Brown"/>
    <x v="0"/>
    <s v="United States"/>
    <x v="1"/>
    <s v="California"/>
    <n v="90045"/>
    <x v="1"/>
    <s v="FUR-TA-10002041"/>
    <x v="0"/>
    <x v="3"/>
    <s v="Bevis Round Conference Table Top, X-Base"/>
    <x v="3205"/>
    <n v="4"/>
    <n v="0.2"/>
    <n v="-64.544399999999996"/>
    <n v="11"/>
    <n v="4"/>
    <x v="2"/>
    <s v="Nov"/>
    <s v="2014-11"/>
  </r>
  <r>
    <n v="4311"/>
    <s v="CA-2014-125829"/>
    <x v="130"/>
    <d v="2014-11-11T00:00:00"/>
    <s v="Standard Class"/>
    <s v="WB-21850"/>
    <s v="William Brown"/>
    <x v="0"/>
    <s v="United States"/>
    <x v="1"/>
    <s v="California"/>
    <n v="90045"/>
    <x v="1"/>
    <s v="OFF-BI-10001036"/>
    <x v="1"/>
    <x v="8"/>
    <s v="Cardinal EasyOpen D-Ring Binders"/>
    <x v="1441"/>
    <n v="3"/>
    <n v="0.2"/>
    <n v="8.2260000000000009"/>
    <n v="11"/>
    <n v="4"/>
    <x v="2"/>
    <s v="Nov"/>
    <s v="2014-11"/>
  </r>
  <r>
    <n v="4312"/>
    <s v="CA-2014-125829"/>
    <x v="130"/>
    <d v="2014-11-11T00:00:00"/>
    <s v="Standard Class"/>
    <s v="WB-21850"/>
    <s v="William Brown"/>
    <x v="0"/>
    <s v="United States"/>
    <x v="1"/>
    <s v="California"/>
    <n v="90045"/>
    <x v="1"/>
    <s v="OFF-PA-10000223"/>
    <x v="1"/>
    <x v="10"/>
    <s v="Xerox 2000"/>
    <x v="537"/>
    <n v="3"/>
    <n v="0"/>
    <n v="9.3312000000000008"/>
    <n v="11"/>
    <n v="4"/>
    <x v="2"/>
    <s v="Nov"/>
    <s v="2014-11"/>
  </r>
  <r>
    <n v="4313"/>
    <s v="CA-2014-125829"/>
    <x v="130"/>
    <d v="2014-11-11T00:00:00"/>
    <s v="Standard Class"/>
    <s v="WB-21850"/>
    <s v="William Brown"/>
    <x v="0"/>
    <s v="United States"/>
    <x v="1"/>
    <s v="California"/>
    <n v="90045"/>
    <x v="1"/>
    <s v="TEC-MA-10003246"/>
    <x v="2"/>
    <x v="15"/>
    <s v="Hewlett-Packard Deskjet D4360 Printer"/>
    <x v="3206"/>
    <n v="4"/>
    <n v="0.2"/>
    <n v="139.99"/>
    <n v="11"/>
    <n v="4"/>
    <x v="2"/>
    <s v="Nov"/>
    <s v="2014-11"/>
  </r>
  <r>
    <n v="4314"/>
    <s v="CA-2014-123127"/>
    <x v="78"/>
    <d v="2014-09-12T00:00:00"/>
    <s v="Standard Class"/>
    <s v="SP-20620"/>
    <s v="Stefania Perrino"/>
    <x v="1"/>
    <s v="United States"/>
    <x v="85"/>
    <s v="New York"/>
    <n v="11561"/>
    <x v="3"/>
    <s v="OFF-AP-10001962"/>
    <x v="1"/>
    <x v="9"/>
    <s v="Black &amp; Decker Filter for Double Action Dustbuster Cordless Vac BLDV7210"/>
    <x v="3207"/>
    <n v="2"/>
    <n v="0"/>
    <n v="4.1950000000000003"/>
    <n v="9"/>
    <n v="3"/>
    <x v="2"/>
    <s v="Sep"/>
    <s v="2014-09"/>
  </r>
  <r>
    <n v="4315"/>
    <s v="CA-2015-115945"/>
    <x v="608"/>
    <d v="2015-07-01T00:00:00"/>
    <s v="Standard Class"/>
    <s v="AB-10165"/>
    <s v="Alan Barnes"/>
    <x v="0"/>
    <s v="United States"/>
    <x v="1"/>
    <s v="California"/>
    <n v="90045"/>
    <x v="1"/>
    <s v="OFF-AR-10004062"/>
    <x v="1"/>
    <x v="6"/>
    <s v="Staples in misc. colors"/>
    <x v="3208"/>
    <n v="2"/>
    <n v="0"/>
    <n v="5.24"/>
    <n v="6"/>
    <n v="2"/>
    <x v="1"/>
    <s v="Jun"/>
    <s v="2015-06"/>
  </r>
  <r>
    <n v="4316"/>
    <s v="CA-2015-115945"/>
    <x v="608"/>
    <d v="2015-07-01T00:00:00"/>
    <s v="Standard Class"/>
    <s v="AB-10165"/>
    <s v="Alan Barnes"/>
    <x v="0"/>
    <s v="United States"/>
    <x v="1"/>
    <s v="California"/>
    <n v="90045"/>
    <x v="1"/>
    <s v="OFF-BI-10004330"/>
    <x v="1"/>
    <x v="8"/>
    <s v="GBC Velobind Prepunched Cover Sets, Regency Series"/>
    <x v="1279"/>
    <n v="3"/>
    <n v="0.2"/>
    <n v="27.734999999999999"/>
    <n v="6"/>
    <n v="2"/>
    <x v="1"/>
    <s v="Jun"/>
    <s v="2015-06"/>
  </r>
  <r>
    <n v="4317"/>
    <s v="CA-2015-115945"/>
    <x v="608"/>
    <d v="2015-07-01T00:00:00"/>
    <s v="Standard Class"/>
    <s v="AB-10165"/>
    <s v="Alan Barnes"/>
    <x v="0"/>
    <s v="United States"/>
    <x v="1"/>
    <s v="California"/>
    <n v="90045"/>
    <x v="1"/>
    <s v="OFF-ST-10001963"/>
    <x v="1"/>
    <x v="4"/>
    <s v="Tennsco Regal Shelving Units"/>
    <x v="3209"/>
    <n v="3"/>
    <n v="0"/>
    <n v="9.1268999999999991"/>
    <n v="6"/>
    <n v="2"/>
    <x v="1"/>
    <s v="Jun"/>
    <s v="2015-06"/>
  </r>
  <r>
    <n v="4318"/>
    <s v="CA-2015-136735"/>
    <x v="353"/>
    <d v="2015-08-02T00:00:00"/>
    <s v="Standard Class"/>
    <s v="HA-14920"/>
    <s v="Helen Andreada"/>
    <x v="0"/>
    <s v="United States"/>
    <x v="8"/>
    <s v="California"/>
    <n v="94110"/>
    <x v="1"/>
    <s v="OFF-EN-10002230"/>
    <x v="1"/>
    <x v="12"/>
    <s v="Airmail Envelopes"/>
    <x v="3210"/>
    <n v="2"/>
    <n v="0"/>
    <n v="78.894199999999998"/>
    <n v="7"/>
    <n v="3"/>
    <x v="1"/>
    <s v="Jul"/>
    <s v="2015-07"/>
  </r>
  <r>
    <n v="4319"/>
    <s v="US-2017-136189"/>
    <x v="226"/>
    <d v="2017-12-11T00:00:00"/>
    <s v="Standard Class"/>
    <s v="DC-13285"/>
    <s v="Debra Catini"/>
    <x v="0"/>
    <s v="United States"/>
    <x v="102"/>
    <s v="Virginia"/>
    <n v="23223"/>
    <x v="0"/>
    <s v="FUR-FU-10000175"/>
    <x v="0"/>
    <x v="5"/>
    <s v="DAX Wood Document Frame."/>
    <x v="3211"/>
    <n v="6"/>
    <n v="0"/>
    <n v="25.537800000000001"/>
    <n v="12"/>
    <n v="4"/>
    <x v="3"/>
    <s v="Dec"/>
    <s v="2017-12"/>
  </r>
  <r>
    <n v="4320"/>
    <s v="CA-2014-152345"/>
    <x v="282"/>
    <d v="2015-01-03T00:00:00"/>
    <s v="Second Class"/>
    <s v="ST-20530"/>
    <s v="Shui Tom"/>
    <x v="0"/>
    <s v="United States"/>
    <x v="305"/>
    <s v="New Mexico"/>
    <n v="87105"/>
    <x v="1"/>
    <s v="TEC-PH-10004897"/>
    <x v="2"/>
    <x v="7"/>
    <s v="Mediabridge Sport Armband iPhone 5s"/>
    <x v="112"/>
    <n v="3"/>
    <n v="0.2"/>
    <n v="-5.6943000000000001"/>
    <n v="12"/>
    <n v="4"/>
    <x v="2"/>
    <s v="Dec"/>
    <s v="2014-12"/>
  </r>
  <r>
    <n v="4321"/>
    <s v="CA-2014-152345"/>
    <x v="282"/>
    <d v="2015-01-03T00:00:00"/>
    <s v="Second Class"/>
    <s v="ST-20530"/>
    <s v="Shui Tom"/>
    <x v="0"/>
    <s v="United States"/>
    <x v="305"/>
    <s v="New Mexico"/>
    <n v="87105"/>
    <x v="1"/>
    <s v="OFF-ST-10003123"/>
    <x v="1"/>
    <x v="4"/>
    <s v="Fellowes Bases and Tops For Staxonsteel/High-Stak Systems"/>
    <x v="3212"/>
    <n v="1"/>
    <n v="0"/>
    <n v="7.9896000000000003"/>
    <n v="12"/>
    <n v="4"/>
    <x v="2"/>
    <s v="Dec"/>
    <s v="2014-12"/>
  </r>
  <r>
    <n v="4322"/>
    <s v="US-2015-147662"/>
    <x v="966"/>
    <d v="2015-02-19T00:00:00"/>
    <s v="Standard Class"/>
    <s v="KB-16315"/>
    <s v="Karl Braun"/>
    <x v="0"/>
    <s v="United States"/>
    <x v="59"/>
    <s v="Ohio"/>
    <n v="44312"/>
    <x v="3"/>
    <s v="OFF-BI-10001658"/>
    <x v="1"/>
    <x v="8"/>
    <s v="GBC Standard Therm-A-Bind Covers"/>
    <x v="475"/>
    <n v="2"/>
    <n v="0.7"/>
    <n v="-11.961600000000001"/>
    <n v="2"/>
    <n v="1"/>
    <x v="1"/>
    <s v="Feb"/>
    <s v="2015-02"/>
  </r>
  <r>
    <n v="4323"/>
    <s v="US-2015-147662"/>
    <x v="966"/>
    <d v="2015-02-19T00:00:00"/>
    <s v="Standard Class"/>
    <s v="KB-16315"/>
    <s v="Karl Braun"/>
    <x v="0"/>
    <s v="United States"/>
    <x v="59"/>
    <s v="Ohio"/>
    <n v="44312"/>
    <x v="3"/>
    <s v="TEC-PH-10002834"/>
    <x v="2"/>
    <x v="7"/>
    <s v="Google Nexus 5"/>
    <x v="3213"/>
    <n v="3"/>
    <n v="0.4"/>
    <n v="-80.995500000000007"/>
    <n v="2"/>
    <n v="1"/>
    <x v="1"/>
    <s v="Feb"/>
    <s v="2015-02"/>
  </r>
  <r>
    <n v="4324"/>
    <s v="US-2015-147662"/>
    <x v="966"/>
    <d v="2015-02-19T00:00:00"/>
    <s v="Standard Class"/>
    <s v="KB-16315"/>
    <s v="Karl Braun"/>
    <x v="0"/>
    <s v="United States"/>
    <x v="59"/>
    <s v="Ohio"/>
    <n v="44312"/>
    <x v="3"/>
    <s v="OFF-BI-10002160"/>
    <x v="1"/>
    <x v="8"/>
    <s v="Acco Hanging Data Binders"/>
    <x v="2594"/>
    <n v="2"/>
    <n v="0.7"/>
    <n v="-1.6763999999999999"/>
    <n v="2"/>
    <n v="1"/>
    <x v="1"/>
    <s v="Feb"/>
    <s v="2015-02"/>
  </r>
  <r>
    <n v="4325"/>
    <s v="US-2015-147662"/>
    <x v="966"/>
    <d v="2015-02-19T00:00:00"/>
    <s v="Standard Class"/>
    <s v="KB-16315"/>
    <s v="Karl Braun"/>
    <x v="0"/>
    <s v="United States"/>
    <x v="59"/>
    <s v="Ohio"/>
    <n v="44312"/>
    <x v="3"/>
    <s v="OFF-AR-10004999"/>
    <x v="1"/>
    <x v="6"/>
    <s v="Newell 315"/>
    <x v="642"/>
    <n v="3"/>
    <n v="0.2"/>
    <n v="0.89700000000000002"/>
    <n v="2"/>
    <n v="1"/>
    <x v="1"/>
    <s v="Feb"/>
    <s v="2015-02"/>
  </r>
  <r>
    <n v="4326"/>
    <s v="US-2015-147662"/>
    <x v="966"/>
    <d v="2015-02-19T00:00:00"/>
    <s v="Standard Class"/>
    <s v="KB-16315"/>
    <s v="Karl Braun"/>
    <x v="0"/>
    <s v="United States"/>
    <x v="59"/>
    <s v="Ohio"/>
    <n v="44312"/>
    <x v="3"/>
    <s v="TEC-AC-10003280"/>
    <x v="2"/>
    <x v="11"/>
    <s v="Belkin F8E887 USB Wired Ergonomic Keyboard"/>
    <x v="973"/>
    <n v="3"/>
    <n v="0.2"/>
    <n v="0.89970000000000006"/>
    <n v="2"/>
    <n v="1"/>
    <x v="1"/>
    <s v="Feb"/>
    <s v="2015-02"/>
  </r>
  <r>
    <n v="4327"/>
    <s v="CA-2016-153346"/>
    <x v="967"/>
    <d v="2016-01-27T00:00:00"/>
    <s v="First Class"/>
    <s v="TB-21355"/>
    <s v="Todd Boyes"/>
    <x v="1"/>
    <s v="United States"/>
    <x v="135"/>
    <s v="New Jersey"/>
    <n v="7060"/>
    <x v="3"/>
    <s v="OFF-AR-10000315"/>
    <x v="1"/>
    <x v="6"/>
    <s v="Dixon Ticonderoga Maple Cedar Pencil, #2"/>
    <x v="3214"/>
    <n v="3"/>
    <n v="0"/>
    <n v="2.3025000000000002"/>
    <n v="1"/>
    <n v="1"/>
    <x v="0"/>
    <s v="Jan"/>
    <s v="2016-01"/>
  </r>
  <r>
    <n v="4328"/>
    <s v="CA-2016-153346"/>
    <x v="967"/>
    <d v="2016-01-27T00:00:00"/>
    <s v="First Class"/>
    <s v="TB-21355"/>
    <s v="Todd Boyes"/>
    <x v="1"/>
    <s v="United States"/>
    <x v="135"/>
    <s v="New Jersey"/>
    <n v="7060"/>
    <x v="3"/>
    <s v="OFF-PA-10000007"/>
    <x v="1"/>
    <x v="10"/>
    <s v="Telephone Message Books with Fax/Mobile Section, 4 1/4&quot; x 6&quot;"/>
    <x v="3215"/>
    <n v="5"/>
    <n v="0"/>
    <n v="8.2799999999999994"/>
    <n v="1"/>
    <n v="1"/>
    <x v="0"/>
    <s v="Jan"/>
    <s v="2016-01"/>
  </r>
  <r>
    <n v="4329"/>
    <s v="CA-2017-118360"/>
    <x v="719"/>
    <d v="2017-04-07T00:00:00"/>
    <s v="Standard Class"/>
    <s v="JC-15775"/>
    <s v="John Castell"/>
    <x v="0"/>
    <s v="United States"/>
    <x v="20"/>
    <s v="New York"/>
    <n v="10011"/>
    <x v="3"/>
    <s v="OFF-PA-10000791"/>
    <x v="1"/>
    <x v="10"/>
    <s v="Wirebound Message Books, Four 2 3/4 x 5 Forms per Page, 200 Sets per Book"/>
    <x v="3216"/>
    <n v="9"/>
    <n v="0"/>
    <n v="19.3185"/>
    <n v="4"/>
    <n v="2"/>
    <x v="3"/>
    <s v="Apr"/>
    <s v="2017-04"/>
  </r>
  <r>
    <n v="4330"/>
    <s v="CA-2017-149853"/>
    <x v="621"/>
    <d v="2017-10-09T00:00:00"/>
    <s v="Standard Class"/>
    <s v="PO-18850"/>
    <s v="Patrick O'Brill"/>
    <x v="0"/>
    <s v="United States"/>
    <x v="146"/>
    <s v="Florida"/>
    <n v="33012"/>
    <x v="0"/>
    <s v="OFF-PA-10000556"/>
    <x v="1"/>
    <x v="10"/>
    <s v="Xerox 208"/>
    <x v="12"/>
    <n v="3"/>
    <n v="0.2"/>
    <n v="5.4432"/>
    <n v="10"/>
    <n v="4"/>
    <x v="3"/>
    <s v="Oct"/>
    <s v="2017-10"/>
  </r>
  <r>
    <n v="4331"/>
    <s v="CA-2017-149853"/>
    <x v="621"/>
    <d v="2017-10-09T00:00:00"/>
    <s v="Standard Class"/>
    <s v="PO-18850"/>
    <s v="Patrick O'Brill"/>
    <x v="0"/>
    <s v="United States"/>
    <x v="146"/>
    <s v="Florida"/>
    <n v="33012"/>
    <x v="0"/>
    <s v="OFF-AP-10000804"/>
    <x v="1"/>
    <x v="9"/>
    <s v="Hoover Portapower Portable Vacuum"/>
    <x v="1411"/>
    <n v="5"/>
    <n v="0.2"/>
    <n v="1.1200000000000001"/>
    <n v="10"/>
    <n v="4"/>
    <x v="3"/>
    <s v="Oct"/>
    <s v="2017-10"/>
  </r>
  <r>
    <n v="4332"/>
    <s v="CA-2017-107909"/>
    <x v="853"/>
    <d v="2017-09-06T00:00:00"/>
    <s v="Standard Class"/>
    <s v="SS-20875"/>
    <s v="Sung Shariari"/>
    <x v="0"/>
    <s v="United States"/>
    <x v="252"/>
    <s v="Washington"/>
    <n v="98052"/>
    <x v="1"/>
    <s v="TEC-AC-10001998"/>
    <x v="2"/>
    <x v="11"/>
    <s v="Logitech LS21 Speaker System - PC Multimedia - 2.1-CH - Wired"/>
    <x v="86"/>
    <n v="1"/>
    <n v="0"/>
    <n v="6.7965999999999998"/>
    <n v="9"/>
    <n v="3"/>
    <x v="3"/>
    <s v="Sep"/>
    <s v="2017-09"/>
  </r>
  <r>
    <n v="4333"/>
    <s v="CA-2017-107909"/>
    <x v="853"/>
    <d v="2017-09-06T00:00:00"/>
    <s v="Standard Class"/>
    <s v="SS-20875"/>
    <s v="Sung Shariari"/>
    <x v="0"/>
    <s v="United States"/>
    <x v="252"/>
    <s v="Washington"/>
    <n v="98052"/>
    <x v="1"/>
    <s v="OFF-BI-10003476"/>
    <x v="1"/>
    <x v="8"/>
    <s v="Avery Metallic Poly Binders"/>
    <x v="988"/>
    <n v="5"/>
    <n v="0.2"/>
    <n v="8.0220000000000002"/>
    <n v="9"/>
    <n v="3"/>
    <x v="3"/>
    <s v="Sep"/>
    <s v="2017-09"/>
  </r>
  <r>
    <n v="4334"/>
    <s v="CA-2015-112375"/>
    <x v="379"/>
    <d v="2015-12-27T00:00:00"/>
    <s v="Standard Class"/>
    <s v="RD-19720"/>
    <s v="Roger Demir"/>
    <x v="0"/>
    <s v="United States"/>
    <x v="399"/>
    <s v="Florida"/>
    <n v="32114"/>
    <x v="0"/>
    <s v="TEC-AC-10003237"/>
    <x v="2"/>
    <x v="11"/>
    <s v="Memorex Micro Travel Drive 4 GB"/>
    <x v="3217"/>
    <n v="6"/>
    <n v="0.2"/>
    <n v="14.628"/>
    <n v="12"/>
    <n v="4"/>
    <x v="1"/>
    <s v="Dec"/>
    <s v="2015-12"/>
  </r>
  <r>
    <n v="4335"/>
    <s v="CA-2015-112375"/>
    <x v="379"/>
    <d v="2015-12-27T00:00:00"/>
    <s v="Standard Class"/>
    <s v="RD-19720"/>
    <s v="Roger Demir"/>
    <x v="0"/>
    <s v="United States"/>
    <x v="399"/>
    <s v="Florida"/>
    <n v="32114"/>
    <x v="0"/>
    <s v="OFF-EN-10003798"/>
    <x v="1"/>
    <x v="12"/>
    <s v="Recycled Interoffice Envelopes with Re-Use-A-Seal Closure, 10 x 13"/>
    <x v="3218"/>
    <n v="2"/>
    <n v="0.2"/>
    <n v="9.2178000000000004"/>
    <n v="12"/>
    <n v="4"/>
    <x v="1"/>
    <s v="Dec"/>
    <s v="2015-12"/>
  </r>
  <r>
    <n v="4336"/>
    <s v="CA-2015-154795"/>
    <x v="139"/>
    <d v="2015-12-24T00:00:00"/>
    <s v="Standard Class"/>
    <s v="GZ-14470"/>
    <s v="Gary Zandusky"/>
    <x v="0"/>
    <s v="United States"/>
    <x v="400"/>
    <s v="Arizona"/>
    <n v="86442"/>
    <x v="1"/>
    <s v="OFF-EN-10003068"/>
    <x v="1"/>
    <x v="12"/>
    <s v="#6 3/4 Gummed Flap White Envelopes"/>
    <x v="1054"/>
    <n v="1"/>
    <n v="0.2"/>
    <n v="2.7719999999999998"/>
    <n v="12"/>
    <n v="4"/>
    <x v="1"/>
    <s v="Dec"/>
    <s v="2015-12"/>
  </r>
  <r>
    <n v="4337"/>
    <s v="CA-2015-154795"/>
    <x v="139"/>
    <d v="2015-12-24T00:00:00"/>
    <s v="Standard Class"/>
    <s v="GZ-14470"/>
    <s v="Gary Zandusky"/>
    <x v="0"/>
    <s v="United States"/>
    <x v="400"/>
    <s v="Arizona"/>
    <n v="86442"/>
    <x v="1"/>
    <s v="FUR-FU-10002088"/>
    <x v="0"/>
    <x v="5"/>
    <s v="Nu-Dell Float Frame 11 x 14 1/2"/>
    <x v="322"/>
    <n v="2"/>
    <n v="0.2"/>
    <n v="3.9512"/>
    <n v="12"/>
    <n v="4"/>
    <x v="1"/>
    <s v="Dec"/>
    <s v="2015-12"/>
  </r>
  <r>
    <n v="4338"/>
    <s v="CA-2015-125234"/>
    <x v="154"/>
    <d v="2015-12-01T00:00:00"/>
    <s v="Standard Class"/>
    <s v="SN-20710"/>
    <s v="Steve Nguyen"/>
    <x v="2"/>
    <s v="United States"/>
    <x v="1"/>
    <s v="California"/>
    <n v="90049"/>
    <x v="1"/>
    <s v="TEC-AC-10000158"/>
    <x v="2"/>
    <x v="11"/>
    <s v="Sony 64GB Class 10 Micro SDHC R40 Memory Card"/>
    <x v="3219"/>
    <n v="3"/>
    <n v="0"/>
    <n v="22.6737"/>
    <n v="11"/>
    <n v="4"/>
    <x v="1"/>
    <s v="Nov"/>
    <s v="2015-11"/>
  </r>
  <r>
    <n v="4339"/>
    <s v="CA-2015-125234"/>
    <x v="154"/>
    <d v="2015-12-01T00:00:00"/>
    <s v="Standard Class"/>
    <s v="SN-20710"/>
    <s v="Steve Nguyen"/>
    <x v="2"/>
    <s v="United States"/>
    <x v="1"/>
    <s v="California"/>
    <n v="90049"/>
    <x v="1"/>
    <s v="OFF-PA-10000482"/>
    <x v="1"/>
    <x v="10"/>
    <s v="Snap-A-Way Black Print Carbonless Ruled Speed Letter, Triplicate"/>
    <x v="3220"/>
    <n v="3"/>
    <n v="0"/>
    <n v="53.495399999999997"/>
    <n v="11"/>
    <n v="4"/>
    <x v="1"/>
    <s v="Nov"/>
    <s v="2015-11"/>
  </r>
  <r>
    <n v="4340"/>
    <s v="CA-2017-133501"/>
    <x v="151"/>
    <d v="2017-09-01T00:00:00"/>
    <s v="Standard Class"/>
    <s v="DK-12895"/>
    <s v="Dana Kaydos"/>
    <x v="0"/>
    <s v="United States"/>
    <x v="47"/>
    <s v="Tennessee"/>
    <n v="37064"/>
    <x v="0"/>
    <s v="OFF-PA-10004888"/>
    <x v="1"/>
    <x v="10"/>
    <s v="Xerox 217"/>
    <x v="1170"/>
    <n v="1"/>
    <n v="0.2"/>
    <n v="1.8144"/>
    <n v="8"/>
    <n v="3"/>
    <x v="3"/>
    <s v="Aug"/>
    <s v="2017-08"/>
  </r>
  <r>
    <n v="4341"/>
    <s v="US-2014-129609"/>
    <x v="579"/>
    <d v="2014-03-22T00:00:00"/>
    <s v="Same Day"/>
    <s v="VM-21835"/>
    <s v="Vivian Mathis"/>
    <x v="0"/>
    <s v="United States"/>
    <x v="401"/>
    <s v="Indiana"/>
    <n v="46368"/>
    <x v="2"/>
    <s v="OFF-AR-10003478"/>
    <x v="1"/>
    <x v="6"/>
    <s v="Avery Hi-Liter EverBold Pen Style Fluorescent Highlighters, 4/Pack"/>
    <x v="1347"/>
    <n v="2"/>
    <n v="0"/>
    <n v="6.5119999999999996"/>
    <n v="3"/>
    <n v="1"/>
    <x v="2"/>
    <s v="Mar"/>
    <s v="2014-03"/>
  </r>
  <r>
    <n v="4342"/>
    <s v="CA-2017-130309"/>
    <x v="94"/>
    <d v="2017-12-21T00:00:00"/>
    <s v="Standard Class"/>
    <s v="GB-14575"/>
    <s v="Giulietta Baptist"/>
    <x v="0"/>
    <s v="United States"/>
    <x v="81"/>
    <s v="Virginia"/>
    <n v="22204"/>
    <x v="0"/>
    <s v="OFF-ST-10003208"/>
    <x v="1"/>
    <x v="4"/>
    <s v="Adjustable Depth Letter/Legal Cart"/>
    <x v="2521"/>
    <n v="3"/>
    <n v="0"/>
    <n v="157.87020000000001"/>
    <n v="12"/>
    <n v="4"/>
    <x v="3"/>
    <s v="Dec"/>
    <s v="2017-12"/>
  </r>
  <r>
    <n v="4343"/>
    <s v="CA-2017-105410"/>
    <x v="498"/>
    <d v="2017-03-22T00:00:00"/>
    <s v="First Class"/>
    <s v="ND-18370"/>
    <s v="Natalie DeCherney"/>
    <x v="0"/>
    <s v="United States"/>
    <x v="8"/>
    <s v="California"/>
    <n v="94110"/>
    <x v="1"/>
    <s v="OFF-BI-10004970"/>
    <x v="1"/>
    <x v="8"/>
    <s v="ACCOHIDE 3-Ring Binder, Blue, 1&quot;"/>
    <x v="2911"/>
    <n v="6"/>
    <n v="0.2"/>
    <n v="6.6905999999999999"/>
    <n v="3"/>
    <n v="1"/>
    <x v="3"/>
    <s v="Mar"/>
    <s v="2017-03"/>
  </r>
  <r>
    <n v="4344"/>
    <s v="CA-2017-105410"/>
    <x v="498"/>
    <d v="2017-03-22T00:00:00"/>
    <s v="First Class"/>
    <s v="ND-18370"/>
    <s v="Natalie DeCherney"/>
    <x v="0"/>
    <s v="United States"/>
    <x v="8"/>
    <s v="California"/>
    <n v="94110"/>
    <x v="1"/>
    <s v="TEC-PH-10000038"/>
    <x v="2"/>
    <x v="7"/>
    <s v="Jawbone MINI JAMBOX Wireless Bluetooth Speaker"/>
    <x v="3221"/>
    <n v="6"/>
    <n v="0.2"/>
    <n v="-131.5008"/>
    <n v="3"/>
    <n v="1"/>
    <x v="3"/>
    <s v="Mar"/>
    <s v="2017-03"/>
  </r>
  <r>
    <n v="4345"/>
    <s v="CA-2017-105410"/>
    <x v="498"/>
    <d v="2017-03-22T00:00:00"/>
    <s v="First Class"/>
    <s v="ND-18370"/>
    <s v="Natalie DeCherney"/>
    <x v="0"/>
    <s v="United States"/>
    <x v="8"/>
    <s v="California"/>
    <n v="94110"/>
    <x v="1"/>
    <s v="TEC-AC-10001552"/>
    <x v="2"/>
    <x v="11"/>
    <s v="Logitech K350 2.4Ghz Wireless Keyboard"/>
    <x v="3222"/>
    <n v="2"/>
    <n v="0"/>
    <n v="10.949400000000001"/>
    <n v="3"/>
    <n v="1"/>
    <x v="3"/>
    <s v="Mar"/>
    <s v="2017-03"/>
  </r>
  <r>
    <n v="4346"/>
    <s v="CA-2017-105410"/>
    <x v="498"/>
    <d v="2017-03-22T00:00:00"/>
    <s v="First Class"/>
    <s v="ND-18370"/>
    <s v="Natalie DeCherney"/>
    <x v="0"/>
    <s v="United States"/>
    <x v="8"/>
    <s v="California"/>
    <n v="94110"/>
    <x v="1"/>
    <s v="TEC-AC-10002926"/>
    <x v="2"/>
    <x v="11"/>
    <s v="Logitech Wireless Marathon Mouse M705"/>
    <x v="1743"/>
    <n v="4"/>
    <n v="0"/>
    <n v="85.982799999999997"/>
    <n v="3"/>
    <n v="1"/>
    <x v="3"/>
    <s v="Mar"/>
    <s v="2017-03"/>
  </r>
  <r>
    <n v="4347"/>
    <s v="CA-2016-120355"/>
    <x v="31"/>
    <d v="2016-09-25T00:00:00"/>
    <s v="Standard Class"/>
    <s v="MM-17260"/>
    <s v="Magdelene Morse"/>
    <x v="0"/>
    <s v="United States"/>
    <x v="106"/>
    <s v="New York"/>
    <n v="10801"/>
    <x v="3"/>
    <s v="FUR-CH-10001394"/>
    <x v="0"/>
    <x v="1"/>
    <s v="Global Leather Executive Chair"/>
    <x v="3223"/>
    <n v="2"/>
    <n v="0.1"/>
    <n v="140.39599999999999"/>
    <n v="9"/>
    <n v="3"/>
    <x v="0"/>
    <s v="Sep"/>
    <s v="2016-09"/>
  </r>
  <r>
    <n v="4348"/>
    <s v="CA-2016-120355"/>
    <x v="31"/>
    <d v="2016-09-25T00:00:00"/>
    <s v="Standard Class"/>
    <s v="MM-17260"/>
    <s v="Magdelene Morse"/>
    <x v="0"/>
    <s v="United States"/>
    <x v="106"/>
    <s v="New York"/>
    <n v="10801"/>
    <x v="3"/>
    <s v="FUR-FU-10004053"/>
    <x v="0"/>
    <x v="5"/>
    <s v="DAX Two-Tone Silver Metal Document Frame"/>
    <x v="3224"/>
    <n v="3"/>
    <n v="0"/>
    <n v="26.1096"/>
    <n v="9"/>
    <n v="3"/>
    <x v="0"/>
    <s v="Sep"/>
    <s v="2016-09"/>
  </r>
  <r>
    <n v="4349"/>
    <s v="CA-2017-169894"/>
    <x v="221"/>
    <d v="2017-11-29T00:00:00"/>
    <s v="Second Class"/>
    <s v="MV-17485"/>
    <s v="Mark Van Huff"/>
    <x v="0"/>
    <s v="United States"/>
    <x v="123"/>
    <s v="Arizona"/>
    <n v="85204"/>
    <x v="1"/>
    <s v="OFF-BI-10004230"/>
    <x v="1"/>
    <x v="8"/>
    <s v="GBC Recycled Grain Textured Covers"/>
    <x v="318"/>
    <n v="2"/>
    <n v="0.7"/>
    <n v="-15.1976"/>
    <n v="11"/>
    <n v="4"/>
    <x v="3"/>
    <s v="Nov"/>
    <s v="2017-11"/>
  </r>
  <r>
    <n v="4350"/>
    <s v="CA-2017-169894"/>
    <x v="221"/>
    <d v="2017-11-29T00:00:00"/>
    <s v="Second Class"/>
    <s v="MV-17485"/>
    <s v="Mark Van Huff"/>
    <x v="0"/>
    <s v="United States"/>
    <x v="123"/>
    <s v="Arizona"/>
    <n v="85204"/>
    <x v="1"/>
    <s v="OFF-ST-10000060"/>
    <x v="1"/>
    <x v="4"/>
    <s v="Fellowes Bankers Box Staxonsteel Drawer File/Stacking System"/>
    <x v="3225"/>
    <n v="8"/>
    <n v="0.2"/>
    <n v="-41.587200000000003"/>
    <n v="11"/>
    <n v="4"/>
    <x v="3"/>
    <s v="Nov"/>
    <s v="2017-11"/>
  </r>
  <r>
    <n v="4351"/>
    <s v="US-2017-100482"/>
    <x v="645"/>
    <d v="2017-04-15T00:00:00"/>
    <s v="Standard Class"/>
    <s v="JL-15130"/>
    <s v="Jack Lebron"/>
    <x v="0"/>
    <s v="United States"/>
    <x v="152"/>
    <s v="Ohio"/>
    <n v="43130"/>
    <x v="3"/>
    <s v="OFF-ST-10001325"/>
    <x v="1"/>
    <x v="4"/>
    <s v="Sterilite Officeware Hinged File Box"/>
    <x v="506"/>
    <n v="2"/>
    <n v="0.2"/>
    <n v="1.4672000000000001"/>
    <n v="4"/>
    <n v="2"/>
    <x v="3"/>
    <s v="Apr"/>
    <s v="2017-04"/>
  </r>
  <r>
    <n v="4352"/>
    <s v="US-2017-100482"/>
    <x v="645"/>
    <d v="2017-04-15T00:00:00"/>
    <s v="Standard Class"/>
    <s v="JL-15130"/>
    <s v="Jack Lebron"/>
    <x v="0"/>
    <s v="United States"/>
    <x v="152"/>
    <s v="Ohio"/>
    <n v="43130"/>
    <x v="3"/>
    <s v="TEC-AC-10003441"/>
    <x v="2"/>
    <x v="11"/>
    <s v="Kingston Digital DataTraveler 32GB USB 2.0"/>
    <x v="3226"/>
    <n v="2"/>
    <n v="0.2"/>
    <n v="-4.7460000000000004"/>
    <n v="4"/>
    <n v="2"/>
    <x v="3"/>
    <s v="Apr"/>
    <s v="2017-04"/>
  </r>
  <r>
    <n v="4353"/>
    <s v="CA-2017-107748"/>
    <x v="389"/>
    <d v="2017-12-12T00:00:00"/>
    <s v="Second Class"/>
    <s v="AG-10330"/>
    <s v="Alex Grayson"/>
    <x v="0"/>
    <s v="United States"/>
    <x v="280"/>
    <s v="California"/>
    <n v="95207"/>
    <x v="1"/>
    <s v="TEC-PH-10003215"/>
    <x v="2"/>
    <x v="7"/>
    <s v="Jackery Bar Premium Fast-charging Portable Charger"/>
    <x v="3044"/>
    <n v="4"/>
    <n v="0.2"/>
    <n v="34.741999999999997"/>
    <n v="12"/>
    <n v="4"/>
    <x v="3"/>
    <s v="Dec"/>
    <s v="2017-12"/>
  </r>
  <r>
    <n v="4354"/>
    <s v="CA-2017-107748"/>
    <x v="389"/>
    <d v="2017-12-12T00:00:00"/>
    <s v="Second Class"/>
    <s v="AG-10330"/>
    <s v="Alex Grayson"/>
    <x v="0"/>
    <s v="United States"/>
    <x v="280"/>
    <s v="California"/>
    <n v="95207"/>
    <x v="1"/>
    <s v="OFF-PA-10002005"/>
    <x v="1"/>
    <x v="10"/>
    <s v="Xerox 225"/>
    <x v="91"/>
    <n v="2"/>
    <n v="0"/>
    <n v="6.2207999999999997"/>
    <n v="12"/>
    <n v="4"/>
    <x v="3"/>
    <s v="Dec"/>
    <s v="2017-12"/>
  </r>
  <r>
    <n v="4355"/>
    <s v="CA-2017-153654"/>
    <x v="221"/>
    <d v="2017-11-26T00:00:00"/>
    <s v="Second Class"/>
    <s v="MD-17860"/>
    <s v="Michael Dominguez"/>
    <x v="1"/>
    <s v="United States"/>
    <x v="153"/>
    <s v="North Carolina"/>
    <n v="28806"/>
    <x v="0"/>
    <s v="OFF-BI-10004465"/>
    <x v="1"/>
    <x v="8"/>
    <s v="Avery Durable Slant Ring Binders"/>
    <x v="2927"/>
    <n v="8"/>
    <n v="0.7"/>
    <n v="-12.672000000000001"/>
    <n v="11"/>
    <n v="4"/>
    <x v="3"/>
    <s v="Nov"/>
    <s v="2017-11"/>
  </r>
  <r>
    <n v="4356"/>
    <s v="CA-2015-155600"/>
    <x v="784"/>
    <d v="2015-12-07T00:00:00"/>
    <s v="Second Class"/>
    <s v="RO-19780"/>
    <s v="Rose O'Brian"/>
    <x v="0"/>
    <s v="United States"/>
    <x v="300"/>
    <s v="Tennessee"/>
    <n v="37042"/>
    <x v="0"/>
    <s v="OFF-BI-10000545"/>
    <x v="1"/>
    <x v="8"/>
    <s v="GBC Ibimaster 500 Manual ProClick Binding System"/>
    <x v="3227"/>
    <n v="7"/>
    <n v="0.7"/>
    <n v="-1065.3720000000001"/>
    <n v="12"/>
    <n v="4"/>
    <x v="1"/>
    <s v="Dec"/>
    <s v="2015-12"/>
  </r>
  <r>
    <n v="4357"/>
    <s v="CA-2015-155600"/>
    <x v="784"/>
    <d v="2015-12-07T00:00:00"/>
    <s v="Second Class"/>
    <s v="RO-19780"/>
    <s v="Rose O'Brian"/>
    <x v="0"/>
    <s v="United States"/>
    <x v="300"/>
    <s v="Tennessee"/>
    <n v="37042"/>
    <x v="0"/>
    <s v="OFF-AR-10003752"/>
    <x v="1"/>
    <x v="6"/>
    <s v="Deluxe Chalkboard Eraser Cleaner"/>
    <x v="3228"/>
    <n v="4"/>
    <n v="0.2"/>
    <n v="12.012"/>
    <n v="12"/>
    <n v="4"/>
    <x v="1"/>
    <s v="Dec"/>
    <s v="2015-12"/>
  </r>
  <r>
    <n v="4358"/>
    <s v="CA-2017-162565"/>
    <x v="157"/>
    <d v="2017-12-11T00:00:00"/>
    <s v="Same Day"/>
    <s v="RR-19315"/>
    <s v="Ralph Ritter"/>
    <x v="0"/>
    <s v="United States"/>
    <x v="34"/>
    <s v="Illinois"/>
    <n v="60505"/>
    <x v="2"/>
    <s v="OFF-PA-10001937"/>
    <x v="1"/>
    <x v="10"/>
    <s v="Xerox 21"/>
    <x v="559"/>
    <n v="2"/>
    <n v="0.2"/>
    <n v="3.6288"/>
    <n v="12"/>
    <n v="4"/>
    <x v="3"/>
    <s v="Dec"/>
    <s v="2017-12"/>
  </r>
  <r>
    <n v="4359"/>
    <s v="CA-2017-162565"/>
    <x v="157"/>
    <d v="2017-12-11T00:00:00"/>
    <s v="Same Day"/>
    <s v="RR-19315"/>
    <s v="Ralph Ritter"/>
    <x v="0"/>
    <s v="United States"/>
    <x v="34"/>
    <s v="Illinois"/>
    <n v="60505"/>
    <x v="2"/>
    <s v="FUR-FU-10004306"/>
    <x v="0"/>
    <x v="5"/>
    <s v="Electrix Halogen Magnifier Lamp"/>
    <x v="3229"/>
    <n v="1"/>
    <n v="0.6"/>
    <n v="-66.061999999999998"/>
    <n v="12"/>
    <n v="4"/>
    <x v="3"/>
    <s v="Dec"/>
    <s v="2017-12"/>
  </r>
  <r>
    <n v="4360"/>
    <s v="CA-2017-162565"/>
    <x v="157"/>
    <d v="2017-12-11T00:00:00"/>
    <s v="Same Day"/>
    <s v="RR-19315"/>
    <s v="Ralph Ritter"/>
    <x v="0"/>
    <s v="United States"/>
    <x v="34"/>
    <s v="Illinois"/>
    <n v="60505"/>
    <x v="2"/>
    <s v="FUR-CH-10003973"/>
    <x v="0"/>
    <x v="1"/>
    <s v="GuestStacker Chair with Chrome Finish Legs"/>
    <x v="3230"/>
    <n v="2"/>
    <n v="0.3"/>
    <n v="-14.8704"/>
    <n v="12"/>
    <n v="4"/>
    <x v="3"/>
    <s v="Dec"/>
    <s v="2017-12"/>
  </r>
  <r>
    <n v="4361"/>
    <s v="CA-2016-127642"/>
    <x v="206"/>
    <d v="2016-05-23T00:00:00"/>
    <s v="First Class"/>
    <s v="CP-12340"/>
    <s v="Christine Phan"/>
    <x v="1"/>
    <s v="United States"/>
    <x v="99"/>
    <s v="Rhode Island"/>
    <n v="2886"/>
    <x v="3"/>
    <s v="OFF-PA-10000565"/>
    <x v="1"/>
    <x v="10"/>
    <s v="Easy-staple paper"/>
    <x v="1359"/>
    <n v="2"/>
    <n v="0"/>
    <n v="54.860399999999998"/>
    <n v="5"/>
    <n v="2"/>
    <x v="0"/>
    <s v="May"/>
    <s v="2016-05"/>
  </r>
  <r>
    <n v="4362"/>
    <s v="US-2017-163195"/>
    <x v="922"/>
    <d v="2017-02-21T00:00:00"/>
    <s v="Second Class"/>
    <s v="LL-16840"/>
    <s v="Lauren Leatherbury"/>
    <x v="0"/>
    <s v="United States"/>
    <x v="240"/>
    <s v="Louisiana"/>
    <n v="70506"/>
    <x v="0"/>
    <s v="TEC-PH-10003875"/>
    <x v="2"/>
    <x v="7"/>
    <s v="KLD Oscar II Style Snap-on Ultra Thin Side Flip Synthetic Leather Cover Case for HTC One HTC M7"/>
    <x v="2421"/>
    <n v="3"/>
    <n v="0"/>
    <n v="8.4564000000000004"/>
    <n v="2"/>
    <n v="1"/>
    <x v="3"/>
    <s v="Feb"/>
    <s v="2017-02"/>
  </r>
  <r>
    <n v="4363"/>
    <s v="CA-2017-111332"/>
    <x v="968"/>
    <d v="2017-05-22T00:00:00"/>
    <s v="Second Class"/>
    <s v="NC-18340"/>
    <s v="Nat Carroll"/>
    <x v="0"/>
    <s v="United States"/>
    <x v="402"/>
    <s v="North Dakota"/>
    <n v="58103"/>
    <x v="2"/>
    <s v="OFF-AR-10001953"/>
    <x v="1"/>
    <x v="6"/>
    <s v="Boston 1645 Deluxe Heavier-Duty Electric Pencil Sharpener"/>
    <x v="3231"/>
    <n v="3"/>
    <n v="0"/>
    <n v="35.623800000000003"/>
    <n v="5"/>
    <n v="2"/>
    <x v="3"/>
    <s v="May"/>
    <s v="2017-05"/>
  </r>
  <r>
    <n v="4364"/>
    <s v="CA-2017-111332"/>
    <x v="968"/>
    <d v="2017-05-22T00:00:00"/>
    <s v="Second Class"/>
    <s v="NC-18340"/>
    <s v="Nat Carroll"/>
    <x v="0"/>
    <s v="United States"/>
    <x v="402"/>
    <s v="North Dakota"/>
    <n v="58103"/>
    <x v="2"/>
    <s v="OFF-AR-10001374"/>
    <x v="1"/>
    <x v="6"/>
    <s v="BIC Brite Liner Highlighters, Chisel Tip"/>
    <x v="233"/>
    <n v="4"/>
    <n v="0"/>
    <n v="8.2943999999999996"/>
    <n v="5"/>
    <n v="2"/>
    <x v="3"/>
    <s v="May"/>
    <s v="2017-05"/>
  </r>
  <r>
    <n v="4365"/>
    <s v="CA-2017-111332"/>
    <x v="968"/>
    <d v="2017-05-22T00:00:00"/>
    <s v="Second Class"/>
    <s v="NC-18340"/>
    <s v="Nat Carroll"/>
    <x v="0"/>
    <s v="United States"/>
    <x v="402"/>
    <s v="North Dakota"/>
    <n v="58103"/>
    <x v="2"/>
    <s v="OFF-ST-10003816"/>
    <x v="1"/>
    <x v="4"/>
    <s v="Fellowes High-Stak Drawer Files"/>
    <x v="3232"/>
    <n v="4"/>
    <n v="0"/>
    <n v="162.09479999999999"/>
    <n v="5"/>
    <n v="2"/>
    <x v="3"/>
    <s v="May"/>
    <s v="2017-05"/>
  </r>
  <r>
    <n v="4366"/>
    <s v="CA-2017-111332"/>
    <x v="968"/>
    <d v="2017-05-22T00:00:00"/>
    <s v="Second Class"/>
    <s v="NC-18340"/>
    <s v="Nat Carroll"/>
    <x v="0"/>
    <s v="United States"/>
    <x v="402"/>
    <s v="North Dakota"/>
    <n v="58103"/>
    <x v="2"/>
    <s v="OFF-FA-10001843"/>
    <x v="1"/>
    <x v="13"/>
    <s v="Staples"/>
    <x v="3233"/>
    <n v="3"/>
    <n v="0"/>
    <n v="3.4826999999999999"/>
    <n v="5"/>
    <n v="2"/>
    <x v="3"/>
    <s v="May"/>
    <s v="2017-05"/>
  </r>
  <r>
    <n v="4367"/>
    <s v="CA-2017-111332"/>
    <x v="968"/>
    <d v="2017-05-22T00:00:00"/>
    <s v="Second Class"/>
    <s v="NC-18340"/>
    <s v="Nat Carroll"/>
    <x v="0"/>
    <s v="United States"/>
    <x v="402"/>
    <s v="North Dakota"/>
    <n v="58103"/>
    <x v="2"/>
    <s v="OFF-AR-10000657"/>
    <x v="1"/>
    <x v="6"/>
    <s v="Binney &amp; Smith inkTank Desk Highlighter, Chisel Tip, Yellow, 12/Box"/>
    <x v="3234"/>
    <n v="10"/>
    <n v="0"/>
    <n v="7.0949999999999998"/>
    <n v="5"/>
    <n v="2"/>
    <x v="3"/>
    <s v="May"/>
    <s v="2017-05"/>
  </r>
  <r>
    <n v="4368"/>
    <s v="CA-2017-117044"/>
    <x v="220"/>
    <d v="2017-09-13T00:00:00"/>
    <s v="Second Class"/>
    <s v="HA-14920"/>
    <s v="Helen Andreada"/>
    <x v="0"/>
    <s v="United States"/>
    <x v="22"/>
    <s v="Illinois"/>
    <n v="60623"/>
    <x v="2"/>
    <s v="OFF-FA-10000936"/>
    <x v="1"/>
    <x v="13"/>
    <s v="Acco Hot Clips Clips to Go"/>
    <x v="3235"/>
    <n v="4"/>
    <n v="0.2"/>
    <n v="3.29"/>
    <n v="9"/>
    <n v="3"/>
    <x v="3"/>
    <s v="Sep"/>
    <s v="2017-09"/>
  </r>
  <r>
    <n v="4369"/>
    <s v="CA-2017-117044"/>
    <x v="220"/>
    <d v="2017-09-13T00:00:00"/>
    <s v="Second Class"/>
    <s v="HA-14920"/>
    <s v="Helen Andreada"/>
    <x v="0"/>
    <s v="United States"/>
    <x v="22"/>
    <s v="Illinois"/>
    <n v="60623"/>
    <x v="2"/>
    <s v="OFF-PA-10003657"/>
    <x v="1"/>
    <x v="10"/>
    <s v="Xerox 1927"/>
    <x v="3236"/>
    <n v="6"/>
    <n v="0.2"/>
    <n v="6.42"/>
    <n v="9"/>
    <n v="3"/>
    <x v="3"/>
    <s v="Sep"/>
    <s v="2017-09"/>
  </r>
  <r>
    <n v="4370"/>
    <s v="US-2016-165078"/>
    <x v="732"/>
    <d v="2016-11-10T00:00:00"/>
    <s v="Standard Class"/>
    <s v="MA-17995"/>
    <s v="Michelle Arnett"/>
    <x v="2"/>
    <s v="United States"/>
    <x v="104"/>
    <s v="Indiana"/>
    <n v="46226"/>
    <x v="2"/>
    <s v="OFF-BI-10001989"/>
    <x v="1"/>
    <x v="8"/>
    <s v="Premium Transparent Presentation Covers by GBC"/>
    <x v="1716"/>
    <n v="5"/>
    <n v="0"/>
    <n v="50.351999999999997"/>
    <n v="11"/>
    <n v="4"/>
    <x v="0"/>
    <s v="Nov"/>
    <s v="2016-11"/>
  </r>
  <r>
    <n v="4371"/>
    <s v="US-2016-165078"/>
    <x v="732"/>
    <d v="2016-11-10T00:00:00"/>
    <s v="Standard Class"/>
    <s v="MA-17995"/>
    <s v="Michelle Arnett"/>
    <x v="2"/>
    <s v="United States"/>
    <x v="104"/>
    <s v="Indiana"/>
    <n v="46226"/>
    <x v="2"/>
    <s v="OFF-AR-10002987"/>
    <x v="1"/>
    <x v="6"/>
    <s v="Prismacolor Color Pencil Set"/>
    <x v="1977"/>
    <n v="2"/>
    <n v="0"/>
    <n v="16.268799999999999"/>
    <n v="11"/>
    <n v="4"/>
    <x v="0"/>
    <s v="Nov"/>
    <s v="2016-11"/>
  </r>
  <r>
    <n v="4372"/>
    <s v="US-2016-165078"/>
    <x v="732"/>
    <d v="2016-11-10T00:00:00"/>
    <s v="Standard Class"/>
    <s v="MA-17995"/>
    <s v="Michelle Arnett"/>
    <x v="2"/>
    <s v="United States"/>
    <x v="104"/>
    <s v="Indiana"/>
    <n v="46226"/>
    <x v="2"/>
    <s v="OFF-LA-10000414"/>
    <x v="1"/>
    <x v="2"/>
    <s v="Avery 503"/>
    <x v="2616"/>
    <n v="5"/>
    <n v="0"/>
    <n v="24.84"/>
    <n v="11"/>
    <n v="4"/>
    <x v="0"/>
    <s v="Nov"/>
    <s v="2016-11"/>
  </r>
  <r>
    <n v="4373"/>
    <s v="US-2017-169320"/>
    <x v="283"/>
    <d v="2017-07-25T00:00:00"/>
    <s v="Second Class"/>
    <s v="LH-16900"/>
    <s v="Lena Hernandez"/>
    <x v="0"/>
    <s v="United States"/>
    <x v="403"/>
    <s v="Indiana"/>
    <n v="46514"/>
    <x v="2"/>
    <s v="OFF-AR-10003602"/>
    <x v="1"/>
    <x v="6"/>
    <s v="Quartet Omega Colored Chalk, 12/Pack"/>
    <x v="2582"/>
    <n v="2"/>
    <n v="0"/>
    <n v="5.4896000000000003"/>
    <n v="7"/>
    <n v="3"/>
    <x v="3"/>
    <s v="Jul"/>
    <s v="2017-07"/>
  </r>
  <r>
    <n v="4374"/>
    <s v="US-2017-169320"/>
    <x v="283"/>
    <d v="2017-07-25T00:00:00"/>
    <s v="Second Class"/>
    <s v="LH-16900"/>
    <s v="Lena Hernandez"/>
    <x v="0"/>
    <s v="United States"/>
    <x v="403"/>
    <s v="Indiana"/>
    <n v="46514"/>
    <x v="2"/>
    <s v="TEC-AC-10002550"/>
    <x v="2"/>
    <x v="11"/>
    <s v="Memorex 25GB 6X Branded Blu-Ray Recordable Disc, 30/Pack"/>
    <x v="3237"/>
    <n v="5"/>
    <n v="0"/>
    <n v="11.182499999999999"/>
    <n v="7"/>
    <n v="3"/>
    <x v="3"/>
    <s v="Jul"/>
    <s v="2017-07"/>
  </r>
  <r>
    <n v="4375"/>
    <s v="CA-2016-158575"/>
    <x v="741"/>
    <d v="2016-11-24T00:00:00"/>
    <s v="Standard Class"/>
    <s v="SB-20290"/>
    <s v="Sean Braxton"/>
    <x v="1"/>
    <s v="United States"/>
    <x v="239"/>
    <s v="Ohio"/>
    <n v="44240"/>
    <x v="3"/>
    <s v="OFF-AP-10002998"/>
    <x v="1"/>
    <x v="9"/>
    <s v="Holmes 99% HEPA Air Purifier"/>
    <x v="3238"/>
    <n v="6"/>
    <n v="0.2"/>
    <n v="16.8948"/>
    <n v="11"/>
    <n v="4"/>
    <x v="0"/>
    <s v="Nov"/>
    <s v="2016-11"/>
  </r>
  <r>
    <n v="4376"/>
    <s v="CA-2014-166954"/>
    <x v="573"/>
    <d v="2014-04-30T00:00:00"/>
    <s v="Standard Class"/>
    <s v="BT-11305"/>
    <s v="Beth Thompson"/>
    <x v="2"/>
    <s v="United States"/>
    <x v="404"/>
    <s v="California"/>
    <n v="91776"/>
    <x v="1"/>
    <s v="FUR-FU-10003708"/>
    <x v="0"/>
    <x v="5"/>
    <s v="Tenex Traditional Chairmats for Medium Pile Carpet, Standard Lip, 36&quot; x 48&quot;"/>
    <x v="3239"/>
    <n v="5"/>
    <n v="0"/>
    <n v="63.682499999999997"/>
    <n v="4"/>
    <n v="2"/>
    <x v="2"/>
    <s v="Apr"/>
    <s v="2014-04"/>
  </r>
  <r>
    <n v="4377"/>
    <s v="CA-2014-166954"/>
    <x v="573"/>
    <d v="2014-04-30T00:00:00"/>
    <s v="Standard Class"/>
    <s v="BT-11305"/>
    <s v="Beth Thompson"/>
    <x v="2"/>
    <s v="United States"/>
    <x v="404"/>
    <s v="California"/>
    <n v="91776"/>
    <x v="1"/>
    <s v="OFF-AP-10001391"/>
    <x v="1"/>
    <x v="9"/>
    <s v="Kensington 6 Outlet MasterPiece HOMEOFFICE Power Control Center"/>
    <x v="3240"/>
    <n v="3"/>
    <n v="0"/>
    <n v="78.508799999999994"/>
    <n v="4"/>
    <n v="2"/>
    <x v="2"/>
    <s v="Apr"/>
    <s v="2014-04"/>
  </r>
  <r>
    <n v="4378"/>
    <s v="CA-2014-166954"/>
    <x v="573"/>
    <d v="2014-04-30T00:00:00"/>
    <s v="Standard Class"/>
    <s v="BT-11305"/>
    <s v="Beth Thompson"/>
    <x v="2"/>
    <s v="United States"/>
    <x v="404"/>
    <s v="California"/>
    <n v="91776"/>
    <x v="1"/>
    <s v="FUR-CH-10003973"/>
    <x v="0"/>
    <x v="1"/>
    <s v="GuestStacker Chair with Chrome Finish Legs"/>
    <x v="3241"/>
    <n v="5"/>
    <n v="0.2"/>
    <n v="148.70400000000001"/>
    <n v="4"/>
    <n v="2"/>
    <x v="2"/>
    <s v="Apr"/>
    <s v="2014-04"/>
  </r>
  <r>
    <n v="4379"/>
    <s v="CA-2015-140830"/>
    <x v="672"/>
    <d v="2015-12-02T00:00:00"/>
    <s v="Second Class"/>
    <s v="PS-18970"/>
    <s v="Paul Stevenson"/>
    <x v="2"/>
    <s v="United States"/>
    <x v="0"/>
    <s v="Kentucky"/>
    <n v="42420"/>
    <x v="0"/>
    <s v="OFF-EN-10000461"/>
    <x v="1"/>
    <x v="12"/>
    <s v="#10- 4 1/8&quot; x 9 1/2&quot; Recycled Envelopes"/>
    <x v="1897"/>
    <n v="2"/>
    <n v="0"/>
    <n v="8.2156000000000002"/>
    <n v="11"/>
    <n v="4"/>
    <x v="1"/>
    <s v="Nov"/>
    <s v="2015-11"/>
  </r>
  <r>
    <n v="4380"/>
    <s v="CA-2015-140830"/>
    <x v="672"/>
    <d v="2015-12-02T00:00:00"/>
    <s v="Second Class"/>
    <s v="PS-18970"/>
    <s v="Paul Stevenson"/>
    <x v="2"/>
    <s v="United States"/>
    <x v="0"/>
    <s v="Kentucky"/>
    <n v="42420"/>
    <x v="0"/>
    <s v="OFF-EN-10002831"/>
    <x v="1"/>
    <x v="12"/>
    <s v="Tyvek  Top-Opening Peel &amp; Seel  Envelopes, Gray"/>
    <x v="3242"/>
    <n v="2"/>
    <n v="0"/>
    <n v="32.345999999999997"/>
    <n v="11"/>
    <n v="4"/>
    <x v="1"/>
    <s v="Nov"/>
    <s v="2015-11"/>
  </r>
  <r>
    <n v="4381"/>
    <s v="CA-2015-152891"/>
    <x v="969"/>
    <d v="2015-10-30T00:00:00"/>
    <s v="Standard Class"/>
    <s v="TB-21625"/>
    <s v="Trudy Brown"/>
    <x v="0"/>
    <s v="United States"/>
    <x v="8"/>
    <s v="California"/>
    <n v="94110"/>
    <x v="1"/>
    <s v="OFF-AR-10004648"/>
    <x v="1"/>
    <x v="6"/>
    <s v="Boston 19500 Mighty Mite Electric Pencil Sharpener"/>
    <x v="774"/>
    <n v="3"/>
    <n v="0"/>
    <n v="16.3215"/>
    <n v="10"/>
    <n v="4"/>
    <x v="1"/>
    <s v="Oct"/>
    <s v="2015-10"/>
  </r>
  <r>
    <n v="4382"/>
    <s v="CA-2015-152891"/>
    <x v="969"/>
    <d v="2015-10-30T00:00:00"/>
    <s v="Standard Class"/>
    <s v="TB-21625"/>
    <s v="Trudy Brown"/>
    <x v="0"/>
    <s v="United States"/>
    <x v="8"/>
    <s v="California"/>
    <n v="94110"/>
    <x v="1"/>
    <s v="FUR-TA-10001857"/>
    <x v="0"/>
    <x v="3"/>
    <s v="Balt Solid Wood Rectangular Table"/>
    <x v="3243"/>
    <n v="3"/>
    <n v="0.2"/>
    <n v="-31.646999999999998"/>
    <n v="10"/>
    <n v="4"/>
    <x v="1"/>
    <s v="Oct"/>
    <s v="2015-10"/>
  </r>
  <r>
    <n v="4383"/>
    <s v="US-2015-122784"/>
    <x v="603"/>
    <d v="2015-07-27T00:00:00"/>
    <s v="Standard Class"/>
    <s v="RA-19915"/>
    <s v="Russell Applegate"/>
    <x v="0"/>
    <s v="United States"/>
    <x v="336"/>
    <s v="Illinois"/>
    <n v="60035"/>
    <x v="2"/>
    <s v="OFF-BI-10000546"/>
    <x v="1"/>
    <x v="8"/>
    <s v="Avery Durable Binders"/>
    <x v="704"/>
    <n v="5"/>
    <n v="0.8"/>
    <n v="-4.4640000000000004"/>
    <n v="7"/>
    <n v="3"/>
    <x v="1"/>
    <s v="Jul"/>
    <s v="2015-07"/>
  </r>
  <r>
    <n v="4384"/>
    <s v="US-2015-122784"/>
    <x v="603"/>
    <d v="2015-07-27T00:00:00"/>
    <s v="Standard Class"/>
    <s v="RA-19915"/>
    <s v="Russell Applegate"/>
    <x v="0"/>
    <s v="United States"/>
    <x v="336"/>
    <s v="Illinois"/>
    <n v="60035"/>
    <x v="2"/>
    <s v="FUR-BO-10004690"/>
    <x v="0"/>
    <x v="0"/>
    <s v="O'Sullivan Cherrywood Estates Traditional Barrister Bookcase"/>
    <x v="3244"/>
    <n v="4"/>
    <n v="0.3"/>
    <n v="-126.4816"/>
    <n v="7"/>
    <n v="3"/>
    <x v="1"/>
    <s v="Jul"/>
    <s v="2015-07"/>
  </r>
  <r>
    <n v="4385"/>
    <s v="US-2015-122784"/>
    <x v="603"/>
    <d v="2015-07-27T00:00:00"/>
    <s v="Standard Class"/>
    <s v="RA-19915"/>
    <s v="Russell Applegate"/>
    <x v="0"/>
    <s v="United States"/>
    <x v="336"/>
    <s v="Illinois"/>
    <n v="60035"/>
    <x v="2"/>
    <s v="TEC-PH-10001557"/>
    <x v="2"/>
    <x v="7"/>
    <s v="Pyle PMP37LED"/>
    <x v="2045"/>
    <n v="2"/>
    <n v="0.2"/>
    <n v="13.438599999999999"/>
    <n v="7"/>
    <n v="3"/>
    <x v="1"/>
    <s v="Jul"/>
    <s v="2015-07"/>
  </r>
  <r>
    <n v="4386"/>
    <s v="US-2015-122784"/>
    <x v="603"/>
    <d v="2015-07-27T00:00:00"/>
    <s v="Standard Class"/>
    <s v="RA-19915"/>
    <s v="Russell Applegate"/>
    <x v="0"/>
    <s v="United States"/>
    <x v="336"/>
    <s v="Illinois"/>
    <n v="60035"/>
    <x v="2"/>
    <s v="FUR-BO-10002545"/>
    <x v="0"/>
    <x v="0"/>
    <s v="Atlantic Metals Mobile 3-Shelf Bookcases, Custom Colors"/>
    <x v="3245"/>
    <n v="5"/>
    <n v="0.3"/>
    <n v="-52.195999999999998"/>
    <n v="7"/>
    <n v="3"/>
    <x v="1"/>
    <s v="Jul"/>
    <s v="2015-07"/>
  </r>
  <r>
    <n v="4387"/>
    <s v="CA-2016-156811"/>
    <x v="189"/>
    <d v="2016-11-02T00:00:00"/>
    <s v="Standard Class"/>
    <s v="BP-11095"/>
    <s v="Bart Pistole"/>
    <x v="1"/>
    <s v="United States"/>
    <x v="8"/>
    <s v="California"/>
    <n v="94122"/>
    <x v="1"/>
    <s v="OFF-AP-10001366"/>
    <x v="1"/>
    <x v="9"/>
    <s v="Staple holder"/>
    <x v="2836"/>
    <n v="4"/>
    <n v="0"/>
    <n v="11.8584"/>
    <n v="10"/>
    <n v="4"/>
    <x v="0"/>
    <s v="Oct"/>
    <s v="2016-10"/>
  </r>
  <r>
    <n v="4388"/>
    <s v="CA-2016-156811"/>
    <x v="189"/>
    <d v="2016-11-02T00:00:00"/>
    <s v="Standard Class"/>
    <s v="BP-11095"/>
    <s v="Bart Pistole"/>
    <x v="1"/>
    <s v="United States"/>
    <x v="8"/>
    <s v="California"/>
    <n v="94122"/>
    <x v="1"/>
    <s v="OFF-BI-10001628"/>
    <x v="1"/>
    <x v="8"/>
    <s v="Acco Data Flex Cable Posts For Top &amp; Bottom Load Binders, 6&quot; Capacity"/>
    <x v="3066"/>
    <n v="3"/>
    <n v="0.2"/>
    <n v="7.8224999999999998"/>
    <n v="10"/>
    <n v="4"/>
    <x v="0"/>
    <s v="Oct"/>
    <s v="2016-10"/>
  </r>
  <r>
    <n v="4389"/>
    <s v="CA-2017-111556"/>
    <x v="225"/>
    <d v="2017-11-22T00:00:00"/>
    <s v="First Class"/>
    <s v="CD-11920"/>
    <s v="Carlos Daly"/>
    <x v="0"/>
    <s v="United States"/>
    <x v="20"/>
    <s v="New York"/>
    <n v="10035"/>
    <x v="3"/>
    <s v="OFF-PA-10003651"/>
    <x v="1"/>
    <x v="10"/>
    <s v="Xerox 1968"/>
    <x v="1160"/>
    <n v="7"/>
    <n v="0"/>
    <n v="22.444800000000001"/>
    <n v="11"/>
    <n v="4"/>
    <x v="3"/>
    <s v="Nov"/>
    <s v="2017-11"/>
  </r>
  <r>
    <n v="4390"/>
    <s v="CA-2017-111556"/>
    <x v="225"/>
    <d v="2017-11-22T00:00:00"/>
    <s v="First Class"/>
    <s v="CD-11920"/>
    <s v="Carlos Daly"/>
    <x v="0"/>
    <s v="United States"/>
    <x v="20"/>
    <s v="New York"/>
    <n v="10035"/>
    <x v="3"/>
    <s v="FUR-BO-10003159"/>
    <x v="0"/>
    <x v="0"/>
    <s v="Sauder Camden County Collection Libraries, Planked Cherry Finish"/>
    <x v="3246"/>
    <n v="2"/>
    <n v="0.2"/>
    <n v="-25.2956"/>
    <n v="11"/>
    <n v="4"/>
    <x v="3"/>
    <s v="Nov"/>
    <s v="2017-11"/>
  </r>
  <r>
    <n v="4391"/>
    <s v="CA-2017-111556"/>
    <x v="225"/>
    <d v="2017-11-22T00:00:00"/>
    <s v="First Class"/>
    <s v="CD-11920"/>
    <s v="Carlos Daly"/>
    <x v="0"/>
    <s v="United States"/>
    <x v="20"/>
    <s v="New York"/>
    <n v="10035"/>
    <x v="3"/>
    <s v="TEC-PH-10001459"/>
    <x v="2"/>
    <x v="7"/>
    <s v="Samsung Galaxy Mega 6.3"/>
    <x v="3247"/>
    <n v="3"/>
    <n v="0"/>
    <n v="327.59219999999999"/>
    <n v="11"/>
    <n v="4"/>
    <x v="3"/>
    <s v="Nov"/>
    <s v="2017-11"/>
  </r>
  <r>
    <n v="4392"/>
    <s v="CA-2017-111556"/>
    <x v="225"/>
    <d v="2017-11-22T00:00:00"/>
    <s v="First Class"/>
    <s v="CD-11920"/>
    <s v="Carlos Daly"/>
    <x v="0"/>
    <s v="United States"/>
    <x v="20"/>
    <s v="New York"/>
    <n v="10035"/>
    <x v="3"/>
    <s v="OFF-AR-10004602"/>
    <x v="1"/>
    <x v="6"/>
    <s v="Boston KS Multi-Size Manual Pencil Sharpener"/>
    <x v="3248"/>
    <n v="3"/>
    <n v="0"/>
    <n v="19.311599999999999"/>
    <n v="11"/>
    <n v="4"/>
    <x v="3"/>
    <s v="Nov"/>
    <s v="2017-11"/>
  </r>
  <r>
    <n v="4393"/>
    <s v="CA-2016-108868"/>
    <x v="162"/>
    <d v="2016-09-12T00:00:00"/>
    <s v="Standard Class"/>
    <s v="KB-16585"/>
    <s v="Ken Black"/>
    <x v="1"/>
    <s v="United States"/>
    <x v="61"/>
    <s v="Texas"/>
    <n v="75081"/>
    <x v="2"/>
    <s v="OFF-AR-10001953"/>
    <x v="1"/>
    <x v="6"/>
    <s v="Boston 1645 Deluxe Heavier-Duty Electric Pencil Sharpener"/>
    <x v="464"/>
    <n v="2"/>
    <n v="0.2"/>
    <n v="6.1571999999999996"/>
    <n v="9"/>
    <n v="3"/>
    <x v="0"/>
    <s v="Sep"/>
    <s v="2016-09"/>
  </r>
  <r>
    <n v="4394"/>
    <s v="CA-2016-108868"/>
    <x v="162"/>
    <d v="2016-09-12T00:00:00"/>
    <s v="Standard Class"/>
    <s v="KB-16585"/>
    <s v="Ken Black"/>
    <x v="1"/>
    <s v="United States"/>
    <x v="61"/>
    <s v="Texas"/>
    <n v="75081"/>
    <x v="2"/>
    <s v="TEC-PH-10000923"/>
    <x v="2"/>
    <x v="7"/>
    <s v="Belkin SportFit Armband For iPhone 5s/5c, Fuchsia"/>
    <x v="3249"/>
    <n v="5"/>
    <n v="0.2"/>
    <n v="21.735499999999998"/>
    <n v="9"/>
    <n v="3"/>
    <x v="0"/>
    <s v="Sep"/>
    <s v="2016-09"/>
  </r>
  <r>
    <n v="4395"/>
    <s v="CA-2014-142965"/>
    <x v="836"/>
    <d v="2014-07-20T00:00:00"/>
    <s v="Same Day"/>
    <s v="SW-20245"/>
    <s v="Scot Wooten"/>
    <x v="0"/>
    <s v="United States"/>
    <x v="24"/>
    <s v="Ohio"/>
    <n v="45503"/>
    <x v="3"/>
    <s v="OFF-ST-10002583"/>
    <x v="1"/>
    <x v="4"/>
    <s v="Fellowes Neat Ideas Storage Cubes"/>
    <x v="3250"/>
    <n v="1"/>
    <n v="0.2"/>
    <n v="-5.1967999999999996"/>
    <n v="7"/>
    <n v="3"/>
    <x v="2"/>
    <s v="Jul"/>
    <s v="2014-07"/>
  </r>
  <r>
    <n v="4396"/>
    <s v="CA-2014-142965"/>
    <x v="836"/>
    <d v="2014-07-20T00:00:00"/>
    <s v="Same Day"/>
    <s v="SW-20245"/>
    <s v="Scot Wooten"/>
    <x v="0"/>
    <s v="United States"/>
    <x v="24"/>
    <s v="Ohio"/>
    <n v="45503"/>
    <x v="3"/>
    <s v="OFF-BI-10000977"/>
    <x v="1"/>
    <x v="8"/>
    <s v="Ibico Plastic Spiral Binding Combs"/>
    <x v="3251"/>
    <n v="3"/>
    <n v="0.7"/>
    <n v="-21.888000000000002"/>
    <n v="7"/>
    <n v="3"/>
    <x v="2"/>
    <s v="Jul"/>
    <s v="2014-07"/>
  </r>
  <r>
    <n v="4397"/>
    <s v="CA-2016-148740"/>
    <x v="625"/>
    <d v="2016-11-19T00:00:00"/>
    <s v="Standard Class"/>
    <s v="AH-10690"/>
    <s v="Anna Häberlin"/>
    <x v="1"/>
    <s v="United States"/>
    <x v="70"/>
    <s v="California"/>
    <n v="92024"/>
    <x v="1"/>
    <s v="TEC-PH-10002549"/>
    <x v="2"/>
    <x v="7"/>
    <s v="Polycom SoundPoint IP 450 VoIP phone"/>
    <x v="3252"/>
    <n v="2"/>
    <n v="0.2"/>
    <n v="27.103200000000001"/>
    <n v="11"/>
    <n v="4"/>
    <x v="0"/>
    <s v="Nov"/>
    <s v="2016-11"/>
  </r>
  <r>
    <n v="4398"/>
    <s v="US-2014-138758"/>
    <x v="970"/>
    <d v="2014-07-11T00:00:00"/>
    <s v="Standard Class"/>
    <s v="JL-15835"/>
    <s v="John Lee"/>
    <x v="0"/>
    <s v="United States"/>
    <x v="10"/>
    <s v="Pennsylvania"/>
    <n v="19120"/>
    <x v="3"/>
    <s v="FUR-CH-10002880"/>
    <x v="0"/>
    <x v="1"/>
    <s v="Global High-Back Leather Tilter, Burgundy"/>
    <x v="3253"/>
    <n v="2"/>
    <n v="0.3"/>
    <n v="-46.736199999999997"/>
    <n v="7"/>
    <n v="3"/>
    <x v="2"/>
    <s v="Jul"/>
    <s v="2014-07"/>
  </r>
  <r>
    <n v="4399"/>
    <s v="US-2014-138758"/>
    <x v="970"/>
    <d v="2014-07-11T00:00:00"/>
    <s v="Standard Class"/>
    <s v="JL-15835"/>
    <s v="John Lee"/>
    <x v="0"/>
    <s v="United States"/>
    <x v="10"/>
    <s v="Pennsylvania"/>
    <n v="19120"/>
    <x v="3"/>
    <s v="FUR-FU-10003039"/>
    <x v="0"/>
    <x v="5"/>
    <s v="Howard Miller 11-1/2&quot; Diameter Grantwood Wall Clock"/>
    <x v="3254"/>
    <n v="2"/>
    <n v="0.2"/>
    <n v="12.0764"/>
    <n v="7"/>
    <n v="3"/>
    <x v="2"/>
    <s v="Jul"/>
    <s v="2014-07"/>
  </r>
  <r>
    <n v="4400"/>
    <s v="CA-2016-131737"/>
    <x v="716"/>
    <d v="2016-03-17T00:00:00"/>
    <s v="Same Day"/>
    <s v="GZ-14470"/>
    <s v="Gary Zandusky"/>
    <x v="0"/>
    <s v="United States"/>
    <x v="29"/>
    <s v="Maryland"/>
    <n v="21044"/>
    <x v="3"/>
    <s v="OFF-EN-10003055"/>
    <x v="1"/>
    <x v="12"/>
    <s v="Blue String-Tie &amp; Button Interoffice Envelopes, 10 x 13"/>
    <x v="3255"/>
    <n v="5"/>
    <n v="0"/>
    <n v="89.954999999999998"/>
    <n v="3"/>
    <n v="1"/>
    <x v="0"/>
    <s v="Mar"/>
    <s v="2016-03"/>
  </r>
  <r>
    <n v="4401"/>
    <s v="CA-2016-131737"/>
    <x v="716"/>
    <d v="2016-03-17T00:00:00"/>
    <s v="Same Day"/>
    <s v="GZ-14470"/>
    <s v="Gary Zandusky"/>
    <x v="0"/>
    <s v="United States"/>
    <x v="29"/>
    <s v="Maryland"/>
    <n v="21044"/>
    <x v="3"/>
    <s v="OFF-AP-10002945"/>
    <x v="1"/>
    <x v="9"/>
    <s v="Honeywell Enviracaire Portable HEPA Air Cleaner for 17' x 22' Room"/>
    <x v="3256"/>
    <n v="3"/>
    <n v="0"/>
    <n v="297.64350000000002"/>
    <n v="3"/>
    <n v="1"/>
    <x v="0"/>
    <s v="Mar"/>
    <s v="2016-03"/>
  </r>
  <r>
    <n v="4402"/>
    <s v="CA-2016-131737"/>
    <x v="716"/>
    <d v="2016-03-17T00:00:00"/>
    <s v="Same Day"/>
    <s v="GZ-14470"/>
    <s v="Gary Zandusky"/>
    <x v="0"/>
    <s v="United States"/>
    <x v="29"/>
    <s v="Maryland"/>
    <n v="21044"/>
    <x v="3"/>
    <s v="FUR-FU-10004306"/>
    <x v="0"/>
    <x v="5"/>
    <s v="Electrix Halogen Magnifier Lamp"/>
    <x v="3257"/>
    <n v="5"/>
    <n v="0"/>
    <n v="252.59"/>
    <n v="3"/>
    <n v="1"/>
    <x v="0"/>
    <s v="Mar"/>
    <s v="2016-03"/>
  </r>
  <r>
    <n v="4403"/>
    <s v="CA-2016-114538"/>
    <x v="482"/>
    <d v="2016-12-27T00:00:00"/>
    <s v="First Class"/>
    <s v="RC-19825"/>
    <s v="Roy Collins"/>
    <x v="0"/>
    <s v="United States"/>
    <x v="77"/>
    <s v="Colorado"/>
    <n v="80906"/>
    <x v="1"/>
    <s v="OFF-AR-10002445"/>
    <x v="1"/>
    <x v="6"/>
    <s v="SANFORD Major Accent Highlighters"/>
    <x v="3258"/>
    <n v="2"/>
    <n v="0.2"/>
    <n v="2.5488"/>
    <n v="12"/>
    <n v="4"/>
    <x v="0"/>
    <s v="Dec"/>
    <s v="2016-12"/>
  </r>
  <r>
    <n v="4404"/>
    <s v="CA-2014-127936"/>
    <x v="814"/>
    <d v="2014-09-04T00:00:00"/>
    <s v="First Class"/>
    <s v="CL-12565"/>
    <s v="Clay Ludtke"/>
    <x v="0"/>
    <s v="United States"/>
    <x v="20"/>
    <s v="New York"/>
    <n v="10009"/>
    <x v="3"/>
    <s v="OFF-AR-10002445"/>
    <x v="1"/>
    <x v="6"/>
    <s v="SANFORD Major Accent Highlighters"/>
    <x v="3259"/>
    <n v="3"/>
    <n v="0"/>
    <n v="8.0711999999999993"/>
    <n v="9"/>
    <n v="3"/>
    <x v="2"/>
    <s v="Sep"/>
    <s v="2014-09"/>
  </r>
  <r>
    <n v="4405"/>
    <s v="CA-2015-164336"/>
    <x v="761"/>
    <d v="2015-07-10T00:00:00"/>
    <s v="Standard Class"/>
    <s v="MW-18220"/>
    <s v="Mitch Webber"/>
    <x v="0"/>
    <s v="United States"/>
    <x v="10"/>
    <s v="Pennsylvania"/>
    <n v="19140"/>
    <x v="3"/>
    <s v="TEC-AC-10002345"/>
    <x v="2"/>
    <x v="11"/>
    <s v="HP Standard 104 key PS/2 Keyboard"/>
    <x v="3260"/>
    <n v="3"/>
    <n v="0.2"/>
    <n v="2.1749999999999998"/>
    <n v="7"/>
    <n v="3"/>
    <x v="1"/>
    <s v="Jul"/>
    <s v="2015-07"/>
  </r>
  <r>
    <n v="4406"/>
    <s v="CA-2015-164336"/>
    <x v="761"/>
    <d v="2015-07-10T00:00:00"/>
    <s v="Standard Class"/>
    <s v="MW-18220"/>
    <s v="Mitch Webber"/>
    <x v="0"/>
    <s v="United States"/>
    <x v="10"/>
    <s v="Pennsylvania"/>
    <n v="19140"/>
    <x v="3"/>
    <s v="OFF-ST-10001558"/>
    <x v="1"/>
    <x v="4"/>
    <s v="Acco Perma 4000 Stacking Storage Drawers"/>
    <x v="2316"/>
    <n v="3"/>
    <n v="0.2"/>
    <n v="-2.4359999999999999"/>
    <n v="7"/>
    <n v="3"/>
    <x v="1"/>
    <s v="Jul"/>
    <s v="2015-07"/>
  </r>
  <r>
    <n v="4407"/>
    <s v="CA-2016-100041"/>
    <x v="73"/>
    <d v="2016-11-25T00:00:00"/>
    <s v="Standard Class"/>
    <s v="BF-10975"/>
    <s v="Barbara Fisher"/>
    <x v="1"/>
    <s v="United States"/>
    <x v="38"/>
    <s v="Indiana"/>
    <n v="47201"/>
    <x v="2"/>
    <s v="OFF-PA-10001622"/>
    <x v="1"/>
    <x v="10"/>
    <s v="Ampad Poly Cover Wirebound Steno Book, 6&quot; x 9&quot; Assorted Colors, Gregg Ruled"/>
    <x v="3261"/>
    <n v="2"/>
    <n v="0"/>
    <n v="4.0860000000000003"/>
    <n v="11"/>
    <n v="4"/>
    <x v="0"/>
    <s v="Nov"/>
    <s v="2016-11"/>
  </r>
  <r>
    <n v="4408"/>
    <s v="CA-2016-100041"/>
    <x v="73"/>
    <d v="2016-11-25T00:00:00"/>
    <s v="Standard Class"/>
    <s v="BF-10975"/>
    <s v="Barbara Fisher"/>
    <x v="1"/>
    <s v="United States"/>
    <x v="38"/>
    <s v="Indiana"/>
    <n v="47201"/>
    <x v="2"/>
    <s v="OFF-PA-10000418"/>
    <x v="1"/>
    <x v="10"/>
    <s v="Xerox 189"/>
    <x v="1806"/>
    <n v="3"/>
    <n v="0"/>
    <n v="150.98400000000001"/>
    <n v="11"/>
    <n v="4"/>
    <x v="0"/>
    <s v="Nov"/>
    <s v="2016-11"/>
  </r>
  <r>
    <n v="4409"/>
    <s v="CA-2016-100041"/>
    <x v="73"/>
    <d v="2016-11-25T00:00:00"/>
    <s v="Standard Class"/>
    <s v="BF-10975"/>
    <s v="Barbara Fisher"/>
    <x v="1"/>
    <s v="United States"/>
    <x v="38"/>
    <s v="Indiana"/>
    <n v="47201"/>
    <x v="2"/>
    <s v="OFF-BI-10000343"/>
    <x v="1"/>
    <x v="8"/>
    <s v="Pressboard Covers with Storage Hooks, 9 1/2&quot; x 11&quot;, Light Blue"/>
    <x v="3262"/>
    <n v="1"/>
    <n v="0"/>
    <n v="2.3077000000000001"/>
    <n v="11"/>
    <n v="4"/>
    <x v="0"/>
    <s v="Nov"/>
    <s v="2016-11"/>
  </r>
  <r>
    <n v="4410"/>
    <s v="US-2014-154879"/>
    <x v="457"/>
    <d v="2014-05-11T00:00:00"/>
    <s v="Standard Class"/>
    <s v="SN-20710"/>
    <s v="Steve Nguyen"/>
    <x v="2"/>
    <s v="United States"/>
    <x v="1"/>
    <s v="California"/>
    <n v="90004"/>
    <x v="1"/>
    <s v="OFF-LA-10004425"/>
    <x v="1"/>
    <x v="2"/>
    <s v="Staple-on labels"/>
    <x v="396"/>
    <n v="2"/>
    <n v="0"/>
    <n v="2.7166000000000001"/>
    <n v="5"/>
    <n v="2"/>
    <x v="2"/>
    <s v="May"/>
    <s v="2014-05"/>
  </r>
  <r>
    <n v="4411"/>
    <s v="US-2014-154879"/>
    <x v="457"/>
    <d v="2014-05-11T00:00:00"/>
    <s v="Standard Class"/>
    <s v="SN-20710"/>
    <s v="Steve Nguyen"/>
    <x v="2"/>
    <s v="United States"/>
    <x v="1"/>
    <s v="California"/>
    <n v="90004"/>
    <x v="1"/>
    <s v="OFF-AR-10001897"/>
    <x v="1"/>
    <x v="6"/>
    <s v="Model L Table or Wall-Mount Pencil Sharpener"/>
    <x v="1533"/>
    <n v="6"/>
    <n v="0"/>
    <n v="30.223199999999999"/>
    <n v="5"/>
    <n v="2"/>
    <x v="2"/>
    <s v="May"/>
    <s v="2014-05"/>
  </r>
  <r>
    <n v="4412"/>
    <s v="CA-2014-130624"/>
    <x v="261"/>
    <d v="2014-06-24T00:00:00"/>
    <s v="First Class"/>
    <s v="TB-21280"/>
    <s v="Toby Braunhardt"/>
    <x v="0"/>
    <s v="United States"/>
    <x v="20"/>
    <s v="New York"/>
    <n v="10024"/>
    <x v="3"/>
    <s v="OFF-PA-10003883"/>
    <x v="1"/>
    <x v="10"/>
    <s v="Message Book, Phone, Wirebound Standard Line Memo, 2 3/4&quot; X 5&quot;"/>
    <x v="1783"/>
    <n v="3"/>
    <n v="0"/>
    <n v="9.0389999999999997"/>
    <n v="6"/>
    <n v="2"/>
    <x v="2"/>
    <s v="Jun"/>
    <s v="2014-06"/>
  </r>
  <r>
    <n v="4413"/>
    <s v="CA-2014-130624"/>
    <x v="261"/>
    <d v="2014-06-24T00:00:00"/>
    <s v="First Class"/>
    <s v="TB-21280"/>
    <s v="Toby Braunhardt"/>
    <x v="0"/>
    <s v="United States"/>
    <x v="20"/>
    <s v="New York"/>
    <n v="10024"/>
    <x v="3"/>
    <s v="TEC-PH-10003963"/>
    <x v="2"/>
    <x v="7"/>
    <s v="GE 2-Jack Phone Line Splitter"/>
    <x v="896"/>
    <n v="3"/>
    <n v="0"/>
    <n v="160.6722"/>
    <n v="6"/>
    <n v="2"/>
    <x v="2"/>
    <s v="Jun"/>
    <s v="2014-06"/>
  </r>
  <r>
    <n v="4414"/>
    <s v="CA-2014-130624"/>
    <x v="261"/>
    <d v="2014-06-24T00:00:00"/>
    <s v="First Class"/>
    <s v="TB-21280"/>
    <s v="Toby Braunhardt"/>
    <x v="0"/>
    <s v="United States"/>
    <x v="20"/>
    <s v="New York"/>
    <n v="10024"/>
    <x v="3"/>
    <s v="OFF-AP-10001303"/>
    <x v="1"/>
    <x v="9"/>
    <s v="Holmes Cool Mist Humidifier for the Whole House with 8-Gallon Output per Day, Extended Life Filter"/>
    <x v="3263"/>
    <n v="3"/>
    <n v="0"/>
    <n v="26.864999999999998"/>
    <n v="6"/>
    <n v="2"/>
    <x v="2"/>
    <s v="Jun"/>
    <s v="2014-06"/>
  </r>
  <r>
    <n v="4415"/>
    <s v="CA-2017-132339"/>
    <x v="971"/>
    <d v="2017-08-23T00:00:00"/>
    <s v="Standard Class"/>
    <s v="JB-15400"/>
    <s v="Jennifer Braxton"/>
    <x v="1"/>
    <s v="United States"/>
    <x v="104"/>
    <s v="Massachusetts"/>
    <n v="1841"/>
    <x v="3"/>
    <s v="OFF-BI-10003925"/>
    <x v="1"/>
    <x v="8"/>
    <s v="Fellowes PB300 Plastic Comb Binding Machine"/>
    <x v="3264"/>
    <n v="1"/>
    <n v="0"/>
    <n v="182.3553"/>
    <n v="8"/>
    <n v="3"/>
    <x v="3"/>
    <s v="Aug"/>
    <s v="2017-08"/>
  </r>
  <r>
    <n v="4416"/>
    <s v="CA-2014-153983"/>
    <x v="503"/>
    <d v="2014-12-06T00:00:00"/>
    <s v="Standard Class"/>
    <s v="AH-10210"/>
    <s v="Alan Hwang"/>
    <x v="0"/>
    <s v="United States"/>
    <x v="8"/>
    <s v="California"/>
    <n v="94122"/>
    <x v="1"/>
    <s v="TEC-PH-10004586"/>
    <x v="2"/>
    <x v="7"/>
    <s v="Wilson SignalBoost 841262 DB PRO Amplifier Kit"/>
    <x v="1169"/>
    <n v="2"/>
    <n v="0.2"/>
    <n v="71.989999999999995"/>
    <n v="11"/>
    <n v="4"/>
    <x v="2"/>
    <s v="Nov"/>
    <s v="2014-11"/>
  </r>
  <r>
    <n v="4417"/>
    <s v="CA-2014-153983"/>
    <x v="503"/>
    <d v="2014-12-06T00:00:00"/>
    <s v="Standard Class"/>
    <s v="AH-10210"/>
    <s v="Alan Hwang"/>
    <x v="0"/>
    <s v="United States"/>
    <x v="8"/>
    <s v="California"/>
    <n v="94122"/>
    <x v="1"/>
    <s v="OFF-FA-10003495"/>
    <x v="1"/>
    <x v="13"/>
    <s v="Staples"/>
    <x v="3265"/>
    <n v="5"/>
    <n v="0"/>
    <n v="15.2"/>
    <n v="11"/>
    <n v="4"/>
    <x v="2"/>
    <s v="Nov"/>
    <s v="2014-11"/>
  </r>
  <r>
    <n v="4418"/>
    <s v="CA-2017-112900"/>
    <x v="359"/>
    <d v="2017-04-12T00:00:00"/>
    <s v="Second Class"/>
    <s v="KL-16645"/>
    <s v="Ken Lonsdale"/>
    <x v="0"/>
    <s v="United States"/>
    <x v="66"/>
    <s v="Michigan"/>
    <n v="48205"/>
    <x v="2"/>
    <s v="OFF-BI-10002867"/>
    <x v="1"/>
    <x v="8"/>
    <s v="GBC Recycled Regency Composition Covers"/>
    <x v="3266"/>
    <n v="8"/>
    <n v="0"/>
    <n v="219.99039999999999"/>
    <n v="4"/>
    <n v="2"/>
    <x v="3"/>
    <s v="Apr"/>
    <s v="2017-04"/>
  </r>
  <r>
    <n v="4419"/>
    <s v="CA-2014-160157"/>
    <x v="414"/>
    <d v="2014-12-27T00:00:00"/>
    <s v="Standard Class"/>
    <s v="MH-17455"/>
    <s v="Mark Hamilton"/>
    <x v="0"/>
    <s v="United States"/>
    <x v="57"/>
    <s v="Ohio"/>
    <n v="45011"/>
    <x v="3"/>
    <s v="FUR-FU-10003773"/>
    <x v="0"/>
    <x v="5"/>
    <s v="Eldon Cleatmat Plus Chair Mats for High Pile Carpets"/>
    <x v="3267"/>
    <n v="3"/>
    <n v="0.2"/>
    <n v="-21.470400000000001"/>
    <n v="12"/>
    <n v="4"/>
    <x v="2"/>
    <s v="Dec"/>
    <s v="2014-12"/>
  </r>
  <r>
    <n v="4420"/>
    <s v="CA-2014-139633"/>
    <x v="506"/>
    <d v="2014-12-24T00:00:00"/>
    <s v="Standard Class"/>
    <s v="EC-14050"/>
    <s v="Erin Creighton"/>
    <x v="0"/>
    <s v="United States"/>
    <x v="38"/>
    <s v="Ohio"/>
    <n v="43229"/>
    <x v="3"/>
    <s v="OFF-BI-10002954"/>
    <x v="1"/>
    <x v="8"/>
    <s v="Newell 3-Hole Punched Plastic Slotted Magazine Holders for Binders"/>
    <x v="3268"/>
    <n v="4"/>
    <n v="0.7"/>
    <n v="-4.0216000000000003"/>
    <n v="12"/>
    <n v="4"/>
    <x v="2"/>
    <s v="Dec"/>
    <s v="2014-12"/>
  </r>
  <r>
    <n v="4421"/>
    <s v="CA-2015-163090"/>
    <x v="972"/>
    <d v="2015-11-21T00:00:00"/>
    <s v="Second Class"/>
    <s v="GH-14665"/>
    <s v="Greg Hansen"/>
    <x v="0"/>
    <s v="United States"/>
    <x v="22"/>
    <s v="Illinois"/>
    <n v="60610"/>
    <x v="2"/>
    <s v="OFF-SU-10002537"/>
    <x v="1"/>
    <x v="14"/>
    <s v="Acme Box Cutter Scissors"/>
    <x v="3269"/>
    <n v="5"/>
    <n v="0.2"/>
    <n v="3.069"/>
    <n v="11"/>
    <n v="4"/>
    <x v="1"/>
    <s v="Nov"/>
    <s v="2015-11"/>
  </r>
  <r>
    <n v="4422"/>
    <s v="CA-2014-117016"/>
    <x v="530"/>
    <d v="2014-03-09T00:00:00"/>
    <s v="Standard Class"/>
    <s v="SC-20095"/>
    <s v="Sanjit Chand"/>
    <x v="0"/>
    <s v="United States"/>
    <x v="405"/>
    <s v="Florida"/>
    <n v="33063"/>
    <x v="0"/>
    <s v="OFF-AR-10001374"/>
    <x v="1"/>
    <x v="6"/>
    <s v="BIC Brite Liner Highlighters, Chisel Tip"/>
    <x v="12"/>
    <n v="3"/>
    <n v="0.2"/>
    <n v="2.3328000000000002"/>
    <n v="3"/>
    <n v="1"/>
    <x v="2"/>
    <s v="Mar"/>
    <s v="2014-03"/>
  </r>
  <r>
    <n v="4423"/>
    <s v="CA-2017-159464"/>
    <x v="796"/>
    <d v="2017-05-19T00:00:00"/>
    <s v="First Class"/>
    <s v="TB-21355"/>
    <s v="Todd Boyes"/>
    <x v="1"/>
    <s v="United States"/>
    <x v="406"/>
    <s v="Georgia"/>
    <n v="30328"/>
    <x v="0"/>
    <s v="OFF-AP-10001492"/>
    <x v="1"/>
    <x v="9"/>
    <s v="Acco Six-Outlet Power Strip, 4' Cord Length"/>
    <x v="3270"/>
    <n v="2"/>
    <n v="0"/>
    <n v="4.4824000000000002"/>
    <n v="5"/>
    <n v="2"/>
    <x v="3"/>
    <s v="May"/>
    <s v="2017-05"/>
  </r>
  <r>
    <n v="4424"/>
    <s v="CA-2017-159464"/>
    <x v="796"/>
    <d v="2017-05-19T00:00:00"/>
    <s v="First Class"/>
    <s v="TB-21355"/>
    <s v="Todd Boyes"/>
    <x v="1"/>
    <s v="United States"/>
    <x v="406"/>
    <s v="Georgia"/>
    <n v="30328"/>
    <x v="0"/>
    <s v="FUR-BO-10003546"/>
    <x v="0"/>
    <x v="0"/>
    <s v="Hon 4-Shelf Metal Bookcases"/>
    <x v="3271"/>
    <n v="3"/>
    <n v="0"/>
    <n v="75.734999999999999"/>
    <n v="5"/>
    <n v="2"/>
    <x v="3"/>
    <s v="May"/>
    <s v="2017-05"/>
  </r>
  <r>
    <n v="4425"/>
    <s v="CA-2017-159464"/>
    <x v="796"/>
    <d v="2017-05-19T00:00:00"/>
    <s v="First Class"/>
    <s v="TB-21355"/>
    <s v="Todd Boyes"/>
    <x v="1"/>
    <s v="United States"/>
    <x v="406"/>
    <s v="Georgia"/>
    <n v="30328"/>
    <x v="0"/>
    <s v="TEC-PH-10002185"/>
    <x v="2"/>
    <x v="7"/>
    <s v="QVS USB Car Charger 2-Port 2.1Amp for iPod/iPhone/iPad/iPad 2/iPad 3"/>
    <x v="3272"/>
    <n v="5"/>
    <n v="0"/>
    <n v="15.637499999999999"/>
    <n v="5"/>
    <n v="2"/>
    <x v="3"/>
    <s v="May"/>
    <s v="2017-05"/>
  </r>
  <r>
    <n v="4426"/>
    <s v="CA-2017-159464"/>
    <x v="796"/>
    <d v="2017-05-19T00:00:00"/>
    <s v="First Class"/>
    <s v="TB-21355"/>
    <s v="Todd Boyes"/>
    <x v="1"/>
    <s v="United States"/>
    <x v="406"/>
    <s v="Georgia"/>
    <n v="30328"/>
    <x v="0"/>
    <s v="OFF-BI-10000315"/>
    <x v="1"/>
    <x v="8"/>
    <s v="Poly Designer Cover &amp; Back"/>
    <x v="3273"/>
    <n v="6"/>
    <n v="0"/>
    <n v="54.691200000000002"/>
    <n v="5"/>
    <n v="2"/>
    <x v="3"/>
    <s v="May"/>
    <s v="2017-05"/>
  </r>
  <r>
    <n v="4427"/>
    <s v="CA-2017-159464"/>
    <x v="796"/>
    <d v="2017-05-19T00:00:00"/>
    <s v="First Class"/>
    <s v="TB-21355"/>
    <s v="Todd Boyes"/>
    <x v="1"/>
    <s v="United States"/>
    <x v="406"/>
    <s v="Georgia"/>
    <n v="30328"/>
    <x v="0"/>
    <s v="TEC-PH-10002350"/>
    <x v="2"/>
    <x v="7"/>
    <s v="Apple EarPods with Remote and Mic"/>
    <x v="389"/>
    <n v="2"/>
    <n v="0"/>
    <n v="15.6744"/>
    <n v="5"/>
    <n v="2"/>
    <x v="3"/>
    <s v="May"/>
    <s v="2017-05"/>
  </r>
  <r>
    <n v="4428"/>
    <s v="US-2017-103226"/>
    <x v="585"/>
    <d v="2017-09-28T00:00:00"/>
    <s v="Standard Class"/>
    <s v="DW-13195"/>
    <s v="David Wiener"/>
    <x v="1"/>
    <s v="United States"/>
    <x v="305"/>
    <s v="New Mexico"/>
    <n v="87105"/>
    <x v="1"/>
    <s v="OFF-PA-10002666"/>
    <x v="1"/>
    <x v="10"/>
    <s v="Southworth 25% Cotton Linen-Finish Paper &amp; Envelopes"/>
    <x v="3274"/>
    <n v="3"/>
    <n v="0"/>
    <n v="12.231"/>
    <n v="9"/>
    <n v="3"/>
    <x v="3"/>
    <s v="Sep"/>
    <s v="2017-09"/>
  </r>
  <r>
    <n v="4429"/>
    <s v="CA-2017-119452"/>
    <x v="708"/>
    <d v="2017-03-27T00:00:00"/>
    <s v="Standard Class"/>
    <s v="CL-12565"/>
    <s v="Clay Ludtke"/>
    <x v="0"/>
    <s v="United States"/>
    <x v="251"/>
    <s v="Oklahoma"/>
    <n v="74133"/>
    <x v="2"/>
    <s v="FUR-CH-10004495"/>
    <x v="0"/>
    <x v="1"/>
    <s v="Global Leather and Oak Executive Chair, Black"/>
    <x v="3275"/>
    <n v="6"/>
    <n v="0"/>
    <n v="523.70519999999999"/>
    <n v="3"/>
    <n v="1"/>
    <x v="3"/>
    <s v="Mar"/>
    <s v="2017-03"/>
  </r>
  <r>
    <n v="4430"/>
    <s v="CA-2017-147725"/>
    <x v="32"/>
    <d v="2017-09-14T00:00:00"/>
    <s v="Same Day"/>
    <s v="LT-17110"/>
    <s v="Liz Thompson"/>
    <x v="0"/>
    <s v="United States"/>
    <x v="334"/>
    <s v="New Jersey"/>
    <n v="7050"/>
    <x v="3"/>
    <s v="OFF-AR-10001725"/>
    <x v="1"/>
    <x v="6"/>
    <s v="Boston Home &amp; Office Model 2000 Electric Pencil Sharpeners"/>
    <x v="418"/>
    <n v="3"/>
    <n v="0"/>
    <n v="18.446999999999999"/>
    <n v="9"/>
    <n v="3"/>
    <x v="3"/>
    <s v="Sep"/>
    <s v="2017-09"/>
  </r>
  <r>
    <n v="4431"/>
    <s v="CA-2016-168893"/>
    <x v="54"/>
    <d v="2016-11-08T00:00:00"/>
    <s v="Second Class"/>
    <s v="AP-10915"/>
    <s v="Arthur Prichep"/>
    <x v="0"/>
    <s v="United States"/>
    <x v="0"/>
    <s v="Kentucky"/>
    <n v="42420"/>
    <x v="0"/>
    <s v="OFF-FA-10002280"/>
    <x v="1"/>
    <x v="13"/>
    <s v="Advantus Plastic Paper Clips"/>
    <x v="3276"/>
    <n v="4"/>
    <n v="0"/>
    <n v="9.6"/>
    <n v="11"/>
    <n v="4"/>
    <x v="0"/>
    <s v="Nov"/>
    <s v="2016-11"/>
  </r>
  <r>
    <n v="4432"/>
    <s v="CA-2016-168893"/>
    <x v="54"/>
    <d v="2016-11-08T00:00:00"/>
    <s v="Second Class"/>
    <s v="AP-10915"/>
    <s v="Arthur Prichep"/>
    <x v="0"/>
    <s v="United States"/>
    <x v="0"/>
    <s v="Kentucky"/>
    <n v="42420"/>
    <x v="0"/>
    <s v="OFF-AR-10001770"/>
    <x v="1"/>
    <x v="6"/>
    <s v="Economy #2 Pencils"/>
    <x v="3277"/>
    <n v="3"/>
    <n v="0"/>
    <n v="2.0748000000000002"/>
    <n v="11"/>
    <n v="4"/>
    <x v="0"/>
    <s v="Nov"/>
    <s v="2016-11"/>
  </r>
  <r>
    <n v="4433"/>
    <s v="CA-2016-168893"/>
    <x v="54"/>
    <d v="2016-11-08T00:00:00"/>
    <s v="Second Class"/>
    <s v="AP-10915"/>
    <s v="Arthur Prichep"/>
    <x v="0"/>
    <s v="United States"/>
    <x v="0"/>
    <s v="Kentucky"/>
    <n v="42420"/>
    <x v="0"/>
    <s v="FUR-FU-10002885"/>
    <x v="0"/>
    <x v="5"/>
    <s v="Magna Visual Magnetic Picture Hangers"/>
    <x v="899"/>
    <n v="5"/>
    <n v="0"/>
    <n v="9.1579999999999995"/>
    <n v="11"/>
    <n v="4"/>
    <x v="0"/>
    <s v="Nov"/>
    <s v="2016-11"/>
  </r>
  <r>
    <n v="4434"/>
    <s v="CA-2016-168893"/>
    <x v="54"/>
    <d v="2016-11-08T00:00:00"/>
    <s v="Second Class"/>
    <s v="AP-10915"/>
    <s v="Arthur Prichep"/>
    <x v="0"/>
    <s v="United States"/>
    <x v="0"/>
    <s v="Kentucky"/>
    <n v="42420"/>
    <x v="0"/>
    <s v="OFF-AR-10003772"/>
    <x v="1"/>
    <x v="6"/>
    <s v="Boston 16750 Black Compact Battery Pencil Sharpener"/>
    <x v="3278"/>
    <n v="1"/>
    <n v="0"/>
    <n v="2.625"/>
    <n v="11"/>
    <n v="4"/>
    <x v="0"/>
    <s v="Nov"/>
    <s v="2016-11"/>
  </r>
  <r>
    <n v="4435"/>
    <s v="CA-2016-168893"/>
    <x v="54"/>
    <d v="2016-11-08T00:00:00"/>
    <s v="Second Class"/>
    <s v="AP-10915"/>
    <s v="Arthur Prichep"/>
    <x v="0"/>
    <s v="United States"/>
    <x v="0"/>
    <s v="Kentucky"/>
    <n v="42420"/>
    <x v="0"/>
    <s v="FUR-TA-10003392"/>
    <x v="0"/>
    <x v="3"/>
    <s v="Global Adaptabilities Conference Tables"/>
    <x v="3279"/>
    <n v="3"/>
    <n v="0"/>
    <n v="160.15860000000001"/>
    <n v="11"/>
    <n v="4"/>
    <x v="0"/>
    <s v="Nov"/>
    <s v="2016-11"/>
  </r>
  <r>
    <n v="4436"/>
    <s v="CA-2016-163398"/>
    <x v="973"/>
    <d v="2016-05-08T00:00:00"/>
    <s v="Standard Class"/>
    <s v="CB-12415"/>
    <s v="Christy Brittain"/>
    <x v="0"/>
    <s v="United States"/>
    <x v="22"/>
    <s v="Illinois"/>
    <n v="60653"/>
    <x v="2"/>
    <s v="OFF-BI-10000014"/>
    <x v="1"/>
    <x v="8"/>
    <s v="Heavy-Duty E-Z-D Binders"/>
    <x v="3280"/>
    <n v="1"/>
    <n v="0.8"/>
    <n v="-3.6002999999999998"/>
    <n v="5"/>
    <n v="2"/>
    <x v="0"/>
    <s v="May"/>
    <s v="2016-05"/>
  </r>
  <r>
    <n v="4437"/>
    <s v="CA-2016-163398"/>
    <x v="973"/>
    <d v="2016-05-08T00:00:00"/>
    <s v="Standard Class"/>
    <s v="CB-12415"/>
    <s v="Christy Brittain"/>
    <x v="0"/>
    <s v="United States"/>
    <x v="22"/>
    <s v="Illinois"/>
    <n v="60653"/>
    <x v="2"/>
    <s v="OFF-AR-10003217"/>
    <x v="1"/>
    <x v="6"/>
    <s v="Newell 316"/>
    <x v="3281"/>
    <n v="7"/>
    <n v="0.2"/>
    <n v="2.7383999999999999"/>
    <n v="5"/>
    <n v="2"/>
    <x v="0"/>
    <s v="May"/>
    <s v="2016-05"/>
  </r>
  <r>
    <n v="4438"/>
    <s v="CA-2016-163398"/>
    <x v="973"/>
    <d v="2016-05-08T00:00:00"/>
    <s v="Standard Class"/>
    <s v="CB-12415"/>
    <s v="Christy Brittain"/>
    <x v="0"/>
    <s v="United States"/>
    <x v="22"/>
    <s v="Illinois"/>
    <n v="60653"/>
    <x v="2"/>
    <s v="OFF-AP-10002403"/>
    <x v="1"/>
    <x v="9"/>
    <s v="Acco Smartsocket Color-Coded Six-Outlet AC Adapter Model Surge Protectors"/>
    <x v="3282"/>
    <n v="3"/>
    <n v="0.8"/>
    <n v="-71.296199999999999"/>
    <n v="5"/>
    <n v="2"/>
    <x v="0"/>
    <s v="May"/>
    <s v="2016-05"/>
  </r>
  <r>
    <n v="4439"/>
    <s v="CA-2016-162726"/>
    <x v="797"/>
    <d v="2017-01-02T00:00:00"/>
    <s v="Standard Class"/>
    <s v="MT-17815"/>
    <s v="Meg Tillman"/>
    <x v="0"/>
    <s v="United States"/>
    <x v="396"/>
    <s v="Texas"/>
    <n v="77642"/>
    <x v="2"/>
    <s v="OFF-PA-10001972"/>
    <x v="1"/>
    <x v="10"/>
    <s v="Xerox 214"/>
    <x v="559"/>
    <n v="2"/>
    <n v="0.2"/>
    <n v="3.6288"/>
    <n v="12"/>
    <n v="4"/>
    <x v="0"/>
    <s v="Dec"/>
    <s v="2016-12"/>
  </r>
  <r>
    <n v="4440"/>
    <s v="CA-2016-162726"/>
    <x v="797"/>
    <d v="2017-01-02T00:00:00"/>
    <s v="Standard Class"/>
    <s v="MT-17815"/>
    <s v="Meg Tillman"/>
    <x v="0"/>
    <s v="United States"/>
    <x v="396"/>
    <s v="Texas"/>
    <n v="77642"/>
    <x v="2"/>
    <s v="OFF-PA-10004041"/>
    <x v="1"/>
    <x v="10"/>
    <s v="It's Hot Message Books with Stickers, 2 3/4&quot; x 5&quot;"/>
    <x v="208"/>
    <n v="4"/>
    <n v="0.2"/>
    <n v="7.4"/>
    <n v="12"/>
    <n v="4"/>
    <x v="0"/>
    <s v="Dec"/>
    <s v="2016-12"/>
  </r>
  <r>
    <n v="4441"/>
    <s v="US-2016-111290"/>
    <x v="405"/>
    <d v="2016-07-26T00:00:00"/>
    <s v="Standard Class"/>
    <s v="DK-13375"/>
    <s v="Dennis Kane"/>
    <x v="0"/>
    <s v="United States"/>
    <x v="17"/>
    <s v="Michigan"/>
    <n v="48185"/>
    <x v="2"/>
    <s v="TEC-AC-10004975"/>
    <x v="2"/>
    <x v="11"/>
    <s v="Plantronics Audio 995 Wireless Stereo Headset"/>
    <x v="3283"/>
    <n v="1"/>
    <n v="0"/>
    <n v="36.283499999999997"/>
    <n v="7"/>
    <n v="3"/>
    <x v="0"/>
    <s v="Jul"/>
    <s v="2016-07"/>
  </r>
  <r>
    <n v="4442"/>
    <s v="US-2016-111290"/>
    <x v="405"/>
    <d v="2016-07-26T00:00:00"/>
    <s v="Standard Class"/>
    <s v="DK-13375"/>
    <s v="Dennis Kane"/>
    <x v="0"/>
    <s v="United States"/>
    <x v="17"/>
    <s v="Michigan"/>
    <n v="48185"/>
    <x v="2"/>
    <s v="OFF-ST-10001932"/>
    <x v="1"/>
    <x v="4"/>
    <s v="Fellowes Staxonsteel Drawer Files"/>
    <x v="3284"/>
    <n v="5"/>
    <n v="0"/>
    <n v="135.21899999999999"/>
    <n v="7"/>
    <n v="3"/>
    <x v="0"/>
    <s v="Jul"/>
    <s v="2016-07"/>
  </r>
  <r>
    <n v="4443"/>
    <s v="US-2016-111290"/>
    <x v="405"/>
    <d v="2016-07-26T00:00:00"/>
    <s v="Standard Class"/>
    <s v="DK-13375"/>
    <s v="Dennis Kane"/>
    <x v="0"/>
    <s v="United States"/>
    <x v="17"/>
    <s v="Michigan"/>
    <n v="48185"/>
    <x v="2"/>
    <s v="OFF-AR-10001761"/>
    <x v="1"/>
    <x v="6"/>
    <s v="Avery Hi-Liter Smear-Safe Highlighters"/>
    <x v="2580"/>
    <n v="5"/>
    <n v="0"/>
    <n v="10.512"/>
    <n v="7"/>
    <n v="3"/>
    <x v="0"/>
    <s v="Jul"/>
    <s v="2016-07"/>
  </r>
  <r>
    <n v="4444"/>
    <s v="US-2016-111290"/>
    <x v="405"/>
    <d v="2016-07-26T00:00:00"/>
    <s v="Standard Class"/>
    <s v="DK-13375"/>
    <s v="Dennis Kane"/>
    <x v="0"/>
    <s v="United States"/>
    <x v="17"/>
    <s v="Michigan"/>
    <n v="48185"/>
    <x v="2"/>
    <s v="OFF-PA-10002262"/>
    <x v="1"/>
    <x v="10"/>
    <s v="Xerox 192"/>
    <x v="56"/>
    <n v="5"/>
    <n v="0"/>
    <n v="15.552"/>
    <n v="7"/>
    <n v="3"/>
    <x v="0"/>
    <s v="Jul"/>
    <s v="2016-07"/>
  </r>
  <r>
    <n v="4445"/>
    <s v="US-2014-147704"/>
    <x v="912"/>
    <d v="2014-11-21T00:00:00"/>
    <s v="Standard Class"/>
    <s v="SR-20740"/>
    <s v="Steven Roelle"/>
    <x v="2"/>
    <s v="United States"/>
    <x v="41"/>
    <s v="Indiana"/>
    <n v="47401"/>
    <x v="2"/>
    <s v="OFF-EN-10004483"/>
    <x v="1"/>
    <x v="12"/>
    <s v="#10 White Business Envelopes,4 1/8 x 9 1/2"/>
    <x v="2506"/>
    <n v="5"/>
    <n v="0"/>
    <n v="36.8245"/>
    <n v="11"/>
    <n v="4"/>
    <x v="2"/>
    <s v="Nov"/>
    <s v="2014-11"/>
  </r>
  <r>
    <n v="4446"/>
    <s v="US-2014-147704"/>
    <x v="912"/>
    <d v="2014-11-21T00:00:00"/>
    <s v="Standard Class"/>
    <s v="SR-20740"/>
    <s v="Steven Roelle"/>
    <x v="2"/>
    <s v="United States"/>
    <x v="41"/>
    <s v="Indiana"/>
    <n v="47401"/>
    <x v="2"/>
    <s v="OFF-PA-10003270"/>
    <x v="1"/>
    <x v="10"/>
    <s v="Xerox 1954"/>
    <x v="2458"/>
    <n v="6"/>
    <n v="0"/>
    <n v="14.256"/>
    <n v="11"/>
    <n v="4"/>
    <x v="2"/>
    <s v="Nov"/>
    <s v="2014-11"/>
  </r>
  <r>
    <n v="4447"/>
    <s v="US-2014-147704"/>
    <x v="912"/>
    <d v="2014-11-21T00:00:00"/>
    <s v="Standard Class"/>
    <s v="SR-20740"/>
    <s v="Steven Roelle"/>
    <x v="2"/>
    <s v="United States"/>
    <x v="41"/>
    <s v="Indiana"/>
    <n v="47401"/>
    <x v="2"/>
    <s v="OFF-BI-10001634"/>
    <x v="1"/>
    <x v="8"/>
    <s v="Wilson Jones Active Use Binders"/>
    <x v="2021"/>
    <n v="4"/>
    <n v="0"/>
    <n v="14.268800000000001"/>
    <n v="11"/>
    <n v="4"/>
    <x v="2"/>
    <s v="Nov"/>
    <s v="2014-11"/>
  </r>
  <r>
    <n v="4448"/>
    <s v="US-2014-147704"/>
    <x v="912"/>
    <d v="2014-11-21T00:00:00"/>
    <s v="Standard Class"/>
    <s v="SR-20740"/>
    <s v="Steven Roelle"/>
    <x v="2"/>
    <s v="United States"/>
    <x v="41"/>
    <s v="Indiana"/>
    <n v="47401"/>
    <x v="2"/>
    <s v="OFF-ST-10000675"/>
    <x v="1"/>
    <x v="4"/>
    <s v="File Shuttle II and Handi-File, Black"/>
    <x v="3285"/>
    <n v="5"/>
    <n v="0"/>
    <n v="42.362499999999997"/>
    <n v="11"/>
    <n v="4"/>
    <x v="2"/>
    <s v="Nov"/>
    <s v="2014-11"/>
  </r>
  <r>
    <n v="4449"/>
    <s v="CA-2015-121965"/>
    <x v="974"/>
    <d v="2015-06-23T00:00:00"/>
    <s v="Standard Class"/>
    <s v="LH-17155"/>
    <s v="Logan Haushalter"/>
    <x v="0"/>
    <s v="United States"/>
    <x v="1"/>
    <s v="California"/>
    <n v="90032"/>
    <x v="1"/>
    <s v="FUR-FU-10000732"/>
    <x v="0"/>
    <x v="5"/>
    <s v="Eldon 200 Class Desk Accessories"/>
    <x v="2345"/>
    <n v="2"/>
    <n v="0"/>
    <n v="4.0191999999999997"/>
    <n v="6"/>
    <n v="2"/>
    <x v="1"/>
    <s v="Jun"/>
    <s v="2015-06"/>
  </r>
  <r>
    <n v="4450"/>
    <s v="CA-2015-121965"/>
    <x v="974"/>
    <d v="2015-06-23T00:00:00"/>
    <s v="Standard Class"/>
    <s v="LH-17155"/>
    <s v="Logan Haushalter"/>
    <x v="0"/>
    <s v="United States"/>
    <x v="1"/>
    <s v="California"/>
    <n v="90032"/>
    <x v="1"/>
    <s v="OFF-PA-10004355"/>
    <x v="1"/>
    <x v="10"/>
    <s v="Xerox 231"/>
    <x v="90"/>
    <n v="1"/>
    <n v="0"/>
    <n v="3.1103999999999998"/>
    <n v="6"/>
    <n v="2"/>
    <x v="1"/>
    <s v="Jun"/>
    <s v="2015-06"/>
  </r>
  <r>
    <n v="4451"/>
    <s v="CA-2015-121965"/>
    <x v="974"/>
    <d v="2015-06-23T00:00:00"/>
    <s v="Standard Class"/>
    <s v="LH-17155"/>
    <s v="Logan Haushalter"/>
    <x v="0"/>
    <s v="United States"/>
    <x v="1"/>
    <s v="California"/>
    <n v="90032"/>
    <x v="1"/>
    <s v="OFF-EN-10000056"/>
    <x v="1"/>
    <x v="12"/>
    <s v="Cameo Buff Policy Envelopes"/>
    <x v="731"/>
    <n v="3"/>
    <n v="0"/>
    <n v="87.744299999999996"/>
    <n v="6"/>
    <n v="2"/>
    <x v="1"/>
    <s v="Jun"/>
    <s v="2015-06"/>
  </r>
  <r>
    <n v="4452"/>
    <s v="CA-2016-147137"/>
    <x v="975"/>
    <d v="2016-07-06T00:00:00"/>
    <s v="First Class"/>
    <s v="AA-10645"/>
    <s v="Anna Andreadi"/>
    <x v="0"/>
    <s v="United States"/>
    <x v="8"/>
    <s v="California"/>
    <n v="94109"/>
    <x v="1"/>
    <s v="FUR-FU-10000221"/>
    <x v="0"/>
    <x v="5"/>
    <s v="Master Caster Door Stop, Brown"/>
    <x v="3286"/>
    <n v="5"/>
    <n v="0"/>
    <n v="8.6359999999999992"/>
    <n v="7"/>
    <n v="3"/>
    <x v="0"/>
    <s v="Jul"/>
    <s v="2016-07"/>
  </r>
  <r>
    <n v="4453"/>
    <s v="CA-2016-147137"/>
    <x v="975"/>
    <d v="2016-07-06T00:00:00"/>
    <s v="First Class"/>
    <s v="AA-10645"/>
    <s v="Anna Andreadi"/>
    <x v="0"/>
    <s v="United States"/>
    <x v="8"/>
    <s v="California"/>
    <n v="94109"/>
    <x v="1"/>
    <s v="OFF-EN-10003567"/>
    <x v="1"/>
    <x v="12"/>
    <s v="Inter-Office Recycled Envelopes, Brown Kraft, Button-String,10&quot; x 13&quot; , 100/Box"/>
    <x v="3287"/>
    <n v="2"/>
    <n v="0"/>
    <n v="20.661200000000001"/>
    <n v="7"/>
    <n v="3"/>
    <x v="0"/>
    <s v="Jul"/>
    <s v="2016-07"/>
  </r>
  <r>
    <n v="4454"/>
    <s v="CA-2016-147137"/>
    <x v="975"/>
    <d v="2016-07-06T00:00:00"/>
    <s v="First Class"/>
    <s v="AA-10645"/>
    <s v="Anna Andreadi"/>
    <x v="0"/>
    <s v="United States"/>
    <x v="8"/>
    <s v="California"/>
    <n v="94109"/>
    <x v="1"/>
    <s v="FUR-BO-10001811"/>
    <x v="0"/>
    <x v="0"/>
    <s v="Atlantic Metals Mobile 5-Shelf Bookcases, Custom Colors"/>
    <x v="3288"/>
    <n v="5"/>
    <n v="0.15"/>
    <n v="225.73500000000001"/>
    <n v="7"/>
    <n v="3"/>
    <x v="0"/>
    <s v="Jul"/>
    <s v="2016-07"/>
  </r>
  <r>
    <n v="4455"/>
    <s v="CA-2016-147137"/>
    <x v="975"/>
    <d v="2016-07-06T00:00:00"/>
    <s v="First Class"/>
    <s v="AA-10645"/>
    <s v="Anna Andreadi"/>
    <x v="0"/>
    <s v="United States"/>
    <x v="8"/>
    <s v="California"/>
    <n v="94109"/>
    <x v="1"/>
    <s v="OFF-ST-10002486"/>
    <x v="1"/>
    <x v="4"/>
    <s v="Eldon Shelf Savers Cubes and Bins"/>
    <x v="3289"/>
    <n v="4"/>
    <n v="0"/>
    <n v="0.55840000000000001"/>
    <n v="7"/>
    <n v="3"/>
    <x v="0"/>
    <s v="Jul"/>
    <s v="2016-07"/>
  </r>
  <r>
    <n v="4456"/>
    <s v="US-2015-146745"/>
    <x v="37"/>
    <d v="2015-09-08T00:00:00"/>
    <s v="Standard Class"/>
    <s v="AS-10630"/>
    <s v="Ann Steele"/>
    <x v="2"/>
    <s v="United States"/>
    <x v="8"/>
    <s v="California"/>
    <n v="94110"/>
    <x v="1"/>
    <s v="FUR-CH-10002372"/>
    <x v="0"/>
    <x v="1"/>
    <s v="Office Star - Ergonomically Designed Knee Chair"/>
    <x v="431"/>
    <n v="2"/>
    <n v="0.2"/>
    <n v="-12.956799999999999"/>
    <n v="9"/>
    <n v="3"/>
    <x v="1"/>
    <s v="Sep"/>
    <s v="2015-09"/>
  </r>
  <r>
    <n v="4457"/>
    <s v="US-2015-146745"/>
    <x v="37"/>
    <d v="2015-09-08T00:00:00"/>
    <s v="Standard Class"/>
    <s v="AS-10630"/>
    <s v="Ann Steele"/>
    <x v="2"/>
    <s v="United States"/>
    <x v="8"/>
    <s v="California"/>
    <n v="94110"/>
    <x v="1"/>
    <s v="OFF-BI-10003274"/>
    <x v="1"/>
    <x v="8"/>
    <s v="Avery Durable Slant Ring Binders, No Labels"/>
    <x v="2850"/>
    <n v="2"/>
    <n v="0.2"/>
    <n v="2.1492"/>
    <n v="9"/>
    <n v="3"/>
    <x v="1"/>
    <s v="Sep"/>
    <s v="2015-09"/>
  </r>
  <r>
    <n v="4458"/>
    <s v="CA-2017-115175"/>
    <x v="783"/>
    <d v="2017-08-12T00:00:00"/>
    <s v="Standard Class"/>
    <s v="MC-17575"/>
    <s v="Matt Collins"/>
    <x v="0"/>
    <s v="United States"/>
    <x v="49"/>
    <s v="California"/>
    <n v="95123"/>
    <x v="1"/>
    <s v="OFF-PA-10001878"/>
    <x v="1"/>
    <x v="10"/>
    <s v="Xerox 1891"/>
    <x v="1644"/>
    <n v="5"/>
    <n v="0"/>
    <n v="114.9385"/>
    <n v="8"/>
    <n v="3"/>
    <x v="3"/>
    <s v="Aug"/>
    <s v="2017-08"/>
  </r>
  <r>
    <n v="4459"/>
    <s v="CA-2017-105851"/>
    <x v="677"/>
    <d v="2017-03-20T00:00:00"/>
    <s v="Standard Class"/>
    <s v="SE-20110"/>
    <s v="Sanjit Engle"/>
    <x v="0"/>
    <s v="United States"/>
    <x v="60"/>
    <s v="Colorado"/>
    <n v="80219"/>
    <x v="1"/>
    <s v="OFF-SU-10002881"/>
    <x v="1"/>
    <x v="14"/>
    <s v="Martin Yale Chadless Opener Electric Letter Opener"/>
    <x v="3290"/>
    <n v="2"/>
    <n v="0.2"/>
    <n v="-299.8116"/>
    <n v="3"/>
    <n v="1"/>
    <x v="3"/>
    <s v="Mar"/>
    <s v="2017-03"/>
  </r>
  <r>
    <n v="4460"/>
    <s v="US-2017-125717"/>
    <x v="394"/>
    <d v="2017-10-01T00:00:00"/>
    <s v="First Class"/>
    <s v="DS-13030"/>
    <s v="Darrin Sayre"/>
    <x v="2"/>
    <s v="United States"/>
    <x v="34"/>
    <s v="Colorado"/>
    <n v="80013"/>
    <x v="1"/>
    <s v="FUR-FU-10001979"/>
    <x v="0"/>
    <x v="5"/>
    <s v="Dana Halogen Swing-Arm Architect Lamp"/>
    <x v="3291"/>
    <n v="1"/>
    <n v="0.2"/>
    <n v="3.2776000000000001"/>
    <n v="9"/>
    <n v="3"/>
    <x v="3"/>
    <s v="Sep"/>
    <s v="2017-09"/>
  </r>
  <r>
    <n v="4461"/>
    <s v="US-2017-125717"/>
    <x v="394"/>
    <d v="2017-10-01T00:00:00"/>
    <s v="First Class"/>
    <s v="DS-13030"/>
    <s v="Darrin Sayre"/>
    <x v="2"/>
    <s v="United States"/>
    <x v="34"/>
    <s v="Colorado"/>
    <n v="80013"/>
    <x v="1"/>
    <s v="OFF-ST-10001522"/>
    <x v="1"/>
    <x v="4"/>
    <s v="Gould Plastics 18-Pocket Panel Bin, 34w x 5-1/4d x 20-1/2h"/>
    <x v="2706"/>
    <n v="2"/>
    <n v="0.2"/>
    <n v="-29.436800000000002"/>
    <n v="9"/>
    <n v="3"/>
    <x v="3"/>
    <s v="Sep"/>
    <s v="2017-09"/>
  </r>
  <r>
    <n v="4462"/>
    <s v="US-2017-125717"/>
    <x v="394"/>
    <d v="2017-10-01T00:00:00"/>
    <s v="First Class"/>
    <s v="DS-13030"/>
    <s v="Darrin Sayre"/>
    <x v="2"/>
    <s v="United States"/>
    <x v="34"/>
    <s v="Colorado"/>
    <n v="80013"/>
    <x v="1"/>
    <s v="TEC-AC-10003657"/>
    <x v="2"/>
    <x v="11"/>
    <s v="Lenovo 17-Key USB Numeric Keypad"/>
    <x v="157"/>
    <n v="2"/>
    <n v="0.2"/>
    <n v="1.3595999999999999"/>
    <n v="9"/>
    <n v="3"/>
    <x v="3"/>
    <s v="Sep"/>
    <s v="2017-09"/>
  </r>
  <r>
    <n v="4463"/>
    <s v="US-2017-125717"/>
    <x v="394"/>
    <d v="2017-10-01T00:00:00"/>
    <s v="First Class"/>
    <s v="DS-13030"/>
    <s v="Darrin Sayre"/>
    <x v="2"/>
    <s v="United States"/>
    <x v="34"/>
    <s v="Colorado"/>
    <n v="80013"/>
    <x v="1"/>
    <s v="OFF-BI-10001718"/>
    <x v="1"/>
    <x v="8"/>
    <s v="GBC DocuBind P50 Personal Binding Machine"/>
    <x v="1963"/>
    <n v="4"/>
    <n v="0.7"/>
    <n v="-58.861600000000003"/>
    <n v="9"/>
    <n v="3"/>
    <x v="3"/>
    <s v="Sep"/>
    <s v="2017-09"/>
  </r>
  <r>
    <n v="4464"/>
    <s v="US-2017-125717"/>
    <x v="394"/>
    <d v="2017-10-01T00:00:00"/>
    <s v="First Class"/>
    <s v="DS-13030"/>
    <s v="Darrin Sayre"/>
    <x v="2"/>
    <s v="United States"/>
    <x v="34"/>
    <s v="Colorado"/>
    <n v="80013"/>
    <x v="1"/>
    <s v="OFF-PA-10003022"/>
    <x v="1"/>
    <x v="10"/>
    <s v="Xerox 1992"/>
    <x v="642"/>
    <n v="3"/>
    <n v="0.2"/>
    <n v="5.2026000000000003"/>
    <n v="9"/>
    <n v="3"/>
    <x v="3"/>
    <s v="Sep"/>
    <s v="2017-09"/>
  </r>
  <r>
    <n v="4465"/>
    <s v="US-2017-125717"/>
    <x v="394"/>
    <d v="2017-10-01T00:00:00"/>
    <s v="First Class"/>
    <s v="DS-13030"/>
    <s v="Darrin Sayre"/>
    <x v="2"/>
    <s v="United States"/>
    <x v="34"/>
    <s v="Colorado"/>
    <n v="80013"/>
    <x v="1"/>
    <s v="OFF-AP-10000891"/>
    <x v="1"/>
    <x v="9"/>
    <s v="Kensington 7 Outlet MasterPiece HOMEOFFICE Power Control Center"/>
    <x v="3292"/>
    <n v="2"/>
    <n v="0.2"/>
    <n v="26.224"/>
    <n v="9"/>
    <n v="3"/>
    <x v="3"/>
    <s v="Sep"/>
    <s v="2017-09"/>
  </r>
  <r>
    <n v="4466"/>
    <s v="CA-2015-163895"/>
    <x v="976"/>
    <d v="2015-08-11T00:00:00"/>
    <s v="Standard Class"/>
    <s v="NS-18640"/>
    <s v="Noel Staavos"/>
    <x v="1"/>
    <s v="United States"/>
    <x v="394"/>
    <s v="Idaho"/>
    <n v="83704"/>
    <x v="1"/>
    <s v="OFF-BI-10004970"/>
    <x v="1"/>
    <x v="8"/>
    <s v="ACCOHIDE 3-Ring Binder, Blue, 1&quot;"/>
    <x v="106"/>
    <n v="1"/>
    <n v="0.2"/>
    <n v="1.1151"/>
    <n v="8"/>
    <n v="3"/>
    <x v="1"/>
    <s v="Aug"/>
    <s v="2015-08"/>
  </r>
  <r>
    <n v="4467"/>
    <s v="CA-2017-168641"/>
    <x v="221"/>
    <d v="2017-12-01T00:00:00"/>
    <s v="Standard Class"/>
    <s v="KA-16525"/>
    <s v="Kelly Andreada"/>
    <x v="0"/>
    <s v="United States"/>
    <x v="20"/>
    <s v="New York"/>
    <n v="10035"/>
    <x v="3"/>
    <s v="OFF-AR-10003759"/>
    <x v="1"/>
    <x v="6"/>
    <s v="Crayola Anti Dust Chalk, 12/Pack"/>
    <x v="3293"/>
    <n v="9"/>
    <n v="0"/>
    <n v="7.3710000000000004"/>
    <n v="11"/>
    <n v="4"/>
    <x v="3"/>
    <s v="Nov"/>
    <s v="2017-11"/>
  </r>
  <r>
    <n v="4468"/>
    <s v="CA-2017-168641"/>
    <x v="221"/>
    <d v="2017-12-01T00:00:00"/>
    <s v="Standard Class"/>
    <s v="KA-16525"/>
    <s v="Kelly Andreada"/>
    <x v="0"/>
    <s v="United States"/>
    <x v="20"/>
    <s v="New York"/>
    <n v="10035"/>
    <x v="3"/>
    <s v="OFF-EN-10003001"/>
    <x v="1"/>
    <x v="12"/>
    <s v="Ames Color-File Green Diamond Border X-ray Mailers"/>
    <x v="1229"/>
    <n v="2"/>
    <n v="0"/>
    <n v="78.941199999999995"/>
    <n v="11"/>
    <n v="4"/>
    <x v="3"/>
    <s v="Nov"/>
    <s v="2017-11"/>
  </r>
  <r>
    <n v="4469"/>
    <s v="CA-2017-168641"/>
    <x v="221"/>
    <d v="2017-12-01T00:00:00"/>
    <s v="Standard Class"/>
    <s v="KA-16525"/>
    <s v="Kelly Andreada"/>
    <x v="0"/>
    <s v="United States"/>
    <x v="20"/>
    <s v="New York"/>
    <n v="10035"/>
    <x v="3"/>
    <s v="FUR-BO-10000780"/>
    <x v="0"/>
    <x v="0"/>
    <s v="O'Sullivan Plantations 2-Door Library in Landvery Oak"/>
    <x v="243"/>
    <n v="2"/>
    <n v="0.2"/>
    <n v="-16.078399999999998"/>
    <n v="11"/>
    <n v="4"/>
    <x v="3"/>
    <s v="Nov"/>
    <s v="2017-11"/>
  </r>
  <r>
    <n v="4470"/>
    <s v="CA-2017-168641"/>
    <x v="221"/>
    <d v="2017-12-01T00:00:00"/>
    <s v="Standard Class"/>
    <s v="KA-16525"/>
    <s v="Kelly Andreada"/>
    <x v="0"/>
    <s v="United States"/>
    <x v="20"/>
    <s v="New York"/>
    <n v="10035"/>
    <x v="3"/>
    <s v="OFF-PA-10001972"/>
    <x v="1"/>
    <x v="10"/>
    <s v="Xerox 214"/>
    <x v="91"/>
    <n v="2"/>
    <n v="0"/>
    <n v="6.2207999999999997"/>
    <n v="11"/>
    <n v="4"/>
    <x v="3"/>
    <s v="Nov"/>
    <s v="2017-11"/>
  </r>
  <r>
    <n v="4471"/>
    <s v="CA-2017-156895"/>
    <x v="540"/>
    <d v="2017-05-12T00:00:00"/>
    <s v="Standard Class"/>
    <s v="DJ-13510"/>
    <s v="Don Jones"/>
    <x v="1"/>
    <s v="United States"/>
    <x v="10"/>
    <s v="Pennsylvania"/>
    <n v="19140"/>
    <x v="3"/>
    <s v="FUR-CH-10003535"/>
    <x v="0"/>
    <x v="1"/>
    <s v="Global Armless Task Chair, Royal Blue"/>
    <x v="3294"/>
    <n v="3"/>
    <n v="0.3"/>
    <n v="-23.7822"/>
    <n v="5"/>
    <n v="2"/>
    <x v="3"/>
    <s v="May"/>
    <s v="2017-05"/>
  </r>
  <r>
    <n v="4472"/>
    <s v="CA-2017-121300"/>
    <x v="365"/>
    <d v="2017-09-29T00:00:00"/>
    <s v="Same Day"/>
    <s v="MG-17680"/>
    <s v="Maureen Gastineau"/>
    <x v="2"/>
    <s v="United States"/>
    <x v="407"/>
    <s v="Ohio"/>
    <n v="44060"/>
    <x v="3"/>
    <s v="FUR-CH-10003774"/>
    <x v="0"/>
    <x v="1"/>
    <s v="Global Wood Trimmed Manager's Task Chair, Khaki"/>
    <x v="1330"/>
    <n v="1"/>
    <n v="0.3"/>
    <n v="-15.4666"/>
    <n v="9"/>
    <n v="3"/>
    <x v="3"/>
    <s v="Sep"/>
    <s v="2017-09"/>
  </r>
  <r>
    <n v="4473"/>
    <s v="CA-2017-121300"/>
    <x v="365"/>
    <d v="2017-09-29T00:00:00"/>
    <s v="Same Day"/>
    <s v="MG-17680"/>
    <s v="Maureen Gastineau"/>
    <x v="2"/>
    <s v="United States"/>
    <x v="407"/>
    <s v="Ohio"/>
    <n v="44060"/>
    <x v="3"/>
    <s v="TEC-AC-10004571"/>
    <x v="2"/>
    <x v="11"/>
    <s v="Logitech G700s Rechargeable Gaming Mouse"/>
    <x v="1946"/>
    <n v="3"/>
    <n v="0.2"/>
    <n v="65.993399999999994"/>
    <n v="9"/>
    <n v="3"/>
    <x v="3"/>
    <s v="Sep"/>
    <s v="2017-09"/>
  </r>
  <r>
    <n v="4474"/>
    <s v="CA-2017-121300"/>
    <x v="365"/>
    <d v="2017-09-29T00:00:00"/>
    <s v="Same Day"/>
    <s v="MG-17680"/>
    <s v="Maureen Gastineau"/>
    <x v="2"/>
    <s v="United States"/>
    <x v="407"/>
    <s v="Ohio"/>
    <n v="44060"/>
    <x v="3"/>
    <s v="FUR-TA-10004442"/>
    <x v="0"/>
    <x v="3"/>
    <s v="Riverside Furniture Stanwyck Manor Table Series"/>
    <x v="2408"/>
    <n v="2"/>
    <n v="0.4"/>
    <n v="-189.321"/>
    <n v="9"/>
    <n v="3"/>
    <x v="3"/>
    <s v="Sep"/>
    <s v="2017-09"/>
  </r>
  <r>
    <n v="4475"/>
    <s v="CA-2017-121300"/>
    <x v="365"/>
    <d v="2017-09-29T00:00:00"/>
    <s v="Same Day"/>
    <s v="MG-17680"/>
    <s v="Maureen Gastineau"/>
    <x v="2"/>
    <s v="United States"/>
    <x v="407"/>
    <s v="Ohio"/>
    <n v="44060"/>
    <x v="3"/>
    <s v="OFF-PA-10002787"/>
    <x v="1"/>
    <x v="10"/>
    <s v="Xerox 227"/>
    <x v="12"/>
    <n v="3"/>
    <n v="0.2"/>
    <n v="5.4432"/>
    <n v="9"/>
    <n v="3"/>
    <x v="3"/>
    <s v="Sep"/>
    <s v="2017-09"/>
  </r>
  <r>
    <n v="4476"/>
    <s v="CA-2017-121300"/>
    <x v="365"/>
    <d v="2017-09-29T00:00:00"/>
    <s v="Same Day"/>
    <s v="MG-17680"/>
    <s v="Maureen Gastineau"/>
    <x v="2"/>
    <s v="United States"/>
    <x v="407"/>
    <s v="Ohio"/>
    <n v="44060"/>
    <x v="3"/>
    <s v="FUR-FU-10004586"/>
    <x v="0"/>
    <x v="5"/>
    <s v="G.E. Longer-Life Indoor Recessed Floodlight Bulbs"/>
    <x v="3295"/>
    <n v="4"/>
    <n v="0.2"/>
    <n v="7.4367999999999999"/>
    <n v="9"/>
    <n v="3"/>
    <x v="3"/>
    <s v="Sep"/>
    <s v="2017-09"/>
  </r>
  <r>
    <n v="4477"/>
    <s v="CA-2017-121300"/>
    <x v="365"/>
    <d v="2017-09-29T00:00:00"/>
    <s v="Same Day"/>
    <s v="MG-17680"/>
    <s v="Maureen Gastineau"/>
    <x v="2"/>
    <s v="United States"/>
    <x v="407"/>
    <s v="Ohio"/>
    <n v="44060"/>
    <x v="3"/>
    <s v="OFF-PA-10002606"/>
    <x v="1"/>
    <x v="10"/>
    <s v="Xerox 1928"/>
    <x v="578"/>
    <n v="2"/>
    <n v="0.2"/>
    <n v="2.64"/>
    <n v="9"/>
    <n v="3"/>
    <x v="3"/>
    <s v="Sep"/>
    <s v="2017-09"/>
  </r>
  <r>
    <n v="4478"/>
    <s v="CA-2017-130211"/>
    <x v="760"/>
    <d v="2017-10-22T00:00:00"/>
    <s v="Same Day"/>
    <s v="BD-11620"/>
    <s v="Brian DeCherney"/>
    <x v="0"/>
    <s v="United States"/>
    <x v="408"/>
    <s v="Oklahoma"/>
    <n v="73505"/>
    <x v="2"/>
    <s v="OFF-ST-10000129"/>
    <x v="1"/>
    <x v="4"/>
    <s v="Fellowes Recycled Storage Drawers"/>
    <x v="3296"/>
    <n v="3"/>
    <n v="0"/>
    <n v="23.316299999999998"/>
    <n v="10"/>
    <n v="4"/>
    <x v="3"/>
    <s v="Oct"/>
    <s v="2017-10"/>
  </r>
  <r>
    <n v="4479"/>
    <s v="CA-2017-130211"/>
    <x v="760"/>
    <d v="2017-10-22T00:00:00"/>
    <s v="Same Day"/>
    <s v="BD-11620"/>
    <s v="Brian DeCherney"/>
    <x v="0"/>
    <s v="United States"/>
    <x v="408"/>
    <s v="Oklahoma"/>
    <n v="73505"/>
    <x v="2"/>
    <s v="FUR-TA-10003748"/>
    <x v="0"/>
    <x v="3"/>
    <s v="Bevis 36 x 72 Conference Tables"/>
    <x v="3297"/>
    <n v="2"/>
    <n v="0"/>
    <n v="54.775599999999997"/>
    <n v="10"/>
    <n v="4"/>
    <x v="3"/>
    <s v="Oct"/>
    <s v="2017-10"/>
  </r>
  <r>
    <n v="4480"/>
    <s v="CA-2014-147235"/>
    <x v="977"/>
    <d v="2014-03-28T00:00:00"/>
    <s v="Standard Class"/>
    <s v="CD-11920"/>
    <s v="Carlos Daly"/>
    <x v="0"/>
    <s v="United States"/>
    <x v="20"/>
    <s v="New York"/>
    <n v="10024"/>
    <x v="3"/>
    <s v="OFF-PA-10004948"/>
    <x v="1"/>
    <x v="10"/>
    <s v="Xerox 190"/>
    <x v="1663"/>
    <n v="5"/>
    <n v="0"/>
    <n v="11.702999999999999"/>
    <n v="3"/>
    <n v="1"/>
    <x v="2"/>
    <s v="Mar"/>
    <s v="2014-03"/>
  </r>
  <r>
    <n v="4481"/>
    <s v="CA-2016-109365"/>
    <x v="54"/>
    <d v="2016-11-08T00:00:00"/>
    <s v="Standard Class"/>
    <s v="XP-21865"/>
    <s v="Xylona Preis"/>
    <x v="0"/>
    <s v="United States"/>
    <x v="1"/>
    <s v="California"/>
    <n v="90049"/>
    <x v="1"/>
    <s v="OFF-FA-10001561"/>
    <x v="1"/>
    <x v="13"/>
    <s v="Stockwell Push Pins"/>
    <x v="53"/>
    <n v="7"/>
    <n v="0"/>
    <n v="5.0358000000000001"/>
    <n v="11"/>
    <n v="4"/>
    <x v="0"/>
    <s v="Nov"/>
    <s v="2016-11"/>
  </r>
  <r>
    <n v="4482"/>
    <s v="CA-2016-109365"/>
    <x v="54"/>
    <d v="2016-11-08T00:00:00"/>
    <s v="Standard Class"/>
    <s v="XP-21865"/>
    <s v="Xylona Preis"/>
    <x v="0"/>
    <s v="United States"/>
    <x v="1"/>
    <s v="California"/>
    <n v="90049"/>
    <x v="1"/>
    <s v="OFF-AP-10002998"/>
    <x v="1"/>
    <x v="9"/>
    <s v="Holmes 99% HEPA Air Purifier"/>
    <x v="3298"/>
    <n v="2"/>
    <n v="0"/>
    <n v="14.2956"/>
    <n v="11"/>
    <n v="4"/>
    <x v="0"/>
    <s v="Nov"/>
    <s v="2016-11"/>
  </r>
  <r>
    <n v="4483"/>
    <s v="CA-2016-109365"/>
    <x v="54"/>
    <d v="2016-11-08T00:00:00"/>
    <s v="Standard Class"/>
    <s v="XP-21865"/>
    <s v="Xylona Preis"/>
    <x v="0"/>
    <s v="United States"/>
    <x v="1"/>
    <s v="California"/>
    <n v="90049"/>
    <x v="1"/>
    <s v="OFF-BI-10003981"/>
    <x v="1"/>
    <x v="8"/>
    <s v="Avery Durable Plastic 1&quot; Binders"/>
    <x v="2185"/>
    <n v="12"/>
    <n v="0.2"/>
    <n v="15.799200000000001"/>
    <n v="11"/>
    <n v="4"/>
    <x v="0"/>
    <s v="Nov"/>
    <s v="2016-11"/>
  </r>
  <r>
    <n v="4484"/>
    <s v="CA-2016-109365"/>
    <x v="54"/>
    <d v="2016-11-08T00:00:00"/>
    <s v="Standard Class"/>
    <s v="XP-21865"/>
    <s v="Xylona Preis"/>
    <x v="0"/>
    <s v="United States"/>
    <x v="1"/>
    <s v="California"/>
    <n v="90049"/>
    <x v="1"/>
    <s v="OFF-PA-10001725"/>
    <x v="1"/>
    <x v="10"/>
    <s v="Xerox 1892"/>
    <x v="2207"/>
    <n v="3"/>
    <n v="0"/>
    <n v="56.977200000000003"/>
    <n v="11"/>
    <n v="4"/>
    <x v="0"/>
    <s v="Nov"/>
    <s v="2016-11"/>
  </r>
  <r>
    <n v="4485"/>
    <s v="CA-2016-109365"/>
    <x v="54"/>
    <d v="2016-11-08T00:00:00"/>
    <s v="Standard Class"/>
    <s v="XP-21865"/>
    <s v="Xylona Preis"/>
    <x v="0"/>
    <s v="United States"/>
    <x v="1"/>
    <s v="California"/>
    <n v="90049"/>
    <x v="1"/>
    <s v="OFF-BI-10002071"/>
    <x v="1"/>
    <x v="8"/>
    <s v="Fellowes Black Plastic Comb Bindings"/>
    <x v="3299"/>
    <n v="2"/>
    <n v="0.2"/>
    <n v="3.0211999999999999"/>
    <n v="11"/>
    <n v="4"/>
    <x v="0"/>
    <s v="Nov"/>
    <s v="2016-11"/>
  </r>
  <r>
    <n v="4486"/>
    <s v="CA-2016-109365"/>
    <x v="54"/>
    <d v="2016-11-08T00:00:00"/>
    <s v="Standard Class"/>
    <s v="XP-21865"/>
    <s v="Xylona Preis"/>
    <x v="0"/>
    <s v="United States"/>
    <x v="1"/>
    <s v="California"/>
    <n v="90049"/>
    <x v="1"/>
    <s v="OFF-PA-10000477"/>
    <x v="1"/>
    <x v="10"/>
    <s v="Xerox 22"/>
    <x v="537"/>
    <n v="3"/>
    <n v="0"/>
    <n v="9.3312000000000008"/>
    <n v="11"/>
    <n v="4"/>
    <x v="0"/>
    <s v="Nov"/>
    <s v="2016-11"/>
  </r>
  <r>
    <n v="4487"/>
    <s v="CA-2016-109365"/>
    <x v="54"/>
    <d v="2016-11-08T00:00:00"/>
    <s v="Standard Class"/>
    <s v="XP-21865"/>
    <s v="Xylona Preis"/>
    <x v="0"/>
    <s v="United States"/>
    <x v="1"/>
    <s v="California"/>
    <n v="90049"/>
    <x v="1"/>
    <s v="OFF-PA-10004359"/>
    <x v="1"/>
    <x v="10"/>
    <s v="Multicolor Computer Printout Paper"/>
    <x v="1806"/>
    <n v="3"/>
    <n v="0"/>
    <n v="150.98400000000001"/>
    <n v="11"/>
    <n v="4"/>
    <x v="0"/>
    <s v="Nov"/>
    <s v="2016-11"/>
  </r>
  <r>
    <n v="4488"/>
    <s v="CA-2015-162621"/>
    <x v="577"/>
    <d v="2015-09-11T00:00:00"/>
    <s v="Standard Class"/>
    <s v="CA-12055"/>
    <s v="Cathy Armstrong"/>
    <x v="2"/>
    <s v="United States"/>
    <x v="12"/>
    <s v="Texas"/>
    <n v="77036"/>
    <x v="2"/>
    <s v="OFF-BI-10000962"/>
    <x v="1"/>
    <x v="8"/>
    <s v="Acco Flexible ACCOHIDE Square Ring Data Binder, Dark Blue, 11 1/2&quot; X 14&quot; 7/8&quot;"/>
    <x v="3300"/>
    <n v="5"/>
    <n v="0.8"/>
    <n v="-25.218499999999999"/>
    <n v="9"/>
    <n v="3"/>
    <x v="1"/>
    <s v="Sep"/>
    <s v="2015-09"/>
  </r>
  <r>
    <n v="4489"/>
    <s v="CA-2015-162621"/>
    <x v="577"/>
    <d v="2015-09-11T00:00:00"/>
    <s v="Standard Class"/>
    <s v="CA-12055"/>
    <s v="Cathy Armstrong"/>
    <x v="2"/>
    <s v="United States"/>
    <x v="12"/>
    <s v="Texas"/>
    <n v="77036"/>
    <x v="2"/>
    <s v="OFF-SU-10003567"/>
    <x v="1"/>
    <x v="14"/>
    <s v="Stiletto Hand Letter Openers"/>
    <x v="3301"/>
    <n v="9"/>
    <n v="0.2"/>
    <n v="-14.688000000000001"/>
    <n v="9"/>
    <n v="3"/>
    <x v="1"/>
    <s v="Sep"/>
    <s v="2015-09"/>
  </r>
  <r>
    <n v="4490"/>
    <s v="CA-2015-162621"/>
    <x v="577"/>
    <d v="2015-09-11T00:00:00"/>
    <s v="Standard Class"/>
    <s v="CA-12055"/>
    <s v="Cathy Armstrong"/>
    <x v="2"/>
    <s v="United States"/>
    <x v="12"/>
    <s v="Texas"/>
    <n v="77036"/>
    <x v="2"/>
    <s v="OFF-BI-10003708"/>
    <x v="1"/>
    <x v="8"/>
    <s v="Acco Four Pocket Poly Ring Binder with Label Holder, Smoke, 1&quot;"/>
    <x v="3302"/>
    <n v="3"/>
    <n v="0.8"/>
    <n v="-7.8224999999999998"/>
    <n v="9"/>
    <n v="3"/>
    <x v="1"/>
    <s v="Sep"/>
    <s v="2015-09"/>
  </r>
  <r>
    <n v="4491"/>
    <s v="CA-2017-105921"/>
    <x v="718"/>
    <d v="2017-08-21T00:00:00"/>
    <s v="Standard Class"/>
    <s v="JM-15250"/>
    <s v="Janet Martin"/>
    <x v="0"/>
    <s v="United States"/>
    <x v="1"/>
    <s v="California"/>
    <n v="90032"/>
    <x v="1"/>
    <s v="FUR-TA-10001095"/>
    <x v="0"/>
    <x v="3"/>
    <s v="Chromcraft Round Conference Tables"/>
    <x v="3303"/>
    <n v="3"/>
    <n v="0.2"/>
    <n v="5.2286999999999999"/>
    <n v="8"/>
    <n v="3"/>
    <x v="3"/>
    <s v="Aug"/>
    <s v="2017-08"/>
  </r>
  <r>
    <n v="4492"/>
    <s v="CA-2014-150798"/>
    <x v="588"/>
    <d v="2014-12-03T00:00:00"/>
    <s v="Second Class"/>
    <s v="JK-15730"/>
    <s v="Joe Kamberova"/>
    <x v="0"/>
    <s v="United States"/>
    <x v="38"/>
    <s v="Ohio"/>
    <n v="43229"/>
    <x v="3"/>
    <s v="TEC-CO-10001571"/>
    <x v="2"/>
    <x v="16"/>
    <s v="Sharp 1540cs Digital Laser Copier"/>
    <x v="3304"/>
    <n v="2"/>
    <n v="0.4"/>
    <n v="109.998"/>
    <n v="12"/>
    <n v="4"/>
    <x v="2"/>
    <s v="Dec"/>
    <s v="2014-12"/>
  </r>
  <r>
    <n v="4493"/>
    <s v="CA-2014-150798"/>
    <x v="588"/>
    <d v="2014-12-03T00:00:00"/>
    <s v="Second Class"/>
    <s v="JK-15730"/>
    <s v="Joe Kamberova"/>
    <x v="0"/>
    <s v="United States"/>
    <x v="38"/>
    <s v="Ohio"/>
    <n v="43229"/>
    <x v="3"/>
    <s v="FUR-FU-10000221"/>
    <x v="0"/>
    <x v="5"/>
    <s v="Master Caster Door Stop, Brown"/>
    <x v="3305"/>
    <n v="2"/>
    <n v="0.2"/>
    <n v="1.4224000000000001"/>
    <n v="12"/>
    <n v="4"/>
    <x v="2"/>
    <s v="Dec"/>
    <s v="2014-12"/>
  </r>
  <r>
    <n v="4494"/>
    <s v="CA-2014-150798"/>
    <x v="588"/>
    <d v="2014-12-03T00:00:00"/>
    <s v="Second Class"/>
    <s v="JK-15730"/>
    <s v="Joe Kamberova"/>
    <x v="0"/>
    <s v="United States"/>
    <x v="38"/>
    <s v="Ohio"/>
    <n v="43229"/>
    <x v="3"/>
    <s v="OFF-PA-10001972"/>
    <x v="1"/>
    <x v="10"/>
    <s v="Xerox 214"/>
    <x v="1566"/>
    <n v="7"/>
    <n v="0.2"/>
    <n v="12.700799999999999"/>
    <n v="12"/>
    <n v="4"/>
    <x v="2"/>
    <s v="Dec"/>
    <s v="2014-12"/>
  </r>
  <r>
    <n v="4495"/>
    <s v="CA-2014-150798"/>
    <x v="588"/>
    <d v="2014-12-03T00:00:00"/>
    <s v="Second Class"/>
    <s v="JK-15730"/>
    <s v="Joe Kamberova"/>
    <x v="0"/>
    <s v="United States"/>
    <x v="38"/>
    <s v="Ohio"/>
    <n v="43229"/>
    <x v="3"/>
    <s v="FUR-CH-10000015"/>
    <x v="0"/>
    <x v="1"/>
    <s v="Hon Multipurpose Stacking Arm Chairs"/>
    <x v="3306"/>
    <n v="6"/>
    <n v="0.3"/>
    <n v="-51.984000000000002"/>
    <n v="12"/>
    <n v="4"/>
    <x v="2"/>
    <s v="Dec"/>
    <s v="2014-12"/>
  </r>
  <r>
    <n v="4496"/>
    <s v="CA-2017-112753"/>
    <x v="978"/>
    <d v="2017-06-23T00:00:00"/>
    <s v="Standard Class"/>
    <s v="CC-12670"/>
    <s v="Craig Carreira"/>
    <x v="0"/>
    <s v="United States"/>
    <x v="1"/>
    <s v="California"/>
    <n v="90032"/>
    <x v="1"/>
    <s v="FUR-BO-10004015"/>
    <x v="0"/>
    <x v="0"/>
    <s v="Bush Andora Bookcase, Maple/Graphite Gray Finish"/>
    <x v="3307"/>
    <n v="9"/>
    <n v="0.15"/>
    <n v="75.593699999999998"/>
    <n v="6"/>
    <n v="2"/>
    <x v="3"/>
    <s v="Jun"/>
    <s v="2017-06"/>
  </r>
  <r>
    <n v="4497"/>
    <s v="CA-2017-112753"/>
    <x v="978"/>
    <d v="2017-06-23T00:00:00"/>
    <s v="Standard Class"/>
    <s v="CC-12670"/>
    <s v="Craig Carreira"/>
    <x v="0"/>
    <s v="United States"/>
    <x v="1"/>
    <s v="California"/>
    <n v="90032"/>
    <x v="1"/>
    <s v="OFF-PA-10002036"/>
    <x v="1"/>
    <x v="10"/>
    <s v="Xerox 1930"/>
    <x v="783"/>
    <n v="6"/>
    <n v="0"/>
    <n v="19.051200000000001"/>
    <n v="6"/>
    <n v="2"/>
    <x v="3"/>
    <s v="Jun"/>
    <s v="2017-06"/>
  </r>
  <r>
    <n v="4498"/>
    <s v="CA-2017-155075"/>
    <x v="574"/>
    <d v="2017-12-09T00:00:00"/>
    <s v="Standard Class"/>
    <s v="GW-14605"/>
    <s v="Giulietta Weimer"/>
    <x v="0"/>
    <s v="United States"/>
    <x v="10"/>
    <s v="Pennsylvania"/>
    <n v="19140"/>
    <x v="3"/>
    <s v="OFF-BI-10003650"/>
    <x v="1"/>
    <x v="8"/>
    <s v="GBC DocuBind 300 Electric Binding Machine"/>
    <x v="3308"/>
    <n v="4"/>
    <n v="0.7"/>
    <n v="-462.86239999999998"/>
    <n v="12"/>
    <n v="4"/>
    <x v="3"/>
    <s v="Dec"/>
    <s v="2017-12"/>
  </r>
  <r>
    <n v="4499"/>
    <s v="CA-2014-103401"/>
    <x v="871"/>
    <d v="2014-11-26T00:00:00"/>
    <s v="Standard Class"/>
    <s v="GR-14560"/>
    <s v="Georgia Rosenberg"/>
    <x v="1"/>
    <s v="United States"/>
    <x v="8"/>
    <s v="California"/>
    <n v="94110"/>
    <x v="1"/>
    <s v="OFF-PA-10003309"/>
    <x v="1"/>
    <x v="10"/>
    <s v="Xerox 211"/>
    <x v="91"/>
    <n v="2"/>
    <n v="0"/>
    <n v="6.2207999999999997"/>
    <n v="11"/>
    <n v="4"/>
    <x v="2"/>
    <s v="Nov"/>
    <s v="2014-11"/>
  </r>
  <r>
    <n v="4500"/>
    <s v="CA-2016-124814"/>
    <x v="342"/>
    <d v="2016-04-16T00:00:00"/>
    <s v="Standard Class"/>
    <s v="FM-14215"/>
    <s v="Filia McAdams"/>
    <x v="1"/>
    <s v="United States"/>
    <x v="329"/>
    <s v="California"/>
    <n v="93309"/>
    <x v="1"/>
    <s v="OFF-PA-10002787"/>
    <x v="1"/>
    <x v="10"/>
    <s v="Xerox 227"/>
    <x v="91"/>
    <n v="2"/>
    <n v="0"/>
    <n v="6.2207999999999997"/>
    <n v="4"/>
    <n v="2"/>
    <x v="0"/>
    <s v="Apr"/>
    <s v="2016-04"/>
  </r>
  <r>
    <n v="4501"/>
    <s v="CA-2016-124814"/>
    <x v="342"/>
    <d v="2016-04-16T00:00:00"/>
    <s v="Standard Class"/>
    <s v="FM-14215"/>
    <s v="Filia McAdams"/>
    <x v="1"/>
    <s v="United States"/>
    <x v="329"/>
    <s v="California"/>
    <n v="93309"/>
    <x v="1"/>
    <s v="OFF-BI-10000174"/>
    <x v="1"/>
    <x v="8"/>
    <s v="Wilson Jones Clip &amp; Carry Folder Binder Tool for Ring Binders, Clear"/>
    <x v="347"/>
    <n v="5"/>
    <n v="0.2"/>
    <n v="8.1199999999999992"/>
    <n v="4"/>
    <n v="2"/>
    <x v="0"/>
    <s v="Apr"/>
    <s v="2016-04"/>
  </r>
  <r>
    <n v="4502"/>
    <s v="CA-2014-116757"/>
    <x v="479"/>
    <d v="2014-07-04T00:00:00"/>
    <s v="Standard Class"/>
    <s v="MS-17980"/>
    <s v="Michael Stewart"/>
    <x v="1"/>
    <s v="United States"/>
    <x v="12"/>
    <s v="Texas"/>
    <n v="77095"/>
    <x v="2"/>
    <s v="OFF-PA-10002005"/>
    <x v="1"/>
    <x v="10"/>
    <s v="Xerox 225"/>
    <x v="233"/>
    <n v="5"/>
    <n v="0.2"/>
    <n v="9.0719999999999992"/>
    <n v="6"/>
    <n v="2"/>
    <x v="2"/>
    <s v="Jun"/>
    <s v="2014-06"/>
  </r>
  <r>
    <n v="4503"/>
    <s v="CA-2014-116757"/>
    <x v="479"/>
    <d v="2014-07-04T00:00:00"/>
    <s v="Standard Class"/>
    <s v="MS-17980"/>
    <s v="Michael Stewart"/>
    <x v="1"/>
    <s v="United States"/>
    <x v="12"/>
    <s v="Texas"/>
    <n v="77095"/>
    <x v="2"/>
    <s v="OFF-FA-10002815"/>
    <x v="1"/>
    <x v="13"/>
    <s v="Staples"/>
    <x v="3309"/>
    <n v="6"/>
    <n v="0.2"/>
    <n v="7.1928000000000001"/>
    <n v="6"/>
    <n v="2"/>
    <x v="2"/>
    <s v="Jun"/>
    <s v="2014-06"/>
  </r>
  <r>
    <n v="4504"/>
    <s v="US-2014-138247"/>
    <x v="163"/>
    <d v="2014-12-29T00:00:00"/>
    <s v="Standard Class"/>
    <s v="BF-11170"/>
    <s v="Ben Ferrer"/>
    <x v="2"/>
    <s v="United States"/>
    <x v="1"/>
    <s v="California"/>
    <n v="90045"/>
    <x v="1"/>
    <s v="TEC-PH-10000213"/>
    <x v="2"/>
    <x v="7"/>
    <s v="Seidio BD2-HK3IPH5-BK DILEX Case and Holster Combo for Apple iPhone 5/5s - Black"/>
    <x v="3310"/>
    <n v="7"/>
    <n v="0.2"/>
    <n v="17.365600000000001"/>
    <n v="12"/>
    <n v="4"/>
    <x v="2"/>
    <s v="Dec"/>
    <s v="2014-12"/>
  </r>
  <r>
    <n v="4505"/>
    <s v="US-2014-138247"/>
    <x v="163"/>
    <d v="2014-12-29T00:00:00"/>
    <s v="Standard Class"/>
    <s v="BF-11170"/>
    <s v="Ben Ferrer"/>
    <x v="2"/>
    <s v="United States"/>
    <x v="1"/>
    <s v="California"/>
    <n v="90045"/>
    <x v="1"/>
    <s v="OFF-AP-10000828"/>
    <x v="1"/>
    <x v="9"/>
    <s v="Avanti 4.4 Cu. Ft. Refrigerator"/>
    <x v="2694"/>
    <n v="2"/>
    <n v="0"/>
    <n v="101.3488"/>
    <n v="12"/>
    <n v="4"/>
    <x v="2"/>
    <s v="Dec"/>
    <s v="2014-12"/>
  </r>
  <r>
    <n v="4506"/>
    <s v="US-2014-138247"/>
    <x v="163"/>
    <d v="2014-12-29T00:00:00"/>
    <s v="Standard Class"/>
    <s v="BF-11170"/>
    <s v="Ben Ferrer"/>
    <x v="2"/>
    <s v="United States"/>
    <x v="1"/>
    <s v="California"/>
    <n v="90045"/>
    <x v="1"/>
    <s v="TEC-AC-10004708"/>
    <x v="2"/>
    <x v="11"/>
    <s v="Sony 32GB Class 10 Micro SDHC R40 Memory Card"/>
    <x v="3311"/>
    <n v="3"/>
    <n v="0"/>
    <n v="13.198499999999999"/>
    <n v="12"/>
    <n v="4"/>
    <x v="2"/>
    <s v="Dec"/>
    <s v="2014-12"/>
  </r>
  <r>
    <n v="4507"/>
    <s v="US-2014-138247"/>
    <x v="163"/>
    <d v="2014-12-29T00:00:00"/>
    <s v="Standard Class"/>
    <s v="BF-11170"/>
    <s v="Ben Ferrer"/>
    <x v="2"/>
    <s v="United States"/>
    <x v="1"/>
    <s v="California"/>
    <n v="90045"/>
    <x v="1"/>
    <s v="TEC-PH-10001530"/>
    <x v="2"/>
    <x v="7"/>
    <s v="Cisco Unified IP Phone 7945G VoIP phone"/>
    <x v="3312"/>
    <n v="3"/>
    <n v="0.2"/>
    <n v="51.148499999999999"/>
    <n v="12"/>
    <n v="4"/>
    <x v="2"/>
    <s v="Dec"/>
    <s v="2014-12"/>
  </r>
  <r>
    <n v="4508"/>
    <s v="US-2014-138247"/>
    <x v="163"/>
    <d v="2014-12-29T00:00:00"/>
    <s v="Standard Class"/>
    <s v="BF-11170"/>
    <s v="Ben Ferrer"/>
    <x v="2"/>
    <s v="United States"/>
    <x v="1"/>
    <s v="California"/>
    <n v="90045"/>
    <x v="1"/>
    <s v="OFF-ST-10002301"/>
    <x v="1"/>
    <x v="4"/>
    <s v="Tennsco Commercial Shelving"/>
    <x v="2373"/>
    <n v="1"/>
    <n v="0"/>
    <n v="0.2034"/>
    <n v="12"/>
    <n v="4"/>
    <x v="2"/>
    <s v="Dec"/>
    <s v="2014-12"/>
  </r>
  <r>
    <n v="4509"/>
    <s v="US-2014-138247"/>
    <x v="163"/>
    <d v="2014-12-29T00:00:00"/>
    <s v="Standard Class"/>
    <s v="BF-11170"/>
    <s v="Ben Ferrer"/>
    <x v="2"/>
    <s v="United States"/>
    <x v="1"/>
    <s v="California"/>
    <n v="90045"/>
    <x v="1"/>
    <s v="FUR-FU-10002554"/>
    <x v="0"/>
    <x v="5"/>
    <s v="Westinghouse Floor Lamp with Metal Mesh Shade, Black"/>
    <x v="1157"/>
    <n v="1"/>
    <n v="0"/>
    <n v="5.5176999999999996"/>
    <n v="12"/>
    <n v="4"/>
    <x v="2"/>
    <s v="Dec"/>
    <s v="2014-12"/>
  </r>
  <r>
    <n v="4510"/>
    <s v="CA-2017-167003"/>
    <x v="979"/>
    <d v="2017-05-29T00:00:00"/>
    <s v="Standard Class"/>
    <s v="VS-21820"/>
    <s v="Vivek Sundaresam"/>
    <x v="0"/>
    <s v="United States"/>
    <x v="1"/>
    <s v="California"/>
    <n v="90036"/>
    <x v="1"/>
    <s v="FUR-TA-10001520"/>
    <x v="0"/>
    <x v="3"/>
    <s v="Lesro Sheffield Collection Coffee Table, End Table, Center Table, Corner Table"/>
    <x v="2422"/>
    <n v="3"/>
    <n v="0.2"/>
    <n v="-6.4233000000000002"/>
    <n v="5"/>
    <n v="2"/>
    <x v="3"/>
    <s v="May"/>
    <s v="2017-05"/>
  </r>
  <r>
    <n v="4511"/>
    <s v="CA-2016-119935"/>
    <x v="338"/>
    <d v="2016-11-14T00:00:00"/>
    <s v="Standard Class"/>
    <s v="KM-16225"/>
    <s v="Kalyca Meade"/>
    <x v="1"/>
    <s v="United States"/>
    <x v="24"/>
    <s v="Missouri"/>
    <n v="65807"/>
    <x v="2"/>
    <s v="FUR-FU-10001085"/>
    <x v="0"/>
    <x v="5"/>
    <s v="3M Polarizing Light Filter Sleeves"/>
    <x v="3313"/>
    <n v="2"/>
    <n v="0"/>
    <n v="17.158000000000001"/>
    <n v="11"/>
    <n v="4"/>
    <x v="0"/>
    <s v="Nov"/>
    <s v="2016-11"/>
  </r>
  <r>
    <n v="4512"/>
    <s v="CA-2016-119935"/>
    <x v="338"/>
    <d v="2016-11-14T00:00:00"/>
    <s v="Standard Class"/>
    <s v="KM-16225"/>
    <s v="Kalyca Meade"/>
    <x v="1"/>
    <s v="United States"/>
    <x v="24"/>
    <s v="Missouri"/>
    <n v="65807"/>
    <x v="2"/>
    <s v="OFF-BI-10001597"/>
    <x v="1"/>
    <x v="8"/>
    <s v="Wilson Jones Ledger-Size, Piano-Hinge Binder, 2&quot;, Blue"/>
    <x v="3314"/>
    <n v="2"/>
    <n v="0"/>
    <n v="39.340800000000002"/>
    <n v="11"/>
    <n v="4"/>
    <x v="0"/>
    <s v="Nov"/>
    <s v="2016-11"/>
  </r>
  <r>
    <n v="4513"/>
    <s v="CA-2016-118969"/>
    <x v="824"/>
    <d v="2016-10-03T00:00:00"/>
    <s v="First Class"/>
    <s v="LP-17095"/>
    <s v="Liz Preis"/>
    <x v="0"/>
    <s v="United States"/>
    <x v="42"/>
    <s v="Arizona"/>
    <n v="85023"/>
    <x v="1"/>
    <s v="OFF-BI-10002429"/>
    <x v="1"/>
    <x v="8"/>
    <s v="Premier Elliptical Ring Binder, Black"/>
    <x v="3315"/>
    <n v="6"/>
    <n v="0.7"/>
    <n v="-40.180799999999998"/>
    <n v="10"/>
    <n v="4"/>
    <x v="0"/>
    <s v="Oct"/>
    <s v="2016-10"/>
  </r>
  <r>
    <n v="4514"/>
    <s v="CA-2016-145240"/>
    <x v="47"/>
    <d v="2016-09-08T00:00:00"/>
    <s v="First Class"/>
    <s v="BG-11740"/>
    <s v="Bruce Geld"/>
    <x v="0"/>
    <s v="United States"/>
    <x v="12"/>
    <s v="Texas"/>
    <n v="77070"/>
    <x v="2"/>
    <s v="OFF-ST-10001590"/>
    <x v="1"/>
    <x v="4"/>
    <s v="Tenex Personal Project File with Scoop Front Design, Black"/>
    <x v="3316"/>
    <n v="1"/>
    <n v="0.2"/>
    <n v="0.80879999999999996"/>
    <n v="9"/>
    <n v="3"/>
    <x v="0"/>
    <s v="Sep"/>
    <s v="2016-09"/>
  </r>
  <r>
    <n v="4515"/>
    <s v="CA-2016-120873"/>
    <x v="189"/>
    <d v="2016-11-01T00:00:00"/>
    <s v="Second Class"/>
    <s v="BW-11200"/>
    <s v="Ben Wallace"/>
    <x v="0"/>
    <s v="United States"/>
    <x v="409"/>
    <s v="Virginia"/>
    <n v="23666"/>
    <x v="0"/>
    <s v="FUR-CH-10000847"/>
    <x v="0"/>
    <x v="1"/>
    <s v="Global Executive Mid-Back Manager's Chair"/>
    <x v="3317"/>
    <n v="1"/>
    <n v="0"/>
    <n v="75.654799999999994"/>
    <n v="10"/>
    <n v="4"/>
    <x v="0"/>
    <s v="Oct"/>
    <s v="2016-10"/>
  </r>
  <r>
    <n v="4516"/>
    <s v="US-2017-111920"/>
    <x v="760"/>
    <d v="2017-10-26T00:00:00"/>
    <s v="Standard Class"/>
    <s v="PS-18970"/>
    <s v="Paul Stevenson"/>
    <x v="2"/>
    <s v="United States"/>
    <x v="251"/>
    <s v="Oklahoma"/>
    <n v="74133"/>
    <x v="2"/>
    <s v="OFF-AR-10003179"/>
    <x v="1"/>
    <x v="6"/>
    <s v="Dixon Ticonderoga Core-Lock Colored Pencils"/>
    <x v="2900"/>
    <n v="4"/>
    <n v="0"/>
    <n v="12.0252"/>
    <n v="10"/>
    <n v="4"/>
    <x v="3"/>
    <s v="Oct"/>
    <s v="2017-10"/>
  </r>
  <r>
    <n v="4517"/>
    <s v="US-2016-128678"/>
    <x v="306"/>
    <d v="2016-09-20T00:00:00"/>
    <s v="Standard Class"/>
    <s v="RB-19570"/>
    <s v="Rob Beeghly"/>
    <x v="0"/>
    <s v="United States"/>
    <x v="4"/>
    <s v="Washington"/>
    <n v="98105"/>
    <x v="1"/>
    <s v="OFF-PA-10000807"/>
    <x v="1"/>
    <x v="10"/>
    <s v="TOPS &quot;Important Message&quot; Pads, Canary, 4-1/4 x 5-1/2, 50 Sheets per Pad"/>
    <x v="1567"/>
    <n v="5"/>
    <n v="0"/>
    <n v="10.058"/>
    <n v="9"/>
    <n v="3"/>
    <x v="0"/>
    <s v="Sep"/>
    <s v="2016-09"/>
  </r>
  <r>
    <n v="4518"/>
    <s v="US-2016-128678"/>
    <x v="306"/>
    <d v="2016-09-20T00:00:00"/>
    <s v="Standard Class"/>
    <s v="RB-19570"/>
    <s v="Rob Beeghly"/>
    <x v="0"/>
    <s v="United States"/>
    <x v="4"/>
    <s v="Washington"/>
    <n v="98105"/>
    <x v="1"/>
    <s v="OFF-BI-10002103"/>
    <x v="1"/>
    <x v="8"/>
    <s v="Cardinal Slant-D Ring Binder, Heavy Gauge Vinyl"/>
    <x v="3318"/>
    <n v="7"/>
    <n v="0.2"/>
    <n v="15.815799999999999"/>
    <n v="9"/>
    <n v="3"/>
    <x v="0"/>
    <s v="Sep"/>
    <s v="2016-09"/>
  </r>
  <r>
    <n v="4519"/>
    <s v="CA-2016-101385"/>
    <x v="477"/>
    <d v="2016-10-01T00:00:00"/>
    <s v="Standard Class"/>
    <s v="JW-16075"/>
    <s v="Julia West"/>
    <x v="0"/>
    <s v="United States"/>
    <x v="8"/>
    <s v="California"/>
    <n v="94109"/>
    <x v="1"/>
    <s v="OFF-AR-10004441"/>
    <x v="1"/>
    <x v="6"/>
    <s v="BIC Brite Liner Highlighters"/>
    <x v="3319"/>
    <n v="4"/>
    <n v="0"/>
    <n v="6.9551999999999996"/>
    <n v="9"/>
    <n v="3"/>
    <x v="0"/>
    <s v="Sep"/>
    <s v="2016-09"/>
  </r>
  <r>
    <n v="4520"/>
    <s v="CA-2017-107167"/>
    <x v="193"/>
    <d v="2017-06-14T00:00:00"/>
    <s v="Standard Class"/>
    <s v="ND-18460"/>
    <s v="Neil Ducich"/>
    <x v="1"/>
    <s v="United States"/>
    <x v="108"/>
    <s v="Florida"/>
    <n v="32216"/>
    <x v="0"/>
    <s v="OFF-ST-10003805"/>
    <x v="1"/>
    <x v="4"/>
    <s v="24 Capacity Maxi Data Binder Racks, Pearl"/>
    <x v="3320"/>
    <n v="8"/>
    <n v="0.2"/>
    <n v="84.22"/>
    <n v="6"/>
    <n v="2"/>
    <x v="3"/>
    <s v="Jun"/>
    <s v="2017-06"/>
  </r>
  <r>
    <n v="4521"/>
    <s v="CA-2014-109491"/>
    <x v="980"/>
    <d v="2014-02-26T00:00:00"/>
    <s v="Standard Class"/>
    <s v="LC-16930"/>
    <s v="Linda Cazamias"/>
    <x v="1"/>
    <s v="United States"/>
    <x v="102"/>
    <s v="Indiana"/>
    <n v="47374"/>
    <x v="2"/>
    <s v="TEC-AC-10001284"/>
    <x v="2"/>
    <x v="11"/>
    <s v="Enermax Briskie RF Wireless Keyboard and Mouse Combo"/>
    <x v="1030"/>
    <n v="3"/>
    <n v="0"/>
    <n v="22.4316"/>
    <n v="2"/>
    <n v="1"/>
    <x v="2"/>
    <s v="Feb"/>
    <s v="2014-02"/>
  </r>
  <r>
    <n v="4522"/>
    <s v="CA-2014-109491"/>
    <x v="980"/>
    <d v="2014-02-26T00:00:00"/>
    <s v="Standard Class"/>
    <s v="LC-16930"/>
    <s v="Linda Cazamias"/>
    <x v="1"/>
    <s v="United States"/>
    <x v="102"/>
    <s v="Indiana"/>
    <n v="47374"/>
    <x v="2"/>
    <s v="FUR-FU-10000221"/>
    <x v="0"/>
    <x v="5"/>
    <s v="Master Caster Door Stop, Brown"/>
    <x v="2308"/>
    <n v="4"/>
    <n v="0"/>
    <n v="6.9088000000000003"/>
    <n v="2"/>
    <n v="1"/>
    <x v="2"/>
    <s v="Feb"/>
    <s v="2014-02"/>
  </r>
  <r>
    <n v="4523"/>
    <s v="CA-2017-105445"/>
    <x v="297"/>
    <d v="2017-02-25T00:00:00"/>
    <s v="Second Class"/>
    <s v="BP-11095"/>
    <s v="Bart Pistole"/>
    <x v="1"/>
    <s v="United States"/>
    <x v="103"/>
    <s v="Colorado"/>
    <n v="80027"/>
    <x v="1"/>
    <s v="OFF-FA-10001229"/>
    <x v="1"/>
    <x v="13"/>
    <s v="Staples"/>
    <x v="3321"/>
    <n v="3"/>
    <n v="0.2"/>
    <n v="3.0653999999999999"/>
    <n v="2"/>
    <n v="1"/>
    <x v="3"/>
    <s v="Feb"/>
    <s v="2017-02"/>
  </r>
  <r>
    <n v="4524"/>
    <s v="CA-2014-107454"/>
    <x v="981"/>
    <d v="2014-11-06T00:00:00"/>
    <s v="Standard Class"/>
    <s v="RD-19720"/>
    <s v="Roger Demir"/>
    <x v="0"/>
    <s v="United States"/>
    <x v="20"/>
    <s v="New York"/>
    <n v="10024"/>
    <x v="3"/>
    <s v="OFF-LA-10001569"/>
    <x v="1"/>
    <x v="2"/>
    <s v="Avery 499"/>
    <x v="1950"/>
    <n v="7"/>
    <n v="0"/>
    <n v="16.035599999999999"/>
    <n v="11"/>
    <n v="4"/>
    <x v="2"/>
    <s v="Nov"/>
    <s v="2014-11"/>
  </r>
  <r>
    <n v="4525"/>
    <s v="CA-2014-107454"/>
    <x v="981"/>
    <d v="2014-11-06T00:00:00"/>
    <s v="Standard Class"/>
    <s v="RD-19720"/>
    <s v="Roger Demir"/>
    <x v="0"/>
    <s v="United States"/>
    <x v="20"/>
    <s v="New York"/>
    <n v="10024"/>
    <x v="3"/>
    <s v="FUR-FU-10004018"/>
    <x v="0"/>
    <x v="5"/>
    <s v="Tensor Computer Mounted Lamp"/>
    <x v="3322"/>
    <n v="6"/>
    <n v="0"/>
    <n v="24.1218"/>
    <n v="11"/>
    <n v="4"/>
    <x v="2"/>
    <s v="Nov"/>
    <s v="2014-11"/>
  </r>
  <r>
    <n v="4526"/>
    <s v="US-2017-105046"/>
    <x v="729"/>
    <d v="2017-07-23T00:00:00"/>
    <s v="Standard Class"/>
    <s v="BE-11335"/>
    <s v="Bill Eplett"/>
    <x v="2"/>
    <s v="United States"/>
    <x v="410"/>
    <s v="New York"/>
    <n v="13440"/>
    <x v="3"/>
    <s v="TEC-PH-10004536"/>
    <x v="2"/>
    <x v="7"/>
    <s v="Avaya 5420 Digital phone"/>
    <x v="3323"/>
    <n v="2"/>
    <n v="0"/>
    <n v="67.495000000000005"/>
    <n v="7"/>
    <n v="3"/>
    <x v="3"/>
    <s v="Jul"/>
    <s v="2017-07"/>
  </r>
  <r>
    <n v="4527"/>
    <s v="US-2017-105046"/>
    <x v="729"/>
    <d v="2017-07-23T00:00:00"/>
    <s v="Standard Class"/>
    <s v="BE-11335"/>
    <s v="Bill Eplett"/>
    <x v="2"/>
    <s v="United States"/>
    <x v="410"/>
    <s v="New York"/>
    <n v="13440"/>
    <x v="3"/>
    <s v="OFF-PA-10004353"/>
    <x v="1"/>
    <x v="10"/>
    <s v="Southworth 25% Cotton Premium Laser Paper and Envelopes"/>
    <x v="3324"/>
    <n v="5"/>
    <n v="0"/>
    <n v="47.951999999999998"/>
    <n v="7"/>
    <n v="3"/>
    <x v="3"/>
    <s v="Jul"/>
    <s v="2017-07"/>
  </r>
  <r>
    <n v="4528"/>
    <s v="US-2017-105046"/>
    <x v="729"/>
    <d v="2017-07-23T00:00:00"/>
    <s v="Standard Class"/>
    <s v="BE-11335"/>
    <s v="Bill Eplett"/>
    <x v="2"/>
    <s v="United States"/>
    <x v="410"/>
    <s v="New York"/>
    <n v="13440"/>
    <x v="3"/>
    <s v="FUR-FU-10004848"/>
    <x v="0"/>
    <x v="5"/>
    <s v="DAX Solid Wood Frames"/>
    <x v="3325"/>
    <n v="4"/>
    <n v="0"/>
    <n v="14.4596"/>
    <n v="7"/>
    <n v="3"/>
    <x v="3"/>
    <s v="Jul"/>
    <s v="2017-07"/>
  </r>
  <r>
    <n v="4529"/>
    <s v="CA-2017-152856"/>
    <x v="565"/>
    <d v="2017-09-10T00:00:00"/>
    <s v="Second Class"/>
    <s v="RS-19765"/>
    <s v="Roland Schwarz"/>
    <x v="1"/>
    <s v="United States"/>
    <x v="292"/>
    <s v="Ohio"/>
    <n v="43302"/>
    <x v="3"/>
    <s v="TEC-AC-10004864"/>
    <x v="2"/>
    <x v="11"/>
    <s v="Memorex Micro Travel Drive 32 GB"/>
    <x v="3326"/>
    <n v="4"/>
    <n v="0.2"/>
    <n v="33.589199999999998"/>
    <n v="9"/>
    <n v="3"/>
    <x v="3"/>
    <s v="Sep"/>
    <s v="2017-09"/>
  </r>
  <r>
    <n v="4530"/>
    <s v="CA-2016-134691"/>
    <x v="696"/>
    <d v="2016-11-18T00:00:00"/>
    <s v="Standard Class"/>
    <s v="KC-16540"/>
    <s v="Kelly Collister"/>
    <x v="0"/>
    <s v="United States"/>
    <x v="12"/>
    <s v="Texas"/>
    <n v="77041"/>
    <x v="2"/>
    <s v="OFF-BI-10002393"/>
    <x v="1"/>
    <x v="8"/>
    <s v="Binder Posts"/>
    <x v="3327"/>
    <n v="2"/>
    <n v="0.8"/>
    <n v="-3.9032"/>
    <n v="11"/>
    <n v="4"/>
    <x v="0"/>
    <s v="Nov"/>
    <s v="2016-11"/>
  </r>
  <r>
    <n v="4531"/>
    <s v="CA-2016-118759"/>
    <x v="696"/>
    <d v="2016-11-17T00:00:00"/>
    <s v="First Class"/>
    <s v="MB-17305"/>
    <s v="Maria Bertelson"/>
    <x v="0"/>
    <s v="United States"/>
    <x v="20"/>
    <s v="New York"/>
    <n v="10009"/>
    <x v="3"/>
    <s v="FUR-CH-10002335"/>
    <x v="0"/>
    <x v="1"/>
    <s v="Hon GuestStacker Chair"/>
    <x v="1247"/>
    <n v="2"/>
    <n v="0.1"/>
    <n v="72.534400000000005"/>
    <n v="11"/>
    <n v="4"/>
    <x v="0"/>
    <s v="Nov"/>
    <s v="2016-11"/>
  </r>
  <r>
    <n v="4532"/>
    <s v="CA-2016-118759"/>
    <x v="696"/>
    <d v="2016-11-17T00:00:00"/>
    <s v="First Class"/>
    <s v="MB-17305"/>
    <s v="Maria Bertelson"/>
    <x v="0"/>
    <s v="United States"/>
    <x v="20"/>
    <s v="New York"/>
    <n v="10009"/>
    <x v="3"/>
    <s v="OFF-ST-10001590"/>
    <x v="1"/>
    <x v="4"/>
    <s v="Tenex Personal Project File with Scoop Front Design, Black"/>
    <x v="3328"/>
    <n v="3"/>
    <n v="0"/>
    <n v="10.5144"/>
    <n v="11"/>
    <n v="4"/>
    <x v="0"/>
    <s v="Nov"/>
    <s v="2016-11"/>
  </r>
  <r>
    <n v="4533"/>
    <s v="CA-2014-140403"/>
    <x v="982"/>
    <d v="2014-10-10T00:00:00"/>
    <s v="Same Day"/>
    <s v="TN-21040"/>
    <s v="Tanja Norvell"/>
    <x v="2"/>
    <s v="United States"/>
    <x v="286"/>
    <s v="California"/>
    <n v="95336"/>
    <x v="1"/>
    <s v="FUR-CH-10002774"/>
    <x v="0"/>
    <x v="1"/>
    <s v="Global Deluxe Stacking Chair, Gray"/>
    <x v="1888"/>
    <n v="3"/>
    <n v="0.2"/>
    <n v="13.7646"/>
    <n v="10"/>
    <n v="4"/>
    <x v="2"/>
    <s v="Oct"/>
    <s v="2014-10"/>
  </r>
  <r>
    <n v="4534"/>
    <s v="CA-2014-140403"/>
    <x v="982"/>
    <d v="2014-10-10T00:00:00"/>
    <s v="Same Day"/>
    <s v="TN-21040"/>
    <s v="Tanja Norvell"/>
    <x v="2"/>
    <s v="United States"/>
    <x v="286"/>
    <s v="California"/>
    <n v="95336"/>
    <x v="1"/>
    <s v="OFF-EN-10001219"/>
    <x v="1"/>
    <x v="12"/>
    <s v="#10- 4 1/8&quot; x 9 1/2&quot; Security-Tint Envelopes"/>
    <x v="764"/>
    <n v="2"/>
    <n v="0"/>
    <n v="7.4871999999999996"/>
    <n v="10"/>
    <n v="4"/>
    <x v="2"/>
    <s v="Oct"/>
    <s v="2014-10"/>
  </r>
  <r>
    <n v="4535"/>
    <s v="CA-2015-163104"/>
    <x v="531"/>
    <d v="2015-03-26T00:00:00"/>
    <s v="Standard Class"/>
    <s v="MC-18130"/>
    <s v="Mike Caudle"/>
    <x v="1"/>
    <s v="United States"/>
    <x v="1"/>
    <s v="California"/>
    <n v="90004"/>
    <x v="1"/>
    <s v="OFF-PA-10001947"/>
    <x v="1"/>
    <x v="10"/>
    <s v="Xerox 1974"/>
    <x v="489"/>
    <n v="2"/>
    <n v="0"/>
    <n v="5.8604000000000003"/>
    <n v="3"/>
    <n v="1"/>
    <x v="1"/>
    <s v="Mar"/>
    <s v="2015-03"/>
  </r>
  <r>
    <n v="4536"/>
    <s v="CA-2017-138464"/>
    <x v="141"/>
    <d v="2017-07-12T00:00:00"/>
    <s v="Standard Class"/>
    <s v="VF-21715"/>
    <s v="Vicky Freymann"/>
    <x v="2"/>
    <s v="United States"/>
    <x v="4"/>
    <s v="Washington"/>
    <n v="98115"/>
    <x v="1"/>
    <s v="FUR-FU-10003142"/>
    <x v="0"/>
    <x v="5"/>
    <s v="Master Big Foot Doorstop, Beige"/>
    <x v="3329"/>
    <n v="3"/>
    <n v="0"/>
    <n v="4.9104000000000001"/>
    <n v="7"/>
    <n v="3"/>
    <x v="3"/>
    <s v="Jul"/>
    <s v="2017-07"/>
  </r>
  <r>
    <n v="4537"/>
    <s v="CA-2017-138464"/>
    <x v="141"/>
    <d v="2017-07-12T00:00:00"/>
    <s v="Standard Class"/>
    <s v="VF-21715"/>
    <s v="Vicky Freymann"/>
    <x v="2"/>
    <s v="United States"/>
    <x v="4"/>
    <s v="Washington"/>
    <n v="98115"/>
    <x v="1"/>
    <s v="OFF-BI-10001543"/>
    <x v="1"/>
    <x v="8"/>
    <s v="GBC VeloBinder Manual Binding System"/>
    <x v="1779"/>
    <n v="3"/>
    <n v="0.2"/>
    <n v="30.2316"/>
    <n v="7"/>
    <n v="3"/>
    <x v="3"/>
    <s v="Jul"/>
    <s v="2017-07"/>
  </r>
  <r>
    <n v="4538"/>
    <s v="CA-2017-138464"/>
    <x v="141"/>
    <d v="2017-07-12T00:00:00"/>
    <s v="Standard Class"/>
    <s v="VF-21715"/>
    <s v="Vicky Freymann"/>
    <x v="2"/>
    <s v="United States"/>
    <x v="4"/>
    <s v="Washington"/>
    <n v="98115"/>
    <x v="1"/>
    <s v="OFF-AR-10003560"/>
    <x v="1"/>
    <x v="6"/>
    <s v="Zebra Zazzle Fluorescent Highlighters"/>
    <x v="2556"/>
    <n v="3"/>
    <n v="0"/>
    <n v="6.2016"/>
    <n v="7"/>
    <n v="3"/>
    <x v="3"/>
    <s v="Jul"/>
    <s v="2017-07"/>
  </r>
  <r>
    <n v="4539"/>
    <s v="CA-2017-138464"/>
    <x v="141"/>
    <d v="2017-07-12T00:00:00"/>
    <s v="Standard Class"/>
    <s v="VF-21715"/>
    <s v="Vicky Freymann"/>
    <x v="2"/>
    <s v="United States"/>
    <x v="4"/>
    <s v="Washington"/>
    <n v="98115"/>
    <x v="1"/>
    <s v="OFF-AR-10004757"/>
    <x v="1"/>
    <x v="6"/>
    <s v="Crayola Colored Pencils"/>
    <x v="1317"/>
    <n v="4"/>
    <n v="0"/>
    <n v="4.3296000000000001"/>
    <n v="7"/>
    <n v="3"/>
    <x v="3"/>
    <s v="Jul"/>
    <s v="2017-07"/>
  </r>
  <r>
    <n v="4540"/>
    <s v="CA-2015-104129"/>
    <x v="914"/>
    <d v="2015-03-02T00:00:00"/>
    <s v="Standard Class"/>
    <s v="ES-14080"/>
    <s v="Erin Smith"/>
    <x v="1"/>
    <s v="United States"/>
    <x v="205"/>
    <s v="Rhode Island"/>
    <n v="2908"/>
    <x v="3"/>
    <s v="TEC-PH-10003800"/>
    <x v="2"/>
    <x v="7"/>
    <s v="i.Sound Portable Power - 8000 mAh"/>
    <x v="2746"/>
    <n v="2"/>
    <n v="0"/>
    <n v="1.0598000000000001"/>
    <n v="2"/>
    <n v="1"/>
    <x v="1"/>
    <s v="Feb"/>
    <s v="2015-02"/>
  </r>
  <r>
    <n v="4541"/>
    <s v="CA-2015-104129"/>
    <x v="914"/>
    <d v="2015-03-02T00:00:00"/>
    <s v="Standard Class"/>
    <s v="ES-14080"/>
    <s v="Erin Smith"/>
    <x v="1"/>
    <s v="United States"/>
    <x v="205"/>
    <s v="Rhode Island"/>
    <n v="2908"/>
    <x v="3"/>
    <s v="FUR-TA-10004152"/>
    <x v="0"/>
    <x v="3"/>
    <s v="Barricks 18&quot; x 48&quot; Non-Folding Utility Table with Bottom Storage Shelf"/>
    <x v="3330"/>
    <n v="7"/>
    <n v="0.3"/>
    <n v="-28.224"/>
    <n v="2"/>
    <n v="1"/>
    <x v="1"/>
    <s v="Feb"/>
    <s v="2015-02"/>
  </r>
  <r>
    <n v="4542"/>
    <s v="US-2017-132206"/>
    <x v="114"/>
    <d v="2017-06-21T00:00:00"/>
    <s v="Standard Class"/>
    <s v="MK-17905"/>
    <s v="Michael Kennedy"/>
    <x v="1"/>
    <s v="United States"/>
    <x v="22"/>
    <s v="Illinois"/>
    <n v="60653"/>
    <x v="2"/>
    <s v="OFF-BI-10000756"/>
    <x v="1"/>
    <x v="8"/>
    <s v="Storex DuraTech Recycled Plastic Frosted Binders"/>
    <x v="3331"/>
    <n v="7"/>
    <n v="0.8"/>
    <n v="-8.9039999999999999"/>
    <n v="6"/>
    <n v="2"/>
    <x v="3"/>
    <s v="Jun"/>
    <s v="2017-06"/>
  </r>
  <r>
    <n v="4543"/>
    <s v="CA-2017-113474"/>
    <x v="983"/>
    <d v="2017-03-31T00:00:00"/>
    <s v="First Class"/>
    <s v="TM-21490"/>
    <s v="Tony Molinari"/>
    <x v="0"/>
    <s v="United States"/>
    <x v="268"/>
    <s v="Oklahoma"/>
    <n v="73120"/>
    <x v="2"/>
    <s v="OFF-EN-10004206"/>
    <x v="1"/>
    <x v="12"/>
    <s v="Multimedia Mailers"/>
    <x v="3332"/>
    <n v="2"/>
    <n v="0"/>
    <n v="149.8956"/>
    <n v="3"/>
    <n v="1"/>
    <x v="3"/>
    <s v="Mar"/>
    <s v="2017-03"/>
  </r>
  <r>
    <n v="4544"/>
    <s v="CA-2015-126557"/>
    <x v="984"/>
    <d v="2015-07-17T00:00:00"/>
    <s v="Second Class"/>
    <s v="RL-19615"/>
    <s v="Rob Lucas"/>
    <x v="0"/>
    <s v="United States"/>
    <x v="22"/>
    <s v="Illinois"/>
    <n v="60610"/>
    <x v="2"/>
    <s v="FUR-CH-10004477"/>
    <x v="0"/>
    <x v="1"/>
    <s v="Global Push Button Manager's Chair, Indigo"/>
    <x v="1600"/>
    <n v="9"/>
    <n v="0.3"/>
    <n v="-5.4801000000000002"/>
    <n v="7"/>
    <n v="3"/>
    <x v="1"/>
    <s v="Jul"/>
    <s v="2015-07"/>
  </r>
  <r>
    <n v="4545"/>
    <s v="CA-2015-126557"/>
    <x v="984"/>
    <d v="2015-07-17T00:00:00"/>
    <s v="Second Class"/>
    <s v="RL-19615"/>
    <s v="Rob Lucas"/>
    <x v="0"/>
    <s v="United States"/>
    <x v="22"/>
    <s v="Illinois"/>
    <n v="60610"/>
    <x v="2"/>
    <s v="TEC-PH-10003505"/>
    <x v="2"/>
    <x v="7"/>
    <s v="Geemarc AmpliPOWER60"/>
    <x v="1467"/>
    <n v="2"/>
    <n v="0.2"/>
    <n v="16.704000000000001"/>
    <n v="7"/>
    <n v="3"/>
    <x v="1"/>
    <s v="Jul"/>
    <s v="2015-07"/>
  </r>
  <r>
    <n v="4546"/>
    <s v="CA-2015-126557"/>
    <x v="984"/>
    <d v="2015-07-17T00:00:00"/>
    <s v="Second Class"/>
    <s v="RL-19615"/>
    <s v="Rob Lucas"/>
    <x v="0"/>
    <s v="United States"/>
    <x v="22"/>
    <s v="Illinois"/>
    <n v="60610"/>
    <x v="2"/>
    <s v="TEC-PH-10000526"/>
    <x v="2"/>
    <x v="7"/>
    <s v="Vtech CS6719"/>
    <x v="3333"/>
    <n v="7"/>
    <n v="0.2"/>
    <n v="53.754399999999997"/>
    <n v="7"/>
    <n v="3"/>
    <x v="1"/>
    <s v="Jul"/>
    <s v="2015-07"/>
  </r>
  <r>
    <n v="4547"/>
    <s v="CA-2015-126557"/>
    <x v="984"/>
    <d v="2015-07-17T00:00:00"/>
    <s v="Second Class"/>
    <s v="RL-19615"/>
    <s v="Rob Lucas"/>
    <x v="0"/>
    <s v="United States"/>
    <x v="22"/>
    <s v="Illinois"/>
    <n v="60610"/>
    <x v="2"/>
    <s v="OFF-BI-10003314"/>
    <x v="1"/>
    <x v="8"/>
    <s v="Tuff Stuff Recycled Round Ring Binders"/>
    <x v="3334"/>
    <n v="2"/>
    <n v="0.8"/>
    <n v="-2.9883999999999999"/>
    <n v="7"/>
    <n v="3"/>
    <x v="1"/>
    <s v="Jul"/>
    <s v="2015-07"/>
  </r>
  <r>
    <n v="4548"/>
    <s v="CA-2015-126557"/>
    <x v="984"/>
    <d v="2015-07-17T00:00:00"/>
    <s v="Second Class"/>
    <s v="RL-19615"/>
    <s v="Rob Lucas"/>
    <x v="0"/>
    <s v="United States"/>
    <x v="22"/>
    <s v="Illinois"/>
    <n v="60610"/>
    <x v="2"/>
    <s v="OFF-AR-10003190"/>
    <x v="1"/>
    <x v="6"/>
    <s v="Newell 32"/>
    <x v="2721"/>
    <n v="3"/>
    <n v="0.2"/>
    <n v="0.69120000000000004"/>
    <n v="7"/>
    <n v="3"/>
    <x v="1"/>
    <s v="Jul"/>
    <s v="2015-07"/>
  </r>
  <r>
    <n v="4549"/>
    <s v="CA-2015-126557"/>
    <x v="984"/>
    <d v="2015-07-17T00:00:00"/>
    <s v="Second Class"/>
    <s v="RL-19615"/>
    <s v="Rob Lucas"/>
    <x v="0"/>
    <s v="United States"/>
    <x v="22"/>
    <s v="Illinois"/>
    <n v="60610"/>
    <x v="2"/>
    <s v="FUR-FU-10001861"/>
    <x v="0"/>
    <x v="5"/>
    <s v="Floodlight Indoor Halogen Bulbs, 1 Bulb per Pack, 60 Watts"/>
    <x v="3335"/>
    <n v="1"/>
    <n v="0.6"/>
    <n v="-2.1339999999999999"/>
    <n v="7"/>
    <n v="3"/>
    <x v="1"/>
    <s v="Jul"/>
    <s v="2015-07"/>
  </r>
  <r>
    <n v="4550"/>
    <s v="CA-2015-126557"/>
    <x v="984"/>
    <d v="2015-07-17T00:00:00"/>
    <s v="Second Class"/>
    <s v="RL-19615"/>
    <s v="Rob Lucas"/>
    <x v="0"/>
    <s v="United States"/>
    <x v="22"/>
    <s v="Illinois"/>
    <n v="60610"/>
    <x v="2"/>
    <s v="TEC-PH-10003963"/>
    <x v="2"/>
    <x v="7"/>
    <s v="GE 2-Jack Phone Line Splitter"/>
    <x v="3336"/>
    <n v="4"/>
    <n v="0.2"/>
    <n v="49.437600000000003"/>
    <n v="7"/>
    <n v="3"/>
    <x v="1"/>
    <s v="Jul"/>
    <s v="2015-07"/>
  </r>
  <r>
    <n v="4551"/>
    <s v="US-2017-107636"/>
    <x v="504"/>
    <d v="2017-05-02T00:00:00"/>
    <s v="First Class"/>
    <s v="NM-18520"/>
    <s v="Neoma Murray"/>
    <x v="0"/>
    <s v="United States"/>
    <x v="91"/>
    <s v="Connecticut"/>
    <n v="6040"/>
    <x v="3"/>
    <s v="OFF-LA-10003388"/>
    <x v="1"/>
    <x v="2"/>
    <s v="Avery 5"/>
    <x v="1755"/>
    <n v="2"/>
    <n v="0"/>
    <n v="2.8224"/>
    <n v="4"/>
    <n v="2"/>
    <x v="3"/>
    <s v="Apr"/>
    <s v="2017-04"/>
  </r>
  <r>
    <n v="4552"/>
    <s v="US-2014-165862"/>
    <x v="985"/>
    <d v="2014-07-17T00:00:00"/>
    <s v="Standard Class"/>
    <s v="GK-14620"/>
    <s v="Grace Kelly"/>
    <x v="1"/>
    <s v="United States"/>
    <x v="1"/>
    <s v="California"/>
    <n v="90049"/>
    <x v="1"/>
    <s v="FUR-TA-10002855"/>
    <x v="0"/>
    <x v="3"/>
    <s v="Bevis Round Conference Table Top &amp; Single Column Base"/>
    <x v="3337"/>
    <n v="3"/>
    <n v="0.2"/>
    <n v="4.3902000000000001"/>
    <n v="7"/>
    <n v="3"/>
    <x v="2"/>
    <s v="Jul"/>
    <s v="2014-07"/>
  </r>
  <r>
    <n v="4553"/>
    <s v="US-2014-106334"/>
    <x v="422"/>
    <d v="2015-01-02T00:00:00"/>
    <s v="Standard Class"/>
    <s v="JF-15490"/>
    <s v="Jeremy Farry"/>
    <x v="0"/>
    <s v="United States"/>
    <x v="8"/>
    <s v="California"/>
    <n v="94122"/>
    <x v="1"/>
    <s v="FUR-CH-10004886"/>
    <x v="0"/>
    <x v="1"/>
    <s v="Bevis Steel Folding Chairs"/>
    <x v="2145"/>
    <n v="3"/>
    <n v="0.2"/>
    <n v="23.027999999999999"/>
    <n v="12"/>
    <n v="4"/>
    <x v="2"/>
    <s v="Dec"/>
    <s v="2014-12"/>
  </r>
  <r>
    <n v="4554"/>
    <s v="US-2014-106334"/>
    <x v="422"/>
    <d v="2015-01-02T00:00:00"/>
    <s v="Standard Class"/>
    <s v="JF-15490"/>
    <s v="Jeremy Farry"/>
    <x v="0"/>
    <s v="United States"/>
    <x v="8"/>
    <s v="California"/>
    <n v="94122"/>
    <x v="1"/>
    <s v="OFF-PA-10003657"/>
    <x v="1"/>
    <x v="10"/>
    <s v="Xerox 1927"/>
    <x v="1371"/>
    <n v="3"/>
    <n v="0"/>
    <n v="5.7779999999999996"/>
    <n v="12"/>
    <n v="4"/>
    <x v="2"/>
    <s v="Dec"/>
    <s v="2014-12"/>
  </r>
  <r>
    <n v="4555"/>
    <s v="CA-2016-101448"/>
    <x v="535"/>
    <d v="2016-03-01T00:00:00"/>
    <s v="Second Class"/>
    <s v="EB-13930"/>
    <s v="Eric Barreto"/>
    <x v="0"/>
    <s v="United States"/>
    <x v="411"/>
    <s v="Wisconsin"/>
    <n v="54601"/>
    <x v="2"/>
    <s v="OFF-BI-10004738"/>
    <x v="1"/>
    <x v="8"/>
    <s v="Flexible Leather- Look Classic Collection Ring Binder"/>
    <x v="3338"/>
    <n v="3"/>
    <n v="0"/>
    <n v="28.41"/>
    <n v="2"/>
    <n v="1"/>
    <x v="0"/>
    <s v="Feb"/>
    <s v="2016-02"/>
  </r>
  <r>
    <n v="4556"/>
    <s v="CA-2015-130218"/>
    <x v="391"/>
    <d v="2015-03-26T00:00:00"/>
    <s v="First Class"/>
    <s v="SG-20470"/>
    <s v="Sheri Gordon"/>
    <x v="0"/>
    <s v="United States"/>
    <x v="159"/>
    <s v="South Carolina"/>
    <n v="29501"/>
    <x v="0"/>
    <s v="OFF-FA-10003112"/>
    <x v="1"/>
    <x v="13"/>
    <s v="Staples"/>
    <x v="610"/>
    <n v="4"/>
    <n v="0"/>
    <n v="14.202"/>
    <n v="3"/>
    <n v="1"/>
    <x v="1"/>
    <s v="Mar"/>
    <s v="2015-03"/>
  </r>
  <r>
    <n v="4557"/>
    <s v="CA-2015-130218"/>
    <x v="391"/>
    <d v="2015-03-26T00:00:00"/>
    <s v="First Class"/>
    <s v="SG-20470"/>
    <s v="Sheri Gordon"/>
    <x v="0"/>
    <s v="United States"/>
    <x v="159"/>
    <s v="South Carolina"/>
    <n v="29501"/>
    <x v="0"/>
    <s v="OFF-ST-10002486"/>
    <x v="1"/>
    <x v="4"/>
    <s v="Eldon Shelf Savers Cubes and Bins"/>
    <x v="3289"/>
    <n v="4"/>
    <n v="0"/>
    <n v="0.55840000000000001"/>
    <n v="3"/>
    <n v="1"/>
    <x v="1"/>
    <s v="Mar"/>
    <s v="2015-03"/>
  </r>
  <r>
    <n v="4558"/>
    <s v="US-2017-117331"/>
    <x v="208"/>
    <d v="2017-10-28T00:00:00"/>
    <s v="Standard Class"/>
    <s v="ND-18370"/>
    <s v="Natalie DeCherney"/>
    <x v="0"/>
    <s v="United States"/>
    <x v="220"/>
    <s v="Arizona"/>
    <n v="85301"/>
    <x v="1"/>
    <s v="OFF-BI-10003984"/>
    <x v="1"/>
    <x v="8"/>
    <s v="Lock-Up Easel 'Spel-Binder'"/>
    <x v="3339"/>
    <n v="1"/>
    <n v="0.7"/>
    <n v="-6.5618999999999996"/>
    <n v="10"/>
    <n v="4"/>
    <x v="3"/>
    <s v="Oct"/>
    <s v="2017-10"/>
  </r>
  <r>
    <n v="4559"/>
    <s v="CA-2014-127383"/>
    <x v="520"/>
    <d v="2015-01-05T00:00:00"/>
    <s v="Standard Class"/>
    <s v="CM-11815"/>
    <s v="Candace McMahon"/>
    <x v="1"/>
    <s v="United States"/>
    <x v="236"/>
    <s v="Texas"/>
    <n v="79907"/>
    <x v="2"/>
    <s v="OFF-EN-10004773"/>
    <x v="1"/>
    <x v="12"/>
    <s v="Staple envelope"/>
    <x v="1967"/>
    <n v="2"/>
    <n v="0.2"/>
    <n v="17.968399999999999"/>
    <n v="12"/>
    <n v="4"/>
    <x v="2"/>
    <s v="Dec"/>
    <s v="2014-12"/>
  </r>
  <r>
    <n v="4560"/>
    <s v="CA-2014-110219"/>
    <x v="952"/>
    <d v="2014-05-08T00:00:00"/>
    <s v="First Class"/>
    <s v="EB-13870"/>
    <s v="Emily Burns"/>
    <x v="0"/>
    <s v="United States"/>
    <x v="52"/>
    <s v="Texas"/>
    <n v="78207"/>
    <x v="2"/>
    <s v="FUR-CH-10001146"/>
    <x v="0"/>
    <x v="1"/>
    <s v="Global Value Mid-Back Manager's Chair, Gray"/>
    <x v="3340"/>
    <n v="3"/>
    <n v="0.3"/>
    <n v="-9.1334999999999997"/>
    <n v="5"/>
    <n v="2"/>
    <x v="2"/>
    <s v="May"/>
    <s v="2014-05"/>
  </r>
  <r>
    <n v="4561"/>
    <s v="CA-2015-118871"/>
    <x v="784"/>
    <d v="2015-12-09T00:00:00"/>
    <s v="Second Class"/>
    <s v="HM-14860"/>
    <s v="Harry Marie"/>
    <x v="1"/>
    <s v="United States"/>
    <x v="1"/>
    <s v="California"/>
    <n v="90049"/>
    <x v="1"/>
    <s v="OFF-EN-10003296"/>
    <x v="1"/>
    <x v="12"/>
    <s v="Tyvek Side-Opening Peel &amp; Seel Expanding Envelopes"/>
    <x v="3341"/>
    <n v="3"/>
    <n v="0"/>
    <n v="122.148"/>
    <n v="12"/>
    <n v="4"/>
    <x v="1"/>
    <s v="Dec"/>
    <s v="2015-12"/>
  </r>
  <r>
    <n v="4562"/>
    <s v="CA-2015-118871"/>
    <x v="784"/>
    <d v="2015-12-09T00:00:00"/>
    <s v="Second Class"/>
    <s v="HM-14860"/>
    <s v="Harry Marie"/>
    <x v="1"/>
    <s v="United States"/>
    <x v="1"/>
    <s v="California"/>
    <n v="90049"/>
    <x v="1"/>
    <s v="TEC-PH-10000193"/>
    <x v="2"/>
    <x v="7"/>
    <s v="Jensen SMPS-640 - speaker phone"/>
    <x v="3342"/>
    <n v="3"/>
    <n v="0.2"/>
    <n v="8.2764000000000006"/>
    <n v="12"/>
    <n v="4"/>
    <x v="1"/>
    <s v="Dec"/>
    <s v="2015-12"/>
  </r>
  <r>
    <n v="4563"/>
    <s v="CA-2015-118871"/>
    <x v="784"/>
    <d v="2015-12-09T00:00:00"/>
    <s v="Second Class"/>
    <s v="HM-14860"/>
    <s v="Harry Marie"/>
    <x v="1"/>
    <s v="United States"/>
    <x v="1"/>
    <s v="California"/>
    <n v="90049"/>
    <x v="1"/>
    <s v="FUR-FU-10002111"/>
    <x v="0"/>
    <x v="5"/>
    <s v="Master Caster Door Stop, Large Brown"/>
    <x v="3343"/>
    <n v="5"/>
    <n v="0"/>
    <n v="13.832000000000001"/>
    <n v="12"/>
    <n v="4"/>
    <x v="1"/>
    <s v="Dec"/>
    <s v="2015-12"/>
  </r>
  <r>
    <n v="4564"/>
    <s v="CA-2017-129490"/>
    <x v="986"/>
    <d v="2017-09-30T00:00:00"/>
    <s v="Standard Class"/>
    <s v="SJ-20125"/>
    <s v="Sanjit Jacobs"/>
    <x v="2"/>
    <s v="United States"/>
    <x v="388"/>
    <s v="Florida"/>
    <n v="33023"/>
    <x v="0"/>
    <s v="FUR-CH-10003298"/>
    <x v="0"/>
    <x v="1"/>
    <s v="Office Star - Contemporary Task Swivel chair with Loop Arms, Charcoal"/>
    <x v="3344"/>
    <n v="4"/>
    <n v="0.2"/>
    <n v="-57.6312"/>
    <n v="9"/>
    <n v="3"/>
    <x v="3"/>
    <s v="Sep"/>
    <s v="2017-09"/>
  </r>
  <r>
    <n v="4565"/>
    <s v="CA-2014-101175"/>
    <x v="337"/>
    <d v="2014-12-14T00:00:00"/>
    <s v="Standard Class"/>
    <s v="DM-12955"/>
    <s v="Dario Medina"/>
    <x v="1"/>
    <s v="United States"/>
    <x v="123"/>
    <s v="Arizona"/>
    <n v="85204"/>
    <x v="1"/>
    <s v="OFF-ST-10004950"/>
    <x v="1"/>
    <x v="4"/>
    <s v="Acco Perma 3000 Stacking Storage Drawers"/>
    <x v="989"/>
    <n v="6"/>
    <n v="0.2"/>
    <n v="-1.2587999999999999"/>
    <n v="12"/>
    <n v="4"/>
    <x v="2"/>
    <s v="Dec"/>
    <s v="2014-12"/>
  </r>
  <r>
    <n v="4566"/>
    <s v="US-2017-149510"/>
    <x v="734"/>
    <d v="2017-12-10T00:00:00"/>
    <s v="Standard Class"/>
    <s v="MC-17575"/>
    <s v="Matt Collins"/>
    <x v="0"/>
    <s v="United States"/>
    <x v="115"/>
    <s v="North Carolina"/>
    <n v="28314"/>
    <x v="0"/>
    <s v="OFF-AP-10002350"/>
    <x v="1"/>
    <x v="9"/>
    <s v="Belkin F9H710-06 7 Outlet SurgeMaster Surge Protector"/>
    <x v="954"/>
    <n v="3"/>
    <n v="0.2"/>
    <n v="4.5216000000000003"/>
    <n v="12"/>
    <n v="4"/>
    <x v="3"/>
    <s v="Dec"/>
    <s v="2017-12"/>
  </r>
  <r>
    <n v="4567"/>
    <s v="US-2017-149510"/>
    <x v="734"/>
    <d v="2017-12-10T00:00:00"/>
    <s v="Standard Class"/>
    <s v="MC-17575"/>
    <s v="Matt Collins"/>
    <x v="0"/>
    <s v="United States"/>
    <x v="115"/>
    <s v="North Carolina"/>
    <n v="28314"/>
    <x v="0"/>
    <s v="OFF-BI-10004233"/>
    <x v="1"/>
    <x v="8"/>
    <s v="GBC Pre-Punched Binding Paper, Plastic, White, 8-1/2&quot; x 11&quot;"/>
    <x v="3345"/>
    <n v="6"/>
    <n v="0.7"/>
    <n v="-21.1068"/>
    <n v="12"/>
    <n v="4"/>
    <x v="3"/>
    <s v="Dec"/>
    <s v="2017-12"/>
  </r>
  <r>
    <n v="4568"/>
    <s v="US-2017-149510"/>
    <x v="734"/>
    <d v="2017-12-10T00:00:00"/>
    <s v="Standard Class"/>
    <s v="MC-17575"/>
    <s v="Matt Collins"/>
    <x v="0"/>
    <s v="United States"/>
    <x v="115"/>
    <s v="North Carolina"/>
    <n v="28314"/>
    <x v="0"/>
    <s v="OFF-PA-10001892"/>
    <x v="1"/>
    <x v="10"/>
    <s v="Rediform Wirebound &quot;Phone Memo&quot; Message Book, 11 x 5-3/4"/>
    <x v="667"/>
    <n v="4"/>
    <n v="0.2"/>
    <n v="8.8623999999999992"/>
    <n v="12"/>
    <n v="4"/>
    <x v="3"/>
    <s v="Dec"/>
    <s v="2017-12"/>
  </r>
  <r>
    <n v="4569"/>
    <s v="CA-2015-111990"/>
    <x v="627"/>
    <d v="2015-11-13T00:00:00"/>
    <s v="Standard Class"/>
    <s v="DB-13660"/>
    <s v="Duane Benoit"/>
    <x v="0"/>
    <s v="United States"/>
    <x v="12"/>
    <s v="Texas"/>
    <n v="77095"/>
    <x v="2"/>
    <s v="OFF-BI-10003291"/>
    <x v="1"/>
    <x v="8"/>
    <s v="Wilson Jones Leather-Like Binders with DublLock Round Rings"/>
    <x v="3173"/>
    <n v="6"/>
    <n v="0.8"/>
    <n v="-17.285399999999999"/>
    <n v="11"/>
    <n v="4"/>
    <x v="1"/>
    <s v="Nov"/>
    <s v="2015-11"/>
  </r>
  <r>
    <n v="4570"/>
    <s v="CA-2014-169460"/>
    <x v="987"/>
    <d v="2014-04-21T00:00:00"/>
    <s v="Second Class"/>
    <s v="NF-18595"/>
    <s v="Nicole Fjeld"/>
    <x v="2"/>
    <s v="United States"/>
    <x v="49"/>
    <s v="California"/>
    <n v="95123"/>
    <x v="1"/>
    <s v="FUR-FU-10004017"/>
    <x v="0"/>
    <x v="5"/>
    <s v="Executive Impressions 13&quot; Chairman Wall Clock"/>
    <x v="2922"/>
    <n v="3"/>
    <n v="0"/>
    <n v="26.649000000000001"/>
    <n v="4"/>
    <n v="2"/>
    <x v="2"/>
    <s v="Apr"/>
    <s v="2014-04"/>
  </r>
  <r>
    <n v="4571"/>
    <s v="US-2015-152128"/>
    <x v="442"/>
    <d v="2015-05-27T00:00:00"/>
    <s v="Second Class"/>
    <s v="NM-18445"/>
    <s v="Nathan Mautz"/>
    <x v="2"/>
    <s v="United States"/>
    <x v="391"/>
    <s v="Kansas"/>
    <n v="67212"/>
    <x v="2"/>
    <s v="OFF-AR-10002445"/>
    <x v="1"/>
    <x v="6"/>
    <s v="SANFORD Major Accent Highlighters"/>
    <x v="3259"/>
    <n v="3"/>
    <n v="0"/>
    <n v="8.0711999999999993"/>
    <n v="5"/>
    <n v="2"/>
    <x v="1"/>
    <s v="May"/>
    <s v="2015-05"/>
  </r>
  <r>
    <n v="4572"/>
    <s v="US-2015-152128"/>
    <x v="442"/>
    <d v="2015-05-27T00:00:00"/>
    <s v="Second Class"/>
    <s v="NM-18445"/>
    <s v="Nathan Mautz"/>
    <x v="2"/>
    <s v="United States"/>
    <x v="391"/>
    <s v="Kansas"/>
    <n v="67212"/>
    <x v="2"/>
    <s v="OFF-BI-10001718"/>
    <x v="1"/>
    <x v="8"/>
    <s v="GBC DocuBind P50 Personal Binding Machine"/>
    <x v="3346"/>
    <n v="2"/>
    <n v="0"/>
    <n v="60.141199999999998"/>
    <n v="5"/>
    <n v="2"/>
    <x v="1"/>
    <s v="May"/>
    <s v="2015-05"/>
  </r>
  <r>
    <n v="4573"/>
    <s v="CA-2017-126662"/>
    <x v="729"/>
    <d v="2017-07-21T00:00:00"/>
    <s v="Standard Class"/>
    <s v="AB-10255"/>
    <s v="Alejandro Ballentine"/>
    <x v="2"/>
    <s v="United States"/>
    <x v="1"/>
    <s v="California"/>
    <n v="90036"/>
    <x v="1"/>
    <s v="TEC-CO-10004202"/>
    <x v="2"/>
    <x v="16"/>
    <s v="Brother DCP1000 Digital 3 in 1 Multifunction Machine"/>
    <x v="1973"/>
    <n v="2"/>
    <n v="0.2"/>
    <n v="89.997"/>
    <n v="7"/>
    <n v="3"/>
    <x v="3"/>
    <s v="Jul"/>
    <s v="2017-07"/>
  </r>
  <r>
    <n v="4574"/>
    <s v="CA-2016-139395"/>
    <x v="939"/>
    <d v="2016-12-18T00:00:00"/>
    <s v="Standard Class"/>
    <s v="MG-17650"/>
    <s v="Matthew Grinstein"/>
    <x v="2"/>
    <s v="United States"/>
    <x v="25"/>
    <s v="Michigan"/>
    <n v="49201"/>
    <x v="2"/>
    <s v="TEC-PH-10002103"/>
    <x v="2"/>
    <x v="7"/>
    <s v="Jabra SPEAK 410"/>
    <x v="2782"/>
    <n v="7"/>
    <n v="0"/>
    <n v="184.22040000000001"/>
    <n v="12"/>
    <n v="4"/>
    <x v="0"/>
    <s v="Dec"/>
    <s v="2016-12"/>
  </r>
  <r>
    <n v="4575"/>
    <s v="CA-2016-139395"/>
    <x v="939"/>
    <d v="2016-12-18T00:00:00"/>
    <s v="Standard Class"/>
    <s v="MG-17650"/>
    <s v="Matthew Grinstein"/>
    <x v="2"/>
    <s v="United States"/>
    <x v="25"/>
    <s v="Michigan"/>
    <n v="49201"/>
    <x v="2"/>
    <s v="FUR-FU-10003724"/>
    <x v="0"/>
    <x v="5"/>
    <s v="Westinghouse Clip-On Gooseneck Lamps"/>
    <x v="3347"/>
    <n v="4"/>
    <n v="0"/>
    <n v="8.7048000000000005"/>
    <n v="12"/>
    <n v="4"/>
    <x v="0"/>
    <s v="Dec"/>
    <s v="2016-12"/>
  </r>
  <r>
    <n v="4576"/>
    <s v="CA-2016-139395"/>
    <x v="939"/>
    <d v="2016-12-18T00:00:00"/>
    <s v="Standard Class"/>
    <s v="MG-17650"/>
    <s v="Matthew Grinstein"/>
    <x v="2"/>
    <s v="United States"/>
    <x v="25"/>
    <s v="Michigan"/>
    <n v="49201"/>
    <x v="2"/>
    <s v="OFF-AR-10003732"/>
    <x v="1"/>
    <x v="6"/>
    <s v="Newell 333"/>
    <x v="2213"/>
    <n v="5"/>
    <n v="0"/>
    <n v="3.6139999999999999"/>
    <n v="12"/>
    <n v="4"/>
    <x v="0"/>
    <s v="Dec"/>
    <s v="2016-12"/>
  </r>
  <r>
    <n v="4577"/>
    <s v="CA-2016-139395"/>
    <x v="939"/>
    <d v="2016-12-18T00:00:00"/>
    <s v="Standard Class"/>
    <s v="MG-17650"/>
    <s v="Matthew Grinstein"/>
    <x v="2"/>
    <s v="United States"/>
    <x v="25"/>
    <s v="Michigan"/>
    <n v="49201"/>
    <x v="2"/>
    <s v="OFF-ST-10000885"/>
    <x v="1"/>
    <x v="4"/>
    <s v="Fellowes Desktop Hanging File Manager"/>
    <x v="3348"/>
    <n v="2"/>
    <n v="0"/>
    <n v="6.7149999999999999"/>
    <n v="12"/>
    <n v="4"/>
    <x v="0"/>
    <s v="Dec"/>
    <s v="2016-12"/>
  </r>
  <r>
    <n v="4578"/>
    <s v="US-2014-121734"/>
    <x v="909"/>
    <d v="2014-04-16T00:00:00"/>
    <s v="Standard Class"/>
    <s v="SE-20110"/>
    <s v="Sanjit Engle"/>
    <x v="0"/>
    <s v="United States"/>
    <x v="412"/>
    <s v="Idaho"/>
    <n v="83501"/>
    <x v="1"/>
    <s v="OFF-BI-10004817"/>
    <x v="1"/>
    <x v="8"/>
    <s v="GBC Personal VeloBind Strips"/>
    <x v="2057"/>
    <n v="1"/>
    <n v="0.2"/>
    <n v="3.3544"/>
    <n v="4"/>
    <n v="2"/>
    <x v="2"/>
    <s v="Apr"/>
    <s v="2014-04"/>
  </r>
  <r>
    <n v="4579"/>
    <s v="CA-2015-110947"/>
    <x v="988"/>
    <d v="2015-06-15T00:00:00"/>
    <s v="Standard Class"/>
    <s v="AG-10765"/>
    <s v="Anthony Garverick"/>
    <x v="2"/>
    <s v="United States"/>
    <x v="409"/>
    <s v="Virginia"/>
    <n v="23666"/>
    <x v="0"/>
    <s v="OFF-BI-10001670"/>
    <x v="1"/>
    <x v="8"/>
    <s v="Vinyl Sectional Post Binders"/>
    <x v="3349"/>
    <n v="3"/>
    <n v="0"/>
    <n v="56.55"/>
    <n v="6"/>
    <n v="2"/>
    <x v="1"/>
    <s v="Jun"/>
    <s v="2015-06"/>
  </r>
  <r>
    <n v="4580"/>
    <s v="US-2014-150126"/>
    <x v="923"/>
    <d v="2014-08-02T00:00:00"/>
    <s v="Standard Class"/>
    <s v="AS-10045"/>
    <s v="Aaron Smayling"/>
    <x v="1"/>
    <s v="United States"/>
    <x v="20"/>
    <s v="New York"/>
    <n v="10035"/>
    <x v="3"/>
    <s v="OFF-PA-10002709"/>
    <x v="1"/>
    <x v="10"/>
    <s v="Xerox 1956"/>
    <x v="3350"/>
    <n v="11"/>
    <n v="0"/>
    <n v="32.232199999999999"/>
    <n v="7"/>
    <n v="3"/>
    <x v="2"/>
    <s v="Jul"/>
    <s v="2014-07"/>
  </r>
  <r>
    <n v="4581"/>
    <s v="CA-2015-164427"/>
    <x v="374"/>
    <d v="2015-08-06T00:00:00"/>
    <s v="Standard Class"/>
    <s v="AR-10405"/>
    <s v="Allen Rosenblatt"/>
    <x v="1"/>
    <s v="United States"/>
    <x v="413"/>
    <s v="Mississippi"/>
    <n v="39401"/>
    <x v="0"/>
    <s v="TEC-AC-10004469"/>
    <x v="2"/>
    <x v="11"/>
    <s v="Microsoft Sculpt Comfort Mouse"/>
    <x v="3351"/>
    <n v="6"/>
    <n v="0"/>
    <n v="105.468"/>
    <n v="7"/>
    <n v="3"/>
    <x v="1"/>
    <s v="Jul"/>
    <s v="2015-07"/>
  </r>
  <r>
    <n v="4582"/>
    <s v="CA-2016-120250"/>
    <x v="251"/>
    <d v="2016-09-22T00:00:00"/>
    <s v="First Class"/>
    <s v="AP-10720"/>
    <s v="Anne Pryor"/>
    <x v="2"/>
    <s v="United States"/>
    <x v="10"/>
    <s v="Pennsylvania"/>
    <n v="19140"/>
    <x v="3"/>
    <s v="FUR-FU-10003424"/>
    <x v="0"/>
    <x v="5"/>
    <s v="Nu-Dell Oak Frame"/>
    <x v="3352"/>
    <n v="3"/>
    <n v="0.2"/>
    <n v="3.8448000000000002"/>
    <n v="9"/>
    <n v="3"/>
    <x v="0"/>
    <s v="Sep"/>
    <s v="2016-09"/>
  </r>
  <r>
    <n v="4583"/>
    <s v="CA-2016-121993"/>
    <x v="224"/>
    <d v="2016-06-12T00:00:00"/>
    <s v="First Class"/>
    <s v="JB-16000"/>
    <s v="Joy Bell-"/>
    <x v="0"/>
    <s v="United States"/>
    <x v="10"/>
    <s v="Pennsylvania"/>
    <n v="19140"/>
    <x v="3"/>
    <s v="OFF-LA-10003720"/>
    <x v="1"/>
    <x v="2"/>
    <s v="Avery 487"/>
    <x v="3353"/>
    <n v="8"/>
    <n v="0.2"/>
    <n v="7.9703999999999997"/>
    <n v="6"/>
    <n v="2"/>
    <x v="0"/>
    <s v="Jun"/>
    <s v="2016-06"/>
  </r>
  <r>
    <n v="4584"/>
    <s v="US-2016-100405"/>
    <x v="370"/>
    <d v="2016-08-28T00:00:00"/>
    <s v="Second Class"/>
    <s v="TS-21430"/>
    <s v="Tom Stivers"/>
    <x v="1"/>
    <s v="United States"/>
    <x v="1"/>
    <s v="California"/>
    <n v="90045"/>
    <x v="1"/>
    <s v="OFF-AR-10000390"/>
    <x v="1"/>
    <x v="6"/>
    <s v="Newell Chalk Holder"/>
    <x v="338"/>
    <n v="2"/>
    <n v="0"/>
    <n v="3.7995999999999999"/>
    <n v="8"/>
    <n v="3"/>
    <x v="0"/>
    <s v="Aug"/>
    <s v="2016-08"/>
  </r>
  <r>
    <n v="4585"/>
    <s v="US-2017-163790"/>
    <x v="808"/>
    <d v="2017-11-04T00:00:00"/>
    <s v="Second Class"/>
    <s v="NL-18310"/>
    <s v="Nancy Lomonaco"/>
    <x v="2"/>
    <s v="United States"/>
    <x v="414"/>
    <s v="California"/>
    <n v="94526"/>
    <x v="1"/>
    <s v="OFF-EN-10001335"/>
    <x v="1"/>
    <x v="12"/>
    <s v="White Business Envelopes with Contemporary Seam, Recycled White Business Envelopes"/>
    <x v="3354"/>
    <n v="7"/>
    <n v="0"/>
    <n v="38.29"/>
    <n v="11"/>
    <n v="4"/>
    <x v="3"/>
    <s v="Nov"/>
    <s v="2017-11"/>
  </r>
  <r>
    <n v="4586"/>
    <s v="US-2017-163790"/>
    <x v="808"/>
    <d v="2017-11-04T00:00:00"/>
    <s v="Second Class"/>
    <s v="NL-18310"/>
    <s v="Nancy Lomonaco"/>
    <x v="2"/>
    <s v="United States"/>
    <x v="414"/>
    <s v="California"/>
    <n v="94526"/>
    <x v="1"/>
    <s v="OFF-AR-10003469"/>
    <x v="1"/>
    <x v="6"/>
    <s v="Nontoxic Chalk"/>
    <x v="3355"/>
    <n v="5"/>
    <n v="0"/>
    <n v="4.2240000000000002"/>
    <n v="11"/>
    <n v="4"/>
    <x v="3"/>
    <s v="Nov"/>
    <s v="2017-11"/>
  </r>
  <r>
    <n v="4587"/>
    <s v="US-2017-163790"/>
    <x v="808"/>
    <d v="2017-11-04T00:00:00"/>
    <s v="Second Class"/>
    <s v="NL-18310"/>
    <s v="Nancy Lomonaco"/>
    <x v="2"/>
    <s v="United States"/>
    <x v="414"/>
    <s v="California"/>
    <n v="94526"/>
    <x v="1"/>
    <s v="OFF-BI-10003718"/>
    <x v="1"/>
    <x v="8"/>
    <s v="GBC Therma-A-Bind 250T Electric Binding System"/>
    <x v="3356"/>
    <n v="6"/>
    <n v="0.2"/>
    <n v="206.6232"/>
    <n v="11"/>
    <n v="4"/>
    <x v="3"/>
    <s v="Nov"/>
    <s v="2017-11"/>
  </r>
  <r>
    <n v="4588"/>
    <s v="US-2017-163790"/>
    <x v="808"/>
    <d v="2017-11-04T00:00:00"/>
    <s v="Second Class"/>
    <s v="NL-18310"/>
    <s v="Nancy Lomonaco"/>
    <x v="2"/>
    <s v="United States"/>
    <x v="414"/>
    <s v="California"/>
    <n v="94526"/>
    <x v="1"/>
    <s v="OFF-FA-10004838"/>
    <x v="1"/>
    <x v="13"/>
    <s v="Super Bands, 12/Pack"/>
    <x v="2228"/>
    <n v="3"/>
    <n v="0"/>
    <n v="0.16739999999999999"/>
    <n v="11"/>
    <n v="4"/>
    <x v="3"/>
    <s v="Nov"/>
    <s v="2017-11"/>
  </r>
  <r>
    <n v="4589"/>
    <s v="US-2017-163790"/>
    <x v="808"/>
    <d v="2017-11-04T00:00:00"/>
    <s v="Second Class"/>
    <s v="NL-18310"/>
    <s v="Nancy Lomonaco"/>
    <x v="2"/>
    <s v="United States"/>
    <x v="414"/>
    <s v="California"/>
    <n v="94526"/>
    <x v="1"/>
    <s v="FUR-FU-10002508"/>
    <x v="0"/>
    <x v="5"/>
    <s v="Document Clip Frames"/>
    <x v="3357"/>
    <n v="3"/>
    <n v="0"/>
    <n v="10.5084"/>
    <n v="11"/>
    <n v="4"/>
    <x v="3"/>
    <s v="Nov"/>
    <s v="2017-11"/>
  </r>
  <r>
    <n v="4590"/>
    <s v="US-2017-163790"/>
    <x v="808"/>
    <d v="2017-11-04T00:00:00"/>
    <s v="Second Class"/>
    <s v="NL-18310"/>
    <s v="Nancy Lomonaco"/>
    <x v="2"/>
    <s v="United States"/>
    <x v="414"/>
    <s v="California"/>
    <n v="94526"/>
    <x v="1"/>
    <s v="OFF-ST-10001511"/>
    <x v="1"/>
    <x v="4"/>
    <s v="Space Solutions Commercial Steel Shelving"/>
    <x v="3358"/>
    <n v="7"/>
    <n v="0"/>
    <n v="22.627500000000001"/>
    <n v="11"/>
    <n v="4"/>
    <x v="3"/>
    <s v="Nov"/>
    <s v="2017-11"/>
  </r>
  <r>
    <n v="4591"/>
    <s v="CA-2016-129868"/>
    <x v="482"/>
    <d v="2016-12-31T00:00:00"/>
    <s v="Standard Class"/>
    <s v="MC-18130"/>
    <s v="Mike Caudle"/>
    <x v="1"/>
    <s v="United States"/>
    <x v="1"/>
    <s v="California"/>
    <n v="90004"/>
    <x v="1"/>
    <s v="OFF-SU-10000952"/>
    <x v="1"/>
    <x v="14"/>
    <s v="Fiskars Home &amp; Office Scissors"/>
    <x v="2720"/>
    <n v="2"/>
    <n v="0"/>
    <n v="4.9728000000000003"/>
    <n v="12"/>
    <n v="4"/>
    <x v="0"/>
    <s v="Dec"/>
    <s v="2016-12"/>
  </r>
  <r>
    <n v="4592"/>
    <s v="CA-2016-129868"/>
    <x v="482"/>
    <d v="2016-12-31T00:00:00"/>
    <s v="Standard Class"/>
    <s v="MC-18130"/>
    <s v="Mike Caudle"/>
    <x v="1"/>
    <s v="United States"/>
    <x v="1"/>
    <s v="California"/>
    <n v="90004"/>
    <x v="1"/>
    <s v="TEC-PH-10002275"/>
    <x v="2"/>
    <x v="7"/>
    <s v="Mitel 5320 IP Phone VoIP phone"/>
    <x v="3081"/>
    <n v="2"/>
    <n v="0.2"/>
    <n v="30.238399999999999"/>
    <n v="12"/>
    <n v="4"/>
    <x v="0"/>
    <s v="Dec"/>
    <s v="2016-12"/>
  </r>
  <r>
    <n v="4593"/>
    <s v="CA-2016-129868"/>
    <x v="482"/>
    <d v="2016-12-31T00:00:00"/>
    <s v="Standard Class"/>
    <s v="MC-18130"/>
    <s v="Mike Caudle"/>
    <x v="1"/>
    <s v="United States"/>
    <x v="1"/>
    <s v="California"/>
    <n v="90004"/>
    <x v="1"/>
    <s v="FUR-CH-10003535"/>
    <x v="0"/>
    <x v="1"/>
    <s v="Global Armless Task Chair, Royal Blue"/>
    <x v="1741"/>
    <n v="3"/>
    <n v="0.2"/>
    <n v="-5.4882"/>
    <n v="12"/>
    <n v="4"/>
    <x v="0"/>
    <s v="Dec"/>
    <s v="2016-12"/>
  </r>
  <r>
    <n v="4594"/>
    <s v="CA-2016-129868"/>
    <x v="482"/>
    <d v="2016-12-31T00:00:00"/>
    <s v="Standard Class"/>
    <s v="MC-18130"/>
    <s v="Mike Caudle"/>
    <x v="1"/>
    <s v="United States"/>
    <x v="1"/>
    <s v="California"/>
    <n v="90004"/>
    <x v="1"/>
    <s v="OFF-AP-10004052"/>
    <x v="1"/>
    <x v="9"/>
    <s v="Hoover Replacement Belts For Soft Guard &amp; Commercial Ltweight Upright Vacs, 2/Pk"/>
    <x v="2263"/>
    <n v="2"/>
    <n v="0"/>
    <n v="2.0539999999999998"/>
    <n v="12"/>
    <n v="4"/>
    <x v="0"/>
    <s v="Dec"/>
    <s v="2016-12"/>
  </r>
  <r>
    <n v="4595"/>
    <s v="CA-2016-129868"/>
    <x v="482"/>
    <d v="2016-12-31T00:00:00"/>
    <s v="Standard Class"/>
    <s v="MC-18130"/>
    <s v="Mike Caudle"/>
    <x v="1"/>
    <s v="United States"/>
    <x v="1"/>
    <s v="California"/>
    <n v="90004"/>
    <x v="1"/>
    <s v="FUR-TA-10003473"/>
    <x v="0"/>
    <x v="3"/>
    <s v="Bretford Rectangular Conference Table Tops"/>
    <x v="3359"/>
    <n v="3"/>
    <n v="0.2"/>
    <n v="33.851700000000001"/>
    <n v="12"/>
    <n v="4"/>
    <x v="0"/>
    <s v="Dec"/>
    <s v="2016-12"/>
  </r>
  <r>
    <n v="4596"/>
    <s v="CA-2016-129868"/>
    <x v="482"/>
    <d v="2016-12-31T00:00:00"/>
    <s v="Standard Class"/>
    <s v="MC-18130"/>
    <s v="Mike Caudle"/>
    <x v="1"/>
    <s v="United States"/>
    <x v="1"/>
    <s v="California"/>
    <n v="90004"/>
    <x v="1"/>
    <s v="OFF-AR-10001897"/>
    <x v="1"/>
    <x v="6"/>
    <s v="Model L Table or Wall-Mount Pencil Sharpener"/>
    <x v="3360"/>
    <n v="3"/>
    <n v="0"/>
    <n v="15.111599999999999"/>
    <n v="12"/>
    <n v="4"/>
    <x v="0"/>
    <s v="Dec"/>
    <s v="2016-12"/>
  </r>
  <r>
    <n v="4597"/>
    <s v="CA-2016-140564"/>
    <x v="5"/>
    <d v="2016-12-10T00:00:00"/>
    <s v="Second Class"/>
    <s v="TC-21475"/>
    <s v="Tony Chapman"/>
    <x v="2"/>
    <s v="United States"/>
    <x v="176"/>
    <s v="District of Columbia"/>
    <n v="20016"/>
    <x v="3"/>
    <s v="OFF-AR-10000034"/>
    <x v="1"/>
    <x v="6"/>
    <s v="BIC Brite Liner Grip Highlighters, Assorted, 5/Pack"/>
    <x v="3361"/>
    <n v="8"/>
    <n v="0"/>
    <n v="13.2288"/>
    <n v="12"/>
    <n v="4"/>
    <x v="0"/>
    <s v="Dec"/>
    <s v="2016-12"/>
  </r>
  <r>
    <n v="4598"/>
    <s v="US-2017-169502"/>
    <x v="735"/>
    <d v="2017-09-01T00:00:00"/>
    <s v="Standard Class"/>
    <s v="MG-17650"/>
    <s v="Matthew Grinstein"/>
    <x v="2"/>
    <s v="United States"/>
    <x v="158"/>
    <s v="Wisconsin"/>
    <n v="53209"/>
    <x v="2"/>
    <s v="OFF-SU-10004115"/>
    <x v="1"/>
    <x v="14"/>
    <s v="Acme Stainless Steel Office Snips"/>
    <x v="3362"/>
    <n v="3"/>
    <n v="0"/>
    <n v="5.8887"/>
    <n v="8"/>
    <n v="3"/>
    <x v="3"/>
    <s v="Aug"/>
    <s v="2017-08"/>
  </r>
  <r>
    <n v="4599"/>
    <s v="US-2017-169502"/>
    <x v="735"/>
    <d v="2017-09-01T00:00:00"/>
    <s v="Standard Class"/>
    <s v="MG-17650"/>
    <s v="Matthew Grinstein"/>
    <x v="2"/>
    <s v="United States"/>
    <x v="158"/>
    <s v="Wisconsin"/>
    <n v="53209"/>
    <x v="2"/>
    <s v="OFF-AP-10001947"/>
    <x v="1"/>
    <x v="9"/>
    <s v="Acco 6 Outlet Guardian Premium Plus Surge Suppressor"/>
    <x v="3363"/>
    <n v="5"/>
    <n v="0"/>
    <n v="26.564"/>
    <n v="8"/>
    <n v="3"/>
    <x v="3"/>
    <s v="Aug"/>
    <s v="2017-08"/>
  </r>
  <r>
    <n v="4600"/>
    <s v="CA-2015-146948"/>
    <x v="747"/>
    <d v="2015-07-20T00:00:00"/>
    <s v="Standard Class"/>
    <s v="MG-17890"/>
    <s v="Michael Granlund"/>
    <x v="2"/>
    <s v="United States"/>
    <x v="248"/>
    <s v="Maryland"/>
    <n v="21215"/>
    <x v="3"/>
    <s v="FUR-CH-10004853"/>
    <x v="0"/>
    <x v="1"/>
    <s v="Global Manager's Adjustable Task Chair, Storm"/>
    <x v="3364"/>
    <n v="1"/>
    <n v="0"/>
    <n v="43.784199999999998"/>
    <n v="7"/>
    <n v="3"/>
    <x v="1"/>
    <s v="Jul"/>
    <s v="2015-07"/>
  </r>
  <r>
    <n v="4601"/>
    <s v="CA-2015-146948"/>
    <x v="747"/>
    <d v="2015-07-20T00:00:00"/>
    <s v="Standard Class"/>
    <s v="MG-17890"/>
    <s v="Michael Granlund"/>
    <x v="2"/>
    <s v="United States"/>
    <x v="248"/>
    <s v="Maryland"/>
    <n v="21215"/>
    <x v="3"/>
    <s v="OFF-EN-10000483"/>
    <x v="1"/>
    <x v="12"/>
    <s v="White Envelopes, White Envelopes with Clear Poly Window"/>
    <x v="3365"/>
    <n v="9"/>
    <n v="0"/>
    <n v="63.134999999999998"/>
    <n v="7"/>
    <n v="3"/>
    <x v="1"/>
    <s v="Jul"/>
    <s v="2015-07"/>
  </r>
  <r>
    <n v="4602"/>
    <s v="CA-2015-146948"/>
    <x v="747"/>
    <d v="2015-07-20T00:00:00"/>
    <s v="Standard Class"/>
    <s v="MG-17890"/>
    <s v="Michael Granlund"/>
    <x v="2"/>
    <s v="United States"/>
    <x v="248"/>
    <s v="Maryland"/>
    <n v="21215"/>
    <x v="3"/>
    <s v="OFF-FA-10001332"/>
    <x v="1"/>
    <x v="13"/>
    <s v="Acco Banker's Clasps, 5 3/4&quot;-Long"/>
    <x v="132"/>
    <n v="4"/>
    <n v="0"/>
    <n v="5.4143999999999997"/>
    <n v="7"/>
    <n v="3"/>
    <x v="1"/>
    <s v="Jul"/>
    <s v="2015-07"/>
  </r>
  <r>
    <n v="4603"/>
    <s v="US-2015-113327"/>
    <x v="989"/>
    <d v="2015-05-29T00:00:00"/>
    <s v="Second Class"/>
    <s v="BF-11170"/>
    <s v="Ben Ferrer"/>
    <x v="2"/>
    <s v="United States"/>
    <x v="108"/>
    <s v="North Carolina"/>
    <n v="28540"/>
    <x v="0"/>
    <s v="OFF-PA-10003790"/>
    <x v="1"/>
    <x v="10"/>
    <s v="Xerox 1991"/>
    <x v="3366"/>
    <n v="1"/>
    <n v="0.2"/>
    <n v="5.9383999999999997"/>
    <n v="5"/>
    <n v="2"/>
    <x v="1"/>
    <s v="May"/>
    <s v="2015-05"/>
  </r>
  <r>
    <n v="4604"/>
    <s v="US-2015-113327"/>
    <x v="989"/>
    <d v="2015-05-29T00:00:00"/>
    <s v="Second Class"/>
    <s v="BF-11170"/>
    <s v="Ben Ferrer"/>
    <x v="2"/>
    <s v="United States"/>
    <x v="108"/>
    <s v="North Carolina"/>
    <n v="28540"/>
    <x v="0"/>
    <s v="OFF-PA-10003134"/>
    <x v="1"/>
    <x v="10"/>
    <s v="Xerox 1937"/>
    <x v="3367"/>
    <n v="4"/>
    <n v="0.2"/>
    <n v="53.8048"/>
    <n v="5"/>
    <n v="2"/>
    <x v="1"/>
    <s v="May"/>
    <s v="2015-05"/>
  </r>
  <r>
    <n v="4605"/>
    <s v="US-2015-113327"/>
    <x v="989"/>
    <d v="2015-05-29T00:00:00"/>
    <s v="Second Class"/>
    <s v="BF-11170"/>
    <s v="Ben Ferrer"/>
    <x v="2"/>
    <s v="United States"/>
    <x v="108"/>
    <s v="North Carolina"/>
    <n v="28540"/>
    <x v="0"/>
    <s v="OFF-EN-10004459"/>
    <x v="1"/>
    <x v="12"/>
    <s v="Security-Tint Envelopes"/>
    <x v="2059"/>
    <n v="2"/>
    <n v="0.2"/>
    <n v="4.4311999999999996"/>
    <n v="5"/>
    <n v="2"/>
    <x v="1"/>
    <s v="May"/>
    <s v="2015-05"/>
  </r>
  <r>
    <n v="4606"/>
    <s v="US-2015-113327"/>
    <x v="989"/>
    <d v="2015-05-29T00:00:00"/>
    <s v="Second Class"/>
    <s v="BF-11170"/>
    <s v="Ben Ferrer"/>
    <x v="2"/>
    <s v="United States"/>
    <x v="108"/>
    <s v="North Carolina"/>
    <n v="28540"/>
    <x v="0"/>
    <s v="TEC-AC-10003628"/>
    <x v="2"/>
    <x v="11"/>
    <s v="Logitech 910-002974 M325 Wireless Mouse for Web Scrolling"/>
    <x v="3368"/>
    <n v="7"/>
    <n v="0.2"/>
    <n v="50.383200000000002"/>
    <n v="5"/>
    <n v="2"/>
    <x v="1"/>
    <s v="May"/>
    <s v="2015-05"/>
  </r>
  <r>
    <n v="4607"/>
    <s v="CA-2015-135020"/>
    <x v="71"/>
    <d v="2015-06-02T00:00:00"/>
    <s v="Standard Class"/>
    <s v="MS-17770"/>
    <s v="Maxwell Schwartz"/>
    <x v="0"/>
    <s v="United States"/>
    <x v="30"/>
    <s v="New York"/>
    <n v="14609"/>
    <x v="3"/>
    <s v="TEC-PH-10004093"/>
    <x v="2"/>
    <x v="7"/>
    <s v="Panasonic Kx-TS550"/>
    <x v="3369"/>
    <n v="1"/>
    <n v="0"/>
    <n v="13.3371"/>
    <n v="5"/>
    <n v="2"/>
    <x v="1"/>
    <s v="May"/>
    <s v="2015-05"/>
  </r>
  <r>
    <n v="4608"/>
    <s v="CA-2015-135020"/>
    <x v="71"/>
    <d v="2015-06-02T00:00:00"/>
    <s v="Standard Class"/>
    <s v="MS-17770"/>
    <s v="Maxwell Schwartz"/>
    <x v="0"/>
    <s v="United States"/>
    <x v="30"/>
    <s v="New York"/>
    <n v="14609"/>
    <x v="3"/>
    <s v="OFF-ST-10001490"/>
    <x v="1"/>
    <x v="4"/>
    <s v="Hot File 7-Pocket, Floor Stand"/>
    <x v="3370"/>
    <n v="3"/>
    <n v="0"/>
    <n v="160.62299999999999"/>
    <n v="5"/>
    <n v="2"/>
    <x v="1"/>
    <s v="May"/>
    <s v="2015-05"/>
  </r>
  <r>
    <n v="4609"/>
    <s v="CA-2015-135020"/>
    <x v="71"/>
    <d v="2015-06-02T00:00:00"/>
    <s v="Standard Class"/>
    <s v="MS-17770"/>
    <s v="Maxwell Schwartz"/>
    <x v="0"/>
    <s v="United States"/>
    <x v="30"/>
    <s v="New York"/>
    <n v="14609"/>
    <x v="3"/>
    <s v="OFF-BI-10000605"/>
    <x v="1"/>
    <x v="8"/>
    <s v="Acco Pressboard Covers with Storage Hooks, 9 1/2&quot; x 11&quot;, Executive Red"/>
    <x v="855"/>
    <n v="2"/>
    <n v="0.2"/>
    <n v="2.0573999999999999"/>
    <n v="5"/>
    <n v="2"/>
    <x v="1"/>
    <s v="May"/>
    <s v="2015-05"/>
  </r>
  <r>
    <n v="4610"/>
    <s v="CA-2015-135020"/>
    <x v="71"/>
    <d v="2015-06-02T00:00:00"/>
    <s v="Standard Class"/>
    <s v="MS-17770"/>
    <s v="Maxwell Schwartz"/>
    <x v="0"/>
    <s v="United States"/>
    <x v="30"/>
    <s v="New York"/>
    <n v="14609"/>
    <x v="3"/>
    <s v="OFF-PA-10004255"/>
    <x v="1"/>
    <x v="10"/>
    <s v="Xerox 219"/>
    <x v="1544"/>
    <n v="7"/>
    <n v="0"/>
    <n v="21.7728"/>
    <n v="5"/>
    <n v="2"/>
    <x v="1"/>
    <s v="May"/>
    <s v="2015-05"/>
  </r>
  <r>
    <n v="4611"/>
    <s v="US-2017-141852"/>
    <x v="45"/>
    <d v="2017-11-14T00:00:00"/>
    <s v="Standard Class"/>
    <s v="JE-15745"/>
    <s v="Joel Eaton"/>
    <x v="0"/>
    <s v="United States"/>
    <x v="147"/>
    <s v="California"/>
    <n v="92054"/>
    <x v="1"/>
    <s v="FUR-FU-10000023"/>
    <x v="0"/>
    <x v="5"/>
    <s v="Eldon Wave Desk Accessories"/>
    <x v="346"/>
    <n v="8"/>
    <n v="0"/>
    <n v="20.732800000000001"/>
    <n v="11"/>
    <n v="4"/>
    <x v="3"/>
    <s v="Nov"/>
    <s v="2017-11"/>
  </r>
  <r>
    <n v="4612"/>
    <s v="CA-2016-109407"/>
    <x v="990"/>
    <d v="2016-01-26T00:00:00"/>
    <s v="Second Class"/>
    <s v="HG-14965"/>
    <s v="Henry Goldwyn"/>
    <x v="1"/>
    <s v="United States"/>
    <x v="200"/>
    <s v="Mississippi"/>
    <n v="39503"/>
    <x v="0"/>
    <s v="OFF-BI-10000285"/>
    <x v="1"/>
    <x v="8"/>
    <s v="XtraLife ClearVue Slant-D Ring Binders by Cardinal"/>
    <x v="3371"/>
    <n v="4"/>
    <n v="0"/>
    <n v="15.68"/>
    <n v="1"/>
    <n v="1"/>
    <x v="0"/>
    <s v="Jan"/>
    <s v="2016-01"/>
  </r>
  <r>
    <n v="4613"/>
    <s v="US-2017-165953"/>
    <x v="413"/>
    <d v="2017-01-06T00:00:00"/>
    <s v="Standard Class"/>
    <s v="EP-13915"/>
    <s v="Emily Phan"/>
    <x v="0"/>
    <s v="United States"/>
    <x v="108"/>
    <s v="Florida"/>
    <n v="32216"/>
    <x v="0"/>
    <s v="OFF-AR-10000588"/>
    <x v="1"/>
    <x v="6"/>
    <s v="Newell 345"/>
    <x v="1634"/>
    <n v="3"/>
    <n v="0.2"/>
    <n v="3.5712000000000002"/>
    <n v="12"/>
    <n v="4"/>
    <x v="0"/>
    <s v="Dec"/>
    <s v="2016-12"/>
  </r>
  <r>
    <n v="4614"/>
    <s v="US-2017-165953"/>
    <x v="413"/>
    <d v="2017-01-06T00:00:00"/>
    <s v="Standard Class"/>
    <s v="EP-13915"/>
    <s v="Emily Phan"/>
    <x v="0"/>
    <s v="United States"/>
    <x v="108"/>
    <s v="Florida"/>
    <n v="32216"/>
    <x v="0"/>
    <s v="OFF-PA-10002250"/>
    <x v="1"/>
    <x v="10"/>
    <s v="Things To Do Today Pad"/>
    <x v="3372"/>
    <n v="5"/>
    <n v="0.2"/>
    <n v="8.218"/>
    <n v="12"/>
    <n v="4"/>
    <x v="0"/>
    <s v="Dec"/>
    <s v="2016-12"/>
  </r>
  <r>
    <n v="4615"/>
    <s v="CA-2016-144540"/>
    <x v="64"/>
    <d v="2016-09-10T00:00:00"/>
    <s v="Standard Class"/>
    <s v="GH-14410"/>
    <s v="Gary Hansen"/>
    <x v="2"/>
    <s v="United States"/>
    <x v="12"/>
    <s v="Texas"/>
    <n v="77070"/>
    <x v="2"/>
    <s v="OFF-AP-10002457"/>
    <x v="1"/>
    <x v="9"/>
    <s v="Eureka The Boss Plus 12-Amp Hard Box Upright Vacuum, Red"/>
    <x v="3373"/>
    <n v="3"/>
    <n v="0.8"/>
    <n v="-166.39349999999999"/>
    <n v="9"/>
    <n v="3"/>
    <x v="0"/>
    <s v="Sep"/>
    <s v="2016-09"/>
  </r>
  <r>
    <n v="4616"/>
    <s v="CA-2016-144540"/>
    <x v="64"/>
    <d v="2016-09-10T00:00:00"/>
    <s v="Standard Class"/>
    <s v="GH-14410"/>
    <s v="Gary Hansen"/>
    <x v="2"/>
    <s v="United States"/>
    <x v="12"/>
    <s v="Texas"/>
    <n v="77070"/>
    <x v="2"/>
    <s v="OFF-FA-10002763"/>
    <x v="1"/>
    <x v="13"/>
    <s v="Advantus Map Pennant Flags and Round Head Tacks"/>
    <x v="2634"/>
    <n v="9"/>
    <n v="0.2"/>
    <n v="4.266"/>
    <n v="9"/>
    <n v="3"/>
    <x v="0"/>
    <s v="Sep"/>
    <s v="2016-09"/>
  </r>
  <r>
    <n v="4617"/>
    <s v="CA-2015-159863"/>
    <x v="406"/>
    <d v="2015-09-07T00:00:00"/>
    <s v="Second Class"/>
    <s v="DS-13180"/>
    <s v="David Smith"/>
    <x v="1"/>
    <s v="United States"/>
    <x v="12"/>
    <s v="Texas"/>
    <n v="77095"/>
    <x v="2"/>
    <s v="TEC-AC-10000109"/>
    <x v="2"/>
    <x v="11"/>
    <s v="Sony Micro Vault Click 16 GB USB 2.0 Flash Drive"/>
    <x v="3374"/>
    <n v="3"/>
    <n v="0.2"/>
    <n v="6.7187999999999999"/>
    <n v="9"/>
    <n v="3"/>
    <x v="1"/>
    <s v="Sep"/>
    <s v="2015-09"/>
  </r>
  <r>
    <n v="4618"/>
    <s v="CA-2015-117800"/>
    <x v="481"/>
    <d v="2015-09-26T00:00:00"/>
    <s v="Standard Class"/>
    <s v="TH-21550"/>
    <s v="Tracy Hopkins"/>
    <x v="2"/>
    <s v="United States"/>
    <x v="231"/>
    <s v="Massachusetts"/>
    <n v="2149"/>
    <x v="3"/>
    <s v="TEC-PH-10002415"/>
    <x v="2"/>
    <x v="7"/>
    <s v="Polycom VoiceStation 500 Conference phone"/>
    <x v="3375"/>
    <n v="2"/>
    <n v="0"/>
    <n v="147.47499999999999"/>
    <n v="9"/>
    <n v="3"/>
    <x v="1"/>
    <s v="Sep"/>
    <s v="2015-09"/>
  </r>
  <r>
    <n v="4619"/>
    <s v="CA-2015-117800"/>
    <x v="481"/>
    <d v="2015-09-26T00:00:00"/>
    <s v="Standard Class"/>
    <s v="TH-21550"/>
    <s v="Tracy Hopkins"/>
    <x v="2"/>
    <s v="United States"/>
    <x v="231"/>
    <s v="Massachusetts"/>
    <n v="2149"/>
    <x v="3"/>
    <s v="FUR-CH-10000785"/>
    <x v="0"/>
    <x v="1"/>
    <s v="Global Ergonomic Managers Chair"/>
    <x v="3036"/>
    <n v="3"/>
    <n v="0"/>
    <n v="141.1644"/>
    <n v="9"/>
    <n v="3"/>
    <x v="1"/>
    <s v="Sep"/>
    <s v="2015-09"/>
  </r>
  <r>
    <n v="4620"/>
    <s v="CA-2017-145219"/>
    <x v="165"/>
    <d v="2017-12-25T00:00:00"/>
    <s v="First Class"/>
    <s v="RM-19675"/>
    <s v="Robert Marley"/>
    <x v="2"/>
    <s v="United States"/>
    <x v="1"/>
    <s v="California"/>
    <n v="90049"/>
    <x v="1"/>
    <s v="TEC-CO-10001449"/>
    <x v="2"/>
    <x v="16"/>
    <s v="Hewlett Packard LaserJet 3310 Copier"/>
    <x v="3376"/>
    <n v="6"/>
    <n v="0.2"/>
    <n v="1007.9832"/>
    <n v="12"/>
    <n v="4"/>
    <x v="3"/>
    <s v="Dec"/>
    <s v="2017-12"/>
  </r>
  <r>
    <n v="4621"/>
    <s v="CA-2017-145219"/>
    <x v="165"/>
    <d v="2017-12-25T00:00:00"/>
    <s v="First Class"/>
    <s v="RM-19675"/>
    <s v="Robert Marley"/>
    <x v="2"/>
    <s v="United States"/>
    <x v="1"/>
    <s v="California"/>
    <n v="90049"/>
    <x v="1"/>
    <s v="OFF-BI-10001670"/>
    <x v="1"/>
    <x v="8"/>
    <s v="Vinyl Sectional Post Binders"/>
    <x v="3377"/>
    <n v="3"/>
    <n v="0.2"/>
    <n v="33.93"/>
    <n v="12"/>
    <n v="4"/>
    <x v="3"/>
    <s v="Dec"/>
    <s v="2017-12"/>
  </r>
  <r>
    <n v="4622"/>
    <s v="CA-2015-161214"/>
    <x v="348"/>
    <d v="2015-10-08T00:00:00"/>
    <s v="Second Class"/>
    <s v="SF-20965"/>
    <s v="Sylvia Foulston"/>
    <x v="1"/>
    <s v="United States"/>
    <x v="40"/>
    <s v="Delaware"/>
    <n v="19805"/>
    <x v="3"/>
    <s v="OFF-ST-10001328"/>
    <x v="1"/>
    <x v="4"/>
    <s v="Personal Filing Tote with Lid, Black/Gray"/>
    <x v="3378"/>
    <n v="5"/>
    <n v="0"/>
    <n v="21.713999999999999"/>
    <n v="10"/>
    <n v="4"/>
    <x v="1"/>
    <s v="Oct"/>
    <s v="2015-10"/>
  </r>
  <r>
    <n v="4623"/>
    <s v="CA-2017-147228"/>
    <x v="428"/>
    <d v="2017-09-14T00:00:00"/>
    <s v="Standard Class"/>
    <s v="SO-20335"/>
    <s v="Sean O'Donnell"/>
    <x v="0"/>
    <s v="United States"/>
    <x v="29"/>
    <s v="Tennessee"/>
    <n v="38401"/>
    <x v="0"/>
    <s v="OFF-SU-10001225"/>
    <x v="1"/>
    <x v="14"/>
    <s v="Staple remover"/>
    <x v="3379"/>
    <n v="3"/>
    <n v="0.2"/>
    <n v="-1.9872000000000001"/>
    <n v="9"/>
    <n v="3"/>
    <x v="3"/>
    <s v="Sep"/>
    <s v="2017-09"/>
  </r>
  <r>
    <n v="4624"/>
    <s v="CA-2017-147228"/>
    <x v="428"/>
    <d v="2017-09-14T00:00:00"/>
    <s v="Standard Class"/>
    <s v="SO-20335"/>
    <s v="Sean O'Donnell"/>
    <x v="0"/>
    <s v="United States"/>
    <x v="29"/>
    <s v="Tennessee"/>
    <n v="38401"/>
    <x v="0"/>
    <s v="OFF-PA-10000357"/>
    <x v="1"/>
    <x v="10"/>
    <s v="Xerox 1888"/>
    <x v="3380"/>
    <n v="4"/>
    <n v="0.2"/>
    <n v="62.137599999999999"/>
    <n v="9"/>
    <n v="3"/>
    <x v="3"/>
    <s v="Sep"/>
    <s v="2017-09"/>
  </r>
  <r>
    <n v="4625"/>
    <s v="CA-2017-147228"/>
    <x v="428"/>
    <d v="2017-09-14T00:00:00"/>
    <s v="Standard Class"/>
    <s v="SO-20335"/>
    <s v="Sean O'Donnell"/>
    <x v="0"/>
    <s v="United States"/>
    <x v="29"/>
    <s v="Tennessee"/>
    <n v="38401"/>
    <x v="0"/>
    <s v="OFF-ST-10000046"/>
    <x v="1"/>
    <x v="4"/>
    <s v="Fellowes Super Stor/Drawer Files"/>
    <x v="3381"/>
    <n v="2"/>
    <n v="0.2"/>
    <n v="-3.2309999999999999"/>
    <n v="9"/>
    <n v="3"/>
    <x v="3"/>
    <s v="Sep"/>
    <s v="2017-09"/>
  </r>
  <r>
    <n v="4626"/>
    <s v="CA-2017-147228"/>
    <x v="428"/>
    <d v="2017-09-14T00:00:00"/>
    <s v="Standard Class"/>
    <s v="SO-20335"/>
    <s v="Sean O'Donnell"/>
    <x v="0"/>
    <s v="United States"/>
    <x v="29"/>
    <s v="Tennessee"/>
    <n v="38401"/>
    <x v="0"/>
    <s v="FUR-FU-10000023"/>
    <x v="0"/>
    <x v="5"/>
    <s v="Eldon Wave Desk Accessories"/>
    <x v="2127"/>
    <n v="3"/>
    <n v="0.2"/>
    <n v="4.2408000000000001"/>
    <n v="9"/>
    <n v="3"/>
    <x v="3"/>
    <s v="Sep"/>
    <s v="2017-09"/>
  </r>
  <r>
    <n v="4627"/>
    <s v="CA-2016-101336"/>
    <x v="373"/>
    <d v="2016-11-18T00:00:00"/>
    <s v="Standard Class"/>
    <s v="CK-12760"/>
    <s v="Cyma Kinney"/>
    <x v="1"/>
    <s v="United States"/>
    <x v="20"/>
    <s v="New York"/>
    <n v="10011"/>
    <x v="3"/>
    <s v="OFF-ST-10003455"/>
    <x v="1"/>
    <x v="4"/>
    <s v="Tenex File Box, Personal Filing Tote with Lid, Black"/>
    <x v="3378"/>
    <n v="5"/>
    <n v="0"/>
    <n v="20.163"/>
    <n v="11"/>
    <n v="4"/>
    <x v="0"/>
    <s v="Nov"/>
    <s v="2016-11"/>
  </r>
  <r>
    <n v="4628"/>
    <s v="CA-2016-101336"/>
    <x v="373"/>
    <d v="2016-11-18T00:00:00"/>
    <s v="Standard Class"/>
    <s v="CK-12760"/>
    <s v="Cyma Kinney"/>
    <x v="1"/>
    <s v="United States"/>
    <x v="20"/>
    <s v="New York"/>
    <n v="10011"/>
    <x v="3"/>
    <s v="OFF-ST-10000876"/>
    <x v="1"/>
    <x v="4"/>
    <s v="Eldon Simplefile Box Office"/>
    <x v="3382"/>
    <n v="2"/>
    <n v="0"/>
    <n v="6.9664000000000001"/>
    <n v="11"/>
    <n v="4"/>
    <x v="0"/>
    <s v="Nov"/>
    <s v="2016-11"/>
  </r>
  <r>
    <n v="4629"/>
    <s v="CA-2016-101336"/>
    <x v="373"/>
    <d v="2016-11-18T00:00:00"/>
    <s v="Standard Class"/>
    <s v="CK-12760"/>
    <s v="Cyma Kinney"/>
    <x v="1"/>
    <s v="United States"/>
    <x v="20"/>
    <s v="New York"/>
    <n v="10011"/>
    <x v="3"/>
    <s v="OFF-AR-10003582"/>
    <x v="1"/>
    <x v="6"/>
    <s v="Boston Electric Pencil Sharpener, Model 1818, Charcoal Black"/>
    <x v="3383"/>
    <n v="5"/>
    <n v="0"/>
    <n v="39.409999999999997"/>
    <n v="11"/>
    <n v="4"/>
    <x v="0"/>
    <s v="Nov"/>
    <s v="2016-11"/>
  </r>
  <r>
    <n v="4630"/>
    <s v="CA-2016-101336"/>
    <x v="373"/>
    <d v="2016-11-18T00:00:00"/>
    <s v="Standard Class"/>
    <s v="CK-12760"/>
    <s v="Cyma Kinney"/>
    <x v="1"/>
    <s v="United States"/>
    <x v="20"/>
    <s v="New York"/>
    <n v="10011"/>
    <x v="3"/>
    <s v="OFF-ST-10004258"/>
    <x v="1"/>
    <x v="4"/>
    <s v="Portable Personal File Box"/>
    <x v="898"/>
    <n v="3"/>
    <n v="0"/>
    <n v="9.8901000000000003"/>
    <n v="11"/>
    <n v="4"/>
    <x v="0"/>
    <s v="Nov"/>
    <s v="2016-11"/>
  </r>
  <r>
    <n v="4631"/>
    <s v="US-2015-126235"/>
    <x v="52"/>
    <d v="2015-10-15T00:00:00"/>
    <s v="Same Day"/>
    <s v="GA-14725"/>
    <s v="Guy Armstrong"/>
    <x v="0"/>
    <s v="United States"/>
    <x v="340"/>
    <s v="Michigan"/>
    <n v="48858"/>
    <x v="2"/>
    <s v="FUR-FU-10000719"/>
    <x v="0"/>
    <x v="5"/>
    <s v="DAX Cubicle Frames, 8-1/2 x 11"/>
    <x v="1790"/>
    <n v="2"/>
    <n v="0"/>
    <n v="6.1703999999999999"/>
    <n v="10"/>
    <n v="4"/>
    <x v="1"/>
    <s v="Oct"/>
    <s v="2015-10"/>
  </r>
  <r>
    <n v="4632"/>
    <s v="CA-2017-168396"/>
    <x v="646"/>
    <d v="2017-08-08T00:00:00"/>
    <s v="Second Class"/>
    <s v="BD-11725"/>
    <s v="Bruce Degenhardt"/>
    <x v="0"/>
    <s v="United States"/>
    <x v="8"/>
    <s v="California"/>
    <n v="94122"/>
    <x v="1"/>
    <s v="OFF-LA-10001297"/>
    <x v="1"/>
    <x v="2"/>
    <s v="Avery 473"/>
    <x v="2616"/>
    <n v="5"/>
    <n v="0"/>
    <n v="24.84"/>
    <n v="8"/>
    <n v="3"/>
    <x v="3"/>
    <s v="Aug"/>
    <s v="2017-08"/>
  </r>
  <r>
    <n v="4633"/>
    <s v="CA-2017-168396"/>
    <x v="646"/>
    <d v="2017-08-08T00:00:00"/>
    <s v="Second Class"/>
    <s v="BD-11725"/>
    <s v="Bruce Degenhardt"/>
    <x v="0"/>
    <s v="United States"/>
    <x v="8"/>
    <s v="California"/>
    <n v="94122"/>
    <x v="1"/>
    <s v="FUR-FU-10000723"/>
    <x v="0"/>
    <x v="5"/>
    <s v="Deflect-o EconoMat Studded, No Bevel Mat for Low Pile Carpeting"/>
    <x v="3384"/>
    <n v="3"/>
    <n v="0"/>
    <n v="11.1564"/>
    <n v="8"/>
    <n v="3"/>
    <x v="3"/>
    <s v="Aug"/>
    <s v="2017-08"/>
  </r>
  <r>
    <n v="4634"/>
    <s v="CA-2015-130456"/>
    <x v="291"/>
    <d v="2015-08-26T00:00:00"/>
    <s v="Standard Class"/>
    <s v="DS-13180"/>
    <s v="David Smith"/>
    <x v="1"/>
    <s v="United States"/>
    <x v="8"/>
    <s v="California"/>
    <n v="94122"/>
    <x v="1"/>
    <s v="FUR-BO-10003893"/>
    <x v="0"/>
    <x v="0"/>
    <s v="Sauder Camden County Collection Library"/>
    <x v="3385"/>
    <n v="6"/>
    <n v="0.15"/>
    <n v="34.494"/>
    <n v="8"/>
    <n v="3"/>
    <x v="1"/>
    <s v="Aug"/>
    <s v="2015-08"/>
  </r>
  <r>
    <n v="4635"/>
    <s v="CA-2015-130456"/>
    <x v="291"/>
    <d v="2015-08-26T00:00:00"/>
    <s v="Standard Class"/>
    <s v="DS-13180"/>
    <s v="David Smith"/>
    <x v="1"/>
    <s v="United States"/>
    <x v="8"/>
    <s v="California"/>
    <n v="94122"/>
    <x v="1"/>
    <s v="OFF-ST-10000736"/>
    <x v="1"/>
    <x v="4"/>
    <s v="Carina Double Wide Media Storage Towers in Natural &amp; Black"/>
    <x v="1225"/>
    <n v="1"/>
    <n v="0"/>
    <n v="3.2391999999999999"/>
    <n v="8"/>
    <n v="3"/>
    <x v="1"/>
    <s v="Aug"/>
    <s v="2015-08"/>
  </r>
  <r>
    <n v="4636"/>
    <s v="CA-2017-116288"/>
    <x v="846"/>
    <d v="2017-03-17T00:00:00"/>
    <s v="Standard Class"/>
    <s v="BS-11380"/>
    <s v="Bill Stewart"/>
    <x v="1"/>
    <s v="United States"/>
    <x v="8"/>
    <s v="California"/>
    <n v="94122"/>
    <x v="1"/>
    <s v="OFF-ST-10000736"/>
    <x v="1"/>
    <x v="4"/>
    <s v="Carina Double Wide Media Storage Towers in Natural &amp; Black"/>
    <x v="420"/>
    <n v="3"/>
    <n v="0"/>
    <n v="9.7175999999999991"/>
    <n v="3"/>
    <n v="1"/>
    <x v="3"/>
    <s v="Mar"/>
    <s v="2017-03"/>
  </r>
  <r>
    <n v="4637"/>
    <s v="CA-2017-168228"/>
    <x v="842"/>
    <d v="2017-04-29T00:00:00"/>
    <s v="First Class"/>
    <s v="AP-10915"/>
    <s v="Arthur Prichep"/>
    <x v="0"/>
    <s v="United States"/>
    <x v="1"/>
    <s v="California"/>
    <n v="90045"/>
    <x v="1"/>
    <s v="OFF-AR-10003373"/>
    <x v="1"/>
    <x v="6"/>
    <s v="Boston School Pro Electric Pencil Sharpener, 1670"/>
    <x v="1832"/>
    <n v="4"/>
    <n v="0"/>
    <n v="33.458399999999997"/>
    <n v="4"/>
    <n v="2"/>
    <x v="3"/>
    <s v="Apr"/>
    <s v="2017-04"/>
  </r>
  <r>
    <n v="4638"/>
    <s v="CA-2017-168228"/>
    <x v="842"/>
    <d v="2017-04-29T00:00:00"/>
    <s v="First Class"/>
    <s v="AP-10915"/>
    <s v="Arthur Prichep"/>
    <x v="0"/>
    <s v="United States"/>
    <x v="1"/>
    <s v="California"/>
    <n v="90045"/>
    <x v="1"/>
    <s v="OFF-AR-10000390"/>
    <x v="1"/>
    <x v="6"/>
    <s v="Newell Chalk Holder"/>
    <x v="708"/>
    <n v="3"/>
    <n v="0"/>
    <n v="5.6993999999999998"/>
    <n v="4"/>
    <n v="2"/>
    <x v="3"/>
    <s v="Apr"/>
    <s v="2017-04"/>
  </r>
  <r>
    <n v="4639"/>
    <s v="CA-2017-168228"/>
    <x v="842"/>
    <d v="2017-04-29T00:00:00"/>
    <s v="First Class"/>
    <s v="AP-10915"/>
    <s v="Arthur Prichep"/>
    <x v="0"/>
    <s v="United States"/>
    <x v="1"/>
    <s v="California"/>
    <n v="90045"/>
    <x v="1"/>
    <s v="OFF-AR-10001725"/>
    <x v="1"/>
    <x v="6"/>
    <s v="Boston Home &amp; Office Model 2000 Electric Pencil Sharpeners"/>
    <x v="2812"/>
    <n v="2"/>
    <n v="0"/>
    <n v="12.298"/>
    <n v="4"/>
    <n v="2"/>
    <x v="3"/>
    <s v="Apr"/>
    <s v="2017-04"/>
  </r>
  <r>
    <n v="4640"/>
    <s v="CA-2016-102162"/>
    <x v="108"/>
    <d v="2016-09-16T00:00:00"/>
    <s v="Standard Class"/>
    <s v="JF-15565"/>
    <s v="Jill Fjeld"/>
    <x v="0"/>
    <s v="United States"/>
    <x v="311"/>
    <s v="Virginia"/>
    <n v="23602"/>
    <x v="0"/>
    <s v="TEC-CO-10001943"/>
    <x v="2"/>
    <x v="16"/>
    <s v="Canon PC-428 Personal Copier"/>
    <x v="3386"/>
    <n v="8"/>
    <n v="0"/>
    <n v="751.9624"/>
    <n v="9"/>
    <n v="3"/>
    <x v="0"/>
    <s v="Sep"/>
    <s v="2016-09"/>
  </r>
  <r>
    <n v="4641"/>
    <s v="CA-2016-102162"/>
    <x v="108"/>
    <d v="2016-09-16T00:00:00"/>
    <s v="Standard Class"/>
    <s v="JF-15565"/>
    <s v="Jill Fjeld"/>
    <x v="0"/>
    <s v="United States"/>
    <x v="311"/>
    <s v="Virginia"/>
    <n v="23602"/>
    <x v="0"/>
    <s v="OFF-EN-10002312"/>
    <x v="1"/>
    <x v="12"/>
    <s v="#10 Self-Seal White Envelopes"/>
    <x v="3387"/>
    <n v="1"/>
    <n v="0"/>
    <n v="5.4340999999999999"/>
    <n v="9"/>
    <n v="3"/>
    <x v="0"/>
    <s v="Sep"/>
    <s v="2016-09"/>
  </r>
  <r>
    <n v="4642"/>
    <s v="CA-2017-130141"/>
    <x v="760"/>
    <d v="2017-10-24T00:00:00"/>
    <s v="Second Class"/>
    <s v="HA-14905"/>
    <s v="Helen Abelman"/>
    <x v="0"/>
    <s v="United States"/>
    <x v="299"/>
    <s v="Colorado"/>
    <n v="80525"/>
    <x v="1"/>
    <s v="OFF-BI-10000831"/>
    <x v="1"/>
    <x v="8"/>
    <s v="Storex Flexible Poly Binders with Double Pockets"/>
    <x v="754"/>
    <n v="4"/>
    <n v="0.7"/>
    <n v="-2.5344000000000002"/>
    <n v="10"/>
    <n v="4"/>
    <x v="3"/>
    <s v="Oct"/>
    <s v="2017-10"/>
  </r>
  <r>
    <n v="4643"/>
    <s v="CA-2017-130141"/>
    <x v="760"/>
    <d v="2017-10-24T00:00:00"/>
    <s v="Second Class"/>
    <s v="HA-14905"/>
    <s v="Helen Abelman"/>
    <x v="0"/>
    <s v="United States"/>
    <x v="299"/>
    <s v="Colorado"/>
    <n v="80525"/>
    <x v="1"/>
    <s v="FUR-CH-10000749"/>
    <x v="0"/>
    <x v="1"/>
    <s v="Office Star - Ergonomic Mid Back Chair with 2-Way Adjustable Arms"/>
    <x v="1077"/>
    <n v="4"/>
    <n v="0.2"/>
    <n v="-28.956800000000001"/>
    <n v="10"/>
    <n v="4"/>
    <x v="3"/>
    <s v="Oct"/>
    <s v="2017-10"/>
  </r>
  <r>
    <n v="4644"/>
    <s v="CA-2015-147501"/>
    <x v="991"/>
    <d v="2015-08-06T00:00:00"/>
    <s v="Standard Class"/>
    <s v="Co-12640"/>
    <s v="Corey-Lock"/>
    <x v="0"/>
    <s v="United States"/>
    <x v="4"/>
    <s v="Washington"/>
    <n v="98105"/>
    <x v="1"/>
    <s v="OFF-BI-10002003"/>
    <x v="1"/>
    <x v="8"/>
    <s v="Ibico Presentation Index for Binding Systems"/>
    <x v="2850"/>
    <n v="2"/>
    <n v="0.2"/>
    <n v="2.1492"/>
    <n v="8"/>
    <n v="3"/>
    <x v="1"/>
    <s v="Aug"/>
    <s v="2015-08"/>
  </r>
  <r>
    <n v="4645"/>
    <s v="CA-2015-147501"/>
    <x v="991"/>
    <d v="2015-08-06T00:00:00"/>
    <s v="Standard Class"/>
    <s v="Co-12640"/>
    <s v="Corey-Lock"/>
    <x v="0"/>
    <s v="United States"/>
    <x v="4"/>
    <s v="Washington"/>
    <n v="98105"/>
    <x v="1"/>
    <s v="TEC-MA-10001972"/>
    <x v="2"/>
    <x v="15"/>
    <s v="Okidata C331dn Printer"/>
    <x v="2666"/>
    <n v="2"/>
    <n v="0.2"/>
    <n v="41.88"/>
    <n v="8"/>
    <n v="3"/>
    <x v="1"/>
    <s v="Aug"/>
    <s v="2015-08"/>
  </r>
  <r>
    <n v="4646"/>
    <s v="CA-2016-143910"/>
    <x v="399"/>
    <d v="2016-08-16T00:00:00"/>
    <s v="Standard Class"/>
    <s v="BC-11125"/>
    <s v="Becky Castell"/>
    <x v="2"/>
    <s v="United States"/>
    <x v="20"/>
    <s v="New York"/>
    <n v="10011"/>
    <x v="3"/>
    <s v="FUR-CH-10000225"/>
    <x v="0"/>
    <x v="1"/>
    <s v="Global Geo Office Task Chair, Gray"/>
    <x v="3388"/>
    <n v="2"/>
    <n v="0.1"/>
    <n v="-8.0980000000000008"/>
    <n v="8"/>
    <n v="3"/>
    <x v="0"/>
    <s v="Aug"/>
    <s v="2016-08"/>
  </r>
  <r>
    <n v="4647"/>
    <s v="CA-2014-146885"/>
    <x v="992"/>
    <d v="2014-06-05T00:00:00"/>
    <s v="Standard Class"/>
    <s v="EB-13840"/>
    <s v="Ellis Ballard"/>
    <x v="1"/>
    <s v="United States"/>
    <x v="102"/>
    <s v="Virginia"/>
    <n v="23223"/>
    <x v="0"/>
    <s v="OFF-PA-10001622"/>
    <x v="1"/>
    <x v="10"/>
    <s v="Ampad Poly Cover Wirebound Steno Book, 6&quot; x 9&quot; Assorted Colors, Gregg Ruled"/>
    <x v="3389"/>
    <n v="3"/>
    <n v="0"/>
    <n v="6.1289999999999996"/>
    <n v="5"/>
    <n v="2"/>
    <x v="2"/>
    <s v="May"/>
    <s v="2014-05"/>
  </r>
  <r>
    <n v="4648"/>
    <s v="CA-2016-139556"/>
    <x v="993"/>
    <d v="2016-05-01T00:00:00"/>
    <s v="Standard Class"/>
    <s v="DB-13360"/>
    <s v="Dennis Bolton"/>
    <x v="2"/>
    <s v="United States"/>
    <x v="20"/>
    <s v="New York"/>
    <n v="10009"/>
    <x v="3"/>
    <s v="FUR-CH-10004983"/>
    <x v="0"/>
    <x v="1"/>
    <s v="Office Star - Mid Back Dual function Ergonomic High Back Chair with 2-Way Adjustable Arms"/>
    <x v="3390"/>
    <n v="3"/>
    <n v="0.1"/>
    <n v="62.782200000000003"/>
    <n v="4"/>
    <n v="2"/>
    <x v="0"/>
    <s v="Apr"/>
    <s v="2016-04"/>
  </r>
  <r>
    <n v="4649"/>
    <s v="CA-2017-129357"/>
    <x v="304"/>
    <d v="2017-05-19T00:00:00"/>
    <s v="Standard Class"/>
    <s v="KB-16585"/>
    <s v="Ken Black"/>
    <x v="1"/>
    <s v="United States"/>
    <x v="4"/>
    <s v="Washington"/>
    <n v="98103"/>
    <x v="1"/>
    <s v="OFF-PA-10003228"/>
    <x v="1"/>
    <x v="10"/>
    <s v="Xerox 1917"/>
    <x v="3391"/>
    <n v="9"/>
    <n v="0"/>
    <n v="206.88929999999999"/>
    <n v="5"/>
    <n v="2"/>
    <x v="3"/>
    <s v="May"/>
    <s v="2017-05"/>
  </r>
  <r>
    <n v="4650"/>
    <s v="CA-2017-129357"/>
    <x v="304"/>
    <d v="2017-05-19T00:00:00"/>
    <s v="Standard Class"/>
    <s v="KB-16585"/>
    <s v="Ken Black"/>
    <x v="1"/>
    <s v="United States"/>
    <x v="4"/>
    <s v="Washington"/>
    <n v="98103"/>
    <x v="1"/>
    <s v="OFF-SU-10004498"/>
    <x v="1"/>
    <x v="14"/>
    <s v="Martin-Yale Premier Letter Opener"/>
    <x v="3392"/>
    <n v="5"/>
    <n v="0"/>
    <n v="1.9319999999999999"/>
    <n v="5"/>
    <n v="2"/>
    <x v="3"/>
    <s v="May"/>
    <s v="2017-05"/>
  </r>
  <r>
    <n v="4651"/>
    <s v="CA-2017-150987"/>
    <x v="798"/>
    <d v="2017-04-12T00:00:00"/>
    <s v="Standard Class"/>
    <s v="AH-10120"/>
    <s v="Adrian Hane"/>
    <x v="2"/>
    <s v="United States"/>
    <x v="8"/>
    <s v="California"/>
    <n v="94110"/>
    <x v="1"/>
    <s v="OFF-PA-10001878"/>
    <x v="1"/>
    <x v="10"/>
    <s v="Xerox 1891"/>
    <x v="1644"/>
    <n v="5"/>
    <n v="0"/>
    <n v="114.9385"/>
    <n v="4"/>
    <n v="2"/>
    <x v="3"/>
    <s v="Apr"/>
    <s v="2017-04"/>
  </r>
  <r>
    <n v="4652"/>
    <s v="CA-2017-150987"/>
    <x v="798"/>
    <d v="2017-04-12T00:00:00"/>
    <s v="Standard Class"/>
    <s v="AH-10120"/>
    <s v="Adrian Hane"/>
    <x v="2"/>
    <s v="United States"/>
    <x v="8"/>
    <s v="California"/>
    <n v="94110"/>
    <x v="1"/>
    <s v="OFF-PA-10002923"/>
    <x v="1"/>
    <x v="10"/>
    <s v="Xerox 1942"/>
    <x v="3393"/>
    <n v="4"/>
    <n v="0"/>
    <n v="97.88"/>
    <n v="4"/>
    <n v="2"/>
    <x v="3"/>
    <s v="Apr"/>
    <s v="2017-04"/>
  </r>
  <r>
    <n v="4653"/>
    <s v="CA-2017-132647"/>
    <x v="922"/>
    <d v="2017-02-23T00:00:00"/>
    <s v="Standard Class"/>
    <s v="GH-14410"/>
    <s v="Gary Hansen"/>
    <x v="2"/>
    <s v="United States"/>
    <x v="275"/>
    <s v="New Jersey"/>
    <n v="8861"/>
    <x v="3"/>
    <s v="OFF-PA-10001838"/>
    <x v="1"/>
    <x v="10"/>
    <s v="Adams Telephone Message Book W/Dividers/Space For Phone Numbers, 5 1/4&quot;X8 1/2&quot;, 300/Messages"/>
    <x v="2660"/>
    <n v="2"/>
    <n v="0"/>
    <n v="5.7624000000000004"/>
    <n v="2"/>
    <n v="1"/>
    <x v="3"/>
    <s v="Feb"/>
    <s v="2017-02"/>
  </r>
  <r>
    <n v="4654"/>
    <s v="CA-2017-132647"/>
    <x v="922"/>
    <d v="2017-02-23T00:00:00"/>
    <s v="Standard Class"/>
    <s v="GH-14410"/>
    <s v="Gary Hansen"/>
    <x v="2"/>
    <s v="United States"/>
    <x v="275"/>
    <s v="New Jersey"/>
    <n v="8861"/>
    <x v="3"/>
    <s v="OFF-ST-10003123"/>
    <x v="1"/>
    <x v="4"/>
    <s v="Fellowes Bases and Tops For Staxonsteel/High-Stak Systems"/>
    <x v="3394"/>
    <n v="5"/>
    <n v="0"/>
    <n v="39.948"/>
    <n v="2"/>
    <n v="1"/>
    <x v="3"/>
    <s v="Feb"/>
    <s v="2017-02"/>
  </r>
  <r>
    <n v="4655"/>
    <s v="CA-2017-159107"/>
    <x v="92"/>
    <d v="2017-06-26T00:00:00"/>
    <s v="Second Class"/>
    <s v="KT-16480"/>
    <s v="Kean Thornton"/>
    <x v="0"/>
    <s v="United States"/>
    <x v="8"/>
    <s v="California"/>
    <n v="94110"/>
    <x v="1"/>
    <s v="OFF-FA-10001332"/>
    <x v="1"/>
    <x v="13"/>
    <s v="Acco Banker's Clasps, 5 3/4&quot;-Long"/>
    <x v="704"/>
    <n v="1"/>
    <n v="0"/>
    <n v="1.3535999999999999"/>
    <n v="6"/>
    <n v="2"/>
    <x v="3"/>
    <s v="Jun"/>
    <s v="2017-06"/>
  </r>
  <r>
    <n v="4656"/>
    <s v="CA-2014-160738"/>
    <x v="952"/>
    <d v="2014-05-10T00:00:00"/>
    <s v="Standard Class"/>
    <s v="KH-16330"/>
    <s v="Katharine Harms"/>
    <x v="1"/>
    <s v="United States"/>
    <x v="210"/>
    <s v="Illinois"/>
    <n v="61032"/>
    <x v="2"/>
    <s v="OFF-ST-10003442"/>
    <x v="1"/>
    <x v="4"/>
    <s v="Eldon Portable Mobile Manager"/>
    <x v="3395"/>
    <n v="2"/>
    <n v="0.2"/>
    <n v="3.9592000000000001"/>
    <n v="5"/>
    <n v="2"/>
    <x v="2"/>
    <s v="May"/>
    <s v="2014-05"/>
  </r>
  <r>
    <n v="4657"/>
    <s v="CA-2015-112130"/>
    <x v="910"/>
    <d v="2015-05-07T00:00:00"/>
    <s v="Standard Class"/>
    <s v="SV-20785"/>
    <s v="Stewart Visinsky"/>
    <x v="0"/>
    <s v="United States"/>
    <x v="10"/>
    <s v="Pennsylvania"/>
    <n v="19140"/>
    <x v="3"/>
    <s v="OFF-AR-10001468"/>
    <x v="1"/>
    <x v="6"/>
    <s v="Sanford Prismacolor Professional Thick Lead Art Pencils, 36-Color Set"/>
    <x v="3396"/>
    <n v="2"/>
    <n v="0.2"/>
    <n v="14.2272"/>
    <n v="5"/>
    <n v="2"/>
    <x v="1"/>
    <s v="May"/>
    <s v="2015-05"/>
  </r>
  <r>
    <n v="4658"/>
    <s v="CA-2015-112130"/>
    <x v="910"/>
    <d v="2015-05-07T00:00:00"/>
    <s v="Standard Class"/>
    <s v="SV-20785"/>
    <s v="Stewart Visinsky"/>
    <x v="0"/>
    <s v="United States"/>
    <x v="10"/>
    <s v="Pennsylvania"/>
    <n v="19140"/>
    <x v="3"/>
    <s v="OFF-AP-10003266"/>
    <x v="1"/>
    <x v="9"/>
    <s v="Holmes Replacement Filter for HEPA Air Cleaner, Large Room"/>
    <x v="769"/>
    <n v="2"/>
    <n v="0.2"/>
    <n v="6.5164"/>
    <n v="5"/>
    <n v="2"/>
    <x v="1"/>
    <s v="May"/>
    <s v="2015-05"/>
  </r>
  <r>
    <n v="4659"/>
    <s v="CA-2015-112130"/>
    <x v="910"/>
    <d v="2015-05-07T00:00:00"/>
    <s v="Standard Class"/>
    <s v="SV-20785"/>
    <s v="Stewart Visinsky"/>
    <x v="0"/>
    <s v="United States"/>
    <x v="10"/>
    <s v="Pennsylvania"/>
    <n v="19140"/>
    <x v="3"/>
    <s v="OFF-PA-10002230"/>
    <x v="1"/>
    <x v="10"/>
    <s v="Xerox 1897"/>
    <x v="885"/>
    <n v="2"/>
    <n v="0.2"/>
    <n v="2.8883999999999999"/>
    <n v="5"/>
    <n v="2"/>
    <x v="1"/>
    <s v="May"/>
    <s v="2015-05"/>
  </r>
  <r>
    <n v="4660"/>
    <s v="CA-2015-112130"/>
    <x v="910"/>
    <d v="2015-05-07T00:00:00"/>
    <s v="Standard Class"/>
    <s v="SV-20785"/>
    <s v="Stewart Visinsky"/>
    <x v="0"/>
    <s v="United States"/>
    <x v="10"/>
    <s v="Pennsylvania"/>
    <n v="19140"/>
    <x v="3"/>
    <s v="OFF-AP-10003622"/>
    <x v="1"/>
    <x v="9"/>
    <s v="Bravo II Megaboss 12-Amp Hard Body Upright, Replacement Belts, 2 Belts per Pack"/>
    <x v="3397"/>
    <n v="7"/>
    <n v="0.2"/>
    <n v="2.0474999999999999"/>
    <n v="5"/>
    <n v="2"/>
    <x v="1"/>
    <s v="May"/>
    <s v="2015-05"/>
  </r>
  <r>
    <n v="4661"/>
    <s v="CA-2015-112130"/>
    <x v="910"/>
    <d v="2015-05-07T00:00:00"/>
    <s v="Standard Class"/>
    <s v="SV-20785"/>
    <s v="Stewart Visinsky"/>
    <x v="0"/>
    <s v="United States"/>
    <x v="10"/>
    <s v="Pennsylvania"/>
    <n v="19140"/>
    <x v="3"/>
    <s v="TEC-AC-10001542"/>
    <x v="2"/>
    <x v="11"/>
    <s v="SanDisk Cruzer 16 GB USB Flash Drive"/>
    <x v="288"/>
    <n v="3"/>
    <n v="0.2"/>
    <n v="-0.34439999999999998"/>
    <n v="5"/>
    <n v="2"/>
    <x v="1"/>
    <s v="May"/>
    <s v="2015-05"/>
  </r>
  <r>
    <n v="4662"/>
    <s v="CA-2015-112130"/>
    <x v="910"/>
    <d v="2015-05-07T00:00:00"/>
    <s v="Standard Class"/>
    <s v="SV-20785"/>
    <s v="Stewart Visinsky"/>
    <x v="0"/>
    <s v="United States"/>
    <x v="10"/>
    <s v="Pennsylvania"/>
    <n v="19140"/>
    <x v="3"/>
    <s v="FUR-CH-10002965"/>
    <x v="0"/>
    <x v="1"/>
    <s v="Global Leather Highback Executive Chair with Pneumatic Height Adjustment, Black"/>
    <x v="2749"/>
    <n v="6"/>
    <n v="0.3"/>
    <n v="-36.176400000000001"/>
    <n v="5"/>
    <n v="2"/>
    <x v="1"/>
    <s v="May"/>
    <s v="2015-05"/>
  </r>
  <r>
    <n v="4663"/>
    <s v="CA-2015-112130"/>
    <x v="910"/>
    <d v="2015-05-07T00:00:00"/>
    <s v="Standard Class"/>
    <s v="SV-20785"/>
    <s v="Stewart Visinsky"/>
    <x v="0"/>
    <s v="United States"/>
    <x v="10"/>
    <s v="Pennsylvania"/>
    <n v="19140"/>
    <x v="3"/>
    <s v="OFF-ST-10000563"/>
    <x v="1"/>
    <x v="4"/>
    <s v="Fellowes Bankers Box Stor/Drawer Steel Plus"/>
    <x v="3398"/>
    <n v="3"/>
    <n v="0.2"/>
    <n v="-9.5939999999999994"/>
    <n v="5"/>
    <n v="2"/>
    <x v="1"/>
    <s v="May"/>
    <s v="2015-05"/>
  </r>
  <r>
    <n v="4664"/>
    <s v="CA-2016-111409"/>
    <x v="31"/>
    <d v="2016-09-22T00:00:00"/>
    <s v="Standard Class"/>
    <s v="PO-18850"/>
    <s v="Patrick O'Brill"/>
    <x v="0"/>
    <s v="United States"/>
    <x v="108"/>
    <s v="Florida"/>
    <n v="32216"/>
    <x v="0"/>
    <s v="OFF-LA-10002787"/>
    <x v="1"/>
    <x v="2"/>
    <s v="Avery 480"/>
    <x v="3399"/>
    <n v="1"/>
    <n v="0.2"/>
    <n v="1.05"/>
    <n v="9"/>
    <n v="3"/>
    <x v="0"/>
    <s v="Sep"/>
    <s v="2016-09"/>
  </r>
  <r>
    <n v="4665"/>
    <s v="CA-2016-116232"/>
    <x v="897"/>
    <d v="2016-09-26T00:00:00"/>
    <s v="Standard Class"/>
    <s v="AC-10450"/>
    <s v="Amy Cox"/>
    <x v="0"/>
    <s v="United States"/>
    <x v="95"/>
    <s v="Florida"/>
    <n v="33024"/>
    <x v="0"/>
    <s v="OFF-BI-10004022"/>
    <x v="1"/>
    <x v="8"/>
    <s v="Acco Suede Grain Vinyl Round Ring Binder"/>
    <x v="3400"/>
    <n v="9"/>
    <n v="0.7"/>
    <n v="-6.0048000000000004"/>
    <n v="9"/>
    <n v="3"/>
    <x v="0"/>
    <s v="Sep"/>
    <s v="2016-09"/>
  </r>
  <r>
    <n v="4666"/>
    <s v="CA-2016-116232"/>
    <x v="897"/>
    <d v="2016-09-26T00:00:00"/>
    <s v="Standard Class"/>
    <s v="AC-10450"/>
    <s v="Amy Cox"/>
    <x v="0"/>
    <s v="United States"/>
    <x v="95"/>
    <s v="Florida"/>
    <n v="33024"/>
    <x v="0"/>
    <s v="OFF-LA-10001158"/>
    <x v="1"/>
    <x v="2"/>
    <s v="Avery Address/Shipping Labels for Typewriters, 4&quot; x 2&quot;"/>
    <x v="3319"/>
    <n v="2"/>
    <n v="0.2"/>
    <n v="5.7960000000000003"/>
    <n v="9"/>
    <n v="3"/>
    <x v="0"/>
    <s v="Sep"/>
    <s v="2016-09"/>
  </r>
  <r>
    <n v="4667"/>
    <s v="CA-2016-116547"/>
    <x v="994"/>
    <d v="2016-01-17T00:00:00"/>
    <s v="Standard Class"/>
    <s v="KB-16585"/>
    <s v="Ken Black"/>
    <x v="1"/>
    <s v="United States"/>
    <x v="4"/>
    <s v="Washington"/>
    <n v="98115"/>
    <x v="1"/>
    <s v="FUR-FU-10000076"/>
    <x v="0"/>
    <x v="5"/>
    <s v="24-Hour Round Wall Clock"/>
    <x v="705"/>
    <n v="4"/>
    <n v="0"/>
    <n v="34.365600000000001"/>
    <n v="1"/>
    <n v="1"/>
    <x v="0"/>
    <s v="Jan"/>
    <s v="2016-01"/>
  </r>
  <r>
    <n v="4668"/>
    <s v="CA-2016-116547"/>
    <x v="994"/>
    <d v="2016-01-17T00:00:00"/>
    <s v="Standard Class"/>
    <s v="KB-16585"/>
    <s v="Ken Black"/>
    <x v="1"/>
    <s v="United States"/>
    <x v="4"/>
    <s v="Washington"/>
    <n v="98115"/>
    <x v="1"/>
    <s v="TEC-AC-10002335"/>
    <x v="2"/>
    <x v="11"/>
    <s v="Logitech Media Keyboard K200"/>
    <x v="3401"/>
    <n v="2"/>
    <n v="0"/>
    <n v="13.296200000000001"/>
    <n v="1"/>
    <n v="1"/>
    <x v="0"/>
    <s v="Jan"/>
    <s v="2016-01"/>
  </r>
  <r>
    <n v="4669"/>
    <s v="US-2017-133200"/>
    <x v="636"/>
    <d v="2017-05-11T00:00:00"/>
    <s v="Standard Class"/>
    <s v="DB-13555"/>
    <s v="Dorothy Badders"/>
    <x v="1"/>
    <s v="United States"/>
    <x v="5"/>
    <s v="Texas"/>
    <n v="76106"/>
    <x v="2"/>
    <s v="OFF-BI-10002827"/>
    <x v="1"/>
    <x v="8"/>
    <s v="Avery Durable Poly Binders"/>
    <x v="3402"/>
    <n v="10"/>
    <n v="0.8"/>
    <n v="-18.802"/>
    <n v="5"/>
    <n v="2"/>
    <x v="3"/>
    <s v="May"/>
    <s v="2017-05"/>
  </r>
  <r>
    <n v="4670"/>
    <s v="US-2017-133200"/>
    <x v="636"/>
    <d v="2017-05-11T00:00:00"/>
    <s v="Standard Class"/>
    <s v="DB-13555"/>
    <s v="Dorothy Badders"/>
    <x v="1"/>
    <s v="United States"/>
    <x v="5"/>
    <s v="Texas"/>
    <n v="76106"/>
    <x v="2"/>
    <s v="FUR-BO-10001601"/>
    <x v="0"/>
    <x v="0"/>
    <s v="Sauder Mission Library with Doors, Fruitwood Finish"/>
    <x v="3403"/>
    <n v="7"/>
    <n v="0.32"/>
    <n v="-119.1918"/>
    <n v="5"/>
    <n v="2"/>
    <x v="3"/>
    <s v="May"/>
    <s v="2017-05"/>
  </r>
  <r>
    <n v="4671"/>
    <s v="US-2017-133200"/>
    <x v="636"/>
    <d v="2017-05-11T00:00:00"/>
    <s v="Standard Class"/>
    <s v="DB-13555"/>
    <s v="Dorothy Badders"/>
    <x v="1"/>
    <s v="United States"/>
    <x v="5"/>
    <s v="Texas"/>
    <n v="76106"/>
    <x v="2"/>
    <s v="OFF-ST-10001932"/>
    <x v="1"/>
    <x v="4"/>
    <s v="Fellowes Staxonsteel Drawer Files"/>
    <x v="3404"/>
    <n v="5"/>
    <n v="0.2"/>
    <n v="-57.951000000000001"/>
    <n v="5"/>
    <n v="2"/>
    <x v="3"/>
    <s v="May"/>
    <s v="2017-05"/>
  </r>
  <r>
    <n v="4672"/>
    <s v="CA-2016-133550"/>
    <x v="995"/>
    <d v="2016-08-06T00:00:00"/>
    <s v="Standard Class"/>
    <s v="KL-16645"/>
    <s v="Ken Lonsdale"/>
    <x v="0"/>
    <s v="United States"/>
    <x v="66"/>
    <s v="Michigan"/>
    <n v="48205"/>
    <x v="2"/>
    <s v="OFF-AP-10001005"/>
    <x v="1"/>
    <x v="9"/>
    <s v="Honeywell Quietcare HEPA Air Cleaner"/>
    <x v="3405"/>
    <n v="4"/>
    <n v="0.1"/>
    <n v="72.358000000000004"/>
    <n v="7"/>
    <n v="3"/>
    <x v="0"/>
    <s v="Jul"/>
    <s v="2016-07"/>
  </r>
  <r>
    <n v="4673"/>
    <s v="CA-2016-133550"/>
    <x v="995"/>
    <d v="2016-08-06T00:00:00"/>
    <s v="Standard Class"/>
    <s v="KL-16645"/>
    <s v="Ken Lonsdale"/>
    <x v="0"/>
    <s v="United States"/>
    <x v="66"/>
    <s v="Michigan"/>
    <n v="48205"/>
    <x v="2"/>
    <s v="TEC-PH-10004042"/>
    <x v="2"/>
    <x v="7"/>
    <s v="ClearOne Communications CHAT 70 OC Speaker Phone"/>
    <x v="3406"/>
    <n v="4"/>
    <n v="0"/>
    <n v="165.34960000000001"/>
    <n v="7"/>
    <n v="3"/>
    <x v="0"/>
    <s v="Jul"/>
    <s v="2016-07"/>
  </r>
  <r>
    <n v="4674"/>
    <s v="CA-2016-133550"/>
    <x v="995"/>
    <d v="2016-08-06T00:00:00"/>
    <s v="Standard Class"/>
    <s v="KL-16645"/>
    <s v="Ken Lonsdale"/>
    <x v="0"/>
    <s v="United States"/>
    <x v="66"/>
    <s v="Michigan"/>
    <n v="48205"/>
    <x v="2"/>
    <s v="TEC-PH-10001079"/>
    <x v="2"/>
    <x v="7"/>
    <s v="Polycom SoundPoint Pro SE-225 Corded phone"/>
    <x v="3407"/>
    <n v="1"/>
    <n v="0"/>
    <n v="33.3172"/>
    <n v="7"/>
    <n v="3"/>
    <x v="0"/>
    <s v="Jul"/>
    <s v="2016-07"/>
  </r>
  <r>
    <n v="4675"/>
    <s v="CA-2016-133550"/>
    <x v="995"/>
    <d v="2016-08-06T00:00:00"/>
    <s v="Standard Class"/>
    <s v="KL-16645"/>
    <s v="Ken Lonsdale"/>
    <x v="0"/>
    <s v="United States"/>
    <x v="66"/>
    <s v="Michigan"/>
    <n v="48205"/>
    <x v="2"/>
    <s v="FUR-FU-10002918"/>
    <x v="0"/>
    <x v="5"/>
    <s v="Eldon ClusterMat Chair Mat with Cordless Antistatic Protection"/>
    <x v="1042"/>
    <n v="3"/>
    <n v="0"/>
    <n v="30.023399999999999"/>
    <n v="7"/>
    <n v="3"/>
    <x v="0"/>
    <s v="Jul"/>
    <s v="2016-07"/>
  </r>
  <r>
    <n v="4676"/>
    <s v="CA-2017-139416"/>
    <x v="996"/>
    <d v="2017-03-29T00:00:00"/>
    <s v="Second Class"/>
    <s v="AG-10270"/>
    <s v="Alejandro Grove"/>
    <x v="0"/>
    <s v="United States"/>
    <x v="10"/>
    <s v="Pennsylvania"/>
    <n v="19120"/>
    <x v="3"/>
    <s v="FUR-FU-10003832"/>
    <x v="0"/>
    <x v="5"/>
    <s v="Eldon Expressions Punched Metal &amp; Wood Desk Accessories, Black &amp; Cherry"/>
    <x v="1632"/>
    <n v="2"/>
    <n v="0.2"/>
    <n v="1.5007999999999999"/>
    <n v="3"/>
    <n v="1"/>
    <x v="3"/>
    <s v="Mar"/>
    <s v="2017-03"/>
  </r>
  <r>
    <n v="4677"/>
    <s v="CA-2014-114510"/>
    <x v="619"/>
    <d v="2014-03-19T00:00:00"/>
    <s v="Standard Class"/>
    <s v="JF-15295"/>
    <s v="Jason Fortune-"/>
    <x v="0"/>
    <s v="United States"/>
    <x v="415"/>
    <s v="Utah"/>
    <n v="84321"/>
    <x v="1"/>
    <s v="OFF-BI-10001617"/>
    <x v="1"/>
    <x v="8"/>
    <s v="GBC Wire Binding Combs"/>
    <x v="3408"/>
    <n v="4"/>
    <n v="0.2"/>
    <n v="11.167199999999999"/>
    <n v="3"/>
    <n v="1"/>
    <x v="2"/>
    <s v="Mar"/>
    <s v="2014-03"/>
  </r>
  <r>
    <n v="4678"/>
    <s v="CA-2014-114510"/>
    <x v="619"/>
    <d v="2014-03-19T00:00:00"/>
    <s v="Standard Class"/>
    <s v="JF-15295"/>
    <s v="Jason Fortune-"/>
    <x v="0"/>
    <s v="United States"/>
    <x v="415"/>
    <s v="Utah"/>
    <n v="84321"/>
    <x v="1"/>
    <s v="OFF-ST-10000736"/>
    <x v="1"/>
    <x v="4"/>
    <s v="Carina Double Wide Media Storage Towers in Natural &amp; Black"/>
    <x v="1225"/>
    <n v="1"/>
    <n v="0"/>
    <n v="3.2391999999999999"/>
    <n v="3"/>
    <n v="1"/>
    <x v="2"/>
    <s v="Mar"/>
    <s v="2014-03"/>
  </r>
  <r>
    <n v="4679"/>
    <s v="CA-2014-114510"/>
    <x v="619"/>
    <d v="2014-03-19T00:00:00"/>
    <s v="Standard Class"/>
    <s v="JF-15295"/>
    <s v="Jason Fortune-"/>
    <x v="0"/>
    <s v="United States"/>
    <x v="415"/>
    <s v="Utah"/>
    <n v="84321"/>
    <x v="1"/>
    <s v="TEC-AC-10004877"/>
    <x v="2"/>
    <x v="11"/>
    <s v="Imation 30456 USB Flash Drive 8GB"/>
    <x v="137"/>
    <n v="12"/>
    <n v="0"/>
    <n v="6.6239999999999997"/>
    <n v="3"/>
    <n v="1"/>
    <x v="2"/>
    <s v="Mar"/>
    <s v="2014-03"/>
  </r>
  <r>
    <n v="4680"/>
    <s v="CA-2014-114510"/>
    <x v="619"/>
    <d v="2014-03-19T00:00:00"/>
    <s v="Standard Class"/>
    <s v="JF-15295"/>
    <s v="Jason Fortune-"/>
    <x v="0"/>
    <s v="United States"/>
    <x v="415"/>
    <s v="Utah"/>
    <n v="84321"/>
    <x v="1"/>
    <s v="OFF-ST-10003221"/>
    <x v="1"/>
    <x v="4"/>
    <s v="Staple magnet"/>
    <x v="788"/>
    <n v="2"/>
    <n v="0"/>
    <n v="5.7671999999999999"/>
    <n v="3"/>
    <n v="1"/>
    <x v="2"/>
    <s v="Mar"/>
    <s v="2014-03"/>
  </r>
  <r>
    <n v="4681"/>
    <s v="CA-2014-114510"/>
    <x v="619"/>
    <d v="2014-03-19T00:00:00"/>
    <s v="Standard Class"/>
    <s v="JF-15295"/>
    <s v="Jason Fortune-"/>
    <x v="0"/>
    <s v="United States"/>
    <x v="415"/>
    <s v="Utah"/>
    <n v="84321"/>
    <x v="1"/>
    <s v="OFF-BI-10003007"/>
    <x v="1"/>
    <x v="8"/>
    <s v="Premium Transparent Presentation Covers, No Pattern/Clear, 8 1/2&quot; x 11&quot;"/>
    <x v="3409"/>
    <n v="2"/>
    <n v="0.2"/>
    <n v="20.165600000000001"/>
    <n v="3"/>
    <n v="1"/>
    <x v="2"/>
    <s v="Mar"/>
    <s v="2014-03"/>
  </r>
  <r>
    <n v="4682"/>
    <s v="CA-2016-169215"/>
    <x v="216"/>
    <d v="2016-07-18T00:00:00"/>
    <s v="Second Class"/>
    <s v="RE-19450"/>
    <s v="Richard Eichhorn"/>
    <x v="0"/>
    <s v="United States"/>
    <x v="109"/>
    <s v="New York"/>
    <n v="13021"/>
    <x v="3"/>
    <s v="OFF-FA-10000936"/>
    <x v="1"/>
    <x v="13"/>
    <s v="Acco Hot Clips Clips to Go"/>
    <x v="3410"/>
    <n v="9"/>
    <n v="0"/>
    <n v="13.3245"/>
    <n v="7"/>
    <n v="3"/>
    <x v="0"/>
    <s v="Jul"/>
    <s v="2016-07"/>
  </r>
  <r>
    <n v="4683"/>
    <s v="CA-2016-127698"/>
    <x v="49"/>
    <d v="2016-12-01T00:00:00"/>
    <s v="Same Day"/>
    <s v="MV-18190"/>
    <s v="Mike Vittorini"/>
    <x v="0"/>
    <s v="United States"/>
    <x v="253"/>
    <s v="North Carolina"/>
    <n v="27604"/>
    <x v="0"/>
    <s v="TEC-PH-10003811"/>
    <x v="2"/>
    <x v="7"/>
    <s v="Jabra Supreme Plus Driver Edition Headset"/>
    <x v="3411"/>
    <n v="9"/>
    <n v="0.2"/>
    <n v="86.392799999999994"/>
    <n v="12"/>
    <n v="4"/>
    <x v="0"/>
    <s v="Dec"/>
    <s v="2016-12"/>
  </r>
  <r>
    <n v="4684"/>
    <s v="CA-2016-159912"/>
    <x v="48"/>
    <d v="2016-09-03T00:00:00"/>
    <s v="Standard Class"/>
    <s v="GB-14530"/>
    <s v="George Bell"/>
    <x v="1"/>
    <s v="United States"/>
    <x v="10"/>
    <s v="Pennsylvania"/>
    <n v="19120"/>
    <x v="3"/>
    <s v="FUR-TA-10004152"/>
    <x v="0"/>
    <x v="3"/>
    <s v="Barricks 18&quot; x 48&quot; Non-Folding Utility Table with Bottom Storage Shelf"/>
    <x v="3412"/>
    <n v="4"/>
    <n v="0.4"/>
    <n v="-56.448"/>
    <n v="8"/>
    <n v="3"/>
    <x v="0"/>
    <s v="Aug"/>
    <s v="2016-08"/>
  </r>
  <r>
    <n v="4685"/>
    <s v="CA-2016-159912"/>
    <x v="48"/>
    <d v="2016-09-03T00:00:00"/>
    <s v="Standard Class"/>
    <s v="GB-14530"/>
    <s v="George Bell"/>
    <x v="1"/>
    <s v="United States"/>
    <x v="10"/>
    <s v="Pennsylvania"/>
    <n v="19120"/>
    <x v="3"/>
    <s v="FUR-BO-10002853"/>
    <x v="0"/>
    <x v="0"/>
    <s v="O'Sullivan 5-Shelf Heavy-Duty Bookcases"/>
    <x v="3413"/>
    <n v="4"/>
    <n v="0.5"/>
    <n v="-81.94"/>
    <n v="8"/>
    <n v="3"/>
    <x v="0"/>
    <s v="Aug"/>
    <s v="2016-08"/>
  </r>
  <r>
    <n v="4686"/>
    <s v="CA-2016-159912"/>
    <x v="48"/>
    <d v="2016-09-03T00:00:00"/>
    <s v="Standard Class"/>
    <s v="GB-14530"/>
    <s v="George Bell"/>
    <x v="1"/>
    <s v="United States"/>
    <x v="10"/>
    <s v="Pennsylvania"/>
    <n v="19120"/>
    <x v="3"/>
    <s v="OFF-BI-10002071"/>
    <x v="1"/>
    <x v="8"/>
    <s v="Fellowes Black Plastic Comb Bindings"/>
    <x v="3414"/>
    <n v="2"/>
    <n v="0.7"/>
    <n v="-2.7888000000000002"/>
    <n v="8"/>
    <n v="3"/>
    <x v="0"/>
    <s v="Aug"/>
    <s v="2016-08"/>
  </r>
  <r>
    <n v="4687"/>
    <s v="CA-2016-159912"/>
    <x v="48"/>
    <d v="2016-09-03T00:00:00"/>
    <s v="Standard Class"/>
    <s v="GB-14530"/>
    <s v="George Bell"/>
    <x v="1"/>
    <s v="United States"/>
    <x v="10"/>
    <s v="Pennsylvania"/>
    <n v="19120"/>
    <x v="3"/>
    <s v="OFF-FA-10000053"/>
    <x v="1"/>
    <x v="13"/>
    <s v="Revere Boxed Rubber Bands by Revere"/>
    <x v="1785"/>
    <n v="7"/>
    <n v="0.2"/>
    <n v="-2.3814000000000002"/>
    <n v="8"/>
    <n v="3"/>
    <x v="0"/>
    <s v="Aug"/>
    <s v="2016-08"/>
  </r>
  <r>
    <n v="4688"/>
    <s v="CA-2016-101987"/>
    <x v="890"/>
    <d v="2016-06-30T00:00:00"/>
    <s v="Standard Class"/>
    <s v="HL-15040"/>
    <s v="Hunter Lopez"/>
    <x v="0"/>
    <s v="United States"/>
    <x v="102"/>
    <s v="Indiana"/>
    <n v="47374"/>
    <x v="2"/>
    <s v="TEC-PH-10001305"/>
    <x v="2"/>
    <x v="7"/>
    <s v="Panasonic KX TS208W Corded phone"/>
    <x v="3415"/>
    <n v="9"/>
    <n v="0"/>
    <n v="123.45480000000001"/>
    <n v="6"/>
    <n v="2"/>
    <x v="0"/>
    <s v="Jun"/>
    <s v="2016-06"/>
  </r>
  <r>
    <n v="4689"/>
    <s v="US-2017-154851"/>
    <x v="983"/>
    <d v="2017-04-03T00:00:00"/>
    <s v="Standard Class"/>
    <s v="BP-11155"/>
    <s v="Becky Pak"/>
    <x v="0"/>
    <s v="United States"/>
    <x v="152"/>
    <s v="Pennsylvania"/>
    <n v="17602"/>
    <x v="3"/>
    <s v="OFF-BI-10001525"/>
    <x v="1"/>
    <x v="8"/>
    <s v="Acco Pressboard Covers with Storage Hooks, 14 7/8&quot; x 11&quot;, Executive Red"/>
    <x v="3416"/>
    <n v="5"/>
    <n v="0.7"/>
    <n v="-4.7625000000000002"/>
    <n v="3"/>
    <n v="1"/>
    <x v="3"/>
    <s v="Mar"/>
    <s v="2017-03"/>
  </r>
  <r>
    <n v="4690"/>
    <s v="CA-2014-138681"/>
    <x v="414"/>
    <d v="2014-12-22T00:00:00"/>
    <s v="First Class"/>
    <s v="CT-11995"/>
    <s v="Carol Triggs"/>
    <x v="0"/>
    <s v="United States"/>
    <x v="93"/>
    <s v="Arizona"/>
    <n v="85705"/>
    <x v="1"/>
    <s v="FUR-FU-10001876"/>
    <x v="0"/>
    <x v="5"/>
    <s v="Computer Room Manger, 14&quot;"/>
    <x v="3417"/>
    <n v="2"/>
    <n v="0.2"/>
    <n v="10.393599999999999"/>
    <n v="12"/>
    <n v="4"/>
    <x v="2"/>
    <s v="Dec"/>
    <s v="2014-12"/>
  </r>
  <r>
    <n v="4691"/>
    <s v="CA-2014-138681"/>
    <x v="414"/>
    <d v="2014-12-22T00:00:00"/>
    <s v="First Class"/>
    <s v="CT-11995"/>
    <s v="Carol Triggs"/>
    <x v="0"/>
    <s v="United States"/>
    <x v="93"/>
    <s v="Arizona"/>
    <n v="85705"/>
    <x v="1"/>
    <s v="TEC-AC-10003628"/>
    <x v="2"/>
    <x v="11"/>
    <s v="Logitech 910-002974 M325 Wireless Mouse for Web Scrolling"/>
    <x v="973"/>
    <n v="3"/>
    <n v="0.2"/>
    <n v="21.5928"/>
    <n v="12"/>
    <n v="4"/>
    <x v="2"/>
    <s v="Dec"/>
    <s v="2014-12"/>
  </r>
  <r>
    <n v="4692"/>
    <s v="CA-2014-138681"/>
    <x v="414"/>
    <d v="2014-12-22T00:00:00"/>
    <s v="First Class"/>
    <s v="CT-11995"/>
    <s v="Carol Triggs"/>
    <x v="0"/>
    <s v="United States"/>
    <x v="93"/>
    <s v="Arizona"/>
    <n v="85705"/>
    <x v="1"/>
    <s v="FUR-CH-10004860"/>
    <x v="0"/>
    <x v="1"/>
    <s v="Global Low Back Tilter Chair"/>
    <x v="2463"/>
    <n v="3"/>
    <n v="0.2"/>
    <n v="-42.4116"/>
    <n v="12"/>
    <n v="4"/>
    <x v="2"/>
    <s v="Dec"/>
    <s v="2014-12"/>
  </r>
  <r>
    <n v="4693"/>
    <s v="CA-2014-138681"/>
    <x v="414"/>
    <d v="2014-12-22T00:00:00"/>
    <s v="First Class"/>
    <s v="CT-11995"/>
    <s v="Carol Triggs"/>
    <x v="0"/>
    <s v="United States"/>
    <x v="93"/>
    <s v="Arizona"/>
    <n v="85705"/>
    <x v="1"/>
    <s v="OFF-PA-10000357"/>
    <x v="1"/>
    <x v="10"/>
    <s v="Xerox 1888"/>
    <x v="1765"/>
    <n v="5"/>
    <n v="0.2"/>
    <n v="77.671999999999997"/>
    <n v="12"/>
    <n v="4"/>
    <x v="2"/>
    <s v="Dec"/>
    <s v="2014-12"/>
  </r>
  <r>
    <n v="4694"/>
    <s v="CA-2014-138681"/>
    <x v="414"/>
    <d v="2014-12-22T00:00:00"/>
    <s v="First Class"/>
    <s v="CT-11995"/>
    <s v="Carol Triggs"/>
    <x v="0"/>
    <s v="United States"/>
    <x v="93"/>
    <s v="Arizona"/>
    <n v="85705"/>
    <x v="1"/>
    <s v="OFF-PA-10003270"/>
    <x v="1"/>
    <x v="10"/>
    <s v="Xerox 1954"/>
    <x v="578"/>
    <n v="2"/>
    <n v="0.2"/>
    <n v="2.64"/>
    <n v="12"/>
    <n v="4"/>
    <x v="2"/>
    <s v="Dec"/>
    <s v="2014-12"/>
  </r>
  <r>
    <n v="4695"/>
    <s v="US-2015-138121"/>
    <x v="997"/>
    <d v="2015-12-17T00:00:00"/>
    <s v="Same Day"/>
    <s v="JL-15835"/>
    <s v="John Lee"/>
    <x v="0"/>
    <s v="United States"/>
    <x v="66"/>
    <s v="Michigan"/>
    <n v="48205"/>
    <x v="2"/>
    <s v="OFF-BI-10000320"/>
    <x v="1"/>
    <x v="8"/>
    <s v="GBC Plastic Binding Combs"/>
    <x v="3418"/>
    <n v="4"/>
    <n v="0"/>
    <n v="14.4648"/>
    <n v="12"/>
    <n v="4"/>
    <x v="1"/>
    <s v="Dec"/>
    <s v="2015-12"/>
  </r>
  <r>
    <n v="4696"/>
    <s v="US-2015-138121"/>
    <x v="997"/>
    <d v="2015-12-17T00:00:00"/>
    <s v="Same Day"/>
    <s v="JL-15835"/>
    <s v="John Lee"/>
    <x v="0"/>
    <s v="United States"/>
    <x v="66"/>
    <s v="Michigan"/>
    <n v="48205"/>
    <x v="2"/>
    <s v="FUR-CH-10003846"/>
    <x v="0"/>
    <x v="1"/>
    <s v="Hon Valutask Swivel Chairs"/>
    <x v="3271"/>
    <n v="3"/>
    <n v="0"/>
    <n v="48.470399999999998"/>
    <n v="12"/>
    <n v="4"/>
    <x v="1"/>
    <s v="Dec"/>
    <s v="2015-12"/>
  </r>
  <r>
    <n v="4697"/>
    <s v="US-2015-138121"/>
    <x v="997"/>
    <d v="2015-12-17T00:00:00"/>
    <s v="Same Day"/>
    <s v="JL-15835"/>
    <s v="John Lee"/>
    <x v="0"/>
    <s v="United States"/>
    <x v="66"/>
    <s v="Michigan"/>
    <n v="48205"/>
    <x v="2"/>
    <s v="FUR-CH-10004875"/>
    <x v="0"/>
    <x v="1"/>
    <s v="Harbour Creations 67200 Series Stacking Chairs"/>
    <x v="3419"/>
    <n v="2"/>
    <n v="0"/>
    <n v="38.437199999999997"/>
    <n v="12"/>
    <n v="4"/>
    <x v="1"/>
    <s v="Dec"/>
    <s v="2015-12"/>
  </r>
  <r>
    <n v="4698"/>
    <s v="US-2015-138121"/>
    <x v="997"/>
    <d v="2015-12-17T00:00:00"/>
    <s v="Same Day"/>
    <s v="JL-15835"/>
    <s v="John Lee"/>
    <x v="0"/>
    <s v="United States"/>
    <x v="66"/>
    <s v="Michigan"/>
    <n v="48205"/>
    <x v="2"/>
    <s v="FUR-CH-10003817"/>
    <x v="0"/>
    <x v="1"/>
    <s v="Global Value Steno Chair, Gray"/>
    <x v="3420"/>
    <n v="9"/>
    <n v="0"/>
    <n v="136.66499999999999"/>
    <n v="12"/>
    <n v="4"/>
    <x v="1"/>
    <s v="Dec"/>
    <s v="2015-12"/>
  </r>
  <r>
    <n v="4699"/>
    <s v="US-2015-138121"/>
    <x v="997"/>
    <d v="2015-12-17T00:00:00"/>
    <s v="Same Day"/>
    <s v="JL-15835"/>
    <s v="John Lee"/>
    <x v="0"/>
    <s v="United States"/>
    <x v="66"/>
    <s v="Michigan"/>
    <n v="48205"/>
    <x v="2"/>
    <s v="FUR-FU-10002116"/>
    <x v="0"/>
    <x v="5"/>
    <s v="Tenex Carpeted, Granite-Look or Clear Contemporary Contour Shape Chair Mats"/>
    <x v="3421"/>
    <n v="3"/>
    <n v="0"/>
    <n v="14.8491"/>
    <n v="12"/>
    <n v="4"/>
    <x v="1"/>
    <s v="Dec"/>
    <s v="2015-12"/>
  </r>
  <r>
    <n v="4700"/>
    <s v="CA-2017-140298"/>
    <x v="943"/>
    <d v="2017-05-17T00:00:00"/>
    <s v="Standard Class"/>
    <s v="JK-16120"/>
    <s v="Julie Kriz"/>
    <x v="2"/>
    <s v="United States"/>
    <x v="89"/>
    <s v="Texas"/>
    <n v="78745"/>
    <x v="2"/>
    <s v="OFF-AR-10003481"/>
    <x v="1"/>
    <x v="6"/>
    <s v="Newell 348"/>
    <x v="791"/>
    <n v="2"/>
    <n v="0.2"/>
    <n v="0.59040000000000004"/>
    <n v="5"/>
    <n v="2"/>
    <x v="3"/>
    <s v="May"/>
    <s v="2017-05"/>
  </r>
  <r>
    <n v="4701"/>
    <s v="CA-2017-140298"/>
    <x v="943"/>
    <d v="2017-05-17T00:00:00"/>
    <s v="Standard Class"/>
    <s v="JK-16120"/>
    <s v="Julie Kriz"/>
    <x v="2"/>
    <s v="United States"/>
    <x v="89"/>
    <s v="Texas"/>
    <n v="78745"/>
    <x v="2"/>
    <s v="OFF-ST-10004180"/>
    <x v="1"/>
    <x v="4"/>
    <s v="Safco Commercial Shelving"/>
    <x v="3422"/>
    <n v="2"/>
    <n v="0.2"/>
    <n v="-14.8832"/>
    <n v="5"/>
    <n v="2"/>
    <x v="3"/>
    <s v="May"/>
    <s v="2017-05"/>
  </r>
  <r>
    <n v="4702"/>
    <s v="CA-2017-140298"/>
    <x v="943"/>
    <d v="2017-05-17T00:00:00"/>
    <s v="Standard Class"/>
    <s v="JK-16120"/>
    <s v="Julie Kriz"/>
    <x v="2"/>
    <s v="United States"/>
    <x v="89"/>
    <s v="Texas"/>
    <n v="78745"/>
    <x v="2"/>
    <s v="OFF-PA-10003657"/>
    <x v="1"/>
    <x v="10"/>
    <s v="Xerox 1927"/>
    <x v="1297"/>
    <n v="2"/>
    <n v="0.2"/>
    <n v="2.14"/>
    <n v="5"/>
    <n v="2"/>
    <x v="3"/>
    <s v="May"/>
    <s v="2017-05"/>
  </r>
  <r>
    <n v="4703"/>
    <s v="CA-2017-140298"/>
    <x v="943"/>
    <d v="2017-05-17T00:00:00"/>
    <s v="Standard Class"/>
    <s v="JK-16120"/>
    <s v="Julie Kriz"/>
    <x v="2"/>
    <s v="United States"/>
    <x v="89"/>
    <s v="Texas"/>
    <n v="78745"/>
    <x v="2"/>
    <s v="FUR-FU-10001967"/>
    <x v="0"/>
    <x v="5"/>
    <s v="Telescoping Adjustable Floor Lamp"/>
    <x v="3423"/>
    <n v="1"/>
    <n v="0.6"/>
    <n v="-6.9965000000000002"/>
    <n v="5"/>
    <n v="2"/>
    <x v="3"/>
    <s v="May"/>
    <s v="2017-05"/>
  </r>
  <r>
    <n v="4704"/>
    <s v="CA-2016-166240"/>
    <x v="890"/>
    <d v="2016-06-28T00:00:00"/>
    <s v="Standard Class"/>
    <s v="DH-13075"/>
    <s v="Dave Hallsten"/>
    <x v="1"/>
    <s v="United States"/>
    <x v="12"/>
    <s v="Texas"/>
    <n v="77095"/>
    <x v="2"/>
    <s v="OFF-AP-10002082"/>
    <x v="1"/>
    <x v="9"/>
    <s v="Holmes HEPA Air Purifier"/>
    <x v="3424"/>
    <n v="2"/>
    <n v="0.8"/>
    <n v="-19.602"/>
    <n v="6"/>
    <n v="2"/>
    <x v="0"/>
    <s v="Jun"/>
    <s v="2016-06"/>
  </r>
  <r>
    <n v="4705"/>
    <s v="CA-2016-158435"/>
    <x v="624"/>
    <d v="2016-05-18T00:00:00"/>
    <s v="First Class"/>
    <s v="AG-10900"/>
    <s v="Arthur Gainer"/>
    <x v="0"/>
    <s v="United States"/>
    <x v="416"/>
    <s v="Connecticut"/>
    <n v="6708"/>
    <x v="3"/>
    <s v="OFF-SU-10000381"/>
    <x v="1"/>
    <x v="14"/>
    <s v="Acme Forged Steel Scissors with Black Enamel Handles"/>
    <x v="3425"/>
    <n v="7"/>
    <n v="0"/>
    <n v="18.8993"/>
    <n v="5"/>
    <n v="2"/>
    <x v="0"/>
    <s v="May"/>
    <s v="2016-05"/>
  </r>
  <r>
    <n v="4706"/>
    <s v="CA-2016-158435"/>
    <x v="624"/>
    <d v="2016-05-18T00:00:00"/>
    <s v="First Class"/>
    <s v="AG-10900"/>
    <s v="Arthur Gainer"/>
    <x v="0"/>
    <s v="United States"/>
    <x v="416"/>
    <s v="Connecticut"/>
    <n v="6708"/>
    <x v="3"/>
    <s v="OFF-LA-10002475"/>
    <x v="1"/>
    <x v="2"/>
    <s v="Avery 519"/>
    <x v="2"/>
    <n v="2"/>
    <n v="0"/>
    <n v="6.8714000000000004"/>
    <n v="5"/>
    <n v="2"/>
    <x v="0"/>
    <s v="May"/>
    <s v="2016-05"/>
  </r>
  <r>
    <n v="4707"/>
    <s v="CA-2016-158435"/>
    <x v="624"/>
    <d v="2016-05-18T00:00:00"/>
    <s v="First Class"/>
    <s v="AG-10900"/>
    <s v="Arthur Gainer"/>
    <x v="0"/>
    <s v="United States"/>
    <x v="416"/>
    <s v="Connecticut"/>
    <n v="6708"/>
    <x v="3"/>
    <s v="FUR-FU-10003975"/>
    <x v="0"/>
    <x v="5"/>
    <s v="Eldon Advantage Chair Mats for Low to Medium Pile Carpets"/>
    <x v="3426"/>
    <n v="4"/>
    <n v="0"/>
    <n v="17.324000000000002"/>
    <n v="5"/>
    <n v="2"/>
    <x v="0"/>
    <s v="May"/>
    <s v="2016-05"/>
  </r>
  <r>
    <n v="4708"/>
    <s v="CA-2017-138149"/>
    <x v="222"/>
    <d v="2017-06-30T00:00:00"/>
    <s v="First Class"/>
    <s v="WB-21850"/>
    <s v="William Brown"/>
    <x v="0"/>
    <s v="United States"/>
    <x v="1"/>
    <s v="California"/>
    <n v="90049"/>
    <x v="1"/>
    <s v="OFF-BI-10003091"/>
    <x v="1"/>
    <x v="8"/>
    <s v="GBC DocuBind TL200 Manual Binding Machine"/>
    <x v="1630"/>
    <n v="5"/>
    <n v="0.2"/>
    <n v="302.37299999999999"/>
    <n v="6"/>
    <n v="2"/>
    <x v="3"/>
    <s v="Jun"/>
    <s v="2017-06"/>
  </r>
  <r>
    <n v="4709"/>
    <s v="CA-2017-138149"/>
    <x v="222"/>
    <d v="2017-06-30T00:00:00"/>
    <s v="First Class"/>
    <s v="WB-21850"/>
    <s v="William Brown"/>
    <x v="0"/>
    <s v="United States"/>
    <x v="1"/>
    <s v="California"/>
    <n v="90049"/>
    <x v="1"/>
    <s v="OFF-ST-10002974"/>
    <x v="1"/>
    <x v="4"/>
    <s v="Trav-L-File Heavy-Duty Shuttle II, Black"/>
    <x v="3427"/>
    <n v="3"/>
    <n v="0"/>
    <n v="39.213000000000001"/>
    <n v="6"/>
    <n v="2"/>
    <x v="3"/>
    <s v="Jun"/>
    <s v="2017-06"/>
  </r>
  <r>
    <n v="4710"/>
    <s v="CA-2017-138149"/>
    <x v="222"/>
    <d v="2017-06-30T00:00:00"/>
    <s v="First Class"/>
    <s v="WB-21850"/>
    <s v="William Brown"/>
    <x v="0"/>
    <s v="United States"/>
    <x v="1"/>
    <s v="California"/>
    <n v="90049"/>
    <x v="1"/>
    <s v="OFF-AR-10000255"/>
    <x v="1"/>
    <x v="6"/>
    <s v="Newell 328"/>
    <x v="2582"/>
    <n v="2"/>
    <n v="0"/>
    <n v="3.0367999999999999"/>
    <n v="6"/>
    <n v="2"/>
    <x v="3"/>
    <s v="Jun"/>
    <s v="2017-06"/>
  </r>
  <r>
    <n v="4711"/>
    <s v="CA-2017-138149"/>
    <x v="222"/>
    <d v="2017-06-30T00:00:00"/>
    <s v="First Class"/>
    <s v="WB-21850"/>
    <s v="William Brown"/>
    <x v="0"/>
    <s v="United States"/>
    <x v="1"/>
    <s v="California"/>
    <n v="90049"/>
    <x v="1"/>
    <s v="TEC-AC-10001284"/>
    <x v="2"/>
    <x v="11"/>
    <s v="Enermax Briskie RF Wireless Keyboard and Mouse Combo"/>
    <x v="1030"/>
    <n v="3"/>
    <n v="0"/>
    <n v="22.4316"/>
    <n v="6"/>
    <n v="2"/>
    <x v="3"/>
    <s v="Jun"/>
    <s v="2017-06"/>
  </r>
  <r>
    <n v="4712"/>
    <s v="CA-2014-112403"/>
    <x v="691"/>
    <d v="2014-03-31T00:00:00"/>
    <s v="Same Day"/>
    <s v="JO-15280"/>
    <s v="Jas O'Carroll"/>
    <x v="0"/>
    <s v="United States"/>
    <x v="10"/>
    <s v="Pennsylvania"/>
    <n v="19120"/>
    <x v="3"/>
    <s v="OFF-BI-10003529"/>
    <x v="1"/>
    <x v="8"/>
    <s v="Avery Round Ring Poly Binders"/>
    <x v="3428"/>
    <n v="1"/>
    <n v="0.7"/>
    <n v="-0.59640000000000004"/>
    <n v="3"/>
    <n v="1"/>
    <x v="2"/>
    <s v="Mar"/>
    <s v="2014-03"/>
  </r>
  <r>
    <n v="4713"/>
    <s v="CA-2014-108273"/>
    <x v="757"/>
    <d v="2014-12-21T00:00:00"/>
    <s v="Standard Class"/>
    <s v="EJ-13720"/>
    <s v="Ed Jacobs"/>
    <x v="0"/>
    <s v="United States"/>
    <x v="114"/>
    <s v="Texas"/>
    <n v="77340"/>
    <x v="2"/>
    <s v="OFF-PA-10000029"/>
    <x v="1"/>
    <x v="10"/>
    <s v="Xerox 224"/>
    <x v="1566"/>
    <n v="7"/>
    <n v="0.2"/>
    <n v="12.700799999999999"/>
    <n v="12"/>
    <n v="4"/>
    <x v="2"/>
    <s v="Dec"/>
    <s v="2014-12"/>
  </r>
  <r>
    <n v="4714"/>
    <s v="CA-2014-108273"/>
    <x v="757"/>
    <d v="2014-12-21T00:00:00"/>
    <s v="Standard Class"/>
    <s v="EJ-13720"/>
    <s v="Ed Jacobs"/>
    <x v="0"/>
    <s v="United States"/>
    <x v="114"/>
    <s v="Texas"/>
    <n v="77340"/>
    <x v="2"/>
    <s v="FUR-FU-10002116"/>
    <x v="0"/>
    <x v="5"/>
    <s v="Tenex Carpeted, Granite-Look or Clear Contemporary Contour Shape Chair Mats"/>
    <x v="3429"/>
    <n v="2"/>
    <n v="0.6"/>
    <n v="-74.952600000000004"/>
    <n v="12"/>
    <n v="4"/>
    <x v="2"/>
    <s v="Dec"/>
    <s v="2014-12"/>
  </r>
  <r>
    <n v="4715"/>
    <s v="CA-2017-121643"/>
    <x v="796"/>
    <d v="2017-05-20T00:00:00"/>
    <s v="First Class"/>
    <s v="AB-10105"/>
    <s v="Adrian Barton"/>
    <x v="0"/>
    <s v="United States"/>
    <x v="32"/>
    <s v="Oregon"/>
    <n v="97206"/>
    <x v="1"/>
    <s v="TEC-PH-10002200"/>
    <x v="2"/>
    <x v="7"/>
    <s v="Aastra 6757i CT Wireless VoIP phone"/>
    <x v="3430"/>
    <n v="2"/>
    <n v="0.2"/>
    <n v="38.779200000000003"/>
    <n v="5"/>
    <n v="2"/>
    <x v="3"/>
    <s v="May"/>
    <s v="2017-05"/>
  </r>
  <r>
    <n v="4716"/>
    <s v="US-2015-122910"/>
    <x v="793"/>
    <d v="2015-05-16T00:00:00"/>
    <s v="Standard Class"/>
    <s v="LT-16765"/>
    <s v="Larry Tron"/>
    <x v="0"/>
    <s v="United States"/>
    <x v="103"/>
    <s v="Colorado"/>
    <n v="80027"/>
    <x v="1"/>
    <s v="TEC-PH-10000441"/>
    <x v="2"/>
    <x v="7"/>
    <s v="VTech DS6151"/>
    <x v="1212"/>
    <n v="2"/>
    <n v="0.2"/>
    <n v="20.1584"/>
    <n v="5"/>
    <n v="2"/>
    <x v="1"/>
    <s v="May"/>
    <s v="2015-05"/>
  </r>
  <r>
    <n v="4717"/>
    <s v="CA-2017-143126"/>
    <x v="734"/>
    <d v="2017-12-07T00:00:00"/>
    <s v="Second Class"/>
    <s v="CM-12655"/>
    <s v="Corinna Mitchell"/>
    <x v="2"/>
    <s v="United States"/>
    <x v="4"/>
    <s v="Washington"/>
    <n v="98115"/>
    <x v="1"/>
    <s v="FUR-TA-10002958"/>
    <x v="0"/>
    <x v="3"/>
    <s v="Bevis Oval Conference Table, Walnut"/>
    <x v="3431"/>
    <n v="2"/>
    <n v="0"/>
    <n v="88.733199999999997"/>
    <n v="12"/>
    <n v="4"/>
    <x v="3"/>
    <s v="Dec"/>
    <s v="2017-12"/>
  </r>
  <r>
    <n v="4718"/>
    <s v="CA-2015-129042"/>
    <x v="295"/>
    <d v="2015-12-17T00:00:00"/>
    <s v="Standard Class"/>
    <s v="EM-13960"/>
    <s v="Eric Murdock"/>
    <x v="0"/>
    <s v="United States"/>
    <x v="248"/>
    <s v="Maryland"/>
    <n v="21215"/>
    <x v="3"/>
    <s v="OFF-AR-10001662"/>
    <x v="1"/>
    <x v="6"/>
    <s v="Rogers Handheld Barrel Pencil Sharpener"/>
    <x v="3432"/>
    <n v="3"/>
    <n v="0"/>
    <n v="2.2193999999999998"/>
    <n v="12"/>
    <n v="4"/>
    <x v="1"/>
    <s v="Dec"/>
    <s v="2015-12"/>
  </r>
  <r>
    <n v="4719"/>
    <s v="CA-2015-109736"/>
    <x v="998"/>
    <d v="2015-10-11T00:00:00"/>
    <s v="First Class"/>
    <s v="DJ-13420"/>
    <s v="Denny Joy"/>
    <x v="1"/>
    <s v="United States"/>
    <x v="8"/>
    <s v="California"/>
    <n v="94109"/>
    <x v="1"/>
    <s v="OFF-PA-10004101"/>
    <x v="1"/>
    <x v="10"/>
    <s v="Xerox 1894"/>
    <x v="1544"/>
    <n v="7"/>
    <n v="0"/>
    <n v="21.7728"/>
    <n v="10"/>
    <n v="4"/>
    <x v="1"/>
    <s v="Oct"/>
    <s v="2015-10"/>
  </r>
  <r>
    <n v="4720"/>
    <s v="CA-2015-142601"/>
    <x v="24"/>
    <d v="2015-04-20T00:00:00"/>
    <s v="Second Class"/>
    <s v="DE-13255"/>
    <s v="Deanra Eno"/>
    <x v="2"/>
    <s v="United States"/>
    <x v="1"/>
    <s v="California"/>
    <n v="90004"/>
    <x v="1"/>
    <s v="OFF-ST-10002756"/>
    <x v="1"/>
    <x v="4"/>
    <s v="Tennsco Stur-D-Stor Boltless Shelving, 5 Shelves, 24&quot; Deep, Sand"/>
    <x v="3433"/>
    <n v="7"/>
    <n v="0"/>
    <n v="9.4717000000000002"/>
    <n v="4"/>
    <n v="2"/>
    <x v="1"/>
    <s v="Apr"/>
    <s v="2015-04"/>
  </r>
  <r>
    <n v="4721"/>
    <s v="CA-2015-142601"/>
    <x v="24"/>
    <d v="2015-04-20T00:00:00"/>
    <s v="Second Class"/>
    <s v="DE-13255"/>
    <s v="Deanra Eno"/>
    <x v="2"/>
    <s v="United States"/>
    <x v="1"/>
    <s v="California"/>
    <n v="90004"/>
    <x v="1"/>
    <s v="OFF-PA-10000483"/>
    <x v="1"/>
    <x v="10"/>
    <s v="Xerox 19"/>
    <x v="1156"/>
    <n v="2"/>
    <n v="0"/>
    <n v="27.882000000000001"/>
    <n v="4"/>
    <n v="2"/>
    <x v="1"/>
    <s v="Apr"/>
    <s v="2015-04"/>
  </r>
  <r>
    <n v="4722"/>
    <s v="CA-2014-106229"/>
    <x v="159"/>
    <d v="2014-06-11T00:00:00"/>
    <s v="Second Class"/>
    <s v="NR-18550"/>
    <s v="Nick Radford"/>
    <x v="0"/>
    <s v="United States"/>
    <x v="34"/>
    <s v="Illinois"/>
    <n v="60505"/>
    <x v="2"/>
    <s v="FUR-TA-10002041"/>
    <x v="0"/>
    <x v="3"/>
    <s v="Bevis Round Conference Table Top, X-Base"/>
    <x v="3434"/>
    <n v="3"/>
    <n v="0.5"/>
    <n v="-209.76929999999999"/>
    <n v="6"/>
    <n v="2"/>
    <x v="2"/>
    <s v="Jun"/>
    <s v="2014-06"/>
  </r>
  <r>
    <n v="4723"/>
    <s v="US-2017-135230"/>
    <x v="853"/>
    <d v="2017-09-07T00:00:00"/>
    <s v="Standard Class"/>
    <s v="CK-12325"/>
    <s v="Christine Kargatis"/>
    <x v="2"/>
    <s v="United States"/>
    <x v="4"/>
    <s v="Washington"/>
    <n v="98103"/>
    <x v="1"/>
    <s v="OFF-AR-10001166"/>
    <x v="1"/>
    <x v="6"/>
    <s v="Staples in misc. colors"/>
    <x v="3435"/>
    <n v="1"/>
    <n v="0"/>
    <n v="2.9561999999999999"/>
    <n v="9"/>
    <n v="3"/>
    <x v="3"/>
    <s v="Sep"/>
    <s v="2017-09"/>
  </r>
  <r>
    <n v="4724"/>
    <s v="CA-2016-159653"/>
    <x v="730"/>
    <d v="2016-05-22T00:00:00"/>
    <s v="Same Day"/>
    <s v="JF-15490"/>
    <s v="Jeremy Farry"/>
    <x v="0"/>
    <s v="United States"/>
    <x v="417"/>
    <s v="Georgia"/>
    <n v="30605"/>
    <x v="0"/>
    <s v="OFF-LA-10004345"/>
    <x v="1"/>
    <x v="2"/>
    <s v="Avery 493"/>
    <x v="1646"/>
    <n v="3"/>
    <n v="0"/>
    <n v="7.2176999999999998"/>
    <n v="5"/>
    <n v="2"/>
    <x v="0"/>
    <s v="May"/>
    <s v="2016-05"/>
  </r>
  <r>
    <n v="4725"/>
    <s v="CA-2016-131968"/>
    <x v="583"/>
    <d v="2016-11-15T00:00:00"/>
    <s v="Standard Class"/>
    <s v="LB-16795"/>
    <s v="Laurel Beltran"/>
    <x v="2"/>
    <s v="United States"/>
    <x v="264"/>
    <s v="Florida"/>
    <n v="32712"/>
    <x v="0"/>
    <s v="OFF-BI-10002852"/>
    <x v="1"/>
    <x v="8"/>
    <s v="Ibico Standard Transparent Covers"/>
    <x v="3436"/>
    <n v="2"/>
    <n v="0.7"/>
    <n v="-6.9215999999999998"/>
    <n v="11"/>
    <n v="4"/>
    <x v="0"/>
    <s v="Nov"/>
    <s v="2016-11"/>
  </r>
  <r>
    <n v="4726"/>
    <s v="CA-2016-131968"/>
    <x v="583"/>
    <d v="2016-11-15T00:00:00"/>
    <s v="Standard Class"/>
    <s v="LB-16795"/>
    <s v="Laurel Beltran"/>
    <x v="2"/>
    <s v="United States"/>
    <x v="264"/>
    <s v="Florida"/>
    <n v="32712"/>
    <x v="0"/>
    <s v="OFF-AP-10001058"/>
    <x v="1"/>
    <x v="9"/>
    <s v="Sanyo 2.5 Cubic Foot Mid-Size Office Refrigerators"/>
    <x v="3437"/>
    <n v="3"/>
    <n v="0.2"/>
    <n v="50.3658"/>
    <n v="11"/>
    <n v="4"/>
    <x v="0"/>
    <s v="Nov"/>
    <s v="2016-11"/>
  </r>
  <r>
    <n v="4727"/>
    <s v="CA-2014-119151"/>
    <x v="641"/>
    <d v="2014-11-29T00:00:00"/>
    <s v="Second Class"/>
    <s v="MP-18175"/>
    <s v="Mike Pelletier"/>
    <x v="2"/>
    <s v="United States"/>
    <x v="20"/>
    <s v="New York"/>
    <n v="10009"/>
    <x v="3"/>
    <s v="OFF-ST-10003470"/>
    <x v="1"/>
    <x v="4"/>
    <s v="Tennsco Snap-Together Open Shelving Units, Starter Sets and Add-On Units"/>
    <x v="2068"/>
    <n v="4"/>
    <n v="0"/>
    <n v="55.896000000000001"/>
    <n v="11"/>
    <n v="4"/>
    <x v="2"/>
    <s v="Nov"/>
    <s v="2014-11"/>
  </r>
  <r>
    <n v="4728"/>
    <s v="CA-2014-119151"/>
    <x v="641"/>
    <d v="2014-11-29T00:00:00"/>
    <s v="Second Class"/>
    <s v="MP-18175"/>
    <s v="Mike Pelletier"/>
    <x v="2"/>
    <s v="United States"/>
    <x v="20"/>
    <s v="New York"/>
    <n v="10009"/>
    <x v="3"/>
    <s v="FUR-BO-10003159"/>
    <x v="0"/>
    <x v="0"/>
    <s v="Sauder Camden County Collection Libraries, Planked Cherry Finish"/>
    <x v="3438"/>
    <n v="3"/>
    <n v="0.2"/>
    <n v="-37.943399999999997"/>
    <n v="11"/>
    <n v="4"/>
    <x v="2"/>
    <s v="Nov"/>
    <s v="2014-11"/>
  </r>
  <r>
    <n v="4729"/>
    <s v="CA-2014-123323"/>
    <x v="845"/>
    <d v="2014-11-12T00:00:00"/>
    <s v="Standard Class"/>
    <s v="LH-16900"/>
    <s v="Lena Hernandez"/>
    <x v="0"/>
    <s v="United States"/>
    <x v="8"/>
    <s v="California"/>
    <n v="94110"/>
    <x v="1"/>
    <s v="OFF-BI-10003684"/>
    <x v="1"/>
    <x v="8"/>
    <s v="Wilson Jones Legal Size Ring Binders"/>
    <x v="3439"/>
    <n v="7"/>
    <n v="0.2"/>
    <n v="46.179000000000002"/>
    <n v="11"/>
    <n v="4"/>
    <x v="2"/>
    <s v="Nov"/>
    <s v="2014-11"/>
  </r>
  <r>
    <n v="4730"/>
    <s v="CA-2016-124681"/>
    <x v="427"/>
    <d v="2016-07-23T00:00:00"/>
    <s v="Second Class"/>
    <s v="SV-20935"/>
    <s v="Susan Vittorini"/>
    <x v="0"/>
    <s v="United States"/>
    <x v="61"/>
    <s v="Texas"/>
    <n v="75217"/>
    <x v="2"/>
    <s v="TEC-AC-10000487"/>
    <x v="2"/>
    <x v="11"/>
    <s v="SanDisk Cruzer 4 GB USB Flash Drive"/>
    <x v="3440"/>
    <n v="3"/>
    <n v="0.2"/>
    <n v="3.3098999999999998"/>
    <n v="7"/>
    <n v="3"/>
    <x v="0"/>
    <s v="Jul"/>
    <s v="2016-07"/>
  </r>
  <r>
    <n v="4731"/>
    <s v="US-2015-103996"/>
    <x v="368"/>
    <d v="2015-03-31T00:00:00"/>
    <s v="Second Class"/>
    <s v="RB-19435"/>
    <s v="Richard Bierner"/>
    <x v="0"/>
    <s v="United States"/>
    <x v="70"/>
    <s v="California"/>
    <n v="92105"/>
    <x v="1"/>
    <s v="OFF-PA-10001736"/>
    <x v="1"/>
    <x v="10"/>
    <s v="Xerox 1880"/>
    <x v="3441"/>
    <n v="6"/>
    <n v="0"/>
    <n v="99.940799999999996"/>
    <n v="3"/>
    <n v="1"/>
    <x v="1"/>
    <s v="Mar"/>
    <s v="2015-03"/>
  </r>
  <r>
    <n v="4732"/>
    <s v="US-2015-103996"/>
    <x v="368"/>
    <d v="2015-03-31T00:00:00"/>
    <s v="Second Class"/>
    <s v="RB-19435"/>
    <s v="Richard Bierner"/>
    <x v="0"/>
    <s v="United States"/>
    <x v="70"/>
    <s v="California"/>
    <n v="92105"/>
    <x v="1"/>
    <s v="OFF-PA-10001609"/>
    <x v="1"/>
    <x v="10"/>
    <s v="Tops Wirebound Message Log Books"/>
    <x v="3442"/>
    <n v="3"/>
    <n v="0"/>
    <n v="4.5401999999999996"/>
    <n v="3"/>
    <n v="1"/>
    <x v="1"/>
    <s v="Mar"/>
    <s v="2015-03"/>
  </r>
  <r>
    <n v="4733"/>
    <s v="US-2015-103996"/>
    <x v="368"/>
    <d v="2015-03-31T00:00:00"/>
    <s v="Second Class"/>
    <s v="RB-19435"/>
    <s v="Richard Bierner"/>
    <x v="0"/>
    <s v="United States"/>
    <x v="70"/>
    <s v="California"/>
    <n v="92105"/>
    <x v="1"/>
    <s v="TEC-AC-10003116"/>
    <x v="2"/>
    <x v="11"/>
    <s v="Memorex Froggy Flash Drive 8 GB"/>
    <x v="3443"/>
    <n v="3"/>
    <n v="0"/>
    <n v="20.767499999999998"/>
    <n v="3"/>
    <n v="1"/>
    <x v="1"/>
    <s v="Mar"/>
    <s v="2015-03"/>
  </r>
  <r>
    <n v="4734"/>
    <s v="US-2015-103996"/>
    <x v="368"/>
    <d v="2015-03-31T00:00:00"/>
    <s v="Second Class"/>
    <s v="RB-19435"/>
    <s v="Richard Bierner"/>
    <x v="0"/>
    <s v="United States"/>
    <x v="70"/>
    <s v="California"/>
    <n v="92105"/>
    <x v="1"/>
    <s v="FUR-FU-10004586"/>
    <x v="0"/>
    <x v="5"/>
    <s v="G.E. Longer-Life Indoor Recessed Floodlight Bulbs"/>
    <x v="544"/>
    <n v="3"/>
    <n v="0"/>
    <n v="9.5616000000000003"/>
    <n v="3"/>
    <n v="1"/>
    <x v="1"/>
    <s v="Mar"/>
    <s v="2015-03"/>
  </r>
  <r>
    <n v="4735"/>
    <s v="CA-2016-120530"/>
    <x v="281"/>
    <d v="2016-04-12T00:00:00"/>
    <s v="Standard Class"/>
    <s v="Dl-13600"/>
    <s v="Dorris liebe"/>
    <x v="1"/>
    <s v="United States"/>
    <x v="20"/>
    <s v="New York"/>
    <n v="10035"/>
    <x v="3"/>
    <s v="FUR-CH-10000454"/>
    <x v="0"/>
    <x v="1"/>
    <s v="Hon Deluxe Fabric Upholstered Stacking Chairs, Rounded Back"/>
    <x v="3444"/>
    <n v="3"/>
    <n v="0.1"/>
    <n v="146.38800000000001"/>
    <n v="4"/>
    <n v="2"/>
    <x v="0"/>
    <s v="Apr"/>
    <s v="2016-04"/>
  </r>
  <r>
    <n v="4736"/>
    <s v="CA-2015-155054"/>
    <x v="385"/>
    <d v="2015-06-19T00:00:00"/>
    <s v="Standard Class"/>
    <s v="PS-19045"/>
    <s v="Penelope Sewall"/>
    <x v="2"/>
    <s v="United States"/>
    <x v="412"/>
    <s v="Maine"/>
    <n v="4240"/>
    <x v="3"/>
    <s v="OFF-BI-10004970"/>
    <x v="1"/>
    <x v="8"/>
    <s v="ACCOHIDE 3-Ring Binder, Blue, 1&quot;"/>
    <x v="338"/>
    <n v="2"/>
    <n v="0"/>
    <n v="3.8822000000000001"/>
    <n v="6"/>
    <n v="2"/>
    <x v="1"/>
    <s v="Jun"/>
    <s v="2015-06"/>
  </r>
  <r>
    <n v="4737"/>
    <s v="CA-2015-155054"/>
    <x v="385"/>
    <d v="2015-06-19T00:00:00"/>
    <s v="Standard Class"/>
    <s v="PS-19045"/>
    <s v="Penelope Sewall"/>
    <x v="2"/>
    <s v="United States"/>
    <x v="412"/>
    <s v="Maine"/>
    <n v="4240"/>
    <x v="3"/>
    <s v="OFF-BI-10002824"/>
    <x v="1"/>
    <x v="8"/>
    <s v="Recycled Easel Ring Binders"/>
    <x v="3445"/>
    <n v="2"/>
    <n v="0"/>
    <n v="13.428000000000001"/>
    <n v="6"/>
    <n v="2"/>
    <x v="1"/>
    <s v="Jun"/>
    <s v="2015-06"/>
  </r>
  <r>
    <n v="4738"/>
    <s v="CA-2015-155054"/>
    <x v="385"/>
    <d v="2015-06-19T00:00:00"/>
    <s v="Standard Class"/>
    <s v="PS-19045"/>
    <s v="Penelope Sewall"/>
    <x v="2"/>
    <s v="United States"/>
    <x v="412"/>
    <s v="Maine"/>
    <n v="4240"/>
    <x v="3"/>
    <s v="TEC-AC-10003657"/>
    <x v="2"/>
    <x v="11"/>
    <s v="Lenovo 17-Key USB Numeric Keypad"/>
    <x v="3446"/>
    <n v="2"/>
    <n v="0"/>
    <n v="14.9556"/>
    <n v="6"/>
    <n v="2"/>
    <x v="1"/>
    <s v="Jun"/>
    <s v="2015-06"/>
  </r>
  <r>
    <n v="4739"/>
    <s v="CA-2015-105725"/>
    <x v="954"/>
    <d v="2015-02-24T00:00:00"/>
    <s v="Standard Class"/>
    <s v="GT-14755"/>
    <s v="Guy Thornton"/>
    <x v="0"/>
    <s v="United States"/>
    <x v="85"/>
    <s v="California"/>
    <n v="90805"/>
    <x v="1"/>
    <s v="OFF-LA-10003510"/>
    <x v="1"/>
    <x v="2"/>
    <s v="Avery 4027 File Folder Labels for Dot Matrix Printers, 5000 Labels per Box, White"/>
    <x v="3447"/>
    <n v="2"/>
    <n v="0"/>
    <n v="28.087599999999998"/>
    <n v="2"/>
    <n v="1"/>
    <x v="1"/>
    <s v="Feb"/>
    <s v="2015-02"/>
  </r>
  <r>
    <n v="4740"/>
    <s v="CA-2015-105725"/>
    <x v="954"/>
    <d v="2015-02-24T00:00:00"/>
    <s v="Standard Class"/>
    <s v="GT-14755"/>
    <s v="Guy Thornton"/>
    <x v="0"/>
    <s v="United States"/>
    <x v="85"/>
    <s v="California"/>
    <n v="90805"/>
    <x v="1"/>
    <s v="FUR-TA-10001676"/>
    <x v="0"/>
    <x v="3"/>
    <s v="Hon 61000 Series Interactive Training Tables"/>
    <x v="3448"/>
    <n v="1"/>
    <n v="0.2"/>
    <n v="-0.88859999999999995"/>
    <n v="2"/>
    <n v="1"/>
    <x v="1"/>
    <s v="Feb"/>
    <s v="2015-02"/>
  </r>
  <r>
    <n v="4741"/>
    <s v="CA-2017-164364"/>
    <x v="105"/>
    <d v="2017-11-16T00:00:00"/>
    <s v="Standard Class"/>
    <s v="CS-12355"/>
    <s v="Christine Sundaresam"/>
    <x v="0"/>
    <s v="United States"/>
    <x v="4"/>
    <s v="Washington"/>
    <n v="98115"/>
    <x v="1"/>
    <s v="OFF-LA-10004853"/>
    <x v="1"/>
    <x v="2"/>
    <s v="Avery 483"/>
    <x v="739"/>
    <n v="2"/>
    <n v="0"/>
    <n v="4.5815999999999999"/>
    <n v="11"/>
    <n v="4"/>
    <x v="3"/>
    <s v="Nov"/>
    <s v="2017-11"/>
  </r>
  <r>
    <n v="4742"/>
    <s v="CA-2017-164364"/>
    <x v="105"/>
    <d v="2017-11-16T00:00:00"/>
    <s v="Standard Class"/>
    <s v="CS-12355"/>
    <s v="Christine Sundaresam"/>
    <x v="0"/>
    <s v="United States"/>
    <x v="4"/>
    <s v="Washington"/>
    <n v="98115"/>
    <x v="1"/>
    <s v="OFF-AR-10000315"/>
    <x v="1"/>
    <x v="6"/>
    <s v="Dixon Ticonderoga Maple Cedar Pencil, #2"/>
    <x v="3214"/>
    <n v="3"/>
    <n v="0"/>
    <n v="2.3025000000000002"/>
    <n v="11"/>
    <n v="4"/>
    <x v="3"/>
    <s v="Nov"/>
    <s v="2017-11"/>
  </r>
  <r>
    <n v="4743"/>
    <s v="CA-2017-164364"/>
    <x v="105"/>
    <d v="2017-11-16T00:00:00"/>
    <s v="Standard Class"/>
    <s v="CS-12355"/>
    <s v="Christine Sundaresam"/>
    <x v="0"/>
    <s v="United States"/>
    <x v="4"/>
    <s v="Washington"/>
    <n v="98115"/>
    <x v="1"/>
    <s v="OFF-SU-10000381"/>
    <x v="1"/>
    <x v="14"/>
    <s v="Acme Forged Steel Scissors with Black Enamel Handles"/>
    <x v="1048"/>
    <n v="3"/>
    <n v="0"/>
    <n v="8.0997000000000003"/>
    <n v="11"/>
    <n v="4"/>
    <x v="3"/>
    <s v="Nov"/>
    <s v="2017-11"/>
  </r>
  <r>
    <n v="4744"/>
    <s v="CA-2017-168123"/>
    <x v="916"/>
    <d v="2017-03-05T00:00:00"/>
    <s v="Same Day"/>
    <s v="JD-16060"/>
    <s v="Julia Dunbar"/>
    <x v="0"/>
    <s v="United States"/>
    <x v="30"/>
    <s v="Minnesota"/>
    <n v="55901"/>
    <x v="2"/>
    <s v="OFF-FA-10002763"/>
    <x v="1"/>
    <x v="13"/>
    <s v="Advantus Map Pennant Flags and Round Head Tacks"/>
    <x v="2263"/>
    <n v="2"/>
    <n v="0"/>
    <n v="2.528"/>
    <n v="3"/>
    <n v="1"/>
    <x v="3"/>
    <s v="Mar"/>
    <s v="2017-03"/>
  </r>
  <r>
    <n v="4745"/>
    <s v="CA-2017-168123"/>
    <x v="916"/>
    <d v="2017-03-05T00:00:00"/>
    <s v="Same Day"/>
    <s v="JD-16060"/>
    <s v="Julia Dunbar"/>
    <x v="0"/>
    <s v="United States"/>
    <x v="30"/>
    <s v="Minnesota"/>
    <n v="55901"/>
    <x v="2"/>
    <s v="OFF-ST-10000877"/>
    <x v="1"/>
    <x v="4"/>
    <s v="Recycled Steel Personal File for Standard File Folders"/>
    <x v="3449"/>
    <n v="4"/>
    <n v="0"/>
    <n v="57.501600000000003"/>
    <n v="3"/>
    <n v="1"/>
    <x v="3"/>
    <s v="Mar"/>
    <s v="2017-03"/>
  </r>
  <r>
    <n v="4746"/>
    <s v="CA-2017-168123"/>
    <x v="916"/>
    <d v="2017-03-05T00:00:00"/>
    <s v="Same Day"/>
    <s v="JD-16060"/>
    <s v="Julia Dunbar"/>
    <x v="0"/>
    <s v="United States"/>
    <x v="30"/>
    <s v="Minnesota"/>
    <n v="55901"/>
    <x v="2"/>
    <s v="OFF-BI-10001071"/>
    <x v="1"/>
    <x v="8"/>
    <s v="GBC ProClick Punch Binding System"/>
    <x v="3346"/>
    <n v="2"/>
    <n v="0"/>
    <n v="62.700400000000002"/>
    <n v="3"/>
    <n v="1"/>
    <x v="3"/>
    <s v="Mar"/>
    <s v="2017-03"/>
  </r>
  <r>
    <n v="4747"/>
    <s v="CA-2017-168123"/>
    <x v="916"/>
    <d v="2017-03-05T00:00:00"/>
    <s v="Same Day"/>
    <s v="JD-16060"/>
    <s v="Julia Dunbar"/>
    <x v="0"/>
    <s v="United States"/>
    <x v="30"/>
    <s v="Minnesota"/>
    <n v="55901"/>
    <x v="2"/>
    <s v="OFF-BI-10001097"/>
    <x v="1"/>
    <x v="8"/>
    <s v="Avery Hole Reinforcements"/>
    <x v="3450"/>
    <n v="3"/>
    <n v="0"/>
    <n v="9.1580999999999992"/>
    <n v="3"/>
    <n v="1"/>
    <x v="3"/>
    <s v="Mar"/>
    <s v="2017-03"/>
  </r>
  <r>
    <n v="4748"/>
    <s v="CA-2016-120005"/>
    <x v="840"/>
    <d v="2016-03-03T00:00:00"/>
    <s v="Same Day"/>
    <s v="TS-21160"/>
    <s v="Theresa Swint"/>
    <x v="1"/>
    <s v="United States"/>
    <x v="8"/>
    <s v="California"/>
    <n v="94110"/>
    <x v="1"/>
    <s v="OFF-SU-10004782"/>
    <x v="1"/>
    <x v="14"/>
    <s v="Elite 5&quot; Scissors"/>
    <x v="3451"/>
    <n v="3"/>
    <n v="0"/>
    <n v="7.6050000000000004"/>
    <n v="3"/>
    <n v="1"/>
    <x v="0"/>
    <s v="Mar"/>
    <s v="2016-03"/>
  </r>
  <r>
    <n v="4749"/>
    <s v="CA-2016-120005"/>
    <x v="840"/>
    <d v="2016-03-03T00:00:00"/>
    <s v="Same Day"/>
    <s v="TS-21160"/>
    <s v="Theresa Swint"/>
    <x v="1"/>
    <s v="United States"/>
    <x v="8"/>
    <s v="California"/>
    <n v="94110"/>
    <x v="1"/>
    <s v="FUR-FU-10000672"/>
    <x v="0"/>
    <x v="5"/>
    <s v="Executive Impressions 10&quot; Spectator Wall Clock"/>
    <x v="2629"/>
    <n v="3"/>
    <n v="0"/>
    <n v="11.995200000000001"/>
    <n v="3"/>
    <n v="1"/>
    <x v="0"/>
    <s v="Mar"/>
    <s v="2016-03"/>
  </r>
  <r>
    <n v="4750"/>
    <s v="CA-2016-123526"/>
    <x v="435"/>
    <d v="2016-12-25T00:00:00"/>
    <s v="First Class"/>
    <s v="BV-11245"/>
    <s v="Benjamin Venier"/>
    <x v="1"/>
    <s v="United States"/>
    <x v="4"/>
    <s v="Washington"/>
    <n v="98103"/>
    <x v="1"/>
    <s v="OFF-PA-10002986"/>
    <x v="1"/>
    <x v="10"/>
    <s v="Xerox 1898"/>
    <x v="653"/>
    <n v="5"/>
    <n v="0"/>
    <n v="16.032"/>
    <n v="12"/>
    <n v="4"/>
    <x v="0"/>
    <s v="Dec"/>
    <s v="2016-12"/>
  </r>
  <r>
    <n v="4751"/>
    <s v="CA-2016-127649"/>
    <x v="877"/>
    <d v="2016-10-09T00:00:00"/>
    <s v="First Class"/>
    <s v="DL-13495"/>
    <s v="Dionis Lloyd"/>
    <x v="1"/>
    <s v="United States"/>
    <x v="258"/>
    <s v="Washington"/>
    <n v="99207"/>
    <x v="1"/>
    <s v="TEC-MA-10001972"/>
    <x v="2"/>
    <x v="15"/>
    <s v="Okidata C331dn Printer"/>
    <x v="2471"/>
    <n v="3"/>
    <n v="0.2"/>
    <n v="62.82"/>
    <n v="10"/>
    <n v="4"/>
    <x v="0"/>
    <s v="Oct"/>
    <s v="2016-10"/>
  </r>
  <r>
    <n v="4752"/>
    <s v="CA-2016-159989"/>
    <x v="10"/>
    <d v="2016-12-13T00:00:00"/>
    <s v="Standard Class"/>
    <s v="EB-13870"/>
    <s v="Emily Burns"/>
    <x v="0"/>
    <s v="United States"/>
    <x v="47"/>
    <s v="Tennessee"/>
    <n v="37064"/>
    <x v="0"/>
    <s v="TEC-PH-10000169"/>
    <x v="2"/>
    <x v="7"/>
    <s v="ARKON Windshield Dashboard Air Vent Car Mount Holder"/>
    <x v="1374"/>
    <n v="3"/>
    <n v="0.2"/>
    <n v="-9.1530000000000005"/>
    <n v="12"/>
    <n v="4"/>
    <x v="0"/>
    <s v="Dec"/>
    <s v="2016-12"/>
  </r>
  <r>
    <n v="4753"/>
    <s v="CA-2017-103499"/>
    <x v="225"/>
    <d v="2017-11-24T00:00:00"/>
    <s v="Standard Class"/>
    <s v="ES-14020"/>
    <s v="Erica Smith"/>
    <x v="0"/>
    <s v="United States"/>
    <x v="25"/>
    <s v="Tennessee"/>
    <n v="38301"/>
    <x v="0"/>
    <s v="FUR-CH-10001482"/>
    <x v="0"/>
    <x v="1"/>
    <s v="Office Star - Mesh Screen back chair with Vinyl seat"/>
    <x v="3452"/>
    <n v="2"/>
    <n v="0.2"/>
    <n v="-23.5764"/>
    <n v="11"/>
    <n v="4"/>
    <x v="3"/>
    <s v="Nov"/>
    <s v="2017-11"/>
  </r>
  <r>
    <n v="4754"/>
    <s v="US-2015-167220"/>
    <x v="295"/>
    <d v="2015-12-16T00:00:00"/>
    <s v="Standard Class"/>
    <s v="JB-15925"/>
    <s v="Joni Blumstein"/>
    <x v="0"/>
    <s v="United States"/>
    <x v="89"/>
    <s v="Texas"/>
    <n v="78745"/>
    <x v="2"/>
    <s v="TEC-AC-10002018"/>
    <x v="2"/>
    <x v="11"/>
    <s v="AmazonBasics 3-Button USB Wired Mouse"/>
    <x v="4"/>
    <n v="4"/>
    <n v="0.2"/>
    <n v="6.4307999999999996"/>
    <n v="12"/>
    <n v="4"/>
    <x v="1"/>
    <s v="Dec"/>
    <s v="2015-12"/>
  </r>
  <r>
    <n v="4755"/>
    <s v="CA-2017-126354"/>
    <x v="447"/>
    <d v="2017-02-08T00:00:00"/>
    <s v="Standard Class"/>
    <s v="SC-20380"/>
    <s v="Shahid Collister"/>
    <x v="0"/>
    <s v="United States"/>
    <x v="95"/>
    <s v="Florida"/>
    <n v="33024"/>
    <x v="0"/>
    <s v="OFF-BI-10000301"/>
    <x v="1"/>
    <x v="8"/>
    <s v="GBC Instant Report Kit"/>
    <x v="2350"/>
    <n v="2"/>
    <n v="0.7"/>
    <n v="-2.5880000000000001"/>
    <n v="2"/>
    <n v="1"/>
    <x v="3"/>
    <s v="Feb"/>
    <s v="2017-02"/>
  </r>
  <r>
    <n v="4756"/>
    <s v="CA-2017-126354"/>
    <x v="447"/>
    <d v="2017-02-08T00:00:00"/>
    <s v="Standard Class"/>
    <s v="SC-20380"/>
    <s v="Shahid Collister"/>
    <x v="0"/>
    <s v="United States"/>
    <x v="95"/>
    <s v="Florida"/>
    <n v="33024"/>
    <x v="0"/>
    <s v="OFF-PA-10004381"/>
    <x v="1"/>
    <x v="10"/>
    <s v="14-7/8 x 11 Blue Bar Computer Printout Paper"/>
    <x v="905"/>
    <n v="3"/>
    <n v="0.2"/>
    <n v="40.3536"/>
    <n v="2"/>
    <n v="1"/>
    <x v="3"/>
    <s v="Feb"/>
    <s v="2017-02"/>
  </r>
  <r>
    <n v="4757"/>
    <s v="CA-2017-169817"/>
    <x v="296"/>
    <d v="2017-09-25T00:00:00"/>
    <s v="Standard Class"/>
    <s v="EB-13870"/>
    <s v="Emily Burns"/>
    <x v="0"/>
    <s v="United States"/>
    <x v="10"/>
    <s v="Pennsylvania"/>
    <n v="19143"/>
    <x v="3"/>
    <s v="OFF-BI-10004141"/>
    <x v="1"/>
    <x v="8"/>
    <s v="Insertable Tab Indexes For Data Binders"/>
    <x v="3453"/>
    <n v="2"/>
    <n v="0.7"/>
    <n v="-1.5264"/>
    <n v="9"/>
    <n v="3"/>
    <x v="3"/>
    <s v="Sep"/>
    <s v="2017-09"/>
  </r>
  <r>
    <n v="4758"/>
    <s v="US-2017-144582"/>
    <x v="504"/>
    <d v="2017-05-05T00:00:00"/>
    <s v="Standard Class"/>
    <s v="TC-21475"/>
    <s v="Tony Chapman"/>
    <x v="2"/>
    <s v="United States"/>
    <x v="414"/>
    <s v="Illinois"/>
    <n v="61832"/>
    <x v="2"/>
    <s v="OFF-BI-10001575"/>
    <x v="1"/>
    <x v="8"/>
    <s v="GBC Linen Binding Covers"/>
    <x v="3454"/>
    <n v="7"/>
    <n v="0.8"/>
    <n v="-69.395200000000003"/>
    <n v="4"/>
    <n v="2"/>
    <x v="3"/>
    <s v="Apr"/>
    <s v="2017-04"/>
  </r>
  <r>
    <n v="4759"/>
    <s v="CA-2014-121573"/>
    <x v="935"/>
    <d v="2014-11-07T00:00:00"/>
    <s v="Standard Class"/>
    <s v="SG-20605"/>
    <s v="Speros Goranitis"/>
    <x v="0"/>
    <s v="United States"/>
    <x v="20"/>
    <s v="New York"/>
    <n v="10009"/>
    <x v="3"/>
    <s v="TEC-PH-10000984"/>
    <x v="2"/>
    <x v="7"/>
    <s v="Panasonic KX-TG9471B"/>
    <x v="2243"/>
    <n v="4"/>
    <n v="0"/>
    <n v="219.50880000000001"/>
    <n v="11"/>
    <n v="4"/>
    <x v="2"/>
    <s v="Nov"/>
    <s v="2014-11"/>
  </r>
  <r>
    <n v="4760"/>
    <s v="CA-2014-121573"/>
    <x v="935"/>
    <d v="2014-11-07T00:00:00"/>
    <s v="Standard Class"/>
    <s v="SG-20605"/>
    <s v="Speros Goranitis"/>
    <x v="0"/>
    <s v="United States"/>
    <x v="20"/>
    <s v="New York"/>
    <n v="10009"/>
    <x v="3"/>
    <s v="OFF-BI-10000666"/>
    <x v="1"/>
    <x v="8"/>
    <s v="Surelock Post Binders"/>
    <x v="780"/>
    <n v="2"/>
    <n v="0.2"/>
    <n v="18.335999999999999"/>
    <n v="11"/>
    <n v="4"/>
    <x v="2"/>
    <s v="Nov"/>
    <s v="2014-11"/>
  </r>
  <r>
    <n v="4761"/>
    <s v="CA-2014-121573"/>
    <x v="935"/>
    <d v="2014-11-07T00:00:00"/>
    <s v="Standard Class"/>
    <s v="SG-20605"/>
    <s v="Speros Goranitis"/>
    <x v="0"/>
    <s v="United States"/>
    <x v="20"/>
    <s v="New York"/>
    <n v="10009"/>
    <x v="3"/>
    <s v="OFF-BI-10003712"/>
    <x v="1"/>
    <x v="8"/>
    <s v="Acco Pressboard Covers with Storage Hooks, 14 7/8&quot; x 11&quot;, Light Blue"/>
    <x v="3455"/>
    <n v="2"/>
    <n v="0.2"/>
    <n v="2.8477999999999999"/>
    <n v="11"/>
    <n v="4"/>
    <x v="2"/>
    <s v="Nov"/>
    <s v="2014-11"/>
  </r>
  <r>
    <n v="4762"/>
    <s v="CA-2016-117660"/>
    <x v="945"/>
    <d v="2017-01-04T00:00:00"/>
    <s v="Standard Class"/>
    <s v="BM-11785"/>
    <s v="Bryan Mills"/>
    <x v="0"/>
    <s v="United States"/>
    <x v="38"/>
    <s v="Ohio"/>
    <n v="43229"/>
    <x v="3"/>
    <s v="OFF-LA-10003720"/>
    <x v="1"/>
    <x v="2"/>
    <s v="Avery 487"/>
    <x v="2144"/>
    <n v="2"/>
    <n v="0.2"/>
    <n v="1.9925999999999999"/>
    <n v="12"/>
    <n v="4"/>
    <x v="0"/>
    <s v="Dec"/>
    <s v="2016-12"/>
  </r>
  <r>
    <n v="4763"/>
    <s v="CA-2016-117660"/>
    <x v="945"/>
    <d v="2017-01-04T00:00:00"/>
    <s v="Standard Class"/>
    <s v="BM-11785"/>
    <s v="Bryan Mills"/>
    <x v="0"/>
    <s v="United States"/>
    <x v="38"/>
    <s v="Ohio"/>
    <n v="43229"/>
    <x v="3"/>
    <s v="OFF-SU-10001664"/>
    <x v="1"/>
    <x v="14"/>
    <s v="Acme Office Executive Series Stainless Steel Trimmers"/>
    <x v="3456"/>
    <n v="2"/>
    <n v="0.2"/>
    <n v="1.0284"/>
    <n v="12"/>
    <n v="4"/>
    <x v="0"/>
    <s v="Dec"/>
    <s v="2016-12"/>
  </r>
  <r>
    <n v="4764"/>
    <s v="CA-2014-112851"/>
    <x v="328"/>
    <d v="2014-09-21T00:00:00"/>
    <s v="Standard Class"/>
    <s v="NR-18550"/>
    <s v="Nick Radford"/>
    <x v="0"/>
    <s v="United States"/>
    <x v="374"/>
    <s v="California"/>
    <n v="91911"/>
    <x v="1"/>
    <s v="OFF-EN-10001453"/>
    <x v="1"/>
    <x v="12"/>
    <s v="Tyvek Interoffice Envelopes, 9 1/2&quot; x 12 1/2&quot;, 100/Box"/>
    <x v="1091"/>
    <n v="3"/>
    <n v="0"/>
    <n v="85.981800000000007"/>
    <n v="9"/>
    <n v="3"/>
    <x v="2"/>
    <s v="Sep"/>
    <s v="2014-09"/>
  </r>
  <r>
    <n v="4765"/>
    <s v="CA-2017-123701"/>
    <x v="221"/>
    <d v="2017-11-27T00:00:00"/>
    <s v="First Class"/>
    <s v="PG-18820"/>
    <s v="Patrick Gardner"/>
    <x v="0"/>
    <s v="United States"/>
    <x v="8"/>
    <s v="California"/>
    <n v="94110"/>
    <x v="1"/>
    <s v="OFF-AR-10001860"/>
    <x v="1"/>
    <x v="6"/>
    <s v="BIC Liqua Brite Liner"/>
    <x v="3457"/>
    <n v="4"/>
    <n v="0"/>
    <n v="9.9936000000000007"/>
    <n v="11"/>
    <n v="4"/>
    <x v="3"/>
    <s v="Nov"/>
    <s v="2017-11"/>
  </r>
  <r>
    <n v="4766"/>
    <s v="CA-2015-118227"/>
    <x v="999"/>
    <d v="2015-04-28T00:00:00"/>
    <s v="Standard Class"/>
    <s v="DB-13270"/>
    <s v="Deborah Brumfield"/>
    <x v="2"/>
    <s v="United States"/>
    <x v="20"/>
    <s v="New York"/>
    <n v="10009"/>
    <x v="3"/>
    <s v="OFF-AR-10001044"/>
    <x v="1"/>
    <x v="6"/>
    <s v="BOSTON Ranger #55 Pencil Sharpener, Black"/>
    <x v="2416"/>
    <n v="1"/>
    <n v="0"/>
    <n v="7.5370999999999997"/>
    <n v="4"/>
    <n v="2"/>
    <x v="1"/>
    <s v="Apr"/>
    <s v="2015-04"/>
  </r>
  <r>
    <n v="4767"/>
    <s v="CA-2015-123155"/>
    <x v="1000"/>
    <d v="2015-03-12T00:00:00"/>
    <s v="First Class"/>
    <s v="NS-18640"/>
    <s v="Noel Staavos"/>
    <x v="1"/>
    <s v="United States"/>
    <x v="52"/>
    <s v="Texas"/>
    <n v="78207"/>
    <x v="2"/>
    <s v="TEC-AC-10002473"/>
    <x v="2"/>
    <x v="11"/>
    <s v="Maxell 4.7GB DVD-R"/>
    <x v="3458"/>
    <n v="5"/>
    <n v="0.2"/>
    <n v="29.798999999999999"/>
    <n v="3"/>
    <n v="1"/>
    <x v="1"/>
    <s v="Mar"/>
    <s v="2015-03"/>
  </r>
  <r>
    <n v="4768"/>
    <s v="CA-2015-123155"/>
    <x v="1000"/>
    <d v="2015-03-12T00:00:00"/>
    <s v="First Class"/>
    <s v="NS-18640"/>
    <s v="Noel Staavos"/>
    <x v="1"/>
    <s v="United States"/>
    <x v="52"/>
    <s v="Texas"/>
    <n v="78207"/>
    <x v="2"/>
    <s v="TEC-PH-10001809"/>
    <x v="2"/>
    <x v="7"/>
    <s v="Panasonic KX T7736-B Digital phone"/>
    <x v="3459"/>
    <n v="3"/>
    <n v="0.2"/>
    <n v="22.4925"/>
    <n v="3"/>
    <n v="1"/>
    <x v="1"/>
    <s v="Mar"/>
    <s v="2015-03"/>
  </r>
  <r>
    <n v="4769"/>
    <s v="CA-2017-158883"/>
    <x v="455"/>
    <d v="2017-06-03T00:00:00"/>
    <s v="Same Day"/>
    <s v="CS-11860"/>
    <s v="Cari Schnelling"/>
    <x v="0"/>
    <s v="United States"/>
    <x v="108"/>
    <s v="North Carolina"/>
    <n v="28540"/>
    <x v="0"/>
    <s v="OFF-PA-10004733"/>
    <x v="1"/>
    <x v="10"/>
    <s v="Things To Do Today Spiral Book"/>
    <x v="863"/>
    <n v="4"/>
    <n v="0.2"/>
    <n v="9.1872000000000007"/>
    <n v="6"/>
    <n v="2"/>
    <x v="3"/>
    <s v="Jun"/>
    <s v="2017-06"/>
  </r>
  <r>
    <n v="4770"/>
    <s v="US-2016-114888"/>
    <x v="251"/>
    <d v="2016-09-24T00:00:00"/>
    <s v="Second Class"/>
    <s v="CC-12430"/>
    <s v="Chuck Clark"/>
    <x v="2"/>
    <s v="United States"/>
    <x v="8"/>
    <s v="California"/>
    <n v="94109"/>
    <x v="1"/>
    <s v="OFF-BI-10003355"/>
    <x v="1"/>
    <x v="8"/>
    <s v="Cardinal Holdit Business Card Pockets"/>
    <x v="1627"/>
    <n v="3"/>
    <n v="0.2"/>
    <n v="4.1832000000000003"/>
    <n v="9"/>
    <n v="3"/>
    <x v="0"/>
    <s v="Sep"/>
    <s v="2016-09"/>
  </r>
  <r>
    <n v="4771"/>
    <s v="US-2016-114888"/>
    <x v="251"/>
    <d v="2016-09-24T00:00:00"/>
    <s v="Second Class"/>
    <s v="CC-12430"/>
    <s v="Chuck Clark"/>
    <x v="2"/>
    <s v="United States"/>
    <x v="8"/>
    <s v="California"/>
    <n v="94109"/>
    <x v="1"/>
    <s v="OFF-SU-10001212"/>
    <x v="1"/>
    <x v="14"/>
    <s v="Kleencut Forged Office Shears by Acme United Corporation"/>
    <x v="869"/>
    <n v="3"/>
    <n v="0"/>
    <n v="1.8720000000000001"/>
    <n v="9"/>
    <n v="3"/>
    <x v="0"/>
    <s v="Sep"/>
    <s v="2016-09"/>
  </r>
  <r>
    <n v="4772"/>
    <s v="US-2014-167262"/>
    <x v="656"/>
    <d v="2014-11-03T00:00:00"/>
    <s v="Second Class"/>
    <s v="AC-10450"/>
    <s v="Amy Cox"/>
    <x v="0"/>
    <s v="United States"/>
    <x v="418"/>
    <s v="Arizona"/>
    <n v="85323"/>
    <x v="1"/>
    <s v="TEC-PH-10000486"/>
    <x v="2"/>
    <x v="7"/>
    <s v="Plantronics HL10 Handset Lifter"/>
    <x v="3460"/>
    <n v="8"/>
    <n v="0.2"/>
    <n v="83.512799999999999"/>
    <n v="10"/>
    <n v="4"/>
    <x v="2"/>
    <s v="Oct"/>
    <s v="2014-10"/>
  </r>
  <r>
    <n v="4773"/>
    <s v="CA-2017-119746"/>
    <x v="51"/>
    <d v="2017-11-27T00:00:00"/>
    <s v="Standard Class"/>
    <s v="CM-12385"/>
    <s v="Christopher Martinez"/>
    <x v="0"/>
    <s v="United States"/>
    <x v="22"/>
    <s v="Illinois"/>
    <n v="60610"/>
    <x v="2"/>
    <s v="FUR-FU-10004909"/>
    <x v="0"/>
    <x v="5"/>
    <s v="Contemporary Wood/Metal Frame"/>
    <x v="3461"/>
    <n v="1"/>
    <n v="0.6"/>
    <n v="-4.04"/>
    <n v="11"/>
    <n v="4"/>
    <x v="3"/>
    <s v="Nov"/>
    <s v="2017-11"/>
  </r>
  <r>
    <n v="4774"/>
    <s v="CA-2017-119746"/>
    <x v="51"/>
    <d v="2017-11-27T00:00:00"/>
    <s v="Standard Class"/>
    <s v="CM-12385"/>
    <s v="Christopher Martinez"/>
    <x v="0"/>
    <s v="United States"/>
    <x v="22"/>
    <s v="Illinois"/>
    <n v="60610"/>
    <x v="2"/>
    <s v="OFF-LA-10001613"/>
    <x v="1"/>
    <x v="2"/>
    <s v="Avery File Folder Labels"/>
    <x v="132"/>
    <n v="5"/>
    <n v="0.2"/>
    <n v="4.1760000000000002"/>
    <n v="11"/>
    <n v="4"/>
    <x v="3"/>
    <s v="Nov"/>
    <s v="2017-11"/>
  </r>
  <r>
    <n v="4775"/>
    <s v="CA-2017-119746"/>
    <x v="51"/>
    <d v="2017-11-27T00:00:00"/>
    <s v="Standard Class"/>
    <s v="CM-12385"/>
    <s v="Christopher Martinez"/>
    <x v="0"/>
    <s v="United States"/>
    <x v="22"/>
    <s v="Illinois"/>
    <n v="60610"/>
    <x v="2"/>
    <s v="TEC-PH-10004447"/>
    <x v="2"/>
    <x v="7"/>
    <s v="Toshiba IPT2010-SD IP Telephone"/>
    <x v="2643"/>
    <n v="2"/>
    <n v="0.2"/>
    <n v="16.678799999999999"/>
    <n v="11"/>
    <n v="4"/>
    <x v="3"/>
    <s v="Nov"/>
    <s v="2017-11"/>
  </r>
  <r>
    <n v="4776"/>
    <s v="CA-2017-108091"/>
    <x v="673"/>
    <d v="2017-11-21T00:00:00"/>
    <s v="Standard Class"/>
    <s v="EK-13795"/>
    <s v="Eileen Kiefer"/>
    <x v="2"/>
    <s v="United States"/>
    <x v="194"/>
    <s v="California"/>
    <n v="92025"/>
    <x v="1"/>
    <s v="OFF-AR-10000255"/>
    <x v="1"/>
    <x v="6"/>
    <s v="Newell 328"/>
    <x v="368"/>
    <n v="4"/>
    <n v="0"/>
    <n v="6.0735999999999999"/>
    <n v="11"/>
    <n v="4"/>
    <x v="3"/>
    <s v="Nov"/>
    <s v="2017-11"/>
  </r>
  <r>
    <n v="4777"/>
    <s v="CA-2016-101630"/>
    <x v="317"/>
    <d v="2016-02-23T00:00:00"/>
    <s v="Second Class"/>
    <s v="CK-12760"/>
    <s v="Cyma Kinney"/>
    <x v="1"/>
    <s v="United States"/>
    <x v="85"/>
    <s v="New York"/>
    <n v="11561"/>
    <x v="3"/>
    <s v="OFF-LA-10004425"/>
    <x v="1"/>
    <x v="2"/>
    <s v="Staple-on labels"/>
    <x v="1298"/>
    <n v="3"/>
    <n v="0"/>
    <n v="4.0749000000000004"/>
    <n v="2"/>
    <n v="1"/>
    <x v="0"/>
    <s v="Feb"/>
    <s v="2016-02"/>
  </r>
  <r>
    <n v="4778"/>
    <s v="CA-2016-101630"/>
    <x v="317"/>
    <d v="2016-02-23T00:00:00"/>
    <s v="Second Class"/>
    <s v="CK-12760"/>
    <s v="Cyma Kinney"/>
    <x v="1"/>
    <s v="United States"/>
    <x v="85"/>
    <s v="New York"/>
    <n v="11561"/>
    <x v="3"/>
    <s v="OFF-SU-10001664"/>
    <x v="1"/>
    <x v="14"/>
    <s v="Acme Office Executive Series Stainless Steel Trimmers"/>
    <x v="3462"/>
    <n v="3"/>
    <n v="0"/>
    <n v="6.6845999999999997"/>
    <n v="2"/>
    <n v="1"/>
    <x v="0"/>
    <s v="Feb"/>
    <s v="2016-02"/>
  </r>
  <r>
    <n v="4779"/>
    <s v="CA-2017-132346"/>
    <x v="659"/>
    <d v="2017-11-11T00:00:00"/>
    <s v="Standard Class"/>
    <s v="PK-19075"/>
    <s v="Pete Kriz"/>
    <x v="0"/>
    <s v="United States"/>
    <x v="46"/>
    <s v="Delaware"/>
    <n v="19711"/>
    <x v="3"/>
    <s v="OFF-AP-10000696"/>
    <x v="1"/>
    <x v="9"/>
    <s v="Holmes Odor Grabber"/>
    <x v="3463"/>
    <n v="7"/>
    <n v="0"/>
    <n v="33.310200000000002"/>
    <n v="11"/>
    <n v="4"/>
    <x v="3"/>
    <s v="Nov"/>
    <s v="2017-11"/>
  </r>
  <r>
    <n v="4780"/>
    <s v="CA-2014-150301"/>
    <x v="1001"/>
    <d v="2014-07-10T00:00:00"/>
    <s v="First Class"/>
    <s v="MH-18025"/>
    <s v="Michelle Huthwaite"/>
    <x v="0"/>
    <s v="United States"/>
    <x v="198"/>
    <s v="New York"/>
    <n v="14215"/>
    <x v="3"/>
    <s v="FUR-CH-10002647"/>
    <x v="0"/>
    <x v="1"/>
    <s v="Situations Contoured Folding Chairs, 4/Set"/>
    <x v="3464"/>
    <n v="1"/>
    <n v="0.1"/>
    <n v="10.647"/>
    <n v="7"/>
    <n v="3"/>
    <x v="2"/>
    <s v="Jul"/>
    <s v="2014-07"/>
  </r>
  <r>
    <n v="4781"/>
    <s v="CA-2014-159310"/>
    <x v="845"/>
    <d v="2014-11-12T00:00:00"/>
    <s v="Standard Class"/>
    <s v="SC-20725"/>
    <s v="Steven Cartwright"/>
    <x v="0"/>
    <s v="United States"/>
    <x v="12"/>
    <s v="Texas"/>
    <n v="77070"/>
    <x v="2"/>
    <s v="FUR-CH-10002758"/>
    <x v="0"/>
    <x v="1"/>
    <s v="Hon Deluxe Fabric Upholstered Stacking Chairs, Squared Back"/>
    <x v="3465"/>
    <n v="4"/>
    <n v="0.3"/>
    <n v="0"/>
    <n v="11"/>
    <n v="4"/>
    <x v="2"/>
    <s v="Nov"/>
    <s v="2014-11"/>
  </r>
  <r>
    <n v="4782"/>
    <s v="CA-2014-159310"/>
    <x v="845"/>
    <d v="2014-11-12T00:00:00"/>
    <s v="Standard Class"/>
    <s v="SC-20725"/>
    <s v="Steven Cartwright"/>
    <x v="0"/>
    <s v="United States"/>
    <x v="12"/>
    <s v="Texas"/>
    <n v="77070"/>
    <x v="2"/>
    <s v="OFF-BI-10000201"/>
    <x v="1"/>
    <x v="8"/>
    <s v="Avery Triangle Shaped Sheet Lifters, Black, 2/Pack"/>
    <x v="3466"/>
    <n v="3"/>
    <n v="0.8"/>
    <n v="-2.214"/>
    <n v="11"/>
    <n v="4"/>
    <x v="2"/>
    <s v="Nov"/>
    <s v="2014-11"/>
  </r>
  <r>
    <n v="4783"/>
    <s v="CA-2014-159310"/>
    <x v="845"/>
    <d v="2014-11-12T00:00:00"/>
    <s v="Standard Class"/>
    <s v="SC-20725"/>
    <s v="Steven Cartwright"/>
    <x v="0"/>
    <s v="United States"/>
    <x v="12"/>
    <s v="Texas"/>
    <n v="77070"/>
    <x v="2"/>
    <s v="OFF-SU-10004115"/>
    <x v="1"/>
    <x v="14"/>
    <s v="Acme Stainless Steel Office Snips"/>
    <x v="3467"/>
    <n v="7"/>
    <n v="0.2"/>
    <n v="3.5623"/>
    <n v="11"/>
    <n v="4"/>
    <x v="2"/>
    <s v="Nov"/>
    <s v="2014-11"/>
  </r>
  <r>
    <n v="4784"/>
    <s v="US-2017-147984"/>
    <x v="480"/>
    <d v="2017-02-01T00:00:00"/>
    <s v="Standard Class"/>
    <s v="GB-14575"/>
    <s v="Giulietta Baptist"/>
    <x v="0"/>
    <s v="United States"/>
    <x v="391"/>
    <s v="Kansas"/>
    <n v="67212"/>
    <x v="2"/>
    <s v="OFF-PA-10000806"/>
    <x v="1"/>
    <x v="10"/>
    <s v="Xerox 1934"/>
    <x v="999"/>
    <n v="5"/>
    <n v="0"/>
    <n v="137.15100000000001"/>
    <n v="1"/>
    <n v="1"/>
    <x v="3"/>
    <s v="Jan"/>
    <s v="2017-01"/>
  </r>
  <r>
    <n v="4785"/>
    <s v="CA-2015-104346"/>
    <x v="555"/>
    <d v="2015-12-16T00:00:00"/>
    <s v="Standard Class"/>
    <s v="IM-15070"/>
    <s v="Irene Maddox"/>
    <x v="0"/>
    <s v="United States"/>
    <x v="77"/>
    <s v="Colorado"/>
    <n v="80906"/>
    <x v="1"/>
    <s v="OFF-AR-10001473"/>
    <x v="1"/>
    <x v="6"/>
    <s v="Newell 313"/>
    <x v="1317"/>
    <n v="5"/>
    <n v="0.2"/>
    <n v="1.1479999999999999"/>
    <n v="12"/>
    <n v="4"/>
    <x v="1"/>
    <s v="Dec"/>
    <s v="2015-12"/>
  </r>
  <r>
    <n v="4786"/>
    <s v="CA-2015-104346"/>
    <x v="555"/>
    <d v="2015-12-16T00:00:00"/>
    <s v="Standard Class"/>
    <s v="IM-15070"/>
    <s v="Irene Maddox"/>
    <x v="0"/>
    <s v="United States"/>
    <x v="77"/>
    <s v="Colorado"/>
    <n v="80906"/>
    <x v="1"/>
    <s v="FUR-BO-10003450"/>
    <x v="0"/>
    <x v="0"/>
    <s v="Bush Westfield Collection Bookcases, Dark Cherry Finish"/>
    <x v="3468"/>
    <n v="4"/>
    <n v="0.7"/>
    <n v="-143.79040000000001"/>
    <n v="12"/>
    <n v="4"/>
    <x v="1"/>
    <s v="Dec"/>
    <s v="2015-12"/>
  </r>
  <r>
    <n v="4787"/>
    <s v="CA-2015-104346"/>
    <x v="555"/>
    <d v="2015-12-16T00:00:00"/>
    <s v="Standard Class"/>
    <s v="IM-15070"/>
    <s v="Irene Maddox"/>
    <x v="0"/>
    <s v="United States"/>
    <x v="77"/>
    <s v="Colorado"/>
    <n v="80906"/>
    <x v="1"/>
    <s v="OFF-AR-10001545"/>
    <x v="1"/>
    <x v="6"/>
    <s v="Newell 326"/>
    <x v="1700"/>
    <n v="3"/>
    <n v="0.2"/>
    <n v="0.47520000000000001"/>
    <n v="12"/>
    <n v="4"/>
    <x v="1"/>
    <s v="Dec"/>
    <s v="2015-12"/>
  </r>
  <r>
    <n v="4788"/>
    <s v="CA-2015-104346"/>
    <x v="555"/>
    <d v="2015-12-16T00:00:00"/>
    <s v="Standard Class"/>
    <s v="IM-15070"/>
    <s v="Irene Maddox"/>
    <x v="0"/>
    <s v="United States"/>
    <x v="77"/>
    <s v="Colorado"/>
    <n v="80906"/>
    <x v="1"/>
    <s v="TEC-AC-10004396"/>
    <x v="2"/>
    <x v="11"/>
    <s v="Logitech Keyboard K120"/>
    <x v="3469"/>
    <n v="4"/>
    <n v="0.2"/>
    <n v="-6.5339999999999998"/>
    <n v="12"/>
    <n v="4"/>
    <x v="1"/>
    <s v="Dec"/>
    <s v="2015-12"/>
  </r>
  <r>
    <n v="4789"/>
    <s v="CA-2015-104346"/>
    <x v="555"/>
    <d v="2015-12-16T00:00:00"/>
    <s v="Standard Class"/>
    <s v="IM-15070"/>
    <s v="Irene Maddox"/>
    <x v="0"/>
    <s v="United States"/>
    <x v="77"/>
    <s v="Colorado"/>
    <n v="80906"/>
    <x v="1"/>
    <s v="FUR-FU-10002456"/>
    <x v="0"/>
    <x v="5"/>
    <s v="Master Caster Door Stop, Large Neon Orange"/>
    <x v="3470"/>
    <n v="9"/>
    <n v="0.2"/>
    <n v="15.069599999999999"/>
    <n v="12"/>
    <n v="4"/>
    <x v="1"/>
    <s v="Dec"/>
    <s v="2015-12"/>
  </r>
  <r>
    <n v="4790"/>
    <s v="CA-2015-104346"/>
    <x v="555"/>
    <d v="2015-12-16T00:00:00"/>
    <s v="Standard Class"/>
    <s v="IM-15070"/>
    <s v="Irene Maddox"/>
    <x v="0"/>
    <s v="United States"/>
    <x v="77"/>
    <s v="Colorado"/>
    <n v="80906"/>
    <x v="1"/>
    <s v="FUR-FU-10001473"/>
    <x v="0"/>
    <x v="5"/>
    <s v="DAX Wood Document Frame"/>
    <x v="3471"/>
    <n v="5"/>
    <n v="0.2"/>
    <n v="10.984"/>
    <n v="12"/>
    <n v="4"/>
    <x v="1"/>
    <s v="Dec"/>
    <s v="2015-12"/>
  </r>
  <r>
    <n v="4791"/>
    <s v="CA-2015-104346"/>
    <x v="555"/>
    <d v="2015-12-16T00:00:00"/>
    <s v="Standard Class"/>
    <s v="IM-15070"/>
    <s v="Irene Maddox"/>
    <x v="0"/>
    <s v="United States"/>
    <x v="77"/>
    <s v="Colorado"/>
    <n v="80906"/>
    <x v="1"/>
    <s v="FUR-TA-10000849"/>
    <x v="0"/>
    <x v="3"/>
    <s v="Bevis Rectangular Conference Tables"/>
    <x v="3472"/>
    <n v="5"/>
    <n v="0.5"/>
    <n v="-248.166"/>
    <n v="12"/>
    <n v="4"/>
    <x v="1"/>
    <s v="Dec"/>
    <s v="2015-12"/>
  </r>
  <r>
    <n v="4792"/>
    <s v="CA-2015-104346"/>
    <x v="555"/>
    <d v="2015-12-16T00:00:00"/>
    <s v="Standard Class"/>
    <s v="IM-15070"/>
    <s v="Irene Maddox"/>
    <x v="0"/>
    <s v="United States"/>
    <x v="77"/>
    <s v="Colorado"/>
    <n v="80906"/>
    <x v="1"/>
    <s v="OFF-PA-10001166"/>
    <x v="1"/>
    <x v="10"/>
    <s v="Xerox 1932"/>
    <x v="629"/>
    <n v="3"/>
    <n v="0.2"/>
    <n v="28.706399999999999"/>
    <n v="12"/>
    <n v="4"/>
    <x v="1"/>
    <s v="Dec"/>
    <s v="2015-12"/>
  </r>
  <r>
    <n v="4793"/>
    <s v="CA-2015-104346"/>
    <x v="555"/>
    <d v="2015-12-16T00:00:00"/>
    <s v="Standard Class"/>
    <s v="IM-15070"/>
    <s v="Irene Maddox"/>
    <x v="0"/>
    <s v="United States"/>
    <x v="77"/>
    <s v="Colorado"/>
    <n v="80906"/>
    <x v="1"/>
    <s v="OFF-PA-10003256"/>
    <x v="1"/>
    <x v="10"/>
    <s v="Avery Personal Creations Heavyweight Cards"/>
    <x v="3473"/>
    <n v="3"/>
    <n v="0.2"/>
    <n v="9.6936"/>
    <n v="12"/>
    <n v="4"/>
    <x v="1"/>
    <s v="Dec"/>
    <s v="2015-12"/>
  </r>
  <r>
    <n v="4794"/>
    <s v="US-2015-141684"/>
    <x v="685"/>
    <d v="2015-07-04T00:00:00"/>
    <s v="Standard Class"/>
    <s v="MM-18055"/>
    <s v="Michelle Moray"/>
    <x v="0"/>
    <s v="United States"/>
    <x v="20"/>
    <s v="New York"/>
    <n v="10011"/>
    <x v="3"/>
    <s v="OFF-PA-10002870"/>
    <x v="1"/>
    <x v="10"/>
    <s v="Ampad Phone Message Book, Recycled, 400 Message Capacity, 5 ¾” x 11”"/>
    <x v="1589"/>
    <n v="4"/>
    <n v="0"/>
    <n v="11.231999999999999"/>
    <n v="6"/>
    <n v="2"/>
    <x v="1"/>
    <s v="Jun"/>
    <s v="2015-06"/>
  </r>
  <r>
    <n v="4795"/>
    <s v="CA-2015-144722"/>
    <x v="199"/>
    <d v="2015-03-23T00:00:00"/>
    <s v="Standard Class"/>
    <s v="MF-18250"/>
    <s v="Monica Federle"/>
    <x v="1"/>
    <s v="United States"/>
    <x v="1"/>
    <s v="California"/>
    <n v="90036"/>
    <x v="1"/>
    <s v="FUR-FU-10001215"/>
    <x v="0"/>
    <x v="5"/>
    <s v="Howard Miller 11-1/2&quot; Diameter Brentwood Wall Clock"/>
    <x v="3474"/>
    <n v="1"/>
    <n v="0"/>
    <n v="18.114599999999999"/>
    <n v="3"/>
    <n v="1"/>
    <x v="1"/>
    <s v="Mar"/>
    <s v="2015-03"/>
  </r>
  <r>
    <n v="4796"/>
    <s v="CA-2015-120516"/>
    <x v="863"/>
    <d v="2015-08-17T00:00:00"/>
    <s v="Standard Class"/>
    <s v="CK-12595"/>
    <s v="Clytie Kelty"/>
    <x v="0"/>
    <s v="United States"/>
    <x v="419"/>
    <s v="Georgia"/>
    <n v="30062"/>
    <x v="0"/>
    <s v="OFF-BI-10004187"/>
    <x v="1"/>
    <x v="8"/>
    <s v="3-ring staple pack"/>
    <x v="713"/>
    <n v="3"/>
    <n v="0"/>
    <n v="2.7071999999999998"/>
    <n v="8"/>
    <n v="3"/>
    <x v="1"/>
    <s v="Aug"/>
    <s v="2015-08"/>
  </r>
  <r>
    <n v="4797"/>
    <s v="US-2016-148901"/>
    <x v="675"/>
    <d v="2016-05-19T00:00:00"/>
    <s v="Standard Class"/>
    <s v="MK-17905"/>
    <s v="Michael Kennedy"/>
    <x v="1"/>
    <s v="United States"/>
    <x v="108"/>
    <s v="Florida"/>
    <n v="32216"/>
    <x v="0"/>
    <s v="OFF-BI-10001718"/>
    <x v="1"/>
    <x v="8"/>
    <s v="GBC DocuBind P50 Personal Binding Machine"/>
    <x v="3475"/>
    <n v="3"/>
    <n v="0.7"/>
    <n v="-44.1462"/>
    <n v="5"/>
    <n v="2"/>
    <x v="0"/>
    <s v="May"/>
    <s v="2016-05"/>
  </r>
  <r>
    <n v="4798"/>
    <s v="US-2016-148901"/>
    <x v="675"/>
    <d v="2016-05-19T00:00:00"/>
    <s v="Standard Class"/>
    <s v="MK-17905"/>
    <s v="Michael Kennedy"/>
    <x v="1"/>
    <s v="United States"/>
    <x v="108"/>
    <s v="Florida"/>
    <n v="32216"/>
    <x v="0"/>
    <s v="OFF-PA-10004983"/>
    <x v="1"/>
    <x v="10"/>
    <s v="Xerox 23"/>
    <x v="276"/>
    <n v="6"/>
    <n v="0.2"/>
    <n v="10.8864"/>
    <n v="5"/>
    <n v="2"/>
    <x v="0"/>
    <s v="May"/>
    <s v="2016-05"/>
  </r>
  <r>
    <n v="4799"/>
    <s v="US-2016-148901"/>
    <x v="675"/>
    <d v="2016-05-19T00:00:00"/>
    <s v="Standard Class"/>
    <s v="MK-17905"/>
    <s v="Michael Kennedy"/>
    <x v="1"/>
    <s v="United States"/>
    <x v="108"/>
    <s v="Florida"/>
    <n v="32216"/>
    <x v="0"/>
    <s v="FUR-FU-10002396"/>
    <x v="0"/>
    <x v="5"/>
    <s v="DAX Copper Panel Document Frame, 5 x 7 Size"/>
    <x v="3476"/>
    <n v="3"/>
    <n v="0.2"/>
    <n v="8.3027999999999995"/>
    <n v="5"/>
    <n v="2"/>
    <x v="0"/>
    <s v="May"/>
    <s v="2016-05"/>
  </r>
  <r>
    <n v="4800"/>
    <s v="US-2016-148901"/>
    <x v="675"/>
    <d v="2016-05-19T00:00:00"/>
    <s v="Standard Class"/>
    <s v="MK-17905"/>
    <s v="Michael Kennedy"/>
    <x v="1"/>
    <s v="United States"/>
    <x v="108"/>
    <s v="Florida"/>
    <n v="32216"/>
    <x v="0"/>
    <s v="TEC-PH-10003988"/>
    <x v="2"/>
    <x v="7"/>
    <s v="LF Elite 3D Dazzle Designer Hard Case Cover, Lf Stylus Pen and Wiper For Apple Iphone 5c Mini Lite"/>
    <x v="3477"/>
    <n v="5"/>
    <n v="0.2"/>
    <n v="4.3600000000000003"/>
    <n v="5"/>
    <n v="2"/>
    <x v="0"/>
    <s v="May"/>
    <s v="2016-05"/>
  </r>
  <r>
    <n v="4801"/>
    <s v="US-2016-148901"/>
    <x v="675"/>
    <d v="2016-05-19T00:00:00"/>
    <s v="Standard Class"/>
    <s v="MK-17905"/>
    <s v="Michael Kennedy"/>
    <x v="1"/>
    <s v="United States"/>
    <x v="108"/>
    <s v="Florida"/>
    <n v="32216"/>
    <x v="0"/>
    <s v="OFF-AR-10002467"/>
    <x v="1"/>
    <x v="6"/>
    <s v="Dixon Ticonderoga Pencils"/>
    <x v="408"/>
    <n v="2"/>
    <n v="0.2"/>
    <n v="0.41720000000000002"/>
    <n v="5"/>
    <n v="2"/>
    <x v="0"/>
    <s v="May"/>
    <s v="2016-05"/>
  </r>
  <r>
    <n v="4802"/>
    <s v="US-2016-148901"/>
    <x v="675"/>
    <d v="2016-05-19T00:00:00"/>
    <s v="Standard Class"/>
    <s v="MK-17905"/>
    <s v="Michael Kennedy"/>
    <x v="1"/>
    <s v="United States"/>
    <x v="108"/>
    <s v="Florida"/>
    <n v="32216"/>
    <x v="0"/>
    <s v="OFF-BI-10004002"/>
    <x v="1"/>
    <x v="8"/>
    <s v="Wilson Jones International Size A4 Ring Binders"/>
    <x v="3478"/>
    <n v="2"/>
    <n v="0.7"/>
    <n v="-7.6120000000000001"/>
    <n v="5"/>
    <n v="2"/>
    <x v="0"/>
    <s v="May"/>
    <s v="2016-05"/>
  </r>
  <r>
    <n v="4803"/>
    <s v="US-2016-148901"/>
    <x v="675"/>
    <d v="2016-05-19T00:00:00"/>
    <s v="Standard Class"/>
    <s v="MK-17905"/>
    <s v="Michael Kennedy"/>
    <x v="1"/>
    <s v="United States"/>
    <x v="108"/>
    <s v="Florida"/>
    <n v="32216"/>
    <x v="0"/>
    <s v="OFF-BI-10002309"/>
    <x v="1"/>
    <x v="8"/>
    <s v="Avery Heavy-Duty EZD  Binder With Locking Rings"/>
    <x v="2513"/>
    <n v="8"/>
    <n v="0.7"/>
    <n v="-9.8208000000000002"/>
    <n v="5"/>
    <n v="2"/>
    <x v="0"/>
    <s v="May"/>
    <s v="2016-05"/>
  </r>
  <r>
    <n v="4804"/>
    <s v="CA-2017-136364"/>
    <x v="1002"/>
    <d v="2017-07-17T00:00:00"/>
    <s v="Second Class"/>
    <s v="MH-17455"/>
    <s v="Mark Hamilton"/>
    <x v="0"/>
    <s v="United States"/>
    <x v="10"/>
    <s v="Pennsylvania"/>
    <n v="19140"/>
    <x v="3"/>
    <s v="TEC-PH-10003885"/>
    <x v="2"/>
    <x v="7"/>
    <s v="Cisco SPA508G"/>
    <x v="3479"/>
    <n v="1"/>
    <n v="0.4"/>
    <n v="-7.2588999999999997"/>
    <n v="7"/>
    <n v="3"/>
    <x v="3"/>
    <s v="Jul"/>
    <s v="2017-07"/>
  </r>
  <r>
    <n v="4805"/>
    <s v="CA-2017-136364"/>
    <x v="1002"/>
    <d v="2017-07-17T00:00:00"/>
    <s v="Second Class"/>
    <s v="MH-17455"/>
    <s v="Mark Hamilton"/>
    <x v="0"/>
    <s v="United States"/>
    <x v="10"/>
    <s v="Pennsylvania"/>
    <n v="19140"/>
    <x v="3"/>
    <s v="FUR-FU-10002501"/>
    <x v="0"/>
    <x v="5"/>
    <s v="Nu-Dell Executive Frame"/>
    <x v="3480"/>
    <n v="9"/>
    <n v="0.2"/>
    <n v="19.339200000000002"/>
    <n v="7"/>
    <n v="3"/>
    <x v="3"/>
    <s v="Jul"/>
    <s v="2017-07"/>
  </r>
  <r>
    <n v="4806"/>
    <s v="CA-2015-137708"/>
    <x v="6"/>
    <d v="2015-11-25T00:00:00"/>
    <s v="Second Class"/>
    <s v="NG-18430"/>
    <s v="Nathan Gelder"/>
    <x v="0"/>
    <s v="United States"/>
    <x v="1"/>
    <s v="California"/>
    <n v="90008"/>
    <x v="1"/>
    <s v="OFF-PA-10000176"/>
    <x v="1"/>
    <x v="10"/>
    <s v="Xerox 1887"/>
    <x v="2428"/>
    <n v="2"/>
    <n v="0"/>
    <n v="18.211200000000002"/>
    <n v="11"/>
    <n v="4"/>
    <x v="1"/>
    <s v="Nov"/>
    <s v="2015-11"/>
  </r>
  <r>
    <n v="4807"/>
    <s v="CA-2015-137708"/>
    <x v="6"/>
    <d v="2015-11-25T00:00:00"/>
    <s v="Second Class"/>
    <s v="NG-18430"/>
    <s v="Nathan Gelder"/>
    <x v="0"/>
    <s v="United States"/>
    <x v="1"/>
    <s v="California"/>
    <n v="90008"/>
    <x v="1"/>
    <s v="OFF-PA-10000327"/>
    <x v="1"/>
    <x v="10"/>
    <s v="Xerox 1971"/>
    <x v="3481"/>
    <n v="10"/>
    <n v="0"/>
    <n v="19.260000000000002"/>
    <n v="11"/>
    <n v="4"/>
    <x v="1"/>
    <s v="Nov"/>
    <s v="2015-11"/>
  </r>
  <r>
    <n v="4808"/>
    <s v="CA-2015-137708"/>
    <x v="6"/>
    <d v="2015-11-25T00:00:00"/>
    <s v="Second Class"/>
    <s v="NG-18430"/>
    <s v="Nathan Gelder"/>
    <x v="0"/>
    <s v="United States"/>
    <x v="1"/>
    <s v="California"/>
    <n v="90008"/>
    <x v="1"/>
    <s v="OFF-ST-10004634"/>
    <x v="1"/>
    <x v="4"/>
    <s v="Personal Folder Holder, Ebony"/>
    <x v="683"/>
    <n v="3"/>
    <n v="0"/>
    <n v="10.089"/>
    <n v="11"/>
    <n v="4"/>
    <x v="1"/>
    <s v="Nov"/>
    <s v="2015-11"/>
  </r>
  <r>
    <n v="4809"/>
    <s v="CA-2014-149055"/>
    <x v="533"/>
    <d v="2014-11-28T00:00:00"/>
    <s v="Standard Class"/>
    <s v="PB-19210"/>
    <s v="Phillip Breyer"/>
    <x v="1"/>
    <s v="United States"/>
    <x v="10"/>
    <s v="Pennsylvania"/>
    <n v="19134"/>
    <x v="3"/>
    <s v="OFF-EN-10003040"/>
    <x v="1"/>
    <x v="12"/>
    <s v="Quality Park Security Envelopes"/>
    <x v="3482"/>
    <n v="3"/>
    <n v="0.2"/>
    <n v="21.197700000000001"/>
    <n v="11"/>
    <n v="4"/>
    <x v="2"/>
    <s v="Nov"/>
    <s v="2014-11"/>
  </r>
  <r>
    <n v="4810"/>
    <s v="CA-2015-151589"/>
    <x v="17"/>
    <d v="2015-12-30T00:00:00"/>
    <s v="First Class"/>
    <s v="RE-19450"/>
    <s v="Richard Eichhorn"/>
    <x v="0"/>
    <s v="United States"/>
    <x v="342"/>
    <s v="Wisconsin"/>
    <n v="54703"/>
    <x v="2"/>
    <s v="OFF-PA-10003228"/>
    <x v="1"/>
    <x v="10"/>
    <s v="Xerox 1917"/>
    <x v="3483"/>
    <n v="4"/>
    <n v="0"/>
    <n v="91.950800000000001"/>
    <n v="12"/>
    <n v="4"/>
    <x v="1"/>
    <s v="Dec"/>
    <s v="2015-12"/>
  </r>
  <r>
    <n v="4811"/>
    <s v="CA-2015-151589"/>
    <x v="17"/>
    <d v="2015-12-30T00:00:00"/>
    <s v="First Class"/>
    <s v="RE-19450"/>
    <s v="Richard Eichhorn"/>
    <x v="0"/>
    <s v="United States"/>
    <x v="342"/>
    <s v="Wisconsin"/>
    <n v="54703"/>
    <x v="2"/>
    <s v="TEC-PH-10004345"/>
    <x v="2"/>
    <x v="7"/>
    <s v="Cisco SPA 502G IP Phone"/>
    <x v="3484"/>
    <n v="2"/>
    <n v="0"/>
    <n v="71.97"/>
    <n v="12"/>
    <n v="4"/>
    <x v="1"/>
    <s v="Dec"/>
    <s v="2015-12"/>
  </r>
  <r>
    <n v="4812"/>
    <s v="CA-2016-121370"/>
    <x v="696"/>
    <d v="2016-11-19T00:00:00"/>
    <s v="Second Class"/>
    <s v="EB-14110"/>
    <s v="Eugene Barchas"/>
    <x v="0"/>
    <s v="United States"/>
    <x v="10"/>
    <s v="Pennsylvania"/>
    <n v="19134"/>
    <x v="3"/>
    <s v="FUR-CH-10000785"/>
    <x v="0"/>
    <x v="1"/>
    <s v="Global Ergonomic Managers Chair"/>
    <x v="3485"/>
    <n v="3"/>
    <n v="0.3"/>
    <n v="-21.717600000000001"/>
    <n v="11"/>
    <n v="4"/>
    <x v="0"/>
    <s v="Nov"/>
    <s v="2016-11"/>
  </r>
  <r>
    <n v="4813"/>
    <s v="CA-2016-121370"/>
    <x v="696"/>
    <d v="2016-11-19T00:00:00"/>
    <s v="Second Class"/>
    <s v="EB-14110"/>
    <s v="Eugene Barchas"/>
    <x v="0"/>
    <s v="United States"/>
    <x v="10"/>
    <s v="Pennsylvania"/>
    <n v="19134"/>
    <x v="3"/>
    <s v="TEC-CO-10004115"/>
    <x v="2"/>
    <x v="16"/>
    <s v="Sharp AL-1530CS Digital Copier"/>
    <x v="384"/>
    <n v="4"/>
    <n v="0.4"/>
    <n v="179.99639999999999"/>
    <n v="11"/>
    <n v="4"/>
    <x v="0"/>
    <s v="Nov"/>
    <s v="2016-11"/>
  </r>
  <r>
    <n v="4814"/>
    <s v="CA-2016-121370"/>
    <x v="696"/>
    <d v="2016-11-19T00:00:00"/>
    <s v="Second Class"/>
    <s v="EB-14110"/>
    <s v="Eugene Barchas"/>
    <x v="0"/>
    <s v="United States"/>
    <x v="10"/>
    <s v="Pennsylvania"/>
    <n v="19134"/>
    <x v="3"/>
    <s v="FUR-FU-10002813"/>
    <x v="0"/>
    <x v="5"/>
    <s v="DAX Contemporary Wood Frame with Silver Metal Mat, Desktop, 11 x 14 Size"/>
    <x v="3486"/>
    <n v="3"/>
    <n v="0.2"/>
    <n v="9.7151999999999994"/>
    <n v="11"/>
    <n v="4"/>
    <x v="0"/>
    <s v="Nov"/>
    <s v="2016-11"/>
  </r>
  <r>
    <n v="4815"/>
    <s v="CA-2016-111696"/>
    <x v="541"/>
    <d v="2016-05-10T00:00:00"/>
    <s v="First Class"/>
    <s v="TB-21625"/>
    <s v="Trudy Brown"/>
    <x v="0"/>
    <s v="United States"/>
    <x v="1"/>
    <s v="California"/>
    <n v="90004"/>
    <x v="1"/>
    <s v="OFF-PA-10002751"/>
    <x v="1"/>
    <x v="10"/>
    <s v="Xerox 1920"/>
    <x v="1444"/>
    <n v="3"/>
    <n v="0"/>
    <n v="8.0730000000000004"/>
    <n v="5"/>
    <n v="2"/>
    <x v="0"/>
    <s v="May"/>
    <s v="2016-05"/>
  </r>
  <r>
    <n v="4816"/>
    <s v="CA-2014-139598"/>
    <x v="58"/>
    <d v="2014-12-31T00:00:00"/>
    <s v="Standard Class"/>
    <s v="MG-17695"/>
    <s v="Maureen Gnade"/>
    <x v="0"/>
    <s v="United States"/>
    <x v="10"/>
    <s v="Pennsylvania"/>
    <n v="19134"/>
    <x v="3"/>
    <s v="OFF-PA-10004569"/>
    <x v="1"/>
    <x v="10"/>
    <s v="Wirebound Message Books, Two 4 1/4&quot; x 5&quot; Forms per Page"/>
    <x v="3487"/>
    <n v="3"/>
    <n v="0.2"/>
    <n v="6.1641000000000004"/>
    <n v="12"/>
    <n v="4"/>
    <x v="2"/>
    <s v="Dec"/>
    <s v="2014-12"/>
  </r>
  <r>
    <n v="4817"/>
    <s v="CA-2014-139598"/>
    <x v="58"/>
    <d v="2014-12-31T00:00:00"/>
    <s v="Standard Class"/>
    <s v="MG-17695"/>
    <s v="Maureen Gnade"/>
    <x v="0"/>
    <s v="United States"/>
    <x v="10"/>
    <s v="Pennsylvania"/>
    <n v="19134"/>
    <x v="3"/>
    <s v="OFF-AP-10002998"/>
    <x v="1"/>
    <x v="9"/>
    <s v="Holmes 99% HEPA Air Purifier"/>
    <x v="3488"/>
    <n v="2"/>
    <n v="0.2"/>
    <n v="5.6315999999999997"/>
    <n v="12"/>
    <n v="4"/>
    <x v="2"/>
    <s v="Dec"/>
    <s v="2014-12"/>
  </r>
  <r>
    <n v="4818"/>
    <s v="CA-2014-139598"/>
    <x v="58"/>
    <d v="2014-12-31T00:00:00"/>
    <s v="Standard Class"/>
    <s v="MG-17695"/>
    <s v="Maureen Gnade"/>
    <x v="0"/>
    <s v="United States"/>
    <x v="10"/>
    <s v="Pennsylvania"/>
    <n v="19134"/>
    <x v="3"/>
    <s v="OFF-AP-10003287"/>
    <x v="1"/>
    <x v="9"/>
    <s v="Tripp Lite TLP810NET Broadband Surge for Modem/Fax"/>
    <x v="3489"/>
    <n v="2"/>
    <n v="0.2"/>
    <n v="8.1552000000000007"/>
    <n v="12"/>
    <n v="4"/>
    <x v="2"/>
    <s v="Dec"/>
    <s v="2014-12"/>
  </r>
  <r>
    <n v="4819"/>
    <s v="CA-2014-139598"/>
    <x v="58"/>
    <d v="2014-12-31T00:00:00"/>
    <s v="Standard Class"/>
    <s v="MG-17695"/>
    <s v="Maureen Gnade"/>
    <x v="0"/>
    <s v="United States"/>
    <x v="10"/>
    <s v="Pennsylvania"/>
    <n v="19134"/>
    <x v="3"/>
    <s v="OFF-ST-10001370"/>
    <x v="1"/>
    <x v="4"/>
    <s v="Sensible Storage WireTech Storage Systems"/>
    <x v="3490"/>
    <n v="4"/>
    <n v="0.2"/>
    <n v="-42.588000000000001"/>
    <n v="12"/>
    <n v="4"/>
    <x v="2"/>
    <s v="Dec"/>
    <s v="2014-12"/>
  </r>
  <r>
    <n v="4820"/>
    <s v="CA-2017-117436"/>
    <x v="110"/>
    <d v="2017-06-14T00:00:00"/>
    <s v="Standard Class"/>
    <s v="LW-17125"/>
    <s v="Liz Willingham"/>
    <x v="0"/>
    <s v="United States"/>
    <x v="165"/>
    <s v="Connecticut"/>
    <n v="6360"/>
    <x v="3"/>
    <s v="OFF-BI-10004040"/>
    <x v="1"/>
    <x v="8"/>
    <s v="Wilson Jones Impact Binders"/>
    <x v="3491"/>
    <n v="2"/>
    <n v="0"/>
    <n v="5.0763999999999996"/>
    <n v="6"/>
    <n v="2"/>
    <x v="3"/>
    <s v="Jun"/>
    <s v="2017-06"/>
  </r>
  <r>
    <n v="4821"/>
    <s v="CA-2015-140025"/>
    <x v="1003"/>
    <d v="2015-04-11T00:00:00"/>
    <s v="Standard Class"/>
    <s v="PF-19120"/>
    <s v="Peter Fuller"/>
    <x v="0"/>
    <s v="United States"/>
    <x v="52"/>
    <s v="Texas"/>
    <n v="78207"/>
    <x v="2"/>
    <s v="OFF-AP-10002651"/>
    <x v="1"/>
    <x v="9"/>
    <s v="Hoover Upright Vacuum With Dirt Cup"/>
    <x v="3492"/>
    <n v="8"/>
    <n v="0.8"/>
    <n v="-1181.2824000000001"/>
    <n v="4"/>
    <n v="2"/>
    <x v="1"/>
    <s v="Apr"/>
    <s v="2015-04"/>
  </r>
  <r>
    <n v="4822"/>
    <s v="CA-2015-140025"/>
    <x v="1003"/>
    <d v="2015-04-11T00:00:00"/>
    <s v="Standard Class"/>
    <s v="PF-19120"/>
    <s v="Peter Fuller"/>
    <x v="0"/>
    <s v="United States"/>
    <x v="52"/>
    <s v="Texas"/>
    <n v="78207"/>
    <x v="2"/>
    <s v="TEC-AC-10002402"/>
    <x v="2"/>
    <x v="11"/>
    <s v="Razer Kraken PRO Over Ear PC and Music Headset"/>
    <x v="3050"/>
    <n v="6"/>
    <n v="0.2"/>
    <n v="47.994"/>
    <n v="4"/>
    <n v="2"/>
    <x v="1"/>
    <s v="Apr"/>
    <s v="2015-04"/>
  </r>
  <r>
    <n v="4823"/>
    <s v="CA-2016-134222"/>
    <x v="212"/>
    <d v="2016-07-11T00:00:00"/>
    <s v="Same Day"/>
    <s v="NZ-18565"/>
    <s v="Nick Zandusky"/>
    <x v="2"/>
    <s v="United States"/>
    <x v="420"/>
    <s v="Arizona"/>
    <n v="85364"/>
    <x v="1"/>
    <s v="OFF-BI-10001658"/>
    <x v="1"/>
    <x v="8"/>
    <s v="GBC Standard Therm-A-Bind Covers"/>
    <x v="3493"/>
    <n v="6"/>
    <n v="0.7"/>
    <n v="-35.884799999999998"/>
    <n v="7"/>
    <n v="3"/>
    <x v="0"/>
    <s v="Jul"/>
    <s v="2016-07"/>
  </r>
  <r>
    <n v="4824"/>
    <s v="CA-2016-140018"/>
    <x v="831"/>
    <d v="2016-11-26T00:00:00"/>
    <s v="Standard Class"/>
    <s v="CK-12205"/>
    <s v="Chloris Kastensmidt"/>
    <x v="0"/>
    <s v="United States"/>
    <x v="38"/>
    <s v="Ohio"/>
    <n v="43229"/>
    <x v="3"/>
    <s v="TEC-MA-10000752"/>
    <x v="2"/>
    <x v="15"/>
    <s v="Texas Instrument TI-15 Fraction Calculator"/>
    <x v="3494"/>
    <n v="7"/>
    <n v="0.7"/>
    <n v="-24.276"/>
    <n v="11"/>
    <n v="4"/>
    <x v="0"/>
    <s v="Nov"/>
    <s v="2016-11"/>
  </r>
  <r>
    <n v="4825"/>
    <s v="CA-2016-140018"/>
    <x v="831"/>
    <d v="2016-11-26T00:00:00"/>
    <s v="Standard Class"/>
    <s v="CK-12205"/>
    <s v="Chloris Kastensmidt"/>
    <x v="0"/>
    <s v="United States"/>
    <x v="38"/>
    <s v="Ohio"/>
    <n v="43229"/>
    <x v="3"/>
    <s v="FUR-CH-10003817"/>
    <x v="0"/>
    <x v="1"/>
    <s v="Global Value Steno Chair, Gray"/>
    <x v="3495"/>
    <n v="3"/>
    <n v="0.3"/>
    <n v="-9.1110000000000007"/>
    <n v="11"/>
    <n v="4"/>
    <x v="0"/>
    <s v="Nov"/>
    <s v="2016-11"/>
  </r>
  <r>
    <n v="4826"/>
    <s v="CA-2016-140018"/>
    <x v="831"/>
    <d v="2016-11-26T00:00:00"/>
    <s v="Standard Class"/>
    <s v="CK-12205"/>
    <s v="Chloris Kastensmidt"/>
    <x v="0"/>
    <s v="United States"/>
    <x v="38"/>
    <s v="Ohio"/>
    <n v="43229"/>
    <x v="3"/>
    <s v="FUR-FU-10001876"/>
    <x v="0"/>
    <x v="5"/>
    <s v="Computer Room Manger, 14&quot;"/>
    <x v="2486"/>
    <n v="3"/>
    <n v="0.2"/>
    <n v="15.590400000000001"/>
    <n v="11"/>
    <n v="4"/>
    <x v="0"/>
    <s v="Nov"/>
    <s v="2016-11"/>
  </r>
  <r>
    <n v="4827"/>
    <s v="US-2017-136707"/>
    <x v="105"/>
    <d v="2017-11-15T00:00:00"/>
    <s v="First Class"/>
    <s v="JE-15610"/>
    <s v="Jim Epp"/>
    <x v="1"/>
    <s v="United States"/>
    <x v="1"/>
    <s v="California"/>
    <n v="90036"/>
    <x v="1"/>
    <s v="OFF-BI-10003460"/>
    <x v="1"/>
    <x v="8"/>
    <s v="Acco 3-Hole Punch"/>
    <x v="260"/>
    <n v="4"/>
    <n v="0.2"/>
    <n v="4.9055999999999997"/>
    <n v="11"/>
    <n v="4"/>
    <x v="3"/>
    <s v="Nov"/>
    <s v="2017-11"/>
  </r>
  <r>
    <n v="4828"/>
    <s v="CA-2014-152562"/>
    <x v="301"/>
    <d v="2014-11-08T00:00:00"/>
    <s v="Standard Class"/>
    <s v="JO-15145"/>
    <s v="Jack O'Briant"/>
    <x v="1"/>
    <s v="United States"/>
    <x v="102"/>
    <s v="Kentucky"/>
    <n v="40475"/>
    <x v="0"/>
    <s v="OFF-ST-10000464"/>
    <x v="1"/>
    <x v="4"/>
    <s v="Multi-Use Personal File Cart and Caster Set, Three Stacking Bins"/>
    <x v="2803"/>
    <n v="2"/>
    <n v="0"/>
    <n v="19.465599999999998"/>
    <n v="11"/>
    <n v="4"/>
    <x v="2"/>
    <s v="Nov"/>
    <s v="2014-11"/>
  </r>
  <r>
    <n v="4829"/>
    <s v="CA-2014-152562"/>
    <x v="301"/>
    <d v="2014-11-08T00:00:00"/>
    <s v="Standard Class"/>
    <s v="JO-15145"/>
    <s v="Jack O'Briant"/>
    <x v="1"/>
    <s v="United States"/>
    <x v="102"/>
    <s v="Kentucky"/>
    <n v="40475"/>
    <x v="0"/>
    <s v="OFF-AR-10001919"/>
    <x v="1"/>
    <x v="6"/>
    <s v="OIC #2 Pencils, Medium Soft"/>
    <x v="713"/>
    <n v="3"/>
    <n v="0"/>
    <n v="1.6355999999999999"/>
    <n v="11"/>
    <n v="4"/>
    <x v="2"/>
    <s v="Nov"/>
    <s v="2014-11"/>
  </r>
  <r>
    <n v="4830"/>
    <s v="CA-2016-152408"/>
    <x v="666"/>
    <d v="2016-05-21T00:00:00"/>
    <s v="Standard Class"/>
    <s v="TT-21220"/>
    <s v="Thomas Thornton"/>
    <x v="0"/>
    <s v="United States"/>
    <x v="20"/>
    <s v="New York"/>
    <n v="10035"/>
    <x v="3"/>
    <s v="OFF-BI-10002393"/>
    <x v="1"/>
    <x v="8"/>
    <s v="Binder Posts"/>
    <x v="2638"/>
    <n v="3"/>
    <n v="0.2"/>
    <n v="4.4771999999999998"/>
    <n v="5"/>
    <n v="2"/>
    <x v="0"/>
    <s v="May"/>
    <s v="2016-05"/>
  </r>
  <r>
    <n v="4831"/>
    <s v="CA-2014-120278"/>
    <x v="845"/>
    <d v="2014-11-12T00:00:00"/>
    <s v="Standard Class"/>
    <s v="MS-17365"/>
    <s v="Maribeth Schnelling"/>
    <x v="0"/>
    <s v="United States"/>
    <x v="421"/>
    <s v="Wisconsin"/>
    <n v="54401"/>
    <x v="2"/>
    <s v="OFF-AP-10001293"/>
    <x v="1"/>
    <x v="9"/>
    <s v="Belkin 8 Outlet Surge Protector"/>
    <x v="3496"/>
    <n v="6"/>
    <n v="0"/>
    <n v="68.846400000000003"/>
    <n v="11"/>
    <n v="4"/>
    <x v="2"/>
    <s v="Nov"/>
    <s v="2014-11"/>
  </r>
  <r>
    <n v="4832"/>
    <s v="CA-2014-120278"/>
    <x v="845"/>
    <d v="2014-11-12T00:00:00"/>
    <s v="Standard Class"/>
    <s v="MS-17365"/>
    <s v="Maribeth Schnelling"/>
    <x v="0"/>
    <s v="United States"/>
    <x v="421"/>
    <s v="Wisconsin"/>
    <n v="54401"/>
    <x v="2"/>
    <s v="OFF-ST-10004258"/>
    <x v="1"/>
    <x v="4"/>
    <s v="Portable Personal File Box"/>
    <x v="898"/>
    <n v="3"/>
    <n v="0"/>
    <n v="9.8901000000000003"/>
    <n v="11"/>
    <n v="4"/>
    <x v="2"/>
    <s v="Nov"/>
    <s v="2014-11"/>
  </r>
  <r>
    <n v="4833"/>
    <s v="CA-2014-120278"/>
    <x v="845"/>
    <d v="2014-11-12T00:00:00"/>
    <s v="Standard Class"/>
    <s v="MS-17365"/>
    <s v="Maribeth Schnelling"/>
    <x v="0"/>
    <s v="United States"/>
    <x v="421"/>
    <s v="Wisconsin"/>
    <n v="54401"/>
    <x v="2"/>
    <s v="OFF-ST-10002214"/>
    <x v="1"/>
    <x v="4"/>
    <s v="X-Rack File for Hanging Folders"/>
    <x v="2383"/>
    <n v="2"/>
    <n v="0"/>
    <n v="5.8708"/>
    <n v="11"/>
    <n v="4"/>
    <x v="2"/>
    <s v="Nov"/>
    <s v="2014-11"/>
  </r>
  <r>
    <n v="4834"/>
    <s v="CA-2014-120278"/>
    <x v="845"/>
    <d v="2014-11-12T00:00:00"/>
    <s v="Standard Class"/>
    <s v="MS-17365"/>
    <s v="Maribeth Schnelling"/>
    <x v="0"/>
    <s v="United States"/>
    <x v="421"/>
    <s v="Wisconsin"/>
    <n v="54401"/>
    <x v="2"/>
    <s v="OFF-BI-10004970"/>
    <x v="1"/>
    <x v="8"/>
    <s v="ACCOHIDE 3-Ring Binder, Blue, 1&quot;"/>
    <x v="708"/>
    <n v="3"/>
    <n v="0"/>
    <n v="5.8232999999999997"/>
    <n v="11"/>
    <n v="4"/>
    <x v="2"/>
    <s v="Nov"/>
    <s v="2014-11"/>
  </r>
  <r>
    <n v="4835"/>
    <s v="CA-2017-167661"/>
    <x v="361"/>
    <d v="2017-10-10T00:00:00"/>
    <s v="Standard Class"/>
    <s v="MP-18175"/>
    <s v="Mike Pelletier"/>
    <x v="2"/>
    <s v="United States"/>
    <x v="8"/>
    <s v="California"/>
    <n v="94110"/>
    <x v="1"/>
    <s v="OFF-BI-10002571"/>
    <x v="1"/>
    <x v="8"/>
    <s v="Avery Framed View Binder, EZD Ring (Locking), Navy, 1 1/2&quot;"/>
    <x v="3009"/>
    <n v="5"/>
    <n v="0.2"/>
    <n v="13.473000000000001"/>
    <n v="10"/>
    <n v="4"/>
    <x v="3"/>
    <s v="Oct"/>
    <s v="2017-10"/>
  </r>
  <r>
    <n v="4836"/>
    <s v="CA-2017-167661"/>
    <x v="361"/>
    <d v="2017-10-10T00:00:00"/>
    <s v="Standard Class"/>
    <s v="MP-18175"/>
    <s v="Mike Pelletier"/>
    <x v="2"/>
    <s v="United States"/>
    <x v="8"/>
    <s v="California"/>
    <n v="94110"/>
    <x v="1"/>
    <s v="OFF-PA-10002581"/>
    <x v="1"/>
    <x v="10"/>
    <s v="Xerox 1951"/>
    <x v="1156"/>
    <n v="2"/>
    <n v="0"/>
    <n v="27.882000000000001"/>
    <n v="10"/>
    <n v="4"/>
    <x v="3"/>
    <s v="Oct"/>
    <s v="2017-10"/>
  </r>
  <r>
    <n v="4837"/>
    <s v="CA-2017-167661"/>
    <x v="361"/>
    <d v="2017-10-10T00:00:00"/>
    <s v="Standard Class"/>
    <s v="MP-18175"/>
    <s v="Mike Pelletier"/>
    <x v="2"/>
    <s v="United States"/>
    <x v="8"/>
    <s v="California"/>
    <n v="94110"/>
    <x v="1"/>
    <s v="OFF-BI-10001097"/>
    <x v="1"/>
    <x v="8"/>
    <s v="Avery Hole Reinforcements"/>
    <x v="950"/>
    <n v="4"/>
    <n v="0.2"/>
    <n v="7.2267999999999999"/>
    <n v="10"/>
    <n v="4"/>
    <x v="3"/>
    <s v="Oct"/>
    <s v="2017-10"/>
  </r>
  <r>
    <n v="4838"/>
    <s v="CA-2017-106831"/>
    <x v="702"/>
    <d v="2017-06-03T00:00:00"/>
    <s v="First Class"/>
    <s v="FH-14350"/>
    <s v="Fred Harton"/>
    <x v="0"/>
    <s v="United States"/>
    <x v="65"/>
    <s v="Ohio"/>
    <n v="43017"/>
    <x v="3"/>
    <s v="OFF-BI-10003429"/>
    <x v="1"/>
    <x v="8"/>
    <s v="Cardinal HOLDit! Binder Insert Strips,Extra Strips"/>
    <x v="3497"/>
    <n v="2"/>
    <n v="0.7"/>
    <n v="-2.6585999999999999"/>
    <n v="6"/>
    <n v="2"/>
    <x v="3"/>
    <s v="Jun"/>
    <s v="2017-06"/>
  </r>
  <r>
    <n v="4839"/>
    <s v="CA-2017-106831"/>
    <x v="702"/>
    <d v="2017-06-03T00:00:00"/>
    <s v="First Class"/>
    <s v="FH-14350"/>
    <s v="Fred Harton"/>
    <x v="0"/>
    <s v="United States"/>
    <x v="65"/>
    <s v="Ohio"/>
    <n v="43017"/>
    <x v="3"/>
    <s v="OFF-PA-10000682"/>
    <x v="1"/>
    <x v="10"/>
    <s v="Xerox 1924"/>
    <x v="3498"/>
    <n v="6"/>
    <n v="0.2"/>
    <n v="10.0572"/>
    <n v="6"/>
    <n v="2"/>
    <x v="3"/>
    <s v="Jun"/>
    <s v="2017-06"/>
  </r>
  <r>
    <n v="4840"/>
    <s v="CA-2017-106831"/>
    <x v="702"/>
    <d v="2017-06-03T00:00:00"/>
    <s v="First Class"/>
    <s v="FH-14350"/>
    <s v="Fred Harton"/>
    <x v="0"/>
    <s v="United States"/>
    <x v="65"/>
    <s v="Ohio"/>
    <n v="43017"/>
    <x v="3"/>
    <s v="TEC-PH-10001700"/>
    <x v="2"/>
    <x v="7"/>
    <s v="Panasonic KX-TG6844B Expandable Digital Cordless Telephone"/>
    <x v="3097"/>
    <n v="4"/>
    <n v="0.4"/>
    <n v="-34.314799999999998"/>
    <n v="6"/>
    <n v="2"/>
    <x v="3"/>
    <s v="Jun"/>
    <s v="2017-06"/>
  </r>
  <r>
    <n v="4841"/>
    <s v="CA-2017-154123"/>
    <x v="225"/>
    <d v="2017-11-25T00:00:00"/>
    <s v="Standard Class"/>
    <s v="SC-20050"/>
    <s v="Sample Company A"/>
    <x v="2"/>
    <s v="United States"/>
    <x v="0"/>
    <s v="Kentucky"/>
    <n v="42420"/>
    <x v="0"/>
    <s v="FUR-FU-10000629"/>
    <x v="0"/>
    <x v="5"/>
    <s v="9-3/4 Diameter Round Wall Clock"/>
    <x v="3499"/>
    <n v="2"/>
    <n v="0"/>
    <n v="11.583600000000001"/>
    <n v="11"/>
    <n v="4"/>
    <x v="3"/>
    <s v="Nov"/>
    <s v="2017-11"/>
  </r>
  <r>
    <n v="4842"/>
    <s v="CA-2016-136049"/>
    <x v="443"/>
    <d v="2016-12-28T00:00:00"/>
    <s v="Standard Class"/>
    <s v="NM-18520"/>
    <s v="Neoma Murray"/>
    <x v="0"/>
    <s v="United States"/>
    <x v="256"/>
    <s v="Ohio"/>
    <n v="43402"/>
    <x v="3"/>
    <s v="OFF-BI-10001267"/>
    <x v="1"/>
    <x v="8"/>
    <s v="Universal Recycled Hanging Pressboard Report Binders, Letter Size"/>
    <x v="3500"/>
    <n v="3"/>
    <n v="0.7"/>
    <n v="-4.0721999999999996"/>
    <n v="12"/>
    <n v="4"/>
    <x v="0"/>
    <s v="Dec"/>
    <s v="2016-12"/>
  </r>
  <r>
    <n v="4843"/>
    <s v="CA-2017-118402"/>
    <x v="365"/>
    <d v="2017-10-04T00:00:00"/>
    <s v="Standard Class"/>
    <s v="JO-15280"/>
    <s v="Jas O'Carroll"/>
    <x v="0"/>
    <s v="United States"/>
    <x v="26"/>
    <s v="Tennessee"/>
    <n v="38109"/>
    <x v="0"/>
    <s v="OFF-ST-10001418"/>
    <x v="1"/>
    <x v="4"/>
    <s v="Carina Media Storage Towers in Natural &amp; Black"/>
    <x v="3501"/>
    <n v="5"/>
    <n v="0.2"/>
    <n v="-54.881999999999998"/>
    <n v="9"/>
    <n v="3"/>
    <x v="3"/>
    <s v="Sep"/>
    <s v="2017-09"/>
  </r>
  <r>
    <n v="4844"/>
    <s v="US-2016-139388"/>
    <x v="77"/>
    <d v="2016-11-09T00:00:00"/>
    <s v="First Class"/>
    <s v="CC-12475"/>
    <s v="Cindy Chapman"/>
    <x v="0"/>
    <s v="United States"/>
    <x v="80"/>
    <s v="New Jersey"/>
    <n v="8701"/>
    <x v="3"/>
    <s v="OFF-FA-10004968"/>
    <x v="1"/>
    <x v="13"/>
    <s v="Rubber Band Ball"/>
    <x v="3502"/>
    <n v="4"/>
    <n v="0"/>
    <n v="0.29920000000000002"/>
    <n v="11"/>
    <n v="4"/>
    <x v="0"/>
    <s v="Nov"/>
    <s v="2016-11"/>
  </r>
  <r>
    <n v="4845"/>
    <s v="US-2014-128685"/>
    <x v="527"/>
    <d v="2014-04-05T00:00:00"/>
    <s v="First Class"/>
    <s v="MZ-17515"/>
    <s v="Mary Zewe"/>
    <x v="1"/>
    <s v="United States"/>
    <x v="1"/>
    <s v="California"/>
    <n v="90008"/>
    <x v="1"/>
    <s v="OFF-BI-10004140"/>
    <x v="1"/>
    <x v="8"/>
    <s v="Avery Non-Stick Binders"/>
    <x v="1576"/>
    <n v="2"/>
    <n v="0.2"/>
    <n v="2.2450000000000001"/>
    <n v="4"/>
    <n v="2"/>
    <x v="2"/>
    <s v="Apr"/>
    <s v="2014-04"/>
  </r>
  <r>
    <n v="4846"/>
    <s v="CA-2015-124044"/>
    <x v="862"/>
    <d v="2015-07-26T00:00:00"/>
    <s v="Second Class"/>
    <s v="MS-17830"/>
    <s v="Melanie Seite"/>
    <x v="0"/>
    <s v="United States"/>
    <x v="30"/>
    <s v="New York"/>
    <n v="14609"/>
    <x v="3"/>
    <s v="OFF-BI-10003460"/>
    <x v="1"/>
    <x v="8"/>
    <s v="Acco 3-Hole Punch"/>
    <x v="3503"/>
    <n v="3"/>
    <n v="0.2"/>
    <n v="3.6791999999999998"/>
    <n v="7"/>
    <n v="3"/>
    <x v="1"/>
    <s v="Jul"/>
    <s v="2015-07"/>
  </r>
  <r>
    <n v="4847"/>
    <s v="CA-2014-164469"/>
    <x v="402"/>
    <d v="2014-06-27T00:00:00"/>
    <s v="Second Class"/>
    <s v="GK-14620"/>
    <s v="Grace Kelly"/>
    <x v="1"/>
    <s v="United States"/>
    <x v="127"/>
    <s v="Oregon"/>
    <n v="97301"/>
    <x v="1"/>
    <s v="TEC-PH-10002115"/>
    <x v="2"/>
    <x v="7"/>
    <s v="Plantronics 81402"/>
    <x v="1259"/>
    <n v="5"/>
    <n v="0.2"/>
    <n v="19.797000000000001"/>
    <n v="6"/>
    <n v="2"/>
    <x v="2"/>
    <s v="Jun"/>
    <s v="2014-06"/>
  </r>
  <r>
    <n v="4848"/>
    <s v="CA-2014-164469"/>
    <x v="402"/>
    <d v="2014-06-27T00:00:00"/>
    <s v="Second Class"/>
    <s v="GK-14620"/>
    <s v="Grace Kelly"/>
    <x v="1"/>
    <s v="United States"/>
    <x v="127"/>
    <s v="Oregon"/>
    <n v="97301"/>
    <x v="1"/>
    <s v="OFF-AR-10003478"/>
    <x v="1"/>
    <x v="6"/>
    <s v="Avery Hi-Liter EverBold Pen Style Fluorescent Highlighters, 4/Pack"/>
    <x v="3504"/>
    <n v="11"/>
    <n v="0.2"/>
    <n v="17.908000000000001"/>
    <n v="6"/>
    <n v="2"/>
    <x v="2"/>
    <s v="Jun"/>
    <s v="2014-06"/>
  </r>
  <r>
    <n v="4849"/>
    <s v="CA-2014-164469"/>
    <x v="402"/>
    <d v="2014-06-27T00:00:00"/>
    <s v="Second Class"/>
    <s v="GK-14620"/>
    <s v="Grace Kelly"/>
    <x v="1"/>
    <s v="United States"/>
    <x v="127"/>
    <s v="Oregon"/>
    <n v="97301"/>
    <x v="1"/>
    <s v="OFF-AR-10000475"/>
    <x v="1"/>
    <x v="6"/>
    <s v="Hunt BOSTON Vista Battery-Operated Pencil Sharpener, Black"/>
    <x v="1719"/>
    <n v="1"/>
    <n v="0.2"/>
    <n v="0.81620000000000004"/>
    <n v="6"/>
    <n v="2"/>
    <x v="2"/>
    <s v="Jun"/>
    <s v="2014-06"/>
  </r>
  <r>
    <n v="4850"/>
    <s v="CA-2014-107818"/>
    <x v="78"/>
    <d v="2014-09-14T00:00:00"/>
    <s v="Standard Class"/>
    <s v="MC-17275"/>
    <s v="Marc Crier"/>
    <x v="0"/>
    <s v="United States"/>
    <x v="422"/>
    <s v="Washington"/>
    <n v="99301"/>
    <x v="1"/>
    <s v="OFF-AR-10003045"/>
    <x v="1"/>
    <x v="6"/>
    <s v="Prang Colored Pencils"/>
    <x v="486"/>
    <n v="2"/>
    <n v="0"/>
    <n v="2.6459999999999999"/>
    <n v="9"/>
    <n v="3"/>
    <x v="2"/>
    <s v="Sep"/>
    <s v="2014-09"/>
  </r>
  <r>
    <n v="4851"/>
    <s v="CA-2014-107818"/>
    <x v="78"/>
    <d v="2014-09-14T00:00:00"/>
    <s v="Standard Class"/>
    <s v="MC-17275"/>
    <s v="Marc Crier"/>
    <x v="0"/>
    <s v="United States"/>
    <x v="422"/>
    <s v="Washington"/>
    <n v="99301"/>
    <x v="1"/>
    <s v="FUR-CH-10000454"/>
    <x v="0"/>
    <x v="1"/>
    <s v="Hon Deluxe Fabric Upholstered Stacking Chairs, Rounded Back"/>
    <x v="3505"/>
    <n v="5"/>
    <n v="0.2"/>
    <n v="121.99"/>
    <n v="9"/>
    <n v="3"/>
    <x v="2"/>
    <s v="Sep"/>
    <s v="2014-09"/>
  </r>
  <r>
    <n v="4852"/>
    <s v="CA-2014-107818"/>
    <x v="78"/>
    <d v="2014-09-14T00:00:00"/>
    <s v="Standard Class"/>
    <s v="MC-17275"/>
    <s v="Marc Crier"/>
    <x v="0"/>
    <s v="United States"/>
    <x v="422"/>
    <s v="Washington"/>
    <n v="99301"/>
    <x v="1"/>
    <s v="OFF-AR-10000380"/>
    <x v="1"/>
    <x v="6"/>
    <s v="Hunt PowerHouse Electric Pencil Sharpener, Blue"/>
    <x v="3506"/>
    <n v="8"/>
    <n v="0"/>
    <n v="91.152000000000001"/>
    <n v="9"/>
    <n v="3"/>
    <x v="2"/>
    <s v="Sep"/>
    <s v="2014-09"/>
  </r>
  <r>
    <n v="4853"/>
    <s v="CA-2014-107818"/>
    <x v="78"/>
    <d v="2014-09-14T00:00:00"/>
    <s v="Standard Class"/>
    <s v="MC-17275"/>
    <s v="Marc Crier"/>
    <x v="0"/>
    <s v="United States"/>
    <x v="422"/>
    <s v="Washington"/>
    <n v="99301"/>
    <x v="1"/>
    <s v="OFF-ST-10000736"/>
    <x v="1"/>
    <x v="4"/>
    <s v="Carina Double Wide Media Storage Towers in Natural &amp; Black"/>
    <x v="1056"/>
    <n v="6"/>
    <n v="0"/>
    <n v="19.435199999999998"/>
    <n v="9"/>
    <n v="3"/>
    <x v="2"/>
    <s v="Sep"/>
    <s v="2014-09"/>
  </r>
  <r>
    <n v="4854"/>
    <s v="CA-2014-113320"/>
    <x v="432"/>
    <d v="2014-12-15T00:00:00"/>
    <s v="Second Class"/>
    <s v="LH-17155"/>
    <s v="Logan Haushalter"/>
    <x v="0"/>
    <s v="United States"/>
    <x v="182"/>
    <s v="California"/>
    <n v="94601"/>
    <x v="1"/>
    <s v="FUR-FU-10004270"/>
    <x v="0"/>
    <x v="5"/>
    <s v="Eldon Image Series Desk Accessories, Burgundy"/>
    <x v="3507"/>
    <n v="3"/>
    <n v="0"/>
    <n v="4.5144000000000002"/>
    <n v="12"/>
    <n v="4"/>
    <x v="2"/>
    <s v="Dec"/>
    <s v="2014-12"/>
  </r>
  <r>
    <n v="4855"/>
    <s v="CA-2014-113320"/>
    <x v="432"/>
    <d v="2014-12-15T00:00:00"/>
    <s v="Second Class"/>
    <s v="LH-17155"/>
    <s v="Logan Haushalter"/>
    <x v="0"/>
    <s v="United States"/>
    <x v="182"/>
    <s v="California"/>
    <n v="94601"/>
    <x v="1"/>
    <s v="OFF-ST-10000617"/>
    <x v="1"/>
    <x v="4"/>
    <s v="Woodgrain Magazine Files by Perma"/>
    <x v="3010"/>
    <n v="3"/>
    <n v="0"/>
    <n v="0.62580000000000002"/>
    <n v="12"/>
    <n v="4"/>
    <x v="2"/>
    <s v="Dec"/>
    <s v="2014-12"/>
  </r>
  <r>
    <n v="4856"/>
    <s v="CA-2014-113320"/>
    <x v="432"/>
    <d v="2014-12-15T00:00:00"/>
    <s v="Second Class"/>
    <s v="LH-17155"/>
    <s v="Logan Haushalter"/>
    <x v="0"/>
    <s v="United States"/>
    <x v="182"/>
    <s v="California"/>
    <n v="94601"/>
    <x v="1"/>
    <s v="FUR-FU-10001706"/>
    <x v="0"/>
    <x v="5"/>
    <s v="Longer-Life Soft White Bulbs"/>
    <x v="354"/>
    <n v="3"/>
    <n v="0"/>
    <n v="4.4352"/>
    <n v="12"/>
    <n v="4"/>
    <x v="2"/>
    <s v="Dec"/>
    <s v="2014-12"/>
  </r>
  <r>
    <n v="4857"/>
    <s v="CA-2015-137526"/>
    <x v="1004"/>
    <d v="2015-01-17T00:00:00"/>
    <s v="Standard Class"/>
    <s v="PB-19150"/>
    <s v="Philip Brown"/>
    <x v="0"/>
    <s v="United States"/>
    <x v="1"/>
    <s v="California"/>
    <n v="90004"/>
    <x v="1"/>
    <s v="OFF-BI-10003364"/>
    <x v="1"/>
    <x v="8"/>
    <s v="Binding Machine Supplies"/>
    <x v="817"/>
    <n v="3"/>
    <n v="0.2"/>
    <n v="24.502800000000001"/>
    <n v="1"/>
    <n v="1"/>
    <x v="1"/>
    <s v="Jan"/>
    <s v="2015-01"/>
  </r>
  <r>
    <n v="4858"/>
    <s v="CA-2015-137526"/>
    <x v="1004"/>
    <d v="2015-01-17T00:00:00"/>
    <s v="Standard Class"/>
    <s v="PB-19150"/>
    <s v="Philip Brown"/>
    <x v="0"/>
    <s v="United States"/>
    <x v="1"/>
    <s v="California"/>
    <n v="90004"/>
    <x v="1"/>
    <s v="FUR-FU-10001861"/>
    <x v="0"/>
    <x v="5"/>
    <s v="Floodlight Indoor Halogen Bulbs, 1 Bulb per Pack, 60 Watts"/>
    <x v="291"/>
    <n v="4"/>
    <n v="0"/>
    <n v="38.024000000000001"/>
    <n v="1"/>
    <n v="1"/>
    <x v="1"/>
    <s v="Jan"/>
    <s v="2015-01"/>
  </r>
  <r>
    <n v="4859"/>
    <s v="CA-2015-137526"/>
    <x v="1004"/>
    <d v="2015-01-17T00:00:00"/>
    <s v="Standard Class"/>
    <s v="PB-19150"/>
    <s v="Philip Brown"/>
    <x v="0"/>
    <s v="United States"/>
    <x v="1"/>
    <s v="California"/>
    <n v="90004"/>
    <x v="1"/>
    <s v="FUR-FU-10004845"/>
    <x v="0"/>
    <x v="5"/>
    <s v="Deflect-o EconoMat Nonstudded, No Bevel Mat"/>
    <x v="3508"/>
    <n v="9"/>
    <n v="0"/>
    <n v="92.97"/>
    <n v="1"/>
    <n v="1"/>
    <x v="1"/>
    <s v="Jan"/>
    <s v="2015-01"/>
  </r>
  <r>
    <n v="4860"/>
    <s v="CA-2017-136063"/>
    <x v="934"/>
    <d v="2017-12-19T00:00:00"/>
    <s v="Standard Class"/>
    <s v="SS-20140"/>
    <s v="Saphhira Shifley"/>
    <x v="1"/>
    <s v="United States"/>
    <x v="423"/>
    <s v="Illinois"/>
    <n v="60302"/>
    <x v="2"/>
    <s v="OFF-AR-10000823"/>
    <x v="1"/>
    <x v="6"/>
    <s v="Newell 307"/>
    <x v="1315"/>
    <n v="7"/>
    <n v="0.2"/>
    <n v="1.0192000000000001"/>
    <n v="12"/>
    <n v="4"/>
    <x v="3"/>
    <s v="Dec"/>
    <s v="2017-12"/>
  </r>
  <r>
    <n v="4861"/>
    <s v="CA-2016-101546"/>
    <x v="122"/>
    <d v="2016-12-24T00:00:00"/>
    <s v="Standard Class"/>
    <s v="GK-14620"/>
    <s v="Grace Kelly"/>
    <x v="1"/>
    <s v="United States"/>
    <x v="73"/>
    <s v="New Jersey"/>
    <n v="7960"/>
    <x v="3"/>
    <s v="OFF-BI-10001359"/>
    <x v="1"/>
    <x v="8"/>
    <s v="GBC DocuBind TL300 Electric Binding System"/>
    <x v="1612"/>
    <n v="2"/>
    <n v="0"/>
    <n v="843.17060000000004"/>
    <n v="12"/>
    <n v="4"/>
    <x v="0"/>
    <s v="Dec"/>
    <s v="2016-12"/>
  </r>
  <r>
    <n v="4862"/>
    <s v="CA-2014-138940"/>
    <x v="909"/>
    <d v="2014-04-16T00:00:00"/>
    <s v="Second Class"/>
    <s v="GM-14455"/>
    <s v="Gary Mitchum"/>
    <x v="2"/>
    <s v="United States"/>
    <x v="89"/>
    <s v="Texas"/>
    <n v="78745"/>
    <x v="2"/>
    <s v="TEC-PH-10001835"/>
    <x v="2"/>
    <x v="7"/>
    <s v="Jawbone JAMBOX Wireless Bluetooth Speaker"/>
    <x v="3509"/>
    <n v="6"/>
    <n v="0.2"/>
    <n v="265.42320000000001"/>
    <n v="4"/>
    <n v="2"/>
    <x v="2"/>
    <s v="Apr"/>
    <s v="2014-04"/>
  </r>
  <r>
    <n v="4863"/>
    <s v="CA-2016-125164"/>
    <x v="338"/>
    <d v="2016-11-14T00:00:00"/>
    <s v="Standard Class"/>
    <s v="SH-19975"/>
    <s v="Sally Hughsby"/>
    <x v="1"/>
    <s v="United States"/>
    <x v="20"/>
    <s v="New York"/>
    <n v="10011"/>
    <x v="3"/>
    <s v="OFF-BI-10001191"/>
    <x v="1"/>
    <x v="8"/>
    <s v="Canvas Sectional Post Binders"/>
    <x v="3510"/>
    <n v="1"/>
    <n v="0.2"/>
    <n v="7.3834"/>
    <n v="11"/>
    <n v="4"/>
    <x v="0"/>
    <s v="Nov"/>
    <s v="2016-11"/>
  </r>
  <r>
    <n v="4864"/>
    <s v="CA-2016-125164"/>
    <x v="338"/>
    <d v="2016-11-14T00:00:00"/>
    <s v="Standard Class"/>
    <s v="SH-19975"/>
    <s v="Sally Hughsby"/>
    <x v="1"/>
    <s v="United States"/>
    <x v="20"/>
    <s v="New York"/>
    <n v="10011"/>
    <x v="3"/>
    <s v="OFF-BI-10003982"/>
    <x v="1"/>
    <x v="8"/>
    <s v="Wilson Jones Century Plastic Molded Ring Binders"/>
    <x v="3511"/>
    <n v="3"/>
    <n v="0.2"/>
    <n v="16.823699999999999"/>
    <n v="11"/>
    <n v="4"/>
    <x v="0"/>
    <s v="Nov"/>
    <s v="2016-11"/>
  </r>
  <r>
    <n v="4865"/>
    <s v="CA-2017-163531"/>
    <x v="335"/>
    <d v="2017-06-30T00:00:00"/>
    <s v="Standard Class"/>
    <s v="SC-20725"/>
    <s v="Steven Cartwright"/>
    <x v="0"/>
    <s v="United States"/>
    <x v="20"/>
    <s v="New York"/>
    <n v="10024"/>
    <x v="3"/>
    <s v="TEC-PH-10001425"/>
    <x v="2"/>
    <x v="7"/>
    <s v="Mophie Juice Pack Helium for iPhone"/>
    <x v="758"/>
    <n v="3"/>
    <n v="0"/>
    <n v="67.191599999999994"/>
    <n v="6"/>
    <n v="2"/>
    <x v="3"/>
    <s v="Jun"/>
    <s v="2017-06"/>
  </r>
  <r>
    <n v="4866"/>
    <s v="CA-2017-122490"/>
    <x v="38"/>
    <d v="2017-11-18T00:00:00"/>
    <s v="Standard Class"/>
    <s v="TT-21070"/>
    <s v="Ted Trevino"/>
    <x v="0"/>
    <s v="United States"/>
    <x v="4"/>
    <s v="Washington"/>
    <n v="98103"/>
    <x v="1"/>
    <s v="FUR-CH-10001215"/>
    <x v="0"/>
    <x v="1"/>
    <s v="Global Troy Executive Leather Low-Back Tilter"/>
    <x v="3512"/>
    <n v="6"/>
    <n v="0.2"/>
    <n v="150.29400000000001"/>
    <n v="11"/>
    <n v="4"/>
    <x v="3"/>
    <s v="Nov"/>
    <s v="2017-11"/>
  </r>
  <r>
    <n v="4867"/>
    <s v="CA-2017-122490"/>
    <x v="38"/>
    <d v="2017-11-18T00:00:00"/>
    <s v="Standard Class"/>
    <s v="TT-21070"/>
    <s v="Ted Trevino"/>
    <x v="0"/>
    <s v="United States"/>
    <x v="4"/>
    <s v="Washington"/>
    <n v="98103"/>
    <x v="1"/>
    <s v="OFF-BI-10001718"/>
    <x v="1"/>
    <x v="8"/>
    <s v="GBC DocuBind P50 Personal Binding Machine"/>
    <x v="3513"/>
    <n v="11"/>
    <n v="0.2"/>
    <n v="190.0206"/>
    <n v="11"/>
    <n v="4"/>
    <x v="3"/>
    <s v="Nov"/>
    <s v="2017-11"/>
  </r>
  <r>
    <n v="4868"/>
    <s v="CA-2017-122490"/>
    <x v="38"/>
    <d v="2017-11-18T00:00:00"/>
    <s v="Standard Class"/>
    <s v="TT-21070"/>
    <s v="Ted Trevino"/>
    <x v="0"/>
    <s v="United States"/>
    <x v="4"/>
    <s v="Washington"/>
    <n v="98103"/>
    <x v="1"/>
    <s v="OFF-ST-10000991"/>
    <x v="1"/>
    <x v="4"/>
    <s v="Space Solutions HD Industrial Steel Shelving."/>
    <x v="3129"/>
    <n v="3"/>
    <n v="0"/>
    <n v="10.347300000000001"/>
    <n v="11"/>
    <n v="4"/>
    <x v="3"/>
    <s v="Nov"/>
    <s v="2017-11"/>
  </r>
  <r>
    <n v="4869"/>
    <s v="CA-2017-122490"/>
    <x v="38"/>
    <d v="2017-11-18T00:00:00"/>
    <s v="Standard Class"/>
    <s v="TT-21070"/>
    <s v="Ted Trevino"/>
    <x v="0"/>
    <s v="United States"/>
    <x v="4"/>
    <s v="Washington"/>
    <n v="98103"/>
    <x v="1"/>
    <s v="OFF-LA-10001613"/>
    <x v="1"/>
    <x v="2"/>
    <s v="Avery File Folder Labels"/>
    <x v="874"/>
    <n v="3"/>
    <n v="0"/>
    <n v="4.2336"/>
    <n v="11"/>
    <n v="4"/>
    <x v="3"/>
    <s v="Nov"/>
    <s v="2017-11"/>
  </r>
  <r>
    <n v="4870"/>
    <s v="CA-2017-131366"/>
    <x v="221"/>
    <d v="2017-11-29T00:00:00"/>
    <s v="Standard Class"/>
    <s v="SC-20440"/>
    <s v="Shaun Chance"/>
    <x v="1"/>
    <s v="United States"/>
    <x v="152"/>
    <s v="Pennsylvania"/>
    <n v="17602"/>
    <x v="3"/>
    <s v="TEC-PH-10003437"/>
    <x v="2"/>
    <x v="7"/>
    <s v="Blue Parrot B250XT Professional Grade Wireless Bluetooth Headset with"/>
    <x v="3514"/>
    <n v="2"/>
    <n v="0.4"/>
    <n v="-14.997999999999999"/>
    <n v="11"/>
    <n v="4"/>
    <x v="3"/>
    <s v="Nov"/>
    <s v="2017-11"/>
  </r>
  <r>
    <n v="4871"/>
    <s v="CA-2017-131366"/>
    <x v="221"/>
    <d v="2017-11-29T00:00:00"/>
    <s v="Standard Class"/>
    <s v="SC-20440"/>
    <s v="Shaun Chance"/>
    <x v="1"/>
    <s v="United States"/>
    <x v="152"/>
    <s v="Pennsylvania"/>
    <n v="17602"/>
    <x v="3"/>
    <s v="OFF-PA-10000675"/>
    <x v="1"/>
    <x v="10"/>
    <s v="Xerox 1919"/>
    <x v="2299"/>
    <n v="7"/>
    <n v="0.2"/>
    <n v="83.209699999999998"/>
    <n v="11"/>
    <n v="4"/>
    <x v="3"/>
    <s v="Nov"/>
    <s v="2017-11"/>
  </r>
  <r>
    <n v="4872"/>
    <s v="CA-2017-164042"/>
    <x v="979"/>
    <d v="2017-05-27T00:00:00"/>
    <s v="Standard Class"/>
    <s v="KL-16645"/>
    <s v="Ken Lonsdale"/>
    <x v="0"/>
    <s v="United States"/>
    <x v="12"/>
    <s v="Texas"/>
    <n v="77095"/>
    <x v="2"/>
    <s v="OFF-FA-10000840"/>
    <x v="1"/>
    <x v="13"/>
    <s v="OIC Thumb-Tacks"/>
    <x v="3515"/>
    <n v="2"/>
    <n v="0.2"/>
    <n v="0.61560000000000004"/>
    <n v="5"/>
    <n v="2"/>
    <x v="3"/>
    <s v="May"/>
    <s v="2017-05"/>
  </r>
  <r>
    <n v="4873"/>
    <s v="CA-2017-164042"/>
    <x v="979"/>
    <d v="2017-05-27T00:00:00"/>
    <s v="Standard Class"/>
    <s v="KL-16645"/>
    <s v="Ken Lonsdale"/>
    <x v="0"/>
    <s v="United States"/>
    <x v="12"/>
    <s v="Texas"/>
    <n v="77095"/>
    <x v="2"/>
    <s v="OFF-AP-10001947"/>
    <x v="1"/>
    <x v="9"/>
    <s v="Acco 6 Outlet Guardian Premium Plus Surge Suppressor"/>
    <x v="3516"/>
    <n v="5"/>
    <n v="0.8"/>
    <n v="-46.716000000000001"/>
    <n v="5"/>
    <n v="2"/>
    <x v="3"/>
    <s v="May"/>
    <s v="2017-05"/>
  </r>
  <r>
    <n v="4874"/>
    <s v="CA-2017-164042"/>
    <x v="979"/>
    <d v="2017-05-27T00:00:00"/>
    <s v="Standard Class"/>
    <s v="KL-16645"/>
    <s v="Ken Lonsdale"/>
    <x v="0"/>
    <s v="United States"/>
    <x v="12"/>
    <s v="Texas"/>
    <n v="77095"/>
    <x v="2"/>
    <s v="OFF-ST-10002301"/>
    <x v="1"/>
    <x v="4"/>
    <s v="Tennsco Commercial Shelving"/>
    <x v="3517"/>
    <n v="3"/>
    <n v="0.2"/>
    <n v="-11.5938"/>
    <n v="5"/>
    <n v="2"/>
    <x v="3"/>
    <s v="May"/>
    <s v="2017-05"/>
  </r>
  <r>
    <n v="4875"/>
    <s v="CA-2017-164042"/>
    <x v="979"/>
    <d v="2017-05-27T00:00:00"/>
    <s v="Standard Class"/>
    <s v="KL-16645"/>
    <s v="Ken Lonsdale"/>
    <x v="0"/>
    <s v="United States"/>
    <x v="12"/>
    <s v="Texas"/>
    <n v="77095"/>
    <x v="2"/>
    <s v="OFF-BI-10001922"/>
    <x v="1"/>
    <x v="8"/>
    <s v="Storex Dura Pro Binders"/>
    <x v="1452"/>
    <n v="1"/>
    <n v="0.8"/>
    <n v="-1.9601999999999999"/>
    <n v="5"/>
    <n v="2"/>
    <x v="3"/>
    <s v="May"/>
    <s v="2017-05"/>
  </r>
  <r>
    <n v="4876"/>
    <s v="CA-2014-132864"/>
    <x v="266"/>
    <d v="2014-12-07T00:00:00"/>
    <s v="Standard Class"/>
    <s v="KN-16390"/>
    <s v="Katherine Nockton"/>
    <x v="1"/>
    <s v="United States"/>
    <x v="38"/>
    <s v="Ohio"/>
    <n v="43229"/>
    <x v="3"/>
    <s v="TEC-AC-10001267"/>
    <x v="2"/>
    <x v="11"/>
    <s v="Imation 32GB Pocket Pro USB 3.0 Flash Drive - 32 GB - Black - 1 P ..."/>
    <x v="596"/>
    <n v="5"/>
    <n v="0.2"/>
    <n v="29.95"/>
    <n v="12"/>
    <n v="4"/>
    <x v="2"/>
    <s v="Dec"/>
    <s v="2014-12"/>
  </r>
  <r>
    <n v="4877"/>
    <s v="US-2014-155817"/>
    <x v="462"/>
    <d v="2014-10-09T00:00:00"/>
    <s v="Standard Class"/>
    <s v="SL-20155"/>
    <s v="Sara Luxemburg"/>
    <x v="2"/>
    <s v="United States"/>
    <x v="28"/>
    <s v="North Carolina"/>
    <n v="27707"/>
    <x v="0"/>
    <s v="OFF-ST-10000532"/>
    <x v="1"/>
    <x v="4"/>
    <s v="Advantus Rolling Drawer Organizers"/>
    <x v="3518"/>
    <n v="2"/>
    <n v="0.2"/>
    <n v="4.6176000000000004"/>
    <n v="10"/>
    <n v="4"/>
    <x v="2"/>
    <s v="Oct"/>
    <s v="2014-10"/>
  </r>
  <r>
    <n v="4878"/>
    <s v="US-2014-155817"/>
    <x v="462"/>
    <d v="2014-10-09T00:00:00"/>
    <s v="Standard Class"/>
    <s v="SL-20155"/>
    <s v="Sara Luxemburg"/>
    <x v="2"/>
    <s v="United States"/>
    <x v="28"/>
    <s v="North Carolina"/>
    <n v="27707"/>
    <x v="0"/>
    <s v="OFF-AR-10002335"/>
    <x v="1"/>
    <x v="6"/>
    <s v="DIXON Oriole Pencils"/>
    <x v="3519"/>
    <n v="3"/>
    <n v="0.2"/>
    <n v="0.46439999999999998"/>
    <n v="10"/>
    <n v="4"/>
    <x v="2"/>
    <s v="Oct"/>
    <s v="2014-10"/>
  </r>
  <r>
    <n v="4879"/>
    <s v="US-2016-131891"/>
    <x v="875"/>
    <d v="2016-07-31T00:00:00"/>
    <s v="First Class"/>
    <s v="PW-19240"/>
    <s v="Pierre Wener"/>
    <x v="0"/>
    <s v="United States"/>
    <x v="424"/>
    <s v="Florida"/>
    <n v="32503"/>
    <x v="0"/>
    <s v="OFF-BI-10000201"/>
    <x v="1"/>
    <x v="8"/>
    <s v="Avery Triangle Shaped Sheet Lifters, Black, 2/Pack"/>
    <x v="3520"/>
    <n v="3"/>
    <n v="0.7"/>
    <n v="-1.476"/>
    <n v="7"/>
    <n v="3"/>
    <x v="0"/>
    <s v="Jul"/>
    <s v="2016-07"/>
  </r>
  <r>
    <n v="4880"/>
    <s v="CA-2017-143567"/>
    <x v="808"/>
    <d v="2017-11-05T00:00:00"/>
    <s v="Second Class"/>
    <s v="TB-21175"/>
    <s v="Thomas Boland"/>
    <x v="1"/>
    <s v="United States"/>
    <x v="0"/>
    <s v="Kentucky"/>
    <n v="42420"/>
    <x v="0"/>
    <s v="OFF-EN-10004846"/>
    <x v="1"/>
    <x v="12"/>
    <s v="Letter or Legal Size Expandable Poly String Tie Envelopes"/>
    <x v="3521"/>
    <n v="2"/>
    <n v="0"/>
    <n v="2.6067999999999998"/>
    <n v="11"/>
    <n v="4"/>
    <x v="3"/>
    <s v="Nov"/>
    <s v="2017-11"/>
  </r>
  <r>
    <n v="4881"/>
    <s v="CA-2017-143567"/>
    <x v="808"/>
    <d v="2017-11-05T00:00:00"/>
    <s v="Second Class"/>
    <s v="TB-21175"/>
    <s v="Thomas Boland"/>
    <x v="1"/>
    <s v="United States"/>
    <x v="0"/>
    <s v="Kentucky"/>
    <n v="42420"/>
    <x v="0"/>
    <s v="FUR-CH-10000454"/>
    <x v="0"/>
    <x v="1"/>
    <s v="Hon Deluxe Fabric Upholstered Stacking Chairs, Rounded Back"/>
    <x v="3505"/>
    <n v="4"/>
    <n v="0"/>
    <n v="292.77600000000001"/>
    <n v="11"/>
    <n v="4"/>
    <x v="3"/>
    <s v="Nov"/>
    <s v="2017-11"/>
  </r>
  <r>
    <n v="4882"/>
    <s v="CA-2017-143567"/>
    <x v="808"/>
    <d v="2017-11-05T00:00:00"/>
    <s v="Second Class"/>
    <s v="TB-21175"/>
    <s v="Thomas Boland"/>
    <x v="1"/>
    <s v="United States"/>
    <x v="0"/>
    <s v="Kentucky"/>
    <n v="42420"/>
    <x v="0"/>
    <s v="TEC-AC-10004145"/>
    <x v="2"/>
    <x v="11"/>
    <s v="Logitech diNovo Edge Keyboard"/>
    <x v="3522"/>
    <n v="9"/>
    <n v="0"/>
    <n v="517.47929999999997"/>
    <n v="11"/>
    <n v="4"/>
    <x v="3"/>
    <s v="Nov"/>
    <s v="2017-11"/>
  </r>
  <r>
    <n v="4883"/>
    <s v="CA-2017-143567"/>
    <x v="808"/>
    <d v="2017-11-05T00:00:00"/>
    <s v="Second Class"/>
    <s v="TB-21175"/>
    <s v="Thomas Boland"/>
    <x v="1"/>
    <s v="United States"/>
    <x v="0"/>
    <s v="Kentucky"/>
    <n v="42420"/>
    <x v="0"/>
    <s v="OFF-ST-10001580"/>
    <x v="1"/>
    <x v="4"/>
    <s v="Super Decoflex Portable Personal File"/>
    <x v="3523"/>
    <n v="4"/>
    <n v="0"/>
    <n v="16.7776"/>
    <n v="11"/>
    <n v="4"/>
    <x v="3"/>
    <s v="Nov"/>
    <s v="2017-11"/>
  </r>
  <r>
    <n v="4884"/>
    <s v="CA-2017-104080"/>
    <x v="144"/>
    <d v="2017-03-15T00:00:00"/>
    <s v="Standard Class"/>
    <s v="AH-10210"/>
    <s v="Alan Hwang"/>
    <x v="0"/>
    <s v="United States"/>
    <x v="125"/>
    <s v="California"/>
    <n v="92804"/>
    <x v="1"/>
    <s v="OFF-BI-10003876"/>
    <x v="1"/>
    <x v="8"/>
    <s v="Green Canvas Binder for 8-1/2&quot; x 14&quot; Sheets"/>
    <x v="3524"/>
    <n v="5"/>
    <n v="0.2"/>
    <n v="64.2"/>
    <n v="3"/>
    <n v="1"/>
    <x v="3"/>
    <s v="Mar"/>
    <s v="2017-03"/>
  </r>
  <r>
    <n v="4885"/>
    <s v="CA-2017-104080"/>
    <x v="144"/>
    <d v="2017-03-15T00:00:00"/>
    <s v="Standard Class"/>
    <s v="AH-10210"/>
    <s v="Alan Hwang"/>
    <x v="0"/>
    <s v="United States"/>
    <x v="125"/>
    <s v="California"/>
    <n v="92804"/>
    <x v="1"/>
    <s v="OFF-AR-10001972"/>
    <x v="1"/>
    <x v="6"/>
    <s v="Newell 323"/>
    <x v="3525"/>
    <n v="2"/>
    <n v="0"/>
    <n v="0.87360000000000004"/>
    <n v="3"/>
    <n v="1"/>
    <x v="3"/>
    <s v="Mar"/>
    <s v="2017-03"/>
  </r>
  <r>
    <n v="4886"/>
    <s v="CA-2014-151379"/>
    <x v="757"/>
    <d v="2014-12-20T00:00:00"/>
    <s v="Standard Class"/>
    <s v="SC-20695"/>
    <s v="Steve Chapman"/>
    <x v="1"/>
    <s v="United States"/>
    <x v="66"/>
    <s v="Michigan"/>
    <n v="48227"/>
    <x v="2"/>
    <s v="OFF-PA-10000595"/>
    <x v="1"/>
    <x v="10"/>
    <s v="Xerox 1929"/>
    <x v="1147"/>
    <n v="5"/>
    <n v="0"/>
    <n v="52.531999999999996"/>
    <n v="12"/>
    <n v="4"/>
    <x v="2"/>
    <s v="Dec"/>
    <s v="2014-12"/>
  </r>
  <r>
    <n v="4887"/>
    <s v="CA-2016-163167"/>
    <x v="85"/>
    <d v="2016-12-01T00:00:00"/>
    <s v="Second Class"/>
    <s v="RF-19345"/>
    <s v="Randy Ferguson"/>
    <x v="1"/>
    <s v="United States"/>
    <x v="419"/>
    <s v="Georgia"/>
    <n v="30062"/>
    <x v="0"/>
    <s v="FUR-CH-10004477"/>
    <x v="0"/>
    <x v="1"/>
    <s v="Global Push Button Manager's Chair, Indigo"/>
    <x v="3526"/>
    <n v="3"/>
    <n v="0"/>
    <n v="52.974299999999999"/>
    <n v="11"/>
    <n v="4"/>
    <x v="0"/>
    <s v="Nov"/>
    <s v="2016-11"/>
  </r>
  <r>
    <n v="4888"/>
    <s v="CA-2016-163167"/>
    <x v="85"/>
    <d v="2016-12-01T00:00:00"/>
    <s v="Second Class"/>
    <s v="RF-19345"/>
    <s v="Randy Ferguson"/>
    <x v="1"/>
    <s v="United States"/>
    <x v="419"/>
    <s v="Georgia"/>
    <n v="30062"/>
    <x v="0"/>
    <s v="TEC-AC-10003441"/>
    <x v="2"/>
    <x v="11"/>
    <s v="Kingston Digital DataTraveler 32GB USB 2.0"/>
    <x v="3527"/>
    <n v="6"/>
    <n v="0"/>
    <n v="6.1020000000000003"/>
    <n v="11"/>
    <n v="4"/>
    <x v="0"/>
    <s v="Nov"/>
    <s v="2016-11"/>
  </r>
  <r>
    <n v="4889"/>
    <s v="CA-2016-163167"/>
    <x v="85"/>
    <d v="2016-12-01T00:00:00"/>
    <s v="Second Class"/>
    <s v="RF-19345"/>
    <s v="Randy Ferguson"/>
    <x v="1"/>
    <s v="United States"/>
    <x v="419"/>
    <s v="Georgia"/>
    <n v="30062"/>
    <x v="0"/>
    <s v="OFF-ST-10004459"/>
    <x v="1"/>
    <x v="4"/>
    <s v="Tennsco Single-Tier Lockers"/>
    <x v="490"/>
    <n v="3"/>
    <n v="0"/>
    <n v="56.301000000000002"/>
    <n v="11"/>
    <n v="4"/>
    <x v="0"/>
    <s v="Nov"/>
    <s v="2016-11"/>
  </r>
  <r>
    <n v="4890"/>
    <s v="CA-2016-163167"/>
    <x v="85"/>
    <d v="2016-12-01T00:00:00"/>
    <s v="Second Class"/>
    <s v="RF-19345"/>
    <s v="Randy Ferguson"/>
    <x v="1"/>
    <s v="United States"/>
    <x v="419"/>
    <s v="Georgia"/>
    <n v="30062"/>
    <x v="0"/>
    <s v="OFF-ST-10003805"/>
    <x v="1"/>
    <x v="4"/>
    <s v="24 Capacity Maxi Data Binder Racks, Pearl"/>
    <x v="3528"/>
    <n v="6"/>
    <n v="0"/>
    <n v="315.82499999999999"/>
    <n v="11"/>
    <n v="4"/>
    <x v="0"/>
    <s v="Nov"/>
    <s v="2016-11"/>
  </r>
  <r>
    <n v="4891"/>
    <s v="CA-2016-135776"/>
    <x v="443"/>
    <d v="2016-12-30T00:00:00"/>
    <s v="Standard Class"/>
    <s v="EH-13765"/>
    <s v="Edward Hooks"/>
    <x v="1"/>
    <s v="United States"/>
    <x v="4"/>
    <s v="Washington"/>
    <n v="98103"/>
    <x v="1"/>
    <s v="OFF-AR-10001246"/>
    <x v="1"/>
    <x v="6"/>
    <s v="Newell 317"/>
    <x v="138"/>
    <n v="3"/>
    <n v="0"/>
    <n v="2.5577999999999999"/>
    <n v="12"/>
    <n v="4"/>
    <x v="0"/>
    <s v="Dec"/>
    <s v="2016-12"/>
  </r>
  <r>
    <n v="4892"/>
    <s v="CA-2016-135776"/>
    <x v="443"/>
    <d v="2016-12-30T00:00:00"/>
    <s v="Standard Class"/>
    <s v="EH-13765"/>
    <s v="Edward Hooks"/>
    <x v="1"/>
    <s v="United States"/>
    <x v="4"/>
    <s v="Washington"/>
    <n v="98103"/>
    <x v="1"/>
    <s v="OFF-PA-10001295"/>
    <x v="1"/>
    <x v="10"/>
    <s v="Computer Printout Paper with Letter-Trim Perforations"/>
    <x v="2428"/>
    <n v="2"/>
    <n v="0"/>
    <n v="18.211200000000002"/>
    <n v="12"/>
    <n v="4"/>
    <x v="0"/>
    <s v="Dec"/>
    <s v="2016-12"/>
  </r>
  <r>
    <n v="4893"/>
    <s v="CA-2016-135776"/>
    <x v="443"/>
    <d v="2016-12-30T00:00:00"/>
    <s v="Standard Class"/>
    <s v="EH-13765"/>
    <s v="Edward Hooks"/>
    <x v="1"/>
    <s v="United States"/>
    <x v="4"/>
    <s v="Washington"/>
    <n v="98103"/>
    <x v="1"/>
    <s v="OFF-AR-10001231"/>
    <x v="1"/>
    <x v="6"/>
    <s v="Sanford EarthWrite Recycled Pencils, Medium Soft, #2"/>
    <x v="3529"/>
    <n v="2"/>
    <n v="0"/>
    <n v="1.1759999999999999"/>
    <n v="12"/>
    <n v="4"/>
    <x v="0"/>
    <s v="Dec"/>
    <s v="2016-12"/>
  </r>
  <r>
    <n v="4894"/>
    <s v="CA-2016-135776"/>
    <x v="443"/>
    <d v="2016-12-30T00:00:00"/>
    <s v="Standard Class"/>
    <s v="EH-13765"/>
    <s v="Edward Hooks"/>
    <x v="1"/>
    <s v="United States"/>
    <x v="4"/>
    <s v="Washington"/>
    <n v="98103"/>
    <x v="1"/>
    <s v="OFF-ST-10002743"/>
    <x v="1"/>
    <x v="4"/>
    <s v="SAFCO Boltless Steel Shelving"/>
    <x v="3530"/>
    <n v="2"/>
    <n v="0"/>
    <n v="2.2728000000000002"/>
    <n v="12"/>
    <n v="4"/>
    <x v="0"/>
    <s v="Dec"/>
    <s v="2016-12"/>
  </r>
  <r>
    <n v="4895"/>
    <s v="CA-2016-135776"/>
    <x v="443"/>
    <d v="2016-12-30T00:00:00"/>
    <s v="Standard Class"/>
    <s v="EH-13765"/>
    <s v="Edward Hooks"/>
    <x v="1"/>
    <s v="United States"/>
    <x v="4"/>
    <s v="Washington"/>
    <n v="98103"/>
    <x v="1"/>
    <s v="OFF-PA-10004327"/>
    <x v="1"/>
    <x v="10"/>
    <s v="Xerox 1911"/>
    <x v="3531"/>
    <n v="1"/>
    <n v="0"/>
    <n v="22.992000000000001"/>
    <n v="12"/>
    <n v="4"/>
    <x v="0"/>
    <s v="Dec"/>
    <s v="2016-12"/>
  </r>
  <r>
    <n v="4896"/>
    <s v="CA-2016-135776"/>
    <x v="443"/>
    <d v="2016-12-30T00:00:00"/>
    <s v="Standard Class"/>
    <s v="EH-13765"/>
    <s v="Edward Hooks"/>
    <x v="1"/>
    <s v="United States"/>
    <x v="4"/>
    <s v="Washington"/>
    <n v="98103"/>
    <x v="1"/>
    <s v="OFF-EN-10004773"/>
    <x v="1"/>
    <x v="12"/>
    <s v="Staple envelope"/>
    <x v="1156"/>
    <n v="2"/>
    <n v="0"/>
    <n v="30.360399999999998"/>
    <n v="12"/>
    <n v="4"/>
    <x v="0"/>
    <s v="Dec"/>
    <s v="2016-12"/>
  </r>
  <r>
    <n v="4897"/>
    <s v="CA-2016-135776"/>
    <x v="443"/>
    <d v="2016-12-30T00:00:00"/>
    <s v="Standard Class"/>
    <s v="EH-13765"/>
    <s v="Edward Hooks"/>
    <x v="1"/>
    <s v="United States"/>
    <x v="4"/>
    <s v="Washington"/>
    <n v="98103"/>
    <x v="1"/>
    <s v="OFF-ST-10003470"/>
    <x v="1"/>
    <x v="4"/>
    <s v="Tennsco Snap-Together Open Shelving Units, Starter Sets and Add-On Units"/>
    <x v="2068"/>
    <n v="4"/>
    <n v="0"/>
    <n v="55.896000000000001"/>
    <n v="12"/>
    <n v="4"/>
    <x v="0"/>
    <s v="Dec"/>
    <s v="2016-12"/>
  </r>
  <r>
    <n v="4898"/>
    <s v="US-2014-122021"/>
    <x v="771"/>
    <d v="2014-10-17T00:00:00"/>
    <s v="First Class"/>
    <s v="AC-10660"/>
    <s v="Anna Chung"/>
    <x v="0"/>
    <s v="United States"/>
    <x v="215"/>
    <s v="Ohio"/>
    <n v="44134"/>
    <x v="3"/>
    <s v="FUR-CH-10003761"/>
    <x v="0"/>
    <x v="1"/>
    <s v="Global Italian Leather Office Chair"/>
    <x v="1699"/>
    <n v="2"/>
    <n v="0.3"/>
    <n v="-7.8587999999999996"/>
    <n v="10"/>
    <n v="4"/>
    <x v="2"/>
    <s v="Oct"/>
    <s v="2014-10"/>
  </r>
  <r>
    <n v="4899"/>
    <s v="US-2014-122021"/>
    <x v="771"/>
    <d v="2014-10-17T00:00:00"/>
    <s v="First Class"/>
    <s v="AC-10660"/>
    <s v="Anna Chung"/>
    <x v="0"/>
    <s v="United States"/>
    <x v="215"/>
    <s v="Ohio"/>
    <n v="44134"/>
    <x v="3"/>
    <s v="OFF-PA-10002230"/>
    <x v="1"/>
    <x v="10"/>
    <s v="Xerox 1897"/>
    <x v="885"/>
    <n v="2"/>
    <n v="0.2"/>
    <n v="2.8883999999999999"/>
    <n v="10"/>
    <n v="4"/>
    <x v="2"/>
    <s v="Oct"/>
    <s v="2014-10"/>
  </r>
  <r>
    <n v="4900"/>
    <s v="CA-2016-130484"/>
    <x v="250"/>
    <d v="2016-08-27T00:00:00"/>
    <s v="Standard Class"/>
    <s v="SG-20470"/>
    <s v="Sheri Gordon"/>
    <x v="0"/>
    <s v="United States"/>
    <x v="345"/>
    <s v="Oregon"/>
    <n v="97030"/>
    <x v="1"/>
    <s v="OFF-BI-10000088"/>
    <x v="1"/>
    <x v="8"/>
    <s v="GBC Imprintable Covers"/>
    <x v="3532"/>
    <n v="8"/>
    <n v="0.7"/>
    <n v="-18.446400000000001"/>
    <n v="8"/>
    <n v="3"/>
    <x v="0"/>
    <s v="Aug"/>
    <s v="2016-08"/>
  </r>
  <r>
    <n v="4901"/>
    <s v="CA-2017-120936"/>
    <x v="94"/>
    <d v="2017-12-21T00:00:00"/>
    <s v="Standard Class"/>
    <s v="CA-12310"/>
    <s v="Christine Abelman"/>
    <x v="1"/>
    <s v="United States"/>
    <x v="125"/>
    <s v="California"/>
    <n v="92804"/>
    <x v="1"/>
    <s v="OFF-ST-10001526"/>
    <x v="1"/>
    <x v="4"/>
    <s v="Iceberg Mobile Mega Data/Printer Cart "/>
    <x v="2246"/>
    <n v="4"/>
    <n v="0"/>
    <n v="125.14319999999999"/>
    <n v="12"/>
    <n v="4"/>
    <x v="3"/>
    <s v="Dec"/>
    <s v="2017-12"/>
  </r>
  <r>
    <n v="4902"/>
    <s v="CA-2017-120936"/>
    <x v="94"/>
    <d v="2017-12-21T00:00:00"/>
    <s v="Standard Class"/>
    <s v="CA-12310"/>
    <s v="Christine Abelman"/>
    <x v="1"/>
    <s v="United States"/>
    <x v="125"/>
    <s v="California"/>
    <n v="92804"/>
    <x v="1"/>
    <s v="OFF-SU-10002557"/>
    <x v="1"/>
    <x v="14"/>
    <s v="Fiskars Spring-Action Scissors"/>
    <x v="62"/>
    <n v="1"/>
    <n v="0"/>
    <n v="3.6347999999999998"/>
    <n v="12"/>
    <n v="4"/>
    <x v="3"/>
    <s v="Dec"/>
    <s v="2017-12"/>
  </r>
  <r>
    <n v="4903"/>
    <s v="CA-2017-110884"/>
    <x v="469"/>
    <d v="2017-03-12T00:00:00"/>
    <s v="Standard Class"/>
    <s v="SH-20395"/>
    <s v="Shahid Hopkins"/>
    <x v="0"/>
    <s v="United States"/>
    <x v="20"/>
    <s v="New York"/>
    <n v="10035"/>
    <x v="3"/>
    <s v="OFF-BI-10003669"/>
    <x v="1"/>
    <x v="8"/>
    <s v="3M Organizer Strips"/>
    <x v="233"/>
    <n v="6"/>
    <n v="0.2"/>
    <n v="9.0719999999999992"/>
    <n v="3"/>
    <n v="1"/>
    <x v="3"/>
    <s v="Mar"/>
    <s v="2017-03"/>
  </r>
  <r>
    <n v="4904"/>
    <s v="CA-2017-110884"/>
    <x v="469"/>
    <d v="2017-03-12T00:00:00"/>
    <s v="Standard Class"/>
    <s v="SH-20395"/>
    <s v="Shahid Hopkins"/>
    <x v="0"/>
    <s v="United States"/>
    <x v="20"/>
    <s v="New York"/>
    <n v="10035"/>
    <x v="3"/>
    <s v="OFF-LA-10003510"/>
    <x v="1"/>
    <x v="2"/>
    <s v="Avery 4027 File Folder Labels for Dot Matrix Printers, 5000 Labels per Box, White"/>
    <x v="3533"/>
    <n v="3"/>
    <n v="0"/>
    <n v="42.131399999999999"/>
    <n v="3"/>
    <n v="1"/>
    <x v="3"/>
    <s v="Mar"/>
    <s v="2017-03"/>
  </r>
  <r>
    <n v="4905"/>
    <s v="US-2014-161613"/>
    <x v="588"/>
    <d v="2014-12-03T00:00:00"/>
    <s v="Second Class"/>
    <s v="MC-17605"/>
    <s v="Matt Connell"/>
    <x v="1"/>
    <s v="United States"/>
    <x v="12"/>
    <s v="Texas"/>
    <n v="77070"/>
    <x v="2"/>
    <s v="FUR-CH-10003746"/>
    <x v="0"/>
    <x v="1"/>
    <s v="Hon 4070 Series Pagoda Round Back Stacking Chairs"/>
    <x v="3534"/>
    <n v="3"/>
    <n v="0.3"/>
    <n v="-19.258800000000001"/>
    <n v="12"/>
    <n v="4"/>
    <x v="2"/>
    <s v="Dec"/>
    <s v="2014-12"/>
  </r>
  <r>
    <n v="4906"/>
    <s v="US-2014-146353"/>
    <x v="1005"/>
    <d v="2014-10-16T00:00:00"/>
    <s v="Second Class"/>
    <s v="JE-15610"/>
    <s v="Jim Epp"/>
    <x v="1"/>
    <s v="United States"/>
    <x v="3"/>
    <s v="New Hampshire"/>
    <n v="3301"/>
    <x v="3"/>
    <s v="OFF-BI-10003476"/>
    <x v="1"/>
    <x v="8"/>
    <s v="Avery Metallic Poly Binders"/>
    <x v="988"/>
    <n v="4"/>
    <n v="0"/>
    <n v="11.0016"/>
    <n v="10"/>
    <n v="4"/>
    <x v="2"/>
    <s v="Oct"/>
    <s v="2014-10"/>
  </r>
  <r>
    <n v="4907"/>
    <s v="US-2014-146353"/>
    <x v="1005"/>
    <d v="2014-10-16T00:00:00"/>
    <s v="Second Class"/>
    <s v="JE-15610"/>
    <s v="Jim Epp"/>
    <x v="1"/>
    <s v="United States"/>
    <x v="3"/>
    <s v="New Hampshire"/>
    <n v="3301"/>
    <x v="3"/>
    <s v="OFF-ST-10001469"/>
    <x v="1"/>
    <x v="4"/>
    <s v="Fellowes Bankers Box Recycled Super Stor/Drawer"/>
    <x v="3535"/>
    <n v="5"/>
    <n v="0"/>
    <n v="16.193999999999999"/>
    <n v="10"/>
    <n v="4"/>
    <x v="2"/>
    <s v="Oct"/>
    <s v="2014-10"/>
  </r>
  <r>
    <n v="4908"/>
    <s v="CA-2014-133809"/>
    <x v="728"/>
    <d v="2014-11-23T00:00:00"/>
    <s v="Second Class"/>
    <s v="MS-17530"/>
    <s v="MaryBeth Skach"/>
    <x v="0"/>
    <s v="United States"/>
    <x v="54"/>
    <s v="Ohio"/>
    <n v="45014"/>
    <x v="3"/>
    <s v="OFF-BI-10001757"/>
    <x v="1"/>
    <x v="8"/>
    <s v="Pressboard Hanging Data Binders for Unburst Sheets"/>
    <x v="921"/>
    <n v="8"/>
    <n v="0.7"/>
    <n v="-8.6592000000000002"/>
    <n v="11"/>
    <n v="4"/>
    <x v="2"/>
    <s v="Nov"/>
    <s v="2014-11"/>
  </r>
  <r>
    <n v="4909"/>
    <s v="CA-2014-133809"/>
    <x v="728"/>
    <d v="2014-11-23T00:00:00"/>
    <s v="Second Class"/>
    <s v="MS-17530"/>
    <s v="MaryBeth Skach"/>
    <x v="0"/>
    <s v="United States"/>
    <x v="54"/>
    <s v="Ohio"/>
    <n v="45014"/>
    <x v="3"/>
    <s v="TEC-PH-10004875"/>
    <x v="2"/>
    <x v="7"/>
    <s v="PNY Rapid USB Car Charger - Black"/>
    <x v="3536"/>
    <n v="2"/>
    <n v="0.4"/>
    <n v="-2.0773999999999999"/>
    <n v="11"/>
    <n v="4"/>
    <x v="2"/>
    <s v="Nov"/>
    <s v="2014-11"/>
  </r>
  <r>
    <n v="4910"/>
    <s v="CA-2017-127306"/>
    <x v="424"/>
    <d v="2017-01-18T00:00:00"/>
    <s v="Standard Class"/>
    <s v="BH-11710"/>
    <s v="Brosina Hoffman"/>
    <x v="0"/>
    <s v="United States"/>
    <x v="271"/>
    <s v="Tennessee"/>
    <n v="37604"/>
    <x v="0"/>
    <s v="OFF-EN-10001219"/>
    <x v="1"/>
    <x v="12"/>
    <s v="#10- 4 1/8&quot; x 9 1/2&quot; Security-Tint Envelopes"/>
    <x v="823"/>
    <n v="3"/>
    <n v="0.2"/>
    <n v="6.6467999999999998"/>
    <n v="1"/>
    <n v="1"/>
    <x v="3"/>
    <s v="Jan"/>
    <s v="2017-01"/>
  </r>
  <r>
    <n v="4911"/>
    <s v="CA-2017-127306"/>
    <x v="424"/>
    <d v="2017-01-18T00:00:00"/>
    <s v="Standard Class"/>
    <s v="BH-11710"/>
    <s v="Brosina Hoffman"/>
    <x v="0"/>
    <s v="United States"/>
    <x v="271"/>
    <s v="Tennessee"/>
    <n v="37604"/>
    <x v="0"/>
    <s v="OFF-PA-10000019"/>
    <x v="1"/>
    <x v="10"/>
    <s v="Xerox 1931"/>
    <x v="1566"/>
    <n v="7"/>
    <n v="0.2"/>
    <n v="12.700799999999999"/>
    <n v="1"/>
    <n v="1"/>
    <x v="3"/>
    <s v="Jan"/>
    <s v="2017-01"/>
  </r>
  <r>
    <n v="4912"/>
    <s v="CA-2017-127306"/>
    <x v="424"/>
    <d v="2017-01-18T00:00:00"/>
    <s v="Standard Class"/>
    <s v="BH-11710"/>
    <s v="Brosina Hoffman"/>
    <x v="0"/>
    <s v="United States"/>
    <x v="271"/>
    <s v="Tennessee"/>
    <n v="37604"/>
    <x v="0"/>
    <s v="TEC-PH-10001924"/>
    <x v="2"/>
    <x v="7"/>
    <s v="iHome FM Clock Radio with Lightning Dock"/>
    <x v="1752"/>
    <n v="2"/>
    <n v="0.2"/>
    <n v="6.9989999999999997"/>
    <n v="1"/>
    <n v="1"/>
    <x v="3"/>
    <s v="Jan"/>
    <s v="2017-01"/>
  </r>
  <r>
    <n v="4913"/>
    <s v="CA-2017-127306"/>
    <x v="424"/>
    <d v="2017-01-18T00:00:00"/>
    <s v="Standard Class"/>
    <s v="BH-11710"/>
    <s v="Brosina Hoffman"/>
    <x v="0"/>
    <s v="United States"/>
    <x v="271"/>
    <s v="Tennessee"/>
    <n v="37604"/>
    <x v="0"/>
    <s v="OFF-BI-10002003"/>
    <x v="1"/>
    <x v="8"/>
    <s v="Ibico Presentation Index for Binding Systems"/>
    <x v="3537"/>
    <n v="5"/>
    <n v="0.7"/>
    <n v="-4.577"/>
    <n v="1"/>
    <n v="1"/>
    <x v="3"/>
    <s v="Jan"/>
    <s v="2017-01"/>
  </r>
  <r>
    <n v="4914"/>
    <s v="CA-2017-127306"/>
    <x v="424"/>
    <d v="2017-01-18T00:00:00"/>
    <s v="Standard Class"/>
    <s v="BH-11710"/>
    <s v="Brosina Hoffman"/>
    <x v="0"/>
    <s v="United States"/>
    <x v="271"/>
    <s v="Tennessee"/>
    <n v="37604"/>
    <x v="0"/>
    <s v="OFF-BI-10003727"/>
    <x v="1"/>
    <x v="8"/>
    <s v="Avery Durable Slant Ring Binders With Label Holder"/>
    <x v="3538"/>
    <n v="2"/>
    <n v="0.7"/>
    <n v="-1.8391999999999999"/>
    <n v="1"/>
    <n v="1"/>
    <x v="3"/>
    <s v="Jan"/>
    <s v="2017-01"/>
  </r>
  <r>
    <n v="4915"/>
    <s v="CA-2015-161830"/>
    <x v="496"/>
    <d v="2015-09-26T00:00:00"/>
    <s v="Second Class"/>
    <s v="ME-17725"/>
    <s v="Max Engle"/>
    <x v="0"/>
    <s v="United States"/>
    <x v="4"/>
    <s v="Washington"/>
    <n v="98105"/>
    <x v="1"/>
    <s v="OFF-AR-10004042"/>
    <x v="1"/>
    <x v="6"/>
    <s v="BOSTON Model 1800 Electric Pencil Sharpeners, Putty/Woodgrain"/>
    <x v="3539"/>
    <n v="2"/>
    <n v="0"/>
    <n v="10.4284"/>
    <n v="9"/>
    <n v="3"/>
    <x v="1"/>
    <s v="Sep"/>
    <s v="2015-09"/>
  </r>
  <r>
    <n v="4916"/>
    <s v="CA-2015-161830"/>
    <x v="496"/>
    <d v="2015-09-26T00:00:00"/>
    <s v="Second Class"/>
    <s v="ME-17725"/>
    <s v="Max Engle"/>
    <x v="0"/>
    <s v="United States"/>
    <x v="4"/>
    <s v="Washington"/>
    <n v="98105"/>
    <x v="1"/>
    <s v="OFF-BI-10001097"/>
    <x v="1"/>
    <x v="8"/>
    <s v="Avery Hole Reinforcements"/>
    <x v="475"/>
    <n v="3"/>
    <n v="0.2"/>
    <n v="5.4200999999999997"/>
    <n v="9"/>
    <n v="3"/>
    <x v="1"/>
    <s v="Sep"/>
    <s v="2015-09"/>
  </r>
  <r>
    <n v="4917"/>
    <s v="CA-2017-163125"/>
    <x v="449"/>
    <d v="2017-10-11T00:00:00"/>
    <s v="Second Class"/>
    <s v="MB-17305"/>
    <s v="Maria Bertelson"/>
    <x v="0"/>
    <s v="United States"/>
    <x v="425"/>
    <s v="Texas"/>
    <n v="77573"/>
    <x v="2"/>
    <s v="OFF-AR-10004344"/>
    <x v="1"/>
    <x v="6"/>
    <s v="Bulldog Vacuum Base Pencil Sharpener"/>
    <x v="3540"/>
    <n v="7"/>
    <n v="0.2"/>
    <n v="5.8750999999999998"/>
    <n v="10"/>
    <n v="4"/>
    <x v="3"/>
    <s v="Oct"/>
    <s v="2017-10"/>
  </r>
  <r>
    <n v="4918"/>
    <s v="CA-2017-163125"/>
    <x v="449"/>
    <d v="2017-10-11T00:00:00"/>
    <s v="Second Class"/>
    <s v="MB-17305"/>
    <s v="Maria Bertelson"/>
    <x v="0"/>
    <s v="United States"/>
    <x v="425"/>
    <s v="Texas"/>
    <n v="77573"/>
    <x v="2"/>
    <s v="FUR-CH-10001802"/>
    <x v="0"/>
    <x v="1"/>
    <s v="Hon Every-Day Chair Series Swivel Task Chairs"/>
    <x v="277"/>
    <n v="3"/>
    <n v="0.3"/>
    <n v="-32.6646"/>
    <n v="10"/>
    <n v="4"/>
    <x v="3"/>
    <s v="Oct"/>
    <s v="2017-10"/>
  </r>
  <r>
    <n v="4919"/>
    <s v="CA-2016-160304"/>
    <x v="1006"/>
    <d v="2016-01-07T00:00:00"/>
    <s v="Standard Class"/>
    <s v="BM-11575"/>
    <s v="Brendan Murry"/>
    <x v="1"/>
    <s v="United States"/>
    <x v="426"/>
    <s v="Maryland"/>
    <n v="20877"/>
    <x v="3"/>
    <s v="FUR-BO-10004709"/>
    <x v="0"/>
    <x v="0"/>
    <s v="Bush Westfield Collection Bookcases, Medium Cherry Finish"/>
    <x v="2093"/>
    <n v="3"/>
    <n v="0"/>
    <n v="38.266800000000003"/>
    <n v="1"/>
    <n v="1"/>
    <x v="0"/>
    <s v="Jan"/>
    <s v="2016-01"/>
  </r>
  <r>
    <n v="4920"/>
    <s v="CA-2016-160304"/>
    <x v="1006"/>
    <d v="2016-01-07T00:00:00"/>
    <s v="Standard Class"/>
    <s v="BM-11575"/>
    <s v="Brendan Murry"/>
    <x v="1"/>
    <s v="United States"/>
    <x v="426"/>
    <s v="Maryland"/>
    <n v="20877"/>
    <x v="3"/>
    <s v="TEC-PH-10000455"/>
    <x v="2"/>
    <x v="7"/>
    <s v="GE 30522EE2"/>
    <x v="3541"/>
    <n v="2"/>
    <n v="0"/>
    <n v="67.274199999999993"/>
    <n v="1"/>
    <n v="1"/>
    <x v="0"/>
    <s v="Jan"/>
    <s v="2016-01"/>
  </r>
  <r>
    <n v="4921"/>
    <s v="CA-2017-101728"/>
    <x v="971"/>
    <d v="2017-08-23T00:00:00"/>
    <s v="Standard Class"/>
    <s v="SC-20575"/>
    <s v="Sonia Cooley"/>
    <x v="0"/>
    <s v="United States"/>
    <x v="22"/>
    <s v="Illinois"/>
    <n v="60653"/>
    <x v="2"/>
    <s v="OFF-BI-10002393"/>
    <x v="1"/>
    <x v="8"/>
    <s v="Binder Posts"/>
    <x v="3327"/>
    <n v="2"/>
    <n v="0.8"/>
    <n v="-3.9032"/>
    <n v="8"/>
    <n v="3"/>
    <x v="3"/>
    <s v="Aug"/>
    <s v="2017-08"/>
  </r>
  <r>
    <n v="4922"/>
    <s v="CA-2017-114055"/>
    <x v="53"/>
    <d v="2017-12-29T00:00:00"/>
    <s v="Second Class"/>
    <s v="MH-18115"/>
    <s v="Mick Hernandez"/>
    <x v="2"/>
    <s v="United States"/>
    <x v="114"/>
    <s v="Alabama"/>
    <n v="35810"/>
    <x v="0"/>
    <s v="OFF-PA-10004381"/>
    <x v="1"/>
    <x v="10"/>
    <s v="14-7/8 x 11 Blue Bar Computer Printout Paper"/>
    <x v="3542"/>
    <n v="2"/>
    <n v="0"/>
    <n v="46.118400000000001"/>
    <n v="12"/>
    <n v="4"/>
    <x v="3"/>
    <s v="Dec"/>
    <s v="2017-12"/>
  </r>
  <r>
    <n v="4923"/>
    <s v="CA-2017-114055"/>
    <x v="53"/>
    <d v="2017-12-29T00:00:00"/>
    <s v="Second Class"/>
    <s v="MH-18115"/>
    <s v="Mick Hernandez"/>
    <x v="2"/>
    <s v="United States"/>
    <x v="114"/>
    <s v="Alabama"/>
    <n v="35810"/>
    <x v="0"/>
    <s v="OFF-FA-10003059"/>
    <x v="1"/>
    <x v="13"/>
    <s v="Assorted Color Push Pins"/>
    <x v="3543"/>
    <n v="2"/>
    <n v="0"/>
    <n v="1.1946000000000001"/>
    <n v="12"/>
    <n v="4"/>
    <x v="3"/>
    <s v="Dec"/>
    <s v="2017-12"/>
  </r>
  <r>
    <n v="4924"/>
    <s v="CA-2017-114055"/>
    <x v="53"/>
    <d v="2017-12-29T00:00:00"/>
    <s v="Second Class"/>
    <s v="MH-18115"/>
    <s v="Mick Hernandez"/>
    <x v="2"/>
    <s v="United States"/>
    <x v="114"/>
    <s v="Alabama"/>
    <n v="35810"/>
    <x v="0"/>
    <s v="OFF-PA-10000994"/>
    <x v="1"/>
    <x v="10"/>
    <s v="Xerox 1915"/>
    <x v="2651"/>
    <n v="6"/>
    <n v="0"/>
    <n v="301.96800000000002"/>
    <n v="12"/>
    <n v="4"/>
    <x v="3"/>
    <s v="Dec"/>
    <s v="2017-12"/>
  </r>
  <r>
    <n v="4925"/>
    <s v="CA-2017-114055"/>
    <x v="53"/>
    <d v="2017-12-29T00:00:00"/>
    <s v="Second Class"/>
    <s v="MH-18115"/>
    <s v="Mick Hernandez"/>
    <x v="2"/>
    <s v="United States"/>
    <x v="114"/>
    <s v="Alabama"/>
    <n v="35810"/>
    <x v="0"/>
    <s v="TEC-PH-10002890"/>
    <x v="2"/>
    <x v="7"/>
    <s v="AT&amp;T 17929 Lendline Telephone"/>
    <x v="3377"/>
    <n v="2"/>
    <n v="0"/>
    <n v="23.524799999999999"/>
    <n v="12"/>
    <n v="4"/>
    <x v="3"/>
    <s v="Dec"/>
    <s v="2017-12"/>
  </r>
  <r>
    <n v="4926"/>
    <s v="CA-2017-126438"/>
    <x v="18"/>
    <d v="2017-09-13T00:00:00"/>
    <s v="First Class"/>
    <s v="AR-10345"/>
    <s v="Alex Russell"/>
    <x v="1"/>
    <s v="United States"/>
    <x v="104"/>
    <s v="Massachusetts"/>
    <n v="1841"/>
    <x v="3"/>
    <s v="OFF-AR-10003338"/>
    <x v="1"/>
    <x v="6"/>
    <s v="Eberhard Faber 3 1/2&quot; Golf Pencils"/>
    <x v="3544"/>
    <n v="2"/>
    <n v="0"/>
    <n v="3.72"/>
    <n v="9"/>
    <n v="3"/>
    <x v="3"/>
    <s v="Sep"/>
    <s v="2017-09"/>
  </r>
  <r>
    <n v="4927"/>
    <s v="CA-2017-117653"/>
    <x v="15"/>
    <d v="2017-10-23T00:00:00"/>
    <s v="Standard Class"/>
    <s v="MO-17500"/>
    <s v="Mary O'Rourke"/>
    <x v="0"/>
    <s v="United States"/>
    <x v="22"/>
    <s v="Illinois"/>
    <n v="60623"/>
    <x v="2"/>
    <s v="FUR-TA-10003008"/>
    <x v="0"/>
    <x v="3"/>
    <s v="Lesro Round Back Collection Coffee Table, End Table"/>
    <x v="3545"/>
    <n v="1"/>
    <n v="0.5"/>
    <n v="-67.543499999999995"/>
    <n v="10"/>
    <n v="4"/>
    <x v="3"/>
    <s v="Oct"/>
    <s v="2017-10"/>
  </r>
  <r>
    <n v="4928"/>
    <s v="CA-2017-143245"/>
    <x v="96"/>
    <d v="2017-12-06T00:00:00"/>
    <s v="Standard Class"/>
    <s v="AD-10180"/>
    <s v="Alan Dominguez"/>
    <x v="2"/>
    <s v="United States"/>
    <x v="54"/>
    <s v="Connecticut"/>
    <n v="6824"/>
    <x v="3"/>
    <s v="OFF-PA-10001972"/>
    <x v="1"/>
    <x v="10"/>
    <s v="Xerox 214"/>
    <x v="537"/>
    <n v="3"/>
    <n v="0"/>
    <n v="9.3312000000000008"/>
    <n v="12"/>
    <n v="4"/>
    <x v="3"/>
    <s v="Dec"/>
    <s v="2017-12"/>
  </r>
  <r>
    <n v="4929"/>
    <s v="CA-2017-143245"/>
    <x v="96"/>
    <d v="2017-12-06T00:00:00"/>
    <s v="Standard Class"/>
    <s v="AD-10180"/>
    <s v="Alan Dominguez"/>
    <x v="2"/>
    <s v="United States"/>
    <x v="54"/>
    <s v="Connecticut"/>
    <n v="6824"/>
    <x v="3"/>
    <s v="FUR-CH-10000155"/>
    <x v="0"/>
    <x v="1"/>
    <s v="Global Comet Stacking Armless Chair"/>
    <x v="3546"/>
    <n v="3"/>
    <n v="0"/>
    <n v="251.202"/>
    <n v="12"/>
    <n v="4"/>
    <x v="3"/>
    <s v="Dec"/>
    <s v="2017-12"/>
  </r>
  <r>
    <n v="4930"/>
    <s v="US-2014-138828"/>
    <x v="814"/>
    <d v="2014-09-03T00:00:00"/>
    <s v="First Class"/>
    <s v="KD-16345"/>
    <s v="Katherine Ducich"/>
    <x v="0"/>
    <s v="United States"/>
    <x v="20"/>
    <s v="New York"/>
    <n v="10009"/>
    <x v="3"/>
    <s v="OFF-AR-10000658"/>
    <x v="1"/>
    <x v="6"/>
    <s v="Newell 324"/>
    <x v="2444"/>
    <n v="5"/>
    <n v="0"/>
    <n v="16.170000000000002"/>
    <n v="9"/>
    <n v="3"/>
    <x v="2"/>
    <s v="Sep"/>
    <s v="2014-09"/>
  </r>
  <r>
    <n v="4931"/>
    <s v="US-2014-138828"/>
    <x v="814"/>
    <d v="2014-09-03T00:00:00"/>
    <s v="First Class"/>
    <s v="KD-16345"/>
    <s v="Katherine Ducich"/>
    <x v="0"/>
    <s v="United States"/>
    <x v="20"/>
    <s v="New York"/>
    <n v="10009"/>
    <x v="3"/>
    <s v="OFF-PA-10000349"/>
    <x v="1"/>
    <x v="10"/>
    <s v="Easy-staple paper"/>
    <x v="1801"/>
    <n v="3"/>
    <n v="0"/>
    <n v="7.0217999999999998"/>
    <n v="9"/>
    <n v="3"/>
    <x v="2"/>
    <s v="Sep"/>
    <s v="2014-09"/>
  </r>
  <r>
    <n v="4932"/>
    <s v="CA-2017-143651"/>
    <x v="613"/>
    <d v="2017-03-30T00:00:00"/>
    <s v="Standard Class"/>
    <s v="FM-14215"/>
    <s v="Filia McAdams"/>
    <x v="1"/>
    <s v="United States"/>
    <x v="4"/>
    <s v="Washington"/>
    <n v="98103"/>
    <x v="1"/>
    <s v="OFF-AR-10001446"/>
    <x v="1"/>
    <x v="6"/>
    <s v="Newell 309"/>
    <x v="789"/>
    <n v="2"/>
    <n v="0"/>
    <n v="6.93"/>
    <n v="3"/>
    <n v="1"/>
    <x v="3"/>
    <s v="Mar"/>
    <s v="2017-03"/>
  </r>
  <r>
    <n v="4933"/>
    <s v="CA-2015-106978"/>
    <x v="694"/>
    <d v="2015-10-04T00:00:00"/>
    <s v="Standard Class"/>
    <s v="ZC-21910"/>
    <s v="Zuschuss Carroll"/>
    <x v="0"/>
    <s v="United States"/>
    <x v="34"/>
    <s v="Colorado"/>
    <n v="80013"/>
    <x v="1"/>
    <s v="OFF-EN-10004483"/>
    <x v="1"/>
    <x v="12"/>
    <s v="#10 White Business Envelopes,4 1/8 x 9 1/2"/>
    <x v="3547"/>
    <n v="1"/>
    <n v="0.2"/>
    <n v="4.2309000000000001"/>
    <n v="9"/>
    <n v="3"/>
    <x v="1"/>
    <s v="Sep"/>
    <s v="2015-09"/>
  </r>
  <r>
    <n v="4934"/>
    <s v="CA-2015-106978"/>
    <x v="694"/>
    <d v="2015-10-04T00:00:00"/>
    <s v="Standard Class"/>
    <s v="ZC-21910"/>
    <s v="Zuschuss Carroll"/>
    <x v="0"/>
    <s v="United States"/>
    <x v="34"/>
    <s v="Colorado"/>
    <n v="80013"/>
    <x v="1"/>
    <s v="OFF-BI-10002012"/>
    <x v="1"/>
    <x v="8"/>
    <s v="Wilson Jones Easy Flow II Sheet Lifters"/>
    <x v="879"/>
    <n v="2"/>
    <n v="0.7"/>
    <n v="-0.79200000000000004"/>
    <n v="9"/>
    <n v="3"/>
    <x v="1"/>
    <s v="Sep"/>
    <s v="2015-09"/>
  </r>
  <r>
    <n v="4935"/>
    <s v="CA-2015-106978"/>
    <x v="694"/>
    <d v="2015-10-04T00:00:00"/>
    <s v="Standard Class"/>
    <s v="ZC-21910"/>
    <s v="Zuschuss Carroll"/>
    <x v="0"/>
    <s v="United States"/>
    <x v="34"/>
    <s v="Colorado"/>
    <n v="80013"/>
    <x v="1"/>
    <s v="OFF-FA-10003021"/>
    <x v="1"/>
    <x v="13"/>
    <s v="Staples"/>
    <x v="3548"/>
    <n v="3"/>
    <n v="0.2"/>
    <n v="0.84599999999999997"/>
    <n v="9"/>
    <n v="3"/>
    <x v="1"/>
    <s v="Sep"/>
    <s v="2015-09"/>
  </r>
  <r>
    <n v="4936"/>
    <s v="CA-2015-155124"/>
    <x v="1007"/>
    <d v="2015-03-21T00:00:00"/>
    <s v="Standard Class"/>
    <s v="KS-16300"/>
    <s v="Karen Seio"/>
    <x v="1"/>
    <s v="United States"/>
    <x v="427"/>
    <s v="Utah"/>
    <n v="84043"/>
    <x v="1"/>
    <s v="TEC-PH-10003356"/>
    <x v="2"/>
    <x v="7"/>
    <s v="SmartStand Mobile Device Holder, Assorted Colors"/>
    <x v="3549"/>
    <n v="3"/>
    <n v="0.2"/>
    <n v="1.6776"/>
    <n v="3"/>
    <n v="1"/>
    <x v="1"/>
    <s v="Mar"/>
    <s v="2015-03"/>
  </r>
  <r>
    <n v="4937"/>
    <s v="CA-2017-150931"/>
    <x v="1008"/>
    <d v="2017-01-13T00:00:00"/>
    <s v="Standard Class"/>
    <s v="DP-13390"/>
    <s v="Dennis Pardue"/>
    <x v="2"/>
    <s v="United States"/>
    <x v="428"/>
    <s v="Alabama"/>
    <n v="35401"/>
    <x v="0"/>
    <s v="OFF-BI-10004728"/>
    <x v="1"/>
    <x v="8"/>
    <s v="Wilson Jones Turn Tabs Binder Tool for Ring Binders"/>
    <x v="3550"/>
    <n v="7"/>
    <n v="0"/>
    <n v="15.5204"/>
    <n v="1"/>
    <n v="1"/>
    <x v="3"/>
    <s v="Jan"/>
    <s v="2017-01"/>
  </r>
  <r>
    <n v="4938"/>
    <s v="CA-2014-157147"/>
    <x v="286"/>
    <d v="2014-01-18T00:00:00"/>
    <s v="Standard Class"/>
    <s v="BD-11605"/>
    <s v="Brian Dahlen"/>
    <x v="0"/>
    <s v="United States"/>
    <x v="8"/>
    <s v="California"/>
    <n v="94109"/>
    <x v="1"/>
    <s v="OFF-ST-10000078"/>
    <x v="1"/>
    <x v="4"/>
    <s v="Tennsco 6- and 18-Compartment Lockers"/>
    <x v="2184"/>
    <n v="5"/>
    <n v="0"/>
    <n v="238.65299999999999"/>
    <n v="1"/>
    <n v="1"/>
    <x v="2"/>
    <s v="Jan"/>
    <s v="2014-01"/>
  </r>
  <r>
    <n v="4939"/>
    <s v="CA-2014-157147"/>
    <x v="286"/>
    <d v="2014-01-18T00:00:00"/>
    <s v="Standard Class"/>
    <s v="BD-11605"/>
    <s v="Brian Dahlen"/>
    <x v="0"/>
    <s v="United States"/>
    <x v="8"/>
    <s v="California"/>
    <n v="94109"/>
    <x v="1"/>
    <s v="FUR-BO-10003034"/>
    <x v="0"/>
    <x v="0"/>
    <s v="O'Sullivan Elevations Bookcase, Cherry Finish"/>
    <x v="3551"/>
    <n v="3"/>
    <n v="0.15"/>
    <n v="3.9293999999999998"/>
    <n v="1"/>
    <n v="1"/>
    <x v="2"/>
    <s v="Jan"/>
    <s v="2014-01"/>
  </r>
  <r>
    <n v="4940"/>
    <s v="CA-2014-157147"/>
    <x v="286"/>
    <d v="2014-01-18T00:00:00"/>
    <s v="Standard Class"/>
    <s v="BD-11605"/>
    <s v="Brian Dahlen"/>
    <x v="0"/>
    <s v="United States"/>
    <x v="8"/>
    <s v="California"/>
    <n v="94109"/>
    <x v="1"/>
    <s v="OFF-AR-10003514"/>
    <x v="1"/>
    <x v="6"/>
    <s v="4009 Highlighters by Sanford"/>
    <x v="189"/>
    <n v="5"/>
    <n v="0"/>
    <n v="6.5670000000000002"/>
    <n v="1"/>
    <n v="1"/>
    <x v="2"/>
    <s v="Jan"/>
    <s v="2014-01"/>
  </r>
  <r>
    <n v="4941"/>
    <s v="CA-2015-156482"/>
    <x v="525"/>
    <d v="2015-02-13T00:00:00"/>
    <s v="Standard Class"/>
    <s v="IL-15100"/>
    <s v="Ivan Liston"/>
    <x v="0"/>
    <s v="United States"/>
    <x v="40"/>
    <s v="Delaware"/>
    <n v="19805"/>
    <x v="3"/>
    <s v="FUR-CH-10001708"/>
    <x v="0"/>
    <x v="1"/>
    <s v="Office Star - Contemporary Swivel Chair with Padded Adjustable Arms and Flex Back"/>
    <x v="3552"/>
    <n v="9"/>
    <n v="0"/>
    <n v="266.4522"/>
    <n v="2"/>
    <n v="1"/>
    <x v="1"/>
    <s v="Feb"/>
    <s v="2015-02"/>
  </r>
  <r>
    <n v="4942"/>
    <s v="CA-2015-156482"/>
    <x v="525"/>
    <d v="2015-02-13T00:00:00"/>
    <s v="Standard Class"/>
    <s v="IL-15100"/>
    <s v="Ivan Liston"/>
    <x v="0"/>
    <s v="United States"/>
    <x v="40"/>
    <s v="Delaware"/>
    <n v="19805"/>
    <x v="3"/>
    <s v="FUR-BO-10002598"/>
    <x v="0"/>
    <x v="0"/>
    <s v="Hon Metal Bookcases, Putty"/>
    <x v="510"/>
    <n v="4"/>
    <n v="0"/>
    <n v="82.336799999999997"/>
    <n v="2"/>
    <n v="1"/>
    <x v="1"/>
    <s v="Feb"/>
    <s v="2015-02"/>
  </r>
  <r>
    <n v="4943"/>
    <s v="CA-2015-156482"/>
    <x v="525"/>
    <d v="2015-02-13T00:00:00"/>
    <s v="Standard Class"/>
    <s v="IL-15100"/>
    <s v="Ivan Liston"/>
    <x v="0"/>
    <s v="United States"/>
    <x v="40"/>
    <s v="Delaware"/>
    <n v="19805"/>
    <x v="3"/>
    <s v="OFF-AR-10001022"/>
    <x v="1"/>
    <x v="6"/>
    <s v="SANFORD Liquid Accent Tank-Style Highlighters"/>
    <x v="1093"/>
    <n v="2"/>
    <n v="0"/>
    <n v="1.7607999999999999"/>
    <n v="2"/>
    <n v="1"/>
    <x v="1"/>
    <s v="Feb"/>
    <s v="2015-02"/>
  </r>
  <r>
    <n v="4944"/>
    <s v="CA-2017-106782"/>
    <x v="202"/>
    <d v="2017-12-27T00:00:00"/>
    <s v="Standard Class"/>
    <s v="LP-17095"/>
    <s v="Liz Preis"/>
    <x v="0"/>
    <s v="United States"/>
    <x v="240"/>
    <s v="Indiana"/>
    <n v="47905"/>
    <x v="2"/>
    <s v="OFF-ST-10004459"/>
    <x v="1"/>
    <x v="4"/>
    <s v="Tennsco Single-Tier Lockers"/>
    <x v="2545"/>
    <n v="1"/>
    <n v="0"/>
    <n v="18.766999999999999"/>
    <n v="12"/>
    <n v="4"/>
    <x v="3"/>
    <s v="Dec"/>
    <s v="2017-12"/>
  </r>
  <r>
    <n v="4945"/>
    <s v="CA-2016-151372"/>
    <x v="64"/>
    <d v="2016-09-06T00:00:00"/>
    <s v="First Class"/>
    <s v="JH-15985"/>
    <s v="Joseph Holt"/>
    <x v="0"/>
    <s v="United States"/>
    <x v="332"/>
    <s v="California"/>
    <n v="90278"/>
    <x v="1"/>
    <s v="OFF-PA-10004381"/>
    <x v="1"/>
    <x v="10"/>
    <s v="14-7/8 x 11 Blue Bar Computer Printout Paper"/>
    <x v="3542"/>
    <n v="2"/>
    <n v="0"/>
    <n v="46.118400000000001"/>
    <n v="9"/>
    <n v="3"/>
    <x v="0"/>
    <s v="Sep"/>
    <s v="2016-09"/>
  </r>
  <r>
    <n v="4946"/>
    <s v="CA-2016-151372"/>
    <x v="64"/>
    <d v="2016-09-06T00:00:00"/>
    <s v="First Class"/>
    <s v="JH-15985"/>
    <s v="Joseph Holt"/>
    <x v="0"/>
    <s v="United States"/>
    <x v="332"/>
    <s v="California"/>
    <n v="90278"/>
    <x v="1"/>
    <s v="OFF-BI-10000050"/>
    <x v="1"/>
    <x v="8"/>
    <s v="Angle-D Binders with Locking Rings, Label Holders"/>
    <x v="2582"/>
    <n v="2"/>
    <n v="0.2"/>
    <n v="3.9420000000000002"/>
    <n v="9"/>
    <n v="3"/>
    <x v="0"/>
    <s v="Sep"/>
    <s v="2016-09"/>
  </r>
  <r>
    <n v="4947"/>
    <s v="CA-2016-151372"/>
    <x v="64"/>
    <d v="2016-09-06T00:00:00"/>
    <s v="First Class"/>
    <s v="JH-15985"/>
    <s v="Joseph Holt"/>
    <x v="0"/>
    <s v="United States"/>
    <x v="332"/>
    <s v="California"/>
    <n v="90278"/>
    <x v="1"/>
    <s v="OFF-FA-10000304"/>
    <x v="1"/>
    <x v="13"/>
    <s v="Advantus Push Pins"/>
    <x v="1001"/>
    <n v="2"/>
    <n v="0"/>
    <n v="1.7876000000000001"/>
    <n v="9"/>
    <n v="3"/>
    <x v="0"/>
    <s v="Sep"/>
    <s v="2016-09"/>
  </r>
  <r>
    <n v="4948"/>
    <s v="CA-2014-102085"/>
    <x v="777"/>
    <d v="2014-10-09T00:00:00"/>
    <s v="Standard Class"/>
    <s v="JD-16015"/>
    <s v="Joy Daniels"/>
    <x v="0"/>
    <s v="United States"/>
    <x v="4"/>
    <s v="Washington"/>
    <n v="98115"/>
    <x v="1"/>
    <s v="OFF-LA-10002475"/>
    <x v="1"/>
    <x v="2"/>
    <s v="Avery 519"/>
    <x v="3119"/>
    <n v="4"/>
    <n v="0"/>
    <n v="13.742800000000001"/>
    <n v="10"/>
    <n v="4"/>
    <x v="2"/>
    <s v="Oct"/>
    <s v="2014-10"/>
  </r>
  <r>
    <n v="4949"/>
    <s v="CA-2017-107125"/>
    <x v="344"/>
    <d v="2017-12-02T00:00:00"/>
    <s v="Standard Class"/>
    <s v="BD-11320"/>
    <s v="Bill Donatelli"/>
    <x v="0"/>
    <s v="United States"/>
    <x v="1"/>
    <s v="California"/>
    <n v="90045"/>
    <x v="1"/>
    <s v="OFF-BI-10001989"/>
    <x v="1"/>
    <x v="8"/>
    <s v="Premium Transparent Presentation Covers by GBC"/>
    <x v="3553"/>
    <n v="7"/>
    <n v="0.2"/>
    <n v="41.120800000000003"/>
    <n v="11"/>
    <n v="4"/>
    <x v="3"/>
    <s v="Nov"/>
    <s v="2017-11"/>
  </r>
  <r>
    <n v="4950"/>
    <s v="CA-2017-107125"/>
    <x v="344"/>
    <d v="2017-12-02T00:00:00"/>
    <s v="Standard Class"/>
    <s v="BD-11320"/>
    <s v="Bill Donatelli"/>
    <x v="0"/>
    <s v="United States"/>
    <x v="1"/>
    <s v="California"/>
    <n v="90045"/>
    <x v="1"/>
    <s v="FUR-FU-10000732"/>
    <x v="0"/>
    <x v="5"/>
    <s v="Eldon 200 Class Desk Accessories"/>
    <x v="605"/>
    <n v="3"/>
    <n v="0"/>
    <n v="6.0288000000000004"/>
    <n v="11"/>
    <n v="4"/>
    <x v="3"/>
    <s v="Nov"/>
    <s v="2017-11"/>
  </r>
  <r>
    <n v="4951"/>
    <s v="CA-2016-125815"/>
    <x v="99"/>
    <d v="2016-11-01T00:00:00"/>
    <s v="Second Class"/>
    <s v="DL-13330"/>
    <s v="Denise Leinenbach"/>
    <x v="0"/>
    <s v="United States"/>
    <x v="20"/>
    <s v="New York"/>
    <n v="10009"/>
    <x v="3"/>
    <s v="OFF-AR-10004441"/>
    <x v="1"/>
    <x v="6"/>
    <s v="BIC Brite Liner Highlighters"/>
    <x v="2122"/>
    <n v="3"/>
    <n v="0"/>
    <n v="5.2164000000000001"/>
    <n v="10"/>
    <n v="4"/>
    <x v="0"/>
    <s v="Oct"/>
    <s v="2016-10"/>
  </r>
  <r>
    <n v="4952"/>
    <s v="CA-2015-144190"/>
    <x v="988"/>
    <d v="2015-06-13T00:00:00"/>
    <s v="Standard Class"/>
    <s v="NC-18415"/>
    <s v="Nathan Cano"/>
    <x v="0"/>
    <s v="United States"/>
    <x v="195"/>
    <s v="Michigan"/>
    <n v="48073"/>
    <x v="2"/>
    <s v="OFF-PA-10000304"/>
    <x v="1"/>
    <x v="10"/>
    <s v="Xerox 1995"/>
    <x v="91"/>
    <n v="2"/>
    <n v="0"/>
    <n v="6.2207999999999997"/>
    <n v="6"/>
    <n v="2"/>
    <x v="1"/>
    <s v="Jun"/>
    <s v="2015-06"/>
  </r>
  <r>
    <n v="4953"/>
    <s v="CA-2017-117926"/>
    <x v="166"/>
    <d v="2017-12-12T00:00:00"/>
    <s v="Second Class"/>
    <s v="AS-10225"/>
    <s v="Alan Schoenberger"/>
    <x v="1"/>
    <s v="United States"/>
    <x v="8"/>
    <s v="California"/>
    <n v="94109"/>
    <x v="1"/>
    <s v="OFF-AP-10002670"/>
    <x v="1"/>
    <x v="9"/>
    <s v="Belkin 8-Outlet Premiere SurgeMaster II Surge Protectors"/>
    <x v="3554"/>
    <n v="1"/>
    <n v="0"/>
    <n v="20.844000000000001"/>
    <n v="12"/>
    <n v="4"/>
    <x v="3"/>
    <s v="Dec"/>
    <s v="2017-12"/>
  </r>
  <r>
    <n v="4954"/>
    <s v="CA-2015-153906"/>
    <x v="199"/>
    <d v="2015-03-20T00:00:00"/>
    <s v="Standard Class"/>
    <s v="MS-17980"/>
    <s v="Michael Stewart"/>
    <x v="1"/>
    <s v="United States"/>
    <x v="20"/>
    <s v="New York"/>
    <n v="10009"/>
    <x v="3"/>
    <s v="TEC-PH-10001527"/>
    <x v="2"/>
    <x v="7"/>
    <s v="Plantronics MX500i Earset"/>
    <x v="3555"/>
    <n v="2"/>
    <n v="0"/>
    <n v="2.577"/>
    <n v="3"/>
    <n v="1"/>
    <x v="1"/>
    <s v="Mar"/>
    <s v="2015-03"/>
  </r>
  <r>
    <n v="4955"/>
    <s v="CA-2014-160262"/>
    <x v="3"/>
    <d v="2014-06-13T00:00:00"/>
    <s v="Second Class"/>
    <s v="TS-21205"/>
    <s v="Thomas Seio"/>
    <x v="1"/>
    <s v="United States"/>
    <x v="226"/>
    <s v="Nevada"/>
    <n v="89031"/>
    <x v="1"/>
    <s v="OFF-AR-10002335"/>
    <x v="1"/>
    <x v="6"/>
    <s v="DIXON Oriole Pencils"/>
    <x v="3556"/>
    <n v="7"/>
    <n v="0"/>
    <n v="4.6955999999999998"/>
    <n v="6"/>
    <n v="2"/>
    <x v="2"/>
    <s v="Jun"/>
    <s v="2014-06"/>
  </r>
  <r>
    <n v="4956"/>
    <s v="CA-2014-160262"/>
    <x v="3"/>
    <d v="2014-06-13T00:00:00"/>
    <s v="Second Class"/>
    <s v="TS-21205"/>
    <s v="Thomas Seio"/>
    <x v="1"/>
    <s v="United States"/>
    <x v="226"/>
    <s v="Nevada"/>
    <n v="89031"/>
    <x v="1"/>
    <s v="OFF-PA-10003641"/>
    <x v="1"/>
    <x v="10"/>
    <s v="Xerox 1909"/>
    <x v="1204"/>
    <n v="3"/>
    <n v="0"/>
    <n v="36.404400000000003"/>
    <n v="6"/>
    <n v="2"/>
    <x v="2"/>
    <s v="Jun"/>
    <s v="2014-06"/>
  </r>
  <r>
    <n v="4957"/>
    <s v="CA-2014-160262"/>
    <x v="3"/>
    <d v="2014-06-13T00:00:00"/>
    <s v="Second Class"/>
    <s v="TS-21205"/>
    <s v="Thomas Seio"/>
    <x v="1"/>
    <s v="United States"/>
    <x v="226"/>
    <s v="Nevada"/>
    <n v="89031"/>
    <x v="1"/>
    <s v="FUR-FU-10002685"/>
    <x v="0"/>
    <x v="5"/>
    <s v="Executive Impressions 13-1/2&quot; Indoor/Outdoor Wall Clock"/>
    <x v="3557"/>
    <n v="2"/>
    <n v="0"/>
    <n v="14.212"/>
    <n v="6"/>
    <n v="2"/>
    <x v="2"/>
    <s v="Jun"/>
    <s v="2014-06"/>
  </r>
  <r>
    <n v="4958"/>
    <s v="CA-2015-127607"/>
    <x v="305"/>
    <d v="2015-03-26T00:00:00"/>
    <s v="Standard Class"/>
    <s v="JK-15730"/>
    <s v="Joe Kamberova"/>
    <x v="0"/>
    <s v="United States"/>
    <x v="238"/>
    <s v="Texas"/>
    <n v="75007"/>
    <x v="2"/>
    <s v="OFF-BI-10001308"/>
    <x v="1"/>
    <x v="8"/>
    <s v="GBC Standard Plastic Binding Systems' Combs"/>
    <x v="3558"/>
    <n v="2"/>
    <n v="0.8"/>
    <n v="-4.3959999999999999"/>
    <n v="3"/>
    <n v="1"/>
    <x v="1"/>
    <s v="Mar"/>
    <s v="2015-03"/>
  </r>
  <r>
    <n v="4959"/>
    <s v="CA-2015-127607"/>
    <x v="305"/>
    <d v="2015-03-26T00:00:00"/>
    <s v="Standard Class"/>
    <s v="JK-15730"/>
    <s v="Joe Kamberova"/>
    <x v="0"/>
    <s v="United States"/>
    <x v="238"/>
    <s v="Texas"/>
    <n v="75007"/>
    <x v="2"/>
    <s v="OFF-FA-10003485"/>
    <x v="1"/>
    <x v="13"/>
    <s v="Staples"/>
    <x v="3559"/>
    <n v="9"/>
    <n v="0.2"/>
    <n v="6.1307999999999998"/>
    <n v="3"/>
    <n v="1"/>
    <x v="1"/>
    <s v="Mar"/>
    <s v="2015-03"/>
  </r>
  <r>
    <n v="4960"/>
    <s v="CA-2016-166226"/>
    <x v="741"/>
    <d v="2016-11-22T00:00:00"/>
    <s v="Standard Class"/>
    <s v="TC-21535"/>
    <s v="Tracy Collins"/>
    <x v="2"/>
    <s v="United States"/>
    <x v="1"/>
    <s v="California"/>
    <n v="90008"/>
    <x v="1"/>
    <s v="TEC-PH-10003357"/>
    <x v="2"/>
    <x v="7"/>
    <s v="Grandstream GXP2100 Mainstream Business Phone"/>
    <x v="3560"/>
    <n v="1"/>
    <n v="0.2"/>
    <n v="6.1192000000000002"/>
    <n v="11"/>
    <n v="4"/>
    <x v="0"/>
    <s v="Nov"/>
    <s v="2016-11"/>
  </r>
  <r>
    <n v="4961"/>
    <s v="CA-2016-166226"/>
    <x v="741"/>
    <d v="2016-11-22T00:00:00"/>
    <s v="Standard Class"/>
    <s v="TC-21535"/>
    <s v="Tracy Collins"/>
    <x v="2"/>
    <s v="United States"/>
    <x v="1"/>
    <s v="California"/>
    <n v="90008"/>
    <x v="1"/>
    <s v="OFF-AP-10002867"/>
    <x v="1"/>
    <x v="9"/>
    <s v="Fellowes Command Center 5-outlet power strip"/>
    <x v="3561"/>
    <n v="1"/>
    <n v="0"/>
    <n v="18.316800000000001"/>
    <n v="11"/>
    <n v="4"/>
    <x v="0"/>
    <s v="Nov"/>
    <s v="2016-11"/>
  </r>
  <r>
    <n v="4962"/>
    <s v="CA-2014-156587"/>
    <x v="1009"/>
    <d v="2014-03-08T00:00:00"/>
    <s v="First Class"/>
    <s v="AB-10015"/>
    <s v="Aaron Bergman"/>
    <x v="0"/>
    <s v="United States"/>
    <x v="4"/>
    <s v="Washington"/>
    <n v="98103"/>
    <x v="1"/>
    <s v="FUR-CH-10004477"/>
    <x v="0"/>
    <x v="1"/>
    <s v="Global Push Button Manager's Chair, Indigo"/>
    <x v="3562"/>
    <n v="1"/>
    <n v="0.2"/>
    <n v="5.4801000000000002"/>
    <n v="3"/>
    <n v="1"/>
    <x v="2"/>
    <s v="Mar"/>
    <s v="2014-03"/>
  </r>
  <r>
    <n v="4963"/>
    <s v="CA-2014-156587"/>
    <x v="1009"/>
    <d v="2014-03-08T00:00:00"/>
    <s v="First Class"/>
    <s v="AB-10015"/>
    <s v="Aaron Bergman"/>
    <x v="0"/>
    <s v="United States"/>
    <x v="4"/>
    <s v="Washington"/>
    <n v="98103"/>
    <x v="1"/>
    <s v="OFF-AR-10001427"/>
    <x v="1"/>
    <x v="6"/>
    <s v="Newell 330"/>
    <x v="1444"/>
    <n v="3"/>
    <n v="0"/>
    <n v="4.6643999999999997"/>
    <n v="3"/>
    <n v="1"/>
    <x v="2"/>
    <s v="Mar"/>
    <s v="2014-03"/>
  </r>
  <r>
    <n v="4964"/>
    <s v="CA-2014-156587"/>
    <x v="1009"/>
    <d v="2014-03-08T00:00:00"/>
    <s v="First Class"/>
    <s v="AB-10015"/>
    <s v="Aaron Bergman"/>
    <x v="0"/>
    <s v="United States"/>
    <x v="4"/>
    <s v="Washington"/>
    <n v="98103"/>
    <x v="1"/>
    <s v="OFF-ST-10002344"/>
    <x v="1"/>
    <x v="4"/>
    <s v="Carina 42&quot;Hx23 3/4&quot;W Media Storage Unit"/>
    <x v="420"/>
    <n v="3"/>
    <n v="0"/>
    <n v="4.8587999999999996"/>
    <n v="3"/>
    <n v="1"/>
    <x v="2"/>
    <s v="Mar"/>
    <s v="2014-03"/>
  </r>
  <r>
    <n v="4965"/>
    <s v="CA-2016-141180"/>
    <x v="666"/>
    <d v="2016-05-19T00:00:00"/>
    <s v="Second Class"/>
    <s v="DP-13000"/>
    <s v="Darren Powers"/>
    <x v="0"/>
    <s v="United States"/>
    <x v="2"/>
    <s v="Florida"/>
    <n v="33311"/>
    <x v="0"/>
    <s v="OFF-BI-10000301"/>
    <x v="1"/>
    <x v="8"/>
    <s v="GBC Instant Report Kit"/>
    <x v="3563"/>
    <n v="4"/>
    <n v="0.7"/>
    <n v="-5.1760000000000002"/>
    <n v="5"/>
    <n v="2"/>
    <x v="0"/>
    <s v="May"/>
    <s v="2016-05"/>
  </r>
  <r>
    <n v="4966"/>
    <s v="CA-2015-109708"/>
    <x v="442"/>
    <d v="2015-05-28T00:00:00"/>
    <s v="Second Class"/>
    <s v="CY-12745"/>
    <s v="Craig Yedwab"/>
    <x v="1"/>
    <s v="United States"/>
    <x v="29"/>
    <s v="Tennessee"/>
    <n v="38401"/>
    <x v="0"/>
    <s v="TEC-PH-10001944"/>
    <x v="2"/>
    <x v="7"/>
    <s v="Wi-Ex zBoost YX540 Cellular Phone Signal Booster"/>
    <x v="3564"/>
    <n v="4"/>
    <n v="0.2"/>
    <n v="58.38"/>
    <n v="5"/>
    <n v="2"/>
    <x v="1"/>
    <s v="May"/>
    <s v="2015-05"/>
  </r>
  <r>
    <n v="4967"/>
    <s v="CA-2015-122406"/>
    <x v="991"/>
    <d v="2015-08-05T00:00:00"/>
    <s v="Second Class"/>
    <s v="BE-11455"/>
    <s v="Brad Eason"/>
    <x v="2"/>
    <s v="United States"/>
    <x v="205"/>
    <s v="Rhode Island"/>
    <n v="2908"/>
    <x v="3"/>
    <s v="TEC-PH-10001527"/>
    <x v="2"/>
    <x v="7"/>
    <s v="Plantronics MX500i Earset"/>
    <x v="3565"/>
    <n v="3"/>
    <n v="0"/>
    <n v="3.8654999999999999"/>
    <n v="8"/>
    <n v="3"/>
    <x v="1"/>
    <s v="Aug"/>
    <s v="2015-08"/>
  </r>
  <r>
    <n v="4968"/>
    <s v="CA-2015-122406"/>
    <x v="991"/>
    <d v="2015-08-05T00:00:00"/>
    <s v="Second Class"/>
    <s v="BE-11455"/>
    <s v="Brad Eason"/>
    <x v="2"/>
    <s v="United States"/>
    <x v="205"/>
    <s v="Rhode Island"/>
    <n v="2908"/>
    <x v="3"/>
    <s v="OFF-PA-10001307"/>
    <x v="1"/>
    <x v="10"/>
    <s v="Important Message Pads, 50 4-1/4 x 5-1/2 Forms per Pad"/>
    <x v="3566"/>
    <n v="2"/>
    <n v="0"/>
    <n v="4.1159999999999997"/>
    <n v="8"/>
    <n v="3"/>
    <x v="1"/>
    <s v="Aug"/>
    <s v="2015-08"/>
  </r>
  <r>
    <n v="4969"/>
    <s v="CA-2015-122406"/>
    <x v="991"/>
    <d v="2015-08-05T00:00:00"/>
    <s v="Second Class"/>
    <s v="BE-11455"/>
    <s v="Brad Eason"/>
    <x v="2"/>
    <s v="United States"/>
    <x v="205"/>
    <s v="Rhode Island"/>
    <n v="2908"/>
    <x v="3"/>
    <s v="TEC-AC-10004571"/>
    <x v="2"/>
    <x v="11"/>
    <s v="Logitech G700s Rechargeable Gaming Mouse"/>
    <x v="1636"/>
    <n v="2"/>
    <n v="0"/>
    <n v="83.991600000000005"/>
    <n v="8"/>
    <n v="3"/>
    <x v="1"/>
    <s v="Aug"/>
    <s v="2015-08"/>
  </r>
  <r>
    <n v="4970"/>
    <s v="CA-2015-122406"/>
    <x v="991"/>
    <d v="2015-08-05T00:00:00"/>
    <s v="Second Class"/>
    <s v="BE-11455"/>
    <s v="Brad Eason"/>
    <x v="2"/>
    <s v="United States"/>
    <x v="205"/>
    <s v="Rhode Island"/>
    <n v="2908"/>
    <x v="3"/>
    <s v="FUR-CH-10001973"/>
    <x v="0"/>
    <x v="1"/>
    <s v="Office Star Flex Back Scooter Chair with White Frame"/>
    <x v="3567"/>
    <n v="1"/>
    <n v="0"/>
    <n v="15.5372"/>
    <n v="8"/>
    <n v="3"/>
    <x v="1"/>
    <s v="Aug"/>
    <s v="2015-08"/>
  </r>
  <r>
    <n v="4971"/>
    <s v="US-2016-153815"/>
    <x v="61"/>
    <d v="2016-11-09T00:00:00"/>
    <s v="First Class"/>
    <s v="KL-16555"/>
    <s v="Kelly Lampkin"/>
    <x v="1"/>
    <s v="United States"/>
    <x v="108"/>
    <s v="Florida"/>
    <n v="32216"/>
    <x v="0"/>
    <s v="FUR-CH-10000513"/>
    <x v="0"/>
    <x v="1"/>
    <s v="High-Back Leather Manager's Chair"/>
    <x v="3568"/>
    <n v="2"/>
    <n v="0.2"/>
    <n v="-28.597799999999999"/>
    <n v="11"/>
    <n v="4"/>
    <x v="0"/>
    <s v="Nov"/>
    <s v="2016-11"/>
  </r>
  <r>
    <n v="4972"/>
    <s v="US-2016-153815"/>
    <x v="61"/>
    <d v="2016-11-09T00:00:00"/>
    <s v="First Class"/>
    <s v="KL-16555"/>
    <s v="Kelly Lampkin"/>
    <x v="1"/>
    <s v="United States"/>
    <x v="108"/>
    <s v="Florida"/>
    <n v="32216"/>
    <x v="0"/>
    <s v="OFF-PA-10002421"/>
    <x v="1"/>
    <x v="10"/>
    <s v="Embossed Ink Jet Note Cards"/>
    <x v="3569"/>
    <n v="2"/>
    <n v="0.2"/>
    <n v="12.639200000000001"/>
    <n v="11"/>
    <n v="4"/>
    <x v="0"/>
    <s v="Nov"/>
    <s v="2016-11"/>
  </r>
  <r>
    <n v="4973"/>
    <s v="US-2016-153815"/>
    <x v="61"/>
    <d v="2016-11-09T00:00:00"/>
    <s v="First Class"/>
    <s v="KL-16555"/>
    <s v="Kelly Lampkin"/>
    <x v="1"/>
    <s v="United States"/>
    <x v="108"/>
    <s v="Florida"/>
    <n v="32216"/>
    <x v="0"/>
    <s v="FUR-FU-10004090"/>
    <x v="0"/>
    <x v="5"/>
    <s v="Executive Impressions 14&quot; Contract Wall Clock"/>
    <x v="3570"/>
    <n v="2"/>
    <n v="0.2"/>
    <n v="5.7797999999999998"/>
    <n v="11"/>
    <n v="4"/>
    <x v="0"/>
    <s v="Nov"/>
    <s v="2016-11"/>
  </r>
  <r>
    <n v="4974"/>
    <s v="US-2016-153815"/>
    <x v="61"/>
    <d v="2016-11-09T00:00:00"/>
    <s v="First Class"/>
    <s v="KL-16555"/>
    <s v="Kelly Lampkin"/>
    <x v="1"/>
    <s v="United States"/>
    <x v="108"/>
    <s v="Florida"/>
    <n v="32216"/>
    <x v="0"/>
    <s v="OFF-PA-10004071"/>
    <x v="1"/>
    <x v="10"/>
    <s v="Eaton Premium Continuous-Feed Paper, 25% Cotton, Letter Size, White, 1000 Shts/Box"/>
    <x v="1638"/>
    <n v="2"/>
    <n v="0.2"/>
    <n v="31.0688"/>
    <n v="11"/>
    <n v="4"/>
    <x v="0"/>
    <s v="Nov"/>
    <s v="2016-11"/>
  </r>
  <r>
    <n v="4975"/>
    <s v="CA-2016-164896"/>
    <x v="77"/>
    <d v="2016-11-12T00:00:00"/>
    <s v="Standard Class"/>
    <s v="PS-19045"/>
    <s v="Penelope Sewall"/>
    <x v="2"/>
    <s v="United States"/>
    <x v="147"/>
    <s v="California"/>
    <n v="92054"/>
    <x v="1"/>
    <s v="OFF-PA-10002246"/>
    <x v="1"/>
    <x v="10"/>
    <s v="Wirebound Four 2-3/4 x 5 Forms per Page, 400 Sets per Book"/>
    <x v="3571"/>
    <n v="2"/>
    <n v="0"/>
    <n v="6.3209999999999997"/>
    <n v="11"/>
    <n v="4"/>
    <x v="0"/>
    <s v="Nov"/>
    <s v="2016-11"/>
  </r>
  <r>
    <n v="4976"/>
    <s v="CA-2015-142202"/>
    <x v="227"/>
    <d v="2015-09-23T00:00:00"/>
    <s v="Second Class"/>
    <s v="JR-16210"/>
    <s v="Justin Ritter"/>
    <x v="1"/>
    <s v="United States"/>
    <x v="108"/>
    <s v="Florida"/>
    <n v="32216"/>
    <x v="0"/>
    <s v="TEC-AC-10003198"/>
    <x v="2"/>
    <x v="11"/>
    <s v="Enermax Acrylux Wireless Keyboard"/>
    <x v="3572"/>
    <n v="9"/>
    <n v="0.2"/>
    <n v="152.38800000000001"/>
    <n v="9"/>
    <n v="3"/>
    <x v="1"/>
    <s v="Sep"/>
    <s v="2015-09"/>
  </r>
  <r>
    <n v="4977"/>
    <s v="CA-2015-165050"/>
    <x v="214"/>
    <d v="2015-12-09T00:00:00"/>
    <s v="First Class"/>
    <s v="AH-10210"/>
    <s v="Alan Hwang"/>
    <x v="0"/>
    <s v="United States"/>
    <x v="20"/>
    <s v="New York"/>
    <n v="10024"/>
    <x v="3"/>
    <s v="OFF-BI-10001031"/>
    <x v="1"/>
    <x v="8"/>
    <s v="Pressboard Data Binders by Wilson Jones"/>
    <x v="788"/>
    <n v="5"/>
    <n v="0.2"/>
    <n v="7.2089999999999996"/>
    <n v="12"/>
    <n v="4"/>
    <x v="1"/>
    <s v="Dec"/>
    <s v="2015-12"/>
  </r>
  <r>
    <n v="4978"/>
    <s v="CA-2015-165050"/>
    <x v="214"/>
    <d v="2015-12-09T00:00:00"/>
    <s v="First Class"/>
    <s v="AH-10210"/>
    <s v="Alan Hwang"/>
    <x v="0"/>
    <s v="United States"/>
    <x v="20"/>
    <s v="New York"/>
    <n v="10024"/>
    <x v="3"/>
    <s v="OFF-BI-10003727"/>
    <x v="1"/>
    <x v="8"/>
    <s v="Avery Durable Slant Ring Binders With Label Holder"/>
    <x v="1299"/>
    <n v="2"/>
    <n v="0.2"/>
    <n v="2.3408000000000002"/>
    <n v="12"/>
    <n v="4"/>
    <x v="1"/>
    <s v="Dec"/>
    <s v="2015-12"/>
  </r>
  <r>
    <n v="4979"/>
    <s v="CA-2015-165050"/>
    <x v="214"/>
    <d v="2015-12-09T00:00:00"/>
    <s v="First Class"/>
    <s v="AH-10210"/>
    <s v="Alan Hwang"/>
    <x v="0"/>
    <s v="United States"/>
    <x v="20"/>
    <s v="New York"/>
    <n v="10024"/>
    <x v="3"/>
    <s v="TEC-PH-10001336"/>
    <x v="2"/>
    <x v="7"/>
    <s v="Digium D40 VoIP phone"/>
    <x v="3573"/>
    <n v="6"/>
    <n v="0"/>
    <n v="224.4426"/>
    <n v="12"/>
    <n v="4"/>
    <x v="1"/>
    <s v="Dec"/>
    <s v="2015-12"/>
  </r>
  <r>
    <n v="4980"/>
    <s v="US-2016-131114"/>
    <x v="10"/>
    <d v="2016-12-13T00:00:00"/>
    <s v="Second Class"/>
    <s v="RW-19630"/>
    <s v="Rob Williams"/>
    <x v="1"/>
    <s v="United States"/>
    <x v="22"/>
    <s v="Illinois"/>
    <n v="60610"/>
    <x v="2"/>
    <s v="OFF-SU-10001664"/>
    <x v="1"/>
    <x v="14"/>
    <s v="Acme Office Executive Series Stainless Steel Trimmers"/>
    <x v="3574"/>
    <n v="3"/>
    <n v="0.2"/>
    <n v="1.5426"/>
    <n v="12"/>
    <n v="4"/>
    <x v="0"/>
    <s v="Dec"/>
    <s v="2016-12"/>
  </r>
  <r>
    <n v="4981"/>
    <s v="US-2016-131114"/>
    <x v="10"/>
    <d v="2016-12-13T00:00:00"/>
    <s v="Second Class"/>
    <s v="RW-19630"/>
    <s v="Rob Williams"/>
    <x v="1"/>
    <s v="United States"/>
    <x v="22"/>
    <s v="Illinois"/>
    <n v="60610"/>
    <x v="2"/>
    <s v="OFF-AP-10003971"/>
    <x v="1"/>
    <x v="9"/>
    <s v="Belkin 6 Outlet Metallic Surge Strip"/>
    <x v="3575"/>
    <n v="2"/>
    <n v="0.8"/>
    <n v="-11.761200000000001"/>
    <n v="12"/>
    <n v="4"/>
    <x v="0"/>
    <s v="Dec"/>
    <s v="2016-12"/>
  </r>
  <r>
    <n v="4982"/>
    <s v="US-2016-131114"/>
    <x v="10"/>
    <d v="2016-12-13T00:00:00"/>
    <s v="Second Class"/>
    <s v="RW-19630"/>
    <s v="Rob Williams"/>
    <x v="1"/>
    <s v="United States"/>
    <x v="22"/>
    <s v="Illinois"/>
    <n v="60610"/>
    <x v="2"/>
    <s v="TEC-AC-10000199"/>
    <x v="2"/>
    <x v="11"/>
    <s v="Kingston Digital DataTraveler 8GB USB 2.0"/>
    <x v="2160"/>
    <n v="4"/>
    <n v="0.2"/>
    <n v="-1.4279999999999999"/>
    <n v="12"/>
    <n v="4"/>
    <x v="0"/>
    <s v="Dec"/>
    <s v="2016-12"/>
  </r>
  <r>
    <n v="4983"/>
    <s v="CA-2014-160066"/>
    <x v="912"/>
    <d v="2014-11-22T00:00:00"/>
    <s v="Standard Class"/>
    <s v="AH-10075"/>
    <s v="Adam Hart"/>
    <x v="1"/>
    <s v="United States"/>
    <x v="101"/>
    <s v="California"/>
    <n v="92646"/>
    <x v="1"/>
    <s v="OFF-LA-10001045"/>
    <x v="1"/>
    <x v="2"/>
    <s v="Permanent Self-Adhesive File Folder Labels for Typewriters by Universal"/>
    <x v="3576"/>
    <n v="2"/>
    <n v="0"/>
    <n v="2.4011999999999998"/>
    <n v="11"/>
    <n v="4"/>
    <x v="2"/>
    <s v="Nov"/>
    <s v="2014-11"/>
  </r>
  <r>
    <n v="4984"/>
    <s v="CA-2016-109925"/>
    <x v="61"/>
    <d v="2016-11-10T00:00:00"/>
    <s v="Second Class"/>
    <s v="IM-15070"/>
    <s v="Irene Maddox"/>
    <x v="0"/>
    <s v="United States"/>
    <x v="70"/>
    <s v="California"/>
    <n v="92105"/>
    <x v="1"/>
    <s v="OFF-ST-10003442"/>
    <x v="1"/>
    <x v="4"/>
    <s v="Eldon Portable Mobile Manager"/>
    <x v="3577"/>
    <n v="3"/>
    <n v="0"/>
    <n v="22.9068"/>
    <n v="11"/>
    <n v="4"/>
    <x v="0"/>
    <s v="Nov"/>
    <s v="2016-11"/>
  </r>
  <r>
    <n v="4985"/>
    <s v="CA-2015-160696"/>
    <x v="684"/>
    <d v="2015-09-10T00:00:00"/>
    <s v="Standard Class"/>
    <s v="CK-12760"/>
    <s v="Cyma Kinney"/>
    <x v="1"/>
    <s v="United States"/>
    <x v="316"/>
    <s v="Tennessee"/>
    <n v="37211"/>
    <x v="0"/>
    <s v="OFF-FA-10003059"/>
    <x v="1"/>
    <x v="13"/>
    <s v="Assorted Color Push Pins"/>
    <x v="3578"/>
    <n v="5"/>
    <n v="0.2"/>
    <n v="1.1765000000000001"/>
    <n v="9"/>
    <n v="3"/>
    <x v="1"/>
    <s v="Sep"/>
    <s v="2015-09"/>
  </r>
  <r>
    <n v="4986"/>
    <s v="CA-2014-125171"/>
    <x v="1010"/>
    <d v="2014-09-03T00:00:00"/>
    <s v="Same Day"/>
    <s v="AG-10390"/>
    <s v="Allen Goldenen"/>
    <x v="0"/>
    <s v="United States"/>
    <x v="20"/>
    <s v="New York"/>
    <n v="10009"/>
    <x v="3"/>
    <s v="OFF-LA-10001175"/>
    <x v="1"/>
    <x v="2"/>
    <s v="Avery 514"/>
    <x v="928"/>
    <n v="5"/>
    <n v="0"/>
    <n v="7.056"/>
    <n v="9"/>
    <n v="3"/>
    <x v="2"/>
    <s v="Sep"/>
    <s v="2014-09"/>
  </r>
  <r>
    <n v="4987"/>
    <s v="CA-2016-149279"/>
    <x v="423"/>
    <d v="2016-04-28T00:00:00"/>
    <s v="Standard Class"/>
    <s v="CL-12700"/>
    <s v="Craig Leslie"/>
    <x v="2"/>
    <s v="United States"/>
    <x v="77"/>
    <s v="Colorado"/>
    <n v="80906"/>
    <x v="1"/>
    <s v="OFF-PA-10003441"/>
    <x v="1"/>
    <x v="10"/>
    <s v="Xerox 226"/>
    <x v="12"/>
    <n v="3"/>
    <n v="0.2"/>
    <n v="5.4432"/>
    <n v="4"/>
    <n v="2"/>
    <x v="0"/>
    <s v="Apr"/>
    <s v="2016-04"/>
  </r>
  <r>
    <n v="4988"/>
    <s v="CA-2016-149279"/>
    <x v="423"/>
    <d v="2016-04-28T00:00:00"/>
    <s v="Standard Class"/>
    <s v="CL-12700"/>
    <s v="Craig Leslie"/>
    <x v="2"/>
    <s v="United States"/>
    <x v="77"/>
    <s v="Colorado"/>
    <n v="80906"/>
    <x v="1"/>
    <s v="FUR-CH-10004287"/>
    <x v="0"/>
    <x v="1"/>
    <s v="SAFCO Arco Folding Chair"/>
    <x v="3579"/>
    <n v="6"/>
    <n v="0.2"/>
    <n v="149.148"/>
    <n v="4"/>
    <n v="2"/>
    <x v="0"/>
    <s v="Apr"/>
    <s v="2016-04"/>
  </r>
  <r>
    <n v="4989"/>
    <s v="CA-2016-149279"/>
    <x v="423"/>
    <d v="2016-04-28T00:00:00"/>
    <s v="Standard Class"/>
    <s v="CL-12700"/>
    <s v="Craig Leslie"/>
    <x v="2"/>
    <s v="United States"/>
    <x v="77"/>
    <s v="Colorado"/>
    <n v="80906"/>
    <x v="1"/>
    <s v="OFF-BI-10004040"/>
    <x v="1"/>
    <x v="8"/>
    <s v="Wilson Jones Impact Binders"/>
    <x v="3580"/>
    <n v="2"/>
    <n v="0.7"/>
    <n v="-2.1756000000000002"/>
    <n v="4"/>
    <n v="2"/>
    <x v="0"/>
    <s v="Apr"/>
    <s v="2016-04"/>
  </r>
  <r>
    <n v="4990"/>
    <s v="CA-2017-107321"/>
    <x v="515"/>
    <d v="2017-09-04T00:00:00"/>
    <s v="Standard Class"/>
    <s v="AW-10930"/>
    <s v="Arthur Wiediger"/>
    <x v="2"/>
    <s v="United States"/>
    <x v="8"/>
    <s v="California"/>
    <n v="94110"/>
    <x v="1"/>
    <s v="OFF-BI-10004022"/>
    <x v="1"/>
    <x v="8"/>
    <s v="Acco Suede Grain Vinyl Round Ring Binder"/>
    <x v="405"/>
    <n v="3"/>
    <n v="0.2"/>
    <n v="2.1684000000000001"/>
    <n v="8"/>
    <n v="3"/>
    <x v="3"/>
    <s v="Aug"/>
    <s v="2017-08"/>
  </r>
  <r>
    <n v="4991"/>
    <s v="CA-2017-107321"/>
    <x v="515"/>
    <d v="2017-09-04T00:00:00"/>
    <s v="Standard Class"/>
    <s v="AW-10930"/>
    <s v="Arthur Wiediger"/>
    <x v="2"/>
    <s v="United States"/>
    <x v="8"/>
    <s v="California"/>
    <n v="94110"/>
    <x v="1"/>
    <s v="TEC-PH-10002200"/>
    <x v="2"/>
    <x v="7"/>
    <s v="Aastra 6757i CT Wireless VoIP phone"/>
    <x v="3581"/>
    <n v="4"/>
    <n v="0.2"/>
    <n v="77.558400000000006"/>
    <n v="8"/>
    <n v="3"/>
    <x v="3"/>
    <s v="Aug"/>
    <s v="2017-08"/>
  </r>
  <r>
    <n v="4992"/>
    <s v="US-2017-122714"/>
    <x v="226"/>
    <d v="2017-12-13T00:00:00"/>
    <s v="Standard Class"/>
    <s v="HG-14965"/>
    <s v="Henry Goldwyn"/>
    <x v="1"/>
    <s v="United States"/>
    <x v="22"/>
    <s v="Illinois"/>
    <n v="60653"/>
    <x v="2"/>
    <s v="OFF-BI-10001120"/>
    <x v="1"/>
    <x v="8"/>
    <s v="Ibico EPK-21 Electric Binding System"/>
    <x v="3582"/>
    <n v="5"/>
    <n v="0.8"/>
    <n v="-2929.4845"/>
    <n v="12"/>
    <n v="4"/>
    <x v="3"/>
    <s v="Dec"/>
    <s v="2017-12"/>
  </r>
  <r>
    <n v="4993"/>
    <s v="CA-2015-153038"/>
    <x v="217"/>
    <d v="2015-12-25T00:00:00"/>
    <s v="Standard Class"/>
    <s v="RB-19645"/>
    <s v="Robert Barroso"/>
    <x v="1"/>
    <s v="United States"/>
    <x v="26"/>
    <s v="Tennessee"/>
    <n v="38109"/>
    <x v="0"/>
    <s v="OFF-EN-10000461"/>
    <x v="1"/>
    <x v="12"/>
    <s v="#10- 4 1/8&quot; x 9 1/2&quot; Recycled Envelopes"/>
    <x v="3583"/>
    <n v="8"/>
    <n v="0.2"/>
    <n v="18.878399999999999"/>
    <n v="12"/>
    <n v="4"/>
    <x v="1"/>
    <s v="Dec"/>
    <s v="2015-12"/>
  </r>
  <r>
    <n v="4994"/>
    <s v="CA-2015-153038"/>
    <x v="217"/>
    <d v="2015-12-25T00:00:00"/>
    <s v="Standard Class"/>
    <s v="RB-19645"/>
    <s v="Robert Barroso"/>
    <x v="1"/>
    <s v="United States"/>
    <x v="26"/>
    <s v="Tennessee"/>
    <n v="38109"/>
    <x v="0"/>
    <s v="OFF-LA-10004008"/>
    <x v="1"/>
    <x v="2"/>
    <s v="Avery 507"/>
    <x v="3584"/>
    <n v="8"/>
    <n v="0.2"/>
    <n v="5.9904000000000002"/>
    <n v="12"/>
    <n v="4"/>
    <x v="1"/>
    <s v="Dec"/>
    <s v="2015-12"/>
  </r>
  <r>
    <n v="4995"/>
    <s v="CA-2015-153038"/>
    <x v="217"/>
    <d v="2015-12-25T00:00:00"/>
    <s v="Standard Class"/>
    <s v="RB-19645"/>
    <s v="Robert Barroso"/>
    <x v="1"/>
    <s v="United States"/>
    <x v="26"/>
    <s v="Tennessee"/>
    <n v="38109"/>
    <x v="0"/>
    <s v="FUR-FU-10000221"/>
    <x v="0"/>
    <x v="5"/>
    <s v="Master Caster Door Stop, Brown"/>
    <x v="2308"/>
    <n v="5"/>
    <n v="0.2"/>
    <n v="3.556"/>
    <n v="12"/>
    <n v="4"/>
    <x v="1"/>
    <s v="Dec"/>
    <s v="2015-12"/>
  </r>
  <r>
    <n v="4996"/>
    <s v="CA-2014-132227"/>
    <x v="130"/>
    <d v="2014-11-10T00:00:00"/>
    <s v="Standard Class"/>
    <s v="SZ-20035"/>
    <s v="Sam Zeldin"/>
    <x v="2"/>
    <s v="United States"/>
    <x v="20"/>
    <s v="New York"/>
    <n v="10011"/>
    <x v="3"/>
    <s v="OFF-BI-10000962"/>
    <x v="1"/>
    <x v="8"/>
    <s v="Acco Flexible ACCOHIDE Square Ring Data Binder, Dark Blue, 11 1/2&quot; X 14&quot; 7/8&quot;"/>
    <x v="3585"/>
    <n v="4"/>
    <n v="0.2"/>
    <n v="18.873200000000001"/>
    <n v="11"/>
    <n v="4"/>
    <x v="2"/>
    <s v="Nov"/>
    <s v="2014-11"/>
  </r>
  <r>
    <n v="4997"/>
    <s v="CA-2017-155824"/>
    <x v="434"/>
    <d v="2017-03-15T00:00:00"/>
    <s v="Standard Class"/>
    <s v="KS-16300"/>
    <s v="Karen Seio"/>
    <x v="1"/>
    <s v="United States"/>
    <x v="253"/>
    <s v="North Carolina"/>
    <n v="27604"/>
    <x v="0"/>
    <s v="OFF-AP-10000390"/>
    <x v="1"/>
    <x v="9"/>
    <s v="Euro Pro Shark Stick Mini Vacuum"/>
    <x v="3586"/>
    <n v="1"/>
    <n v="0.2"/>
    <n v="3.6587999999999998"/>
    <n v="3"/>
    <n v="1"/>
    <x v="3"/>
    <s v="Mar"/>
    <s v="2017-03"/>
  </r>
  <r>
    <n v="4998"/>
    <s v="CA-2017-155824"/>
    <x v="434"/>
    <d v="2017-03-15T00:00:00"/>
    <s v="Standard Class"/>
    <s v="KS-16300"/>
    <s v="Karen Seio"/>
    <x v="1"/>
    <s v="United States"/>
    <x v="253"/>
    <s v="North Carolina"/>
    <n v="27604"/>
    <x v="0"/>
    <s v="OFF-BI-10000014"/>
    <x v="1"/>
    <x v="8"/>
    <s v="Heavy-Duty E-Z-D Binders"/>
    <x v="3587"/>
    <n v="4"/>
    <n v="0.7"/>
    <n v="-10.0372"/>
    <n v="3"/>
    <n v="1"/>
    <x v="3"/>
    <s v="Mar"/>
    <s v="2017-03"/>
  </r>
  <r>
    <n v="4999"/>
    <s v="CA-2016-129238"/>
    <x v="1011"/>
    <d v="2016-02-04T00:00:00"/>
    <s v="Standard Class"/>
    <s v="SC-20050"/>
    <s v="Sample Company A"/>
    <x v="2"/>
    <s v="United States"/>
    <x v="1"/>
    <s v="California"/>
    <n v="90045"/>
    <x v="1"/>
    <s v="TEC-PH-10004120"/>
    <x v="2"/>
    <x v="7"/>
    <s v="AT&amp;T 1080 Phone"/>
    <x v="3588"/>
    <n v="1"/>
    <n v="0.2"/>
    <n v="8.2194000000000003"/>
    <n v="1"/>
    <n v="1"/>
    <x v="0"/>
    <s v="Jan"/>
    <s v="2016-01"/>
  </r>
  <r>
    <n v="5000"/>
    <s v="CA-2016-129238"/>
    <x v="1011"/>
    <d v="2016-02-04T00:00:00"/>
    <s v="Standard Class"/>
    <s v="SC-20050"/>
    <s v="Sample Company A"/>
    <x v="2"/>
    <s v="United States"/>
    <x v="1"/>
    <s v="California"/>
    <n v="90045"/>
    <x v="1"/>
    <s v="OFF-PA-10002764"/>
    <x v="1"/>
    <x v="10"/>
    <s v="Easy-staple paper"/>
    <x v="3589"/>
    <n v="5"/>
    <n v="0"/>
    <n v="27.783000000000001"/>
    <n v="1"/>
    <n v="1"/>
    <x v="0"/>
    <s v="Jan"/>
    <s v="2016-01"/>
  </r>
  <r>
    <n v="5001"/>
    <s v="CA-2017-159688"/>
    <x v="917"/>
    <d v="2017-05-12T00:00:00"/>
    <s v="Standard Class"/>
    <s v="AB-10060"/>
    <s v="Adam Bellavance"/>
    <x v="2"/>
    <s v="United States"/>
    <x v="1"/>
    <s v="California"/>
    <n v="90004"/>
    <x v="1"/>
    <s v="TEC-AC-10000736"/>
    <x v="2"/>
    <x v="11"/>
    <s v="Logitech G600 MMO Gaming Mouse"/>
    <x v="3590"/>
    <n v="1"/>
    <n v="0"/>
    <n v="28.796399999999998"/>
    <n v="5"/>
    <n v="2"/>
    <x v="3"/>
    <s v="May"/>
    <s v="2017-05"/>
  </r>
  <r>
    <n v="5002"/>
    <s v="CA-2016-136126"/>
    <x v="1012"/>
    <d v="2016-05-24T00:00:00"/>
    <s v="Same Day"/>
    <s v="EH-14125"/>
    <s v="Eugene Hildebrand"/>
    <x v="2"/>
    <s v="United States"/>
    <x v="311"/>
    <s v="Virginia"/>
    <n v="23602"/>
    <x v="0"/>
    <s v="OFF-SU-10000898"/>
    <x v="1"/>
    <x v="14"/>
    <s v="Acme Hot Forged Carbon Steel Scissors with Nickel-Plated Handles, 3 7/8&quot; Cut, 8&quot;L"/>
    <x v="1667"/>
    <n v="5"/>
    <n v="0"/>
    <n v="20.155000000000001"/>
    <n v="5"/>
    <n v="2"/>
    <x v="0"/>
    <s v="May"/>
    <s v="2016-05"/>
  </r>
  <r>
    <n v="5003"/>
    <s v="CA-2016-136126"/>
    <x v="1012"/>
    <d v="2016-05-24T00:00:00"/>
    <s v="Same Day"/>
    <s v="EH-14125"/>
    <s v="Eugene Hildebrand"/>
    <x v="2"/>
    <s v="United States"/>
    <x v="311"/>
    <s v="Virginia"/>
    <n v="23602"/>
    <x v="0"/>
    <s v="OFF-PA-10004327"/>
    <x v="1"/>
    <x v="10"/>
    <s v="Xerox 1911"/>
    <x v="873"/>
    <n v="4"/>
    <n v="0"/>
    <n v="91.968000000000004"/>
    <n v="5"/>
    <n v="2"/>
    <x v="0"/>
    <s v="May"/>
    <s v="2016-05"/>
  </r>
  <r>
    <n v="5004"/>
    <s v="CA-2016-155033"/>
    <x v="877"/>
    <d v="2016-10-12T00:00:00"/>
    <s v="Standard Class"/>
    <s v="CC-12475"/>
    <s v="Cindy Chapman"/>
    <x v="0"/>
    <s v="United States"/>
    <x v="1"/>
    <s v="California"/>
    <n v="90032"/>
    <x v="1"/>
    <s v="OFF-PA-10000143"/>
    <x v="1"/>
    <x v="10"/>
    <s v="Astroparche Fine Business Paper"/>
    <x v="232"/>
    <n v="2"/>
    <n v="0"/>
    <n v="5.0688000000000004"/>
    <n v="10"/>
    <n v="4"/>
    <x v="0"/>
    <s v="Oct"/>
    <s v="2016-10"/>
  </r>
  <r>
    <n v="5005"/>
    <s v="CA-2014-156006"/>
    <x v="1013"/>
    <d v="2014-05-02T00:00:00"/>
    <s v="Second Class"/>
    <s v="TM-21010"/>
    <s v="Tamara Manning"/>
    <x v="0"/>
    <s v="United States"/>
    <x v="25"/>
    <s v="Mississippi"/>
    <n v="39212"/>
    <x v="0"/>
    <s v="TEC-AC-10002550"/>
    <x v="2"/>
    <x v="11"/>
    <s v="Maxell 4.7GB DVD-RW 3/Pack"/>
    <x v="3591"/>
    <n v="3"/>
    <n v="0"/>
    <n v="16.2486"/>
    <n v="4"/>
    <n v="2"/>
    <x v="2"/>
    <s v="Apr"/>
    <s v="2014-04"/>
  </r>
  <r>
    <n v="5006"/>
    <s v="CA-2015-158659"/>
    <x v="113"/>
    <d v="2015-11-14T00:00:00"/>
    <s v="Second Class"/>
    <s v="SC-20695"/>
    <s v="Steve Chapman"/>
    <x v="1"/>
    <s v="United States"/>
    <x v="102"/>
    <s v="Indiana"/>
    <n v="47374"/>
    <x v="2"/>
    <s v="OFF-ST-10003306"/>
    <x v="1"/>
    <x v="4"/>
    <s v="Letter Size Cart"/>
    <x v="409"/>
    <n v="5"/>
    <n v="0"/>
    <n v="207.14699999999999"/>
    <n v="11"/>
    <n v="4"/>
    <x v="1"/>
    <s v="Nov"/>
    <s v="2015-11"/>
  </r>
  <r>
    <n v="5007"/>
    <s v="CA-2015-169796"/>
    <x v="529"/>
    <d v="2015-11-14T00:00:00"/>
    <s v="Standard Class"/>
    <s v="Dp-13240"/>
    <s v="Dean percer"/>
    <x v="2"/>
    <s v="United States"/>
    <x v="20"/>
    <s v="New York"/>
    <n v="10035"/>
    <x v="3"/>
    <s v="TEC-MA-10000045"/>
    <x v="2"/>
    <x v="15"/>
    <s v="Zebra ZM400 Thermal Label Printer"/>
    <x v="3592"/>
    <n v="2"/>
    <n v="0"/>
    <n v="1114.5119999999999"/>
    <n v="11"/>
    <n v="4"/>
    <x v="1"/>
    <s v="Nov"/>
    <s v="2015-11"/>
  </r>
  <r>
    <n v="5008"/>
    <s v="CA-2015-169796"/>
    <x v="529"/>
    <d v="2015-11-14T00:00:00"/>
    <s v="Standard Class"/>
    <s v="Dp-13240"/>
    <s v="Dean percer"/>
    <x v="2"/>
    <s v="United States"/>
    <x v="20"/>
    <s v="New York"/>
    <n v="10035"/>
    <x v="3"/>
    <s v="OFF-ST-10001505"/>
    <x v="1"/>
    <x v="4"/>
    <s v="Perma STOR-ALL Hanging File Box, 13 1/8&quot;W x 12 1/4&quot;D x 10 1/2&quot;H"/>
    <x v="1444"/>
    <n v="3"/>
    <n v="0"/>
    <n v="3.0497999999999998"/>
    <n v="11"/>
    <n v="4"/>
    <x v="1"/>
    <s v="Nov"/>
    <s v="2015-11"/>
  </r>
  <r>
    <n v="5009"/>
    <s v="CA-2015-102876"/>
    <x v="67"/>
    <d v="2015-09-14T00:00:00"/>
    <s v="Standard Class"/>
    <s v="LR-17035"/>
    <s v="Lisa Ryan"/>
    <x v="1"/>
    <s v="United States"/>
    <x v="10"/>
    <s v="Pennsylvania"/>
    <n v="19134"/>
    <x v="3"/>
    <s v="OFF-BI-10004781"/>
    <x v="1"/>
    <x v="8"/>
    <s v="GBC Wire Binding Strips"/>
    <x v="3593"/>
    <n v="1"/>
    <n v="0.7"/>
    <n v="-6.9828000000000001"/>
    <n v="9"/>
    <n v="3"/>
    <x v="1"/>
    <s v="Sep"/>
    <s v="2015-09"/>
  </r>
  <r>
    <n v="5010"/>
    <s v="CA-2015-102876"/>
    <x v="67"/>
    <d v="2015-09-14T00:00:00"/>
    <s v="Standard Class"/>
    <s v="LR-17035"/>
    <s v="Lisa Ryan"/>
    <x v="1"/>
    <s v="United States"/>
    <x v="10"/>
    <s v="Pennsylvania"/>
    <n v="19134"/>
    <x v="3"/>
    <s v="TEC-PH-10002680"/>
    <x v="2"/>
    <x v="7"/>
    <s v="Samsung Galaxy Note 3"/>
    <x v="3594"/>
    <n v="6"/>
    <n v="0.4"/>
    <n v="-131.994"/>
    <n v="9"/>
    <n v="3"/>
    <x v="1"/>
    <s v="Sep"/>
    <s v="2015-09"/>
  </r>
  <r>
    <n v="5011"/>
    <s v="CA-2015-102876"/>
    <x v="67"/>
    <d v="2015-09-14T00:00:00"/>
    <s v="Standard Class"/>
    <s v="LR-17035"/>
    <s v="Lisa Ryan"/>
    <x v="1"/>
    <s v="United States"/>
    <x v="10"/>
    <s v="Pennsylvania"/>
    <n v="19134"/>
    <x v="3"/>
    <s v="OFF-BI-10000848"/>
    <x v="1"/>
    <x v="8"/>
    <s v="Angle-D Ring Binders"/>
    <x v="3595"/>
    <n v="3"/>
    <n v="0.7"/>
    <n v="-3.9384000000000001"/>
    <n v="9"/>
    <n v="3"/>
    <x v="1"/>
    <s v="Sep"/>
    <s v="2015-09"/>
  </r>
  <r>
    <n v="5012"/>
    <s v="US-2017-139647"/>
    <x v="943"/>
    <d v="2017-05-13T00:00:00"/>
    <s v="First Class"/>
    <s v="TS-21370"/>
    <s v="Todd Sumrall"/>
    <x v="1"/>
    <s v="United States"/>
    <x v="42"/>
    <s v="Arizona"/>
    <n v="85023"/>
    <x v="1"/>
    <s v="FUR-BO-10004467"/>
    <x v="0"/>
    <x v="0"/>
    <s v="Bestar Classic Bookcase"/>
    <x v="3596"/>
    <n v="7"/>
    <n v="0.7"/>
    <n v="-356.96429999999998"/>
    <n v="5"/>
    <n v="2"/>
    <x v="3"/>
    <s v="May"/>
    <s v="2017-05"/>
  </r>
  <r>
    <n v="5013"/>
    <s v="US-2017-160465"/>
    <x v="246"/>
    <d v="2017-07-26T00:00:00"/>
    <s v="Standard Class"/>
    <s v="SW-20350"/>
    <s v="Sean Wendt"/>
    <x v="2"/>
    <s v="United States"/>
    <x v="138"/>
    <s v="Ohio"/>
    <n v="44105"/>
    <x v="3"/>
    <s v="OFF-BI-10001670"/>
    <x v="1"/>
    <x v="8"/>
    <s v="Vinyl Sectional Post Binders"/>
    <x v="3597"/>
    <n v="3"/>
    <n v="0.7"/>
    <n v="-22.62"/>
    <n v="7"/>
    <n v="3"/>
    <x v="3"/>
    <s v="Jul"/>
    <s v="2017-07"/>
  </r>
  <r>
    <n v="5014"/>
    <s v="US-2017-160465"/>
    <x v="246"/>
    <d v="2017-07-26T00:00:00"/>
    <s v="Standard Class"/>
    <s v="SW-20350"/>
    <s v="Sean Wendt"/>
    <x v="2"/>
    <s v="United States"/>
    <x v="138"/>
    <s v="Ohio"/>
    <n v="44105"/>
    <x v="3"/>
    <s v="OFF-ST-10000136"/>
    <x v="1"/>
    <x v="4"/>
    <s v="Letter Size File"/>
    <x v="3598"/>
    <n v="7"/>
    <n v="0.2"/>
    <n v="25.010999999999999"/>
    <n v="7"/>
    <n v="3"/>
    <x v="3"/>
    <s v="Jul"/>
    <s v="2017-07"/>
  </r>
  <r>
    <n v="5015"/>
    <s v="US-2017-160465"/>
    <x v="246"/>
    <d v="2017-07-26T00:00:00"/>
    <s v="Standard Class"/>
    <s v="SW-20350"/>
    <s v="Sean Wendt"/>
    <x v="2"/>
    <s v="United States"/>
    <x v="138"/>
    <s v="Ohio"/>
    <n v="44105"/>
    <x v="3"/>
    <s v="TEC-PH-10004522"/>
    <x v="2"/>
    <x v="7"/>
    <s v="Dexim XPower Skin Super-Thin Power Case for iPhone 5 - Black"/>
    <x v="3599"/>
    <n v="6"/>
    <n v="0.4"/>
    <n v="-52.640999999999998"/>
    <n v="7"/>
    <n v="3"/>
    <x v="3"/>
    <s v="Jul"/>
    <s v="2017-07"/>
  </r>
  <r>
    <n v="5016"/>
    <s v="CA-2014-153850"/>
    <x v="156"/>
    <d v="2014-11-29T00:00:00"/>
    <s v="Standard Class"/>
    <s v="TH-21100"/>
    <s v="Thea Hendricks"/>
    <x v="0"/>
    <s v="United States"/>
    <x v="167"/>
    <s v="Ohio"/>
    <n v="43615"/>
    <x v="3"/>
    <s v="FUR-FU-10002960"/>
    <x v="0"/>
    <x v="5"/>
    <s v="Eldon 200 Class Desk Accessories, Burgundy"/>
    <x v="200"/>
    <n v="7"/>
    <n v="0.2"/>
    <n v="9.6712000000000007"/>
    <n v="11"/>
    <n v="4"/>
    <x v="2"/>
    <s v="Nov"/>
    <s v="2014-11"/>
  </r>
  <r>
    <n v="5017"/>
    <s v="CA-2014-153850"/>
    <x v="156"/>
    <d v="2014-11-29T00:00:00"/>
    <s v="Standard Class"/>
    <s v="TH-21100"/>
    <s v="Thea Hendricks"/>
    <x v="0"/>
    <s v="United States"/>
    <x v="167"/>
    <s v="Ohio"/>
    <n v="43615"/>
    <x v="3"/>
    <s v="TEC-PH-10002584"/>
    <x v="2"/>
    <x v="7"/>
    <s v="Samsung Galaxy S4"/>
    <x v="3600"/>
    <n v="4"/>
    <n v="0.4"/>
    <n v="-250.39599999999999"/>
    <n v="11"/>
    <n v="4"/>
    <x v="2"/>
    <s v="Nov"/>
    <s v="2014-11"/>
  </r>
  <r>
    <n v="5018"/>
    <s v="CA-2014-127558"/>
    <x v="647"/>
    <d v="2014-11-18T00:00:00"/>
    <s v="First Class"/>
    <s v="SS-20410"/>
    <s v="Shahid Shariari"/>
    <x v="0"/>
    <s v="United States"/>
    <x v="1"/>
    <s v="California"/>
    <n v="90008"/>
    <x v="1"/>
    <s v="FUR-FU-10002505"/>
    <x v="0"/>
    <x v="5"/>
    <s v="Eldon 100 Class Desk Accessories"/>
    <x v="3601"/>
    <n v="3"/>
    <n v="0"/>
    <n v="3.2351999999999999"/>
    <n v="11"/>
    <n v="4"/>
    <x v="2"/>
    <s v="Nov"/>
    <s v="2014-11"/>
  </r>
  <r>
    <n v="5019"/>
    <s v="CA-2014-127558"/>
    <x v="647"/>
    <d v="2014-11-18T00:00:00"/>
    <s v="First Class"/>
    <s v="SS-20410"/>
    <s v="Shahid Shariari"/>
    <x v="0"/>
    <s v="United States"/>
    <x v="1"/>
    <s v="California"/>
    <n v="90008"/>
    <x v="1"/>
    <s v="TEC-AC-10003832"/>
    <x v="2"/>
    <x v="11"/>
    <s v="Logitech P710e Mobile Speakerphone"/>
    <x v="3602"/>
    <n v="3"/>
    <n v="0"/>
    <n v="146.76929999999999"/>
    <n v="11"/>
    <n v="4"/>
    <x v="2"/>
    <s v="Nov"/>
    <s v="2014-11"/>
  </r>
  <r>
    <n v="5020"/>
    <s v="CA-2014-127558"/>
    <x v="647"/>
    <d v="2014-11-18T00:00:00"/>
    <s v="First Class"/>
    <s v="SS-20410"/>
    <s v="Shahid Shariari"/>
    <x v="0"/>
    <s v="United States"/>
    <x v="1"/>
    <s v="California"/>
    <n v="90008"/>
    <x v="1"/>
    <s v="OFF-SU-10002537"/>
    <x v="1"/>
    <x v="14"/>
    <s v="Acme Box Cutter Scissors"/>
    <x v="3603"/>
    <n v="2"/>
    <n v="0"/>
    <n v="5.3196000000000003"/>
    <n v="11"/>
    <n v="4"/>
    <x v="2"/>
    <s v="Nov"/>
    <s v="2014-11"/>
  </r>
  <r>
    <n v="5021"/>
    <s v="CA-2017-136511"/>
    <x v="721"/>
    <d v="2017-03-25T00:00:00"/>
    <s v="Second Class"/>
    <s v="MZ-17515"/>
    <s v="Mary Zewe"/>
    <x v="1"/>
    <s v="United States"/>
    <x v="20"/>
    <s v="New York"/>
    <n v="10011"/>
    <x v="3"/>
    <s v="OFF-SU-10003505"/>
    <x v="1"/>
    <x v="14"/>
    <s v="Premier Electric Letter Opener"/>
    <x v="3604"/>
    <n v="3"/>
    <n v="0"/>
    <n v="17.379000000000001"/>
    <n v="3"/>
    <n v="1"/>
    <x v="3"/>
    <s v="Mar"/>
    <s v="2017-03"/>
  </r>
  <r>
    <n v="5022"/>
    <s v="CA-2016-133795"/>
    <x v="122"/>
    <d v="2016-12-24T00:00:00"/>
    <s v="Standard Class"/>
    <s v="JE-15475"/>
    <s v="Jeremy Ellison"/>
    <x v="0"/>
    <s v="United States"/>
    <x v="70"/>
    <s v="California"/>
    <n v="92037"/>
    <x v="1"/>
    <s v="TEC-AC-10001465"/>
    <x v="2"/>
    <x v="11"/>
    <s v="SanDisk Cruzer 64 GB USB Flash Drive"/>
    <x v="3605"/>
    <n v="2"/>
    <n v="0"/>
    <n v="21.792000000000002"/>
    <n v="12"/>
    <n v="4"/>
    <x v="0"/>
    <s v="Dec"/>
    <s v="2016-12"/>
  </r>
  <r>
    <n v="5023"/>
    <s v="CA-2016-133795"/>
    <x v="122"/>
    <d v="2016-12-24T00:00:00"/>
    <s v="Standard Class"/>
    <s v="JE-15475"/>
    <s v="Jeremy Ellison"/>
    <x v="0"/>
    <s v="United States"/>
    <x v="70"/>
    <s v="California"/>
    <n v="92037"/>
    <x v="1"/>
    <s v="TEC-AC-10003832"/>
    <x v="2"/>
    <x v="11"/>
    <s v="Logitech P710e Mobile Speakerphone"/>
    <x v="3602"/>
    <n v="3"/>
    <n v="0"/>
    <n v="146.76929999999999"/>
    <n v="12"/>
    <n v="4"/>
    <x v="0"/>
    <s v="Dec"/>
    <s v="2016-12"/>
  </r>
  <r>
    <n v="5024"/>
    <s v="CA-2016-133795"/>
    <x v="122"/>
    <d v="2016-12-24T00:00:00"/>
    <s v="Standard Class"/>
    <s v="JE-15475"/>
    <s v="Jeremy Ellison"/>
    <x v="0"/>
    <s v="United States"/>
    <x v="70"/>
    <s v="California"/>
    <n v="92037"/>
    <x v="1"/>
    <s v="FUR-FU-10003731"/>
    <x v="0"/>
    <x v="5"/>
    <s v="Eldon Expressions Wood and Plastic Desk Accessories, Oak"/>
    <x v="3009"/>
    <n v="4"/>
    <n v="0"/>
    <n v="11.1776"/>
    <n v="12"/>
    <n v="4"/>
    <x v="0"/>
    <s v="Dec"/>
    <s v="2016-12"/>
  </r>
  <r>
    <n v="5025"/>
    <s v="US-2017-130953"/>
    <x v="570"/>
    <d v="2017-08-03T00:00:00"/>
    <s v="Standard Class"/>
    <s v="RF-19735"/>
    <s v="Roland Fjeld"/>
    <x v="0"/>
    <s v="United States"/>
    <x v="268"/>
    <s v="Oklahoma"/>
    <n v="73120"/>
    <x v="2"/>
    <s v="OFF-BI-10004828"/>
    <x v="1"/>
    <x v="8"/>
    <s v="GBC Poly Designer Binding Covers"/>
    <x v="3347"/>
    <n v="2"/>
    <n v="0"/>
    <n v="16.405200000000001"/>
    <n v="7"/>
    <n v="3"/>
    <x v="3"/>
    <s v="Jul"/>
    <s v="2017-07"/>
  </r>
  <r>
    <n v="5026"/>
    <s v="US-2017-130953"/>
    <x v="570"/>
    <d v="2017-08-03T00:00:00"/>
    <s v="Standard Class"/>
    <s v="RF-19735"/>
    <s v="Roland Fjeld"/>
    <x v="0"/>
    <s v="United States"/>
    <x v="268"/>
    <s v="Oklahoma"/>
    <n v="73120"/>
    <x v="2"/>
    <s v="TEC-PH-10003012"/>
    <x v="2"/>
    <x v="7"/>
    <s v="Nortel Meridian M3904 Professional Digital phone"/>
    <x v="3606"/>
    <n v="3"/>
    <n v="0"/>
    <n v="133.97130000000001"/>
    <n v="7"/>
    <n v="3"/>
    <x v="3"/>
    <s v="Jul"/>
    <s v="2017-07"/>
  </r>
  <r>
    <n v="5027"/>
    <s v="US-2017-130953"/>
    <x v="570"/>
    <d v="2017-08-03T00:00:00"/>
    <s v="Standard Class"/>
    <s v="RF-19735"/>
    <s v="Roland Fjeld"/>
    <x v="0"/>
    <s v="United States"/>
    <x v="268"/>
    <s v="Oklahoma"/>
    <n v="73120"/>
    <x v="2"/>
    <s v="OFF-AP-10002311"/>
    <x v="1"/>
    <x v="9"/>
    <s v="Holmes Replacement Filter for HEPA Air Cleaner, Very Large Room, HEPA Filter"/>
    <x v="1584"/>
    <n v="2"/>
    <n v="0"/>
    <n v="60.552799999999998"/>
    <n v="7"/>
    <n v="3"/>
    <x v="3"/>
    <s v="Jul"/>
    <s v="2017-07"/>
  </r>
  <r>
    <n v="5028"/>
    <s v="US-2017-130953"/>
    <x v="570"/>
    <d v="2017-08-03T00:00:00"/>
    <s v="Standard Class"/>
    <s v="RF-19735"/>
    <s v="Roland Fjeld"/>
    <x v="0"/>
    <s v="United States"/>
    <x v="268"/>
    <s v="Oklahoma"/>
    <n v="73120"/>
    <x v="2"/>
    <s v="FUR-CH-10004626"/>
    <x v="0"/>
    <x v="1"/>
    <s v="Office Star Flex Back Scooter Chair with Aluminum Finish Frame"/>
    <x v="3607"/>
    <n v="3"/>
    <n v="0"/>
    <n v="72.640799999999999"/>
    <n v="7"/>
    <n v="3"/>
    <x v="3"/>
    <s v="Jul"/>
    <s v="2017-07"/>
  </r>
  <r>
    <n v="5029"/>
    <s v="CA-2014-151792"/>
    <x v="814"/>
    <d v="2014-09-07T00:00:00"/>
    <s v="Second Class"/>
    <s v="CV-12295"/>
    <s v="Christina VanderZanden"/>
    <x v="0"/>
    <s v="United States"/>
    <x v="22"/>
    <s v="Illinois"/>
    <n v="60653"/>
    <x v="2"/>
    <s v="TEC-AC-10001606"/>
    <x v="2"/>
    <x v="11"/>
    <s v="Logitech Wireless Performance Mouse MX for PC and Mac"/>
    <x v="1946"/>
    <n v="3"/>
    <n v="0.2"/>
    <n v="53.994599999999998"/>
    <n v="9"/>
    <n v="3"/>
    <x v="2"/>
    <s v="Sep"/>
    <s v="2014-09"/>
  </r>
  <r>
    <n v="5030"/>
    <s v="CA-2017-139304"/>
    <x v="926"/>
    <d v="2017-02-02T00:00:00"/>
    <s v="Standard Class"/>
    <s v="VG-21790"/>
    <s v="Vivek Gonzalez"/>
    <x v="0"/>
    <s v="United States"/>
    <x v="8"/>
    <s v="California"/>
    <n v="94109"/>
    <x v="1"/>
    <s v="OFF-AR-10001216"/>
    <x v="1"/>
    <x v="6"/>
    <s v="Newell 339"/>
    <x v="480"/>
    <n v="3"/>
    <n v="0"/>
    <n v="2.1684000000000001"/>
    <n v="1"/>
    <n v="1"/>
    <x v="3"/>
    <s v="Jan"/>
    <s v="2017-01"/>
  </r>
  <r>
    <n v="5031"/>
    <s v="CA-2017-139304"/>
    <x v="926"/>
    <d v="2017-02-02T00:00:00"/>
    <s v="Standard Class"/>
    <s v="VG-21790"/>
    <s v="Vivek Gonzalez"/>
    <x v="0"/>
    <s v="United States"/>
    <x v="8"/>
    <s v="California"/>
    <n v="94109"/>
    <x v="1"/>
    <s v="OFF-SU-10001664"/>
    <x v="1"/>
    <x v="14"/>
    <s v="Acme Office Executive Series Stainless Steel Trimmers"/>
    <x v="3608"/>
    <n v="1"/>
    <n v="0"/>
    <n v="2.2282000000000002"/>
    <n v="1"/>
    <n v="1"/>
    <x v="3"/>
    <s v="Jan"/>
    <s v="2017-01"/>
  </r>
  <r>
    <n v="5032"/>
    <s v="CA-2017-139304"/>
    <x v="926"/>
    <d v="2017-02-02T00:00:00"/>
    <s v="Standard Class"/>
    <s v="VG-21790"/>
    <s v="Vivek Gonzalez"/>
    <x v="0"/>
    <s v="United States"/>
    <x v="8"/>
    <s v="California"/>
    <n v="94109"/>
    <x v="1"/>
    <s v="OFF-BI-10002498"/>
    <x v="1"/>
    <x v="8"/>
    <s v="Clear Mylar Reinforcing Strips"/>
    <x v="470"/>
    <n v="8"/>
    <n v="0.2"/>
    <n v="40.370399999999997"/>
    <n v="1"/>
    <n v="1"/>
    <x v="3"/>
    <s v="Jan"/>
    <s v="2017-01"/>
  </r>
  <r>
    <n v="5033"/>
    <s v="CA-2016-155166"/>
    <x v="482"/>
    <d v="2017-01-02T00:00:00"/>
    <s v="Standard Class"/>
    <s v="BB-11545"/>
    <s v="Brenda Bowman"/>
    <x v="1"/>
    <s v="United States"/>
    <x v="219"/>
    <s v="New Jersey"/>
    <n v="8360"/>
    <x v="3"/>
    <s v="FUR-CH-10003968"/>
    <x v="0"/>
    <x v="1"/>
    <s v="Novimex Turbo Task Chair"/>
    <x v="3609"/>
    <n v="3"/>
    <n v="0"/>
    <n v="25.552800000000001"/>
    <n v="12"/>
    <n v="4"/>
    <x v="0"/>
    <s v="Dec"/>
    <s v="2016-12"/>
  </r>
  <r>
    <n v="5034"/>
    <s v="CA-2016-155166"/>
    <x v="482"/>
    <d v="2017-01-02T00:00:00"/>
    <s v="Standard Class"/>
    <s v="BB-11545"/>
    <s v="Brenda Bowman"/>
    <x v="1"/>
    <s v="United States"/>
    <x v="219"/>
    <s v="New Jersey"/>
    <n v="8360"/>
    <x v="3"/>
    <s v="OFF-AP-10002765"/>
    <x v="1"/>
    <x v="9"/>
    <s v="Fellowes Advanced Computer Series Surge Protectors"/>
    <x v="3610"/>
    <n v="1"/>
    <n v="0"/>
    <n v="7.4172000000000002"/>
    <n v="12"/>
    <n v="4"/>
    <x v="0"/>
    <s v="Dec"/>
    <s v="2016-12"/>
  </r>
  <r>
    <n v="5035"/>
    <s v="CA-2015-103954"/>
    <x v="101"/>
    <d v="2015-08-13T00:00:00"/>
    <s v="Second Class"/>
    <s v="HR-14770"/>
    <s v="Hallie Redmond"/>
    <x v="2"/>
    <s v="United States"/>
    <x v="158"/>
    <s v="Wisconsin"/>
    <n v="53209"/>
    <x v="2"/>
    <s v="FUR-BO-10004690"/>
    <x v="0"/>
    <x v="0"/>
    <s v="O'Sullivan Cherrywood Estates Traditional Barrister Bookcase"/>
    <x v="3611"/>
    <n v="5"/>
    <n v="0"/>
    <n v="48.118000000000002"/>
    <n v="8"/>
    <n v="3"/>
    <x v="1"/>
    <s v="Aug"/>
    <s v="2015-08"/>
  </r>
  <r>
    <n v="5036"/>
    <s v="CA-2014-169803"/>
    <x v="322"/>
    <d v="2014-04-12T00:00:00"/>
    <s v="Standard Class"/>
    <s v="SC-20260"/>
    <s v="Scott Cohen"/>
    <x v="1"/>
    <s v="United States"/>
    <x v="4"/>
    <s v="Washington"/>
    <n v="98115"/>
    <x v="1"/>
    <s v="FUR-TA-10000688"/>
    <x v="0"/>
    <x v="3"/>
    <s v="Chromcraft Bull-Nose Wood Round Conference Table Top, Wood Base"/>
    <x v="2283"/>
    <n v="3"/>
    <n v="0"/>
    <n v="111.1035"/>
    <n v="4"/>
    <n v="2"/>
    <x v="2"/>
    <s v="Apr"/>
    <s v="2014-04"/>
  </r>
  <r>
    <n v="5037"/>
    <s v="CA-2014-169803"/>
    <x v="322"/>
    <d v="2014-04-12T00:00:00"/>
    <s v="Standard Class"/>
    <s v="SC-20260"/>
    <s v="Scott Cohen"/>
    <x v="1"/>
    <s v="United States"/>
    <x v="4"/>
    <s v="Washington"/>
    <n v="98115"/>
    <x v="1"/>
    <s v="TEC-AC-10003441"/>
    <x v="2"/>
    <x v="11"/>
    <s v="Kingston Digital DataTraveler 32GB USB 2.0"/>
    <x v="1269"/>
    <n v="2"/>
    <n v="0"/>
    <n v="2.0339999999999998"/>
    <n v="4"/>
    <n v="2"/>
    <x v="2"/>
    <s v="Apr"/>
    <s v="2014-04"/>
  </r>
  <r>
    <n v="5038"/>
    <s v="CA-2017-141719"/>
    <x v="701"/>
    <d v="2017-11-21T00:00:00"/>
    <s v="Second Class"/>
    <s v="EG-13900"/>
    <s v="Emily Grady"/>
    <x v="0"/>
    <s v="United States"/>
    <x v="14"/>
    <s v="Illinois"/>
    <n v="60540"/>
    <x v="2"/>
    <s v="TEC-AC-10003610"/>
    <x v="2"/>
    <x v="11"/>
    <s v="Logitech Illuminated - Keyboard"/>
    <x v="3612"/>
    <n v="5"/>
    <n v="0.2"/>
    <n v="83.986000000000004"/>
    <n v="11"/>
    <n v="4"/>
    <x v="3"/>
    <s v="Nov"/>
    <s v="2017-11"/>
  </r>
  <r>
    <n v="5039"/>
    <s v="CA-2015-136469"/>
    <x v="655"/>
    <d v="2015-07-12T00:00:00"/>
    <s v="First Class"/>
    <s v="TS-21370"/>
    <s v="Todd Sumrall"/>
    <x v="1"/>
    <s v="United States"/>
    <x v="40"/>
    <s v="Delaware"/>
    <n v="19805"/>
    <x v="3"/>
    <s v="FUR-TA-10001520"/>
    <x v="0"/>
    <x v="3"/>
    <s v="Lesro Sheffield Collection Coffee Table, End Table, Center Table, Corner Table"/>
    <x v="3613"/>
    <n v="4"/>
    <n v="0.3"/>
    <n v="-37.112400000000001"/>
    <n v="7"/>
    <n v="3"/>
    <x v="1"/>
    <s v="Jul"/>
    <s v="2015-07"/>
  </r>
  <r>
    <n v="5040"/>
    <s v="CA-2015-136469"/>
    <x v="655"/>
    <d v="2015-07-12T00:00:00"/>
    <s v="First Class"/>
    <s v="TS-21370"/>
    <s v="Todd Sumrall"/>
    <x v="1"/>
    <s v="United States"/>
    <x v="40"/>
    <s v="Delaware"/>
    <n v="19805"/>
    <x v="3"/>
    <s v="TEC-PH-10001817"/>
    <x v="2"/>
    <x v="7"/>
    <s v="Wilson Electronics DB Pro Signal Booster"/>
    <x v="3614"/>
    <n v="2"/>
    <n v="0"/>
    <n v="193.32"/>
    <n v="7"/>
    <n v="3"/>
    <x v="1"/>
    <s v="Jul"/>
    <s v="2015-07"/>
  </r>
  <r>
    <n v="5041"/>
    <s v="CA-2015-136469"/>
    <x v="655"/>
    <d v="2015-07-12T00:00:00"/>
    <s v="First Class"/>
    <s v="TS-21370"/>
    <s v="Todd Sumrall"/>
    <x v="1"/>
    <s v="United States"/>
    <x v="40"/>
    <s v="Delaware"/>
    <n v="19805"/>
    <x v="3"/>
    <s v="OFF-BI-10004492"/>
    <x v="1"/>
    <x v="8"/>
    <s v="Tuf-Vin Binders"/>
    <x v="3615"/>
    <n v="7"/>
    <n v="0"/>
    <n v="103.8982"/>
    <n v="7"/>
    <n v="3"/>
    <x v="1"/>
    <s v="Jul"/>
    <s v="2015-07"/>
  </r>
  <r>
    <n v="5042"/>
    <s v="CA-2016-158694"/>
    <x v="338"/>
    <d v="2016-11-13T00:00:00"/>
    <s v="Second Class"/>
    <s v="AI-10855"/>
    <s v="Arianne Irving"/>
    <x v="0"/>
    <s v="United States"/>
    <x v="1"/>
    <s v="California"/>
    <n v="90036"/>
    <x v="1"/>
    <s v="OFF-PA-10002421"/>
    <x v="1"/>
    <x v="10"/>
    <s v="Embossed Ink Jet Note Cards"/>
    <x v="3616"/>
    <n v="3"/>
    <n v="0"/>
    <n v="32.500799999999998"/>
    <n v="11"/>
    <n v="4"/>
    <x v="0"/>
    <s v="Nov"/>
    <s v="2016-11"/>
  </r>
  <r>
    <n v="5043"/>
    <s v="CA-2016-158694"/>
    <x v="338"/>
    <d v="2016-11-13T00:00:00"/>
    <s v="Second Class"/>
    <s v="AI-10855"/>
    <s v="Arianne Irving"/>
    <x v="0"/>
    <s v="United States"/>
    <x v="1"/>
    <s v="California"/>
    <n v="90036"/>
    <x v="1"/>
    <s v="OFF-AP-10000055"/>
    <x v="1"/>
    <x v="9"/>
    <s v="Belkin F9S820V06 8 Outlet Surge"/>
    <x v="677"/>
    <n v="4"/>
    <n v="0"/>
    <n v="38.975999999999999"/>
    <n v="11"/>
    <n v="4"/>
    <x v="0"/>
    <s v="Nov"/>
    <s v="2016-11"/>
  </r>
  <r>
    <n v="5044"/>
    <s v="CA-2016-158694"/>
    <x v="338"/>
    <d v="2016-11-13T00:00:00"/>
    <s v="Second Class"/>
    <s v="AI-10855"/>
    <s v="Arianne Irving"/>
    <x v="0"/>
    <s v="United States"/>
    <x v="1"/>
    <s v="California"/>
    <n v="90036"/>
    <x v="1"/>
    <s v="FUR-FU-10000965"/>
    <x v="0"/>
    <x v="5"/>
    <s v="Howard Miller 11-1/2&quot; Diameter Ridgewood Wall Clock"/>
    <x v="3617"/>
    <n v="9"/>
    <n v="0"/>
    <n v="191.65860000000001"/>
    <n v="11"/>
    <n v="4"/>
    <x v="0"/>
    <s v="Nov"/>
    <s v="2016-11"/>
  </r>
  <r>
    <n v="5045"/>
    <s v="CA-2016-158694"/>
    <x v="338"/>
    <d v="2016-11-13T00:00:00"/>
    <s v="Second Class"/>
    <s v="AI-10855"/>
    <s v="Arianne Irving"/>
    <x v="0"/>
    <s v="United States"/>
    <x v="1"/>
    <s v="California"/>
    <n v="90036"/>
    <x v="1"/>
    <s v="OFF-PA-10001363"/>
    <x v="1"/>
    <x v="10"/>
    <s v="Xerox 1933"/>
    <x v="3618"/>
    <n v="5"/>
    <n v="0"/>
    <n v="28.858000000000001"/>
    <n v="11"/>
    <n v="4"/>
    <x v="0"/>
    <s v="Nov"/>
    <s v="2016-11"/>
  </r>
  <r>
    <n v="5046"/>
    <s v="CA-2016-158694"/>
    <x v="338"/>
    <d v="2016-11-13T00:00:00"/>
    <s v="Second Class"/>
    <s v="AI-10855"/>
    <s v="Arianne Irving"/>
    <x v="0"/>
    <s v="United States"/>
    <x v="1"/>
    <s v="California"/>
    <n v="90036"/>
    <x v="1"/>
    <s v="OFF-ST-10001496"/>
    <x v="1"/>
    <x v="4"/>
    <s v="Standard Rollaway File with Lock"/>
    <x v="3619"/>
    <n v="4"/>
    <n v="0"/>
    <n v="187.39760000000001"/>
    <n v="11"/>
    <n v="4"/>
    <x v="0"/>
    <s v="Nov"/>
    <s v="2016-11"/>
  </r>
  <r>
    <n v="5047"/>
    <s v="CA-2016-158694"/>
    <x v="338"/>
    <d v="2016-11-13T00:00:00"/>
    <s v="Second Class"/>
    <s v="AI-10855"/>
    <s v="Arianne Irving"/>
    <x v="0"/>
    <s v="United States"/>
    <x v="1"/>
    <s v="California"/>
    <n v="90036"/>
    <x v="1"/>
    <s v="OFF-BI-10004656"/>
    <x v="1"/>
    <x v="8"/>
    <s v="Peel &amp; Stick Add-On Corner Pockets"/>
    <x v="1170"/>
    <n v="3"/>
    <n v="0.2"/>
    <n v="1.8144"/>
    <n v="11"/>
    <n v="4"/>
    <x v="0"/>
    <s v="Nov"/>
    <s v="2016-11"/>
  </r>
  <r>
    <n v="5048"/>
    <s v="CA-2016-158694"/>
    <x v="338"/>
    <d v="2016-11-13T00:00:00"/>
    <s v="Second Class"/>
    <s v="AI-10855"/>
    <s v="Arianne Irving"/>
    <x v="0"/>
    <s v="United States"/>
    <x v="1"/>
    <s v="California"/>
    <n v="90036"/>
    <x v="1"/>
    <s v="OFF-AR-10001227"/>
    <x v="1"/>
    <x v="6"/>
    <s v="Newell 338"/>
    <x v="453"/>
    <n v="5"/>
    <n v="0"/>
    <n v="3.9689999999999999"/>
    <n v="11"/>
    <n v="4"/>
    <x v="0"/>
    <s v="Nov"/>
    <s v="2016-11"/>
  </r>
  <r>
    <n v="5049"/>
    <s v="US-2014-104759"/>
    <x v="691"/>
    <d v="2014-04-04T00:00:00"/>
    <s v="Standard Class"/>
    <s v="DD-13570"/>
    <s v="Dorothy Dickinson"/>
    <x v="0"/>
    <s v="United States"/>
    <x v="22"/>
    <s v="Illinois"/>
    <n v="60610"/>
    <x v="2"/>
    <s v="OFF-BI-10002071"/>
    <x v="1"/>
    <x v="8"/>
    <s v="Fellowes Black Plastic Comb Bindings"/>
    <x v="3620"/>
    <n v="7"/>
    <n v="0.8"/>
    <n v="-13.8278"/>
    <n v="3"/>
    <n v="1"/>
    <x v="2"/>
    <s v="Mar"/>
    <s v="2014-03"/>
  </r>
  <r>
    <n v="5050"/>
    <s v="US-2014-104759"/>
    <x v="691"/>
    <d v="2014-04-04T00:00:00"/>
    <s v="Standard Class"/>
    <s v="DD-13570"/>
    <s v="Dorothy Dickinson"/>
    <x v="0"/>
    <s v="United States"/>
    <x v="22"/>
    <s v="Illinois"/>
    <n v="60610"/>
    <x v="2"/>
    <s v="TEC-AC-10004901"/>
    <x v="2"/>
    <x v="11"/>
    <s v="Kensington SlimBlade Notebook Wireless Mouse with Nano Receiver "/>
    <x v="1542"/>
    <n v="2"/>
    <n v="0.2"/>
    <n v="13.997199999999999"/>
    <n v="3"/>
    <n v="1"/>
    <x v="2"/>
    <s v="Mar"/>
    <s v="2014-03"/>
  </r>
  <r>
    <n v="5051"/>
    <s v="CA-2015-150511"/>
    <x v="227"/>
    <d v="2015-09-24T00:00:00"/>
    <s v="Standard Class"/>
    <s v="AB-10060"/>
    <s v="Adam Bellavance"/>
    <x v="2"/>
    <s v="United States"/>
    <x v="96"/>
    <s v="Washington"/>
    <n v="98198"/>
    <x v="1"/>
    <s v="OFF-PA-10001776"/>
    <x v="1"/>
    <x v="10"/>
    <s v="Wirebound Message Books, Four 2 3/4&quot; x 5&quot; Forms per Page, 600 Sets per Book"/>
    <x v="1878"/>
    <n v="2"/>
    <n v="0"/>
    <n v="8.7138000000000009"/>
    <n v="9"/>
    <n v="3"/>
    <x v="1"/>
    <s v="Sep"/>
    <s v="2015-09"/>
  </r>
  <r>
    <n v="5052"/>
    <s v="CA-2015-134922"/>
    <x v="209"/>
    <d v="2015-11-11T00:00:00"/>
    <s v="Standard Class"/>
    <s v="KB-16240"/>
    <s v="Karen Bern"/>
    <x v="1"/>
    <s v="United States"/>
    <x v="10"/>
    <s v="Pennsylvania"/>
    <n v="19140"/>
    <x v="3"/>
    <s v="OFF-EN-10000483"/>
    <x v="1"/>
    <x v="12"/>
    <s v="White Envelopes, White Envelopes with Clear Poly Window"/>
    <x v="2878"/>
    <n v="2"/>
    <n v="0.2"/>
    <n v="7.93"/>
    <n v="11"/>
    <n v="4"/>
    <x v="1"/>
    <s v="Nov"/>
    <s v="2015-11"/>
  </r>
  <r>
    <n v="5053"/>
    <s v="US-2017-120607"/>
    <x v="240"/>
    <d v="2017-05-19T00:00:00"/>
    <s v="Same Day"/>
    <s v="JC-15775"/>
    <s v="John Castell"/>
    <x v="0"/>
    <s v="United States"/>
    <x v="118"/>
    <s v="Georgia"/>
    <n v="30318"/>
    <x v="0"/>
    <s v="OFF-PA-10003129"/>
    <x v="1"/>
    <x v="10"/>
    <s v="Tops White Computer Printout Paper"/>
    <x v="3483"/>
    <n v="4"/>
    <n v="0"/>
    <n v="91.950800000000001"/>
    <n v="5"/>
    <n v="2"/>
    <x v="3"/>
    <s v="May"/>
    <s v="2017-05"/>
  </r>
  <r>
    <n v="5054"/>
    <s v="CA-2015-141243"/>
    <x v="928"/>
    <d v="2015-01-08T00:00:00"/>
    <s v="Second Class"/>
    <s v="AH-10465"/>
    <s v="Amy Hunt"/>
    <x v="0"/>
    <s v="United States"/>
    <x v="61"/>
    <s v="Texas"/>
    <n v="75217"/>
    <x v="2"/>
    <s v="TEC-AC-10003198"/>
    <x v="2"/>
    <x v="11"/>
    <s v="Enermax Acrylux Wireless Keyboard"/>
    <x v="3621"/>
    <n v="5"/>
    <n v="0.2"/>
    <n v="84.66"/>
    <n v="1"/>
    <n v="1"/>
    <x v="1"/>
    <s v="Jan"/>
    <s v="2015-01"/>
  </r>
  <r>
    <n v="5055"/>
    <s v="CA-2015-141243"/>
    <x v="928"/>
    <d v="2015-01-08T00:00:00"/>
    <s v="Second Class"/>
    <s v="AH-10465"/>
    <s v="Amy Hunt"/>
    <x v="0"/>
    <s v="United States"/>
    <x v="61"/>
    <s v="Texas"/>
    <n v="75217"/>
    <x v="2"/>
    <s v="OFF-AR-10001246"/>
    <x v="1"/>
    <x v="6"/>
    <s v="Newell 317"/>
    <x v="2559"/>
    <n v="3"/>
    <n v="0.2"/>
    <n v="0.79379999999999995"/>
    <n v="1"/>
    <n v="1"/>
    <x v="1"/>
    <s v="Jan"/>
    <s v="2015-01"/>
  </r>
  <r>
    <n v="5056"/>
    <s v="CA-2015-141243"/>
    <x v="928"/>
    <d v="2015-01-08T00:00:00"/>
    <s v="Second Class"/>
    <s v="AH-10465"/>
    <s v="Amy Hunt"/>
    <x v="0"/>
    <s v="United States"/>
    <x v="61"/>
    <s v="Texas"/>
    <n v="75217"/>
    <x v="2"/>
    <s v="FUR-BO-10003272"/>
    <x v="0"/>
    <x v="0"/>
    <s v="O'Sullivan Living Dimensions 5-Shelf Bookcases"/>
    <x v="3622"/>
    <n v="9"/>
    <n v="0.32"/>
    <n v="-437.54039999999998"/>
    <n v="1"/>
    <n v="1"/>
    <x v="1"/>
    <s v="Jan"/>
    <s v="2015-01"/>
  </r>
  <r>
    <n v="5057"/>
    <s v="CA-2015-162166"/>
    <x v="1014"/>
    <d v="2015-09-11T00:00:00"/>
    <s v="First Class"/>
    <s v="NM-18520"/>
    <s v="Neoma Murray"/>
    <x v="0"/>
    <s v="United States"/>
    <x v="429"/>
    <s v="California"/>
    <n v="92553"/>
    <x v="1"/>
    <s v="OFF-PA-10002606"/>
    <x v="1"/>
    <x v="10"/>
    <s v="Xerox 1928"/>
    <x v="1579"/>
    <n v="5"/>
    <n v="0"/>
    <n v="11.88"/>
    <n v="9"/>
    <n v="3"/>
    <x v="1"/>
    <s v="Sep"/>
    <s v="2015-09"/>
  </r>
  <r>
    <n v="5058"/>
    <s v="CA-2015-162166"/>
    <x v="1014"/>
    <d v="2015-09-11T00:00:00"/>
    <s v="First Class"/>
    <s v="NM-18520"/>
    <s v="Neoma Murray"/>
    <x v="0"/>
    <s v="United States"/>
    <x v="429"/>
    <s v="California"/>
    <n v="92553"/>
    <x v="1"/>
    <s v="OFF-ST-10002486"/>
    <x v="1"/>
    <x v="4"/>
    <s v="Eldon Shelf Savers Cubes and Bins"/>
    <x v="3623"/>
    <n v="6"/>
    <n v="0"/>
    <n v="0.83760000000000001"/>
    <n v="9"/>
    <n v="3"/>
    <x v="1"/>
    <s v="Sep"/>
    <s v="2015-09"/>
  </r>
  <r>
    <n v="5059"/>
    <s v="CA-2016-120796"/>
    <x v="1015"/>
    <d v="2016-04-07T00:00:00"/>
    <s v="Standard Class"/>
    <s v="CS-11950"/>
    <s v="Carlos Soltero"/>
    <x v="0"/>
    <s v="United States"/>
    <x v="10"/>
    <s v="Pennsylvania"/>
    <n v="19140"/>
    <x v="3"/>
    <s v="OFF-BI-10004330"/>
    <x v="1"/>
    <x v="8"/>
    <s v="GBC Velobind Prepunched Cover Sets, Regency Series"/>
    <x v="3624"/>
    <n v="9"/>
    <n v="0.7"/>
    <n v="-83.204999999999998"/>
    <n v="4"/>
    <n v="2"/>
    <x v="0"/>
    <s v="Apr"/>
    <s v="2016-04"/>
  </r>
  <r>
    <n v="5060"/>
    <s v="CA-2016-109722"/>
    <x v="5"/>
    <d v="2016-12-07T00:00:00"/>
    <s v="Second Class"/>
    <s v="TP-21130"/>
    <s v="Theone Pippenger"/>
    <x v="0"/>
    <s v="United States"/>
    <x v="430"/>
    <s v="Kentucky"/>
    <n v="40324"/>
    <x v="0"/>
    <s v="TEC-PH-10000560"/>
    <x v="2"/>
    <x v="7"/>
    <s v="Samsung Galaxy S III - 16GB - pebble blue (T-Mobile)"/>
    <x v="1527"/>
    <n v="2"/>
    <n v="0"/>
    <n v="195.99440000000001"/>
    <n v="12"/>
    <n v="4"/>
    <x v="0"/>
    <s v="Dec"/>
    <s v="2016-12"/>
  </r>
  <r>
    <n v="5061"/>
    <s v="CA-2016-109722"/>
    <x v="5"/>
    <d v="2016-12-07T00:00:00"/>
    <s v="Second Class"/>
    <s v="TP-21130"/>
    <s v="Theone Pippenger"/>
    <x v="0"/>
    <s v="United States"/>
    <x v="430"/>
    <s v="Kentucky"/>
    <n v="40324"/>
    <x v="0"/>
    <s v="OFF-ST-10000060"/>
    <x v="1"/>
    <x v="4"/>
    <s v="Fellowes Bankers Box Staxonsteel Drawer File/Stacking System"/>
    <x v="3625"/>
    <n v="9"/>
    <n v="0"/>
    <n v="70.178399999999996"/>
    <n v="12"/>
    <n v="4"/>
    <x v="0"/>
    <s v="Dec"/>
    <s v="2016-12"/>
  </r>
  <r>
    <n v="5062"/>
    <s v="CA-2015-136798"/>
    <x v="412"/>
    <d v="2015-05-12T00:00:00"/>
    <s v="Standard Class"/>
    <s v="DL-12925"/>
    <s v="Daniel Lacy"/>
    <x v="0"/>
    <s v="United States"/>
    <x v="31"/>
    <s v="Minnesota"/>
    <n v="55407"/>
    <x v="2"/>
    <s v="OFF-BI-10003684"/>
    <x v="1"/>
    <x v="8"/>
    <s v="Wilson Jones Legal Size Ring Binders"/>
    <x v="3626"/>
    <n v="2"/>
    <n v="0"/>
    <n v="21.99"/>
    <n v="5"/>
    <n v="2"/>
    <x v="1"/>
    <s v="May"/>
    <s v="2015-05"/>
  </r>
  <r>
    <n v="5063"/>
    <s v="CA-2015-136798"/>
    <x v="412"/>
    <d v="2015-05-12T00:00:00"/>
    <s v="Standard Class"/>
    <s v="DL-12925"/>
    <s v="Daniel Lacy"/>
    <x v="0"/>
    <s v="United States"/>
    <x v="31"/>
    <s v="Minnesota"/>
    <n v="55407"/>
    <x v="2"/>
    <s v="TEC-PH-10000441"/>
    <x v="2"/>
    <x v="7"/>
    <s v="VTech DS6151"/>
    <x v="2216"/>
    <n v="3"/>
    <n v="0"/>
    <n v="105.83159999999999"/>
    <n v="5"/>
    <n v="2"/>
    <x v="1"/>
    <s v="May"/>
    <s v="2015-05"/>
  </r>
  <r>
    <n v="5064"/>
    <s v="CA-2015-136798"/>
    <x v="412"/>
    <d v="2015-05-12T00:00:00"/>
    <s v="Standard Class"/>
    <s v="DL-12925"/>
    <s v="Daniel Lacy"/>
    <x v="0"/>
    <s v="United States"/>
    <x v="31"/>
    <s v="Minnesota"/>
    <n v="55407"/>
    <x v="2"/>
    <s v="FUR-FU-10000723"/>
    <x v="0"/>
    <x v="5"/>
    <s v="Deflect-o EconoMat Studded, No Bevel Mat for Low Pile Carpeting"/>
    <x v="3384"/>
    <n v="3"/>
    <n v="0"/>
    <n v="11.1564"/>
    <n v="5"/>
    <n v="2"/>
    <x v="1"/>
    <s v="May"/>
    <s v="2015-05"/>
  </r>
  <r>
    <n v="5065"/>
    <s v="CA-2017-122196"/>
    <x v="585"/>
    <d v="2017-09-24T00:00:00"/>
    <s v="First Class"/>
    <s v="CA-12265"/>
    <s v="Christina Anderson"/>
    <x v="0"/>
    <s v="United States"/>
    <x v="40"/>
    <s v="Delaware"/>
    <n v="19805"/>
    <x v="3"/>
    <s v="TEC-PH-10004977"/>
    <x v="2"/>
    <x v="7"/>
    <s v="GE 30524EE4"/>
    <x v="3627"/>
    <n v="2"/>
    <n v="0"/>
    <n v="113.6742"/>
    <n v="9"/>
    <n v="3"/>
    <x v="3"/>
    <s v="Sep"/>
    <s v="2017-09"/>
  </r>
  <r>
    <n v="5066"/>
    <s v="CA-2017-142090"/>
    <x v="329"/>
    <d v="2017-12-07T00:00:00"/>
    <s v="Standard Class"/>
    <s v="SC-20380"/>
    <s v="Shahid Collister"/>
    <x v="0"/>
    <s v="United States"/>
    <x v="140"/>
    <s v="North Carolina"/>
    <n v="27217"/>
    <x v="0"/>
    <s v="TEC-AC-10002001"/>
    <x v="2"/>
    <x v="11"/>
    <s v="Logitech Wireless Gaming Headset G930"/>
    <x v="2885"/>
    <n v="3"/>
    <n v="0.2"/>
    <n v="81.594899999999996"/>
    <n v="11"/>
    <n v="4"/>
    <x v="3"/>
    <s v="Nov"/>
    <s v="2017-11"/>
  </r>
  <r>
    <n v="5067"/>
    <s v="CA-2017-142090"/>
    <x v="329"/>
    <d v="2017-12-07T00:00:00"/>
    <s v="Standard Class"/>
    <s v="SC-20380"/>
    <s v="Shahid Collister"/>
    <x v="0"/>
    <s v="United States"/>
    <x v="140"/>
    <s v="North Carolina"/>
    <n v="27217"/>
    <x v="0"/>
    <s v="FUR-TA-10001889"/>
    <x v="0"/>
    <x v="3"/>
    <s v="Bush Advantage Collection Racetrack Conference Table"/>
    <x v="3628"/>
    <n v="7"/>
    <n v="0.4"/>
    <n v="-653.28340000000003"/>
    <n v="11"/>
    <n v="4"/>
    <x v="3"/>
    <s v="Nov"/>
    <s v="2017-11"/>
  </r>
  <r>
    <n v="5068"/>
    <s v="CA-2017-160934"/>
    <x v="787"/>
    <d v="2017-01-19T00:00:00"/>
    <s v="Standard Class"/>
    <s v="TT-21460"/>
    <s v="Tonja Turnell"/>
    <x v="2"/>
    <s v="United States"/>
    <x v="1"/>
    <s v="California"/>
    <n v="90008"/>
    <x v="1"/>
    <s v="OFF-AR-10003504"/>
    <x v="1"/>
    <x v="6"/>
    <s v="Newell 347"/>
    <x v="1567"/>
    <n v="5"/>
    <n v="0"/>
    <n v="6.2060000000000004"/>
    <n v="1"/>
    <n v="1"/>
    <x v="3"/>
    <s v="Jan"/>
    <s v="2017-01"/>
  </r>
  <r>
    <n v="5069"/>
    <s v="CA-2014-124478"/>
    <x v="233"/>
    <d v="2014-08-12T00:00:00"/>
    <s v="Standard Class"/>
    <s v="MA-17560"/>
    <s v="Matt Abelman"/>
    <x v="2"/>
    <s v="United States"/>
    <x v="149"/>
    <s v="Michigan"/>
    <n v="48183"/>
    <x v="2"/>
    <s v="TEC-CO-10001571"/>
    <x v="2"/>
    <x v="16"/>
    <s v="Sharp 1540cs Digital Laser Copier"/>
    <x v="3629"/>
    <n v="1"/>
    <n v="0"/>
    <n v="274.995"/>
    <n v="8"/>
    <n v="3"/>
    <x v="2"/>
    <s v="Aug"/>
    <s v="2014-08"/>
  </r>
  <r>
    <n v="5070"/>
    <s v="CA-2014-124478"/>
    <x v="233"/>
    <d v="2014-08-12T00:00:00"/>
    <s v="Standard Class"/>
    <s v="MA-17560"/>
    <s v="Matt Abelman"/>
    <x v="2"/>
    <s v="United States"/>
    <x v="149"/>
    <s v="Michigan"/>
    <n v="48183"/>
    <x v="2"/>
    <s v="OFF-AP-10002495"/>
    <x v="1"/>
    <x v="9"/>
    <s v="Acco Smartsocket Table Surge Protector, 6 Color-Coded Adapter Outlets"/>
    <x v="3630"/>
    <n v="3"/>
    <n v="0.1"/>
    <n v="37.229999999999997"/>
    <n v="8"/>
    <n v="3"/>
    <x v="2"/>
    <s v="Aug"/>
    <s v="2014-08"/>
  </r>
  <r>
    <n v="5071"/>
    <s v="CA-2014-124478"/>
    <x v="233"/>
    <d v="2014-08-12T00:00:00"/>
    <s v="Standard Class"/>
    <s v="MA-17560"/>
    <s v="Matt Abelman"/>
    <x v="2"/>
    <s v="United States"/>
    <x v="149"/>
    <s v="Michigan"/>
    <n v="48183"/>
    <x v="2"/>
    <s v="OFF-EN-10002500"/>
    <x v="1"/>
    <x v="12"/>
    <s v="Globe Weis Peel &amp; Seel First Class Envelopes"/>
    <x v="3631"/>
    <n v="3"/>
    <n v="0"/>
    <n v="17.253"/>
    <n v="8"/>
    <n v="3"/>
    <x v="2"/>
    <s v="Aug"/>
    <s v="2014-08"/>
  </r>
  <r>
    <n v="5072"/>
    <s v="CA-2014-124478"/>
    <x v="233"/>
    <d v="2014-08-12T00:00:00"/>
    <s v="Standard Class"/>
    <s v="MA-17560"/>
    <s v="Matt Abelman"/>
    <x v="2"/>
    <s v="United States"/>
    <x v="149"/>
    <s v="Michigan"/>
    <n v="48183"/>
    <x v="2"/>
    <s v="FUR-FU-10002088"/>
    <x v="0"/>
    <x v="5"/>
    <s v="Nu-Dell Float Frame 11 x 14 1/2"/>
    <x v="3632"/>
    <n v="6"/>
    <n v="0"/>
    <n v="22.6296"/>
    <n v="8"/>
    <n v="3"/>
    <x v="2"/>
    <s v="Aug"/>
    <s v="2014-08"/>
  </r>
  <r>
    <n v="5073"/>
    <s v="CA-2014-124478"/>
    <x v="233"/>
    <d v="2014-08-12T00:00:00"/>
    <s v="Standard Class"/>
    <s v="MA-17560"/>
    <s v="Matt Abelman"/>
    <x v="2"/>
    <s v="United States"/>
    <x v="149"/>
    <s v="Michigan"/>
    <n v="48183"/>
    <x v="2"/>
    <s v="TEC-PH-10001128"/>
    <x v="2"/>
    <x v="7"/>
    <s v="Motorola Droid Maxx"/>
    <x v="3633"/>
    <n v="2"/>
    <n v="0"/>
    <n v="83.994399999999999"/>
    <n v="8"/>
    <n v="3"/>
    <x v="2"/>
    <s v="Aug"/>
    <s v="2014-08"/>
  </r>
  <r>
    <n v="5074"/>
    <s v="CA-2015-145485"/>
    <x v="599"/>
    <d v="2015-11-05T00:00:00"/>
    <s v="Same Day"/>
    <s v="JM-16195"/>
    <s v="Justin MacKendrick"/>
    <x v="0"/>
    <s v="United States"/>
    <x v="8"/>
    <s v="California"/>
    <n v="94109"/>
    <x v="1"/>
    <s v="OFF-ST-10000649"/>
    <x v="1"/>
    <x v="4"/>
    <s v="Hanging Personal Folder File"/>
    <x v="3634"/>
    <n v="4"/>
    <n v="0"/>
    <n v="15.7"/>
    <n v="11"/>
    <n v="4"/>
    <x v="1"/>
    <s v="Nov"/>
    <s v="2015-11"/>
  </r>
  <r>
    <n v="5075"/>
    <s v="CA-2017-151071"/>
    <x v="1016"/>
    <d v="2017-04-29T00:00:00"/>
    <s v="Second Class"/>
    <s v="MB-18085"/>
    <s v="Mick Brown"/>
    <x v="0"/>
    <s v="United States"/>
    <x v="1"/>
    <s v="California"/>
    <n v="90049"/>
    <x v="1"/>
    <s v="OFF-BI-10002103"/>
    <x v="1"/>
    <x v="8"/>
    <s v="Cardinal Slant-D Ring Binder, Heavy Gauge Vinyl"/>
    <x v="1150"/>
    <n v="2"/>
    <n v="0.2"/>
    <n v="4.5187999999999997"/>
    <n v="4"/>
    <n v="2"/>
    <x v="3"/>
    <s v="Apr"/>
    <s v="2017-04"/>
  </r>
  <r>
    <n v="5076"/>
    <s v="CA-2014-134572"/>
    <x v="1017"/>
    <d v="2014-04-22T00:00:00"/>
    <s v="Second Class"/>
    <s v="SV-20365"/>
    <s v="Seth Vernon"/>
    <x v="0"/>
    <s v="United States"/>
    <x v="12"/>
    <s v="Texas"/>
    <n v="77070"/>
    <x v="2"/>
    <s v="FUR-TA-10001705"/>
    <x v="0"/>
    <x v="3"/>
    <s v="Bush Advantage Collection Round Conference Table"/>
    <x v="3635"/>
    <n v="5"/>
    <n v="0.3"/>
    <n v="-95.67"/>
    <n v="4"/>
    <n v="2"/>
    <x v="2"/>
    <s v="Apr"/>
    <s v="2014-04"/>
  </r>
  <r>
    <n v="5077"/>
    <s v="CA-2014-134572"/>
    <x v="1017"/>
    <d v="2014-04-22T00:00:00"/>
    <s v="Second Class"/>
    <s v="SV-20365"/>
    <s v="Seth Vernon"/>
    <x v="0"/>
    <s v="United States"/>
    <x v="12"/>
    <s v="Texas"/>
    <n v="77070"/>
    <x v="2"/>
    <s v="OFF-ST-10004634"/>
    <x v="1"/>
    <x v="4"/>
    <s v="Personal Folder Holder, Ebony"/>
    <x v="3636"/>
    <n v="5"/>
    <n v="0.2"/>
    <n v="5.6050000000000004"/>
    <n v="4"/>
    <n v="2"/>
    <x v="2"/>
    <s v="Apr"/>
    <s v="2014-04"/>
  </r>
  <r>
    <n v="5078"/>
    <s v="CA-2014-134572"/>
    <x v="1017"/>
    <d v="2014-04-22T00:00:00"/>
    <s v="Second Class"/>
    <s v="SV-20365"/>
    <s v="Seth Vernon"/>
    <x v="0"/>
    <s v="United States"/>
    <x v="12"/>
    <s v="Texas"/>
    <n v="77070"/>
    <x v="2"/>
    <s v="FUR-TA-10004442"/>
    <x v="0"/>
    <x v="3"/>
    <s v="Riverside Furniture Stanwyck Manor Table Series"/>
    <x v="3637"/>
    <n v="2"/>
    <n v="0.3"/>
    <n v="-131.95099999999999"/>
    <n v="4"/>
    <n v="2"/>
    <x v="2"/>
    <s v="Apr"/>
    <s v="2014-04"/>
  </r>
  <r>
    <n v="5079"/>
    <s v="CA-2017-143217"/>
    <x v="343"/>
    <d v="2017-11-17T00:00:00"/>
    <s v="Standard Class"/>
    <s v="CG-12040"/>
    <s v="Catherine Glotzbach"/>
    <x v="2"/>
    <s v="United States"/>
    <x v="158"/>
    <s v="Wisconsin"/>
    <n v="53209"/>
    <x v="2"/>
    <s v="OFF-BI-10002949"/>
    <x v="1"/>
    <x v="8"/>
    <s v="Prestige Round Ring Binders"/>
    <x v="2556"/>
    <n v="3"/>
    <n v="0"/>
    <n v="8.5728000000000009"/>
    <n v="11"/>
    <n v="4"/>
    <x v="3"/>
    <s v="Nov"/>
    <s v="2017-11"/>
  </r>
  <r>
    <n v="5080"/>
    <s v="US-2017-133312"/>
    <x v="920"/>
    <d v="2017-11-29T00:00:00"/>
    <s v="Standard Class"/>
    <s v="BD-11500"/>
    <s v="Bradley Drucker"/>
    <x v="0"/>
    <s v="United States"/>
    <x v="8"/>
    <s v="California"/>
    <n v="94122"/>
    <x v="1"/>
    <s v="FUR-BO-10002213"/>
    <x v="0"/>
    <x v="0"/>
    <s v="Sauder Forest Hills Library, Woodland Oak Finish"/>
    <x v="3638"/>
    <n v="3"/>
    <n v="0.15"/>
    <n v="-29.605799999999999"/>
    <n v="11"/>
    <n v="4"/>
    <x v="3"/>
    <s v="Nov"/>
    <s v="2017-11"/>
  </r>
  <r>
    <n v="5081"/>
    <s v="US-2017-133312"/>
    <x v="920"/>
    <d v="2017-11-29T00:00:00"/>
    <s v="Standard Class"/>
    <s v="BD-11500"/>
    <s v="Bradley Drucker"/>
    <x v="0"/>
    <s v="United States"/>
    <x v="8"/>
    <s v="California"/>
    <n v="94122"/>
    <x v="1"/>
    <s v="OFF-ST-10001325"/>
    <x v="1"/>
    <x v="4"/>
    <s v="Sterilite Officeware Hinged File Box"/>
    <x v="3639"/>
    <n v="1"/>
    <n v="0"/>
    <n v="2.8296000000000001"/>
    <n v="11"/>
    <n v="4"/>
    <x v="3"/>
    <s v="Nov"/>
    <s v="2017-11"/>
  </r>
  <r>
    <n v="5082"/>
    <s v="US-2015-137533"/>
    <x v="217"/>
    <d v="2015-12-18T00:00:00"/>
    <s v="Same Day"/>
    <s v="JK-15640"/>
    <s v="Jim Kriz"/>
    <x v="2"/>
    <s v="United States"/>
    <x v="138"/>
    <s v="Ohio"/>
    <n v="44105"/>
    <x v="3"/>
    <s v="OFF-PA-10003441"/>
    <x v="1"/>
    <x v="10"/>
    <s v="Xerox 226"/>
    <x v="557"/>
    <n v="4"/>
    <n v="0.2"/>
    <n v="7.2576000000000001"/>
    <n v="12"/>
    <n v="4"/>
    <x v="1"/>
    <s v="Dec"/>
    <s v="2015-12"/>
  </r>
  <r>
    <n v="5083"/>
    <s v="CA-2016-155138"/>
    <x v="162"/>
    <d v="2016-09-12T00:00:00"/>
    <s v="Standard Class"/>
    <s v="JM-15580"/>
    <s v="Jill Matthias"/>
    <x v="0"/>
    <s v="United States"/>
    <x v="53"/>
    <s v="North Carolina"/>
    <n v="28110"/>
    <x v="0"/>
    <s v="TEC-AC-10004209"/>
    <x v="2"/>
    <x v="11"/>
    <s v="Memorex Froggy Flash Drive 4 GB"/>
    <x v="200"/>
    <n v="4"/>
    <n v="0.2"/>
    <n v="8.3523999999999994"/>
    <n v="9"/>
    <n v="3"/>
    <x v="0"/>
    <s v="Sep"/>
    <s v="2016-09"/>
  </r>
  <r>
    <n v="5084"/>
    <s v="CA-2016-155138"/>
    <x v="162"/>
    <d v="2016-09-12T00:00:00"/>
    <s v="Standard Class"/>
    <s v="JM-15580"/>
    <s v="Jill Matthias"/>
    <x v="0"/>
    <s v="United States"/>
    <x v="53"/>
    <s v="North Carolina"/>
    <n v="28110"/>
    <x v="0"/>
    <s v="OFF-PA-10000501"/>
    <x v="1"/>
    <x v="10"/>
    <s v="Petty Cash Envelope"/>
    <x v="2779"/>
    <n v="3"/>
    <n v="0.2"/>
    <n v="23.455200000000001"/>
    <n v="9"/>
    <n v="3"/>
    <x v="0"/>
    <s v="Sep"/>
    <s v="2016-09"/>
  </r>
  <r>
    <n v="5085"/>
    <s v="CA-2016-108350"/>
    <x v="112"/>
    <d v="2016-06-09T00:00:00"/>
    <s v="Second Class"/>
    <s v="SC-20230"/>
    <s v="Scot Coram"/>
    <x v="1"/>
    <s v="United States"/>
    <x v="90"/>
    <s v="Massachusetts"/>
    <n v="1852"/>
    <x v="3"/>
    <s v="OFF-PA-10003656"/>
    <x v="1"/>
    <x v="10"/>
    <s v="Xerox 1935"/>
    <x v="151"/>
    <n v="4"/>
    <n v="0"/>
    <n v="48.539200000000001"/>
    <n v="6"/>
    <n v="2"/>
    <x v="0"/>
    <s v="Jun"/>
    <s v="2016-06"/>
  </r>
  <r>
    <n v="5086"/>
    <s v="CA-2015-144302"/>
    <x v="974"/>
    <d v="2015-06-23T00:00:00"/>
    <s v="Standard Class"/>
    <s v="ME-17320"/>
    <s v="Maria Etezadi"/>
    <x v="2"/>
    <s v="United States"/>
    <x v="61"/>
    <s v="Texas"/>
    <n v="75081"/>
    <x v="2"/>
    <s v="OFF-BI-10001107"/>
    <x v="1"/>
    <x v="8"/>
    <s v="GBC White Gloss Covers, Plain Front"/>
    <x v="3640"/>
    <n v="2"/>
    <n v="0.8"/>
    <n v="-9.5568000000000008"/>
    <n v="6"/>
    <n v="2"/>
    <x v="1"/>
    <s v="Jun"/>
    <s v="2015-06"/>
  </r>
  <r>
    <n v="5087"/>
    <s v="CA-2015-109001"/>
    <x v="616"/>
    <d v="2015-03-09T00:00:00"/>
    <s v="Standard Class"/>
    <s v="KN-16390"/>
    <s v="Katherine Nockton"/>
    <x v="1"/>
    <s v="United States"/>
    <x v="10"/>
    <s v="Pennsylvania"/>
    <n v="19120"/>
    <x v="3"/>
    <s v="TEC-PH-10000562"/>
    <x v="2"/>
    <x v="7"/>
    <s v="Samsung Convoy 3"/>
    <x v="3641"/>
    <n v="7"/>
    <n v="0.4"/>
    <n v="-93.2316"/>
    <n v="3"/>
    <n v="1"/>
    <x v="1"/>
    <s v="Mar"/>
    <s v="2015-03"/>
  </r>
  <r>
    <n v="5088"/>
    <s v="CA-2015-109001"/>
    <x v="616"/>
    <d v="2015-03-09T00:00:00"/>
    <s v="Standard Class"/>
    <s v="KN-16390"/>
    <s v="Katherine Nockton"/>
    <x v="1"/>
    <s v="United States"/>
    <x v="10"/>
    <s v="Pennsylvania"/>
    <n v="19120"/>
    <x v="3"/>
    <s v="TEC-AC-10001101"/>
    <x v="2"/>
    <x v="11"/>
    <s v="Sony 16GB Class 10 Micro SDHC R40 Memory Card"/>
    <x v="3642"/>
    <n v="1"/>
    <n v="0.2"/>
    <n v="-1.2889999999999999"/>
    <n v="3"/>
    <n v="1"/>
    <x v="1"/>
    <s v="Mar"/>
    <s v="2015-03"/>
  </r>
  <r>
    <n v="5089"/>
    <s v="CA-2015-109001"/>
    <x v="616"/>
    <d v="2015-03-09T00:00:00"/>
    <s v="Standard Class"/>
    <s v="KN-16390"/>
    <s v="Katherine Nockton"/>
    <x v="1"/>
    <s v="United States"/>
    <x v="10"/>
    <s v="Pennsylvania"/>
    <n v="19120"/>
    <x v="3"/>
    <s v="OFF-BI-10003529"/>
    <x v="1"/>
    <x v="8"/>
    <s v="Avery Round Ring Poly Binders"/>
    <x v="3643"/>
    <n v="3"/>
    <n v="0.7"/>
    <n v="-1.7891999999999999"/>
    <n v="3"/>
    <n v="1"/>
    <x v="1"/>
    <s v="Mar"/>
    <s v="2015-03"/>
  </r>
  <r>
    <n v="5090"/>
    <s v="CA-2017-132738"/>
    <x v="1018"/>
    <d v="2017-08-07T00:00:00"/>
    <s v="First Class"/>
    <s v="HM-14860"/>
    <s v="Harry Marie"/>
    <x v="1"/>
    <s v="United States"/>
    <x v="431"/>
    <s v="Colorado"/>
    <n v="80538"/>
    <x v="1"/>
    <s v="OFF-PA-10001752"/>
    <x v="1"/>
    <x v="10"/>
    <s v="Hammermill CopyPlus Copy Paper (20Lb. and 84 Bright)"/>
    <x v="885"/>
    <n v="2"/>
    <n v="0.2"/>
    <n v="2.8883999999999999"/>
    <n v="8"/>
    <n v="3"/>
    <x v="3"/>
    <s v="Aug"/>
    <s v="2017-08"/>
  </r>
  <r>
    <n v="5091"/>
    <s v="CA-2017-132738"/>
    <x v="1018"/>
    <d v="2017-08-07T00:00:00"/>
    <s v="First Class"/>
    <s v="HM-14860"/>
    <s v="Harry Marie"/>
    <x v="1"/>
    <s v="United States"/>
    <x v="431"/>
    <s v="Colorado"/>
    <n v="80538"/>
    <x v="1"/>
    <s v="OFF-EN-10001141"/>
    <x v="1"/>
    <x v="12"/>
    <s v="Manila Recycled Extra-Heavyweight Clasp Envelopes, 6&quot; x 9&quot;"/>
    <x v="1370"/>
    <n v="1"/>
    <n v="0.2"/>
    <n v="3.1842000000000001"/>
    <n v="8"/>
    <n v="3"/>
    <x v="3"/>
    <s v="Aug"/>
    <s v="2017-08"/>
  </r>
  <r>
    <n v="5092"/>
    <s v="CA-2017-156720"/>
    <x v="247"/>
    <d v="2018-01-03T00:00:00"/>
    <s v="Standard Class"/>
    <s v="JM-15580"/>
    <s v="Jill Matthias"/>
    <x v="0"/>
    <s v="United States"/>
    <x v="431"/>
    <s v="Colorado"/>
    <n v="80538"/>
    <x v="1"/>
    <s v="OFF-FA-10003472"/>
    <x v="1"/>
    <x v="13"/>
    <s v="Bagged Rubber Bands"/>
    <x v="3644"/>
    <n v="3"/>
    <n v="0.2"/>
    <n v="-0.6048"/>
    <n v="12"/>
    <n v="4"/>
    <x v="3"/>
    <s v="Dec"/>
    <s v="2017-12"/>
  </r>
  <r>
    <n v="5093"/>
    <s v="CA-2015-119102"/>
    <x v="293"/>
    <d v="2015-05-27T00:00:00"/>
    <s v="Standard Class"/>
    <s v="KH-16690"/>
    <s v="Kristen Hastings"/>
    <x v="1"/>
    <s v="United States"/>
    <x v="383"/>
    <s v="Rhode Island"/>
    <n v="2895"/>
    <x v="3"/>
    <s v="OFF-ST-10004507"/>
    <x v="1"/>
    <x v="4"/>
    <s v="Advantus Rolling Storage Box"/>
    <x v="488"/>
    <n v="3"/>
    <n v="0"/>
    <n v="13.891500000000001"/>
    <n v="5"/>
    <n v="2"/>
    <x v="1"/>
    <s v="May"/>
    <s v="2015-05"/>
  </r>
  <r>
    <n v="5094"/>
    <s v="US-2014-140452"/>
    <x v="776"/>
    <d v="2014-12-10T00:00:00"/>
    <s v="Standard Class"/>
    <s v="BK-11260"/>
    <s v="Berenike Kampe"/>
    <x v="0"/>
    <s v="United States"/>
    <x v="22"/>
    <s v="Illinois"/>
    <n v="60610"/>
    <x v="2"/>
    <s v="OFF-AP-10004036"/>
    <x v="1"/>
    <x v="9"/>
    <s v="Bionaire 99.97% HEPA Air Cleaner"/>
    <x v="260"/>
    <n v="4"/>
    <n v="0.8"/>
    <n v="-31.536000000000001"/>
    <n v="12"/>
    <n v="4"/>
    <x v="2"/>
    <s v="Dec"/>
    <s v="2014-12"/>
  </r>
  <r>
    <n v="5095"/>
    <s v="US-2014-140452"/>
    <x v="776"/>
    <d v="2014-12-10T00:00:00"/>
    <s v="Standard Class"/>
    <s v="BK-11260"/>
    <s v="Berenike Kampe"/>
    <x v="0"/>
    <s v="United States"/>
    <x v="22"/>
    <s v="Illinois"/>
    <n v="60610"/>
    <x v="2"/>
    <s v="FUR-TA-10004086"/>
    <x v="0"/>
    <x v="3"/>
    <s v="KI Adjustable-Height Table"/>
    <x v="2439"/>
    <n v="5"/>
    <n v="0.5"/>
    <n v="-120.372"/>
    <n v="12"/>
    <n v="4"/>
    <x v="2"/>
    <s v="Dec"/>
    <s v="2014-12"/>
  </r>
  <r>
    <n v="5096"/>
    <s v="US-2014-140452"/>
    <x v="776"/>
    <d v="2014-12-10T00:00:00"/>
    <s v="Standard Class"/>
    <s v="BK-11260"/>
    <s v="Berenike Kampe"/>
    <x v="0"/>
    <s v="United States"/>
    <x v="22"/>
    <s v="Illinois"/>
    <n v="60610"/>
    <x v="2"/>
    <s v="TEC-PH-10000307"/>
    <x v="2"/>
    <x v="7"/>
    <s v="Shocksock Galaxy S4 Armband"/>
    <x v="1896"/>
    <n v="4"/>
    <n v="0.2"/>
    <n v="-7.008"/>
    <n v="12"/>
    <n v="4"/>
    <x v="2"/>
    <s v="Dec"/>
    <s v="2014-12"/>
  </r>
  <r>
    <n v="5097"/>
    <s v="US-2014-140452"/>
    <x v="776"/>
    <d v="2014-12-10T00:00:00"/>
    <s v="Standard Class"/>
    <s v="BK-11260"/>
    <s v="Berenike Kampe"/>
    <x v="0"/>
    <s v="United States"/>
    <x v="22"/>
    <s v="Illinois"/>
    <n v="60610"/>
    <x v="2"/>
    <s v="FUR-FU-10002088"/>
    <x v="0"/>
    <x v="5"/>
    <s v="Nu-Dell Float Frame 11 x 14 1/2"/>
    <x v="2168"/>
    <n v="3"/>
    <n v="0.6"/>
    <n v="-4.8491999999999997"/>
    <n v="12"/>
    <n v="4"/>
    <x v="2"/>
    <s v="Dec"/>
    <s v="2014-12"/>
  </r>
  <r>
    <n v="5098"/>
    <s v="US-2014-140452"/>
    <x v="776"/>
    <d v="2014-12-10T00:00:00"/>
    <s v="Standard Class"/>
    <s v="BK-11260"/>
    <s v="Berenike Kampe"/>
    <x v="0"/>
    <s v="United States"/>
    <x v="22"/>
    <s v="Illinois"/>
    <n v="60610"/>
    <x v="2"/>
    <s v="OFF-BI-10004965"/>
    <x v="1"/>
    <x v="8"/>
    <s v="Ibico Covers for Plastic or Wire Binding Elements"/>
    <x v="3645"/>
    <n v="2"/>
    <n v="0.8"/>
    <n v="-8.0500000000000007"/>
    <n v="12"/>
    <n v="4"/>
    <x v="2"/>
    <s v="Dec"/>
    <s v="2014-12"/>
  </r>
  <r>
    <n v="5099"/>
    <s v="US-2014-140452"/>
    <x v="776"/>
    <d v="2014-12-10T00:00:00"/>
    <s v="Standard Class"/>
    <s v="BK-11260"/>
    <s v="Berenike Kampe"/>
    <x v="0"/>
    <s v="United States"/>
    <x v="22"/>
    <s v="Illinois"/>
    <n v="60610"/>
    <x v="2"/>
    <s v="OFF-ST-10002485"/>
    <x v="1"/>
    <x v="4"/>
    <s v="Rogers Deluxe File Chest"/>
    <x v="200"/>
    <n v="2"/>
    <n v="0.2"/>
    <n v="-8.3523999999999994"/>
    <n v="12"/>
    <n v="4"/>
    <x v="2"/>
    <s v="Dec"/>
    <s v="2014-12"/>
  </r>
  <r>
    <n v="5100"/>
    <s v="CA-2015-141936"/>
    <x v="976"/>
    <d v="2015-08-12T00:00:00"/>
    <s v="Standard Class"/>
    <s v="PN-18775"/>
    <s v="Parhena Norris"/>
    <x v="2"/>
    <s v="United States"/>
    <x v="329"/>
    <s v="California"/>
    <n v="93309"/>
    <x v="1"/>
    <s v="OFF-BI-10002194"/>
    <x v="1"/>
    <x v="8"/>
    <s v="Cardinal Hold-It CD Pocket"/>
    <x v="3646"/>
    <n v="3"/>
    <n v="0.2"/>
    <n v="6.4638"/>
    <n v="8"/>
    <n v="3"/>
    <x v="1"/>
    <s v="Aug"/>
    <s v="2015-08"/>
  </r>
  <r>
    <n v="5101"/>
    <s v="CA-2014-158442"/>
    <x v="461"/>
    <d v="2014-03-17T00:00:00"/>
    <s v="Same Day"/>
    <s v="AZ-10750"/>
    <s v="Annie Zypern"/>
    <x v="0"/>
    <s v="United States"/>
    <x v="61"/>
    <s v="Texas"/>
    <n v="75217"/>
    <x v="2"/>
    <s v="OFF-AR-10003732"/>
    <x v="1"/>
    <x v="6"/>
    <s v="Newell 333"/>
    <x v="2999"/>
    <n v="2"/>
    <n v="0.2"/>
    <n v="0.33360000000000001"/>
    <n v="3"/>
    <n v="1"/>
    <x v="2"/>
    <s v="Mar"/>
    <s v="2014-03"/>
  </r>
  <r>
    <n v="5102"/>
    <s v="CA-2014-158442"/>
    <x v="461"/>
    <d v="2014-03-17T00:00:00"/>
    <s v="Same Day"/>
    <s v="AZ-10750"/>
    <s v="Annie Zypern"/>
    <x v="0"/>
    <s v="United States"/>
    <x v="61"/>
    <s v="Texas"/>
    <n v="75217"/>
    <x v="2"/>
    <s v="OFF-PA-10002195"/>
    <x v="1"/>
    <x v="10"/>
    <s v="Xerox 1966"/>
    <x v="1170"/>
    <n v="1"/>
    <n v="0.2"/>
    <n v="1.8792"/>
    <n v="3"/>
    <n v="1"/>
    <x v="2"/>
    <s v="Mar"/>
    <s v="2014-03"/>
  </r>
  <r>
    <n v="5103"/>
    <s v="CA-2014-158442"/>
    <x v="461"/>
    <d v="2014-03-17T00:00:00"/>
    <s v="Same Day"/>
    <s v="AZ-10750"/>
    <s v="Annie Zypern"/>
    <x v="0"/>
    <s v="United States"/>
    <x v="61"/>
    <s v="Texas"/>
    <n v="75217"/>
    <x v="2"/>
    <s v="OFF-PA-10002365"/>
    <x v="1"/>
    <x v="10"/>
    <s v="Xerox 1967"/>
    <x v="12"/>
    <n v="3"/>
    <n v="0.2"/>
    <n v="5.4432"/>
    <n v="3"/>
    <n v="1"/>
    <x v="2"/>
    <s v="Mar"/>
    <s v="2014-03"/>
  </r>
  <r>
    <n v="5104"/>
    <s v="CA-2015-167374"/>
    <x v="514"/>
    <d v="2015-03-30T00:00:00"/>
    <s v="Second Class"/>
    <s v="GM-14500"/>
    <s v="Gene McClure"/>
    <x v="0"/>
    <s v="United States"/>
    <x v="10"/>
    <s v="Pennsylvania"/>
    <n v="19140"/>
    <x v="3"/>
    <s v="OFF-PA-10001950"/>
    <x v="1"/>
    <x v="10"/>
    <s v="Southworth 25% Cotton Antique Laid Paper &amp; Envelopes"/>
    <x v="2648"/>
    <n v="6"/>
    <n v="0.2"/>
    <n v="12.51"/>
    <n v="3"/>
    <n v="1"/>
    <x v="1"/>
    <s v="Mar"/>
    <s v="2015-03"/>
  </r>
  <r>
    <n v="5105"/>
    <s v="CA-2015-167374"/>
    <x v="514"/>
    <d v="2015-03-30T00:00:00"/>
    <s v="Second Class"/>
    <s v="GM-14500"/>
    <s v="Gene McClure"/>
    <x v="0"/>
    <s v="United States"/>
    <x v="10"/>
    <s v="Pennsylvania"/>
    <n v="19140"/>
    <x v="3"/>
    <s v="TEC-AC-10004633"/>
    <x v="2"/>
    <x v="11"/>
    <s v="Verbatim 25 GB 6x Blu-ray Single Layer Recordable Disc, 3/Pack"/>
    <x v="3549"/>
    <n v="3"/>
    <n v="0.2"/>
    <n v="5.0327999999999999"/>
    <n v="3"/>
    <n v="1"/>
    <x v="1"/>
    <s v="Mar"/>
    <s v="2015-03"/>
  </r>
  <r>
    <n v="5106"/>
    <s v="CA-2014-116568"/>
    <x v="637"/>
    <d v="2014-12-20T00:00:00"/>
    <s v="Standard Class"/>
    <s v="BM-11785"/>
    <s v="Bryan Mills"/>
    <x v="0"/>
    <s v="United States"/>
    <x v="207"/>
    <s v="Florida"/>
    <n v="32725"/>
    <x v="0"/>
    <s v="FUR-CH-10002439"/>
    <x v="0"/>
    <x v="1"/>
    <s v="Iceberg Nesting Folding Chair, 19w x 6d x 43h"/>
    <x v="3647"/>
    <n v="4"/>
    <n v="0.2"/>
    <n v="13.972799999999999"/>
    <n v="12"/>
    <n v="4"/>
    <x v="2"/>
    <s v="Dec"/>
    <s v="2014-12"/>
  </r>
  <r>
    <n v="5107"/>
    <s v="CA-2015-147102"/>
    <x v="444"/>
    <d v="2015-09-26T00:00:00"/>
    <s v="Standard Class"/>
    <s v="NH-18610"/>
    <s v="Nicole Hansen"/>
    <x v="1"/>
    <s v="United States"/>
    <x v="38"/>
    <s v="Georgia"/>
    <n v="31907"/>
    <x v="0"/>
    <s v="TEC-AC-10000682"/>
    <x v="2"/>
    <x v="11"/>
    <s v="Kensington K72356US Mouse-in-a-Box USB Desktop Mouse"/>
    <x v="3648"/>
    <n v="4"/>
    <n v="0"/>
    <n v="23.225999999999999"/>
    <n v="9"/>
    <n v="3"/>
    <x v="1"/>
    <s v="Sep"/>
    <s v="2015-09"/>
  </r>
  <r>
    <n v="5108"/>
    <s v="CA-2017-132213"/>
    <x v="1016"/>
    <d v="2017-04-26T00:00:00"/>
    <s v="First Class"/>
    <s v="PN-18775"/>
    <s v="Parhena Norris"/>
    <x v="2"/>
    <s v="United States"/>
    <x v="316"/>
    <s v="Tennessee"/>
    <n v="37211"/>
    <x v="0"/>
    <s v="OFF-AR-10004078"/>
    <x v="1"/>
    <x v="6"/>
    <s v="Newell 312"/>
    <x v="2078"/>
    <n v="9"/>
    <n v="0.2"/>
    <n v="5.2560000000000002"/>
    <n v="4"/>
    <n v="2"/>
    <x v="3"/>
    <s v="Apr"/>
    <s v="2017-04"/>
  </r>
  <r>
    <n v="5109"/>
    <s v="CA-2017-132213"/>
    <x v="1016"/>
    <d v="2017-04-26T00:00:00"/>
    <s v="First Class"/>
    <s v="PN-18775"/>
    <s v="Parhena Norris"/>
    <x v="2"/>
    <s v="United States"/>
    <x v="316"/>
    <s v="Tennessee"/>
    <n v="37211"/>
    <x v="0"/>
    <s v="OFF-AR-10001958"/>
    <x v="1"/>
    <x v="6"/>
    <s v="Stanley Bostitch Contemporary Electric Pencil Sharpeners"/>
    <x v="3649"/>
    <n v="5"/>
    <n v="0.2"/>
    <n v="6.7919999999999998"/>
    <n v="4"/>
    <n v="2"/>
    <x v="3"/>
    <s v="Apr"/>
    <s v="2017-04"/>
  </r>
  <r>
    <n v="5110"/>
    <s v="CA-2014-138450"/>
    <x v="638"/>
    <d v="2014-10-22T00:00:00"/>
    <s v="Standard Class"/>
    <s v="EH-13765"/>
    <s v="Edward Hooks"/>
    <x v="1"/>
    <s v="United States"/>
    <x v="10"/>
    <s v="Pennsylvania"/>
    <n v="19134"/>
    <x v="3"/>
    <s v="OFF-EN-10001335"/>
    <x v="1"/>
    <x v="12"/>
    <s v="White Business Envelopes with Contemporary Seam, Recycled White Business Envelopes"/>
    <x v="501"/>
    <n v="6"/>
    <n v="0.2"/>
    <n v="19.692"/>
    <n v="10"/>
    <n v="4"/>
    <x v="2"/>
    <s v="Oct"/>
    <s v="2014-10"/>
  </r>
  <r>
    <n v="5111"/>
    <s v="CA-2014-138450"/>
    <x v="638"/>
    <d v="2014-10-22T00:00:00"/>
    <s v="Standard Class"/>
    <s v="EH-13765"/>
    <s v="Edward Hooks"/>
    <x v="1"/>
    <s v="United States"/>
    <x v="10"/>
    <s v="Pennsylvania"/>
    <n v="19134"/>
    <x v="3"/>
    <s v="OFF-ST-10003479"/>
    <x v="1"/>
    <x v="4"/>
    <s v="Eldon Base for stackable storage shelf, platinum"/>
    <x v="3650"/>
    <n v="6"/>
    <n v="0.2"/>
    <n v="-35.045999999999999"/>
    <n v="10"/>
    <n v="4"/>
    <x v="2"/>
    <s v="Oct"/>
    <s v="2014-10"/>
  </r>
  <r>
    <n v="5112"/>
    <s v="CA-2014-138450"/>
    <x v="638"/>
    <d v="2014-10-22T00:00:00"/>
    <s v="Standard Class"/>
    <s v="EH-13765"/>
    <s v="Edward Hooks"/>
    <x v="1"/>
    <s v="United States"/>
    <x v="10"/>
    <s v="Pennsylvania"/>
    <n v="19134"/>
    <x v="3"/>
    <s v="OFF-PA-10003016"/>
    <x v="1"/>
    <x v="10"/>
    <s v="Adams &quot;While You Were Out&quot; Message Pads"/>
    <x v="3651"/>
    <n v="4"/>
    <n v="0.2"/>
    <n v="3.14"/>
    <n v="10"/>
    <n v="4"/>
    <x v="2"/>
    <s v="Oct"/>
    <s v="2014-10"/>
  </r>
  <r>
    <n v="5113"/>
    <s v="CA-2015-153073"/>
    <x v="50"/>
    <d v="2015-11-13T00:00:00"/>
    <s v="Same Day"/>
    <s v="HA-14905"/>
    <s v="Helen Abelman"/>
    <x v="0"/>
    <s v="United States"/>
    <x v="22"/>
    <s v="Illinois"/>
    <n v="60610"/>
    <x v="2"/>
    <s v="FUR-FU-10001025"/>
    <x v="0"/>
    <x v="5"/>
    <s v="Eldon Imàge Series Desk Accessories, Clear"/>
    <x v="3652"/>
    <n v="9"/>
    <n v="0.6"/>
    <n v="-7.4358000000000004"/>
    <n v="11"/>
    <n v="4"/>
    <x v="1"/>
    <s v="Nov"/>
    <s v="2015-11"/>
  </r>
  <r>
    <n v="5114"/>
    <s v="CA-2016-147970"/>
    <x v="1011"/>
    <d v="2016-02-02T00:00:00"/>
    <s v="Second Class"/>
    <s v="AB-10150"/>
    <s v="Aimee Bixby"/>
    <x v="0"/>
    <s v="United States"/>
    <x v="61"/>
    <s v="Texas"/>
    <n v="75220"/>
    <x v="2"/>
    <s v="OFF-PA-10003936"/>
    <x v="1"/>
    <x v="10"/>
    <s v="Xerox 1994"/>
    <x v="12"/>
    <n v="3"/>
    <n v="0.2"/>
    <n v="5.4432"/>
    <n v="1"/>
    <n v="1"/>
    <x v="0"/>
    <s v="Jan"/>
    <s v="2016-01"/>
  </r>
  <r>
    <n v="5115"/>
    <s v="CA-2016-150658"/>
    <x v="1019"/>
    <d v="2016-11-22T00:00:00"/>
    <s v="Standard Class"/>
    <s v="MS-17365"/>
    <s v="Maribeth Schnelling"/>
    <x v="0"/>
    <s v="United States"/>
    <x v="51"/>
    <s v="New Mexico"/>
    <n v="88220"/>
    <x v="1"/>
    <s v="OFF-BI-10004140"/>
    <x v="1"/>
    <x v="8"/>
    <s v="Avery Non-Stick Binders"/>
    <x v="2168"/>
    <n v="3"/>
    <n v="0.2"/>
    <n v="3.3675000000000002"/>
    <n v="11"/>
    <n v="4"/>
    <x v="0"/>
    <s v="Nov"/>
    <s v="2016-11"/>
  </r>
  <r>
    <n v="5116"/>
    <s v="CA-2017-125640"/>
    <x v="800"/>
    <d v="2017-07-29T00:00:00"/>
    <s v="Standard Class"/>
    <s v="DD-13570"/>
    <s v="Dorothy Dickinson"/>
    <x v="0"/>
    <s v="United States"/>
    <x v="10"/>
    <s v="Pennsylvania"/>
    <n v="19134"/>
    <x v="3"/>
    <s v="OFF-LA-10004178"/>
    <x v="1"/>
    <x v="2"/>
    <s v="Avery 491"/>
    <x v="106"/>
    <n v="1"/>
    <n v="0.2"/>
    <n v="1.0738000000000001"/>
    <n v="7"/>
    <n v="3"/>
    <x v="3"/>
    <s v="Jul"/>
    <s v="2017-07"/>
  </r>
  <r>
    <n v="5117"/>
    <s v="CA-2017-154137"/>
    <x v="343"/>
    <d v="2017-11-17T00:00:00"/>
    <s v="Standard Class"/>
    <s v="MT-17815"/>
    <s v="Meg Tillman"/>
    <x v="0"/>
    <s v="United States"/>
    <x v="20"/>
    <s v="New York"/>
    <n v="10009"/>
    <x v="3"/>
    <s v="OFF-ST-10003324"/>
    <x v="1"/>
    <x v="4"/>
    <s v="Belkin OmniView SE Rackmount Kit"/>
    <x v="3653"/>
    <n v="1"/>
    <n v="0"/>
    <n v="0"/>
    <n v="11"/>
    <n v="4"/>
    <x v="3"/>
    <s v="Nov"/>
    <s v="2017-11"/>
  </r>
  <r>
    <n v="5118"/>
    <s v="CA-2015-127173"/>
    <x v="120"/>
    <d v="2015-10-03T00:00:00"/>
    <s v="Standard Class"/>
    <s v="GM-14500"/>
    <s v="Gene McClure"/>
    <x v="0"/>
    <s v="United States"/>
    <x v="147"/>
    <s v="New York"/>
    <n v="11572"/>
    <x v="3"/>
    <s v="OFF-FA-10004854"/>
    <x v="1"/>
    <x v="13"/>
    <s v="Vinyl Coated Wire Paper Clips in Organizer Box, 800/Box"/>
    <x v="799"/>
    <n v="3"/>
    <n v="0"/>
    <n v="16.186800000000002"/>
    <n v="9"/>
    <n v="3"/>
    <x v="1"/>
    <s v="Sep"/>
    <s v="2015-09"/>
  </r>
  <r>
    <n v="5119"/>
    <s v="CA-2015-127173"/>
    <x v="120"/>
    <d v="2015-10-03T00:00:00"/>
    <s v="Standard Class"/>
    <s v="GM-14500"/>
    <s v="Gene McClure"/>
    <x v="0"/>
    <s v="United States"/>
    <x v="147"/>
    <s v="New York"/>
    <n v="11572"/>
    <x v="3"/>
    <s v="TEC-MA-10002859"/>
    <x v="2"/>
    <x v="15"/>
    <s v="Ativa MDM8000 8-Sheet Micro-Cut Shredder"/>
    <x v="3654"/>
    <n v="7"/>
    <n v="0"/>
    <n v="296.06709999999998"/>
    <n v="9"/>
    <n v="3"/>
    <x v="1"/>
    <s v="Sep"/>
    <s v="2015-09"/>
  </r>
  <r>
    <n v="5120"/>
    <s v="CA-2015-127173"/>
    <x v="120"/>
    <d v="2015-10-03T00:00:00"/>
    <s v="Standard Class"/>
    <s v="GM-14500"/>
    <s v="Gene McClure"/>
    <x v="0"/>
    <s v="United States"/>
    <x v="147"/>
    <s v="New York"/>
    <n v="11572"/>
    <x v="3"/>
    <s v="OFF-BI-10000088"/>
    <x v="1"/>
    <x v="8"/>
    <s v="GBC Imprintable Covers"/>
    <x v="3655"/>
    <n v="9"/>
    <n v="0.2"/>
    <n v="28.657800000000002"/>
    <n v="9"/>
    <n v="3"/>
    <x v="1"/>
    <s v="Sep"/>
    <s v="2015-09"/>
  </r>
  <r>
    <n v="5121"/>
    <s v="CA-2014-149538"/>
    <x v="527"/>
    <d v="2014-04-08T00:00:00"/>
    <s v="Standard Class"/>
    <s v="KB-16585"/>
    <s v="Ken Black"/>
    <x v="1"/>
    <s v="United States"/>
    <x v="240"/>
    <s v="Louisiana"/>
    <n v="70506"/>
    <x v="0"/>
    <s v="OFF-ST-10004180"/>
    <x v="1"/>
    <x v="4"/>
    <s v="Safco Commercial Shelving"/>
    <x v="3656"/>
    <n v="5"/>
    <n v="0"/>
    <n v="9.3019999999999996"/>
    <n v="4"/>
    <n v="2"/>
    <x v="2"/>
    <s v="Apr"/>
    <s v="2014-04"/>
  </r>
  <r>
    <n v="5122"/>
    <s v="CA-2014-149538"/>
    <x v="527"/>
    <d v="2014-04-08T00:00:00"/>
    <s v="Standard Class"/>
    <s v="KB-16585"/>
    <s v="Ken Black"/>
    <x v="1"/>
    <s v="United States"/>
    <x v="240"/>
    <s v="Louisiana"/>
    <n v="70506"/>
    <x v="0"/>
    <s v="TEC-AC-10002926"/>
    <x v="2"/>
    <x v="11"/>
    <s v="Logitech Wireless Marathon Mouse M705"/>
    <x v="2564"/>
    <n v="2"/>
    <n v="0"/>
    <n v="42.991399999999999"/>
    <n v="4"/>
    <n v="2"/>
    <x v="2"/>
    <s v="Apr"/>
    <s v="2014-04"/>
  </r>
  <r>
    <n v="5123"/>
    <s v="CA-2014-149538"/>
    <x v="527"/>
    <d v="2014-04-08T00:00:00"/>
    <s v="Standard Class"/>
    <s v="KB-16585"/>
    <s v="Ken Black"/>
    <x v="1"/>
    <s v="United States"/>
    <x v="240"/>
    <s v="Louisiana"/>
    <n v="70506"/>
    <x v="0"/>
    <s v="OFF-PA-10003797"/>
    <x v="1"/>
    <x v="10"/>
    <s v="Xerox 209"/>
    <x v="537"/>
    <n v="3"/>
    <n v="0"/>
    <n v="9.3312000000000008"/>
    <n v="4"/>
    <n v="2"/>
    <x v="2"/>
    <s v="Apr"/>
    <s v="2014-04"/>
  </r>
  <r>
    <n v="5124"/>
    <s v="CA-2014-149538"/>
    <x v="527"/>
    <d v="2014-04-08T00:00:00"/>
    <s v="Standard Class"/>
    <s v="KB-16585"/>
    <s v="Ken Black"/>
    <x v="1"/>
    <s v="United States"/>
    <x v="240"/>
    <s v="Louisiana"/>
    <n v="70506"/>
    <x v="0"/>
    <s v="OFF-PA-10002195"/>
    <x v="1"/>
    <x v="10"/>
    <s v="Xerox 1966"/>
    <x v="91"/>
    <n v="2"/>
    <n v="0"/>
    <n v="6.3503999999999996"/>
    <n v="4"/>
    <n v="2"/>
    <x v="2"/>
    <s v="Apr"/>
    <s v="2014-04"/>
  </r>
  <r>
    <n v="5125"/>
    <s v="CA-2014-160766"/>
    <x v="80"/>
    <d v="2014-09-14T00:00:00"/>
    <s v="Same Day"/>
    <s v="DM-13015"/>
    <s v="Darrin Martin"/>
    <x v="0"/>
    <s v="United States"/>
    <x v="20"/>
    <s v="New York"/>
    <n v="10009"/>
    <x v="3"/>
    <s v="FUR-TA-10001039"/>
    <x v="0"/>
    <x v="3"/>
    <s v="KI Adjustable-Height Table"/>
    <x v="3657"/>
    <n v="9"/>
    <n v="0.4"/>
    <n v="-108.3348"/>
    <n v="9"/>
    <n v="3"/>
    <x v="2"/>
    <s v="Sep"/>
    <s v="2014-09"/>
  </r>
  <r>
    <n v="5126"/>
    <s v="CA-2014-160766"/>
    <x v="80"/>
    <d v="2014-09-14T00:00:00"/>
    <s v="Same Day"/>
    <s v="DM-13015"/>
    <s v="Darrin Martin"/>
    <x v="0"/>
    <s v="United States"/>
    <x v="20"/>
    <s v="New York"/>
    <n v="10009"/>
    <x v="3"/>
    <s v="OFF-EN-10001099"/>
    <x v="1"/>
    <x v="12"/>
    <s v="Staple envelope"/>
    <x v="3658"/>
    <n v="7"/>
    <n v="0"/>
    <n v="31.491599999999998"/>
    <n v="9"/>
    <n v="3"/>
    <x v="2"/>
    <s v="Sep"/>
    <s v="2014-09"/>
  </r>
  <r>
    <n v="5127"/>
    <s v="CA-2014-160766"/>
    <x v="80"/>
    <d v="2014-09-14T00:00:00"/>
    <s v="Same Day"/>
    <s v="DM-13015"/>
    <s v="Darrin Martin"/>
    <x v="0"/>
    <s v="United States"/>
    <x v="20"/>
    <s v="New York"/>
    <n v="10009"/>
    <x v="3"/>
    <s v="TEC-MA-10003979"/>
    <x v="2"/>
    <x v="15"/>
    <s v="Ativa V4110MDD Micro-Cut Shredder"/>
    <x v="2430"/>
    <n v="4"/>
    <n v="0"/>
    <n v="1371.9803999999999"/>
    <n v="9"/>
    <n v="3"/>
    <x v="2"/>
    <s v="Sep"/>
    <s v="2014-09"/>
  </r>
  <r>
    <n v="5128"/>
    <s v="CA-2014-160766"/>
    <x v="80"/>
    <d v="2014-09-14T00:00:00"/>
    <s v="Same Day"/>
    <s v="DM-13015"/>
    <s v="Darrin Martin"/>
    <x v="0"/>
    <s v="United States"/>
    <x v="20"/>
    <s v="New York"/>
    <n v="10009"/>
    <x v="3"/>
    <s v="OFF-AP-10002945"/>
    <x v="1"/>
    <x v="9"/>
    <s v="Honeywell Enviracaire Portable HEPA Air Cleaner for 17' x 22' Room"/>
    <x v="3659"/>
    <n v="2"/>
    <n v="0"/>
    <n v="198.429"/>
    <n v="9"/>
    <n v="3"/>
    <x v="2"/>
    <s v="Sep"/>
    <s v="2014-09"/>
  </r>
  <r>
    <n v="5129"/>
    <s v="CA-2014-160766"/>
    <x v="80"/>
    <d v="2014-09-14T00:00:00"/>
    <s v="Same Day"/>
    <s v="DM-13015"/>
    <s v="Darrin Martin"/>
    <x v="0"/>
    <s v="United States"/>
    <x v="20"/>
    <s v="New York"/>
    <n v="10009"/>
    <x v="3"/>
    <s v="TEC-PH-10001536"/>
    <x v="2"/>
    <x v="7"/>
    <s v="Spigen Samsung Galaxy S5 Case Wallet"/>
    <x v="2141"/>
    <n v="1"/>
    <n v="0"/>
    <n v="4.4173999999999998"/>
    <n v="9"/>
    <n v="3"/>
    <x v="2"/>
    <s v="Sep"/>
    <s v="2014-09"/>
  </r>
  <r>
    <n v="5130"/>
    <s v="CA-2014-160766"/>
    <x v="80"/>
    <d v="2014-09-14T00:00:00"/>
    <s v="Same Day"/>
    <s v="DM-13015"/>
    <s v="Darrin Martin"/>
    <x v="0"/>
    <s v="United States"/>
    <x v="20"/>
    <s v="New York"/>
    <n v="10009"/>
    <x v="3"/>
    <s v="TEC-PH-10000526"/>
    <x v="2"/>
    <x v="7"/>
    <s v="Vtech CS6719"/>
    <x v="1158"/>
    <n v="3"/>
    <n v="0"/>
    <n v="80.631600000000006"/>
    <n v="9"/>
    <n v="3"/>
    <x v="2"/>
    <s v="Sep"/>
    <s v="2014-09"/>
  </r>
  <r>
    <n v="5131"/>
    <s v="CA-2014-160766"/>
    <x v="80"/>
    <d v="2014-09-14T00:00:00"/>
    <s v="Same Day"/>
    <s v="DM-13015"/>
    <s v="Darrin Martin"/>
    <x v="0"/>
    <s v="United States"/>
    <x v="20"/>
    <s v="New York"/>
    <n v="10009"/>
    <x v="3"/>
    <s v="OFF-PA-10000213"/>
    <x v="1"/>
    <x v="10"/>
    <s v="Xerox 198"/>
    <x v="3660"/>
    <n v="9"/>
    <n v="0"/>
    <n v="21.0654"/>
    <n v="9"/>
    <n v="3"/>
    <x v="2"/>
    <s v="Sep"/>
    <s v="2014-09"/>
  </r>
  <r>
    <n v="5132"/>
    <s v="CA-2017-146626"/>
    <x v="614"/>
    <d v="2018-01-05T00:00:00"/>
    <s v="Standard Class"/>
    <s v="BP-11185"/>
    <s v="Ben Peterman"/>
    <x v="1"/>
    <s v="United States"/>
    <x v="125"/>
    <s v="California"/>
    <n v="92804"/>
    <x v="1"/>
    <s v="FUR-FU-10002501"/>
    <x v="0"/>
    <x v="5"/>
    <s v="Nu-Dell Executive Frame"/>
    <x v="3661"/>
    <n v="8"/>
    <n v="0"/>
    <n v="37.414400000000001"/>
    <n v="12"/>
    <n v="4"/>
    <x v="3"/>
    <s v="Dec"/>
    <s v="2017-12"/>
  </r>
  <r>
    <n v="5133"/>
    <s v="CA-2015-123330"/>
    <x v="1020"/>
    <d v="2015-06-27T00:00:00"/>
    <s v="Standard Class"/>
    <s v="EP-13915"/>
    <s v="Emily Phan"/>
    <x v="0"/>
    <s v="United States"/>
    <x v="207"/>
    <s v="Florida"/>
    <n v="32725"/>
    <x v="0"/>
    <s v="TEC-PH-10001819"/>
    <x v="2"/>
    <x v="7"/>
    <s v="Innergie mMini Combo Duo USB Travel Charging Kit"/>
    <x v="3662"/>
    <n v="3"/>
    <n v="0.2"/>
    <n v="37.791600000000003"/>
    <n v="6"/>
    <n v="2"/>
    <x v="1"/>
    <s v="Jun"/>
    <s v="2015-06"/>
  </r>
  <r>
    <n v="5134"/>
    <s v="CA-2017-155607"/>
    <x v="200"/>
    <d v="2017-11-30T00:00:00"/>
    <s v="Standard Class"/>
    <s v="FG-14260"/>
    <s v="Frank Gastineau"/>
    <x v="2"/>
    <s v="United States"/>
    <x v="20"/>
    <s v="New York"/>
    <n v="10009"/>
    <x v="3"/>
    <s v="OFF-AP-10001962"/>
    <x v="1"/>
    <x v="9"/>
    <s v="Black &amp; Decker Filter for Double Action Dustbuster Cordless Vac BLDV7210"/>
    <x v="3663"/>
    <n v="7"/>
    <n v="0"/>
    <n v="14.682499999999999"/>
    <n v="11"/>
    <n v="4"/>
    <x v="3"/>
    <s v="Nov"/>
    <s v="2017-11"/>
  </r>
  <r>
    <n v="5135"/>
    <s v="CA-2017-155607"/>
    <x v="200"/>
    <d v="2017-11-30T00:00:00"/>
    <s v="Standard Class"/>
    <s v="FG-14260"/>
    <s v="Frank Gastineau"/>
    <x v="2"/>
    <s v="United States"/>
    <x v="20"/>
    <s v="New York"/>
    <n v="10009"/>
    <x v="3"/>
    <s v="OFF-BI-10003364"/>
    <x v="1"/>
    <x v="8"/>
    <s v="Binding Machine Supplies"/>
    <x v="3664"/>
    <n v="4"/>
    <n v="0.2"/>
    <n v="32.670400000000001"/>
    <n v="11"/>
    <n v="4"/>
    <x v="3"/>
    <s v="Nov"/>
    <s v="2017-11"/>
  </r>
  <r>
    <n v="5136"/>
    <s v="CA-2016-151323"/>
    <x v="248"/>
    <d v="2016-10-28T00:00:00"/>
    <s v="Standard Class"/>
    <s v="AB-10255"/>
    <s v="Alejandro Ballentine"/>
    <x v="2"/>
    <s v="United States"/>
    <x v="4"/>
    <s v="Washington"/>
    <n v="98103"/>
    <x v="1"/>
    <s v="OFF-FA-10002983"/>
    <x v="1"/>
    <x v="13"/>
    <s v="Advantus SlideClip Paper Clips"/>
    <x v="3665"/>
    <n v="5"/>
    <n v="0"/>
    <n v="8.1839999999999993"/>
    <n v="10"/>
    <n v="4"/>
    <x v="0"/>
    <s v="Oct"/>
    <s v="2016-10"/>
  </r>
  <r>
    <n v="5137"/>
    <s v="CA-2015-146696"/>
    <x v="639"/>
    <d v="2015-12-19T00:00:00"/>
    <s v="Standard Class"/>
    <s v="RD-19480"/>
    <s v="Rick Duston"/>
    <x v="0"/>
    <s v="United States"/>
    <x v="70"/>
    <s v="California"/>
    <n v="92105"/>
    <x v="1"/>
    <s v="OFF-BI-10002432"/>
    <x v="1"/>
    <x v="8"/>
    <s v="Wilson Jones Standard D-Ring Binders"/>
    <x v="3666"/>
    <n v="2"/>
    <n v="0.2"/>
    <n v="2.7324000000000002"/>
    <n v="12"/>
    <n v="4"/>
    <x v="1"/>
    <s v="Dec"/>
    <s v="2015-12"/>
  </r>
  <r>
    <n v="5138"/>
    <s v="CA-2016-128972"/>
    <x v="373"/>
    <d v="2016-11-17T00:00:00"/>
    <s v="Standard Class"/>
    <s v="TS-21430"/>
    <s v="Tom Stivers"/>
    <x v="1"/>
    <s v="United States"/>
    <x v="268"/>
    <s v="Oklahoma"/>
    <n v="73120"/>
    <x v="2"/>
    <s v="FUR-FU-10003096"/>
    <x v="0"/>
    <x v="5"/>
    <s v="Master Giant Foot Doorstop, Safety Yellow"/>
    <x v="631"/>
    <n v="4"/>
    <n v="0"/>
    <n v="13.0548"/>
    <n v="11"/>
    <n v="4"/>
    <x v="0"/>
    <s v="Nov"/>
    <s v="2016-11"/>
  </r>
  <r>
    <n v="5139"/>
    <s v="CA-2017-128335"/>
    <x v="365"/>
    <d v="2017-10-05T00:00:00"/>
    <s v="Standard Class"/>
    <s v="JA-15970"/>
    <s v="Joseph Airdo"/>
    <x v="0"/>
    <s v="United States"/>
    <x v="145"/>
    <s v="New York"/>
    <n v="10550"/>
    <x v="3"/>
    <s v="OFF-EN-10001539"/>
    <x v="1"/>
    <x v="12"/>
    <s v="Staple envelope"/>
    <x v="1005"/>
    <n v="3"/>
    <n v="0"/>
    <n v="10.969799999999999"/>
    <n v="9"/>
    <n v="3"/>
    <x v="3"/>
    <s v="Sep"/>
    <s v="2017-09"/>
  </r>
  <r>
    <n v="5140"/>
    <s v="CA-2017-128335"/>
    <x v="365"/>
    <d v="2017-10-05T00:00:00"/>
    <s v="Standard Class"/>
    <s v="JA-15970"/>
    <s v="Joseph Airdo"/>
    <x v="0"/>
    <s v="United States"/>
    <x v="145"/>
    <s v="New York"/>
    <n v="10550"/>
    <x v="3"/>
    <s v="OFF-PA-10004996"/>
    <x v="1"/>
    <x v="10"/>
    <s v="Speediset Carbonless Redi-Letter 7&quot; x 8 1/2&quot;"/>
    <x v="3667"/>
    <n v="5"/>
    <n v="0"/>
    <n v="24.2285"/>
    <n v="9"/>
    <n v="3"/>
    <x v="3"/>
    <s v="Sep"/>
    <s v="2017-09"/>
  </r>
  <r>
    <n v="5141"/>
    <s v="CA-2015-154886"/>
    <x v="627"/>
    <d v="2015-11-12T00:00:00"/>
    <s v="Standard Class"/>
    <s v="SW-20455"/>
    <s v="Shaun Weien"/>
    <x v="0"/>
    <s v="United States"/>
    <x v="8"/>
    <s v="California"/>
    <n v="94109"/>
    <x v="1"/>
    <s v="TEC-AC-10001956"/>
    <x v="2"/>
    <x v="11"/>
    <s v="Microsoft Arc Touch Mouse"/>
    <x v="3668"/>
    <n v="2"/>
    <n v="0"/>
    <n v="43.164000000000001"/>
    <n v="11"/>
    <n v="4"/>
    <x v="1"/>
    <s v="Nov"/>
    <s v="2015-11"/>
  </r>
  <r>
    <n v="5142"/>
    <s v="CA-2016-111213"/>
    <x v="178"/>
    <d v="2016-04-05T00:00:00"/>
    <s v="Standard Class"/>
    <s v="FP-14320"/>
    <s v="Frank Preis"/>
    <x v="0"/>
    <s v="United States"/>
    <x v="20"/>
    <s v="New York"/>
    <n v="10009"/>
    <x v="3"/>
    <s v="FUR-CH-10000454"/>
    <x v="0"/>
    <x v="1"/>
    <s v="Hon Deluxe Fabric Upholstered Stacking Chairs, Rounded Back"/>
    <x v="3669"/>
    <n v="6"/>
    <n v="0.1"/>
    <n v="292.77600000000001"/>
    <n v="4"/>
    <n v="2"/>
    <x v="0"/>
    <s v="Apr"/>
    <s v="2016-04"/>
  </r>
  <r>
    <n v="5143"/>
    <s v="CA-2016-111213"/>
    <x v="178"/>
    <d v="2016-04-05T00:00:00"/>
    <s v="Standard Class"/>
    <s v="FP-14320"/>
    <s v="Frank Preis"/>
    <x v="0"/>
    <s v="United States"/>
    <x v="20"/>
    <s v="New York"/>
    <n v="10009"/>
    <x v="3"/>
    <s v="OFF-SU-10000946"/>
    <x v="1"/>
    <x v="14"/>
    <s v="Staple remover"/>
    <x v="1534"/>
    <n v="8"/>
    <n v="0"/>
    <n v="18.5136"/>
    <n v="4"/>
    <n v="2"/>
    <x v="0"/>
    <s v="Apr"/>
    <s v="2016-04"/>
  </r>
  <r>
    <n v="5144"/>
    <s v="CA-2016-111213"/>
    <x v="178"/>
    <d v="2016-04-05T00:00:00"/>
    <s v="Standard Class"/>
    <s v="FP-14320"/>
    <s v="Frank Preis"/>
    <x v="0"/>
    <s v="United States"/>
    <x v="20"/>
    <s v="New York"/>
    <n v="10009"/>
    <x v="3"/>
    <s v="OFF-BI-10004140"/>
    <x v="1"/>
    <x v="8"/>
    <s v="Avery Non-Stick Binders"/>
    <x v="3183"/>
    <n v="1"/>
    <n v="0.2"/>
    <n v="1.1225000000000001"/>
    <n v="4"/>
    <n v="2"/>
    <x v="0"/>
    <s v="Apr"/>
    <s v="2016-04"/>
  </r>
  <r>
    <n v="5145"/>
    <s v="CA-2017-161333"/>
    <x v="62"/>
    <d v="2017-02-07T00:00:00"/>
    <s v="Standard Class"/>
    <s v="JL-15835"/>
    <s v="John Lee"/>
    <x v="0"/>
    <s v="United States"/>
    <x v="1"/>
    <s v="California"/>
    <n v="90045"/>
    <x v="1"/>
    <s v="FUR-FU-10003039"/>
    <x v="0"/>
    <x v="5"/>
    <s v="Howard Miller 11-1/2&quot; Diameter Grantwood Wall Clock"/>
    <x v="3670"/>
    <n v="2"/>
    <n v="0"/>
    <n v="29.328399999999998"/>
    <n v="2"/>
    <n v="1"/>
    <x v="3"/>
    <s v="Feb"/>
    <s v="2017-02"/>
  </r>
  <r>
    <n v="5146"/>
    <s v="CA-2017-161333"/>
    <x v="62"/>
    <d v="2017-02-07T00:00:00"/>
    <s v="Standard Class"/>
    <s v="JL-15835"/>
    <s v="John Lee"/>
    <x v="0"/>
    <s v="United States"/>
    <x v="1"/>
    <s v="California"/>
    <n v="90045"/>
    <x v="1"/>
    <s v="OFF-ST-10000464"/>
    <x v="1"/>
    <x v="4"/>
    <s v="Multi-Use Personal File Cart and Caster Set, Three Stacking Bins"/>
    <x v="3671"/>
    <n v="4"/>
    <n v="0"/>
    <n v="38.931199999999997"/>
    <n v="2"/>
    <n v="1"/>
    <x v="3"/>
    <s v="Feb"/>
    <s v="2017-02"/>
  </r>
  <r>
    <n v="5147"/>
    <s v="CA-2017-161333"/>
    <x v="62"/>
    <d v="2017-02-07T00:00:00"/>
    <s v="Standard Class"/>
    <s v="JL-15835"/>
    <s v="John Lee"/>
    <x v="0"/>
    <s v="United States"/>
    <x v="1"/>
    <s v="California"/>
    <n v="90045"/>
    <x v="1"/>
    <s v="OFF-AP-10000252"/>
    <x v="1"/>
    <x v="9"/>
    <s v="Harmony HEPA Quiet Air Purifiers"/>
    <x v="1039"/>
    <n v="4"/>
    <n v="0"/>
    <n v="16.38"/>
    <n v="2"/>
    <n v="1"/>
    <x v="3"/>
    <s v="Feb"/>
    <s v="2017-02"/>
  </r>
  <r>
    <n v="5148"/>
    <s v="CA-2017-128734"/>
    <x v="165"/>
    <d v="2017-12-31T00:00:00"/>
    <s v="Standard Class"/>
    <s v="JL-15175"/>
    <s v="James Lanier"/>
    <x v="2"/>
    <s v="United States"/>
    <x v="432"/>
    <s v="Arizona"/>
    <n v="85224"/>
    <x v="1"/>
    <s v="FUR-FU-10001731"/>
    <x v="0"/>
    <x v="5"/>
    <s v="Acrylic Self-Standing Desk Frames"/>
    <x v="1076"/>
    <n v="4"/>
    <n v="0.2"/>
    <n v="1.9224000000000001"/>
    <n v="12"/>
    <n v="4"/>
    <x v="3"/>
    <s v="Dec"/>
    <s v="2017-12"/>
  </r>
  <r>
    <n v="5149"/>
    <s v="CA-2017-128734"/>
    <x v="165"/>
    <d v="2017-12-31T00:00:00"/>
    <s v="Standard Class"/>
    <s v="JL-15175"/>
    <s v="James Lanier"/>
    <x v="2"/>
    <s v="United States"/>
    <x v="432"/>
    <s v="Arizona"/>
    <n v="85224"/>
    <x v="1"/>
    <s v="FUR-CH-10001394"/>
    <x v="0"/>
    <x v="1"/>
    <s v="Global Leather Executive Chair"/>
    <x v="3672"/>
    <n v="3"/>
    <n v="0.2"/>
    <n v="105.297"/>
    <n v="12"/>
    <n v="4"/>
    <x v="3"/>
    <s v="Dec"/>
    <s v="2017-12"/>
  </r>
  <r>
    <n v="5150"/>
    <s v="CA-2014-141796"/>
    <x v="261"/>
    <d v="2014-06-21T00:00:00"/>
    <s v="Same Day"/>
    <s v="JG-15160"/>
    <s v="James Galang"/>
    <x v="0"/>
    <s v="United States"/>
    <x v="85"/>
    <s v="New York"/>
    <n v="11561"/>
    <x v="3"/>
    <s v="TEC-PH-10001578"/>
    <x v="2"/>
    <x v="7"/>
    <s v="Polycom SoundStation2 EX Conference phone"/>
    <x v="3673"/>
    <n v="3"/>
    <n v="0"/>
    <n v="352.30650000000003"/>
    <n v="6"/>
    <n v="2"/>
    <x v="2"/>
    <s v="Jun"/>
    <s v="2014-06"/>
  </r>
  <r>
    <n v="5151"/>
    <s v="CA-2017-125101"/>
    <x v="904"/>
    <d v="2017-03-10T00:00:00"/>
    <s v="Second Class"/>
    <s v="SH-19975"/>
    <s v="Sally Hughsby"/>
    <x v="1"/>
    <s v="United States"/>
    <x v="8"/>
    <s v="California"/>
    <n v="94109"/>
    <x v="1"/>
    <s v="OFF-ST-10000675"/>
    <x v="1"/>
    <x v="4"/>
    <s v="File Shuttle II and Handi-File, Black"/>
    <x v="3674"/>
    <n v="2"/>
    <n v="0"/>
    <n v="16.945"/>
    <n v="3"/>
    <n v="1"/>
    <x v="3"/>
    <s v="Mar"/>
    <s v="2017-03"/>
  </r>
  <r>
    <n v="5152"/>
    <s v="CA-2017-169929"/>
    <x v="145"/>
    <d v="2017-09-28T00:00:00"/>
    <s v="First Class"/>
    <s v="LS-17200"/>
    <s v="Luke Schmidt"/>
    <x v="1"/>
    <s v="United States"/>
    <x v="433"/>
    <s v="Montana"/>
    <n v="59601"/>
    <x v="1"/>
    <s v="OFF-ST-10002352"/>
    <x v="1"/>
    <x v="4"/>
    <s v="Iris Project Case"/>
    <x v="1749"/>
    <n v="5"/>
    <n v="0"/>
    <n v="10.374000000000001"/>
    <n v="9"/>
    <n v="3"/>
    <x v="3"/>
    <s v="Sep"/>
    <s v="2017-09"/>
  </r>
  <r>
    <n v="5153"/>
    <s v="US-2014-121566"/>
    <x v="479"/>
    <d v="2014-07-06T00:00:00"/>
    <s v="Standard Class"/>
    <s v="CS-11860"/>
    <s v="Cari Schnelling"/>
    <x v="0"/>
    <s v="United States"/>
    <x v="20"/>
    <s v="New York"/>
    <n v="10011"/>
    <x v="3"/>
    <s v="OFF-BI-10004528"/>
    <x v="1"/>
    <x v="8"/>
    <s v="Cardinal Poly Pocket Divider Pockets for Ring Binders"/>
    <x v="638"/>
    <n v="1"/>
    <n v="0.2"/>
    <n v="0.84"/>
    <n v="6"/>
    <n v="2"/>
    <x v="2"/>
    <s v="Jun"/>
    <s v="2014-06"/>
  </r>
  <r>
    <n v="5154"/>
    <s v="US-2014-121566"/>
    <x v="479"/>
    <d v="2014-07-06T00:00:00"/>
    <s v="Standard Class"/>
    <s v="CS-11860"/>
    <s v="Cari Schnelling"/>
    <x v="0"/>
    <s v="United States"/>
    <x v="20"/>
    <s v="New York"/>
    <n v="10011"/>
    <x v="3"/>
    <s v="OFF-AR-10001026"/>
    <x v="1"/>
    <x v="6"/>
    <s v="Sanford Uni-Blazer View Highlighters, Chisel Tip, Yellow"/>
    <x v="3675"/>
    <n v="3"/>
    <n v="0"/>
    <n v="2.9039999999999999"/>
    <n v="6"/>
    <n v="2"/>
    <x v="2"/>
    <s v="Jun"/>
    <s v="2014-06"/>
  </r>
  <r>
    <n v="5155"/>
    <s v="US-2015-124219"/>
    <x v="976"/>
    <d v="2015-08-08T00:00:00"/>
    <s v="First Class"/>
    <s v="KW-16570"/>
    <s v="Kelly Williams"/>
    <x v="0"/>
    <s v="United States"/>
    <x v="434"/>
    <s v="Missouri"/>
    <n v="63122"/>
    <x v="2"/>
    <s v="OFF-BI-10002215"/>
    <x v="1"/>
    <x v="8"/>
    <s v="Wilson Jones Hanging View Binder, White, 1&quot;"/>
    <x v="158"/>
    <n v="4"/>
    <n v="0"/>
    <n v="13.064"/>
    <n v="8"/>
    <n v="3"/>
    <x v="1"/>
    <s v="Aug"/>
    <s v="2015-08"/>
  </r>
  <r>
    <n v="5156"/>
    <s v="US-2015-124219"/>
    <x v="976"/>
    <d v="2015-08-08T00:00:00"/>
    <s v="First Class"/>
    <s v="KW-16570"/>
    <s v="Kelly Williams"/>
    <x v="0"/>
    <s v="United States"/>
    <x v="434"/>
    <s v="Missouri"/>
    <n v="63122"/>
    <x v="2"/>
    <s v="FUR-FU-10000305"/>
    <x v="0"/>
    <x v="5"/>
    <s v="Tenex V2T-RE Standard Weight Series Chair Mat, 45&quot; x 53&quot;, Lip 25&quot; x 12&quot;"/>
    <x v="3609"/>
    <n v="3"/>
    <n v="0"/>
    <n v="34.070399999999999"/>
    <n v="8"/>
    <n v="3"/>
    <x v="1"/>
    <s v="Aug"/>
    <s v="2015-08"/>
  </r>
  <r>
    <n v="5157"/>
    <s v="CA-2017-163006"/>
    <x v="160"/>
    <d v="2017-07-04T00:00:00"/>
    <s v="Second Class"/>
    <s v="GH-14410"/>
    <s v="Gary Hansen"/>
    <x v="2"/>
    <s v="United States"/>
    <x v="22"/>
    <s v="Illinois"/>
    <n v="60653"/>
    <x v="2"/>
    <s v="TEC-PH-10002584"/>
    <x v="2"/>
    <x v="7"/>
    <s v="Samsung Galaxy S4"/>
    <x v="3676"/>
    <n v="2"/>
    <n v="0.2"/>
    <n v="125.19799999999999"/>
    <n v="6"/>
    <n v="2"/>
    <x v="3"/>
    <s v="Jun"/>
    <s v="2017-06"/>
  </r>
  <r>
    <n v="5158"/>
    <s v="CA-2017-163006"/>
    <x v="160"/>
    <d v="2017-07-04T00:00:00"/>
    <s v="Second Class"/>
    <s v="GH-14410"/>
    <s v="Gary Hansen"/>
    <x v="2"/>
    <s v="United States"/>
    <x v="22"/>
    <s v="Illinois"/>
    <n v="60653"/>
    <x v="2"/>
    <s v="FUR-CH-10000229"/>
    <x v="0"/>
    <x v="1"/>
    <s v="Global Enterprise Series Seating High-Back Swivel/Tilt Chairs"/>
    <x v="3677"/>
    <n v="3"/>
    <n v="0.3"/>
    <n v="-178.8468"/>
    <n v="6"/>
    <n v="2"/>
    <x v="3"/>
    <s v="Jun"/>
    <s v="2017-06"/>
  </r>
  <r>
    <n v="5159"/>
    <s v="CA-2017-163006"/>
    <x v="160"/>
    <d v="2017-07-04T00:00:00"/>
    <s v="Second Class"/>
    <s v="GH-14410"/>
    <s v="Gary Hansen"/>
    <x v="2"/>
    <s v="United States"/>
    <x v="22"/>
    <s v="Illinois"/>
    <n v="60653"/>
    <x v="2"/>
    <s v="FUR-FU-10003799"/>
    <x v="0"/>
    <x v="5"/>
    <s v="Seth Thomas 13 1/2&quot; Wall Clock"/>
    <x v="3678"/>
    <n v="2"/>
    <n v="0.6"/>
    <n v="-10.3124"/>
    <n v="6"/>
    <n v="2"/>
    <x v="3"/>
    <s v="Jun"/>
    <s v="2017-06"/>
  </r>
  <r>
    <n v="5160"/>
    <s v="CA-2015-156146"/>
    <x v="662"/>
    <d v="2015-10-30T00:00:00"/>
    <s v="Second Class"/>
    <s v="AG-10495"/>
    <s v="Andrew Gjertsen"/>
    <x v="1"/>
    <s v="United States"/>
    <x v="97"/>
    <s v="Arizona"/>
    <n v="85345"/>
    <x v="1"/>
    <s v="TEC-PH-10001700"/>
    <x v="2"/>
    <x v="7"/>
    <s v="Panasonic KX-TG6844B Expandable Digital Cordless Telephone"/>
    <x v="550"/>
    <n v="2"/>
    <n v="0.2"/>
    <n v="9.2385999999999999"/>
    <n v="10"/>
    <n v="4"/>
    <x v="1"/>
    <s v="Oct"/>
    <s v="2015-10"/>
  </r>
  <r>
    <n v="5161"/>
    <s v="CA-2015-156146"/>
    <x v="662"/>
    <d v="2015-10-30T00:00:00"/>
    <s v="Second Class"/>
    <s v="AG-10495"/>
    <s v="Andrew Gjertsen"/>
    <x v="1"/>
    <s v="United States"/>
    <x v="97"/>
    <s v="Arizona"/>
    <n v="85345"/>
    <x v="1"/>
    <s v="TEC-PH-10001527"/>
    <x v="2"/>
    <x v="7"/>
    <s v="Plantronics MX500i Earset"/>
    <x v="3679"/>
    <n v="2"/>
    <n v="0.2"/>
    <n v="-14.603"/>
    <n v="10"/>
    <n v="4"/>
    <x v="1"/>
    <s v="Oct"/>
    <s v="2015-10"/>
  </r>
  <r>
    <n v="5162"/>
    <s v="CA-2014-111192"/>
    <x v="1021"/>
    <d v="2014-08-05T00:00:00"/>
    <s v="Standard Class"/>
    <s v="TS-21430"/>
    <s v="Tom Stivers"/>
    <x v="1"/>
    <s v="United States"/>
    <x v="4"/>
    <s v="Washington"/>
    <n v="98103"/>
    <x v="1"/>
    <s v="FUR-BO-10002916"/>
    <x v="0"/>
    <x v="0"/>
    <s v="Rush Hierlooms Collection 1&quot; Thick Stackable Bookcases"/>
    <x v="3680"/>
    <n v="8"/>
    <n v="0"/>
    <n v="259.88959999999997"/>
    <n v="7"/>
    <n v="3"/>
    <x v="2"/>
    <s v="Jul"/>
    <s v="2014-07"/>
  </r>
  <r>
    <n v="5163"/>
    <s v="CA-2016-115378"/>
    <x v="741"/>
    <d v="2016-11-23T00:00:00"/>
    <s v="Second Class"/>
    <s v="AJ-10945"/>
    <s v="Ashley Jarboe"/>
    <x v="0"/>
    <s v="United States"/>
    <x v="79"/>
    <s v="Michigan"/>
    <n v="48180"/>
    <x v="2"/>
    <s v="FUR-CH-10000863"/>
    <x v="0"/>
    <x v="1"/>
    <s v="Novimex Swivel Fabric Task Chair"/>
    <x v="85"/>
    <n v="2"/>
    <n v="0"/>
    <n v="33.215600000000002"/>
    <n v="11"/>
    <n v="4"/>
    <x v="0"/>
    <s v="Nov"/>
    <s v="2016-11"/>
  </r>
  <r>
    <n v="5164"/>
    <s v="CA-2015-161627"/>
    <x v="380"/>
    <d v="2015-07-11T00:00:00"/>
    <s v="Standard Class"/>
    <s v="SJ-20215"/>
    <s v="Sarah Jordon"/>
    <x v="0"/>
    <s v="United States"/>
    <x v="45"/>
    <s v="California"/>
    <n v="91104"/>
    <x v="1"/>
    <s v="FUR-CH-10003968"/>
    <x v="0"/>
    <x v="1"/>
    <s v="Novimex Turbo Task Chair"/>
    <x v="2932"/>
    <n v="3"/>
    <n v="0.2"/>
    <n v="-17.0352"/>
    <n v="7"/>
    <n v="3"/>
    <x v="1"/>
    <s v="Jul"/>
    <s v="2015-07"/>
  </r>
  <r>
    <n v="5165"/>
    <s v="CA-2014-121006"/>
    <x v="849"/>
    <d v="2014-11-16T00:00:00"/>
    <s v="Standard Class"/>
    <s v="SC-20020"/>
    <s v="Sam Craven"/>
    <x v="0"/>
    <s v="United States"/>
    <x v="297"/>
    <s v="Michigan"/>
    <n v="48640"/>
    <x v="2"/>
    <s v="OFF-AR-10001149"/>
    <x v="1"/>
    <x v="6"/>
    <s v="Avery Hi-Liter Comfort Grip Fluorescent Highlighter, Yellow Ink"/>
    <x v="2769"/>
    <n v="2"/>
    <n v="0"/>
    <n v="1.5209999999999999"/>
    <n v="11"/>
    <n v="4"/>
    <x v="2"/>
    <s v="Nov"/>
    <s v="2014-11"/>
  </r>
  <r>
    <n v="5166"/>
    <s v="CA-2014-121006"/>
    <x v="849"/>
    <d v="2014-11-16T00:00:00"/>
    <s v="Standard Class"/>
    <s v="SC-20020"/>
    <s v="Sam Craven"/>
    <x v="0"/>
    <s v="United States"/>
    <x v="297"/>
    <s v="Michigan"/>
    <n v="48640"/>
    <x v="2"/>
    <s v="OFF-PA-10000130"/>
    <x v="1"/>
    <x v="10"/>
    <s v="Xerox 199"/>
    <x v="1371"/>
    <n v="3"/>
    <n v="0"/>
    <n v="5.7779999999999996"/>
    <n v="11"/>
    <n v="4"/>
    <x v="2"/>
    <s v="Nov"/>
    <s v="2014-11"/>
  </r>
  <r>
    <n v="5167"/>
    <s v="CA-2014-121006"/>
    <x v="849"/>
    <d v="2014-11-16T00:00:00"/>
    <s v="Standard Class"/>
    <s v="SC-20020"/>
    <s v="Sam Craven"/>
    <x v="0"/>
    <s v="United States"/>
    <x v="297"/>
    <s v="Michigan"/>
    <n v="48640"/>
    <x v="2"/>
    <s v="OFF-PA-10002479"/>
    <x v="1"/>
    <x v="10"/>
    <s v="Xerox 4200 Series MultiUse Premium Copy Paper (20Lb. and 84 Bright)"/>
    <x v="3329"/>
    <n v="3"/>
    <n v="0"/>
    <n v="7.1280000000000001"/>
    <n v="11"/>
    <n v="4"/>
    <x v="2"/>
    <s v="Nov"/>
    <s v="2014-11"/>
  </r>
  <r>
    <n v="5168"/>
    <s v="CA-2014-121006"/>
    <x v="849"/>
    <d v="2014-11-16T00:00:00"/>
    <s v="Standard Class"/>
    <s v="SC-20020"/>
    <s v="Sam Craven"/>
    <x v="0"/>
    <s v="United States"/>
    <x v="297"/>
    <s v="Michigan"/>
    <n v="48640"/>
    <x v="2"/>
    <s v="FUR-CH-10004997"/>
    <x v="0"/>
    <x v="1"/>
    <s v="Hon Every-Day Series Multi-Task Chairs"/>
    <x v="3681"/>
    <n v="3"/>
    <n v="0"/>
    <n v="112.788"/>
    <n v="11"/>
    <n v="4"/>
    <x v="2"/>
    <s v="Nov"/>
    <s v="2014-11"/>
  </r>
  <r>
    <n v="5169"/>
    <s v="CA-2014-121006"/>
    <x v="849"/>
    <d v="2014-11-16T00:00:00"/>
    <s v="Standard Class"/>
    <s v="SC-20020"/>
    <s v="Sam Craven"/>
    <x v="0"/>
    <s v="United States"/>
    <x v="297"/>
    <s v="Michigan"/>
    <n v="48640"/>
    <x v="2"/>
    <s v="OFF-ST-10004950"/>
    <x v="1"/>
    <x v="4"/>
    <s v="Acco Perma 3000 Stacking Storage Drawers"/>
    <x v="2714"/>
    <n v="3"/>
    <n v="0"/>
    <n v="11.958600000000001"/>
    <n v="11"/>
    <n v="4"/>
    <x v="2"/>
    <s v="Nov"/>
    <s v="2014-11"/>
  </r>
  <r>
    <n v="5170"/>
    <s v="CA-2014-121006"/>
    <x v="849"/>
    <d v="2014-11-16T00:00:00"/>
    <s v="Standard Class"/>
    <s v="SC-20020"/>
    <s v="Sam Craven"/>
    <x v="0"/>
    <s v="United States"/>
    <x v="297"/>
    <s v="Michigan"/>
    <n v="48640"/>
    <x v="2"/>
    <s v="OFF-ST-10001490"/>
    <x v="1"/>
    <x v="4"/>
    <s v="Hot File 7-Pocket, Floor Stand"/>
    <x v="3370"/>
    <n v="3"/>
    <n v="0"/>
    <n v="160.62299999999999"/>
    <n v="11"/>
    <n v="4"/>
    <x v="2"/>
    <s v="Nov"/>
    <s v="2014-11"/>
  </r>
  <r>
    <n v="5171"/>
    <s v="CA-2016-122903"/>
    <x v="1022"/>
    <d v="2016-05-29T00:00:00"/>
    <s v="Second Class"/>
    <s v="LA-16780"/>
    <s v="Laura Armstrong"/>
    <x v="1"/>
    <s v="United States"/>
    <x v="66"/>
    <s v="Michigan"/>
    <n v="48205"/>
    <x v="2"/>
    <s v="FUR-CH-10002024"/>
    <x v="0"/>
    <x v="1"/>
    <s v="HON 5400 Series Task Chairs for Big and Tall"/>
    <x v="3682"/>
    <n v="5"/>
    <n v="0"/>
    <n v="700.98"/>
    <n v="5"/>
    <n v="2"/>
    <x v="0"/>
    <s v="May"/>
    <s v="2016-05"/>
  </r>
  <r>
    <n v="5172"/>
    <s v="CA-2016-122903"/>
    <x v="1022"/>
    <d v="2016-05-29T00:00:00"/>
    <s v="Second Class"/>
    <s v="LA-16780"/>
    <s v="Laura Armstrong"/>
    <x v="1"/>
    <s v="United States"/>
    <x v="66"/>
    <s v="Michigan"/>
    <n v="48205"/>
    <x v="2"/>
    <s v="OFF-PA-10001790"/>
    <x v="1"/>
    <x v="10"/>
    <s v="Xerox 1910"/>
    <x v="3683"/>
    <n v="3"/>
    <n v="0"/>
    <n v="69.177599999999998"/>
    <n v="5"/>
    <n v="2"/>
    <x v="0"/>
    <s v="May"/>
    <s v="2016-05"/>
  </r>
  <r>
    <n v="5173"/>
    <s v="CA-2016-122903"/>
    <x v="1022"/>
    <d v="2016-05-29T00:00:00"/>
    <s v="Second Class"/>
    <s v="LA-16780"/>
    <s v="Laura Armstrong"/>
    <x v="1"/>
    <s v="United States"/>
    <x v="66"/>
    <s v="Michigan"/>
    <n v="48205"/>
    <x v="2"/>
    <s v="OFF-PA-10000994"/>
    <x v="1"/>
    <x v="10"/>
    <s v="Xerox 1915"/>
    <x v="1806"/>
    <n v="3"/>
    <n v="0"/>
    <n v="150.98400000000001"/>
    <n v="5"/>
    <n v="2"/>
    <x v="0"/>
    <s v="May"/>
    <s v="2016-05"/>
  </r>
  <r>
    <n v="5174"/>
    <s v="CA-2015-107741"/>
    <x v="936"/>
    <d v="2015-03-10T00:00:00"/>
    <s v="First Class"/>
    <s v="FC-14335"/>
    <s v="Fred Chung"/>
    <x v="1"/>
    <s v="United States"/>
    <x v="206"/>
    <s v="Colorado"/>
    <n v="81001"/>
    <x v="1"/>
    <s v="OFF-AR-10002399"/>
    <x v="1"/>
    <x v="6"/>
    <s v="Dixon Prang Watercolor Pencils, 10-Color Set with Brush"/>
    <x v="3684"/>
    <n v="1"/>
    <n v="0.2"/>
    <n v="0.89459999999999995"/>
    <n v="3"/>
    <n v="1"/>
    <x v="1"/>
    <s v="Mar"/>
    <s v="2015-03"/>
  </r>
  <r>
    <n v="5175"/>
    <s v="CA-2017-106432"/>
    <x v="15"/>
    <d v="2017-10-24T00:00:00"/>
    <s v="Standard Class"/>
    <s v="CA-12265"/>
    <s v="Christina Anderson"/>
    <x v="0"/>
    <s v="United States"/>
    <x v="435"/>
    <s v="Texas"/>
    <n v="76706"/>
    <x v="2"/>
    <s v="OFF-BI-10002799"/>
    <x v="1"/>
    <x v="8"/>
    <s v="SlimView Poly Binder, 3/8&quot;"/>
    <x v="3685"/>
    <n v="2"/>
    <n v="0.8"/>
    <n v="-3.5224000000000002"/>
    <n v="10"/>
    <n v="4"/>
    <x v="3"/>
    <s v="Oct"/>
    <s v="2017-10"/>
  </r>
  <r>
    <n v="5176"/>
    <s v="CA-2017-106432"/>
    <x v="15"/>
    <d v="2017-10-24T00:00:00"/>
    <s v="Standard Class"/>
    <s v="CA-12265"/>
    <s v="Christina Anderson"/>
    <x v="0"/>
    <s v="United States"/>
    <x v="435"/>
    <s v="Texas"/>
    <n v="76706"/>
    <x v="2"/>
    <s v="FUR-BO-10004360"/>
    <x v="0"/>
    <x v="0"/>
    <s v="Rush Hierlooms Collection Rich Wood Bookcases"/>
    <x v="3686"/>
    <n v="3"/>
    <n v="0.32"/>
    <n v="-91.758600000000001"/>
    <n v="10"/>
    <n v="4"/>
    <x v="3"/>
    <s v="Oct"/>
    <s v="2017-10"/>
  </r>
  <r>
    <n v="5177"/>
    <s v="CA-2016-148908"/>
    <x v="732"/>
    <d v="2016-11-08T00:00:00"/>
    <s v="First Class"/>
    <s v="JH-15985"/>
    <s v="Joseph Holt"/>
    <x v="0"/>
    <s v="United States"/>
    <x v="8"/>
    <s v="California"/>
    <n v="94109"/>
    <x v="1"/>
    <s v="OFF-BI-10002082"/>
    <x v="1"/>
    <x v="8"/>
    <s v="GBC Twin Loop Wire Binding Elements"/>
    <x v="3687"/>
    <n v="2"/>
    <n v="0.2"/>
    <n v="19.968"/>
    <n v="11"/>
    <n v="4"/>
    <x v="0"/>
    <s v="Nov"/>
    <s v="2016-11"/>
  </r>
  <r>
    <n v="5178"/>
    <s v="CA-2016-123015"/>
    <x v="482"/>
    <d v="2016-12-30T00:00:00"/>
    <s v="Standard Class"/>
    <s v="AJ-10795"/>
    <s v="Anthony Johnson"/>
    <x v="1"/>
    <s v="United States"/>
    <x v="20"/>
    <s v="New York"/>
    <n v="10024"/>
    <x v="3"/>
    <s v="OFF-BI-10004967"/>
    <x v="1"/>
    <x v="8"/>
    <s v="Round Ring Binders"/>
    <x v="3688"/>
    <n v="3"/>
    <n v="0.2"/>
    <n v="1.6848000000000001"/>
    <n v="12"/>
    <n v="4"/>
    <x v="0"/>
    <s v="Dec"/>
    <s v="2016-12"/>
  </r>
  <r>
    <n v="5179"/>
    <s v="US-2015-120502"/>
    <x v="657"/>
    <d v="2015-04-19T00:00:00"/>
    <s v="Standard Class"/>
    <s v="BT-11395"/>
    <s v="Bill Tyler"/>
    <x v="1"/>
    <s v="United States"/>
    <x v="1"/>
    <s v="California"/>
    <n v="90036"/>
    <x v="1"/>
    <s v="FUR-FU-10004973"/>
    <x v="0"/>
    <x v="5"/>
    <s v="Flat Face Poster Frame"/>
    <x v="1015"/>
    <n v="2"/>
    <n v="0"/>
    <n v="15.8256"/>
    <n v="4"/>
    <n v="2"/>
    <x v="1"/>
    <s v="Apr"/>
    <s v="2015-04"/>
  </r>
  <r>
    <n v="5180"/>
    <s v="US-2015-120502"/>
    <x v="657"/>
    <d v="2015-04-19T00:00:00"/>
    <s v="Standard Class"/>
    <s v="BT-11395"/>
    <s v="Bill Tyler"/>
    <x v="1"/>
    <s v="United States"/>
    <x v="1"/>
    <s v="California"/>
    <n v="90036"/>
    <x v="1"/>
    <s v="TEC-PH-10003645"/>
    <x v="2"/>
    <x v="7"/>
    <s v="Aastra 57i VoIP phone"/>
    <x v="3689"/>
    <n v="2"/>
    <n v="0.2"/>
    <n v="19.3932"/>
    <n v="4"/>
    <n v="2"/>
    <x v="1"/>
    <s v="Apr"/>
    <s v="2015-04"/>
  </r>
  <r>
    <n v="5181"/>
    <s v="US-2015-120502"/>
    <x v="657"/>
    <d v="2015-04-19T00:00:00"/>
    <s v="Standard Class"/>
    <s v="BT-11395"/>
    <s v="Bill Tyler"/>
    <x v="1"/>
    <s v="United States"/>
    <x v="1"/>
    <s v="California"/>
    <n v="90036"/>
    <x v="1"/>
    <s v="OFF-AP-10004980"/>
    <x v="1"/>
    <x v="9"/>
    <s v="3M Replacement Filter for Office Air Cleaner for 20' x 33' Room"/>
    <x v="3690"/>
    <n v="2"/>
    <n v="0"/>
    <n v="29.5776"/>
    <n v="4"/>
    <n v="2"/>
    <x v="1"/>
    <s v="Apr"/>
    <s v="2015-04"/>
  </r>
  <r>
    <n v="5182"/>
    <s v="CA-2017-108749"/>
    <x v="510"/>
    <d v="2017-09-15T00:00:00"/>
    <s v="First Class"/>
    <s v="DJ-13510"/>
    <s v="Don Jones"/>
    <x v="1"/>
    <s v="United States"/>
    <x v="383"/>
    <s v="Rhode Island"/>
    <n v="2895"/>
    <x v="3"/>
    <s v="OFF-PA-10003797"/>
    <x v="1"/>
    <x v="10"/>
    <s v="Xerox 209"/>
    <x v="1544"/>
    <n v="7"/>
    <n v="0"/>
    <n v="21.7728"/>
    <n v="9"/>
    <n v="3"/>
    <x v="3"/>
    <s v="Sep"/>
    <s v="2017-09"/>
  </r>
  <r>
    <n v="5183"/>
    <s v="CA-2017-108749"/>
    <x v="510"/>
    <d v="2017-09-15T00:00:00"/>
    <s v="First Class"/>
    <s v="DJ-13510"/>
    <s v="Don Jones"/>
    <x v="1"/>
    <s v="United States"/>
    <x v="383"/>
    <s v="Rhode Island"/>
    <n v="2895"/>
    <x v="3"/>
    <s v="OFF-BI-10003707"/>
    <x v="1"/>
    <x v="8"/>
    <s v="Aluminum Screw Posts"/>
    <x v="3691"/>
    <n v="3"/>
    <n v="0"/>
    <n v="22.89"/>
    <n v="9"/>
    <n v="3"/>
    <x v="3"/>
    <s v="Sep"/>
    <s v="2017-09"/>
  </r>
  <r>
    <n v="5184"/>
    <s v="CA-2017-163335"/>
    <x v="241"/>
    <d v="2017-09-27T00:00:00"/>
    <s v="First Class"/>
    <s v="AG-10675"/>
    <s v="Anna Gayman"/>
    <x v="0"/>
    <s v="United States"/>
    <x v="38"/>
    <s v="Georgia"/>
    <n v="31907"/>
    <x v="0"/>
    <s v="OFF-ST-10000885"/>
    <x v="1"/>
    <x v="4"/>
    <s v="Fellowes Desktop Hanging File Manager"/>
    <x v="2309"/>
    <n v="3"/>
    <n v="0"/>
    <n v="10.0725"/>
    <n v="9"/>
    <n v="3"/>
    <x v="3"/>
    <s v="Sep"/>
    <s v="2017-09"/>
  </r>
  <r>
    <n v="5185"/>
    <s v="CA-2017-163335"/>
    <x v="241"/>
    <d v="2017-09-27T00:00:00"/>
    <s v="First Class"/>
    <s v="AG-10675"/>
    <s v="Anna Gayman"/>
    <x v="0"/>
    <s v="United States"/>
    <x v="38"/>
    <s v="Georgia"/>
    <n v="31907"/>
    <x v="0"/>
    <s v="OFF-BI-10002827"/>
    <x v="1"/>
    <x v="8"/>
    <s v="Avery Durable Poly Binders"/>
    <x v="3692"/>
    <n v="7"/>
    <n v="0"/>
    <n v="17.8066"/>
    <n v="9"/>
    <n v="3"/>
    <x v="3"/>
    <s v="Sep"/>
    <s v="2017-09"/>
  </r>
  <r>
    <n v="5186"/>
    <s v="CA-2015-134719"/>
    <x v="998"/>
    <d v="2015-10-15T00:00:00"/>
    <s v="Standard Class"/>
    <s v="JD-15790"/>
    <s v="John Dryer"/>
    <x v="0"/>
    <s v="United States"/>
    <x v="108"/>
    <s v="Florida"/>
    <n v="32216"/>
    <x v="0"/>
    <s v="OFF-ST-10004459"/>
    <x v="1"/>
    <x v="4"/>
    <s v="Tennsco Single-Tier Lockers"/>
    <x v="2084"/>
    <n v="6"/>
    <n v="0.2"/>
    <n v="-337.80599999999998"/>
    <n v="10"/>
    <n v="4"/>
    <x v="1"/>
    <s v="Oct"/>
    <s v="2015-10"/>
  </r>
  <r>
    <n v="5187"/>
    <s v="US-2015-154389"/>
    <x v="154"/>
    <d v="2015-12-03T00:00:00"/>
    <s v="Standard Class"/>
    <s v="EH-14125"/>
    <s v="Eugene Hildebrand"/>
    <x v="2"/>
    <s v="United States"/>
    <x v="10"/>
    <s v="Pennsylvania"/>
    <n v="19140"/>
    <x v="3"/>
    <s v="TEC-PH-10002789"/>
    <x v="2"/>
    <x v="7"/>
    <s v="LG Exalt"/>
    <x v="3693"/>
    <n v="8"/>
    <n v="0.4"/>
    <n v="-162.2296"/>
    <n v="11"/>
    <n v="4"/>
    <x v="1"/>
    <s v="Nov"/>
    <s v="2015-11"/>
  </r>
  <r>
    <n v="5188"/>
    <s v="CA-2015-115567"/>
    <x v="1023"/>
    <d v="2015-09-18T00:00:00"/>
    <s v="Standard Class"/>
    <s v="ZC-21910"/>
    <s v="Zuschuss Carroll"/>
    <x v="0"/>
    <s v="United States"/>
    <x v="38"/>
    <s v="Indiana"/>
    <n v="47201"/>
    <x v="2"/>
    <s v="TEC-AC-10001314"/>
    <x v="2"/>
    <x v="11"/>
    <s v="Case Logic 2.4GHz Wireless Keyboard"/>
    <x v="1743"/>
    <n v="4"/>
    <n v="0"/>
    <n v="15.9968"/>
    <n v="9"/>
    <n v="3"/>
    <x v="1"/>
    <s v="Sep"/>
    <s v="2015-09"/>
  </r>
  <r>
    <n v="5189"/>
    <s v="CA-2015-115567"/>
    <x v="1023"/>
    <d v="2015-09-18T00:00:00"/>
    <s v="Standard Class"/>
    <s v="ZC-21910"/>
    <s v="Zuschuss Carroll"/>
    <x v="0"/>
    <s v="United States"/>
    <x v="38"/>
    <s v="Indiana"/>
    <n v="47201"/>
    <x v="2"/>
    <s v="FUR-CH-10000015"/>
    <x v="0"/>
    <x v="1"/>
    <s v="Hon Multipurpose Stacking Arm Chairs"/>
    <x v="3694"/>
    <n v="7"/>
    <n v="0"/>
    <n v="394.21199999999999"/>
    <n v="9"/>
    <n v="3"/>
    <x v="1"/>
    <s v="Sep"/>
    <s v="2015-09"/>
  </r>
  <r>
    <n v="5190"/>
    <s v="US-2017-136679"/>
    <x v="237"/>
    <d v="2017-11-18T00:00:00"/>
    <s v="Standard Class"/>
    <s v="XP-21865"/>
    <s v="Xylona Preis"/>
    <x v="0"/>
    <s v="United States"/>
    <x v="45"/>
    <s v="Texas"/>
    <n v="77506"/>
    <x v="2"/>
    <s v="TEC-AC-10004855"/>
    <x v="2"/>
    <x v="11"/>
    <s v="V7 USB Numeric Keypad"/>
    <x v="3695"/>
    <n v="6"/>
    <n v="0.2"/>
    <n v="-27.292200000000001"/>
    <n v="11"/>
    <n v="4"/>
    <x v="3"/>
    <s v="Nov"/>
    <s v="2017-11"/>
  </r>
  <r>
    <n v="5191"/>
    <s v="US-2017-136679"/>
    <x v="237"/>
    <d v="2017-11-18T00:00:00"/>
    <s v="Standard Class"/>
    <s v="XP-21865"/>
    <s v="Xylona Preis"/>
    <x v="0"/>
    <s v="United States"/>
    <x v="45"/>
    <s v="Texas"/>
    <n v="77506"/>
    <x v="2"/>
    <s v="OFF-AR-10003582"/>
    <x v="1"/>
    <x v="6"/>
    <s v="Boston Electric Pencil Sharpener, Model 1818, Charcoal Black"/>
    <x v="3696"/>
    <n v="2"/>
    <n v="0.2"/>
    <n v="4.5039999999999996"/>
    <n v="11"/>
    <n v="4"/>
    <x v="3"/>
    <s v="Nov"/>
    <s v="2017-11"/>
  </r>
  <r>
    <n v="5192"/>
    <s v="US-2017-141943"/>
    <x v="1024"/>
    <d v="2017-05-09T00:00:00"/>
    <s v="Standard Class"/>
    <s v="DK-12985"/>
    <s v="Darren Koutras"/>
    <x v="0"/>
    <s v="United States"/>
    <x v="8"/>
    <s v="California"/>
    <n v="94122"/>
    <x v="1"/>
    <s v="OFF-EN-10003448"/>
    <x v="1"/>
    <x v="12"/>
    <s v="Peel &amp; Seel Recycled Catalog Envelopes, Brown"/>
    <x v="3697"/>
    <n v="2"/>
    <n v="0"/>
    <n v="11.58"/>
    <n v="5"/>
    <n v="2"/>
    <x v="3"/>
    <s v="May"/>
    <s v="2017-05"/>
  </r>
  <r>
    <n v="5193"/>
    <s v="CA-2014-101560"/>
    <x v="683"/>
    <d v="2014-12-01T00:00:00"/>
    <s v="Second Class"/>
    <s v="CS-12250"/>
    <s v="Chris Selesnick"/>
    <x v="1"/>
    <s v="United States"/>
    <x v="29"/>
    <s v="South Carolina"/>
    <n v="29203"/>
    <x v="0"/>
    <s v="FUR-FU-10003773"/>
    <x v="0"/>
    <x v="5"/>
    <s v="Eldon Cleatmat Plus Chair Mats for High Pile Carpets"/>
    <x v="3698"/>
    <n v="5"/>
    <n v="0"/>
    <n v="43.735999999999997"/>
    <n v="11"/>
    <n v="4"/>
    <x v="2"/>
    <s v="Nov"/>
    <s v="2014-11"/>
  </r>
  <r>
    <n v="5194"/>
    <s v="CA-2014-101560"/>
    <x v="683"/>
    <d v="2014-12-01T00:00:00"/>
    <s v="Second Class"/>
    <s v="CS-12250"/>
    <s v="Chris Selesnick"/>
    <x v="1"/>
    <s v="United States"/>
    <x v="29"/>
    <s v="South Carolina"/>
    <n v="29203"/>
    <x v="0"/>
    <s v="OFF-PA-10001363"/>
    <x v="1"/>
    <x v="10"/>
    <s v="Xerox 1933"/>
    <x v="2937"/>
    <n v="7"/>
    <n v="0"/>
    <n v="40.401200000000003"/>
    <n v="11"/>
    <n v="4"/>
    <x v="2"/>
    <s v="Nov"/>
    <s v="2014-11"/>
  </r>
  <r>
    <n v="5195"/>
    <s v="CA-2014-101560"/>
    <x v="683"/>
    <d v="2014-12-01T00:00:00"/>
    <s v="Second Class"/>
    <s v="CS-12250"/>
    <s v="Chris Selesnick"/>
    <x v="1"/>
    <s v="United States"/>
    <x v="29"/>
    <s v="South Carolina"/>
    <n v="29203"/>
    <x v="0"/>
    <s v="OFF-AR-10004757"/>
    <x v="1"/>
    <x v="6"/>
    <s v="Crayola Colored Pencils"/>
    <x v="1317"/>
    <n v="4"/>
    <n v="0"/>
    <n v="4.3296000000000001"/>
    <n v="11"/>
    <n v="4"/>
    <x v="2"/>
    <s v="Nov"/>
    <s v="2014-11"/>
  </r>
  <r>
    <n v="5196"/>
    <s v="CA-2014-101560"/>
    <x v="683"/>
    <d v="2014-12-01T00:00:00"/>
    <s v="Second Class"/>
    <s v="CS-12250"/>
    <s v="Chris Selesnick"/>
    <x v="1"/>
    <s v="United States"/>
    <x v="29"/>
    <s v="South Carolina"/>
    <n v="29203"/>
    <x v="0"/>
    <s v="OFF-BI-10000309"/>
    <x v="1"/>
    <x v="8"/>
    <s v="GBC Twin Loop Wire Binding Elements, 9/16&quot; Spine, Black"/>
    <x v="2070"/>
    <n v="3"/>
    <n v="0"/>
    <n v="22.3734"/>
    <n v="11"/>
    <n v="4"/>
    <x v="2"/>
    <s v="Nov"/>
    <s v="2014-11"/>
  </r>
  <r>
    <n v="5197"/>
    <s v="CA-2014-159709"/>
    <x v="1025"/>
    <d v="2014-05-15T00:00:00"/>
    <s v="Standard Class"/>
    <s v="AI-10855"/>
    <s v="Arianne Irving"/>
    <x v="0"/>
    <s v="United States"/>
    <x v="239"/>
    <s v="Washington"/>
    <n v="98031"/>
    <x v="1"/>
    <s v="OFF-EN-10001434"/>
    <x v="1"/>
    <x v="12"/>
    <s v="Strathmore #10 Envelopes, Ultimate White"/>
    <x v="3699"/>
    <n v="3"/>
    <n v="0"/>
    <n v="77.483699999999999"/>
    <n v="5"/>
    <n v="2"/>
    <x v="2"/>
    <s v="May"/>
    <s v="2014-05"/>
  </r>
  <r>
    <n v="5198"/>
    <s v="CA-2014-159709"/>
    <x v="1025"/>
    <d v="2014-05-15T00:00:00"/>
    <s v="Standard Class"/>
    <s v="AI-10855"/>
    <s v="Arianne Irving"/>
    <x v="0"/>
    <s v="United States"/>
    <x v="239"/>
    <s v="Washington"/>
    <n v="98031"/>
    <x v="1"/>
    <s v="TEC-PH-10003988"/>
    <x v="2"/>
    <x v="7"/>
    <s v="LF Elite 3D Dazzle Designer Hard Case Cover, Lf Stylus Pen and Wiper For Apple Iphone 5c Mini Lite"/>
    <x v="3477"/>
    <n v="5"/>
    <n v="0.2"/>
    <n v="4.3600000000000003"/>
    <n v="5"/>
    <n v="2"/>
    <x v="2"/>
    <s v="May"/>
    <s v="2014-05"/>
  </r>
  <r>
    <n v="5199"/>
    <s v="CA-2016-103982"/>
    <x v="840"/>
    <d v="2016-03-08T00:00:00"/>
    <s v="Standard Class"/>
    <s v="AA-10315"/>
    <s v="Alex Avila"/>
    <x v="0"/>
    <s v="United States"/>
    <x v="171"/>
    <s v="Texas"/>
    <n v="78664"/>
    <x v="2"/>
    <s v="OFF-SU-10000151"/>
    <x v="1"/>
    <x v="14"/>
    <s v="High Speed Automatic Electric Letter Opener"/>
    <x v="3700"/>
    <n v="3"/>
    <n v="0.2"/>
    <n v="-786.01440000000002"/>
    <n v="3"/>
    <n v="1"/>
    <x v="0"/>
    <s v="Mar"/>
    <s v="2016-03"/>
  </r>
  <r>
    <n v="5200"/>
    <s v="CA-2016-103982"/>
    <x v="840"/>
    <d v="2016-03-08T00:00:00"/>
    <s v="Standard Class"/>
    <s v="AA-10315"/>
    <s v="Alex Avila"/>
    <x v="0"/>
    <s v="United States"/>
    <x v="171"/>
    <s v="Texas"/>
    <n v="78664"/>
    <x v="2"/>
    <s v="OFF-FA-10001332"/>
    <x v="1"/>
    <x v="13"/>
    <s v="Acco Banker's Clasps, 5 3/4&quot;-Long"/>
    <x v="2060"/>
    <n v="1"/>
    <n v="0.2"/>
    <n v="0.77759999999999996"/>
    <n v="3"/>
    <n v="1"/>
    <x v="0"/>
    <s v="Mar"/>
    <s v="2016-03"/>
  </r>
  <r>
    <n v="5201"/>
    <s v="CA-2016-103982"/>
    <x v="840"/>
    <d v="2016-03-08T00:00:00"/>
    <s v="Standard Class"/>
    <s v="AA-10315"/>
    <s v="Alex Avila"/>
    <x v="0"/>
    <s v="United States"/>
    <x v="171"/>
    <s v="Texas"/>
    <n v="78664"/>
    <x v="2"/>
    <s v="TEC-PH-10000895"/>
    <x v="2"/>
    <x v="7"/>
    <s v="Polycom VVX 310 VoIP phone"/>
    <x v="2087"/>
    <n v="3"/>
    <n v="0.2"/>
    <n v="32.398200000000003"/>
    <n v="3"/>
    <n v="1"/>
    <x v="0"/>
    <s v="Mar"/>
    <s v="2016-03"/>
  </r>
  <r>
    <n v="5202"/>
    <s v="CA-2016-103982"/>
    <x v="840"/>
    <d v="2016-03-08T00:00:00"/>
    <s v="Standard Class"/>
    <s v="AA-10315"/>
    <s v="Alex Avila"/>
    <x v="0"/>
    <s v="United States"/>
    <x v="171"/>
    <s v="Texas"/>
    <n v="78664"/>
    <x v="2"/>
    <s v="TEC-AC-10002857"/>
    <x v="2"/>
    <x v="11"/>
    <s v="Verbatim 25 GB 6x Blu-ray Single Layer Recordable Disc, 1/Pack"/>
    <x v="1818"/>
    <n v="7"/>
    <n v="0.2"/>
    <n v="5.7365000000000004"/>
    <n v="3"/>
    <n v="1"/>
    <x v="0"/>
    <s v="Mar"/>
    <s v="2016-03"/>
  </r>
  <r>
    <n v="5203"/>
    <s v="CA-2015-142454"/>
    <x v="762"/>
    <d v="2015-08-19T00:00:00"/>
    <s v="Standard Class"/>
    <s v="RE-19450"/>
    <s v="Richard Eichhorn"/>
    <x v="0"/>
    <s v="United States"/>
    <x v="182"/>
    <s v="California"/>
    <n v="94601"/>
    <x v="1"/>
    <s v="FUR-FU-10004018"/>
    <x v="0"/>
    <x v="5"/>
    <s v="Tensor Computer Mounted Lamp"/>
    <x v="3701"/>
    <n v="7"/>
    <n v="0"/>
    <n v="28.142099999999999"/>
    <n v="8"/>
    <n v="3"/>
    <x v="1"/>
    <s v="Aug"/>
    <s v="2015-08"/>
  </r>
  <r>
    <n v="5204"/>
    <s v="CA-2015-142454"/>
    <x v="762"/>
    <d v="2015-08-19T00:00:00"/>
    <s v="Standard Class"/>
    <s v="RE-19450"/>
    <s v="Richard Eichhorn"/>
    <x v="0"/>
    <s v="United States"/>
    <x v="182"/>
    <s v="California"/>
    <n v="94601"/>
    <x v="1"/>
    <s v="OFF-ST-10003638"/>
    <x v="1"/>
    <x v="4"/>
    <s v="Mobile Personal File Cube"/>
    <x v="3702"/>
    <n v="3"/>
    <n v="0"/>
    <n v="18.970199999999998"/>
    <n v="8"/>
    <n v="3"/>
    <x v="1"/>
    <s v="Aug"/>
    <s v="2015-08"/>
  </r>
  <r>
    <n v="5205"/>
    <s v="CA-2015-102015"/>
    <x v="811"/>
    <d v="2015-09-18T00:00:00"/>
    <s v="Standard Class"/>
    <s v="TM-21010"/>
    <s v="Tamara Manning"/>
    <x v="0"/>
    <s v="United States"/>
    <x v="109"/>
    <s v="New York"/>
    <n v="13021"/>
    <x v="3"/>
    <s v="OFF-AR-10004685"/>
    <x v="1"/>
    <x v="6"/>
    <s v="Binney &amp; Smith Crayola Metallic Colored Pencils, 8-Color Set"/>
    <x v="1553"/>
    <n v="2"/>
    <n v="0"/>
    <n v="3.0558000000000001"/>
    <n v="9"/>
    <n v="3"/>
    <x v="1"/>
    <s v="Sep"/>
    <s v="2015-09"/>
  </r>
  <r>
    <n v="5206"/>
    <s v="CA-2015-102015"/>
    <x v="811"/>
    <d v="2015-09-18T00:00:00"/>
    <s v="Standard Class"/>
    <s v="TM-21010"/>
    <s v="Tamara Manning"/>
    <x v="0"/>
    <s v="United States"/>
    <x v="109"/>
    <s v="New York"/>
    <n v="13021"/>
    <x v="3"/>
    <s v="OFF-ST-10001713"/>
    <x v="1"/>
    <x v="4"/>
    <s v="Gould Plastics 9-Pocket Panel Bin, 18-3/8w x 5-1/4d x 20-1/2h, Black"/>
    <x v="2746"/>
    <n v="2"/>
    <n v="0"/>
    <n v="4.2392000000000003"/>
    <n v="9"/>
    <n v="3"/>
    <x v="1"/>
    <s v="Sep"/>
    <s v="2015-09"/>
  </r>
  <r>
    <n v="5207"/>
    <s v="CA-2015-102015"/>
    <x v="811"/>
    <d v="2015-09-18T00:00:00"/>
    <s v="Standard Class"/>
    <s v="TM-21010"/>
    <s v="Tamara Manning"/>
    <x v="0"/>
    <s v="United States"/>
    <x v="109"/>
    <s v="New York"/>
    <n v="13021"/>
    <x v="3"/>
    <s v="OFF-FA-10000490"/>
    <x v="1"/>
    <x v="13"/>
    <s v="OIC Binder Clips, Mini, 1/4&quot; Capacity, Black"/>
    <x v="3703"/>
    <n v="1"/>
    <n v="0"/>
    <n v="0.58279999999999998"/>
    <n v="9"/>
    <n v="3"/>
    <x v="1"/>
    <s v="Sep"/>
    <s v="2015-09"/>
  </r>
  <r>
    <n v="5208"/>
    <s v="CA-2015-102015"/>
    <x v="811"/>
    <d v="2015-09-18T00:00:00"/>
    <s v="Standard Class"/>
    <s v="TM-21010"/>
    <s v="Tamara Manning"/>
    <x v="0"/>
    <s v="United States"/>
    <x v="109"/>
    <s v="New York"/>
    <n v="13021"/>
    <x v="3"/>
    <s v="OFF-LA-10002043"/>
    <x v="1"/>
    <x v="2"/>
    <s v="Avery 489"/>
    <x v="343"/>
    <n v="2"/>
    <n v="0"/>
    <n v="9.9359999999999999"/>
    <n v="9"/>
    <n v="3"/>
    <x v="1"/>
    <s v="Sep"/>
    <s v="2015-09"/>
  </r>
  <r>
    <n v="5209"/>
    <s v="CA-2015-102015"/>
    <x v="811"/>
    <d v="2015-09-18T00:00:00"/>
    <s v="Standard Class"/>
    <s v="TM-21010"/>
    <s v="Tamara Manning"/>
    <x v="0"/>
    <s v="United States"/>
    <x v="109"/>
    <s v="New York"/>
    <n v="13021"/>
    <x v="3"/>
    <s v="OFF-PA-10002464"/>
    <x v="1"/>
    <x v="10"/>
    <s v="HP Office Recycled Paper (20Lb. and 87 Bright)"/>
    <x v="978"/>
    <n v="5"/>
    <n v="0"/>
    <n v="14.161"/>
    <n v="9"/>
    <n v="3"/>
    <x v="1"/>
    <s v="Sep"/>
    <s v="2015-09"/>
  </r>
  <r>
    <n v="5210"/>
    <s v="CA-2015-102015"/>
    <x v="811"/>
    <d v="2015-09-18T00:00:00"/>
    <s v="Standard Class"/>
    <s v="TM-21010"/>
    <s v="Tamara Manning"/>
    <x v="0"/>
    <s v="United States"/>
    <x v="109"/>
    <s v="New York"/>
    <n v="13021"/>
    <x v="3"/>
    <s v="OFF-EN-10002504"/>
    <x v="1"/>
    <x v="12"/>
    <s v="Tyvek  Top-Opening Peel &amp; Seel Envelopes, Plain White"/>
    <x v="3274"/>
    <n v="1"/>
    <n v="0"/>
    <n v="12.7746"/>
    <n v="9"/>
    <n v="3"/>
    <x v="1"/>
    <s v="Sep"/>
    <s v="2015-09"/>
  </r>
  <r>
    <n v="5211"/>
    <s v="CA-2015-156755"/>
    <x v="1026"/>
    <d v="2015-01-18T00:00:00"/>
    <s v="Standard Class"/>
    <s v="YS-21880"/>
    <s v="Yana Sorensen"/>
    <x v="1"/>
    <s v="United States"/>
    <x v="46"/>
    <s v="Delaware"/>
    <n v="19711"/>
    <x v="3"/>
    <s v="OFF-ST-10002615"/>
    <x v="1"/>
    <x v="4"/>
    <s v="Dual Level, Single-Width Filing Carts"/>
    <x v="2776"/>
    <n v="3"/>
    <n v="0"/>
    <n v="120.9468"/>
    <n v="1"/>
    <n v="1"/>
    <x v="1"/>
    <s v="Jan"/>
    <s v="2015-01"/>
  </r>
  <r>
    <n v="5212"/>
    <s v="CA-2015-130876"/>
    <x v="793"/>
    <d v="2015-05-16T00:00:00"/>
    <s v="Second Class"/>
    <s v="AZ-10750"/>
    <s v="Annie Zypern"/>
    <x v="0"/>
    <s v="United States"/>
    <x v="20"/>
    <s v="New York"/>
    <n v="10024"/>
    <x v="3"/>
    <s v="OFF-ST-10004258"/>
    <x v="1"/>
    <x v="4"/>
    <s v="Portable Personal File Box"/>
    <x v="898"/>
    <n v="3"/>
    <n v="0"/>
    <n v="9.8901000000000003"/>
    <n v="5"/>
    <n v="2"/>
    <x v="1"/>
    <s v="May"/>
    <s v="2015-05"/>
  </r>
  <r>
    <n v="5213"/>
    <s v="CA-2016-145898"/>
    <x v="182"/>
    <d v="2016-09-26T00:00:00"/>
    <s v="Same Day"/>
    <s v="CM-12445"/>
    <s v="Chuck Magee"/>
    <x v="0"/>
    <s v="United States"/>
    <x v="56"/>
    <s v="California"/>
    <n v="92374"/>
    <x v="1"/>
    <s v="OFF-ST-10004507"/>
    <x v="1"/>
    <x v="4"/>
    <s v="Advantus Rolling Storage Box"/>
    <x v="488"/>
    <n v="3"/>
    <n v="0"/>
    <n v="13.891500000000001"/>
    <n v="9"/>
    <n v="3"/>
    <x v="0"/>
    <s v="Sep"/>
    <s v="2016-09"/>
  </r>
  <r>
    <n v="5214"/>
    <s v="CA-2016-145898"/>
    <x v="182"/>
    <d v="2016-09-26T00:00:00"/>
    <s v="Same Day"/>
    <s v="CM-12445"/>
    <s v="Chuck Magee"/>
    <x v="0"/>
    <s v="United States"/>
    <x v="56"/>
    <s v="California"/>
    <n v="92374"/>
    <x v="1"/>
    <s v="OFF-LA-10000262"/>
    <x v="1"/>
    <x v="2"/>
    <s v="Avery 494"/>
    <x v="1484"/>
    <n v="3"/>
    <n v="0"/>
    <n v="3.6017999999999999"/>
    <n v="9"/>
    <n v="3"/>
    <x v="0"/>
    <s v="Sep"/>
    <s v="2016-09"/>
  </r>
  <r>
    <n v="5215"/>
    <s v="CA-2016-145898"/>
    <x v="182"/>
    <d v="2016-09-26T00:00:00"/>
    <s v="Same Day"/>
    <s v="CM-12445"/>
    <s v="Chuck Magee"/>
    <x v="0"/>
    <s v="United States"/>
    <x v="56"/>
    <s v="California"/>
    <n v="92374"/>
    <x v="1"/>
    <s v="OFF-AR-10002445"/>
    <x v="1"/>
    <x v="6"/>
    <s v="SANFORD Major Accent Highlighters"/>
    <x v="3704"/>
    <n v="5"/>
    <n v="0"/>
    <n v="13.452"/>
    <n v="9"/>
    <n v="3"/>
    <x v="0"/>
    <s v="Sep"/>
    <s v="2016-09"/>
  </r>
  <r>
    <n v="5216"/>
    <s v="CA-2016-145898"/>
    <x v="182"/>
    <d v="2016-09-26T00:00:00"/>
    <s v="Same Day"/>
    <s v="CM-12445"/>
    <s v="Chuck Magee"/>
    <x v="0"/>
    <s v="United States"/>
    <x v="56"/>
    <s v="California"/>
    <n v="92374"/>
    <x v="1"/>
    <s v="OFF-PA-10001667"/>
    <x v="1"/>
    <x v="10"/>
    <s v="Great White Multi-Use Recycled Paper (20Lb. and 84 Bright)"/>
    <x v="2680"/>
    <n v="5"/>
    <n v="0"/>
    <n v="13.455"/>
    <n v="9"/>
    <n v="3"/>
    <x v="0"/>
    <s v="Sep"/>
    <s v="2016-09"/>
  </r>
  <r>
    <n v="5217"/>
    <s v="US-2017-159562"/>
    <x v="428"/>
    <d v="2017-09-15T00:00:00"/>
    <s v="Standard Class"/>
    <s v="JB-16000"/>
    <s v="Joy Bell-"/>
    <x v="0"/>
    <s v="United States"/>
    <x v="43"/>
    <s v="Michigan"/>
    <n v="48066"/>
    <x v="2"/>
    <s v="OFF-EN-10000461"/>
    <x v="1"/>
    <x v="12"/>
    <s v="#10- 4 1/8&quot; x 9 1/2&quot; Recycled Envelopes"/>
    <x v="1897"/>
    <n v="2"/>
    <n v="0"/>
    <n v="8.2156000000000002"/>
    <n v="9"/>
    <n v="3"/>
    <x v="3"/>
    <s v="Sep"/>
    <s v="2017-09"/>
  </r>
  <r>
    <n v="5218"/>
    <s v="CA-2017-134635"/>
    <x v="4"/>
    <d v="2017-04-17T00:00:00"/>
    <s v="Second Class"/>
    <s v="NS-18640"/>
    <s v="Noel Staavos"/>
    <x v="1"/>
    <s v="United States"/>
    <x v="1"/>
    <s v="California"/>
    <n v="90049"/>
    <x v="1"/>
    <s v="OFF-PA-10002254"/>
    <x v="1"/>
    <x v="10"/>
    <s v="Xerox 1883"/>
    <x v="1204"/>
    <n v="3"/>
    <n v="0"/>
    <n v="36.404400000000003"/>
    <n v="4"/>
    <n v="2"/>
    <x v="3"/>
    <s v="Apr"/>
    <s v="2017-04"/>
  </r>
  <r>
    <n v="5219"/>
    <s v="CA-2017-167080"/>
    <x v="193"/>
    <d v="2017-06-14T00:00:00"/>
    <s v="Standard Class"/>
    <s v="LC-16930"/>
    <s v="Linda Cazamias"/>
    <x v="1"/>
    <s v="United States"/>
    <x v="20"/>
    <s v="New York"/>
    <n v="10011"/>
    <x v="3"/>
    <s v="OFF-AR-10001868"/>
    <x v="1"/>
    <x v="6"/>
    <s v="Prang Dustless Chalk Sticks"/>
    <x v="3566"/>
    <n v="5"/>
    <n v="0"/>
    <n v="4.2"/>
    <n v="6"/>
    <n v="2"/>
    <x v="3"/>
    <s v="Jun"/>
    <s v="2017-06"/>
  </r>
  <r>
    <n v="5220"/>
    <s v="CA-2017-145653"/>
    <x v="853"/>
    <d v="2017-09-01T00:00:00"/>
    <s v="Same Day"/>
    <s v="CA-12775"/>
    <s v="Cynthia Arntzen"/>
    <x v="0"/>
    <s v="United States"/>
    <x v="66"/>
    <s v="Michigan"/>
    <n v="48205"/>
    <x v="2"/>
    <s v="FUR-CH-10004875"/>
    <x v="0"/>
    <x v="1"/>
    <s v="Harbour Creations 67200 Series Stacking Chairs"/>
    <x v="3705"/>
    <n v="7"/>
    <n v="0"/>
    <n v="134.53020000000001"/>
    <n v="9"/>
    <n v="3"/>
    <x v="3"/>
    <s v="Sep"/>
    <s v="2017-09"/>
  </r>
  <r>
    <n v="5221"/>
    <s v="CA-2014-140487"/>
    <x v="1027"/>
    <d v="2014-06-20T00:00:00"/>
    <s v="Standard Class"/>
    <s v="SR-20425"/>
    <s v="Sharelle Roach"/>
    <x v="2"/>
    <s v="United States"/>
    <x v="66"/>
    <s v="Michigan"/>
    <n v="48234"/>
    <x v="2"/>
    <s v="FUR-BO-10000711"/>
    <x v="0"/>
    <x v="0"/>
    <s v="Hon Metal Bookcases, Gray"/>
    <x v="3609"/>
    <n v="3"/>
    <n v="0"/>
    <n v="57.4938"/>
    <n v="6"/>
    <n v="2"/>
    <x v="2"/>
    <s v="Jun"/>
    <s v="2014-06"/>
  </r>
  <r>
    <n v="5222"/>
    <s v="CA-2017-117401"/>
    <x v="796"/>
    <d v="2017-05-22T00:00:00"/>
    <s v="Second Class"/>
    <s v="PP-18955"/>
    <s v="Paul Prost"/>
    <x v="2"/>
    <s v="United States"/>
    <x v="24"/>
    <s v="Missouri"/>
    <n v="65807"/>
    <x v="2"/>
    <s v="OFF-AP-10000938"/>
    <x v="1"/>
    <x v="9"/>
    <s v="Avanti 1.7 Cu. Ft. Refrigerator"/>
    <x v="3706"/>
    <n v="7"/>
    <n v="0"/>
    <n v="197.92080000000001"/>
    <n v="5"/>
    <n v="2"/>
    <x v="3"/>
    <s v="May"/>
    <s v="2017-05"/>
  </r>
  <r>
    <n v="5223"/>
    <s v="CA-2017-117401"/>
    <x v="796"/>
    <d v="2017-05-22T00:00:00"/>
    <s v="Second Class"/>
    <s v="PP-18955"/>
    <s v="Paul Prost"/>
    <x v="2"/>
    <s v="United States"/>
    <x v="24"/>
    <s v="Missouri"/>
    <n v="65807"/>
    <x v="2"/>
    <s v="TEC-PH-10003555"/>
    <x v="2"/>
    <x v="7"/>
    <s v="Motorola HK250 Universal Bluetooth Headset"/>
    <x v="1152"/>
    <n v="5"/>
    <n v="0"/>
    <n v="2.2989999999999999"/>
    <n v="5"/>
    <n v="2"/>
    <x v="3"/>
    <s v="May"/>
    <s v="2017-05"/>
  </r>
  <r>
    <n v="5224"/>
    <s v="CA-2017-117401"/>
    <x v="796"/>
    <d v="2017-05-22T00:00:00"/>
    <s v="Second Class"/>
    <s v="PP-18955"/>
    <s v="Paul Prost"/>
    <x v="2"/>
    <s v="United States"/>
    <x v="24"/>
    <s v="Missouri"/>
    <n v="65807"/>
    <x v="2"/>
    <s v="OFF-BI-10001267"/>
    <x v="1"/>
    <x v="8"/>
    <s v="Universal Recycled Hanging Pressboard Report Binders, Letter Size"/>
    <x v="3707"/>
    <n v="7"/>
    <n v="0"/>
    <n v="20.731200000000001"/>
    <n v="5"/>
    <n v="2"/>
    <x v="3"/>
    <s v="May"/>
    <s v="2017-05"/>
  </r>
  <r>
    <n v="5225"/>
    <s v="US-2017-109582"/>
    <x v="510"/>
    <d v="2017-09-17T00:00:00"/>
    <s v="Second Class"/>
    <s v="JM-15865"/>
    <s v="John Murray"/>
    <x v="0"/>
    <s v="United States"/>
    <x v="1"/>
    <s v="California"/>
    <n v="90036"/>
    <x v="1"/>
    <s v="OFF-PA-10004071"/>
    <x v="1"/>
    <x v="10"/>
    <s v="Eaton Premium Continuous-Feed Paper, 25% Cotton, Letter Size, White, 1000 Shts/Box"/>
    <x v="1668"/>
    <n v="3"/>
    <n v="0"/>
    <n v="79.891199999999998"/>
    <n v="9"/>
    <n v="3"/>
    <x v="3"/>
    <s v="Sep"/>
    <s v="2017-09"/>
  </r>
  <r>
    <n v="5226"/>
    <s v="CA-2016-119865"/>
    <x v="1028"/>
    <d v="2016-06-26T00:00:00"/>
    <s v="Standard Class"/>
    <s v="AS-10090"/>
    <s v="Adam Shillingsburg"/>
    <x v="0"/>
    <s v="United States"/>
    <x v="20"/>
    <s v="New York"/>
    <n v="10011"/>
    <x v="3"/>
    <s v="OFF-BI-10001553"/>
    <x v="1"/>
    <x v="8"/>
    <s v="SpineVue Locking Slant-D Ring Binders by Cardinal"/>
    <x v="3708"/>
    <n v="5"/>
    <n v="0.2"/>
    <n v="12.795999999999999"/>
    <n v="6"/>
    <n v="2"/>
    <x v="0"/>
    <s v="Jun"/>
    <s v="2016-06"/>
  </r>
  <r>
    <n v="5227"/>
    <s v="CA-2016-119865"/>
    <x v="1028"/>
    <d v="2016-06-26T00:00:00"/>
    <s v="Standard Class"/>
    <s v="AS-10090"/>
    <s v="Adam Shillingsburg"/>
    <x v="0"/>
    <s v="United States"/>
    <x v="20"/>
    <s v="New York"/>
    <n v="10011"/>
    <x v="3"/>
    <s v="OFF-BI-10003007"/>
    <x v="1"/>
    <x v="8"/>
    <s v="Premium Transparent Presentation Covers, No Pattern/Clear, 8 1/2&quot; x 11&quot;"/>
    <x v="3709"/>
    <n v="6"/>
    <n v="0.2"/>
    <n v="60.4968"/>
    <n v="6"/>
    <n v="2"/>
    <x v="0"/>
    <s v="Jun"/>
    <s v="2016-06"/>
  </r>
  <r>
    <n v="5228"/>
    <s v="CA-2016-119865"/>
    <x v="1028"/>
    <d v="2016-06-26T00:00:00"/>
    <s v="Standard Class"/>
    <s v="AS-10090"/>
    <s v="Adam Shillingsburg"/>
    <x v="0"/>
    <s v="United States"/>
    <x v="20"/>
    <s v="New York"/>
    <n v="10011"/>
    <x v="3"/>
    <s v="FUR-BO-10003272"/>
    <x v="0"/>
    <x v="0"/>
    <s v="O'Sullivan Living Dimensions 5-Shelf Bookcases"/>
    <x v="3710"/>
    <n v="2"/>
    <n v="0.2"/>
    <n v="-44.195999999999998"/>
    <n v="6"/>
    <n v="2"/>
    <x v="0"/>
    <s v="Jun"/>
    <s v="2016-06"/>
  </r>
  <r>
    <n v="5229"/>
    <s v="US-2014-147648"/>
    <x v="35"/>
    <d v="2014-12-01T00:00:00"/>
    <s v="Standard Class"/>
    <s v="LS-16975"/>
    <s v="Lindsay Shagiari"/>
    <x v="2"/>
    <s v="United States"/>
    <x v="8"/>
    <s v="California"/>
    <n v="94109"/>
    <x v="1"/>
    <s v="OFF-PA-10001033"/>
    <x v="1"/>
    <x v="10"/>
    <s v="Xerox 1893"/>
    <x v="2597"/>
    <n v="2"/>
    <n v="0"/>
    <n v="40.170200000000001"/>
    <n v="11"/>
    <n v="4"/>
    <x v="2"/>
    <s v="Nov"/>
    <s v="2014-11"/>
  </r>
  <r>
    <n v="5230"/>
    <s v="CA-2017-124436"/>
    <x v="498"/>
    <d v="2017-03-22T00:00:00"/>
    <s v="Second Class"/>
    <s v="SA-20830"/>
    <s v="Sue Ann Reed"/>
    <x v="0"/>
    <s v="United States"/>
    <x v="201"/>
    <s v="California"/>
    <n v="93727"/>
    <x v="1"/>
    <s v="OFF-BI-10001553"/>
    <x v="1"/>
    <x v="8"/>
    <s v="SpineVue Locking Slant-D Ring Binders by Cardinal"/>
    <x v="892"/>
    <n v="2"/>
    <n v="0.2"/>
    <n v="5.1184000000000003"/>
    <n v="3"/>
    <n v="1"/>
    <x v="3"/>
    <s v="Mar"/>
    <s v="2017-03"/>
  </r>
  <r>
    <n v="5231"/>
    <s v="CA-2017-124436"/>
    <x v="498"/>
    <d v="2017-03-22T00:00:00"/>
    <s v="Second Class"/>
    <s v="SA-20830"/>
    <s v="Sue Ann Reed"/>
    <x v="0"/>
    <s v="United States"/>
    <x v="201"/>
    <s v="California"/>
    <n v="93727"/>
    <x v="1"/>
    <s v="FUR-TA-10001095"/>
    <x v="0"/>
    <x v="3"/>
    <s v="Chromcraft Round Conference Tables"/>
    <x v="936"/>
    <n v="5"/>
    <n v="0.2"/>
    <n v="8.7144999999999992"/>
    <n v="3"/>
    <n v="1"/>
    <x v="3"/>
    <s v="Mar"/>
    <s v="2017-03"/>
  </r>
  <r>
    <n v="5232"/>
    <s v="CA-2017-124436"/>
    <x v="498"/>
    <d v="2017-03-22T00:00:00"/>
    <s v="Second Class"/>
    <s v="SA-20830"/>
    <s v="Sue Ann Reed"/>
    <x v="0"/>
    <s v="United States"/>
    <x v="201"/>
    <s v="California"/>
    <n v="93727"/>
    <x v="1"/>
    <s v="FUR-FU-10001185"/>
    <x v="0"/>
    <x v="5"/>
    <s v="Advantus Employee of the Month Certificate Frame, 11 x 13-1/2"/>
    <x v="3711"/>
    <n v="1"/>
    <n v="0"/>
    <n v="12.6813"/>
    <n v="3"/>
    <n v="1"/>
    <x v="3"/>
    <s v="Mar"/>
    <s v="2017-03"/>
  </r>
  <r>
    <n v="5233"/>
    <s v="CA-2017-124436"/>
    <x v="498"/>
    <d v="2017-03-22T00:00:00"/>
    <s v="Second Class"/>
    <s v="SA-20830"/>
    <s v="Sue Ann Reed"/>
    <x v="0"/>
    <s v="United States"/>
    <x v="201"/>
    <s v="California"/>
    <n v="93727"/>
    <x v="1"/>
    <s v="OFF-BI-10000343"/>
    <x v="1"/>
    <x v="8"/>
    <s v="Pressboard Covers with Storage Hooks, 9 1/2&quot; x 11&quot;, Light Blue"/>
    <x v="3712"/>
    <n v="7"/>
    <n v="0.2"/>
    <n v="9.2798999999999996"/>
    <n v="3"/>
    <n v="1"/>
    <x v="3"/>
    <s v="Mar"/>
    <s v="2017-03"/>
  </r>
  <r>
    <n v="5234"/>
    <s v="CA-2014-115084"/>
    <x v="638"/>
    <d v="2014-10-22T00:00:00"/>
    <s v="Standard Class"/>
    <s v="LS-17200"/>
    <s v="Luke Schmidt"/>
    <x v="1"/>
    <s v="United States"/>
    <x v="379"/>
    <s v="Arkansas"/>
    <n v="71854"/>
    <x v="0"/>
    <s v="FUR-CH-10004626"/>
    <x v="0"/>
    <x v="1"/>
    <s v="Office Star Flex Back Scooter Chair with Aluminum Finish Frame"/>
    <x v="3713"/>
    <n v="6"/>
    <n v="0"/>
    <n v="145.2816"/>
    <n v="10"/>
    <n v="4"/>
    <x v="2"/>
    <s v="Oct"/>
    <s v="2014-10"/>
  </r>
  <r>
    <n v="5235"/>
    <s v="CA-2017-131037"/>
    <x v="1029"/>
    <d v="2017-08-23T00:00:00"/>
    <s v="First Class"/>
    <s v="TM-21490"/>
    <s v="Tony Molinari"/>
    <x v="0"/>
    <s v="United States"/>
    <x v="8"/>
    <s v="California"/>
    <n v="94110"/>
    <x v="1"/>
    <s v="FUR-TA-10001768"/>
    <x v="0"/>
    <x v="3"/>
    <s v="Hon Racetrack Conference Tables"/>
    <x v="3714"/>
    <n v="1"/>
    <n v="0.2"/>
    <n v="2.6251000000000002"/>
    <n v="8"/>
    <n v="3"/>
    <x v="3"/>
    <s v="Aug"/>
    <s v="2017-08"/>
  </r>
  <r>
    <n v="5236"/>
    <s v="CA-2016-111143"/>
    <x v="258"/>
    <d v="2016-11-22T00:00:00"/>
    <s v="First Class"/>
    <s v="TT-21265"/>
    <s v="Tim Taslimi"/>
    <x v="1"/>
    <s v="United States"/>
    <x v="245"/>
    <s v="Indiana"/>
    <n v="46203"/>
    <x v="2"/>
    <s v="OFF-AP-10001947"/>
    <x v="1"/>
    <x v="9"/>
    <s v="Acco 6 Outlet Guardian Premium Plus Surge Suppressor"/>
    <x v="3715"/>
    <n v="3"/>
    <n v="0"/>
    <n v="15.9384"/>
    <n v="11"/>
    <n v="4"/>
    <x v="0"/>
    <s v="Nov"/>
    <s v="2016-11"/>
  </r>
  <r>
    <n v="5237"/>
    <s v="CA-2014-166744"/>
    <x v="59"/>
    <d v="2014-09-24T00:00:00"/>
    <s v="Standard Class"/>
    <s v="DN-13690"/>
    <s v="Duane Noonan"/>
    <x v="0"/>
    <s v="United States"/>
    <x v="29"/>
    <s v="Maryland"/>
    <n v="21044"/>
    <x v="3"/>
    <s v="FUR-FU-10004952"/>
    <x v="0"/>
    <x v="5"/>
    <s v="C-Line Cubicle Keepers Polyproplyene Holder w/Velcro Back, 8-1/2x11, 25/Bx"/>
    <x v="3716"/>
    <n v="3"/>
    <n v="0"/>
    <n v="50.908200000000001"/>
    <n v="9"/>
    <n v="3"/>
    <x v="2"/>
    <s v="Sep"/>
    <s v="2014-09"/>
  </r>
  <r>
    <n v="5238"/>
    <s v="CA-2014-166744"/>
    <x v="59"/>
    <d v="2014-09-24T00:00:00"/>
    <s v="Standard Class"/>
    <s v="DN-13690"/>
    <s v="Duane Noonan"/>
    <x v="0"/>
    <s v="United States"/>
    <x v="29"/>
    <s v="Maryland"/>
    <n v="21044"/>
    <x v="3"/>
    <s v="FUR-BO-10001337"/>
    <x v="0"/>
    <x v="0"/>
    <s v="O'Sullivan Living Dimensions 2-Shelf Bookcases"/>
    <x v="1033"/>
    <n v="3"/>
    <n v="0"/>
    <n v="36.293999999999997"/>
    <n v="9"/>
    <n v="3"/>
    <x v="2"/>
    <s v="Sep"/>
    <s v="2014-09"/>
  </r>
  <r>
    <n v="5239"/>
    <s v="CA-2014-166744"/>
    <x v="59"/>
    <d v="2014-09-24T00:00:00"/>
    <s v="Standard Class"/>
    <s v="DN-13690"/>
    <s v="Duane Noonan"/>
    <x v="0"/>
    <s v="United States"/>
    <x v="29"/>
    <s v="Maryland"/>
    <n v="21044"/>
    <x v="3"/>
    <s v="TEC-AC-10003628"/>
    <x v="2"/>
    <x v="11"/>
    <s v="Logitech 910-002974 M325 Wireless Mouse for Web Scrolling"/>
    <x v="2759"/>
    <n v="2"/>
    <n v="0"/>
    <n v="26.391200000000001"/>
    <n v="9"/>
    <n v="3"/>
    <x v="2"/>
    <s v="Sep"/>
    <s v="2014-09"/>
  </r>
  <r>
    <n v="5240"/>
    <s v="CA-2016-116561"/>
    <x v="108"/>
    <d v="2016-09-17T00:00:00"/>
    <s v="Standard Class"/>
    <s v="EB-14110"/>
    <s v="Eugene Barchas"/>
    <x v="0"/>
    <s v="United States"/>
    <x v="49"/>
    <s v="California"/>
    <n v="95123"/>
    <x v="1"/>
    <s v="OFF-ST-10004186"/>
    <x v="1"/>
    <x v="4"/>
    <s v="Stur-D-Stor Shelving, Vertical 5-Shelf: 72&quot;H x 36&quot;W x 18 1/2&quot;D"/>
    <x v="737"/>
    <n v="3"/>
    <n v="0"/>
    <n v="6.6588000000000003"/>
    <n v="9"/>
    <n v="3"/>
    <x v="0"/>
    <s v="Sep"/>
    <s v="2016-09"/>
  </r>
  <r>
    <n v="5241"/>
    <s v="CA-2016-116561"/>
    <x v="108"/>
    <d v="2016-09-17T00:00:00"/>
    <s v="Standard Class"/>
    <s v="EB-14110"/>
    <s v="Eugene Barchas"/>
    <x v="0"/>
    <s v="United States"/>
    <x v="49"/>
    <s v="California"/>
    <n v="95123"/>
    <x v="1"/>
    <s v="OFF-BI-10001658"/>
    <x v="1"/>
    <x v="8"/>
    <s v="GBC Standard Therm-A-Bind Covers"/>
    <x v="3717"/>
    <n v="2"/>
    <n v="0.2"/>
    <n v="12.958399999999999"/>
    <n v="9"/>
    <n v="3"/>
    <x v="0"/>
    <s v="Sep"/>
    <s v="2016-09"/>
  </r>
  <r>
    <n v="5242"/>
    <s v="CA-2016-110730"/>
    <x v="713"/>
    <d v="2016-09-26T00:00:00"/>
    <s v="Second Class"/>
    <s v="CM-11815"/>
    <s v="Candace McMahon"/>
    <x v="1"/>
    <s v="United States"/>
    <x v="4"/>
    <s v="Washington"/>
    <n v="98115"/>
    <x v="1"/>
    <s v="OFF-SU-10004737"/>
    <x v="1"/>
    <x v="14"/>
    <s v="Acme Design Stainless Steel Bent Scissors"/>
    <x v="3718"/>
    <n v="2"/>
    <n v="0"/>
    <n v="3.6936"/>
    <n v="9"/>
    <n v="3"/>
    <x v="0"/>
    <s v="Sep"/>
    <s v="2016-09"/>
  </r>
  <r>
    <n v="5243"/>
    <s v="CA-2017-146367"/>
    <x v="1018"/>
    <d v="2017-08-08T00:00:00"/>
    <s v="Standard Class"/>
    <s v="HM-14860"/>
    <s v="Harry Marie"/>
    <x v="1"/>
    <s v="United States"/>
    <x v="238"/>
    <s v="Texas"/>
    <n v="75007"/>
    <x v="2"/>
    <s v="OFF-BI-10002827"/>
    <x v="1"/>
    <x v="8"/>
    <s v="Avery Durable Poly Binders"/>
    <x v="618"/>
    <n v="3"/>
    <n v="0.8"/>
    <n v="-5.6406000000000001"/>
    <n v="8"/>
    <n v="3"/>
    <x v="3"/>
    <s v="Aug"/>
    <s v="2017-08"/>
  </r>
  <r>
    <n v="5244"/>
    <s v="CA-2016-149454"/>
    <x v="197"/>
    <d v="2016-07-26T00:00:00"/>
    <s v="First Class"/>
    <s v="KM-16375"/>
    <s v="Katherine Murray"/>
    <x v="2"/>
    <s v="United States"/>
    <x v="81"/>
    <s v="Virginia"/>
    <n v="22204"/>
    <x v="0"/>
    <s v="OFF-BI-10003694"/>
    <x v="1"/>
    <x v="8"/>
    <s v="Avery 3 1/2&quot; Diskette Storage Pages, 10/Pack"/>
    <x v="822"/>
    <n v="1"/>
    <n v="0"/>
    <n v="4.8023999999999996"/>
    <n v="7"/>
    <n v="3"/>
    <x v="0"/>
    <s v="Jul"/>
    <s v="2016-07"/>
  </r>
  <r>
    <n v="5245"/>
    <s v="CA-2016-156265"/>
    <x v="1030"/>
    <d v="2016-08-04T00:00:00"/>
    <s v="Second Class"/>
    <s v="BF-11020"/>
    <s v="Barry Französisch"/>
    <x v="1"/>
    <s v="United States"/>
    <x v="1"/>
    <s v="California"/>
    <n v="90032"/>
    <x v="1"/>
    <s v="FUR-TA-10001691"/>
    <x v="0"/>
    <x v="3"/>
    <s v="Barricks Non-Folding Utility Table with Steel Legs, Laminate Tops"/>
    <x v="3719"/>
    <n v="2"/>
    <n v="0.2"/>
    <n v="15.3522"/>
    <n v="8"/>
    <n v="3"/>
    <x v="0"/>
    <s v="Aug"/>
    <s v="2016-08"/>
  </r>
  <r>
    <n v="5246"/>
    <s v="CA-2016-156265"/>
    <x v="1030"/>
    <d v="2016-08-04T00:00:00"/>
    <s v="Second Class"/>
    <s v="BF-11020"/>
    <s v="Barry Französisch"/>
    <x v="1"/>
    <s v="United States"/>
    <x v="1"/>
    <s v="California"/>
    <n v="90032"/>
    <x v="1"/>
    <s v="TEC-PH-10001918"/>
    <x v="2"/>
    <x v="7"/>
    <s v="Nortel Business Series Terminal T7208 Digital phone"/>
    <x v="3720"/>
    <n v="3"/>
    <n v="0.2"/>
    <n v="33.357599999999998"/>
    <n v="8"/>
    <n v="3"/>
    <x v="0"/>
    <s v="Aug"/>
    <s v="2016-08"/>
  </r>
  <r>
    <n v="5247"/>
    <s v="CA-2016-156265"/>
    <x v="1030"/>
    <d v="2016-08-04T00:00:00"/>
    <s v="Second Class"/>
    <s v="BF-11020"/>
    <s v="Barry Französisch"/>
    <x v="1"/>
    <s v="United States"/>
    <x v="1"/>
    <s v="California"/>
    <n v="90032"/>
    <x v="1"/>
    <s v="OFF-BI-10000285"/>
    <x v="1"/>
    <x v="8"/>
    <s v="XtraLife ClearVue Slant-D Ring Binders by Cardinal"/>
    <x v="2002"/>
    <n v="2"/>
    <n v="0.2"/>
    <n v="4.7039999999999997"/>
    <n v="8"/>
    <n v="3"/>
    <x v="0"/>
    <s v="Aug"/>
    <s v="2016-08"/>
  </r>
  <r>
    <n v="5248"/>
    <s v="US-2015-168914"/>
    <x v="1031"/>
    <d v="2015-05-27T00:00:00"/>
    <s v="Standard Class"/>
    <s v="JE-15745"/>
    <s v="Joel Eaton"/>
    <x v="0"/>
    <s v="United States"/>
    <x v="436"/>
    <s v="Illinois"/>
    <n v="60423"/>
    <x v="2"/>
    <s v="OFF-AP-10000358"/>
    <x v="1"/>
    <x v="9"/>
    <s v="Fellowes Basic Home/Office Series Surge Protectors"/>
    <x v="3721"/>
    <n v="8"/>
    <n v="0.8"/>
    <n v="-52.958399999999997"/>
    <n v="5"/>
    <n v="2"/>
    <x v="1"/>
    <s v="May"/>
    <s v="2015-05"/>
  </r>
  <r>
    <n v="5249"/>
    <s v="US-2017-110989"/>
    <x v="132"/>
    <d v="2017-11-05T00:00:00"/>
    <s v="Second Class"/>
    <s v="EJ-14155"/>
    <s v="Eva Jacobs"/>
    <x v="0"/>
    <s v="United States"/>
    <x v="4"/>
    <s v="Washington"/>
    <n v="98105"/>
    <x v="1"/>
    <s v="TEC-AC-10002345"/>
    <x v="2"/>
    <x v="11"/>
    <s v="HP Standard 104 key PS/2 Keyboard"/>
    <x v="3722"/>
    <n v="3"/>
    <n v="0"/>
    <n v="10.875"/>
    <n v="11"/>
    <n v="4"/>
    <x v="3"/>
    <s v="Nov"/>
    <s v="2017-11"/>
  </r>
  <r>
    <n v="5250"/>
    <s v="CA-2015-106215"/>
    <x v="392"/>
    <d v="2015-04-21T00:00:00"/>
    <s v="Standard Class"/>
    <s v="BN-11470"/>
    <s v="Brad Norvell"/>
    <x v="1"/>
    <s v="United States"/>
    <x v="10"/>
    <s v="Pennsylvania"/>
    <n v="19143"/>
    <x v="3"/>
    <s v="OFF-FA-10001229"/>
    <x v="1"/>
    <x v="13"/>
    <s v="Staples"/>
    <x v="3723"/>
    <n v="4"/>
    <n v="0.2"/>
    <n v="4.0872000000000002"/>
    <n v="4"/>
    <n v="2"/>
    <x v="1"/>
    <s v="Apr"/>
    <s v="2015-04"/>
  </r>
  <r>
    <n v="5251"/>
    <s v="US-2016-169369"/>
    <x v="939"/>
    <d v="2016-12-18T00:00:00"/>
    <s v="Standard Class"/>
    <s v="EC-14050"/>
    <s v="Erin Creighton"/>
    <x v="0"/>
    <s v="United States"/>
    <x v="38"/>
    <s v="Georgia"/>
    <n v="31907"/>
    <x v="0"/>
    <s v="TEC-AC-10001314"/>
    <x v="2"/>
    <x v="11"/>
    <s v="Case Logic 2.4GHz Wireless Keyboard"/>
    <x v="2857"/>
    <n v="5"/>
    <n v="0"/>
    <n v="19.995999999999999"/>
    <n v="12"/>
    <n v="4"/>
    <x v="0"/>
    <s v="Dec"/>
    <s v="2016-12"/>
  </r>
  <r>
    <n v="5252"/>
    <s v="US-2016-169369"/>
    <x v="939"/>
    <d v="2016-12-18T00:00:00"/>
    <s v="Standard Class"/>
    <s v="EC-14050"/>
    <s v="Erin Creighton"/>
    <x v="0"/>
    <s v="United States"/>
    <x v="38"/>
    <s v="Georgia"/>
    <n v="31907"/>
    <x v="0"/>
    <s v="OFF-PA-10004438"/>
    <x v="1"/>
    <x v="10"/>
    <s v="Xerox 1907"/>
    <x v="335"/>
    <n v="4"/>
    <n v="0"/>
    <n v="23.086400000000001"/>
    <n v="12"/>
    <n v="4"/>
    <x v="0"/>
    <s v="Dec"/>
    <s v="2016-12"/>
  </r>
  <r>
    <n v="5253"/>
    <s v="CA-2015-132318"/>
    <x v="628"/>
    <d v="2015-11-02T00:00:00"/>
    <s v="First Class"/>
    <s v="TT-21220"/>
    <s v="Thomas Thornton"/>
    <x v="0"/>
    <s v="United States"/>
    <x v="173"/>
    <s v="Virginia"/>
    <n v="23464"/>
    <x v="0"/>
    <s v="OFF-AP-10000026"/>
    <x v="1"/>
    <x v="9"/>
    <s v="Tripp Lite Isotel 6 Outlet Surge Protector with Fax/Modem Protection"/>
    <x v="3724"/>
    <n v="3"/>
    <n v="0"/>
    <n v="53.043900000000001"/>
    <n v="10"/>
    <n v="4"/>
    <x v="1"/>
    <s v="Oct"/>
    <s v="2015-10"/>
  </r>
  <r>
    <n v="5254"/>
    <s v="US-2014-131982"/>
    <x v="1009"/>
    <d v="2014-03-11T00:00:00"/>
    <s v="Second Class"/>
    <s v="NP-18685"/>
    <s v="Nora Pelletier"/>
    <x v="2"/>
    <s v="United States"/>
    <x v="96"/>
    <s v="Washington"/>
    <n v="98198"/>
    <x v="1"/>
    <s v="OFF-BI-10004224"/>
    <x v="1"/>
    <x v="8"/>
    <s v="Catalog Binders with Expanding Posts"/>
    <x v="3725"/>
    <n v="2"/>
    <n v="0.2"/>
    <n v="33.64"/>
    <n v="3"/>
    <n v="1"/>
    <x v="2"/>
    <s v="Mar"/>
    <s v="2014-03"/>
  </r>
  <r>
    <n v="5255"/>
    <s v="CA-2015-125185"/>
    <x v="616"/>
    <d v="2015-03-07T00:00:00"/>
    <s v="Second Class"/>
    <s v="AH-10195"/>
    <s v="Alan Haines"/>
    <x v="1"/>
    <s v="United States"/>
    <x v="437"/>
    <s v="Pennsylvania"/>
    <n v="18018"/>
    <x v="3"/>
    <s v="FUR-CH-10002647"/>
    <x v="0"/>
    <x v="1"/>
    <s v="Situations Contoured Folding Chairs, 4/Set"/>
    <x v="2742"/>
    <n v="2"/>
    <n v="0.3"/>
    <n v="-7.0979999999999999"/>
    <n v="3"/>
    <n v="1"/>
    <x v="1"/>
    <s v="Mar"/>
    <s v="2015-03"/>
  </r>
  <r>
    <n v="5256"/>
    <s v="CA-2015-125185"/>
    <x v="616"/>
    <d v="2015-03-07T00:00:00"/>
    <s v="Second Class"/>
    <s v="AH-10195"/>
    <s v="Alan Haines"/>
    <x v="1"/>
    <s v="United States"/>
    <x v="437"/>
    <s v="Pennsylvania"/>
    <n v="18018"/>
    <x v="3"/>
    <s v="FUR-FU-10003247"/>
    <x v="0"/>
    <x v="5"/>
    <s v="36X48 HARDFLOOR CHAIRMAT"/>
    <x v="2939"/>
    <n v="2"/>
    <n v="0.2"/>
    <n v="-5.4547999999999996"/>
    <n v="3"/>
    <n v="1"/>
    <x v="1"/>
    <s v="Mar"/>
    <s v="2015-03"/>
  </r>
  <r>
    <n v="5257"/>
    <s v="CA-2016-130078"/>
    <x v="590"/>
    <d v="2016-08-14T00:00:00"/>
    <s v="Standard Class"/>
    <s v="CC-12145"/>
    <s v="Charles Crestani"/>
    <x v="0"/>
    <s v="United States"/>
    <x v="268"/>
    <s v="Oklahoma"/>
    <n v="73120"/>
    <x v="2"/>
    <s v="OFF-PA-10003270"/>
    <x v="1"/>
    <x v="10"/>
    <s v="Xerox 1954"/>
    <x v="232"/>
    <n v="2"/>
    <n v="0"/>
    <n v="4.7519999999999998"/>
    <n v="8"/>
    <n v="3"/>
    <x v="0"/>
    <s v="Aug"/>
    <s v="2016-08"/>
  </r>
  <r>
    <n v="5258"/>
    <s v="US-2017-114034"/>
    <x v="1032"/>
    <d v="2017-01-08T00:00:00"/>
    <s v="Standard Class"/>
    <s v="DL-13315"/>
    <s v="Delfina Latchford"/>
    <x v="0"/>
    <s v="United States"/>
    <x v="277"/>
    <s v="California"/>
    <n v="91730"/>
    <x v="1"/>
    <s v="OFF-PA-10004735"/>
    <x v="1"/>
    <x v="10"/>
    <s v="Xerox 1905"/>
    <x v="783"/>
    <n v="6"/>
    <n v="0"/>
    <n v="18.662400000000002"/>
    <n v="1"/>
    <n v="1"/>
    <x v="3"/>
    <s v="Jan"/>
    <s v="2017-01"/>
  </r>
  <r>
    <n v="5259"/>
    <s v="US-2017-115595"/>
    <x v="449"/>
    <d v="2017-10-11T00:00:00"/>
    <s v="First Class"/>
    <s v="XP-21865"/>
    <s v="Xylona Preis"/>
    <x v="0"/>
    <s v="United States"/>
    <x v="1"/>
    <s v="California"/>
    <n v="90032"/>
    <x v="1"/>
    <s v="OFF-PA-10001745"/>
    <x v="1"/>
    <x v="10"/>
    <s v="Wirebound Message Books, 2 7/8&quot; x 5&quot;, 3 Forms per Page"/>
    <x v="3726"/>
    <n v="5"/>
    <n v="0"/>
    <n v="16.544"/>
    <n v="10"/>
    <n v="4"/>
    <x v="3"/>
    <s v="Oct"/>
    <s v="2017-10"/>
  </r>
  <r>
    <n v="5260"/>
    <s v="CA-2017-158722"/>
    <x v="179"/>
    <d v="2017-10-26T00:00:00"/>
    <s v="Standard Class"/>
    <s v="MA-17560"/>
    <s v="Matt Abelman"/>
    <x v="2"/>
    <s v="United States"/>
    <x v="10"/>
    <s v="Pennsylvania"/>
    <n v="19120"/>
    <x v="3"/>
    <s v="OFF-PA-10000176"/>
    <x v="1"/>
    <x v="10"/>
    <s v="Xerox 1887"/>
    <x v="2748"/>
    <n v="3"/>
    <n v="0.2"/>
    <n v="15.934799999999999"/>
    <n v="10"/>
    <n v="4"/>
    <x v="3"/>
    <s v="Oct"/>
    <s v="2017-10"/>
  </r>
  <r>
    <n v="5261"/>
    <s v="CA-2014-105165"/>
    <x v="557"/>
    <d v="2014-09-10T00:00:00"/>
    <s v="First Class"/>
    <s v="SZ-20035"/>
    <s v="Sam Zeldin"/>
    <x v="2"/>
    <s v="United States"/>
    <x v="12"/>
    <s v="Texas"/>
    <n v="77036"/>
    <x v="2"/>
    <s v="TEC-PH-10000675"/>
    <x v="2"/>
    <x v="7"/>
    <s v="Panasonic KX TS3282B Corded phone"/>
    <x v="2066"/>
    <n v="3"/>
    <n v="0.2"/>
    <n v="14.7582"/>
    <n v="9"/>
    <n v="3"/>
    <x v="2"/>
    <s v="Sep"/>
    <s v="2014-09"/>
  </r>
  <r>
    <n v="5262"/>
    <s v="CA-2014-105165"/>
    <x v="557"/>
    <d v="2014-09-10T00:00:00"/>
    <s v="First Class"/>
    <s v="SZ-20035"/>
    <s v="Sam Zeldin"/>
    <x v="2"/>
    <s v="United States"/>
    <x v="12"/>
    <s v="Texas"/>
    <n v="77036"/>
    <x v="2"/>
    <s v="OFF-BI-10000050"/>
    <x v="1"/>
    <x v="8"/>
    <s v="Angle-D Binders with Locking Rings, Label Holders"/>
    <x v="2775"/>
    <n v="2"/>
    <n v="0.8"/>
    <n v="-4.8179999999999996"/>
    <n v="9"/>
    <n v="3"/>
    <x v="2"/>
    <s v="Sep"/>
    <s v="2014-09"/>
  </r>
  <r>
    <n v="5263"/>
    <s v="CA-2014-105165"/>
    <x v="557"/>
    <d v="2014-09-10T00:00:00"/>
    <s v="First Class"/>
    <s v="SZ-20035"/>
    <s v="Sam Zeldin"/>
    <x v="2"/>
    <s v="United States"/>
    <x v="12"/>
    <s v="Texas"/>
    <n v="77036"/>
    <x v="2"/>
    <s v="FUR-TA-10004154"/>
    <x v="0"/>
    <x v="3"/>
    <s v="Riverside Furniture Oval Coffee Table, Oval End Table, End Table with Drawer"/>
    <x v="3727"/>
    <n v="1"/>
    <n v="0.3"/>
    <n v="-22.948"/>
    <n v="9"/>
    <n v="3"/>
    <x v="2"/>
    <s v="Sep"/>
    <s v="2014-09"/>
  </r>
  <r>
    <n v="5264"/>
    <s v="CA-2014-105165"/>
    <x v="557"/>
    <d v="2014-09-10T00:00:00"/>
    <s v="First Class"/>
    <s v="SZ-20035"/>
    <s v="Sam Zeldin"/>
    <x v="2"/>
    <s v="United States"/>
    <x v="12"/>
    <s v="Texas"/>
    <n v="77036"/>
    <x v="2"/>
    <s v="TEC-AC-10002718"/>
    <x v="2"/>
    <x v="11"/>
    <s v="Belkin Standard 104 key USB Keyboard"/>
    <x v="3728"/>
    <n v="4"/>
    <n v="0.2"/>
    <n v="-2.9180000000000001"/>
    <n v="9"/>
    <n v="3"/>
    <x v="2"/>
    <s v="Sep"/>
    <s v="2014-09"/>
  </r>
  <r>
    <n v="5265"/>
    <s v="CA-2014-105165"/>
    <x v="557"/>
    <d v="2014-09-10T00:00:00"/>
    <s v="First Class"/>
    <s v="SZ-20035"/>
    <s v="Sam Zeldin"/>
    <x v="2"/>
    <s v="United States"/>
    <x v="12"/>
    <s v="Texas"/>
    <n v="77036"/>
    <x v="2"/>
    <s v="OFF-AR-10003179"/>
    <x v="1"/>
    <x v="6"/>
    <s v="Dixon Ticonderoga Core-Lock Colored Pencils"/>
    <x v="3729"/>
    <n v="3"/>
    <n v="0.2"/>
    <n v="3.5529000000000002"/>
    <n v="9"/>
    <n v="3"/>
    <x v="2"/>
    <s v="Sep"/>
    <s v="2014-09"/>
  </r>
  <r>
    <n v="5266"/>
    <s v="CA-2017-147452"/>
    <x v="1033"/>
    <d v="2017-10-03T00:00:00"/>
    <s v="First Class"/>
    <s v="CS-11845"/>
    <s v="Cari Sayre"/>
    <x v="1"/>
    <s v="United States"/>
    <x v="4"/>
    <s v="Washington"/>
    <n v="98103"/>
    <x v="1"/>
    <s v="OFF-PA-10001838"/>
    <x v="1"/>
    <x v="10"/>
    <s v="Adams Telephone Message Book W/Dividers/Space For Phone Numbers, 5 1/4&quot;X8 1/2&quot;, 300/Messages"/>
    <x v="2660"/>
    <n v="2"/>
    <n v="0"/>
    <n v="5.7624000000000004"/>
    <n v="9"/>
    <n v="3"/>
    <x v="3"/>
    <s v="Sep"/>
    <s v="2017-09"/>
  </r>
  <r>
    <n v="5267"/>
    <s v="CA-2017-147452"/>
    <x v="1033"/>
    <d v="2017-10-03T00:00:00"/>
    <s v="First Class"/>
    <s v="CS-11845"/>
    <s v="Cari Sayre"/>
    <x v="1"/>
    <s v="United States"/>
    <x v="4"/>
    <s v="Washington"/>
    <n v="98103"/>
    <x v="1"/>
    <s v="OFF-PA-10004039"/>
    <x v="1"/>
    <x v="10"/>
    <s v="Xerox 1882"/>
    <x v="3730"/>
    <n v="3"/>
    <n v="0"/>
    <n v="82.290599999999998"/>
    <n v="9"/>
    <n v="3"/>
    <x v="3"/>
    <s v="Sep"/>
    <s v="2017-09"/>
  </r>
  <r>
    <n v="5268"/>
    <s v="CA-2017-147452"/>
    <x v="1033"/>
    <d v="2017-10-03T00:00:00"/>
    <s v="First Class"/>
    <s v="CS-11845"/>
    <s v="Cari Sayre"/>
    <x v="1"/>
    <s v="United States"/>
    <x v="4"/>
    <s v="Washington"/>
    <n v="98103"/>
    <x v="1"/>
    <s v="OFF-AP-10001626"/>
    <x v="1"/>
    <x v="9"/>
    <s v="Commercial WindTunnel Clean Air Upright Vacuum, Replacement Belts, Filtration Bags"/>
    <x v="3731"/>
    <n v="1"/>
    <n v="0"/>
    <n v="1.0114000000000001"/>
    <n v="9"/>
    <n v="3"/>
    <x v="3"/>
    <s v="Sep"/>
    <s v="2017-09"/>
  </r>
  <r>
    <n v="5269"/>
    <s v="US-2017-114657"/>
    <x v="673"/>
    <d v="2017-11-21T00:00:00"/>
    <s v="Standard Class"/>
    <s v="MH-18115"/>
    <s v="Mick Hernandez"/>
    <x v="2"/>
    <s v="United States"/>
    <x v="181"/>
    <s v="New York"/>
    <n v="10701"/>
    <x v="3"/>
    <s v="TEC-MA-10003173"/>
    <x v="2"/>
    <x v="15"/>
    <s v="Hewlett-Packard 300S Scientific Calculator"/>
    <x v="3732"/>
    <n v="4"/>
    <n v="0"/>
    <n v="24.122399999999999"/>
    <n v="11"/>
    <n v="4"/>
    <x v="3"/>
    <s v="Nov"/>
    <s v="2017-11"/>
  </r>
  <r>
    <n v="5270"/>
    <s v="CA-2017-144484"/>
    <x v="220"/>
    <d v="2017-09-11T00:00:00"/>
    <s v="Same Day"/>
    <s v="CB-12025"/>
    <s v="Cassandra Brandow"/>
    <x v="0"/>
    <s v="United States"/>
    <x v="8"/>
    <s v="California"/>
    <n v="94110"/>
    <x v="1"/>
    <s v="FUR-FU-10000260"/>
    <x v="0"/>
    <x v="5"/>
    <s v="6&quot; Cubicle Wall Clock, Black"/>
    <x v="3733"/>
    <n v="4"/>
    <n v="0"/>
    <n v="11.6496"/>
    <n v="9"/>
    <n v="3"/>
    <x v="3"/>
    <s v="Sep"/>
    <s v="2017-09"/>
  </r>
  <r>
    <n v="5271"/>
    <s v="CA-2017-144484"/>
    <x v="220"/>
    <d v="2017-09-11T00:00:00"/>
    <s v="Same Day"/>
    <s v="CB-12025"/>
    <s v="Cassandra Brandow"/>
    <x v="0"/>
    <s v="United States"/>
    <x v="8"/>
    <s v="California"/>
    <n v="94110"/>
    <x v="1"/>
    <s v="OFF-AP-10004487"/>
    <x v="1"/>
    <x v="9"/>
    <s v="Kensington 4 Outlet MasterPiece Compact Power Control Center"/>
    <x v="840"/>
    <n v="5"/>
    <n v="0"/>
    <n v="113.848"/>
    <n v="9"/>
    <n v="3"/>
    <x v="3"/>
    <s v="Sep"/>
    <s v="2017-09"/>
  </r>
  <r>
    <n v="5272"/>
    <s v="CA-2017-125913"/>
    <x v="1034"/>
    <d v="2017-01-16T00:00:00"/>
    <s v="Same Day"/>
    <s v="JO-15145"/>
    <s v="Jack O'Briant"/>
    <x v="1"/>
    <s v="United States"/>
    <x v="1"/>
    <s v="California"/>
    <n v="90008"/>
    <x v="1"/>
    <s v="FUR-FU-10001487"/>
    <x v="0"/>
    <x v="5"/>
    <s v="Eldon Expressions Wood and Plastic Desk Accessories, Cherry Wood"/>
    <x v="3289"/>
    <n v="4"/>
    <n v="0"/>
    <n v="8.0968"/>
    <n v="1"/>
    <n v="1"/>
    <x v="3"/>
    <s v="Jan"/>
    <s v="2017-01"/>
  </r>
  <r>
    <n v="5273"/>
    <s v="CA-2017-125913"/>
    <x v="1034"/>
    <d v="2017-01-16T00:00:00"/>
    <s v="Same Day"/>
    <s v="JO-15145"/>
    <s v="Jack O'Briant"/>
    <x v="1"/>
    <s v="United States"/>
    <x v="1"/>
    <s v="California"/>
    <n v="90008"/>
    <x v="1"/>
    <s v="FUR-TA-10001520"/>
    <x v="0"/>
    <x v="3"/>
    <s v="Lesro Sheffield Collection Coffee Table, End Table, Center Table, Corner Table"/>
    <x v="3734"/>
    <n v="7"/>
    <n v="0.2"/>
    <n v="-14.9877"/>
    <n v="1"/>
    <n v="1"/>
    <x v="3"/>
    <s v="Jan"/>
    <s v="2017-01"/>
  </r>
  <r>
    <n v="5274"/>
    <s v="US-2016-158309"/>
    <x v="491"/>
    <d v="2016-11-29T00:00:00"/>
    <s v="First Class"/>
    <s v="PA-19060"/>
    <s v="Pete Armstrong"/>
    <x v="2"/>
    <s v="United States"/>
    <x v="100"/>
    <s v="Florida"/>
    <n v="33142"/>
    <x v="0"/>
    <s v="OFF-BI-10000145"/>
    <x v="1"/>
    <x v="8"/>
    <s v="Zipper Ring Binder Pockets"/>
    <x v="3735"/>
    <n v="4"/>
    <n v="0.7"/>
    <n v="-2.6208"/>
    <n v="11"/>
    <n v="4"/>
    <x v="0"/>
    <s v="Nov"/>
    <s v="2016-11"/>
  </r>
  <r>
    <n v="5275"/>
    <s v="CA-2015-162887"/>
    <x v="209"/>
    <d v="2015-11-09T00:00:00"/>
    <s v="Second Class"/>
    <s v="SV-20785"/>
    <s v="Stewart Visinsky"/>
    <x v="0"/>
    <s v="United States"/>
    <x v="140"/>
    <s v="Vermont"/>
    <n v="5408"/>
    <x v="3"/>
    <s v="FUR-CH-10000595"/>
    <x v="0"/>
    <x v="1"/>
    <s v="Safco Contoured Stacking Chairs"/>
    <x v="3736"/>
    <n v="3"/>
    <n v="0"/>
    <n v="178.8"/>
    <n v="11"/>
    <n v="4"/>
    <x v="1"/>
    <s v="Nov"/>
    <s v="2015-11"/>
  </r>
  <r>
    <n v="5276"/>
    <s v="CA-2017-147333"/>
    <x v="817"/>
    <d v="2017-12-20T00:00:00"/>
    <s v="Standard Class"/>
    <s v="KL-16555"/>
    <s v="Kelly Lampkin"/>
    <x v="1"/>
    <s v="United States"/>
    <x v="115"/>
    <s v="Arkansas"/>
    <n v="72701"/>
    <x v="0"/>
    <s v="TEC-AC-10004469"/>
    <x v="2"/>
    <x v="11"/>
    <s v="Microsoft Sculpt Comfort Mouse"/>
    <x v="3737"/>
    <n v="4"/>
    <n v="0"/>
    <n v="70.311999999999998"/>
    <n v="12"/>
    <n v="4"/>
    <x v="3"/>
    <s v="Dec"/>
    <s v="2017-12"/>
  </r>
  <r>
    <n v="5277"/>
    <s v="CA-2017-147333"/>
    <x v="817"/>
    <d v="2017-12-20T00:00:00"/>
    <s v="Standard Class"/>
    <s v="KL-16555"/>
    <s v="Kelly Lampkin"/>
    <x v="1"/>
    <s v="United States"/>
    <x v="115"/>
    <s v="Arkansas"/>
    <n v="72701"/>
    <x v="0"/>
    <s v="TEC-AC-10003038"/>
    <x v="2"/>
    <x v="11"/>
    <s v="Kingston Digital DataTraveler 16GB USB 2.0"/>
    <x v="908"/>
    <n v="5"/>
    <n v="0"/>
    <n v="8.5024999999999995"/>
    <n v="12"/>
    <n v="4"/>
    <x v="3"/>
    <s v="Dec"/>
    <s v="2017-12"/>
  </r>
  <r>
    <n v="5278"/>
    <s v="CA-2014-113859"/>
    <x v="103"/>
    <d v="2014-09-17T00:00:00"/>
    <s v="Standard Class"/>
    <s v="BC-11125"/>
    <s v="Becky Castell"/>
    <x v="2"/>
    <s v="United States"/>
    <x v="372"/>
    <s v="Texas"/>
    <n v="79762"/>
    <x v="2"/>
    <s v="FUR-CH-10004698"/>
    <x v="0"/>
    <x v="1"/>
    <s v="Padded Folding Chairs, Black, 4/Carton"/>
    <x v="3738"/>
    <n v="6"/>
    <n v="0.3"/>
    <n v="-9.7175999999999991"/>
    <n v="9"/>
    <n v="3"/>
    <x v="2"/>
    <s v="Sep"/>
    <s v="2014-09"/>
  </r>
  <r>
    <n v="5279"/>
    <s v="CA-2014-159681"/>
    <x v="1035"/>
    <d v="2014-12-13T00:00:00"/>
    <s v="Standard Class"/>
    <s v="PO-18850"/>
    <s v="Patrick O'Brill"/>
    <x v="0"/>
    <s v="United States"/>
    <x v="173"/>
    <s v="Virginia"/>
    <n v="23464"/>
    <x v="0"/>
    <s v="OFF-PA-10003641"/>
    <x v="1"/>
    <x v="10"/>
    <s v="Xerox 1909"/>
    <x v="151"/>
    <n v="4"/>
    <n v="0"/>
    <n v="48.539200000000001"/>
    <n v="12"/>
    <n v="4"/>
    <x v="2"/>
    <s v="Dec"/>
    <s v="2014-12"/>
  </r>
  <r>
    <n v="5280"/>
    <s v="US-2017-104094"/>
    <x v="210"/>
    <d v="2017-09-11T00:00:00"/>
    <s v="Standard Class"/>
    <s v="AG-10675"/>
    <s v="Anna Gayman"/>
    <x v="0"/>
    <s v="United States"/>
    <x v="158"/>
    <s v="Wisconsin"/>
    <n v="53209"/>
    <x v="2"/>
    <s v="TEC-AC-10002134"/>
    <x v="2"/>
    <x v="11"/>
    <s v="Rosewill 107 Normal Keys USB Wired Standard Keyboard"/>
    <x v="808"/>
    <n v="1"/>
    <n v="0"/>
    <n v="1.8872"/>
    <n v="9"/>
    <n v="3"/>
    <x v="3"/>
    <s v="Sep"/>
    <s v="2017-09"/>
  </r>
  <r>
    <n v="5281"/>
    <s v="CA-2017-152709"/>
    <x v="566"/>
    <d v="2017-10-12T00:00:00"/>
    <s v="Standard Class"/>
    <s v="DB-13210"/>
    <s v="Dean Braden"/>
    <x v="0"/>
    <s v="United States"/>
    <x v="66"/>
    <s v="Michigan"/>
    <n v="48234"/>
    <x v="2"/>
    <s v="OFF-ST-10001837"/>
    <x v="1"/>
    <x v="4"/>
    <s v="SAFCO Mobile Desk Side File, Wire Frame"/>
    <x v="2049"/>
    <n v="2"/>
    <n v="0"/>
    <n v="22.235199999999999"/>
    <n v="10"/>
    <n v="4"/>
    <x v="3"/>
    <s v="Oct"/>
    <s v="2017-10"/>
  </r>
  <r>
    <n v="5282"/>
    <s v="CA-2015-105158"/>
    <x v="577"/>
    <d v="2015-09-10T00:00:00"/>
    <s v="Standard Class"/>
    <s v="SP-20860"/>
    <s v="Sung Pak"/>
    <x v="1"/>
    <s v="United States"/>
    <x v="30"/>
    <s v="Minnesota"/>
    <n v="55901"/>
    <x v="2"/>
    <s v="FUR-FU-10001706"/>
    <x v="0"/>
    <x v="5"/>
    <s v="Longer-Life Soft White Bulbs"/>
    <x v="51"/>
    <n v="2"/>
    <n v="0"/>
    <n v="2.9567999999999999"/>
    <n v="9"/>
    <n v="3"/>
    <x v="1"/>
    <s v="Sep"/>
    <s v="2015-09"/>
  </r>
  <r>
    <n v="5283"/>
    <s v="CA-2015-105158"/>
    <x v="577"/>
    <d v="2015-09-10T00:00:00"/>
    <s v="Standard Class"/>
    <s v="SP-20860"/>
    <s v="Sung Pak"/>
    <x v="1"/>
    <s v="United States"/>
    <x v="30"/>
    <s v="Minnesota"/>
    <n v="55901"/>
    <x v="2"/>
    <s v="OFF-PA-10001970"/>
    <x v="1"/>
    <x v="10"/>
    <s v="Xerox 1881"/>
    <x v="651"/>
    <n v="3"/>
    <n v="0"/>
    <n v="17.314800000000002"/>
    <n v="9"/>
    <n v="3"/>
    <x v="1"/>
    <s v="Sep"/>
    <s v="2015-09"/>
  </r>
  <r>
    <n v="5284"/>
    <s v="CA-2014-133424"/>
    <x v="809"/>
    <d v="2014-04-04T00:00:00"/>
    <s v="Standard Class"/>
    <s v="Dl-13600"/>
    <s v="Dorris liebe"/>
    <x v="1"/>
    <s v="United States"/>
    <x v="4"/>
    <s v="Washington"/>
    <n v="98105"/>
    <x v="1"/>
    <s v="OFF-ST-10002957"/>
    <x v="1"/>
    <x v="4"/>
    <s v="Sterilite Show Offs Storage Containers"/>
    <x v="3329"/>
    <n v="3"/>
    <n v="0"/>
    <n v="0"/>
    <n v="3"/>
    <n v="1"/>
    <x v="2"/>
    <s v="Mar"/>
    <s v="2014-03"/>
  </r>
  <r>
    <n v="5285"/>
    <s v="CA-2014-133424"/>
    <x v="809"/>
    <d v="2014-04-04T00:00:00"/>
    <s v="Standard Class"/>
    <s v="Dl-13600"/>
    <s v="Dorris liebe"/>
    <x v="1"/>
    <s v="United States"/>
    <x v="4"/>
    <s v="Washington"/>
    <n v="98105"/>
    <x v="1"/>
    <s v="OFF-LA-10002312"/>
    <x v="1"/>
    <x v="2"/>
    <s v="Avery 490"/>
    <x v="1821"/>
    <n v="3"/>
    <n v="0"/>
    <n v="22.2"/>
    <n v="3"/>
    <n v="1"/>
    <x v="2"/>
    <s v="Mar"/>
    <s v="2014-03"/>
  </r>
  <r>
    <n v="5286"/>
    <s v="CA-2017-105991"/>
    <x v="1024"/>
    <d v="2017-05-06T00:00:00"/>
    <s v="First Class"/>
    <s v="LH-17020"/>
    <s v="Lisa Hazard"/>
    <x v="0"/>
    <s v="United States"/>
    <x v="103"/>
    <s v="Colorado"/>
    <n v="80027"/>
    <x v="1"/>
    <s v="OFF-EN-10002600"/>
    <x v="1"/>
    <x v="12"/>
    <s v="Redi-Strip #10 Envelopes, 4 1/8 x 9 1/2"/>
    <x v="3259"/>
    <n v="9"/>
    <n v="0.2"/>
    <n v="7.4340000000000002"/>
    <n v="5"/>
    <n v="2"/>
    <x v="3"/>
    <s v="May"/>
    <s v="2017-05"/>
  </r>
  <r>
    <n v="5287"/>
    <s v="CA-2017-105991"/>
    <x v="1024"/>
    <d v="2017-05-06T00:00:00"/>
    <s v="First Class"/>
    <s v="LH-17020"/>
    <s v="Lisa Hazard"/>
    <x v="0"/>
    <s v="United States"/>
    <x v="103"/>
    <s v="Colorado"/>
    <n v="80027"/>
    <x v="1"/>
    <s v="OFF-BI-10003274"/>
    <x v="1"/>
    <x v="8"/>
    <s v="Avery Durable Slant Ring Binders, No Labels"/>
    <x v="1235"/>
    <n v="8"/>
    <n v="0.7"/>
    <n v="-7.3231999999999999"/>
    <n v="5"/>
    <n v="2"/>
    <x v="3"/>
    <s v="May"/>
    <s v="2017-05"/>
  </r>
  <r>
    <n v="5288"/>
    <s v="CA-2017-105991"/>
    <x v="1024"/>
    <d v="2017-05-06T00:00:00"/>
    <s v="First Class"/>
    <s v="LH-17020"/>
    <s v="Lisa Hazard"/>
    <x v="0"/>
    <s v="United States"/>
    <x v="103"/>
    <s v="Colorado"/>
    <n v="80027"/>
    <x v="1"/>
    <s v="FUR-BO-10004467"/>
    <x v="0"/>
    <x v="0"/>
    <s v="Bestar Classic Bookcase"/>
    <x v="3739"/>
    <n v="3"/>
    <n v="0.7"/>
    <n v="-152.9847"/>
    <n v="5"/>
    <n v="2"/>
    <x v="3"/>
    <s v="May"/>
    <s v="2017-05"/>
  </r>
  <r>
    <n v="5289"/>
    <s v="US-2017-136784"/>
    <x v="504"/>
    <d v="2017-05-05T00:00:00"/>
    <s v="Standard Class"/>
    <s v="AD-10180"/>
    <s v="Alan Dominguez"/>
    <x v="2"/>
    <s v="United States"/>
    <x v="8"/>
    <s v="California"/>
    <n v="94122"/>
    <x v="1"/>
    <s v="OFF-PA-10000675"/>
    <x v="1"/>
    <x v="10"/>
    <s v="Xerox 1919"/>
    <x v="2844"/>
    <n v="4"/>
    <n v="0"/>
    <n v="80.340400000000002"/>
    <n v="4"/>
    <n v="2"/>
    <x v="3"/>
    <s v="Apr"/>
    <s v="2017-04"/>
  </r>
  <r>
    <n v="5290"/>
    <s v="CA-2014-146283"/>
    <x v="78"/>
    <d v="2014-09-15T00:00:00"/>
    <s v="Standard Class"/>
    <s v="KT-16465"/>
    <s v="Kean Takahito"/>
    <x v="0"/>
    <s v="United States"/>
    <x v="12"/>
    <s v="Texas"/>
    <n v="77036"/>
    <x v="2"/>
    <s v="OFF-PA-10002259"/>
    <x v="1"/>
    <x v="10"/>
    <s v="Geographics Note Cards, Blank, White, 8 1/2&quot; x 11&quot;"/>
    <x v="3740"/>
    <n v="2"/>
    <n v="0.2"/>
    <n v="6.2664"/>
    <n v="9"/>
    <n v="3"/>
    <x v="2"/>
    <s v="Sep"/>
    <s v="2014-09"/>
  </r>
  <r>
    <n v="5291"/>
    <s v="CA-2014-146283"/>
    <x v="78"/>
    <d v="2014-09-15T00:00:00"/>
    <s v="Standard Class"/>
    <s v="KT-16465"/>
    <s v="Kean Takahito"/>
    <x v="0"/>
    <s v="United States"/>
    <x v="12"/>
    <s v="Texas"/>
    <n v="77036"/>
    <x v="2"/>
    <s v="FUR-CH-10004287"/>
    <x v="0"/>
    <x v="1"/>
    <s v="SAFCO Arco Folding Chair"/>
    <x v="3741"/>
    <n v="5"/>
    <n v="0.3"/>
    <n v="-13.81"/>
    <n v="9"/>
    <n v="3"/>
    <x v="2"/>
    <s v="Sep"/>
    <s v="2014-09"/>
  </r>
  <r>
    <n v="5292"/>
    <s v="CA-2014-146283"/>
    <x v="78"/>
    <d v="2014-09-15T00:00:00"/>
    <s v="Standard Class"/>
    <s v="KT-16465"/>
    <s v="Kean Takahito"/>
    <x v="0"/>
    <s v="United States"/>
    <x v="12"/>
    <s v="Texas"/>
    <n v="77036"/>
    <x v="2"/>
    <s v="OFF-PA-10000482"/>
    <x v="1"/>
    <x v="10"/>
    <s v="Snap-A-Way Black Print Carbonless Ruled Speed Letter, Triplicate"/>
    <x v="3742"/>
    <n v="6"/>
    <n v="0.2"/>
    <n v="61.462800000000001"/>
    <n v="9"/>
    <n v="3"/>
    <x v="2"/>
    <s v="Sep"/>
    <s v="2014-09"/>
  </r>
  <r>
    <n v="5293"/>
    <s v="CA-2017-151218"/>
    <x v="308"/>
    <d v="2017-06-23T00:00:00"/>
    <s v="First Class"/>
    <s v="PJ-19015"/>
    <s v="Pauline Johnson"/>
    <x v="0"/>
    <s v="United States"/>
    <x v="100"/>
    <s v="Florida"/>
    <n v="33180"/>
    <x v="0"/>
    <s v="OFF-ST-10004835"/>
    <x v="1"/>
    <x v="4"/>
    <s v="Plastic Stacking Crates &amp; Casters"/>
    <x v="3743"/>
    <n v="1"/>
    <n v="0.2"/>
    <n v="0.33479999999999999"/>
    <n v="6"/>
    <n v="2"/>
    <x v="3"/>
    <s v="Jun"/>
    <s v="2017-06"/>
  </r>
  <r>
    <n v="5294"/>
    <s v="CA-2015-111073"/>
    <x v="207"/>
    <d v="2015-12-30T00:00:00"/>
    <s v="Standard Class"/>
    <s v="MC-18100"/>
    <s v="Mick Crebagga"/>
    <x v="0"/>
    <s v="United States"/>
    <x v="64"/>
    <s v="Ohio"/>
    <n v="44256"/>
    <x v="3"/>
    <s v="FUR-TA-10004086"/>
    <x v="0"/>
    <x v="3"/>
    <s v="KI Adjustable-Height Table"/>
    <x v="3744"/>
    <n v="1"/>
    <n v="0.4"/>
    <n v="-15.4764"/>
    <n v="12"/>
    <n v="4"/>
    <x v="1"/>
    <s v="Dec"/>
    <s v="2015-12"/>
  </r>
  <r>
    <n v="5295"/>
    <s v="CA-2017-144883"/>
    <x v="733"/>
    <d v="2017-08-19T00:00:00"/>
    <s v="Standard Class"/>
    <s v="BO-11350"/>
    <s v="Bill Overfelt"/>
    <x v="1"/>
    <s v="United States"/>
    <x v="43"/>
    <s v="Minnesota"/>
    <n v="55113"/>
    <x v="2"/>
    <s v="OFF-LA-10000305"/>
    <x v="1"/>
    <x v="2"/>
    <s v="Avery 495"/>
    <x v="3745"/>
    <n v="8"/>
    <n v="0"/>
    <n v="23.184000000000001"/>
    <n v="8"/>
    <n v="3"/>
    <x v="3"/>
    <s v="Aug"/>
    <s v="2017-08"/>
  </r>
  <r>
    <n v="5296"/>
    <s v="CA-2017-142174"/>
    <x v="168"/>
    <d v="2017-03-09T00:00:00"/>
    <s v="Standard Class"/>
    <s v="DP-13000"/>
    <s v="Darren Powers"/>
    <x v="0"/>
    <s v="United States"/>
    <x v="12"/>
    <s v="Texas"/>
    <n v="77041"/>
    <x v="2"/>
    <s v="OFF-PA-10000806"/>
    <x v="1"/>
    <x v="10"/>
    <s v="Xerox 1934"/>
    <x v="2806"/>
    <n v="2"/>
    <n v="0.2"/>
    <n v="32.468400000000003"/>
    <n v="3"/>
    <n v="1"/>
    <x v="3"/>
    <s v="Mar"/>
    <s v="2017-03"/>
  </r>
  <r>
    <n v="5297"/>
    <s v="CA-2017-108791"/>
    <x v="944"/>
    <d v="2017-07-31T00:00:00"/>
    <s v="Standard Class"/>
    <s v="TM-21490"/>
    <s v="Tony Molinari"/>
    <x v="0"/>
    <s v="United States"/>
    <x v="181"/>
    <s v="New York"/>
    <n v="10701"/>
    <x v="3"/>
    <s v="FUR-FU-10004018"/>
    <x v="0"/>
    <x v="5"/>
    <s v="Tensor Computer Mounted Lamp"/>
    <x v="3746"/>
    <n v="1"/>
    <n v="0"/>
    <n v="4.0202999999999998"/>
    <n v="7"/>
    <n v="3"/>
    <x v="3"/>
    <s v="Jul"/>
    <s v="2017-07"/>
  </r>
  <r>
    <n v="5298"/>
    <s v="CA-2017-108791"/>
    <x v="944"/>
    <d v="2017-07-31T00:00:00"/>
    <s v="Standard Class"/>
    <s v="TM-21490"/>
    <s v="Tony Molinari"/>
    <x v="0"/>
    <s v="United States"/>
    <x v="181"/>
    <s v="New York"/>
    <n v="10701"/>
    <x v="3"/>
    <s v="TEC-PH-10002660"/>
    <x v="2"/>
    <x v="7"/>
    <s v="Nortel Networks T7316 E Nt8 B27"/>
    <x v="815"/>
    <n v="8"/>
    <n v="0"/>
    <n v="135.97999999999999"/>
    <n v="7"/>
    <n v="3"/>
    <x v="3"/>
    <s v="Jul"/>
    <s v="2017-07"/>
  </r>
  <r>
    <n v="5299"/>
    <s v="CA-2016-106656"/>
    <x v="713"/>
    <d v="2016-09-26T00:00:00"/>
    <s v="First Class"/>
    <s v="DV-13045"/>
    <s v="Darrin Van Huff"/>
    <x v="1"/>
    <s v="United States"/>
    <x v="70"/>
    <s v="California"/>
    <n v="92037"/>
    <x v="1"/>
    <s v="OFF-EN-10001509"/>
    <x v="1"/>
    <x v="12"/>
    <s v="Poly String Tie Envelopes"/>
    <x v="3747"/>
    <n v="2"/>
    <n v="0"/>
    <n v="1.9176"/>
    <n v="9"/>
    <n v="3"/>
    <x v="0"/>
    <s v="Sep"/>
    <s v="2016-09"/>
  </r>
  <r>
    <n v="5300"/>
    <s v="CA-2016-106656"/>
    <x v="713"/>
    <d v="2016-09-26T00:00:00"/>
    <s v="First Class"/>
    <s v="DV-13045"/>
    <s v="Darrin Van Huff"/>
    <x v="1"/>
    <s v="United States"/>
    <x v="70"/>
    <s v="California"/>
    <n v="92037"/>
    <x v="1"/>
    <s v="OFF-LA-10003148"/>
    <x v="1"/>
    <x v="2"/>
    <s v="Avery 51"/>
    <x v="1365"/>
    <n v="3"/>
    <n v="0"/>
    <n v="8.6940000000000008"/>
    <n v="9"/>
    <n v="3"/>
    <x v="0"/>
    <s v="Sep"/>
    <s v="2016-09"/>
  </r>
  <r>
    <n v="5301"/>
    <s v="CA-2016-113831"/>
    <x v="198"/>
    <d v="2016-06-03T00:00:00"/>
    <s v="Standard Class"/>
    <s v="AH-10690"/>
    <s v="Anna Häberlin"/>
    <x v="1"/>
    <s v="United States"/>
    <x v="24"/>
    <s v="Virginia"/>
    <n v="22153"/>
    <x v="0"/>
    <s v="FUR-TA-10002645"/>
    <x v="0"/>
    <x v="3"/>
    <s v="Hon Rectangular Conference Tables"/>
    <x v="3748"/>
    <n v="10"/>
    <n v="0"/>
    <n v="386.83499999999998"/>
    <n v="5"/>
    <n v="2"/>
    <x v="0"/>
    <s v="May"/>
    <s v="2016-05"/>
  </r>
  <r>
    <n v="5302"/>
    <s v="CA-2016-113831"/>
    <x v="198"/>
    <d v="2016-06-03T00:00:00"/>
    <s v="Standard Class"/>
    <s v="AH-10690"/>
    <s v="Anna Häberlin"/>
    <x v="1"/>
    <s v="United States"/>
    <x v="24"/>
    <s v="Virginia"/>
    <n v="22153"/>
    <x v="0"/>
    <s v="TEC-AC-10003033"/>
    <x v="2"/>
    <x v="11"/>
    <s v="Plantronics CS510 - Over-the-Head monaural Wireless Headset System"/>
    <x v="3749"/>
    <n v="6"/>
    <n v="0"/>
    <n v="653.30100000000004"/>
    <n v="5"/>
    <n v="2"/>
    <x v="0"/>
    <s v="May"/>
    <s v="2016-05"/>
  </r>
  <r>
    <n v="5303"/>
    <s v="CA-2016-113831"/>
    <x v="198"/>
    <d v="2016-06-03T00:00:00"/>
    <s v="Standard Class"/>
    <s v="AH-10690"/>
    <s v="Anna Häberlin"/>
    <x v="1"/>
    <s v="United States"/>
    <x v="24"/>
    <s v="Virginia"/>
    <n v="22153"/>
    <x v="0"/>
    <s v="OFF-LA-10001297"/>
    <x v="1"/>
    <x v="2"/>
    <s v="Avery 473"/>
    <x v="3750"/>
    <n v="6"/>
    <n v="0"/>
    <n v="29.808"/>
    <n v="5"/>
    <n v="2"/>
    <x v="0"/>
    <s v="May"/>
    <s v="2016-05"/>
  </r>
  <r>
    <n v="5304"/>
    <s v="US-2014-139500"/>
    <x v="912"/>
    <d v="2014-11-20T00:00:00"/>
    <s v="Standard Class"/>
    <s v="AB-10165"/>
    <s v="Alan Barnes"/>
    <x v="0"/>
    <s v="United States"/>
    <x v="27"/>
    <s v="Illinois"/>
    <n v="62521"/>
    <x v="2"/>
    <s v="FUR-CH-10002017"/>
    <x v="0"/>
    <x v="1"/>
    <s v="SAFCO Optional Arm Kit for Workspace Cribbage Stacking Chair"/>
    <x v="3751"/>
    <n v="2"/>
    <n v="0.3"/>
    <n v="-1.0656000000000001"/>
    <n v="11"/>
    <n v="4"/>
    <x v="2"/>
    <s v="Nov"/>
    <s v="2014-11"/>
  </r>
  <r>
    <n v="5305"/>
    <s v="US-2014-166310"/>
    <x v="158"/>
    <d v="2014-09-23T00:00:00"/>
    <s v="First Class"/>
    <s v="JS-15940"/>
    <s v="Joni Sundaresam"/>
    <x v="2"/>
    <s v="United States"/>
    <x v="164"/>
    <s v="Texas"/>
    <n v="75043"/>
    <x v="2"/>
    <s v="FUR-FU-10001546"/>
    <x v="0"/>
    <x v="5"/>
    <s v="Dana Swing-Arm Lamps"/>
    <x v="1076"/>
    <n v="2"/>
    <n v="0.6"/>
    <n v="-7.476"/>
    <n v="9"/>
    <n v="3"/>
    <x v="2"/>
    <s v="Sep"/>
    <s v="2014-09"/>
  </r>
  <r>
    <n v="5306"/>
    <s v="US-2016-168410"/>
    <x v="823"/>
    <d v="2016-02-26T00:00:00"/>
    <s v="Standard Class"/>
    <s v="BV-11245"/>
    <s v="Benjamin Venier"/>
    <x v="1"/>
    <s v="United States"/>
    <x v="147"/>
    <s v="New York"/>
    <n v="11572"/>
    <x v="3"/>
    <s v="FUR-FU-10000629"/>
    <x v="0"/>
    <x v="5"/>
    <s v="9-3/4 Diameter Round Wall Clock"/>
    <x v="3752"/>
    <n v="5"/>
    <n v="0"/>
    <n v="28.959"/>
    <n v="2"/>
    <n v="1"/>
    <x v="0"/>
    <s v="Feb"/>
    <s v="2016-02"/>
  </r>
  <r>
    <n v="5307"/>
    <s v="US-2016-168410"/>
    <x v="823"/>
    <d v="2016-02-26T00:00:00"/>
    <s v="Standard Class"/>
    <s v="BV-11245"/>
    <s v="Benjamin Venier"/>
    <x v="1"/>
    <s v="United States"/>
    <x v="147"/>
    <s v="New York"/>
    <n v="11572"/>
    <x v="3"/>
    <s v="OFF-ST-10000036"/>
    <x v="1"/>
    <x v="4"/>
    <s v="Recycled Data-Pak for Archival Bound Computer Printouts, 12-1/2 x 12-1/2 x 16"/>
    <x v="676"/>
    <n v="3"/>
    <n v="0"/>
    <n v="80.019900000000007"/>
    <n v="2"/>
    <n v="1"/>
    <x v="0"/>
    <s v="Feb"/>
    <s v="2016-02"/>
  </r>
  <r>
    <n v="5308"/>
    <s v="US-2016-168410"/>
    <x v="823"/>
    <d v="2016-02-26T00:00:00"/>
    <s v="Standard Class"/>
    <s v="BV-11245"/>
    <s v="Benjamin Venier"/>
    <x v="1"/>
    <s v="United States"/>
    <x v="147"/>
    <s v="New York"/>
    <n v="11572"/>
    <x v="3"/>
    <s v="TEC-PH-10002583"/>
    <x v="2"/>
    <x v="7"/>
    <s v="iOttie HLCRIO102 Car Mount"/>
    <x v="369"/>
    <n v="2"/>
    <n v="0"/>
    <n v="1.9990000000000001"/>
    <n v="2"/>
    <n v="1"/>
    <x v="0"/>
    <s v="Feb"/>
    <s v="2016-02"/>
  </r>
  <r>
    <n v="5309"/>
    <s v="CA-2017-131254"/>
    <x v="123"/>
    <d v="2017-11-21T00:00:00"/>
    <s v="First Class"/>
    <s v="NC-18415"/>
    <s v="Nathan Cano"/>
    <x v="0"/>
    <s v="United States"/>
    <x v="12"/>
    <s v="Texas"/>
    <n v="77095"/>
    <x v="2"/>
    <s v="FUR-CH-10003774"/>
    <x v="0"/>
    <x v="1"/>
    <s v="Global Wood Trimmed Manager's Task Chair, Khaki"/>
    <x v="3753"/>
    <n v="3"/>
    <n v="0.3"/>
    <n v="-46.399799999999999"/>
    <n v="11"/>
    <n v="4"/>
    <x v="3"/>
    <s v="Nov"/>
    <s v="2017-11"/>
  </r>
  <r>
    <n v="5310"/>
    <s v="CA-2017-131254"/>
    <x v="123"/>
    <d v="2017-11-21T00:00:00"/>
    <s v="First Class"/>
    <s v="NC-18415"/>
    <s v="Nathan Cano"/>
    <x v="0"/>
    <s v="United States"/>
    <x v="12"/>
    <s v="Texas"/>
    <n v="77095"/>
    <x v="2"/>
    <s v="OFF-AR-10003876"/>
    <x v="1"/>
    <x v="6"/>
    <s v="Avery Hi-Liter GlideStik Fluorescent Highlighter, Yellow Ink"/>
    <x v="3754"/>
    <n v="5"/>
    <n v="0.2"/>
    <n v="3.9119999999999999"/>
    <n v="11"/>
    <n v="4"/>
    <x v="3"/>
    <s v="Nov"/>
    <s v="2017-11"/>
  </r>
  <r>
    <n v="5311"/>
    <s v="CA-2017-131254"/>
    <x v="123"/>
    <d v="2017-11-21T00:00:00"/>
    <s v="First Class"/>
    <s v="NC-18415"/>
    <s v="Nathan Cano"/>
    <x v="0"/>
    <s v="United States"/>
    <x v="12"/>
    <s v="Texas"/>
    <n v="77095"/>
    <x v="2"/>
    <s v="OFF-BI-10003527"/>
    <x v="1"/>
    <x v="8"/>
    <s v="Fellowes PB500 Electric Punch Plastic Comb Binding Machine with Manual Bind"/>
    <x v="3755"/>
    <n v="6"/>
    <n v="0.8"/>
    <n v="-2287.7820000000002"/>
    <n v="11"/>
    <n v="4"/>
    <x v="3"/>
    <s v="Nov"/>
    <s v="2017-11"/>
  </r>
  <r>
    <n v="5312"/>
    <s v="CA-2016-123414"/>
    <x v="1036"/>
    <d v="2016-08-27T00:00:00"/>
    <s v="Standard Class"/>
    <s v="SU-20665"/>
    <s v="Stephanie Ulpright"/>
    <x v="2"/>
    <s v="United States"/>
    <x v="202"/>
    <s v="North Carolina"/>
    <n v="27834"/>
    <x v="0"/>
    <s v="OFF-LA-10004559"/>
    <x v="1"/>
    <x v="2"/>
    <s v="Avery 49"/>
    <x v="2106"/>
    <n v="4"/>
    <n v="0.2"/>
    <n v="3.3408000000000002"/>
    <n v="8"/>
    <n v="3"/>
    <x v="0"/>
    <s v="Aug"/>
    <s v="2016-08"/>
  </r>
  <r>
    <n v="5313"/>
    <s v="CA-2016-123414"/>
    <x v="1036"/>
    <d v="2016-08-27T00:00:00"/>
    <s v="Standard Class"/>
    <s v="SU-20665"/>
    <s v="Stephanie Ulpright"/>
    <x v="2"/>
    <s v="United States"/>
    <x v="202"/>
    <s v="North Carolina"/>
    <n v="27834"/>
    <x v="0"/>
    <s v="OFF-SU-10002573"/>
    <x v="1"/>
    <x v="14"/>
    <s v="Acme 10&quot; Easy Grip Assistive Scissors"/>
    <x v="3756"/>
    <n v="2"/>
    <n v="0.2"/>
    <n v="3.5059999999999998"/>
    <n v="8"/>
    <n v="3"/>
    <x v="0"/>
    <s v="Aug"/>
    <s v="2016-08"/>
  </r>
  <r>
    <n v="5314"/>
    <s v="CA-2017-137876"/>
    <x v="504"/>
    <d v="2017-05-05T00:00:00"/>
    <s v="Standard Class"/>
    <s v="DJ-13510"/>
    <s v="Don Jones"/>
    <x v="1"/>
    <s v="United States"/>
    <x v="8"/>
    <s v="California"/>
    <n v="94110"/>
    <x v="1"/>
    <s v="FUR-FU-10000222"/>
    <x v="0"/>
    <x v="5"/>
    <s v="Seth Thomas 16&quot; Steel Case Clock"/>
    <x v="643"/>
    <n v="2"/>
    <n v="0"/>
    <n v="21.436800000000002"/>
    <n v="4"/>
    <n v="2"/>
    <x v="3"/>
    <s v="Apr"/>
    <s v="2017-04"/>
  </r>
  <r>
    <n v="5315"/>
    <s v="CA-2017-137876"/>
    <x v="504"/>
    <d v="2017-05-05T00:00:00"/>
    <s v="Standard Class"/>
    <s v="DJ-13510"/>
    <s v="Don Jones"/>
    <x v="1"/>
    <s v="United States"/>
    <x v="8"/>
    <s v="California"/>
    <n v="94110"/>
    <x v="1"/>
    <s v="OFF-EN-10001219"/>
    <x v="1"/>
    <x v="12"/>
    <s v="#10- 4 1/8&quot; x 9 1/2&quot; Security-Tint Envelopes"/>
    <x v="2433"/>
    <n v="4"/>
    <n v="0"/>
    <n v="14.974399999999999"/>
    <n v="4"/>
    <n v="2"/>
    <x v="3"/>
    <s v="Apr"/>
    <s v="2017-04"/>
  </r>
  <r>
    <n v="5316"/>
    <s v="CA-2016-154060"/>
    <x v="440"/>
    <d v="2016-05-08T00:00:00"/>
    <s v="Standard Class"/>
    <s v="DL-12865"/>
    <s v="Dan Lawera"/>
    <x v="0"/>
    <s v="United States"/>
    <x v="247"/>
    <s v="North Carolina"/>
    <n v="27405"/>
    <x v="0"/>
    <s v="FUR-CH-10002304"/>
    <x v="0"/>
    <x v="1"/>
    <s v="Global Stack Chair without Arms, Black"/>
    <x v="3757"/>
    <n v="9"/>
    <n v="0.2"/>
    <n v="11.691000000000001"/>
    <n v="5"/>
    <n v="2"/>
    <x v="0"/>
    <s v="May"/>
    <s v="2016-05"/>
  </r>
  <r>
    <n v="5317"/>
    <s v="US-2017-162558"/>
    <x v="280"/>
    <d v="2017-10-05T00:00:00"/>
    <s v="First Class"/>
    <s v="Dp-13240"/>
    <s v="Dean percer"/>
    <x v="2"/>
    <s v="United States"/>
    <x v="289"/>
    <s v="Tennessee"/>
    <n v="37918"/>
    <x v="0"/>
    <s v="FUR-FU-10002364"/>
    <x v="0"/>
    <x v="5"/>
    <s v="Eldon Expressions Wood Desk Accessories, Oak"/>
    <x v="921"/>
    <n v="2"/>
    <n v="0.2"/>
    <n v="1.3284"/>
    <n v="10"/>
    <n v="4"/>
    <x v="3"/>
    <s v="Oct"/>
    <s v="2017-10"/>
  </r>
  <r>
    <n v="5318"/>
    <s v="US-2017-162558"/>
    <x v="280"/>
    <d v="2017-10-05T00:00:00"/>
    <s v="First Class"/>
    <s v="Dp-13240"/>
    <s v="Dean percer"/>
    <x v="2"/>
    <s v="United States"/>
    <x v="289"/>
    <s v="Tennessee"/>
    <n v="37918"/>
    <x v="0"/>
    <s v="FUR-FU-10004864"/>
    <x v="0"/>
    <x v="5"/>
    <s v="Eldon 500 Class Desk Accessories"/>
    <x v="3758"/>
    <n v="1"/>
    <n v="0.2"/>
    <n v="1.5690999999999999"/>
    <n v="10"/>
    <n v="4"/>
    <x v="3"/>
    <s v="Oct"/>
    <s v="2017-10"/>
  </r>
  <r>
    <n v="5319"/>
    <s v="US-2017-162558"/>
    <x v="280"/>
    <d v="2017-10-05T00:00:00"/>
    <s v="First Class"/>
    <s v="Dp-13240"/>
    <s v="Dean percer"/>
    <x v="2"/>
    <s v="United States"/>
    <x v="289"/>
    <s v="Tennessee"/>
    <n v="37918"/>
    <x v="0"/>
    <s v="OFF-PA-10003172"/>
    <x v="1"/>
    <x v="10"/>
    <s v="Xerox 1996"/>
    <x v="557"/>
    <n v="4"/>
    <n v="0.2"/>
    <n v="7.2576000000000001"/>
    <n v="10"/>
    <n v="4"/>
    <x v="3"/>
    <s v="Oct"/>
    <s v="2017-10"/>
  </r>
  <r>
    <n v="5320"/>
    <s v="US-2017-162558"/>
    <x v="280"/>
    <d v="2017-10-05T00:00:00"/>
    <s v="First Class"/>
    <s v="Dp-13240"/>
    <s v="Dean percer"/>
    <x v="2"/>
    <s v="United States"/>
    <x v="289"/>
    <s v="Tennessee"/>
    <n v="37918"/>
    <x v="0"/>
    <s v="OFF-BI-10000977"/>
    <x v="1"/>
    <x v="8"/>
    <s v="Ibico Plastic Spiral Binding Combs"/>
    <x v="3251"/>
    <n v="3"/>
    <n v="0.7"/>
    <n v="-21.888000000000002"/>
    <n v="10"/>
    <n v="4"/>
    <x v="3"/>
    <s v="Oct"/>
    <s v="2017-10"/>
  </r>
  <r>
    <n v="5321"/>
    <s v="US-2017-162558"/>
    <x v="280"/>
    <d v="2017-10-05T00:00:00"/>
    <s v="First Class"/>
    <s v="Dp-13240"/>
    <s v="Dean percer"/>
    <x v="2"/>
    <s v="United States"/>
    <x v="289"/>
    <s v="Tennessee"/>
    <n v="37918"/>
    <x v="0"/>
    <s v="FUR-TA-10000198"/>
    <x v="0"/>
    <x v="3"/>
    <s v="Chromcraft Bull-Nose Wood Oval Conference Tables &amp; Bases"/>
    <x v="3759"/>
    <n v="7"/>
    <n v="0.4"/>
    <n v="-1002.7836"/>
    <n v="10"/>
    <n v="4"/>
    <x v="3"/>
    <s v="Oct"/>
    <s v="2017-10"/>
  </r>
  <r>
    <n v="5322"/>
    <s v="US-2017-162558"/>
    <x v="280"/>
    <d v="2017-10-05T00:00:00"/>
    <s v="First Class"/>
    <s v="Dp-13240"/>
    <s v="Dean percer"/>
    <x v="2"/>
    <s v="United States"/>
    <x v="289"/>
    <s v="Tennessee"/>
    <n v="37918"/>
    <x v="0"/>
    <s v="OFF-BI-10003984"/>
    <x v="1"/>
    <x v="8"/>
    <s v="Lock-Up Easel 'Spel-Binder'"/>
    <x v="3760"/>
    <n v="4"/>
    <n v="0.7"/>
    <n v="-26.247599999999998"/>
    <n v="10"/>
    <n v="4"/>
    <x v="3"/>
    <s v="Oct"/>
    <s v="2017-10"/>
  </r>
  <r>
    <n v="5323"/>
    <s v="US-2017-162558"/>
    <x v="280"/>
    <d v="2017-10-05T00:00:00"/>
    <s v="First Class"/>
    <s v="Dp-13240"/>
    <s v="Dean percer"/>
    <x v="2"/>
    <s v="United States"/>
    <x v="289"/>
    <s v="Tennessee"/>
    <n v="37918"/>
    <x v="0"/>
    <s v="FUR-FU-10003691"/>
    <x v="0"/>
    <x v="5"/>
    <s v="Eldon Image Series Desk Accessories, Ebony"/>
    <x v="2354"/>
    <n v="2"/>
    <n v="0.2"/>
    <n v="5.9279999999999999"/>
    <n v="10"/>
    <n v="4"/>
    <x v="3"/>
    <s v="Oct"/>
    <s v="2017-10"/>
  </r>
  <r>
    <n v="5324"/>
    <s v="CA-2017-134439"/>
    <x v="65"/>
    <d v="2017-09-23T00:00:00"/>
    <s v="Second Class"/>
    <s v="TM-21010"/>
    <s v="Tamara Manning"/>
    <x v="0"/>
    <s v="United States"/>
    <x v="438"/>
    <s v="Nebraska"/>
    <n v="68801"/>
    <x v="2"/>
    <s v="OFF-PA-10004082"/>
    <x v="1"/>
    <x v="10"/>
    <s v="Adams Telephone Message Book w/Frequently-Called Numbers Space, 400 Messages per Book"/>
    <x v="3761"/>
    <n v="2"/>
    <n v="0"/>
    <n v="7.98"/>
    <n v="9"/>
    <n v="3"/>
    <x v="3"/>
    <s v="Sep"/>
    <s v="2017-09"/>
  </r>
  <r>
    <n v="5325"/>
    <s v="CA-2015-119508"/>
    <x v="784"/>
    <d v="2015-12-09T00:00:00"/>
    <s v="Standard Class"/>
    <s v="TZ-21580"/>
    <s v="Tracy Zic"/>
    <x v="0"/>
    <s v="United States"/>
    <x v="80"/>
    <s v="California"/>
    <n v="90712"/>
    <x v="1"/>
    <s v="OFF-AR-10003723"/>
    <x v="1"/>
    <x v="6"/>
    <s v="Avery Hi-Liter Fluorescent Desk Style Markers"/>
    <x v="2877"/>
    <n v="5"/>
    <n v="0"/>
    <n v="6.2530000000000001"/>
    <n v="12"/>
    <n v="4"/>
    <x v="1"/>
    <s v="Dec"/>
    <s v="2015-12"/>
  </r>
  <r>
    <n v="5326"/>
    <s v="CA-2015-119508"/>
    <x v="784"/>
    <d v="2015-12-09T00:00:00"/>
    <s v="Standard Class"/>
    <s v="TZ-21580"/>
    <s v="Tracy Zic"/>
    <x v="0"/>
    <s v="United States"/>
    <x v="80"/>
    <s v="California"/>
    <n v="90712"/>
    <x v="1"/>
    <s v="FUR-FU-10004270"/>
    <x v="0"/>
    <x v="5"/>
    <s v="Eldon Image Series Desk Accessories, Burgundy"/>
    <x v="3762"/>
    <n v="6"/>
    <n v="0"/>
    <n v="9.0288000000000004"/>
    <n v="12"/>
    <n v="4"/>
    <x v="1"/>
    <s v="Dec"/>
    <s v="2015-12"/>
  </r>
  <r>
    <n v="5327"/>
    <s v="CA-2015-152681"/>
    <x v="184"/>
    <d v="2015-01-22T00:00:00"/>
    <s v="Standard Class"/>
    <s v="SC-20260"/>
    <s v="Scott Cohen"/>
    <x v="1"/>
    <s v="United States"/>
    <x v="104"/>
    <s v="Massachusetts"/>
    <n v="1841"/>
    <x v="3"/>
    <s v="OFF-AR-10003183"/>
    <x v="1"/>
    <x v="6"/>
    <s v="Avery Fluorescent Highlighter Four-Color Set"/>
    <x v="3763"/>
    <n v="2"/>
    <n v="0"/>
    <n v="2.004"/>
    <n v="1"/>
    <n v="1"/>
    <x v="1"/>
    <s v="Jan"/>
    <s v="2015-01"/>
  </r>
  <r>
    <n v="5328"/>
    <s v="CA-2014-130813"/>
    <x v="1037"/>
    <d v="2014-01-08T00:00:00"/>
    <s v="Second Class"/>
    <s v="LS-17230"/>
    <s v="Lycoris Saunders"/>
    <x v="0"/>
    <s v="United States"/>
    <x v="1"/>
    <s v="California"/>
    <n v="90049"/>
    <x v="1"/>
    <s v="OFF-PA-10002005"/>
    <x v="1"/>
    <x v="10"/>
    <s v="Xerox 225"/>
    <x v="537"/>
    <n v="3"/>
    <n v="0"/>
    <n v="9.3312000000000008"/>
    <n v="1"/>
    <n v="1"/>
    <x v="2"/>
    <s v="Jan"/>
    <s v="2014-01"/>
  </r>
  <r>
    <n v="5329"/>
    <s v="CA-2015-120320"/>
    <x v="616"/>
    <d v="2015-03-09T00:00:00"/>
    <s v="Standard Class"/>
    <s v="MV-18190"/>
    <s v="Mike Vittorini"/>
    <x v="0"/>
    <s v="United States"/>
    <x v="12"/>
    <s v="Texas"/>
    <n v="77036"/>
    <x v="2"/>
    <s v="TEC-PH-10000149"/>
    <x v="2"/>
    <x v="7"/>
    <s v="Cisco SPA525G2 IP Phone - Wireless"/>
    <x v="1043"/>
    <n v="2"/>
    <n v="0.2"/>
    <n v="2.3940000000000001"/>
    <n v="3"/>
    <n v="1"/>
    <x v="1"/>
    <s v="Mar"/>
    <s v="2015-03"/>
  </r>
  <r>
    <n v="5330"/>
    <s v="CA-2016-111941"/>
    <x v="591"/>
    <d v="2016-12-28T00:00:00"/>
    <s v="Second Class"/>
    <s v="BD-11620"/>
    <s v="Brian DeCherney"/>
    <x v="0"/>
    <s v="United States"/>
    <x v="20"/>
    <s v="New York"/>
    <n v="10035"/>
    <x v="3"/>
    <s v="OFF-BI-10001524"/>
    <x v="1"/>
    <x v="8"/>
    <s v="GBC Premium Transparent Covers with Diagonal Lined Pattern"/>
    <x v="2939"/>
    <n v="2"/>
    <n v="0.2"/>
    <n v="11.748799999999999"/>
    <n v="12"/>
    <n v="4"/>
    <x v="0"/>
    <s v="Dec"/>
    <s v="2016-12"/>
  </r>
  <r>
    <n v="5331"/>
    <s v="CA-2016-123120"/>
    <x v="913"/>
    <d v="2016-09-08T00:00:00"/>
    <s v="Standard Class"/>
    <s v="CV-12295"/>
    <s v="Christina VanderZanden"/>
    <x v="0"/>
    <s v="United States"/>
    <x v="20"/>
    <s v="New York"/>
    <n v="10011"/>
    <x v="3"/>
    <s v="FUR-FU-10004748"/>
    <x v="0"/>
    <x v="5"/>
    <s v="Howard Miller 16&quot; Diameter Gallery Wall Clock"/>
    <x v="3764"/>
    <n v="1"/>
    <n v="0"/>
    <n v="24.936599999999999"/>
    <n v="9"/>
    <n v="3"/>
    <x v="0"/>
    <s v="Sep"/>
    <s v="2016-09"/>
  </r>
  <r>
    <n v="5332"/>
    <s v="CA-2016-123120"/>
    <x v="913"/>
    <d v="2016-09-08T00:00:00"/>
    <s v="Standard Class"/>
    <s v="CV-12295"/>
    <s v="Christina VanderZanden"/>
    <x v="0"/>
    <s v="United States"/>
    <x v="20"/>
    <s v="New York"/>
    <n v="10011"/>
    <x v="3"/>
    <s v="OFF-BI-10001460"/>
    <x v="1"/>
    <x v="8"/>
    <s v="Plastic Binding Combs"/>
    <x v="3765"/>
    <n v="5"/>
    <n v="0.2"/>
    <n v="20.452500000000001"/>
    <n v="9"/>
    <n v="3"/>
    <x v="0"/>
    <s v="Sep"/>
    <s v="2016-09"/>
  </r>
  <r>
    <n v="5333"/>
    <s v="CA-2016-123120"/>
    <x v="913"/>
    <d v="2016-09-08T00:00:00"/>
    <s v="Standard Class"/>
    <s v="CV-12295"/>
    <s v="Christina VanderZanden"/>
    <x v="0"/>
    <s v="United States"/>
    <x v="20"/>
    <s v="New York"/>
    <n v="10011"/>
    <x v="3"/>
    <s v="OFF-SU-10002503"/>
    <x v="1"/>
    <x v="14"/>
    <s v="Acme Preferred Stainless Steel Scissors"/>
    <x v="20"/>
    <n v="4"/>
    <n v="0"/>
    <n v="6.5888"/>
    <n v="9"/>
    <n v="3"/>
    <x v="0"/>
    <s v="Sep"/>
    <s v="2016-09"/>
  </r>
  <r>
    <n v="5334"/>
    <s v="CA-2014-103331"/>
    <x v="86"/>
    <d v="2014-09-01T00:00:00"/>
    <s v="Standard Class"/>
    <s v="KB-16315"/>
    <s v="Karl Braun"/>
    <x v="0"/>
    <s v="United States"/>
    <x v="46"/>
    <s v="Delaware"/>
    <n v="19711"/>
    <x v="3"/>
    <s v="FUR-FU-10001731"/>
    <x v="0"/>
    <x v="5"/>
    <s v="Acrylic Self-Standing Desk Frames"/>
    <x v="3766"/>
    <n v="4"/>
    <n v="0"/>
    <n v="4.0583999999999998"/>
    <n v="8"/>
    <n v="3"/>
    <x v="2"/>
    <s v="Aug"/>
    <s v="2014-08"/>
  </r>
  <r>
    <n v="5335"/>
    <s v="CA-2014-103331"/>
    <x v="86"/>
    <d v="2014-09-01T00:00:00"/>
    <s v="Standard Class"/>
    <s v="KB-16315"/>
    <s v="Karl Braun"/>
    <x v="0"/>
    <s v="United States"/>
    <x v="46"/>
    <s v="Delaware"/>
    <n v="19711"/>
    <x v="3"/>
    <s v="OFF-PA-10002160"/>
    <x v="1"/>
    <x v="10"/>
    <s v="Xerox 1978"/>
    <x v="1686"/>
    <n v="3"/>
    <n v="0"/>
    <n v="8.4966000000000008"/>
    <n v="8"/>
    <n v="3"/>
    <x v="2"/>
    <s v="Aug"/>
    <s v="2014-08"/>
  </r>
  <r>
    <n v="5336"/>
    <s v="CA-2014-103331"/>
    <x v="86"/>
    <d v="2014-09-01T00:00:00"/>
    <s v="Standard Class"/>
    <s v="KB-16315"/>
    <s v="Karl Braun"/>
    <x v="0"/>
    <s v="United States"/>
    <x v="46"/>
    <s v="Delaware"/>
    <n v="19711"/>
    <x v="3"/>
    <s v="OFF-PA-10002659"/>
    <x v="1"/>
    <x v="10"/>
    <s v="Avoid Verbal Orders Carbonless Minifold Book"/>
    <x v="1607"/>
    <n v="1"/>
    <n v="0"/>
    <n v="1.5548"/>
    <n v="8"/>
    <n v="3"/>
    <x v="2"/>
    <s v="Aug"/>
    <s v="2014-08"/>
  </r>
  <r>
    <n v="5337"/>
    <s v="CA-2015-169278"/>
    <x v="1031"/>
    <d v="2015-05-25T00:00:00"/>
    <s v="Standard Class"/>
    <s v="ME-18010"/>
    <s v="Michelle Ellison"/>
    <x v="1"/>
    <s v="United States"/>
    <x v="4"/>
    <s v="Washington"/>
    <n v="98105"/>
    <x v="1"/>
    <s v="OFF-BI-10001636"/>
    <x v="1"/>
    <x v="8"/>
    <s v="Ibico Plastic and Wire Spiral Binding Combs"/>
    <x v="777"/>
    <n v="4"/>
    <n v="0.2"/>
    <n v="8.7672000000000008"/>
    <n v="5"/>
    <n v="2"/>
    <x v="1"/>
    <s v="May"/>
    <s v="2015-05"/>
  </r>
  <r>
    <n v="5338"/>
    <s v="CA-2017-111577"/>
    <x v="524"/>
    <d v="2017-10-21T00:00:00"/>
    <s v="Standard Class"/>
    <s v="AJ-10780"/>
    <s v="Anthony Jacobs"/>
    <x v="1"/>
    <s v="United States"/>
    <x v="48"/>
    <s v="Arizona"/>
    <n v="85254"/>
    <x v="1"/>
    <s v="OFF-PA-10000062"/>
    <x v="1"/>
    <x v="10"/>
    <s v="Green Bar Computer Printout Paper"/>
    <x v="3767"/>
    <n v="7"/>
    <n v="0.2"/>
    <n v="111.5688"/>
    <n v="10"/>
    <n v="4"/>
    <x v="3"/>
    <s v="Oct"/>
    <s v="2017-10"/>
  </r>
  <r>
    <n v="5339"/>
    <s v="CA-2015-146486"/>
    <x v="529"/>
    <d v="2015-11-14T00:00:00"/>
    <s v="Second Class"/>
    <s v="DV-13465"/>
    <s v="Dianna Vittorini"/>
    <x v="0"/>
    <s v="United States"/>
    <x v="147"/>
    <s v="New York"/>
    <n v="11572"/>
    <x v="3"/>
    <s v="OFF-ST-10002554"/>
    <x v="1"/>
    <x v="4"/>
    <s v="Tennsco Industrial Shelving"/>
    <x v="1644"/>
    <n v="5"/>
    <n v="0"/>
    <n v="4.891"/>
    <n v="11"/>
    <n v="4"/>
    <x v="1"/>
    <s v="Nov"/>
    <s v="2015-11"/>
  </r>
  <r>
    <n v="5340"/>
    <s v="CA-2015-146486"/>
    <x v="529"/>
    <d v="2015-11-14T00:00:00"/>
    <s v="Second Class"/>
    <s v="DV-13465"/>
    <s v="Dianna Vittorini"/>
    <x v="0"/>
    <s v="United States"/>
    <x v="147"/>
    <s v="New York"/>
    <n v="11572"/>
    <x v="3"/>
    <s v="OFF-EN-10001509"/>
    <x v="1"/>
    <x v="12"/>
    <s v="Poly String Tie Envelopes"/>
    <x v="3768"/>
    <n v="6"/>
    <n v="0"/>
    <n v="5.7527999999999997"/>
    <n v="11"/>
    <n v="4"/>
    <x v="1"/>
    <s v="Nov"/>
    <s v="2015-11"/>
  </r>
  <r>
    <n v="5341"/>
    <s v="CA-2015-146486"/>
    <x v="529"/>
    <d v="2015-11-14T00:00:00"/>
    <s v="Second Class"/>
    <s v="DV-13465"/>
    <s v="Dianna Vittorini"/>
    <x v="0"/>
    <s v="United States"/>
    <x v="147"/>
    <s v="New York"/>
    <n v="11572"/>
    <x v="3"/>
    <s v="TEC-AC-10002018"/>
    <x v="2"/>
    <x v="11"/>
    <s v="AmazonBasics 3-Button USB Wired Mouse"/>
    <x v="62"/>
    <n v="2"/>
    <n v="0"/>
    <n v="6.0114000000000001"/>
    <n v="11"/>
    <n v="4"/>
    <x v="1"/>
    <s v="Nov"/>
    <s v="2015-11"/>
  </r>
  <r>
    <n v="5342"/>
    <s v="CA-2015-146486"/>
    <x v="529"/>
    <d v="2015-11-14T00:00:00"/>
    <s v="Second Class"/>
    <s v="DV-13465"/>
    <s v="Dianna Vittorini"/>
    <x v="0"/>
    <s v="United States"/>
    <x v="147"/>
    <s v="New York"/>
    <n v="11572"/>
    <x v="3"/>
    <s v="TEC-AC-10002637"/>
    <x v="2"/>
    <x v="11"/>
    <s v="Logitech VX Revolution Cordless Laser Mouse for Notebooks (Black)"/>
    <x v="3769"/>
    <n v="5"/>
    <n v="0"/>
    <n v="53.997"/>
    <n v="11"/>
    <n v="4"/>
    <x v="1"/>
    <s v="Nov"/>
    <s v="2015-11"/>
  </r>
  <r>
    <n v="5343"/>
    <s v="US-2014-168501"/>
    <x v="871"/>
    <d v="2014-11-27T00:00:00"/>
    <s v="Standard Class"/>
    <s v="JK-15325"/>
    <s v="Jason Klamczynski"/>
    <x v="1"/>
    <s v="United States"/>
    <x v="61"/>
    <s v="Texas"/>
    <n v="75220"/>
    <x v="2"/>
    <s v="OFF-EN-10001509"/>
    <x v="1"/>
    <x v="12"/>
    <s v="Poly String Tie Envelopes"/>
    <x v="3770"/>
    <n v="1"/>
    <n v="0.2"/>
    <n v="0.55079999999999996"/>
    <n v="11"/>
    <n v="4"/>
    <x v="2"/>
    <s v="Nov"/>
    <s v="2014-11"/>
  </r>
  <r>
    <n v="5344"/>
    <s v="US-2014-168501"/>
    <x v="871"/>
    <d v="2014-11-27T00:00:00"/>
    <s v="Standard Class"/>
    <s v="JK-15325"/>
    <s v="Jason Klamczynski"/>
    <x v="1"/>
    <s v="United States"/>
    <x v="61"/>
    <s v="Texas"/>
    <n v="75220"/>
    <x v="2"/>
    <s v="TEC-PH-10004922"/>
    <x v="2"/>
    <x v="7"/>
    <s v="RCA Visys Integrated PBX 8-Line Router"/>
    <x v="3771"/>
    <n v="5"/>
    <n v="0.2"/>
    <n v="16.747499999999999"/>
    <n v="11"/>
    <n v="4"/>
    <x v="2"/>
    <s v="Nov"/>
    <s v="2014-11"/>
  </r>
  <r>
    <n v="5345"/>
    <s v="CA-2015-112053"/>
    <x v="2"/>
    <d v="2015-10-13T00:00:00"/>
    <s v="Second Class"/>
    <s v="SH-20395"/>
    <s v="Shahid Hopkins"/>
    <x v="0"/>
    <s v="United States"/>
    <x v="30"/>
    <s v="New York"/>
    <n v="14609"/>
    <x v="3"/>
    <s v="TEC-AC-10002550"/>
    <x v="2"/>
    <x v="11"/>
    <s v="Memorex 25GB 6X Branded Blu-Ray Recordable Disc, 30/Pack"/>
    <x v="3772"/>
    <n v="1"/>
    <n v="0"/>
    <n v="2.2364999999999999"/>
    <n v="10"/>
    <n v="4"/>
    <x v="1"/>
    <s v="Oct"/>
    <s v="2015-10"/>
  </r>
  <r>
    <n v="5346"/>
    <s v="CA-2017-108539"/>
    <x v="708"/>
    <d v="2017-03-23T00:00:00"/>
    <s v="Second Class"/>
    <s v="SC-20725"/>
    <s v="Steven Cartwright"/>
    <x v="0"/>
    <s v="United States"/>
    <x v="1"/>
    <s v="California"/>
    <n v="90045"/>
    <x v="1"/>
    <s v="OFF-ST-10003208"/>
    <x v="1"/>
    <x v="4"/>
    <s v="Adjustable Depth Letter/Legal Cart"/>
    <x v="264"/>
    <n v="4"/>
    <n v="0"/>
    <n v="210.49359999999999"/>
    <n v="3"/>
    <n v="1"/>
    <x v="3"/>
    <s v="Mar"/>
    <s v="2017-03"/>
  </r>
  <r>
    <n v="5347"/>
    <s v="CA-2017-108539"/>
    <x v="708"/>
    <d v="2017-03-23T00:00:00"/>
    <s v="Second Class"/>
    <s v="SC-20725"/>
    <s v="Steven Cartwright"/>
    <x v="0"/>
    <s v="United States"/>
    <x v="1"/>
    <s v="California"/>
    <n v="90045"/>
    <x v="1"/>
    <s v="OFF-BI-10003981"/>
    <x v="1"/>
    <x v="8"/>
    <s v="Avery Durable Plastic 1&quot; Binders"/>
    <x v="2944"/>
    <n v="3"/>
    <n v="0.2"/>
    <n v="3.9498000000000002"/>
    <n v="3"/>
    <n v="1"/>
    <x v="3"/>
    <s v="Mar"/>
    <s v="2017-03"/>
  </r>
  <r>
    <n v="5348"/>
    <s v="CA-2017-108539"/>
    <x v="708"/>
    <d v="2017-03-23T00:00:00"/>
    <s v="Second Class"/>
    <s v="SC-20725"/>
    <s v="Steven Cartwright"/>
    <x v="0"/>
    <s v="United States"/>
    <x v="1"/>
    <s v="California"/>
    <n v="90045"/>
    <x v="1"/>
    <s v="OFF-BI-10001031"/>
    <x v="1"/>
    <x v="8"/>
    <s v="Pressboard Data Binders by Wilson Jones"/>
    <x v="1076"/>
    <n v="2"/>
    <n v="0.2"/>
    <n v="2.8835999999999999"/>
    <n v="3"/>
    <n v="1"/>
    <x v="3"/>
    <s v="Mar"/>
    <s v="2017-03"/>
  </r>
  <r>
    <n v="5349"/>
    <s v="CA-2015-149811"/>
    <x v="1038"/>
    <d v="2015-01-10T00:00:00"/>
    <s v="Standard Class"/>
    <s v="CS-12250"/>
    <s v="Chris Selesnick"/>
    <x v="1"/>
    <s v="United States"/>
    <x v="439"/>
    <s v="Minnesota"/>
    <n v="55125"/>
    <x v="2"/>
    <s v="OFF-BI-10003676"/>
    <x v="1"/>
    <x v="8"/>
    <s v="GBC Standard Recycled Report Covers, Clear Plastic Sheets"/>
    <x v="3773"/>
    <n v="3"/>
    <n v="0"/>
    <n v="15.523199999999999"/>
    <n v="1"/>
    <n v="1"/>
    <x v="1"/>
    <s v="Jan"/>
    <s v="2015-01"/>
  </r>
  <r>
    <n v="5350"/>
    <s v="CA-2015-149811"/>
    <x v="1038"/>
    <d v="2015-01-10T00:00:00"/>
    <s v="Standard Class"/>
    <s v="CS-12250"/>
    <s v="Chris Selesnick"/>
    <x v="1"/>
    <s v="United States"/>
    <x v="439"/>
    <s v="Minnesota"/>
    <n v="55125"/>
    <x v="2"/>
    <s v="OFF-PA-10004082"/>
    <x v="1"/>
    <x v="10"/>
    <s v="Adams Telephone Message Book w/Frequently-Called Numbers Space, 400 Messages per Book"/>
    <x v="1749"/>
    <n v="5"/>
    <n v="0"/>
    <n v="19.95"/>
    <n v="1"/>
    <n v="1"/>
    <x v="1"/>
    <s v="Jan"/>
    <s v="2015-01"/>
  </r>
  <r>
    <n v="5351"/>
    <s v="US-2017-103814"/>
    <x v="34"/>
    <d v="2017-12-16T00:00:00"/>
    <s v="Standard Class"/>
    <s v="LH-16900"/>
    <s v="Lena Hernandez"/>
    <x v="0"/>
    <s v="United States"/>
    <x v="111"/>
    <s v="Illinois"/>
    <n v="60068"/>
    <x v="2"/>
    <s v="OFF-PA-10001019"/>
    <x v="1"/>
    <x v="10"/>
    <s v="Xerox 1884"/>
    <x v="3774"/>
    <n v="9"/>
    <n v="0.2"/>
    <n v="48.551400000000001"/>
    <n v="12"/>
    <n v="4"/>
    <x v="3"/>
    <s v="Dec"/>
    <s v="2017-12"/>
  </r>
  <r>
    <n v="5352"/>
    <s v="CA-2016-123932"/>
    <x v="47"/>
    <d v="2016-09-12T00:00:00"/>
    <s v="Standard Class"/>
    <s v="YC-21895"/>
    <s v="Yoseph Carroll"/>
    <x v="1"/>
    <s v="United States"/>
    <x v="61"/>
    <s v="Texas"/>
    <n v="75217"/>
    <x v="2"/>
    <s v="OFF-PA-10004665"/>
    <x v="1"/>
    <x v="10"/>
    <s v="Advantus Motivational Note Cards"/>
    <x v="1433"/>
    <n v="4"/>
    <n v="0.2"/>
    <n v="15.196"/>
    <n v="9"/>
    <n v="3"/>
    <x v="0"/>
    <s v="Sep"/>
    <s v="2016-09"/>
  </r>
  <r>
    <n v="5353"/>
    <s v="CA-2016-123932"/>
    <x v="47"/>
    <d v="2016-09-12T00:00:00"/>
    <s v="Standard Class"/>
    <s v="YC-21895"/>
    <s v="Yoseph Carroll"/>
    <x v="1"/>
    <s v="United States"/>
    <x v="61"/>
    <s v="Texas"/>
    <n v="75217"/>
    <x v="2"/>
    <s v="TEC-PH-10002447"/>
    <x v="2"/>
    <x v="7"/>
    <s v="AT&amp;T CL83451 4-Handset Telephone"/>
    <x v="3775"/>
    <n v="2"/>
    <n v="0.2"/>
    <n v="37.078200000000002"/>
    <n v="9"/>
    <n v="3"/>
    <x v="0"/>
    <s v="Sep"/>
    <s v="2016-09"/>
  </r>
  <r>
    <n v="5354"/>
    <s v="US-2016-101616"/>
    <x v="323"/>
    <d v="2016-09-06T00:00:00"/>
    <s v="First Class"/>
    <s v="CY-12745"/>
    <s v="Craig Yedwab"/>
    <x v="1"/>
    <s v="United States"/>
    <x v="53"/>
    <s v="Louisiana"/>
    <n v="71203"/>
    <x v="0"/>
    <s v="OFF-BI-10000014"/>
    <x v="1"/>
    <x v="8"/>
    <s v="Heavy-Duty E-Z-D Binders"/>
    <x v="3776"/>
    <n v="8"/>
    <n v="0"/>
    <n v="41.021599999999999"/>
    <n v="9"/>
    <n v="3"/>
    <x v="0"/>
    <s v="Sep"/>
    <s v="2016-09"/>
  </r>
  <r>
    <n v="5355"/>
    <s v="CA-2014-113768"/>
    <x v="8"/>
    <d v="2014-05-19T00:00:00"/>
    <s v="Standard Class"/>
    <s v="AH-10030"/>
    <s v="Aaron Hawkins"/>
    <x v="1"/>
    <s v="United States"/>
    <x v="1"/>
    <s v="California"/>
    <n v="90004"/>
    <x v="1"/>
    <s v="FUR-CH-10002439"/>
    <x v="0"/>
    <x v="1"/>
    <s v="Iceberg Nesting Folding Chair, 19w x 6d x 43h"/>
    <x v="3777"/>
    <n v="6"/>
    <n v="0.2"/>
    <n v="20.959199999999999"/>
    <n v="5"/>
    <n v="2"/>
    <x v="2"/>
    <s v="May"/>
    <s v="2014-05"/>
  </r>
  <r>
    <n v="5356"/>
    <s v="CA-2014-113768"/>
    <x v="8"/>
    <d v="2014-05-19T00:00:00"/>
    <s v="Standard Class"/>
    <s v="AH-10030"/>
    <s v="Aaron Hawkins"/>
    <x v="1"/>
    <s v="United States"/>
    <x v="1"/>
    <s v="California"/>
    <n v="90004"/>
    <x v="1"/>
    <s v="OFF-PA-10003063"/>
    <x v="1"/>
    <x v="10"/>
    <s v="EcoTones Memo Sheets"/>
    <x v="3778"/>
    <n v="2"/>
    <n v="0"/>
    <n v="3.84"/>
    <n v="5"/>
    <n v="2"/>
    <x v="2"/>
    <s v="May"/>
    <s v="2014-05"/>
  </r>
  <r>
    <n v="5357"/>
    <s v="CA-2016-138037"/>
    <x v="321"/>
    <d v="2016-10-03T00:00:00"/>
    <s v="Standard Class"/>
    <s v="AR-10540"/>
    <s v="Andy Reiter"/>
    <x v="0"/>
    <s v="United States"/>
    <x v="8"/>
    <s v="California"/>
    <n v="94109"/>
    <x v="1"/>
    <s v="OFF-BI-10002982"/>
    <x v="1"/>
    <x v="8"/>
    <s v="Avery Self-Adhesive Photo Pockets for Polaroid Photos"/>
    <x v="77"/>
    <n v="5"/>
    <n v="0.2"/>
    <n v="9.5340000000000007"/>
    <n v="9"/>
    <n v="3"/>
    <x v="0"/>
    <s v="Sep"/>
    <s v="2016-09"/>
  </r>
  <r>
    <n v="5358"/>
    <s v="CA-2014-150490"/>
    <x v="79"/>
    <d v="2014-08-11T00:00:00"/>
    <s v="Standard Class"/>
    <s v="SS-20590"/>
    <s v="Sonia Sunley"/>
    <x v="0"/>
    <s v="United States"/>
    <x v="8"/>
    <s v="California"/>
    <n v="94122"/>
    <x v="1"/>
    <s v="TEC-AC-10004510"/>
    <x v="2"/>
    <x v="11"/>
    <s v="Logitech Desktop MK120 Mouse and keyboard Combo"/>
    <x v="3779"/>
    <n v="1"/>
    <n v="0"/>
    <n v="1.6359999999999999"/>
    <n v="8"/>
    <n v="3"/>
    <x v="2"/>
    <s v="Aug"/>
    <s v="2014-08"/>
  </r>
  <r>
    <n v="5359"/>
    <s v="CA-2014-150490"/>
    <x v="79"/>
    <d v="2014-08-11T00:00:00"/>
    <s v="Standard Class"/>
    <s v="SS-20590"/>
    <s v="Sonia Sunley"/>
    <x v="0"/>
    <s v="United States"/>
    <x v="8"/>
    <s v="California"/>
    <n v="94122"/>
    <x v="1"/>
    <s v="OFF-ST-10000321"/>
    <x v="1"/>
    <x v="4"/>
    <s v="Akro Stacking Bins"/>
    <x v="3780"/>
    <n v="2"/>
    <n v="0"/>
    <n v="0.63119999999999998"/>
    <n v="8"/>
    <n v="3"/>
    <x v="2"/>
    <s v="Aug"/>
    <s v="2014-08"/>
  </r>
  <r>
    <n v="5360"/>
    <s v="CA-2014-150490"/>
    <x v="79"/>
    <d v="2014-08-11T00:00:00"/>
    <s v="Standard Class"/>
    <s v="SS-20590"/>
    <s v="Sonia Sunley"/>
    <x v="0"/>
    <s v="United States"/>
    <x v="8"/>
    <s v="California"/>
    <n v="94122"/>
    <x v="1"/>
    <s v="OFF-AR-10004602"/>
    <x v="1"/>
    <x v="6"/>
    <s v="Boston KS Multi-Size Manual Pencil Sharpener"/>
    <x v="44"/>
    <n v="2"/>
    <n v="0"/>
    <n v="12.8744"/>
    <n v="8"/>
    <n v="3"/>
    <x v="2"/>
    <s v="Aug"/>
    <s v="2014-08"/>
  </r>
  <r>
    <n v="5361"/>
    <s v="US-2017-126060"/>
    <x v="349"/>
    <d v="2017-04-18T00:00:00"/>
    <s v="Standard Class"/>
    <s v="DW-13585"/>
    <s v="Dorothy Wardle"/>
    <x v="1"/>
    <s v="United States"/>
    <x v="115"/>
    <s v="North Carolina"/>
    <n v="28314"/>
    <x v="0"/>
    <s v="FUR-BO-10003433"/>
    <x v="0"/>
    <x v="0"/>
    <s v="Sauder Cornerstone Collection Library"/>
    <x v="654"/>
    <n v="8"/>
    <n v="0.2"/>
    <n v="-32.219200000000001"/>
    <n v="4"/>
    <n v="2"/>
    <x v="3"/>
    <s v="Apr"/>
    <s v="2017-04"/>
  </r>
  <r>
    <n v="5362"/>
    <s v="CA-2017-100951"/>
    <x v="255"/>
    <d v="2017-06-10T00:00:00"/>
    <s v="First Class"/>
    <s v="NC-18625"/>
    <s v="Noah Childs"/>
    <x v="1"/>
    <s v="United States"/>
    <x v="61"/>
    <s v="Texas"/>
    <n v="75217"/>
    <x v="2"/>
    <s v="OFF-ST-10001496"/>
    <x v="1"/>
    <x v="4"/>
    <s v="Standard Rollaway File with Lock"/>
    <x v="3619"/>
    <n v="5"/>
    <n v="0.2"/>
    <n v="54.057000000000002"/>
    <n v="6"/>
    <n v="2"/>
    <x v="3"/>
    <s v="Jun"/>
    <s v="2017-06"/>
  </r>
  <r>
    <n v="5363"/>
    <s v="CA-2016-122017"/>
    <x v="723"/>
    <d v="2017-01-02T00:00:00"/>
    <s v="Standard Class"/>
    <s v="CD-11920"/>
    <s v="Carlos Daly"/>
    <x v="0"/>
    <s v="United States"/>
    <x v="391"/>
    <s v="Kansas"/>
    <n v="67212"/>
    <x v="2"/>
    <s v="FUR-FU-10000672"/>
    <x v="0"/>
    <x v="5"/>
    <s v="Executive Impressions 10&quot; Spectator Wall Clock"/>
    <x v="2623"/>
    <n v="6"/>
    <n v="0"/>
    <n v="23.990400000000001"/>
    <n v="12"/>
    <n v="4"/>
    <x v="0"/>
    <s v="Dec"/>
    <s v="2016-12"/>
  </r>
  <r>
    <n v="5364"/>
    <s v="CA-2016-122017"/>
    <x v="723"/>
    <d v="2017-01-02T00:00:00"/>
    <s v="Standard Class"/>
    <s v="CD-11920"/>
    <s v="Carlos Daly"/>
    <x v="0"/>
    <s v="United States"/>
    <x v="391"/>
    <s v="Kansas"/>
    <n v="67212"/>
    <x v="2"/>
    <s v="OFF-AP-10001293"/>
    <x v="1"/>
    <x v="9"/>
    <s v="Belkin 8 Outlet Surge Protector"/>
    <x v="3314"/>
    <n v="2"/>
    <n v="0"/>
    <n v="22.948799999999999"/>
    <n v="12"/>
    <n v="4"/>
    <x v="0"/>
    <s v="Dec"/>
    <s v="2016-12"/>
  </r>
  <r>
    <n v="5365"/>
    <s v="CA-2014-123477"/>
    <x v="1039"/>
    <d v="2014-01-21T00:00:00"/>
    <s v="Second Class"/>
    <s v="DW-13195"/>
    <s v="David Wiener"/>
    <x v="1"/>
    <s v="United States"/>
    <x v="24"/>
    <s v="Oregon"/>
    <n v="97477"/>
    <x v="1"/>
    <s v="OFF-AP-10000692"/>
    <x v="1"/>
    <x v="9"/>
    <s v="Fellowes Mighty 8 Compact Surge Protector"/>
    <x v="2038"/>
    <n v="4"/>
    <n v="0.2"/>
    <n v="6.4863999999999997"/>
    <n v="1"/>
    <n v="1"/>
    <x v="2"/>
    <s v="Jan"/>
    <s v="2014-01"/>
  </r>
  <r>
    <n v="5366"/>
    <s v="CA-2016-107790"/>
    <x v="73"/>
    <d v="2016-11-24T00:00:00"/>
    <s v="Standard Class"/>
    <s v="EH-13990"/>
    <s v="Erica Hackney"/>
    <x v="0"/>
    <s v="United States"/>
    <x v="12"/>
    <s v="Texas"/>
    <n v="77041"/>
    <x v="2"/>
    <s v="TEC-PH-10004539"/>
    <x v="2"/>
    <x v="7"/>
    <s v="Wireless Extenders zBoost YX545 SOHO Signal Booster"/>
    <x v="3781"/>
    <n v="1"/>
    <n v="0.2"/>
    <n v="13.2293"/>
    <n v="11"/>
    <n v="4"/>
    <x v="0"/>
    <s v="Nov"/>
    <s v="2016-11"/>
  </r>
  <r>
    <n v="5367"/>
    <s v="CA-2017-158071"/>
    <x v="193"/>
    <d v="2017-06-15T00:00:00"/>
    <s v="Standard Class"/>
    <s v="BD-11320"/>
    <s v="Bill Donatelli"/>
    <x v="0"/>
    <s v="United States"/>
    <x v="4"/>
    <s v="Washington"/>
    <n v="98103"/>
    <x v="1"/>
    <s v="TEC-PH-10002923"/>
    <x v="2"/>
    <x v="7"/>
    <s v="Logitech B530 USB Headset - headset - Full size, Binaural"/>
    <x v="2495"/>
    <n v="3"/>
    <n v="0.2"/>
    <n v="7.7679"/>
    <n v="6"/>
    <n v="2"/>
    <x v="3"/>
    <s v="Jun"/>
    <s v="2017-06"/>
  </r>
  <r>
    <n v="5368"/>
    <s v="CA-2017-158071"/>
    <x v="193"/>
    <d v="2017-06-15T00:00:00"/>
    <s v="Standard Class"/>
    <s v="BD-11320"/>
    <s v="Bill Donatelli"/>
    <x v="0"/>
    <s v="United States"/>
    <x v="4"/>
    <s v="Washington"/>
    <n v="98103"/>
    <x v="1"/>
    <s v="OFF-LA-10004689"/>
    <x v="1"/>
    <x v="2"/>
    <s v="Avery 512"/>
    <x v="1049"/>
    <n v="4"/>
    <n v="0"/>
    <n v="5.4332000000000003"/>
    <n v="6"/>
    <n v="2"/>
    <x v="3"/>
    <s v="Jun"/>
    <s v="2017-06"/>
  </r>
  <r>
    <n v="5369"/>
    <s v="CA-2017-158071"/>
    <x v="193"/>
    <d v="2017-06-15T00:00:00"/>
    <s v="Standard Class"/>
    <s v="BD-11320"/>
    <s v="Bill Donatelli"/>
    <x v="0"/>
    <s v="United States"/>
    <x v="4"/>
    <s v="Washington"/>
    <n v="98103"/>
    <x v="1"/>
    <s v="OFF-ST-10001228"/>
    <x v="1"/>
    <x v="4"/>
    <s v="Personal File Boxes with Fold-Down Carry Handle"/>
    <x v="3782"/>
    <n v="1"/>
    <n v="0"/>
    <n v="3.895"/>
    <n v="6"/>
    <n v="2"/>
    <x v="3"/>
    <s v="Jun"/>
    <s v="2017-06"/>
  </r>
  <r>
    <n v="5370"/>
    <s v="CA-2017-147403"/>
    <x v="18"/>
    <d v="2017-09-13T00:00:00"/>
    <s v="First Class"/>
    <s v="KH-16630"/>
    <s v="Ken Heidel"/>
    <x v="1"/>
    <s v="United States"/>
    <x v="59"/>
    <s v="Ohio"/>
    <n v="44312"/>
    <x v="3"/>
    <s v="OFF-PA-10003302"/>
    <x v="1"/>
    <x v="10"/>
    <s v="Xerox 1906"/>
    <x v="629"/>
    <n v="3"/>
    <n v="0.2"/>
    <n v="28.706399999999999"/>
    <n v="9"/>
    <n v="3"/>
    <x v="3"/>
    <s v="Sep"/>
    <s v="2017-09"/>
  </r>
  <r>
    <n v="5371"/>
    <s v="US-2017-136721"/>
    <x v="798"/>
    <d v="2017-04-12T00:00:00"/>
    <s v="Standard Class"/>
    <s v="NH-18610"/>
    <s v="Nicole Hansen"/>
    <x v="1"/>
    <s v="United States"/>
    <x v="423"/>
    <s v="Michigan"/>
    <n v="48237"/>
    <x v="2"/>
    <s v="FUR-FU-10004665"/>
    <x v="0"/>
    <x v="5"/>
    <s v="3M Polarizing Task Lamp with Clamp Arm, Light Gray"/>
    <x v="2887"/>
    <n v="2"/>
    <n v="0"/>
    <n v="71.229600000000005"/>
    <n v="4"/>
    <n v="2"/>
    <x v="3"/>
    <s v="Apr"/>
    <s v="2017-04"/>
  </r>
  <r>
    <n v="5372"/>
    <s v="US-2017-136721"/>
    <x v="798"/>
    <d v="2017-04-12T00:00:00"/>
    <s v="Standard Class"/>
    <s v="NH-18610"/>
    <s v="Nicole Hansen"/>
    <x v="1"/>
    <s v="United States"/>
    <x v="423"/>
    <s v="Michigan"/>
    <n v="48237"/>
    <x v="2"/>
    <s v="FUR-FU-10004188"/>
    <x v="0"/>
    <x v="5"/>
    <s v="Luxo Professional Combination Clamp-On Lamps"/>
    <x v="3783"/>
    <n v="3"/>
    <n v="0"/>
    <n v="79.793999999999997"/>
    <n v="4"/>
    <n v="2"/>
    <x v="3"/>
    <s v="Apr"/>
    <s v="2017-04"/>
  </r>
  <r>
    <n v="5373"/>
    <s v="CA-2015-118738"/>
    <x v="1040"/>
    <d v="2015-10-30T00:00:00"/>
    <s v="Standard Class"/>
    <s v="AG-10495"/>
    <s v="Andrew Gjertsen"/>
    <x v="1"/>
    <s v="United States"/>
    <x v="12"/>
    <s v="Texas"/>
    <n v="77041"/>
    <x v="2"/>
    <s v="OFF-PA-10003177"/>
    <x v="1"/>
    <x v="10"/>
    <s v="Xerox 1999"/>
    <x v="12"/>
    <n v="3"/>
    <n v="0.2"/>
    <n v="5.4432"/>
    <n v="10"/>
    <n v="4"/>
    <x v="1"/>
    <s v="Oct"/>
    <s v="2015-10"/>
  </r>
  <r>
    <n v="5374"/>
    <s v="CA-2015-118738"/>
    <x v="1040"/>
    <d v="2015-10-30T00:00:00"/>
    <s v="Standard Class"/>
    <s v="AG-10495"/>
    <s v="Andrew Gjertsen"/>
    <x v="1"/>
    <s v="United States"/>
    <x v="12"/>
    <s v="Texas"/>
    <n v="77041"/>
    <x v="2"/>
    <s v="FUR-TA-10002607"/>
    <x v="0"/>
    <x v="3"/>
    <s v="KI Conference Tables"/>
    <x v="3784"/>
    <n v="7"/>
    <n v="0.3"/>
    <n v="-69.472200000000001"/>
    <n v="10"/>
    <n v="4"/>
    <x v="1"/>
    <s v="Oct"/>
    <s v="2015-10"/>
  </r>
  <r>
    <n v="5375"/>
    <s v="CA-2015-118738"/>
    <x v="1040"/>
    <d v="2015-10-30T00:00:00"/>
    <s v="Standard Class"/>
    <s v="AG-10495"/>
    <s v="Andrew Gjertsen"/>
    <x v="1"/>
    <s v="United States"/>
    <x v="12"/>
    <s v="Texas"/>
    <n v="77041"/>
    <x v="2"/>
    <s v="OFF-PA-10001166"/>
    <x v="1"/>
    <x v="10"/>
    <s v="Xerox 2"/>
    <x v="559"/>
    <n v="2"/>
    <n v="0.2"/>
    <n v="3.6288"/>
    <n v="10"/>
    <n v="4"/>
    <x v="1"/>
    <s v="Oct"/>
    <s v="2015-10"/>
  </r>
  <r>
    <n v="5376"/>
    <s v="CA-2017-134152"/>
    <x v="837"/>
    <d v="2017-05-31T00:00:00"/>
    <s v="Standard Class"/>
    <s v="RP-19855"/>
    <s v="Roy Phan"/>
    <x v="1"/>
    <s v="United States"/>
    <x v="4"/>
    <s v="Washington"/>
    <n v="98103"/>
    <x v="1"/>
    <s v="TEC-AC-10004510"/>
    <x v="2"/>
    <x v="11"/>
    <s v="Logitech Desktop MK120 Mouse and keyboard Combo"/>
    <x v="1524"/>
    <n v="6"/>
    <n v="0"/>
    <n v="9.8160000000000007"/>
    <n v="5"/>
    <n v="2"/>
    <x v="3"/>
    <s v="May"/>
    <s v="2017-05"/>
  </r>
  <r>
    <n v="5377"/>
    <s v="CA-2017-134152"/>
    <x v="837"/>
    <d v="2017-05-31T00:00:00"/>
    <s v="Standard Class"/>
    <s v="RP-19855"/>
    <s v="Roy Phan"/>
    <x v="1"/>
    <s v="United States"/>
    <x v="4"/>
    <s v="Washington"/>
    <n v="98103"/>
    <x v="1"/>
    <s v="OFF-AR-10004062"/>
    <x v="1"/>
    <x v="6"/>
    <s v="Staples in misc. colors"/>
    <x v="966"/>
    <n v="3"/>
    <n v="0"/>
    <n v="7.86"/>
    <n v="5"/>
    <n v="2"/>
    <x v="3"/>
    <s v="May"/>
    <s v="2017-05"/>
  </r>
  <r>
    <n v="5378"/>
    <s v="CA-2014-125542"/>
    <x v="29"/>
    <d v="2014-12-07T00:00:00"/>
    <s v="First Class"/>
    <s v="NB-18655"/>
    <s v="Nona Balk"/>
    <x v="1"/>
    <s v="United States"/>
    <x v="10"/>
    <s v="Pennsylvania"/>
    <n v="19134"/>
    <x v="3"/>
    <s v="OFF-EN-10000056"/>
    <x v="1"/>
    <x v="12"/>
    <s v="Cameo Buff Policy Envelopes"/>
    <x v="3785"/>
    <n v="7"/>
    <n v="0.2"/>
    <n v="117.6147"/>
    <n v="12"/>
    <n v="4"/>
    <x v="2"/>
    <s v="Dec"/>
    <s v="2014-12"/>
  </r>
  <r>
    <n v="5379"/>
    <s v="CA-2014-125542"/>
    <x v="29"/>
    <d v="2014-12-07T00:00:00"/>
    <s v="First Class"/>
    <s v="NB-18655"/>
    <s v="Nona Balk"/>
    <x v="1"/>
    <s v="United States"/>
    <x v="10"/>
    <s v="Pennsylvania"/>
    <n v="19134"/>
    <x v="3"/>
    <s v="OFF-ST-10001469"/>
    <x v="1"/>
    <x v="4"/>
    <s v="Fellowes Bankers Box Recycled Super Stor/Drawer"/>
    <x v="3786"/>
    <n v="4"/>
    <n v="0.2"/>
    <n v="-30.2288"/>
    <n v="12"/>
    <n v="4"/>
    <x v="2"/>
    <s v="Dec"/>
    <s v="2014-12"/>
  </r>
  <r>
    <n v="5380"/>
    <s v="CA-2016-136021"/>
    <x v="1041"/>
    <d v="2016-08-18T00:00:00"/>
    <s v="Standard Class"/>
    <s v="JM-15580"/>
    <s v="Jill Matthias"/>
    <x v="0"/>
    <s v="United States"/>
    <x v="1"/>
    <s v="California"/>
    <n v="90045"/>
    <x v="1"/>
    <s v="OFF-PA-10000551"/>
    <x v="1"/>
    <x v="10"/>
    <s v="Array Memo Cubes"/>
    <x v="3787"/>
    <n v="3"/>
    <n v="0"/>
    <n v="7.6146000000000003"/>
    <n v="8"/>
    <n v="3"/>
    <x v="0"/>
    <s v="Aug"/>
    <s v="2016-08"/>
  </r>
  <r>
    <n v="5381"/>
    <s v="CA-2016-136021"/>
    <x v="1041"/>
    <d v="2016-08-18T00:00:00"/>
    <s v="Standard Class"/>
    <s v="JM-15580"/>
    <s v="Jill Matthias"/>
    <x v="0"/>
    <s v="United States"/>
    <x v="1"/>
    <s v="California"/>
    <n v="90045"/>
    <x v="1"/>
    <s v="TEC-MA-10000423"/>
    <x v="2"/>
    <x v="15"/>
    <s v="Texas Instruments TI-34 Scientific Calculator"/>
    <x v="3788"/>
    <n v="6"/>
    <n v="0.2"/>
    <n v="35.623800000000003"/>
    <n v="8"/>
    <n v="3"/>
    <x v="0"/>
    <s v="Aug"/>
    <s v="2016-08"/>
  </r>
  <r>
    <n v="5382"/>
    <s v="CA-2016-149195"/>
    <x v="64"/>
    <d v="2016-09-07T00:00:00"/>
    <s v="Second Class"/>
    <s v="DM-13525"/>
    <s v="Don Miller"/>
    <x v="1"/>
    <s v="United States"/>
    <x v="12"/>
    <s v="Texas"/>
    <n v="77070"/>
    <x v="2"/>
    <s v="OFF-PA-10001870"/>
    <x v="1"/>
    <x v="10"/>
    <s v="Xerox 202"/>
    <x v="233"/>
    <n v="5"/>
    <n v="0.2"/>
    <n v="9.0719999999999992"/>
    <n v="9"/>
    <n v="3"/>
    <x v="0"/>
    <s v="Sep"/>
    <s v="2016-09"/>
  </r>
  <r>
    <n v="5383"/>
    <s v="CA-2016-149195"/>
    <x v="64"/>
    <d v="2016-09-07T00:00:00"/>
    <s v="Second Class"/>
    <s v="DM-13525"/>
    <s v="Don Miller"/>
    <x v="1"/>
    <s v="United States"/>
    <x v="12"/>
    <s v="Texas"/>
    <n v="77070"/>
    <x v="2"/>
    <s v="OFF-FA-10001843"/>
    <x v="1"/>
    <x v="13"/>
    <s v="Staples"/>
    <x v="3789"/>
    <n v="8"/>
    <n v="0.2"/>
    <n v="5.3352000000000004"/>
    <n v="9"/>
    <n v="3"/>
    <x v="0"/>
    <s v="Sep"/>
    <s v="2016-09"/>
  </r>
  <r>
    <n v="5384"/>
    <s v="CA-2016-149195"/>
    <x v="64"/>
    <d v="2016-09-07T00:00:00"/>
    <s v="Second Class"/>
    <s v="DM-13525"/>
    <s v="Don Miller"/>
    <x v="1"/>
    <s v="United States"/>
    <x v="12"/>
    <s v="Texas"/>
    <n v="77070"/>
    <x v="2"/>
    <s v="OFF-PA-10002036"/>
    <x v="1"/>
    <x v="10"/>
    <s v="Xerox 1930"/>
    <x v="559"/>
    <n v="2"/>
    <n v="0.2"/>
    <n v="3.7584"/>
    <n v="9"/>
    <n v="3"/>
    <x v="0"/>
    <s v="Sep"/>
    <s v="2016-09"/>
  </r>
  <r>
    <n v="5385"/>
    <s v="CA-2017-161410"/>
    <x v="335"/>
    <d v="2017-07-03T00:00:00"/>
    <s v="Standard Class"/>
    <s v="CC-12220"/>
    <s v="Chris Cortes"/>
    <x v="0"/>
    <s v="United States"/>
    <x v="10"/>
    <s v="Pennsylvania"/>
    <n v="19143"/>
    <x v="3"/>
    <s v="TEC-PH-10001760"/>
    <x v="2"/>
    <x v="7"/>
    <s v="Bose SoundLink Bluetooth Speaker"/>
    <x v="3790"/>
    <n v="3"/>
    <n v="0.4"/>
    <n v="41.79"/>
    <n v="6"/>
    <n v="2"/>
    <x v="3"/>
    <s v="Jun"/>
    <s v="2017-06"/>
  </r>
  <r>
    <n v="5386"/>
    <s v="CA-2017-161410"/>
    <x v="335"/>
    <d v="2017-07-03T00:00:00"/>
    <s v="Standard Class"/>
    <s v="CC-12220"/>
    <s v="Chris Cortes"/>
    <x v="0"/>
    <s v="United States"/>
    <x v="10"/>
    <s v="Pennsylvania"/>
    <n v="19143"/>
    <x v="3"/>
    <s v="TEC-PH-10000673"/>
    <x v="2"/>
    <x v="7"/>
    <s v="Plantronics Voyager Pro HD - Bluetooth Headset"/>
    <x v="3791"/>
    <n v="14"/>
    <n v="0.4"/>
    <n v="72.788799999999995"/>
    <n v="6"/>
    <n v="2"/>
    <x v="3"/>
    <s v="Jun"/>
    <s v="2017-06"/>
  </r>
  <r>
    <n v="5387"/>
    <s v="CA-2017-152786"/>
    <x v="846"/>
    <d v="2017-03-17T00:00:00"/>
    <s v="Standard Class"/>
    <s v="GA-14725"/>
    <s v="Guy Armstrong"/>
    <x v="0"/>
    <s v="United States"/>
    <x v="440"/>
    <s v="Arkansas"/>
    <n v="72756"/>
    <x v="0"/>
    <s v="OFF-BI-10000829"/>
    <x v="1"/>
    <x v="8"/>
    <s v="Avery Non-Stick Binders"/>
    <x v="3792"/>
    <n v="9"/>
    <n v="0"/>
    <n v="18.5886"/>
    <n v="3"/>
    <n v="1"/>
    <x v="3"/>
    <s v="Mar"/>
    <s v="2017-03"/>
  </r>
  <r>
    <n v="5388"/>
    <s v="CA-2017-164707"/>
    <x v="1042"/>
    <d v="2017-02-21T00:00:00"/>
    <s v="Second Class"/>
    <s v="CV-12805"/>
    <s v="Cynthia Voltz"/>
    <x v="1"/>
    <s v="United States"/>
    <x v="1"/>
    <s v="California"/>
    <n v="90045"/>
    <x v="1"/>
    <s v="TEC-PH-10001924"/>
    <x v="2"/>
    <x v="7"/>
    <s v="iHome FM Clock Radio with Lightning Dock"/>
    <x v="3793"/>
    <n v="3"/>
    <n v="0.2"/>
    <n v="10.4985"/>
    <n v="2"/>
    <n v="1"/>
    <x v="3"/>
    <s v="Feb"/>
    <s v="2017-02"/>
  </r>
  <r>
    <n v="5389"/>
    <s v="CA-2017-164707"/>
    <x v="1042"/>
    <d v="2017-02-21T00:00:00"/>
    <s v="Second Class"/>
    <s v="CV-12805"/>
    <s v="Cynthia Voltz"/>
    <x v="1"/>
    <s v="United States"/>
    <x v="1"/>
    <s v="California"/>
    <n v="90045"/>
    <x v="1"/>
    <s v="TEC-AC-10004864"/>
    <x v="2"/>
    <x v="11"/>
    <s v="Memorex Micro Travel Drive 32 GB"/>
    <x v="3794"/>
    <n v="3"/>
    <n v="0"/>
    <n v="47.097900000000003"/>
    <n v="2"/>
    <n v="1"/>
    <x v="3"/>
    <s v="Feb"/>
    <s v="2017-02"/>
  </r>
  <r>
    <n v="5390"/>
    <s v="CA-2017-164707"/>
    <x v="1042"/>
    <d v="2017-02-21T00:00:00"/>
    <s v="Second Class"/>
    <s v="CV-12805"/>
    <s v="Cynthia Voltz"/>
    <x v="1"/>
    <s v="United States"/>
    <x v="1"/>
    <s v="California"/>
    <n v="90045"/>
    <x v="1"/>
    <s v="OFF-LA-10004345"/>
    <x v="1"/>
    <x v="2"/>
    <s v="Avery 493"/>
    <x v="759"/>
    <n v="2"/>
    <n v="0"/>
    <n v="4.8117999999999999"/>
    <n v="2"/>
    <n v="1"/>
    <x v="3"/>
    <s v="Feb"/>
    <s v="2017-02"/>
  </r>
  <r>
    <n v="5391"/>
    <s v="CA-2017-163874"/>
    <x v="468"/>
    <d v="2017-11-12T00:00:00"/>
    <s v="Second Class"/>
    <s v="NC-18535"/>
    <s v="Nick Crebassa"/>
    <x v="1"/>
    <s v="United States"/>
    <x v="4"/>
    <s v="Washington"/>
    <n v="98105"/>
    <x v="1"/>
    <s v="OFF-BI-10000088"/>
    <x v="1"/>
    <x v="8"/>
    <s v="GBC Imprintable Covers"/>
    <x v="3532"/>
    <n v="3"/>
    <n v="0.2"/>
    <n v="9.5526"/>
    <n v="11"/>
    <n v="4"/>
    <x v="3"/>
    <s v="Nov"/>
    <s v="2017-11"/>
  </r>
  <r>
    <n v="5392"/>
    <s v="US-2014-123183"/>
    <x v="84"/>
    <d v="2014-11-25T00:00:00"/>
    <s v="Standard Class"/>
    <s v="GR-14560"/>
    <s v="Georgia Rosenberg"/>
    <x v="1"/>
    <s v="United States"/>
    <x v="40"/>
    <s v="Delaware"/>
    <n v="19805"/>
    <x v="3"/>
    <s v="OFF-LA-10002787"/>
    <x v="1"/>
    <x v="2"/>
    <s v="Avery 480"/>
    <x v="3795"/>
    <n v="6"/>
    <n v="0"/>
    <n v="10.8"/>
    <n v="11"/>
    <n v="4"/>
    <x v="2"/>
    <s v="Nov"/>
    <s v="2014-11"/>
  </r>
  <r>
    <n v="5393"/>
    <s v="US-2014-123183"/>
    <x v="84"/>
    <d v="2014-11-25T00:00:00"/>
    <s v="Standard Class"/>
    <s v="GR-14560"/>
    <s v="Georgia Rosenberg"/>
    <x v="1"/>
    <s v="United States"/>
    <x v="40"/>
    <s v="Delaware"/>
    <n v="19805"/>
    <x v="3"/>
    <s v="OFF-LA-10001569"/>
    <x v="1"/>
    <x v="2"/>
    <s v="Avery 499"/>
    <x v="739"/>
    <n v="2"/>
    <n v="0"/>
    <n v="4.5815999999999999"/>
    <n v="11"/>
    <n v="4"/>
    <x v="2"/>
    <s v="Nov"/>
    <s v="2014-11"/>
  </r>
  <r>
    <n v="5394"/>
    <s v="US-2014-123183"/>
    <x v="84"/>
    <d v="2014-11-25T00:00:00"/>
    <s v="Standard Class"/>
    <s v="GR-14560"/>
    <s v="Georgia Rosenberg"/>
    <x v="1"/>
    <s v="United States"/>
    <x v="40"/>
    <s v="Delaware"/>
    <n v="19805"/>
    <x v="3"/>
    <s v="OFF-BI-10002429"/>
    <x v="1"/>
    <x v="8"/>
    <s v="Premier Elliptical Ring Binder, Black"/>
    <x v="3796"/>
    <n v="7"/>
    <n v="0"/>
    <n v="102.2784"/>
    <n v="11"/>
    <n v="4"/>
    <x v="2"/>
    <s v="Nov"/>
    <s v="2014-11"/>
  </r>
  <r>
    <n v="5395"/>
    <s v="US-2014-123183"/>
    <x v="84"/>
    <d v="2014-11-25T00:00:00"/>
    <s v="Standard Class"/>
    <s v="GR-14560"/>
    <s v="Georgia Rosenberg"/>
    <x v="1"/>
    <s v="United States"/>
    <x v="40"/>
    <s v="Delaware"/>
    <n v="19805"/>
    <x v="3"/>
    <s v="FUR-BO-10000362"/>
    <x v="0"/>
    <x v="0"/>
    <s v="Sauder Inglewood Library Bookcases"/>
    <x v="3797"/>
    <n v="6"/>
    <n v="0"/>
    <n v="235.95240000000001"/>
    <n v="11"/>
    <n v="4"/>
    <x v="2"/>
    <s v="Nov"/>
    <s v="2014-11"/>
  </r>
  <r>
    <n v="5396"/>
    <s v="CA-2014-104829"/>
    <x v="728"/>
    <d v="2014-11-21T00:00:00"/>
    <s v="Second Class"/>
    <s v="JG-15805"/>
    <s v="John Grady"/>
    <x v="1"/>
    <s v="United States"/>
    <x v="212"/>
    <s v="Utah"/>
    <n v="84604"/>
    <x v="1"/>
    <s v="OFF-PA-10003016"/>
    <x v="1"/>
    <x v="10"/>
    <s v="Adams &quot;While You Were Out&quot; Message Pads"/>
    <x v="223"/>
    <n v="7"/>
    <n v="0"/>
    <n v="9.891"/>
    <n v="11"/>
    <n v="4"/>
    <x v="2"/>
    <s v="Nov"/>
    <s v="2014-11"/>
  </r>
  <r>
    <n v="5397"/>
    <s v="US-2016-147340"/>
    <x v="446"/>
    <d v="2016-09-24T00:00:00"/>
    <s v="Same Day"/>
    <s v="EB-13750"/>
    <s v="Edward Becker"/>
    <x v="1"/>
    <s v="United States"/>
    <x v="8"/>
    <s v="California"/>
    <n v="94110"/>
    <x v="1"/>
    <s v="FUR-FU-10002501"/>
    <x v="0"/>
    <x v="5"/>
    <s v="Nu-Dell Executive Frame"/>
    <x v="1933"/>
    <n v="5"/>
    <n v="0"/>
    <n v="23.384"/>
    <n v="9"/>
    <n v="3"/>
    <x v="0"/>
    <s v="Sep"/>
    <s v="2016-09"/>
  </r>
  <r>
    <n v="5398"/>
    <s v="CA-2016-145492"/>
    <x v="73"/>
    <d v="2016-11-27T00:00:00"/>
    <s v="Standard Class"/>
    <s v="MC-17605"/>
    <s v="Matt Connell"/>
    <x v="1"/>
    <s v="United States"/>
    <x v="1"/>
    <s v="California"/>
    <n v="90004"/>
    <x v="1"/>
    <s v="OFF-AP-10003622"/>
    <x v="1"/>
    <x v="9"/>
    <s v="Bravo II Megaboss 12-Amp Hard Body Upright, Replacement Belts, 2 Belts per Pack"/>
    <x v="3798"/>
    <n v="12"/>
    <n v="0"/>
    <n v="11.31"/>
    <n v="11"/>
    <n v="4"/>
    <x v="0"/>
    <s v="Nov"/>
    <s v="2016-11"/>
  </r>
  <r>
    <n v="5399"/>
    <s v="CA-2016-163202"/>
    <x v="720"/>
    <d v="2016-10-02T00:00:00"/>
    <s v="Standard Class"/>
    <s v="BM-11650"/>
    <s v="Brian Moss"/>
    <x v="1"/>
    <s v="United States"/>
    <x v="152"/>
    <s v="Ohio"/>
    <n v="43130"/>
    <x v="3"/>
    <s v="OFF-BI-10002764"/>
    <x v="1"/>
    <x v="8"/>
    <s v="Recycled Pressboard Report Cover with Reinforced Top Hinge"/>
    <x v="3799"/>
    <n v="3"/>
    <n v="0.7"/>
    <n v="-2.0348999999999999"/>
    <n v="9"/>
    <n v="3"/>
    <x v="0"/>
    <s v="Sep"/>
    <s v="2016-09"/>
  </r>
  <r>
    <n v="5400"/>
    <s v="CA-2016-117681"/>
    <x v="526"/>
    <d v="2016-04-14T00:00:00"/>
    <s v="Standard Class"/>
    <s v="HF-14995"/>
    <s v="Herbert Flentye"/>
    <x v="0"/>
    <s v="United States"/>
    <x v="1"/>
    <s v="California"/>
    <n v="90004"/>
    <x v="1"/>
    <s v="FUR-BO-10001798"/>
    <x v="0"/>
    <x v="0"/>
    <s v="Bush Somerset Collection Bookcase"/>
    <x v="3043"/>
    <n v="5"/>
    <n v="0.15"/>
    <n v="6.5490000000000004"/>
    <n v="4"/>
    <n v="2"/>
    <x v="0"/>
    <s v="Apr"/>
    <s v="2016-04"/>
  </r>
  <r>
    <n v="5401"/>
    <s v="CA-2017-132262"/>
    <x v="296"/>
    <d v="2017-09-23T00:00:00"/>
    <s v="First Class"/>
    <s v="ML-18265"/>
    <s v="Muhammed Lee"/>
    <x v="0"/>
    <s v="United States"/>
    <x v="4"/>
    <s v="Washington"/>
    <n v="98103"/>
    <x v="1"/>
    <s v="TEC-AC-10000158"/>
    <x v="2"/>
    <x v="11"/>
    <s v="Sony 64GB Class 10 Micro SDHC R40 Memory Card"/>
    <x v="2215"/>
    <n v="2"/>
    <n v="0"/>
    <n v="15.1158"/>
    <n v="9"/>
    <n v="3"/>
    <x v="3"/>
    <s v="Sep"/>
    <s v="2017-09"/>
  </r>
  <r>
    <n v="5402"/>
    <s v="CA-2017-132262"/>
    <x v="296"/>
    <d v="2017-09-23T00:00:00"/>
    <s v="First Class"/>
    <s v="ML-18265"/>
    <s v="Muhammed Lee"/>
    <x v="0"/>
    <s v="United States"/>
    <x v="4"/>
    <s v="Washington"/>
    <n v="98103"/>
    <x v="1"/>
    <s v="TEC-AC-10000303"/>
    <x v="2"/>
    <x v="11"/>
    <s v="Logitech M510 Wireless Mouse"/>
    <x v="3800"/>
    <n v="2"/>
    <n v="0"/>
    <n v="26.3934"/>
    <n v="9"/>
    <n v="3"/>
    <x v="3"/>
    <s v="Sep"/>
    <s v="2017-09"/>
  </r>
  <r>
    <n v="5403"/>
    <s v="CA-2017-123043"/>
    <x v="1043"/>
    <d v="2017-08-29T00:00:00"/>
    <s v="Standard Class"/>
    <s v="AH-10195"/>
    <s v="Alan Haines"/>
    <x v="1"/>
    <s v="United States"/>
    <x v="20"/>
    <s v="New York"/>
    <n v="10024"/>
    <x v="3"/>
    <s v="OFF-BI-10003910"/>
    <x v="1"/>
    <x v="8"/>
    <s v="DXL Angle-View Binders with Locking Rings by Samsill"/>
    <x v="1063"/>
    <n v="4"/>
    <n v="0.2"/>
    <n v="7.71"/>
    <n v="8"/>
    <n v="3"/>
    <x v="3"/>
    <s v="Aug"/>
    <s v="2017-08"/>
  </r>
  <r>
    <n v="5404"/>
    <s v="CA-2017-123043"/>
    <x v="1043"/>
    <d v="2017-08-29T00:00:00"/>
    <s v="Standard Class"/>
    <s v="AH-10195"/>
    <s v="Alan Haines"/>
    <x v="1"/>
    <s v="United States"/>
    <x v="20"/>
    <s v="New York"/>
    <n v="10024"/>
    <x v="3"/>
    <s v="OFF-BI-10000138"/>
    <x v="1"/>
    <x v="8"/>
    <s v="Acco Translucent Poly Ring Binders"/>
    <x v="3735"/>
    <n v="1"/>
    <n v="0.2"/>
    <n v="1.3104"/>
    <n v="8"/>
    <n v="3"/>
    <x v="3"/>
    <s v="Aug"/>
    <s v="2017-08"/>
  </r>
  <r>
    <n v="5405"/>
    <s v="US-2016-143280"/>
    <x v="712"/>
    <d v="2016-02-26T00:00:00"/>
    <s v="Standard Class"/>
    <s v="TZ-21580"/>
    <s v="Tracy Zic"/>
    <x v="0"/>
    <s v="United States"/>
    <x v="1"/>
    <s v="California"/>
    <n v="90045"/>
    <x v="1"/>
    <s v="TEC-PH-10002398"/>
    <x v="2"/>
    <x v="7"/>
    <s v="AT&amp;T 1070 Corded Phone"/>
    <x v="563"/>
    <n v="5"/>
    <n v="0.2"/>
    <n v="55.744999999999997"/>
    <n v="2"/>
    <n v="1"/>
    <x v="0"/>
    <s v="Feb"/>
    <s v="2016-02"/>
  </r>
  <r>
    <n v="5406"/>
    <s v="US-2016-143280"/>
    <x v="712"/>
    <d v="2016-02-26T00:00:00"/>
    <s v="Standard Class"/>
    <s v="TZ-21580"/>
    <s v="Tracy Zic"/>
    <x v="0"/>
    <s v="United States"/>
    <x v="1"/>
    <s v="California"/>
    <n v="90045"/>
    <x v="1"/>
    <s v="TEC-AC-10003399"/>
    <x v="2"/>
    <x v="11"/>
    <s v="Memorex Mini Travel Drive 64 GB USB 2.0 Flash Drive"/>
    <x v="341"/>
    <n v="1"/>
    <n v="0"/>
    <n v="15.220800000000001"/>
    <n v="2"/>
    <n v="1"/>
    <x v="0"/>
    <s v="Feb"/>
    <s v="2016-02"/>
  </r>
  <r>
    <n v="5407"/>
    <s v="US-2016-143280"/>
    <x v="712"/>
    <d v="2016-02-26T00:00:00"/>
    <s v="Standard Class"/>
    <s v="TZ-21580"/>
    <s v="Tracy Zic"/>
    <x v="0"/>
    <s v="United States"/>
    <x v="1"/>
    <s v="California"/>
    <n v="90045"/>
    <x v="1"/>
    <s v="OFF-FA-10000992"/>
    <x v="1"/>
    <x v="13"/>
    <s v="Acco Clips to Go Binder Clips, 24 Clips in Two Sizes"/>
    <x v="1381"/>
    <n v="3"/>
    <n v="0"/>
    <n v="5.0054999999999996"/>
    <n v="2"/>
    <n v="1"/>
    <x v="0"/>
    <s v="Feb"/>
    <s v="2016-02"/>
  </r>
  <r>
    <n v="5408"/>
    <s v="CA-2017-108854"/>
    <x v="166"/>
    <d v="2017-12-14T00:00:00"/>
    <s v="Standard Class"/>
    <s v="DM-13345"/>
    <s v="Denise Monton"/>
    <x v="1"/>
    <s v="United States"/>
    <x v="8"/>
    <s v="California"/>
    <n v="94109"/>
    <x v="1"/>
    <s v="OFF-PA-10003022"/>
    <x v="1"/>
    <x v="10"/>
    <s v="Standard Line “While You Were Out” Hardbound Telephone Message Book"/>
    <x v="1177"/>
    <n v="4"/>
    <n v="0"/>
    <n v="40.443199999999997"/>
    <n v="12"/>
    <n v="4"/>
    <x v="3"/>
    <s v="Dec"/>
    <s v="2017-12"/>
  </r>
  <r>
    <n v="5409"/>
    <s v="CA-2017-108854"/>
    <x v="166"/>
    <d v="2017-12-14T00:00:00"/>
    <s v="Standard Class"/>
    <s v="DM-13345"/>
    <s v="Denise Monton"/>
    <x v="1"/>
    <s v="United States"/>
    <x v="8"/>
    <s v="California"/>
    <n v="94109"/>
    <x v="1"/>
    <s v="OFF-BI-10002854"/>
    <x v="1"/>
    <x v="8"/>
    <s v="Performers Binder/Pad Holder, Black"/>
    <x v="3801"/>
    <n v="1"/>
    <n v="0.2"/>
    <n v="8.4090000000000007"/>
    <n v="12"/>
    <n v="4"/>
    <x v="3"/>
    <s v="Dec"/>
    <s v="2017-12"/>
  </r>
  <r>
    <n v="5410"/>
    <s v="CA-2017-108854"/>
    <x v="166"/>
    <d v="2017-12-14T00:00:00"/>
    <s v="Standard Class"/>
    <s v="DM-13345"/>
    <s v="Denise Monton"/>
    <x v="1"/>
    <s v="United States"/>
    <x v="8"/>
    <s v="California"/>
    <n v="94109"/>
    <x v="1"/>
    <s v="OFF-BI-10001670"/>
    <x v="1"/>
    <x v="8"/>
    <s v="Vinyl Sectional Post Binders"/>
    <x v="3377"/>
    <n v="3"/>
    <n v="0.2"/>
    <n v="33.93"/>
    <n v="12"/>
    <n v="4"/>
    <x v="3"/>
    <s v="Dec"/>
    <s v="2017-12"/>
  </r>
  <r>
    <n v="5411"/>
    <s v="CA-2017-108854"/>
    <x v="166"/>
    <d v="2017-12-14T00:00:00"/>
    <s v="Standard Class"/>
    <s v="DM-13345"/>
    <s v="Denise Monton"/>
    <x v="1"/>
    <s v="United States"/>
    <x v="8"/>
    <s v="California"/>
    <n v="94109"/>
    <x v="1"/>
    <s v="OFF-ST-10001837"/>
    <x v="1"/>
    <x v="4"/>
    <s v="SAFCO Mobile Desk Side File, Wire Frame"/>
    <x v="3802"/>
    <n v="1"/>
    <n v="0"/>
    <n v="11.117599999999999"/>
    <n v="12"/>
    <n v="4"/>
    <x v="3"/>
    <s v="Dec"/>
    <s v="2017-12"/>
  </r>
  <r>
    <n v="5412"/>
    <s v="CA-2017-166856"/>
    <x v="65"/>
    <d v="2017-09-22T00:00:00"/>
    <s v="Standard Class"/>
    <s v="TS-21505"/>
    <s v="Tony Sayre"/>
    <x v="0"/>
    <s v="United States"/>
    <x v="441"/>
    <s v="New Mexico"/>
    <n v="88101"/>
    <x v="1"/>
    <s v="OFF-BI-10002012"/>
    <x v="1"/>
    <x v="8"/>
    <s v="Wilson Jones Easy Flow II Sheet Lifters"/>
    <x v="1942"/>
    <n v="7"/>
    <n v="0.2"/>
    <n v="3.528"/>
    <n v="9"/>
    <n v="3"/>
    <x v="3"/>
    <s v="Sep"/>
    <s v="2017-09"/>
  </r>
  <r>
    <n v="5413"/>
    <s v="CA-2017-166856"/>
    <x v="65"/>
    <d v="2017-09-22T00:00:00"/>
    <s v="Standard Class"/>
    <s v="TS-21505"/>
    <s v="Tony Sayre"/>
    <x v="0"/>
    <s v="United States"/>
    <x v="441"/>
    <s v="New Mexico"/>
    <n v="88101"/>
    <x v="1"/>
    <s v="TEC-AC-10004992"/>
    <x v="2"/>
    <x v="11"/>
    <s v="Kingston Digital DataTraveler 64GB USB 2.0"/>
    <x v="3803"/>
    <n v="3"/>
    <n v="0"/>
    <n v="8.1072000000000006"/>
    <n v="9"/>
    <n v="3"/>
    <x v="3"/>
    <s v="Sep"/>
    <s v="2017-09"/>
  </r>
  <r>
    <n v="5414"/>
    <s v="CA-2016-153157"/>
    <x v="108"/>
    <d v="2016-09-14T00:00:00"/>
    <s v="First Class"/>
    <s v="TB-21625"/>
    <s v="Trudy Brown"/>
    <x v="0"/>
    <s v="United States"/>
    <x v="391"/>
    <s v="Kansas"/>
    <n v="67212"/>
    <x v="2"/>
    <s v="TEC-PH-10003171"/>
    <x v="2"/>
    <x v="7"/>
    <s v="Plantronics Encore H101 Dual Earpieces Headset"/>
    <x v="3804"/>
    <n v="5"/>
    <n v="0"/>
    <n v="62.93"/>
    <n v="9"/>
    <n v="3"/>
    <x v="0"/>
    <s v="Sep"/>
    <s v="2016-09"/>
  </r>
  <r>
    <n v="5415"/>
    <s v="US-2017-125647"/>
    <x v="397"/>
    <d v="2017-09-28T00:00:00"/>
    <s v="Standard Class"/>
    <s v="LC-16870"/>
    <s v="Lena Cacioppo"/>
    <x v="0"/>
    <s v="United States"/>
    <x v="22"/>
    <s v="Illinois"/>
    <n v="60653"/>
    <x v="2"/>
    <s v="OFF-AP-10000390"/>
    <x v="1"/>
    <x v="9"/>
    <s v="Euro Pro Shark Stick Mini Vacuum"/>
    <x v="3805"/>
    <n v="6"/>
    <n v="0.8"/>
    <n v="-197.5752"/>
    <n v="9"/>
    <n v="3"/>
    <x v="3"/>
    <s v="Sep"/>
    <s v="2017-09"/>
  </r>
  <r>
    <n v="5416"/>
    <s v="US-2017-125647"/>
    <x v="397"/>
    <d v="2017-09-28T00:00:00"/>
    <s v="Standard Class"/>
    <s v="LC-16870"/>
    <s v="Lena Cacioppo"/>
    <x v="0"/>
    <s v="United States"/>
    <x v="22"/>
    <s v="Illinois"/>
    <n v="60653"/>
    <x v="2"/>
    <s v="OFF-PA-10004888"/>
    <x v="1"/>
    <x v="10"/>
    <s v="Xerox 217"/>
    <x v="557"/>
    <n v="4"/>
    <n v="0.2"/>
    <n v="7.2576000000000001"/>
    <n v="9"/>
    <n v="3"/>
    <x v="3"/>
    <s v="Sep"/>
    <s v="2017-09"/>
  </r>
  <r>
    <n v="5417"/>
    <s v="US-2017-125647"/>
    <x v="397"/>
    <d v="2017-09-28T00:00:00"/>
    <s v="Standard Class"/>
    <s v="LC-16870"/>
    <s v="Lena Cacioppo"/>
    <x v="0"/>
    <s v="United States"/>
    <x v="22"/>
    <s v="Illinois"/>
    <n v="60653"/>
    <x v="2"/>
    <s v="TEC-PH-10004188"/>
    <x v="2"/>
    <x v="7"/>
    <s v="OtterBox Commuter Series Case - Samsung Galaxy S4"/>
    <x v="3806"/>
    <n v="2"/>
    <n v="0.2"/>
    <n v="-8.9963999999999995"/>
    <n v="9"/>
    <n v="3"/>
    <x v="3"/>
    <s v="Sep"/>
    <s v="2017-09"/>
  </r>
  <r>
    <n v="5418"/>
    <s v="CA-2014-132542"/>
    <x v="191"/>
    <d v="2014-10-08T00:00:00"/>
    <s v="Second Class"/>
    <s v="AM-10360"/>
    <s v="Alice McCarthy"/>
    <x v="1"/>
    <s v="United States"/>
    <x v="155"/>
    <s v="Nebraska"/>
    <n v="68104"/>
    <x v="2"/>
    <s v="OFF-BI-10004099"/>
    <x v="1"/>
    <x v="8"/>
    <s v="GBC VeloBinder Strips"/>
    <x v="2544"/>
    <n v="2"/>
    <n v="0"/>
    <n v="7.68"/>
    <n v="10"/>
    <n v="4"/>
    <x v="2"/>
    <s v="Oct"/>
    <s v="2014-10"/>
  </r>
  <r>
    <n v="5419"/>
    <s v="CA-2015-110877"/>
    <x v="924"/>
    <d v="2015-10-26T00:00:00"/>
    <s v="First Class"/>
    <s v="JE-15715"/>
    <s v="Joe Elijah"/>
    <x v="0"/>
    <s v="United States"/>
    <x v="12"/>
    <s v="Texas"/>
    <n v="77041"/>
    <x v="2"/>
    <s v="OFF-PA-10004621"/>
    <x v="1"/>
    <x v="10"/>
    <s v="Xerox 212"/>
    <x v="1566"/>
    <n v="7"/>
    <n v="0.2"/>
    <n v="12.700799999999999"/>
    <n v="10"/>
    <n v="4"/>
    <x v="1"/>
    <s v="Oct"/>
    <s v="2015-10"/>
  </r>
  <r>
    <n v="5420"/>
    <s v="CA-2015-110877"/>
    <x v="924"/>
    <d v="2015-10-26T00:00:00"/>
    <s v="First Class"/>
    <s v="JE-15715"/>
    <s v="Joe Elijah"/>
    <x v="0"/>
    <s v="United States"/>
    <x v="12"/>
    <s v="Texas"/>
    <n v="77041"/>
    <x v="2"/>
    <s v="TEC-PH-10002103"/>
    <x v="2"/>
    <x v="7"/>
    <s v="Jabra SPEAK 410"/>
    <x v="3807"/>
    <n v="2"/>
    <n v="0.2"/>
    <n v="15.038399999999999"/>
    <n v="10"/>
    <n v="4"/>
    <x v="1"/>
    <s v="Oct"/>
    <s v="2015-10"/>
  </r>
  <r>
    <n v="5421"/>
    <s v="US-2016-151827"/>
    <x v="1044"/>
    <d v="2016-04-02T00:00:00"/>
    <s v="Second Class"/>
    <s v="CS-11950"/>
    <s v="Carlos Soltero"/>
    <x v="0"/>
    <s v="United States"/>
    <x v="10"/>
    <s v="Pennsylvania"/>
    <n v="19134"/>
    <x v="3"/>
    <s v="TEC-PH-10002789"/>
    <x v="2"/>
    <x v="7"/>
    <s v="LG Exalt"/>
    <x v="798"/>
    <n v="3"/>
    <n v="0.4"/>
    <n v="-60.836100000000002"/>
    <n v="3"/>
    <n v="1"/>
    <x v="0"/>
    <s v="Mar"/>
    <s v="2016-03"/>
  </r>
  <r>
    <n v="5422"/>
    <s v="US-2016-151827"/>
    <x v="1044"/>
    <d v="2016-04-02T00:00:00"/>
    <s v="Second Class"/>
    <s v="CS-11950"/>
    <s v="Carlos Soltero"/>
    <x v="0"/>
    <s v="United States"/>
    <x v="10"/>
    <s v="Pennsylvania"/>
    <n v="19134"/>
    <x v="3"/>
    <s v="TEC-AC-10003289"/>
    <x v="2"/>
    <x v="11"/>
    <s v="Anker Ultra-Slim Mini Bluetooth 3.0 Wireless Keyboard"/>
    <x v="236"/>
    <n v="2"/>
    <n v="0.2"/>
    <n v="1.1994"/>
    <n v="3"/>
    <n v="1"/>
    <x v="0"/>
    <s v="Mar"/>
    <s v="2016-03"/>
  </r>
  <r>
    <n v="5423"/>
    <s v="US-2016-163258"/>
    <x v="723"/>
    <d v="2017-01-02T00:00:00"/>
    <s v="Standard Class"/>
    <s v="PF-19225"/>
    <s v="Phillip Flathmann"/>
    <x v="0"/>
    <s v="United States"/>
    <x v="1"/>
    <s v="California"/>
    <n v="90045"/>
    <x v="1"/>
    <s v="OFF-BI-10000138"/>
    <x v="1"/>
    <x v="8"/>
    <s v="Acco Translucent Poly Ring Binders"/>
    <x v="1494"/>
    <n v="3"/>
    <n v="0.2"/>
    <n v="3.9312"/>
    <n v="12"/>
    <n v="4"/>
    <x v="0"/>
    <s v="Dec"/>
    <s v="2016-12"/>
  </r>
  <r>
    <n v="5424"/>
    <s v="CA-2017-103009"/>
    <x v="132"/>
    <d v="2017-11-05T00:00:00"/>
    <s v="Second Class"/>
    <s v="PJ-18835"/>
    <s v="Patrick Jones"/>
    <x v="1"/>
    <s v="United States"/>
    <x v="102"/>
    <s v="Kentucky"/>
    <n v="40475"/>
    <x v="0"/>
    <s v="OFF-PA-10001215"/>
    <x v="1"/>
    <x v="10"/>
    <s v="Xerox 1963"/>
    <x v="1579"/>
    <n v="5"/>
    <n v="0"/>
    <n v="11.88"/>
    <n v="11"/>
    <n v="4"/>
    <x v="3"/>
    <s v="Nov"/>
    <s v="2017-11"/>
  </r>
  <r>
    <n v="5425"/>
    <s v="US-2017-120649"/>
    <x v="176"/>
    <d v="2017-01-26T00:00:00"/>
    <s v="Standard Class"/>
    <s v="JF-15490"/>
    <s v="Jeremy Farry"/>
    <x v="0"/>
    <s v="United States"/>
    <x v="416"/>
    <s v="Connecticut"/>
    <n v="6708"/>
    <x v="3"/>
    <s v="OFF-AR-10001545"/>
    <x v="1"/>
    <x v="6"/>
    <s v="Newell 326"/>
    <x v="2799"/>
    <n v="2"/>
    <n v="0"/>
    <n v="1.0207999999999999"/>
    <n v="1"/>
    <n v="1"/>
    <x v="3"/>
    <s v="Jan"/>
    <s v="2017-01"/>
  </r>
  <r>
    <n v="5426"/>
    <s v="CA-2016-153598"/>
    <x v="275"/>
    <d v="2016-12-06T00:00:00"/>
    <s v="First Class"/>
    <s v="NM-18520"/>
    <s v="Neoma Murray"/>
    <x v="0"/>
    <s v="United States"/>
    <x v="1"/>
    <s v="California"/>
    <n v="90045"/>
    <x v="1"/>
    <s v="TEC-AC-10003870"/>
    <x v="2"/>
    <x v="11"/>
    <s v="Logitech Z-906 Speaker sys - home theater - 5.1-CH"/>
    <x v="3808"/>
    <n v="5"/>
    <n v="0"/>
    <n v="659.98"/>
    <n v="12"/>
    <n v="4"/>
    <x v="0"/>
    <s v="Dec"/>
    <s v="2016-12"/>
  </r>
  <r>
    <n v="5427"/>
    <s v="CA-2016-153598"/>
    <x v="275"/>
    <d v="2016-12-06T00:00:00"/>
    <s v="First Class"/>
    <s v="NM-18520"/>
    <s v="Neoma Murray"/>
    <x v="0"/>
    <s v="United States"/>
    <x v="1"/>
    <s v="California"/>
    <n v="90045"/>
    <x v="1"/>
    <s v="FUR-FU-10001085"/>
    <x v="0"/>
    <x v="5"/>
    <s v="3M Polarizing Light Filter Sleeves"/>
    <x v="3809"/>
    <n v="6"/>
    <n v="0"/>
    <n v="51.473999999999997"/>
    <n v="12"/>
    <n v="4"/>
    <x v="0"/>
    <s v="Dec"/>
    <s v="2016-12"/>
  </r>
  <r>
    <n v="5428"/>
    <s v="US-2016-108497"/>
    <x v="403"/>
    <d v="2016-06-14T00:00:00"/>
    <s v="Same Day"/>
    <s v="MH-17290"/>
    <s v="Marc Harrigan"/>
    <x v="2"/>
    <s v="United States"/>
    <x v="1"/>
    <s v="California"/>
    <n v="90036"/>
    <x v="1"/>
    <s v="FUR-BO-10004218"/>
    <x v="0"/>
    <x v="0"/>
    <s v="Bush Heritage Pine Collection 5-Shelf Bookcase, Albany Pine Finish, *Special Order"/>
    <x v="3810"/>
    <n v="5"/>
    <n v="0.15"/>
    <n v="35.244999999999997"/>
    <n v="6"/>
    <n v="2"/>
    <x v="0"/>
    <s v="Jun"/>
    <s v="2016-06"/>
  </r>
  <r>
    <n v="5429"/>
    <s v="CA-2016-113096"/>
    <x v="476"/>
    <d v="2016-09-04T00:00:00"/>
    <s v="First Class"/>
    <s v="SZ-20035"/>
    <s v="Sam Zeldin"/>
    <x v="2"/>
    <s v="United States"/>
    <x v="8"/>
    <s v="California"/>
    <n v="94122"/>
    <x v="1"/>
    <s v="OFF-ST-10003455"/>
    <x v="1"/>
    <x v="4"/>
    <s v="Tenex File Box, Personal Filing Tote with Lid, Black"/>
    <x v="2028"/>
    <n v="3"/>
    <n v="0"/>
    <n v="12.097799999999999"/>
    <n v="9"/>
    <n v="3"/>
    <x v="0"/>
    <s v="Sep"/>
    <s v="2016-09"/>
  </r>
  <r>
    <n v="5430"/>
    <s v="CA-2014-136861"/>
    <x v="742"/>
    <d v="2014-09-07T00:00:00"/>
    <s v="First Class"/>
    <s v="PR-18880"/>
    <s v="Patrick Ryan"/>
    <x v="0"/>
    <s v="United States"/>
    <x v="84"/>
    <s v="Florida"/>
    <n v="33710"/>
    <x v="0"/>
    <s v="FUR-FU-10001967"/>
    <x v="0"/>
    <x v="5"/>
    <s v="Telescoping Adjustable Floor Lamp"/>
    <x v="236"/>
    <n v="2"/>
    <n v="0.2"/>
    <n v="1.9990000000000001"/>
    <n v="9"/>
    <n v="3"/>
    <x v="2"/>
    <s v="Sep"/>
    <s v="2014-09"/>
  </r>
  <r>
    <n v="5431"/>
    <s v="CA-2017-117422"/>
    <x v="208"/>
    <d v="2017-10-25T00:00:00"/>
    <s v="Standard Class"/>
    <s v="FC-14245"/>
    <s v="Frank Carlisle"/>
    <x v="2"/>
    <s v="United States"/>
    <x v="80"/>
    <s v="Ohio"/>
    <n v="44107"/>
    <x v="3"/>
    <s v="OFF-AP-10000938"/>
    <x v="1"/>
    <x v="9"/>
    <s v="Avanti 1.7 Cu. Ft. Refrigerator"/>
    <x v="224"/>
    <n v="2"/>
    <n v="0.2"/>
    <n v="16.1568"/>
    <n v="10"/>
    <n v="4"/>
    <x v="3"/>
    <s v="Oct"/>
    <s v="2017-10"/>
  </r>
  <r>
    <n v="5432"/>
    <s v="CA-2017-117422"/>
    <x v="208"/>
    <d v="2017-10-25T00:00:00"/>
    <s v="Standard Class"/>
    <s v="FC-14245"/>
    <s v="Frank Carlisle"/>
    <x v="2"/>
    <s v="United States"/>
    <x v="80"/>
    <s v="Ohio"/>
    <n v="44107"/>
    <x v="3"/>
    <s v="OFF-PA-10002195"/>
    <x v="1"/>
    <x v="10"/>
    <s v="RSVP Cards &amp; Envelopes, Blank White, 8-1/2&quot; X 11&quot;, 24 Cards/25 Envelopes/Set"/>
    <x v="3811"/>
    <n v="1"/>
    <n v="0.2"/>
    <n v="1.3715999999999999"/>
    <n v="10"/>
    <n v="4"/>
    <x v="3"/>
    <s v="Oct"/>
    <s v="2017-10"/>
  </r>
  <r>
    <n v="5433"/>
    <s v="CA-2017-117422"/>
    <x v="208"/>
    <d v="2017-10-25T00:00:00"/>
    <s v="Standard Class"/>
    <s v="FC-14245"/>
    <s v="Frank Carlisle"/>
    <x v="2"/>
    <s v="United States"/>
    <x v="80"/>
    <s v="Ohio"/>
    <n v="44107"/>
    <x v="3"/>
    <s v="OFF-BI-10002799"/>
    <x v="1"/>
    <x v="8"/>
    <s v="SlimView Poly Binder, 3/8&quot;"/>
    <x v="3812"/>
    <n v="4"/>
    <n v="0.7"/>
    <n v="-4.9728000000000003"/>
    <n v="10"/>
    <n v="4"/>
    <x v="3"/>
    <s v="Oct"/>
    <s v="2017-10"/>
  </r>
  <r>
    <n v="5434"/>
    <s v="CA-2017-129707"/>
    <x v="1016"/>
    <d v="2017-04-29T00:00:00"/>
    <s v="Standard Class"/>
    <s v="LH-16750"/>
    <s v="Larry Hughes"/>
    <x v="0"/>
    <s v="United States"/>
    <x v="432"/>
    <s v="Arizona"/>
    <n v="85224"/>
    <x v="1"/>
    <s v="OFF-AR-10000246"/>
    <x v="1"/>
    <x v="6"/>
    <s v="Newell 318"/>
    <x v="3813"/>
    <n v="4"/>
    <n v="0.2"/>
    <n v="0.66720000000000002"/>
    <n v="4"/>
    <n v="2"/>
    <x v="3"/>
    <s v="Apr"/>
    <s v="2017-04"/>
  </r>
  <r>
    <n v="5435"/>
    <s v="CA-2015-160171"/>
    <x v="324"/>
    <d v="2015-10-24T00:00:00"/>
    <s v="Standard Class"/>
    <s v="RM-19675"/>
    <s v="Robert Marley"/>
    <x v="2"/>
    <s v="United States"/>
    <x v="1"/>
    <s v="California"/>
    <n v="90008"/>
    <x v="1"/>
    <s v="OFF-AP-10000275"/>
    <x v="1"/>
    <x v="9"/>
    <s v="Sanyo Counter Height Refrigerator with Crisper, 3.6 Cubic Foot, Stainless Steel/Black"/>
    <x v="3814"/>
    <n v="5"/>
    <n v="0"/>
    <n v="459.39600000000002"/>
    <n v="10"/>
    <n v="4"/>
    <x v="1"/>
    <s v="Oct"/>
    <s v="2015-10"/>
  </r>
  <r>
    <n v="5436"/>
    <s v="CA-2015-160171"/>
    <x v="324"/>
    <d v="2015-10-24T00:00:00"/>
    <s v="Standard Class"/>
    <s v="RM-19675"/>
    <s v="Robert Marley"/>
    <x v="2"/>
    <s v="United States"/>
    <x v="1"/>
    <s v="California"/>
    <n v="90008"/>
    <x v="1"/>
    <s v="TEC-AC-10000892"/>
    <x v="2"/>
    <x v="11"/>
    <s v="NETGEAR N750 Dual Band Wi-Fi Gigabit Router"/>
    <x v="3815"/>
    <n v="3"/>
    <n v="0"/>
    <n v="97.2"/>
    <n v="10"/>
    <n v="4"/>
    <x v="1"/>
    <s v="Oct"/>
    <s v="2015-10"/>
  </r>
  <r>
    <n v="5437"/>
    <s v="CA-2014-103317"/>
    <x v="260"/>
    <d v="2014-07-08T00:00:00"/>
    <s v="First Class"/>
    <s v="DM-13525"/>
    <s v="Don Miller"/>
    <x v="1"/>
    <s v="United States"/>
    <x v="144"/>
    <s v="Florida"/>
    <n v="32137"/>
    <x v="0"/>
    <s v="FUR-FU-10001591"/>
    <x v="0"/>
    <x v="5"/>
    <s v="Advantus Panel Wall Certificate Holder - 8.5x11"/>
    <x v="3816"/>
    <n v="2"/>
    <n v="0.2"/>
    <n v="5.3680000000000003"/>
    <n v="7"/>
    <n v="3"/>
    <x v="2"/>
    <s v="Jul"/>
    <s v="2014-07"/>
  </r>
  <r>
    <n v="5438"/>
    <s v="CA-2014-103317"/>
    <x v="260"/>
    <d v="2014-07-08T00:00:00"/>
    <s v="First Class"/>
    <s v="DM-13525"/>
    <s v="Don Miller"/>
    <x v="1"/>
    <s v="United States"/>
    <x v="144"/>
    <s v="Florida"/>
    <n v="32137"/>
    <x v="0"/>
    <s v="OFF-BI-10001787"/>
    <x v="1"/>
    <x v="8"/>
    <s v="Wilson Jones Four-Pocket Poly Binders"/>
    <x v="3817"/>
    <n v="5"/>
    <n v="0.7"/>
    <n v="-6.867"/>
    <n v="7"/>
    <n v="3"/>
    <x v="2"/>
    <s v="Jul"/>
    <s v="2014-07"/>
  </r>
  <r>
    <n v="5439"/>
    <s v="CA-2014-103317"/>
    <x v="260"/>
    <d v="2014-07-08T00:00:00"/>
    <s v="First Class"/>
    <s v="DM-13525"/>
    <s v="Don Miller"/>
    <x v="1"/>
    <s v="United States"/>
    <x v="144"/>
    <s v="Florida"/>
    <n v="32137"/>
    <x v="0"/>
    <s v="FUR-FU-10003192"/>
    <x v="0"/>
    <x v="5"/>
    <s v="Luxo Adjustable Task Clamp Lamp"/>
    <x v="3818"/>
    <n v="3"/>
    <n v="0.2"/>
    <n v="15.991199999999999"/>
    <n v="7"/>
    <n v="3"/>
    <x v="2"/>
    <s v="Jul"/>
    <s v="2014-07"/>
  </r>
  <r>
    <n v="5440"/>
    <s v="CA-2016-167115"/>
    <x v="958"/>
    <d v="2016-04-09T00:00:00"/>
    <s v="Standard Class"/>
    <s v="EH-14185"/>
    <s v="Evan Henry"/>
    <x v="0"/>
    <s v="United States"/>
    <x v="20"/>
    <s v="New York"/>
    <n v="10035"/>
    <x v="3"/>
    <s v="OFF-BI-10004600"/>
    <x v="1"/>
    <x v="8"/>
    <s v="Ibico Ibimaster 300 Manual Binding System"/>
    <x v="3819"/>
    <n v="2"/>
    <n v="0.2"/>
    <n v="183.995"/>
    <n v="4"/>
    <n v="2"/>
    <x v="0"/>
    <s v="Apr"/>
    <s v="2016-04"/>
  </r>
  <r>
    <n v="5441"/>
    <s v="US-2017-153633"/>
    <x v="38"/>
    <d v="2017-11-18T00:00:00"/>
    <s v="Second Class"/>
    <s v="TC-21295"/>
    <s v="Toby Carlisle"/>
    <x v="0"/>
    <s v="United States"/>
    <x v="442"/>
    <s v="Florida"/>
    <n v="33458"/>
    <x v="0"/>
    <s v="OFF-AR-10002335"/>
    <x v="1"/>
    <x v="6"/>
    <s v="DIXON Oriole Pencils"/>
    <x v="3820"/>
    <n v="1"/>
    <n v="0.2"/>
    <n v="0.15479999999999999"/>
    <n v="11"/>
    <n v="4"/>
    <x v="3"/>
    <s v="Nov"/>
    <s v="2017-11"/>
  </r>
  <r>
    <n v="5442"/>
    <s v="CA-2017-155929"/>
    <x v="428"/>
    <d v="2017-09-13T00:00:00"/>
    <s v="Standard Class"/>
    <s v="AI-10855"/>
    <s v="Arianne Irving"/>
    <x v="0"/>
    <s v="United States"/>
    <x v="220"/>
    <s v="Arizona"/>
    <n v="85301"/>
    <x v="1"/>
    <s v="OFF-PA-10000859"/>
    <x v="1"/>
    <x v="10"/>
    <s v="Unpadded Memo Slips"/>
    <x v="2850"/>
    <n v="2"/>
    <n v="0.2"/>
    <n v="2.3879999999999999"/>
    <n v="9"/>
    <n v="3"/>
    <x v="3"/>
    <s v="Sep"/>
    <s v="2017-09"/>
  </r>
  <r>
    <n v="5443"/>
    <s v="CA-2015-148712"/>
    <x v="786"/>
    <d v="2015-04-23T00:00:00"/>
    <s v="Standard Class"/>
    <s v="JM-15535"/>
    <s v="Jessica Myrick"/>
    <x v="0"/>
    <s v="United States"/>
    <x v="20"/>
    <s v="New York"/>
    <n v="10035"/>
    <x v="3"/>
    <s v="TEC-AC-10003198"/>
    <x v="2"/>
    <x v="11"/>
    <s v="Enermax Acrylux Wireless Keyboard"/>
    <x v="914"/>
    <n v="1"/>
    <n v="0"/>
    <n v="36.851999999999997"/>
    <n v="4"/>
    <n v="2"/>
    <x v="1"/>
    <s v="Apr"/>
    <s v="2015-04"/>
  </r>
  <r>
    <n v="5444"/>
    <s v="CA-2015-148712"/>
    <x v="786"/>
    <d v="2015-04-23T00:00:00"/>
    <s v="Standard Class"/>
    <s v="JM-15535"/>
    <s v="Jessica Myrick"/>
    <x v="0"/>
    <s v="United States"/>
    <x v="20"/>
    <s v="New York"/>
    <n v="10035"/>
    <x v="3"/>
    <s v="OFF-BI-10001900"/>
    <x v="1"/>
    <x v="8"/>
    <s v="DXL Angle-View Binders with Locking Rings, Black"/>
    <x v="3821"/>
    <n v="13"/>
    <n v="0.2"/>
    <n v="21.024899999999999"/>
    <n v="4"/>
    <n v="2"/>
    <x v="1"/>
    <s v="Apr"/>
    <s v="2015-04"/>
  </r>
  <r>
    <n v="5445"/>
    <s v="CA-2015-148712"/>
    <x v="786"/>
    <d v="2015-04-23T00:00:00"/>
    <s v="Standard Class"/>
    <s v="JM-15535"/>
    <s v="Jessica Myrick"/>
    <x v="0"/>
    <s v="United States"/>
    <x v="20"/>
    <s v="New York"/>
    <n v="10035"/>
    <x v="3"/>
    <s v="OFF-AR-10000614"/>
    <x v="1"/>
    <x v="6"/>
    <s v="Barrel Sharpener"/>
    <x v="3822"/>
    <n v="3"/>
    <n v="0"/>
    <n v="2.7846000000000002"/>
    <n v="4"/>
    <n v="2"/>
    <x v="1"/>
    <s v="Apr"/>
    <s v="2015-04"/>
  </r>
  <r>
    <n v="5446"/>
    <s v="CA-2016-128307"/>
    <x v="197"/>
    <d v="2016-07-29T00:00:00"/>
    <s v="Standard Class"/>
    <s v="BE-11335"/>
    <s v="Bill Eplett"/>
    <x v="2"/>
    <s v="United States"/>
    <x v="12"/>
    <s v="Texas"/>
    <n v="77041"/>
    <x v="2"/>
    <s v="OFF-EN-10003040"/>
    <x v="1"/>
    <x v="12"/>
    <s v="Quality Park Security Envelopes"/>
    <x v="3823"/>
    <n v="1"/>
    <n v="0.2"/>
    <n v="7.0659000000000001"/>
    <n v="7"/>
    <n v="3"/>
    <x v="0"/>
    <s v="Jul"/>
    <s v="2016-07"/>
  </r>
  <r>
    <n v="5447"/>
    <s v="US-2016-127425"/>
    <x v="370"/>
    <d v="2016-08-31T00:00:00"/>
    <s v="Standard Class"/>
    <s v="DR-12880"/>
    <s v="Dan Reichenbach"/>
    <x v="1"/>
    <s v="United States"/>
    <x v="20"/>
    <s v="New York"/>
    <n v="10035"/>
    <x v="3"/>
    <s v="TEC-PH-10003442"/>
    <x v="2"/>
    <x v="7"/>
    <s v="Samsung Replacement EH64AVFWE Premium Headset"/>
    <x v="3824"/>
    <n v="6"/>
    <n v="0"/>
    <n v="8.25"/>
    <n v="8"/>
    <n v="3"/>
    <x v="0"/>
    <s v="Aug"/>
    <s v="2016-08"/>
  </r>
  <r>
    <n v="5448"/>
    <s v="US-2016-127425"/>
    <x v="370"/>
    <d v="2016-08-31T00:00:00"/>
    <s v="Standard Class"/>
    <s v="DR-12880"/>
    <s v="Dan Reichenbach"/>
    <x v="1"/>
    <s v="United States"/>
    <x v="20"/>
    <s v="New York"/>
    <n v="10035"/>
    <x v="3"/>
    <s v="TEC-AC-10002800"/>
    <x v="2"/>
    <x v="11"/>
    <s v="Plantronics Audio 478 Stereo USB Headset"/>
    <x v="2857"/>
    <n v="5"/>
    <n v="0"/>
    <n v="87.482500000000002"/>
    <n v="8"/>
    <n v="3"/>
    <x v="0"/>
    <s v="Aug"/>
    <s v="2016-08"/>
  </r>
  <r>
    <n v="5449"/>
    <s v="US-2014-119081"/>
    <x v="171"/>
    <d v="2014-09-19T00:00:00"/>
    <s v="Standard Class"/>
    <s v="TA-21385"/>
    <s v="Tom Ashbrook"/>
    <x v="2"/>
    <s v="United States"/>
    <x v="250"/>
    <s v="Kansas"/>
    <n v="66062"/>
    <x v="2"/>
    <s v="OFF-SU-10000157"/>
    <x v="1"/>
    <x v="14"/>
    <s v="Compact Automatic Electric Letter Opener"/>
    <x v="3825"/>
    <n v="3"/>
    <n v="0"/>
    <n v="7.1585999999999999"/>
    <n v="9"/>
    <n v="3"/>
    <x v="2"/>
    <s v="Sep"/>
    <s v="2014-09"/>
  </r>
  <r>
    <n v="5450"/>
    <s v="US-2014-119081"/>
    <x v="171"/>
    <d v="2014-09-19T00:00:00"/>
    <s v="Standard Class"/>
    <s v="TA-21385"/>
    <s v="Tom Ashbrook"/>
    <x v="2"/>
    <s v="United States"/>
    <x v="250"/>
    <s v="Kansas"/>
    <n v="66062"/>
    <x v="2"/>
    <s v="TEC-AC-10001542"/>
    <x v="2"/>
    <x v="11"/>
    <s v="SanDisk Cruzer 16 GB USB Flash Drive"/>
    <x v="3826"/>
    <n v="5"/>
    <n v="0"/>
    <n v="10.906000000000001"/>
    <n v="9"/>
    <n v="3"/>
    <x v="2"/>
    <s v="Sep"/>
    <s v="2014-09"/>
  </r>
  <r>
    <n v="5451"/>
    <s v="US-2014-119081"/>
    <x v="171"/>
    <d v="2014-09-19T00:00:00"/>
    <s v="Standard Class"/>
    <s v="TA-21385"/>
    <s v="Tom Ashbrook"/>
    <x v="2"/>
    <s v="United States"/>
    <x v="250"/>
    <s v="Kansas"/>
    <n v="66062"/>
    <x v="2"/>
    <s v="OFF-BI-10004519"/>
    <x v="1"/>
    <x v="8"/>
    <s v="GBC DocuBind P100 Manual Binding Machine"/>
    <x v="3827"/>
    <n v="2"/>
    <n v="0"/>
    <n v="149.38200000000001"/>
    <n v="9"/>
    <n v="3"/>
    <x v="2"/>
    <s v="Sep"/>
    <s v="2014-09"/>
  </r>
  <r>
    <n v="5452"/>
    <s v="US-2014-119081"/>
    <x v="171"/>
    <d v="2014-09-19T00:00:00"/>
    <s v="Standard Class"/>
    <s v="TA-21385"/>
    <s v="Tom Ashbrook"/>
    <x v="2"/>
    <s v="United States"/>
    <x v="250"/>
    <s v="Kansas"/>
    <n v="66062"/>
    <x v="2"/>
    <s v="FUR-FU-10003464"/>
    <x v="0"/>
    <x v="5"/>
    <s v="Seth Thomas 8 1/2&quot; Cubicle Clock"/>
    <x v="1090"/>
    <n v="2"/>
    <n v="0"/>
    <n v="12.979200000000001"/>
    <n v="9"/>
    <n v="3"/>
    <x v="2"/>
    <s v="Sep"/>
    <s v="2014-09"/>
  </r>
  <r>
    <n v="5453"/>
    <s v="CA-2016-140613"/>
    <x v="405"/>
    <d v="2016-07-29T00:00:00"/>
    <s v="Standard Class"/>
    <s v="KN-16705"/>
    <s v="Kristina Nunn"/>
    <x v="2"/>
    <s v="United States"/>
    <x v="306"/>
    <s v="Nevada"/>
    <n v="89431"/>
    <x v="1"/>
    <s v="OFF-SU-10004261"/>
    <x v="1"/>
    <x v="14"/>
    <s v="Fiskars 8&quot; Scissors, 2/Pack"/>
    <x v="3828"/>
    <n v="5"/>
    <n v="0"/>
    <n v="24.998000000000001"/>
    <n v="7"/>
    <n v="3"/>
    <x v="0"/>
    <s v="Jul"/>
    <s v="2016-07"/>
  </r>
  <r>
    <n v="5454"/>
    <s v="US-2017-108700"/>
    <x v="240"/>
    <d v="2017-05-23T00:00:00"/>
    <s v="Standard Class"/>
    <s v="PJ-18835"/>
    <s v="Patrick Jones"/>
    <x v="1"/>
    <s v="United States"/>
    <x v="179"/>
    <s v="Illinois"/>
    <n v="61107"/>
    <x v="2"/>
    <s v="OFF-PA-10004733"/>
    <x v="1"/>
    <x v="10"/>
    <s v="Things To Do Today Spiral Book"/>
    <x v="3829"/>
    <n v="6"/>
    <n v="0.2"/>
    <n v="13.780799999999999"/>
    <n v="5"/>
    <n v="2"/>
    <x v="3"/>
    <s v="May"/>
    <s v="2017-05"/>
  </r>
  <r>
    <n v="5455"/>
    <s v="CA-2017-160962"/>
    <x v="1045"/>
    <d v="2017-05-02T00:00:00"/>
    <s v="Standard Class"/>
    <s v="MC-17605"/>
    <s v="Matt Connell"/>
    <x v="1"/>
    <s v="United States"/>
    <x v="10"/>
    <s v="Pennsylvania"/>
    <n v="19143"/>
    <x v="3"/>
    <s v="OFF-ST-10001325"/>
    <x v="1"/>
    <x v="4"/>
    <s v="Sterilite Officeware Hinged File Box"/>
    <x v="3830"/>
    <n v="1"/>
    <n v="0.2"/>
    <n v="0.73360000000000003"/>
    <n v="4"/>
    <n v="2"/>
    <x v="3"/>
    <s v="Apr"/>
    <s v="2017-04"/>
  </r>
  <r>
    <n v="5456"/>
    <s v="CA-2017-160962"/>
    <x v="1045"/>
    <d v="2017-05-02T00:00:00"/>
    <s v="Standard Class"/>
    <s v="MC-17605"/>
    <s v="Matt Connell"/>
    <x v="1"/>
    <s v="United States"/>
    <x v="10"/>
    <s v="Pennsylvania"/>
    <n v="19143"/>
    <x v="3"/>
    <s v="OFF-AR-10003056"/>
    <x v="1"/>
    <x v="6"/>
    <s v="Newell 341"/>
    <x v="1297"/>
    <n v="2"/>
    <n v="0.2"/>
    <n v="0.77039999999999997"/>
    <n v="4"/>
    <n v="2"/>
    <x v="3"/>
    <s v="Apr"/>
    <s v="2017-04"/>
  </r>
  <r>
    <n v="5457"/>
    <s v="CA-2017-130631"/>
    <x v="614"/>
    <d v="2018-01-02T00:00:00"/>
    <s v="Standard Class"/>
    <s v="BS-11755"/>
    <s v="Bruce Stewart"/>
    <x v="0"/>
    <s v="United States"/>
    <x v="156"/>
    <s v="Washington"/>
    <n v="98026"/>
    <x v="1"/>
    <s v="OFF-FA-10000089"/>
    <x v="1"/>
    <x v="13"/>
    <s v="Acco Glide Clips"/>
    <x v="3831"/>
    <n v="5"/>
    <n v="0"/>
    <n v="9.6039999999999992"/>
    <n v="12"/>
    <n v="4"/>
    <x v="3"/>
    <s v="Dec"/>
    <s v="2017-12"/>
  </r>
  <r>
    <n v="5458"/>
    <s v="CA-2017-130631"/>
    <x v="614"/>
    <d v="2018-01-02T00:00:00"/>
    <s v="Standard Class"/>
    <s v="BS-11755"/>
    <s v="Bruce Stewart"/>
    <x v="0"/>
    <s v="United States"/>
    <x v="156"/>
    <s v="Washington"/>
    <n v="98026"/>
    <x v="1"/>
    <s v="FUR-FU-10004093"/>
    <x v="0"/>
    <x v="5"/>
    <s v="Hand-Finished Solid Wood Document Frame"/>
    <x v="3658"/>
    <n v="2"/>
    <n v="0"/>
    <n v="20.538"/>
    <n v="12"/>
    <n v="4"/>
    <x v="3"/>
    <s v="Dec"/>
    <s v="2017-12"/>
  </r>
  <r>
    <n v="5459"/>
    <s v="CA-2017-116680"/>
    <x v="507"/>
    <d v="2017-09-06T00:00:00"/>
    <s v="Second Class"/>
    <s v="PK-19075"/>
    <s v="Pete Kriz"/>
    <x v="0"/>
    <s v="United States"/>
    <x v="8"/>
    <s v="California"/>
    <n v="94122"/>
    <x v="1"/>
    <s v="OFF-BI-10004022"/>
    <x v="1"/>
    <x v="8"/>
    <s v="Acco Suede Grain Vinyl Round Ring Binder"/>
    <x v="3832"/>
    <n v="6"/>
    <n v="0.2"/>
    <n v="4.3368000000000002"/>
    <n v="9"/>
    <n v="3"/>
    <x v="3"/>
    <s v="Sep"/>
    <s v="2017-09"/>
  </r>
  <r>
    <n v="5460"/>
    <s v="CA-2017-116680"/>
    <x v="507"/>
    <d v="2017-09-06T00:00:00"/>
    <s v="Second Class"/>
    <s v="PK-19075"/>
    <s v="Pete Kriz"/>
    <x v="0"/>
    <s v="United States"/>
    <x v="8"/>
    <s v="California"/>
    <n v="94122"/>
    <x v="1"/>
    <s v="FUR-TA-10001771"/>
    <x v="0"/>
    <x v="3"/>
    <s v="Bush Cubix Conference Tables, Fully Assembled"/>
    <x v="3833"/>
    <n v="8"/>
    <n v="0.2"/>
    <n v="92.391999999999996"/>
    <n v="9"/>
    <n v="3"/>
    <x v="3"/>
    <s v="Sep"/>
    <s v="2017-09"/>
  </r>
  <r>
    <n v="5461"/>
    <s v="US-2014-107405"/>
    <x v="90"/>
    <d v="2014-03-25T00:00:00"/>
    <s v="Standard Class"/>
    <s v="TS-21205"/>
    <s v="Thomas Seio"/>
    <x v="1"/>
    <s v="United States"/>
    <x v="153"/>
    <s v="North Carolina"/>
    <n v="28806"/>
    <x v="0"/>
    <s v="OFF-ST-10002301"/>
    <x v="1"/>
    <x v="4"/>
    <s v="Tennsco Commercial Shelving"/>
    <x v="3834"/>
    <n v="1"/>
    <n v="0.2"/>
    <n v="-3.8645999999999998"/>
    <n v="3"/>
    <n v="1"/>
    <x v="2"/>
    <s v="Mar"/>
    <s v="2014-03"/>
  </r>
  <r>
    <n v="5462"/>
    <s v="CA-2017-101574"/>
    <x v="394"/>
    <d v="2017-10-04T00:00:00"/>
    <s v="Standard Class"/>
    <s v="BD-11725"/>
    <s v="Bruce Degenhardt"/>
    <x v="0"/>
    <s v="United States"/>
    <x v="1"/>
    <s v="California"/>
    <n v="90032"/>
    <x v="1"/>
    <s v="FUR-FU-10001706"/>
    <x v="0"/>
    <x v="5"/>
    <s v="Longer-Life Soft White Bulbs"/>
    <x v="354"/>
    <n v="3"/>
    <n v="0"/>
    <n v="4.4352"/>
    <n v="9"/>
    <n v="3"/>
    <x v="3"/>
    <s v="Sep"/>
    <s v="2017-09"/>
  </r>
  <r>
    <n v="5463"/>
    <s v="CA-2014-146591"/>
    <x v="1046"/>
    <d v="2014-01-20T00:00:00"/>
    <s v="First Class"/>
    <s v="TS-21340"/>
    <s v="Toby Swindell"/>
    <x v="0"/>
    <s v="United States"/>
    <x v="48"/>
    <s v="Arizona"/>
    <n v="85254"/>
    <x v="1"/>
    <s v="OFF-BI-10003676"/>
    <x v="1"/>
    <x v="8"/>
    <s v="GBC Standard Recycled Report Covers, Clear Plastic Sheets"/>
    <x v="3773"/>
    <n v="10"/>
    <n v="0.7"/>
    <n v="-23.716000000000001"/>
    <n v="1"/>
    <n v="1"/>
    <x v="2"/>
    <s v="Jan"/>
    <s v="2014-01"/>
  </r>
  <r>
    <n v="5464"/>
    <s v="CA-2014-146591"/>
    <x v="1046"/>
    <d v="2014-01-20T00:00:00"/>
    <s v="First Class"/>
    <s v="TS-21340"/>
    <s v="Toby Swindell"/>
    <x v="0"/>
    <s v="United States"/>
    <x v="48"/>
    <s v="Arizona"/>
    <n v="85254"/>
    <x v="1"/>
    <s v="OFF-PA-10000659"/>
    <x v="1"/>
    <x v="10"/>
    <s v="TOPS Carbonless Receipt Book, Four 2-3/4 x 7-1/4 Money Receipts per Page"/>
    <x v="3835"/>
    <n v="4"/>
    <n v="0.2"/>
    <n v="19.622399999999999"/>
    <n v="1"/>
    <n v="1"/>
    <x v="2"/>
    <s v="Jan"/>
    <s v="2014-01"/>
  </r>
  <r>
    <n v="5465"/>
    <s v="CA-2014-146591"/>
    <x v="1046"/>
    <d v="2014-01-20T00:00:00"/>
    <s v="First Class"/>
    <s v="TS-21340"/>
    <s v="Toby Swindell"/>
    <x v="0"/>
    <s v="United States"/>
    <x v="48"/>
    <s v="Arizona"/>
    <n v="85254"/>
    <x v="1"/>
    <s v="OFF-EN-10002504"/>
    <x v="1"/>
    <x v="12"/>
    <s v="Tyvek  Top-Opening Peel &amp; Seel Envelopes, Plain White"/>
    <x v="3836"/>
    <n v="5"/>
    <n v="0.2"/>
    <n v="36.692999999999998"/>
    <n v="1"/>
    <n v="1"/>
    <x v="2"/>
    <s v="Jan"/>
    <s v="2014-01"/>
  </r>
  <r>
    <n v="5466"/>
    <s v="CA-2014-146591"/>
    <x v="1046"/>
    <d v="2014-01-20T00:00:00"/>
    <s v="First Class"/>
    <s v="TS-21340"/>
    <s v="Toby Swindell"/>
    <x v="0"/>
    <s v="United States"/>
    <x v="48"/>
    <s v="Arizona"/>
    <n v="85254"/>
    <x v="1"/>
    <s v="FUR-BO-10001972"/>
    <x v="0"/>
    <x v="0"/>
    <s v="O'Sullivan 4-Shelf Bookcase in Odessa Pine"/>
    <x v="3837"/>
    <n v="5"/>
    <n v="0.7"/>
    <n v="-320.59699999999998"/>
    <n v="1"/>
    <n v="1"/>
    <x v="2"/>
    <s v="Jan"/>
    <s v="2014-01"/>
  </r>
  <r>
    <n v="5467"/>
    <s v="CA-2014-107706"/>
    <x v="1047"/>
    <d v="2014-02-19T00:00:00"/>
    <s v="Second Class"/>
    <s v="ST-20530"/>
    <s v="Shui Tom"/>
    <x v="0"/>
    <s v="United States"/>
    <x v="12"/>
    <s v="Texas"/>
    <n v="77095"/>
    <x v="2"/>
    <s v="OFF-PA-10000466"/>
    <x v="1"/>
    <x v="10"/>
    <s v="Memo Book, 100 Message Capacity, 5 3/8” x 11”"/>
    <x v="3838"/>
    <n v="3"/>
    <n v="0.2"/>
    <n v="6.0659999999999998"/>
    <n v="2"/>
    <n v="1"/>
    <x v="2"/>
    <s v="Feb"/>
    <s v="2014-02"/>
  </r>
  <r>
    <n v="5468"/>
    <s v="CA-2016-122448"/>
    <x v="632"/>
    <d v="2016-06-14T00:00:00"/>
    <s v="Standard Class"/>
    <s v="DB-13210"/>
    <s v="Dean Braden"/>
    <x v="0"/>
    <s v="United States"/>
    <x v="8"/>
    <s v="California"/>
    <n v="94109"/>
    <x v="1"/>
    <s v="FUR-CH-10002774"/>
    <x v="0"/>
    <x v="1"/>
    <s v="Global Deluxe Stacking Chair, Gray"/>
    <x v="1888"/>
    <n v="3"/>
    <n v="0.2"/>
    <n v="13.7646"/>
    <n v="6"/>
    <n v="2"/>
    <x v="0"/>
    <s v="Jun"/>
    <s v="2016-06"/>
  </r>
  <r>
    <n v="5469"/>
    <s v="CA-2014-132451"/>
    <x v="467"/>
    <d v="2014-09-27T00:00:00"/>
    <s v="First Class"/>
    <s v="KF-16285"/>
    <s v="Karen Ferguson"/>
    <x v="2"/>
    <s v="United States"/>
    <x v="70"/>
    <s v="California"/>
    <n v="92105"/>
    <x v="1"/>
    <s v="FUR-CH-10000454"/>
    <x v="0"/>
    <x v="1"/>
    <s v="Hon Deluxe Fabric Upholstered Stacking Chairs, Rounded Back"/>
    <x v="2239"/>
    <n v="3"/>
    <n v="0.2"/>
    <n v="73.194000000000003"/>
    <n v="9"/>
    <n v="3"/>
    <x v="2"/>
    <s v="Sep"/>
    <s v="2014-09"/>
  </r>
  <r>
    <n v="5470"/>
    <s v="CA-2014-132451"/>
    <x v="467"/>
    <d v="2014-09-27T00:00:00"/>
    <s v="First Class"/>
    <s v="KF-16285"/>
    <s v="Karen Ferguson"/>
    <x v="2"/>
    <s v="United States"/>
    <x v="70"/>
    <s v="California"/>
    <n v="92105"/>
    <x v="1"/>
    <s v="OFF-PA-10004888"/>
    <x v="1"/>
    <x v="10"/>
    <s v="Xerox 217"/>
    <x v="537"/>
    <n v="3"/>
    <n v="0"/>
    <n v="9.3312000000000008"/>
    <n v="9"/>
    <n v="3"/>
    <x v="2"/>
    <s v="Sep"/>
    <s v="2014-09"/>
  </r>
  <r>
    <n v="5471"/>
    <s v="CA-2016-158547"/>
    <x v="198"/>
    <d v="2016-06-04T00:00:00"/>
    <s v="Standard Class"/>
    <s v="JM-16195"/>
    <s v="Justin MacKendrick"/>
    <x v="0"/>
    <s v="United States"/>
    <x v="57"/>
    <s v="Ohio"/>
    <n v="45011"/>
    <x v="3"/>
    <s v="OFF-AP-10003842"/>
    <x v="1"/>
    <x v="9"/>
    <s v="Euro-Pro Shark Turbo Vacuum"/>
    <x v="1832"/>
    <n v="5"/>
    <n v="0.2"/>
    <n v="9.2940000000000005"/>
    <n v="5"/>
    <n v="2"/>
    <x v="0"/>
    <s v="May"/>
    <s v="2016-05"/>
  </r>
  <r>
    <n v="5472"/>
    <s v="CA-2017-116946"/>
    <x v="484"/>
    <d v="2017-12-23T00:00:00"/>
    <s v="Standard Class"/>
    <s v="TS-21505"/>
    <s v="Tony Sayre"/>
    <x v="0"/>
    <s v="United States"/>
    <x v="117"/>
    <s v="Colorado"/>
    <n v="80134"/>
    <x v="1"/>
    <s v="FUR-FU-10000320"/>
    <x v="0"/>
    <x v="5"/>
    <s v="OIC Stacking Trays"/>
    <x v="518"/>
    <n v="5"/>
    <n v="0.2"/>
    <n v="4.008"/>
    <n v="12"/>
    <n v="4"/>
    <x v="3"/>
    <s v="Dec"/>
    <s v="2017-12"/>
  </r>
  <r>
    <n v="5473"/>
    <s v="CA-2017-116946"/>
    <x v="484"/>
    <d v="2017-12-23T00:00:00"/>
    <s v="Standard Class"/>
    <s v="TS-21505"/>
    <s v="Tony Sayre"/>
    <x v="0"/>
    <s v="United States"/>
    <x v="117"/>
    <s v="Colorado"/>
    <n v="80134"/>
    <x v="1"/>
    <s v="OFF-ST-10002554"/>
    <x v="1"/>
    <x v="4"/>
    <s v="Tennsco Industrial Shelving"/>
    <x v="1592"/>
    <n v="2"/>
    <n v="0.2"/>
    <n v="-17.607600000000001"/>
    <n v="12"/>
    <n v="4"/>
    <x v="3"/>
    <s v="Dec"/>
    <s v="2017-12"/>
  </r>
  <r>
    <n v="5474"/>
    <s v="CA-2017-116946"/>
    <x v="484"/>
    <d v="2017-12-23T00:00:00"/>
    <s v="Standard Class"/>
    <s v="TS-21505"/>
    <s v="Tony Sayre"/>
    <x v="0"/>
    <s v="United States"/>
    <x v="117"/>
    <s v="Colorado"/>
    <n v="80134"/>
    <x v="1"/>
    <s v="FUR-BO-10000468"/>
    <x v="0"/>
    <x v="0"/>
    <s v="O'Sullivan 2-Shelf Heavy-Duty Bookcases"/>
    <x v="3839"/>
    <n v="7"/>
    <n v="0.7"/>
    <n v="-183.63239999999999"/>
    <n v="12"/>
    <n v="4"/>
    <x v="3"/>
    <s v="Dec"/>
    <s v="2017-12"/>
  </r>
  <r>
    <n v="5475"/>
    <s v="CA-2017-121741"/>
    <x v="377"/>
    <d v="2017-12-26T00:00:00"/>
    <s v="Same Day"/>
    <s v="YC-21895"/>
    <s v="Yoseph Carroll"/>
    <x v="1"/>
    <s v="United States"/>
    <x v="9"/>
    <s v="Nebraska"/>
    <n v="68025"/>
    <x v="2"/>
    <s v="OFF-ST-10004459"/>
    <x v="1"/>
    <x v="4"/>
    <s v="Tennsco Single-Tier Lockers"/>
    <x v="3840"/>
    <n v="2"/>
    <n v="0"/>
    <n v="37.533999999999999"/>
    <n v="12"/>
    <n v="4"/>
    <x v="3"/>
    <s v="Dec"/>
    <s v="2017-12"/>
  </r>
  <r>
    <n v="5476"/>
    <s v="CA-2017-169691"/>
    <x v="140"/>
    <d v="2017-06-18T00:00:00"/>
    <s v="First Class"/>
    <s v="Dp-13240"/>
    <s v="Dean percer"/>
    <x v="2"/>
    <s v="United States"/>
    <x v="349"/>
    <s v="Minnesota"/>
    <n v="55369"/>
    <x v="2"/>
    <s v="OFF-LA-10002312"/>
    <x v="1"/>
    <x v="2"/>
    <s v="Avery 490"/>
    <x v="1821"/>
    <n v="3"/>
    <n v="0"/>
    <n v="22.2"/>
    <n v="6"/>
    <n v="2"/>
    <x v="3"/>
    <s v="Jun"/>
    <s v="2017-06"/>
  </r>
  <r>
    <n v="5477"/>
    <s v="CA-2017-169691"/>
    <x v="140"/>
    <d v="2017-06-18T00:00:00"/>
    <s v="First Class"/>
    <s v="Dp-13240"/>
    <s v="Dean percer"/>
    <x v="2"/>
    <s v="United States"/>
    <x v="349"/>
    <s v="Minnesota"/>
    <n v="55369"/>
    <x v="2"/>
    <s v="OFF-ST-10001291"/>
    <x v="1"/>
    <x v="4"/>
    <s v="Tenex Personal Self-Stacking Standard File Box, Black/Gray"/>
    <x v="3841"/>
    <n v="5"/>
    <n v="0"/>
    <n v="22.828499999999998"/>
    <n v="6"/>
    <n v="2"/>
    <x v="3"/>
    <s v="Jun"/>
    <s v="2017-06"/>
  </r>
  <r>
    <n v="5478"/>
    <s v="CA-2017-169691"/>
    <x v="140"/>
    <d v="2017-06-18T00:00:00"/>
    <s v="First Class"/>
    <s v="Dp-13240"/>
    <s v="Dean percer"/>
    <x v="2"/>
    <s v="United States"/>
    <x v="349"/>
    <s v="Minnesota"/>
    <n v="55369"/>
    <x v="2"/>
    <s v="OFF-PA-10003022"/>
    <x v="1"/>
    <x v="10"/>
    <s v="Xerox 1992"/>
    <x v="1444"/>
    <n v="3"/>
    <n v="0"/>
    <n v="8.7905999999999995"/>
    <n v="6"/>
    <n v="2"/>
    <x v="3"/>
    <s v="Jun"/>
    <s v="2017-06"/>
  </r>
  <r>
    <n v="5479"/>
    <s v="CA-2016-121356"/>
    <x v="73"/>
    <d v="2016-11-24T00:00:00"/>
    <s v="Standard Class"/>
    <s v="SJ-20500"/>
    <s v="Shirley Jackson"/>
    <x v="0"/>
    <s v="United States"/>
    <x v="46"/>
    <s v="Delaware"/>
    <n v="19711"/>
    <x v="3"/>
    <s v="OFF-BI-10002133"/>
    <x v="1"/>
    <x v="8"/>
    <s v="Wilson Jones Elliptical Ring 3 1/2&quot; Capacity Binders, 800 sheets"/>
    <x v="3146"/>
    <n v="3"/>
    <n v="0"/>
    <n v="62.915999999999997"/>
    <n v="11"/>
    <n v="4"/>
    <x v="0"/>
    <s v="Nov"/>
    <s v="2016-11"/>
  </r>
  <r>
    <n v="5480"/>
    <s v="CA-2014-101770"/>
    <x v="691"/>
    <d v="2014-04-04T00:00:00"/>
    <s v="Standard Class"/>
    <s v="KB-16240"/>
    <s v="Karen Bern"/>
    <x v="1"/>
    <s v="United States"/>
    <x v="100"/>
    <s v="Florida"/>
    <n v="33180"/>
    <x v="0"/>
    <s v="OFF-BI-10001097"/>
    <x v="1"/>
    <x v="8"/>
    <s v="Avery Hole Reinforcements"/>
    <x v="3842"/>
    <n v="1"/>
    <n v="0.7"/>
    <n v="-1.3083"/>
    <n v="3"/>
    <n v="1"/>
    <x v="2"/>
    <s v="Mar"/>
    <s v="2014-03"/>
  </r>
  <r>
    <n v="5481"/>
    <s v="CA-2017-105487"/>
    <x v="1048"/>
    <d v="2017-10-14T00:00:00"/>
    <s v="Standard Class"/>
    <s v="CS-12250"/>
    <s v="Chris Selesnick"/>
    <x v="1"/>
    <s v="United States"/>
    <x v="70"/>
    <s v="California"/>
    <n v="92105"/>
    <x v="1"/>
    <s v="TEC-PH-10001336"/>
    <x v="2"/>
    <x v="7"/>
    <s v="Digium D40 VoIP phone"/>
    <x v="3843"/>
    <n v="1"/>
    <n v="0.2"/>
    <n v="11.6091"/>
    <n v="10"/>
    <n v="4"/>
    <x v="3"/>
    <s v="Oct"/>
    <s v="2017-10"/>
  </r>
  <r>
    <n v="5482"/>
    <s v="CA-2017-105487"/>
    <x v="1048"/>
    <d v="2017-10-14T00:00:00"/>
    <s v="Standard Class"/>
    <s v="CS-12250"/>
    <s v="Chris Selesnick"/>
    <x v="1"/>
    <s v="United States"/>
    <x v="70"/>
    <s v="California"/>
    <n v="92105"/>
    <x v="1"/>
    <s v="TEC-AC-10002305"/>
    <x v="2"/>
    <x v="11"/>
    <s v="KeyTronic E03601U1 - Keyboard - Beige"/>
    <x v="3844"/>
    <n v="2"/>
    <n v="0"/>
    <n v="6.48"/>
    <n v="10"/>
    <n v="4"/>
    <x v="3"/>
    <s v="Oct"/>
    <s v="2017-10"/>
  </r>
  <r>
    <n v="5483"/>
    <s v="CA-2017-105487"/>
    <x v="1048"/>
    <d v="2017-10-14T00:00:00"/>
    <s v="Standard Class"/>
    <s v="CS-12250"/>
    <s v="Chris Selesnick"/>
    <x v="1"/>
    <s v="United States"/>
    <x v="70"/>
    <s v="California"/>
    <n v="92105"/>
    <x v="1"/>
    <s v="TEC-AC-10003610"/>
    <x v="2"/>
    <x v="11"/>
    <s v="Logitech Illuminated - Keyboard"/>
    <x v="3612"/>
    <n v="4"/>
    <n v="0"/>
    <n v="115.1808"/>
    <n v="10"/>
    <n v="4"/>
    <x v="3"/>
    <s v="Oct"/>
    <s v="2017-10"/>
  </r>
  <r>
    <n v="5484"/>
    <s v="CA-2017-105487"/>
    <x v="1048"/>
    <d v="2017-10-14T00:00:00"/>
    <s v="Standard Class"/>
    <s v="CS-12250"/>
    <s v="Chris Selesnick"/>
    <x v="1"/>
    <s v="United States"/>
    <x v="70"/>
    <s v="California"/>
    <n v="92105"/>
    <x v="1"/>
    <s v="OFF-ST-10002301"/>
    <x v="1"/>
    <x v="4"/>
    <s v="Tennsco Commercial Shelving"/>
    <x v="1374"/>
    <n v="2"/>
    <n v="0"/>
    <n v="0.40679999999999999"/>
    <n v="10"/>
    <n v="4"/>
    <x v="3"/>
    <s v="Oct"/>
    <s v="2017-10"/>
  </r>
  <r>
    <n v="5485"/>
    <s v="CA-2017-148999"/>
    <x v="289"/>
    <d v="2017-02-04T00:00:00"/>
    <s v="Standard Class"/>
    <s v="EB-13870"/>
    <s v="Emily Burns"/>
    <x v="0"/>
    <s v="United States"/>
    <x v="100"/>
    <s v="Florida"/>
    <n v="33142"/>
    <x v="0"/>
    <s v="FUR-CH-10002044"/>
    <x v="0"/>
    <x v="1"/>
    <s v="Office Star - Contemporary Task Swivel chair with 2-way adjustable arms, Plum"/>
    <x v="3344"/>
    <n v="4"/>
    <n v="0.2"/>
    <n v="-68.1096"/>
    <n v="1"/>
    <n v="1"/>
    <x v="3"/>
    <s v="Jan"/>
    <s v="2017-01"/>
  </r>
  <r>
    <n v="5486"/>
    <s v="CA-2014-107573"/>
    <x v="432"/>
    <d v="2014-12-17T00:00:00"/>
    <s v="Standard Class"/>
    <s v="PB-19150"/>
    <s v="Philip Brown"/>
    <x v="0"/>
    <s v="United States"/>
    <x v="100"/>
    <s v="Florida"/>
    <n v="33178"/>
    <x v="0"/>
    <s v="OFF-EN-10001099"/>
    <x v="1"/>
    <x v="12"/>
    <s v="Staple envelope"/>
    <x v="2953"/>
    <n v="3"/>
    <n v="0.2"/>
    <n v="7.6284000000000001"/>
    <n v="12"/>
    <n v="4"/>
    <x v="2"/>
    <s v="Dec"/>
    <s v="2014-12"/>
  </r>
  <r>
    <n v="5487"/>
    <s v="CA-2015-156608"/>
    <x v="1040"/>
    <d v="2015-10-29T00:00:00"/>
    <s v="Standard Class"/>
    <s v="MT-18070"/>
    <s v="Michelle Tran"/>
    <x v="2"/>
    <s v="United States"/>
    <x v="52"/>
    <s v="Texas"/>
    <n v="78207"/>
    <x v="2"/>
    <s v="OFF-BI-10004140"/>
    <x v="1"/>
    <x v="8"/>
    <s v="Avery Non-Stick Binders"/>
    <x v="3183"/>
    <n v="4"/>
    <n v="0.8"/>
    <n v="-6.2859999999999996"/>
    <n v="10"/>
    <n v="4"/>
    <x v="1"/>
    <s v="Oct"/>
    <s v="2015-10"/>
  </r>
  <r>
    <n v="5488"/>
    <s v="CA-2017-134495"/>
    <x v="719"/>
    <d v="2017-04-04T00:00:00"/>
    <s v="Second Class"/>
    <s v="BF-11020"/>
    <s v="Barry Französisch"/>
    <x v="1"/>
    <s v="United States"/>
    <x v="108"/>
    <s v="Florida"/>
    <n v="32216"/>
    <x v="0"/>
    <s v="TEC-PH-10004897"/>
    <x v="2"/>
    <x v="7"/>
    <s v="Mediabridge Sport Armband iPhone 5s"/>
    <x v="112"/>
    <n v="3"/>
    <n v="0.2"/>
    <n v="-5.6943000000000001"/>
    <n v="4"/>
    <n v="2"/>
    <x v="3"/>
    <s v="Apr"/>
    <s v="2017-04"/>
  </r>
  <r>
    <n v="5489"/>
    <s v="CA-2017-134495"/>
    <x v="719"/>
    <d v="2017-04-04T00:00:00"/>
    <s v="Second Class"/>
    <s v="BF-11020"/>
    <s v="Barry Französisch"/>
    <x v="1"/>
    <s v="United States"/>
    <x v="108"/>
    <s v="Florida"/>
    <n v="32216"/>
    <x v="0"/>
    <s v="OFF-LA-10000262"/>
    <x v="1"/>
    <x v="2"/>
    <s v="Avery 494"/>
    <x v="301"/>
    <n v="3"/>
    <n v="0.2"/>
    <n v="2.0358000000000001"/>
    <n v="4"/>
    <n v="2"/>
    <x v="3"/>
    <s v="Apr"/>
    <s v="2017-04"/>
  </r>
  <r>
    <n v="5490"/>
    <s v="CA-2017-134495"/>
    <x v="719"/>
    <d v="2017-04-04T00:00:00"/>
    <s v="Second Class"/>
    <s v="BF-11020"/>
    <s v="Barry Französisch"/>
    <x v="1"/>
    <s v="United States"/>
    <x v="108"/>
    <s v="Florida"/>
    <n v="32216"/>
    <x v="0"/>
    <s v="OFF-AP-10002222"/>
    <x v="1"/>
    <x v="9"/>
    <s v="Staple holder"/>
    <x v="3160"/>
    <n v="3"/>
    <n v="0.2"/>
    <n v="1.8207"/>
    <n v="4"/>
    <n v="2"/>
    <x v="3"/>
    <s v="Apr"/>
    <s v="2017-04"/>
  </r>
  <r>
    <n v="5491"/>
    <s v="CA-2017-134495"/>
    <x v="719"/>
    <d v="2017-04-04T00:00:00"/>
    <s v="Second Class"/>
    <s v="BF-11020"/>
    <s v="Barry Französisch"/>
    <x v="1"/>
    <s v="United States"/>
    <x v="108"/>
    <s v="Florida"/>
    <n v="32216"/>
    <x v="0"/>
    <s v="FUR-CH-10003774"/>
    <x v="0"/>
    <x v="1"/>
    <s v="Global Wood Trimmed Manager's Task Chair, Khaki"/>
    <x v="286"/>
    <n v="3"/>
    <n v="0.2"/>
    <n v="-19.105799999999999"/>
    <n v="4"/>
    <n v="2"/>
    <x v="3"/>
    <s v="Apr"/>
    <s v="2017-04"/>
  </r>
  <r>
    <n v="5492"/>
    <s v="CA-2017-164098"/>
    <x v="795"/>
    <d v="2017-01-27T00:00:00"/>
    <s v="First Class"/>
    <s v="CG-12520"/>
    <s v="Claire Gute"/>
    <x v="0"/>
    <s v="United States"/>
    <x v="12"/>
    <s v="Texas"/>
    <n v="77070"/>
    <x v="2"/>
    <s v="OFF-ST-10000615"/>
    <x v="1"/>
    <x v="4"/>
    <s v="SimpliFile Personal File, Black Granite, 15w x 6-15/16d x 11-1/4h"/>
    <x v="1318"/>
    <n v="2"/>
    <n v="0.2"/>
    <n v="1.8160000000000001"/>
    <n v="1"/>
    <n v="1"/>
    <x v="3"/>
    <s v="Jan"/>
    <s v="2017-01"/>
  </r>
  <r>
    <n v="5493"/>
    <s v="CA-2014-105249"/>
    <x v="683"/>
    <d v="2014-11-28T00:00:00"/>
    <s v="Same Day"/>
    <s v="DH-13675"/>
    <s v="Duane Huffman"/>
    <x v="2"/>
    <s v="United States"/>
    <x v="8"/>
    <s v="California"/>
    <n v="94122"/>
    <x v="1"/>
    <s v="OFF-SU-10001225"/>
    <x v="1"/>
    <x v="14"/>
    <s v="Staple remover"/>
    <x v="348"/>
    <n v="2"/>
    <n v="0"/>
    <n v="0.1472"/>
    <n v="11"/>
    <n v="4"/>
    <x v="2"/>
    <s v="Nov"/>
    <s v="2014-11"/>
  </r>
  <r>
    <n v="5494"/>
    <s v="CA-2014-105249"/>
    <x v="683"/>
    <d v="2014-11-28T00:00:00"/>
    <s v="Same Day"/>
    <s v="DH-13675"/>
    <s v="Duane Huffman"/>
    <x v="2"/>
    <s v="United States"/>
    <x v="8"/>
    <s v="California"/>
    <n v="94122"/>
    <x v="1"/>
    <s v="OFF-LA-10002043"/>
    <x v="1"/>
    <x v="2"/>
    <s v="Avery 489"/>
    <x v="1399"/>
    <n v="4"/>
    <n v="0"/>
    <n v="19.872"/>
    <n v="11"/>
    <n v="4"/>
    <x v="2"/>
    <s v="Nov"/>
    <s v="2014-11"/>
  </r>
  <r>
    <n v="5495"/>
    <s v="CA-2014-105249"/>
    <x v="683"/>
    <d v="2014-11-28T00:00:00"/>
    <s v="Same Day"/>
    <s v="DH-13675"/>
    <s v="Duane Huffman"/>
    <x v="2"/>
    <s v="United States"/>
    <x v="8"/>
    <s v="California"/>
    <n v="94122"/>
    <x v="1"/>
    <s v="FUR-BO-10000330"/>
    <x v="0"/>
    <x v="0"/>
    <s v="Sauder Camden County Barrister Bookcase, Planked Cherry Finish"/>
    <x v="1504"/>
    <n v="4"/>
    <n v="0.15"/>
    <n v="-4.8391999999999999"/>
    <n v="11"/>
    <n v="4"/>
    <x v="2"/>
    <s v="Nov"/>
    <s v="2014-11"/>
  </r>
  <r>
    <n v="5496"/>
    <s v="CA-2015-113523"/>
    <x v="406"/>
    <d v="2015-09-08T00:00:00"/>
    <s v="Standard Class"/>
    <s v="SC-20440"/>
    <s v="Shaun Chance"/>
    <x v="1"/>
    <s v="United States"/>
    <x v="10"/>
    <s v="Pennsylvania"/>
    <n v="19140"/>
    <x v="3"/>
    <s v="OFF-BI-10001249"/>
    <x v="1"/>
    <x v="8"/>
    <s v="Avery Heavy-Duty EZD View Binder with Locking Rings"/>
    <x v="2976"/>
    <n v="4"/>
    <n v="0.7"/>
    <n v="-6.1247999999999996"/>
    <n v="9"/>
    <n v="3"/>
    <x v="1"/>
    <s v="Sep"/>
    <s v="2015-09"/>
  </r>
  <r>
    <n v="5497"/>
    <s v="CA-2017-117821"/>
    <x v="492"/>
    <d v="2017-06-16T00:00:00"/>
    <s v="Standard Class"/>
    <s v="HG-15025"/>
    <s v="Hunter Glantz"/>
    <x v="0"/>
    <s v="United States"/>
    <x v="292"/>
    <s v="Ohio"/>
    <n v="43302"/>
    <x v="3"/>
    <s v="TEC-AC-10004469"/>
    <x v="2"/>
    <x v="11"/>
    <s v="Microsoft Sculpt Comfort Mouse"/>
    <x v="3201"/>
    <n v="2"/>
    <n v="0.2"/>
    <n v="19.175999999999998"/>
    <n v="6"/>
    <n v="2"/>
    <x v="3"/>
    <s v="Jun"/>
    <s v="2017-06"/>
  </r>
  <r>
    <n v="5498"/>
    <s v="CA-2017-164378"/>
    <x v="663"/>
    <d v="2017-07-18T00:00:00"/>
    <s v="Second Class"/>
    <s v="MM-18055"/>
    <s v="Michelle Moray"/>
    <x v="0"/>
    <s v="United States"/>
    <x v="20"/>
    <s v="New York"/>
    <n v="10024"/>
    <x v="3"/>
    <s v="OFF-AR-10001177"/>
    <x v="1"/>
    <x v="6"/>
    <s v="Newell 349"/>
    <x v="2578"/>
    <n v="2"/>
    <n v="0"/>
    <n v="1.9024000000000001"/>
    <n v="7"/>
    <n v="3"/>
    <x v="3"/>
    <s v="Jul"/>
    <s v="2017-07"/>
  </r>
  <r>
    <n v="5499"/>
    <s v="CA-2017-164378"/>
    <x v="663"/>
    <d v="2017-07-18T00:00:00"/>
    <s v="Second Class"/>
    <s v="MM-18055"/>
    <s v="Michelle Moray"/>
    <x v="0"/>
    <s v="United States"/>
    <x v="20"/>
    <s v="New York"/>
    <n v="10024"/>
    <x v="3"/>
    <s v="OFF-LA-10000634"/>
    <x v="1"/>
    <x v="2"/>
    <s v="Avery 509"/>
    <x v="1484"/>
    <n v="3"/>
    <n v="0"/>
    <n v="3.6017999999999999"/>
    <n v="7"/>
    <n v="3"/>
    <x v="3"/>
    <s v="Jul"/>
    <s v="2017-07"/>
  </r>
  <r>
    <n v="5500"/>
    <s v="CA-2017-164378"/>
    <x v="663"/>
    <d v="2017-07-18T00:00:00"/>
    <s v="Second Class"/>
    <s v="MM-18055"/>
    <s v="Michelle Moray"/>
    <x v="0"/>
    <s v="United States"/>
    <x v="20"/>
    <s v="New York"/>
    <n v="10024"/>
    <x v="3"/>
    <s v="TEC-AC-10004708"/>
    <x v="2"/>
    <x v="11"/>
    <s v="Sony 32GB Class 10 Micro SDHC R40 Memory Card"/>
    <x v="362"/>
    <n v="2"/>
    <n v="0"/>
    <n v="8.7989999999999995"/>
    <n v="7"/>
    <n v="3"/>
    <x v="3"/>
    <s v="Jul"/>
    <s v="2017-07"/>
  </r>
  <r>
    <n v="5501"/>
    <s v="CA-2017-164378"/>
    <x v="663"/>
    <d v="2017-07-18T00:00:00"/>
    <s v="Second Class"/>
    <s v="MM-18055"/>
    <s v="Michelle Moray"/>
    <x v="0"/>
    <s v="United States"/>
    <x v="20"/>
    <s v="New York"/>
    <n v="10024"/>
    <x v="3"/>
    <s v="FUR-CH-10002084"/>
    <x v="0"/>
    <x v="1"/>
    <s v="Hon Mobius Operator's Chair"/>
    <x v="3845"/>
    <n v="6"/>
    <n v="0.1"/>
    <n v="88.552800000000005"/>
    <n v="7"/>
    <n v="3"/>
    <x v="3"/>
    <s v="Jul"/>
    <s v="2017-07"/>
  </r>
  <r>
    <n v="5502"/>
    <s v="CA-2017-164378"/>
    <x v="663"/>
    <d v="2017-07-18T00:00:00"/>
    <s v="Second Class"/>
    <s v="MM-18055"/>
    <s v="Michelle Moray"/>
    <x v="0"/>
    <s v="United States"/>
    <x v="20"/>
    <s v="New York"/>
    <n v="10024"/>
    <x v="3"/>
    <s v="OFF-PA-10004519"/>
    <x v="1"/>
    <x v="10"/>
    <s v="Spiral Phone Message Books with Labels by Adams"/>
    <x v="2431"/>
    <n v="2"/>
    <n v="0"/>
    <n v="4.3903999999999996"/>
    <n v="7"/>
    <n v="3"/>
    <x v="3"/>
    <s v="Jul"/>
    <s v="2017-07"/>
  </r>
  <r>
    <n v="5503"/>
    <s v="CA-2017-127782"/>
    <x v="808"/>
    <d v="2017-11-06T00:00:00"/>
    <s v="Standard Class"/>
    <s v="TH-21115"/>
    <s v="Thea Hudgings"/>
    <x v="1"/>
    <s v="United States"/>
    <x v="10"/>
    <s v="Pennsylvania"/>
    <n v="19140"/>
    <x v="3"/>
    <s v="FUR-FU-10001847"/>
    <x v="0"/>
    <x v="5"/>
    <s v="Eldon Image Series Black Desk Accessories"/>
    <x v="3846"/>
    <n v="1"/>
    <n v="0.2"/>
    <n v="0.66239999999999999"/>
    <n v="11"/>
    <n v="4"/>
    <x v="3"/>
    <s v="Nov"/>
    <s v="2017-11"/>
  </r>
  <r>
    <n v="5504"/>
    <s v="CA-2017-127782"/>
    <x v="808"/>
    <d v="2017-11-06T00:00:00"/>
    <s v="Standard Class"/>
    <s v="TH-21115"/>
    <s v="Thea Hudgings"/>
    <x v="1"/>
    <s v="United States"/>
    <x v="10"/>
    <s v="Pennsylvania"/>
    <n v="19140"/>
    <x v="3"/>
    <s v="OFF-AP-10001962"/>
    <x v="1"/>
    <x v="9"/>
    <s v="Black &amp; Decker Filter for Double Action Dustbuster Cordless Vac BLDV7210"/>
    <x v="3847"/>
    <n v="3"/>
    <n v="0.2"/>
    <n v="1.2585"/>
    <n v="11"/>
    <n v="4"/>
    <x v="3"/>
    <s v="Nov"/>
    <s v="2017-11"/>
  </r>
  <r>
    <n v="5505"/>
    <s v="CA-2017-127782"/>
    <x v="808"/>
    <d v="2017-11-06T00:00:00"/>
    <s v="Standard Class"/>
    <s v="TH-21115"/>
    <s v="Thea Hudgings"/>
    <x v="1"/>
    <s v="United States"/>
    <x v="10"/>
    <s v="Pennsylvania"/>
    <n v="19140"/>
    <x v="3"/>
    <s v="OFF-EN-10003845"/>
    <x v="1"/>
    <x v="12"/>
    <s v="Colored Envelopes"/>
    <x v="3096"/>
    <n v="3"/>
    <n v="0.2"/>
    <n v="2.8782000000000001"/>
    <n v="11"/>
    <n v="4"/>
    <x v="3"/>
    <s v="Nov"/>
    <s v="2017-11"/>
  </r>
  <r>
    <n v="5506"/>
    <s v="CA-2017-127782"/>
    <x v="808"/>
    <d v="2017-11-06T00:00:00"/>
    <s v="Standard Class"/>
    <s v="TH-21115"/>
    <s v="Thea Hudgings"/>
    <x v="1"/>
    <s v="United States"/>
    <x v="10"/>
    <s v="Pennsylvania"/>
    <n v="19140"/>
    <x v="3"/>
    <s v="TEC-PH-10001817"/>
    <x v="2"/>
    <x v="7"/>
    <s v="Wilson Electronics DB Pro Signal Booster"/>
    <x v="3848"/>
    <n v="4"/>
    <n v="0.4"/>
    <n v="-186.16"/>
    <n v="11"/>
    <n v="4"/>
    <x v="3"/>
    <s v="Nov"/>
    <s v="2017-11"/>
  </r>
  <r>
    <n v="5507"/>
    <s v="US-2016-162026"/>
    <x v="750"/>
    <d v="2016-10-08T00:00:00"/>
    <s v="Same Day"/>
    <s v="JE-15745"/>
    <s v="Joel Eaton"/>
    <x v="0"/>
    <s v="United States"/>
    <x v="1"/>
    <s v="California"/>
    <n v="90036"/>
    <x v="1"/>
    <s v="OFF-PA-10000167"/>
    <x v="1"/>
    <x v="10"/>
    <s v="Xerox 1925"/>
    <x v="1156"/>
    <n v="2"/>
    <n v="0"/>
    <n v="27.882000000000001"/>
    <n v="10"/>
    <n v="4"/>
    <x v="0"/>
    <s v="Oct"/>
    <s v="2016-10"/>
  </r>
  <r>
    <n v="5508"/>
    <s v="CA-2016-150000"/>
    <x v="143"/>
    <d v="2016-04-14T00:00:00"/>
    <s v="Standard Class"/>
    <s v="PG-18820"/>
    <s v="Patrick Gardner"/>
    <x v="0"/>
    <s v="United States"/>
    <x v="214"/>
    <s v="Georgia"/>
    <n v="30080"/>
    <x v="0"/>
    <s v="OFF-EN-10002973"/>
    <x v="1"/>
    <x v="12"/>
    <s v="Ampad #10 Peel &amp; Seel Holiday Envelopes"/>
    <x v="1411"/>
    <n v="4"/>
    <n v="0"/>
    <n v="8.6015999999999995"/>
    <n v="4"/>
    <n v="2"/>
    <x v="0"/>
    <s v="Apr"/>
    <s v="2016-04"/>
  </r>
  <r>
    <n v="5509"/>
    <s v="CA-2015-168529"/>
    <x v="1049"/>
    <d v="2015-10-12T00:00:00"/>
    <s v="Standard Class"/>
    <s v="MB-17305"/>
    <s v="Maria Bertelson"/>
    <x v="0"/>
    <s v="United States"/>
    <x v="8"/>
    <s v="California"/>
    <n v="94122"/>
    <x v="1"/>
    <s v="FUR-FU-10001588"/>
    <x v="0"/>
    <x v="5"/>
    <s v="Deflect-o SuperTray Unbreakable Stackable Tray, Letter, Black"/>
    <x v="1213"/>
    <n v="5"/>
    <n v="0"/>
    <n v="62.737000000000002"/>
    <n v="10"/>
    <n v="4"/>
    <x v="1"/>
    <s v="Oct"/>
    <s v="2015-10"/>
  </r>
  <r>
    <n v="5510"/>
    <s v="US-2017-152569"/>
    <x v="356"/>
    <d v="2017-05-20T00:00:00"/>
    <s v="Standard Class"/>
    <s v="JD-16015"/>
    <s v="Joy Daniels"/>
    <x v="0"/>
    <s v="United States"/>
    <x v="22"/>
    <s v="Illinois"/>
    <n v="60653"/>
    <x v="2"/>
    <s v="OFF-PA-10001736"/>
    <x v="1"/>
    <x v="10"/>
    <s v="Xerox 1880"/>
    <x v="3849"/>
    <n v="2"/>
    <n v="0.2"/>
    <n v="19.137599999999999"/>
    <n v="5"/>
    <n v="2"/>
    <x v="3"/>
    <s v="May"/>
    <s v="2017-05"/>
  </r>
  <r>
    <n v="5511"/>
    <s v="US-2017-152569"/>
    <x v="356"/>
    <d v="2017-05-20T00:00:00"/>
    <s v="Standard Class"/>
    <s v="JD-16015"/>
    <s v="Joy Daniels"/>
    <x v="0"/>
    <s v="United States"/>
    <x v="22"/>
    <s v="Illinois"/>
    <n v="60653"/>
    <x v="2"/>
    <s v="TEC-PH-10002185"/>
    <x v="2"/>
    <x v="7"/>
    <s v="QVS USB Car Charger 2-Port 2.1Amp for iPod/iPhone/iPad/iPad 2/iPad 3"/>
    <x v="1731"/>
    <n v="2"/>
    <n v="0.2"/>
    <n v="3.4750000000000001"/>
    <n v="5"/>
    <n v="2"/>
    <x v="3"/>
    <s v="May"/>
    <s v="2017-05"/>
  </r>
  <r>
    <n v="5512"/>
    <s v="US-2014-137680"/>
    <x v="1050"/>
    <d v="2014-03-02T00:00:00"/>
    <s v="Standard Class"/>
    <s v="JH-15430"/>
    <s v="Jennifer Halladay"/>
    <x v="0"/>
    <s v="United States"/>
    <x v="261"/>
    <s v="Oregon"/>
    <n v="97504"/>
    <x v="1"/>
    <s v="OFF-PA-10000174"/>
    <x v="1"/>
    <x v="10"/>
    <s v="Message Book, Wirebound, Four 5 1/2&quot; X 4&quot; Forms/Pg., 200 Dupl. Sets/Book"/>
    <x v="2668"/>
    <n v="4"/>
    <n v="0.2"/>
    <n v="11.102399999999999"/>
    <n v="2"/>
    <n v="1"/>
    <x v="2"/>
    <s v="Feb"/>
    <s v="2014-02"/>
  </r>
  <r>
    <n v="5513"/>
    <s v="US-2014-137680"/>
    <x v="1050"/>
    <d v="2014-03-02T00:00:00"/>
    <s v="Standard Class"/>
    <s v="JH-15430"/>
    <s v="Jennifer Halladay"/>
    <x v="0"/>
    <s v="United States"/>
    <x v="261"/>
    <s v="Oregon"/>
    <n v="97504"/>
    <x v="1"/>
    <s v="OFF-PA-10000069"/>
    <x v="1"/>
    <x v="10"/>
    <s v="TOPS 4 x 6 Fluorescent Color Memo Sheets, 500 Sheets per Pack"/>
    <x v="3850"/>
    <n v="3"/>
    <n v="0.2"/>
    <n v="7.6868999999999996"/>
    <n v="2"/>
    <n v="1"/>
    <x v="2"/>
    <s v="Feb"/>
    <s v="2014-02"/>
  </r>
  <r>
    <n v="5514"/>
    <s v="CA-2015-103177"/>
    <x v="1051"/>
    <d v="2015-06-01T00:00:00"/>
    <s v="First Class"/>
    <s v="EN-13780"/>
    <s v="Edward Nazzal"/>
    <x v="0"/>
    <s v="United States"/>
    <x v="20"/>
    <s v="New York"/>
    <n v="10009"/>
    <x v="3"/>
    <s v="TEC-PH-10001795"/>
    <x v="2"/>
    <x v="7"/>
    <s v="RCA H5401RE1 DECT 6.0 4-Line Cordless Handset With Caller ID/Call Waiting"/>
    <x v="758"/>
    <n v="3"/>
    <n v="0"/>
    <n v="2.3997000000000002"/>
    <n v="5"/>
    <n v="2"/>
    <x v="1"/>
    <s v="May"/>
    <s v="2015-05"/>
  </r>
  <r>
    <n v="5515"/>
    <s v="CA-2015-103177"/>
    <x v="1051"/>
    <d v="2015-06-01T00:00:00"/>
    <s v="First Class"/>
    <s v="EN-13780"/>
    <s v="Edward Nazzal"/>
    <x v="0"/>
    <s v="United States"/>
    <x v="20"/>
    <s v="New York"/>
    <n v="10009"/>
    <x v="3"/>
    <s v="OFF-AP-10004540"/>
    <x v="1"/>
    <x v="9"/>
    <s v="Eureka The Boss Lite 10-Amp Upright Vacuum, Blue"/>
    <x v="1953"/>
    <n v="2"/>
    <n v="0"/>
    <n v="44.889600000000002"/>
    <n v="5"/>
    <n v="2"/>
    <x v="1"/>
    <s v="May"/>
    <s v="2015-05"/>
  </r>
  <r>
    <n v="5516"/>
    <s v="CA-2015-103177"/>
    <x v="1051"/>
    <d v="2015-06-01T00:00:00"/>
    <s v="First Class"/>
    <s v="EN-13780"/>
    <s v="Edward Nazzal"/>
    <x v="0"/>
    <s v="United States"/>
    <x v="20"/>
    <s v="New York"/>
    <n v="10009"/>
    <x v="3"/>
    <s v="TEC-PH-10001527"/>
    <x v="2"/>
    <x v="7"/>
    <s v="Plantronics MX500i Earset"/>
    <x v="3565"/>
    <n v="3"/>
    <n v="0"/>
    <n v="3.8654999999999999"/>
    <n v="5"/>
    <n v="2"/>
    <x v="1"/>
    <s v="May"/>
    <s v="2015-05"/>
  </r>
  <r>
    <n v="5517"/>
    <s v="US-2016-138408"/>
    <x v="741"/>
    <d v="2016-11-21T00:00:00"/>
    <s v="Second Class"/>
    <s v="KC-16255"/>
    <s v="Karen Carlisle"/>
    <x v="1"/>
    <s v="United States"/>
    <x v="114"/>
    <s v="Alabama"/>
    <n v="35810"/>
    <x v="0"/>
    <s v="TEC-AC-10003870"/>
    <x v="2"/>
    <x v="11"/>
    <s v="Logitech Z-906 Speaker sys - home theater - 5.1-CH"/>
    <x v="3851"/>
    <n v="4"/>
    <n v="0"/>
    <n v="527.98400000000004"/>
    <n v="11"/>
    <n v="4"/>
    <x v="0"/>
    <s v="Nov"/>
    <s v="2016-11"/>
  </r>
  <r>
    <n v="5518"/>
    <s v="CA-2017-117667"/>
    <x v="769"/>
    <d v="2017-12-09T00:00:00"/>
    <s v="Standard Class"/>
    <s v="MS-17980"/>
    <s v="Michael Stewart"/>
    <x v="1"/>
    <s v="United States"/>
    <x v="10"/>
    <s v="Pennsylvania"/>
    <n v="19134"/>
    <x v="3"/>
    <s v="FUR-CH-10004540"/>
    <x v="0"/>
    <x v="1"/>
    <s v="Global Chrome Stack Chair"/>
    <x v="3612"/>
    <n v="10"/>
    <n v="0.3"/>
    <n v="-10.284000000000001"/>
    <n v="12"/>
    <n v="4"/>
    <x v="3"/>
    <s v="Dec"/>
    <s v="2017-12"/>
  </r>
  <r>
    <n v="5519"/>
    <s v="CA-2017-117667"/>
    <x v="769"/>
    <d v="2017-12-09T00:00:00"/>
    <s v="Standard Class"/>
    <s v="MS-17980"/>
    <s v="Michael Stewart"/>
    <x v="1"/>
    <s v="United States"/>
    <x v="10"/>
    <s v="Pennsylvania"/>
    <n v="19134"/>
    <x v="3"/>
    <s v="FUR-FU-10004093"/>
    <x v="0"/>
    <x v="5"/>
    <s v="Hand-Finished Solid Wood Document Frame"/>
    <x v="3852"/>
    <n v="2"/>
    <n v="0.2"/>
    <n v="6.8460000000000001"/>
    <n v="12"/>
    <n v="4"/>
    <x v="3"/>
    <s v="Dec"/>
    <s v="2017-12"/>
  </r>
  <r>
    <n v="5520"/>
    <s v="CA-2017-117667"/>
    <x v="769"/>
    <d v="2017-12-09T00:00:00"/>
    <s v="Standard Class"/>
    <s v="MS-17980"/>
    <s v="Michael Stewart"/>
    <x v="1"/>
    <s v="United States"/>
    <x v="10"/>
    <s v="Pennsylvania"/>
    <n v="19134"/>
    <x v="3"/>
    <s v="OFF-AR-10000716"/>
    <x v="1"/>
    <x v="6"/>
    <s v="DIXON Ticonderoga Erasable Checking Pencils"/>
    <x v="2513"/>
    <n v="3"/>
    <n v="0.2"/>
    <n v="3.1806000000000001"/>
    <n v="12"/>
    <n v="4"/>
    <x v="3"/>
    <s v="Dec"/>
    <s v="2017-12"/>
  </r>
  <r>
    <n v="5521"/>
    <s v="CA-2017-117667"/>
    <x v="769"/>
    <d v="2017-12-09T00:00:00"/>
    <s v="Standard Class"/>
    <s v="MS-17980"/>
    <s v="Michael Stewart"/>
    <x v="1"/>
    <s v="United States"/>
    <x v="10"/>
    <s v="Pennsylvania"/>
    <n v="19134"/>
    <x v="3"/>
    <s v="OFF-PA-10002709"/>
    <x v="1"/>
    <x v="10"/>
    <s v="Xerox 1956"/>
    <x v="100"/>
    <n v="5"/>
    <n v="0.2"/>
    <n v="8.6709999999999994"/>
    <n v="12"/>
    <n v="4"/>
    <x v="3"/>
    <s v="Dec"/>
    <s v="2017-12"/>
  </r>
  <r>
    <n v="5522"/>
    <s v="CA-2017-117667"/>
    <x v="769"/>
    <d v="2017-12-09T00:00:00"/>
    <s v="Standard Class"/>
    <s v="MS-17980"/>
    <s v="Michael Stewart"/>
    <x v="1"/>
    <s v="United States"/>
    <x v="10"/>
    <s v="Pennsylvania"/>
    <n v="19134"/>
    <x v="3"/>
    <s v="TEC-AC-10000580"/>
    <x v="2"/>
    <x v="11"/>
    <s v="Logitech G13 Programmable Gameboard with LCD Display"/>
    <x v="1294"/>
    <n v="4"/>
    <n v="0.2"/>
    <n v="-28.796399999999998"/>
    <n v="12"/>
    <n v="4"/>
    <x v="3"/>
    <s v="Dec"/>
    <s v="2017-12"/>
  </r>
  <r>
    <n v="5523"/>
    <s v="CA-2016-110982"/>
    <x v="410"/>
    <d v="2016-06-07T00:00:00"/>
    <s v="First Class"/>
    <s v="CK-12205"/>
    <s v="Chloris Kastensmidt"/>
    <x v="0"/>
    <s v="United States"/>
    <x v="68"/>
    <s v="California"/>
    <n v="95051"/>
    <x v="1"/>
    <s v="OFF-BI-10000829"/>
    <x v="1"/>
    <x v="8"/>
    <s v="Avery Non-Stick Binders"/>
    <x v="3853"/>
    <n v="6"/>
    <n v="0.2"/>
    <n v="7.0044000000000004"/>
    <n v="6"/>
    <n v="2"/>
    <x v="0"/>
    <s v="Jun"/>
    <s v="2016-06"/>
  </r>
  <r>
    <n v="5524"/>
    <s v="CA-2016-110982"/>
    <x v="410"/>
    <d v="2016-06-07T00:00:00"/>
    <s v="First Class"/>
    <s v="CK-12205"/>
    <s v="Chloris Kastensmidt"/>
    <x v="0"/>
    <s v="United States"/>
    <x v="68"/>
    <s v="California"/>
    <n v="95051"/>
    <x v="1"/>
    <s v="OFF-AP-10004859"/>
    <x v="1"/>
    <x v="9"/>
    <s v="Acco 6 Outlet Guardian Premium Surge Suppressor"/>
    <x v="2218"/>
    <n v="4"/>
    <n v="0"/>
    <n v="15.7248"/>
    <n v="6"/>
    <n v="2"/>
    <x v="0"/>
    <s v="Jun"/>
    <s v="2016-06"/>
  </r>
  <r>
    <n v="5525"/>
    <s v="CA-2016-147123"/>
    <x v="107"/>
    <d v="2016-12-12T00:00:00"/>
    <s v="First Class"/>
    <s v="SJ-20125"/>
    <s v="Sanjit Jacobs"/>
    <x v="2"/>
    <s v="United States"/>
    <x v="85"/>
    <s v="California"/>
    <n v="90805"/>
    <x v="1"/>
    <s v="OFF-PA-10000575"/>
    <x v="1"/>
    <x v="10"/>
    <s v="Wirebound Message Books, Four 2 3/4 x 5 White Forms per Page"/>
    <x v="3854"/>
    <n v="12"/>
    <n v="0"/>
    <n v="36.928800000000003"/>
    <n v="12"/>
    <n v="4"/>
    <x v="0"/>
    <s v="Dec"/>
    <s v="2016-12"/>
  </r>
  <r>
    <n v="5526"/>
    <s v="CA-2017-154501"/>
    <x v="504"/>
    <d v="2017-05-05T00:00:00"/>
    <s v="Standard Class"/>
    <s v="EA-14035"/>
    <s v="Erin Ashbrook"/>
    <x v="1"/>
    <s v="United States"/>
    <x v="1"/>
    <s v="California"/>
    <n v="90008"/>
    <x v="1"/>
    <s v="OFF-AR-10002804"/>
    <x v="1"/>
    <x v="6"/>
    <s v="Faber Castell Col-Erase Pencils"/>
    <x v="3855"/>
    <n v="2"/>
    <n v="0"/>
    <n v="4.0098000000000003"/>
    <n v="4"/>
    <n v="2"/>
    <x v="3"/>
    <s v="Apr"/>
    <s v="2017-04"/>
  </r>
  <r>
    <n v="5527"/>
    <s v="CA-2017-166933"/>
    <x v="558"/>
    <d v="2017-04-28T00:00:00"/>
    <s v="Standard Class"/>
    <s v="MG-17890"/>
    <s v="Michael Granlund"/>
    <x v="2"/>
    <s v="United States"/>
    <x v="443"/>
    <s v="California"/>
    <n v="93101"/>
    <x v="1"/>
    <s v="OFF-FA-10002676"/>
    <x v="1"/>
    <x v="13"/>
    <s v="Colored Push Pins"/>
    <x v="2663"/>
    <n v="1"/>
    <n v="0"/>
    <n v="0.65159999999999996"/>
    <n v="4"/>
    <n v="2"/>
    <x v="3"/>
    <s v="Apr"/>
    <s v="2017-04"/>
  </r>
  <r>
    <n v="5528"/>
    <s v="CA-2015-142055"/>
    <x v="412"/>
    <d v="2015-05-10T00:00:00"/>
    <s v="First Class"/>
    <s v="AB-10255"/>
    <s v="Alejandro Ballentine"/>
    <x v="2"/>
    <s v="United States"/>
    <x v="20"/>
    <s v="New York"/>
    <n v="10009"/>
    <x v="3"/>
    <s v="OFF-PA-10003465"/>
    <x v="1"/>
    <x v="10"/>
    <s v="Xerox 1912"/>
    <x v="2428"/>
    <n v="2"/>
    <n v="0"/>
    <n v="18.211200000000002"/>
    <n v="5"/>
    <n v="2"/>
    <x v="1"/>
    <s v="May"/>
    <s v="2015-05"/>
  </r>
  <r>
    <n v="5529"/>
    <s v="CA-2015-137106"/>
    <x v="1052"/>
    <d v="2015-04-04T00:00:00"/>
    <s v="Standard Class"/>
    <s v="SC-20260"/>
    <s v="Scott Cohen"/>
    <x v="1"/>
    <s v="United States"/>
    <x v="108"/>
    <s v="Florida"/>
    <n v="32216"/>
    <x v="0"/>
    <s v="TEC-PH-10000011"/>
    <x v="2"/>
    <x v="7"/>
    <s v="PureGear Roll-On Screen Protector"/>
    <x v="1095"/>
    <n v="5"/>
    <n v="0.2"/>
    <n v="27.986000000000001"/>
    <n v="3"/>
    <n v="1"/>
    <x v="1"/>
    <s v="Mar"/>
    <s v="2015-03"/>
  </r>
  <r>
    <n v="5530"/>
    <s v="CA-2017-136609"/>
    <x v="634"/>
    <d v="2017-08-11T00:00:00"/>
    <s v="Standard Class"/>
    <s v="TB-21355"/>
    <s v="Todd Boyes"/>
    <x v="1"/>
    <s v="United States"/>
    <x v="444"/>
    <s v="Texas"/>
    <n v="75104"/>
    <x v="2"/>
    <s v="OFF-PA-10004381"/>
    <x v="1"/>
    <x v="10"/>
    <s v="14-7/8 x 11 Blue Bar Computer Printout Paper"/>
    <x v="905"/>
    <n v="3"/>
    <n v="0.2"/>
    <n v="40.3536"/>
    <n v="8"/>
    <n v="3"/>
    <x v="3"/>
    <s v="Aug"/>
    <s v="2017-08"/>
  </r>
  <r>
    <n v="5531"/>
    <s v="CA-2017-160885"/>
    <x v="574"/>
    <d v="2017-12-06T00:00:00"/>
    <s v="Standard Class"/>
    <s v="JK-16090"/>
    <s v="Juliana Krohn"/>
    <x v="0"/>
    <s v="United States"/>
    <x v="155"/>
    <s v="Nebraska"/>
    <n v="68104"/>
    <x v="2"/>
    <s v="TEC-PH-10001795"/>
    <x v="2"/>
    <x v="7"/>
    <s v="ClearOne CHATAttach 160 - speaker phone"/>
    <x v="3856"/>
    <n v="4"/>
    <n v="0"/>
    <n v="743.98800000000006"/>
    <n v="12"/>
    <n v="4"/>
    <x v="3"/>
    <s v="Dec"/>
    <s v="2017-12"/>
  </r>
  <r>
    <n v="5532"/>
    <s v="US-2016-167472"/>
    <x v="112"/>
    <d v="2016-06-07T00:00:00"/>
    <s v="First Class"/>
    <s v="CK-12595"/>
    <s v="Clytie Kelty"/>
    <x v="0"/>
    <s v="United States"/>
    <x v="290"/>
    <s v="Arkansas"/>
    <n v="72209"/>
    <x v="0"/>
    <s v="TEC-AC-10001109"/>
    <x v="2"/>
    <x v="11"/>
    <s v="Logitech Trackman Marble Mouse"/>
    <x v="3857"/>
    <n v="6"/>
    <n v="0"/>
    <n v="75.574799999999996"/>
    <n v="6"/>
    <n v="2"/>
    <x v="0"/>
    <s v="Jun"/>
    <s v="2016-06"/>
  </r>
  <r>
    <n v="5533"/>
    <s v="US-2016-167472"/>
    <x v="112"/>
    <d v="2016-06-07T00:00:00"/>
    <s v="First Class"/>
    <s v="CK-12595"/>
    <s v="Clytie Kelty"/>
    <x v="0"/>
    <s v="United States"/>
    <x v="290"/>
    <s v="Arkansas"/>
    <n v="72209"/>
    <x v="0"/>
    <s v="TEC-AC-10003038"/>
    <x v="2"/>
    <x v="11"/>
    <s v="Kingston Digital DataTraveler 16GB USB 2.0"/>
    <x v="3858"/>
    <n v="3"/>
    <n v="0"/>
    <n v="5.1014999999999997"/>
    <n v="6"/>
    <n v="2"/>
    <x v="0"/>
    <s v="Jun"/>
    <s v="2016-06"/>
  </r>
  <r>
    <n v="5534"/>
    <s v="US-2016-167472"/>
    <x v="112"/>
    <d v="2016-06-07T00:00:00"/>
    <s v="First Class"/>
    <s v="CK-12595"/>
    <s v="Clytie Kelty"/>
    <x v="0"/>
    <s v="United States"/>
    <x v="290"/>
    <s v="Arkansas"/>
    <n v="72209"/>
    <x v="0"/>
    <s v="TEC-AC-10003174"/>
    <x v="2"/>
    <x v="11"/>
    <s v="Plantronics S12 Corded Telephone Headset System"/>
    <x v="2242"/>
    <n v="3"/>
    <n v="0"/>
    <n v="129.34800000000001"/>
    <n v="6"/>
    <n v="2"/>
    <x v="0"/>
    <s v="Jun"/>
    <s v="2016-06"/>
  </r>
  <r>
    <n v="5535"/>
    <s v="US-2016-167472"/>
    <x v="112"/>
    <d v="2016-06-07T00:00:00"/>
    <s v="First Class"/>
    <s v="CK-12595"/>
    <s v="Clytie Kelty"/>
    <x v="0"/>
    <s v="United States"/>
    <x v="290"/>
    <s v="Arkansas"/>
    <n v="72209"/>
    <x v="0"/>
    <s v="OFF-PA-10000157"/>
    <x v="1"/>
    <x v="10"/>
    <s v="Xerox 191"/>
    <x v="725"/>
    <n v="3"/>
    <n v="0"/>
    <n v="28.171800000000001"/>
    <n v="6"/>
    <n v="2"/>
    <x v="0"/>
    <s v="Jun"/>
    <s v="2016-06"/>
  </r>
  <r>
    <n v="5536"/>
    <s v="US-2016-167472"/>
    <x v="112"/>
    <d v="2016-06-07T00:00:00"/>
    <s v="First Class"/>
    <s v="CK-12595"/>
    <s v="Clytie Kelty"/>
    <x v="0"/>
    <s v="United States"/>
    <x v="290"/>
    <s v="Arkansas"/>
    <n v="72209"/>
    <x v="0"/>
    <s v="OFF-BI-10001721"/>
    <x v="1"/>
    <x v="8"/>
    <s v="Trimflex Flexible Post Binders"/>
    <x v="2161"/>
    <n v="3"/>
    <n v="0"/>
    <n v="30.787199999999999"/>
    <n v="6"/>
    <n v="2"/>
    <x v="0"/>
    <s v="Jun"/>
    <s v="2016-06"/>
  </r>
  <r>
    <n v="5537"/>
    <s v="US-2016-167472"/>
    <x v="112"/>
    <d v="2016-06-07T00:00:00"/>
    <s v="First Class"/>
    <s v="CK-12595"/>
    <s v="Clytie Kelty"/>
    <x v="0"/>
    <s v="United States"/>
    <x v="290"/>
    <s v="Arkansas"/>
    <n v="72209"/>
    <x v="0"/>
    <s v="OFF-BI-10000591"/>
    <x v="1"/>
    <x v="8"/>
    <s v="Avery Binder Labels"/>
    <x v="1345"/>
    <n v="3"/>
    <n v="0"/>
    <n v="5.6016000000000004"/>
    <n v="6"/>
    <n v="2"/>
    <x v="0"/>
    <s v="Jun"/>
    <s v="2016-06"/>
  </r>
  <r>
    <n v="5538"/>
    <s v="US-2016-167472"/>
    <x v="112"/>
    <d v="2016-06-07T00:00:00"/>
    <s v="First Class"/>
    <s v="CK-12595"/>
    <s v="Clytie Kelty"/>
    <x v="0"/>
    <s v="United States"/>
    <x v="290"/>
    <s v="Arkansas"/>
    <n v="72209"/>
    <x v="0"/>
    <s v="OFF-PA-10001534"/>
    <x v="1"/>
    <x v="10"/>
    <s v="Xerox 230"/>
    <x v="91"/>
    <n v="2"/>
    <n v="0"/>
    <n v="6.2207999999999997"/>
    <n v="6"/>
    <n v="2"/>
    <x v="0"/>
    <s v="Jun"/>
    <s v="2016-06"/>
  </r>
  <r>
    <n v="5539"/>
    <s v="CA-2015-120551"/>
    <x v="657"/>
    <d v="2015-04-20T00:00:00"/>
    <s v="Standard Class"/>
    <s v="SS-20590"/>
    <s v="Sonia Sunley"/>
    <x v="0"/>
    <s v="United States"/>
    <x v="445"/>
    <s v="Nebraska"/>
    <n v="68701"/>
    <x v="2"/>
    <s v="OFF-BI-10002071"/>
    <x v="1"/>
    <x v="8"/>
    <s v="Fellowes Black Plastic Comb Bindings"/>
    <x v="1139"/>
    <n v="3"/>
    <n v="0"/>
    <n v="8.0177999999999994"/>
    <n v="4"/>
    <n v="2"/>
    <x v="1"/>
    <s v="Apr"/>
    <s v="2015-04"/>
  </r>
  <r>
    <n v="5540"/>
    <s v="US-2017-150595"/>
    <x v="1053"/>
    <d v="2017-05-26T00:00:00"/>
    <s v="Standard Class"/>
    <s v="LE-16810"/>
    <s v="Laurel Elliston"/>
    <x v="0"/>
    <s v="United States"/>
    <x v="22"/>
    <s v="Illinois"/>
    <n v="60653"/>
    <x v="2"/>
    <s v="FUR-CH-10000513"/>
    <x v="0"/>
    <x v="1"/>
    <s v="High-Back Leather Manager's Chair"/>
    <x v="2086"/>
    <n v="2"/>
    <n v="0.3"/>
    <n v="-54.595799999999997"/>
    <n v="5"/>
    <n v="2"/>
    <x v="3"/>
    <s v="May"/>
    <s v="2017-05"/>
  </r>
  <r>
    <n v="5541"/>
    <s v="US-2017-150595"/>
    <x v="1053"/>
    <d v="2017-05-26T00:00:00"/>
    <s v="Standard Class"/>
    <s v="LE-16810"/>
    <s v="Laurel Elliston"/>
    <x v="0"/>
    <s v="United States"/>
    <x v="22"/>
    <s v="Illinois"/>
    <n v="60653"/>
    <x v="2"/>
    <s v="OFF-BI-10003274"/>
    <x v="1"/>
    <x v="8"/>
    <s v="Avery Durable Slant Ring Binders, No Labels"/>
    <x v="3859"/>
    <n v="2"/>
    <n v="0.8"/>
    <n v="-2.6267999999999998"/>
    <n v="5"/>
    <n v="2"/>
    <x v="3"/>
    <s v="May"/>
    <s v="2017-05"/>
  </r>
  <r>
    <n v="5542"/>
    <s v="US-2017-150595"/>
    <x v="1053"/>
    <d v="2017-05-26T00:00:00"/>
    <s v="Standard Class"/>
    <s v="LE-16810"/>
    <s v="Laurel Elliston"/>
    <x v="0"/>
    <s v="United States"/>
    <x v="22"/>
    <s v="Illinois"/>
    <n v="60653"/>
    <x v="2"/>
    <s v="OFF-SU-10000381"/>
    <x v="1"/>
    <x v="14"/>
    <s v="Acme Forged Steel Scissors with Black Enamel Handles"/>
    <x v="3860"/>
    <n v="3"/>
    <n v="0.2"/>
    <n v="2.5137"/>
    <n v="5"/>
    <n v="2"/>
    <x v="3"/>
    <s v="May"/>
    <s v="2017-05"/>
  </r>
  <r>
    <n v="5543"/>
    <s v="CA-2016-134936"/>
    <x v="1054"/>
    <d v="2016-12-25T00:00:00"/>
    <s v="Standard Class"/>
    <s v="ES-14080"/>
    <s v="Erin Smith"/>
    <x v="1"/>
    <s v="United States"/>
    <x v="93"/>
    <s v="Arizona"/>
    <n v="85705"/>
    <x v="1"/>
    <s v="FUR-TA-10001086"/>
    <x v="0"/>
    <x v="3"/>
    <s v="SAFCO PlanMaster Boards, 60w x 37-1/2d, White Melamine"/>
    <x v="3861"/>
    <n v="6"/>
    <n v="0.5"/>
    <n v="-218.8656"/>
    <n v="12"/>
    <n v="4"/>
    <x v="0"/>
    <s v="Dec"/>
    <s v="2016-12"/>
  </r>
  <r>
    <n v="5544"/>
    <s v="CA-2016-134936"/>
    <x v="1054"/>
    <d v="2016-12-25T00:00:00"/>
    <s v="Standard Class"/>
    <s v="ES-14080"/>
    <s v="Erin Smith"/>
    <x v="1"/>
    <s v="United States"/>
    <x v="93"/>
    <s v="Arizona"/>
    <n v="85705"/>
    <x v="1"/>
    <s v="OFF-BI-10000174"/>
    <x v="1"/>
    <x v="8"/>
    <s v="Wilson Jones Clip &amp; Carry Folder Binder Tool for Ring Binders, Clear"/>
    <x v="822"/>
    <n v="6"/>
    <n v="0.7"/>
    <n v="-7.6559999999999997"/>
    <n v="12"/>
    <n v="4"/>
    <x v="0"/>
    <s v="Dec"/>
    <s v="2016-12"/>
  </r>
  <r>
    <n v="5545"/>
    <s v="CA-2016-134936"/>
    <x v="1054"/>
    <d v="2016-12-25T00:00:00"/>
    <s v="Standard Class"/>
    <s v="ES-14080"/>
    <s v="Erin Smith"/>
    <x v="1"/>
    <s v="United States"/>
    <x v="93"/>
    <s v="Arizona"/>
    <n v="85705"/>
    <x v="1"/>
    <s v="OFF-BI-10002103"/>
    <x v="1"/>
    <x v="8"/>
    <s v="Cardinal Slant-D Ring Binder, Heavy Gauge Vinyl"/>
    <x v="3862"/>
    <n v="2"/>
    <n v="0.7"/>
    <n v="-4.1711999999999998"/>
    <n v="12"/>
    <n v="4"/>
    <x v="0"/>
    <s v="Dec"/>
    <s v="2016-12"/>
  </r>
  <r>
    <n v="5546"/>
    <s v="CA-2017-102967"/>
    <x v="585"/>
    <d v="2017-09-26T00:00:00"/>
    <s v="Standard Class"/>
    <s v="MG-17890"/>
    <s v="Michael Granlund"/>
    <x v="2"/>
    <s v="United States"/>
    <x v="3"/>
    <s v="New Hampshire"/>
    <n v="3301"/>
    <x v="3"/>
    <s v="OFF-ST-10001590"/>
    <x v="1"/>
    <x v="4"/>
    <s v="Tenex Personal Project File with Scoop Front Design, Black"/>
    <x v="3863"/>
    <n v="5"/>
    <n v="0"/>
    <n v="17.524000000000001"/>
    <n v="9"/>
    <n v="3"/>
    <x v="3"/>
    <s v="Sep"/>
    <s v="2017-09"/>
  </r>
  <r>
    <n v="5547"/>
    <s v="CA-2017-151008"/>
    <x v="210"/>
    <d v="2017-09-08T00:00:00"/>
    <s v="First Class"/>
    <s v="JM-16195"/>
    <s v="Justin MacKendrick"/>
    <x v="0"/>
    <s v="United States"/>
    <x v="446"/>
    <s v="Utah"/>
    <n v="84020"/>
    <x v="1"/>
    <s v="FUR-FU-10002396"/>
    <x v="0"/>
    <x v="5"/>
    <s v="DAX Copper Panel Document Frame, 5 x 7 Size"/>
    <x v="2783"/>
    <n v="2"/>
    <n v="0"/>
    <n v="10.5672"/>
    <n v="9"/>
    <n v="3"/>
    <x v="3"/>
    <s v="Sep"/>
    <s v="2017-09"/>
  </r>
  <r>
    <n v="5548"/>
    <s v="CA-2017-151008"/>
    <x v="210"/>
    <d v="2017-09-08T00:00:00"/>
    <s v="First Class"/>
    <s v="JM-16195"/>
    <s v="Justin MacKendrick"/>
    <x v="0"/>
    <s v="United States"/>
    <x v="446"/>
    <s v="Utah"/>
    <n v="84020"/>
    <x v="1"/>
    <s v="TEC-PH-10002807"/>
    <x v="2"/>
    <x v="7"/>
    <s v="Motorla HX550 Universal Bluetooth Headset"/>
    <x v="3864"/>
    <n v="4"/>
    <n v="0.2"/>
    <n v="47.46"/>
    <n v="9"/>
    <n v="3"/>
    <x v="3"/>
    <s v="Sep"/>
    <s v="2017-09"/>
  </r>
  <r>
    <n v="5549"/>
    <s v="CA-2014-159800"/>
    <x v="683"/>
    <d v="2014-12-01T00:00:00"/>
    <s v="First Class"/>
    <s v="SG-20470"/>
    <s v="Sheri Gordon"/>
    <x v="0"/>
    <s v="United States"/>
    <x v="8"/>
    <s v="California"/>
    <n v="94109"/>
    <x v="1"/>
    <s v="OFF-AP-10004859"/>
    <x v="1"/>
    <x v="9"/>
    <s v="Acco 6 Outlet Guardian Premium Surge Suppressor"/>
    <x v="2834"/>
    <n v="3"/>
    <n v="0"/>
    <n v="11.7936"/>
    <n v="11"/>
    <n v="4"/>
    <x v="2"/>
    <s v="Nov"/>
    <s v="2014-11"/>
  </r>
  <r>
    <n v="5550"/>
    <s v="CA-2014-159800"/>
    <x v="683"/>
    <d v="2014-12-01T00:00:00"/>
    <s v="First Class"/>
    <s v="SG-20470"/>
    <s v="Sheri Gordon"/>
    <x v="0"/>
    <s v="United States"/>
    <x v="8"/>
    <s v="California"/>
    <n v="94109"/>
    <x v="1"/>
    <s v="TEC-AC-10003447"/>
    <x v="2"/>
    <x v="11"/>
    <s v="Micropad Numeric Keypads"/>
    <x v="3865"/>
    <n v="7"/>
    <n v="0"/>
    <n v="34.982500000000002"/>
    <n v="11"/>
    <n v="4"/>
    <x v="2"/>
    <s v="Nov"/>
    <s v="2014-11"/>
  </r>
  <r>
    <n v="5551"/>
    <s v="US-2014-159618"/>
    <x v="607"/>
    <d v="2014-11-16T00:00:00"/>
    <s v="Standard Class"/>
    <s v="DB-12970"/>
    <s v="Darren Budd"/>
    <x v="1"/>
    <s v="United States"/>
    <x v="12"/>
    <s v="Texas"/>
    <n v="77036"/>
    <x v="2"/>
    <s v="OFF-AR-10003183"/>
    <x v="1"/>
    <x v="6"/>
    <s v="Avery Fluorescent Highlighter Four-Color Set"/>
    <x v="2743"/>
    <n v="1"/>
    <n v="0.2"/>
    <n v="0.33400000000000002"/>
    <n v="11"/>
    <n v="4"/>
    <x v="2"/>
    <s v="Nov"/>
    <s v="2014-11"/>
  </r>
  <r>
    <n v="5552"/>
    <s v="US-2014-159618"/>
    <x v="607"/>
    <d v="2014-11-16T00:00:00"/>
    <s v="Standard Class"/>
    <s v="DB-12970"/>
    <s v="Darren Budd"/>
    <x v="1"/>
    <s v="United States"/>
    <x v="12"/>
    <s v="Texas"/>
    <n v="77036"/>
    <x v="2"/>
    <s v="OFF-SU-10000432"/>
    <x v="1"/>
    <x v="14"/>
    <s v="Acco Side-Punched Conventional Columnar Pads"/>
    <x v="3866"/>
    <n v="6"/>
    <n v="0.2"/>
    <n v="-3.1230000000000002"/>
    <n v="11"/>
    <n v="4"/>
    <x v="2"/>
    <s v="Nov"/>
    <s v="2014-11"/>
  </r>
  <r>
    <n v="5553"/>
    <s v="US-2014-159618"/>
    <x v="607"/>
    <d v="2014-11-16T00:00:00"/>
    <s v="Standard Class"/>
    <s v="DB-12970"/>
    <s v="Darren Budd"/>
    <x v="1"/>
    <s v="United States"/>
    <x v="12"/>
    <s v="Texas"/>
    <n v="77036"/>
    <x v="2"/>
    <s v="TEC-AC-10003832"/>
    <x v="2"/>
    <x v="11"/>
    <s v="Imation 16GB Mini TravelDrive USB 2.0 Flash Drive"/>
    <x v="2179"/>
    <n v="3"/>
    <n v="0.2"/>
    <n v="20.8719"/>
    <n v="11"/>
    <n v="4"/>
    <x v="2"/>
    <s v="Nov"/>
    <s v="2014-11"/>
  </r>
  <r>
    <n v="5554"/>
    <s v="US-2014-159618"/>
    <x v="607"/>
    <d v="2014-11-16T00:00:00"/>
    <s v="Standard Class"/>
    <s v="DB-12970"/>
    <s v="Darren Budd"/>
    <x v="1"/>
    <s v="United States"/>
    <x v="12"/>
    <s v="Texas"/>
    <n v="77036"/>
    <x v="2"/>
    <s v="OFF-PA-10004100"/>
    <x v="1"/>
    <x v="10"/>
    <s v="Xerox 216"/>
    <x v="1566"/>
    <n v="7"/>
    <n v="0.2"/>
    <n v="12.700799999999999"/>
    <n v="11"/>
    <n v="4"/>
    <x v="2"/>
    <s v="Nov"/>
    <s v="2014-11"/>
  </r>
  <r>
    <n v="5555"/>
    <s v="US-2014-159618"/>
    <x v="607"/>
    <d v="2014-11-16T00:00:00"/>
    <s v="Standard Class"/>
    <s v="DB-12970"/>
    <s v="Darren Budd"/>
    <x v="1"/>
    <s v="United States"/>
    <x v="12"/>
    <s v="Texas"/>
    <n v="77036"/>
    <x v="2"/>
    <s v="FUR-BO-10004467"/>
    <x v="0"/>
    <x v="0"/>
    <s v="Bestar Classic Bookcase"/>
    <x v="3867"/>
    <n v="1"/>
    <n v="0.32"/>
    <n v="-12.998699999999999"/>
    <n v="11"/>
    <n v="4"/>
    <x v="2"/>
    <s v="Nov"/>
    <s v="2014-11"/>
  </r>
  <r>
    <n v="5556"/>
    <s v="CA-2017-116113"/>
    <x v="280"/>
    <d v="2017-10-06T00:00:00"/>
    <s v="Second Class"/>
    <s v="JW-15220"/>
    <s v="Jane Waco"/>
    <x v="1"/>
    <s v="United States"/>
    <x v="122"/>
    <s v="Alabama"/>
    <n v="36116"/>
    <x v="0"/>
    <s v="FUR-FU-10002963"/>
    <x v="0"/>
    <x v="5"/>
    <s v="Master Caster Door Stop, Gray"/>
    <x v="1007"/>
    <n v="2"/>
    <n v="0"/>
    <n v="3.4544000000000001"/>
    <n v="10"/>
    <n v="4"/>
    <x v="3"/>
    <s v="Oct"/>
    <s v="2017-10"/>
  </r>
  <r>
    <n v="5557"/>
    <s v="CA-2015-125066"/>
    <x v="639"/>
    <d v="2015-12-18T00:00:00"/>
    <s v="Standard Class"/>
    <s v="KD-16495"/>
    <s v="Keith Dawkins"/>
    <x v="1"/>
    <s v="United States"/>
    <x v="25"/>
    <s v="Mississippi"/>
    <n v="39212"/>
    <x v="0"/>
    <s v="FUR-FU-10003829"/>
    <x v="0"/>
    <x v="5"/>
    <s v="Stackable Trays"/>
    <x v="51"/>
    <n v="2"/>
    <n v="0"/>
    <n v="1.9712000000000001"/>
    <n v="12"/>
    <n v="4"/>
    <x v="1"/>
    <s v="Dec"/>
    <s v="2015-12"/>
  </r>
  <r>
    <n v="5558"/>
    <s v="CA-2015-125066"/>
    <x v="639"/>
    <d v="2015-12-18T00:00:00"/>
    <s v="Standard Class"/>
    <s v="KD-16495"/>
    <s v="Keith Dawkins"/>
    <x v="1"/>
    <s v="United States"/>
    <x v="25"/>
    <s v="Mississippi"/>
    <n v="39212"/>
    <x v="0"/>
    <s v="OFF-AR-10003582"/>
    <x v="1"/>
    <x v="6"/>
    <s v="Boston Electric Pencil Sharpener, Model 1818, Charcoal Black"/>
    <x v="2420"/>
    <n v="2"/>
    <n v="0"/>
    <n v="15.763999999999999"/>
    <n v="12"/>
    <n v="4"/>
    <x v="1"/>
    <s v="Dec"/>
    <s v="2015-12"/>
  </r>
  <r>
    <n v="5559"/>
    <s v="US-2015-114741"/>
    <x v="401"/>
    <d v="2015-12-10T00:00:00"/>
    <s v="Standard Class"/>
    <s v="IL-15100"/>
    <s v="Ivan Liston"/>
    <x v="0"/>
    <s v="United States"/>
    <x v="226"/>
    <s v="Nevada"/>
    <n v="89031"/>
    <x v="1"/>
    <s v="OFF-PA-10000048"/>
    <x v="1"/>
    <x v="10"/>
    <s v="Xerox 20"/>
    <x v="90"/>
    <n v="1"/>
    <n v="0"/>
    <n v="3.1103999999999998"/>
    <n v="12"/>
    <n v="4"/>
    <x v="1"/>
    <s v="Dec"/>
    <s v="2015-12"/>
  </r>
  <r>
    <n v="5560"/>
    <s v="US-2015-114741"/>
    <x v="401"/>
    <d v="2015-12-10T00:00:00"/>
    <s v="Standard Class"/>
    <s v="IL-15100"/>
    <s v="Ivan Liston"/>
    <x v="0"/>
    <s v="United States"/>
    <x v="226"/>
    <s v="Nevada"/>
    <n v="89031"/>
    <x v="1"/>
    <s v="OFF-ST-10000078"/>
    <x v="1"/>
    <x v="4"/>
    <s v="Tennsco 6- and 18-Compartment Lockers"/>
    <x v="2184"/>
    <n v="5"/>
    <n v="0"/>
    <n v="238.65299999999999"/>
    <n v="12"/>
    <n v="4"/>
    <x v="1"/>
    <s v="Dec"/>
    <s v="2015-12"/>
  </r>
  <r>
    <n v="5561"/>
    <s v="US-2015-114741"/>
    <x v="401"/>
    <d v="2015-12-10T00:00:00"/>
    <s v="Standard Class"/>
    <s v="IL-15100"/>
    <s v="Ivan Liston"/>
    <x v="0"/>
    <s v="United States"/>
    <x v="226"/>
    <s v="Nevada"/>
    <n v="89031"/>
    <x v="1"/>
    <s v="OFF-LA-10004853"/>
    <x v="1"/>
    <x v="2"/>
    <s v="Avery 483"/>
    <x v="1801"/>
    <n v="3"/>
    <n v="0"/>
    <n v="6.8723999999999998"/>
    <n v="12"/>
    <n v="4"/>
    <x v="1"/>
    <s v="Dec"/>
    <s v="2015-12"/>
  </r>
  <r>
    <n v="5562"/>
    <s v="CA-2017-133263"/>
    <x v="185"/>
    <d v="2017-04-02T00:00:00"/>
    <s v="Second Class"/>
    <s v="JE-15610"/>
    <s v="Jim Epp"/>
    <x v="1"/>
    <s v="United States"/>
    <x v="118"/>
    <s v="Georgia"/>
    <n v="30318"/>
    <x v="0"/>
    <s v="OFF-BI-10001153"/>
    <x v="1"/>
    <x v="8"/>
    <s v="Ibico Recycled Grain-Textured Covers"/>
    <x v="3868"/>
    <n v="1"/>
    <n v="0"/>
    <n v="17.27"/>
    <n v="3"/>
    <n v="1"/>
    <x v="3"/>
    <s v="Mar"/>
    <s v="2017-03"/>
  </r>
  <r>
    <n v="5563"/>
    <s v="CA-2017-133263"/>
    <x v="185"/>
    <d v="2017-04-02T00:00:00"/>
    <s v="Second Class"/>
    <s v="JE-15610"/>
    <s v="Jim Epp"/>
    <x v="1"/>
    <s v="United States"/>
    <x v="118"/>
    <s v="Georgia"/>
    <n v="30318"/>
    <x v="0"/>
    <s v="TEC-CO-10001449"/>
    <x v="2"/>
    <x v="16"/>
    <s v="Hewlett Packard LaserJet 3310 Copier"/>
    <x v="487"/>
    <n v="5"/>
    <n v="0"/>
    <n v="1439.9760000000001"/>
    <n v="3"/>
    <n v="1"/>
    <x v="3"/>
    <s v="Mar"/>
    <s v="2017-03"/>
  </r>
  <r>
    <n v="5564"/>
    <s v="CA-2017-133263"/>
    <x v="185"/>
    <d v="2017-04-02T00:00:00"/>
    <s v="Second Class"/>
    <s v="JE-15610"/>
    <s v="Jim Epp"/>
    <x v="1"/>
    <s v="United States"/>
    <x v="118"/>
    <s v="Georgia"/>
    <n v="30318"/>
    <x v="0"/>
    <s v="OFF-BI-10000474"/>
    <x v="1"/>
    <x v="8"/>
    <s v="Avery Recycled Flexi-View Covers for Binding Systems"/>
    <x v="3869"/>
    <n v="4"/>
    <n v="0"/>
    <n v="30.7776"/>
    <n v="3"/>
    <n v="1"/>
    <x v="3"/>
    <s v="Mar"/>
    <s v="2017-03"/>
  </r>
  <r>
    <n v="5565"/>
    <s v="CA-2017-157966"/>
    <x v="677"/>
    <d v="2017-03-13T00:00:00"/>
    <s v="Same Day"/>
    <s v="SU-20665"/>
    <s v="Stephanie Ulpright"/>
    <x v="2"/>
    <s v="United States"/>
    <x v="22"/>
    <s v="Illinois"/>
    <n v="60610"/>
    <x v="2"/>
    <s v="OFF-AR-10000799"/>
    <x v="1"/>
    <x v="6"/>
    <s v="Col-Erase Pencils with Erasers"/>
    <x v="526"/>
    <n v="4"/>
    <n v="0.2"/>
    <n v="2.1888000000000001"/>
    <n v="3"/>
    <n v="1"/>
    <x v="3"/>
    <s v="Mar"/>
    <s v="2017-03"/>
  </r>
  <r>
    <n v="5566"/>
    <s v="CA-2017-157966"/>
    <x v="677"/>
    <d v="2017-03-13T00:00:00"/>
    <s v="Same Day"/>
    <s v="SU-20665"/>
    <s v="Stephanie Ulpright"/>
    <x v="2"/>
    <s v="United States"/>
    <x v="22"/>
    <s v="Illinois"/>
    <n v="60610"/>
    <x v="2"/>
    <s v="TEC-MA-10002109"/>
    <x v="2"/>
    <x v="15"/>
    <s v="HP Officejet Pro 8600 e-All-In-One Printer, Copier, Scanner, Fax"/>
    <x v="3870"/>
    <n v="2"/>
    <n v="0.3"/>
    <n v="8.9993999999999996"/>
    <n v="3"/>
    <n v="1"/>
    <x v="3"/>
    <s v="Mar"/>
    <s v="2017-03"/>
  </r>
  <r>
    <n v="5567"/>
    <s v="CA-2017-157966"/>
    <x v="677"/>
    <d v="2017-03-13T00:00:00"/>
    <s v="Same Day"/>
    <s v="SU-20665"/>
    <s v="Stephanie Ulpright"/>
    <x v="2"/>
    <s v="United States"/>
    <x v="22"/>
    <s v="Illinois"/>
    <n v="60610"/>
    <x v="2"/>
    <s v="OFF-AR-10003338"/>
    <x v="1"/>
    <x v="6"/>
    <s v="Eberhard Faber 3 1/2&quot; Golf Pencils"/>
    <x v="3871"/>
    <n v="5"/>
    <n v="0.2"/>
    <n v="1.86"/>
    <n v="3"/>
    <n v="1"/>
    <x v="3"/>
    <s v="Mar"/>
    <s v="2017-03"/>
  </r>
  <r>
    <n v="5568"/>
    <s v="CA-2017-157966"/>
    <x v="677"/>
    <d v="2017-03-13T00:00:00"/>
    <s v="Same Day"/>
    <s v="SU-20665"/>
    <s v="Stephanie Ulpright"/>
    <x v="2"/>
    <s v="United States"/>
    <x v="22"/>
    <s v="Illinois"/>
    <n v="60610"/>
    <x v="2"/>
    <s v="FUR-CH-10003606"/>
    <x v="0"/>
    <x v="1"/>
    <s v="SAFCO Folding Chair Trolley"/>
    <x v="3872"/>
    <n v="1"/>
    <n v="0.3"/>
    <n v="-2.5648"/>
    <n v="3"/>
    <n v="1"/>
    <x v="3"/>
    <s v="Mar"/>
    <s v="2017-03"/>
  </r>
  <r>
    <n v="5569"/>
    <s v="CA-2017-157966"/>
    <x v="677"/>
    <d v="2017-03-13T00:00:00"/>
    <s v="Same Day"/>
    <s v="SU-20665"/>
    <s v="Stephanie Ulpright"/>
    <x v="2"/>
    <s v="United States"/>
    <x v="22"/>
    <s v="Illinois"/>
    <n v="60610"/>
    <x v="2"/>
    <s v="TEC-CO-10001449"/>
    <x v="2"/>
    <x v="16"/>
    <s v="Hewlett Packard LaserJet 3310 Copier"/>
    <x v="321"/>
    <n v="2"/>
    <n v="0.2"/>
    <n v="335.99439999999998"/>
    <n v="3"/>
    <n v="1"/>
    <x v="3"/>
    <s v="Mar"/>
    <s v="2017-03"/>
  </r>
  <r>
    <n v="5570"/>
    <s v="CA-2017-157966"/>
    <x v="677"/>
    <d v="2017-03-13T00:00:00"/>
    <s v="Same Day"/>
    <s v="SU-20665"/>
    <s v="Stephanie Ulpright"/>
    <x v="2"/>
    <s v="United States"/>
    <x v="22"/>
    <s v="Illinois"/>
    <n v="60610"/>
    <x v="2"/>
    <s v="OFF-PA-10001934"/>
    <x v="1"/>
    <x v="10"/>
    <s v="Xerox 1993"/>
    <x v="12"/>
    <n v="3"/>
    <n v="0.2"/>
    <n v="5.6375999999999999"/>
    <n v="3"/>
    <n v="1"/>
    <x v="3"/>
    <s v="Mar"/>
    <s v="2017-03"/>
  </r>
  <r>
    <n v="5571"/>
    <s v="CA-2017-157966"/>
    <x v="677"/>
    <d v="2017-03-13T00:00:00"/>
    <s v="Same Day"/>
    <s v="SU-20665"/>
    <s v="Stephanie Ulpright"/>
    <x v="2"/>
    <s v="United States"/>
    <x v="22"/>
    <s v="Illinois"/>
    <n v="60610"/>
    <x v="2"/>
    <s v="TEC-PH-10001527"/>
    <x v="2"/>
    <x v="7"/>
    <s v="Plantronics MX500i Earset"/>
    <x v="3873"/>
    <n v="1"/>
    <n v="0.2"/>
    <n v="-7.3014999999999999"/>
    <n v="3"/>
    <n v="1"/>
    <x v="3"/>
    <s v="Mar"/>
    <s v="2017-03"/>
  </r>
  <r>
    <n v="5572"/>
    <s v="CA-2014-151162"/>
    <x v="29"/>
    <d v="2014-12-09T00:00:00"/>
    <s v="Standard Class"/>
    <s v="EA-14035"/>
    <s v="Erin Ashbrook"/>
    <x v="1"/>
    <s v="United States"/>
    <x v="38"/>
    <s v="Ohio"/>
    <n v="43229"/>
    <x v="3"/>
    <s v="OFF-PA-10001033"/>
    <x v="1"/>
    <x v="10"/>
    <s v="Xerox 1893"/>
    <x v="3874"/>
    <n v="3"/>
    <n v="0.2"/>
    <n v="35.661299999999997"/>
    <n v="12"/>
    <n v="4"/>
    <x v="2"/>
    <s v="Dec"/>
    <s v="2014-12"/>
  </r>
  <r>
    <n v="5573"/>
    <s v="CA-2014-151162"/>
    <x v="29"/>
    <d v="2014-12-09T00:00:00"/>
    <s v="Standard Class"/>
    <s v="EA-14035"/>
    <s v="Erin Ashbrook"/>
    <x v="1"/>
    <s v="United States"/>
    <x v="38"/>
    <s v="Ohio"/>
    <n v="43229"/>
    <x v="3"/>
    <s v="OFF-BI-10003719"/>
    <x v="1"/>
    <x v="8"/>
    <s v="Large Capacity Hanging Post Binders"/>
    <x v="3875"/>
    <n v="4"/>
    <n v="0.7"/>
    <n v="-23.952000000000002"/>
    <n v="12"/>
    <n v="4"/>
    <x v="2"/>
    <s v="Dec"/>
    <s v="2014-12"/>
  </r>
  <r>
    <n v="5574"/>
    <s v="CA-2014-151162"/>
    <x v="29"/>
    <d v="2014-12-09T00:00:00"/>
    <s v="Standard Class"/>
    <s v="EA-14035"/>
    <s v="Erin Ashbrook"/>
    <x v="1"/>
    <s v="United States"/>
    <x v="38"/>
    <s v="Ohio"/>
    <n v="43229"/>
    <x v="3"/>
    <s v="OFF-PA-10003036"/>
    <x v="1"/>
    <x v="10"/>
    <s v="Black Print Carbonless 8 1/2&quot; x 8 1/4&quot; Rapid Memo Book"/>
    <x v="1121"/>
    <n v="3"/>
    <n v="0.2"/>
    <n v="5.6783999999999999"/>
    <n v="12"/>
    <n v="4"/>
    <x v="2"/>
    <s v="Dec"/>
    <s v="2014-12"/>
  </r>
  <r>
    <n v="5575"/>
    <s v="CA-2014-151162"/>
    <x v="29"/>
    <d v="2014-12-09T00:00:00"/>
    <s v="Standard Class"/>
    <s v="EA-14035"/>
    <s v="Erin Ashbrook"/>
    <x v="1"/>
    <s v="United States"/>
    <x v="38"/>
    <s v="Ohio"/>
    <n v="43229"/>
    <x v="3"/>
    <s v="TEC-PH-10001870"/>
    <x v="2"/>
    <x v="7"/>
    <s v="Lunatik TT5L-002 Taktik Strike Impact Protection System for iPhone 5"/>
    <x v="3876"/>
    <n v="1"/>
    <n v="0.4"/>
    <n v="-9.1844999999999999"/>
    <n v="12"/>
    <n v="4"/>
    <x v="2"/>
    <s v="Dec"/>
    <s v="2014-12"/>
  </r>
  <r>
    <n v="5576"/>
    <s v="CA-2014-151162"/>
    <x v="29"/>
    <d v="2014-12-09T00:00:00"/>
    <s v="Standard Class"/>
    <s v="EA-14035"/>
    <s v="Erin Ashbrook"/>
    <x v="1"/>
    <s v="United States"/>
    <x v="38"/>
    <s v="Ohio"/>
    <n v="43229"/>
    <x v="3"/>
    <s v="TEC-PH-10001809"/>
    <x v="2"/>
    <x v="7"/>
    <s v="Panasonic KX T7736-B Digital phone"/>
    <x v="3857"/>
    <n v="2"/>
    <n v="0.4"/>
    <n v="-44.984999999999999"/>
    <n v="12"/>
    <n v="4"/>
    <x v="2"/>
    <s v="Dec"/>
    <s v="2014-12"/>
  </r>
  <r>
    <n v="5577"/>
    <s v="CA-2016-136686"/>
    <x v="939"/>
    <d v="2016-12-16T00:00:00"/>
    <s v="Standard Class"/>
    <s v="RF-19840"/>
    <s v="Roy Französisch"/>
    <x v="0"/>
    <s v="United States"/>
    <x v="45"/>
    <s v="California"/>
    <n v="91104"/>
    <x v="1"/>
    <s v="FUR-FU-10004864"/>
    <x v="0"/>
    <x v="5"/>
    <s v="Howard Miller 14-1/2&quot; Diameter Chrome Round Wall Clock"/>
    <x v="3877"/>
    <n v="6"/>
    <n v="0"/>
    <n v="122.76479999999999"/>
    <n v="12"/>
    <n v="4"/>
    <x v="0"/>
    <s v="Dec"/>
    <s v="2016-12"/>
  </r>
  <r>
    <n v="5578"/>
    <s v="CA-2016-136686"/>
    <x v="939"/>
    <d v="2016-12-16T00:00:00"/>
    <s v="Standard Class"/>
    <s v="RF-19840"/>
    <s v="Roy Französisch"/>
    <x v="0"/>
    <s v="United States"/>
    <x v="45"/>
    <s v="California"/>
    <n v="91104"/>
    <x v="1"/>
    <s v="OFF-AP-10002350"/>
    <x v="1"/>
    <x v="9"/>
    <s v="Belkin F9H710-06 7 Outlet SurgeMaster Surge Protector"/>
    <x v="3012"/>
    <n v="3"/>
    <n v="0"/>
    <n v="15.8256"/>
    <n v="12"/>
    <n v="4"/>
    <x v="0"/>
    <s v="Dec"/>
    <s v="2016-12"/>
  </r>
  <r>
    <n v="5579"/>
    <s v="CA-2017-137498"/>
    <x v="428"/>
    <d v="2017-09-14T00:00:00"/>
    <s v="Second Class"/>
    <s v="LC-17050"/>
    <s v="Liz Carlisle"/>
    <x v="0"/>
    <s v="United States"/>
    <x v="1"/>
    <s v="California"/>
    <n v="90004"/>
    <x v="1"/>
    <s v="OFF-AR-10003829"/>
    <x v="1"/>
    <x v="6"/>
    <s v="Newell 35"/>
    <x v="2578"/>
    <n v="2"/>
    <n v="0"/>
    <n v="1.9024000000000001"/>
    <n v="9"/>
    <n v="3"/>
    <x v="3"/>
    <s v="Sep"/>
    <s v="2017-09"/>
  </r>
  <r>
    <n v="5580"/>
    <s v="CA-2017-137498"/>
    <x v="428"/>
    <d v="2017-09-14T00:00:00"/>
    <s v="Second Class"/>
    <s v="LC-17050"/>
    <s v="Liz Carlisle"/>
    <x v="0"/>
    <s v="United States"/>
    <x v="1"/>
    <s v="California"/>
    <n v="90004"/>
    <x v="1"/>
    <s v="FUR-CH-10003833"/>
    <x v="0"/>
    <x v="1"/>
    <s v="Novimex Fabric Task Chair"/>
    <x v="3501"/>
    <n v="5"/>
    <n v="0.2"/>
    <n v="-15.244999999999999"/>
    <n v="9"/>
    <n v="3"/>
    <x v="3"/>
    <s v="Sep"/>
    <s v="2017-09"/>
  </r>
  <r>
    <n v="5581"/>
    <s v="CA-2017-137498"/>
    <x v="428"/>
    <d v="2017-09-14T00:00:00"/>
    <s v="Second Class"/>
    <s v="LC-17050"/>
    <s v="Liz Carlisle"/>
    <x v="0"/>
    <s v="United States"/>
    <x v="1"/>
    <s v="California"/>
    <n v="90004"/>
    <x v="1"/>
    <s v="OFF-PA-10000143"/>
    <x v="1"/>
    <x v="10"/>
    <s v="Astroparche Fine Business Paper"/>
    <x v="3878"/>
    <n v="9"/>
    <n v="0"/>
    <n v="22.8096"/>
    <n v="9"/>
    <n v="3"/>
    <x v="3"/>
    <s v="Sep"/>
    <s v="2017-09"/>
  </r>
  <r>
    <n v="5582"/>
    <s v="CA-2017-163818"/>
    <x v="1055"/>
    <d v="2017-10-08T00:00:00"/>
    <s v="Standard Class"/>
    <s v="PS-18970"/>
    <s v="Paul Stevenson"/>
    <x v="2"/>
    <s v="United States"/>
    <x v="183"/>
    <s v="Maryland"/>
    <n v="20735"/>
    <x v="3"/>
    <s v="FUR-FU-10000076"/>
    <x v="0"/>
    <x v="5"/>
    <s v="24-Hour Round Wall Clock"/>
    <x v="1016"/>
    <n v="1"/>
    <n v="0"/>
    <n v="8.5914000000000001"/>
    <n v="10"/>
    <n v="4"/>
    <x v="3"/>
    <s v="Oct"/>
    <s v="2017-10"/>
  </r>
  <r>
    <n v="5583"/>
    <s v="CA-2016-161158"/>
    <x v="195"/>
    <d v="2016-05-13T00:00:00"/>
    <s v="Standard Class"/>
    <s v="PS-18970"/>
    <s v="Paul Stevenson"/>
    <x v="2"/>
    <s v="United States"/>
    <x v="20"/>
    <s v="New York"/>
    <n v="10024"/>
    <x v="3"/>
    <s v="OFF-AR-10000462"/>
    <x v="1"/>
    <x v="6"/>
    <s v="Sanford Pocket Accent Highlighters"/>
    <x v="3778"/>
    <n v="5"/>
    <n v="0"/>
    <n v="3.44"/>
    <n v="5"/>
    <n v="2"/>
    <x v="0"/>
    <s v="May"/>
    <s v="2016-05"/>
  </r>
  <r>
    <n v="5584"/>
    <s v="CA-2014-116673"/>
    <x v="534"/>
    <d v="2014-12-19T00:00:00"/>
    <s v="Second Class"/>
    <s v="JO-15280"/>
    <s v="Jas O'Carroll"/>
    <x v="0"/>
    <s v="United States"/>
    <x v="70"/>
    <s v="California"/>
    <n v="92037"/>
    <x v="1"/>
    <s v="FUR-FU-10003829"/>
    <x v="0"/>
    <x v="5"/>
    <s v="Stackable Trays"/>
    <x v="51"/>
    <n v="2"/>
    <n v="0"/>
    <n v="1.9712000000000001"/>
    <n v="12"/>
    <n v="4"/>
    <x v="2"/>
    <s v="Dec"/>
    <s v="2014-12"/>
  </r>
  <r>
    <n v="5585"/>
    <s v="CA-2017-105333"/>
    <x v="329"/>
    <d v="2017-12-04T00:00:00"/>
    <s v="Standard Class"/>
    <s v="VP-21730"/>
    <s v="Victor Preis"/>
    <x v="2"/>
    <s v="United States"/>
    <x v="20"/>
    <s v="New York"/>
    <n v="10011"/>
    <x v="3"/>
    <s v="OFF-ST-10002182"/>
    <x v="1"/>
    <x v="4"/>
    <s v="Iris 3-Drawer Stacking Bin, Black"/>
    <x v="3879"/>
    <n v="4"/>
    <n v="0"/>
    <n v="1.6712"/>
    <n v="11"/>
    <n v="4"/>
    <x v="3"/>
    <s v="Nov"/>
    <s v="2017-11"/>
  </r>
  <r>
    <n v="5586"/>
    <s v="CA-2017-105333"/>
    <x v="329"/>
    <d v="2017-12-04T00:00:00"/>
    <s v="Standard Class"/>
    <s v="VP-21730"/>
    <s v="Victor Preis"/>
    <x v="2"/>
    <s v="United States"/>
    <x v="20"/>
    <s v="New York"/>
    <n v="10011"/>
    <x v="3"/>
    <s v="TEC-PH-10001468"/>
    <x v="2"/>
    <x v="7"/>
    <s v="Panasonic Business Telephones KX-T7736"/>
    <x v="3880"/>
    <n v="3"/>
    <n v="0"/>
    <n v="163.81800000000001"/>
    <n v="11"/>
    <n v="4"/>
    <x v="3"/>
    <s v="Nov"/>
    <s v="2017-11"/>
  </r>
  <r>
    <n v="5587"/>
    <s v="CA-2017-105333"/>
    <x v="329"/>
    <d v="2017-12-04T00:00:00"/>
    <s v="Standard Class"/>
    <s v="VP-21730"/>
    <s v="Victor Preis"/>
    <x v="2"/>
    <s v="United States"/>
    <x v="20"/>
    <s v="New York"/>
    <n v="10011"/>
    <x v="3"/>
    <s v="OFF-ST-10001809"/>
    <x v="1"/>
    <x v="4"/>
    <s v="Fellowes Officeware Wire Shelving"/>
    <x v="2020"/>
    <n v="3"/>
    <n v="0"/>
    <n v="5.3898000000000001"/>
    <n v="11"/>
    <n v="4"/>
    <x v="3"/>
    <s v="Nov"/>
    <s v="2017-11"/>
  </r>
  <r>
    <n v="5588"/>
    <s v="CA-2015-149993"/>
    <x v="531"/>
    <d v="2015-03-20T00:00:00"/>
    <s v="First Class"/>
    <s v="GA-14725"/>
    <s v="Guy Armstrong"/>
    <x v="0"/>
    <s v="United States"/>
    <x v="152"/>
    <s v="California"/>
    <n v="93534"/>
    <x v="1"/>
    <s v="OFF-FA-10001561"/>
    <x v="1"/>
    <x v="13"/>
    <s v="Stockwell Push Pins"/>
    <x v="2868"/>
    <n v="5"/>
    <n v="0"/>
    <n v="3.597"/>
    <n v="3"/>
    <n v="1"/>
    <x v="1"/>
    <s v="Mar"/>
    <s v="2015-03"/>
  </r>
  <r>
    <n v="5589"/>
    <s v="CA-2014-168158"/>
    <x v="866"/>
    <d v="2014-07-24T00:00:00"/>
    <s v="Standard Class"/>
    <s v="EM-14140"/>
    <s v="Eugene Moren"/>
    <x v="2"/>
    <s v="United States"/>
    <x v="120"/>
    <s v="Montana"/>
    <n v="59405"/>
    <x v="1"/>
    <s v="OFF-BI-10001759"/>
    <x v="1"/>
    <x v="8"/>
    <s v="Acco Pressboard Covers with Storage Hooks, 14 7/8&quot; x 11&quot;, Dark Blue"/>
    <x v="855"/>
    <n v="2"/>
    <n v="0.2"/>
    <n v="2.2098"/>
    <n v="7"/>
    <n v="3"/>
    <x v="2"/>
    <s v="Jul"/>
    <s v="2014-07"/>
  </r>
  <r>
    <n v="5590"/>
    <s v="CA-2016-115224"/>
    <x v="16"/>
    <d v="2016-12-11T00:00:00"/>
    <s v="Second Class"/>
    <s v="DB-13615"/>
    <s v="Doug Bickford"/>
    <x v="0"/>
    <s v="United States"/>
    <x v="8"/>
    <s v="California"/>
    <n v="94110"/>
    <x v="1"/>
    <s v="OFF-ST-10000615"/>
    <x v="1"/>
    <x v="4"/>
    <s v="SimpliFile Personal File, Black Granite, 15w x 6-15/16d x 11-1/4h"/>
    <x v="3881"/>
    <n v="3"/>
    <n v="0"/>
    <n v="9.5340000000000007"/>
    <n v="12"/>
    <n v="4"/>
    <x v="0"/>
    <s v="Dec"/>
    <s v="2016-12"/>
  </r>
  <r>
    <n v="5591"/>
    <s v="CA-2016-115224"/>
    <x v="16"/>
    <d v="2016-12-11T00:00:00"/>
    <s v="Second Class"/>
    <s v="DB-13615"/>
    <s v="Doug Bickford"/>
    <x v="0"/>
    <s v="United States"/>
    <x v="8"/>
    <s v="California"/>
    <n v="94110"/>
    <x v="1"/>
    <s v="OFF-ST-10003816"/>
    <x v="1"/>
    <x v="4"/>
    <s v="Fellowes High-Stak Drawer Files"/>
    <x v="830"/>
    <n v="2"/>
    <n v="0"/>
    <n v="81.047399999999996"/>
    <n v="12"/>
    <n v="4"/>
    <x v="0"/>
    <s v="Dec"/>
    <s v="2016-12"/>
  </r>
  <r>
    <n v="5592"/>
    <s v="CA-2014-164742"/>
    <x v="303"/>
    <d v="2014-10-18T00:00:00"/>
    <s v="Second Class"/>
    <s v="ML-17395"/>
    <s v="Marina Lichtenstein"/>
    <x v="1"/>
    <s v="United States"/>
    <x v="80"/>
    <s v="New Jersey"/>
    <n v="8701"/>
    <x v="3"/>
    <s v="FUR-CH-10002880"/>
    <x v="0"/>
    <x v="1"/>
    <s v="Global High-Back Leather Tilter, Burgundy"/>
    <x v="3882"/>
    <n v="2"/>
    <n v="0"/>
    <n v="27.0578"/>
    <n v="10"/>
    <n v="4"/>
    <x v="2"/>
    <s v="Oct"/>
    <s v="2014-10"/>
  </r>
  <r>
    <n v="5593"/>
    <s v="CA-2014-164742"/>
    <x v="303"/>
    <d v="2014-10-18T00:00:00"/>
    <s v="Second Class"/>
    <s v="ML-17395"/>
    <s v="Marina Lichtenstein"/>
    <x v="1"/>
    <s v="United States"/>
    <x v="80"/>
    <s v="New Jersey"/>
    <n v="8701"/>
    <x v="3"/>
    <s v="OFF-BI-10004738"/>
    <x v="1"/>
    <x v="8"/>
    <s v="Flexible Leather- Look Classic Collection Ring Binder"/>
    <x v="3883"/>
    <n v="1"/>
    <n v="0"/>
    <n v="9.4700000000000006"/>
    <n v="10"/>
    <n v="4"/>
    <x v="2"/>
    <s v="Oct"/>
    <s v="2014-10"/>
  </r>
  <r>
    <n v="5594"/>
    <s v="US-2017-108014"/>
    <x v="123"/>
    <d v="2017-11-25T00:00:00"/>
    <s v="Standard Class"/>
    <s v="JH-15430"/>
    <s v="Jennifer Halladay"/>
    <x v="0"/>
    <s v="United States"/>
    <x v="138"/>
    <s v="Ohio"/>
    <n v="44105"/>
    <x v="3"/>
    <s v="OFF-BI-10003984"/>
    <x v="1"/>
    <x v="8"/>
    <s v="Lock-Up Easel 'Spel-Binder'"/>
    <x v="3884"/>
    <n v="7"/>
    <n v="0.7"/>
    <n v="-45.933300000000003"/>
    <n v="11"/>
    <n v="4"/>
    <x v="3"/>
    <s v="Nov"/>
    <s v="2017-11"/>
  </r>
  <r>
    <n v="5595"/>
    <s v="CA-2017-160325"/>
    <x v="241"/>
    <d v="2017-09-24T00:00:00"/>
    <s v="Same Day"/>
    <s v="BP-11095"/>
    <s v="Bart Pistole"/>
    <x v="1"/>
    <s v="United States"/>
    <x v="104"/>
    <s v="Massachusetts"/>
    <n v="1841"/>
    <x v="3"/>
    <s v="TEC-PH-10000984"/>
    <x v="2"/>
    <x v="7"/>
    <s v="Panasonic KX-TG9471B"/>
    <x v="3627"/>
    <n v="2"/>
    <n v="0"/>
    <n v="109.7544"/>
    <n v="9"/>
    <n v="3"/>
    <x v="3"/>
    <s v="Sep"/>
    <s v="2017-09"/>
  </r>
  <r>
    <n v="5596"/>
    <s v="CA-2017-160325"/>
    <x v="241"/>
    <d v="2017-09-24T00:00:00"/>
    <s v="Same Day"/>
    <s v="BP-11095"/>
    <s v="Bart Pistole"/>
    <x v="1"/>
    <s v="United States"/>
    <x v="104"/>
    <s v="Massachusetts"/>
    <n v="1841"/>
    <x v="3"/>
    <s v="TEC-PH-10001944"/>
    <x v="2"/>
    <x v="7"/>
    <s v="Wi-Ex zBoost YX540 Cellular Phone Signal Booster"/>
    <x v="1876"/>
    <n v="3"/>
    <n v="0"/>
    <n v="131.35499999999999"/>
    <n v="9"/>
    <n v="3"/>
    <x v="3"/>
    <s v="Sep"/>
    <s v="2017-09"/>
  </r>
  <r>
    <n v="5597"/>
    <s v="CA-2015-159779"/>
    <x v="12"/>
    <d v="2015-09-29T00:00:00"/>
    <s v="Standard Class"/>
    <s v="SB-20185"/>
    <s v="Sarah Brown"/>
    <x v="0"/>
    <s v="United States"/>
    <x v="3"/>
    <s v="New Hampshire"/>
    <n v="3301"/>
    <x v="3"/>
    <s v="OFF-BI-10002735"/>
    <x v="1"/>
    <x v="8"/>
    <s v="GBC Prestige Therm-A-Bind Covers"/>
    <x v="3885"/>
    <n v="2"/>
    <n v="0"/>
    <n v="32.251399999999997"/>
    <n v="9"/>
    <n v="3"/>
    <x v="1"/>
    <s v="Sep"/>
    <s v="2015-09"/>
  </r>
  <r>
    <n v="5598"/>
    <s v="CA-2017-151176"/>
    <x v="778"/>
    <d v="2017-02-20T00:00:00"/>
    <s v="Standard Class"/>
    <s v="SV-20785"/>
    <s v="Stewart Visinsky"/>
    <x v="0"/>
    <s v="United States"/>
    <x v="248"/>
    <s v="Maryland"/>
    <n v="21215"/>
    <x v="3"/>
    <s v="OFF-SU-10001165"/>
    <x v="1"/>
    <x v="14"/>
    <s v="Acme Elite Stainless Steel Scissors"/>
    <x v="3357"/>
    <n v="3"/>
    <n v="0"/>
    <n v="6.5052000000000003"/>
    <n v="2"/>
    <n v="1"/>
    <x v="3"/>
    <s v="Feb"/>
    <s v="2017-02"/>
  </r>
  <r>
    <n v="5599"/>
    <s v="CA-2017-151176"/>
    <x v="778"/>
    <d v="2017-02-20T00:00:00"/>
    <s v="Standard Class"/>
    <s v="SV-20785"/>
    <s v="Stewart Visinsky"/>
    <x v="0"/>
    <s v="United States"/>
    <x v="248"/>
    <s v="Maryland"/>
    <n v="21215"/>
    <x v="3"/>
    <s v="OFF-AR-10000614"/>
    <x v="1"/>
    <x v="6"/>
    <s v="Barrel Sharpener"/>
    <x v="3822"/>
    <n v="3"/>
    <n v="0"/>
    <n v="2.7846000000000002"/>
    <n v="2"/>
    <n v="1"/>
    <x v="3"/>
    <s v="Feb"/>
    <s v="2017-02"/>
  </r>
  <r>
    <n v="5600"/>
    <s v="CA-2014-108903"/>
    <x v="462"/>
    <d v="2014-10-03T00:00:00"/>
    <s v="Same Day"/>
    <s v="DO-13435"/>
    <s v="Denny Ordway"/>
    <x v="0"/>
    <s v="United States"/>
    <x v="38"/>
    <s v="Ohio"/>
    <n v="43229"/>
    <x v="3"/>
    <s v="OFF-AR-10004010"/>
    <x v="1"/>
    <x v="6"/>
    <s v="Hunt Boston Vacuum Mount KS Pencil Sharpener"/>
    <x v="3886"/>
    <n v="2"/>
    <n v="0.2"/>
    <n v="4.1988000000000003"/>
    <n v="10"/>
    <n v="4"/>
    <x v="2"/>
    <s v="Oct"/>
    <s v="2014-10"/>
  </r>
  <r>
    <n v="5601"/>
    <s v="CA-2014-108903"/>
    <x v="462"/>
    <d v="2014-10-03T00:00:00"/>
    <s v="Same Day"/>
    <s v="DO-13435"/>
    <s v="Denny Ordway"/>
    <x v="0"/>
    <s v="United States"/>
    <x v="38"/>
    <s v="Ohio"/>
    <n v="43229"/>
    <x v="3"/>
    <s v="OFF-EN-10004030"/>
    <x v="1"/>
    <x v="12"/>
    <s v="Convenience Packs of Business Envelopes"/>
    <x v="3108"/>
    <n v="5"/>
    <n v="0.2"/>
    <n v="4.8869999999999996"/>
    <n v="10"/>
    <n v="4"/>
    <x v="2"/>
    <s v="Oct"/>
    <s v="2014-10"/>
  </r>
  <r>
    <n v="5602"/>
    <s v="CA-2014-108903"/>
    <x v="462"/>
    <d v="2014-10-03T00:00:00"/>
    <s v="Same Day"/>
    <s v="DO-13435"/>
    <s v="Denny Ordway"/>
    <x v="0"/>
    <s v="United States"/>
    <x v="38"/>
    <s v="Ohio"/>
    <n v="43229"/>
    <x v="3"/>
    <s v="TEC-AC-10003023"/>
    <x v="2"/>
    <x v="11"/>
    <s v="Logitech G105 Gaming Keyboard"/>
    <x v="3887"/>
    <n v="3"/>
    <n v="0.2"/>
    <n v="-3.5621999999999998"/>
    <n v="10"/>
    <n v="4"/>
    <x v="2"/>
    <s v="Oct"/>
    <s v="2014-10"/>
  </r>
  <r>
    <n v="5603"/>
    <s v="CA-2016-117919"/>
    <x v="278"/>
    <d v="2016-08-29T00:00:00"/>
    <s v="Second Class"/>
    <s v="TB-21355"/>
    <s v="Todd Boyes"/>
    <x v="1"/>
    <s v="United States"/>
    <x v="12"/>
    <s v="Texas"/>
    <n v="77041"/>
    <x v="2"/>
    <s v="OFF-ST-10003572"/>
    <x v="1"/>
    <x v="4"/>
    <s v="Portfile Personal File Boxes"/>
    <x v="1802"/>
    <n v="1"/>
    <n v="0.2"/>
    <n v="1.0620000000000001"/>
    <n v="8"/>
    <n v="3"/>
    <x v="0"/>
    <s v="Aug"/>
    <s v="2016-08"/>
  </r>
  <r>
    <n v="5604"/>
    <s v="CA-2016-117919"/>
    <x v="278"/>
    <d v="2016-08-29T00:00:00"/>
    <s v="Second Class"/>
    <s v="TB-21355"/>
    <s v="Todd Boyes"/>
    <x v="1"/>
    <s v="United States"/>
    <x v="12"/>
    <s v="Texas"/>
    <n v="77041"/>
    <x v="2"/>
    <s v="OFF-PA-10004353"/>
    <x v="1"/>
    <x v="10"/>
    <s v="Southworth 25% Cotton Premium Laser Paper and Envelopes"/>
    <x v="705"/>
    <n v="5"/>
    <n v="0.2"/>
    <n v="27.972000000000001"/>
    <n v="8"/>
    <n v="3"/>
    <x v="0"/>
    <s v="Aug"/>
    <s v="2016-08"/>
  </r>
  <r>
    <n v="5605"/>
    <s v="CA-2015-142475"/>
    <x v="155"/>
    <d v="2015-12-07T00:00:00"/>
    <s v="Standard Class"/>
    <s v="BS-11380"/>
    <s v="Bill Stewart"/>
    <x v="1"/>
    <s v="United States"/>
    <x v="20"/>
    <s v="New York"/>
    <n v="10011"/>
    <x v="3"/>
    <s v="OFF-BI-10003718"/>
    <x v="1"/>
    <x v="8"/>
    <s v="GBC Therma-A-Bind 250T Electric Binding System"/>
    <x v="3356"/>
    <n v="6"/>
    <n v="0.2"/>
    <n v="206.6232"/>
    <n v="12"/>
    <n v="4"/>
    <x v="1"/>
    <s v="Dec"/>
    <s v="2015-12"/>
  </r>
  <r>
    <n v="5606"/>
    <s v="CA-2016-134516"/>
    <x v="873"/>
    <d v="2016-09-25T00:00:00"/>
    <s v="Standard Class"/>
    <s v="FM-14215"/>
    <s v="Filia McAdams"/>
    <x v="1"/>
    <s v="United States"/>
    <x v="247"/>
    <s v="North Carolina"/>
    <n v="27405"/>
    <x v="0"/>
    <s v="FUR-FU-10001546"/>
    <x v="0"/>
    <x v="5"/>
    <s v="Dana Swing-Arm Lamps"/>
    <x v="1217"/>
    <n v="2"/>
    <n v="0.2"/>
    <n v="1.0680000000000001"/>
    <n v="9"/>
    <n v="3"/>
    <x v="0"/>
    <s v="Sep"/>
    <s v="2016-09"/>
  </r>
  <r>
    <n v="5607"/>
    <s v="CA-2016-134516"/>
    <x v="873"/>
    <d v="2016-09-25T00:00:00"/>
    <s v="Standard Class"/>
    <s v="FM-14215"/>
    <s v="Filia McAdams"/>
    <x v="1"/>
    <s v="United States"/>
    <x v="247"/>
    <s v="North Carolina"/>
    <n v="27405"/>
    <x v="0"/>
    <s v="FUR-CH-10002880"/>
    <x v="0"/>
    <x v="1"/>
    <s v="Global High-Back Leather Tilter, Burgundy"/>
    <x v="3888"/>
    <n v="1"/>
    <n v="0.2"/>
    <n v="-11.069100000000001"/>
    <n v="9"/>
    <n v="3"/>
    <x v="0"/>
    <s v="Sep"/>
    <s v="2016-09"/>
  </r>
  <r>
    <n v="5608"/>
    <s v="CA-2017-105193"/>
    <x v="613"/>
    <d v="2017-03-31T00:00:00"/>
    <s v="Standard Class"/>
    <s v="JL-15835"/>
    <s v="John Lee"/>
    <x v="0"/>
    <s v="United States"/>
    <x v="20"/>
    <s v="New York"/>
    <n v="10024"/>
    <x v="3"/>
    <s v="OFF-AR-10001547"/>
    <x v="1"/>
    <x v="6"/>
    <s v="Newell 311"/>
    <x v="3889"/>
    <n v="5"/>
    <n v="0"/>
    <n v="2.9834999999999998"/>
    <n v="3"/>
    <n v="1"/>
    <x v="3"/>
    <s v="Mar"/>
    <s v="2017-03"/>
  </r>
  <r>
    <n v="5609"/>
    <s v="CA-2015-168634"/>
    <x v="401"/>
    <d v="2015-12-11T00:00:00"/>
    <s v="Standard Class"/>
    <s v="AF-10870"/>
    <s v="Art Ferguson"/>
    <x v="0"/>
    <s v="United States"/>
    <x v="8"/>
    <s v="California"/>
    <n v="94109"/>
    <x v="1"/>
    <s v="OFF-AP-10001626"/>
    <x v="1"/>
    <x v="9"/>
    <s v="Commercial WindTunnel Clean Air Upright Vacuum, Replacement Belts, Filtration Bags"/>
    <x v="3890"/>
    <n v="2"/>
    <n v="0"/>
    <n v="2.0228000000000002"/>
    <n v="12"/>
    <n v="4"/>
    <x v="1"/>
    <s v="Dec"/>
    <s v="2015-12"/>
  </r>
  <r>
    <n v="5610"/>
    <s v="CA-2017-117198"/>
    <x v="515"/>
    <d v="2017-09-05T00:00:00"/>
    <s v="Standard Class"/>
    <s v="BG-11035"/>
    <s v="Barry Gonzalez"/>
    <x v="0"/>
    <s v="United States"/>
    <x v="53"/>
    <s v="Louisiana"/>
    <n v="71203"/>
    <x v="0"/>
    <s v="TEC-AC-10003033"/>
    <x v="2"/>
    <x v="11"/>
    <s v="Plantronics CS510 - Over-the-Head monaural Wireless Headset System"/>
    <x v="2963"/>
    <n v="2"/>
    <n v="0"/>
    <n v="217.767"/>
    <n v="8"/>
    <n v="3"/>
    <x v="3"/>
    <s v="Aug"/>
    <s v="2017-08"/>
  </r>
  <r>
    <n v="5611"/>
    <s v="CA-2015-145828"/>
    <x v="348"/>
    <d v="2015-10-07T00:00:00"/>
    <s v="First Class"/>
    <s v="MB-17305"/>
    <s v="Maria Bertelson"/>
    <x v="0"/>
    <s v="United States"/>
    <x v="74"/>
    <s v="Ohio"/>
    <n v="45231"/>
    <x v="3"/>
    <s v="TEC-AC-10002323"/>
    <x v="2"/>
    <x v="11"/>
    <s v="SanDisk Ultra 32 GB MicroSDHC Class 10 Memory Card"/>
    <x v="3891"/>
    <n v="3"/>
    <n v="0.2"/>
    <n v="-4.641"/>
    <n v="10"/>
    <n v="4"/>
    <x v="1"/>
    <s v="Oct"/>
    <s v="2015-10"/>
  </r>
  <r>
    <n v="5612"/>
    <s v="CA-2017-121027"/>
    <x v="238"/>
    <d v="2017-08-22T00:00:00"/>
    <s v="Standard Class"/>
    <s v="HW-14935"/>
    <s v="Helen Wasserman"/>
    <x v="1"/>
    <s v="United States"/>
    <x v="4"/>
    <s v="Washington"/>
    <n v="98105"/>
    <x v="1"/>
    <s v="TEC-AC-10002049"/>
    <x v="2"/>
    <x v="11"/>
    <s v="Plantronics Savi W720 Multi-Device Wireless Headset System"/>
    <x v="3892"/>
    <n v="2"/>
    <n v="0"/>
    <n v="371.31599999999997"/>
    <n v="8"/>
    <n v="3"/>
    <x v="3"/>
    <s v="Aug"/>
    <s v="2017-08"/>
  </r>
  <r>
    <n v="5613"/>
    <s v="CA-2017-121027"/>
    <x v="238"/>
    <d v="2017-08-22T00:00:00"/>
    <s v="Standard Class"/>
    <s v="HW-14935"/>
    <s v="Helen Wasserman"/>
    <x v="1"/>
    <s v="United States"/>
    <x v="4"/>
    <s v="Washington"/>
    <n v="98105"/>
    <x v="1"/>
    <s v="TEC-AC-10002253"/>
    <x v="2"/>
    <x v="11"/>
    <s v="Imation Bio 8GB USB Flash Drive Imation Corp"/>
    <x v="3893"/>
    <n v="9"/>
    <n v="0"/>
    <n v="224.42400000000001"/>
    <n v="8"/>
    <n v="3"/>
    <x v="3"/>
    <s v="Aug"/>
    <s v="2017-08"/>
  </r>
  <r>
    <n v="5614"/>
    <s v="CA-2016-147431"/>
    <x v="1056"/>
    <d v="2016-02-07T00:00:00"/>
    <s v="Standard Class"/>
    <s v="AB-10105"/>
    <s v="Adrian Barton"/>
    <x v="0"/>
    <s v="United States"/>
    <x v="20"/>
    <s v="New York"/>
    <n v="10011"/>
    <x v="3"/>
    <s v="OFF-ST-10003994"/>
    <x v="1"/>
    <x v="4"/>
    <s v="Belkin 19&quot; Center-Weighted Shelf, Gray"/>
    <x v="3894"/>
    <n v="2"/>
    <n v="0"/>
    <n v="5.8979999999999997"/>
    <n v="2"/>
    <n v="1"/>
    <x v="0"/>
    <s v="Feb"/>
    <s v="2016-02"/>
  </r>
  <r>
    <n v="5615"/>
    <s v="CA-2016-158001"/>
    <x v="828"/>
    <d v="2016-08-27T00:00:00"/>
    <s v="Standard Class"/>
    <s v="JP-15460"/>
    <s v="Jennifer Patt"/>
    <x v="1"/>
    <s v="United States"/>
    <x v="20"/>
    <s v="New York"/>
    <n v="10035"/>
    <x v="3"/>
    <s v="OFF-AR-10002399"/>
    <x v="1"/>
    <x v="6"/>
    <s v="Dixon Prang Watercolor Pencils, 10-Color Set with Brush"/>
    <x v="3895"/>
    <n v="5"/>
    <n v="0"/>
    <n v="8.7330000000000005"/>
    <n v="8"/>
    <n v="3"/>
    <x v="0"/>
    <s v="Aug"/>
    <s v="2016-08"/>
  </r>
  <r>
    <n v="5616"/>
    <s v="CA-2016-158001"/>
    <x v="828"/>
    <d v="2016-08-27T00:00:00"/>
    <s v="Standard Class"/>
    <s v="JP-15460"/>
    <s v="Jennifer Patt"/>
    <x v="1"/>
    <s v="United States"/>
    <x v="20"/>
    <s v="New York"/>
    <n v="10035"/>
    <x v="3"/>
    <s v="OFF-AP-10002118"/>
    <x v="1"/>
    <x v="9"/>
    <s v="1.7 Cubic Foot Compact &quot;Cube&quot; Office Refrigerators"/>
    <x v="3896"/>
    <n v="5"/>
    <n v="0"/>
    <n v="281.01600000000002"/>
    <n v="8"/>
    <n v="3"/>
    <x v="0"/>
    <s v="Aug"/>
    <s v="2016-08"/>
  </r>
  <r>
    <n v="5617"/>
    <s v="CA-2016-158001"/>
    <x v="828"/>
    <d v="2016-08-27T00:00:00"/>
    <s v="Standard Class"/>
    <s v="JP-15460"/>
    <s v="Jennifer Patt"/>
    <x v="1"/>
    <s v="United States"/>
    <x v="20"/>
    <s v="New York"/>
    <n v="10035"/>
    <x v="3"/>
    <s v="OFF-AR-10001954"/>
    <x v="1"/>
    <x v="6"/>
    <s v="Newell 331"/>
    <x v="1599"/>
    <n v="6"/>
    <n v="0"/>
    <n v="7.9218000000000002"/>
    <n v="8"/>
    <n v="3"/>
    <x v="0"/>
    <s v="Aug"/>
    <s v="2016-08"/>
  </r>
  <r>
    <n v="5618"/>
    <s v="CA-2017-125745"/>
    <x v="160"/>
    <d v="2017-07-04T00:00:00"/>
    <s v="Standard Class"/>
    <s v="DV-13045"/>
    <s v="Darrin Van Huff"/>
    <x v="1"/>
    <s v="United States"/>
    <x v="26"/>
    <s v="Tennessee"/>
    <n v="38109"/>
    <x v="0"/>
    <s v="FUR-FU-10001591"/>
    <x v="0"/>
    <x v="5"/>
    <s v="Advantus Panel Wall Certificate Holder - 8.5x11"/>
    <x v="3816"/>
    <n v="2"/>
    <n v="0.2"/>
    <n v="5.3680000000000003"/>
    <n v="6"/>
    <n v="2"/>
    <x v="3"/>
    <s v="Jun"/>
    <s v="2017-06"/>
  </r>
  <r>
    <n v="5619"/>
    <s v="CA-2015-101154"/>
    <x v="227"/>
    <d v="2015-09-21T00:00:00"/>
    <s v="First Class"/>
    <s v="CM-12190"/>
    <s v="Charlotte Melton"/>
    <x v="0"/>
    <s v="United States"/>
    <x v="70"/>
    <s v="California"/>
    <n v="92105"/>
    <x v="1"/>
    <s v="OFF-ST-10004186"/>
    <x v="1"/>
    <x v="4"/>
    <s v="Stur-D-Stor Shelving, Vertical 5-Shelf: 72&quot;H x 36&quot;W x 18 1/2&quot;D"/>
    <x v="2293"/>
    <n v="4"/>
    <n v="0"/>
    <n v="8.8783999999999992"/>
    <n v="9"/>
    <n v="3"/>
    <x v="1"/>
    <s v="Sep"/>
    <s v="2015-09"/>
  </r>
  <r>
    <n v="5620"/>
    <s v="US-2016-124163"/>
    <x v="477"/>
    <d v="2016-09-30T00:00:00"/>
    <s v="Standard Class"/>
    <s v="SC-20695"/>
    <s v="Steve Chapman"/>
    <x v="1"/>
    <s v="United States"/>
    <x v="411"/>
    <s v="Wisconsin"/>
    <n v="54601"/>
    <x v="2"/>
    <s v="TEC-AC-10001908"/>
    <x v="2"/>
    <x v="11"/>
    <s v="Logitech Wireless Headset h800"/>
    <x v="3897"/>
    <n v="5"/>
    <n v="0"/>
    <n v="174.98249999999999"/>
    <n v="9"/>
    <n v="3"/>
    <x v="0"/>
    <s v="Sep"/>
    <s v="2016-09"/>
  </r>
  <r>
    <n v="5621"/>
    <s v="US-2016-124163"/>
    <x v="477"/>
    <d v="2016-09-30T00:00:00"/>
    <s v="Standard Class"/>
    <s v="SC-20695"/>
    <s v="Steve Chapman"/>
    <x v="1"/>
    <s v="United States"/>
    <x v="411"/>
    <s v="Wisconsin"/>
    <n v="54601"/>
    <x v="2"/>
    <s v="OFF-AR-10000817"/>
    <x v="1"/>
    <x v="6"/>
    <s v="Manco Dry-Lighter Erasable Highlighter"/>
    <x v="3898"/>
    <n v="1"/>
    <n v="0"/>
    <n v="1.0336000000000001"/>
    <n v="9"/>
    <n v="3"/>
    <x v="0"/>
    <s v="Sep"/>
    <s v="2016-09"/>
  </r>
  <r>
    <n v="5622"/>
    <s v="US-2016-124163"/>
    <x v="477"/>
    <d v="2016-09-30T00:00:00"/>
    <s v="Standard Class"/>
    <s v="SC-20695"/>
    <s v="Steve Chapman"/>
    <x v="1"/>
    <s v="United States"/>
    <x v="411"/>
    <s v="Wisconsin"/>
    <n v="54601"/>
    <x v="2"/>
    <s v="FUR-CH-10004218"/>
    <x v="0"/>
    <x v="1"/>
    <s v="Global Fabric Manager's Chair, Dark Gray"/>
    <x v="3899"/>
    <n v="2"/>
    <n v="0"/>
    <n v="50.49"/>
    <n v="9"/>
    <n v="3"/>
    <x v="0"/>
    <s v="Sep"/>
    <s v="2016-09"/>
  </r>
  <r>
    <n v="5623"/>
    <s v="US-2016-124163"/>
    <x v="477"/>
    <d v="2016-09-30T00:00:00"/>
    <s v="Standard Class"/>
    <s v="SC-20695"/>
    <s v="Steve Chapman"/>
    <x v="1"/>
    <s v="United States"/>
    <x v="411"/>
    <s v="Wisconsin"/>
    <n v="54601"/>
    <x v="2"/>
    <s v="FUR-FU-10000755"/>
    <x v="0"/>
    <x v="5"/>
    <s v="Eldon Expressions Mahogany Wood Desk Collection"/>
    <x v="3900"/>
    <n v="11"/>
    <n v="0"/>
    <n v="17.16"/>
    <n v="9"/>
    <n v="3"/>
    <x v="0"/>
    <s v="Sep"/>
    <s v="2016-09"/>
  </r>
  <r>
    <n v="5624"/>
    <s v="CA-2016-121748"/>
    <x v="1057"/>
    <d v="2016-10-28T00:00:00"/>
    <s v="Second Class"/>
    <s v="VW-21775"/>
    <s v="Victoria Wilson"/>
    <x v="1"/>
    <s v="United States"/>
    <x v="1"/>
    <s v="California"/>
    <n v="90032"/>
    <x v="1"/>
    <s v="TEC-AC-10003063"/>
    <x v="2"/>
    <x v="11"/>
    <s v="Micro Innovations USB RF Wireless Keyboard with Mouse"/>
    <x v="1483"/>
    <n v="4"/>
    <n v="0"/>
    <n v="21"/>
    <n v="10"/>
    <n v="4"/>
    <x v="0"/>
    <s v="Oct"/>
    <s v="2016-10"/>
  </r>
  <r>
    <n v="5625"/>
    <s v="CA-2016-121748"/>
    <x v="1057"/>
    <d v="2016-10-28T00:00:00"/>
    <s v="Second Class"/>
    <s v="VW-21775"/>
    <s v="Victoria Wilson"/>
    <x v="1"/>
    <s v="United States"/>
    <x v="1"/>
    <s v="California"/>
    <n v="90032"/>
    <x v="1"/>
    <s v="TEC-AC-10002637"/>
    <x v="2"/>
    <x v="11"/>
    <s v="Logitech VX Revolution Cordless Laser Mouse for Notebooks (Black)"/>
    <x v="2622"/>
    <n v="2"/>
    <n v="0"/>
    <n v="21.598800000000001"/>
    <n v="10"/>
    <n v="4"/>
    <x v="0"/>
    <s v="Oct"/>
    <s v="2016-10"/>
  </r>
  <r>
    <n v="5626"/>
    <s v="CA-2014-126683"/>
    <x v="411"/>
    <d v="2014-10-01T00:00:00"/>
    <s v="Second Class"/>
    <s v="PP-18955"/>
    <s v="Paul Prost"/>
    <x v="2"/>
    <s v="United States"/>
    <x v="4"/>
    <s v="Washington"/>
    <n v="98115"/>
    <x v="1"/>
    <s v="FUR-FU-10001706"/>
    <x v="0"/>
    <x v="5"/>
    <s v="Longer-Life Soft White Bulbs"/>
    <x v="51"/>
    <n v="2"/>
    <n v="0"/>
    <n v="2.9567999999999999"/>
    <n v="9"/>
    <n v="3"/>
    <x v="2"/>
    <s v="Sep"/>
    <s v="2014-09"/>
  </r>
  <r>
    <n v="5627"/>
    <s v="CA-2014-126683"/>
    <x v="411"/>
    <d v="2014-10-01T00:00:00"/>
    <s v="Second Class"/>
    <s v="PP-18955"/>
    <s v="Paul Prost"/>
    <x v="2"/>
    <s v="United States"/>
    <x v="4"/>
    <s v="Washington"/>
    <n v="98115"/>
    <x v="1"/>
    <s v="FUR-TA-10002958"/>
    <x v="0"/>
    <x v="3"/>
    <s v="Bevis Oval Conference Table, Walnut"/>
    <x v="3901"/>
    <n v="9"/>
    <n v="0"/>
    <n v="399.29939999999999"/>
    <n v="9"/>
    <n v="3"/>
    <x v="2"/>
    <s v="Sep"/>
    <s v="2014-09"/>
  </r>
  <r>
    <n v="5628"/>
    <s v="CA-2017-148810"/>
    <x v="335"/>
    <d v="2017-07-01T00:00:00"/>
    <s v="Standard Class"/>
    <s v="DR-12880"/>
    <s v="Dan Reichenbach"/>
    <x v="1"/>
    <s v="United States"/>
    <x v="100"/>
    <s v="Florida"/>
    <n v="33180"/>
    <x v="0"/>
    <s v="OFF-LA-10004689"/>
    <x v="1"/>
    <x v="2"/>
    <s v="Avery 512"/>
    <x v="847"/>
    <n v="6"/>
    <n v="0.2"/>
    <n v="4.6818"/>
    <n v="6"/>
    <n v="2"/>
    <x v="3"/>
    <s v="Jun"/>
    <s v="2017-06"/>
  </r>
  <r>
    <n v="5629"/>
    <s v="CA-2017-148810"/>
    <x v="335"/>
    <d v="2017-07-01T00:00:00"/>
    <s v="Standard Class"/>
    <s v="DR-12880"/>
    <s v="Dan Reichenbach"/>
    <x v="1"/>
    <s v="United States"/>
    <x v="100"/>
    <s v="Florida"/>
    <n v="33180"/>
    <x v="0"/>
    <s v="FUR-CH-10001545"/>
    <x v="0"/>
    <x v="1"/>
    <s v="Hon Comfortask Task/Swivel Chairs"/>
    <x v="3902"/>
    <n v="3"/>
    <n v="0.2"/>
    <n v="-13.6776"/>
    <n v="6"/>
    <n v="2"/>
    <x v="3"/>
    <s v="Jun"/>
    <s v="2017-06"/>
  </r>
  <r>
    <n v="5630"/>
    <s v="US-2016-146066"/>
    <x v="1036"/>
    <d v="2016-08-23T00:00:00"/>
    <s v="Second Class"/>
    <s v="RB-19465"/>
    <s v="Rick Bensley"/>
    <x v="2"/>
    <s v="United States"/>
    <x v="10"/>
    <s v="Pennsylvania"/>
    <n v="19143"/>
    <x v="3"/>
    <s v="FUR-TA-10002530"/>
    <x v="0"/>
    <x v="3"/>
    <s v="Iceberg OfficeWorks 42&quot; Round Tables"/>
    <x v="3903"/>
    <n v="9"/>
    <n v="0.4"/>
    <n v="-339.70499999999998"/>
    <n v="8"/>
    <n v="3"/>
    <x v="0"/>
    <s v="Aug"/>
    <s v="2016-08"/>
  </r>
  <r>
    <n v="5631"/>
    <s v="CA-2014-127614"/>
    <x v="1058"/>
    <d v="2014-02-15T00:00:00"/>
    <s v="Standard Class"/>
    <s v="NF-18385"/>
    <s v="Natalie Fritzler"/>
    <x v="0"/>
    <s v="United States"/>
    <x v="269"/>
    <s v="Virginia"/>
    <n v="23320"/>
    <x v="0"/>
    <s v="TEC-AC-10001432"/>
    <x v="2"/>
    <x v="11"/>
    <s v="Enermax Aurora Lite Keyboard"/>
    <x v="3904"/>
    <n v="3"/>
    <n v="0"/>
    <n v="103.158"/>
    <n v="2"/>
    <n v="1"/>
    <x v="2"/>
    <s v="Feb"/>
    <s v="2014-02"/>
  </r>
  <r>
    <n v="5632"/>
    <s v="CA-2014-127614"/>
    <x v="1058"/>
    <d v="2014-02-15T00:00:00"/>
    <s v="Standard Class"/>
    <s v="NF-18385"/>
    <s v="Natalie Fritzler"/>
    <x v="0"/>
    <s v="United States"/>
    <x v="269"/>
    <s v="Virginia"/>
    <n v="23320"/>
    <x v="0"/>
    <s v="FUR-TA-10003715"/>
    <x v="0"/>
    <x v="3"/>
    <s v="Hon 2111 Invitation Series Corner Table"/>
    <x v="3905"/>
    <n v="6"/>
    <n v="0"/>
    <n v="75.373199999999997"/>
    <n v="2"/>
    <n v="1"/>
    <x v="2"/>
    <s v="Feb"/>
    <s v="2014-02"/>
  </r>
  <r>
    <n v="5633"/>
    <s v="CA-2014-127614"/>
    <x v="1058"/>
    <d v="2014-02-15T00:00:00"/>
    <s v="Standard Class"/>
    <s v="NF-18385"/>
    <s v="Natalie Fritzler"/>
    <x v="0"/>
    <s v="United States"/>
    <x v="269"/>
    <s v="Virginia"/>
    <n v="23320"/>
    <x v="0"/>
    <s v="OFF-BI-10003291"/>
    <x v="1"/>
    <x v="8"/>
    <s v="Wilson Jones Leather-Like Binders with DublLock Round Rings"/>
    <x v="45"/>
    <n v="2"/>
    <n v="0"/>
    <n v="8.2062000000000008"/>
    <n v="2"/>
    <n v="1"/>
    <x v="2"/>
    <s v="Feb"/>
    <s v="2014-02"/>
  </r>
  <r>
    <n v="5634"/>
    <s v="CA-2016-101742"/>
    <x v="713"/>
    <d v="2016-09-28T00:00:00"/>
    <s v="Second Class"/>
    <s v="CR-12580"/>
    <s v="Clay Rozendal"/>
    <x v="2"/>
    <s v="United States"/>
    <x v="20"/>
    <s v="New York"/>
    <n v="10009"/>
    <x v="3"/>
    <s v="OFF-BI-10004187"/>
    <x v="1"/>
    <x v="8"/>
    <s v="3-ring staple pack"/>
    <x v="3235"/>
    <n v="7"/>
    <n v="0.2"/>
    <n v="3.6848000000000001"/>
    <n v="9"/>
    <n v="3"/>
    <x v="0"/>
    <s v="Sep"/>
    <s v="2016-09"/>
  </r>
  <r>
    <n v="5635"/>
    <s v="CA-2015-134943"/>
    <x v="901"/>
    <d v="2015-12-06T00:00:00"/>
    <s v="First Class"/>
    <s v="SU-20665"/>
    <s v="Stephanie Ulpright"/>
    <x v="2"/>
    <s v="United States"/>
    <x v="447"/>
    <s v="Michigan"/>
    <n v="48104"/>
    <x v="2"/>
    <s v="OFF-BI-10000666"/>
    <x v="1"/>
    <x v="8"/>
    <s v="Surelock Post Binders"/>
    <x v="3906"/>
    <n v="5"/>
    <n v="0"/>
    <n v="76.400000000000006"/>
    <n v="12"/>
    <n v="4"/>
    <x v="1"/>
    <s v="Dec"/>
    <s v="2015-12"/>
  </r>
  <r>
    <n v="5636"/>
    <s v="CA-2017-123022"/>
    <x v="213"/>
    <d v="2017-09-08T00:00:00"/>
    <s v="Standard Class"/>
    <s v="SC-20050"/>
    <s v="Sample Company A"/>
    <x v="2"/>
    <s v="United States"/>
    <x v="448"/>
    <s v="California"/>
    <n v="91941"/>
    <x v="1"/>
    <s v="OFF-BI-10002225"/>
    <x v="1"/>
    <x v="8"/>
    <s v="Square Ring Data Binders, Rigid 75 Pt. Covers, 11&quot; x 14-7/8&quot;"/>
    <x v="3907"/>
    <n v="5"/>
    <n v="0.2"/>
    <n v="28.896000000000001"/>
    <n v="9"/>
    <n v="3"/>
    <x v="3"/>
    <s v="Sep"/>
    <s v="2017-09"/>
  </r>
  <r>
    <n v="5637"/>
    <s v="CA-2017-123022"/>
    <x v="213"/>
    <d v="2017-09-08T00:00:00"/>
    <s v="Standard Class"/>
    <s v="SC-20050"/>
    <s v="Sample Company A"/>
    <x v="2"/>
    <s v="United States"/>
    <x v="448"/>
    <s v="California"/>
    <n v="91941"/>
    <x v="1"/>
    <s v="TEC-AC-10000474"/>
    <x v="2"/>
    <x v="11"/>
    <s v="Kensington Expert Mouse Optical USB Trackball for PC or Mac"/>
    <x v="3908"/>
    <n v="3"/>
    <n v="0"/>
    <n v="85.491"/>
    <n v="9"/>
    <n v="3"/>
    <x v="3"/>
    <s v="Sep"/>
    <s v="2017-09"/>
  </r>
  <r>
    <n v="5638"/>
    <s v="CA-2017-113208"/>
    <x v="606"/>
    <d v="2017-04-02T00:00:00"/>
    <s v="Standard Class"/>
    <s v="ML-18040"/>
    <s v="Michelle Lonsdale"/>
    <x v="1"/>
    <s v="United States"/>
    <x v="130"/>
    <s v="Michigan"/>
    <n v="48126"/>
    <x v="2"/>
    <s v="FUR-FU-10004245"/>
    <x v="0"/>
    <x v="5"/>
    <s v="Career Cubicle Clock, 8 1/4&quot;, Black"/>
    <x v="3909"/>
    <n v="3"/>
    <n v="0"/>
    <n v="23.119199999999999"/>
    <n v="3"/>
    <n v="1"/>
    <x v="3"/>
    <s v="Mar"/>
    <s v="2017-03"/>
  </r>
  <r>
    <n v="5639"/>
    <s v="CA-2014-154893"/>
    <x v="1059"/>
    <d v="2014-12-27T00:00:00"/>
    <s v="Standard Class"/>
    <s v="GM-14440"/>
    <s v="Gary McGarr"/>
    <x v="0"/>
    <s v="United States"/>
    <x v="70"/>
    <s v="California"/>
    <n v="92024"/>
    <x v="1"/>
    <s v="FUR-CH-10004287"/>
    <x v="0"/>
    <x v="1"/>
    <s v="SAFCO Arco Folding Chair"/>
    <x v="3579"/>
    <n v="6"/>
    <n v="0.2"/>
    <n v="149.148"/>
    <n v="12"/>
    <n v="4"/>
    <x v="2"/>
    <s v="Dec"/>
    <s v="2014-12"/>
  </r>
  <r>
    <n v="5640"/>
    <s v="CA-2014-154893"/>
    <x v="1059"/>
    <d v="2014-12-27T00:00:00"/>
    <s v="Standard Class"/>
    <s v="GM-14440"/>
    <s v="Gary McGarr"/>
    <x v="0"/>
    <s v="United States"/>
    <x v="70"/>
    <s v="California"/>
    <n v="92024"/>
    <x v="1"/>
    <s v="FUR-CH-10000595"/>
    <x v="0"/>
    <x v="1"/>
    <s v="Safco Contoured Stacking Chairs"/>
    <x v="3064"/>
    <n v="3"/>
    <n v="0.2"/>
    <n v="35.76"/>
    <n v="12"/>
    <n v="4"/>
    <x v="2"/>
    <s v="Dec"/>
    <s v="2014-12"/>
  </r>
  <r>
    <n v="5641"/>
    <s v="CA-2014-147900"/>
    <x v="865"/>
    <d v="2014-09-28T00:00:00"/>
    <s v="Standard Class"/>
    <s v="JK-15640"/>
    <s v="Jim Kriz"/>
    <x v="2"/>
    <s v="United States"/>
    <x v="80"/>
    <s v="Ohio"/>
    <n v="44107"/>
    <x v="3"/>
    <s v="OFF-PA-10003063"/>
    <x v="1"/>
    <x v="10"/>
    <s v="EcoTones Memo Sheets"/>
    <x v="3910"/>
    <n v="9"/>
    <n v="0.2"/>
    <n v="10.08"/>
    <n v="9"/>
    <n v="3"/>
    <x v="2"/>
    <s v="Sep"/>
    <s v="2014-09"/>
  </r>
  <r>
    <n v="5642"/>
    <s v="CA-2017-106355"/>
    <x v="459"/>
    <d v="2017-04-05T00:00:00"/>
    <s v="First Class"/>
    <s v="AT-10435"/>
    <s v="Alyssa Tate"/>
    <x v="2"/>
    <s v="United States"/>
    <x v="255"/>
    <s v="Connecticut"/>
    <n v="6450"/>
    <x v="3"/>
    <s v="OFF-AR-10000246"/>
    <x v="1"/>
    <x v="6"/>
    <s v="Newell 318"/>
    <x v="1731"/>
    <n v="4"/>
    <n v="0"/>
    <n v="2.8912"/>
    <n v="4"/>
    <n v="2"/>
    <x v="3"/>
    <s v="Apr"/>
    <s v="2017-04"/>
  </r>
  <r>
    <n v="5643"/>
    <s v="CA-2016-127985"/>
    <x v="178"/>
    <d v="2016-04-05T00:00:00"/>
    <s v="Second Class"/>
    <s v="DB-12910"/>
    <s v="Daniel Byrd"/>
    <x v="2"/>
    <s v="United States"/>
    <x v="38"/>
    <s v="Georgia"/>
    <n v="31907"/>
    <x v="0"/>
    <s v="FUR-FU-10003274"/>
    <x v="0"/>
    <x v="5"/>
    <s v="Regeneration Desk Collection"/>
    <x v="983"/>
    <n v="4"/>
    <n v="0"/>
    <n v="3.0975999999999999"/>
    <n v="4"/>
    <n v="2"/>
    <x v="0"/>
    <s v="Apr"/>
    <s v="2016-04"/>
  </r>
  <r>
    <n v="5644"/>
    <s v="CA-2015-166604"/>
    <x v="1060"/>
    <d v="2015-05-20T00:00:00"/>
    <s v="Second Class"/>
    <s v="AH-10690"/>
    <s v="Anna Häberlin"/>
    <x v="1"/>
    <s v="United States"/>
    <x v="185"/>
    <s v="Georgia"/>
    <n v="30076"/>
    <x v="0"/>
    <s v="OFF-EN-10004147"/>
    <x v="1"/>
    <x v="12"/>
    <s v="Wausau Papers Astrobrights Colored Envelopes"/>
    <x v="1444"/>
    <n v="3"/>
    <n v="0"/>
    <n v="8.7905999999999995"/>
    <n v="5"/>
    <n v="2"/>
    <x v="1"/>
    <s v="May"/>
    <s v="2015-05"/>
  </r>
  <r>
    <n v="5645"/>
    <s v="CA-2017-120719"/>
    <x v="721"/>
    <d v="2017-03-26T00:00:00"/>
    <s v="First Class"/>
    <s v="SJ-20125"/>
    <s v="Sanjit Jacobs"/>
    <x v="2"/>
    <s v="United States"/>
    <x v="4"/>
    <s v="Washington"/>
    <n v="98105"/>
    <x v="1"/>
    <s v="OFF-BI-10002103"/>
    <x v="1"/>
    <x v="8"/>
    <s v="Cardinal Slant-D Ring Binder, Heavy Gauge Vinyl"/>
    <x v="1577"/>
    <n v="5"/>
    <n v="0.2"/>
    <n v="11.297000000000001"/>
    <n v="3"/>
    <n v="1"/>
    <x v="3"/>
    <s v="Mar"/>
    <s v="2017-03"/>
  </r>
  <r>
    <n v="5646"/>
    <s v="CA-2017-127117"/>
    <x v="349"/>
    <d v="2017-04-19T00:00:00"/>
    <s v="Standard Class"/>
    <s v="HM-14860"/>
    <s v="Harry Marie"/>
    <x v="1"/>
    <s v="United States"/>
    <x v="73"/>
    <s v="New Jersey"/>
    <n v="7960"/>
    <x v="3"/>
    <s v="FUR-FU-10004018"/>
    <x v="0"/>
    <x v="5"/>
    <s v="Tensor Computer Mounted Lamp"/>
    <x v="3911"/>
    <n v="5"/>
    <n v="0"/>
    <n v="20.101500000000001"/>
    <n v="4"/>
    <n v="2"/>
    <x v="3"/>
    <s v="Apr"/>
    <s v="2017-04"/>
  </r>
  <r>
    <n v="5647"/>
    <s v="CA-2015-104241"/>
    <x v="1038"/>
    <d v="2015-01-09T00:00:00"/>
    <s v="Standard Class"/>
    <s v="AG-10495"/>
    <s v="Andrew Gjertsen"/>
    <x v="1"/>
    <s v="United States"/>
    <x v="166"/>
    <s v="Virginia"/>
    <n v="22304"/>
    <x v="0"/>
    <s v="FUR-FU-10001473"/>
    <x v="0"/>
    <x v="5"/>
    <s v="DAX Wood Document Frame"/>
    <x v="3912"/>
    <n v="14"/>
    <n v="0"/>
    <n v="69.199200000000005"/>
    <n v="1"/>
    <n v="1"/>
    <x v="1"/>
    <s v="Jan"/>
    <s v="2015-01"/>
  </r>
  <r>
    <n v="5648"/>
    <s v="CA-2017-168179"/>
    <x v="808"/>
    <d v="2017-11-07T00:00:00"/>
    <s v="Standard Class"/>
    <s v="JB-16000"/>
    <s v="Joy Bell-"/>
    <x v="0"/>
    <s v="United States"/>
    <x v="288"/>
    <s v="Utah"/>
    <n v="84106"/>
    <x v="1"/>
    <s v="OFF-PA-10001800"/>
    <x v="1"/>
    <x v="10"/>
    <s v="Xerox 220"/>
    <x v="537"/>
    <n v="3"/>
    <n v="0"/>
    <n v="9.3312000000000008"/>
    <n v="11"/>
    <n v="4"/>
    <x v="3"/>
    <s v="Nov"/>
    <s v="2017-11"/>
  </r>
  <r>
    <n v="5649"/>
    <s v="CA-2017-142342"/>
    <x v="729"/>
    <d v="2017-07-19T00:00:00"/>
    <s v="Second Class"/>
    <s v="AJ-10795"/>
    <s v="Anthony Johnson"/>
    <x v="1"/>
    <s v="United States"/>
    <x v="339"/>
    <s v="California"/>
    <n v="92307"/>
    <x v="1"/>
    <s v="OFF-PA-10004609"/>
    <x v="1"/>
    <x v="10"/>
    <s v="Xerox 221"/>
    <x v="56"/>
    <n v="5"/>
    <n v="0"/>
    <n v="15.552"/>
    <n v="7"/>
    <n v="3"/>
    <x v="3"/>
    <s v="Jul"/>
    <s v="2017-07"/>
  </r>
  <r>
    <n v="5650"/>
    <s v="CA-2017-142342"/>
    <x v="729"/>
    <d v="2017-07-19T00:00:00"/>
    <s v="Second Class"/>
    <s v="AJ-10795"/>
    <s v="Anthony Johnson"/>
    <x v="1"/>
    <s v="United States"/>
    <x v="339"/>
    <s v="California"/>
    <n v="92307"/>
    <x v="1"/>
    <s v="OFF-EN-10002592"/>
    <x v="1"/>
    <x v="12"/>
    <s v="Peel &amp; Seel Recycled Catalog Envelopes, Brown"/>
    <x v="3913"/>
    <n v="5"/>
    <n v="0"/>
    <n v="28.95"/>
    <n v="7"/>
    <n v="3"/>
    <x v="3"/>
    <s v="Jul"/>
    <s v="2017-07"/>
  </r>
  <r>
    <n v="5651"/>
    <s v="CA-2017-142342"/>
    <x v="729"/>
    <d v="2017-07-19T00:00:00"/>
    <s v="Second Class"/>
    <s v="AJ-10795"/>
    <s v="Anthony Johnson"/>
    <x v="1"/>
    <s v="United States"/>
    <x v="339"/>
    <s v="California"/>
    <n v="92307"/>
    <x v="1"/>
    <s v="OFF-ST-10002957"/>
    <x v="1"/>
    <x v="4"/>
    <s v="Sterilite Show Offs Storage Containers"/>
    <x v="232"/>
    <n v="2"/>
    <n v="0"/>
    <n v="0"/>
    <n v="7"/>
    <n v="3"/>
    <x v="3"/>
    <s v="Jul"/>
    <s v="2017-07"/>
  </r>
  <r>
    <n v="5652"/>
    <s v="CA-2017-142342"/>
    <x v="729"/>
    <d v="2017-07-19T00:00:00"/>
    <s v="Second Class"/>
    <s v="AJ-10795"/>
    <s v="Anthony Johnson"/>
    <x v="1"/>
    <s v="United States"/>
    <x v="339"/>
    <s v="California"/>
    <n v="92307"/>
    <x v="1"/>
    <s v="FUR-BO-10002613"/>
    <x v="0"/>
    <x v="0"/>
    <s v="Atlantic Metals Mobile 4-Shelf Bookcases, Custom Colors"/>
    <x v="3914"/>
    <n v="5"/>
    <n v="0.15"/>
    <n v="210.73500000000001"/>
    <n v="7"/>
    <n v="3"/>
    <x v="3"/>
    <s v="Jul"/>
    <s v="2017-07"/>
  </r>
  <r>
    <n v="5653"/>
    <s v="CA-2017-109099"/>
    <x v="833"/>
    <d v="2017-10-11T00:00:00"/>
    <s v="Standard Class"/>
    <s v="MM-18280"/>
    <s v="Muhammed MacIntyre"/>
    <x v="1"/>
    <s v="United States"/>
    <x v="20"/>
    <s v="New York"/>
    <n v="10009"/>
    <x v="3"/>
    <s v="OFF-PA-10001033"/>
    <x v="1"/>
    <x v="10"/>
    <s v="Xerox 1893"/>
    <x v="1010"/>
    <n v="1"/>
    <n v="0"/>
    <n v="20.085100000000001"/>
    <n v="10"/>
    <n v="4"/>
    <x v="3"/>
    <s v="Oct"/>
    <s v="2017-10"/>
  </r>
  <r>
    <n v="5654"/>
    <s v="US-2014-134187"/>
    <x v="130"/>
    <d v="2014-11-11T00:00:00"/>
    <s v="Standard Class"/>
    <s v="TH-21235"/>
    <s v="Tiffany House"/>
    <x v="1"/>
    <s v="United States"/>
    <x v="85"/>
    <s v="California"/>
    <n v="90805"/>
    <x v="1"/>
    <s v="OFF-AR-10000940"/>
    <x v="1"/>
    <x v="6"/>
    <s v="Newell 343"/>
    <x v="3915"/>
    <n v="1"/>
    <n v="0"/>
    <n v="0.79379999999999995"/>
    <n v="11"/>
    <n v="4"/>
    <x v="2"/>
    <s v="Nov"/>
    <s v="2014-11"/>
  </r>
  <r>
    <n v="5655"/>
    <s v="CA-2016-145261"/>
    <x v="122"/>
    <d v="2016-12-21T00:00:00"/>
    <s v="First Class"/>
    <s v="AH-10120"/>
    <s v="Adrian Hane"/>
    <x v="2"/>
    <s v="United States"/>
    <x v="127"/>
    <s v="Oregon"/>
    <n v="97301"/>
    <x v="1"/>
    <s v="OFF-BI-10001670"/>
    <x v="1"/>
    <x v="8"/>
    <s v="Vinyl Sectional Post Binders"/>
    <x v="3916"/>
    <n v="4"/>
    <n v="0.7"/>
    <n v="-30.16"/>
    <n v="12"/>
    <n v="4"/>
    <x v="0"/>
    <s v="Dec"/>
    <s v="2016-12"/>
  </r>
  <r>
    <n v="5656"/>
    <s v="CA-2016-145261"/>
    <x v="122"/>
    <d v="2016-12-21T00:00:00"/>
    <s v="First Class"/>
    <s v="AH-10120"/>
    <s v="Adrian Hane"/>
    <x v="2"/>
    <s v="United States"/>
    <x v="127"/>
    <s v="Oregon"/>
    <n v="97301"/>
    <x v="1"/>
    <s v="OFF-AR-10004078"/>
    <x v="1"/>
    <x v="6"/>
    <s v="Newell 312"/>
    <x v="3917"/>
    <n v="4"/>
    <n v="0.2"/>
    <n v="2.3359999999999999"/>
    <n v="12"/>
    <n v="4"/>
    <x v="0"/>
    <s v="Dec"/>
    <s v="2016-12"/>
  </r>
  <r>
    <n v="5657"/>
    <s v="CA-2016-145261"/>
    <x v="122"/>
    <d v="2016-12-21T00:00:00"/>
    <s v="First Class"/>
    <s v="AH-10120"/>
    <s v="Adrian Hane"/>
    <x v="2"/>
    <s v="United States"/>
    <x v="127"/>
    <s v="Oregon"/>
    <n v="97301"/>
    <x v="1"/>
    <s v="OFF-PA-10003036"/>
    <x v="1"/>
    <x v="10"/>
    <s v="Black Print Carbonless 8 1/2&quot; x 8 1/4&quot; Rapid Memo Book"/>
    <x v="25"/>
    <n v="2"/>
    <n v="0.2"/>
    <n v="3.7856000000000001"/>
    <n v="12"/>
    <n v="4"/>
    <x v="0"/>
    <s v="Dec"/>
    <s v="2016-12"/>
  </r>
  <r>
    <n v="5658"/>
    <s v="CA-2016-145261"/>
    <x v="122"/>
    <d v="2016-12-21T00:00:00"/>
    <s v="First Class"/>
    <s v="AH-10120"/>
    <s v="Adrian Hane"/>
    <x v="2"/>
    <s v="United States"/>
    <x v="127"/>
    <s v="Oregon"/>
    <n v="97301"/>
    <x v="1"/>
    <s v="TEC-AC-10000991"/>
    <x v="2"/>
    <x v="11"/>
    <s v="Sony Micro Vault Click 8 GB USB 2.0 Flash Drive"/>
    <x v="3918"/>
    <n v="3"/>
    <n v="0.2"/>
    <n v="-8.4581999999999997"/>
    <n v="12"/>
    <n v="4"/>
    <x v="0"/>
    <s v="Dec"/>
    <s v="2016-12"/>
  </r>
  <r>
    <n v="5659"/>
    <s v="CA-2016-145261"/>
    <x v="122"/>
    <d v="2016-12-21T00:00:00"/>
    <s v="First Class"/>
    <s v="AH-10120"/>
    <s v="Adrian Hane"/>
    <x v="2"/>
    <s v="United States"/>
    <x v="127"/>
    <s v="Oregon"/>
    <n v="97301"/>
    <x v="1"/>
    <s v="FUR-TA-10002530"/>
    <x v="0"/>
    <x v="3"/>
    <s v="Iceberg OfficeWorks 42&quot; Round Tables"/>
    <x v="3919"/>
    <n v="5"/>
    <n v="0.5"/>
    <n v="-264.21499999999997"/>
    <n v="12"/>
    <n v="4"/>
    <x v="0"/>
    <s v="Dec"/>
    <s v="2016-12"/>
  </r>
  <r>
    <n v="5660"/>
    <s v="CA-2016-145261"/>
    <x v="122"/>
    <d v="2016-12-21T00:00:00"/>
    <s v="First Class"/>
    <s v="AH-10120"/>
    <s v="Adrian Hane"/>
    <x v="2"/>
    <s v="United States"/>
    <x v="127"/>
    <s v="Oregon"/>
    <n v="97301"/>
    <x v="1"/>
    <s v="OFF-LA-10000407"/>
    <x v="1"/>
    <x v="2"/>
    <s v="Avery White Multi-Purpose Labels"/>
    <x v="795"/>
    <n v="4"/>
    <n v="0.2"/>
    <n v="5.1791999999999998"/>
    <n v="12"/>
    <n v="4"/>
    <x v="0"/>
    <s v="Dec"/>
    <s v="2016-12"/>
  </r>
  <r>
    <n v="5661"/>
    <s v="CA-2016-145261"/>
    <x v="122"/>
    <d v="2016-12-21T00:00:00"/>
    <s v="First Class"/>
    <s v="AH-10120"/>
    <s v="Adrian Hane"/>
    <x v="2"/>
    <s v="United States"/>
    <x v="127"/>
    <s v="Oregon"/>
    <n v="97301"/>
    <x v="1"/>
    <s v="TEC-PH-10004833"/>
    <x v="2"/>
    <x v="7"/>
    <s v="Macally Suction Cup Mount"/>
    <x v="3920"/>
    <n v="3"/>
    <n v="0.2"/>
    <n v="-7.17"/>
    <n v="12"/>
    <n v="4"/>
    <x v="0"/>
    <s v="Dec"/>
    <s v="2016-12"/>
  </r>
  <r>
    <n v="5662"/>
    <s v="CA-2016-108875"/>
    <x v="446"/>
    <d v="2016-10-01T00:00:00"/>
    <s v="Standard Class"/>
    <s v="CL-12700"/>
    <s v="Craig Leslie"/>
    <x v="2"/>
    <s v="United States"/>
    <x v="34"/>
    <s v="Colorado"/>
    <n v="80013"/>
    <x v="1"/>
    <s v="FUR-FU-10002671"/>
    <x v="0"/>
    <x v="5"/>
    <s v="Electrix 20W Halogen Replacement Bulb for Zoom-In Desk Lamp"/>
    <x v="3921"/>
    <n v="2"/>
    <n v="0.2"/>
    <n v="7.5039999999999996"/>
    <n v="9"/>
    <n v="3"/>
    <x v="0"/>
    <s v="Sep"/>
    <s v="2016-09"/>
  </r>
  <r>
    <n v="5663"/>
    <s v="CA-2016-108875"/>
    <x v="446"/>
    <d v="2016-10-01T00:00:00"/>
    <s v="Standard Class"/>
    <s v="CL-12700"/>
    <s v="Craig Leslie"/>
    <x v="2"/>
    <s v="United States"/>
    <x v="34"/>
    <s v="Colorado"/>
    <n v="80013"/>
    <x v="1"/>
    <s v="OFF-ST-10001370"/>
    <x v="1"/>
    <x v="4"/>
    <s v="Sensible Storage WireTech Storage Systems"/>
    <x v="3922"/>
    <n v="9"/>
    <n v="0.2"/>
    <n v="-95.822999999999993"/>
    <n v="9"/>
    <n v="3"/>
    <x v="0"/>
    <s v="Sep"/>
    <s v="2016-09"/>
  </r>
  <r>
    <n v="5664"/>
    <s v="CA-2016-141957"/>
    <x v="658"/>
    <d v="2016-07-21T00:00:00"/>
    <s v="Same Day"/>
    <s v="JG-15310"/>
    <s v="Jason Gross"/>
    <x v="1"/>
    <s v="United States"/>
    <x v="46"/>
    <s v="Ohio"/>
    <n v="43055"/>
    <x v="3"/>
    <s v="OFF-AR-10000914"/>
    <x v="1"/>
    <x v="6"/>
    <s v="Boston 16765 Mini Stand Up Battery Pencil Sharpener"/>
    <x v="3923"/>
    <n v="2"/>
    <n v="0.2"/>
    <n v="1.3992"/>
    <n v="7"/>
    <n v="3"/>
    <x v="0"/>
    <s v="Jul"/>
    <s v="2016-07"/>
  </r>
  <r>
    <n v="5665"/>
    <s v="CA-2016-141957"/>
    <x v="658"/>
    <d v="2016-07-21T00:00:00"/>
    <s v="Same Day"/>
    <s v="JG-15310"/>
    <s v="Jason Gross"/>
    <x v="1"/>
    <s v="United States"/>
    <x v="46"/>
    <s v="Ohio"/>
    <n v="43055"/>
    <x v="3"/>
    <s v="OFF-BI-10001116"/>
    <x v="1"/>
    <x v="8"/>
    <s v="Wilson Jones 1&quot; Hanging DublLock Ring Binders"/>
    <x v="2186"/>
    <n v="7"/>
    <n v="0.7"/>
    <n v="-8.1311999999999998"/>
    <n v="7"/>
    <n v="3"/>
    <x v="0"/>
    <s v="Jul"/>
    <s v="2016-07"/>
  </r>
  <r>
    <n v="5666"/>
    <s v="CA-2016-141957"/>
    <x v="658"/>
    <d v="2016-07-21T00:00:00"/>
    <s v="Same Day"/>
    <s v="JG-15310"/>
    <s v="Jason Gross"/>
    <x v="1"/>
    <s v="United States"/>
    <x v="46"/>
    <s v="Ohio"/>
    <n v="43055"/>
    <x v="3"/>
    <s v="OFF-ST-10002276"/>
    <x v="1"/>
    <x v="4"/>
    <s v="Safco Steel Mobile File Cart"/>
    <x v="3924"/>
    <n v="1"/>
    <n v="0.2"/>
    <n v="4.1680000000000001"/>
    <n v="7"/>
    <n v="3"/>
    <x v="0"/>
    <s v="Jul"/>
    <s v="2016-07"/>
  </r>
  <r>
    <n v="5667"/>
    <s v="CA-2016-141957"/>
    <x v="658"/>
    <d v="2016-07-21T00:00:00"/>
    <s v="Same Day"/>
    <s v="JG-15310"/>
    <s v="Jason Gross"/>
    <x v="1"/>
    <s v="United States"/>
    <x v="46"/>
    <s v="Ohio"/>
    <n v="43055"/>
    <x v="3"/>
    <s v="OFF-ST-10004340"/>
    <x v="1"/>
    <x v="4"/>
    <s v="Fellowes Mobile File Cart, Black"/>
    <x v="3925"/>
    <n v="2"/>
    <n v="0.2"/>
    <n v="8.7051999999999996"/>
    <n v="7"/>
    <n v="3"/>
    <x v="0"/>
    <s v="Jul"/>
    <s v="2016-07"/>
  </r>
  <r>
    <n v="5668"/>
    <s v="CA-2016-142405"/>
    <x v="725"/>
    <d v="2016-06-15T00:00:00"/>
    <s v="Standard Class"/>
    <s v="SE-20110"/>
    <s v="Sanjit Engle"/>
    <x v="0"/>
    <s v="United States"/>
    <x v="4"/>
    <s v="Washington"/>
    <n v="98103"/>
    <x v="1"/>
    <s v="OFF-LA-10004093"/>
    <x v="1"/>
    <x v="2"/>
    <s v="Avery 486"/>
    <x v="2"/>
    <n v="2"/>
    <n v="0"/>
    <n v="6.8714000000000004"/>
    <n v="6"/>
    <n v="2"/>
    <x v="0"/>
    <s v="Jun"/>
    <s v="2016-06"/>
  </r>
  <r>
    <n v="5669"/>
    <s v="CA-2016-142405"/>
    <x v="725"/>
    <d v="2016-06-15T00:00:00"/>
    <s v="Standard Class"/>
    <s v="SE-20110"/>
    <s v="Sanjit Engle"/>
    <x v="0"/>
    <s v="United States"/>
    <x v="4"/>
    <s v="Washington"/>
    <n v="98103"/>
    <x v="1"/>
    <s v="OFF-BI-10004728"/>
    <x v="1"/>
    <x v="8"/>
    <s v="Wilson Jones Turn Tabs Binder Tool for Ring Binders"/>
    <x v="3926"/>
    <n v="14"/>
    <n v="0.2"/>
    <n v="17.544799999999999"/>
    <n v="6"/>
    <n v="2"/>
    <x v="0"/>
    <s v="Jun"/>
    <s v="2016-06"/>
  </r>
  <r>
    <n v="5670"/>
    <s v="CA-2016-142405"/>
    <x v="725"/>
    <d v="2016-06-15T00:00:00"/>
    <s v="Standard Class"/>
    <s v="SE-20110"/>
    <s v="Sanjit Engle"/>
    <x v="0"/>
    <s v="United States"/>
    <x v="4"/>
    <s v="Washington"/>
    <n v="98103"/>
    <x v="1"/>
    <s v="TEC-AC-10003095"/>
    <x v="2"/>
    <x v="11"/>
    <s v="Logitech G35 7.1-Channel Surround Sound Headset"/>
    <x v="1917"/>
    <n v="3"/>
    <n v="0"/>
    <n v="132.5898"/>
    <n v="6"/>
    <n v="2"/>
    <x v="0"/>
    <s v="Jun"/>
    <s v="2016-06"/>
  </r>
  <r>
    <n v="5671"/>
    <s v="CA-2015-141012"/>
    <x v="988"/>
    <d v="2015-06-11T00:00:00"/>
    <s v="Second Class"/>
    <s v="TG-21640"/>
    <s v="Trudy Glocke"/>
    <x v="0"/>
    <s v="United States"/>
    <x v="449"/>
    <s v="Idaho"/>
    <n v="83201"/>
    <x v="1"/>
    <s v="FUR-FU-10003192"/>
    <x v="0"/>
    <x v="5"/>
    <s v="Luxo Adjustable Task Clamp Lamp"/>
    <x v="3927"/>
    <n v="4"/>
    <n v="0"/>
    <n v="92.393600000000006"/>
    <n v="6"/>
    <n v="2"/>
    <x v="1"/>
    <s v="Jun"/>
    <s v="2015-06"/>
  </r>
  <r>
    <n v="5672"/>
    <s v="CA-2015-141012"/>
    <x v="988"/>
    <d v="2015-06-11T00:00:00"/>
    <s v="Second Class"/>
    <s v="TG-21640"/>
    <s v="Trudy Glocke"/>
    <x v="0"/>
    <s v="United States"/>
    <x v="449"/>
    <s v="Idaho"/>
    <n v="83201"/>
    <x v="1"/>
    <s v="TEC-PH-10004522"/>
    <x v="2"/>
    <x v="7"/>
    <s v="Dexim XPower Skin Super-Thin Power Case for iPhone 5 - Black"/>
    <x v="3928"/>
    <n v="3"/>
    <n v="0.2"/>
    <n v="8.7735000000000003"/>
    <n v="6"/>
    <n v="2"/>
    <x v="1"/>
    <s v="Jun"/>
    <s v="2015-06"/>
  </r>
  <r>
    <n v="5673"/>
    <s v="CA-2017-127922"/>
    <x v="855"/>
    <d v="2017-11-03T00:00:00"/>
    <s v="Standard Class"/>
    <s v="SH-19975"/>
    <s v="Sally Hughsby"/>
    <x v="1"/>
    <s v="United States"/>
    <x v="61"/>
    <s v="Texas"/>
    <n v="75081"/>
    <x v="2"/>
    <s v="OFF-EN-10003068"/>
    <x v="1"/>
    <x v="12"/>
    <s v="#6 3/4 Gummed Flap White Envelopes"/>
    <x v="3329"/>
    <n v="2"/>
    <n v="0.2"/>
    <n v="5.5439999999999996"/>
    <n v="10"/>
    <n v="4"/>
    <x v="3"/>
    <s v="Oct"/>
    <s v="2017-10"/>
  </r>
  <r>
    <n v="5674"/>
    <s v="CA-2017-127922"/>
    <x v="855"/>
    <d v="2017-11-03T00:00:00"/>
    <s v="Standard Class"/>
    <s v="SH-19975"/>
    <s v="Sally Hughsby"/>
    <x v="1"/>
    <s v="United States"/>
    <x v="61"/>
    <s v="Texas"/>
    <n v="75081"/>
    <x v="2"/>
    <s v="OFF-PA-10001204"/>
    <x v="1"/>
    <x v="10"/>
    <s v="Xerox 1972"/>
    <x v="578"/>
    <n v="2"/>
    <n v="0.2"/>
    <n v="2.64"/>
    <n v="10"/>
    <n v="4"/>
    <x v="3"/>
    <s v="Oct"/>
    <s v="2017-10"/>
  </r>
  <r>
    <n v="5675"/>
    <s v="CA-2016-146318"/>
    <x v="115"/>
    <d v="2016-01-27T00:00:00"/>
    <s v="Standard Class"/>
    <s v="MC-17275"/>
    <s v="Marc Crier"/>
    <x v="0"/>
    <s v="United States"/>
    <x v="4"/>
    <s v="Washington"/>
    <n v="98105"/>
    <x v="1"/>
    <s v="OFF-PA-10003953"/>
    <x v="1"/>
    <x v="10"/>
    <s v="Xerox 218"/>
    <x v="91"/>
    <n v="2"/>
    <n v="0"/>
    <n v="6.2207999999999997"/>
    <n v="1"/>
    <n v="1"/>
    <x v="0"/>
    <s v="Jan"/>
    <s v="2016-01"/>
  </r>
  <r>
    <n v="5676"/>
    <s v="CA-2014-135993"/>
    <x v="1061"/>
    <d v="2014-06-02T00:00:00"/>
    <s v="Standard Class"/>
    <s v="PJ-18835"/>
    <s v="Patrick Jones"/>
    <x v="1"/>
    <s v="United States"/>
    <x v="4"/>
    <s v="Washington"/>
    <n v="98115"/>
    <x v="1"/>
    <s v="TEC-PH-10001552"/>
    <x v="2"/>
    <x v="7"/>
    <s v="I Need's 3d Hello Kitty Hybrid Silicone Case Cover for HTC One X 4g with 3d Hello Kitty Stylus Pen Green/pink"/>
    <x v="3929"/>
    <n v="6"/>
    <n v="0.2"/>
    <n v="5.7408000000000001"/>
    <n v="5"/>
    <n v="2"/>
    <x v="2"/>
    <s v="May"/>
    <s v="2014-05"/>
  </r>
  <r>
    <n v="5677"/>
    <s v="CA-2014-135993"/>
    <x v="1061"/>
    <d v="2014-06-02T00:00:00"/>
    <s v="Standard Class"/>
    <s v="PJ-18835"/>
    <s v="Patrick Jones"/>
    <x v="1"/>
    <s v="United States"/>
    <x v="4"/>
    <s v="Washington"/>
    <n v="98115"/>
    <x v="1"/>
    <s v="TEC-AC-10004877"/>
    <x v="2"/>
    <x v="11"/>
    <s v="Imation 30456 USB Flash Drive 8GB"/>
    <x v="3930"/>
    <n v="4"/>
    <n v="0"/>
    <n v="2.2080000000000002"/>
    <n v="5"/>
    <n v="2"/>
    <x v="2"/>
    <s v="May"/>
    <s v="2014-05"/>
  </r>
  <r>
    <n v="5678"/>
    <s v="CA-2014-126802"/>
    <x v="282"/>
    <d v="2015-01-05T00:00:00"/>
    <s v="Standard Class"/>
    <s v="ZC-21910"/>
    <s v="Zuschuss Carroll"/>
    <x v="0"/>
    <s v="United States"/>
    <x v="22"/>
    <s v="Illinois"/>
    <n v="60610"/>
    <x v="2"/>
    <s v="FUR-FU-10000193"/>
    <x v="0"/>
    <x v="5"/>
    <s v="Tenex Chairmats For Use with Hard Floors"/>
    <x v="2316"/>
    <n v="3"/>
    <n v="0.6"/>
    <n v="-50.668799999999997"/>
    <n v="12"/>
    <n v="4"/>
    <x v="2"/>
    <s v="Dec"/>
    <s v="2014-12"/>
  </r>
  <r>
    <n v="5679"/>
    <s v="CA-2016-143924"/>
    <x v="1062"/>
    <d v="2016-08-03T00:00:00"/>
    <s v="Standard Class"/>
    <s v="SC-20680"/>
    <s v="Steve Carroll"/>
    <x v="2"/>
    <s v="United States"/>
    <x v="450"/>
    <s v="Michigan"/>
    <n v="49423"/>
    <x v="2"/>
    <s v="OFF-FA-10000735"/>
    <x v="1"/>
    <x v="13"/>
    <s v="Staples"/>
    <x v="3931"/>
    <n v="7"/>
    <n v="0"/>
    <n v="9.1980000000000004"/>
    <n v="7"/>
    <n v="3"/>
    <x v="0"/>
    <s v="Jul"/>
    <s v="2016-07"/>
  </r>
  <r>
    <n v="5680"/>
    <s v="CA-2016-143924"/>
    <x v="1062"/>
    <d v="2016-08-03T00:00:00"/>
    <s v="Standard Class"/>
    <s v="SC-20680"/>
    <s v="Steve Carroll"/>
    <x v="2"/>
    <s v="United States"/>
    <x v="450"/>
    <s v="Michigan"/>
    <n v="49423"/>
    <x v="2"/>
    <s v="OFF-PA-10002120"/>
    <x v="1"/>
    <x v="10"/>
    <s v="Xerox 1889"/>
    <x v="1427"/>
    <n v="2"/>
    <n v="0"/>
    <n v="53.860799999999998"/>
    <n v="7"/>
    <n v="3"/>
    <x v="0"/>
    <s v="Jul"/>
    <s v="2016-07"/>
  </r>
  <r>
    <n v="5681"/>
    <s v="CA-2016-141551"/>
    <x v="446"/>
    <d v="2016-09-30T00:00:00"/>
    <s v="Standard Class"/>
    <s v="BP-11230"/>
    <s v="Benjamin Patterson"/>
    <x v="0"/>
    <s v="United States"/>
    <x v="387"/>
    <s v="Oklahoma"/>
    <n v="74012"/>
    <x v="2"/>
    <s v="OFF-BI-10001249"/>
    <x v="1"/>
    <x v="8"/>
    <s v="Avery Heavy-Duty EZD View Binder with Locking Rings"/>
    <x v="3932"/>
    <n v="1"/>
    <n v="0"/>
    <n v="2.9348000000000001"/>
    <n v="9"/>
    <n v="3"/>
    <x v="0"/>
    <s v="Sep"/>
    <s v="2016-09"/>
  </r>
  <r>
    <n v="5682"/>
    <s v="CA-2016-141551"/>
    <x v="446"/>
    <d v="2016-09-30T00:00:00"/>
    <s v="Standard Class"/>
    <s v="BP-11230"/>
    <s v="Benjamin Patterson"/>
    <x v="0"/>
    <s v="United States"/>
    <x v="387"/>
    <s v="Oklahoma"/>
    <n v="74012"/>
    <x v="2"/>
    <s v="OFF-PA-10001569"/>
    <x v="1"/>
    <x v="10"/>
    <s v="Xerox 232"/>
    <x v="90"/>
    <n v="1"/>
    <n v="0"/>
    <n v="3.1103999999999998"/>
    <n v="9"/>
    <n v="3"/>
    <x v="0"/>
    <s v="Sep"/>
    <s v="2016-09"/>
  </r>
  <r>
    <n v="5683"/>
    <s v="CA-2014-164315"/>
    <x v="1063"/>
    <d v="2014-04-08T00:00:00"/>
    <s v="Standard Class"/>
    <s v="RD-19585"/>
    <s v="Rob Dowd"/>
    <x v="0"/>
    <s v="United States"/>
    <x v="417"/>
    <s v="Georgia"/>
    <n v="30605"/>
    <x v="0"/>
    <s v="OFF-PA-10004248"/>
    <x v="1"/>
    <x v="10"/>
    <s v="Xerox 1990"/>
    <x v="3329"/>
    <n v="3"/>
    <n v="0"/>
    <n v="7.1280000000000001"/>
    <n v="4"/>
    <n v="2"/>
    <x v="2"/>
    <s v="Apr"/>
    <s v="2014-04"/>
  </r>
  <r>
    <n v="5684"/>
    <s v="CA-2014-164315"/>
    <x v="1063"/>
    <d v="2014-04-08T00:00:00"/>
    <s v="Standard Class"/>
    <s v="RD-19585"/>
    <s v="Rob Dowd"/>
    <x v="0"/>
    <s v="United States"/>
    <x v="417"/>
    <s v="Georgia"/>
    <n v="30605"/>
    <x v="0"/>
    <s v="TEC-PH-10001128"/>
    <x v="2"/>
    <x v="7"/>
    <s v="Motorola Droid Maxx"/>
    <x v="3933"/>
    <n v="7"/>
    <n v="0"/>
    <n v="293.98039999999997"/>
    <n v="4"/>
    <n v="2"/>
    <x v="2"/>
    <s v="Apr"/>
    <s v="2014-04"/>
  </r>
  <r>
    <n v="5685"/>
    <s v="CA-2014-164315"/>
    <x v="1063"/>
    <d v="2014-04-08T00:00:00"/>
    <s v="Standard Class"/>
    <s v="RD-19585"/>
    <s v="Rob Dowd"/>
    <x v="0"/>
    <s v="United States"/>
    <x v="417"/>
    <s v="Georgia"/>
    <n v="30605"/>
    <x v="0"/>
    <s v="OFF-AP-10003842"/>
    <x v="1"/>
    <x v="9"/>
    <s v="Euro-Pro Shark Turbo Vacuum"/>
    <x v="894"/>
    <n v="5"/>
    <n v="0"/>
    <n v="40.274000000000001"/>
    <n v="4"/>
    <n v="2"/>
    <x v="2"/>
    <s v="Apr"/>
    <s v="2014-04"/>
  </r>
  <r>
    <n v="5686"/>
    <s v="CA-2015-131072"/>
    <x v="599"/>
    <d v="2015-11-05T00:00:00"/>
    <s v="Same Day"/>
    <s v="KL-16645"/>
    <s v="Ken Lonsdale"/>
    <x v="0"/>
    <s v="United States"/>
    <x v="4"/>
    <s v="Washington"/>
    <n v="98105"/>
    <x v="1"/>
    <s v="OFF-BI-10002794"/>
    <x v="1"/>
    <x v="8"/>
    <s v="Avery Trapezoid Ring Binder, 3&quot; Capacity, Black, 1040 sheets"/>
    <x v="2031"/>
    <n v="3"/>
    <n v="0.2"/>
    <n v="35.6526"/>
    <n v="11"/>
    <n v="4"/>
    <x v="1"/>
    <s v="Nov"/>
    <s v="2015-11"/>
  </r>
  <r>
    <n v="5687"/>
    <s v="CA-2014-131541"/>
    <x v="1064"/>
    <d v="2014-07-28T00:00:00"/>
    <s v="Same Day"/>
    <s v="CK-12205"/>
    <s v="Chloris Kastensmidt"/>
    <x v="0"/>
    <s v="United States"/>
    <x v="264"/>
    <s v="Florida"/>
    <n v="32712"/>
    <x v="0"/>
    <s v="OFF-FA-10000621"/>
    <x v="1"/>
    <x v="13"/>
    <s v="OIC Colored Binder Clips, Assorted Sizes"/>
    <x v="3934"/>
    <n v="5"/>
    <n v="0.2"/>
    <n v="5.1909999999999998"/>
    <n v="7"/>
    <n v="3"/>
    <x v="2"/>
    <s v="Jul"/>
    <s v="2014-07"/>
  </r>
  <r>
    <n v="5688"/>
    <s v="CA-2014-131541"/>
    <x v="1064"/>
    <d v="2014-07-28T00:00:00"/>
    <s v="Same Day"/>
    <s v="CK-12205"/>
    <s v="Chloris Kastensmidt"/>
    <x v="0"/>
    <s v="United States"/>
    <x v="264"/>
    <s v="Florida"/>
    <n v="32712"/>
    <x v="0"/>
    <s v="FUR-FU-10003623"/>
    <x v="0"/>
    <x v="5"/>
    <s v="DataProducts Ampli Magnifier Task Lamp, Black,"/>
    <x v="3935"/>
    <n v="6"/>
    <n v="0.2"/>
    <n v="12.988799999999999"/>
    <n v="7"/>
    <n v="3"/>
    <x v="2"/>
    <s v="Jul"/>
    <s v="2014-07"/>
  </r>
  <r>
    <n v="5689"/>
    <s v="CA-2014-131541"/>
    <x v="1064"/>
    <d v="2014-07-28T00:00:00"/>
    <s v="Same Day"/>
    <s v="CK-12205"/>
    <s v="Chloris Kastensmidt"/>
    <x v="0"/>
    <s v="United States"/>
    <x v="264"/>
    <s v="Florida"/>
    <n v="32712"/>
    <x v="0"/>
    <s v="OFF-EN-10000781"/>
    <x v="1"/>
    <x v="12"/>
    <s v="#10- 4 1/8&quot; x 9 1/2&quot; Recycled Envelopes"/>
    <x v="3936"/>
    <n v="7"/>
    <n v="0.2"/>
    <n v="16.518599999999999"/>
    <n v="7"/>
    <n v="3"/>
    <x v="2"/>
    <s v="Jul"/>
    <s v="2014-07"/>
  </r>
  <r>
    <n v="5690"/>
    <s v="CA-2015-119550"/>
    <x v="207"/>
    <d v="2015-12-31T00:00:00"/>
    <s v="Standard Class"/>
    <s v="RB-19705"/>
    <s v="Roger Barcio"/>
    <x v="2"/>
    <s v="United States"/>
    <x v="12"/>
    <s v="Texas"/>
    <n v="77070"/>
    <x v="2"/>
    <s v="FUR-CH-10002044"/>
    <x v="0"/>
    <x v="1"/>
    <s v="Office Star - Contemporary Task Swivel chair with 2-way adjustable arms, Plum"/>
    <x v="3937"/>
    <n v="3"/>
    <n v="0.3"/>
    <n v="-90.376199999999997"/>
    <n v="12"/>
    <n v="4"/>
    <x v="1"/>
    <s v="Dec"/>
    <s v="2015-12"/>
  </r>
  <r>
    <n v="5691"/>
    <s v="US-2015-138093"/>
    <x v="895"/>
    <d v="2015-12-16T00:00:00"/>
    <s v="Standard Class"/>
    <s v="KM-16225"/>
    <s v="Kalyca Meade"/>
    <x v="1"/>
    <s v="United States"/>
    <x v="248"/>
    <s v="Maryland"/>
    <n v="21215"/>
    <x v="3"/>
    <s v="OFF-AR-10000817"/>
    <x v="1"/>
    <x v="6"/>
    <s v="Manco Dry-Lighter Erasable Highlighter"/>
    <x v="3251"/>
    <n v="9"/>
    <n v="0"/>
    <n v="9.3024000000000004"/>
    <n v="12"/>
    <n v="4"/>
    <x v="1"/>
    <s v="Dec"/>
    <s v="2015-12"/>
  </r>
  <r>
    <n v="5692"/>
    <s v="US-2015-138093"/>
    <x v="895"/>
    <d v="2015-12-16T00:00:00"/>
    <s v="Standard Class"/>
    <s v="KM-16225"/>
    <s v="Kalyca Meade"/>
    <x v="1"/>
    <s v="United States"/>
    <x v="248"/>
    <s v="Maryland"/>
    <n v="21215"/>
    <x v="3"/>
    <s v="OFF-PA-10001509"/>
    <x v="1"/>
    <x v="10"/>
    <s v="Recycled Desk Saver Line &quot;While You Were Out&quot; Book, 5 1/2&quot; X 4&quot;"/>
    <x v="908"/>
    <n v="5"/>
    <n v="0"/>
    <n v="20.585000000000001"/>
    <n v="12"/>
    <n v="4"/>
    <x v="1"/>
    <s v="Dec"/>
    <s v="2015-12"/>
  </r>
  <r>
    <n v="5693"/>
    <s v="US-2015-138093"/>
    <x v="895"/>
    <d v="2015-12-16T00:00:00"/>
    <s v="Standard Class"/>
    <s v="KM-16225"/>
    <s v="Kalyca Meade"/>
    <x v="1"/>
    <s v="United States"/>
    <x v="248"/>
    <s v="Maryland"/>
    <n v="21215"/>
    <x v="3"/>
    <s v="TEC-PH-10004667"/>
    <x v="2"/>
    <x v="7"/>
    <s v="Cisco 8x8 Inc. 6753i IP Business Phone System"/>
    <x v="3938"/>
    <n v="1"/>
    <n v="0"/>
    <n v="36.447299999999998"/>
    <n v="12"/>
    <n v="4"/>
    <x v="1"/>
    <s v="Dec"/>
    <s v="2015-12"/>
  </r>
  <r>
    <n v="5694"/>
    <s v="US-2015-138093"/>
    <x v="895"/>
    <d v="2015-12-16T00:00:00"/>
    <s v="Standard Class"/>
    <s v="KM-16225"/>
    <s v="Kalyca Meade"/>
    <x v="1"/>
    <s v="United States"/>
    <x v="248"/>
    <s v="Maryland"/>
    <n v="21215"/>
    <x v="3"/>
    <s v="OFF-PA-10000143"/>
    <x v="1"/>
    <x v="10"/>
    <s v="Astroparche Fine Business Paper"/>
    <x v="1579"/>
    <n v="5"/>
    <n v="0"/>
    <n v="12.672000000000001"/>
    <n v="12"/>
    <n v="4"/>
    <x v="1"/>
    <s v="Dec"/>
    <s v="2015-12"/>
  </r>
  <r>
    <n v="5695"/>
    <s v="US-2015-138093"/>
    <x v="895"/>
    <d v="2015-12-16T00:00:00"/>
    <s v="Standard Class"/>
    <s v="KM-16225"/>
    <s v="Kalyca Meade"/>
    <x v="1"/>
    <s v="United States"/>
    <x v="248"/>
    <s v="Maryland"/>
    <n v="21215"/>
    <x v="3"/>
    <s v="FUR-CH-10000785"/>
    <x v="0"/>
    <x v="1"/>
    <s v="Global Ergonomic Managers Chair"/>
    <x v="3036"/>
    <n v="3"/>
    <n v="0"/>
    <n v="141.1644"/>
    <n v="12"/>
    <n v="4"/>
    <x v="1"/>
    <s v="Dec"/>
    <s v="2015-12"/>
  </r>
  <r>
    <n v="5696"/>
    <s v="CA-2016-126165"/>
    <x v="465"/>
    <d v="2016-05-07T00:00:00"/>
    <s v="Second Class"/>
    <s v="AH-10465"/>
    <s v="Amy Hunt"/>
    <x v="0"/>
    <s v="United States"/>
    <x v="8"/>
    <s v="California"/>
    <n v="94109"/>
    <x v="1"/>
    <s v="FUR-TA-10001676"/>
    <x v="0"/>
    <x v="3"/>
    <s v="Hon 61000 Series Interactive Training Tables"/>
    <x v="3939"/>
    <n v="2"/>
    <n v="0.2"/>
    <n v="-1.7771999999999999"/>
    <n v="5"/>
    <n v="2"/>
    <x v="0"/>
    <s v="May"/>
    <s v="2016-05"/>
  </r>
  <r>
    <n v="5697"/>
    <s v="CA-2017-126123"/>
    <x v="336"/>
    <d v="2017-10-18T00:00:00"/>
    <s v="Standard Class"/>
    <s v="AG-10765"/>
    <s v="Anthony Garverick"/>
    <x v="2"/>
    <s v="United States"/>
    <x v="22"/>
    <s v="Illinois"/>
    <n v="60623"/>
    <x v="2"/>
    <s v="OFF-BI-10000309"/>
    <x v="1"/>
    <x v="8"/>
    <s v="GBC Twin Loop Wire Binding Elements, 9/16&quot; Spine, Black"/>
    <x v="3940"/>
    <n v="9"/>
    <n v="0.8"/>
    <n v="-42.463799999999999"/>
    <n v="10"/>
    <n v="4"/>
    <x v="3"/>
    <s v="Oct"/>
    <s v="2017-10"/>
  </r>
  <r>
    <n v="5698"/>
    <s v="CA-2017-126123"/>
    <x v="336"/>
    <d v="2017-10-18T00:00:00"/>
    <s v="Standard Class"/>
    <s v="AG-10765"/>
    <s v="Anthony Garverick"/>
    <x v="2"/>
    <s v="United States"/>
    <x v="22"/>
    <s v="Illinois"/>
    <n v="60623"/>
    <x v="2"/>
    <s v="OFF-BI-10004224"/>
    <x v="1"/>
    <x v="8"/>
    <s v="Catalog Binders with Expanding Posts"/>
    <x v="3941"/>
    <n v="1"/>
    <n v="0.8"/>
    <n v="-23.547999999999998"/>
    <n v="10"/>
    <n v="4"/>
    <x v="3"/>
    <s v="Oct"/>
    <s v="2017-10"/>
  </r>
  <r>
    <n v="5699"/>
    <s v="CA-2016-143441"/>
    <x v="732"/>
    <d v="2016-11-05T00:00:00"/>
    <s v="Same Day"/>
    <s v="EB-14170"/>
    <s v="Evan Bailliet"/>
    <x v="0"/>
    <s v="United States"/>
    <x v="128"/>
    <s v="Texas"/>
    <n v="78041"/>
    <x v="2"/>
    <s v="OFF-LA-10002312"/>
    <x v="1"/>
    <x v="2"/>
    <s v="Avery 490"/>
    <x v="1559"/>
    <n v="1"/>
    <n v="0.2"/>
    <n v="4.4400000000000004"/>
    <n v="11"/>
    <n v="4"/>
    <x v="0"/>
    <s v="Nov"/>
    <s v="2016-11"/>
  </r>
  <r>
    <n v="5700"/>
    <s v="CA-2017-148320"/>
    <x v="132"/>
    <d v="2017-11-08T00:00:00"/>
    <s v="Standard Class"/>
    <s v="PG-18895"/>
    <s v="Paul Gonzalez"/>
    <x v="0"/>
    <s v="United States"/>
    <x v="8"/>
    <s v="California"/>
    <n v="94109"/>
    <x v="1"/>
    <s v="OFF-PA-10003022"/>
    <x v="1"/>
    <x v="10"/>
    <s v="Xerox 1992"/>
    <x v="1197"/>
    <n v="6"/>
    <n v="0"/>
    <n v="17.581199999999999"/>
    <n v="11"/>
    <n v="4"/>
    <x v="3"/>
    <s v="Nov"/>
    <s v="2017-11"/>
  </r>
  <r>
    <n v="5701"/>
    <s v="CA-2016-125661"/>
    <x v="390"/>
    <d v="2016-11-26T00:00:00"/>
    <s v="First Class"/>
    <s v="CA-12055"/>
    <s v="Cathy Armstrong"/>
    <x v="2"/>
    <s v="United States"/>
    <x v="138"/>
    <s v="Ohio"/>
    <n v="44105"/>
    <x v="3"/>
    <s v="OFF-EN-10001532"/>
    <x v="1"/>
    <x v="12"/>
    <s v="Brown Kraft Recycled Envelopes"/>
    <x v="3942"/>
    <n v="3"/>
    <n v="0.2"/>
    <n v="15.282"/>
    <n v="11"/>
    <n v="4"/>
    <x v="0"/>
    <s v="Nov"/>
    <s v="2016-11"/>
  </r>
  <r>
    <n v="5702"/>
    <s v="CA-2016-125661"/>
    <x v="390"/>
    <d v="2016-11-26T00:00:00"/>
    <s v="First Class"/>
    <s v="CA-12055"/>
    <s v="Cathy Armstrong"/>
    <x v="2"/>
    <s v="United States"/>
    <x v="138"/>
    <s v="Ohio"/>
    <n v="44105"/>
    <x v="3"/>
    <s v="TEC-AC-10004855"/>
    <x v="2"/>
    <x v="11"/>
    <s v="V7 USB Numeric Keypad"/>
    <x v="3943"/>
    <n v="5"/>
    <n v="0.2"/>
    <n v="-22.743500000000001"/>
    <n v="11"/>
    <n v="4"/>
    <x v="0"/>
    <s v="Nov"/>
    <s v="2016-11"/>
  </r>
  <r>
    <n v="5703"/>
    <s v="US-2014-123519"/>
    <x v="637"/>
    <d v="2014-12-21T00:00:00"/>
    <s v="Standard Class"/>
    <s v="SS-20875"/>
    <s v="Sung Shariari"/>
    <x v="0"/>
    <s v="United States"/>
    <x v="292"/>
    <s v="Ohio"/>
    <n v="43302"/>
    <x v="3"/>
    <s v="OFF-AR-10003829"/>
    <x v="1"/>
    <x v="6"/>
    <s v="Newell 35"/>
    <x v="367"/>
    <n v="1"/>
    <n v="0.2"/>
    <n v="0.29520000000000002"/>
    <n v="12"/>
    <n v="4"/>
    <x v="2"/>
    <s v="Dec"/>
    <s v="2014-12"/>
  </r>
  <r>
    <n v="5704"/>
    <s v="US-2014-123519"/>
    <x v="637"/>
    <d v="2014-12-21T00:00:00"/>
    <s v="Standard Class"/>
    <s v="SS-20875"/>
    <s v="Sung Shariari"/>
    <x v="0"/>
    <s v="United States"/>
    <x v="292"/>
    <s v="Ohio"/>
    <n v="43302"/>
    <x v="3"/>
    <s v="FUR-TA-10002645"/>
    <x v="0"/>
    <x v="3"/>
    <s v="Hon Rectangular Conference Tables"/>
    <x v="3944"/>
    <n v="1"/>
    <n v="0.4"/>
    <n v="-52.336500000000001"/>
    <n v="12"/>
    <n v="4"/>
    <x v="2"/>
    <s v="Dec"/>
    <s v="2014-12"/>
  </r>
  <r>
    <n v="5705"/>
    <s v="US-2014-123519"/>
    <x v="637"/>
    <d v="2014-12-21T00:00:00"/>
    <s v="Standard Class"/>
    <s v="SS-20875"/>
    <s v="Sung Shariari"/>
    <x v="0"/>
    <s v="United States"/>
    <x v="292"/>
    <s v="Ohio"/>
    <n v="43302"/>
    <x v="3"/>
    <s v="TEC-AC-10003033"/>
    <x v="2"/>
    <x v="11"/>
    <s v="Plantronics CS510 - Over-the-Head monaural Wireless Headset System"/>
    <x v="1259"/>
    <n v="1"/>
    <n v="0.2"/>
    <n v="42.893500000000003"/>
    <n v="12"/>
    <n v="4"/>
    <x v="2"/>
    <s v="Dec"/>
    <s v="2014-12"/>
  </r>
  <r>
    <n v="5706"/>
    <s v="CA-2014-155593"/>
    <x v="935"/>
    <d v="2014-11-08T00:00:00"/>
    <s v="Standard Class"/>
    <s v="RP-19390"/>
    <s v="Resi Pölking"/>
    <x v="0"/>
    <s v="United States"/>
    <x v="54"/>
    <s v="Connecticut"/>
    <n v="6824"/>
    <x v="3"/>
    <s v="OFF-SU-10002522"/>
    <x v="1"/>
    <x v="14"/>
    <s v="Acme Kleen Earth Office Shears"/>
    <x v="3945"/>
    <n v="3"/>
    <n v="0"/>
    <n v="3.3755999999999999"/>
    <n v="11"/>
    <n v="4"/>
    <x v="2"/>
    <s v="Nov"/>
    <s v="2014-11"/>
  </r>
  <r>
    <n v="5707"/>
    <s v="CA-2017-136000"/>
    <x v="585"/>
    <d v="2017-09-25T00:00:00"/>
    <s v="Second Class"/>
    <s v="SC-20440"/>
    <s v="Shaun Chance"/>
    <x v="1"/>
    <s v="United States"/>
    <x v="20"/>
    <s v="New York"/>
    <n v="10009"/>
    <x v="3"/>
    <s v="OFF-BI-10004828"/>
    <x v="1"/>
    <x v="8"/>
    <s v="GBC Poly Designer Binding Covers"/>
    <x v="2943"/>
    <n v="3"/>
    <n v="0.2"/>
    <n v="14.563800000000001"/>
    <n v="9"/>
    <n v="3"/>
    <x v="3"/>
    <s v="Sep"/>
    <s v="2017-09"/>
  </r>
  <r>
    <n v="5708"/>
    <s v="US-2015-160857"/>
    <x v="412"/>
    <d v="2015-05-15T00:00:00"/>
    <s v="Standard Class"/>
    <s v="NW-18400"/>
    <s v="Natalie Webber"/>
    <x v="0"/>
    <s v="United States"/>
    <x v="20"/>
    <s v="New York"/>
    <n v="10024"/>
    <x v="3"/>
    <s v="FUR-FU-10001095"/>
    <x v="0"/>
    <x v="5"/>
    <s v="DAX Black Cherry Wood-Tone Poster Frame"/>
    <x v="3946"/>
    <n v="3"/>
    <n v="0"/>
    <n v="30.187200000000001"/>
    <n v="5"/>
    <n v="2"/>
    <x v="1"/>
    <s v="May"/>
    <s v="2015-05"/>
  </r>
  <r>
    <n v="5709"/>
    <s v="US-2015-160857"/>
    <x v="412"/>
    <d v="2015-05-15T00:00:00"/>
    <s v="Standard Class"/>
    <s v="NW-18400"/>
    <s v="Natalie Webber"/>
    <x v="0"/>
    <s v="United States"/>
    <x v="20"/>
    <s v="New York"/>
    <n v="10024"/>
    <x v="3"/>
    <s v="OFF-SU-10000157"/>
    <x v="1"/>
    <x v="14"/>
    <s v="Compact Automatic Electric Letter Opener"/>
    <x v="3825"/>
    <n v="3"/>
    <n v="0"/>
    <n v="7.1585999999999999"/>
    <n v="5"/>
    <n v="2"/>
    <x v="1"/>
    <s v="May"/>
    <s v="2015-05"/>
  </r>
  <r>
    <n v="5710"/>
    <s v="US-2015-160857"/>
    <x v="412"/>
    <d v="2015-05-15T00:00:00"/>
    <s v="Standard Class"/>
    <s v="NW-18400"/>
    <s v="Natalie Webber"/>
    <x v="0"/>
    <s v="United States"/>
    <x v="20"/>
    <s v="New York"/>
    <n v="10024"/>
    <x v="3"/>
    <s v="FUR-CH-10002647"/>
    <x v="0"/>
    <x v="1"/>
    <s v="Situations Contoured Folding Chairs, 4/Set"/>
    <x v="3947"/>
    <n v="2"/>
    <n v="0.1"/>
    <n v="21.294"/>
    <n v="5"/>
    <n v="2"/>
    <x v="1"/>
    <s v="May"/>
    <s v="2015-05"/>
  </r>
  <r>
    <n v="5711"/>
    <s v="US-2015-160857"/>
    <x v="412"/>
    <d v="2015-05-15T00:00:00"/>
    <s v="Standard Class"/>
    <s v="NW-18400"/>
    <s v="Natalie Webber"/>
    <x v="0"/>
    <s v="United States"/>
    <x v="20"/>
    <s v="New York"/>
    <n v="10024"/>
    <x v="3"/>
    <s v="TEC-CO-10004115"/>
    <x v="2"/>
    <x v="16"/>
    <s v="Sharp AL-1530CS Digital Copier"/>
    <x v="3948"/>
    <n v="7"/>
    <n v="0.2"/>
    <n v="1014.9797"/>
    <n v="5"/>
    <n v="2"/>
    <x v="1"/>
    <s v="May"/>
    <s v="2015-05"/>
  </r>
  <r>
    <n v="5712"/>
    <s v="US-2015-160857"/>
    <x v="412"/>
    <d v="2015-05-15T00:00:00"/>
    <s v="Standard Class"/>
    <s v="NW-18400"/>
    <s v="Natalie Webber"/>
    <x v="0"/>
    <s v="United States"/>
    <x v="20"/>
    <s v="New York"/>
    <n v="10024"/>
    <x v="3"/>
    <s v="OFF-PA-10003363"/>
    <x v="1"/>
    <x v="10"/>
    <s v="Xerox 204"/>
    <x v="537"/>
    <n v="3"/>
    <n v="0"/>
    <n v="9.3312000000000008"/>
    <n v="5"/>
    <n v="2"/>
    <x v="1"/>
    <s v="May"/>
    <s v="2015-05"/>
  </r>
  <r>
    <n v="5713"/>
    <s v="CA-2017-115805"/>
    <x v="689"/>
    <d v="2017-07-31T00:00:00"/>
    <s v="Same Day"/>
    <s v="KW-16435"/>
    <s v="Katrina Willman"/>
    <x v="0"/>
    <s v="United States"/>
    <x v="22"/>
    <s v="Illinois"/>
    <n v="60653"/>
    <x v="2"/>
    <s v="TEC-PH-10003092"/>
    <x v="2"/>
    <x v="7"/>
    <s v="Motorola L804"/>
    <x v="2163"/>
    <n v="1"/>
    <n v="0.2"/>
    <n v="4.1391"/>
    <n v="7"/>
    <n v="3"/>
    <x v="3"/>
    <s v="Jul"/>
    <s v="2017-07"/>
  </r>
  <r>
    <n v="5714"/>
    <s v="US-2014-143707"/>
    <x v="72"/>
    <d v="2014-03-05T00:00:00"/>
    <s v="Standard Class"/>
    <s v="HR-14770"/>
    <s v="Hallie Redmond"/>
    <x v="2"/>
    <s v="United States"/>
    <x v="20"/>
    <s v="New York"/>
    <n v="10035"/>
    <x v="3"/>
    <s v="TEC-PH-10003655"/>
    <x v="2"/>
    <x v="7"/>
    <s v="Sannysis Cute Owl Design Soft Skin Case Cover for Samsung Galaxy S4"/>
    <x v="3949"/>
    <n v="3"/>
    <n v="0"/>
    <n v="1.6037999999999999"/>
    <n v="3"/>
    <n v="1"/>
    <x v="2"/>
    <s v="Mar"/>
    <s v="2014-03"/>
  </r>
  <r>
    <n v="5715"/>
    <s v="CA-2017-116939"/>
    <x v="145"/>
    <d v="2017-09-29T00:00:00"/>
    <s v="Standard Class"/>
    <s v="AG-10900"/>
    <s v="Arthur Gainer"/>
    <x v="0"/>
    <s v="United States"/>
    <x v="102"/>
    <s v="Virginia"/>
    <n v="23223"/>
    <x v="0"/>
    <s v="OFF-ST-10001476"/>
    <x v="1"/>
    <x v="4"/>
    <s v="Steel Personal Filing/Posting Tote"/>
    <x v="3950"/>
    <n v="5"/>
    <n v="0"/>
    <n v="47.938499999999998"/>
    <n v="9"/>
    <n v="3"/>
    <x v="3"/>
    <s v="Sep"/>
    <s v="2017-09"/>
  </r>
  <r>
    <n v="5716"/>
    <s v="CA-2015-124107"/>
    <x v="330"/>
    <d v="2015-10-12T00:00:00"/>
    <s v="Second Class"/>
    <s v="BM-11650"/>
    <s v="Brian Moss"/>
    <x v="1"/>
    <s v="United States"/>
    <x v="447"/>
    <s v="Michigan"/>
    <n v="48104"/>
    <x v="2"/>
    <s v="TEC-AC-10002049"/>
    <x v="2"/>
    <x v="11"/>
    <s v="Logitech G19 Programmable Gaming Keyboard"/>
    <x v="1000"/>
    <n v="5"/>
    <n v="0"/>
    <n v="111.59099999999999"/>
    <n v="10"/>
    <n v="4"/>
    <x v="1"/>
    <s v="Oct"/>
    <s v="2015-10"/>
  </r>
  <r>
    <n v="5717"/>
    <s v="CA-2015-124107"/>
    <x v="330"/>
    <d v="2015-10-12T00:00:00"/>
    <s v="Second Class"/>
    <s v="BM-11650"/>
    <s v="Brian Moss"/>
    <x v="1"/>
    <s v="United States"/>
    <x v="447"/>
    <s v="Michigan"/>
    <n v="48104"/>
    <x v="2"/>
    <s v="TEC-PH-10003875"/>
    <x v="2"/>
    <x v="7"/>
    <s v="KLD Oscar II Style Snap-on Ultra Thin Side Flip Synthetic Leather Cover Case for HTC One HTC M7"/>
    <x v="2421"/>
    <n v="3"/>
    <n v="0"/>
    <n v="8.4564000000000004"/>
    <n v="10"/>
    <n v="4"/>
    <x v="1"/>
    <s v="Oct"/>
    <s v="2015-10"/>
  </r>
  <r>
    <n v="5718"/>
    <s v="CA-2015-124107"/>
    <x v="330"/>
    <d v="2015-10-12T00:00:00"/>
    <s v="Second Class"/>
    <s v="BM-11650"/>
    <s v="Brian Moss"/>
    <x v="1"/>
    <s v="United States"/>
    <x v="447"/>
    <s v="Michigan"/>
    <n v="48104"/>
    <x v="2"/>
    <s v="OFF-EN-10003286"/>
    <x v="1"/>
    <x v="12"/>
    <s v="Staple envelope"/>
    <x v="3951"/>
    <n v="7"/>
    <n v="0"/>
    <n v="27.241199999999999"/>
    <n v="10"/>
    <n v="4"/>
    <x v="1"/>
    <s v="Oct"/>
    <s v="2015-10"/>
  </r>
  <r>
    <n v="5719"/>
    <s v="CA-2015-124107"/>
    <x v="330"/>
    <d v="2015-10-12T00:00:00"/>
    <s v="Second Class"/>
    <s v="BM-11650"/>
    <s v="Brian Moss"/>
    <x v="1"/>
    <s v="United States"/>
    <x v="447"/>
    <s v="Michigan"/>
    <n v="48104"/>
    <x v="2"/>
    <s v="OFF-AP-10003971"/>
    <x v="1"/>
    <x v="9"/>
    <s v="Belkin 6 Outlet Metallic Surge Strip"/>
    <x v="3952"/>
    <n v="3"/>
    <n v="0.1"/>
    <n v="5.2271999999999998"/>
    <n v="10"/>
    <n v="4"/>
    <x v="1"/>
    <s v="Oct"/>
    <s v="2015-10"/>
  </r>
  <r>
    <n v="5720"/>
    <s v="CA-2017-126550"/>
    <x v="1065"/>
    <d v="2017-04-02T00:00:00"/>
    <s v="Second Class"/>
    <s v="RD-19720"/>
    <s v="Roger Demir"/>
    <x v="0"/>
    <s v="United States"/>
    <x v="240"/>
    <s v="Indiana"/>
    <n v="47905"/>
    <x v="2"/>
    <s v="OFF-ST-10001031"/>
    <x v="1"/>
    <x v="4"/>
    <s v="Adjustable Personal File Tote"/>
    <x v="3953"/>
    <n v="5"/>
    <n v="0"/>
    <n v="21.164000000000001"/>
    <n v="3"/>
    <n v="1"/>
    <x v="3"/>
    <s v="Mar"/>
    <s v="2017-03"/>
  </r>
  <r>
    <n v="5721"/>
    <s v="CA-2015-138674"/>
    <x v="717"/>
    <d v="2015-11-17T00:00:00"/>
    <s v="First Class"/>
    <s v="KB-16585"/>
    <s v="Ken Black"/>
    <x v="1"/>
    <s v="United States"/>
    <x v="24"/>
    <s v="Oregon"/>
    <n v="97477"/>
    <x v="1"/>
    <s v="OFF-FA-10000304"/>
    <x v="1"/>
    <x v="13"/>
    <s v="Advantus Push Pins"/>
    <x v="521"/>
    <n v="5"/>
    <n v="0.2"/>
    <n v="2.2890000000000001"/>
    <n v="11"/>
    <n v="4"/>
    <x v="1"/>
    <s v="Nov"/>
    <s v="2015-11"/>
  </r>
  <r>
    <n v="5722"/>
    <s v="CA-2015-138674"/>
    <x v="717"/>
    <d v="2015-11-17T00:00:00"/>
    <s v="First Class"/>
    <s v="KB-16585"/>
    <s v="Ken Black"/>
    <x v="1"/>
    <s v="United States"/>
    <x v="24"/>
    <s v="Oregon"/>
    <n v="97477"/>
    <x v="1"/>
    <s v="TEC-AC-10000358"/>
    <x v="2"/>
    <x v="11"/>
    <s v="Imation Secure Drive + Hardware Encrypted USB flash drive - 16 GB"/>
    <x v="3954"/>
    <n v="3"/>
    <n v="0.2"/>
    <n v="4.5587999999999997"/>
    <n v="11"/>
    <n v="4"/>
    <x v="1"/>
    <s v="Nov"/>
    <s v="2015-11"/>
  </r>
  <r>
    <n v="5723"/>
    <s v="CA-2015-138674"/>
    <x v="717"/>
    <d v="2015-11-17T00:00:00"/>
    <s v="First Class"/>
    <s v="KB-16585"/>
    <s v="Ken Black"/>
    <x v="1"/>
    <s v="United States"/>
    <x v="24"/>
    <s v="Oregon"/>
    <n v="97477"/>
    <x v="1"/>
    <s v="TEC-AC-10002800"/>
    <x v="2"/>
    <x v="11"/>
    <s v="Plantronics Audio 478 Stereo USB Headset"/>
    <x v="3955"/>
    <n v="4"/>
    <n v="0.2"/>
    <n v="29.994"/>
    <n v="11"/>
    <n v="4"/>
    <x v="1"/>
    <s v="Nov"/>
    <s v="2015-11"/>
  </r>
  <r>
    <n v="5724"/>
    <s v="CA-2016-165820"/>
    <x v="182"/>
    <d v="2016-09-30T00:00:00"/>
    <s v="Standard Class"/>
    <s v="DW-13585"/>
    <s v="Dorothy Wardle"/>
    <x v="1"/>
    <s v="United States"/>
    <x v="8"/>
    <s v="California"/>
    <n v="94109"/>
    <x v="1"/>
    <s v="OFF-PA-10004735"/>
    <x v="1"/>
    <x v="10"/>
    <s v="Xerox 1905"/>
    <x v="91"/>
    <n v="2"/>
    <n v="0"/>
    <n v="6.2207999999999997"/>
    <n v="9"/>
    <n v="3"/>
    <x v="0"/>
    <s v="Sep"/>
    <s v="2016-09"/>
  </r>
  <r>
    <n v="5725"/>
    <s v="CA-2014-103191"/>
    <x v="358"/>
    <d v="2014-09-27T00:00:00"/>
    <s v="Standard Class"/>
    <s v="VG-21805"/>
    <s v="Vivek Grady"/>
    <x v="1"/>
    <s v="United States"/>
    <x v="22"/>
    <s v="Illinois"/>
    <n v="60653"/>
    <x v="2"/>
    <s v="OFF-ST-10002574"/>
    <x v="1"/>
    <x v="4"/>
    <s v="SAFCO Commercial Wire Shelving, Black"/>
    <x v="3956"/>
    <n v="3"/>
    <n v="0.2"/>
    <n v="-82.884"/>
    <n v="9"/>
    <n v="3"/>
    <x v="2"/>
    <s v="Sep"/>
    <s v="2014-09"/>
  </r>
  <r>
    <n v="5726"/>
    <s v="CA-2015-103933"/>
    <x v="12"/>
    <d v="2015-09-27T00:00:00"/>
    <s v="First Class"/>
    <s v="DR-12880"/>
    <s v="Dan Reichenbach"/>
    <x v="1"/>
    <s v="United States"/>
    <x v="20"/>
    <s v="New York"/>
    <n v="10011"/>
    <x v="3"/>
    <s v="TEC-AC-10004171"/>
    <x v="2"/>
    <x v="11"/>
    <s v="Razer Kraken 7.1 Surround Sound Over Ear USB Gaming Headset"/>
    <x v="435"/>
    <n v="9"/>
    <n v="0"/>
    <n v="395.96039999999999"/>
    <n v="9"/>
    <n v="3"/>
    <x v="1"/>
    <s v="Sep"/>
    <s v="2015-09"/>
  </r>
  <r>
    <n v="5727"/>
    <s v="CA-2015-110548"/>
    <x v="124"/>
    <d v="2015-05-08T00:00:00"/>
    <s v="Standard Class"/>
    <s v="AH-10690"/>
    <s v="Anna Häberlin"/>
    <x v="1"/>
    <s v="United States"/>
    <x v="12"/>
    <s v="Texas"/>
    <n v="77095"/>
    <x v="2"/>
    <s v="TEC-PH-10002922"/>
    <x v="2"/>
    <x v="7"/>
    <s v="ShoreTel ShorePhone IP 230 VoIP phone"/>
    <x v="1251"/>
    <n v="7"/>
    <n v="0.2"/>
    <n v="118.29300000000001"/>
    <n v="5"/>
    <n v="2"/>
    <x v="1"/>
    <s v="May"/>
    <s v="2015-05"/>
  </r>
  <r>
    <n v="5728"/>
    <s v="CA-2017-117324"/>
    <x v="166"/>
    <d v="2017-12-13T00:00:00"/>
    <s v="Standard Class"/>
    <s v="JP-15520"/>
    <s v="Jeremy Pistek"/>
    <x v="0"/>
    <s v="United States"/>
    <x v="6"/>
    <s v="Wisconsin"/>
    <n v="53711"/>
    <x v="2"/>
    <s v="TEC-AC-10003023"/>
    <x v="2"/>
    <x v="11"/>
    <s v="Logitech G105 Gaming Keyboard"/>
    <x v="3957"/>
    <n v="3"/>
    <n v="0"/>
    <n v="32.059800000000003"/>
    <n v="12"/>
    <n v="4"/>
    <x v="3"/>
    <s v="Dec"/>
    <s v="2017-12"/>
  </r>
  <r>
    <n v="5729"/>
    <s v="CA-2017-117324"/>
    <x v="166"/>
    <d v="2017-12-13T00:00:00"/>
    <s v="Standard Class"/>
    <s v="JP-15520"/>
    <s v="Jeremy Pistek"/>
    <x v="0"/>
    <s v="United States"/>
    <x v="6"/>
    <s v="Wisconsin"/>
    <n v="53711"/>
    <x v="2"/>
    <s v="OFF-AP-10003590"/>
    <x v="1"/>
    <x v="9"/>
    <s v="Hoover WindTunnel Plus Canister Vacuum"/>
    <x v="1219"/>
    <n v="3"/>
    <n v="0"/>
    <n v="305.13"/>
    <n v="12"/>
    <n v="4"/>
    <x v="3"/>
    <s v="Dec"/>
    <s v="2017-12"/>
  </r>
  <r>
    <n v="5730"/>
    <s v="CA-2017-117324"/>
    <x v="166"/>
    <d v="2017-12-13T00:00:00"/>
    <s v="Standard Class"/>
    <s v="JP-15520"/>
    <s v="Jeremy Pistek"/>
    <x v="0"/>
    <s v="United States"/>
    <x v="6"/>
    <s v="Wisconsin"/>
    <n v="53711"/>
    <x v="2"/>
    <s v="OFF-LA-10003510"/>
    <x v="1"/>
    <x v="2"/>
    <s v="Avery 4027 File Folder Labels for Dot Matrix Printers, 5000 Labels per Box, White"/>
    <x v="3447"/>
    <n v="2"/>
    <n v="0"/>
    <n v="28.087599999999998"/>
    <n v="12"/>
    <n v="4"/>
    <x v="3"/>
    <s v="Dec"/>
    <s v="2017-12"/>
  </r>
  <r>
    <n v="5731"/>
    <s v="CA-2017-117324"/>
    <x v="166"/>
    <d v="2017-12-13T00:00:00"/>
    <s v="Standard Class"/>
    <s v="JP-15520"/>
    <s v="Jeremy Pistek"/>
    <x v="0"/>
    <s v="United States"/>
    <x v="6"/>
    <s v="Wisconsin"/>
    <n v="53711"/>
    <x v="2"/>
    <s v="FUR-BO-10003159"/>
    <x v="0"/>
    <x v="0"/>
    <s v="Sauder Camden County Collection Libraries, Planked Cherry Finish"/>
    <x v="3958"/>
    <n v="4"/>
    <n v="0"/>
    <n v="41.392800000000001"/>
    <n v="12"/>
    <n v="4"/>
    <x v="3"/>
    <s v="Dec"/>
    <s v="2017-12"/>
  </r>
  <r>
    <n v="5732"/>
    <s v="CA-2017-117324"/>
    <x v="166"/>
    <d v="2017-12-13T00:00:00"/>
    <s v="Standard Class"/>
    <s v="JP-15520"/>
    <s v="Jeremy Pistek"/>
    <x v="0"/>
    <s v="United States"/>
    <x v="6"/>
    <s v="Wisconsin"/>
    <n v="53711"/>
    <x v="2"/>
    <s v="OFF-PA-10002713"/>
    <x v="1"/>
    <x v="10"/>
    <s v="Adams Phone Message Book, 200 Message Capacity, 8 1/16” x 11”"/>
    <x v="3959"/>
    <n v="4"/>
    <n v="0"/>
    <n v="12.6592"/>
    <n v="12"/>
    <n v="4"/>
    <x v="3"/>
    <s v="Dec"/>
    <s v="2017-12"/>
  </r>
  <r>
    <n v="5733"/>
    <s v="CA-2017-143574"/>
    <x v="222"/>
    <d v="2017-07-02T00:00:00"/>
    <s v="First Class"/>
    <s v="DR-12880"/>
    <s v="Dan Reichenbach"/>
    <x v="1"/>
    <s v="United States"/>
    <x v="451"/>
    <s v="Connecticut"/>
    <n v="6460"/>
    <x v="3"/>
    <s v="FUR-BO-10002598"/>
    <x v="0"/>
    <x v="0"/>
    <s v="Hon Metal Bookcases, Putty"/>
    <x v="3083"/>
    <n v="9"/>
    <n v="0"/>
    <n v="185.2578"/>
    <n v="6"/>
    <n v="2"/>
    <x v="3"/>
    <s v="Jun"/>
    <s v="2017-06"/>
  </r>
  <r>
    <n v="5734"/>
    <s v="CA-2017-143574"/>
    <x v="222"/>
    <d v="2017-07-02T00:00:00"/>
    <s v="First Class"/>
    <s v="DR-12880"/>
    <s v="Dan Reichenbach"/>
    <x v="1"/>
    <s v="United States"/>
    <x v="451"/>
    <s v="Connecticut"/>
    <n v="6460"/>
    <x v="3"/>
    <s v="OFF-SU-10002537"/>
    <x v="1"/>
    <x v="14"/>
    <s v="Acme Box Cutter Scissors"/>
    <x v="3960"/>
    <n v="3"/>
    <n v="0"/>
    <n v="7.9794"/>
    <n v="6"/>
    <n v="2"/>
    <x v="3"/>
    <s v="Jun"/>
    <s v="2017-06"/>
  </r>
  <r>
    <n v="5735"/>
    <s v="CA-2017-143574"/>
    <x v="222"/>
    <d v="2017-07-02T00:00:00"/>
    <s v="First Class"/>
    <s v="DR-12880"/>
    <s v="Dan Reichenbach"/>
    <x v="1"/>
    <s v="United States"/>
    <x v="451"/>
    <s v="Connecticut"/>
    <n v="6460"/>
    <x v="3"/>
    <s v="FUR-FU-10003976"/>
    <x v="0"/>
    <x v="5"/>
    <s v="DAX Executive Solid Wood Document Frame, Desktop or Hang, Mahogany, 5 x 7"/>
    <x v="2783"/>
    <n v="2"/>
    <n v="0"/>
    <n v="8.5543999999999993"/>
    <n v="6"/>
    <n v="2"/>
    <x v="3"/>
    <s v="Jun"/>
    <s v="2017-06"/>
  </r>
  <r>
    <n v="5736"/>
    <s v="CA-2014-111773"/>
    <x v="290"/>
    <d v="2014-07-03T00:00:00"/>
    <s v="Standard Class"/>
    <s v="JK-15625"/>
    <s v="Jim Karlsson"/>
    <x v="0"/>
    <s v="United States"/>
    <x v="20"/>
    <s v="New York"/>
    <n v="10024"/>
    <x v="3"/>
    <s v="OFF-BI-10000174"/>
    <x v="1"/>
    <x v="8"/>
    <s v="Wilson Jones Clip &amp; Carry Folder Binder Tool for Ring Binders, Clear"/>
    <x v="3961"/>
    <n v="3"/>
    <n v="0.2"/>
    <n v="4.8719999999999999"/>
    <n v="6"/>
    <n v="2"/>
    <x v="2"/>
    <s v="Jun"/>
    <s v="2014-06"/>
  </r>
  <r>
    <n v="5737"/>
    <s v="CA-2014-148614"/>
    <x v="407"/>
    <d v="2014-01-25T00:00:00"/>
    <s v="Standard Class"/>
    <s v="MV-17485"/>
    <s v="Mark Van Huff"/>
    <x v="0"/>
    <s v="United States"/>
    <x v="1"/>
    <s v="California"/>
    <n v="90049"/>
    <x v="1"/>
    <s v="OFF-PA-10002893"/>
    <x v="1"/>
    <x v="10"/>
    <s v="Wirebound Service Call Books, 5 1/2&quot; x 4&quot;"/>
    <x v="2389"/>
    <n v="2"/>
    <n v="0"/>
    <n v="9.2927999999999997"/>
    <n v="1"/>
    <n v="1"/>
    <x v="2"/>
    <s v="Jan"/>
    <s v="2014-01"/>
  </r>
  <r>
    <n v="5738"/>
    <s v="CA-2014-148614"/>
    <x v="407"/>
    <d v="2014-01-25T00:00:00"/>
    <s v="Standard Class"/>
    <s v="MV-17485"/>
    <s v="Mark Van Huff"/>
    <x v="0"/>
    <s v="United States"/>
    <x v="1"/>
    <s v="California"/>
    <n v="90049"/>
    <x v="1"/>
    <s v="FUR-FU-10003194"/>
    <x v="0"/>
    <x v="5"/>
    <s v="Eldon Expressions Desk Accessory, Wood Pencil Holder, Oak"/>
    <x v="78"/>
    <n v="2"/>
    <n v="0"/>
    <n v="5.79"/>
    <n v="1"/>
    <n v="1"/>
    <x v="2"/>
    <s v="Jan"/>
    <s v="2014-01"/>
  </r>
  <r>
    <n v="5739"/>
    <s v="CA-2017-156139"/>
    <x v="413"/>
    <d v="2017-01-06T00:00:00"/>
    <s v="Standard Class"/>
    <s v="BP-11155"/>
    <s v="Becky Pak"/>
    <x v="0"/>
    <s v="United States"/>
    <x v="8"/>
    <s v="California"/>
    <n v="94109"/>
    <x v="1"/>
    <s v="OFF-BI-10004233"/>
    <x v="1"/>
    <x v="8"/>
    <s v="GBC Pre-Punched Binding Paper, Plastic, White, 8-1/2&quot; x 11&quot;"/>
    <x v="3962"/>
    <n v="3"/>
    <n v="0.2"/>
    <n v="13.4316"/>
    <n v="12"/>
    <n v="4"/>
    <x v="0"/>
    <s v="Dec"/>
    <s v="2016-12"/>
  </r>
  <r>
    <n v="5740"/>
    <s v="US-2017-147886"/>
    <x v="615"/>
    <d v="2017-03-31T00:00:00"/>
    <s v="First Class"/>
    <s v="DH-13075"/>
    <s v="Dave Hallsten"/>
    <x v="1"/>
    <s v="United States"/>
    <x v="54"/>
    <s v="California"/>
    <n v="94533"/>
    <x v="1"/>
    <s v="OFF-PA-10000232"/>
    <x v="1"/>
    <x v="10"/>
    <s v="Xerox 1975"/>
    <x v="91"/>
    <n v="2"/>
    <n v="0"/>
    <n v="6.3503999999999996"/>
    <n v="3"/>
    <n v="1"/>
    <x v="3"/>
    <s v="Mar"/>
    <s v="2017-03"/>
  </r>
  <r>
    <n v="5741"/>
    <s v="US-2017-147886"/>
    <x v="615"/>
    <d v="2017-03-31T00:00:00"/>
    <s v="First Class"/>
    <s v="DH-13075"/>
    <s v="Dave Hallsten"/>
    <x v="1"/>
    <s v="United States"/>
    <x v="54"/>
    <s v="California"/>
    <n v="94533"/>
    <x v="1"/>
    <s v="FUR-FU-10001095"/>
    <x v="0"/>
    <x v="5"/>
    <s v="DAX Black Cherry Wood-Tone Poster Frame"/>
    <x v="3963"/>
    <n v="1"/>
    <n v="0"/>
    <n v="10.0624"/>
    <n v="3"/>
    <n v="1"/>
    <x v="3"/>
    <s v="Mar"/>
    <s v="2017-03"/>
  </r>
  <r>
    <n v="5742"/>
    <s v="US-2017-147886"/>
    <x v="615"/>
    <d v="2017-03-31T00:00:00"/>
    <s v="First Class"/>
    <s v="DH-13075"/>
    <s v="Dave Hallsten"/>
    <x v="1"/>
    <s v="United States"/>
    <x v="54"/>
    <s v="California"/>
    <n v="94533"/>
    <x v="1"/>
    <s v="TEC-MA-10004679"/>
    <x v="2"/>
    <x v="15"/>
    <s v="StarTech.com 10/100 VDSL2 Ethernet Extender Kit"/>
    <x v="3964"/>
    <n v="2"/>
    <n v="0.2"/>
    <n v="53.271999999999998"/>
    <n v="3"/>
    <n v="1"/>
    <x v="3"/>
    <s v="Mar"/>
    <s v="2017-03"/>
  </r>
  <r>
    <n v="5743"/>
    <s v="US-2017-147886"/>
    <x v="615"/>
    <d v="2017-03-31T00:00:00"/>
    <s v="First Class"/>
    <s v="DH-13075"/>
    <s v="Dave Hallsten"/>
    <x v="1"/>
    <s v="United States"/>
    <x v="54"/>
    <s v="California"/>
    <n v="94533"/>
    <x v="1"/>
    <s v="OFF-PA-10003651"/>
    <x v="1"/>
    <x v="10"/>
    <s v="Xerox 1968"/>
    <x v="2979"/>
    <n v="4"/>
    <n v="0"/>
    <n v="12.8256"/>
    <n v="3"/>
    <n v="1"/>
    <x v="3"/>
    <s v="Mar"/>
    <s v="2017-03"/>
  </r>
  <r>
    <n v="5744"/>
    <s v="US-2017-147886"/>
    <x v="615"/>
    <d v="2017-03-31T00:00:00"/>
    <s v="First Class"/>
    <s v="DH-13075"/>
    <s v="Dave Hallsten"/>
    <x v="1"/>
    <s v="United States"/>
    <x v="54"/>
    <s v="California"/>
    <n v="94533"/>
    <x v="1"/>
    <s v="OFF-PA-10000743"/>
    <x v="1"/>
    <x v="10"/>
    <s v="Xerox 1977"/>
    <x v="130"/>
    <n v="3"/>
    <n v="0"/>
    <n v="9.6191999999999993"/>
    <n v="3"/>
    <n v="1"/>
    <x v="3"/>
    <s v="Mar"/>
    <s v="2017-03"/>
  </r>
  <r>
    <n v="5745"/>
    <s v="US-2017-147886"/>
    <x v="615"/>
    <d v="2017-03-31T00:00:00"/>
    <s v="First Class"/>
    <s v="DH-13075"/>
    <s v="Dave Hallsten"/>
    <x v="1"/>
    <s v="United States"/>
    <x v="54"/>
    <s v="California"/>
    <n v="94533"/>
    <x v="1"/>
    <s v="OFF-ST-10002743"/>
    <x v="1"/>
    <x v="4"/>
    <s v="SAFCO Boltless Steel Shelving"/>
    <x v="3965"/>
    <n v="7"/>
    <n v="0"/>
    <n v="7.9547999999999996"/>
    <n v="3"/>
    <n v="1"/>
    <x v="3"/>
    <s v="Mar"/>
    <s v="2017-03"/>
  </r>
  <r>
    <n v="5746"/>
    <s v="US-2017-147886"/>
    <x v="615"/>
    <d v="2017-03-31T00:00:00"/>
    <s v="First Class"/>
    <s v="DH-13075"/>
    <s v="Dave Hallsten"/>
    <x v="1"/>
    <s v="United States"/>
    <x v="54"/>
    <s v="California"/>
    <n v="94533"/>
    <x v="1"/>
    <s v="FUR-FU-10003829"/>
    <x v="0"/>
    <x v="5"/>
    <s v="Stackable Trays"/>
    <x v="742"/>
    <n v="7"/>
    <n v="0"/>
    <n v="6.8992000000000004"/>
    <n v="3"/>
    <n v="1"/>
    <x v="3"/>
    <s v="Mar"/>
    <s v="2017-03"/>
  </r>
  <r>
    <n v="5747"/>
    <s v="CA-2016-113733"/>
    <x v="16"/>
    <d v="2016-12-12T00:00:00"/>
    <s v="Standard Class"/>
    <s v="LH-16900"/>
    <s v="Lena Hernandez"/>
    <x v="0"/>
    <s v="United States"/>
    <x v="202"/>
    <s v="North Carolina"/>
    <n v="27834"/>
    <x v="0"/>
    <s v="TEC-PH-10002496"/>
    <x v="2"/>
    <x v="7"/>
    <s v="Cisco SPA301"/>
    <x v="2475"/>
    <n v="2"/>
    <n v="0.2"/>
    <n v="31.198"/>
    <n v="12"/>
    <n v="4"/>
    <x v="0"/>
    <s v="Dec"/>
    <s v="2016-12"/>
  </r>
  <r>
    <n v="5748"/>
    <s v="CA-2016-113733"/>
    <x v="16"/>
    <d v="2016-12-12T00:00:00"/>
    <s v="Standard Class"/>
    <s v="LH-16900"/>
    <s v="Lena Hernandez"/>
    <x v="0"/>
    <s v="United States"/>
    <x v="202"/>
    <s v="North Carolina"/>
    <n v="27834"/>
    <x v="0"/>
    <s v="TEC-AC-10002473"/>
    <x v="2"/>
    <x v="11"/>
    <s v="Maxell 4.7GB DVD-R"/>
    <x v="3065"/>
    <n v="3"/>
    <n v="0.2"/>
    <n v="17.8794"/>
    <n v="12"/>
    <n v="4"/>
    <x v="0"/>
    <s v="Dec"/>
    <s v="2016-12"/>
  </r>
  <r>
    <n v="5749"/>
    <s v="CA-2016-113733"/>
    <x v="16"/>
    <d v="2016-12-12T00:00:00"/>
    <s v="Standard Class"/>
    <s v="LH-16900"/>
    <s v="Lena Hernandez"/>
    <x v="0"/>
    <s v="United States"/>
    <x v="202"/>
    <s v="North Carolina"/>
    <n v="27834"/>
    <x v="0"/>
    <s v="TEC-AC-10004877"/>
    <x v="2"/>
    <x v="11"/>
    <s v="Imation 30456 USB Flash Drive 8GB"/>
    <x v="3319"/>
    <n v="3"/>
    <n v="0.2"/>
    <n v="-2.484"/>
    <n v="12"/>
    <n v="4"/>
    <x v="0"/>
    <s v="Dec"/>
    <s v="2016-12"/>
  </r>
  <r>
    <n v="5750"/>
    <s v="CA-2017-104913"/>
    <x v="551"/>
    <d v="2017-11-22T00:00:00"/>
    <s v="Standard Class"/>
    <s v="DK-13090"/>
    <s v="Dave Kipp"/>
    <x v="0"/>
    <s v="United States"/>
    <x v="85"/>
    <s v="New York"/>
    <n v="11561"/>
    <x v="3"/>
    <s v="TEC-PH-10000923"/>
    <x v="2"/>
    <x v="7"/>
    <s v="Belkin SportFit Armband For iPhone 5s/5c, Fuchsia"/>
    <x v="3966"/>
    <n v="5"/>
    <n v="0"/>
    <n v="36.725499999999997"/>
    <n v="11"/>
    <n v="4"/>
    <x v="3"/>
    <s v="Nov"/>
    <s v="2017-11"/>
  </r>
  <r>
    <n v="5751"/>
    <s v="CA-2014-145800"/>
    <x v="992"/>
    <d v="2014-06-05T00:00:00"/>
    <s v="Standard Class"/>
    <s v="SS-20410"/>
    <s v="Shahid Shariari"/>
    <x v="0"/>
    <s v="United States"/>
    <x v="452"/>
    <s v="Illinois"/>
    <n v="60089"/>
    <x v="2"/>
    <s v="FUR-TA-10001539"/>
    <x v="0"/>
    <x v="3"/>
    <s v="Chromcraft Rectangular Conference Tables"/>
    <x v="3967"/>
    <n v="3"/>
    <n v="0.5"/>
    <n v="-184.8366"/>
    <n v="5"/>
    <n v="2"/>
    <x v="2"/>
    <s v="May"/>
    <s v="2014-05"/>
  </r>
  <r>
    <n v="5752"/>
    <s v="CA-2016-125850"/>
    <x v="115"/>
    <d v="2016-01-28T00:00:00"/>
    <s v="Standard Class"/>
    <s v="FP-14320"/>
    <s v="Frank Preis"/>
    <x v="0"/>
    <s v="United States"/>
    <x v="70"/>
    <s v="California"/>
    <n v="92037"/>
    <x v="1"/>
    <s v="OFF-LA-10003498"/>
    <x v="1"/>
    <x v="2"/>
    <s v="Avery 475"/>
    <x v="1821"/>
    <n v="3"/>
    <n v="0"/>
    <n v="22.2"/>
    <n v="1"/>
    <n v="1"/>
    <x v="0"/>
    <s v="Jan"/>
    <s v="2016-01"/>
  </r>
  <r>
    <n v="5753"/>
    <s v="CA-2016-125850"/>
    <x v="115"/>
    <d v="2016-01-28T00:00:00"/>
    <s v="Standard Class"/>
    <s v="FP-14320"/>
    <s v="Frank Preis"/>
    <x v="0"/>
    <s v="United States"/>
    <x v="70"/>
    <s v="California"/>
    <n v="92037"/>
    <x v="1"/>
    <s v="OFF-LA-10004484"/>
    <x v="1"/>
    <x v="2"/>
    <s v="Avery 476"/>
    <x v="2740"/>
    <n v="5"/>
    <n v="0"/>
    <n v="9.4990000000000006"/>
    <n v="1"/>
    <n v="1"/>
    <x v="0"/>
    <s v="Jan"/>
    <s v="2016-01"/>
  </r>
  <r>
    <n v="5754"/>
    <s v="CA-2016-118514"/>
    <x v="1066"/>
    <d v="2016-02-10T00:00:00"/>
    <s v="Standard Class"/>
    <s v="LC-17050"/>
    <s v="Liz Carlisle"/>
    <x v="0"/>
    <s v="United States"/>
    <x v="102"/>
    <s v="Kentucky"/>
    <n v="40475"/>
    <x v="0"/>
    <s v="FUR-CH-10000015"/>
    <x v="0"/>
    <x v="1"/>
    <s v="Hon Multipurpose Stacking Arm Chairs"/>
    <x v="402"/>
    <n v="4"/>
    <n v="0"/>
    <n v="225.26400000000001"/>
    <n v="2"/>
    <n v="1"/>
    <x v="0"/>
    <s v="Feb"/>
    <s v="2016-02"/>
  </r>
  <r>
    <n v="5755"/>
    <s v="CA-2015-150749"/>
    <x v="368"/>
    <d v="2015-04-03T00:00:00"/>
    <s v="Second Class"/>
    <s v="AS-10240"/>
    <s v="Alan Shonely"/>
    <x v="0"/>
    <s v="United States"/>
    <x v="24"/>
    <s v="Virginia"/>
    <n v="22153"/>
    <x v="0"/>
    <s v="OFF-AR-10003732"/>
    <x v="1"/>
    <x v="6"/>
    <s v="Newell 333"/>
    <x v="345"/>
    <n v="2"/>
    <n v="0"/>
    <n v="1.4456"/>
    <n v="3"/>
    <n v="1"/>
    <x v="1"/>
    <s v="Mar"/>
    <s v="2015-03"/>
  </r>
  <r>
    <n v="5756"/>
    <s v="CA-2014-163748"/>
    <x v="1005"/>
    <d v="2014-10-18T00:00:00"/>
    <s v="Standard Class"/>
    <s v="HG-15025"/>
    <s v="Hunter Glantz"/>
    <x v="0"/>
    <s v="United States"/>
    <x v="5"/>
    <s v="Texas"/>
    <n v="76106"/>
    <x v="2"/>
    <s v="OFF-AP-10004052"/>
    <x v="1"/>
    <x v="9"/>
    <s v="Hoover Replacement Belts For Soft Guard &amp; Commercial Ltweight Upright Vacs, 2/Pk"/>
    <x v="3968"/>
    <n v="4"/>
    <n v="0.8"/>
    <n v="-8.532"/>
    <n v="10"/>
    <n v="4"/>
    <x v="2"/>
    <s v="Oct"/>
    <s v="2014-10"/>
  </r>
  <r>
    <n v="5757"/>
    <s v="CA-2014-163748"/>
    <x v="1005"/>
    <d v="2014-10-18T00:00:00"/>
    <s v="Standard Class"/>
    <s v="HG-15025"/>
    <s v="Hunter Glantz"/>
    <x v="0"/>
    <s v="United States"/>
    <x v="5"/>
    <s v="Texas"/>
    <n v="76106"/>
    <x v="2"/>
    <s v="TEC-CO-10002095"/>
    <x v="2"/>
    <x v="16"/>
    <s v="Hewlett Packard 610 Color Digital Copier / Printer"/>
    <x v="3969"/>
    <n v="5"/>
    <n v="0.2"/>
    <n v="624.98749999999995"/>
    <n v="10"/>
    <n v="4"/>
    <x v="2"/>
    <s v="Oct"/>
    <s v="2014-10"/>
  </r>
  <r>
    <n v="5758"/>
    <s v="CA-2015-119634"/>
    <x v="1067"/>
    <d v="2015-08-16T00:00:00"/>
    <s v="Standard Class"/>
    <s v="BW-11065"/>
    <s v="Barry Weirich"/>
    <x v="0"/>
    <s v="United States"/>
    <x v="253"/>
    <s v="North Carolina"/>
    <n v="27604"/>
    <x v="0"/>
    <s v="FUR-FU-10004270"/>
    <x v="0"/>
    <x v="5"/>
    <s v="Executive Impressions 13&quot; Clairmont Wall Clock"/>
    <x v="3970"/>
    <n v="3"/>
    <n v="0.2"/>
    <n v="12.1149"/>
    <n v="8"/>
    <n v="3"/>
    <x v="1"/>
    <s v="Aug"/>
    <s v="2015-08"/>
  </r>
  <r>
    <n v="5759"/>
    <s v="CA-2015-149300"/>
    <x v="6"/>
    <d v="2015-11-23T00:00:00"/>
    <s v="First Class"/>
    <s v="BH-11710"/>
    <s v="Brosina Hoffman"/>
    <x v="0"/>
    <s v="United States"/>
    <x v="146"/>
    <s v="Florida"/>
    <n v="33012"/>
    <x v="0"/>
    <s v="TEC-MA-10000423"/>
    <x v="2"/>
    <x v="15"/>
    <s v="Texas Instruments TI-34 Scientific Calculator"/>
    <x v="3971"/>
    <n v="3"/>
    <n v="0.5"/>
    <n v="-1.9791000000000001"/>
    <n v="11"/>
    <n v="4"/>
    <x v="1"/>
    <s v="Nov"/>
    <s v="2015-11"/>
  </r>
  <r>
    <n v="5760"/>
    <s v="US-2016-111528"/>
    <x v="945"/>
    <d v="2016-12-30T00:00:00"/>
    <s v="Same Day"/>
    <s v="JP-16135"/>
    <s v="Julie Prescott"/>
    <x v="2"/>
    <s v="United States"/>
    <x v="1"/>
    <s v="California"/>
    <n v="90032"/>
    <x v="1"/>
    <s v="OFF-ST-10001526"/>
    <x v="1"/>
    <x v="4"/>
    <s v="Iceberg Mobile Mega Data/Printer Cart "/>
    <x v="2246"/>
    <n v="4"/>
    <n v="0"/>
    <n v="125.14319999999999"/>
    <n v="12"/>
    <n v="4"/>
    <x v="0"/>
    <s v="Dec"/>
    <s v="2016-12"/>
  </r>
  <r>
    <n v="5761"/>
    <s v="US-2016-111528"/>
    <x v="945"/>
    <d v="2016-12-30T00:00:00"/>
    <s v="Same Day"/>
    <s v="JP-16135"/>
    <s v="Julie Prescott"/>
    <x v="2"/>
    <s v="United States"/>
    <x v="1"/>
    <s v="California"/>
    <n v="90032"/>
    <x v="1"/>
    <s v="OFF-BI-10002194"/>
    <x v="1"/>
    <x v="8"/>
    <s v="Cardinal Hold-It CD Pocket"/>
    <x v="3972"/>
    <n v="1"/>
    <n v="0.2"/>
    <n v="2.1545999999999998"/>
    <n v="12"/>
    <n v="4"/>
    <x v="0"/>
    <s v="Dec"/>
    <s v="2016-12"/>
  </r>
  <r>
    <n v="5762"/>
    <s v="CA-2017-158169"/>
    <x v="801"/>
    <d v="2017-08-15T00:00:00"/>
    <s v="First Class"/>
    <s v="JM-16195"/>
    <s v="Justin MacKendrick"/>
    <x v="0"/>
    <s v="United States"/>
    <x v="453"/>
    <s v="California"/>
    <n v="92630"/>
    <x v="1"/>
    <s v="OFF-AP-10000828"/>
    <x v="1"/>
    <x v="9"/>
    <s v="Avanti 4.4 Cu. Ft. Refrigerator"/>
    <x v="3036"/>
    <n v="3"/>
    <n v="0"/>
    <n v="152.0232"/>
    <n v="8"/>
    <n v="3"/>
    <x v="3"/>
    <s v="Aug"/>
    <s v="2017-08"/>
  </r>
  <r>
    <n v="5763"/>
    <s v="CA-2017-158169"/>
    <x v="801"/>
    <d v="2017-08-15T00:00:00"/>
    <s v="First Class"/>
    <s v="JM-16195"/>
    <s v="Justin MacKendrick"/>
    <x v="0"/>
    <s v="United States"/>
    <x v="453"/>
    <s v="California"/>
    <n v="92630"/>
    <x v="1"/>
    <s v="FUR-FU-10001473"/>
    <x v="0"/>
    <x v="5"/>
    <s v="DAX Wood Document Frame"/>
    <x v="3471"/>
    <n v="4"/>
    <n v="0"/>
    <n v="19.7712"/>
    <n v="8"/>
    <n v="3"/>
    <x v="3"/>
    <s v="Aug"/>
    <s v="2017-08"/>
  </r>
  <r>
    <n v="5764"/>
    <s v="CA-2015-162047"/>
    <x v="502"/>
    <d v="2015-11-05T00:00:00"/>
    <s v="First Class"/>
    <s v="FH-14365"/>
    <s v="Fred Hopkins"/>
    <x v="1"/>
    <s v="United States"/>
    <x v="85"/>
    <s v="New York"/>
    <n v="11561"/>
    <x v="3"/>
    <s v="FUR-CH-10004983"/>
    <x v="0"/>
    <x v="1"/>
    <s v="Office Star - Mid Back Dual function Ergonomic High Back Chair with 2-Way Adjustable Arms"/>
    <x v="3973"/>
    <n v="10"/>
    <n v="0.1"/>
    <n v="209.274"/>
    <n v="11"/>
    <n v="4"/>
    <x v="1"/>
    <s v="Nov"/>
    <s v="2015-11"/>
  </r>
  <r>
    <n v="5765"/>
    <s v="CA-2015-117772"/>
    <x v="229"/>
    <d v="2015-09-12T00:00:00"/>
    <s v="Second Class"/>
    <s v="MC-17575"/>
    <s v="Matt Collins"/>
    <x v="0"/>
    <s v="United States"/>
    <x v="4"/>
    <s v="Washington"/>
    <n v="98103"/>
    <x v="1"/>
    <s v="OFF-ST-10003994"/>
    <x v="1"/>
    <x v="4"/>
    <s v="Belkin 19&quot; Center-Weighted Shelf, Gray"/>
    <x v="3974"/>
    <n v="6"/>
    <n v="0"/>
    <n v="17.693999999999999"/>
    <n v="9"/>
    <n v="3"/>
    <x v="1"/>
    <s v="Sep"/>
    <s v="2015-09"/>
  </r>
  <r>
    <n v="5766"/>
    <s v="US-2014-126340"/>
    <x v="1068"/>
    <d v="2014-11-14T00:00:00"/>
    <s v="Standard Class"/>
    <s v="EB-13870"/>
    <s v="Emily Burns"/>
    <x v="0"/>
    <s v="United States"/>
    <x v="454"/>
    <s v="California"/>
    <n v="96003"/>
    <x v="1"/>
    <s v="TEC-PH-10004447"/>
    <x v="2"/>
    <x v="7"/>
    <s v="Toshiba IPT2010-SD IP Telephone"/>
    <x v="3720"/>
    <n v="3"/>
    <n v="0.2"/>
    <n v="25.0182"/>
    <n v="11"/>
    <n v="4"/>
    <x v="2"/>
    <s v="Nov"/>
    <s v="2014-11"/>
  </r>
  <r>
    <n v="5767"/>
    <s v="CA-2016-149685"/>
    <x v="750"/>
    <d v="2016-10-15T00:00:00"/>
    <s v="Standard Class"/>
    <s v="PM-19135"/>
    <s v="Peter McVee"/>
    <x v="2"/>
    <s v="United States"/>
    <x v="52"/>
    <s v="Texas"/>
    <n v="78207"/>
    <x v="2"/>
    <s v="OFF-LA-10004545"/>
    <x v="1"/>
    <x v="2"/>
    <s v="Avery 50"/>
    <x v="3975"/>
    <n v="6"/>
    <n v="0.2"/>
    <n v="20.2986"/>
    <n v="10"/>
    <n v="4"/>
    <x v="0"/>
    <s v="Oct"/>
    <s v="2016-10"/>
  </r>
  <r>
    <n v="5768"/>
    <s v="CA-2017-126396"/>
    <x v="565"/>
    <d v="2017-09-12T00:00:00"/>
    <s v="Second Class"/>
    <s v="AR-10345"/>
    <s v="Alex Russell"/>
    <x v="1"/>
    <s v="United States"/>
    <x v="12"/>
    <s v="Texas"/>
    <n v="77070"/>
    <x v="2"/>
    <s v="TEC-AC-10003116"/>
    <x v="2"/>
    <x v="11"/>
    <s v="Memorex Froggy Flash Drive 8 GB"/>
    <x v="3976"/>
    <n v="6"/>
    <n v="0.2"/>
    <n v="20.234999999999999"/>
    <n v="9"/>
    <n v="3"/>
    <x v="3"/>
    <s v="Sep"/>
    <s v="2017-09"/>
  </r>
  <r>
    <n v="5769"/>
    <s v="CA-2015-154900"/>
    <x v="1069"/>
    <d v="2015-03-01T00:00:00"/>
    <s v="Standard Class"/>
    <s v="SS-20875"/>
    <s v="Sung Shariari"/>
    <x v="0"/>
    <s v="United States"/>
    <x v="273"/>
    <s v="Massachusetts"/>
    <n v="1453"/>
    <x v="3"/>
    <s v="OFF-LA-10001641"/>
    <x v="1"/>
    <x v="2"/>
    <s v="Avery 518"/>
    <x v="974"/>
    <n v="1"/>
    <n v="0"/>
    <n v="1.512"/>
    <n v="2"/>
    <n v="1"/>
    <x v="1"/>
    <s v="Feb"/>
    <s v="2015-02"/>
  </r>
  <r>
    <n v="5770"/>
    <s v="CA-2015-154900"/>
    <x v="1069"/>
    <d v="2015-03-01T00:00:00"/>
    <s v="Standard Class"/>
    <s v="SS-20875"/>
    <s v="Sung Shariari"/>
    <x v="0"/>
    <s v="United States"/>
    <x v="273"/>
    <s v="Massachusetts"/>
    <n v="1453"/>
    <x v="3"/>
    <s v="OFF-PA-10002377"/>
    <x v="1"/>
    <x v="10"/>
    <s v="Adams Telephone Message Book W/Dividers/Space For Phone Numbers, 5 1/4&quot;X8 1/2&quot;, 200/Messages"/>
    <x v="20"/>
    <n v="4"/>
    <n v="0"/>
    <n v="10.224"/>
    <n v="2"/>
    <n v="1"/>
    <x v="1"/>
    <s v="Feb"/>
    <s v="2015-02"/>
  </r>
  <r>
    <n v="5771"/>
    <s v="CA-2015-103835"/>
    <x v="496"/>
    <d v="2015-09-28T00:00:00"/>
    <s v="Standard Class"/>
    <s v="SC-20440"/>
    <s v="Shaun Chance"/>
    <x v="1"/>
    <s v="United States"/>
    <x v="1"/>
    <s v="California"/>
    <n v="90032"/>
    <x v="1"/>
    <s v="FUR-FU-10000010"/>
    <x v="0"/>
    <x v="5"/>
    <s v="DAX Value U-Channel Document Frames, Easel Back"/>
    <x v="3977"/>
    <n v="3"/>
    <n v="0"/>
    <n v="4.6220999999999997"/>
    <n v="9"/>
    <n v="3"/>
    <x v="1"/>
    <s v="Sep"/>
    <s v="2015-09"/>
  </r>
  <r>
    <n v="5772"/>
    <s v="CA-2015-103835"/>
    <x v="496"/>
    <d v="2015-09-28T00:00:00"/>
    <s v="Standard Class"/>
    <s v="SC-20440"/>
    <s v="Shaun Chance"/>
    <x v="1"/>
    <s v="United States"/>
    <x v="1"/>
    <s v="California"/>
    <n v="90032"/>
    <x v="1"/>
    <s v="OFF-AP-10002651"/>
    <x v="1"/>
    <x v="9"/>
    <s v="Hoover Upright Vacuum With Dirt Cup"/>
    <x v="3978"/>
    <n v="4"/>
    <n v="0"/>
    <n v="335.85480000000001"/>
    <n v="9"/>
    <n v="3"/>
    <x v="1"/>
    <s v="Sep"/>
    <s v="2015-09"/>
  </r>
  <r>
    <n v="5773"/>
    <s v="CA-2015-158939"/>
    <x v="650"/>
    <d v="2015-12-01T00:00:00"/>
    <s v="Standard Class"/>
    <s v="EA-14035"/>
    <s v="Erin Ashbrook"/>
    <x v="1"/>
    <s v="United States"/>
    <x v="24"/>
    <s v="Missouri"/>
    <n v="65807"/>
    <x v="2"/>
    <s v="TEC-CO-10002313"/>
    <x v="2"/>
    <x v="16"/>
    <s v="Canon PC1080F Personal Copier"/>
    <x v="3979"/>
    <n v="1"/>
    <n v="0"/>
    <n v="233.99610000000001"/>
    <n v="11"/>
    <n v="4"/>
    <x v="1"/>
    <s v="Nov"/>
    <s v="2015-11"/>
  </r>
  <r>
    <n v="5774"/>
    <s v="CA-2016-117408"/>
    <x v="1070"/>
    <d v="2016-09-06T00:00:00"/>
    <s v="Standard Class"/>
    <s v="TP-21130"/>
    <s v="Theone Pippenger"/>
    <x v="0"/>
    <s v="United States"/>
    <x v="435"/>
    <s v="Texas"/>
    <n v="76706"/>
    <x v="2"/>
    <s v="OFF-ST-10001580"/>
    <x v="1"/>
    <x v="4"/>
    <s v="Super Decoflex Portable Personal File"/>
    <x v="934"/>
    <n v="2"/>
    <n v="0.2"/>
    <n v="2.3967999999999998"/>
    <n v="8"/>
    <n v="3"/>
    <x v="0"/>
    <s v="Aug"/>
    <s v="2016-08"/>
  </r>
  <r>
    <n v="5775"/>
    <s v="CA-2016-142398"/>
    <x v="408"/>
    <d v="2016-04-16T00:00:00"/>
    <s v="Standard Class"/>
    <s v="BP-11290"/>
    <s v="Beth Paige"/>
    <x v="0"/>
    <s v="United States"/>
    <x v="1"/>
    <s v="California"/>
    <n v="90036"/>
    <x v="1"/>
    <s v="FUR-CH-10001545"/>
    <x v="0"/>
    <x v="1"/>
    <s v="Hon Comfortask Task/Swivel Chairs"/>
    <x v="3980"/>
    <n v="7"/>
    <n v="0.2"/>
    <n v="-31.914400000000001"/>
    <n v="4"/>
    <n v="2"/>
    <x v="0"/>
    <s v="Apr"/>
    <s v="2016-04"/>
  </r>
  <r>
    <n v="5776"/>
    <s v="CA-2016-142398"/>
    <x v="408"/>
    <d v="2016-04-16T00:00:00"/>
    <s v="Standard Class"/>
    <s v="BP-11290"/>
    <s v="Beth Paige"/>
    <x v="0"/>
    <s v="United States"/>
    <x v="1"/>
    <s v="California"/>
    <n v="90036"/>
    <x v="1"/>
    <s v="OFF-BI-10004826"/>
    <x v="1"/>
    <x v="8"/>
    <s v="JM Magazine Binder"/>
    <x v="3981"/>
    <n v="1"/>
    <n v="0.2"/>
    <n v="4.6227999999999998"/>
    <n v="4"/>
    <n v="2"/>
    <x v="0"/>
    <s v="Apr"/>
    <s v="2016-04"/>
  </r>
  <r>
    <n v="5777"/>
    <s v="CA-2016-105277"/>
    <x v="429"/>
    <d v="2016-12-08T00:00:00"/>
    <s v="Standard Class"/>
    <s v="LM-17065"/>
    <s v="Liz MacKendrick"/>
    <x v="0"/>
    <s v="United States"/>
    <x v="109"/>
    <s v="New York"/>
    <n v="13021"/>
    <x v="3"/>
    <s v="OFF-BI-10000301"/>
    <x v="1"/>
    <x v="8"/>
    <s v="GBC Instant Report Kit"/>
    <x v="1626"/>
    <n v="3"/>
    <n v="0.2"/>
    <n v="5.8230000000000004"/>
    <n v="12"/>
    <n v="4"/>
    <x v="0"/>
    <s v="Dec"/>
    <s v="2016-12"/>
  </r>
  <r>
    <n v="5778"/>
    <s v="CA-2016-112060"/>
    <x v="429"/>
    <d v="2016-12-09T00:00:00"/>
    <s v="Standard Class"/>
    <s v="KT-16465"/>
    <s v="Kean Takahito"/>
    <x v="0"/>
    <s v="United States"/>
    <x v="8"/>
    <s v="California"/>
    <n v="94109"/>
    <x v="1"/>
    <s v="OFF-PA-10000994"/>
    <x v="1"/>
    <x v="10"/>
    <s v="Xerox 1915"/>
    <x v="1230"/>
    <n v="1"/>
    <n v="0"/>
    <n v="50.328000000000003"/>
    <n v="12"/>
    <n v="4"/>
    <x v="0"/>
    <s v="Dec"/>
    <s v="2016-12"/>
  </r>
  <r>
    <n v="5779"/>
    <s v="CA-2014-105270"/>
    <x v="7"/>
    <d v="2014-11-18T00:00:00"/>
    <s v="Standard Class"/>
    <s v="AP-10915"/>
    <s v="Arthur Prichep"/>
    <x v="0"/>
    <s v="United States"/>
    <x v="1"/>
    <s v="California"/>
    <n v="90008"/>
    <x v="1"/>
    <s v="OFF-AR-10003156"/>
    <x v="1"/>
    <x v="6"/>
    <s v="50 Colored Long Pencils"/>
    <x v="426"/>
    <n v="3"/>
    <n v="0"/>
    <n v="7.9248000000000003"/>
    <n v="11"/>
    <n v="4"/>
    <x v="2"/>
    <s v="Nov"/>
    <s v="2014-11"/>
  </r>
  <r>
    <n v="5780"/>
    <s v="CA-2014-105270"/>
    <x v="7"/>
    <d v="2014-11-18T00:00:00"/>
    <s v="Standard Class"/>
    <s v="AP-10915"/>
    <s v="Arthur Prichep"/>
    <x v="0"/>
    <s v="United States"/>
    <x v="1"/>
    <s v="California"/>
    <n v="90008"/>
    <x v="1"/>
    <s v="FUR-CH-10000988"/>
    <x v="0"/>
    <x v="1"/>
    <s v="Hon Olson Stacker Stools"/>
    <x v="3982"/>
    <n v="1"/>
    <n v="0.2"/>
    <n v="11.264799999999999"/>
    <n v="11"/>
    <n v="4"/>
    <x v="2"/>
    <s v="Nov"/>
    <s v="2014-11"/>
  </r>
  <r>
    <n v="5781"/>
    <s v="US-2015-159513"/>
    <x v="788"/>
    <d v="2015-04-09T00:00:00"/>
    <s v="Standard Class"/>
    <s v="JD-15790"/>
    <s v="John Dryer"/>
    <x v="0"/>
    <s v="United States"/>
    <x v="1"/>
    <s v="California"/>
    <n v="90049"/>
    <x v="1"/>
    <s v="TEC-MA-10003329"/>
    <x v="2"/>
    <x v="15"/>
    <s v="Vtech AT&amp;T CL2940 Corded Speakerphone, Black"/>
    <x v="973"/>
    <n v="3"/>
    <n v="0.2"/>
    <n v="24.291899999999998"/>
    <n v="4"/>
    <n v="2"/>
    <x v="1"/>
    <s v="Apr"/>
    <s v="2015-04"/>
  </r>
  <r>
    <n v="5782"/>
    <s v="CA-2015-155586"/>
    <x v="295"/>
    <d v="2015-12-16T00:00:00"/>
    <s v="Second Class"/>
    <s v="XP-21865"/>
    <s v="Xylona Preis"/>
    <x v="0"/>
    <s v="United States"/>
    <x v="455"/>
    <s v="California"/>
    <n v="95928"/>
    <x v="1"/>
    <s v="OFF-AR-10001547"/>
    <x v="1"/>
    <x v="6"/>
    <s v="Newell 311"/>
    <x v="3983"/>
    <n v="1"/>
    <n v="0"/>
    <n v="0.59670000000000001"/>
    <n v="12"/>
    <n v="4"/>
    <x v="1"/>
    <s v="Dec"/>
    <s v="2015-12"/>
  </r>
  <r>
    <n v="5783"/>
    <s v="CA-2015-155586"/>
    <x v="295"/>
    <d v="2015-12-16T00:00:00"/>
    <s v="Second Class"/>
    <s v="XP-21865"/>
    <s v="Xylona Preis"/>
    <x v="0"/>
    <s v="United States"/>
    <x v="455"/>
    <s v="California"/>
    <n v="95928"/>
    <x v="1"/>
    <s v="OFF-EN-10003072"/>
    <x v="1"/>
    <x v="12"/>
    <s v="Peel &amp; Seel Envelopes"/>
    <x v="2814"/>
    <n v="4"/>
    <n v="0"/>
    <n v="7.4496000000000002"/>
    <n v="12"/>
    <n v="4"/>
    <x v="1"/>
    <s v="Dec"/>
    <s v="2015-12"/>
  </r>
  <r>
    <n v="5784"/>
    <s v="CA-2015-155586"/>
    <x v="295"/>
    <d v="2015-12-16T00:00:00"/>
    <s v="Second Class"/>
    <s v="XP-21865"/>
    <s v="Xylona Preis"/>
    <x v="0"/>
    <s v="United States"/>
    <x v="455"/>
    <s v="California"/>
    <n v="95928"/>
    <x v="1"/>
    <s v="OFF-PA-10000726"/>
    <x v="1"/>
    <x v="10"/>
    <s v="Black Print Carbonless Snap-Off Rapid Letter, 8 1/2&quot; x 7&quot;"/>
    <x v="2900"/>
    <n v="4"/>
    <n v="0"/>
    <n v="16.398"/>
    <n v="12"/>
    <n v="4"/>
    <x v="1"/>
    <s v="Dec"/>
    <s v="2015-12"/>
  </r>
  <r>
    <n v="5785"/>
    <s v="CA-2017-141117"/>
    <x v="280"/>
    <d v="2017-10-08T00:00:00"/>
    <s v="Standard Class"/>
    <s v="JK-16090"/>
    <s v="Juliana Krohn"/>
    <x v="0"/>
    <s v="United States"/>
    <x v="24"/>
    <s v="Oregon"/>
    <n v="97477"/>
    <x v="1"/>
    <s v="FUR-BO-10001972"/>
    <x v="0"/>
    <x v="0"/>
    <s v="O'Sullivan 4-Shelf Bookcase in Odessa Pine"/>
    <x v="3984"/>
    <n v="6"/>
    <n v="0.7"/>
    <n v="-384.71640000000002"/>
    <n v="10"/>
    <n v="4"/>
    <x v="3"/>
    <s v="Oct"/>
    <s v="2017-10"/>
  </r>
  <r>
    <n v="5786"/>
    <s v="CA-2017-141117"/>
    <x v="280"/>
    <d v="2017-10-08T00:00:00"/>
    <s v="Standard Class"/>
    <s v="JK-16090"/>
    <s v="Juliana Krohn"/>
    <x v="0"/>
    <s v="United States"/>
    <x v="24"/>
    <s v="Oregon"/>
    <n v="97477"/>
    <x v="1"/>
    <s v="OFF-SU-10004664"/>
    <x v="1"/>
    <x v="14"/>
    <s v="Acme Softgrip Scissors"/>
    <x v="381"/>
    <n v="6"/>
    <n v="0.2"/>
    <n v="4.3956"/>
    <n v="10"/>
    <n v="4"/>
    <x v="3"/>
    <s v="Oct"/>
    <s v="2017-10"/>
  </r>
  <r>
    <n v="5787"/>
    <s v="CA-2017-141117"/>
    <x v="280"/>
    <d v="2017-10-08T00:00:00"/>
    <s v="Standard Class"/>
    <s v="JK-16090"/>
    <s v="Juliana Krohn"/>
    <x v="0"/>
    <s v="United States"/>
    <x v="24"/>
    <s v="Oregon"/>
    <n v="97477"/>
    <x v="1"/>
    <s v="OFF-BI-10003676"/>
    <x v="1"/>
    <x v="8"/>
    <s v="GBC Standard Recycled Report Covers, Clear Plastic Sheets"/>
    <x v="3985"/>
    <n v="7"/>
    <n v="0.7"/>
    <n v="-16.601199999999999"/>
    <n v="10"/>
    <n v="4"/>
    <x v="3"/>
    <s v="Oct"/>
    <s v="2017-10"/>
  </r>
  <r>
    <n v="5788"/>
    <s v="CA-2017-141117"/>
    <x v="280"/>
    <d v="2017-10-08T00:00:00"/>
    <s v="Standard Class"/>
    <s v="JK-16090"/>
    <s v="Juliana Krohn"/>
    <x v="0"/>
    <s v="United States"/>
    <x v="24"/>
    <s v="Oregon"/>
    <n v="97477"/>
    <x v="1"/>
    <s v="OFF-AR-10003727"/>
    <x v="1"/>
    <x v="6"/>
    <s v="Berol Giant Pencil Sharpener"/>
    <x v="3986"/>
    <n v="7"/>
    <n v="0.2"/>
    <n v="10.7037"/>
    <n v="10"/>
    <n v="4"/>
    <x v="3"/>
    <s v="Oct"/>
    <s v="2017-10"/>
  </r>
  <r>
    <n v="5789"/>
    <s v="CA-2017-115070"/>
    <x v="318"/>
    <d v="2017-04-14T00:00:00"/>
    <s v="Second Class"/>
    <s v="MG-18205"/>
    <s v="Mitch Gastineau"/>
    <x v="1"/>
    <s v="United States"/>
    <x v="108"/>
    <s v="Florida"/>
    <n v="32216"/>
    <x v="0"/>
    <s v="FUR-FU-10003829"/>
    <x v="0"/>
    <x v="5"/>
    <s v="Stackable Trays"/>
    <x v="3987"/>
    <n v="5"/>
    <n v="0.2"/>
    <n v="1.8480000000000001"/>
    <n v="4"/>
    <n v="2"/>
    <x v="3"/>
    <s v="Apr"/>
    <s v="2017-04"/>
  </r>
  <r>
    <n v="5790"/>
    <s v="CA-2017-115070"/>
    <x v="318"/>
    <d v="2017-04-14T00:00:00"/>
    <s v="Second Class"/>
    <s v="MG-18205"/>
    <s v="Mitch Gastineau"/>
    <x v="1"/>
    <s v="United States"/>
    <x v="108"/>
    <s v="Florida"/>
    <n v="32216"/>
    <x v="0"/>
    <s v="OFF-BI-10003712"/>
    <x v="1"/>
    <x v="8"/>
    <s v="Acco Pressboard Covers with Storage Hooks, 14 7/8&quot; x 11&quot;, Light Blue"/>
    <x v="2896"/>
    <n v="3"/>
    <n v="0.7"/>
    <n v="-3.0933000000000002"/>
    <n v="4"/>
    <n v="2"/>
    <x v="3"/>
    <s v="Apr"/>
    <s v="2017-04"/>
  </r>
  <r>
    <n v="5791"/>
    <s v="CA-2017-140186"/>
    <x v="365"/>
    <d v="2017-10-02T00:00:00"/>
    <s v="First Class"/>
    <s v="PG-18820"/>
    <s v="Patrick Gardner"/>
    <x v="0"/>
    <s v="United States"/>
    <x v="329"/>
    <s v="California"/>
    <n v="93309"/>
    <x v="1"/>
    <s v="OFF-FA-10002280"/>
    <x v="1"/>
    <x v="13"/>
    <s v="Advantus Plastic Paper Clips"/>
    <x v="762"/>
    <n v="7"/>
    <n v="0"/>
    <n v="16.8"/>
    <n v="9"/>
    <n v="3"/>
    <x v="3"/>
    <s v="Sep"/>
    <s v="2017-09"/>
  </r>
  <r>
    <n v="5792"/>
    <s v="CA-2017-140186"/>
    <x v="365"/>
    <d v="2017-10-02T00:00:00"/>
    <s v="First Class"/>
    <s v="PG-18820"/>
    <s v="Patrick Gardner"/>
    <x v="0"/>
    <s v="United States"/>
    <x v="329"/>
    <s v="California"/>
    <n v="93309"/>
    <x v="1"/>
    <s v="FUR-CH-10002961"/>
    <x v="0"/>
    <x v="1"/>
    <s v="Leather Task Chair, Black"/>
    <x v="74"/>
    <n v="1"/>
    <n v="0.2"/>
    <n v="0"/>
    <n v="9"/>
    <n v="3"/>
    <x v="3"/>
    <s v="Sep"/>
    <s v="2017-09"/>
  </r>
  <r>
    <n v="5793"/>
    <s v="CA-2017-140186"/>
    <x v="365"/>
    <d v="2017-10-02T00:00:00"/>
    <s v="First Class"/>
    <s v="PG-18820"/>
    <s v="Patrick Gardner"/>
    <x v="0"/>
    <s v="United States"/>
    <x v="329"/>
    <s v="California"/>
    <n v="93309"/>
    <x v="1"/>
    <s v="OFF-AP-10002578"/>
    <x v="1"/>
    <x v="9"/>
    <s v="Fellowes Premier Superior Surge Suppressor, 10-Outlet, With Phone and Remote"/>
    <x v="2029"/>
    <n v="2"/>
    <n v="0"/>
    <n v="25.438400000000001"/>
    <n v="9"/>
    <n v="3"/>
    <x v="3"/>
    <s v="Sep"/>
    <s v="2017-09"/>
  </r>
  <r>
    <n v="5794"/>
    <s v="CA-2017-140186"/>
    <x v="365"/>
    <d v="2017-10-02T00:00:00"/>
    <s v="First Class"/>
    <s v="PG-18820"/>
    <s v="Patrick Gardner"/>
    <x v="0"/>
    <s v="United States"/>
    <x v="329"/>
    <s v="California"/>
    <n v="93309"/>
    <x v="1"/>
    <s v="FUR-FU-10004848"/>
    <x v="0"/>
    <x v="5"/>
    <s v="Howard Miller 13-3/4&quot; Diameter Brushed Chrome Round Wall Clock"/>
    <x v="2616"/>
    <n v="1"/>
    <n v="0"/>
    <n v="15.525"/>
    <n v="9"/>
    <n v="3"/>
    <x v="3"/>
    <s v="Sep"/>
    <s v="2017-09"/>
  </r>
  <r>
    <n v="5795"/>
    <s v="CA-2017-140186"/>
    <x v="365"/>
    <d v="2017-10-02T00:00:00"/>
    <s v="First Class"/>
    <s v="PG-18820"/>
    <s v="Patrick Gardner"/>
    <x v="0"/>
    <s v="United States"/>
    <x v="329"/>
    <s v="California"/>
    <n v="93309"/>
    <x v="1"/>
    <s v="OFF-BI-10003364"/>
    <x v="1"/>
    <x v="8"/>
    <s v="Binding Machine Supplies"/>
    <x v="996"/>
    <n v="2"/>
    <n v="0.2"/>
    <n v="16.3352"/>
    <n v="9"/>
    <n v="3"/>
    <x v="3"/>
    <s v="Sep"/>
    <s v="2017-09"/>
  </r>
  <r>
    <n v="5796"/>
    <s v="CA-2014-124856"/>
    <x v="411"/>
    <d v="2014-10-03T00:00:00"/>
    <s v="Second Class"/>
    <s v="LD-17005"/>
    <s v="Lisa DeCherney"/>
    <x v="0"/>
    <s v="United States"/>
    <x v="20"/>
    <s v="New York"/>
    <n v="10011"/>
    <x v="3"/>
    <s v="OFF-ST-10002615"/>
    <x v="1"/>
    <x v="4"/>
    <s v="Dual Level, Single-Width Filing Carts"/>
    <x v="3988"/>
    <n v="9"/>
    <n v="0"/>
    <n v="362.84039999999999"/>
    <n v="9"/>
    <n v="3"/>
    <x v="2"/>
    <s v="Sep"/>
    <s v="2014-09"/>
  </r>
  <r>
    <n v="5797"/>
    <s v="CA-2014-124856"/>
    <x v="411"/>
    <d v="2014-10-03T00:00:00"/>
    <s v="Second Class"/>
    <s v="LD-17005"/>
    <s v="Lisa DeCherney"/>
    <x v="0"/>
    <s v="United States"/>
    <x v="20"/>
    <s v="New York"/>
    <n v="10011"/>
    <x v="3"/>
    <s v="FUR-FU-10000521"/>
    <x v="0"/>
    <x v="5"/>
    <s v="Seth Thomas 14&quot; Putty-Colored Wall Clock"/>
    <x v="3989"/>
    <n v="4"/>
    <n v="0"/>
    <n v="36.381599999999999"/>
    <n v="9"/>
    <n v="3"/>
    <x v="2"/>
    <s v="Sep"/>
    <s v="2014-09"/>
  </r>
  <r>
    <n v="5798"/>
    <s v="CA-2014-124856"/>
    <x v="411"/>
    <d v="2014-10-03T00:00:00"/>
    <s v="Second Class"/>
    <s v="LD-17005"/>
    <s v="Lisa DeCherney"/>
    <x v="0"/>
    <s v="United States"/>
    <x v="20"/>
    <s v="New York"/>
    <n v="10011"/>
    <x v="3"/>
    <s v="OFF-LA-10000121"/>
    <x v="1"/>
    <x v="2"/>
    <s v="Avery 48"/>
    <x v="1365"/>
    <n v="3"/>
    <n v="0"/>
    <n v="8.6940000000000008"/>
    <n v="9"/>
    <n v="3"/>
    <x v="2"/>
    <s v="Sep"/>
    <s v="2014-09"/>
  </r>
  <r>
    <n v="5799"/>
    <s v="CA-2014-124856"/>
    <x v="411"/>
    <d v="2014-10-03T00:00:00"/>
    <s v="Second Class"/>
    <s v="LD-17005"/>
    <s v="Lisa DeCherney"/>
    <x v="0"/>
    <s v="United States"/>
    <x v="20"/>
    <s v="New York"/>
    <n v="10011"/>
    <x v="3"/>
    <s v="OFF-PA-10001289"/>
    <x v="1"/>
    <x v="10"/>
    <s v="White Computer Printout Paper by Universal"/>
    <x v="2661"/>
    <n v="2"/>
    <n v="0"/>
    <n v="37.9848"/>
    <n v="9"/>
    <n v="3"/>
    <x v="2"/>
    <s v="Sep"/>
    <s v="2014-09"/>
  </r>
  <r>
    <n v="5800"/>
    <s v="CA-2014-166716"/>
    <x v="1071"/>
    <d v="2014-08-25T00:00:00"/>
    <s v="Second Class"/>
    <s v="CR-12730"/>
    <s v="Craig Reiter"/>
    <x v="0"/>
    <s v="United States"/>
    <x v="22"/>
    <s v="Illinois"/>
    <n v="60610"/>
    <x v="2"/>
    <s v="FUR-CH-10004495"/>
    <x v="0"/>
    <x v="1"/>
    <s v="Global Leather and Oak Executive Chair, Black"/>
    <x v="3990"/>
    <n v="2"/>
    <n v="0.3"/>
    <n v="-6.0195999999999996"/>
    <n v="8"/>
    <n v="3"/>
    <x v="2"/>
    <s v="Aug"/>
    <s v="2014-08"/>
  </r>
  <r>
    <n v="5801"/>
    <s v="CA-2014-123225"/>
    <x v="384"/>
    <d v="2014-07-14T00:00:00"/>
    <s v="First Class"/>
    <s v="MN-17935"/>
    <s v="Michael Nguyen"/>
    <x v="0"/>
    <s v="United States"/>
    <x v="236"/>
    <s v="Texas"/>
    <n v="79907"/>
    <x v="2"/>
    <s v="TEC-PH-10000895"/>
    <x v="2"/>
    <x v="7"/>
    <s v="Polycom VVX 310 VoIP phone"/>
    <x v="3991"/>
    <n v="4"/>
    <n v="0.2"/>
    <n v="43.197600000000001"/>
    <n v="7"/>
    <n v="3"/>
    <x v="2"/>
    <s v="Jul"/>
    <s v="2014-07"/>
  </r>
  <r>
    <n v="5802"/>
    <s v="CA-2014-123225"/>
    <x v="384"/>
    <d v="2014-07-14T00:00:00"/>
    <s v="First Class"/>
    <s v="MN-17935"/>
    <s v="Michael Nguyen"/>
    <x v="0"/>
    <s v="United States"/>
    <x v="236"/>
    <s v="Texas"/>
    <n v="79907"/>
    <x v="2"/>
    <s v="OFF-PA-10000552"/>
    <x v="1"/>
    <x v="10"/>
    <s v="Xerox 200"/>
    <x v="559"/>
    <n v="2"/>
    <n v="0.2"/>
    <n v="3.6288"/>
    <n v="7"/>
    <n v="3"/>
    <x v="2"/>
    <s v="Jul"/>
    <s v="2014-07"/>
  </r>
  <r>
    <n v="5803"/>
    <s v="CA-2015-163440"/>
    <x v="204"/>
    <d v="2015-03-24T00:00:00"/>
    <s v="First Class"/>
    <s v="RD-19900"/>
    <s v="Ruben Dartt"/>
    <x v="0"/>
    <s v="United States"/>
    <x v="302"/>
    <s v="California"/>
    <n v="91360"/>
    <x v="1"/>
    <s v="TEC-PH-10000376"/>
    <x v="2"/>
    <x v="7"/>
    <s v="Square Credit Card Reader"/>
    <x v="2913"/>
    <n v="2"/>
    <n v="0.2"/>
    <n v="1.1988000000000001"/>
    <n v="3"/>
    <n v="1"/>
    <x v="1"/>
    <s v="Mar"/>
    <s v="2015-03"/>
  </r>
  <r>
    <n v="5804"/>
    <s v="US-2017-106796"/>
    <x v="605"/>
    <d v="2017-05-19T00:00:00"/>
    <s v="Standard Class"/>
    <s v="JP-16135"/>
    <s v="Julie Prescott"/>
    <x v="2"/>
    <s v="United States"/>
    <x v="24"/>
    <s v="Ohio"/>
    <n v="45503"/>
    <x v="3"/>
    <s v="OFF-AR-10003504"/>
    <x v="1"/>
    <x v="6"/>
    <s v="Newell 347"/>
    <x v="1495"/>
    <n v="3"/>
    <n v="0.2"/>
    <n v="1.1556"/>
    <n v="5"/>
    <n v="2"/>
    <x v="3"/>
    <s v="May"/>
    <s v="2017-05"/>
  </r>
  <r>
    <n v="5805"/>
    <s v="CA-2017-113873"/>
    <x v="38"/>
    <d v="2017-11-19T00:00:00"/>
    <s v="Standard Class"/>
    <s v="KE-16420"/>
    <s v="Katrina Edelman"/>
    <x v="1"/>
    <s v="United States"/>
    <x v="61"/>
    <s v="Texas"/>
    <n v="75220"/>
    <x v="2"/>
    <s v="OFF-ST-10000943"/>
    <x v="1"/>
    <x v="4"/>
    <s v="Eldon ProFile File 'N Store Portable File Tub Letter/Legal Size Black"/>
    <x v="1815"/>
    <n v="4"/>
    <n v="0.2"/>
    <n v="6.1791999999999998"/>
    <n v="11"/>
    <n v="4"/>
    <x v="3"/>
    <s v="Nov"/>
    <s v="2017-11"/>
  </r>
  <r>
    <n v="5806"/>
    <s v="CA-2017-113873"/>
    <x v="38"/>
    <d v="2017-11-19T00:00:00"/>
    <s v="Standard Class"/>
    <s v="KE-16420"/>
    <s v="Katrina Edelman"/>
    <x v="1"/>
    <s v="United States"/>
    <x v="61"/>
    <s v="Texas"/>
    <n v="75220"/>
    <x v="2"/>
    <s v="FUR-BO-10003441"/>
    <x v="0"/>
    <x v="0"/>
    <s v="Bush Westfield Collection Bookcases, Fully Assembled"/>
    <x v="3992"/>
    <n v="3"/>
    <n v="0.32"/>
    <n v="-27.264600000000002"/>
    <n v="11"/>
    <n v="4"/>
    <x v="3"/>
    <s v="Nov"/>
    <s v="2017-11"/>
  </r>
  <r>
    <n v="5807"/>
    <s v="CA-2016-149783"/>
    <x v="913"/>
    <d v="2016-09-07T00:00:00"/>
    <s v="Second Class"/>
    <s v="DL-13315"/>
    <s v="Delfina Latchford"/>
    <x v="0"/>
    <s v="United States"/>
    <x v="289"/>
    <s v="Tennessee"/>
    <n v="37918"/>
    <x v="0"/>
    <s v="OFF-PA-10002195"/>
    <x v="1"/>
    <x v="10"/>
    <s v="RSVP Cards &amp; Envelopes, Blank White, 8-1/2&quot; X 11&quot;, 24 Cards/25 Envelopes/Set"/>
    <x v="848"/>
    <n v="3"/>
    <n v="0.2"/>
    <n v="4.1147999999999998"/>
    <n v="9"/>
    <n v="3"/>
    <x v="0"/>
    <s v="Sep"/>
    <s v="2016-09"/>
  </r>
  <r>
    <n v="5808"/>
    <s v="CA-2016-149783"/>
    <x v="913"/>
    <d v="2016-09-07T00:00:00"/>
    <s v="Second Class"/>
    <s v="DL-13315"/>
    <s v="Delfina Latchford"/>
    <x v="0"/>
    <s v="United States"/>
    <x v="289"/>
    <s v="Tennessee"/>
    <n v="37918"/>
    <x v="0"/>
    <s v="OFF-AP-10001205"/>
    <x v="1"/>
    <x v="9"/>
    <s v="Belkin 5 Outlet SurgeMaster Power Centers"/>
    <x v="2734"/>
    <n v="2"/>
    <n v="0.2"/>
    <n v="8.7167999999999992"/>
    <n v="9"/>
    <n v="3"/>
    <x v="0"/>
    <s v="Sep"/>
    <s v="2016-09"/>
  </r>
  <r>
    <n v="5809"/>
    <s v="CA-2016-149783"/>
    <x v="913"/>
    <d v="2016-09-07T00:00:00"/>
    <s v="Second Class"/>
    <s v="DL-13315"/>
    <s v="Delfina Latchford"/>
    <x v="0"/>
    <s v="United States"/>
    <x v="289"/>
    <s v="Tennessee"/>
    <n v="37918"/>
    <x v="0"/>
    <s v="OFF-AR-10002987"/>
    <x v="1"/>
    <x v="6"/>
    <s v="Prismacolor Color Pencil Set"/>
    <x v="3993"/>
    <n v="2"/>
    <n v="0.2"/>
    <n v="8.3328000000000007"/>
    <n v="9"/>
    <n v="3"/>
    <x v="0"/>
    <s v="Sep"/>
    <s v="2016-09"/>
  </r>
  <r>
    <n v="5810"/>
    <s v="CA-2016-125017"/>
    <x v="1072"/>
    <d v="2016-02-11T00:00:00"/>
    <s v="Standard Class"/>
    <s v="KB-16240"/>
    <s v="Karen Bern"/>
    <x v="1"/>
    <s v="United States"/>
    <x v="346"/>
    <s v="Tennessee"/>
    <n v="37421"/>
    <x v="0"/>
    <s v="FUR-FU-10000723"/>
    <x v="0"/>
    <x v="5"/>
    <s v="Deflect-o EconoMat Studded, No Bevel Mat for Low Pile Carpeting"/>
    <x v="3994"/>
    <n v="4"/>
    <n v="0.2"/>
    <n v="-18.180800000000001"/>
    <n v="2"/>
    <n v="1"/>
    <x v="0"/>
    <s v="Feb"/>
    <s v="2016-02"/>
  </r>
  <r>
    <n v="5811"/>
    <s v="US-2015-163279"/>
    <x v="204"/>
    <d v="2015-03-26T00:00:00"/>
    <s v="Standard Class"/>
    <s v="JD-16150"/>
    <s v="Justin Deggeller"/>
    <x v="1"/>
    <s v="United States"/>
    <x v="70"/>
    <s v="California"/>
    <n v="92037"/>
    <x v="1"/>
    <s v="OFF-PA-10003127"/>
    <x v="1"/>
    <x v="10"/>
    <s v="Easy-staple paper"/>
    <x v="151"/>
    <n v="4"/>
    <n v="0"/>
    <n v="48.539200000000001"/>
    <n v="3"/>
    <n v="1"/>
    <x v="1"/>
    <s v="Mar"/>
    <s v="2015-03"/>
  </r>
  <r>
    <n v="5812"/>
    <s v="US-2015-163279"/>
    <x v="204"/>
    <d v="2015-03-26T00:00:00"/>
    <s v="Standard Class"/>
    <s v="JD-16150"/>
    <s v="Justin Deggeller"/>
    <x v="1"/>
    <s v="United States"/>
    <x v="70"/>
    <s v="California"/>
    <n v="92037"/>
    <x v="1"/>
    <s v="FUR-FU-10000747"/>
    <x v="0"/>
    <x v="5"/>
    <s v="Tenex B1-RE Series Chair Mats for Low Pile Carpets"/>
    <x v="1361"/>
    <n v="2"/>
    <n v="0"/>
    <n v="15.6332"/>
    <n v="3"/>
    <n v="1"/>
    <x v="1"/>
    <s v="Mar"/>
    <s v="2015-03"/>
  </r>
  <r>
    <n v="5813"/>
    <s v="US-2015-163279"/>
    <x v="204"/>
    <d v="2015-03-26T00:00:00"/>
    <s v="Standard Class"/>
    <s v="JD-16150"/>
    <s v="Justin Deggeller"/>
    <x v="1"/>
    <s v="United States"/>
    <x v="70"/>
    <s v="California"/>
    <n v="92037"/>
    <x v="1"/>
    <s v="TEC-PH-10001795"/>
    <x v="2"/>
    <x v="7"/>
    <s v="ClearOne CHATAttach 160 - speaker phone"/>
    <x v="3995"/>
    <n v="3"/>
    <n v="0.2"/>
    <n v="185.99700000000001"/>
    <n v="3"/>
    <n v="1"/>
    <x v="1"/>
    <s v="Mar"/>
    <s v="2015-03"/>
  </r>
  <r>
    <n v="5814"/>
    <s v="CA-2015-150196"/>
    <x v="740"/>
    <d v="2015-07-03T00:00:00"/>
    <s v="First Class"/>
    <s v="SR-20740"/>
    <s v="Steven Roelle"/>
    <x v="2"/>
    <s v="United States"/>
    <x v="20"/>
    <s v="New York"/>
    <n v="10024"/>
    <x v="3"/>
    <s v="OFF-PA-10003797"/>
    <x v="1"/>
    <x v="10"/>
    <s v="Xerox 209"/>
    <x v="537"/>
    <n v="3"/>
    <n v="0"/>
    <n v="9.3312000000000008"/>
    <n v="7"/>
    <n v="3"/>
    <x v="1"/>
    <s v="Jul"/>
    <s v="2015-07"/>
  </r>
  <r>
    <n v="5815"/>
    <s v="US-2015-106495"/>
    <x v="925"/>
    <d v="2015-06-17T00:00:00"/>
    <s v="First Class"/>
    <s v="AC-10450"/>
    <s v="Amy Cox"/>
    <x v="0"/>
    <s v="United States"/>
    <x v="67"/>
    <s v="Florida"/>
    <n v="33614"/>
    <x v="0"/>
    <s v="TEC-AC-10002718"/>
    <x v="2"/>
    <x v="11"/>
    <s v="Belkin Standard 104 key USB Keyboard"/>
    <x v="3996"/>
    <n v="1"/>
    <n v="0.2"/>
    <n v="-0.72950000000000004"/>
    <n v="6"/>
    <n v="2"/>
    <x v="1"/>
    <s v="Jun"/>
    <s v="2015-06"/>
  </r>
  <r>
    <n v="5816"/>
    <s v="CA-2014-124730"/>
    <x v="35"/>
    <d v="2014-11-26T00:00:00"/>
    <s v="Same Day"/>
    <s v="LS-17245"/>
    <s v="Lynn Smith"/>
    <x v="0"/>
    <s v="United States"/>
    <x v="456"/>
    <s v="New York"/>
    <n v="13501"/>
    <x v="3"/>
    <s v="TEC-PH-10002170"/>
    <x v="2"/>
    <x v="7"/>
    <s v="ClearSounds CSC500 Amplified Spirit Phone Corded phone"/>
    <x v="460"/>
    <n v="4"/>
    <n v="0"/>
    <n v="78.388800000000003"/>
    <n v="11"/>
    <n v="4"/>
    <x v="2"/>
    <s v="Nov"/>
    <s v="2014-11"/>
  </r>
  <r>
    <n v="5817"/>
    <s v="CA-2014-124730"/>
    <x v="35"/>
    <d v="2014-11-26T00:00:00"/>
    <s v="Same Day"/>
    <s v="LS-17245"/>
    <s v="Lynn Smith"/>
    <x v="0"/>
    <s v="United States"/>
    <x v="456"/>
    <s v="New York"/>
    <n v="13501"/>
    <x v="3"/>
    <s v="OFF-BI-10001078"/>
    <x v="1"/>
    <x v="8"/>
    <s v="Acco PRESSTEX Data Binder with Storage Hooks, Dark Blue, 14 7/8&quot; X 11&quot;"/>
    <x v="3997"/>
    <n v="3"/>
    <n v="0.2"/>
    <n v="4.6806000000000001"/>
    <n v="11"/>
    <n v="4"/>
    <x v="2"/>
    <s v="Nov"/>
    <s v="2014-11"/>
  </r>
  <r>
    <n v="5818"/>
    <s v="CA-2014-124730"/>
    <x v="35"/>
    <d v="2014-11-26T00:00:00"/>
    <s v="Same Day"/>
    <s v="LS-17245"/>
    <s v="Lynn Smith"/>
    <x v="0"/>
    <s v="United States"/>
    <x v="456"/>
    <s v="New York"/>
    <n v="13501"/>
    <x v="3"/>
    <s v="OFF-BI-10001031"/>
    <x v="1"/>
    <x v="8"/>
    <s v="Pressboard Data Binders by Wilson Jones"/>
    <x v="1217"/>
    <n v="4"/>
    <n v="0.2"/>
    <n v="5.7671999999999999"/>
    <n v="11"/>
    <n v="4"/>
    <x v="2"/>
    <s v="Nov"/>
    <s v="2014-11"/>
  </r>
  <r>
    <n v="5819"/>
    <s v="CA-2014-124730"/>
    <x v="35"/>
    <d v="2014-11-26T00:00:00"/>
    <s v="Same Day"/>
    <s v="LS-17245"/>
    <s v="Lynn Smith"/>
    <x v="0"/>
    <s v="United States"/>
    <x v="456"/>
    <s v="New York"/>
    <n v="13501"/>
    <x v="3"/>
    <s v="OFF-LA-10001158"/>
    <x v="1"/>
    <x v="2"/>
    <s v="Avery Address/Shipping Labels for Typewriters, 4&quot; x 2&quot;"/>
    <x v="3998"/>
    <n v="9"/>
    <n v="0"/>
    <n v="44.712000000000003"/>
    <n v="11"/>
    <n v="4"/>
    <x v="2"/>
    <s v="Nov"/>
    <s v="2014-11"/>
  </r>
  <r>
    <n v="5820"/>
    <s v="CA-2014-124730"/>
    <x v="35"/>
    <d v="2014-11-26T00:00:00"/>
    <s v="Same Day"/>
    <s v="LS-17245"/>
    <s v="Lynn Smith"/>
    <x v="0"/>
    <s v="United States"/>
    <x v="456"/>
    <s v="New York"/>
    <n v="13501"/>
    <x v="3"/>
    <s v="OFF-LA-10001613"/>
    <x v="1"/>
    <x v="2"/>
    <s v="Avery File Folder Labels"/>
    <x v="132"/>
    <n v="4"/>
    <n v="0"/>
    <n v="5.6448"/>
    <n v="11"/>
    <n v="4"/>
    <x v="2"/>
    <s v="Nov"/>
    <s v="2014-11"/>
  </r>
  <r>
    <n v="5821"/>
    <s v="CA-2017-117632"/>
    <x v="605"/>
    <d v="2017-05-18T00:00:00"/>
    <s v="Standard Class"/>
    <s v="CS-12175"/>
    <s v="Charles Sheldon"/>
    <x v="1"/>
    <s v="United States"/>
    <x v="8"/>
    <s v="California"/>
    <n v="94122"/>
    <x v="1"/>
    <s v="OFF-SU-10000157"/>
    <x v="1"/>
    <x v="14"/>
    <s v="Compact Automatic Electric Letter Opener"/>
    <x v="3999"/>
    <n v="2"/>
    <n v="0"/>
    <n v="4.7724000000000002"/>
    <n v="5"/>
    <n v="2"/>
    <x v="3"/>
    <s v="May"/>
    <s v="2017-05"/>
  </r>
  <r>
    <n v="5822"/>
    <s v="CA-2017-117632"/>
    <x v="605"/>
    <d v="2017-05-18T00:00:00"/>
    <s v="Standard Class"/>
    <s v="CS-12175"/>
    <s v="Charles Sheldon"/>
    <x v="1"/>
    <s v="United States"/>
    <x v="8"/>
    <s v="California"/>
    <n v="94122"/>
    <x v="1"/>
    <s v="OFF-AP-10004868"/>
    <x v="1"/>
    <x v="9"/>
    <s v="Hoover Commercial Soft Guard Upright Vacuum And Disposable Filtration Bags"/>
    <x v="4000"/>
    <n v="1"/>
    <n v="0"/>
    <n v="2.0979000000000001"/>
    <n v="5"/>
    <n v="2"/>
    <x v="3"/>
    <s v="May"/>
    <s v="2017-05"/>
  </r>
  <r>
    <n v="5823"/>
    <s v="CA-2017-117632"/>
    <x v="605"/>
    <d v="2017-05-18T00:00:00"/>
    <s v="Standard Class"/>
    <s v="CS-12175"/>
    <s v="Charles Sheldon"/>
    <x v="1"/>
    <s v="United States"/>
    <x v="8"/>
    <s v="California"/>
    <n v="94122"/>
    <x v="1"/>
    <s v="FUR-TA-10001520"/>
    <x v="0"/>
    <x v="3"/>
    <s v="Lesro Sheffield Collection Coffee Table, End Table, Center Table, Corner Table"/>
    <x v="4001"/>
    <n v="5"/>
    <n v="0.2"/>
    <n v="-10.705500000000001"/>
    <n v="5"/>
    <n v="2"/>
    <x v="3"/>
    <s v="May"/>
    <s v="2017-05"/>
  </r>
  <r>
    <n v="5824"/>
    <s v="CA-2017-117632"/>
    <x v="605"/>
    <d v="2017-05-18T00:00:00"/>
    <s v="Standard Class"/>
    <s v="CS-12175"/>
    <s v="Charles Sheldon"/>
    <x v="1"/>
    <s v="United States"/>
    <x v="8"/>
    <s v="California"/>
    <n v="94122"/>
    <x v="1"/>
    <s v="OFF-BI-10001900"/>
    <x v="1"/>
    <x v="8"/>
    <s v="DXL Angle-View Binders with Locking Rings, Black"/>
    <x v="4002"/>
    <n v="4"/>
    <n v="0.2"/>
    <n v="6.4691999999999998"/>
    <n v="5"/>
    <n v="2"/>
    <x v="3"/>
    <s v="May"/>
    <s v="2017-05"/>
  </r>
  <r>
    <n v="5825"/>
    <s v="CA-2014-115056"/>
    <x v="1073"/>
    <d v="2014-05-02T00:00:00"/>
    <s v="Same Day"/>
    <s v="AR-10510"/>
    <s v="Andrew Roberts"/>
    <x v="0"/>
    <s v="United States"/>
    <x v="38"/>
    <s v="Ohio"/>
    <n v="43229"/>
    <x v="3"/>
    <s v="OFF-AP-10003971"/>
    <x v="1"/>
    <x v="9"/>
    <s v="Belkin 6 Outlet Metallic Surge Strip"/>
    <x v="4003"/>
    <n v="3"/>
    <n v="0.2"/>
    <n v="1.9601999999999999"/>
    <n v="5"/>
    <n v="2"/>
    <x v="2"/>
    <s v="May"/>
    <s v="2014-05"/>
  </r>
  <r>
    <n v="5826"/>
    <s v="CA-2017-161067"/>
    <x v="213"/>
    <d v="2017-09-06T00:00:00"/>
    <s v="Second Class"/>
    <s v="KB-16405"/>
    <s v="Katrina Bavinger"/>
    <x v="2"/>
    <s v="United States"/>
    <x v="20"/>
    <s v="New York"/>
    <n v="10035"/>
    <x v="3"/>
    <s v="OFF-PA-10000418"/>
    <x v="1"/>
    <x v="10"/>
    <s v="Xerox 189"/>
    <x v="1242"/>
    <n v="4"/>
    <n v="0"/>
    <n v="201.31200000000001"/>
    <n v="9"/>
    <n v="3"/>
    <x v="3"/>
    <s v="Sep"/>
    <s v="2017-09"/>
  </r>
  <r>
    <n v="5827"/>
    <s v="CA-2017-161067"/>
    <x v="213"/>
    <d v="2017-09-06T00:00:00"/>
    <s v="Second Class"/>
    <s v="KB-16405"/>
    <s v="Katrina Bavinger"/>
    <x v="2"/>
    <s v="United States"/>
    <x v="20"/>
    <s v="New York"/>
    <n v="10035"/>
    <x v="3"/>
    <s v="FUR-CH-10004626"/>
    <x v="0"/>
    <x v="1"/>
    <s v="Office Star Flex Back Scooter Chair with Aluminum Finish Frame"/>
    <x v="4004"/>
    <n v="1"/>
    <n v="0.1"/>
    <n v="14.124599999999999"/>
    <n v="9"/>
    <n v="3"/>
    <x v="3"/>
    <s v="Sep"/>
    <s v="2017-09"/>
  </r>
  <r>
    <n v="5828"/>
    <s v="CA-2017-161067"/>
    <x v="213"/>
    <d v="2017-09-06T00:00:00"/>
    <s v="Second Class"/>
    <s v="KB-16405"/>
    <s v="Katrina Bavinger"/>
    <x v="2"/>
    <s v="United States"/>
    <x v="20"/>
    <s v="New York"/>
    <n v="10035"/>
    <x v="3"/>
    <s v="FUR-CH-10004860"/>
    <x v="0"/>
    <x v="1"/>
    <s v="Global Low Back Tilter Chair"/>
    <x v="4005"/>
    <n v="2"/>
    <n v="0.1"/>
    <n v="-8.0784000000000002"/>
    <n v="9"/>
    <n v="3"/>
    <x v="3"/>
    <s v="Sep"/>
    <s v="2017-09"/>
  </r>
  <r>
    <n v="5829"/>
    <s v="CA-2017-161067"/>
    <x v="213"/>
    <d v="2017-09-06T00:00:00"/>
    <s v="Second Class"/>
    <s v="KB-16405"/>
    <s v="Katrina Bavinger"/>
    <x v="2"/>
    <s v="United States"/>
    <x v="20"/>
    <s v="New York"/>
    <n v="10035"/>
    <x v="3"/>
    <s v="OFF-AR-10003251"/>
    <x v="1"/>
    <x v="6"/>
    <s v="Prang Drawing Pencil Set"/>
    <x v="345"/>
    <n v="2"/>
    <n v="0"/>
    <n v="2.2240000000000002"/>
    <n v="9"/>
    <n v="3"/>
    <x v="3"/>
    <s v="Sep"/>
    <s v="2017-09"/>
  </r>
  <r>
    <n v="5830"/>
    <s v="CA-2016-122063"/>
    <x v="275"/>
    <d v="2016-12-07T00:00:00"/>
    <s v="Standard Class"/>
    <s v="MM-17920"/>
    <s v="Michael Moore"/>
    <x v="0"/>
    <s v="United States"/>
    <x v="102"/>
    <s v="Indiana"/>
    <n v="47374"/>
    <x v="2"/>
    <s v="FUR-TA-10004575"/>
    <x v="0"/>
    <x v="3"/>
    <s v="Hon 5100 Series Wood Tables"/>
    <x v="4006"/>
    <n v="2"/>
    <n v="0"/>
    <n v="104.75279999999999"/>
    <n v="12"/>
    <n v="4"/>
    <x v="0"/>
    <s v="Dec"/>
    <s v="2016-12"/>
  </r>
  <r>
    <n v="5831"/>
    <s v="CA-2016-122063"/>
    <x v="275"/>
    <d v="2016-12-07T00:00:00"/>
    <s v="Standard Class"/>
    <s v="MM-17920"/>
    <s v="Michael Moore"/>
    <x v="0"/>
    <s v="United States"/>
    <x v="102"/>
    <s v="Indiana"/>
    <n v="47374"/>
    <x v="2"/>
    <s v="FUR-CH-10004754"/>
    <x v="0"/>
    <x v="1"/>
    <s v="Global Stack Chair with Arms, Black"/>
    <x v="4007"/>
    <n v="1"/>
    <n v="0"/>
    <n v="8.0945999999999998"/>
    <n v="12"/>
    <n v="4"/>
    <x v="0"/>
    <s v="Dec"/>
    <s v="2016-12"/>
  </r>
  <r>
    <n v="5832"/>
    <s v="CA-2015-111206"/>
    <x v="1074"/>
    <d v="2015-07-22T00:00:00"/>
    <s v="Standard Class"/>
    <s v="RF-19735"/>
    <s v="Roland Fjeld"/>
    <x v="0"/>
    <s v="United States"/>
    <x v="70"/>
    <s v="California"/>
    <n v="92105"/>
    <x v="1"/>
    <s v="TEC-AC-10003095"/>
    <x v="2"/>
    <x v="11"/>
    <s v="Logitech G35 7.1-Channel Surround Sound Headset"/>
    <x v="4008"/>
    <n v="4"/>
    <n v="0"/>
    <n v="176.78639999999999"/>
    <n v="7"/>
    <n v="3"/>
    <x v="1"/>
    <s v="Jul"/>
    <s v="2015-07"/>
  </r>
  <r>
    <n v="5833"/>
    <s v="CA-2016-142895"/>
    <x v="658"/>
    <d v="2016-07-26T00:00:00"/>
    <s v="Standard Class"/>
    <s v="BP-11290"/>
    <s v="Beth Paige"/>
    <x v="0"/>
    <s v="United States"/>
    <x v="3"/>
    <s v="North Carolina"/>
    <n v="28027"/>
    <x v="0"/>
    <s v="OFF-LA-10000262"/>
    <x v="1"/>
    <x v="2"/>
    <s v="Avery 494"/>
    <x v="301"/>
    <n v="3"/>
    <n v="0.2"/>
    <n v="2.0358000000000001"/>
    <n v="7"/>
    <n v="3"/>
    <x v="0"/>
    <s v="Jul"/>
    <s v="2016-07"/>
  </r>
  <r>
    <n v="5834"/>
    <s v="CA-2016-142895"/>
    <x v="658"/>
    <d v="2016-07-26T00:00:00"/>
    <s v="Standard Class"/>
    <s v="BP-11290"/>
    <s v="Beth Paige"/>
    <x v="0"/>
    <s v="United States"/>
    <x v="3"/>
    <s v="North Carolina"/>
    <n v="28027"/>
    <x v="0"/>
    <s v="FUR-CH-10002961"/>
    <x v="0"/>
    <x v="1"/>
    <s v="Leather Task Chair, Black"/>
    <x v="4009"/>
    <n v="5"/>
    <n v="0.2"/>
    <n v="0"/>
    <n v="7"/>
    <n v="3"/>
    <x v="0"/>
    <s v="Jul"/>
    <s v="2016-07"/>
  </r>
  <r>
    <n v="5835"/>
    <s v="CA-2015-101868"/>
    <x v="988"/>
    <d v="2015-06-16T00:00:00"/>
    <s v="Standard Class"/>
    <s v="MJ-17740"/>
    <s v="Max Jones"/>
    <x v="0"/>
    <s v="United States"/>
    <x v="100"/>
    <s v="Florida"/>
    <n v="33178"/>
    <x v="0"/>
    <s v="OFF-BI-10003876"/>
    <x v="1"/>
    <x v="8"/>
    <s v="Green Canvas Binder for 8-1/2&quot; x 14&quot; Sheets"/>
    <x v="4010"/>
    <n v="5"/>
    <n v="0.7"/>
    <n v="-42.8"/>
    <n v="6"/>
    <n v="2"/>
    <x v="1"/>
    <s v="Jun"/>
    <s v="2015-06"/>
  </r>
  <r>
    <n v="5836"/>
    <s v="CA-2015-101868"/>
    <x v="988"/>
    <d v="2015-06-16T00:00:00"/>
    <s v="Standard Class"/>
    <s v="MJ-17740"/>
    <s v="Max Jones"/>
    <x v="0"/>
    <s v="United States"/>
    <x v="100"/>
    <s v="Florida"/>
    <n v="33178"/>
    <x v="0"/>
    <s v="OFF-BI-10002133"/>
    <x v="1"/>
    <x v="8"/>
    <s v="Wilson Jones Elliptical Ring 3 1/2&quot; Capacity Binders, 800 sheets"/>
    <x v="1782"/>
    <n v="3"/>
    <n v="0.7"/>
    <n v="-26.963999999999999"/>
    <n v="6"/>
    <n v="2"/>
    <x v="1"/>
    <s v="Jun"/>
    <s v="2015-06"/>
  </r>
  <r>
    <n v="5837"/>
    <s v="CA-2015-101868"/>
    <x v="988"/>
    <d v="2015-06-16T00:00:00"/>
    <s v="Standard Class"/>
    <s v="MJ-17740"/>
    <s v="Max Jones"/>
    <x v="0"/>
    <s v="United States"/>
    <x v="100"/>
    <s v="Florida"/>
    <n v="33178"/>
    <x v="0"/>
    <s v="TEC-AC-10004396"/>
    <x v="2"/>
    <x v="11"/>
    <s v="Logitech Keyboard K120"/>
    <x v="4011"/>
    <n v="5"/>
    <n v="0.2"/>
    <n v="-8.1675000000000004"/>
    <n v="6"/>
    <n v="2"/>
    <x v="1"/>
    <s v="Jun"/>
    <s v="2015-06"/>
  </r>
  <r>
    <n v="5838"/>
    <s v="CA-2017-133207"/>
    <x v="344"/>
    <d v="2017-12-03T00:00:00"/>
    <s v="Standard Class"/>
    <s v="DO-13645"/>
    <s v="Doug O'Connell"/>
    <x v="0"/>
    <s v="United States"/>
    <x v="1"/>
    <s v="California"/>
    <n v="90036"/>
    <x v="1"/>
    <s v="TEC-PH-10004100"/>
    <x v="2"/>
    <x v="7"/>
    <s v="Griffin GC17055 Auxiliary Audio Cable"/>
    <x v="4012"/>
    <n v="4"/>
    <n v="0.2"/>
    <n v="5.7568000000000001"/>
    <n v="11"/>
    <n v="4"/>
    <x v="3"/>
    <s v="Nov"/>
    <s v="2017-11"/>
  </r>
  <r>
    <n v="5839"/>
    <s v="CA-2015-132948"/>
    <x v="1075"/>
    <d v="2015-04-03T00:00:00"/>
    <s v="Standard Class"/>
    <s v="MV-17485"/>
    <s v="Mark Van Huff"/>
    <x v="0"/>
    <s v="United States"/>
    <x v="4"/>
    <s v="Washington"/>
    <n v="98115"/>
    <x v="1"/>
    <s v="OFF-ST-10000636"/>
    <x v="1"/>
    <x v="4"/>
    <s v="Rogers Profile Extra Capacity Storage Tub"/>
    <x v="4013"/>
    <n v="5"/>
    <n v="0"/>
    <n v="3.3479999999999999"/>
    <n v="3"/>
    <n v="1"/>
    <x v="1"/>
    <s v="Mar"/>
    <s v="2015-03"/>
  </r>
  <r>
    <n v="5840"/>
    <s v="CA-2015-134992"/>
    <x v="357"/>
    <d v="2015-09-26T00:00:00"/>
    <s v="Second Class"/>
    <s v="MG-17875"/>
    <s v="Michael Grace"/>
    <x v="2"/>
    <s v="United States"/>
    <x v="81"/>
    <s v="Virginia"/>
    <n v="22204"/>
    <x v="0"/>
    <s v="OFF-PA-10001972"/>
    <x v="1"/>
    <x v="10"/>
    <s v="Xerox 214"/>
    <x v="56"/>
    <n v="5"/>
    <n v="0"/>
    <n v="15.552"/>
    <n v="9"/>
    <n v="3"/>
    <x v="1"/>
    <s v="Sep"/>
    <s v="2015-09"/>
  </r>
  <r>
    <n v="5841"/>
    <s v="CA-2015-134992"/>
    <x v="357"/>
    <d v="2015-09-26T00:00:00"/>
    <s v="Second Class"/>
    <s v="MG-17875"/>
    <s v="Michael Grace"/>
    <x v="2"/>
    <s v="United States"/>
    <x v="81"/>
    <s v="Virginia"/>
    <n v="22204"/>
    <x v="0"/>
    <s v="FUR-FU-10002554"/>
    <x v="0"/>
    <x v="5"/>
    <s v="Westinghouse Floor Lamp with Metal Mesh Shade, Black"/>
    <x v="3175"/>
    <n v="2"/>
    <n v="0"/>
    <n v="11.035399999999999"/>
    <n v="9"/>
    <n v="3"/>
    <x v="1"/>
    <s v="Sep"/>
    <s v="2015-09"/>
  </r>
  <r>
    <n v="5842"/>
    <s v="CA-2015-126725"/>
    <x v="972"/>
    <d v="2015-11-21T00:00:00"/>
    <s v="Standard Class"/>
    <s v="BS-11665"/>
    <s v="Brian Stugart"/>
    <x v="0"/>
    <s v="United States"/>
    <x v="70"/>
    <s v="California"/>
    <n v="92105"/>
    <x v="1"/>
    <s v="TEC-PH-10003174"/>
    <x v="2"/>
    <x v="7"/>
    <s v="RCA ViSYS 25825 Wireless digital phone"/>
    <x v="4014"/>
    <n v="4"/>
    <n v="0.2"/>
    <n v="51.996000000000002"/>
    <n v="11"/>
    <n v="4"/>
    <x v="1"/>
    <s v="Nov"/>
    <s v="2015-11"/>
  </r>
  <r>
    <n v="5843"/>
    <s v="CA-2015-126725"/>
    <x v="972"/>
    <d v="2015-11-21T00:00:00"/>
    <s v="Standard Class"/>
    <s v="BS-11665"/>
    <s v="Brian Stugart"/>
    <x v="0"/>
    <s v="United States"/>
    <x v="70"/>
    <s v="California"/>
    <n v="92105"/>
    <x v="1"/>
    <s v="OFF-ST-10001418"/>
    <x v="1"/>
    <x v="4"/>
    <s v="Carina Media Storage Towers in Natural &amp; Black"/>
    <x v="4015"/>
    <n v="5"/>
    <n v="0"/>
    <n v="6.0979999999999999"/>
    <n v="11"/>
    <n v="4"/>
    <x v="1"/>
    <s v="Nov"/>
    <s v="2015-11"/>
  </r>
  <r>
    <n v="5844"/>
    <s v="CA-2015-126725"/>
    <x v="972"/>
    <d v="2015-11-21T00:00:00"/>
    <s v="Standard Class"/>
    <s v="BS-11665"/>
    <s v="Brian Stugart"/>
    <x v="0"/>
    <s v="United States"/>
    <x v="70"/>
    <s v="California"/>
    <n v="92105"/>
    <x v="1"/>
    <s v="FUR-FU-10002813"/>
    <x v="0"/>
    <x v="5"/>
    <s v="DAX Contemporary Wood Frame with Silver Metal Mat, Desktop, 11 x 14 Size"/>
    <x v="4016"/>
    <n v="4"/>
    <n v="0"/>
    <n v="29.145600000000002"/>
    <n v="11"/>
    <n v="4"/>
    <x v="1"/>
    <s v="Nov"/>
    <s v="2015-11"/>
  </r>
  <r>
    <n v="5845"/>
    <s v="CA-2015-126725"/>
    <x v="972"/>
    <d v="2015-11-21T00:00:00"/>
    <s v="Standard Class"/>
    <s v="BS-11665"/>
    <s v="Brian Stugart"/>
    <x v="0"/>
    <s v="United States"/>
    <x v="70"/>
    <s v="California"/>
    <n v="92105"/>
    <x v="1"/>
    <s v="OFF-ST-10000129"/>
    <x v="1"/>
    <x v="4"/>
    <s v="Fellowes Recycled Storage Drawers"/>
    <x v="4017"/>
    <n v="7"/>
    <n v="0"/>
    <n v="54.404699999999998"/>
    <n v="11"/>
    <n v="4"/>
    <x v="1"/>
    <s v="Nov"/>
    <s v="2015-11"/>
  </r>
  <r>
    <n v="5846"/>
    <s v="CA-2015-126725"/>
    <x v="972"/>
    <d v="2015-11-21T00:00:00"/>
    <s v="Standard Class"/>
    <s v="BS-11665"/>
    <s v="Brian Stugart"/>
    <x v="0"/>
    <s v="United States"/>
    <x v="70"/>
    <s v="California"/>
    <n v="92105"/>
    <x v="1"/>
    <s v="OFF-PA-10001639"/>
    <x v="1"/>
    <x v="10"/>
    <s v="Xerox 203"/>
    <x v="56"/>
    <n v="5"/>
    <n v="0"/>
    <n v="15.552"/>
    <n v="11"/>
    <n v="4"/>
    <x v="1"/>
    <s v="Nov"/>
    <s v="2015-11"/>
  </r>
  <r>
    <n v="5847"/>
    <s v="CA-2015-126725"/>
    <x v="972"/>
    <d v="2015-11-21T00:00:00"/>
    <s v="Standard Class"/>
    <s v="BS-11665"/>
    <s v="Brian Stugart"/>
    <x v="0"/>
    <s v="United States"/>
    <x v="70"/>
    <s v="California"/>
    <n v="92105"/>
    <x v="1"/>
    <s v="FUR-CH-10001708"/>
    <x v="0"/>
    <x v="1"/>
    <s v="Office Star - Contemporary Swivel Chair with Padded Adjustable Arms and Flex Back"/>
    <x v="4018"/>
    <n v="2"/>
    <n v="0.2"/>
    <n v="2.8195999999999999"/>
    <n v="11"/>
    <n v="4"/>
    <x v="1"/>
    <s v="Nov"/>
    <s v="2015-11"/>
  </r>
  <r>
    <n v="5848"/>
    <s v="CA-2015-126725"/>
    <x v="972"/>
    <d v="2015-11-21T00:00:00"/>
    <s v="Standard Class"/>
    <s v="BS-11665"/>
    <s v="Brian Stugart"/>
    <x v="0"/>
    <s v="United States"/>
    <x v="70"/>
    <s v="California"/>
    <n v="92105"/>
    <x v="1"/>
    <s v="FUR-FU-10001591"/>
    <x v="0"/>
    <x v="5"/>
    <s v="Advantus Panel Wall Certificate Holder - 8.5x11"/>
    <x v="3031"/>
    <n v="3"/>
    <n v="0"/>
    <n v="15.372"/>
    <n v="11"/>
    <n v="4"/>
    <x v="1"/>
    <s v="Nov"/>
    <s v="2015-11"/>
  </r>
  <r>
    <n v="5849"/>
    <s v="CA-2015-121783"/>
    <x v="113"/>
    <d v="2015-11-14T00:00:00"/>
    <s v="Standard Class"/>
    <s v="PO-19180"/>
    <s v="Philisse Overcash"/>
    <x v="2"/>
    <s v="United States"/>
    <x v="43"/>
    <s v="Minnesota"/>
    <n v="55113"/>
    <x v="2"/>
    <s v="OFF-AP-10003849"/>
    <x v="1"/>
    <x v="9"/>
    <s v="Hoover Shoulder Vac Commercial Portable Vacuum"/>
    <x v="4019"/>
    <n v="2"/>
    <n v="0"/>
    <n v="178.91"/>
    <n v="11"/>
    <n v="4"/>
    <x v="1"/>
    <s v="Nov"/>
    <s v="2015-11"/>
  </r>
  <r>
    <n v="5850"/>
    <s v="CA-2015-121783"/>
    <x v="113"/>
    <d v="2015-11-14T00:00:00"/>
    <s v="Standard Class"/>
    <s v="PO-19180"/>
    <s v="Philisse Overcash"/>
    <x v="2"/>
    <s v="United States"/>
    <x v="43"/>
    <s v="Minnesota"/>
    <n v="55113"/>
    <x v="2"/>
    <s v="OFF-ST-10000078"/>
    <x v="1"/>
    <x v="4"/>
    <s v="Tennsco 6- and 18-Compartment Lockers"/>
    <x v="4020"/>
    <n v="3"/>
    <n v="0"/>
    <n v="143.1918"/>
    <n v="11"/>
    <n v="4"/>
    <x v="1"/>
    <s v="Nov"/>
    <s v="2015-11"/>
  </r>
  <r>
    <n v="5851"/>
    <s v="CA-2015-121783"/>
    <x v="113"/>
    <d v="2015-11-14T00:00:00"/>
    <s v="Standard Class"/>
    <s v="PO-19180"/>
    <s v="Philisse Overcash"/>
    <x v="2"/>
    <s v="United States"/>
    <x v="43"/>
    <s v="Minnesota"/>
    <n v="55113"/>
    <x v="2"/>
    <s v="TEC-CO-10001571"/>
    <x v="2"/>
    <x v="16"/>
    <s v="Sharp 1540cs Digital Laser Copier"/>
    <x v="3629"/>
    <n v="1"/>
    <n v="0"/>
    <n v="274.995"/>
    <n v="11"/>
    <n v="4"/>
    <x v="1"/>
    <s v="Nov"/>
    <s v="2015-11"/>
  </r>
  <r>
    <n v="5852"/>
    <s v="CA-2015-121783"/>
    <x v="113"/>
    <d v="2015-11-14T00:00:00"/>
    <s v="Standard Class"/>
    <s v="PO-19180"/>
    <s v="Philisse Overcash"/>
    <x v="2"/>
    <s v="United States"/>
    <x v="43"/>
    <s v="Minnesota"/>
    <n v="55113"/>
    <x v="2"/>
    <s v="OFF-BI-10001658"/>
    <x v="1"/>
    <x v="8"/>
    <s v="GBC Standard Therm-A-Bind Covers"/>
    <x v="4021"/>
    <n v="3"/>
    <n v="0"/>
    <n v="34.389600000000002"/>
    <n v="11"/>
    <n v="4"/>
    <x v="1"/>
    <s v="Nov"/>
    <s v="2015-11"/>
  </r>
  <r>
    <n v="5853"/>
    <s v="CA-2015-121783"/>
    <x v="113"/>
    <d v="2015-11-14T00:00:00"/>
    <s v="Standard Class"/>
    <s v="PO-19180"/>
    <s v="Philisse Overcash"/>
    <x v="2"/>
    <s v="United States"/>
    <x v="43"/>
    <s v="Minnesota"/>
    <n v="55113"/>
    <x v="2"/>
    <s v="FUR-FU-10004351"/>
    <x v="0"/>
    <x v="5"/>
    <s v="Staple-based wall hangings"/>
    <x v="4022"/>
    <n v="3"/>
    <n v="0"/>
    <n v="12.8568"/>
    <n v="11"/>
    <n v="4"/>
    <x v="1"/>
    <s v="Nov"/>
    <s v="2015-11"/>
  </r>
  <r>
    <n v="5854"/>
    <s v="US-2014-138835"/>
    <x v="1076"/>
    <d v="2014-09-14T00:00:00"/>
    <s v="Standard Class"/>
    <s v="DA-13450"/>
    <s v="Dianna Arnett"/>
    <x v="2"/>
    <s v="United States"/>
    <x v="173"/>
    <s v="Virginia"/>
    <n v="23464"/>
    <x v="0"/>
    <s v="OFF-BI-10003314"/>
    <x v="1"/>
    <x v="8"/>
    <s v="Tuff Stuff Recycled Round Ring Binders"/>
    <x v="1313"/>
    <n v="2"/>
    <n v="0"/>
    <n v="4.7236000000000002"/>
    <n v="9"/>
    <n v="3"/>
    <x v="2"/>
    <s v="Sep"/>
    <s v="2014-09"/>
  </r>
  <r>
    <n v="5855"/>
    <s v="CA-2015-112214"/>
    <x v="1077"/>
    <d v="2015-08-11T00:00:00"/>
    <s v="Standard Class"/>
    <s v="AH-10690"/>
    <s v="Anna Häberlin"/>
    <x v="1"/>
    <s v="United States"/>
    <x v="61"/>
    <s v="Texas"/>
    <n v="75220"/>
    <x v="2"/>
    <s v="OFF-ST-10001505"/>
    <x v="1"/>
    <x v="4"/>
    <s v="Perma STOR-ALL Hanging File Box, 13 1/8&quot;W x 12 1/4&quot;D x 10 1/2&quot;H"/>
    <x v="1383"/>
    <n v="7"/>
    <n v="0.2"/>
    <n v="-1.2558"/>
    <n v="8"/>
    <n v="3"/>
    <x v="1"/>
    <s v="Aug"/>
    <s v="2015-08"/>
  </r>
  <r>
    <n v="5856"/>
    <s v="CA-2015-112214"/>
    <x v="1077"/>
    <d v="2015-08-11T00:00:00"/>
    <s v="Standard Class"/>
    <s v="AH-10690"/>
    <s v="Anna Häberlin"/>
    <x v="1"/>
    <s v="United States"/>
    <x v="61"/>
    <s v="Texas"/>
    <n v="75220"/>
    <x v="2"/>
    <s v="OFF-SU-10003567"/>
    <x v="1"/>
    <x v="14"/>
    <s v="Stiletto Hand Letter Openers"/>
    <x v="4023"/>
    <n v="3"/>
    <n v="0.2"/>
    <n v="-4.8959999999999999"/>
    <n v="8"/>
    <n v="3"/>
    <x v="1"/>
    <s v="Aug"/>
    <s v="2015-08"/>
  </r>
  <r>
    <n v="5857"/>
    <s v="CA-2015-112214"/>
    <x v="1077"/>
    <d v="2015-08-11T00:00:00"/>
    <s v="Standard Class"/>
    <s v="AH-10690"/>
    <s v="Anna Häberlin"/>
    <x v="1"/>
    <s v="United States"/>
    <x v="61"/>
    <s v="Texas"/>
    <n v="75220"/>
    <x v="2"/>
    <s v="OFF-BI-10002982"/>
    <x v="1"/>
    <x v="8"/>
    <s v="Avery Self-Adhesive Photo Pockets for Polaroid Photos"/>
    <x v="4024"/>
    <n v="1"/>
    <n v="0.8"/>
    <n v="-2.1791999999999998"/>
    <n v="8"/>
    <n v="3"/>
    <x v="1"/>
    <s v="Aug"/>
    <s v="2015-08"/>
  </r>
  <r>
    <n v="5858"/>
    <s v="CA-2015-112214"/>
    <x v="1077"/>
    <d v="2015-08-11T00:00:00"/>
    <s v="Standard Class"/>
    <s v="AH-10690"/>
    <s v="Anna Häberlin"/>
    <x v="1"/>
    <s v="United States"/>
    <x v="61"/>
    <s v="Texas"/>
    <n v="75220"/>
    <x v="2"/>
    <s v="FUR-FU-10002364"/>
    <x v="0"/>
    <x v="5"/>
    <s v="Eldon Expressions Wood Desk Accessories, Oak"/>
    <x v="1787"/>
    <n v="5"/>
    <n v="0.6"/>
    <n v="-11.439"/>
    <n v="8"/>
    <n v="3"/>
    <x v="1"/>
    <s v="Aug"/>
    <s v="2015-08"/>
  </r>
  <r>
    <n v="5859"/>
    <s v="US-2017-153255"/>
    <x v="213"/>
    <d v="2017-09-07T00:00:00"/>
    <s v="Second Class"/>
    <s v="JK-15730"/>
    <s v="Joe Kamberova"/>
    <x v="0"/>
    <s v="United States"/>
    <x v="3"/>
    <s v="California"/>
    <n v="94521"/>
    <x v="1"/>
    <s v="FUR-BO-10004218"/>
    <x v="0"/>
    <x v="0"/>
    <s v="Bush Heritage Pine Collection 5-Shelf Bookcase, Albany Pine Finish, *Special Order"/>
    <x v="4025"/>
    <n v="2"/>
    <n v="0.15"/>
    <n v="14.098000000000001"/>
    <n v="9"/>
    <n v="3"/>
    <x v="3"/>
    <s v="Sep"/>
    <s v="2017-09"/>
  </r>
  <r>
    <n v="5860"/>
    <s v="CA-2015-108119"/>
    <x v="549"/>
    <d v="2015-11-08T00:00:00"/>
    <s v="Standard Class"/>
    <s v="MS-17530"/>
    <s v="MaryBeth Skach"/>
    <x v="0"/>
    <s v="United States"/>
    <x v="457"/>
    <s v="Arkansas"/>
    <n v="72032"/>
    <x v="0"/>
    <s v="FUR-TA-10002530"/>
    <x v="0"/>
    <x v="3"/>
    <s v="Iceberg OfficeWorks 42&quot; Round Tables"/>
    <x v="85"/>
    <n v="2"/>
    <n v="0"/>
    <n v="45.293999999999997"/>
    <n v="11"/>
    <n v="4"/>
    <x v="1"/>
    <s v="Nov"/>
    <s v="2015-11"/>
  </r>
  <r>
    <n v="5861"/>
    <s v="CA-2015-157434"/>
    <x v="1078"/>
    <d v="2015-05-04T00:00:00"/>
    <s v="Second Class"/>
    <s v="JK-15640"/>
    <s v="Jim Kriz"/>
    <x v="2"/>
    <s v="United States"/>
    <x v="10"/>
    <s v="Pennsylvania"/>
    <n v="19120"/>
    <x v="3"/>
    <s v="OFF-PA-10001526"/>
    <x v="1"/>
    <x v="10"/>
    <s v="Xerox 1949"/>
    <x v="885"/>
    <n v="2"/>
    <n v="0.2"/>
    <n v="2.8883999999999999"/>
    <n v="4"/>
    <n v="2"/>
    <x v="1"/>
    <s v="Apr"/>
    <s v="2015-04"/>
  </r>
  <r>
    <n v="5862"/>
    <s v="CA-2016-101525"/>
    <x v="766"/>
    <d v="2016-05-04T00:00:00"/>
    <s v="Second Class"/>
    <s v="CM-12235"/>
    <s v="Chris McAfee"/>
    <x v="0"/>
    <s v="United States"/>
    <x v="290"/>
    <s v="Arkansas"/>
    <n v="72209"/>
    <x v="0"/>
    <s v="OFF-PA-10001497"/>
    <x v="1"/>
    <x v="10"/>
    <s v="Xerox 1914"/>
    <x v="1427"/>
    <n v="2"/>
    <n v="0"/>
    <n v="53.860799999999998"/>
    <n v="5"/>
    <n v="2"/>
    <x v="0"/>
    <s v="May"/>
    <s v="2016-05"/>
  </r>
  <r>
    <n v="5863"/>
    <s v="CA-2016-101525"/>
    <x v="766"/>
    <d v="2016-05-04T00:00:00"/>
    <s v="Second Class"/>
    <s v="CM-12235"/>
    <s v="Chris McAfee"/>
    <x v="0"/>
    <s v="United States"/>
    <x v="290"/>
    <s v="Arkansas"/>
    <n v="72209"/>
    <x v="0"/>
    <s v="OFF-PA-10003936"/>
    <x v="1"/>
    <x v="10"/>
    <s v="Xerox 1994"/>
    <x v="537"/>
    <n v="3"/>
    <n v="0"/>
    <n v="9.3312000000000008"/>
    <n v="5"/>
    <n v="2"/>
    <x v="0"/>
    <s v="May"/>
    <s v="2016-05"/>
  </r>
  <r>
    <n v="5864"/>
    <s v="CA-2016-101525"/>
    <x v="766"/>
    <d v="2016-05-04T00:00:00"/>
    <s v="Second Class"/>
    <s v="CM-12235"/>
    <s v="Chris McAfee"/>
    <x v="0"/>
    <s v="United States"/>
    <x v="290"/>
    <s v="Arkansas"/>
    <n v="72209"/>
    <x v="0"/>
    <s v="OFF-AR-10000716"/>
    <x v="1"/>
    <x v="6"/>
    <s v="DIXON Ticonderoga Erasable Checking Pencils"/>
    <x v="946"/>
    <n v="2"/>
    <n v="0"/>
    <n v="4.3524000000000003"/>
    <n v="5"/>
    <n v="2"/>
    <x v="0"/>
    <s v="May"/>
    <s v="2016-05"/>
  </r>
  <r>
    <n v="5865"/>
    <s v="US-2014-117968"/>
    <x v="79"/>
    <d v="2014-08-07T00:00:00"/>
    <s v="Second Class"/>
    <s v="RS-19420"/>
    <s v="Ricardo Sperren"/>
    <x v="1"/>
    <s v="United States"/>
    <x v="255"/>
    <s v="Connecticut"/>
    <n v="6450"/>
    <x v="3"/>
    <s v="OFF-AP-10002765"/>
    <x v="1"/>
    <x v="9"/>
    <s v="Fellowes Advanced Computer Series Surge Protectors"/>
    <x v="1941"/>
    <n v="3"/>
    <n v="0"/>
    <n v="22.2516"/>
    <n v="8"/>
    <n v="3"/>
    <x v="2"/>
    <s v="Aug"/>
    <s v="2014-08"/>
  </r>
  <r>
    <n v="5866"/>
    <s v="US-2014-117968"/>
    <x v="79"/>
    <d v="2014-08-07T00:00:00"/>
    <s v="Second Class"/>
    <s v="RS-19420"/>
    <s v="Ricardo Sperren"/>
    <x v="1"/>
    <s v="United States"/>
    <x v="255"/>
    <s v="Connecticut"/>
    <n v="6450"/>
    <x v="3"/>
    <s v="OFF-AR-10004165"/>
    <x v="1"/>
    <x v="6"/>
    <s v="Binney &amp; Smith inkTank Erasable Pocket Highlighter, Chisel Tip, Yellow"/>
    <x v="4026"/>
    <n v="2"/>
    <n v="0"/>
    <n v="2.0064000000000002"/>
    <n v="8"/>
    <n v="3"/>
    <x v="2"/>
    <s v="Aug"/>
    <s v="2014-08"/>
  </r>
  <r>
    <n v="5867"/>
    <s v="US-2014-117968"/>
    <x v="79"/>
    <d v="2014-08-07T00:00:00"/>
    <s v="Second Class"/>
    <s v="RS-19420"/>
    <s v="Ricardo Sperren"/>
    <x v="1"/>
    <s v="United States"/>
    <x v="255"/>
    <s v="Connecticut"/>
    <n v="6450"/>
    <x v="3"/>
    <s v="FUR-CH-10002335"/>
    <x v="0"/>
    <x v="1"/>
    <s v="Hon GuestStacker Chair"/>
    <x v="4027"/>
    <n v="5"/>
    <n v="0"/>
    <n v="294.67099999999999"/>
    <n v="8"/>
    <n v="3"/>
    <x v="2"/>
    <s v="Aug"/>
    <s v="2014-08"/>
  </r>
  <r>
    <n v="5868"/>
    <s v="CA-2016-158211"/>
    <x v="810"/>
    <d v="2016-01-08T00:00:00"/>
    <s v="Standard Class"/>
    <s v="BP-11185"/>
    <s v="Ben Peterman"/>
    <x v="1"/>
    <s v="United States"/>
    <x v="10"/>
    <s v="Pennsylvania"/>
    <n v="19143"/>
    <x v="3"/>
    <s v="OFF-AR-10004078"/>
    <x v="1"/>
    <x v="6"/>
    <s v="Newell 312"/>
    <x v="1081"/>
    <n v="1"/>
    <n v="0.2"/>
    <n v="0.58399999999999996"/>
    <n v="1"/>
    <n v="1"/>
    <x v="0"/>
    <s v="Jan"/>
    <s v="2016-01"/>
  </r>
  <r>
    <n v="5869"/>
    <s v="CA-2016-158211"/>
    <x v="810"/>
    <d v="2016-01-08T00:00:00"/>
    <s v="Standard Class"/>
    <s v="BP-11185"/>
    <s v="Ben Peterman"/>
    <x v="1"/>
    <s v="United States"/>
    <x v="10"/>
    <s v="Pennsylvania"/>
    <n v="19143"/>
    <x v="3"/>
    <s v="OFF-BI-10002026"/>
    <x v="1"/>
    <x v="8"/>
    <s v="Avery Arch Ring Binders"/>
    <x v="4028"/>
    <n v="6"/>
    <n v="0.7"/>
    <n v="-80.177999999999997"/>
    <n v="1"/>
    <n v="1"/>
    <x v="0"/>
    <s v="Jan"/>
    <s v="2016-01"/>
  </r>
  <r>
    <n v="5870"/>
    <s v="CA-2016-152247"/>
    <x v="77"/>
    <d v="2016-11-12T00:00:00"/>
    <s v="Standard Class"/>
    <s v="MA-17995"/>
    <s v="Michelle Arnett"/>
    <x v="2"/>
    <s v="United States"/>
    <x v="458"/>
    <s v="Wyoming"/>
    <n v="82001"/>
    <x v="1"/>
    <s v="FUR-CH-10001215"/>
    <x v="0"/>
    <x v="1"/>
    <s v="Global Troy Executive Leather Low-Back Tilter"/>
    <x v="2311"/>
    <n v="4"/>
    <n v="0.2"/>
    <n v="100.196"/>
    <n v="11"/>
    <n v="4"/>
    <x v="0"/>
    <s v="Nov"/>
    <s v="2016-11"/>
  </r>
  <r>
    <n v="5871"/>
    <s v="CA-2016-128223"/>
    <x v="403"/>
    <d v="2016-06-14T00:00:00"/>
    <s v="Same Day"/>
    <s v="EB-13705"/>
    <s v="Ed Braxton"/>
    <x v="1"/>
    <s v="United States"/>
    <x v="125"/>
    <s v="California"/>
    <n v="92804"/>
    <x v="1"/>
    <s v="FUR-TA-10001771"/>
    <x v="0"/>
    <x v="3"/>
    <s v="Bush Cubix Conference Tables, Fully Assembled"/>
    <x v="4029"/>
    <n v="7"/>
    <n v="0.2"/>
    <n v="80.843000000000004"/>
    <n v="6"/>
    <n v="2"/>
    <x v="0"/>
    <s v="Jun"/>
    <s v="2016-06"/>
  </r>
  <r>
    <n v="5872"/>
    <s v="CA-2016-154235"/>
    <x v="446"/>
    <d v="2016-09-28T00:00:00"/>
    <s v="Standard Class"/>
    <s v="RD-19900"/>
    <s v="Ruben Dartt"/>
    <x v="0"/>
    <s v="United States"/>
    <x v="41"/>
    <s v="Indiana"/>
    <n v="47401"/>
    <x v="2"/>
    <s v="FUR-FU-10004006"/>
    <x v="0"/>
    <x v="5"/>
    <s v="Deflect-o DuraMat Lighweight, Studded, Beveled Mat for Low Pile Carpeting"/>
    <x v="4030"/>
    <n v="3"/>
    <n v="0"/>
    <n v="21.7515"/>
    <n v="9"/>
    <n v="3"/>
    <x v="0"/>
    <s v="Sep"/>
    <s v="2016-09"/>
  </r>
  <r>
    <n v="5873"/>
    <s v="CA-2017-129910"/>
    <x v="983"/>
    <d v="2017-04-03T00:00:00"/>
    <s v="Standard Class"/>
    <s v="ME-17320"/>
    <s v="Maria Etezadi"/>
    <x v="2"/>
    <s v="United States"/>
    <x v="38"/>
    <s v="Georgia"/>
    <n v="31907"/>
    <x v="0"/>
    <s v="OFF-ST-10003282"/>
    <x v="1"/>
    <x v="4"/>
    <s v="Advantus 10-Drawer Portable Organizer, Chrome Metal Frame, Smoke Drawers"/>
    <x v="4031"/>
    <n v="1"/>
    <n v="0"/>
    <n v="16.732800000000001"/>
    <n v="3"/>
    <n v="1"/>
    <x v="3"/>
    <s v="Mar"/>
    <s v="2017-03"/>
  </r>
  <r>
    <n v="5874"/>
    <s v="CA-2017-133095"/>
    <x v="400"/>
    <d v="2017-06-04T00:00:00"/>
    <s v="Same Day"/>
    <s v="EH-14005"/>
    <s v="Erica Hernandez"/>
    <x v="2"/>
    <s v="United States"/>
    <x v="186"/>
    <s v="Arkansas"/>
    <n v="72401"/>
    <x v="0"/>
    <s v="OFF-BI-10002353"/>
    <x v="1"/>
    <x v="8"/>
    <s v="GBC VeloBind Cover Sets"/>
    <x v="4032"/>
    <n v="7"/>
    <n v="0"/>
    <n v="54.04"/>
    <n v="6"/>
    <n v="2"/>
    <x v="3"/>
    <s v="Jun"/>
    <s v="2017-06"/>
  </r>
  <r>
    <n v="5875"/>
    <s v="CA-2017-133095"/>
    <x v="400"/>
    <d v="2017-06-04T00:00:00"/>
    <s v="Same Day"/>
    <s v="EH-14005"/>
    <s v="Erica Hernandez"/>
    <x v="2"/>
    <s v="United States"/>
    <x v="186"/>
    <s v="Arkansas"/>
    <n v="72401"/>
    <x v="0"/>
    <s v="OFF-BI-10004141"/>
    <x v="1"/>
    <x v="8"/>
    <s v="Insertable Tab Indexes For Data Binders"/>
    <x v="4033"/>
    <n v="3"/>
    <n v="0"/>
    <n v="4.3883999999999999"/>
    <n v="6"/>
    <n v="2"/>
    <x v="3"/>
    <s v="Jun"/>
    <s v="2017-06"/>
  </r>
  <r>
    <n v="5876"/>
    <s v="CA-2015-130554"/>
    <x v="1003"/>
    <d v="2015-04-09T00:00:00"/>
    <s v="First Class"/>
    <s v="FM-14290"/>
    <s v="Frank Merwin"/>
    <x v="2"/>
    <s v="United States"/>
    <x v="10"/>
    <s v="Pennsylvania"/>
    <n v="19140"/>
    <x v="3"/>
    <s v="OFF-AR-10001954"/>
    <x v="1"/>
    <x v="6"/>
    <s v="Newell 331"/>
    <x v="4034"/>
    <n v="3"/>
    <n v="0.2"/>
    <n v="1.0268999999999999"/>
    <n v="4"/>
    <n v="2"/>
    <x v="1"/>
    <s v="Apr"/>
    <s v="2015-04"/>
  </r>
  <r>
    <n v="5877"/>
    <s v="CA-2014-152443"/>
    <x v="371"/>
    <d v="2014-05-26T00:00:00"/>
    <s v="Standard Class"/>
    <s v="FG-14260"/>
    <s v="Frank Gastineau"/>
    <x v="2"/>
    <s v="United States"/>
    <x v="104"/>
    <s v="Massachusetts"/>
    <n v="1841"/>
    <x v="3"/>
    <s v="OFF-BI-10001071"/>
    <x v="1"/>
    <x v="8"/>
    <s v="GBC ProClick Punch Binding System"/>
    <x v="2456"/>
    <n v="7"/>
    <n v="0"/>
    <n v="219.45140000000001"/>
    <n v="5"/>
    <n v="2"/>
    <x v="2"/>
    <s v="May"/>
    <s v="2014-05"/>
  </r>
  <r>
    <n v="5878"/>
    <s v="CA-2014-152443"/>
    <x v="371"/>
    <d v="2014-05-26T00:00:00"/>
    <s v="Standard Class"/>
    <s v="FG-14260"/>
    <s v="Frank Gastineau"/>
    <x v="2"/>
    <s v="United States"/>
    <x v="104"/>
    <s v="Massachusetts"/>
    <n v="1841"/>
    <x v="3"/>
    <s v="OFF-PA-10003022"/>
    <x v="1"/>
    <x v="10"/>
    <s v="Xerox 1992"/>
    <x v="1444"/>
    <n v="3"/>
    <n v="0"/>
    <n v="8.7905999999999995"/>
    <n v="5"/>
    <n v="2"/>
    <x v="2"/>
    <s v="May"/>
    <s v="2014-05"/>
  </r>
  <r>
    <n v="5879"/>
    <s v="CA-2014-152443"/>
    <x v="371"/>
    <d v="2014-05-26T00:00:00"/>
    <s v="Standard Class"/>
    <s v="FG-14260"/>
    <s v="Frank Gastineau"/>
    <x v="2"/>
    <s v="United States"/>
    <x v="104"/>
    <s v="Massachusetts"/>
    <n v="1841"/>
    <x v="3"/>
    <s v="OFF-AP-10001293"/>
    <x v="1"/>
    <x v="9"/>
    <s v="Belkin 8 Outlet Surge Protector"/>
    <x v="3496"/>
    <n v="6"/>
    <n v="0"/>
    <n v="68.846400000000003"/>
    <n v="5"/>
    <n v="2"/>
    <x v="2"/>
    <s v="May"/>
    <s v="2014-05"/>
  </r>
  <r>
    <n v="5880"/>
    <s v="CA-2016-133319"/>
    <x v="64"/>
    <d v="2016-09-11T00:00:00"/>
    <s v="Standard Class"/>
    <s v="MV-17485"/>
    <s v="Mark Van Huff"/>
    <x v="0"/>
    <s v="United States"/>
    <x v="20"/>
    <s v="New York"/>
    <n v="10011"/>
    <x v="3"/>
    <s v="OFF-PA-10001815"/>
    <x v="1"/>
    <x v="10"/>
    <s v="Xerox 1885"/>
    <x v="801"/>
    <n v="4"/>
    <n v="0"/>
    <n v="92.236800000000002"/>
    <n v="9"/>
    <n v="3"/>
    <x v="0"/>
    <s v="Sep"/>
    <s v="2016-09"/>
  </r>
  <r>
    <n v="5881"/>
    <s v="CA-2016-133935"/>
    <x v="31"/>
    <d v="2016-09-22T00:00:00"/>
    <s v="Standard Class"/>
    <s v="JW-15220"/>
    <s v="Jane Waco"/>
    <x v="1"/>
    <s v="United States"/>
    <x v="70"/>
    <s v="California"/>
    <n v="92105"/>
    <x v="1"/>
    <s v="FUR-CH-10001215"/>
    <x v="0"/>
    <x v="1"/>
    <s v="Global Troy Executive Leather Low-Back Tilter"/>
    <x v="476"/>
    <n v="2"/>
    <n v="0.2"/>
    <n v="50.097999999999999"/>
    <n v="9"/>
    <n v="3"/>
    <x v="0"/>
    <s v="Sep"/>
    <s v="2016-09"/>
  </r>
  <r>
    <n v="5882"/>
    <s v="CA-2016-133935"/>
    <x v="31"/>
    <d v="2016-09-22T00:00:00"/>
    <s v="Standard Class"/>
    <s v="JW-15220"/>
    <s v="Jane Waco"/>
    <x v="1"/>
    <s v="United States"/>
    <x v="70"/>
    <s v="California"/>
    <n v="92105"/>
    <x v="1"/>
    <s v="OFF-PA-10000100"/>
    <x v="1"/>
    <x v="10"/>
    <s v="Xerox 1945"/>
    <x v="1519"/>
    <n v="9"/>
    <n v="0"/>
    <n v="180.76589999999999"/>
    <n v="9"/>
    <n v="3"/>
    <x v="0"/>
    <s v="Sep"/>
    <s v="2016-09"/>
  </r>
  <r>
    <n v="5883"/>
    <s v="CA-2016-133935"/>
    <x v="31"/>
    <d v="2016-09-22T00:00:00"/>
    <s v="Standard Class"/>
    <s v="JW-15220"/>
    <s v="Jane Waco"/>
    <x v="1"/>
    <s v="United States"/>
    <x v="70"/>
    <s v="California"/>
    <n v="92105"/>
    <x v="1"/>
    <s v="FUR-CH-10002880"/>
    <x v="0"/>
    <x v="1"/>
    <s v="Global High-Back Leather Tilter, Burgundy"/>
    <x v="4035"/>
    <n v="9"/>
    <n v="0.2"/>
    <n v="-99.621899999999997"/>
    <n v="9"/>
    <n v="3"/>
    <x v="0"/>
    <s v="Sep"/>
    <s v="2016-09"/>
  </r>
  <r>
    <n v="5884"/>
    <s v="CA-2016-136301"/>
    <x v="69"/>
    <d v="2016-03-15T00:00:00"/>
    <s v="Second Class"/>
    <s v="EH-13765"/>
    <s v="Edward Hooks"/>
    <x v="1"/>
    <s v="United States"/>
    <x v="8"/>
    <s v="California"/>
    <n v="94109"/>
    <x v="1"/>
    <s v="FUR-FU-10004712"/>
    <x v="0"/>
    <x v="5"/>
    <s v="Westinghouse Mesh Shade Clip-On Gooseneck Lamp, Black"/>
    <x v="4036"/>
    <n v="2"/>
    <n v="0"/>
    <n v="7.3528000000000002"/>
    <n v="3"/>
    <n v="1"/>
    <x v="0"/>
    <s v="Mar"/>
    <s v="2016-03"/>
  </r>
  <r>
    <n v="5885"/>
    <s v="CA-2016-136301"/>
    <x v="69"/>
    <d v="2016-03-15T00:00:00"/>
    <s v="Second Class"/>
    <s v="EH-13765"/>
    <s v="Edward Hooks"/>
    <x v="1"/>
    <s v="United States"/>
    <x v="8"/>
    <s v="California"/>
    <n v="94109"/>
    <x v="1"/>
    <s v="OFF-SU-10000151"/>
    <x v="1"/>
    <x v="14"/>
    <s v="High Speed Automatic Electric Letter Opener"/>
    <x v="4037"/>
    <n v="3"/>
    <n v="0"/>
    <n v="196.50360000000001"/>
    <n v="3"/>
    <n v="1"/>
    <x v="0"/>
    <s v="Mar"/>
    <s v="2016-03"/>
  </r>
  <r>
    <n v="5886"/>
    <s v="US-2014-109456"/>
    <x v="1079"/>
    <d v="2014-10-17T00:00:00"/>
    <s v="Same Day"/>
    <s v="LS-17245"/>
    <s v="Lynn Smith"/>
    <x v="0"/>
    <s v="United States"/>
    <x v="8"/>
    <s v="California"/>
    <n v="94110"/>
    <x v="1"/>
    <s v="OFF-BI-10000136"/>
    <x v="1"/>
    <x v="8"/>
    <s v="Avery Non-Stick Heavy Duty View Round Locking Ring Binders"/>
    <x v="642"/>
    <n v="3"/>
    <n v="0.2"/>
    <n v="5.0232000000000001"/>
    <n v="10"/>
    <n v="4"/>
    <x v="2"/>
    <s v="Oct"/>
    <s v="2014-10"/>
  </r>
  <r>
    <n v="5887"/>
    <s v="US-2014-109456"/>
    <x v="1079"/>
    <d v="2014-10-17T00:00:00"/>
    <s v="Same Day"/>
    <s v="LS-17245"/>
    <s v="Lynn Smith"/>
    <x v="0"/>
    <s v="United States"/>
    <x v="8"/>
    <s v="California"/>
    <n v="94110"/>
    <x v="1"/>
    <s v="TEC-AC-10003610"/>
    <x v="2"/>
    <x v="11"/>
    <s v="Logitech Illuminated - Keyboard"/>
    <x v="686"/>
    <n v="3"/>
    <n v="0"/>
    <n v="86.385599999999997"/>
    <n v="10"/>
    <n v="4"/>
    <x v="2"/>
    <s v="Oct"/>
    <s v="2014-10"/>
  </r>
  <r>
    <n v="5888"/>
    <s v="CA-2017-151596"/>
    <x v="1048"/>
    <d v="2017-10-11T00:00:00"/>
    <s v="First Class"/>
    <s v="BP-11050"/>
    <s v="Barry Pond"/>
    <x v="1"/>
    <s v="United States"/>
    <x v="395"/>
    <s v="Rhode Island"/>
    <n v="2920"/>
    <x v="3"/>
    <s v="OFF-ST-10001837"/>
    <x v="1"/>
    <x v="4"/>
    <s v="SAFCO Mobile Desk Side File, Wire Frame"/>
    <x v="3802"/>
    <n v="1"/>
    <n v="0"/>
    <n v="11.117599999999999"/>
    <n v="10"/>
    <n v="4"/>
    <x v="3"/>
    <s v="Oct"/>
    <s v="2017-10"/>
  </r>
  <r>
    <n v="5889"/>
    <s v="CA-2015-147879"/>
    <x v="820"/>
    <d v="2015-05-12T00:00:00"/>
    <s v="Standard Class"/>
    <s v="CC-12220"/>
    <s v="Chris Cortes"/>
    <x v="0"/>
    <s v="United States"/>
    <x v="459"/>
    <s v="Kentucky"/>
    <n v="42301"/>
    <x v="0"/>
    <s v="OFF-PA-10001952"/>
    <x v="1"/>
    <x v="10"/>
    <s v="Xerox 1902"/>
    <x v="1816"/>
    <n v="2"/>
    <n v="0"/>
    <n v="21.012799999999999"/>
    <n v="5"/>
    <n v="2"/>
    <x v="1"/>
    <s v="May"/>
    <s v="2015-05"/>
  </r>
  <r>
    <n v="5890"/>
    <s v="CA-2016-166625"/>
    <x v="167"/>
    <d v="2016-04-17T00:00:00"/>
    <s v="First Class"/>
    <s v="JM-15580"/>
    <s v="Jill Matthias"/>
    <x v="0"/>
    <s v="United States"/>
    <x v="248"/>
    <s v="Maryland"/>
    <n v="21215"/>
    <x v="3"/>
    <s v="OFF-BI-10002414"/>
    <x v="1"/>
    <x v="8"/>
    <s v="GBC ProClick Spines for 32-Hole Punch"/>
    <x v="2910"/>
    <n v="2"/>
    <n v="0"/>
    <n v="11.7782"/>
    <n v="4"/>
    <n v="2"/>
    <x v="0"/>
    <s v="Apr"/>
    <s v="2016-04"/>
  </r>
  <r>
    <n v="5891"/>
    <s v="CA-2016-146157"/>
    <x v="831"/>
    <d v="2016-11-26T00:00:00"/>
    <s v="Standard Class"/>
    <s v="RD-19720"/>
    <s v="Roger Demir"/>
    <x v="0"/>
    <s v="United States"/>
    <x v="22"/>
    <s v="Illinois"/>
    <n v="60610"/>
    <x v="2"/>
    <s v="OFF-PA-10001790"/>
    <x v="1"/>
    <x v="10"/>
    <s v="Xerox 1910"/>
    <x v="4038"/>
    <n v="1"/>
    <n v="0.2"/>
    <n v="13.4512"/>
    <n v="11"/>
    <n v="4"/>
    <x v="0"/>
    <s v="Nov"/>
    <s v="2016-11"/>
  </r>
  <r>
    <n v="5892"/>
    <s v="CA-2016-146157"/>
    <x v="831"/>
    <d v="2016-11-26T00:00:00"/>
    <s v="Standard Class"/>
    <s v="RD-19720"/>
    <s v="Roger Demir"/>
    <x v="0"/>
    <s v="United States"/>
    <x v="22"/>
    <s v="Illinois"/>
    <n v="60610"/>
    <x v="2"/>
    <s v="OFF-ST-10001590"/>
    <x v="1"/>
    <x v="4"/>
    <s v="Tenex Personal Project File with Scoop Front Design, Black"/>
    <x v="4039"/>
    <n v="2"/>
    <n v="0.2"/>
    <n v="1.6175999999999999"/>
    <n v="11"/>
    <n v="4"/>
    <x v="0"/>
    <s v="Nov"/>
    <s v="2016-11"/>
  </r>
  <r>
    <n v="5893"/>
    <s v="CA-2016-146157"/>
    <x v="831"/>
    <d v="2016-11-26T00:00:00"/>
    <s v="Standard Class"/>
    <s v="RD-19720"/>
    <s v="Roger Demir"/>
    <x v="0"/>
    <s v="United States"/>
    <x v="22"/>
    <s v="Illinois"/>
    <n v="60610"/>
    <x v="2"/>
    <s v="TEC-AC-10003657"/>
    <x v="2"/>
    <x v="11"/>
    <s v="Lenovo 17-Key USB Numeric Keypad"/>
    <x v="4040"/>
    <n v="3"/>
    <n v="0.2"/>
    <n v="2.0394000000000001"/>
    <n v="11"/>
    <n v="4"/>
    <x v="0"/>
    <s v="Nov"/>
    <s v="2016-11"/>
  </r>
  <r>
    <n v="5894"/>
    <s v="CA-2017-159954"/>
    <x v="18"/>
    <d v="2017-09-14T00:00:00"/>
    <s v="Standard Class"/>
    <s v="SS-20410"/>
    <s v="Shahid Shariari"/>
    <x v="0"/>
    <s v="United States"/>
    <x v="118"/>
    <s v="Georgia"/>
    <n v="30318"/>
    <x v="0"/>
    <s v="OFF-BI-10004876"/>
    <x v="1"/>
    <x v="8"/>
    <s v="Wilson Jones Suede Grain Vinyl Binders"/>
    <x v="1094"/>
    <n v="1"/>
    <n v="0"/>
    <n v="1.3622000000000001"/>
    <n v="9"/>
    <n v="3"/>
    <x v="3"/>
    <s v="Sep"/>
    <s v="2017-09"/>
  </r>
  <r>
    <n v="5895"/>
    <s v="CA-2017-100825"/>
    <x v="428"/>
    <d v="2017-09-14T00:00:00"/>
    <s v="Standard Class"/>
    <s v="KD-16495"/>
    <s v="Keith Dawkins"/>
    <x v="1"/>
    <s v="United States"/>
    <x v="1"/>
    <s v="California"/>
    <n v="90036"/>
    <x v="1"/>
    <s v="OFF-ST-10003123"/>
    <x v="1"/>
    <x v="4"/>
    <s v="Fellowes Bases and Tops For Staxonsteel/High-Stak Systems"/>
    <x v="4041"/>
    <n v="3"/>
    <n v="0"/>
    <n v="23.968800000000002"/>
    <n v="9"/>
    <n v="3"/>
    <x v="3"/>
    <s v="Sep"/>
    <s v="2017-09"/>
  </r>
  <r>
    <n v="5896"/>
    <s v="CA-2014-168305"/>
    <x v="301"/>
    <d v="2014-11-08T00:00:00"/>
    <s v="Standard Class"/>
    <s v="PL-18925"/>
    <s v="Paul Lucas"/>
    <x v="2"/>
    <s v="United States"/>
    <x v="1"/>
    <s v="California"/>
    <n v="90049"/>
    <x v="1"/>
    <s v="OFF-LA-10003498"/>
    <x v="1"/>
    <x v="2"/>
    <s v="Avery 475"/>
    <x v="1821"/>
    <n v="3"/>
    <n v="0"/>
    <n v="22.2"/>
    <n v="11"/>
    <n v="4"/>
    <x v="2"/>
    <s v="Nov"/>
    <s v="2014-11"/>
  </r>
  <r>
    <n v="5897"/>
    <s v="CA-2014-168305"/>
    <x v="301"/>
    <d v="2014-11-08T00:00:00"/>
    <s v="Standard Class"/>
    <s v="PL-18925"/>
    <s v="Paul Lucas"/>
    <x v="2"/>
    <s v="United States"/>
    <x v="1"/>
    <s v="California"/>
    <n v="90049"/>
    <x v="1"/>
    <s v="OFF-PA-10004947"/>
    <x v="1"/>
    <x v="10"/>
    <s v="Easy-staple paper"/>
    <x v="1567"/>
    <n v="5"/>
    <n v="0"/>
    <n v="9.6300000000000008"/>
    <n v="11"/>
    <n v="4"/>
    <x v="2"/>
    <s v="Nov"/>
    <s v="2014-11"/>
  </r>
  <r>
    <n v="5898"/>
    <s v="CA-2016-167682"/>
    <x v="1015"/>
    <d v="2016-04-09T00:00:00"/>
    <s v="Standard Class"/>
    <s v="ZD-21925"/>
    <s v="Zuschuss Donatelli"/>
    <x v="0"/>
    <s v="United States"/>
    <x v="102"/>
    <s v="Indiana"/>
    <n v="47374"/>
    <x v="2"/>
    <s v="FUR-FU-10003799"/>
    <x v="0"/>
    <x v="5"/>
    <s v="Seth Thomas 13 1/2&quot; Wall Clock"/>
    <x v="4042"/>
    <n v="4"/>
    <n v="0"/>
    <n v="22.0472"/>
    <n v="4"/>
    <n v="2"/>
    <x v="0"/>
    <s v="Apr"/>
    <s v="2016-04"/>
  </r>
  <r>
    <n v="5899"/>
    <s v="CA-2016-167682"/>
    <x v="1015"/>
    <d v="2016-04-09T00:00:00"/>
    <s v="Standard Class"/>
    <s v="ZD-21925"/>
    <s v="Zuschuss Donatelli"/>
    <x v="0"/>
    <s v="United States"/>
    <x v="102"/>
    <s v="Indiana"/>
    <n v="47374"/>
    <x v="2"/>
    <s v="TEC-PH-10000673"/>
    <x v="2"/>
    <x v="7"/>
    <s v="Plantronics Voyager Pro HD - Bluetooth Headset"/>
    <x v="4043"/>
    <n v="4"/>
    <n v="0"/>
    <n v="124.7808"/>
    <n v="4"/>
    <n v="2"/>
    <x v="0"/>
    <s v="Apr"/>
    <s v="2016-04"/>
  </r>
  <r>
    <n v="5900"/>
    <s v="CA-2017-108000"/>
    <x v="602"/>
    <d v="2017-01-16T00:00:00"/>
    <s v="Standard Class"/>
    <s v="LS-16945"/>
    <s v="Linda Southworth"/>
    <x v="1"/>
    <s v="United States"/>
    <x v="8"/>
    <s v="California"/>
    <n v="94110"/>
    <x v="1"/>
    <s v="OFF-EN-10002621"/>
    <x v="1"/>
    <x v="12"/>
    <s v="Staple envelope"/>
    <x v="3855"/>
    <n v="1"/>
    <n v="0"/>
    <n v="4.8899999999999997"/>
    <n v="1"/>
    <n v="1"/>
    <x v="3"/>
    <s v="Jan"/>
    <s v="2017-01"/>
  </r>
  <r>
    <n v="5901"/>
    <s v="CA-2015-146465"/>
    <x v="312"/>
    <d v="2015-11-24T00:00:00"/>
    <s v="Standard Class"/>
    <s v="PB-18805"/>
    <s v="Patrick Bzostek"/>
    <x v="2"/>
    <s v="United States"/>
    <x v="8"/>
    <s v="California"/>
    <n v="94122"/>
    <x v="1"/>
    <s v="OFF-BI-10004528"/>
    <x v="1"/>
    <x v="8"/>
    <s v="Cardinal Poly Pocket Divider Pockets for Ring Binders"/>
    <x v="4044"/>
    <n v="9"/>
    <n v="0.2"/>
    <n v="7.56"/>
    <n v="11"/>
    <n v="4"/>
    <x v="1"/>
    <s v="Nov"/>
    <s v="2015-11"/>
  </r>
  <r>
    <n v="5902"/>
    <s v="CA-2016-159639"/>
    <x v="581"/>
    <d v="2016-12-02T00:00:00"/>
    <s v="Standard Class"/>
    <s v="PC-18745"/>
    <s v="Pamela Coakley"/>
    <x v="1"/>
    <s v="United States"/>
    <x v="58"/>
    <s v="New Jersey"/>
    <n v="7090"/>
    <x v="3"/>
    <s v="FUR-FU-10001889"/>
    <x v="0"/>
    <x v="5"/>
    <s v="Ultra Door Pull Handle"/>
    <x v="610"/>
    <n v="3"/>
    <n v="0"/>
    <n v="10.4148"/>
    <n v="11"/>
    <n v="4"/>
    <x v="0"/>
    <s v="Nov"/>
    <s v="2016-11"/>
  </r>
  <r>
    <n v="5903"/>
    <s v="US-2017-153948"/>
    <x v="44"/>
    <d v="2017-11-06T00:00:00"/>
    <s v="Same Day"/>
    <s v="FM-14290"/>
    <s v="Frank Merwin"/>
    <x v="2"/>
    <s v="United States"/>
    <x v="8"/>
    <s v="California"/>
    <n v="94122"/>
    <x v="1"/>
    <s v="OFF-PA-10000157"/>
    <x v="1"/>
    <x v="10"/>
    <s v="Xerox 191"/>
    <x v="725"/>
    <n v="3"/>
    <n v="0"/>
    <n v="28.171800000000001"/>
    <n v="11"/>
    <n v="4"/>
    <x v="3"/>
    <s v="Nov"/>
    <s v="2017-11"/>
  </r>
  <r>
    <n v="5904"/>
    <s v="US-2017-153948"/>
    <x v="44"/>
    <d v="2017-11-06T00:00:00"/>
    <s v="Same Day"/>
    <s v="FM-14290"/>
    <s v="Frank Merwin"/>
    <x v="2"/>
    <s v="United States"/>
    <x v="8"/>
    <s v="California"/>
    <n v="94122"/>
    <x v="1"/>
    <s v="OFF-PA-10002764"/>
    <x v="1"/>
    <x v="10"/>
    <s v="Easy-staple paper"/>
    <x v="1544"/>
    <n v="4"/>
    <n v="0"/>
    <n v="22.226400000000002"/>
    <n v="11"/>
    <n v="4"/>
    <x v="3"/>
    <s v="Nov"/>
    <s v="2017-11"/>
  </r>
  <r>
    <n v="5905"/>
    <s v="US-2017-153948"/>
    <x v="44"/>
    <d v="2017-11-06T00:00:00"/>
    <s v="Same Day"/>
    <s v="FM-14290"/>
    <s v="Frank Merwin"/>
    <x v="2"/>
    <s v="United States"/>
    <x v="8"/>
    <s v="California"/>
    <n v="94122"/>
    <x v="1"/>
    <s v="OFF-PA-10000143"/>
    <x v="1"/>
    <x v="10"/>
    <s v="Astroparche Fine Business Paper"/>
    <x v="1579"/>
    <n v="5"/>
    <n v="0"/>
    <n v="12.672000000000001"/>
    <n v="11"/>
    <n v="4"/>
    <x v="3"/>
    <s v="Nov"/>
    <s v="2017-11"/>
  </r>
  <r>
    <n v="5906"/>
    <s v="US-2017-153948"/>
    <x v="44"/>
    <d v="2017-11-06T00:00:00"/>
    <s v="Same Day"/>
    <s v="FM-14290"/>
    <s v="Frank Merwin"/>
    <x v="2"/>
    <s v="United States"/>
    <x v="8"/>
    <s v="California"/>
    <n v="94122"/>
    <x v="1"/>
    <s v="OFF-LA-10000414"/>
    <x v="1"/>
    <x v="2"/>
    <s v="Avery 503"/>
    <x v="1399"/>
    <n v="4"/>
    <n v="0"/>
    <n v="19.872"/>
    <n v="11"/>
    <n v="4"/>
    <x v="3"/>
    <s v="Nov"/>
    <s v="2017-11"/>
  </r>
  <r>
    <n v="5907"/>
    <s v="US-2017-153948"/>
    <x v="44"/>
    <d v="2017-11-06T00:00:00"/>
    <s v="Same Day"/>
    <s v="FM-14290"/>
    <s v="Frank Merwin"/>
    <x v="2"/>
    <s v="United States"/>
    <x v="8"/>
    <s v="California"/>
    <n v="94122"/>
    <x v="1"/>
    <s v="TEC-AC-10003441"/>
    <x v="2"/>
    <x v="11"/>
    <s v="Kingston Digital DataTraveler 32GB USB 2.0"/>
    <x v="4045"/>
    <n v="1"/>
    <n v="0"/>
    <n v="1.0169999999999999"/>
    <n v="11"/>
    <n v="4"/>
    <x v="3"/>
    <s v="Nov"/>
    <s v="2017-11"/>
  </r>
  <r>
    <n v="5908"/>
    <s v="US-2016-113985"/>
    <x v="499"/>
    <d v="2016-12-07T00:00:00"/>
    <s v="Standard Class"/>
    <s v="KD-16495"/>
    <s v="Keith Dawkins"/>
    <x v="1"/>
    <s v="United States"/>
    <x v="49"/>
    <s v="California"/>
    <n v="95123"/>
    <x v="1"/>
    <s v="OFF-BI-10002353"/>
    <x v="1"/>
    <x v="8"/>
    <s v="GBC VeloBind Cover Sets"/>
    <x v="4046"/>
    <n v="2"/>
    <n v="0.2"/>
    <n v="9.2639999999999993"/>
    <n v="12"/>
    <n v="4"/>
    <x v="0"/>
    <s v="Dec"/>
    <s v="2016-12"/>
  </r>
  <r>
    <n v="5909"/>
    <s v="US-2016-113985"/>
    <x v="499"/>
    <d v="2016-12-07T00:00:00"/>
    <s v="Standard Class"/>
    <s v="KD-16495"/>
    <s v="Keith Dawkins"/>
    <x v="1"/>
    <s v="United States"/>
    <x v="49"/>
    <s v="California"/>
    <n v="95123"/>
    <x v="1"/>
    <s v="OFF-AP-10001303"/>
    <x v="1"/>
    <x v="9"/>
    <s v="Holmes Cool Mist Humidifier for the Whole House with 8-Gallon Output per Day, Extended Life Filter"/>
    <x v="3263"/>
    <n v="3"/>
    <n v="0"/>
    <n v="26.864999999999998"/>
    <n v="12"/>
    <n v="4"/>
    <x v="0"/>
    <s v="Dec"/>
    <s v="2016-12"/>
  </r>
  <r>
    <n v="5910"/>
    <s v="US-2016-113985"/>
    <x v="499"/>
    <d v="2016-12-07T00:00:00"/>
    <s v="Standard Class"/>
    <s v="KD-16495"/>
    <s v="Keith Dawkins"/>
    <x v="1"/>
    <s v="United States"/>
    <x v="49"/>
    <s v="California"/>
    <n v="95123"/>
    <x v="1"/>
    <s v="FUR-FU-10003026"/>
    <x v="0"/>
    <x v="5"/>
    <s v="Eldon Regeneration Recycled Desk Accessories, Black"/>
    <x v="1582"/>
    <n v="3"/>
    <n v="0"/>
    <n v="5.6627999999999998"/>
    <n v="12"/>
    <n v="4"/>
    <x v="0"/>
    <s v="Dec"/>
    <s v="2016-12"/>
  </r>
  <r>
    <n v="5911"/>
    <s v="US-2016-113985"/>
    <x v="499"/>
    <d v="2016-12-07T00:00:00"/>
    <s v="Standard Class"/>
    <s v="KD-16495"/>
    <s v="Keith Dawkins"/>
    <x v="1"/>
    <s v="United States"/>
    <x v="49"/>
    <s v="California"/>
    <n v="95123"/>
    <x v="1"/>
    <s v="OFF-BI-10000632"/>
    <x v="1"/>
    <x v="8"/>
    <s v="Satellite Sectional Post Binders"/>
    <x v="4047"/>
    <n v="3"/>
    <n v="0.2"/>
    <n v="33.8598"/>
    <n v="12"/>
    <n v="4"/>
    <x v="0"/>
    <s v="Dec"/>
    <s v="2016-12"/>
  </r>
  <r>
    <n v="5912"/>
    <s v="CA-2016-155383"/>
    <x v="907"/>
    <d v="2016-12-22T00:00:00"/>
    <s v="Standard Class"/>
    <s v="SC-20680"/>
    <s v="Steve Carroll"/>
    <x v="2"/>
    <s v="United States"/>
    <x v="4"/>
    <s v="Washington"/>
    <n v="98115"/>
    <x v="1"/>
    <s v="OFF-ST-10001328"/>
    <x v="1"/>
    <x v="4"/>
    <s v="Personal Filing Tote with Lid, Black/Gray"/>
    <x v="2028"/>
    <n v="3"/>
    <n v="0"/>
    <n v="13.0284"/>
    <n v="12"/>
    <n v="4"/>
    <x v="0"/>
    <s v="Dec"/>
    <s v="2016-12"/>
  </r>
  <r>
    <n v="5913"/>
    <s v="CA-2014-120432"/>
    <x v="829"/>
    <d v="2014-08-26T00:00:00"/>
    <s v="Second Class"/>
    <s v="DW-13585"/>
    <s v="Dorothy Wardle"/>
    <x v="1"/>
    <s v="United States"/>
    <x v="459"/>
    <s v="Kentucky"/>
    <n v="42301"/>
    <x v="0"/>
    <s v="OFF-SU-10004661"/>
    <x v="1"/>
    <x v="14"/>
    <s v="Acme Titanium Bonded Scissors"/>
    <x v="4048"/>
    <n v="3"/>
    <n v="0"/>
    <n v="6.63"/>
    <n v="8"/>
    <n v="3"/>
    <x v="2"/>
    <s v="Aug"/>
    <s v="2014-08"/>
  </r>
  <r>
    <n v="5914"/>
    <s v="US-2015-126977"/>
    <x v="14"/>
    <d v="2015-09-23T00:00:00"/>
    <s v="Standard Class"/>
    <s v="PF-19120"/>
    <s v="Peter Fuller"/>
    <x v="0"/>
    <s v="United States"/>
    <x v="20"/>
    <s v="New York"/>
    <n v="10035"/>
    <x v="3"/>
    <s v="OFF-ST-10000617"/>
    <x v="1"/>
    <x v="4"/>
    <s v="Woodgrain Magazine Files by Perma"/>
    <x v="81"/>
    <n v="5"/>
    <n v="0"/>
    <n v="1.0429999999999999"/>
    <n v="9"/>
    <n v="3"/>
    <x v="1"/>
    <s v="Sep"/>
    <s v="2015-09"/>
  </r>
  <r>
    <n v="5915"/>
    <s v="US-2015-126977"/>
    <x v="14"/>
    <d v="2015-09-23T00:00:00"/>
    <s v="Standard Class"/>
    <s v="PF-19120"/>
    <s v="Peter Fuller"/>
    <x v="0"/>
    <s v="United States"/>
    <x v="20"/>
    <s v="New York"/>
    <n v="10035"/>
    <x v="3"/>
    <s v="OFF-LA-10002762"/>
    <x v="1"/>
    <x v="2"/>
    <s v="Avery 485"/>
    <x v="2041"/>
    <n v="7"/>
    <n v="0"/>
    <n v="41.223700000000001"/>
    <n v="9"/>
    <n v="3"/>
    <x v="1"/>
    <s v="Sep"/>
    <s v="2015-09"/>
  </r>
  <r>
    <n v="5916"/>
    <s v="US-2015-126977"/>
    <x v="14"/>
    <d v="2015-09-23T00:00:00"/>
    <s v="Standard Class"/>
    <s v="PF-19120"/>
    <s v="Peter Fuller"/>
    <x v="0"/>
    <s v="United States"/>
    <x v="20"/>
    <s v="New York"/>
    <n v="10035"/>
    <x v="3"/>
    <s v="FUR-CH-10001973"/>
    <x v="0"/>
    <x v="1"/>
    <s v="Office Star Flex Back Scooter Chair with White Frame"/>
    <x v="4049"/>
    <n v="2"/>
    <n v="0.1"/>
    <n v="8.8783999999999992"/>
    <n v="9"/>
    <n v="3"/>
    <x v="1"/>
    <s v="Sep"/>
    <s v="2015-09"/>
  </r>
  <r>
    <n v="5917"/>
    <s v="US-2015-126977"/>
    <x v="14"/>
    <d v="2015-09-23T00:00:00"/>
    <s v="Standard Class"/>
    <s v="PF-19120"/>
    <s v="Peter Fuller"/>
    <x v="0"/>
    <s v="United States"/>
    <x v="20"/>
    <s v="New York"/>
    <n v="10035"/>
    <x v="3"/>
    <s v="OFF-ST-10003058"/>
    <x v="1"/>
    <x v="4"/>
    <s v="Eldon Mobile Mega Data Cart  Mega Stackable  Add-On Trays"/>
    <x v="4050"/>
    <n v="4"/>
    <n v="0"/>
    <n v="27.434000000000001"/>
    <n v="9"/>
    <n v="3"/>
    <x v="1"/>
    <s v="Sep"/>
    <s v="2015-09"/>
  </r>
  <r>
    <n v="5918"/>
    <s v="US-2015-126977"/>
    <x v="14"/>
    <d v="2015-09-23T00:00:00"/>
    <s v="Standard Class"/>
    <s v="PF-19120"/>
    <s v="Peter Fuller"/>
    <x v="0"/>
    <s v="United States"/>
    <x v="20"/>
    <s v="New York"/>
    <n v="10035"/>
    <x v="3"/>
    <s v="FUR-BO-10004834"/>
    <x v="0"/>
    <x v="0"/>
    <s v="Riverside Palais Royal Lawyers Bookcase, Royale Cherry Finish"/>
    <x v="4051"/>
    <n v="6"/>
    <n v="0.2"/>
    <n v="158.57640000000001"/>
    <n v="9"/>
    <n v="3"/>
    <x v="1"/>
    <s v="Sep"/>
    <s v="2015-09"/>
  </r>
  <r>
    <n v="5919"/>
    <s v="US-2015-126977"/>
    <x v="14"/>
    <d v="2015-09-23T00:00:00"/>
    <s v="Standard Class"/>
    <s v="PF-19120"/>
    <s v="Peter Fuller"/>
    <x v="0"/>
    <s v="United States"/>
    <x v="20"/>
    <s v="New York"/>
    <n v="10035"/>
    <x v="3"/>
    <s v="FUR-BO-10002213"/>
    <x v="0"/>
    <x v="0"/>
    <s v="DMI Eclipse Executive Suite Bookcases"/>
    <x v="4052"/>
    <n v="5"/>
    <n v="0.2"/>
    <n v="-25.048999999999999"/>
    <n v="9"/>
    <n v="3"/>
    <x v="1"/>
    <s v="Sep"/>
    <s v="2015-09"/>
  </r>
  <r>
    <n v="5920"/>
    <s v="US-2015-126977"/>
    <x v="14"/>
    <d v="2015-09-23T00:00:00"/>
    <s v="Standard Class"/>
    <s v="PF-19120"/>
    <s v="Peter Fuller"/>
    <x v="0"/>
    <s v="United States"/>
    <x v="20"/>
    <s v="New York"/>
    <n v="10035"/>
    <x v="3"/>
    <s v="TEC-PH-10002170"/>
    <x v="2"/>
    <x v="7"/>
    <s v="ClearSounds CSC500 Amplified Spirit Phone Corded phone"/>
    <x v="2713"/>
    <n v="3"/>
    <n v="0"/>
    <n v="58.791600000000003"/>
    <n v="9"/>
    <n v="3"/>
    <x v="1"/>
    <s v="Sep"/>
    <s v="2015-09"/>
  </r>
  <r>
    <n v="5921"/>
    <s v="US-2015-126977"/>
    <x v="14"/>
    <d v="2015-09-23T00:00:00"/>
    <s v="Standard Class"/>
    <s v="PF-19120"/>
    <s v="Peter Fuller"/>
    <x v="0"/>
    <s v="United States"/>
    <x v="20"/>
    <s v="New York"/>
    <n v="10035"/>
    <x v="3"/>
    <s v="TEC-AC-10003033"/>
    <x v="2"/>
    <x v="11"/>
    <s v="Plantronics CS510 - Over-the-Head monaural Wireless Headset System"/>
    <x v="2963"/>
    <n v="2"/>
    <n v="0"/>
    <n v="217.767"/>
    <n v="9"/>
    <n v="3"/>
    <x v="1"/>
    <s v="Sep"/>
    <s v="2015-09"/>
  </r>
  <r>
    <n v="5922"/>
    <s v="US-2015-126977"/>
    <x v="14"/>
    <d v="2015-09-23T00:00:00"/>
    <s v="Standard Class"/>
    <s v="PF-19120"/>
    <s v="Peter Fuller"/>
    <x v="0"/>
    <s v="United States"/>
    <x v="20"/>
    <s v="New York"/>
    <n v="10035"/>
    <x v="3"/>
    <s v="OFF-PA-10004071"/>
    <x v="1"/>
    <x v="10"/>
    <s v="Eaton Premium Continuous-Feed Paper, 25% Cotton, Letter Size, White, 1000 Shts/Box"/>
    <x v="168"/>
    <n v="2"/>
    <n v="0"/>
    <n v="53.260800000000003"/>
    <n v="9"/>
    <n v="3"/>
    <x v="1"/>
    <s v="Sep"/>
    <s v="2015-09"/>
  </r>
  <r>
    <n v="5923"/>
    <s v="US-2015-126977"/>
    <x v="14"/>
    <d v="2015-09-23T00:00:00"/>
    <s v="Standard Class"/>
    <s v="PF-19120"/>
    <s v="Peter Fuller"/>
    <x v="0"/>
    <s v="United States"/>
    <x v="20"/>
    <s v="New York"/>
    <n v="10035"/>
    <x v="3"/>
    <s v="TEC-PH-10000169"/>
    <x v="2"/>
    <x v="7"/>
    <s v="ARKON Windshield Dashboard Air Vent Car Mount Holder"/>
    <x v="760"/>
    <n v="4"/>
    <n v="0"/>
    <n v="1.3560000000000001"/>
    <n v="9"/>
    <n v="3"/>
    <x v="1"/>
    <s v="Sep"/>
    <s v="2015-09"/>
  </r>
  <r>
    <n v="5924"/>
    <s v="CA-2016-130288"/>
    <x v="491"/>
    <d v="2016-11-30T00:00:00"/>
    <s v="Second Class"/>
    <s v="DK-13225"/>
    <s v="Dean Katz"/>
    <x v="1"/>
    <s v="United States"/>
    <x v="20"/>
    <s v="New York"/>
    <n v="10011"/>
    <x v="3"/>
    <s v="FUR-TA-10002958"/>
    <x v="0"/>
    <x v="3"/>
    <s v="Bevis Oval Conference Table, Walnut"/>
    <x v="4053"/>
    <n v="2"/>
    <n v="0.4"/>
    <n v="-120.0508"/>
    <n v="11"/>
    <n v="4"/>
    <x v="0"/>
    <s v="Nov"/>
    <s v="2016-11"/>
  </r>
  <r>
    <n v="5925"/>
    <s v="CA-2017-146458"/>
    <x v="123"/>
    <d v="2017-11-22T00:00:00"/>
    <s v="Second Class"/>
    <s v="RB-19435"/>
    <s v="Richard Bierner"/>
    <x v="0"/>
    <s v="United States"/>
    <x v="24"/>
    <s v="Virginia"/>
    <n v="22153"/>
    <x v="0"/>
    <s v="OFF-AR-10001177"/>
    <x v="1"/>
    <x v="6"/>
    <s v="Newell 349"/>
    <x v="1003"/>
    <n v="7"/>
    <n v="0"/>
    <n v="6.6584000000000003"/>
    <n v="11"/>
    <n v="4"/>
    <x v="3"/>
    <s v="Nov"/>
    <s v="2017-11"/>
  </r>
  <r>
    <n v="5926"/>
    <s v="CA-2017-150420"/>
    <x v="95"/>
    <d v="2017-06-08T00:00:00"/>
    <s v="Standard Class"/>
    <s v="GD-14590"/>
    <s v="Giulietta Dortch"/>
    <x v="1"/>
    <s v="United States"/>
    <x v="317"/>
    <s v="Washington"/>
    <n v="98226"/>
    <x v="1"/>
    <s v="TEC-AC-10004975"/>
    <x v="2"/>
    <x v="11"/>
    <s v="Plantronics Audio 995 Wireless Stereo Headset"/>
    <x v="4054"/>
    <n v="10"/>
    <n v="0"/>
    <n v="362.83499999999998"/>
    <n v="6"/>
    <n v="2"/>
    <x v="3"/>
    <s v="Jun"/>
    <s v="2017-06"/>
  </r>
  <r>
    <n v="5927"/>
    <s v="US-2014-118997"/>
    <x v="918"/>
    <d v="2014-04-12T00:00:00"/>
    <s v="Standard Class"/>
    <s v="RA-19885"/>
    <s v="Ruben Ausman"/>
    <x v="1"/>
    <s v="United States"/>
    <x v="27"/>
    <s v="Alabama"/>
    <n v="35601"/>
    <x v="0"/>
    <s v="FUR-TA-10001086"/>
    <x v="0"/>
    <x v="3"/>
    <s v="SAFCO PlanMaster Boards, 60w x 37-1/2d, White Melamine"/>
    <x v="4055"/>
    <n v="8"/>
    <n v="0"/>
    <n v="316.13920000000002"/>
    <n v="4"/>
    <n v="2"/>
    <x v="2"/>
    <s v="Apr"/>
    <s v="2014-04"/>
  </r>
  <r>
    <n v="5928"/>
    <s v="CA-2014-114314"/>
    <x v="856"/>
    <d v="2014-10-15T00:00:00"/>
    <s v="Standard Class"/>
    <s v="DB-13555"/>
    <s v="Dorothy Badders"/>
    <x v="1"/>
    <s v="United States"/>
    <x v="115"/>
    <s v="Arkansas"/>
    <n v="72701"/>
    <x v="0"/>
    <s v="OFF-LA-10000240"/>
    <x v="1"/>
    <x v="2"/>
    <s v="Self-Adhesive Address Labels for Typewriters by Universal"/>
    <x v="2026"/>
    <n v="1"/>
    <n v="0"/>
    <n v="3.4357000000000002"/>
    <n v="10"/>
    <n v="4"/>
    <x v="2"/>
    <s v="Oct"/>
    <s v="2014-10"/>
  </r>
  <r>
    <n v="5929"/>
    <s v="CA-2014-114314"/>
    <x v="856"/>
    <d v="2014-10-15T00:00:00"/>
    <s v="Standard Class"/>
    <s v="DB-13555"/>
    <s v="Dorothy Badders"/>
    <x v="1"/>
    <s v="United States"/>
    <x v="115"/>
    <s v="Arkansas"/>
    <n v="72701"/>
    <x v="0"/>
    <s v="FUR-FU-10002107"/>
    <x v="0"/>
    <x v="5"/>
    <s v="Eldon Pizzaz Desk Accessories"/>
    <x v="4056"/>
    <n v="4"/>
    <n v="0"/>
    <n v="3.9247999999999998"/>
    <n v="10"/>
    <n v="4"/>
    <x v="2"/>
    <s v="Oct"/>
    <s v="2014-10"/>
  </r>
  <r>
    <n v="5930"/>
    <s v="US-2017-169551"/>
    <x v="437"/>
    <d v="2017-07-09T00:00:00"/>
    <s v="First Class"/>
    <s v="RL-19615"/>
    <s v="Rob Lucas"/>
    <x v="0"/>
    <s v="United States"/>
    <x v="10"/>
    <s v="Pennsylvania"/>
    <n v="19120"/>
    <x v="3"/>
    <s v="FUR-BO-10001519"/>
    <x v="0"/>
    <x v="0"/>
    <s v="O'Sullivan 3-Shelf Heavy-Duty Bookcases"/>
    <x v="4057"/>
    <n v="3"/>
    <n v="0.5"/>
    <n v="-45.349200000000003"/>
    <n v="7"/>
    <n v="3"/>
    <x v="3"/>
    <s v="Jul"/>
    <s v="2017-07"/>
  </r>
  <r>
    <n v="5931"/>
    <s v="US-2017-169551"/>
    <x v="437"/>
    <d v="2017-07-09T00:00:00"/>
    <s v="First Class"/>
    <s v="RL-19615"/>
    <s v="Rob Lucas"/>
    <x v="0"/>
    <s v="United States"/>
    <x v="10"/>
    <s v="Pennsylvania"/>
    <n v="19120"/>
    <x v="3"/>
    <s v="OFF-PA-10004100"/>
    <x v="1"/>
    <x v="10"/>
    <s v="Xerox 216"/>
    <x v="12"/>
    <n v="3"/>
    <n v="0.2"/>
    <n v="5.4432"/>
    <n v="7"/>
    <n v="3"/>
    <x v="3"/>
    <s v="Jul"/>
    <s v="2017-07"/>
  </r>
  <r>
    <n v="5932"/>
    <s v="US-2017-169551"/>
    <x v="437"/>
    <d v="2017-07-09T00:00:00"/>
    <s v="First Class"/>
    <s v="RL-19615"/>
    <s v="Rob Lucas"/>
    <x v="0"/>
    <s v="United States"/>
    <x v="10"/>
    <s v="Pennsylvania"/>
    <n v="19120"/>
    <x v="3"/>
    <s v="TEC-PH-10001363"/>
    <x v="2"/>
    <x v="7"/>
    <s v="Apple iPhone 5S"/>
    <x v="4058"/>
    <n v="2"/>
    <n v="0.4"/>
    <n v="-113.998"/>
    <n v="7"/>
    <n v="3"/>
    <x v="3"/>
    <s v="Jul"/>
    <s v="2017-07"/>
  </r>
  <r>
    <n v="5933"/>
    <s v="US-2017-169551"/>
    <x v="437"/>
    <d v="2017-07-09T00:00:00"/>
    <s v="First Class"/>
    <s v="RL-19615"/>
    <s v="Rob Lucas"/>
    <x v="0"/>
    <s v="United States"/>
    <x v="10"/>
    <s v="Pennsylvania"/>
    <n v="19120"/>
    <x v="3"/>
    <s v="OFF-ST-10004835"/>
    <x v="1"/>
    <x v="4"/>
    <s v="Plastic Stacking Crates &amp; Casters"/>
    <x v="2513"/>
    <n v="3"/>
    <n v="0.2"/>
    <n v="1.0044"/>
    <n v="7"/>
    <n v="3"/>
    <x v="3"/>
    <s v="Jul"/>
    <s v="2017-07"/>
  </r>
  <r>
    <n v="5934"/>
    <s v="US-2017-169551"/>
    <x v="437"/>
    <d v="2017-07-09T00:00:00"/>
    <s v="First Class"/>
    <s v="RL-19615"/>
    <s v="Rob Lucas"/>
    <x v="0"/>
    <s v="United States"/>
    <x v="10"/>
    <s v="Pennsylvania"/>
    <n v="19120"/>
    <x v="3"/>
    <s v="TEC-AC-10002018"/>
    <x v="2"/>
    <x v="11"/>
    <s v="AmazonBasics 3-Button USB Wired Mouse"/>
    <x v="3549"/>
    <n v="3"/>
    <n v="0.2"/>
    <n v="4.8231000000000002"/>
    <n v="7"/>
    <n v="3"/>
    <x v="3"/>
    <s v="Jul"/>
    <s v="2017-07"/>
  </r>
  <r>
    <n v="5935"/>
    <s v="US-2017-169551"/>
    <x v="437"/>
    <d v="2017-07-09T00:00:00"/>
    <s v="First Class"/>
    <s v="RL-19615"/>
    <s v="Rob Lucas"/>
    <x v="0"/>
    <s v="United States"/>
    <x v="10"/>
    <s v="Pennsylvania"/>
    <n v="19120"/>
    <x v="3"/>
    <s v="TEC-AC-10003033"/>
    <x v="2"/>
    <x v="11"/>
    <s v="Plantronics CS510 - Over-the-Head monaural Wireless Headset System"/>
    <x v="4059"/>
    <n v="2"/>
    <n v="0.2"/>
    <n v="85.787000000000006"/>
    <n v="7"/>
    <n v="3"/>
    <x v="3"/>
    <s v="Jul"/>
    <s v="2017-07"/>
  </r>
  <r>
    <n v="5936"/>
    <s v="CA-2016-103107"/>
    <x v="975"/>
    <d v="2016-07-04T00:00:00"/>
    <s v="Same Day"/>
    <s v="RB-19465"/>
    <s v="Rick Bensley"/>
    <x v="2"/>
    <s v="United States"/>
    <x v="4"/>
    <s v="Washington"/>
    <n v="98103"/>
    <x v="1"/>
    <s v="FUR-FU-10000221"/>
    <x v="0"/>
    <x v="5"/>
    <s v="Master Caster Door Stop, Brown"/>
    <x v="3286"/>
    <n v="5"/>
    <n v="0"/>
    <n v="8.6359999999999992"/>
    <n v="7"/>
    <n v="3"/>
    <x v="0"/>
    <s v="Jul"/>
    <s v="2016-07"/>
  </r>
  <r>
    <n v="5937"/>
    <s v="CA-2016-103107"/>
    <x v="975"/>
    <d v="2016-07-04T00:00:00"/>
    <s v="Same Day"/>
    <s v="RB-19465"/>
    <s v="Rick Bensley"/>
    <x v="2"/>
    <s v="United States"/>
    <x v="4"/>
    <s v="Washington"/>
    <n v="98103"/>
    <x v="1"/>
    <s v="TEC-PH-10001198"/>
    <x v="2"/>
    <x v="7"/>
    <s v="Avaya 4621SW VoIP phone"/>
    <x v="1637"/>
    <n v="3"/>
    <n v="0.2"/>
    <n v="19.9665"/>
    <n v="7"/>
    <n v="3"/>
    <x v="0"/>
    <s v="Jul"/>
    <s v="2016-07"/>
  </r>
  <r>
    <n v="5938"/>
    <s v="CA-2016-103107"/>
    <x v="975"/>
    <d v="2016-07-04T00:00:00"/>
    <s v="Same Day"/>
    <s v="RB-19465"/>
    <s v="Rick Bensley"/>
    <x v="2"/>
    <s v="United States"/>
    <x v="4"/>
    <s v="Washington"/>
    <n v="98103"/>
    <x v="1"/>
    <s v="TEC-PH-10002564"/>
    <x v="2"/>
    <x v="7"/>
    <s v="OtterBox Defender Series Case - Samsung Galaxy S4"/>
    <x v="973"/>
    <n v="3"/>
    <n v="0.2"/>
    <n v="8.9969999999999999"/>
    <n v="7"/>
    <n v="3"/>
    <x v="0"/>
    <s v="Jul"/>
    <s v="2016-07"/>
  </r>
  <r>
    <n v="5939"/>
    <s v="CA-2017-122077"/>
    <x v="240"/>
    <d v="2017-05-25T00:00:00"/>
    <s v="Standard Class"/>
    <s v="JF-15295"/>
    <s v="Jason Fortune-"/>
    <x v="0"/>
    <s v="United States"/>
    <x v="243"/>
    <s v="Texas"/>
    <n v="75023"/>
    <x v="2"/>
    <s v="TEC-PH-10003811"/>
    <x v="2"/>
    <x v="7"/>
    <s v="Jabra Supreme Plus Driver Edition Headset"/>
    <x v="4060"/>
    <n v="1"/>
    <n v="0.2"/>
    <n v="9.5991999999999997"/>
    <n v="5"/>
    <n v="2"/>
    <x v="3"/>
    <s v="May"/>
    <s v="2017-05"/>
  </r>
  <r>
    <n v="5940"/>
    <s v="CA-2017-122077"/>
    <x v="240"/>
    <d v="2017-05-25T00:00:00"/>
    <s v="Standard Class"/>
    <s v="JF-15295"/>
    <s v="Jason Fortune-"/>
    <x v="0"/>
    <s v="United States"/>
    <x v="243"/>
    <s v="Texas"/>
    <n v="75023"/>
    <x v="2"/>
    <s v="OFF-LA-10004178"/>
    <x v="1"/>
    <x v="2"/>
    <s v="Avery 491"/>
    <x v="1145"/>
    <n v="4"/>
    <n v="0.2"/>
    <n v="4.2952000000000004"/>
    <n v="5"/>
    <n v="2"/>
    <x v="3"/>
    <s v="May"/>
    <s v="2017-05"/>
  </r>
  <r>
    <n v="5941"/>
    <s v="CA-2017-112431"/>
    <x v="386"/>
    <d v="2017-10-14T00:00:00"/>
    <s v="Second Class"/>
    <s v="RW-19690"/>
    <s v="Robert Waldorf"/>
    <x v="0"/>
    <s v="United States"/>
    <x v="1"/>
    <s v="California"/>
    <n v="90049"/>
    <x v="1"/>
    <s v="TEC-AC-10001465"/>
    <x v="2"/>
    <x v="11"/>
    <s v="SanDisk Cruzer 64 GB USB Flash Drive"/>
    <x v="4061"/>
    <n v="12"/>
    <n v="0"/>
    <n v="130.75200000000001"/>
    <n v="10"/>
    <n v="4"/>
    <x v="3"/>
    <s v="Oct"/>
    <s v="2017-10"/>
  </r>
  <r>
    <n v="5942"/>
    <s v="CA-2017-112431"/>
    <x v="386"/>
    <d v="2017-10-14T00:00:00"/>
    <s v="Second Class"/>
    <s v="RW-19690"/>
    <s v="Robert Waldorf"/>
    <x v="0"/>
    <s v="United States"/>
    <x v="1"/>
    <s v="California"/>
    <n v="90049"/>
    <x v="1"/>
    <s v="OFF-AR-10000940"/>
    <x v="1"/>
    <x v="6"/>
    <s v="Newell 343"/>
    <x v="486"/>
    <n v="2"/>
    <n v="0"/>
    <n v="1.5875999999999999"/>
    <n v="10"/>
    <n v="4"/>
    <x v="3"/>
    <s v="Oct"/>
    <s v="2017-10"/>
  </r>
  <r>
    <n v="5943"/>
    <s v="CA-2016-151092"/>
    <x v="876"/>
    <d v="2016-08-13T00:00:00"/>
    <s v="Standard Class"/>
    <s v="VG-21790"/>
    <s v="Vivek Gonzalez"/>
    <x v="0"/>
    <s v="United States"/>
    <x v="1"/>
    <s v="California"/>
    <n v="90032"/>
    <x v="1"/>
    <s v="TEC-PH-10001700"/>
    <x v="2"/>
    <x v="7"/>
    <s v="Panasonic KX-TG6844B Expandable Digital Cordless Telephone"/>
    <x v="1972"/>
    <n v="4"/>
    <n v="0.2"/>
    <n v="18.4772"/>
    <n v="8"/>
    <n v="3"/>
    <x v="0"/>
    <s v="Aug"/>
    <s v="2016-08"/>
  </r>
  <r>
    <n v="5944"/>
    <s v="CA-2014-104178"/>
    <x v="55"/>
    <d v="2014-08-29T00:00:00"/>
    <s v="Standard Class"/>
    <s v="JM-15265"/>
    <s v="Janet Molinari"/>
    <x v="1"/>
    <s v="United States"/>
    <x v="1"/>
    <s v="California"/>
    <n v="90036"/>
    <x v="1"/>
    <s v="FUR-FU-10000771"/>
    <x v="0"/>
    <x v="5"/>
    <s v="Eldon 200 Class Desk Accessories, Smoke"/>
    <x v="2933"/>
    <n v="1"/>
    <n v="0"/>
    <n v="2.6375999999999999"/>
    <n v="8"/>
    <n v="3"/>
    <x v="2"/>
    <s v="Aug"/>
    <s v="2014-08"/>
  </r>
  <r>
    <n v="5945"/>
    <s v="CA-2014-104178"/>
    <x v="55"/>
    <d v="2014-08-29T00:00:00"/>
    <s v="Standard Class"/>
    <s v="JM-15265"/>
    <s v="Janet Molinari"/>
    <x v="1"/>
    <s v="United States"/>
    <x v="1"/>
    <s v="California"/>
    <n v="90036"/>
    <x v="1"/>
    <s v="TEC-AC-10002399"/>
    <x v="2"/>
    <x v="11"/>
    <s v="SanDisk Cruzer 32 GB USB Flash Drive"/>
    <x v="2016"/>
    <n v="5"/>
    <n v="0"/>
    <n v="30.431999999999999"/>
    <n v="8"/>
    <n v="3"/>
    <x v="2"/>
    <s v="Aug"/>
    <s v="2014-08"/>
  </r>
  <r>
    <n v="5946"/>
    <s v="CA-2014-104178"/>
    <x v="55"/>
    <d v="2014-08-29T00:00:00"/>
    <s v="Standard Class"/>
    <s v="JM-15265"/>
    <s v="Janet Molinari"/>
    <x v="1"/>
    <s v="United States"/>
    <x v="1"/>
    <s v="California"/>
    <n v="90036"/>
    <x v="1"/>
    <s v="OFF-PA-10004983"/>
    <x v="1"/>
    <x v="10"/>
    <s v="Xerox 23"/>
    <x v="233"/>
    <n v="4"/>
    <n v="0"/>
    <n v="12.441599999999999"/>
    <n v="8"/>
    <n v="3"/>
    <x v="2"/>
    <s v="Aug"/>
    <s v="2014-08"/>
  </r>
  <r>
    <n v="5947"/>
    <s v="CA-2014-104178"/>
    <x v="55"/>
    <d v="2014-08-29T00:00:00"/>
    <s v="Standard Class"/>
    <s v="JM-15265"/>
    <s v="Janet Molinari"/>
    <x v="1"/>
    <s v="United States"/>
    <x v="1"/>
    <s v="California"/>
    <n v="90036"/>
    <x v="1"/>
    <s v="OFF-ST-10004258"/>
    <x v="1"/>
    <x v="4"/>
    <s v="Portable Personal File Box"/>
    <x v="4062"/>
    <n v="4"/>
    <n v="0"/>
    <n v="13.1868"/>
    <n v="8"/>
    <n v="3"/>
    <x v="2"/>
    <s v="Aug"/>
    <s v="2014-08"/>
  </r>
  <r>
    <n v="5948"/>
    <s v="CA-2015-115924"/>
    <x v="471"/>
    <d v="2015-09-18T00:00:00"/>
    <s v="Second Class"/>
    <s v="BE-11455"/>
    <s v="Brad Eason"/>
    <x v="2"/>
    <s v="United States"/>
    <x v="96"/>
    <s v="Iowa"/>
    <n v="50315"/>
    <x v="2"/>
    <s v="OFF-BI-10004040"/>
    <x v="1"/>
    <x v="8"/>
    <s v="Wilson Jones Impact Binders"/>
    <x v="4063"/>
    <n v="5"/>
    <n v="0"/>
    <n v="12.691000000000001"/>
    <n v="9"/>
    <n v="3"/>
    <x v="1"/>
    <s v="Sep"/>
    <s v="2015-09"/>
  </r>
  <r>
    <n v="5949"/>
    <s v="CA-2017-161046"/>
    <x v="916"/>
    <d v="2017-03-05T00:00:00"/>
    <s v="Same Day"/>
    <s v="CB-12535"/>
    <s v="Claudia Bergmann"/>
    <x v="1"/>
    <s v="United States"/>
    <x v="295"/>
    <s v="Mississippi"/>
    <n v="38671"/>
    <x v="0"/>
    <s v="OFF-EN-10003862"/>
    <x v="1"/>
    <x v="12"/>
    <s v="Laser &amp; Ink Jet Business Envelopes"/>
    <x v="4064"/>
    <n v="4"/>
    <n v="0"/>
    <n v="19.6328"/>
    <n v="3"/>
    <n v="1"/>
    <x v="3"/>
    <s v="Mar"/>
    <s v="2017-03"/>
  </r>
  <r>
    <n v="5950"/>
    <s v="CA-2017-161046"/>
    <x v="916"/>
    <d v="2017-03-05T00:00:00"/>
    <s v="Same Day"/>
    <s v="CB-12535"/>
    <s v="Claudia Bergmann"/>
    <x v="1"/>
    <s v="United States"/>
    <x v="295"/>
    <s v="Mississippi"/>
    <n v="38671"/>
    <x v="0"/>
    <s v="TEC-AC-10004571"/>
    <x v="2"/>
    <x v="11"/>
    <s v="Logitech G700s Rechargeable Gaming Mouse"/>
    <x v="670"/>
    <n v="3"/>
    <n v="0"/>
    <n v="125.98739999999999"/>
    <n v="3"/>
    <n v="1"/>
    <x v="3"/>
    <s v="Mar"/>
    <s v="2017-03"/>
  </r>
  <r>
    <n v="5951"/>
    <s v="CA-2017-161046"/>
    <x v="916"/>
    <d v="2017-03-05T00:00:00"/>
    <s v="Same Day"/>
    <s v="CB-12535"/>
    <s v="Claudia Bergmann"/>
    <x v="1"/>
    <s v="United States"/>
    <x v="295"/>
    <s v="Mississippi"/>
    <n v="38671"/>
    <x v="0"/>
    <s v="OFF-AP-10000891"/>
    <x v="1"/>
    <x v="9"/>
    <s v="Kensington 7 Outlet MasterPiece HOMEOFFICE Power Control Center"/>
    <x v="2664"/>
    <n v="2"/>
    <n v="0"/>
    <n v="78.671999999999997"/>
    <n v="3"/>
    <n v="1"/>
    <x v="3"/>
    <s v="Mar"/>
    <s v="2017-03"/>
  </r>
  <r>
    <n v="5952"/>
    <s v="CA-2017-161046"/>
    <x v="916"/>
    <d v="2017-03-05T00:00:00"/>
    <s v="Same Day"/>
    <s v="CB-12535"/>
    <s v="Claudia Bergmann"/>
    <x v="1"/>
    <s v="United States"/>
    <x v="295"/>
    <s v="Mississippi"/>
    <n v="38671"/>
    <x v="0"/>
    <s v="OFF-BI-10002026"/>
    <x v="1"/>
    <x v="8"/>
    <s v="Ibico Recycled Linen-Style Covers"/>
    <x v="4065"/>
    <n v="6"/>
    <n v="0"/>
    <n v="112.4928"/>
    <n v="3"/>
    <n v="1"/>
    <x v="3"/>
    <s v="Mar"/>
    <s v="2017-03"/>
  </r>
  <r>
    <n v="5953"/>
    <s v="US-2017-141698"/>
    <x v="4"/>
    <d v="2017-04-21T00:00:00"/>
    <s v="Standard Class"/>
    <s v="SD-20485"/>
    <s v="Shirley Daniels"/>
    <x v="2"/>
    <s v="United States"/>
    <x v="12"/>
    <s v="Texas"/>
    <n v="77041"/>
    <x v="2"/>
    <s v="OFF-PA-10001826"/>
    <x v="1"/>
    <x v="10"/>
    <s v="Xerox 207"/>
    <x v="557"/>
    <n v="4"/>
    <n v="0.2"/>
    <n v="7.2576000000000001"/>
    <n v="4"/>
    <n v="2"/>
    <x v="3"/>
    <s v="Apr"/>
    <s v="2017-04"/>
  </r>
  <r>
    <n v="5954"/>
    <s v="US-2014-105151"/>
    <x v="809"/>
    <d v="2014-03-31T00:00:00"/>
    <s v="First Class"/>
    <s v="SG-20890"/>
    <s v="Susan Gilcrest"/>
    <x v="1"/>
    <s v="United States"/>
    <x v="20"/>
    <s v="New York"/>
    <n v="10009"/>
    <x v="3"/>
    <s v="OFF-AR-10001231"/>
    <x v="1"/>
    <x v="6"/>
    <s v="Sanford EarthWrite Recycled Pencils, Medium Soft, #2"/>
    <x v="4066"/>
    <n v="5"/>
    <n v="0"/>
    <n v="2.94"/>
    <n v="3"/>
    <n v="1"/>
    <x v="2"/>
    <s v="Mar"/>
    <s v="2014-03"/>
  </r>
  <r>
    <n v="5955"/>
    <s v="CA-2014-155796"/>
    <x v="7"/>
    <d v="2014-11-15T00:00:00"/>
    <s v="Second Class"/>
    <s v="TS-21430"/>
    <s v="Tom Stivers"/>
    <x v="1"/>
    <s v="United States"/>
    <x v="265"/>
    <s v="Pennsylvania"/>
    <n v="19601"/>
    <x v="3"/>
    <s v="FUR-FU-10000409"/>
    <x v="0"/>
    <x v="5"/>
    <s v="GE 4 Foot Flourescent Tube, 40 Watt"/>
    <x v="934"/>
    <n v="2"/>
    <n v="0.2"/>
    <n v="7.7896000000000001"/>
    <n v="11"/>
    <n v="4"/>
    <x v="2"/>
    <s v="Nov"/>
    <s v="2014-11"/>
  </r>
  <r>
    <n v="5956"/>
    <s v="CA-2014-155796"/>
    <x v="7"/>
    <d v="2014-11-15T00:00:00"/>
    <s v="Second Class"/>
    <s v="TS-21430"/>
    <s v="Tom Stivers"/>
    <x v="1"/>
    <s v="United States"/>
    <x v="265"/>
    <s v="Pennsylvania"/>
    <n v="19601"/>
    <x v="3"/>
    <s v="FUR-BO-10002545"/>
    <x v="0"/>
    <x v="0"/>
    <s v="Atlantic Metals Mobile 3-Shelf Bookcases, Custom Colors"/>
    <x v="3431"/>
    <n v="4"/>
    <n v="0.5"/>
    <n v="-250.54079999999999"/>
    <n v="11"/>
    <n v="4"/>
    <x v="2"/>
    <s v="Nov"/>
    <s v="2014-11"/>
  </r>
  <r>
    <n v="5957"/>
    <s v="CA-2016-127138"/>
    <x v="299"/>
    <d v="2016-03-15T00:00:00"/>
    <s v="Second Class"/>
    <s v="DK-13225"/>
    <s v="Dean Katz"/>
    <x v="1"/>
    <s v="United States"/>
    <x v="8"/>
    <s v="California"/>
    <n v="94109"/>
    <x v="1"/>
    <s v="OFF-ST-10002756"/>
    <x v="1"/>
    <x v="4"/>
    <s v="Tennsco Stur-D-Stor Boltless Shelving, 5 Shelves, 24&quot; Deep, Sand"/>
    <x v="4067"/>
    <n v="5"/>
    <n v="0"/>
    <n v="6.7655000000000003"/>
    <n v="3"/>
    <n v="1"/>
    <x v="0"/>
    <s v="Mar"/>
    <s v="2016-03"/>
  </r>
  <r>
    <n v="5958"/>
    <s v="CA-2016-127138"/>
    <x v="299"/>
    <d v="2016-03-15T00:00:00"/>
    <s v="Second Class"/>
    <s v="DK-13225"/>
    <s v="Dean Katz"/>
    <x v="1"/>
    <s v="United States"/>
    <x v="8"/>
    <s v="California"/>
    <n v="94109"/>
    <x v="1"/>
    <s v="OFF-AP-10003842"/>
    <x v="1"/>
    <x v="9"/>
    <s v="Euro-Pro Shark Turbo Vacuum"/>
    <x v="894"/>
    <n v="5"/>
    <n v="0"/>
    <n v="40.274000000000001"/>
    <n v="3"/>
    <n v="1"/>
    <x v="0"/>
    <s v="Mar"/>
    <s v="2016-03"/>
  </r>
  <r>
    <n v="5959"/>
    <s v="CA-2016-127138"/>
    <x v="299"/>
    <d v="2016-03-15T00:00:00"/>
    <s v="Second Class"/>
    <s v="DK-13225"/>
    <s v="Dean Katz"/>
    <x v="1"/>
    <s v="United States"/>
    <x v="8"/>
    <s v="California"/>
    <n v="94109"/>
    <x v="1"/>
    <s v="OFF-EN-10004459"/>
    <x v="1"/>
    <x v="12"/>
    <s v="Security-Tint Envelopes"/>
    <x v="2433"/>
    <n v="4"/>
    <n v="0"/>
    <n v="14.974399999999999"/>
    <n v="3"/>
    <n v="1"/>
    <x v="0"/>
    <s v="Mar"/>
    <s v="2016-03"/>
  </r>
  <r>
    <n v="5960"/>
    <s v="CA-2016-127138"/>
    <x v="299"/>
    <d v="2016-03-15T00:00:00"/>
    <s v="Second Class"/>
    <s v="DK-13225"/>
    <s v="Dean Katz"/>
    <x v="1"/>
    <s v="United States"/>
    <x v="8"/>
    <s v="California"/>
    <n v="94109"/>
    <x v="1"/>
    <s v="FUR-CH-10003746"/>
    <x v="0"/>
    <x v="1"/>
    <s v="Hon 4070 Series Pagoda Round Back Stacking Chairs"/>
    <x v="4068"/>
    <n v="3"/>
    <n v="0.2"/>
    <n v="77.035200000000003"/>
    <n v="3"/>
    <n v="1"/>
    <x v="0"/>
    <s v="Mar"/>
    <s v="2016-03"/>
  </r>
  <r>
    <n v="5961"/>
    <s v="CA-2017-150602"/>
    <x v="839"/>
    <d v="2017-02-14T00:00:00"/>
    <s v="Second Class"/>
    <s v="ML-17395"/>
    <s v="Marina Lichtenstein"/>
    <x v="1"/>
    <s v="United States"/>
    <x v="1"/>
    <s v="California"/>
    <n v="90045"/>
    <x v="1"/>
    <s v="FUR-FU-10003142"/>
    <x v="0"/>
    <x v="5"/>
    <s v="Master Big Foot Doorstop, Beige"/>
    <x v="3051"/>
    <n v="4"/>
    <n v="0"/>
    <n v="6.5472000000000001"/>
    <n v="2"/>
    <n v="1"/>
    <x v="3"/>
    <s v="Feb"/>
    <s v="2017-02"/>
  </r>
  <r>
    <n v="5962"/>
    <s v="CA-2014-140732"/>
    <x v="7"/>
    <d v="2014-11-13T00:00:00"/>
    <s v="Second Class"/>
    <s v="MA-17560"/>
    <s v="Matt Abelman"/>
    <x v="2"/>
    <s v="United States"/>
    <x v="1"/>
    <s v="California"/>
    <n v="90004"/>
    <x v="1"/>
    <s v="TEC-PH-10001425"/>
    <x v="2"/>
    <x v="7"/>
    <s v="Mophie Juice Pack Helium for iPhone"/>
    <x v="4069"/>
    <n v="9"/>
    <n v="0.2"/>
    <n v="57.592799999999997"/>
    <n v="11"/>
    <n v="4"/>
    <x v="2"/>
    <s v="Nov"/>
    <s v="2014-11"/>
  </r>
  <r>
    <n v="5963"/>
    <s v="CA-2014-140732"/>
    <x v="7"/>
    <d v="2014-11-13T00:00:00"/>
    <s v="Second Class"/>
    <s v="MA-17560"/>
    <s v="Matt Abelman"/>
    <x v="2"/>
    <s v="United States"/>
    <x v="1"/>
    <s v="California"/>
    <n v="90004"/>
    <x v="1"/>
    <s v="OFF-AP-10001626"/>
    <x v="1"/>
    <x v="9"/>
    <s v="Commercial WindTunnel Clean Air Upright Vacuum, Replacement Belts, Filtration Bags"/>
    <x v="3890"/>
    <n v="2"/>
    <n v="0"/>
    <n v="2.0228000000000002"/>
    <n v="11"/>
    <n v="4"/>
    <x v="2"/>
    <s v="Nov"/>
    <s v="2014-11"/>
  </r>
  <r>
    <n v="5964"/>
    <s v="CA-2014-140732"/>
    <x v="7"/>
    <d v="2014-11-13T00:00:00"/>
    <s v="Second Class"/>
    <s v="MA-17560"/>
    <s v="Matt Abelman"/>
    <x v="2"/>
    <s v="United States"/>
    <x v="1"/>
    <s v="California"/>
    <n v="90004"/>
    <x v="1"/>
    <s v="OFF-PA-10003625"/>
    <x v="1"/>
    <x v="10"/>
    <s v="Xerox 1979"/>
    <x v="1832"/>
    <n v="4"/>
    <n v="0"/>
    <n v="55.764000000000003"/>
    <n v="11"/>
    <n v="4"/>
    <x v="2"/>
    <s v="Nov"/>
    <s v="2014-11"/>
  </r>
  <r>
    <n v="5965"/>
    <s v="CA-2017-119011"/>
    <x v="648"/>
    <d v="2017-08-25T00:00:00"/>
    <s v="Standard Class"/>
    <s v="LR-17035"/>
    <s v="Lisa Ryan"/>
    <x v="1"/>
    <s v="United States"/>
    <x v="8"/>
    <s v="California"/>
    <n v="94109"/>
    <x v="1"/>
    <s v="OFF-SU-10004768"/>
    <x v="1"/>
    <x v="14"/>
    <s v="Acme Kleencut Forged Steel Scissors"/>
    <x v="1683"/>
    <n v="3"/>
    <n v="0"/>
    <n v="5.1660000000000004"/>
    <n v="8"/>
    <n v="3"/>
    <x v="3"/>
    <s v="Aug"/>
    <s v="2017-08"/>
  </r>
  <r>
    <n v="5966"/>
    <s v="CA-2017-119011"/>
    <x v="648"/>
    <d v="2017-08-25T00:00:00"/>
    <s v="Standard Class"/>
    <s v="LR-17035"/>
    <s v="Lisa Ryan"/>
    <x v="1"/>
    <s v="United States"/>
    <x v="8"/>
    <s v="California"/>
    <n v="94109"/>
    <x v="1"/>
    <s v="OFF-ST-10000777"/>
    <x v="1"/>
    <x v="4"/>
    <s v="Companion Letter/Legal File, Black"/>
    <x v="118"/>
    <n v="6"/>
    <n v="0"/>
    <n v="63.436799999999998"/>
    <n v="8"/>
    <n v="3"/>
    <x v="3"/>
    <s v="Aug"/>
    <s v="2017-08"/>
  </r>
  <r>
    <n v="5967"/>
    <s v="CA-2017-119011"/>
    <x v="648"/>
    <d v="2017-08-25T00:00:00"/>
    <s v="Standard Class"/>
    <s v="LR-17035"/>
    <s v="Lisa Ryan"/>
    <x v="1"/>
    <s v="United States"/>
    <x v="8"/>
    <s v="California"/>
    <n v="94109"/>
    <x v="1"/>
    <s v="TEC-PH-10003171"/>
    <x v="2"/>
    <x v="7"/>
    <s v="Plantronics Encore H101 Dual Earpieces Headset"/>
    <x v="4070"/>
    <n v="3"/>
    <n v="0.2"/>
    <n v="10.788"/>
    <n v="8"/>
    <n v="3"/>
    <x v="3"/>
    <s v="Aug"/>
    <s v="2017-08"/>
  </r>
  <r>
    <n v="5968"/>
    <s v="CA-2016-166912"/>
    <x v="804"/>
    <d v="2016-01-17T00:00:00"/>
    <s v="First Class"/>
    <s v="BE-11335"/>
    <s v="Bill Eplett"/>
    <x v="2"/>
    <s v="United States"/>
    <x v="20"/>
    <s v="New York"/>
    <n v="10009"/>
    <x v="3"/>
    <s v="OFF-PA-10001033"/>
    <x v="1"/>
    <x v="10"/>
    <s v="Xerox 1893"/>
    <x v="2597"/>
    <n v="2"/>
    <n v="0"/>
    <n v="40.170200000000001"/>
    <n v="1"/>
    <n v="1"/>
    <x v="0"/>
    <s v="Jan"/>
    <s v="2016-01"/>
  </r>
  <r>
    <n v="5969"/>
    <s v="CA-2014-141726"/>
    <x v="836"/>
    <d v="2014-07-22T00:00:00"/>
    <s v="First Class"/>
    <s v="CC-12145"/>
    <s v="Charles Crestani"/>
    <x v="0"/>
    <s v="United States"/>
    <x v="70"/>
    <s v="California"/>
    <n v="92105"/>
    <x v="1"/>
    <s v="OFF-PA-10000418"/>
    <x v="1"/>
    <x v="10"/>
    <s v="Xerox 189"/>
    <x v="1230"/>
    <n v="1"/>
    <n v="0"/>
    <n v="50.328000000000003"/>
    <n v="7"/>
    <n v="3"/>
    <x v="2"/>
    <s v="Jul"/>
    <s v="2014-07"/>
  </r>
  <r>
    <n v="5970"/>
    <s v="CA-2014-141726"/>
    <x v="836"/>
    <d v="2014-07-22T00:00:00"/>
    <s v="First Class"/>
    <s v="CC-12145"/>
    <s v="Charles Crestani"/>
    <x v="0"/>
    <s v="United States"/>
    <x v="70"/>
    <s v="California"/>
    <n v="92105"/>
    <x v="1"/>
    <s v="OFF-BI-10001982"/>
    <x v="1"/>
    <x v="8"/>
    <s v="Wilson Jones Custom Binder Spines &amp; Labels"/>
    <x v="4071"/>
    <n v="2"/>
    <n v="0.2"/>
    <n v="3.1551999999999998"/>
    <n v="7"/>
    <n v="3"/>
    <x v="2"/>
    <s v="Jul"/>
    <s v="2014-07"/>
  </r>
  <r>
    <n v="5971"/>
    <s v="CA-2014-141726"/>
    <x v="836"/>
    <d v="2014-07-22T00:00:00"/>
    <s v="First Class"/>
    <s v="CC-12145"/>
    <s v="Charles Crestani"/>
    <x v="0"/>
    <s v="United States"/>
    <x v="70"/>
    <s v="California"/>
    <n v="92105"/>
    <x v="1"/>
    <s v="OFF-PA-10002230"/>
    <x v="1"/>
    <x v="10"/>
    <s v="Xerox 1897"/>
    <x v="544"/>
    <n v="4"/>
    <n v="0"/>
    <n v="9.7607999999999997"/>
    <n v="7"/>
    <n v="3"/>
    <x v="2"/>
    <s v="Jul"/>
    <s v="2014-07"/>
  </r>
  <r>
    <n v="5972"/>
    <s v="CA-2014-141726"/>
    <x v="836"/>
    <d v="2014-07-22T00:00:00"/>
    <s v="First Class"/>
    <s v="CC-12145"/>
    <s v="Charles Crestani"/>
    <x v="0"/>
    <s v="United States"/>
    <x v="70"/>
    <s v="California"/>
    <n v="92105"/>
    <x v="1"/>
    <s v="FUR-FU-10003577"/>
    <x v="0"/>
    <x v="5"/>
    <s v="Nu-Dell Leatherette Frames"/>
    <x v="4072"/>
    <n v="3"/>
    <n v="0"/>
    <n v="15.4872"/>
    <n v="7"/>
    <n v="3"/>
    <x v="2"/>
    <s v="Jul"/>
    <s v="2014-07"/>
  </r>
  <r>
    <n v="5973"/>
    <s v="CA-2017-115105"/>
    <x v="695"/>
    <d v="2017-02-11T00:00:00"/>
    <s v="Standard Class"/>
    <s v="BD-11770"/>
    <s v="Bryan Davis"/>
    <x v="0"/>
    <s v="United States"/>
    <x v="20"/>
    <s v="New York"/>
    <n v="10024"/>
    <x v="3"/>
    <s v="FUR-BO-10001811"/>
    <x v="0"/>
    <x v="0"/>
    <s v="Atlantic Metals Mobile 5-Shelf Bookcases, Custom Colors"/>
    <x v="2949"/>
    <n v="1"/>
    <n v="0.2"/>
    <n v="30.097999999999999"/>
    <n v="2"/>
    <n v="1"/>
    <x v="3"/>
    <s v="Feb"/>
    <s v="2017-02"/>
  </r>
  <r>
    <n v="5974"/>
    <s v="CA-2015-143980"/>
    <x v="707"/>
    <d v="2015-12-29T00:00:00"/>
    <s v="Standard Class"/>
    <s v="JK-15640"/>
    <s v="Jim Kriz"/>
    <x v="2"/>
    <s v="United States"/>
    <x v="20"/>
    <s v="New York"/>
    <n v="10011"/>
    <x v="3"/>
    <s v="OFF-AP-10003779"/>
    <x v="1"/>
    <x v="9"/>
    <s v="Kensington 7 Outlet MasterPiece Power Center with Fax/Phone Line Protection"/>
    <x v="4073"/>
    <n v="2"/>
    <n v="0"/>
    <n v="124.488"/>
    <n v="12"/>
    <n v="4"/>
    <x v="1"/>
    <s v="Dec"/>
    <s v="2015-12"/>
  </r>
  <r>
    <n v="5975"/>
    <s v="CA-2016-135636"/>
    <x v="750"/>
    <d v="2016-10-13T00:00:00"/>
    <s v="Standard Class"/>
    <s v="DB-13615"/>
    <s v="Doug Bickford"/>
    <x v="0"/>
    <s v="United States"/>
    <x v="35"/>
    <s v="North Carolina"/>
    <n v="28205"/>
    <x v="0"/>
    <s v="OFF-ST-10000676"/>
    <x v="1"/>
    <x v="4"/>
    <s v="Fellowes Econo/Stor Drawers"/>
    <x v="4074"/>
    <n v="5"/>
    <n v="0.2"/>
    <n v="-67.850999999999999"/>
    <n v="10"/>
    <n v="4"/>
    <x v="0"/>
    <s v="Oct"/>
    <s v="2016-10"/>
  </r>
  <r>
    <n v="5976"/>
    <s v="CA-2017-102155"/>
    <x v="1002"/>
    <d v="2017-07-17T00:00:00"/>
    <s v="Standard Class"/>
    <s v="RR-19525"/>
    <s v="Rick Reed"/>
    <x v="1"/>
    <s v="United States"/>
    <x v="356"/>
    <s v="Kansas"/>
    <n v="66212"/>
    <x v="2"/>
    <s v="OFF-ST-10001496"/>
    <x v="1"/>
    <x v="4"/>
    <s v="Standard Rollaway File with Lock"/>
    <x v="2861"/>
    <n v="2"/>
    <n v="0"/>
    <n v="93.698800000000006"/>
    <n v="7"/>
    <n v="3"/>
    <x v="3"/>
    <s v="Jul"/>
    <s v="2017-07"/>
  </r>
  <r>
    <n v="5977"/>
    <s v="CA-2017-102155"/>
    <x v="1002"/>
    <d v="2017-07-17T00:00:00"/>
    <s v="Standard Class"/>
    <s v="RR-19525"/>
    <s v="Rick Reed"/>
    <x v="1"/>
    <s v="United States"/>
    <x v="356"/>
    <s v="Kansas"/>
    <n v="66212"/>
    <x v="2"/>
    <s v="OFF-PA-10003673"/>
    <x v="1"/>
    <x v="10"/>
    <s v="Strathmore Photo Mount Cards"/>
    <x v="4075"/>
    <n v="2"/>
    <n v="0"/>
    <n v="6.2375999999999996"/>
    <n v="7"/>
    <n v="3"/>
    <x v="3"/>
    <s v="Jul"/>
    <s v="2017-07"/>
  </r>
  <r>
    <n v="5978"/>
    <s v="CA-2017-116953"/>
    <x v="558"/>
    <d v="2017-04-25T00:00:00"/>
    <s v="First Class"/>
    <s v="SV-20935"/>
    <s v="Susan Vittorini"/>
    <x v="0"/>
    <s v="United States"/>
    <x v="123"/>
    <s v="Arizona"/>
    <n v="85204"/>
    <x v="1"/>
    <s v="TEC-PH-10004614"/>
    <x v="2"/>
    <x v="7"/>
    <s v="AT&amp;T 841000 Phone"/>
    <x v="4076"/>
    <n v="10"/>
    <n v="0.2"/>
    <n v="34.5"/>
    <n v="4"/>
    <n v="2"/>
    <x v="3"/>
    <s v="Apr"/>
    <s v="2017-04"/>
  </r>
  <r>
    <n v="5979"/>
    <s v="CA-2014-117765"/>
    <x v="557"/>
    <d v="2014-09-13T00:00:00"/>
    <s v="Standard Class"/>
    <s v="RB-19465"/>
    <s v="Rick Bensley"/>
    <x v="2"/>
    <s v="United States"/>
    <x v="251"/>
    <s v="Oklahoma"/>
    <n v="74133"/>
    <x v="2"/>
    <s v="FUR-TA-10001039"/>
    <x v="0"/>
    <x v="3"/>
    <s v="KI Adjustable-Height Table"/>
    <x v="4077"/>
    <n v="5"/>
    <n v="0"/>
    <n v="111.774"/>
    <n v="9"/>
    <n v="3"/>
    <x v="2"/>
    <s v="Sep"/>
    <s v="2014-09"/>
  </r>
  <r>
    <n v="5980"/>
    <s v="CA-2014-117765"/>
    <x v="557"/>
    <d v="2014-09-13T00:00:00"/>
    <s v="Standard Class"/>
    <s v="RB-19465"/>
    <s v="Rick Bensley"/>
    <x v="2"/>
    <s v="United States"/>
    <x v="251"/>
    <s v="Oklahoma"/>
    <n v="74133"/>
    <x v="2"/>
    <s v="OFF-BI-10000474"/>
    <x v="1"/>
    <x v="8"/>
    <s v="Avery Recycled Flexi-View Covers for Binding Systems"/>
    <x v="4078"/>
    <n v="2"/>
    <n v="0"/>
    <n v="15.3888"/>
    <n v="9"/>
    <n v="3"/>
    <x v="2"/>
    <s v="Sep"/>
    <s v="2014-09"/>
  </r>
  <r>
    <n v="5981"/>
    <s v="CA-2014-117765"/>
    <x v="557"/>
    <d v="2014-09-13T00:00:00"/>
    <s v="Standard Class"/>
    <s v="RB-19465"/>
    <s v="Rick Bensley"/>
    <x v="2"/>
    <s v="United States"/>
    <x v="251"/>
    <s v="Oklahoma"/>
    <n v="74133"/>
    <x v="2"/>
    <s v="FUR-CH-10004698"/>
    <x v="0"/>
    <x v="1"/>
    <s v="Padded Folding Chairs, Black, 4/Carton"/>
    <x v="4079"/>
    <n v="2"/>
    <n v="0"/>
    <n v="45.348799999999997"/>
    <n v="9"/>
    <n v="3"/>
    <x v="2"/>
    <s v="Sep"/>
    <s v="2014-09"/>
  </r>
  <r>
    <n v="5982"/>
    <s v="CA-2014-117765"/>
    <x v="557"/>
    <d v="2014-09-13T00:00:00"/>
    <s v="Standard Class"/>
    <s v="RB-19465"/>
    <s v="Rick Bensley"/>
    <x v="2"/>
    <s v="United States"/>
    <x v="251"/>
    <s v="Oklahoma"/>
    <n v="74133"/>
    <x v="2"/>
    <s v="OFF-ST-10003327"/>
    <x v="1"/>
    <x v="4"/>
    <s v="Akro-Mils 12-Gallon Tote"/>
    <x v="4080"/>
    <n v="2"/>
    <n v="0"/>
    <n v="5.7594000000000003"/>
    <n v="9"/>
    <n v="3"/>
    <x v="2"/>
    <s v="Sep"/>
    <s v="2014-09"/>
  </r>
  <r>
    <n v="5983"/>
    <s v="CA-2016-114895"/>
    <x v="831"/>
    <d v="2016-11-28T00:00:00"/>
    <s v="Standard Class"/>
    <s v="MV-18190"/>
    <s v="Mike Vittorini"/>
    <x v="0"/>
    <s v="United States"/>
    <x v="20"/>
    <s v="New York"/>
    <n v="10035"/>
    <x v="3"/>
    <s v="OFF-PA-10000232"/>
    <x v="1"/>
    <x v="10"/>
    <s v="Xerox 1975"/>
    <x v="91"/>
    <n v="2"/>
    <n v="0"/>
    <n v="6.3503999999999996"/>
    <n v="11"/>
    <n v="4"/>
    <x v="0"/>
    <s v="Nov"/>
    <s v="2016-11"/>
  </r>
  <r>
    <n v="5984"/>
    <s v="CA-2017-112984"/>
    <x v="118"/>
    <d v="2017-09-18T00:00:00"/>
    <s v="Second Class"/>
    <s v="EH-14185"/>
    <s v="Evan Henry"/>
    <x v="0"/>
    <s v="United States"/>
    <x v="10"/>
    <s v="Pennsylvania"/>
    <n v="19143"/>
    <x v="3"/>
    <s v="OFF-PA-10003657"/>
    <x v="1"/>
    <x v="10"/>
    <s v="Xerox 1927"/>
    <x v="3236"/>
    <n v="6"/>
    <n v="0.2"/>
    <n v="6.42"/>
    <n v="9"/>
    <n v="3"/>
    <x v="3"/>
    <s v="Sep"/>
    <s v="2017-09"/>
  </r>
  <r>
    <n v="5985"/>
    <s v="CA-2016-163776"/>
    <x v="1080"/>
    <d v="2016-07-25T00:00:00"/>
    <s v="Standard Class"/>
    <s v="JS-16030"/>
    <s v="Joy Smith"/>
    <x v="0"/>
    <s v="United States"/>
    <x v="413"/>
    <s v="Mississippi"/>
    <n v="39401"/>
    <x v="0"/>
    <s v="FUR-FU-10001185"/>
    <x v="0"/>
    <x v="5"/>
    <s v="Advantus Employee of the Month Certificate Frame, 11 x 13-1/2"/>
    <x v="2280"/>
    <n v="6"/>
    <n v="0"/>
    <n v="76.087800000000001"/>
    <n v="7"/>
    <n v="3"/>
    <x v="0"/>
    <s v="Jul"/>
    <s v="2016-07"/>
  </r>
  <r>
    <n v="5986"/>
    <s v="CA-2016-163776"/>
    <x v="1080"/>
    <d v="2016-07-25T00:00:00"/>
    <s v="Standard Class"/>
    <s v="JS-16030"/>
    <s v="Joy Smith"/>
    <x v="0"/>
    <s v="United States"/>
    <x v="413"/>
    <s v="Mississippi"/>
    <n v="39401"/>
    <x v="0"/>
    <s v="OFF-BI-10003007"/>
    <x v="1"/>
    <x v="8"/>
    <s v="Premium Transparent Presentation Covers, No Pattern/Clear, 8 1/2&quot; x 11&quot;"/>
    <x v="4081"/>
    <n v="2"/>
    <n v="0"/>
    <n v="35.677599999999998"/>
    <n v="7"/>
    <n v="3"/>
    <x v="0"/>
    <s v="Jul"/>
    <s v="2016-07"/>
  </r>
  <r>
    <n v="5987"/>
    <s v="CA-2016-163776"/>
    <x v="1080"/>
    <d v="2016-07-25T00:00:00"/>
    <s v="Standard Class"/>
    <s v="JS-16030"/>
    <s v="Joy Smith"/>
    <x v="0"/>
    <s v="United States"/>
    <x v="413"/>
    <s v="Mississippi"/>
    <n v="39401"/>
    <x v="0"/>
    <s v="OFF-ST-10002485"/>
    <x v="1"/>
    <x v="4"/>
    <s v="Rogers Deluxe File Chest"/>
    <x v="1177"/>
    <n v="4"/>
    <n v="0"/>
    <n v="0.87919999999999998"/>
    <n v="7"/>
    <n v="3"/>
    <x v="0"/>
    <s v="Jul"/>
    <s v="2016-07"/>
  </r>
  <r>
    <n v="5988"/>
    <s v="CA-2016-163776"/>
    <x v="1080"/>
    <d v="2016-07-25T00:00:00"/>
    <s v="Standard Class"/>
    <s v="JS-16030"/>
    <s v="Joy Smith"/>
    <x v="0"/>
    <s v="United States"/>
    <x v="413"/>
    <s v="Mississippi"/>
    <n v="39401"/>
    <x v="0"/>
    <s v="OFF-PA-10001033"/>
    <x v="1"/>
    <x v="10"/>
    <s v="Xerox 1893"/>
    <x v="4082"/>
    <n v="6"/>
    <n v="0"/>
    <n v="120.5106"/>
    <n v="7"/>
    <n v="3"/>
    <x v="0"/>
    <s v="Jul"/>
    <s v="2016-07"/>
  </r>
  <r>
    <n v="5989"/>
    <s v="CA-2016-163776"/>
    <x v="1080"/>
    <d v="2016-07-25T00:00:00"/>
    <s v="Standard Class"/>
    <s v="JS-16030"/>
    <s v="Joy Smith"/>
    <x v="0"/>
    <s v="United States"/>
    <x v="413"/>
    <s v="Mississippi"/>
    <n v="39401"/>
    <x v="0"/>
    <s v="OFF-BI-10000404"/>
    <x v="1"/>
    <x v="8"/>
    <s v="Avery Printable Repositionable Plastic Tabs"/>
    <x v="4083"/>
    <n v="1"/>
    <n v="0"/>
    <n v="4.0419999999999998"/>
    <n v="7"/>
    <n v="3"/>
    <x v="0"/>
    <s v="Jul"/>
    <s v="2016-07"/>
  </r>
  <r>
    <n v="5990"/>
    <s v="CA-2016-163776"/>
    <x v="1080"/>
    <d v="2016-07-25T00:00:00"/>
    <s v="Standard Class"/>
    <s v="JS-16030"/>
    <s v="Joy Smith"/>
    <x v="0"/>
    <s v="United States"/>
    <x v="413"/>
    <s v="Mississippi"/>
    <n v="39401"/>
    <x v="0"/>
    <s v="FUR-BO-10003546"/>
    <x v="0"/>
    <x v="0"/>
    <s v="Hon 4-Shelf Metal Bookcases"/>
    <x v="2414"/>
    <n v="5"/>
    <n v="0"/>
    <n v="126.22499999999999"/>
    <n v="7"/>
    <n v="3"/>
    <x v="0"/>
    <s v="Jul"/>
    <s v="2016-07"/>
  </r>
  <r>
    <n v="5991"/>
    <s v="US-2017-163300"/>
    <x v="175"/>
    <d v="2017-09-21T00:00:00"/>
    <s v="Standard Class"/>
    <s v="ES-14020"/>
    <s v="Erica Smith"/>
    <x v="0"/>
    <s v="United States"/>
    <x v="1"/>
    <s v="California"/>
    <n v="90049"/>
    <x v="1"/>
    <s v="OFF-BI-10004390"/>
    <x v="1"/>
    <x v="8"/>
    <s v="GBC DocuBind 200 Manual Binding Machine"/>
    <x v="4084"/>
    <n v="7"/>
    <n v="0.2"/>
    <n v="884.05799999999999"/>
    <n v="9"/>
    <n v="3"/>
    <x v="3"/>
    <s v="Sep"/>
    <s v="2017-09"/>
  </r>
  <r>
    <n v="5992"/>
    <s v="US-2017-163300"/>
    <x v="175"/>
    <d v="2017-09-21T00:00:00"/>
    <s v="Standard Class"/>
    <s v="ES-14020"/>
    <s v="Erica Smith"/>
    <x v="0"/>
    <s v="United States"/>
    <x v="1"/>
    <s v="California"/>
    <n v="90049"/>
    <x v="1"/>
    <s v="TEC-PH-10001700"/>
    <x v="2"/>
    <x v="7"/>
    <s v="Panasonic KX-TG6844B Expandable Digital Cordless Telephone"/>
    <x v="4085"/>
    <n v="7"/>
    <n v="0.2"/>
    <n v="32.335099999999997"/>
    <n v="9"/>
    <n v="3"/>
    <x v="3"/>
    <s v="Sep"/>
    <s v="2017-09"/>
  </r>
  <r>
    <n v="5993"/>
    <s v="US-2017-163300"/>
    <x v="175"/>
    <d v="2017-09-21T00:00:00"/>
    <s v="Standard Class"/>
    <s v="ES-14020"/>
    <s v="Erica Smith"/>
    <x v="0"/>
    <s v="United States"/>
    <x v="1"/>
    <s v="California"/>
    <n v="90049"/>
    <x v="1"/>
    <s v="FUR-CH-10003396"/>
    <x v="0"/>
    <x v="1"/>
    <s v="Global Deluxe Steno Chair"/>
    <x v="4086"/>
    <n v="3"/>
    <n v="0.2"/>
    <n v="-20.784600000000001"/>
    <n v="9"/>
    <n v="3"/>
    <x v="3"/>
    <s v="Sep"/>
    <s v="2017-09"/>
  </r>
  <r>
    <n v="5994"/>
    <s v="CA-2016-162187"/>
    <x v="25"/>
    <d v="2016-12-11T00:00:00"/>
    <s v="Same Day"/>
    <s v="NS-18640"/>
    <s v="Noel Staavos"/>
    <x v="1"/>
    <s v="United States"/>
    <x v="38"/>
    <s v="Ohio"/>
    <n v="43229"/>
    <x v="3"/>
    <s v="OFF-ST-10001558"/>
    <x v="1"/>
    <x v="4"/>
    <s v="Acco Perma 4000 Stacking Storage Drawers"/>
    <x v="643"/>
    <n v="5"/>
    <n v="0.2"/>
    <n v="-4.0599999999999996"/>
    <n v="12"/>
    <n v="4"/>
    <x v="0"/>
    <s v="Dec"/>
    <s v="2016-12"/>
  </r>
  <r>
    <n v="5995"/>
    <s v="CA-2016-162187"/>
    <x v="25"/>
    <d v="2016-12-11T00:00:00"/>
    <s v="Same Day"/>
    <s v="NS-18640"/>
    <s v="Noel Staavos"/>
    <x v="1"/>
    <s v="United States"/>
    <x v="38"/>
    <s v="Ohio"/>
    <n v="43229"/>
    <x v="3"/>
    <s v="OFF-SU-10004782"/>
    <x v="1"/>
    <x v="14"/>
    <s v="Elite 5&quot; Scissors"/>
    <x v="1902"/>
    <n v="2"/>
    <n v="0.2"/>
    <n v="1.69"/>
    <n v="12"/>
    <n v="4"/>
    <x v="0"/>
    <s v="Dec"/>
    <s v="2016-12"/>
  </r>
  <r>
    <n v="5996"/>
    <s v="CA-2016-162187"/>
    <x v="25"/>
    <d v="2016-12-11T00:00:00"/>
    <s v="Same Day"/>
    <s v="NS-18640"/>
    <s v="Noel Staavos"/>
    <x v="1"/>
    <s v="United States"/>
    <x v="38"/>
    <s v="Ohio"/>
    <n v="43229"/>
    <x v="3"/>
    <s v="FUR-CH-10003298"/>
    <x v="0"/>
    <x v="1"/>
    <s v="Office Star - Contemporary Task Swivel chair with Loop Arms, Charcoal"/>
    <x v="4087"/>
    <n v="5"/>
    <n v="0.3"/>
    <n v="-137.529"/>
    <n v="12"/>
    <n v="4"/>
    <x v="0"/>
    <s v="Dec"/>
    <s v="2016-12"/>
  </r>
  <r>
    <n v="5997"/>
    <s v="CA-2016-162187"/>
    <x v="25"/>
    <d v="2016-12-11T00:00:00"/>
    <s v="Same Day"/>
    <s v="NS-18640"/>
    <s v="Noel Staavos"/>
    <x v="1"/>
    <s v="United States"/>
    <x v="38"/>
    <s v="Ohio"/>
    <n v="43229"/>
    <x v="3"/>
    <s v="OFF-AP-10000576"/>
    <x v="1"/>
    <x v="9"/>
    <s v="Belkin 325VA UPS Surge Protector, 6'"/>
    <x v="2342"/>
    <n v="4"/>
    <n v="0.2"/>
    <n v="24.196000000000002"/>
    <n v="12"/>
    <n v="4"/>
    <x v="0"/>
    <s v="Dec"/>
    <s v="2016-12"/>
  </r>
  <r>
    <n v="5998"/>
    <s v="CA-2016-162187"/>
    <x v="25"/>
    <d v="2016-12-11T00:00:00"/>
    <s v="Same Day"/>
    <s v="NS-18640"/>
    <s v="Noel Staavos"/>
    <x v="1"/>
    <s v="United States"/>
    <x v="38"/>
    <s v="Ohio"/>
    <n v="43229"/>
    <x v="3"/>
    <s v="FUR-TA-10003008"/>
    <x v="0"/>
    <x v="3"/>
    <s v="Lesro Round Back Collection Coffee Table, End Table"/>
    <x v="4088"/>
    <n v="3"/>
    <n v="0.4"/>
    <n v="-147.8655"/>
    <n v="12"/>
    <n v="4"/>
    <x v="0"/>
    <s v="Dec"/>
    <s v="2016-12"/>
  </r>
  <r>
    <n v="5999"/>
    <s v="US-2014-112991"/>
    <x v="325"/>
    <d v="2014-12-14T00:00:00"/>
    <s v="Standard Class"/>
    <s v="SH-19975"/>
    <s v="Sally Hughsby"/>
    <x v="1"/>
    <s v="United States"/>
    <x v="460"/>
    <s v="Idaho"/>
    <n v="83605"/>
    <x v="1"/>
    <s v="FUR-CH-10001708"/>
    <x v="0"/>
    <x v="1"/>
    <s v="Office Star - Contemporary Swivel Chair with Padded Adjustable Arms and Flex Back"/>
    <x v="4089"/>
    <n v="3"/>
    <n v="0.2"/>
    <n v="4.2294"/>
    <n v="12"/>
    <n v="4"/>
    <x v="2"/>
    <s v="Dec"/>
    <s v="2014-12"/>
  </r>
  <r>
    <n v="6000"/>
    <s v="US-2014-112991"/>
    <x v="325"/>
    <d v="2014-12-14T00:00:00"/>
    <s v="Standard Class"/>
    <s v="SH-19975"/>
    <s v="Sally Hughsby"/>
    <x v="1"/>
    <s v="United States"/>
    <x v="460"/>
    <s v="Idaho"/>
    <n v="83605"/>
    <x v="1"/>
    <s v="OFF-PA-10000019"/>
    <x v="1"/>
    <x v="10"/>
    <s v="Xerox 1931"/>
    <x v="233"/>
    <n v="4"/>
    <n v="0"/>
    <n v="12.441599999999999"/>
    <n v="12"/>
    <n v="4"/>
    <x v="2"/>
    <s v="Dec"/>
    <s v="2014-12"/>
  </r>
  <r>
    <n v="6001"/>
    <s v="US-2014-112991"/>
    <x v="325"/>
    <d v="2014-12-14T00:00:00"/>
    <s v="Standard Class"/>
    <s v="SH-19975"/>
    <s v="Sally Hughsby"/>
    <x v="1"/>
    <s v="United States"/>
    <x v="460"/>
    <s v="Idaho"/>
    <n v="83605"/>
    <x v="1"/>
    <s v="OFF-PA-10002222"/>
    <x v="1"/>
    <x v="10"/>
    <s v="Xerox Color Copier Paper, 11&quot; x 17&quot;, Ream"/>
    <x v="419"/>
    <n v="4"/>
    <n v="0"/>
    <n v="42.025599999999997"/>
    <n v="12"/>
    <n v="4"/>
    <x v="2"/>
    <s v="Dec"/>
    <s v="2014-12"/>
  </r>
  <r>
    <n v="6002"/>
    <s v="CA-2014-124079"/>
    <x v="736"/>
    <d v="2014-12-17T00:00:00"/>
    <s v="Standard Class"/>
    <s v="RF-19345"/>
    <s v="Randy Ferguson"/>
    <x v="1"/>
    <s v="United States"/>
    <x v="42"/>
    <s v="Arizona"/>
    <n v="85023"/>
    <x v="1"/>
    <s v="FUR-FU-10002553"/>
    <x v="0"/>
    <x v="5"/>
    <s v="Electrix Incandescent Magnifying Lamp, Black"/>
    <x v="2839"/>
    <n v="3"/>
    <n v="0.2"/>
    <n v="7.6965000000000003"/>
    <n v="12"/>
    <n v="4"/>
    <x v="2"/>
    <s v="Dec"/>
    <s v="2014-12"/>
  </r>
  <r>
    <n v="6003"/>
    <s v="CA-2014-124079"/>
    <x v="736"/>
    <d v="2014-12-17T00:00:00"/>
    <s v="Standard Class"/>
    <s v="RF-19345"/>
    <s v="Randy Ferguson"/>
    <x v="1"/>
    <s v="United States"/>
    <x v="42"/>
    <s v="Arizona"/>
    <n v="85023"/>
    <x v="1"/>
    <s v="OFF-BI-10002103"/>
    <x v="1"/>
    <x v="8"/>
    <s v="Cardinal Slant-D Ring Binder, Heavy Gauge Vinyl"/>
    <x v="3862"/>
    <n v="2"/>
    <n v="0.7"/>
    <n v="-4.1711999999999998"/>
    <n v="12"/>
    <n v="4"/>
    <x v="2"/>
    <s v="Dec"/>
    <s v="2014-12"/>
  </r>
  <r>
    <n v="6004"/>
    <s v="US-2017-146878"/>
    <x v="296"/>
    <d v="2017-09-27T00:00:00"/>
    <s v="Standard Class"/>
    <s v="DL-12865"/>
    <s v="Dan Lawera"/>
    <x v="0"/>
    <s v="United States"/>
    <x v="100"/>
    <s v="Florida"/>
    <n v="33142"/>
    <x v="0"/>
    <s v="OFF-BI-10002794"/>
    <x v="1"/>
    <x v="8"/>
    <s v="Avery Trapezoid Ring Binder, 3&quot; Capacity, Black, 1040 sheets"/>
    <x v="4090"/>
    <n v="1"/>
    <n v="0.7"/>
    <n v="-8.6058000000000003"/>
    <n v="9"/>
    <n v="3"/>
    <x v="3"/>
    <s v="Sep"/>
    <s v="2017-09"/>
  </r>
  <r>
    <n v="6005"/>
    <s v="CA-2017-107244"/>
    <x v="210"/>
    <d v="2017-09-11T00:00:00"/>
    <s v="Standard Class"/>
    <s v="AG-10390"/>
    <s v="Allen Goldenen"/>
    <x v="0"/>
    <s v="United States"/>
    <x v="1"/>
    <s v="California"/>
    <n v="90004"/>
    <x v="1"/>
    <s v="FUR-FU-10002597"/>
    <x v="0"/>
    <x v="5"/>
    <s v="C-Line Magnetic Cubicle Keepers, Clear Polypropylene"/>
    <x v="2354"/>
    <n v="4"/>
    <n v="0"/>
    <n v="8.2992000000000008"/>
    <n v="9"/>
    <n v="3"/>
    <x v="3"/>
    <s v="Sep"/>
    <s v="2017-09"/>
  </r>
  <r>
    <n v="6006"/>
    <s v="CA-2015-100657"/>
    <x v="121"/>
    <d v="2015-11-07T00:00:00"/>
    <s v="Standard Class"/>
    <s v="SW-20245"/>
    <s v="Scot Wooten"/>
    <x v="0"/>
    <s v="United States"/>
    <x v="21"/>
    <s v="New York"/>
    <n v="12180"/>
    <x v="3"/>
    <s v="FUR-CH-10003535"/>
    <x v="0"/>
    <x v="1"/>
    <s v="Global Armless Task Chair, Royal Blue"/>
    <x v="4091"/>
    <n v="2"/>
    <n v="0.1"/>
    <n v="8.5372000000000003"/>
    <n v="11"/>
    <n v="4"/>
    <x v="1"/>
    <s v="Nov"/>
    <s v="2015-11"/>
  </r>
  <r>
    <n v="6007"/>
    <s v="CA-2017-129581"/>
    <x v="157"/>
    <d v="2017-12-18T00:00:00"/>
    <s v="Standard Class"/>
    <s v="KN-16390"/>
    <s v="Katherine Nockton"/>
    <x v="1"/>
    <s v="United States"/>
    <x v="217"/>
    <s v="Massachusetts"/>
    <n v="2740"/>
    <x v="3"/>
    <s v="TEC-PH-10001527"/>
    <x v="2"/>
    <x v="7"/>
    <s v="Plantronics MX500i Earset"/>
    <x v="3565"/>
    <n v="3"/>
    <n v="0"/>
    <n v="3.8654999999999999"/>
    <n v="12"/>
    <n v="4"/>
    <x v="3"/>
    <s v="Dec"/>
    <s v="2017-12"/>
  </r>
  <r>
    <n v="6008"/>
    <s v="CA-2017-129028"/>
    <x v="719"/>
    <d v="2017-04-03T00:00:00"/>
    <s v="First Class"/>
    <s v="GB-14530"/>
    <s v="George Bell"/>
    <x v="1"/>
    <s v="United States"/>
    <x v="159"/>
    <s v="South Carolina"/>
    <n v="29501"/>
    <x v="0"/>
    <s v="FUR-FU-10004006"/>
    <x v="0"/>
    <x v="5"/>
    <s v="Deflect-o DuraMat Lighweight, Studded, Beveled Mat for Low Pile Carpeting"/>
    <x v="4030"/>
    <n v="3"/>
    <n v="0"/>
    <n v="21.7515"/>
    <n v="4"/>
    <n v="2"/>
    <x v="3"/>
    <s v="Apr"/>
    <s v="2017-04"/>
  </r>
  <r>
    <n v="6009"/>
    <s v="CA-2015-135580"/>
    <x v="1081"/>
    <d v="2016-01-03T00:00:00"/>
    <s v="Standard Class"/>
    <s v="CL-12565"/>
    <s v="Clay Ludtke"/>
    <x v="0"/>
    <s v="United States"/>
    <x v="1"/>
    <s v="California"/>
    <n v="90049"/>
    <x v="1"/>
    <s v="OFF-PA-10000595"/>
    <x v="1"/>
    <x v="10"/>
    <s v="Xerox 1929"/>
    <x v="4092"/>
    <n v="3"/>
    <n v="0"/>
    <n v="31.519200000000001"/>
    <n v="12"/>
    <n v="4"/>
    <x v="1"/>
    <s v="Dec"/>
    <s v="2015-12"/>
  </r>
  <r>
    <n v="6010"/>
    <s v="CA-2015-135580"/>
    <x v="1081"/>
    <d v="2016-01-03T00:00:00"/>
    <s v="Standard Class"/>
    <s v="CL-12565"/>
    <s v="Clay Ludtke"/>
    <x v="0"/>
    <s v="United States"/>
    <x v="1"/>
    <s v="California"/>
    <n v="90049"/>
    <x v="1"/>
    <s v="OFF-ST-10000798"/>
    <x v="1"/>
    <x v="4"/>
    <s v="2300 Heavy-Duty Transfer File Systems by Perma"/>
    <x v="4093"/>
    <n v="3"/>
    <n v="0"/>
    <n v="14.2386"/>
    <n v="12"/>
    <n v="4"/>
    <x v="1"/>
    <s v="Dec"/>
    <s v="2015-12"/>
  </r>
  <r>
    <n v="6011"/>
    <s v="CA-2015-135580"/>
    <x v="1081"/>
    <d v="2016-01-03T00:00:00"/>
    <s v="Standard Class"/>
    <s v="CL-12565"/>
    <s v="Clay Ludtke"/>
    <x v="0"/>
    <s v="United States"/>
    <x v="1"/>
    <s v="California"/>
    <n v="90049"/>
    <x v="1"/>
    <s v="TEC-MA-10004002"/>
    <x v="2"/>
    <x v="15"/>
    <s v="Zebra GX420t Direct Thermal/Thermal Transfer Printer"/>
    <x v="4094"/>
    <n v="6"/>
    <n v="0.2"/>
    <n v="286.71300000000002"/>
    <n v="12"/>
    <n v="4"/>
    <x v="1"/>
    <s v="Dec"/>
    <s v="2015-12"/>
  </r>
  <r>
    <n v="6012"/>
    <s v="CA-2015-135580"/>
    <x v="1081"/>
    <d v="2016-01-03T00:00:00"/>
    <s v="Standard Class"/>
    <s v="CL-12565"/>
    <s v="Clay Ludtke"/>
    <x v="0"/>
    <s v="United States"/>
    <x v="1"/>
    <s v="California"/>
    <n v="90049"/>
    <x v="1"/>
    <s v="OFF-EN-10003296"/>
    <x v="1"/>
    <x v="12"/>
    <s v="Tyvek Side-Opening Peel &amp; Seel Expanding Envelopes"/>
    <x v="3341"/>
    <n v="3"/>
    <n v="0"/>
    <n v="122.148"/>
    <n v="12"/>
    <n v="4"/>
    <x v="1"/>
    <s v="Dec"/>
    <s v="2015-12"/>
  </r>
  <r>
    <n v="6013"/>
    <s v="CA-2015-135580"/>
    <x v="1081"/>
    <d v="2016-01-03T00:00:00"/>
    <s v="Standard Class"/>
    <s v="CL-12565"/>
    <s v="Clay Ludtke"/>
    <x v="0"/>
    <s v="United States"/>
    <x v="1"/>
    <s v="California"/>
    <n v="90049"/>
    <x v="1"/>
    <s v="TEC-PH-10004345"/>
    <x v="2"/>
    <x v="7"/>
    <s v="Cisco SPA 502G IP Phone"/>
    <x v="4095"/>
    <n v="3"/>
    <n v="0.2"/>
    <n v="35.984999999999999"/>
    <n v="12"/>
    <n v="4"/>
    <x v="1"/>
    <s v="Dec"/>
    <s v="2015-12"/>
  </r>
  <r>
    <n v="6014"/>
    <s v="CA-2016-159016"/>
    <x v="612"/>
    <d v="2016-03-11T00:00:00"/>
    <s v="First Class"/>
    <s v="KF-16285"/>
    <s v="Karen Ferguson"/>
    <x v="2"/>
    <s v="United States"/>
    <x v="1"/>
    <s v="California"/>
    <n v="90008"/>
    <x v="1"/>
    <s v="OFF-PA-10004405"/>
    <x v="1"/>
    <x v="10"/>
    <s v="Rediform Voice Mail Log Books"/>
    <x v="81"/>
    <n v="5"/>
    <n v="0"/>
    <n v="7.1520000000000001"/>
    <n v="3"/>
    <n v="1"/>
    <x v="0"/>
    <s v="Mar"/>
    <s v="2016-03"/>
  </r>
  <r>
    <n v="6015"/>
    <s v="CA-2016-159016"/>
    <x v="612"/>
    <d v="2016-03-11T00:00:00"/>
    <s v="First Class"/>
    <s v="KF-16285"/>
    <s v="Karen Ferguson"/>
    <x v="2"/>
    <s v="United States"/>
    <x v="1"/>
    <s v="California"/>
    <n v="90008"/>
    <x v="1"/>
    <s v="TEC-PH-10002885"/>
    <x v="2"/>
    <x v="7"/>
    <s v="Apple iPhone 5"/>
    <x v="4096"/>
    <n v="8"/>
    <n v="0.2"/>
    <n v="363.90480000000002"/>
    <n v="3"/>
    <n v="1"/>
    <x v="0"/>
    <s v="Mar"/>
    <s v="2016-03"/>
  </r>
  <r>
    <n v="6016"/>
    <s v="CA-2014-102652"/>
    <x v="322"/>
    <d v="2014-04-12T00:00:00"/>
    <s v="Standard Class"/>
    <s v="AY-10555"/>
    <s v="Andy Yotov"/>
    <x v="1"/>
    <s v="United States"/>
    <x v="1"/>
    <s v="California"/>
    <n v="90049"/>
    <x v="1"/>
    <s v="FUR-FU-10000747"/>
    <x v="0"/>
    <x v="5"/>
    <s v="Tenex B1-RE Series Chair Mats for Low Pile Carpets"/>
    <x v="1361"/>
    <n v="2"/>
    <n v="0"/>
    <n v="15.6332"/>
    <n v="4"/>
    <n v="2"/>
    <x v="2"/>
    <s v="Apr"/>
    <s v="2014-04"/>
  </r>
  <r>
    <n v="6017"/>
    <s v="CA-2014-102652"/>
    <x v="322"/>
    <d v="2014-04-12T00:00:00"/>
    <s v="Standard Class"/>
    <s v="AY-10555"/>
    <s v="Andy Yotov"/>
    <x v="1"/>
    <s v="United States"/>
    <x v="1"/>
    <s v="California"/>
    <n v="90049"/>
    <x v="1"/>
    <s v="FUR-FU-10001918"/>
    <x v="0"/>
    <x v="5"/>
    <s v="C-Line Cubicle Keepers Polyproplyene Holder With Velcro Backings"/>
    <x v="900"/>
    <n v="7"/>
    <n v="0"/>
    <n v="12.9129"/>
    <n v="4"/>
    <n v="2"/>
    <x v="2"/>
    <s v="Apr"/>
    <s v="2014-04"/>
  </r>
  <r>
    <n v="6018"/>
    <s v="CA-2014-102652"/>
    <x v="322"/>
    <d v="2014-04-12T00:00:00"/>
    <s v="Standard Class"/>
    <s v="AY-10555"/>
    <s v="Andy Yotov"/>
    <x v="1"/>
    <s v="United States"/>
    <x v="1"/>
    <s v="California"/>
    <n v="90049"/>
    <x v="1"/>
    <s v="OFF-PA-10003309"/>
    <x v="1"/>
    <x v="10"/>
    <s v="Xerox 211"/>
    <x v="537"/>
    <n v="3"/>
    <n v="0"/>
    <n v="9.3312000000000008"/>
    <n v="4"/>
    <n v="2"/>
    <x v="2"/>
    <s v="Apr"/>
    <s v="2014-04"/>
  </r>
  <r>
    <n v="6019"/>
    <s v="CA-2014-102652"/>
    <x v="322"/>
    <d v="2014-04-12T00:00:00"/>
    <s v="Standard Class"/>
    <s v="AY-10555"/>
    <s v="Andy Yotov"/>
    <x v="1"/>
    <s v="United States"/>
    <x v="1"/>
    <s v="California"/>
    <n v="90049"/>
    <x v="1"/>
    <s v="OFF-PA-10001977"/>
    <x v="1"/>
    <x v="10"/>
    <s v="Xerox 194"/>
    <x v="444"/>
    <n v="1"/>
    <n v="0"/>
    <n v="26.630400000000002"/>
    <n v="4"/>
    <n v="2"/>
    <x v="2"/>
    <s v="Apr"/>
    <s v="2014-04"/>
  </r>
  <r>
    <n v="6020"/>
    <s v="CA-2014-152422"/>
    <x v="1082"/>
    <d v="2014-10-10T00:00:00"/>
    <s v="Second Class"/>
    <s v="BD-11635"/>
    <s v="Brian Derr"/>
    <x v="0"/>
    <s v="United States"/>
    <x v="38"/>
    <s v="Ohio"/>
    <n v="43229"/>
    <x v="3"/>
    <s v="OFF-AP-10002892"/>
    <x v="1"/>
    <x v="9"/>
    <s v="Belkin F5C206VTEL 6 Outlet Surge"/>
    <x v="2784"/>
    <n v="5"/>
    <n v="0.2"/>
    <n v="11.49"/>
    <n v="10"/>
    <n v="4"/>
    <x v="2"/>
    <s v="Oct"/>
    <s v="2014-10"/>
  </r>
  <r>
    <n v="6021"/>
    <s v="US-2016-156692"/>
    <x v="572"/>
    <d v="2016-08-13T00:00:00"/>
    <s v="Same Day"/>
    <s v="HG-15025"/>
    <s v="Hunter Glantz"/>
    <x v="0"/>
    <s v="United States"/>
    <x v="461"/>
    <s v="Louisiana"/>
    <n v="70065"/>
    <x v="0"/>
    <s v="OFF-AP-10002222"/>
    <x v="1"/>
    <x v="9"/>
    <s v="Staple holder"/>
    <x v="1686"/>
    <n v="2"/>
    <n v="0"/>
    <n v="4.6818"/>
    <n v="8"/>
    <n v="3"/>
    <x v="0"/>
    <s v="Aug"/>
    <s v="2016-08"/>
  </r>
  <r>
    <n v="6022"/>
    <s v="US-2016-156692"/>
    <x v="572"/>
    <d v="2016-08-13T00:00:00"/>
    <s v="Same Day"/>
    <s v="HG-15025"/>
    <s v="Hunter Glantz"/>
    <x v="0"/>
    <s v="United States"/>
    <x v="461"/>
    <s v="Louisiana"/>
    <n v="70065"/>
    <x v="0"/>
    <s v="TEC-AC-10000158"/>
    <x v="2"/>
    <x v="11"/>
    <s v="Sony 64GB Class 10 Micro SDHC R40 Memory Card"/>
    <x v="2215"/>
    <n v="2"/>
    <n v="0"/>
    <n v="15.1158"/>
    <n v="8"/>
    <n v="3"/>
    <x v="0"/>
    <s v="Aug"/>
    <s v="2016-08"/>
  </r>
  <r>
    <n v="6023"/>
    <s v="CA-2014-130869"/>
    <x v="664"/>
    <d v="2014-11-21T00:00:00"/>
    <s v="Standard Class"/>
    <s v="CB-12025"/>
    <s v="Cassandra Brandow"/>
    <x v="0"/>
    <s v="United States"/>
    <x v="444"/>
    <s v="Texas"/>
    <n v="75104"/>
    <x v="2"/>
    <s v="OFF-EN-10002600"/>
    <x v="1"/>
    <x v="12"/>
    <s v="Redi-Strip #10 Envelopes, 4 1/8 x 9 1/2"/>
    <x v="906"/>
    <n v="3"/>
    <n v="0.2"/>
    <n v="2.4780000000000002"/>
    <n v="11"/>
    <n v="4"/>
    <x v="2"/>
    <s v="Nov"/>
    <s v="2014-11"/>
  </r>
  <r>
    <n v="6024"/>
    <s v="US-2017-128832"/>
    <x v="558"/>
    <d v="2017-04-27T00:00:00"/>
    <s v="First Class"/>
    <s v="LS-16945"/>
    <s v="Linda Southworth"/>
    <x v="1"/>
    <s v="United States"/>
    <x v="205"/>
    <s v="Rhode Island"/>
    <n v="2908"/>
    <x v="3"/>
    <s v="TEC-AC-10004855"/>
    <x v="2"/>
    <x v="11"/>
    <s v="V7 USB Numeric Keypad"/>
    <x v="3401"/>
    <n v="2"/>
    <n v="0"/>
    <n v="4.8986000000000001"/>
    <n v="4"/>
    <n v="2"/>
    <x v="3"/>
    <s v="Apr"/>
    <s v="2017-04"/>
  </r>
  <r>
    <n v="6025"/>
    <s v="CA-2017-139717"/>
    <x v="1043"/>
    <d v="2017-08-26T00:00:00"/>
    <s v="Second Class"/>
    <s v="DM-13015"/>
    <s v="Darrin Martin"/>
    <x v="0"/>
    <s v="United States"/>
    <x v="152"/>
    <s v="Ohio"/>
    <n v="43130"/>
    <x v="3"/>
    <s v="OFF-AP-10000938"/>
    <x v="1"/>
    <x v="9"/>
    <s v="Avanti 1.7 Cu. Ft. Refrigerator"/>
    <x v="4097"/>
    <n v="8"/>
    <n v="0.2"/>
    <n v="64.627200000000002"/>
    <n v="8"/>
    <n v="3"/>
    <x v="3"/>
    <s v="Aug"/>
    <s v="2017-08"/>
  </r>
  <r>
    <n v="6026"/>
    <s v="CA-2017-139717"/>
    <x v="1043"/>
    <d v="2017-08-26T00:00:00"/>
    <s v="Second Class"/>
    <s v="DM-13015"/>
    <s v="Darrin Martin"/>
    <x v="0"/>
    <s v="United States"/>
    <x v="152"/>
    <s v="Ohio"/>
    <n v="43130"/>
    <x v="3"/>
    <s v="OFF-PA-10002195"/>
    <x v="1"/>
    <x v="10"/>
    <s v="Xerox 1966"/>
    <x v="559"/>
    <n v="2"/>
    <n v="0.2"/>
    <n v="3.7584"/>
    <n v="8"/>
    <n v="3"/>
    <x v="3"/>
    <s v="Aug"/>
    <s v="2017-08"/>
  </r>
  <r>
    <n v="6027"/>
    <s v="CA-2017-136007"/>
    <x v="660"/>
    <d v="2017-03-02T00:00:00"/>
    <s v="Standard Class"/>
    <s v="AC-10615"/>
    <s v="Ann Chong"/>
    <x v="1"/>
    <s v="United States"/>
    <x v="4"/>
    <s v="Washington"/>
    <n v="98115"/>
    <x v="1"/>
    <s v="OFF-FA-10002701"/>
    <x v="1"/>
    <x v="13"/>
    <s v="Alliance Rubber Bands"/>
    <x v="3566"/>
    <n v="5"/>
    <n v="0"/>
    <n v="0.33600000000000002"/>
    <n v="2"/>
    <n v="1"/>
    <x v="3"/>
    <s v="Feb"/>
    <s v="2017-02"/>
  </r>
  <r>
    <n v="6028"/>
    <s v="CA-2017-136007"/>
    <x v="660"/>
    <d v="2017-03-02T00:00:00"/>
    <s v="Standard Class"/>
    <s v="AC-10615"/>
    <s v="Ann Chong"/>
    <x v="1"/>
    <s v="United States"/>
    <x v="4"/>
    <s v="Washington"/>
    <n v="98115"/>
    <x v="1"/>
    <s v="TEC-PH-10003589"/>
    <x v="2"/>
    <x v="7"/>
    <s v="invisibleSHIELD by ZAGG Smudge-Free Screen Protector"/>
    <x v="994"/>
    <n v="5"/>
    <n v="0.2"/>
    <n v="25.186"/>
    <n v="2"/>
    <n v="1"/>
    <x v="3"/>
    <s v="Feb"/>
    <s v="2017-02"/>
  </r>
  <r>
    <n v="6029"/>
    <s v="CA-2016-157364"/>
    <x v="258"/>
    <d v="2016-11-21T00:00:00"/>
    <s v="First Class"/>
    <s v="LT-17110"/>
    <s v="Liz Thompson"/>
    <x v="0"/>
    <s v="United States"/>
    <x v="108"/>
    <s v="North Carolina"/>
    <n v="28540"/>
    <x v="0"/>
    <s v="OFF-AR-10003752"/>
    <x v="1"/>
    <x v="6"/>
    <s v="Deluxe Chalkboard Eraser Cleaner"/>
    <x v="4098"/>
    <n v="2"/>
    <n v="0.2"/>
    <n v="6.0060000000000002"/>
    <n v="11"/>
    <n v="4"/>
    <x v="0"/>
    <s v="Nov"/>
    <s v="2016-11"/>
  </r>
  <r>
    <n v="6030"/>
    <s v="US-2016-112970"/>
    <x v="696"/>
    <d v="2016-11-15T00:00:00"/>
    <s v="First Class"/>
    <s v="TB-21250"/>
    <s v="Tim Brockman"/>
    <x v="0"/>
    <s v="United States"/>
    <x v="1"/>
    <s v="California"/>
    <n v="90049"/>
    <x v="1"/>
    <s v="OFF-AR-10003829"/>
    <x v="1"/>
    <x v="6"/>
    <s v="Newell 35"/>
    <x v="294"/>
    <n v="3"/>
    <n v="0"/>
    <n v="2.8536000000000001"/>
    <n v="11"/>
    <n v="4"/>
    <x v="0"/>
    <s v="Nov"/>
    <s v="2016-11"/>
  </r>
  <r>
    <n v="6031"/>
    <s v="US-2017-152492"/>
    <x v="91"/>
    <d v="2017-07-06T00:00:00"/>
    <s v="Same Day"/>
    <s v="AH-10585"/>
    <s v="Angele Hood"/>
    <x v="0"/>
    <s v="United States"/>
    <x v="100"/>
    <s v="Florida"/>
    <n v="33142"/>
    <x v="0"/>
    <s v="FUR-CH-10000155"/>
    <x v="0"/>
    <x v="1"/>
    <s v="Global Comet Stacking Armless Chair"/>
    <x v="4099"/>
    <n v="1"/>
    <n v="0.2"/>
    <n v="23.923999999999999"/>
    <n v="7"/>
    <n v="3"/>
    <x v="3"/>
    <s v="Jul"/>
    <s v="2017-07"/>
  </r>
  <r>
    <n v="6032"/>
    <s v="CA-2016-101168"/>
    <x v="591"/>
    <d v="2017-01-01T00:00:00"/>
    <s v="Standard Class"/>
    <s v="SS-20140"/>
    <s v="Saphhira Shifley"/>
    <x v="1"/>
    <s v="United States"/>
    <x v="462"/>
    <s v="New Hampshire"/>
    <n v="3060"/>
    <x v="3"/>
    <s v="FUR-FU-10003142"/>
    <x v="0"/>
    <x v="5"/>
    <s v="Master Big Foot Doorstop, Beige"/>
    <x v="3051"/>
    <n v="4"/>
    <n v="0"/>
    <n v="6.5472000000000001"/>
    <n v="12"/>
    <n v="4"/>
    <x v="0"/>
    <s v="Dec"/>
    <s v="2016-12"/>
  </r>
  <r>
    <n v="6033"/>
    <s v="CA-2017-104010"/>
    <x v="756"/>
    <d v="2017-04-25T00:00:00"/>
    <s v="First Class"/>
    <s v="TD-20995"/>
    <s v="Tamara Dahlen"/>
    <x v="0"/>
    <s v="United States"/>
    <x v="20"/>
    <s v="New York"/>
    <n v="10011"/>
    <x v="3"/>
    <s v="OFF-SU-10001218"/>
    <x v="1"/>
    <x v="14"/>
    <s v="Fiskars Softgrip Scissors"/>
    <x v="2735"/>
    <n v="5"/>
    <n v="0"/>
    <n v="15.372"/>
    <n v="4"/>
    <n v="2"/>
    <x v="3"/>
    <s v="Apr"/>
    <s v="2017-04"/>
  </r>
  <r>
    <n v="6034"/>
    <s v="CA-2015-130253"/>
    <x v="639"/>
    <d v="2015-12-18T00:00:00"/>
    <s v="Standard Class"/>
    <s v="PP-18955"/>
    <s v="Paul Prost"/>
    <x v="2"/>
    <s v="United States"/>
    <x v="1"/>
    <s v="California"/>
    <n v="90036"/>
    <x v="1"/>
    <s v="FUR-FU-10002963"/>
    <x v="0"/>
    <x v="5"/>
    <s v="Master Caster Door Stop, Gray"/>
    <x v="593"/>
    <n v="3"/>
    <n v="0"/>
    <n v="5.1816000000000004"/>
    <n v="12"/>
    <n v="4"/>
    <x v="1"/>
    <s v="Dec"/>
    <s v="2015-12"/>
  </r>
  <r>
    <n v="6035"/>
    <s v="US-2015-155369"/>
    <x v="1083"/>
    <d v="2015-04-25T00:00:00"/>
    <s v="Standard Class"/>
    <s v="PG-18820"/>
    <s v="Patrick Gardner"/>
    <x v="0"/>
    <s v="United States"/>
    <x v="238"/>
    <s v="Texas"/>
    <n v="75007"/>
    <x v="2"/>
    <s v="OFF-AP-10002578"/>
    <x v="1"/>
    <x v="9"/>
    <s v="Fellowes Premier Superior Surge Suppressor, 10-Outlet, With Phone and Remote"/>
    <x v="4100"/>
    <n v="2"/>
    <n v="0.8"/>
    <n v="-52.833599999999997"/>
    <n v="4"/>
    <n v="2"/>
    <x v="1"/>
    <s v="Apr"/>
    <s v="2015-04"/>
  </r>
  <r>
    <n v="6036"/>
    <s v="US-2015-155369"/>
    <x v="1083"/>
    <d v="2015-04-25T00:00:00"/>
    <s v="Standard Class"/>
    <s v="PG-18820"/>
    <s v="Patrick Gardner"/>
    <x v="0"/>
    <s v="United States"/>
    <x v="238"/>
    <s v="Texas"/>
    <n v="75007"/>
    <x v="2"/>
    <s v="OFF-BI-10003925"/>
    <x v="1"/>
    <x v="8"/>
    <s v="Fellowes PB300 Plastic Comb Binding Machine"/>
    <x v="4101"/>
    <n v="4"/>
    <n v="0.8"/>
    <n v="-512.14679999999998"/>
    <n v="4"/>
    <n v="2"/>
    <x v="1"/>
    <s v="Apr"/>
    <s v="2015-04"/>
  </r>
  <r>
    <n v="6037"/>
    <s v="CA-2016-131205"/>
    <x v="913"/>
    <d v="2016-09-08T00:00:00"/>
    <s v="Standard Class"/>
    <s v="AA-10645"/>
    <s v="Anna Andreadi"/>
    <x v="0"/>
    <s v="United States"/>
    <x v="430"/>
    <s v="Kentucky"/>
    <n v="40324"/>
    <x v="0"/>
    <s v="FUR-FU-10003347"/>
    <x v="0"/>
    <x v="5"/>
    <s v="Coloredge Poster Frame"/>
    <x v="528"/>
    <n v="3"/>
    <n v="0"/>
    <n v="16.614000000000001"/>
    <n v="9"/>
    <n v="3"/>
    <x v="0"/>
    <s v="Sep"/>
    <s v="2016-09"/>
  </r>
  <r>
    <n v="6038"/>
    <s v="CA-2016-131205"/>
    <x v="913"/>
    <d v="2016-09-08T00:00:00"/>
    <s v="Standard Class"/>
    <s v="AA-10645"/>
    <s v="Anna Andreadi"/>
    <x v="0"/>
    <s v="United States"/>
    <x v="430"/>
    <s v="Kentucky"/>
    <n v="40324"/>
    <x v="0"/>
    <s v="OFF-BI-10000315"/>
    <x v="1"/>
    <x v="8"/>
    <s v="Poly Designer Cover &amp; Back"/>
    <x v="3273"/>
    <n v="6"/>
    <n v="0"/>
    <n v="54.691200000000002"/>
    <n v="9"/>
    <n v="3"/>
    <x v="0"/>
    <s v="Sep"/>
    <s v="2016-09"/>
  </r>
  <r>
    <n v="6039"/>
    <s v="CA-2016-131205"/>
    <x v="913"/>
    <d v="2016-09-08T00:00:00"/>
    <s v="Standard Class"/>
    <s v="AA-10645"/>
    <s v="Anna Andreadi"/>
    <x v="0"/>
    <s v="United States"/>
    <x v="430"/>
    <s v="Kentucky"/>
    <n v="40324"/>
    <x v="0"/>
    <s v="OFF-ST-10002583"/>
    <x v="1"/>
    <x v="4"/>
    <s v="Fellowes Neat Ideas Storage Cubes"/>
    <x v="677"/>
    <n v="4"/>
    <n v="0"/>
    <n v="5.1967999999999996"/>
    <n v="9"/>
    <n v="3"/>
    <x v="0"/>
    <s v="Sep"/>
    <s v="2016-09"/>
  </r>
  <r>
    <n v="6040"/>
    <s v="CA-2016-131205"/>
    <x v="913"/>
    <d v="2016-09-08T00:00:00"/>
    <s v="Standard Class"/>
    <s v="AA-10645"/>
    <s v="Anna Andreadi"/>
    <x v="0"/>
    <s v="United States"/>
    <x v="430"/>
    <s v="Kentucky"/>
    <n v="40324"/>
    <x v="0"/>
    <s v="OFF-AR-10003469"/>
    <x v="1"/>
    <x v="6"/>
    <s v="Nontoxic Chalk"/>
    <x v="266"/>
    <n v="3"/>
    <n v="0"/>
    <n v="2.5344000000000002"/>
    <n v="9"/>
    <n v="3"/>
    <x v="0"/>
    <s v="Sep"/>
    <s v="2016-09"/>
  </r>
  <r>
    <n v="6041"/>
    <s v="CA-2017-122364"/>
    <x v="241"/>
    <d v="2017-09-29T00:00:00"/>
    <s v="Standard Class"/>
    <s v="FA-14230"/>
    <s v="Frank Atkinson"/>
    <x v="1"/>
    <s v="United States"/>
    <x v="1"/>
    <s v="California"/>
    <n v="90008"/>
    <x v="1"/>
    <s v="TEC-PH-10001817"/>
    <x v="2"/>
    <x v="7"/>
    <s v="Wilson Electronics DB Pro Signal Booster"/>
    <x v="3848"/>
    <n v="3"/>
    <n v="0.2"/>
    <n v="75.180000000000007"/>
    <n v="9"/>
    <n v="3"/>
    <x v="3"/>
    <s v="Sep"/>
    <s v="2017-09"/>
  </r>
  <r>
    <n v="6042"/>
    <s v="CA-2017-122364"/>
    <x v="241"/>
    <d v="2017-09-29T00:00:00"/>
    <s v="Standard Class"/>
    <s v="FA-14230"/>
    <s v="Frank Atkinson"/>
    <x v="1"/>
    <s v="United States"/>
    <x v="1"/>
    <s v="California"/>
    <n v="90008"/>
    <x v="1"/>
    <s v="TEC-MA-10001031"/>
    <x v="2"/>
    <x v="15"/>
    <s v="Socket Bluetooth Cordless Hand Scanner (CHS)"/>
    <x v="4102"/>
    <n v="3"/>
    <n v="0.2"/>
    <n v="177.19800000000001"/>
    <n v="9"/>
    <n v="3"/>
    <x v="3"/>
    <s v="Sep"/>
    <s v="2017-09"/>
  </r>
  <r>
    <n v="6043"/>
    <s v="CA-2016-117912"/>
    <x v="1084"/>
    <d v="2016-02-08T00:00:00"/>
    <s v="Standard Class"/>
    <s v="TB-21520"/>
    <s v="Tracy Blumstein"/>
    <x v="0"/>
    <s v="United States"/>
    <x v="136"/>
    <s v="Arizona"/>
    <n v="85635"/>
    <x v="1"/>
    <s v="FUR-FU-10002088"/>
    <x v="0"/>
    <x v="5"/>
    <s v="Nu-Dell Float Frame 11 x 14 1/2"/>
    <x v="322"/>
    <n v="2"/>
    <n v="0.2"/>
    <n v="3.9512"/>
    <n v="2"/>
    <n v="1"/>
    <x v="0"/>
    <s v="Feb"/>
    <s v="2016-02"/>
  </r>
  <r>
    <n v="6044"/>
    <s v="CA-2017-145702"/>
    <x v="240"/>
    <d v="2017-05-24T00:00:00"/>
    <s v="Second Class"/>
    <s v="AH-10075"/>
    <s v="Adam Hart"/>
    <x v="1"/>
    <s v="United States"/>
    <x v="289"/>
    <s v="Tennessee"/>
    <n v="37918"/>
    <x v="0"/>
    <s v="FUR-CH-10001482"/>
    <x v="0"/>
    <x v="1"/>
    <s v="Office Star - Mesh Screen back chair with Vinyl seat"/>
    <x v="2317"/>
    <n v="3"/>
    <n v="0.2"/>
    <n v="-35.364600000000003"/>
    <n v="5"/>
    <n v="2"/>
    <x v="3"/>
    <s v="May"/>
    <s v="2017-05"/>
  </r>
  <r>
    <n v="6045"/>
    <s v="CA-2017-145702"/>
    <x v="240"/>
    <d v="2017-05-24T00:00:00"/>
    <s v="Second Class"/>
    <s v="AH-10075"/>
    <s v="Adam Hart"/>
    <x v="1"/>
    <s v="United States"/>
    <x v="289"/>
    <s v="Tennessee"/>
    <n v="37918"/>
    <x v="0"/>
    <s v="OFF-PA-10001526"/>
    <x v="1"/>
    <x v="10"/>
    <s v="Xerox 1949"/>
    <x v="2825"/>
    <n v="7"/>
    <n v="0.2"/>
    <n v="10.109400000000001"/>
    <n v="5"/>
    <n v="2"/>
    <x v="3"/>
    <s v="May"/>
    <s v="2017-05"/>
  </r>
  <r>
    <n v="6046"/>
    <s v="CA-2015-113215"/>
    <x v="37"/>
    <d v="2015-09-08T00:00:00"/>
    <s v="Standard Class"/>
    <s v="CP-12085"/>
    <s v="Cathy Prescott"/>
    <x v="1"/>
    <s v="United States"/>
    <x v="93"/>
    <s v="Arizona"/>
    <n v="85705"/>
    <x v="1"/>
    <s v="FUR-FU-10002937"/>
    <x v="0"/>
    <x v="5"/>
    <s v="GE 48&quot; Fluorescent Tube, Cool White Energy Saver, 34 Watts, 30/Box"/>
    <x v="4103"/>
    <n v="3"/>
    <n v="0.2"/>
    <n v="89.307000000000002"/>
    <n v="9"/>
    <n v="3"/>
    <x v="1"/>
    <s v="Sep"/>
    <s v="2015-09"/>
  </r>
  <r>
    <n v="6047"/>
    <s v="CA-2016-154662"/>
    <x v="632"/>
    <d v="2016-06-16T00:00:00"/>
    <s v="Standard Class"/>
    <s v="BF-11215"/>
    <s v="Benjamin Farhat"/>
    <x v="2"/>
    <s v="United States"/>
    <x v="31"/>
    <s v="Minnesota"/>
    <n v="55407"/>
    <x v="2"/>
    <s v="FUR-TA-10001771"/>
    <x v="0"/>
    <x v="3"/>
    <s v="Bush Cubix Conference Tables, Fully Assembled"/>
    <x v="4104"/>
    <n v="3"/>
    <n v="0"/>
    <n v="173.23500000000001"/>
    <n v="6"/>
    <n v="2"/>
    <x v="0"/>
    <s v="Jun"/>
    <s v="2016-06"/>
  </r>
  <r>
    <n v="6048"/>
    <s v="CA-2015-105571"/>
    <x v="209"/>
    <d v="2015-11-11T00:00:00"/>
    <s v="Standard Class"/>
    <s v="CP-12340"/>
    <s v="Christine Phan"/>
    <x v="1"/>
    <s v="United States"/>
    <x v="100"/>
    <s v="Florida"/>
    <n v="33142"/>
    <x v="0"/>
    <s v="OFF-BI-10003305"/>
    <x v="1"/>
    <x v="8"/>
    <s v="Avery Hanging File Binders"/>
    <x v="4105"/>
    <n v="9"/>
    <n v="0.7"/>
    <n v="-12.9168"/>
    <n v="11"/>
    <n v="4"/>
    <x v="1"/>
    <s v="Nov"/>
    <s v="2015-11"/>
  </r>
  <r>
    <n v="6049"/>
    <s v="CA-2015-105571"/>
    <x v="209"/>
    <d v="2015-11-11T00:00:00"/>
    <s v="Standard Class"/>
    <s v="CP-12340"/>
    <s v="Christine Phan"/>
    <x v="1"/>
    <s v="United States"/>
    <x v="100"/>
    <s v="Florida"/>
    <n v="33142"/>
    <x v="0"/>
    <s v="OFF-BI-10001359"/>
    <x v="1"/>
    <x v="8"/>
    <s v="GBC DocuBind TL300 Electric Binding System"/>
    <x v="4106"/>
    <n v="5"/>
    <n v="0.7"/>
    <n v="-1031.5385000000001"/>
    <n v="11"/>
    <n v="4"/>
    <x v="1"/>
    <s v="Nov"/>
    <s v="2015-11"/>
  </r>
  <r>
    <n v="6050"/>
    <s v="CA-2016-152765"/>
    <x v="1085"/>
    <d v="2016-06-18T00:00:00"/>
    <s v="First Class"/>
    <s v="LS-17245"/>
    <s v="Lynn Smith"/>
    <x v="0"/>
    <s v="United States"/>
    <x v="12"/>
    <s v="Texas"/>
    <n v="77036"/>
    <x v="2"/>
    <s v="OFF-PA-10000483"/>
    <x v="1"/>
    <x v="10"/>
    <s v="Xerox 19"/>
    <x v="4107"/>
    <n v="7"/>
    <n v="0.2"/>
    <n v="54.215000000000003"/>
    <n v="6"/>
    <n v="2"/>
    <x v="0"/>
    <s v="Jun"/>
    <s v="2016-06"/>
  </r>
  <r>
    <n v="6051"/>
    <s v="CA-2015-153878"/>
    <x v="334"/>
    <d v="2015-04-30T00:00:00"/>
    <s v="Standard Class"/>
    <s v="TS-21655"/>
    <s v="Trudy Schmidt"/>
    <x v="0"/>
    <s v="United States"/>
    <x v="158"/>
    <s v="Wisconsin"/>
    <n v="53209"/>
    <x v="2"/>
    <s v="OFF-AR-10000658"/>
    <x v="1"/>
    <x v="6"/>
    <s v="Newell 324"/>
    <x v="2444"/>
    <n v="5"/>
    <n v="0"/>
    <n v="16.170000000000002"/>
    <n v="4"/>
    <n v="2"/>
    <x v="1"/>
    <s v="Apr"/>
    <s v="2015-04"/>
  </r>
  <r>
    <n v="6052"/>
    <s v="CA-2015-153878"/>
    <x v="334"/>
    <d v="2015-04-30T00:00:00"/>
    <s v="Standard Class"/>
    <s v="TS-21655"/>
    <s v="Trudy Schmidt"/>
    <x v="0"/>
    <s v="United States"/>
    <x v="158"/>
    <s v="Wisconsin"/>
    <n v="53209"/>
    <x v="2"/>
    <s v="OFF-AP-10001205"/>
    <x v="1"/>
    <x v="9"/>
    <s v="Belkin 5 Outlet SurgeMaster Power Centers"/>
    <x v="4108"/>
    <n v="5"/>
    <n v="0"/>
    <n v="76.272000000000006"/>
    <n v="4"/>
    <n v="2"/>
    <x v="1"/>
    <s v="Apr"/>
    <s v="2015-04"/>
  </r>
  <r>
    <n v="6053"/>
    <s v="CA-2016-124016"/>
    <x v="713"/>
    <d v="2016-09-26T00:00:00"/>
    <s v="Second Class"/>
    <s v="JS-15940"/>
    <s v="Joni Sundaresam"/>
    <x v="2"/>
    <s v="United States"/>
    <x v="152"/>
    <s v="Ohio"/>
    <n v="43130"/>
    <x v="3"/>
    <s v="OFF-PA-10002586"/>
    <x v="1"/>
    <x v="10"/>
    <s v="Xerox 1970"/>
    <x v="1627"/>
    <n v="3"/>
    <n v="0.2"/>
    <n v="4.0338000000000003"/>
    <n v="9"/>
    <n v="3"/>
    <x v="0"/>
    <s v="Sep"/>
    <s v="2016-09"/>
  </r>
  <r>
    <n v="6054"/>
    <s v="CA-2016-124016"/>
    <x v="713"/>
    <d v="2016-09-26T00:00:00"/>
    <s v="Second Class"/>
    <s v="JS-15940"/>
    <s v="Joni Sundaresam"/>
    <x v="2"/>
    <s v="United States"/>
    <x v="152"/>
    <s v="Ohio"/>
    <n v="43130"/>
    <x v="3"/>
    <s v="FUR-FU-10004963"/>
    <x v="0"/>
    <x v="5"/>
    <s v="Eldon 400 Class Desk Accessories, Black Carbon"/>
    <x v="4109"/>
    <n v="4"/>
    <n v="0.2"/>
    <n v="7.7"/>
    <n v="9"/>
    <n v="3"/>
    <x v="0"/>
    <s v="Sep"/>
    <s v="2016-09"/>
  </r>
  <r>
    <n v="6055"/>
    <s v="CA-2016-124016"/>
    <x v="713"/>
    <d v="2016-09-26T00:00:00"/>
    <s v="Second Class"/>
    <s v="JS-15940"/>
    <s v="Joni Sundaresam"/>
    <x v="2"/>
    <s v="United States"/>
    <x v="152"/>
    <s v="Ohio"/>
    <n v="43130"/>
    <x v="3"/>
    <s v="OFF-BI-10002071"/>
    <x v="1"/>
    <x v="8"/>
    <s v="Fellowes Black Plastic Comb Bindings"/>
    <x v="4110"/>
    <n v="7"/>
    <n v="0.7"/>
    <n v="-9.7607999999999997"/>
    <n v="9"/>
    <n v="3"/>
    <x v="0"/>
    <s v="Sep"/>
    <s v="2016-09"/>
  </r>
  <r>
    <n v="6056"/>
    <s v="CA-2016-113551"/>
    <x v="298"/>
    <d v="2016-08-20T00:00:00"/>
    <s v="First Class"/>
    <s v="NF-18385"/>
    <s v="Natalie Fritzler"/>
    <x v="0"/>
    <s v="United States"/>
    <x v="380"/>
    <s v="Texas"/>
    <n v="78539"/>
    <x v="2"/>
    <s v="OFF-BI-10001617"/>
    <x v="1"/>
    <x v="8"/>
    <s v="GBC Wire Binding Combs"/>
    <x v="4111"/>
    <n v="1"/>
    <n v="0.8"/>
    <n v="-3.4121999999999999"/>
    <n v="8"/>
    <n v="3"/>
    <x v="0"/>
    <s v="Aug"/>
    <s v="2016-08"/>
  </r>
  <r>
    <n v="6057"/>
    <s v="CA-2016-113551"/>
    <x v="298"/>
    <d v="2016-08-20T00:00:00"/>
    <s v="First Class"/>
    <s v="NF-18385"/>
    <s v="Natalie Fritzler"/>
    <x v="0"/>
    <s v="United States"/>
    <x v="380"/>
    <s v="Texas"/>
    <n v="78539"/>
    <x v="2"/>
    <s v="OFF-PA-10004665"/>
    <x v="1"/>
    <x v="10"/>
    <s v="Advantus Motivational Note Cards"/>
    <x v="1332"/>
    <n v="8"/>
    <n v="0.2"/>
    <n v="30.391999999999999"/>
    <n v="8"/>
    <n v="3"/>
    <x v="0"/>
    <s v="Aug"/>
    <s v="2016-08"/>
  </r>
  <r>
    <n v="6058"/>
    <s v="CA-2014-107524"/>
    <x v="1086"/>
    <d v="2014-03-08T00:00:00"/>
    <s v="Standard Class"/>
    <s v="KN-16705"/>
    <s v="Kristina Nunn"/>
    <x v="2"/>
    <s v="United States"/>
    <x v="20"/>
    <s v="New York"/>
    <n v="10009"/>
    <x v="3"/>
    <s v="OFF-EN-10001990"/>
    <x v="1"/>
    <x v="12"/>
    <s v="Staple envelope"/>
    <x v="710"/>
    <n v="2"/>
    <n v="0"/>
    <n v="5.3391999999999999"/>
    <n v="3"/>
    <n v="1"/>
    <x v="2"/>
    <s v="Mar"/>
    <s v="2014-03"/>
  </r>
  <r>
    <n v="6059"/>
    <s v="CA-2014-107524"/>
    <x v="1086"/>
    <d v="2014-03-08T00:00:00"/>
    <s v="Standard Class"/>
    <s v="KN-16705"/>
    <s v="Kristina Nunn"/>
    <x v="2"/>
    <s v="United States"/>
    <x v="20"/>
    <s v="New York"/>
    <n v="10009"/>
    <x v="3"/>
    <s v="OFF-PA-10000587"/>
    <x v="1"/>
    <x v="10"/>
    <s v="Array Parchment Paper, Assorted Colors"/>
    <x v="3343"/>
    <n v="5"/>
    <n v="0"/>
    <n v="17.472000000000001"/>
    <n v="3"/>
    <n v="1"/>
    <x v="2"/>
    <s v="Mar"/>
    <s v="2014-03"/>
  </r>
  <r>
    <n v="6060"/>
    <s v="CA-2014-138072"/>
    <x v="125"/>
    <d v="2015-01-03T00:00:00"/>
    <s v="Standard Class"/>
    <s v="GA-14725"/>
    <s v="Guy Armstrong"/>
    <x v="0"/>
    <s v="United States"/>
    <x v="10"/>
    <s v="Pennsylvania"/>
    <n v="19120"/>
    <x v="3"/>
    <s v="TEC-AC-10004859"/>
    <x v="2"/>
    <x v="11"/>
    <s v="Maxell Pro 80 Minute CD-R, 10/Pack"/>
    <x v="886"/>
    <n v="2"/>
    <n v="0.2"/>
    <n v="6.992"/>
    <n v="12"/>
    <n v="4"/>
    <x v="2"/>
    <s v="Dec"/>
    <s v="2014-12"/>
  </r>
  <r>
    <n v="6061"/>
    <s v="CA-2015-134201"/>
    <x v="889"/>
    <d v="2015-04-16T00:00:00"/>
    <s v="Standard Class"/>
    <s v="EH-14125"/>
    <s v="Eugene Hildebrand"/>
    <x v="2"/>
    <s v="United States"/>
    <x v="30"/>
    <s v="New York"/>
    <n v="14609"/>
    <x v="3"/>
    <s v="OFF-ST-10001476"/>
    <x v="1"/>
    <x v="4"/>
    <s v="Steel Personal Filing/Posting Tote"/>
    <x v="4112"/>
    <n v="4"/>
    <n v="0"/>
    <n v="38.3508"/>
    <n v="4"/>
    <n v="2"/>
    <x v="1"/>
    <s v="Apr"/>
    <s v="2015-04"/>
  </r>
  <r>
    <n v="6062"/>
    <s v="CA-2015-134201"/>
    <x v="889"/>
    <d v="2015-04-16T00:00:00"/>
    <s v="Standard Class"/>
    <s v="EH-14125"/>
    <s v="Eugene Hildebrand"/>
    <x v="2"/>
    <s v="United States"/>
    <x v="30"/>
    <s v="New York"/>
    <n v="14609"/>
    <x v="3"/>
    <s v="OFF-AR-10002804"/>
    <x v="1"/>
    <x v="6"/>
    <s v="Faber Castell Col-Erase Pencils"/>
    <x v="1835"/>
    <n v="3"/>
    <n v="0"/>
    <n v="6.0147000000000004"/>
    <n v="4"/>
    <n v="2"/>
    <x v="1"/>
    <s v="Apr"/>
    <s v="2015-04"/>
  </r>
  <r>
    <n v="6063"/>
    <s v="CA-2015-111780"/>
    <x v="707"/>
    <d v="2015-12-30T00:00:00"/>
    <s v="Second Class"/>
    <s v="RA-19285"/>
    <s v="Ralph Arnett"/>
    <x v="0"/>
    <s v="United States"/>
    <x v="70"/>
    <s v="California"/>
    <n v="92037"/>
    <x v="1"/>
    <s v="TEC-CO-10004202"/>
    <x v="2"/>
    <x v="16"/>
    <s v="Brother DCP1000 Digital 3 in 1 Multifunction Machine"/>
    <x v="4113"/>
    <n v="5"/>
    <n v="0.2"/>
    <n v="224.99250000000001"/>
    <n v="12"/>
    <n v="4"/>
    <x v="1"/>
    <s v="Dec"/>
    <s v="2015-12"/>
  </r>
  <r>
    <n v="6064"/>
    <s v="CA-2015-111780"/>
    <x v="707"/>
    <d v="2015-12-30T00:00:00"/>
    <s v="Second Class"/>
    <s v="RA-19285"/>
    <s v="Ralph Arnett"/>
    <x v="0"/>
    <s v="United States"/>
    <x v="70"/>
    <s v="California"/>
    <n v="92037"/>
    <x v="1"/>
    <s v="OFF-PA-10001307"/>
    <x v="1"/>
    <x v="10"/>
    <s v="Important Message Pads, 50 4-1/4 x 5-1/2 Forms per Pad"/>
    <x v="2336"/>
    <n v="3"/>
    <n v="0"/>
    <n v="6.1740000000000004"/>
    <n v="12"/>
    <n v="4"/>
    <x v="1"/>
    <s v="Dec"/>
    <s v="2015-12"/>
  </r>
  <r>
    <n v="6065"/>
    <s v="CA-2015-111780"/>
    <x v="707"/>
    <d v="2015-12-30T00:00:00"/>
    <s v="Second Class"/>
    <s v="RA-19285"/>
    <s v="Ralph Arnett"/>
    <x v="0"/>
    <s v="United States"/>
    <x v="70"/>
    <s v="California"/>
    <n v="92037"/>
    <x v="1"/>
    <s v="OFF-PA-10001667"/>
    <x v="1"/>
    <x v="10"/>
    <s v="Great White Multi-Use Recycled Paper (20Lb. and 84 Bright)"/>
    <x v="1444"/>
    <n v="3"/>
    <n v="0"/>
    <n v="8.0730000000000004"/>
    <n v="12"/>
    <n v="4"/>
    <x v="1"/>
    <s v="Dec"/>
    <s v="2015-12"/>
  </r>
  <r>
    <n v="6066"/>
    <s v="CA-2015-119942"/>
    <x v="57"/>
    <d v="2015-04-07T00:00:00"/>
    <s v="First Class"/>
    <s v="TT-21070"/>
    <s v="Ted Trevino"/>
    <x v="0"/>
    <s v="United States"/>
    <x v="10"/>
    <s v="Pennsylvania"/>
    <n v="19120"/>
    <x v="3"/>
    <s v="OFF-LA-10001569"/>
    <x v="1"/>
    <x v="2"/>
    <s v="Avery 499"/>
    <x v="4114"/>
    <n v="6"/>
    <n v="0.2"/>
    <n v="7.7687999999999997"/>
    <n v="4"/>
    <n v="2"/>
    <x v="1"/>
    <s v="Apr"/>
    <s v="2015-04"/>
  </r>
  <r>
    <n v="6067"/>
    <s v="CA-2015-151547"/>
    <x v="184"/>
    <d v="2015-01-23T00:00:00"/>
    <s v="Standard Class"/>
    <s v="AH-10465"/>
    <s v="Amy Hunt"/>
    <x v="0"/>
    <s v="United States"/>
    <x v="463"/>
    <s v="Tennessee"/>
    <n v="38134"/>
    <x v="0"/>
    <s v="OFF-SU-10000898"/>
    <x v="1"/>
    <x v="14"/>
    <s v="Acme Hot Forged Carbon Steel Scissors with Nickel-Plated Handles, 3 7/8&quot; Cut, 8&quot;L"/>
    <x v="4115"/>
    <n v="8"/>
    <n v="0.2"/>
    <n v="10.007999999999999"/>
    <n v="1"/>
    <n v="1"/>
    <x v="1"/>
    <s v="Jan"/>
    <s v="2015-01"/>
  </r>
  <r>
    <n v="6068"/>
    <s v="CA-2017-166695"/>
    <x v="968"/>
    <d v="2017-05-24T00:00:00"/>
    <s v="Standard Class"/>
    <s v="CC-12430"/>
    <s v="Chuck Clark"/>
    <x v="2"/>
    <s v="United States"/>
    <x v="80"/>
    <s v="California"/>
    <n v="90712"/>
    <x v="1"/>
    <s v="FUR-CH-10000225"/>
    <x v="0"/>
    <x v="1"/>
    <s v="Global Geo Office Task Chair, Gray"/>
    <x v="4116"/>
    <n v="8"/>
    <n v="0.2"/>
    <n v="-97.176000000000002"/>
    <n v="5"/>
    <n v="2"/>
    <x v="3"/>
    <s v="May"/>
    <s v="2017-05"/>
  </r>
  <r>
    <n v="6069"/>
    <s v="CA-2017-166695"/>
    <x v="968"/>
    <d v="2017-05-24T00:00:00"/>
    <s v="Standard Class"/>
    <s v="CC-12430"/>
    <s v="Chuck Clark"/>
    <x v="2"/>
    <s v="United States"/>
    <x v="80"/>
    <s v="California"/>
    <n v="90712"/>
    <x v="1"/>
    <s v="FUR-FU-10002191"/>
    <x v="0"/>
    <x v="5"/>
    <s v="G.E. Halogen Desk Lamp Bulbs"/>
    <x v="4117"/>
    <n v="1"/>
    <n v="0"/>
    <n v="3.3504"/>
    <n v="5"/>
    <n v="2"/>
    <x v="3"/>
    <s v="May"/>
    <s v="2017-05"/>
  </r>
  <r>
    <n v="6070"/>
    <s v="CA-2017-166695"/>
    <x v="968"/>
    <d v="2017-05-24T00:00:00"/>
    <s v="Standard Class"/>
    <s v="CC-12430"/>
    <s v="Chuck Clark"/>
    <x v="2"/>
    <s v="United States"/>
    <x v="80"/>
    <s v="California"/>
    <n v="90712"/>
    <x v="1"/>
    <s v="TEC-MA-10003176"/>
    <x v="2"/>
    <x v="15"/>
    <s v="Okidata B400 Printer"/>
    <x v="4118"/>
    <n v="1"/>
    <n v="0.2"/>
    <n v="38.61"/>
    <n v="5"/>
    <n v="2"/>
    <x v="3"/>
    <s v="May"/>
    <s v="2017-05"/>
  </r>
  <r>
    <n v="6071"/>
    <s v="CA-2017-167542"/>
    <x v="802"/>
    <d v="2017-08-20T00:00:00"/>
    <s v="Standard Class"/>
    <s v="KD-16495"/>
    <s v="Keith Dawkins"/>
    <x v="1"/>
    <s v="United States"/>
    <x v="10"/>
    <s v="Pennsylvania"/>
    <n v="19120"/>
    <x v="3"/>
    <s v="OFF-LA-10004093"/>
    <x v="1"/>
    <x v="2"/>
    <s v="Avery 486"/>
    <x v="1569"/>
    <n v="3"/>
    <n v="0.2"/>
    <n v="5.9211"/>
    <n v="8"/>
    <n v="3"/>
    <x v="3"/>
    <s v="Aug"/>
    <s v="2017-08"/>
  </r>
  <r>
    <n v="6072"/>
    <s v="CA-2015-120901"/>
    <x v="620"/>
    <d v="2016-01-04T00:00:00"/>
    <s v="Standard Class"/>
    <s v="BG-11035"/>
    <s v="Barry Gonzalez"/>
    <x v="0"/>
    <s v="United States"/>
    <x v="89"/>
    <s v="Texas"/>
    <n v="78745"/>
    <x v="2"/>
    <s v="OFF-ST-10000025"/>
    <x v="1"/>
    <x v="4"/>
    <s v="Fellowes Stor/Drawer Steel Plus Storage Drawers"/>
    <x v="4119"/>
    <n v="2"/>
    <n v="0.2"/>
    <n v="-26.720400000000001"/>
    <n v="12"/>
    <n v="4"/>
    <x v="1"/>
    <s v="Dec"/>
    <s v="2015-12"/>
  </r>
  <r>
    <n v="6073"/>
    <s v="CA-2015-120901"/>
    <x v="620"/>
    <d v="2016-01-04T00:00:00"/>
    <s v="Standard Class"/>
    <s v="BG-11035"/>
    <s v="Barry Gonzalez"/>
    <x v="0"/>
    <s v="United States"/>
    <x v="89"/>
    <s v="Texas"/>
    <n v="78745"/>
    <x v="2"/>
    <s v="OFF-FA-10001561"/>
    <x v="1"/>
    <x v="13"/>
    <s v="Stockwell Push Pins"/>
    <x v="4120"/>
    <n v="2"/>
    <n v="0.2"/>
    <n v="0.56679999999999997"/>
    <n v="12"/>
    <n v="4"/>
    <x v="1"/>
    <s v="Dec"/>
    <s v="2015-12"/>
  </r>
  <r>
    <n v="6074"/>
    <s v="CA-2015-120901"/>
    <x v="620"/>
    <d v="2016-01-04T00:00:00"/>
    <s v="Standard Class"/>
    <s v="BG-11035"/>
    <s v="Barry Gonzalez"/>
    <x v="0"/>
    <s v="United States"/>
    <x v="89"/>
    <s v="Texas"/>
    <n v="78745"/>
    <x v="2"/>
    <s v="OFF-SU-10001225"/>
    <x v="1"/>
    <x v="14"/>
    <s v="Staple remover"/>
    <x v="4121"/>
    <n v="2"/>
    <n v="0.2"/>
    <n v="-1.3248"/>
    <n v="12"/>
    <n v="4"/>
    <x v="1"/>
    <s v="Dec"/>
    <s v="2015-12"/>
  </r>
  <r>
    <n v="6075"/>
    <s v="CA-2017-121398"/>
    <x v="53"/>
    <d v="2017-12-29T00:00:00"/>
    <s v="Standard Class"/>
    <s v="FH-14365"/>
    <s v="Fred Hopkins"/>
    <x v="1"/>
    <s v="United States"/>
    <x v="1"/>
    <s v="California"/>
    <n v="90008"/>
    <x v="1"/>
    <s v="OFF-BI-10001718"/>
    <x v="1"/>
    <x v="8"/>
    <s v="GBC DocuBind P50 Personal Binding Machine"/>
    <x v="1830"/>
    <n v="3"/>
    <n v="0.2"/>
    <n v="51.823799999999999"/>
    <n v="12"/>
    <n v="4"/>
    <x v="3"/>
    <s v="Dec"/>
    <s v="2017-12"/>
  </r>
  <r>
    <n v="6076"/>
    <s v="CA-2017-121398"/>
    <x v="53"/>
    <d v="2017-12-29T00:00:00"/>
    <s v="Standard Class"/>
    <s v="FH-14365"/>
    <s v="Fred Hopkins"/>
    <x v="1"/>
    <s v="United States"/>
    <x v="1"/>
    <s v="California"/>
    <n v="90008"/>
    <x v="1"/>
    <s v="OFF-ST-10002756"/>
    <x v="1"/>
    <x v="4"/>
    <s v="Tennsco Stur-D-Stor Boltless Shelving, 5 Shelves, 24&quot; Deep, Sand"/>
    <x v="4122"/>
    <n v="2"/>
    <n v="0"/>
    <n v="2.7061999999999999"/>
    <n v="12"/>
    <n v="4"/>
    <x v="3"/>
    <s v="Dec"/>
    <s v="2017-12"/>
  </r>
  <r>
    <n v="6077"/>
    <s v="CA-2016-151561"/>
    <x v="142"/>
    <d v="2016-09-07T00:00:00"/>
    <s v="Standard Class"/>
    <s v="PG-18820"/>
    <s v="Patrick Gardner"/>
    <x v="0"/>
    <s v="United States"/>
    <x v="20"/>
    <s v="New York"/>
    <n v="10011"/>
    <x v="3"/>
    <s v="TEC-AC-10001432"/>
    <x v="2"/>
    <x v="11"/>
    <s v="Enermax Aurora Lite Keyboard"/>
    <x v="511"/>
    <n v="6"/>
    <n v="0"/>
    <n v="206.316"/>
    <n v="9"/>
    <n v="3"/>
    <x v="0"/>
    <s v="Sep"/>
    <s v="2016-09"/>
  </r>
  <r>
    <n v="6078"/>
    <s v="CA-2016-151561"/>
    <x v="142"/>
    <d v="2016-09-07T00:00:00"/>
    <s v="Standard Class"/>
    <s v="PG-18820"/>
    <s v="Patrick Gardner"/>
    <x v="0"/>
    <s v="United States"/>
    <x v="20"/>
    <s v="New York"/>
    <n v="10011"/>
    <x v="3"/>
    <s v="TEC-AC-10003399"/>
    <x v="2"/>
    <x v="11"/>
    <s v="Memorex Mini Travel Drive 64 GB USB 2.0 Flash Drive"/>
    <x v="4123"/>
    <n v="2"/>
    <n v="0"/>
    <n v="30.441600000000001"/>
    <n v="9"/>
    <n v="3"/>
    <x v="0"/>
    <s v="Sep"/>
    <s v="2016-09"/>
  </r>
  <r>
    <n v="6079"/>
    <s v="CA-2016-151561"/>
    <x v="142"/>
    <d v="2016-09-07T00:00:00"/>
    <s v="Standard Class"/>
    <s v="PG-18820"/>
    <s v="Patrick Gardner"/>
    <x v="0"/>
    <s v="United States"/>
    <x v="20"/>
    <s v="New York"/>
    <n v="10011"/>
    <x v="3"/>
    <s v="OFF-SU-10001574"/>
    <x v="1"/>
    <x v="14"/>
    <s v="Acme Value Line Scissors"/>
    <x v="1023"/>
    <n v="3"/>
    <n v="0"/>
    <n v="3.2850000000000001"/>
    <n v="9"/>
    <n v="3"/>
    <x v="0"/>
    <s v="Sep"/>
    <s v="2016-09"/>
  </r>
  <r>
    <n v="6080"/>
    <s v="CA-2016-151561"/>
    <x v="142"/>
    <d v="2016-09-07T00:00:00"/>
    <s v="Standard Class"/>
    <s v="PG-18820"/>
    <s v="Patrick Gardner"/>
    <x v="0"/>
    <s v="United States"/>
    <x v="20"/>
    <s v="New York"/>
    <n v="10011"/>
    <x v="3"/>
    <s v="FUR-FU-10004864"/>
    <x v="0"/>
    <x v="5"/>
    <s v="Howard Miller 14-1/2&quot; Diameter Chrome Round Wall Clock"/>
    <x v="1838"/>
    <n v="3"/>
    <n v="0"/>
    <n v="61.382399999999997"/>
    <n v="9"/>
    <n v="3"/>
    <x v="0"/>
    <s v="Sep"/>
    <s v="2016-09"/>
  </r>
  <r>
    <n v="6081"/>
    <s v="CA-2017-154676"/>
    <x v="485"/>
    <d v="2017-08-08T00:00:00"/>
    <s v="First Class"/>
    <s v="NZ-18565"/>
    <s v="Nick Zandusky"/>
    <x v="2"/>
    <s v="United States"/>
    <x v="12"/>
    <s v="Texas"/>
    <n v="77070"/>
    <x v="2"/>
    <s v="OFF-ST-10001172"/>
    <x v="1"/>
    <x v="4"/>
    <s v="Tennsco Lockers, Sand"/>
    <x v="4124"/>
    <n v="9"/>
    <n v="0.2"/>
    <n v="7.5528000000000004"/>
    <n v="8"/>
    <n v="3"/>
    <x v="3"/>
    <s v="Aug"/>
    <s v="2017-08"/>
  </r>
  <r>
    <n v="6082"/>
    <s v="US-2014-165589"/>
    <x v="1087"/>
    <d v="2014-02-18T00:00:00"/>
    <s v="Same Day"/>
    <s v="TB-21595"/>
    <s v="Troy Blackwell"/>
    <x v="0"/>
    <s v="United States"/>
    <x v="270"/>
    <s v="Texas"/>
    <n v="79424"/>
    <x v="2"/>
    <s v="FUR-FU-10002396"/>
    <x v="0"/>
    <x v="5"/>
    <s v="DAX Copper Panel Document Frame, 5 x 7 Size"/>
    <x v="2783"/>
    <n v="5"/>
    <n v="0.6"/>
    <n v="-11.321999999999999"/>
    <n v="2"/>
    <n v="1"/>
    <x v="2"/>
    <s v="Feb"/>
    <s v="2014-02"/>
  </r>
  <r>
    <n v="6083"/>
    <s v="US-2016-132577"/>
    <x v="441"/>
    <d v="2016-11-27T00:00:00"/>
    <s v="Standard Class"/>
    <s v="JE-15475"/>
    <s v="Jeremy Ellison"/>
    <x v="0"/>
    <s v="United States"/>
    <x v="12"/>
    <s v="Texas"/>
    <n v="77095"/>
    <x v="2"/>
    <s v="OFF-BI-10004040"/>
    <x v="1"/>
    <x v="8"/>
    <s v="Wilson Jones Impact Binders"/>
    <x v="3812"/>
    <n v="6"/>
    <n v="0.8"/>
    <n v="-9.6348000000000003"/>
    <n v="11"/>
    <n v="4"/>
    <x v="0"/>
    <s v="Nov"/>
    <s v="2016-11"/>
  </r>
  <r>
    <n v="6084"/>
    <s v="US-2016-132577"/>
    <x v="441"/>
    <d v="2016-11-27T00:00:00"/>
    <s v="Standard Class"/>
    <s v="JE-15475"/>
    <s v="Jeremy Ellison"/>
    <x v="0"/>
    <s v="United States"/>
    <x v="12"/>
    <s v="Texas"/>
    <n v="77095"/>
    <x v="2"/>
    <s v="OFF-AR-10003481"/>
    <x v="1"/>
    <x v="6"/>
    <s v="Newell 348"/>
    <x v="3353"/>
    <n v="9"/>
    <n v="0.2"/>
    <n v="2.6568000000000001"/>
    <n v="11"/>
    <n v="4"/>
    <x v="0"/>
    <s v="Nov"/>
    <s v="2016-11"/>
  </r>
  <r>
    <n v="6085"/>
    <s v="US-2016-132577"/>
    <x v="441"/>
    <d v="2016-11-27T00:00:00"/>
    <s v="Standard Class"/>
    <s v="JE-15475"/>
    <s v="Jeremy Ellison"/>
    <x v="0"/>
    <s v="United States"/>
    <x v="12"/>
    <s v="Texas"/>
    <n v="77095"/>
    <x v="2"/>
    <s v="TEC-AC-10000387"/>
    <x v="2"/>
    <x v="11"/>
    <s v="KeyTronic KT800P2 - Keyboard - Black"/>
    <x v="4125"/>
    <n v="2"/>
    <n v="0.2"/>
    <n v="-0.6008"/>
    <n v="11"/>
    <n v="4"/>
    <x v="0"/>
    <s v="Nov"/>
    <s v="2016-11"/>
  </r>
  <r>
    <n v="6086"/>
    <s v="US-2016-132577"/>
    <x v="441"/>
    <d v="2016-11-27T00:00:00"/>
    <s v="Standard Class"/>
    <s v="JE-15475"/>
    <s v="Jeremy Ellison"/>
    <x v="0"/>
    <s v="United States"/>
    <x v="12"/>
    <s v="Texas"/>
    <n v="77095"/>
    <x v="2"/>
    <s v="OFF-LA-10000262"/>
    <x v="1"/>
    <x v="2"/>
    <s v="Avery 494"/>
    <x v="4126"/>
    <n v="1"/>
    <n v="0.2"/>
    <n v="0.67859999999999998"/>
    <n v="11"/>
    <n v="4"/>
    <x v="0"/>
    <s v="Nov"/>
    <s v="2016-11"/>
  </r>
  <r>
    <n v="6087"/>
    <s v="US-2016-132577"/>
    <x v="441"/>
    <d v="2016-11-27T00:00:00"/>
    <s v="Standard Class"/>
    <s v="JE-15475"/>
    <s v="Jeremy Ellison"/>
    <x v="0"/>
    <s v="United States"/>
    <x v="12"/>
    <s v="Texas"/>
    <n v="77095"/>
    <x v="2"/>
    <s v="OFF-BI-10003196"/>
    <x v="1"/>
    <x v="8"/>
    <s v="Accohide Poly Flexible Ring Binders"/>
    <x v="4127"/>
    <n v="6"/>
    <n v="0.8"/>
    <n v="-6.7320000000000002"/>
    <n v="11"/>
    <n v="4"/>
    <x v="0"/>
    <s v="Nov"/>
    <s v="2016-11"/>
  </r>
  <r>
    <n v="6088"/>
    <s v="CA-2015-114048"/>
    <x v="639"/>
    <d v="2015-12-18T00:00:00"/>
    <s v="Standard Class"/>
    <s v="EH-13945"/>
    <s v="Eric Hoffmann"/>
    <x v="0"/>
    <s v="United States"/>
    <x v="116"/>
    <s v="California"/>
    <n v="92627"/>
    <x v="1"/>
    <s v="FUR-FU-10004351"/>
    <x v="0"/>
    <x v="5"/>
    <s v="Staple-based wall hangings"/>
    <x v="4022"/>
    <n v="3"/>
    <n v="0"/>
    <n v="12.8568"/>
    <n v="12"/>
    <n v="4"/>
    <x v="1"/>
    <s v="Dec"/>
    <s v="2015-12"/>
  </r>
  <r>
    <n v="6089"/>
    <s v="CA-2015-137281"/>
    <x v="385"/>
    <d v="2015-06-17T00:00:00"/>
    <s v="Standard Class"/>
    <s v="BF-10975"/>
    <s v="Barbara Fisher"/>
    <x v="1"/>
    <s v="United States"/>
    <x v="185"/>
    <s v="Georgia"/>
    <n v="30076"/>
    <x v="0"/>
    <s v="OFF-PA-10001870"/>
    <x v="1"/>
    <x v="10"/>
    <s v="Xerox 202"/>
    <x v="90"/>
    <n v="1"/>
    <n v="0"/>
    <n v="3.1103999999999998"/>
    <n v="6"/>
    <n v="2"/>
    <x v="1"/>
    <s v="Jun"/>
    <s v="2015-06"/>
  </r>
  <r>
    <n v="6090"/>
    <s v="US-2017-162068"/>
    <x v="116"/>
    <d v="2017-12-31T00:00:00"/>
    <s v="Second Class"/>
    <s v="PC-18745"/>
    <s v="Pamela Coakley"/>
    <x v="1"/>
    <s v="United States"/>
    <x v="431"/>
    <s v="Colorado"/>
    <n v="80538"/>
    <x v="1"/>
    <s v="OFF-BI-10002813"/>
    <x v="1"/>
    <x v="8"/>
    <s v="Avery Reinforcements for Hole-Punch Pages"/>
    <x v="1452"/>
    <n v="2"/>
    <n v="0.7"/>
    <n v="-0.99"/>
    <n v="12"/>
    <n v="4"/>
    <x v="3"/>
    <s v="Dec"/>
    <s v="2017-12"/>
  </r>
  <r>
    <n v="6091"/>
    <s v="CA-2017-100111"/>
    <x v="1088"/>
    <d v="2017-09-26T00:00:00"/>
    <s v="Standard Class"/>
    <s v="SV-20365"/>
    <s v="Seth Vernon"/>
    <x v="0"/>
    <s v="United States"/>
    <x v="20"/>
    <s v="New York"/>
    <n v="10035"/>
    <x v="3"/>
    <s v="FUR-CH-10003846"/>
    <x v="0"/>
    <x v="1"/>
    <s v="Hon Valutask Swivel Chairs"/>
    <x v="4128"/>
    <n v="3"/>
    <n v="0.1"/>
    <n v="18.176400000000001"/>
    <n v="9"/>
    <n v="3"/>
    <x v="3"/>
    <s v="Sep"/>
    <s v="2017-09"/>
  </r>
  <r>
    <n v="6092"/>
    <s v="CA-2017-100111"/>
    <x v="1088"/>
    <d v="2017-09-26T00:00:00"/>
    <s v="Standard Class"/>
    <s v="SV-20365"/>
    <s v="Seth Vernon"/>
    <x v="0"/>
    <s v="United States"/>
    <x v="20"/>
    <s v="New York"/>
    <n v="10035"/>
    <x v="3"/>
    <s v="TEC-AC-10002647"/>
    <x v="2"/>
    <x v="11"/>
    <s v="Logitech Wireless Boombox Speaker - portable - wireless, wired"/>
    <x v="4129"/>
    <n v="2"/>
    <n v="0"/>
    <n v="95.76"/>
    <n v="9"/>
    <n v="3"/>
    <x v="3"/>
    <s v="Sep"/>
    <s v="2017-09"/>
  </r>
  <r>
    <n v="6093"/>
    <s v="CA-2017-100111"/>
    <x v="1088"/>
    <d v="2017-09-26T00:00:00"/>
    <s v="Standard Class"/>
    <s v="SV-20365"/>
    <s v="Seth Vernon"/>
    <x v="0"/>
    <s v="United States"/>
    <x v="20"/>
    <s v="New York"/>
    <n v="10035"/>
    <x v="3"/>
    <s v="OFF-PA-10000807"/>
    <x v="1"/>
    <x v="10"/>
    <s v="TOPS &quot;Important Message&quot; Pads, Canary, 4-1/4 x 5-1/2, 50 Sheets per Pad"/>
    <x v="1782"/>
    <n v="9"/>
    <n v="0"/>
    <n v="18.104399999999998"/>
    <n v="9"/>
    <n v="3"/>
    <x v="3"/>
    <s v="Sep"/>
    <s v="2017-09"/>
  </r>
  <r>
    <n v="6094"/>
    <s v="CA-2017-100111"/>
    <x v="1088"/>
    <d v="2017-09-26T00:00:00"/>
    <s v="Standard Class"/>
    <s v="SV-20365"/>
    <s v="Seth Vernon"/>
    <x v="0"/>
    <s v="United States"/>
    <x v="20"/>
    <s v="New York"/>
    <n v="10035"/>
    <x v="3"/>
    <s v="TEC-AC-10001465"/>
    <x v="2"/>
    <x v="11"/>
    <s v="SanDisk Cruzer 64 GB USB Flash Drive"/>
    <x v="3605"/>
    <n v="2"/>
    <n v="0"/>
    <n v="21.792000000000002"/>
    <n v="9"/>
    <n v="3"/>
    <x v="3"/>
    <s v="Sep"/>
    <s v="2017-09"/>
  </r>
  <r>
    <n v="6095"/>
    <s v="CA-2017-100111"/>
    <x v="1088"/>
    <d v="2017-09-26T00:00:00"/>
    <s v="Standard Class"/>
    <s v="SV-20365"/>
    <s v="Seth Vernon"/>
    <x v="0"/>
    <s v="United States"/>
    <x v="20"/>
    <s v="New York"/>
    <n v="10035"/>
    <x v="3"/>
    <s v="OFF-ST-10000615"/>
    <x v="1"/>
    <x v="4"/>
    <s v="SimpliFile Personal File, Black Granite, 15w x 6-15/16d x 11-1/4h"/>
    <x v="4130"/>
    <n v="4"/>
    <n v="0"/>
    <n v="12.712"/>
    <n v="9"/>
    <n v="3"/>
    <x v="3"/>
    <s v="Sep"/>
    <s v="2017-09"/>
  </r>
  <r>
    <n v="6096"/>
    <s v="CA-2017-100111"/>
    <x v="1088"/>
    <d v="2017-09-26T00:00:00"/>
    <s v="Standard Class"/>
    <s v="SV-20365"/>
    <s v="Seth Vernon"/>
    <x v="0"/>
    <s v="United States"/>
    <x v="20"/>
    <s v="New York"/>
    <n v="10035"/>
    <x v="3"/>
    <s v="OFF-PA-10002713"/>
    <x v="1"/>
    <x v="10"/>
    <s v="Adams Phone Message Book, 200 Message Capacity, 8 1/16” x 11”"/>
    <x v="1273"/>
    <n v="2"/>
    <n v="0"/>
    <n v="6.3296000000000001"/>
    <n v="9"/>
    <n v="3"/>
    <x v="3"/>
    <s v="Sep"/>
    <s v="2017-09"/>
  </r>
  <r>
    <n v="6097"/>
    <s v="CA-2017-100111"/>
    <x v="1088"/>
    <d v="2017-09-26T00:00:00"/>
    <s v="Standard Class"/>
    <s v="SV-20365"/>
    <s v="Seth Vernon"/>
    <x v="0"/>
    <s v="United States"/>
    <x v="20"/>
    <s v="New York"/>
    <n v="10035"/>
    <x v="3"/>
    <s v="FUR-CH-10003061"/>
    <x v="0"/>
    <x v="1"/>
    <s v="Global Leather Task Chair, Black"/>
    <x v="4131"/>
    <n v="1"/>
    <n v="0.1"/>
    <n v="8.0991"/>
    <n v="9"/>
    <n v="3"/>
    <x v="3"/>
    <s v="Sep"/>
    <s v="2017-09"/>
  </r>
  <r>
    <n v="6098"/>
    <s v="CA-2017-100111"/>
    <x v="1088"/>
    <d v="2017-09-26T00:00:00"/>
    <s v="Standard Class"/>
    <s v="SV-20365"/>
    <s v="Seth Vernon"/>
    <x v="0"/>
    <s v="United States"/>
    <x v="20"/>
    <s v="New York"/>
    <n v="10035"/>
    <x v="3"/>
    <s v="OFF-BI-10000343"/>
    <x v="1"/>
    <x v="8"/>
    <s v="Pressboard Covers with Storage Hooks, 9 1/2&quot; x 11&quot;, Light Blue"/>
    <x v="692"/>
    <n v="3"/>
    <n v="0.2"/>
    <n v="3.9771000000000001"/>
    <n v="9"/>
    <n v="3"/>
    <x v="3"/>
    <s v="Sep"/>
    <s v="2017-09"/>
  </r>
  <r>
    <n v="6099"/>
    <s v="CA-2017-100111"/>
    <x v="1088"/>
    <d v="2017-09-26T00:00:00"/>
    <s v="Standard Class"/>
    <s v="SV-20365"/>
    <s v="Seth Vernon"/>
    <x v="0"/>
    <s v="United States"/>
    <x v="20"/>
    <s v="New York"/>
    <n v="10035"/>
    <x v="3"/>
    <s v="OFF-FA-10000304"/>
    <x v="1"/>
    <x v="13"/>
    <s v="Advantus Push Pins"/>
    <x v="1001"/>
    <n v="2"/>
    <n v="0"/>
    <n v="1.7876000000000001"/>
    <n v="9"/>
    <n v="3"/>
    <x v="3"/>
    <s v="Sep"/>
    <s v="2017-09"/>
  </r>
  <r>
    <n v="6100"/>
    <s v="CA-2017-100111"/>
    <x v="1088"/>
    <d v="2017-09-26T00:00:00"/>
    <s v="Standard Class"/>
    <s v="SV-20365"/>
    <s v="Seth Vernon"/>
    <x v="0"/>
    <s v="United States"/>
    <x v="20"/>
    <s v="New York"/>
    <n v="10035"/>
    <x v="3"/>
    <s v="FUR-CH-10004086"/>
    <x v="0"/>
    <x v="1"/>
    <s v="Hon 4070 Series Pagoda Armless Upholstered Stacking Chairs"/>
    <x v="4132"/>
    <n v="11"/>
    <n v="0.1"/>
    <n v="609.71569999999997"/>
    <n v="9"/>
    <n v="3"/>
    <x v="3"/>
    <s v="Sep"/>
    <s v="2017-09"/>
  </r>
  <r>
    <n v="6101"/>
    <s v="CA-2017-100111"/>
    <x v="1088"/>
    <d v="2017-09-26T00:00:00"/>
    <s v="Standard Class"/>
    <s v="SV-20365"/>
    <s v="Seth Vernon"/>
    <x v="0"/>
    <s v="United States"/>
    <x v="20"/>
    <s v="New York"/>
    <n v="10035"/>
    <x v="3"/>
    <s v="TEC-PH-10002885"/>
    <x v="2"/>
    <x v="7"/>
    <s v="Apple iPhone 5"/>
    <x v="4133"/>
    <n v="2"/>
    <n v="0"/>
    <n v="350.90820000000002"/>
    <n v="9"/>
    <n v="3"/>
    <x v="3"/>
    <s v="Sep"/>
    <s v="2017-09"/>
  </r>
  <r>
    <n v="6102"/>
    <s v="CA-2017-100111"/>
    <x v="1088"/>
    <d v="2017-09-26T00:00:00"/>
    <s v="Standard Class"/>
    <s v="SV-20365"/>
    <s v="Seth Vernon"/>
    <x v="0"/>
    <s v="United States"/>
    <x v="20"/>
    <s v="New York"/>
    <n v="10035"/>
    <x v="3"/>
    <s v="FUR-CH-10001215"/>
    <x v="0"/>
    <x v="1"/>
    <s v="Global Troy Executive Leather Low-Back Tilter"/>
    <x v="4134"/>
    <n v="5"/>
    <n v="0.1"/>
    <n v="375.73500000000001"/>
    <n v="9"/>
    <n v="3"/>
    <x v="3"/>
    <s v="Sep"/>
    <s v="2017-09"/>
  </r>
  <r>
    <n v="6103"/>
    <s v="CA-2017-100111"/>
    <x v="1088"/>
    <d v="2017-09-26T00:00:00"/>
    <s v="Standard Class"/>
    <s v="SV-20365"/>
    <s v="Seth Vernon"/>
    <x v="0"/>
    <s v="United States"/>
    <x v="20"/>
    <s v="New York"/>
    <n v="10035"/>
    <x v="3"/>
    <s v="TEC-PH-10000215"/>
    <x v="2"/>
    <x v="7"/>
    <s v="Plantronics Cordless Phone Headset with In-line Volume - M214C"/>
    <x v="1230"/>
    <n v="3"/>
    <n v="0"/>
    <n v="28.3095"/>
    <n v="9"/>
    <n v="3"/>
    <x v="3"/>
    <s v="Sep"/>
    <s v="2017-09"/>
  </r>
  <r>
    <n v="6104"/>
    <s v="CA-2017-100111"/>
    <x v="1088"/>
    <d v="2017-09-26T00:00:00"/>
    <s v="Standard Class"/>
    <s v="SV-20365"/>
    <s v="Seth Vernon"/>
    <x v="0"/>
    <s v="United States"/>
    <x v="20"/>
    <s v="New York"/>
    <n v="10035"/>
    <x v="3"/>
    <s v="TEC-AC-10001998"/>
    <x v="2"/>
    <x v="11"/>
    <s v="Logitech LS21 Speaker System - PC Multimedia - 2.1-CH - Wired"/>
    <x v="127"/>
    <n v="3"/>
    <n v="0"/>
    <n v="20.389800000000001"/>
    <n v="9"/>
    <n v="3"/>
    <x v="3"/>
    <s v="Sep"/>
    <s v="2017-09"/>
  </r>
  <r>
    <n v="6105"/>
    <s v="US-2017-132381"/>
    <x v="1029"/>
    <d v="2017-08-24T00:00:00"/>
    <s v="First Class"/>
    <s v="Dp-13240"/>
    <s v="Dean percer"/>
    <x v="2"/>
    <s v="United States"/>
    <x v="10"/>
    <s v="Pennsylvania"/>
    <n v="19143"/>
    <x v="3"/>
    <s v="FUR-TA-10002356"/>
    <x v="0"/>
    <x v="3"/>
    <s v="Bevis Boat-Shaped Conference Table"/>
    <x v="4135"/>
    <n v="2"/>
    <n v="0.4"/>
    <n v="-83.875200000000007"/>
    <n v="8"/>
    <n v="3"/>
    <x v="3"/>
    <s v="Aug"/>
    <s v="2017-08"/>
  </r>
  <r>
    <n v="6106"/>
    <s v="CA-2015-147011"/>
    <x v="652"/>
    <d v="2015-06-22T00:00:00"/>
    <s v="Standard Class"/>
    <s v="HR-14830"/>
    <s v="Harold Ryan"/>
    <x v="1"/>
    <s v="United States"/>
    <x v="100"/>
    <s v="Florida"/>
    <n v="33178"/>
    <x v="0"/>
    <s v="OFF-AR-10002399"/>
    <x v="1"/>
    <x v="6"/>
    <s v="Dixon Prang Watercolor Pencils, 10-Color Set with Brush"/>
    <x v="4136"/>
    <n v="4"/>
    <n v="0.2"/>
    <n v="3.5783999999999998"/>
    <n v="6"/>
    <n v="2"/>
    <x v="1"/>
    <s v="Jun"/>
    <s v="2015-06"/>
  </r>
  <r>
    <n v="6107"/>
    <s v="CA-2014-120852"/>
    <x v="414"/>
    <d v="2014-12-25T00:00:00"/>
    <s v="Standard Class"/>
    <s v="WB-21850"/>
    <s v="William Brown"/>
    <x v="0"/>
    <s v="United States"/>
    <x v="55"/>
    <s v="Texas"/>
    <n v="75051"/>
    <x v="2"/>
    <s v="OFF-AP-10001563"/>
    <x v="1"/>
    <x v="9"/>
    <s v="Belkin Premiere Surge Master II 8-outlet surge protector"/>
    <x v="4137"/>
    <n v="2"/>
    <n v="0.8"/>
    <n v="-49.551600000000001"/>
    <n v="12"/>
    <n v="4"/>
    <x v="2"/>
    <s v="Dec"/>
    <s v="2014-12"/>
  </r>
  <r>
    <n v="6108"/>
    <s v="CA-2014-120852"/>
    <x v="414"/>
    <d v="2014-12-25T00:00:00"/>
    <s v="Standard Class"/>
    <s v="WB-21850"/>
    <s v="William Brown"/>
    <x v="0"/>
    <s v="United States"/>
    <x v="55"/>
    <s v="Texas"/>
    <n v="75051"/>
    <x v="2"/>
    <s v="TEC-AC-10004510"/>
    <x v="2"/>
    <x v="11"/>
    <s v="Logitech Desktop MK120 Mouse and keyboard Combo"/>
    <x v="4138"/>
    <n v="5"/>
    <n v="0.2"/>
    <n v="-8.18"/>
    <n v="12"/>
    <n v="4"/>
    <x v="2"/>
    <s v="Dec"/>
    <s v="2014-12"/>
  </r>
  <r>
    <n v="6109"/>
    <s v="CA-2016-150007"/>
    <x v="108"/>
    <d v="2016-09-16T00:00:00"/>
    <s v="Standard Class"/>
    <s v="AS-10090"/>
    <s v="Adam Shillingsburg"/>
    <x v="0"/>
    <s v="United States"/>
    <x v="22"/>
    <s v="Illinois"/>
    <n v="60653"/>
    <x v="2"/>
    <s v="OFF-LA-10001982"/>
    <x v="1"/>
    <x v="2"/>
    <s v="Smead Alpha-Z Color-Coded Name Labels First Letter Starter Set"/>
    <x v="1603"/>
    <n v="2"/>
    <n v="0.2"/>
    <n v="2.1"/>
    <n v="9"/>
    <n v="3"/>
    <x v="0"/>
    <s v="Sep"/>
    <s v="2016-09"/>
  </r>
  <r>
    <n v="6110"/>
    <s v="CA-2016-150007"/>
    <x v="108"/>
    <d v="2016-09-16T00:00:00"/>
    <s v="Standard Class"/>
    <s v="AS-10090"/>
    <s v="Adam Shillingsburg"/>
    <x v="0"/>
    <s v="United States"/>
    <x v="22"/>
    <s v="Illinois"/>
    <n v="60653"/>
    <x v="2"/>
    <s v="OFF-BI-10004141"/>
    <x v="1"/>
    <x v="8"/>
    <s v="Insertable Tab Indexes For Data Binders"/>
    <x v="3453"/>
    <n v="3"/>
    <n v="0.8"/>
    <n v="-3.2435999999999998"/>
    <n v="9"/>
    <n v="3"/>
    <x v="0"/>
    <s v="Sep"/>
    <s v="2016-09"/>
  </r>
  <r>
    <n v="6111"/>
    <s v="CA-2016-124590"/>
    <x v="396"/>
    <d v="2016-11-16T00:00:00"/>
    <s v="Standard Class"/>
    <s v="SP-20920"/>
    <s v="Susan Pistek"/>
    <x v="0"/>
    <s v="United States"/>
    <x v="215"/>
    <s v="Ohio"/>
    <n v="44134"/>
    <x v="3"/>
    <s v="FUR-CH-10004495"/>
    <x v="0"/>
    <x v="1"/>
    <s v="Global Leather and Oak Executive Chair, Black"/>
    <x v="4139"/>
    <n v="7"/>
    <n v="0.3"/>
    <n v="-21.0686"/>
    <n v="11"/>
    <n v="4"/>
    <x v="0"/>
    <s v="Nov"/>
    <s v="2016-11"/>
  </r>
  <r>
    <n v="6112"/>
    <s v="CA-2016-124590"/>
    <x v="396"/>
    <d v="2016-11-16T00:00:00"/>
    <s v="Standard Class"/>
    <s v="SP-20920"/>
    <s v="Susan Pistek"/>
    <x v="0"/>
    <s v="United States"/>
    <x v="215"/>
    <s v="Ohio"/>
    <n v="44134"/>
    <x v="3"/>
    <s v="OFF-AP-10002311"/>
    <x v="1"/>
    <x v="9"/>
    <s v="Holmes Replacement Filter for HEPA Air Cleaner, Very Large Room, HEPA Filter"/>
    <x v="4140"/>
    <n v="2"/>
    <n v="0.2"/>
    <n v="33.028799999999997"/>
    <n v="11"/>
    <n v="4"/>
    <x v="0"/>
    <s v="Nov"/>
    <s v="2016-11"/>
  </r>
  <r>
    <n v="6113"/>
    <s v="CA-2016-124590"/>
    <x v="396"/>
    <d v="2016-11-16T00:00:00"/>
    <s v="Standard Class"/>
    <s v="SP-20920"/>
    <s v="Susan Pistek"/>
    <x v="0"/>
    <s v="United States"/>
    <x v="215"/>
    <s v="Ohio"/>
    <n v="44134"/>
    <x v="3"/>
    <s v="OFF-FA-10000585"/>
    <x v="1"/>
    <x v="13"/>
    <s v="OIC Bulk Pack Metal Binder Clips"/>
    <x v="4141"/>
    <n v="6"/>
    <n v="0.2"/>
    <n v="5.4443999999999999"/>
    <n v="11"/>
    <n v="4"/>
    <x v="0"/>
    <s v="Nov"/>
    <s v="2016-11"/>
  </r>
  <r>
    <n v="6114"/>
    <s v="CA-2016-124590"/>
    <x v="396"/>
    <d v="2016-11-16T00:00:00"/>
    <s v="Standard Class"/>
    <s v="SP-20920"/>
    <s v="Susan Pistek"/>
    <x v="0"/>
    <s v="United States"/>
    <x v="215"/>
    <s v="Ohio"/>
    <n v="44134"/>
    <x v="3"/>
    <s v="FUR-CH-10000454"/>
    <x v="0"/>
    <x v="1"/>
    <s v="Hon Deluxe Fabric Upholstered Stacking Chairs, Rounded Back"/>
    <x v="4142"/>
    <n v="9"/>
    <n v="0.3"/>
    <n v="0"/>
    <n v="11"/>
    <n v="4"/>
    <x v="0"/>
    <s v="Nov"/>
    <s v="2016-11"/>
  </r>
  <r>
    <n v="6115"/>
    <s v="CA-2016-124590"/>
    <x v="396"/>
    <d v="2016-11-16T00:00:00"/>
    <s v="Standard Class"/>
    <s v="SP-20920"/>
    <s v="Susan Pistek"/>
    <x v="0"/>
    <s v="United States"/>
    <x v="215"/>
    <s v="Ohio"/>
    <n v="44134"/>
    <x v="3"/>
    <s v="FUR-CH-10003746"/>
    <x v="0"/>
    <x v="1"/>
    <s v="Hon 4070 Series Pagoda Round Back Stacking Chairs"/>
    <x v="4143"/>
    <n v="2"/>
    <n v="0.3"/>
    <n v="-12.8392"/>
    <n v="11"/>
    <n v="4"/>
    <x v="0"/>
    <s v="Nov"/>
    <s v="2016-11"/>
  </r>
  <r>
    <n v="6116"/>
    <s v="CA-2016-133802"/>
    <x v="560"/>
    <d v="2016-03-20T00:00:00"/>
    <s v="Standard Class"/>
    <s v="SP-20650"/>
    <s v="Stephanie Phelps"/>
    <x v="1"/>
    <s v="United States"/>
    <x v="464"/>
    <s v="California"/>
    <n v="94061"/>
    <x v="1"/>
    <s v="OFF-BI-10003291"/>
    <x v="1"/>
    <x v="8"/>
    <s v="Wilson Jones Leather-Like Binders with DublLock Round Rings"/>
    <x v="4144"/>
    <n v="6"/>
    <n v="0.2"/>
    <n v="14.1426"/>
    <n v="3"/>
    <n v="1"/>
    <x v="0"/>
    <s v="Mar"/>
    <s v="2016-03"/>
  </r>
  <r>
    <n v="6117"/>
    <s v="US-2016-113677"/>
    <x v="373"/>
    <d v="2016-11-19T00:00:00"/>
    <s v="Standard Class"/>
    <s v="CM-12655"/>
    <s v="Corinna Mitchell"/>
    <x v="2"/>
    <s v="United States"/>
    <x v="20"/>
    <s v="New York"/>
    <n v="10011"/>
    <x v="3"/>
    <s v="TEC-PH-10002114"/>
    <x v="2"/>
    <x v="7"/>
    <s v="Xiaomi Mi3"/>
    <x v="4145"/>
    <n v="4"/>
    <n v="0"/>
    <n v="592.78959999999995"/>
    <n v="11"/>
    <n v="4"/>
    <x v="0"/>
    <s v="Nov"/>
    <s v="2016-11"/>
  </r>
  <r>
    <n v="6118"/>
    <s v="US-2016-113677"/>
    <x v="373"/>
    <d v="2016-11-19T00:00:00"/>
    <s v="Standard Class"/>
    <s v="CM-12655"/>
    <s v="Corinna Mitchell"/>
    <x v="2"/>
    <s v="United States"/>
    <x v="20"/>
    <s v="New York"/>
    <n v="10011"/>
    <x v="3"/>
    <s v="OFF-LA-10001569"/>
    <x v="1"/>
    <x v="2"/>
    <s v="Avery 499"/>
    <x v="1801"/>
    <n v="3"/>
    <n v="0"/>
    <n v="6.8723999999999998"/>
    <n v="11"/>
    <n v="4"/>
    <x v="0"/>
    <s v="Nov"/>
    <s v="2016-11"/>
  </r>
  <r>
    <n v="6119"/>
    <s v="CA-2017-143378"/>
    <x v="20"/>
    <d v="2017-09-25T00:00:00"/>
    <s v="Standard Class"/>
    <s v="JR-16210"/>
    <s v="Justin Ritter"/>
    <x v="1"/>
    <s v="United States"/>
    <x v="24"/>
    <s v="Oregon"/>
    <n v="97477"/>
    <x v="1"/>
    <s v="TEC-PH-10001425"/>
    <x v="2"/>
    <x v="7"/>
    <s v="Mophie Juice Pack Helium for iPhone"/>
    <x v="1807"/>
    <n v="3"/>
    <n v="0.2"/>
    <n v="19.197600000000001"/>
    <n v="9"/>
    <n v="3"/>
    <x v="3"/>
    <s v="Sep"/>
    <s v="2017-09"/>
  </r>
  <r>
    <n v="6120"/>
    <s v="CA-2017-143378"/>
    <x v="20"/>
    <d v="2017-09-25T00:00:00"/>
    <s v="Standard Class"/>
    <s v="JR-16210"/>
    <s v="Justin Ritter"/>
    <x v="1"/>
    <s v="United States"/>
    <x v="24"/>
    <s v="Oregon"/>
    <n v="97477"/>
    <x v="1"/>
    <s v="OFF-AR-10001915"/>
    <x v="1"/>
    <x v="6"/>
    <s v="Peel-Off China Markers"/>
    <x v="358"/>
    <n v="3"/>
    <n v="0.2"/>
    <n v="6.5537999999999998"/>
    <n v="9"/>
    <n v="3"/>
    <x v="3"/>
    <s v="Sep"/>
    <s v="2017-09"/>
  </r>
  <r>
    <n v="6121"/>
    <s v="CA-2017-143378"/>
    <x v="20"/>
    <d v="2017-09-25T00:00:00"/>
    <s v="Standard Class"/>
    <s v="JR-16210"/>
    <s v="Justin Ritter"/>
    <x v="1"/>
    <s v="United States"/>
    <x v="24"/>
    <s v="Oregon"/>
    <n v="97477"/>
    <x v="1"/>
    <s v="FUR-FU-10004864"/>
    <x v="0"/>
    <x v="5"/>
    <s v="Howard Miller 14-1/2&quot; Diameter Chrome Round Wall Clock"/>
    <x v="4146"/>
    <n v="8"/>
    <n v="0.2"/>
    <n v="61.382399999999997"/>
    <n v="9"/>
    <n v="3"/>
    <x v="3"/>
    <s v="Sep"/>
    <s v="2017-09"/>
  </r>
  <r>
    <n v="6122"/>
    <s v="CA-2017-143378"/>
    <x v="20"/>
    <d v="2017-09-25T00:00:00"/>
    <s v="Standard Class"/>
    <s v="JR-16210"/>
    <s v="Justin Ritter"/>
    <x v="1"/>
    <s v="United States"/>
    <x v="24"/>
    <s v="Oregon"/>
    <n v="97477"/>
    <x v="1"/>
    <s v="FUR-BO-10001972"/>
    <x v="0"/>
    <x v="0"/>
    <s v="O'Sullivan 4-Shelf Bookcase in Odessa Pine"/>
    <x v="1255"/>
    <n v="2"/>
    <n v="0.7"/>
    <n v="-128.2388"/>
    <n v="9"/>
    <n v="3"/>
    <x v="3"/>
    <s v="Sep"/>
    <s v="2017-09"/>
  </r>
  <r>
    <n v="6123"/>
    <s v="CA-2017-152660"/>
    <x v="769"/>
    <d v="2017-12-09T00:00:00"/>
    <s v="Standard Class"/>
    <s v="CB-12415"/>
    <s v="Christy Brittain"/>
    <x v="0"/>
    <s v="United States"/>
    <x v="22"/>
    <s v="Illinois"/>
    <n v="60610"/>
    <x v="2"/>
    <s v="OFF-ST-10000532"/>
    <x v="1"/>
    <x v="4"/>
    <s v="Advantus Rolling Drawer Organizers"/>
    <x v="3518"/>
    <n v="2"/>
    <n v="0.2"/>
    <n v="4.6176000000000004"/>
    <n v="12"/>
    <n v="4"/>
    <x v="3"/>
    <s v="Dec"/>
    <s v="2017-12"/>
  </r>
  <r>
    <n v="6124"/>
    <s v="CA-2015-142139"/>
    <x v="284"/>
    <d v="2015-09-05T00:00:00"/>
    <s v="Standard Class"/>
    <s v="SD-20485"/>
    <s v="Shirley Daniels"/>
    <x v="2"/>
    <s v="United States"/>
    <x v="385"/>
    <s v="Texas"/>
    <n v="76021"/>
    <x v="2"/>
    <s v="OFF-PA-10003883"/>
    <x v="1"/>
    <x v="10"/>
    <s v="Message Book, Phone, Wirebound Standard Line Memo, 2 3/4&quot; X 5&quot;"/>
    <x v="3208"/>
    <n v="4"/>
    <n v="0.2"/>
    <n v="6.8120000000000003"/>
    <n v="8"/>
    <n v="3"/>
    <x v="1"/>
    <s v="Aug"/>
    <s v="2015-08"/>
  </r>
  <r>
    <n v="6125"/>
    <s v="CA-2017-145772"/>
    <x v="95"/>
    <d v="2017-06-07T00:00:00"/>
    <s v="Standard Class"/>
    <s v="SS-20140"/>
    <s v="Saphhira Shifley"/>
    <x v="1"/>
    <s v="United States"/>
    <x v="1"/>
    <s v="California"/>
    <n v="90036"/>
    <x v="1"/>
    <s v="TEC-AC-10003038"/>
    <x v="2"/>
    <x v="11"/>
    <s v="Kingston Digital DataTraveler 16GB USB 2.0"/>
    <x v="908"/>
    <n v="5"/>
    <n v="0"/>
    <n v="8.5024999999999995"/>
    <n v="6"/>
    <n v="2"/>
    <x v="3"/>
    <s v="Jun"/>
    <s v="2017-06"/>
  </r>
  <r>
    <n v="6126"/>
    <s v="CA-2017-145772"/>
    <x v="95"/>
    <d v="2017-06-07T00:00:00"/>
    <s v="Standard Class"/>
    <s v="SS-20140"/>
    <s v="Saphhira Shifley"/>
    <x v="1"/>
    <s v="United States"/>
    <x v="1"/>
    <s v="California"/>
    <n v="90036"/>
    <x v="1"/>
    <s v="OFF-PA-10001593"/>
    <x v="1"/>
    <x v="10"/>
    <s v="Xerox 1947"/>
    <x v="489"/>
    <n v="2"/>
    <n v="0"/>
    <n v="5.3819999999999997"/>
    <n v="6"/>
    <n v="2"/>
    <x v="3"/>
    <s v="Jun"/>
    <s v="2017-06"/>
  </r>
  <r>
    <n v="6127"/>
    <s v="CA-2017-145772"/>
    <x v="95"/>
    <d v="2017-06-07T00:00:00"/>
    <s v="Standard Class"/>
    <s v="SS-20140"/>
    <s v="Saphhira Shifley"/>
    <x v="1"/>
    <s v="United States"/>
    <x v="1"/>
    <s v="California"/>
    <n v="90036"/>
    <x v="1"/>
    <s v="OFF-BI-10002049"/>
    <x v="1"/>
    <x v="8"/>
    <s v="UniKeep View Case Binders"/>
    <x v="2893"/>
    <n v="1"/>
    <n v="0.2"/>
    <n v="1.2714000000000001"/>
    <n v="6"/>
    <n v="2"/>
    <x v="3"/>
    <s v="Jun"/>
    <s v="2017-06"/>
  </r>
  <r>
    <n v="6128"/>
    <s v="CA-2016-124100"/>
    <x v="1044"/>
    <d v="2016-04-06T00:00:00"/>
    <s v="Standard Class"/>
    <s v="EH-13990"/>
    <s v="Erica Hackney"/>
    <x v="0"/>
    <s v="United States"/>
    <x v="20"/>
    <s v="New York"/>
    <n v="10009"/>
    <x v="3"/>
    <s v="FUR-CH-10003817"/>
    <x v="0"/>
    <x v="1"/>
    <s v="Global Value Steno Chair, Gray"/>
    <x v="4147"/>
    <n v="6"/>
    <n v="0.1"/>
    <n v="54.665999999999997"/>
    <n v="3"/>
    <n v="1"/>
    <x v="0"/>
    <s v="Mar"/>
    <s v="2016-03"/>
  </r>
  <r>
    <n v="6129"/>
    <s v="US-2014-158400"/>
    <x v="1089"/>
    <d v="2014-10-28T00:00:00"/>
    <s v="First Class"/>
    <s v="AH-10030"/>
    <s v="Aaron Hawkins"/>
    <x v="1"/>
    <s v="United States"/>
    <x v="8"/>
    <s v="California"/>
    <n v="94109"/>
    <x v="1"/>
    <s v="OFF-BI-10002353"/>
    <x v="1"/>
    <x v="8"/>
    <s v="GBC VeloBind Cover Sets"/>
    <x v="4148"/>
    <n v="4"/>
    <n v="0.2"/>
    <n v="18.527999999999999"/>
    <n v="10"/>
    <n v="4"/>
    <x v="2"/>
    <s v="Oct"/>
    <s v="2014-10"/>
  </r>
  <r>
    <n v="6130"/>
    <s v="CA-2017-162033"/>
    <x v="606"/>
    <d v="2017-04-02T00:00:00"/>
    <s v="Standard Class"/>
    <s v="EM-14200"/>
    <s v="Evan Minnotte"/>
    <x v="2"/>
    <s v="United States"/>
    <x v="173"/>
    <s v="Virginia"/>
    <n v="23464"/>
    <x v="0"/>
    <s v="TEC-AC-10003116"/>
    <x v="2"/>
    <x v="11"/>
    <s v="Memorex Froggy Flash Drive 8 GB"/>
    <x v="3443"/>
    <n v="3"/>
    <n v="0"/>
    <n v="20.767499999999998"/>
    <n v="3"/>
    <n v="1"/>
    <x v="3"/>
    <s v="Mar"/>
    <s v="2017-03"/>
  </r>
  <r>
    <n v="6131"/>
    <s v="CA-2017-162033"/>
    <x v="606"/>
    <d v="2017-04-02T00:00:00"/>
    <s v="Standard Class"/>
    <s v="EM-14200"/>
    <s v="Evan Minnotte"/>
    <x v="2"/>
    <s v="United States"/>
    <x v="173"/>
    <s v="Virginia"/>
    <n v="23464"/>
    <x v="0"/>
    <s v="OFF-FA-10003021"/>
    <x v="1"/>
    <x v="13"/>
    <s v="Staples"/>
    <x v="1053"/>
    <n v="2"/>
    <n v="0"/>
    <n v="1.3160000000000001"/>
    <n v="3"/>
    <n v="1"/>
    <x v="3"/>
    <s v="Mar"/>
    <s v="2017-03"/>
  </r>
  <r>
    <n v="6132"/>
    <s v="CA-2014-163447"/>
    <x v="422"/>
    <d v="2014-12-31T00:00:00"/>
    <s v="Standard Class"/>
    <s v="TB-21190"/>
    <s v="Thomas Brumley"/>
    <x v="2"/>
    <s v="United States"/>
    <x v="20"/>
    <s v="New York"/>
    <n v="10011"/>
    <x v="3"/>
    <s v="FUR-CH-10004477"/>
    <x v="0"/>
    <x v="1"/>
    <s v="Global Push Button Manager's Chair, Indigo"/>
    <x v="4149"/>
    <n v="14"/>
    <n v="0.1"/>
    <n v="161.9674"/>
    <n v="12"/>
    <n v="4"/>
    <x v="2"/>
    <s v="Dec"/>
    <s v="2014-12"/>
  </r>
  <r>
    <n v="6133"/>
    <s v="CA-2017-145737"/>
    <x v="175"/>
    <d v="2017-09-20T00:00:00"/>
    <s v="Standard Class"/>
    <s v="AB-10165"/>
    <s v="Alan Barnes"/>
    <x v="0"/>
    <s v="United States"/>
    <x v="465"/>
    <s v="Tennessee"/>
    <n v="37087"/>
    <x v="0"/>
    <s v="OFF-PA-10001033"/>
    <x v="1"/>
    <x v="10"/>
    <s v="Xerox 1893"/>
    <x v="2844"/>
    <n v="5"/>
    <n v="0.2"/>
    <n v="59.435499999999998"/>
    <n v="9"/>
    <n v="3"/>
    <x v="3"/>
    <s v="Sep"/>
    <s v="2017-09"/>
  </r>
  <r>
    <n v="6134"/>
    <s v="CA-2016-148096"/>
    <x v="765"/>
    <d v="2016-08-19T00:00:00"/>
    <s v="First Class"/>
    <s v="AO-10810"/>
    <s v="Anthony O'Donnell"/>
    <x v="1"/>
    <s v="United States"/>
    <x v="1"/>
    <s v="California"/>
    <n v="90045"/>
    <x v="1"/>
    <s v="FUR-TA-10004152"/>
    <x v="0"/>
    <x v="3"/>
    <s v="Barricks 18&quot; x 48&quot; Non-Folding Utility Table with Bottom Storage Shelf"/>
    <x v="4150"/>
    <n v="2"/>
    <n v="0.2"/>
    <n v="12.096"/>
    <n v="8"/>
    <n v="3"/>
    <x v="0"/>
    <s v="Aug"/>
    <s v="2016-08"/>
  </r>
  <r>
    <n v="6135"/>
    <s v="CA-2016-146766"/>
    <x v="254"/>
    <d v="2016-11-04T00:00:00"/>
    <s v="Same Day"/>
    <s v="TT-21220"/>
    <s v="Thomas Thornton"/>
    <x v="0"/>
    <s v="United States"/>
    <x v="374"/>
    <s v="California"/>
    <n v="91911"/>
    <x v="1"/>
    <s v="OFF-AR-10002135"/>
    <x v="1"/>
    <x v="6"/>
    <s v="Boston Heavy-Duty Trimline Electric Pencil Sharpeners"/>
    <x v="4151"/>
    <n v="4"/>
    <n v="0"/>
    <n v="55.911999999999999"/>
    <n v="11"/>
    <n v="4"/>
    <x v="0"/>
    <s v="Nov"/>
    <s v="2016-11"/>
  </r>
  <r>
    <n v="6136"/>
    <s v="CA-2015-105613"/>
    <x v="1090"/>
    <d v="2015-10-22T00:00:00"/>
    <s v="Standard Class"/>
    <s v="KN-16705"/>
    <s v="Kristina Nunn"/>
    <x v="2"/>
    <s v="United States"/>
    <x v="392"/>
    <s v="Texas"/>
    <n v="78501"/>
    <x v="2"/>
    <s v="TEC-AC-10000521"/>
    <x v="2"/>
    <x v="11"/>
    <s v="Verbatim Slim CD and DVD Storage Cases, 50/Pack"/>
    <x v="3473"/>
    <n v="3"/>
    <n v="0.2"/>
    <n v="3.4620000000000002"/>
    <n v="10"/>
    <n v="4"/>
    <x v="1"/>
    <s v="Oct"/>
    <s v="2015-10"/>
  </r>
  <r>
    <n v="6137"/>
    <s v="CA-2015-105613"/>
    <x v="1090"/>
    <d v="2015-10-22T00:00:00"/>
    <s v="Standard Class"/>
    <s v="KN-16705"/>
    <s v="Kristina Nunn"/>
    <x v="2"/>
    <s v="United States"/>
    <x v="392"/>
    <s v="Texas"/>
    <n v="78501"/>
    <x v="2"/>
    <s v="OFF-AP-10000026"/>
    <x v="1"/>
    <x v="9"/>
    <s v="Tripp Lite Isotel 6 Outlet Surge Protector with Fax/Modem Protection"/>
    <x v="4152"/>
    <n v="6"/>
    <n v="0.8"/>
    <n v="-186.56819999999999"/>
    <n v="10"/>
    <n v="4"/>
    <x v="1"/>
    <s v="Oct"/>
    <s v="2015-10"/>
  </r>
  <r>
    <n v="6138"/>
    <s v="US-2016-142251"/>
    <x v="731"/>
    <d v="2016-11-04T00:00:00"/>
    <s v="Second Class"/>
    <s v="FO-14305"/>
    <s v="Frank Olsen"/>
    <x v="0"/>
    <s v="United States"/>
    <x v="389"/>
    <s v="Florida"/>
    <n v="33021"/>
    <x v="0"/>
    <s v="OFF-PA-10002986"/>
    <x v="1"/>
    <x v="10"/>
    <s v="Xerox 1898"/>
    <x v="164"/>
    <n v="6"/>
    <n v="0.2"/>
    <n v="11.2224"/>
    <n v="10"/>
    <n v="4"/>
    <x v="0"/>
    <s v="Oct"/>
    <s v="2016-10"/>
  </r>
  <r>
    <n v="6139"/>
    <s v="CA-2014-131247"/>
    <x v="809"/>
    <d v="2014-04-04T00:00:00"/>
    <s v="Standard Class"/>
    <s v="GA-14725"/>
    <s v="Guy Armstrong"/>
    <x v="0"/>
    <s v="United States"/>
    <x v="8"/>
    <s v="California"/>
    <n v="94110"/>
    <x v="1"/>
    <s v="FUR-BO-10001337"/>
    <x v="0"/>
    <x v="0"/>
    <s v="O'Sullivan Living Dimensions 2-Shelf Bookcases"/>
    <x v="4153"/>
    <n v="2"/>
    <n v="0.15"/>
    <n v="-12.098000000000001"/>
    <n v="3"/>
    <n v="1"/>
    <x v="2"/>
    <s v="Mar"/>
    <s v="2014-03"/>
  </r>
  <r>
    <n v="6140"/>
    <s v="US-2015-113593"/>
    <x v="24"/>
    <d v="2015-04-20T00:00:00"/>
    <s v="First Class"/>
    <s v="NC-18415"/>
    <s v="Nathan Cano"/>
    <x v="0"/>
    <s v="United States"/>
    <x v="466"/>
    <s v="California"/>
    <n v="93454"/>
    <x v="1"/>
    <s v="OFF-ST-10000532"/>
    <x v="1"/>
    <x v="4"/>
    <s v="Advantus Rolling Drawer Organizers"/>
    <x v="4154"/>
    <n v="3"/>
    <n v="0"/>
    <n v="30.014399999999998"/>
    <n v="4"/>
    <n v="2"/>
    <x v="1"/>
    <s v="Apr"/>
    <s v="2015-04"/>
  </r>
  <r>
    <n v="6141"/>
    <s v="CA-2017-121083"/>
    <x v="362"/>
    <d v="2017-07-15T00:00:00"/>
    <s v="Standard Class"/>
    <s v="JF-15190"/>
    <s v="Jamie Frazer"/>
    <x v="0"/>
    <s v="United States"/>
    <x v="91"/>
    <s v="Connecticut"/>
    <n v="6040"/>
    <x v="3"/>
    <s v="OFF-PA-10001497"/>
    <x v="1"/>
    <x v="10"/>
    <s v="Xerox 1914"/>
    <x v="4155"/>
    <n v="5"/>
    <n v="0"/>
    <n v="134.65199999999999"/>
    <n v="7"/>
    <n v="3"/>
    <x v="3"/>
    <s v="Jul"/>
    <s v="2017-07"/>
  </r>
  <r>
    <n v="6142"/>
    <s v="CA-2017-121083"/>
    <x v="362"/>
    <d v="2017-07-15T00:00:00"/>
    <s v="Standard Class"/>
    <s v="JF-15190"/>
    <s v="Jamie Frazer"/>
    <x v="0"/>
    <s v="United States"/>
    <x v="91"/>
    <s v="Connecticut"/>
    <n v="6040"/>
    <x v="3"/>
    <s v="OFF-ST-10002554"/>
    <x v="1"/>
    <x v="4"/>
    <s v="Tennsco Industrial Shelving"/>
    <x v="3483"/>
    <n v="4"/>
    <n v="0"/>
    <n v="3.9127999999999998"/>
    <n v="7"/>
    <n v="3"/>
    <x v="3"/>
    <s v="Jul"/>
    <s v="2017-07"/>
  </r>
  <r>
    <n v="6143"/>
    <s v="CA-2017-121083"/>
    <x v="362"/>
    <d v="2017-07-15T00:00:00"/>
    <s v="Standard Class"/>
    <s v="JF-15190"/>
    <s v="Jamie Frazer"/>
    <x v="0"/>
    <s v="United States"/>
    <x v="91"/>
    <s v="Connecticut"/>
    <n v="6040"/>
    <x v="3"/>
    <s v="TEC-PH-10001336"/>
    <x v="2"/>
    <x v="7"/>
    <s v="Digium D40 VoIP phone"/>
    <x v="2018"/>
    <n v="2"/>
    <n v="0"/>
    <n v="74.8142"/>
    <n v="7"/>
    <n v="3"/>
    <x v="3"/>
    <s v="Jul"/>
    <s v="2017-07"/>
  </r>
  <r>
    <n v="6144"/>
    <s v="CA-2017-121083"/>
    <x v="362"/>
    <d v="2017-07-15T00:00:00"/>
    <s v="Standard Class"/>
    <s v="JF-15190"/>
    <s v="Jamie Frazer"/>
    <x v="0"/>
    <s v="United States"/>
    <x v="91"/>
    <s v="Connecticut"/>
    <n v="6040"/>
    <x v="3"/>
    <s v="OFF-AR-10002987"/>
    <x v="1"/>
    <x v="6"/>
    <s v="Prismacolor Color Pencil Set"/>
    <x v="4156"/>
    <n v="6"/>
    <n v="0"/>
    <n v="48.806399999999996"/>
    <n v="7"/>
    <n v="3"/>
    <x v="3"/>
    <s v="Jul"/>
    <s v="2017-07"/>
  </r>
  <r>
    <n v="6145"/>
    <s v="CA-2017-151190"/>
    <x v="818"/>
    <d v="2017-07-01T00:00:00"/>
    <s v="Standard Class"/>
    <s v="GT-14710"/>
    <s v="Greg Tran"/>
    <x v="0"/>
    <s v="United States"/>
    <x v="155"/>
    <s v="Nebraska"/>
    <n v="68104"/>
    <x v="2"/>
    <s v="OFF-PA-10000575"/>
    <x v="1"/>
    <x v="10"/>
    <s v="Wirebound Message Books, Four 2 3/4 x 5 White Forms per Page"/>
    <x v="4157"/>
    <n v="3"/>
    <n v="0"/>
    <n v="9.2322000000000006"/>
    <n v="6"/>
    <n v="2"/>
    <x v="3"/>
    <s v="Jun"/>
    <s v="2017-06"/>
  </r>
  <r>
    <n v="6146"/>
    <s v="CA-2014-133543"/>
    <x v="1091"/>
    <d v="2014-12-26T00:00:00"/>
    <s v="Standard Class"/>
    <s v="KM-16660"/>
    <s v="Khloe Miller"/>
    <x v="0"/>
    <s v="United States"/>
    <x v="49"/>
    <s v="California"/>
    <n v="95123"/>
    <x v="1"/>
    <s v="OFF-AR-10003394"/>
    <x v="1"/>
    <x v="6"/>
    <s v="Newell 332"/>
    <x v="2660"/>
    <n v="4"/>
    <n v="0"/>
    <n v="3.1751999999999998"/>
    <n v="12"/>
    <n v="4"/>
    <x v="2"/>
    <s v="Dec"/>
    <s v="2014-12"/>
  </r>
  <r>
    <n v="6147"/>
    <s v="CA-2017-105130"/>
    <x v="610"/>
    <d v="2017-11-25T00:00:00"/>
    <s v="Standard Class"/>
    <s v="PJ-18835"/>
    <s v="Patrick Jones"/>
    <x v="1"/>
    <s v="United States"/>
    <x v="8"/>
    <s v="California"/>
    <n v="94122"/>
    <x v="1"/>
    <s v="OFF-AR-10003394"/>
    <x v="1"/>
    <x v="6"/>
    <s v="Newell 332"/>
    <x v="2660"/>
    <n v="4"/>
    <n v="0"/>
    <n v="3.1751999999999998"/>
    <n v="11"/>
    <n v="4"/>
    <x v="3"/>
    <s v="Nov"/>
    <s v="2017-11"/>
  </r>
  <r>
    <n v="6148"/>
    <s v="CA-2017-105130"/>
    <x v="610"/>
    <d v="2017-11-25T00:00:00"/>
    <s v="Standard Class"/>
    <s v="PJ-18835"/>
    <s v="Patrick Jones"/>
    <x v="1"/>
    <s v="United States"/>
    <x v="8"/>
    <s v="California"/>
    <n v="94122"/>
    <x v="1"/>
    <s v="OFF-BI-10001191"/>
    <x v="1"/>
    <x v="8"/>
    <s v="Canvas Sectional Post Binders"/>
    <x v="4158"/>
    <n v="2"/>
    <n v="0.2"/>
    <n v="14.7668"/>
    <n v="11"/>
    <n v="4"/>
    <x v="3"/>
    <s v="Nov"/>
    <s v="2017-11"/>
  </r>
  <r>
    <n v="6149"/>
    <s v="CA-2016-161928"/>
    <x v="812"/>
    <d v="2016-06-29T00:00:00"/>
    <s v="Second Class"/>
    <s v="AC-10660"/>
    <s v="Anna Chung"/>
    <x v="0"/>
    <s v="United States"/>
    <x v="8"/>
    <s v="California"/>
    <n v="94109"/>
    <x v="1"/>
    <s v="TEC-PH-10003484"/>
    <x v="2"/>
    <x v="7"/>
    <s v="Ooma Telo VoIP Home Phone System"/>
    <x v="1212"/>
    <n v="2"/>
    <n v="0.2"/>
    <n v="12.599"/>
    <n v="6"/>
    <n v="2"/>
    <x v="0"/>
    <s v="Jun"/>
    <s v="2016-06"/>
  </r>
  <r>
    <n v="6150"/>
    <s v="CA-2017-101322"/>
    <x v="116"/>
    <d v="2017-12-31T00:00:00"/>
    <s v="First Class"/>
    <s v="JG-15310"/>
    <s v="Jason Gross"/>
    <x v="1"/>
    <s v="United States"/>
    <x v="85"/>
    <s v="California"/>
    <n v="90805"/>
    <x v="1"/>
    <s v="FUR-CH-10003968"/>
    <x v="0"/>
    <x v="1"/>
    <s v="Novimex Turbo Task Chair"/>
    <x v="4159"/>
    <n v="6"/>
    <n v="0.2"/>
    <n v="-34.070399999999999"/>
    <n v="12"/>
    <n v="4"/>
    <x v="3"/>
    <s v="Dec"/>
    <s v="2017-12"/>
  </r>
  <r>
    <n v="6151"/>
    <s v="US-2016-106600"/>
    <x v="143"/>
    <d v="2016-04-11T00:00:00"/>
    <s v="First Class"/>
    <s v="RM-19375"/>
    <s v="Raymond Messe"/>
    <x v="0"/>
    <s v="United States"/>
    <x v="38"/>
    <s v="Georgia"/>
    <n v="31907"/>
    <x v="0"/>
    <s v="FUR-BO-10001608"/>
    <x v="0"/>
    <x v="0"/>
    <s v="Hon Metal Bookcases, Black"/>
    <x v="1367"/>
    <n v="5"/>
    <n v="0"/>
    <n v="88.724999999999994"/>
    <n v="4"/>
    <n v="2"/>
    <x v="0"/>
    <s v="Apr"/>
    <s v="2016-04"/>
  </r>
  <r>
    <n v="6152"/>
    <s v="CA-2014-111871"/>
    <x v="772"/>
    <d v="2014-03-21T00:00:00"/>
    <s v="Second Class"/>
    <s v="EK-13795"/>
    <s v="Eileen Kiefer"/>
    <x v="2"/>
    <s v="United States"/>
    <x v="8"/>
    <s v="California"/>
    <n v="94110"/>
    <x v="1"/>
    <s v="FUR-BO-10004218"/>
    <x v="0"/>
    <x v="0"/>
    <s v="Bush Heritage Pine Collection 5-Shelf Bookcase, Albany Pine Finish, *Special Order"/>
    <x v="4160"/>
    <n v="10"/>
    <n v="0.15"/>
    <n v="70.489999999999995"/>
    <n v="3"/>
    <n v="1"/>
    <x v="2"/>
    <s v="Mar"/>
    <s v="2014-03"/>
  </r>
  <r>
    <n v="6153"/>
    <s v="CA-2017-139437"/>
    <x v="445"/>
    <d v="2017-07-08T00:00:00"/>
    <s v="Standard Class"/>
    <s v="RD-19585"/>
    <s v="Rob Dowd"/>
    <x v="0"/>
    <s v="United States"/>
    <x v="1"/>
    <s v="California"/>
    <n v="90004"/>
    <x v="1"/>
    <s v="OFF-ST-10002485"/>
    <x v="1"/>
    <x v="4"/>
    <s v="Rogers Deluxe File Chest"/>
    <x v="1177"/>
    <n v="4"/>
    <n v="0"/>
    <n v="0.87919999999999998"/>
    <n v="7"/>
    <n v="3"/>
    <x v="3"/>
    <s v="Jul"/>
    <s v="2017-07"/>
  </r>
  <r>
    <n v="6154"/>
    <s v="CA-2017-151484"/>
    <x v="693"/>
    <d v="2017-04-23T00:00:00"/>
    <s v="First Class"/>
    <s v="CV-12805"/>
    <s v="Cynthia Voltz"/>
    <x v="1"/>
    <s v="United States"/>
    <x v="10"/>
    <s v="Pennsylvania"/>
    <n v="19120"/>
    <x v="3"/>
    <s v="FUR-FU-10001876"/>
    <x v="0"/>
    <x v="5"/>
    <s v="Computer Room Manger, 14&quot;"/>
    <x v="3417"/>
    <n v="2"/>
    <n v="0.2"/>
    <n v="10.393599999999999"/>
    <n v="4"/>
    <n v="2"/>
    <x v="3"/>
    <s v="Apr"/>
    <s v="2017-04"/>
  </r>
  <r>
    <n v="6155"/>
    <s v="CA-2017-151484"/>
    <x v="693"/>
    <d v="2017-04-23T00:00:00"/>
    <s v="First Class"/>
    <s v="CV-12805"/>
    <s v="Cynthia Voltz"/>
    <x v="1"/>
    <s v="United States"/>
    <x v="10"/>
    <s v="Pennsylvania"/>
    <n v="19120"/>
    <x v="3"/>
    <s v="OFF-ST-10002370"/>
    <x v="1"/>
    <x v="4"/>
    <s v="Sortfiler Multipurpose Personal File Organizer, Black"/>
    <x v="4161"/>
    <n v="3"/>
    <n v="0.2"/>
    <n v="5.7752999999999997"/>
    <n v="4"/>
    <n v="2"/>
    <x v="3"/>
    <s v="Apr"/>
    <s v="2017-04"/>
  </r>
  <r>
    <n v="6156"/>
    <s v="CA-2017-151484"/>
    <x v="693"/>
    <d v="2017-04-23T00:00:00"/>
    <s v="First Class"/>
    <s v="CV-12805"/>
    <s v="Cynthia Voltz"/>
    <x v="1"/>
    <s v="United States"/>
    <x v="10"/>
    <s v="Pennsylvania"/>
    <n v="19120"/>
    <x v="3"/>
    <s v="OFF-ST-10000142"/>
    <x v="1"/>
    <x v="4"/>
    <s v="Deluxe Rollaway Locking File with Drawer"/>
    <x v="4162"/>
    <n v="1"/>
    <n v="0.2"/>
    <n v="33.270400000000002"/>
    <n v="4"/>
    <n v="2"/>
    <x v="3"/>
    <s v="Apr"/>
    <s v="2017-04"/>
  </r>
  <r>
    <n v="6157"/>
    <s v="CA-2017-151484"/>
    <x v="693"/>
    <d v="2017-04-23T00:00:00"/>
    <s v="First Class"/>
    <s v="CV-12805"/>
    <s v="Cynthia Voltz"/>
    <x v="1"/>
    <s v="United States"/>
    <x v="10"/>
    <s v="Pennsylvania"/>
    <n v="19120"/>
    <x v="3"/>
    <s v="FUR-FU-10004671"/>
    <x v="0"/>
    <x v="5"/>
    <s v="Executive Impressions 12&quot; Wall Clock"/>
    <x v="4163"/>
    <n v="3"/>
    <n v="0.2"/>
    <n v="9.5418000000000003"/>
    <n v="4"/>
    <n v="2"/>
    <x v="3"/>
    <s v="Apr"/>
    <s v="2017-04"/>
  </r>
  <r>
    <n v="6158"/>
    <s v="CA-2016-104150"/>
    <x v="1092"/>
    <d v="2016-08-05T00:00:00"/>
    <s v="Second Class"/>
    <s v="AG-10330"/>
    <s v="Alex Grayson"/>
    <x v="0"/>
    <s v="United States"/>
    <x v="251"/>
    <s v="Oklahoma"/>
    <n v="74133"/>
    <x v="2"/>
    <s v="OFF-EN-10002504"/>
    <x v="1"/>
    <x v="12"/>
    <s v="Tyvek  Top-Opening Peel &amp; Seel Envelopes, Plain White"/>
    <x v="2618"/>
    <n v="3"/>
    <n v="0"/>
    <n v="38.323799999999999"/>
    <n v="8"/>
    <n v="3"/>
    <x v="0"/>
    <s v="Aug"/>
    <s v="2016-08"/>
  </r>
  <r>
    <n v="6159"/>
    <s v="CA-2016-104150"/>
    <x v="1092"/>
    <d v="2016-08-05T00:00:00"/>
    <s v="Second Class"/>
    <s v="AG-10330"/>
    <s v="Alex Grayson"/>
    <x v="0"/>
    <s v="United States"/>
    <x v="251"/>
    <s v="Oklahoma"/>
    <n v="74133"/>
    <x v="2"/>
    <s v="TEC-AC-10004803"/>
    <x v="2"/>
    <x v="11"/>
    <s v="Sony Micro Vault Click 4 GB USB 2.0 Flash Drive"/>
    <x v="4164"/>
    <n v="12"/>
    <n v="0"/>
    <n v="23.4192"/>
    <n v="8"/>
    <n v="3"/>
    <x v="0"/>
    <s v="Aug"/>
    <s v="2016-08"/>
  </r>
  <r>
    <n v="6160"/>
    <s v="CA-2016-161025"/>
    <x v="275"/>
    <d v="2016-12-09T00:00:00"/>
    <s v="Standard Class"/>
    <s v="GM-14440"/>
    <s v="Gary McGarr"/>
    <x v="0"/>
    <s v="United States"/>
    <x v="1"/>
    <s v="California"/>
    <n v="90049"/>
    <x v="1"/>
    <s v="OFF-ST-10001932"/>
    <x v="1"/>
    <x v="4"/>
    <s v="Fellowes Staxonsteel Drawer Files"/>
    <x v="3404"/>
    <n v="4"/>
    <n v="0"/>
    <n v="108.1752"/>
    <n v="12"/>
    <n v="4"/>
    <x v="0"/>
    <s v="Dec"/>
    <s v="2016-12"/>
  </r>
  <r>
    <n v="6161"/>
    <s v="CA-2014-103989"/>
    <x v="1093"/>
    <d v="2014-03-21T00:00:00"/>
    <s v="First Class"/>
    <s v="MC-17605"/>
    <s v="Matt Connell"/>
    <x v="1"/>
    <s v="United States"/>
    <x v="121"/>
    <s v="Florida"/>
    <n v="33801"/>
    <x v="0"/>
    <s v="TEC-PH-10004667"/>
    <x v="2"/>
    <x v="7"/>
    <s v="Cisco 8x8 Inc. 6753i IP Business Phone System"/>
    <x v="824"/>
    <n v="3"/>
    <n v="0.2"/>
    <n v="28.347899999999999"/>
    <n v="3"/>
    <n v="1"/>
    <x v="2"/>
    <s v="Mar"/>
    <s v="2014-03"/>
  </r>
  <r>
    <n v="6162"/>
    <s v="CA-2014-103989"/>
    <x v="1093"/>
    <d v="2014-03-21T00:00:00"/>
    <s v="First Class"/>
    <s v="MC-17605"/>
    <s v="Matt Connell"/>
    <x v="1"/>
    <s v="United States"/>
    <x v="121"/>
    <s v="Florida"/>
    <n v="33801"/>
    <x v="0"/>
    <s v="OFF-LA-10000443"/>
    <x v="1"/>
    <x v="2"/>
    <s v="Avery 501"/>
    <x v="921"/>
    <n v="4"/>
    <n v="0.2"/>
    <n v="3.9851999999999999"/>
    <n v="3"/>
    <n v="1"/>
    <x v="2"/>
    <s v="Mar"/>
    <s v="2014-03"/>
  </r>
  <r>
    <n v="6163"/>
    <s v="CA-2014-103989"/>
    <x v="1093"/>
    <d v="2014-03-21T00:00:00"/>
    <s v="First Class"/>
    <s v="MC-17605"/>
    <s v="Matt Connell"/>
    <x v="1"/>
    <s v="United States"/>
    <x v="121"/>
    <s v="Florida"/>
    <n v="33801"/>
    <x v="0"/>
    <s v="OFF-ST-10000918"/>
    <x v="1"/>
    <x v="4"/>
    <s v="Crate-A-Files"/>
    <x v="4165"/>
    <n v="3"/>
    <n v="0.2"/>
    <n v="1.962"/>
    <n v="3"/>
    <n v="1"/>
    <x v="2"/>
    <s v="Mar"/>
    <s v="2014-03"/>
  </r>
  <r>
    <n v="6164"/>
    <s v="CA-2014-103989"/>
    <x v="1093"/>
    <d v="2014-03-21T00:00:00"/>
    <s v="First Class"/>
    <s v="MC-17605"/>
    <s v="Matt Connell"/>
    <x v="1"/>
    <s v="United States"/>
    <x v="121"/>
    <s v="Florida"/>
    <n v="33801"/>
    <x v="0"/>
    <s v="OFF-BI-10001196"/>
    <x v="1"/>
    <x v="8"/>
    <s v="Avery Flip-Chart Easel Binder, Black"/>
    <x v="4166"/>
    <n v="5"/>
    <n v="0.7"/>
    <n v="-25.736999999999998"/>
    <n v="3"/>
    <n v="1"/>
    <x v="2"/>
    <s v="Mar"/>
    <s v="2014-03"/>
  </r>
  <r>
    <n v="6165"/>
    <s v="CA-2014-103989"/>
    <x v="1093"/>
    <d v="2014-03-21T00:00:00"/>
    <s v="First Class"/>
    <s v="MC-17605"/>
    <s v="Matt Connell"/>
    <x v="1"/>
    <s v="United States"/>
    <x v="121"/>
    <s v="Florida"/>
    <n v="33801"/>
    <x v="0"/>
    <s v="FUR-FU-10003981"/>
    <x v="0"/>
    <x v="5"/>
    <s v="Eldon Wave Desk Accessories"/>
    <x v="3688"/>
    <n v="3"/>
    <n v="0.2"/>
    <n v="1.3728"/>
    <n v="3"/>
    <n v="1"/>
    <x v="2"/>
    <s v="Mar"/>
    <s v="2014-03"/>
  </r>
  <r>
    <n v="6166"/>
    <s v="CA-2014-103989"/>
    <x v="1093"/>
    <d v="2014-03-21T00:00:00"/>
    <s v="First Class"/>
    <s v="MC-17605"/>
    <s v="Matt Connell"/>
    <x v="1"/>
    <s v="United States"/>
    <x v="121"/>
    <s v="Florida"/>
    <n v="33801"/>
    <x v="0"/>
    <s v="FUR-FU-10002508"/>
    <x v="0"/>
    <x v="5"/>
    <s v="Document Clip Frames"/>
    <x v="184"/>
    <n v="3"/>
    <n v="0.2"/>
    <n v="5.5044000000000004"/>
    <n v="3"/>
    <n v="1"/>
    <x v="2"/>
    <s v="Mar"/>
    <s v="2014-03"/>
  </r>
  <r>
    <n v="6167"/>
    <s v="CA-2014-103989"/>
    <x v="1093"/>
    <d v="2014-03-21T00:00:00"/>
    <s v="First Class"/>
    <s v="MC-17605"/>
    <s v="Matt Connell"/>
    <x v="1"/>
    <s v="United States"/>
    <x v="121"/>
    <s v="Florida"/>
    <n v="33801"/>
    <x v="0"/>
    <s v="TEC-AC-10002647"/>
    <x v="2"/>
    <x v="11"/>
    <s v="Logitech Wireless Boombox Speaker - portable - wireless, wired"/>
    <x v="4167"/>
    <n v="2"/>
    <n v="0.2"/>
    <n v="53.2"/>
    <n v="3"/>
    <n v="1"/>
    <x v="2"/>
    <s v="Mar"/>
    <s v="2014-03"/>
  </r>
  <r>
    <n v="6168"/>
    <s v="CA-2015-142433"/>
    <x v="704"/>
    <d v="2015-04-25T00:00:00"/>
    <s v="Standard Class"/>
    <s v="ES-14020"/>
    <s v="Erica Smith"/>
    <x v="0"/>
    <s v="United States"/>
    <x v="12"/>
    <s v="Texas"/>
    <n v="77036"/>
    <x v="2"/>
    <s v="OFF-PA-10002377"/>
    <x v="1"/>
    <x v="10"/>
    <s v="Xerox 1916"/>
    <x v="4168"/>
    <n v="3"/>
    <n v="0.2"/>
    <n v="44.045999999999999"/>
    <n v="4"/>
    <n v="2"/>
    <x v="1"/>
    <s v="Apr"/>
    <s v="2015-04"/>
  </r>
  <r>
    <n v="6169"/>
    <s v="CA-2015-132815"/>
    <x v="444"/>
    <d v="2015-09-22T00:00:00"/>
    <s v="Second Class"/>
    <s v="RW-19540"/>
    <s v="Rick Wilson"/>
    <x v="1"/>
    <s v="United States"/>
    <x v="1"/>
    <s v="California"/>
    <n v="90008"/>
    <x v="1"/>
    <s v="OFF-PA-10004530"/>
    <x v="1"/>
    <x v="10"/>
    <s v="Personal Creations Ink Jet Cards and Labels"/>
    <x v="1003"/>
    <n v="2"/>
    <n v="0"/>
    <n v="11.250400000000001"/>
    <n v="9"/>
    <n v="3"/>
    <x v="1"/>
    <s v="Sep"/>
    <s v="2015-09"/>
  </r>
  <r>
    <n v="6170"/>
    <s v="CA-2014-101266"/>
    <x v="9"/>
    <d v="2014-08-30T00:00:00"/>
    <s v="Second Class"/>
    <s v="MM-17920"/>
    <s v="Michael Moore"/>
    <x v="0"/>
    <s v="United States"/>
    <x v="24"/>
    <s v="Virginia"/>
    <n v="22153"/>
    <x v="0"/>
    <s v="OFF-PA-10002986"/>
    <x v="1"/>
    <x v="10"/>
    <s v="Xerox 1898"/>
    <x v="518"/>
    <n v="2"/>
    <n v="0"/>
    <n v="6.4127999999999998"/>
    <n v="8"/>
    <n v="3"/>
    <x v="2"/>
    <s v="Aug"/>
    <s v="2014-08"/>
  </r>
  <r>
    <n v="6171"/>
    <s v="CA-2016-141523"/>
    <x v="1054"/>
    <d v="2016-12-24T00:00:00"/>
    <s v="Second Class"/>
    <s v="MH-17440"/>
    <s v="Mark Haberlin"/>
    <x v="1"/>
    <s v="United States"/>
    <x v="20"/>
    <s v="New York"/>
    <n v="10035"/>
    <x v="3"/>
    <s v="OFF-BI-10000948"/>
    <x v="1"/>
    <x v="8"/>
    <s v="GBC Laser Imprintable Binding System Covers, Desert Sand"/>
    <x v="4169"/>
    <n v="3"/>
    <n v="0.2"/>
    <n v="11.5587"/>
    <n v="12"/>
    <n v="4"/>
    <x v="0"/>
    <s v="Dec"/>
    <s v="2016-12"/>
  </r>
  <r>
    <n v="6172"/>
    <s v="CA-2016-141523"/>
    <x v="1054"/>
    <d v="2016-12-24T00:00:00"/>
    <s v="Second Class"/>
    <s v="MH-17440"/>
    <s v="Mark Haberlin"/>
    <x v="1"/>
    <s v="United States"/>
    <x v="20"/>
    <s v="New York"/>
    <n v="10035"/>
    <x v="3"/>
    <s v="OFF-AR-10001545"/>
    <x v="1"/>
    <x v="6"/>
    <s v="Newell 326"/>
    <x v="2799"/>
    <n v="2"/>
    <n v="0"/>
    <n v="1.0207999999999999"/>
    <n v="12"/>
    <n v="4"/>
    <x v="0"/>
    <s v="Dec"/>
    <s v="2016-12"/>
  </r>
  <r>
    <n v="6173"/>
    <s v="US-2014-106299"/>
    <x v="1094"/>
    <d v="2014-08-08T00:00:00"/>
    <s v="Standard Class"/>
    <s v="NZ-18565"/>
    <s v="Nick Zandusky"/>
    <x v="2"/>
    <s v="United States"/>
    <x v="24"/>
    <s v="Missouri"/>
    <n v="65807"/>
    <x v="2"/>
    <s v="OFF-BI-10001758"/>
    <x v="1"/>
    <x v="8"/>
    <s v="Wilson Jones 14 Line Acrylic Coated Pressboard Data Binders"/>
    <x v="4170"/>
    <n v="5"/>
    <n v="0"/>
    <n v="12.548999999999999"/>
    <n v="8"/>
    <n v="3"/>
    <x v="2"/>
    <s v="Aug"/>
    <s v="2014-08"/>
  </r>
  <r>
    <n v="6174"/>
    <s v="US-2014-106299"/>
    <x v="1094"/>
    <d v="2014-08-08T00:00:00"/>
    <s v="Standard Class"/>
    <s v="NZ-18565"/>
    <s v="Nick Zandusky"/>
    <x v="2"/>
    <s v="United States"/>
    <x v="24"/>
    <s v="Missouri"/>
    <n v="65807"/>
    <x v="2"/>
    <s v="TEC-AC-10003237"/>
    <x v="2"/>
    <x v="11"/>
    <s v="Memorex Micro Travel Drive 4 GB"/>
    <x v="4171"/>
    <n v="2"/>
    <n v="0"/>
    <n v="9.1159999999999997"/>
    <n v="8"/>
    <n v="3"/>
    <x v="2"/>
    <s v="Aug"/>
    <s v="2014-08"/>
  </r>
  <r>
    <n v="6175"/>
    <s v="US-2014-106299"/>
    <x v="1094"/>
    <d v="2014-08-08T00:00:00"/>
    <s v="Standard Class"/>
    <s v="NZ-18565"/>
    <s v="Nick Zandusky"/>
    <x v="2"/>
    <s v="United States"/>
    <x v="24"/>
    <s v="Missouri"/>
    <n v="65807"/>
    <x v="2"/>
    <s v="OFF-ST-10002011"/>
    <x v="1"/>
    <x v="4"/>
    <s v="Smead Adjustable Mobile File Trolley with Lockable Top"/>
    <x v="4172"/>
    <n v="2"/>
    <n v="0"/>
    <n v="226.36259999999999"/>
    <n v="8"/>
    <n v="3"/>
    <x v="2"/>
    <s v="Aug"/>
    <s v="2014-08"/>
  </r>
  <r>
    <n v="6176"/>
    <s v="CA-2015-158421"/>
    <x v="481"/>
    <d v="2015-09-26T00:00:00"/>
    <s v="Standard Class"/>
    <s v="GB-14575"/>
    <s v="Giulietta Baptist"/>
    <x v="0"/>
    <s v="United States"/>
    <x v="29"/>
    <s v="South Carolina"/>
    <n v="29203"/>
    <x v="0"/>
    <s v="FUR-CH-10000309"/>
    <x v="0"/>
    <x v="1"/>
    <s v="Global Comet Stacking Arm Chair"/>
    <x v="4173"/>
    <n v="4"/>
    <n v="0"/>
    <n v="422.51"/>
    <n v="9"/>
    <n v="3"/>
    <x v="1"/>
    <s v="Sep"/>
    <s v="2015-09"/>
  </r>
  <r>
    <n v="6177"/>
    <s v="CA-2015-158421"/>
    <x v="481"/>
    <d v="2015-09-26T00:00:00"/>
    <s v="Standard Class"/>
    <s v="GB-14575"/>
    <s v="Giulietta Baptist"/>
    <x v="0"/>
    <s v="United States"/>
    <x v="29"/>
    <s v="South Carolina"/>
    <n v="29203"/>
    <x v="0"/>
    <s v="OFF-ST-10002444"/>
    <x v="1"/>
    <x v="4"/>
    <s v="Recycled Eldon Regeneration Jumbo File"/>
    <x v="2937"/>
    <n v="7"/>
    <n v="0"/>
    <n v="24.0688"/>
    <n v="9"/>
    <n v="3"/>
    <x v="1"/>
    <s v="Sep"/>
    <s v="2015-09"/>
  </r>
  <r>
    <n v="6178"/>
    <s v="CA-2015-158421"/>
    <x v="481"/>
    <d v="2015-09-26T00:00:00"/>
    <s v="Standard Class"/>
    <s v="GB-14575"/>
    <s v="Giulietta Baptist"/>
    <x v="0"/>
    <s v="United States"/>
    <x v="29"/>
    <s v="South Carolina"/>
    <n v="29203"/>
    <x v="0"/>
    <s v="OFF-EN-10001453"/>
    <x v="1"/>
    <x v="12"/>
    <s v="Tyvek Interoffice Envelopes, 9 1/2&quot; x 12 1/2&quot;, 100/Box"/>
    <x v="4174"/>
    <n v="2"/>
    <n v="0"/>
    <n v="57.321199999999997"/>
    <n v="9"/>
    <n v="3"/>
    <x v="1"/>
    <s v="Sep"/>
    <s v="2015-09"/>
  </r>
  <r>
    <n v="6179"/>
    <s v="CA-2015-158421"/>
    <x v="481"/>
    <d v="2015-09-26T00:00:00"/>
    <s v="Standard Class"/>
    <s v="GB-14575"/>
    <s v="Giulietta Baptist"/>
    <x v="0"/>
    <s v="United States"/>
    <x v="29"/>
    <s v="South Carolina"/>
    <n v="29203"/>
    <x v="0"/>
    <s v="OFF-PA-10001801"/>
    <x v="1"/>
    <x v="10"/>
    <s v="Xerox 193"/>
    <x v="100"/>
    <n v="4"/>
    <n v="0"/>
    <n v="11.720800000000001"/>
    <n v="9"/>
    <n v="3"/>
    <x v="1"/>
    <s v="Sep"/>
    <s v="2015-09"/>
  </r>
  <r>
    <n v="6180"/>
    <s v="CA-2015-158421"/>
    <x v="481"/>
    <d v="2015-09-26T00:00:00"/>
    <s v="Standard Class"/>
    <s v="GB-14575"/>
    <s v="Giulietta Baptist"/>
    <x v="0"/>
    <s v="United States"/>
    <x v="29"/>
    <s v="South Carolina"/>
    <n v="29203"/>
    <x v="0"/>
    <s v="OFF-ST-10000563"/>
    <x v="1"/>
    <x v="4"/>
    <s v="Fellowes Bankers Box Stor/Drawer Steel Plus"/>
    <x v="1458"/>
    <n v="2"/>
    <n v="0"/>
    <n v="6.3959999999999999"/>
    <n v="9"/>
    <n v="3"/>
    <x v="1"/>
    <s v="Sep"/>
    <s v="2015-09"/>
  </r>
  <r>
    <n v="6181"/>
    <s v="CA-2015-158421"/>
    <x v="481"/>
    <d v="2015-09-26T00:00:00"/>
    <s v="Standard Class"/>
    <s v="GB-14575"/>
    <s v="Giulietta Baptist"/>
    <x v="0"/>
    <s v="United States"/>
    <x v="29"/>
    <s v="South Carolina"/>
    <n v="29203"/>
    <x v="0"/>
    <s v="TEC-PH-10000369"/>
    <x v="2"/>
    <x v="7"/>
    <s v="HTC One Mini"/>
    <x v="3125"/>
    <n v="5"/>
    <n v="0"/>
    <n v="176.386"/>
    <n v="9"/>
    <n v="3"/>
    <x v="1"/>
    <s v="Sep"/>
    <s v="2015-09"/>
  </r>
  <r>
    <n v="6182"/>
    <s v="CA-2015-158421"/>
    <x v="481"/>
    <d v="2015-09-26T00:00:00"/>
    <s v="Standard Class"/>
    <s v="GB-14575"/>
    <s v="Giulietta Baptist"/>
    <x v="0"/>
    <s v="United States"/>
    <x v="29"/>
    <s v="South Carolina"/>
    <n v="29203"/>
    <x v="0"/>
    <s v="TEC-PH-10002538"/>
    <x v="2"/>
    <x v="7"/>
    <s v="Grandstream GXP1160 VoIP phone"/>
    <x v="4175"/>
    <n v="3"/>
    <n v="0"/>
    <n v="32.981699999999996"/>
    <n v="9"/>
    <n v="3"/>
    <x v="1"/>
    <s v="Sep"/>
    <s v="2015-09"/>
  </r>
  <r>
    <n v="6183"/>
    <s v="CA-2015-158421"/>
    <x v="481"/>
    <d v="2015-09-26T00:00:00"/>
    <s v="Standard Class"/>
    <s v="GB-14575"/>
    <s v="Giulietta Baptist"/>
    <x v="0"/>
    <s v="United States"/>
    <x v="29"/>
    <s v="South Carolina"/>
    <n v="29203"/>
    <x v="0"/>
    <s v="OFF-BI-10000050"/>
    <x v="1"/>
    <x v="8"/>
    <s v="Angle-D Binders with Locking Rings, Label Holders"/>
    <x v="4176"/>
    <n v="2"/>
    <n v="0"/>
    <n v="6.8620000000000001"/>
    <n v="9"/>
    <n v="3"/>
    <x v="1"/>
    <s v="Sep"/>
    <s v="2015-09"/>
  </r>
  <r>
    <n v="6184"/>
    <s v="CA-2015-158421"/>
    <x v="481"/>
    <d v="2015-09-26T00:00:00"/>
    <s v="Standard Class"/>
    <s v="GB-14575"/>
    <s v="Giulietta Baptist"/>
    <x v="0"/>
    <s v="United States"/>
    <x v="29"/>
    <s v="South Carolina"/>
    <n v="29203"/>
    <x v="0"/>
    <s v="OFF-ST-10004186"/>
    <x v="1"/>
    <x v="4"/>
    <s v="Stur-D-Stor Shelving, Vertical 5-Shelf: 72&quot;H x 36&quot;W x 18 1/2&quot;D"/>
    <x v="4177"/>
    <n v="8"/>
    <n v="0"/>
    <n v="17.756799999999998"/>
    <n v="9"/>
    <n v="3"/>
    <x v="1"/>
    <s v="Sep"/>
    <s v="2015-09"/>
  </r>
  <r>
    <n v="6185"/>
    <s v="CA-2016-143609"/>
    <x v="25"/>
    <d v="2016-12-13T00:00:00"/>
    <s v="First Class"/>
    <s v="DB-13270"/>
    <s v="Deborah Brumfield"/>
    <x v="2"/>
    <s v="United States"/>
    <x v="32"/>
    <s v="Oregon"/>
    <n v="97206"/>
    <x v="1"/>
    <s v="FUR-CH-10004218"/>
    <x v="0"/>
    <x v="1"/>
    <s v="Global Fabric Manager's Chair, Dark Gray"/>
    <x v="4178"/>
    <n v="5"/>
    <n v="0.2"/>
    <n v="25.245000000000001"/>
    <n v="12"/>
    <n v="4"/>
    <x v="0"/>
    <s v="Dec"/>
    <s v="2016-12"/>
  </r>
  <r>
    <n v="6186"/>
    <s v="CA-2015-138331"/>
    <x v="976"/>
    <d v="2015-08-12T00:00:00"/>
    <s v="Standard Class"/>
    <s v="JK-15625"/>
    <s v="Jim Karlsson"/>
    <x v="0"/>
    <s v="United States"/>
    <x v="10"/>
    <s v="Pennsylvania"/>
    <n v="19120"/>
    <x v="3"/>
    <s v="OFF-AR-10002952"/>
    <x v="1"/>
    <x v="6"/>
    <s v="Stanley Contemporary Battery Pencil Sharpeners"/>
    <x v="4179"/>
    <n v="10"/>
    <n v="0.2"/>
    <n v="10.68"/>
    <n v="8"/>
    <n v="3"/>
    <x v="1"/>
    <s v="Aug"/>
    <s v="2015-08"/>
  </r>
  <r>
    <n v="6187"/>
    <s v="CA-2015-138954"/>
    <x v="219"/>
    <d v="2015-11-17T00:00:00"/>
    <s v="First Class"/>
    <s v="MH-17785"/>
    <s v="Maya Herman"/>
    <x v="1"/>
    <s v="United States"/>
    <x v="20"/>
    <s v="New York"/>
    <n v="10035"/>
    <x v="3"/>
    <s v="OFF-ST-10003058"/>
    <x v="1"/>
    <x v="4"/>
    <s v="Eldon Mobile Mega Data Cart  Mega Stackable  Add-On Trays"/>
    <x v="418"/>
    <n v="3"/>
    <n v="0"/>
    <n v="20.575500000000002"/>
    <n v="11"/>
    <n v="4"/>
    <x v="1"/>
    <s v="Nov"/>
    <s v="2015-11"/>
  </r>
  <r>
    <n v="6188"/>
    <s v="CA-2015-138954"/>
    <x v="219"/>
    <d v="2015-11-17T00:00:00"/>
    <s v="First Class"/>
    <s v="MH-17785"/>
    <s v="Maya Herman"/>
    <x v="1"/>
    <s v="United States"/>
    <x v="20"/>
    <s v="New York"/>
    <n v="10035"/>
    <x v="3"/>
    <s v="OFF-BI-10003963"/>
    <x v="1"/>
    <x v="8"/>
    <s v="Cardinal Holdit Data Disk Pockets"/>
    <x v="4180"/>
    <n v="6"/>
    <n v="0.2"/>
    <n v="11.7936"/>
    <n v="11"/>
    <n v="4"/>
    <x v="1"/>
    <s v="Nov"/>
    <s v="2015-11"/>
  </r>
  <r>
    <n v="6189"/>
    <s v="CA-2015-138954"/>
    <x v="219"/>
    <d v="2015-11-17T00:00:00"/>
    <s v="First Class"/>
    <s v="MH-17785"/>
    <s v="Maya Herman"/>
    <x v="1"/>
    <s v="United States"/>
    <x v="20"/>
    <s v="New York"/>
    <n v="10035"/>
    <x v="3"/>
    <s v="OFF-AR-10001955"/>
    <x v="1"/>
    <x v="6"/>
    <s v="Newell 319"/>
    <x v="4156"/>
    <n v="6"/>
    <n v="0"/>
    <n v="35.712000000000003"/>
    <n v="11"/>
    <n v="4"/>
    <x v="1"/>
    <s v="Nov"/>
    <s v="2015-11"/>
  </r>
  <r>
    <n v="6190"/>
    <s v="CA-2017-157903"/>
    <x v="1095"/>
    <d v="2017-04-08T00:00:00"/>
    <s v="Standard Class"/>
    <s v="AM-10705"/>
    <s v="Anne McFarland"/>
    <x v="0"/>
    <s v="United States"/>
    <x v="467"/>
    <s v="Illinois"/>
    <n v="60016"/>
    <x v="2"/>
    <s v="TEC-PH-10004345"/>
    <x v="2"/>
    <x v="7"/>
    <s v="Cisco SPA 502G IP Phone"/>
    <x v="4181"/>
    <n v="4"/>
    <n v="0.2"/>
    <n v="47.98"/>
    <n v="4"/>
    <n v="2"/>
    <x v="3"/>
    <s v="Apr"/>
    <s v="2017-04"/>
  </r>
  <r>
    <n v="6191"/>
    <s v="CA-2016-157259"/>
    <x v="435"/>
    <d v="2016-12-28T00:00:00"/>
    <s v="Standard Class"/>
    <s v="JM-15535"/>
    <s v="Jessica Myrick"/>
    <x v="0"/>
    <s v="United States"/>
    <x v="20"/>
    <s v="New York"/>
    <n v="10035"/>
    <x v="3"/>
    <s v="FUR-FU-10003192"/>
    <x v="0"/>
    <x v="5"/>
    <s v="Luxo Adjustable Task Clamp Lamp"/>
    <x v="4182"/>
    <n v="9"/>
    <n v="0"/>
    <n v="207.88560000000001"/>
    <n v="12"/>
    <n v="4"/>
    <x v="0"/>
    <s v="Dec"/>
    <s v="2016-12"/>
  </r>
  <r>
    <n v="6192"/>
    <s v="CA-2017-107986"/>
    <x v="1096"/>
    <d v="2017-12-13T00:00:00"/>
    <s v="Same Day"/>
    <s v="MW-18220"/>
    <s v="Mitch Webber"/>
    <x v="0"/>
    <s v="United States"/>
    <x v="4"/>
    <s v="Washington"/>
    <n v="98103"/>
    <x v="1"/>
    <s v="OFF-ST-10001325"/>
    <x v="1"/>
    <x v="4"/>
    <s v="Sterilite Officeware Hinged File Box"/>
    <x v="966"/>
    <n v="3"/>
    <n v="0"/>
    <n v="8.4887999999999995"/>
    <n v="12"/>
    <n v="4"/>
    <x v="3"/>
    <s v="Dec"/>
    <s v="2017-12"/>
  </r>
  <r>
    <n v="6193"/>
    <s v="CA-2017-104927"/>
    <x v="66"/>
    <d v="2017-12-26T00:00:00"/>
    <s v="Standard Class"/>
    <s v="AG-10330"/>
    <s v="Alex Grayson"/>
    <x v="0"/>
    <s v="United States"/>
    <x v="12"/>
    <s v="Texas"/>
    <n v="77095"/>
    <x v="2"/>
    <s v="OFF-PA-10000019"/>
    <x v="1"/>
    <x v="10"/>
    <s v="Xerox 1931"/>
    <x v="233"/>
    <n v="5"/>
    <n v="0.2"/>
    <n v="9.0719999999999992"/>
    <n v="12"/>
    <n v="4"/>
    <x v="3"/>
    <s v="Dec"/>
    <s v="2017-12"/>
  </r>
  <r>
    <n v="6194"/>
    <s v="CA-2017-104927"/>
    <x v="66"/>
    <d v="2017-12-26T00:00:00"/>
    <s v="Standard Class"/>
    <s v="AG-10330"/>
    <s v="Alex Grayson"/>
    <x v="0"/>
    <s v="United States"/>
    <x v="12"/>
    <s v="Texas"/>
    <n v="77095"/>
    <x v="2"/>
    <s v="OFF-BI-10003429"/>
    <x v="1"/>
    <x v="8"/>
    <s v="Cardinal HOLDit! Binder Insert Strips,Extra Strips"/>
    <x v="4183"/>
    <n v="5"/>
    <n v="0.8"/>
    <n v="-9.8115000000000006"/>
    <n v="12"/>
    <n v="4"/>
    <x v="3"/>
    <s v="Dec"/>
    <s v="2017-12"/>
  </r>
  <r>
    <n v="6195"/>
    <s v="CA-2017-104927"/>
    <x v="66"/>
    <d v="2017-12-26T00:00:00"/>
    <s v="Standard Class"/>
    <s v="AG-10330"/>
    <s v="Alex Grayson"/>
    <x v="0"/>
    <s v="United States"/>
    <x v="12"/>
    <s v="Texas"/>
    <n v="77095"/>
    <x v="2"/>
    <s v="OFF-PA-10000176"/>
    <x v="1"/>
    <x v="10"/>
    <s v="Xerox 1887"/>
    <x v="69"/>
    <n v="5"/>
    <n v="0.2"/>
    <n v="26.558"/>
    <n v="12"/>
    <n v="4"/>
    <x v="3"/>
    <s v="Dec"/>
    <s v="2017-12"/>
  </r>
  <r>
    <n v="6196"/>
    <s v="CA-2017-113453"/>
    <x v="208"/>
    <d v="2017-10-28T00:00:00"/>
    <s v="Standard Class"/>
    <s v="CM-12160"/>
    <s v="Charles McCrossin"/>
    <x v="0"/>
    <s v="United States"/>
    <x v="10"/>
    <s v="Pennsylvania"/>
    <n v="19143"/>
    <x v="3"/>
    <s v="TEC-PH-10004165"/>
    <x v="2"/>
    <x v="7"/>
    <s v="Mitel MiVoice 5330e IP Phone"/>
    <x v="4184"/>
    <n v="2"/>
    <n v="0.4"/>
    <n v="-76.997200000000007"/>
    <n v="10"/>
    <n v="4"/>
    <x v="3"/>
    <s v="Oct"/>
    <s v="2017-10"/>
  </r>
  <r>
    <n v="6197"/>
    <s v="CA-2017-113453"/>
    <x v="208"/>
    <d v="2017-10-28T00:00:00"/>
    <s v="Standard Class"/>
    <s v="CM-12160"/>
    <s v="Charles McCrossin"/>
    <x v="0"/>
    <s v="United States"/>
    <x v="10"/>
    <s v="Pennsylvania"/>
    <n v="19143"/>
    <x v="3"/>
    <s v="OFF-ST-10000352"/>
    <x v="1"/>
    <x v="4"/>
    <s v="Acco Perma 2700 Stacking Storage Drawers"/>
    <x v="4185"/>
    <n v="3"/>
    <n v="0.2"/>
    <n v="-4.4610000000000003"/>
    <n v="10"/>
    <n v="4"/>
    <x v="3"/>
    <s v="Oct"/>
    <s v="2017-10"/>
  </r>
  <r>
    <n v="6198"/>
    <s v="CA-2015-149909"/>
    <x v="50"/>
    <d v="2015-11-17T00:00:00"/>
    <s v="Standard Class"/>
    <s v="RA-19915"/>
    <s v="Russell Applegate"/>
    <x v="0"/>
    <s v="United States"/>
    <x v="38"/>
    <s v="Indiana"/>
    <n v="47201"/>
    <x v="2"/>
    <s v="OFF-PA-10000726"/>
    <x v="1"/>
    <x v="10"/>
    <s v="Black Print Carbonless Snap-Off Rapid Letter, 8 1/2&quot; x 7&quot;"/>
    <x v="4186"/>
    <n v="7"/>
    <n v="0"/>
    <n v="28.6965"/>
    <n v="11"/>
    <n v="4"/>
    <x v="1"/>
    <s v="Nov"/>
    <s v="2015-11"/>
  </r>
  <r>
    <n v="6199"/>
    <s v="CA-2015-149909"/>
    <x v="50"/>
    <d v="2015-11-17T00:00:00"/>
    <s v="Standard Class"/>
    <s v="RA-19915"/>
    <s v="Russell Applegate"/>
    <x v="0"/>
    <s v="United States"/>
    <x v="38"/>
    <s v="Indiana"/>
    <n v="47201"/>
    <x v="2"/>
    <s v="TEC-PH-10001536"/>
    <x v="2"/>
    <x v="7"/>
    <s v="Spigen Samsung Galaxy S5 Case Wallet"/>
    <x v="4187"/>
    <n v="3"/>
    <n v="0"/>
    <n v="13.2522"/>
    <n v="11"/>
    <n v="4"/>
    <x v="1"/>
    <s v="Nov"/>
    <s v="2015-11"/>
  </r>
  <r>
    <n v="6200"/>
    <s v="CA-2015-149909"/>
    <x v="50"/>
    <d v="2015-11-17T00:00:00"/>
    <s v="Standard Class"/>
    <s v="RA-19915"/>
    <s v="Russell Applegate"/>
    <x v="0"/>
    <s v="United States"/>
    <x v="38"/>
    <s v="Indiana"/>
    <n v="47201"/>
    <x v="2"/>
    <s v="OFF-PA-10001790"/>
    <x v="1"/>
    <x v="10"/>
    <s v="Xerox 1910"/>
    <x v="3542"/>
    <n v="2"/>
    <n v="0"/>
    <n v="46.118400000000001"/>
    <n v="11"/>
    <n v="4"/>
    <x v="1"/>
    <s v="Nov"/>
    <s v="2015-11"/>
  </r>
  <r>
    <n v="6201"/>
    <s v="CA-2015-146675"/>
    <x v="392"/>
    <d v="2015-04-20T00:00:00"/>
    <s v="Standard Class"/>
    <s v="SB-20185"/>
    <s v="Sarah Brown"/>
    <x v="0"/>
    <s v="United States"/>
    <x v="148"/>
    <s v="Illinois"/>
    <n v="60201"/>
    <x v="2"/>
    <s v="TEC-CO-10001766"/>
    <x v="2"/>
    <x v="16"/>
    <s v="Canon PC940 Copier"/>
    <x v="4188"/>
    <n v="4"/>
    <n v="0.2"/>
    <n v="485.98919999999998"/>
    <n v="4"/>
    <n v="2"/>
    <x v="1"/>
    <s v="Apr"/>
    <s v="2015-04"/>
  </r>
  <r>
    <n v="6202"/>
    <s v="CA-2015-146675"/>
    <x v="392"/>
    <d v="2015-04-20T00:00:00"/>
    <s v="Standard Class"/>
    <s v="SB-20185"/>
    <s v="Sarah Brown"/>
    <x v="0"/>
    <s v="United States"/>
    <x v="148"/>
    <s v="Illinois"/>
    <n v="60201"/>
    <x v="2"/>
    <s v="TEC-AC-10004396"/>
    <x v="2"/>
    <x v="11"/>
    <s v="Logitech Keyboard K120"/>
    <x v="1875"/>
    <n v="3"/>
    <n v="0.2"/>
    <n v="-4.9005000000000001"/>
    <n v="4"/>
    <n v="2"/>
    <x v="1"/>
    <s v="Apr"/>
    <s v="2015-04"/>
  </r>
  <r>
    <n v="6203"/>
    <s v="CA-2016-118332"/>
    <x v="186"/>
    <d v="2016-12-23T00:00:00"/>
    <s v="Standard Class"/>
    <s v="PK-19075"/>
    <s v="Pete Kriz"/>
    <x v="0"/>
    <s v="United States"/>
    <x v="339"/>
    <s v="California"/>
    <n v="92307"/>
    <x v="1"/>
    <s v="FUR-CH-10001708"/>
    <x v="0"/>
    <x v="1"/>
    <s v="Office Star - Contemporary Swivel Chair with Padded Adjustable Arms and Flex Back"/>
    <x v="4189"/>
    <n v="5"/>
    <n v="0.2"/>
    <n v="7.0490000000000004"/>
    <n v="12"/>
    <n v="4"/>
    <x v="0"/>
    <s v="Dec"/>
    <s v="2016-12"/>
  </r>
  <r>
    <n v="6204"/>
    <s v="CA-2016-133669"/>
    <x v="147"/>
    <d v="2016-10-27T00:00:00"/>
    <s v="Standard Class"/>
    <s v="SV-20935"/>
    <s v="Susan Vittorini"/>
    <x v="0"/>
    <s v="United States"/>
    <x v="38"/>
    <s v="Ohio"/>
    <n v="43229"/>
    <x v="3"/>
    <s v="TEC-PH-10001305"/>
    <x v="2"/>
    <x v="7"/>
    <s v="Panasonic KX TS208W Corded phone"/>
    <x v="4190"/>
    <n v="8"/>
    <n v="0.4"/>
    <n v="-47.0304"/>
    <n v="10"/>
    <n v="4"/>
    <x v="0"/>
    <s v="Oct"/>
    <s v="2016-10"/>
  </r>
  <r>
    <n v="6205"/>
    <s v="CA-2017-145660"/>
    <x v="96"/>
    <d v="2017-12-03T00:00:00"/>
    <s v="First Class"/>
    <s v="MG-17650"/>
    <s v="Matthew Grinstein"/>
    <x v="2"/>
    <s v="United States"/>
    <x v="292"/>
    <s v="Ohio"/>
    <n v="43302"/>
    <x v="3"/>
    <s v="FUR-FU-10002885"/>
    <x v="0"/>
    <x v="5"/>
    <s v="Magna Visual Magnetic Picture Hangers"/>
    <x v="323"/>
    <n v="2"/>
    <n v="0.2"/>
    <n v="1.7352000000000001"/>
    <n v="12"/>
    <n v="4"/>
    <x v="3"/>
    <s v="Dec"/>
    <s v="2017-12"/>
  </r>
  <r>
    <n v="6206"/>
    <s v="CA-2016-133697"/>
    <x v="201"/>
    <d v="2016-10-24T00:00:00"/>
    <s v="Second Class"/>
    <s v="CM-12445"/>
    <s v="Chuck Magee"/>
    <x v="0"/>
    <s v="United States"/>
    <x v="12"/>
    <s v="Texas"/>
    <n v="77095"/>
    <x v="2"/>
    <s v="OFF-PA-10000726"/>
    <x v="1"/>
    <x v="10"/>
    <s v="Black Print Carbonless Snap-Off Rapid Letter, 8 1/2&quot; x 7&quot;"/>
    <x v="4191"/>
    <n v="7"/>
    <n v="0.2"/>
    <n v="15.942500000000001"/>
    <n v="10"/>
    <n v="4"/>
    <x v="0"/>
    <s v="Oct"/>
    <s v="2016-10"/>
  </r>
  <r>
    <n v="6207"/>
    <s v="CA-2016-133697"/>
    <x v="201"/>
    <d v="2016-10-24T00:00:00"/>
    <s v="Second Class"/>
    <s v="CM-12445"/>
    <s v="Chuck Magee"/>
    <x v="0"/>
    <s v="United States"/>
    <x v="12"/>
    <s v="Texas"/>
    <n v="77095"/>
    <x v="2"/>
    <s v="OFF-FA-10003112"/>
    <x v="1"/>
    <x v="13"/>
    <s v="Staples"/>
    <x v="4192"/>
    <n v="4"/>
    <n v="0.2"/>
    <n v="7.89"/>
    <n v="10"/>
    <n v="4"/>
    <x v="0"/>
    <s v="Oct"/>
    <s v="2016-10"/>
  </r>
  <r>
    <n v="6208"/>
    <s v="CA-2016-133697"/>
    <x v="201"/>
    <d v="2016-10-24T00:00:00"/>
    <s v="Second Class"/>
    <s v="CM-12445"/>
    <s v="Chuck Magee"/>
    <x v="0"/>
    <s v="United States"/>
    <x v="12"/>
    <s v="Texas"/>
    <n v="77095"/>
    <x v="2"/>
    <s v="FUR-CH-10002372"/>
    <x v="0"/>
    <x v="1"/>
    <s v="Office Star - Ergonomically Designed Knee Chair"/>
    <x v="4193"/>
    <n v="1"/>
    <n v="0.3"/>
    <n v="-14.5764"/>
    <n v="10"/>
    <n v="4"/>
    <x v="0"/>
    <s v="Oct"/>
    <s v="2016-10"/>
  </r>
  <r>
    <n v="6209"/>
    <s v="CA-2017-148138"/>
    <x v="365"/>
    <d v="2017-10-03T00:00:00"/>
    <s v="Standard Class"/>
    <s v="ME-18010"/>
    <s v="Michelle Ellison"/>
    <x v="1"/>
    <s v="United States"/>
    <x v="292"/>
    <s v="Ohio"/>
    <n v="43302"/>
    <x v="3"/>
    <s v="OFF-ST-10000563"/>
    <x v="1"/>
    <x v="4"/>
    <s v="Fellowes Bankers Box Stor/Drawer Steel Plus"/>
    <x v="4194"/>
    <n v="2"/>
    <n v="0.2"/>
    <n v="-6.3959999999999999"/>
    <n v="9"/>
    <n v="3"/>
    <x v="3"/>
    <s v="Sep"/>
    <s v="2017-09"/>
  </r>
  <r>
    <n v="6210"/>
    <s v="CA-2017-119809"/>
    <x v="238"/>
    <d v="2017-08-25T00:00:00"/>
    <s v="Standard Class"/>
    <s v="YS-21880"/>
    <s v="Yana Sorensen"/>
    <x v="1"/>
    <s v="United States"/>
    <x v="4"/>
    <s v="Washington"/>
    <n v="98103"/>
    <x v="1"/>
    <s v="OFF-BI-10003925"/>
    <x v="1"/>
    <x v="8"/>
    <s v="Fellowes PB300 Plastic Comb Binding Machine"/>
    <x v="4195"/>
    <n v="9"/>
    <n v="0.2"/>
    <n v="942.81569999999999"/>
    <n v="8"/>
    <n v="3"/>
    <x v="3"/>
    <s v="Aug"/>
    <s v="2017-08"/>
  </r>
  <r>
    <n v="6211"/>
    <s v="CA-2017-119809"/>
    <x v="238"/>
    <d v="2017-08-25T00:00:00"/>
    <s v="Standard Class"/>
    <s v="YS-21880"/>
    <s v="Yana Sorensen"/>
    <x v="1"/>
    <s v="United States"/>
    <x v="4"/>
    <s v="Washington"/>
    <n v="98103"/>
    <x v="1"/>
    <s v="OFF-ST-10003306"/>
    <x v="1"/>
    <x v="4"/>
    <s v="Letter Size Cart"/>
    <x v="1397"/>
    <n v="7"/>
    <n v="0"/>
    <n v="290.00580000000002"/>
    <n v="8"/>
    <n v="3"/>
    <x v="3"/>
    <s v="Aug"/>
    <s v="2017-08"/>
  </r>
  <r>
    <n v="6212"/>
    <s v="CA-2017-119809"/>
    <x v="238"/>
    <d v="2017-08-25T00:00:00"/>
    <s v="Standard Class"/>
    <s v="YS-21880"/>
    <s v="Yana Sorensen"/>
    <x v="1"/>
    <s v="United States"/>
    <x v="4"/>
    <s v="Washington"/>
    <n v="98103"/>
    <x v="1"/>
    <s v="FUR-FU-10001475"/>
    <x v="0"/>
    <x v="5"/>
    <s v="Contract Clock, 14&quot;, Brown"/>
    <x v="4196"/>
    <n v="3"/>
    <n v="0"/>
    <n v="22.419599999999999"/>
    <n v="8"/>
    <n v="3"/>
    <x v="3"/>
    <s v="Aug"/>
    <s v="2017-08"/>
  </r>
  <r>
    <n v="6213"/>
    <s v="CA-2017-149944"/>
    <x v="105"/>
    <d v="2017-11-16T00:00:00"/>
    <s v="Second Class"/>
    <s v="MB-17305"/>
    <s v="Maria Bertelson"/>
    <x v="0"/>
    <s v="United States"/>
    <x v="468"/>
    <s v="Washington"/>
    <n v="98632"/>
    <x v="1"/>
    <s v="OFF-FA-10003495"/>
    <x v="1"/>
    <x v="13"/>
    <s v="Staples"/>
    <x v="2556"/>
    <n v="3"/>
    <n v="0"/>
    <n v="9.1199999999999992"/>
    <n v="11"/>
    <n v="4"/>
    <x v="3"/>
    <s v="Nov"/>
    <s v="2017-11"/>
  </r>
  <r>
    <n v="6214"/>
    <s v="CA-2017-149944"/>
    <x v="105"/>
    <d v="2017-11-16T00:00:00"/>
    <s v="Second Class"/>
    <s v="MB-17305"/>
    <s v="Maria Bertelson"/>
    <x v="0"/>
    <s v="United States"/>
    <x v="468"/>
    <s v="Washington"/>
    <n v="98632"/>
    <x v="1"/>
    <s v="OFF-AP-10004708"/>
    <x v="1"/>
    <x v="9"/>
    <s v="Fellowes Superior 10 Outlet Split Surge Protector"/>
    <x v="562"/>
    <n v="2"/>
    <n v="0"/>
    <n v="22.0748"/>
    <n v="11"/>
    <n v="4"/>
    <x v="3"/>
    <s v="Nov"/>
    <s v="2017-11"/>
  </r>
  <r>
    <n v="6215"/>
    <s v="CA-2014-128538"/>
    <x v="856"/>
    <d v="2014-10-15T00:00:00"/>
    <s v="Standard Class"/>
    <s v="AS-10240"/>
    <s v="Alan Shonely"/>
    <x v="0"/>
    <s v="United States"/>
    <x v="332"/>
    <s v="California"/>
    <n v="90278"/>
    <x v="1"/>
    <s v="OFF-EN-10001219"/>
    <x v="1"/>
    <x v="12"/>
    <s v="#10- 4 1/8&quot; x 9 1/2&quot; Security-Tint Envelopes"/>
    <x v="2469"/>
    <n v="1"/>
    <n v="0"/>
    <n v="3.7435999999999998"/>
    <n v="10"/>
    <n v="4"/>
    <x v="2"/>
    <s v="Oct"/>
    <s v="2014-10"/>
  </r>
  <r>
    <n v="6216"/>
    <s v="CA-2015-161711"/>
    <x v="109"/>
    <d v="2015-12-03T00:00:00"/>
    <s v="Standard Class"/>
    <s v="MC-17425"/>
    <s v="Mark Cousins"/>
    <x v="1"/>
    <s v="United States"/>
    <x v="20"/>
    <s v="New York"/>
    <n v="10035"/>
    <x v="3"/>
    <s v="FUR-FU-10000087"/>
    <x v="0"/>
    <x v="5"/>
    <s v="Executive Impressions 14&quot; Two-Color Numerals Wall Clock"/>
    <x v="4197"/>
    <n v="3"/>
    <n v="0"/>
    <n v="27.945599999999999"/>
    <n v="11"/>
    <n v="4"/>
    <x v="1"/>
    <s v="Nov"/>
    <s v="2015-11"/>
  </r>
  <r>
    <n v="6217"/>
    <s v="CA-2015-161711"/>
    <x v="109"/>
    <d v="2015-12-03T00:00:00"/>
    <s v="Standard Class"/>
    <s v="MC-17425"/>
    <s v="Mark Cousins"/>
    <x v="1"/>
    <s v="United States"/>
    <x v="20"/>
    <s v="New York"/>
    <n v="10035"/>
    <x v="3"/>
    <s v="OFF-EN-10001539"/>
    <x v="1"/>
    <x v="12"/>
    <s v="Staple envelope"/>
    <x v="2529"/>
    <n v="8"/>
    <n v="0"/>
    <n v="29.252800000000001"/>
    <n v="11"/>
    <n v="4"/>
    <x v="1"/>
    <s v="Nov"/>
    <s v="2015-11"/>
  </r>
  <r>
    <n v="6218"/>
    <s v="US-2015-129553"/>
    <x v="1097"/>
    <d v="2015-08-02T00:00:00"/>
    <s v="Standard Class"/>
    <s v="PG-18820"/>
    <s v="Patrick Gardner"/>
    <x v="0"/>
    <s v="United States"/>
    <x v="103"/>
    <s v="Kentucky"/>
    <n v="40214"/>
    <x v="0"/>
    <s v="TEC-PH-10004897"/>
    <x v="2"/>
    <x v="7"/>
    <s v="Mediabridge Sport Armband iPhone 5s"/>
    <x v="2030"/>
    <n v="3"/>
    <n v="0"/>
    <n v="0.29970000000000002"/>
    <n v="7"/>
    <n v="3"/>
    <x v="1"/>
    <s v="Jul"/>
    <s v="2015-07"/>
  </r>
  <r>
    <n v="6219"/>
    <s v="CA-2016-160220"/>
    <x v="201"/>
    <d v="2016-10-26T00:00:00"/>
    <s v="Standard Class"/>
    <s v="JS-16030"/>
    <s v="Joy Smith"/>
    <x v="0"/>
    <s v="United States"/>
    <x v="149"/>
    <s v="Michigan"/>
    <n v="48183"/>
    <x v="2"/>
    <s v="TEC-PH-10001300"/>
    <x v="2"/>
    <x v="7"/>
    <s v="iKross Bluetooth Portable Keyboard + Cell Phone Stand Holder + Brush for Apple iPhone 5S 5C 5, 4S 4"/>
    <x v="4198"/>
    <n v="6"/>
    <n v="0"/>
    <n v="35.195999999999998"/>
    <n v="10"/>
    <n v="4"/>
    <x v="0"/>
    <s v="Oct"/>
    <s v="2016-10"/>
  </r>
  <r>
    <n v="6220"/>
    <s v="CA-2016-160220"/>
    <x v="201"/>
    <d v="2016-10-26T00:00:00"/>
    <s v="Standard Class"/>
    <s v="JS-16030"/>
    <s v="Joy Smith"/>
    <x v="0"/>
    <s v="United States"/>
    <x v="149"/>
    <s v="Michigan"/>
    <n v="48183"/>
    <x v="2"/>
    <s v="TEC-PH-10001557"/>
    <x v="2"/>
    <x v="7"/>
    <s v="Pyle PMP37LED"/>
    <x v="766"/>
    <n v="2"/>
    <n v="0"/>
    <n v="51.834600000000002"/>
    <n v="10"/>
    <n v="4"/>
    <x v="0"/>
    <s v="Oct"/>
    <s v="2016-10"/>
  </r>
  <r>
    <n v="6221"/>
    <s v="CA-2016-160220"/>
    <x v="201"/>
    <d v="2016-10-26T00:00:00"/>
    <s v="Standard Class"/>
    <s v="JS-16030"/>
    <s v="Joy Smith"/>
    <x v="0"/>
    <s v="United States"/>
    <x v="149"/>
    <s v="Michigan"/>
    <n v="48183"/>
    <x v="2"/>
    <s v="OFF-ST-10000617"/>
    <x v="1"/>
    <x v="4"/>
    <s v="Woodgrain Magazine Files by Perma"/>
    <x v="1516"/>
    <n v="7"/>
    <n v="0"/>
    <n v="1.4601999999999999"/>
    <n v="10"/>
    <n v="4"/>
    <x v="0"/>
    <s v="Oct"/>
    <s v="2016-10"/>
  </r>
  <r>
    <n v="6222"/>
    <s v="US-2017-157224"/>
    <x v="32"/>
    <d v="2017-09-18T00:00:00"/>
    <s v="Second Class"/>
    <s v="JB-16000"/>
    <s v="Joy Bell-"/>
    <x v="0"/>
    <s v="United States"/>
    <x v="1"/>
    <s v="California"/>
    <n v="90045"/>
    <x v="1"/>
    <s v="OFF-LA-10000121"/>
    <x v="1"/>
    <x v="2"/>
    <s v="Avery 48"/>
    <x v="3589"/>
    <n v="9"/>
    <n v="0"/>
    <n v="26.082000000000001"/>
    <n v="9"/>
    <n v="3"/>
    <x v="3"/>
    <s v="Sep"/>
    <s v="2017-09"/>
  </r>
  <r>
    <n v="6223"/>
    <s v="CA-2017-140627"/>
    <x v="331"/>
    <d v="2017-12-27T00:00:00"/>
    <s v="Standard Class"/>
    <s v="DK-12985"/>
    <s v="Darren Koutras"/>
    <x v="0"/>
    <s v="United States"/>
    <x v="469"/>
    <s v="Tennessee"/>
    <n v="37075"/>
    <x v="0"/>
    <s v="FUR-FU-10000087"/>
    <x v="0"/>
    <x v="5"/>
    <s v="Executive Impressions 14&quot; Two-Color Numerals Wall Clock"/>
    <x v="218"/>
    <n v="4"/>
    <n v="0.2"/>
    <n v="19.084800000000001"/>
    <n v="12"/>
    <n v="4"/>
    <x v="3"/>
    <s v="Dec"/>
    <s v="2017-12"/>
  </r>
  <r>
    <n v="6224"/>
    <s v="CA-2017-140627"/>
    <x v="331"/>
    <d v="2017-12-27T00:00:00"/>
    <s v="Standard Class"/>
    <s v="DK-12985"/>
    <s v="Darren Koutras"/>
    <x v="0"/>
    <s v="United States"/>
    <x v="469"/>
    <s v="Tennessee"/>
    <n v="37075"/>
    <x v="0"/>
    <s v="OFF-AR-10000422"/>
    <x v="1"/>
    <x v="6"/>
    <s v="Pencil and Crayon Sharpener"/>
    <x v="4199"/>
    <n v="7"/>
    <n v="0.2"/>
    <n v="1.0730999999999999"/>
    <n v="12"/>
    <n v="4"/>
    <x v="3"/>
    <s v="Dec"/>
    <s v="2017-12"/>
  </r>
  <r>
    <n v="6225"/>
    <s v="CA-2017-140627"/>
    <x v="331"/>
    <d v="2017-12-27T00:00:00"/>
    <s v="Standard Class"/>
    <s v="DK-12985"/>
    <s v="Darren Koutras"/>
    <x v="0"/>
    <s v="United States"/>
    <x v="469"/>
    <s v="Tennessee"/>
    <n v="37075"/>
    <x v="0"/>
    <s v="OFF-ST-10004123"/>
    <x v="1"/>
    <x v="4"/>
    <s v="Safco Industrial Wire Shelving System"/>
    <x v="286"/>
    <n v="3"/>
    <n v="0.2"/>
    <n v="-54.588000000000001"/>
    <n v="12"/>
    <n v="4"/>
    <x v="3"/>
    <s v="Dec"/>
    <s v="2017-12"/>
  </r>
  <r>
    <n v="6226"/>
    <s v="CA-2015-133445"/>
    <x v="348"/>
    <d v="2015-10-09T00:00:00"/>
    <s v="Standard Class"/>
    <s v="JF-15490"/>
    <s v="Jeremy Farry"/>
    <x v="0"/>
    <s v="United States"/>
    <x v="32"/>
    <s v="Oregon"/>
    <n v="97206"/>
    <x v="1"/>
    <s v="FUR-BO-10003660"/>
    <x v="0"/>
    <x v="0"/>
    <s v="Bush Cubix Collection Bookcases, Fully Assembled"/>
    <x v="4200"/>
    <n v="1"/>
    <n v="0.7"/>
    <n v="-103.86060000000001"/>
    <n v="10"/>
    <n v="4"/>
    <x v="1"/>
    <s v="Oct"/>
    <s v="2015-10"/>
  </r>
  <r>
    <n v="6227"/>
    <s v="CA-2015-133445"/>
    <x v="348"/>
    <d v="2015-10-09T00:00:00"/>
    <s v="Standard Class"/>
    <s v="JF-15490"/>
    <s v="Jeremy Farry"/>
    <x v="0"/>
    <s v="United States"/>
    <x v="32"/>
    <s v="Oregon"/>
    <n v="97206"/>
    <x v="1"/>
    <s v="FUR-CH-10000422"/>
    <x v="0"/>
    <x v="1"/>
    <s v="Global Highback Leather Tilter in Burgundy"/>
    <x v="4201"/>
    <n v="4"/>
    <n v="0.2"/>
    <n v="-14.558400000000001"/>
    <n v="10"/>
    <n v="4"/>
    <x v="1"/>
    <s v="Oct"/>
    <s v="2015-10"/>
  </r>
  <r>
    <n v="6228"/>
    <s v="CA-2014-148782"/>
    <x v="981"/>
    <d v="2014-11-07T00:00:00"/>
    <s v="Standard Class"/>
    <s v="PO-18850"/>
    <s v="Patrick O'Brill"/>
    <x v="0"/>
    <s v="United States"/>
    <x v="218"/>
    <s v="Texas"/>
    <n v="75061"/>
    <x v="2"/>
    <s v="TEC-PH-10002923"/>
    <x v="2"/>
    <x v="7"/>
    <s v="Logitech B530 USB Headset - headset - Full size, Binaural"/>
    <x v="2495"/>
    <n v="3"/>
    <n v="0.2"/>
    <n v="7.7679"/>
    <n v="11"/>
    <n v="4"/>
    <x v="2"/>
    <s v="Nov"/>
    <s v="2014-11"/>
  </r>
  <r>
    <n v="6229"/>
    <s v="CA-2016-148208"/>
    <x v="115"/>
    <d v="2016-01-27T00:00:00"/>
    <s v="Standard Class"/>
    <s v="BT-11530"/>
    <s v="Bradley Talbott"/>
    <x v="2"/>
    <s v="United States"/>
    <x v="138"/>
    <s v="Ohio"/>
    <n v="44105"/>
    <x v="3"/>
    <s v="TEC-PH-10004093"/>
    <x v="2"/>
    <x v="7"/>
    <s v="Panasonic Kx-TS550"/>
    <x v="4202"/>
    <n v="4"/>
    <n v="0.4"/>
    <n v="-20.235600000000002"/>
    <n v="1"/>
    <n v="1"/>
    <x v="0"/>
    <s v="Jan"/>
    <s v="2016-01"/>
  </r>
  <r>
    <n v="6230"/>
    <s v="CA-2016-148208"/>
    <x v="115"/>
    <d v="2016-01-27T00:00:00"/>
    <s v="Standard Class"/>
    <s v="BT-11530"/>
    <s v="Bradley Talbott"/>
    <x v="2"/>
    <s v="United States"/>
    <x v="138"/>
    <s v="Ohio"/>
    <n v="44105"/>
    <x v="3"/>
    <s v="TEC-AC-10000171"/>
    <x v="2"/>
    <x v="11"/>
    <s v="Verbatim 25 GB 6x Blu-ray Single Layer Recordable Disc, 25/Pack"/>
    <x v="494"/>
    <n v="3"/>
    <n v="0.2"/>
    <n v="15.863099999999999"/>
    <n v="1"/>
    <n v="1"/>
    <x v="0"/>
    <s v="Jan"/>
    <s v="2016-01"/>
  </r>
  <r>
    <n v="6231"/>
    <s v="CA-2017-127656"/>
    <x v="497"/>
    <d v="2017-07-17T00:00:00"/>
    <s v="Standard Class"/>
    <s v="NW-18400"/>
    <s v="Natalie Webber"/>
    <x v="0"/>
    <s v="United States"/>
    <x v="470"/>
    <s v="Iowa"/>
    <n v="50701"/>
    <x v="2"/>
    <s v="OFF-AR-10001166"/>
    <x v="1"/>
    <x v="6"/>
    <s v="Staples in misc. colors"/>
    <x v="4203"/>
    <n v="4"/>
    <n v="0"/>
    <n v="11.8248"/>
    <n v="7"/>
    <n v="3"/>
    <x v="3"/>
    <s v="Jul"/>
    <s v="2017-07"/>
  </r>
  <r>
    <n v="6232"/>
    <s v="US-2017-142188"/>
    <x v="220"/>
    <d v="2017-09-11T00:00:00"/>
    <s v="Same Day"/>
    <s v="JF-15415"/>
    <s v="Jennifer Ferguson"/>
    <x v="0"/>
    <s v="United States"/>
    <x v="4"/>
    <s v="Washington"/>
    <n v="98105"/>
    <x v="1"/>
    <s v="FUR-CH-10003199"/>
    <x v="0"/>
    <x v="1"/>
    <s v="Office Star - Contemporary Task Swivel Chair"/>
    <x v="2787"/>
    <n v="2"/>
    <n v="0.2"/>
    <n v="8.8783999999999992"/>
    <n v="9"/>
    <n v="3"/>
    <x v="3"/>
    <s v="Sep"/>
    <s v="2017-09"/>
  </r>
  <r>
    <n v="6233"/>
    <s v="US-2017-142188"/>
    <x v="220"/>
    <d v="2017-09-11T00:00:00"/>
    <s v="Same Day"/>
    <s v="JF-15415"/>
    <s v="Jennifer Ferguson"/>
    <x v="0"/>
    <s v="United States"/>
    <x v="4"/>
    <s v="Washington"/>
    <n v="98105"/>
    <x v="1"/>
    <s v="OFF-PA-10002005"/>
    <x v="1"/>
    <x v="10"/>
    <s v="Xerox 225"/>
    <x v="537"/>
    <n v="3"/>
    <n v="0"/>
    <n v="9.3312000000000008"/>
    <n v="9"/>
    <n v="3"/>
    <x v="3"/>
    <s v="Sep"/>
    <s v="2017-09"/>
  </r>
  <r>
    <n v="6234"/>
    <s v="US-2017-142188"/>
    <x v="220"/>
    <d v="2017-09-11T00:00:00"/>
    <s v="Same Day"/>
    <s v="JF-15415"/>
    <s v="Jennifer Ferguson"/>
    <x v="0"/>
    <s v="United States"/>
    <x v="4"/>
    <s v="Washington"/>
    <n v="98105"/>
    <x v="1"/>
    <s v="OFF-PA-10004101"/>
    <x v="1"/>
    <x v="10"/>
    <s v="Xerox 1894"/>
    <x v="4204"/>
    <n v="11"/>
    <n v="0"/>
    <n v="34.214399999999998"/>
    <n v="9"/>
    <n v="3"/>
    <x v="3"/>
    <s v="Sep"/>
    <s v="2017-09"/>
  </r>
  <r>
    <n v="6235"/>
    <s v="US-2017-142188"/>
    <x v="220"/>
    <d v="2017-09-11T00:00:00"/>
    <s v="Same Day"/>
    <s v="JF-15415"/>
    <s v="Jennifer Ferguson"/>
    <x v="0"/>
    <s v="United States"/>
    <x v="4"/>
    <s v="Washington"/>
    <n v="98105"/>
    <x v="1"/>
    <s v="OFF-BI-10004600"/>
    <x v="1"/>
    <x v="8"/>
    <s v="Ibico Ibimaster 300 Manual Binding System"/>
    <x v="4205"/>
    <n v="5"/>
    <n v="0.2"/>
    <n v="459.98750000000001"/>
    <n v="9"/>
    <n v="3"/>
    <x v="3"/>
    <s v="Sep"/>
    <s v="2017-09"/>
  </r>
  <r>
    <n v="6236"/>
    <s v="US-2017-142188"/>
    <x v="220"/>
    <d v="2017-09-11T00:00:00"/>
    <s v="Same Day"/>
    <s v="JF-15415"/>
    <s v="Jennifer Ferguson"/>
    <x v="0"/>
    <s v="United States"/>
    <x v="4"/>
    <s v="Washington"/>
    <n v="98105"/>
    <x v="1"/>
    <s v="TEC-PH-10000127"/>
    <x v="2"/>
    <x v="7"/>
    <s v="iOttie XL Car Mount"/>
    <x v="1095"/>
    <n v="5"/>
    <n v="0.2"/>
    <n v="-17.991"/>
    <n v="9"/>
    <n v="3"/>
    <x v="3"/>
    <s v="Sep"/>
    <s v="2017-09"/>
  </r>
  <r>
    <n v="6237"/>
    <s v="CA-2016-144400"/>
    <x v="1098"/>
    <d v="2016-02-27T00:00:00"/>
    <s v="Standard Class"/>
    <s v="AC-10420"/>
    <s v="Alyssa Crouse"/>
    <x v="1"/>
    <s v="United States"/>
    <x v="10"/>
    <s v="Pennsylvania"/>
    <n v="19120"/>
    <x v="3"/>
    <s v="OFF-EN-10004386"/>
    <x v="1"/>
    <x v="12"/>
    <s v="Recycled Interoffice Envelopes with String and Button Closure, 10 x 13"/>
    <x v="263"/>
    <n v="3"/>
    <n v="0.2"/>
    <n v="21.591000000000001"/>
    <n v="2"/>
    <n v="1"/>
    <x v="0"/>
    <s v="Feb"/>
    <s v="2016-02"/>
  </r>
  <r>
    <n v="6238"/>
    <s v="US-2016-155180"/>
    <x v="115"/>
    <d v="2016-01-29T00:00:00"/>
    <s v="Standard Class"/>
    <s v="TB-21280"/>
    <s v="Toby Braunhardt"/>
    <x v="0"/>
    <s v="United States"/>
    <x v="20"/>
    <s v="New York"/>
    <n v="10009"/>
    <x v="3"/>
    <s v="OFF-BI-10004506"/>
    <x v="1"/>
    <x v="8"/>
    <s v="Wilson Jones data.warehouse D-Ring Binders with DublLock"/>
    <x v="4206"/>
    <n v="4"/>
    <n v="0.2"/>
    <n v="9.2175999999999991"/>
    <n v="1"/>
    <n v="1"/>
    <x v="0"/>
    <s v="Jan"/>
    <s v="2016-01"/>
  </r>
  <r>
    <n v="6239"/>
    <s v="CA-2015-134075"/>
    <x v="295"/>
    <d v="2015-12-16T00:00:00"/>
    <s v="Standard Class"/>
    <s v="HA-14905"/>
    <s v="Helen Abelman"/>
    <x v="0"/>
    <s v="United States"/>
    <x v="49"/>
    <s v="California"/>
    <n v="95123"/>
    <x v="1"/>
    <s v="FUR-FU-10004597"/>
    <x v="0"/>
    <x v="5"/>
    <s v="Eldon Cleatmat Chair Mats for Medium Pile Carpets"/>
    <x v="4207"/>
    <n v="3"/>
    <n v="0"/>
    <n v="21.645"/>
    <n v="12"/>
    <n v="4"/>
    <x v="1"/>
    <s v="Dec"/>
    <s v="2015-12"/>
  </r>
  <r>
    <n v="6240"/>
    <s v="CA-2015-134075"/>
    <x v="295"/>
    <d v="2015-12-16T00:00:00"/>
    <s v="Standard Class"/>
    <s v="HA-14905"/>
    <s v="Helen Abelman"/>
    <x v="0"/>
    <s v="United States"/>
    <x v="49"/>
    <s v="California"/>
    <n v="95123"/>
    <x v="1"/>
    <s v="OFF-ST-10001496"/>
    <x v="1"/>
    <x v="4"/>
    <s v="Standard Rollaway File with Lock"/>
    <x v="2861"/>
    <n v="2"/>
    <n v="0"/>
    <n v="93.698800000000006"/>
    <n v="12"/>
    <n v="4"/>
    <x v="1"/>
    <s v="Dec"/>
    <s v="2015-12"/>
  </r>
  <r>
    <n v="6241"/>
    <s v="US-2016-131912"/>
    <x v="517"/>
    <d v="2016-11-01T00:00:00"/>
    <s v="Second Class"/>
    <s v="LH-17155"/>
    <s v="Logan Haushalter"/>
    <x v="0"/>
    <s v="United States"/>
    <x v="1"/>
    <s v="California"/>
    <n v="90008"/>
    <x v="1"/>
    <s v="OFF-BI-10004236"/>
    <x v="1"/>
    <x v="8"/>
    <s v="XtraLife ClearVue Slant-D Ring Binder, White, 3&quot;"/>
    <x v="4208"/>
    <n v="1"/>
    <n v="0.2"/>
    <n v="3.8168000000000002"/>
    <n v="10"/>
    <n v="4"/>
    <x v="0"/>
    <s v="Oct"/>
    <s v="2016-10"/>
  </r>
  <r>
    <n v="6242"/>
    <s v="CA-2017-141572"/>
    <x v="39"/>
    <d v="2017-05-31T00:00:00"/>
    <s v="Second Class"/>
    <s v="LO-17170"/>
    <s v="Lori Olson"/>
    <x v="1"/>
    <s v="United States"/>
    <x v="3"/>
    <s v="New Hampshire"/>
    <n v="3301"/>
    <x v="3"/>
    <s v="FUR-FU-10001185"/>
    <x v="0"/>
    <x v="5"/>
    <s v="Advantus Employee of the Month Certificate Frame, 11 x 13-1/2"/>
    <x v="4209"/>
    <n v="8"/>
    <n v="0"/>
    <n v="101.4504"/>
    <n v="5"/>
    <n v="2"/>
    <x v="3"/>
    <s v="May"/>
    <s v="2017-05"/>
  </r>
  <r>
    <n v="6243"/>
    <s v="CA-2014-134621"/>
    <x v="1059"/>
    <d v="2014-12-28T00:00:00"/>
    <s v="Standard Class"/>
    <s v="DP-13390"/>
    <s v="Dennis Pardue"/>
    <x v="2"/>
    <s v="United States"/>
    <x v="29"/>
    <s v="Tennessee"/>
    <n v="38401"/>
    <x v="0"/>
    <s v="OFF-BI-10000977"/>
    <x v="1"/>
    <x v="8"/>
    <s v="Ibico Plastic Spiral Binding Combs"/>
    <x v="2556"/>
    <n v="2"/>
    <n v="0.7"/>
    <n v="-14.592000000000001"/>
    <n v="12"/>
    <n v="4"/>
    <x v="2"/>
    <s v="Dec"/>
    <s v="2014-12"/>
  </r>
  <r>
    <n v="6244"/>
    <s v="CA-2016-165561"/>
    <x v="390"/>
    <d v="2016-11-28T00:00:00"/>
    <s v="Standard Class"/>
    <s v="CR-12580"/>
    <s v="Clay Rozendal"/>
    <x v="2"/>
    <s v="United States"/>
    <x v="234"/>
    <s v="Washington"/>
    <n v="98006"/>
    <x v="1"/>
    <s v="OFF-SU-10004782"/>
    <x v="1"/>
    <x v="14"/>
    <s v="Elite 5&quot; Scissors"/>
    <x v="3451"/>
    <n v="3"/>
    <n v="0"/>
    <n v="7.6050000000000004"/>
    <n v="11"/>
    <n v="4"/>
    <x v="0"/>
    <s v="Nov"/>
    <s v="2016-11"/>
  </r>
  <r>
    <n v="6245"/>
    <s v="CA-2015-112305"/>
    <x v="312"/>
    <d v="2015-11-25T00:00:00"/>
    <s v="Standard Class"/>
    <s v="KB-16405"/>
    <s v="Katrina Bavinger"/>
    <x v="2"/>
    <s v="United States"/>
    <x v="4"/>
    <s v="Washington"/>
    <n v="98105"/>
    <x v="1"/>
    <s v="OFF-AR-10002067"/>
    <x v="1"/>
    <x v="6"/>
    <s v="Newell 334"/>
    <x v="4156"/>
    <n v="6"/>
    <n v="0"/>
    <n v="30.950399999999998"/>
    <n v="11"/>
    <n v="4"/>
    <x v="1"/>
    <s v="Nov"/>
    <s v="2015-11"/>
  </r>
  <r>
    <n v="6246"/>
    <s v="CA-2015-112305"/>
    <x v="312"/>
    <d v="2015-11-25T00:00:00"/>
    <s v="Standard Class"/>
    <s v="KB-16405"/>
    <s v="Katrina Bavinger"/>
    <x v="2"/>
    <s v="United States"/>
    <x v="4"/>
    <s v="Washington"/>
    <n v="98105"/>
    <x v="1"/>
    <s v="FUR-FU-10002364"/>
    <x v="0"/>
    <x v="5"/>
    <s v="Eldon Expressions Wood Desk Accessories, Oak"/>
    <x v="2997"/>
    <n v="3"/>
    <n v="0"/>
    <n v="6.4206000000000003"/>
    <n v="11"/>
    <n v="4"/>
    <x v="1"/>
    <s v="Nov"/>
    <s v="2015-11"/>
  </r>
  <r>
    <n v="6247"/>
    <s v="CA-2015-112305"/>
    <x v="312"/>
    <d v="2015-11-25T00:00:00"/>
    <s v="Standard Class"/>
    <s v="KB-16405"/>
    <s v="Katrina Bavinger"/>
    <x v="2"/>
    <s v="United States"/>
    <x v="4"/>
    <s v="Washington"/>
    <n v="98105"/>
    <x v="1"/>
    <s v="TEC-AC-10002018"/>
    <x v="2"/>
    <x v="11"/>
    <s v="AmazonBasics 3-Button USB Wired Mouse"/>
    <x v="62"/>
    <n v="2"/>
    <n v="0"/>
    <n v="6.0114000000000001"/>
    <n v="11"/>
    <n v="4"/>
    <x v="1"/>
    <s v="Nov"/>
    <s v="2015-11"/>
  </r>
  <r>
    <n v="6248"/>
    <s v="CA-2017-121580"/>
    <x v="148"/>
    <d v="2017-06-04T00:00:00"/>
    <s v="Standard Class"/>
    <s v="ML-17410"/>
    <s v="Maris LaWare"/>
    <x v="0"/>
    <s v="United States"/>
    <x v="38"/>
    <s v="Indiana"/>
    <n v="47201"/>
    <x v="2"/>
    <s v="OFF-BI-10000632"/>
    <x v="1"/>
    <x v="8"/>
    <s v="Satellite Sectional Post Binders"/>
    <x v="4210"/>
    <n v="1"/>
    <n v="0"/>
    <n v="19.968599999999999"/>
    <n v="5"/>
    <n v="2"/>
    <x v="3"/>
    <s v="May"/>
    <s v="2017-05"/>
  </r>
  <r>
    <n v="6249"/>
    <s v="CA-2017-121580"/>
    <x v="148"/>
    <d v="2017-06-04T00:00:00"/>
    <s v="Standard Class"/>
    <s v="ML-17410"/>
    <s v="Maris LaWare"/>
    <x v="0"/>
    <s v="United States"/>
    <x v="38"/>
    <s v="Indiana"/>
    <n v="47201"/>
    <x v="2"/>
    <s v="FUR-FU-10003981"/>
    <x v="0"/>
    <x v="5"/>
    <s v="Eldon Wave Desk Accessories"/>
    <x v="869"/>
    <n v="3"/>
    <n v="0"/>
    <n v="2.6208"/>
    <n v="5"/>
    <n v="2"/>
    <x v="3"/>
    <s v="May"/>
    <s v="2017-05"/>
  </r>
  <r>
    <n v="6250"/>
    <s v="CA-2017-121580"/>
    <x v="148"/>
    <d v="2017-06-04T00:00:00"/>
    <s v="Standard Class"/>
    <s v="ML-17410"/>
    <s v="Maris LaWare"/>
    <x v="0"/>
    <s v="United States"/>
    <x v="38"/>
    <s v="Indiana"/>
    <n v="47201"/>
    <x v="2"/>
    <s v="OFF-AP-10001564"/>
    <x v="1"/>
    <x v="9"/>
    <s v="Hoover Commercial Lightweight Upright Vacuum with E-Z Empty Dirt Cup"/>
    <x v="4211"/>
    <n v="2"/>
    <n v="0"/>
    <n v="120.94159999999999"/>
    <n v="5"/>
    <n v="2"/>
    <x v="3"/>
    <s v="May"/>
    <s v="2017-05"/>
  </r>
  <r>
    <n v="6251"/>
    <s v="CA-2017-121580"/>
    <x v="148"/>
    <d v="2017-06-04T00:00:00"/>
    <s v="Standard Class"/>
    <s v="ML-17410"/>
    <s v="Maris LaWare"/>
    <x v="0"/>
    <s v="United States"/>
    <x v="38"/>
    <s v="Indiana"/>
    <n v="47201"/>
    <x v="2"/>
    <s v="OFF-PA-10004082"/>
    <x v="1"/>
    <x v="10"/>
    <s v="Adams Telephone Message Book w/Frequently-Called Numbers Space, 400 Messages per Book"/>
    <x v="3277"/>
    <n v="1"/>
    <n v="0"/>
    <n v="3.99"/>
    <n v="5"/>
    <n v="2"/>
    <x v="3"/>
    <s v="May"/>
    <s v="2017-05"/>
  </r>
  <r>
    <n v="6252"/>
    <s v="CA-2014-101147"/>
    <x v="266"/>
    <d v="2014-12-04T00:00:00"/>
    <s v="First Class"/>
    <s v="MC-17575"/>
    <s v="Matt Collins"/>
    <x v="0"/>
    <s v="United States"/>
    <x v="22"/>
    <s v="Illinois"/>
    <n v="60623"/>
    <x v="2"/>
    <s v="OFF-AP-10004249"/>
    <x v="1"/>
    <x v="9"/>
    <s v="Staple holder"/>
    <x v="4212"/>
    <n v="1"/>
    <n v="0.8"/>
    <n v="-6.3441000000000001"/>
    <n v="12"/>
    <n v="4"/>
    <x v="2"/>
    <s v="Dec"/>
    <s v="2014-12"/>
  </r>
  <r>
    <n v="6253"/>
    <s v="CA-2014-165806"/>
    <x v="884"/>
    <d v="2014-04-07T00:00:00"/>
    <s v="Same Day"/>
    <s v="VM-21685"/>
    <s v="Valerie Mitchum"/>
    <x v="2"/>
    <s v="United States"/>
    <x v="419"/>
    <s v="Georgia"/>
    <n v="30062"/>
    <x v="0"/>
    <s v="OFF-PA-10003441"/>
    <x v="1"/>
    <x v="10"/>
    <s v="Xerox 226"/>
    <x v="707"/>
    <n v="9"/>
    <n v="0"/>
    <n v="27.993600000000001"/>
    <n v="4"/>
    <n v="2"/>
    <x v="2"/>
    <s v="Apr"/>
    <s v="2014-04"/>
  </r>
  <r>
    <n v="6254"/>
    <s v="CA-2014-165806"/>
    <x v="884"/>
    <d v="2014-04-07T00:00:00"/>
    <s v="Same Day"/>
    <s v="VM-21685"/>
    <s v="Valerie Mitchum"/>
    <x v="2"/>
    <s v="United States"/>
    <x v="419"/>
    <s v="Georgia"/>
    <n v="30062"/>
    <x v="0"/>
    <s v="TEC-PH-10004922"/>
    <x v="2"/>
    <x v="7"/>
    <s v="RCA Visys Integrated PBX 8-Line Router"/>
    <x v="4213"/>
    <n v="3"/>
    <n v="0"/>
    <n v="50.2425"/>
    <n v="4"/>
    <n v="2"/>
    <x v="2"/>
    <s v="Apr"/>
    <s v="2014-04"/>
  </r>
  <r>
    <n v="6255"/>
    <s v="CA-2015-151624"/>
    <x v="1014"/>
    <d v="2015-09-14T00:00:00"/>
    <s v="Standard Class"/>
    <s v="VW-21775"/>
    <s v="Victoria Wilson"/>
    <x v="1"/>
    <s v="United States"/>
    <x v="122"/>
    <s v="Alabama"/>
    <n v="36116"/>
    <x v="0"/>
    <s v="FUR-FU-10001731"/>
    <x v="0"/>
    <x v="5"/>
    <s v="Acrylic Self-Standing Desk Frames"/>
    <x v="788"/>
    <n v="8"/>
    <n v="0"/>
    <n v="8.1167999999999996"/>
    <n v="9"/>
    <n v="3"/>
    <x v="1"/>
    <s v="Sep"/>
    <s v="2015-09"/>
  </r>
  <r>
    <n v="6256"/>
    <s v="CA-2017-139444"/>
    <x v="428"/>
    <d v="2017-09-15T00:00:00"/>
    <s v="Standard Class"/>
    <s v="GK-14620"/>
    <s v="Grace Kelly"/>
    <x v="1"/>
    <s v="United States"/>
    <x v="243"/>
    <s v="Texas"/>
    <n v="75023"/>
    <x v="2"/>
    <s v="OFF-LA-10000134"/>
    <x v="1"/>
    <x v="2"/>
    <s v="Avery 511"/>
    <x v="4214"/>
    <n v="4"/>
    <n v="0.2"/>
    <n v="3.4496000000000002"/>
    <n v="9"/>
    <n v="3"/>
    <x v="3"/>
    <s v="Sep"/>
    <s v="2017-09"/>
  </r>
  <r>
    <n v="6257"/>
    <s v="CA-2015-133977"/>
    <x v="684"/>
    <d v="2015-09-08T00:00:00"/>
    <s v="Second Class"/>
    <s v="AT-10435"/>
    <s v="Alyssa Tate"/>
    <x v="2"/>
    <s v="United States"/>
    <x v="76"/>
    <s v="Florida"/>
    <n v="33319"/>
    <x v="0"/>
    <s v="OFF-BI-10003166"/>
    <x v="1"/>
    <x v="8"/>
    <s v="GBC Plasticlear Binding Covers"/>
    <x v="2689"/>
    <n v="1"/>
    <n v="0.7"/>
    <n v="-2.5255999999999998"/>
    <n v="9"/>
    <n v="3"/>
    <x v="1"/>
    <s v="Sep"/>
    <s v="2015-09"/>
  </r>
  <r>
    <n v="6258"/>
    <s v="CA-2017-141425"/>
    <x v="808"/>
    <d v="2017-11-06T00:00:00"/>
    <s v="Second Class"/>
    <s v="AR-10825"/>
    <s v="Anthony Rawles"/>
    <x v="1"/>
    <s v="United States"/>
    <x v="38"/>
    <s v="Ohio"/>
    <n v="43229"/>
    <x v="3"/>
    <s v="OFF-SU-10000646"/>
    <x v="1"/>
    <x v="14"/>
    <s v="Premier Automatic Letter Opener"/>
    <x v="4215"/>
    <n v="2"/>
    <n v="0.2"/>
    <n v="-81.725800000000007"/>
    <n v="11"/>
    <n v="4"/>
    <x v="3"/>
    <s v="Nov"/>
    <s v="2017-11"/>
  </r>
  <r>
    <n v="6259"/>
    <s v="CA-2015-133536"/>
    <x v="262"/>
    <d v="2015-03-30T00:00:00"/>
    <s v="Second Class"/>
    <s v="JH-15820"/>
    <s v="John Huston"/>
    <x v="0"/>
    <s v="United States"/>
    <x v="20"/>
    <s v="New York"/>
    <n v="10009"/>
    <x v="3"/>
    <s v="OFF-EN-10004459"/>
    <x v="1"/>
    <x v="12"/>
    <s v="Security-Tint Envelopes"/>
    <x v="988"/>
    <n v="3"/>
    <n v="0"/>
    <n v="11.2308"/>
    <n v="3"/>
    <n v="1"/>
    <x v="1"/>
    <s v="Mar"/>
    <s v="2015-03"/>
  </r>
  <r>
    <n v="6260"/>
    <s v="CA-2015-150441"/>
    <x v="863"/>
    <d v="2015-08-17T00:00:00"/>
    <s v="Second Class"/>
    <s v="RA-19285"/>
    <s v="Ralph Arnett"/>
    <x v="0"/>
    <s v="United States"/>
    <x v="102"/>
    <s v="Indiana"/>
    <n v="47374"/>
    <x v="2"/>
    <s v="OFF-BI-10003529"/>
    <x v="1"/>
    <x v="8"/>
    <s v="Avery Round Ring Poly Binders"/>
    <x v="710"/>
    <n v="4"/>
    <n v="0"/>
    <n v="5.5663999999999998"/>
    <n v="8"/>
    <n v="3"/>
    <x v="1"/>
    <s v="Aug"/>
    <s v="2015-08"/>
  </r>
  <r>
    <n v="6261"/>
    <s v="CA-2015-162607"/>
    <x v="793"/>
    <d v="2015-05-18T00:00:00"/>
    <s v="Standard Class"/>
    <s v="RO-19780"/>
    <s v="Rose O'Brian"/>
    <x v="0"/>
    <s v="United States"/>
    <x v="4"/>
    <s v="Washington"/>
    <n v="98115"/>
    <x v="1"/>
    <s v="OFF-BI-10002949"/>
    <x v="1"/>
    <x v="8"/>
    <s v="Prestige Round Ring Binders"/>
    <x v="845"/>
    <n v="3"/>
    <n v="0.2"/>
    <n v="4.9248000000000003"/>
    <n v="5"/>
    <n v="2"/>
    <x v="1"/>
    <s v="May"/>
    <s v="2015-05"/>
  </r>
  <r>
    <n v="6262"/>
    <s v="CA-2017-103506"/>
    <x v="283"/>
    <d v="2017-07-27T00:00:00"/>
    <s v="Standard Class"/>
    <s v="LR-17035"/>
    <s v="Lisa Ryan"/>
    <x v="1"/>
    <s v="United States"/>
    <x v="85"/>
    <s v="New York"/>
    <n v="11561"/>
    <x v="3"/>
    <s v="OFF-LA-10001158"/>
    <x v="1"/>
    <x v="2"/>
    <s v="Avery Address/Shipping Labels for Typewriters, 4&quot; x 2&quot;"/>
    <x v="1399"/>
    <n v="4"/>
    <n v="0"/>
    <n v="19.872"/>
    <n v="7"/>
    <n v="3"/>
    <x v="3"/>
    <s v="Jul"/>
    <s v="2017-07"/>
  </r>
  <r>
    <n v="6263"/>
    <s v="CA-2016-132479"/>
    <x v="446"/>
    <d v="2016-09-26T00:00:00"/>
    <s v="First Class"/>
    <s v="MK-17905"/>
    <s v="Michael Kennedy"/>
    <x v="1"/>
    <s v="United States"/>
    <x v="179"/>
    <s v="Illinois"/>
    <n v="61107"/>
    <x v="2"/>
    <s v="OFF-BI-10004584"/>
    <x v="1"/>
    <x v="8"/>
    <s v="GBC ProClick 150 Presentation Binding System"/>
    <x v="4216"/>
    <n v="7"/>
    <n v="0.8"/>
    <n v="-729.91380000000004"/>
    <n v="9"/>
    <n v="3"/>
    <x v="0"/>
    <s v="Sep"/>
    <s v="2016-09"/>
  </r>
  <r>
    <n v="6264"/>
    <s v="CA-2017-160724"/>
    <x v="1024"/>
    <d v="2017-05-10T00:00:00"/>
    <s v="Standard Class"/>
    <s v="YS-21880"/>
    <s v="Yana Sorensen"/>
    <x v="1"/>
    <s v="United States"/>
    <x v="38"/>
    <s v="Georgia"/>
    <n v="31907"/>
    <x v="0"/>
    <s v="OFF-BI-10004965"/>
    <x v="1"/>
    <x v="8"/>
    <s v="Ibico Covers for Plastic or Wire Binding Elements"/>
    <x v="1323"/>
    <n v="3"/>
    <n v="0"/>
    <n v="15.525"/>
    <n v="5"/>
    <n v="2"/>
    <x v="3"/>
    <s v="May"/>
    <s v="2017-05"/>
  </r>
  <r>
    <n v="6265"/>
    <s v="US-2016-115952"/>
    <x v="1099"/>
    <d v="2016-10-06T00:00:00"/>
    <s v="Same Day"/>
    <s v="JH-15910"/>
    <s v="Jonathan Howell"/>
    <x v="0"/>
    <s v="United States"/>
    <x v="251"/>
    <s v="Oklahoma"/>
    <n v="74133"/>
    <x v="2"/>
    <s v="OFF-BI-10004654"/>
    <x v="1"/>
    <x v="8"/>
    <s v="Avery Binding System Hidden Tab Executive Style Index Sets"/>
    <x v="4217"/>
    <n v="5"/>
    <n v="0"/>
    <n v="14.425000000000001"/>
    <n v="10"/>
    <n v="4"/>
    <x v="0"/>
    <s v="Oct"/>
    <s v="2016-10"/>
  </r>
  <r>
    <n v="6266"/>
    <s v="CA-2014-146731"/>
    <x v="935"/>
    <d v="2014-11-08T00:00:00"/>
    <s v="Standard Class"/>
    <s v="AT-10735"/>
    <s v="Annie Thurman"/>
    <x v="0"/>
    <s v="United States"/>
    <x v="316"/>
    <s v="Tennessee"/>
    <n v="37211"/>
    <x v="0"/>
    <s v="OFF-PA-10000141"/>
    <x v="1"/>
    <x v="10"/>
    <s v="Ampad Evidence Wirebond Steno Books, 6&quot; x 9&quot;"/>
    <x v="4120"/>
    <n v="2"/>
    <n v="0.2"/>
    <n v="1.1772"/>
    <n v="11"/>
    <n v="4"/>
    <x v="2"/>
    <s v="Nov"/>
    <s v="2014-11"/>
  </r>
  <r>
    <n v="6267"/>
    <s v="CA-2014-146731"/>
    <x v="935"/>
    <d v="2014-11-08T00:00:00"/>
    <s v="Standard Class"/>
    <s v="AT-10735"/>
    <s v="Annie Thurman"/>
    <x v="0"/>
    <s v="United States"/>
    <x v="316"/>
    <s v="Tennessee"/>
    <n v="37211"/>
    <x v="0"/>
    <s v="OFF-PA-10001019"/>
    <x v="1"/>
    <x v="10"/>
    <s v="Xerox 1884"/>
    <x v="3774"/>
    <n v="9"/>
    <n v="0.2"/>
    <n v="48.551400000000001"/>
    <n v="11"/>
    <n v="4"/>
    <x v="2"/>
    <s v="Nov"/>
    <s v="2014-11"/>
  </r>
  <r>
    <n v="6268"/>
    <s v="CA-2015-115392"/>
    <x v="486"/>
    <d v="2015-10-04T00:00:00"/>
    <s v="Second Class"/>
    <s v="RM-19675"/>
    <s v="Robert Marley"/>
    <x v="2"/>
    <s v="United States"/>
    <x v="471"/>
    <s v="Massachusetts"/>
    <n v="2138"/>
    <x v="3"/>
    <s v="TEC-PH-10002496"/>
    <x v="2"/>
    <x v="7"/>
    <s v="Cisco SPA301"/>
    <x v="4218"/>
    <n v="2"/>
    <n v="0"/>
    <n v="93.593999999999994"/>
    <n v="10"/>
    <n v="4"/>
    <x v="1"/>
    <s v="Oct"/>
    <s v="2015-10"/>
  </r>
  <r>
    <n v="6269"/>
    <s v="CA-2015-115392"/>
    <x v="486"/>
    <d v="2015-10-04T00:00:00"/>
    <s v="Second Class"/>
    <s v="RM-19675"/>
    <s v="Robert Marley"/>
    <x v="2"/>
    <s v="United States"/>
    <x v="471"/>
    <s v="Massachusetts"/>
    <n v="2138"/>
    <x v="3"/>
    <s v="OFF-BI-10000829"/>
    <x v="1"/>
    <x v="8"/>
    <s v="Avery Non-Stick Binders"/>
    <x v="4219"/>
    <n v="5"/>
    <n v="0"/>
    <n v="10.327"/>
    <n v="10"/>
    <n v="4"/>
    <x v="1"/>
    <s v="Oct"/>
    <s v="2015-10"/>
  </r>
  <r>
    <n v="6270"/>
    <s v="CA-2017-102379"/>
    <x v="574"/>
    <d v="2017-12-06T00:00:00"/>
    <s v="Standard Class"/>
    <s v="BB-11545"/>
    <s v="Brenda Bowman"/>
    <x v="1"/>
    <s v="United States"/>
    <x v="182"/>
    <s v="California"/>
    <n v="94601"/>
    <x v="1"/>
    <s v="TEC-PH-10001448"/>
    <x v="2"/>
    <x v="7"/>
    <s v="Anker Astro 15000mAh USB Portable Charger"/>
    <x v="3067"/>
    <n v="1"/>
    <n v="0.2"/>
    <n v="-7.9984000000000002"/>
    <n v="12"/>
    <n v="4"/>
    <x v="3"/>
    <s v="Dec"/>
    <s v="2017-12"/>
  </r>
  <r>
    <n v="6271"/>
    <s v="CA-2017-102379"/>
    <x v="574"/>
    <d v="2017-12-06T00:00:00"/>
    <s v="Standard Class"/>
    <s v="BB-11545"/>
    <s v="Brenda Bowman"/>
    <x v="1"/>
    <s v="United States"/>
    <x v="182"/>
    <s v="California"/>
    <n v="94601"/>
    <x v="1"/>
    <s v="FUR-CH-10004983"/>
    <x v="0"/>
    <x v="1"/>
    <s v="Office Star - Mid Back Dual function Ergonomic High Back Chair with 2-Way Adjustable Arms"/>
    <x v="4220"/>
    <n v="9"/>
    <n v="0.2"/>
    <n v="43.464599999999997"/>
    <n v="12"/>
    <n v="4"/>
    <x v="3"/>
    <s v="Dec"/>
    <s v="2017-12"/>
  </r>
  <r>
    <n v="6272"/>
    <s v="CA-2017-102379"/>
    <x v="574"/>
    <d v="2017-12-06T00:00:00"/>
    <s v="Standard Class"/>
    <s v="BB-11545"/>
    <s v="Brenda Bowman"/>
    <x v="1"/>
    <s v="United States"/>
    <x v="182"/>
    <s v="California"/>
    <n v="94601"/>
    <x v="1"/>
    <s v="OFF-AR-10004022"/>
    <x v="1"/>
    <x v="6"/>
    <s v="Panasonic KP-380BK Classic Electric Pencil Sharpener"/>
    <x v="4221"/>
    <n v="5"/>
    <n v="0"/>
    <n v="44.975000000000001"/>
    <n v="12"/>
    <n v="4"/>
    <x v="3"/>
    <s v="Dec"/>
    <s v="2017-12"/>
  </r>
  <r>
    <n v="6273"/>
    <s v="CA-2017-149706"/>
    <x v="157"/>
    <d v="2017-12-12T00:00:00"/>
    <s v="First Class"/>
    <s v="AS-10285"/>
    <s v="Alejandro Savely"/>
    <x v="1"/>
    <s v="United States"/>
    <x v="472"/>
    <s v="Illinois"/>
    <n v="60067"/>
    <x v="2"/>
    <s v="TEC-AC-10001284"/>
    <x v="2"/>
    <x v="11"/>
    <s v="Enermax Briskie RF Wireless Keyboard and Mouse Combo"/>
    <x v="4222"/>
    <n v="7"/>
    <n v="0.2"/>
    <n v="23.2624"/>
    <n v="12"/>
    <n v="4"/>
    <x v="3"/>
    <s v="Dec"/>
    <s v="2017-12"/>
  </r>
  <r>
    <n v="6274"/>
    <s v="US-2016-139087"/>
    <x v="19"/>
    <d v="2016-07-22T00:00:00"/>
    <s v="Second Class"/>
    <s v="DK-13375"/>
    <s v="Dennis Kane"/>
    <x v="0"/>
    <s v="United States"/>
    <x v="4"/>
    <s v="Washington"/>
    <n v="98105"/>
    <x v="1"/>
    <s v="FUR-FU-10001847"/>
    <x v="0"/>
    <x v="5"/>
    <s v="Eldon Image Series Black Desk Accessories"/>
    <x v="2122"/>
    <n v="3"/>
    <n v="0"/>
    <n v="4.4711999999999996"/>
    <n v="7"/>
    <n v="3"/>
    <x v="0"/>
    <s v="Jul"/>
    <s v="2016-07"/>
  </r>
  <r>
    <n v="6275"/>
    <s v="US-2016-139087"/>
    <x v="19"/>
    <d v="2016-07-22T00:00:00"/>
    <s v="Second Class"/>
    <s v="DK-13375"/>
    <s v="Dennis Kane"/>
    <x v="0"/>
    <s v="United States"/>
    <x v="4"/>
    <s v="Washington"/>
    <n v="98105"/>
    <x v="1"/>
    <s v="TEC-AC-10004595"/>
    <x v="2"/>
    <x v="11"/>
    <s v="First Data TMFD35 PIN Pad"/>
    <x v="4223"/>
    <n v="3"/>
    <n v="0"/>
    <n v="89.963999999999999"/>
    <n v="7"/>
    <n v="3"/>
    <x v="0"/>
    <s v="Jul"/>
    <s v="2016-07"/>
  </r>
  <r>
    <n v="6276"/>
    <s v="US-2016-139087"/>
    <x v="19"/>
    <d v="2016-07-22T00:00:00"/>
    <s v="Second Class"/>
    <s v="DK-13375"/>
    <s v="Dennis Kane"/>
    <x v="0"/>
    <s v="United States"/>
    <x v="4"/>
    <s v="Washington"/>
    <n v="98105"/>
    <x v="1"/>
    <s v="FUR-FU-10004164"/>
    <x v="0"/>
    <x v="5"/>
    <s v="Eldon 300 Class Desk Accessories, Black"/>
    <x v="4224"/>
    <n v="5"/>
    <n v="0"/>
    <n v="10.89"/>
    <n v="7"/>
    <n v="3"/>
    <x v="0"/>
    <s v="Jul"/>
    <s v="2016-07"/>
  </r>
  <r>
    <n v="6277"/>
    <s v="US-2016-139087"/>
    <x v="19"/>
    <d v="2016-07-22T00:00:00"/>
    <s v="Second Class"/>
    <s v="DK-13375"/>
    <s v="Dennis Kane"/>
    <x v="0"/>
    <s v="United States"/>
    <x v="4"/>
    <s v="Washington"/>
    <n v="98105"/>
    <x v="1"/>
    <s v="OFF-LA-10001074"/>
    <x v="1"/>
    <x v="2"/>
    <s v="Round Specialty Laser Printer Labels"/>
    <x v="2041"/>
    <n v="7"/>
    <n v="0"/>
    <n v="41.223700000000001"/>
    <n v="7"/>
    <n v="3"/>
    <x v="0"/>
    <s v="Jul"/>
    <s v="2016-07"/>
  </r>
  <r>
    <n v="6278"/>
    <s v="US-2016-139087"/>
    <x v="19"/>
    <d v="2016-07-22T00:00:00"/>
    <s v="Second Class"/>
    <s v="DK-13375"/>
    <s v="Dennis Kane"/>
    <x v="0"/>
    <s v="United States"/>
    <x v="4"/>
    <s v="Washington"/>
    <n v="98105"/>
    <x v="1"/>
    <s v="OFF-ST-10000604"/>
    <x v="1"/>
    <x v="4"/>
    <s v="Home/Office Personal File Carts"/>
    <x v="2803"/>
    <n v="2"/>
    <n v="0"/>
    <n v="17.38"/>
    <n v="7"/>
    <n v="3"/>
    <x v="0"/>
    <s v="Jul"/>
    <s v="2016-07"/>
  </r>
  <r>
    <n v="6279"/>
    <s v="US-2016-139087"/>
    <x v="19"/>
    <d v="2016-07-22T00:00:00"/>
    <s v="Second Class"/>
    <s v="DK-13375"/>
    <s v="Dennis Kane"/>
    <x v="0"/>
    <s v="United States"/>
    <x v="4"/>
    <s v="Washington"/>
    <n v="98105"/>
    <x v="1"/>
    <s v="TEC-PH-10000148"/>
    <x v="2"/>
    <x v="7"/>
    <s v="Cyber Acoustics AC-202b Speech Recognition Stereo Headset"/>
    <x v="4225"/>
    <n v="2"/>
    <n v="0.2"/>
    <n v="-4.6764000000000001"/>
    <n v="7"/>
    <n v="3"/>
    <x v="0"/>
    <s v="Jul"/>
    <s v="2016-07"/>
  </r>
  <r>
    <n v="6280"/>
    <s v="US-2016-139087"/>
    <x v="19"/>
    <d v="2016-07-22T00:00:00"/>
    <s v="Second Class"/>
    <s v="DK-13375"/>
    <s v="Dennis Kane"/>
    <x v="0"/>
    <s v="United States"/>
    <x v="4"/>
    <s v="Washington"/>
    <n v="98105"/>
    <x v="1"/>
    <s v="OFF-BI-10000042"/>
    <x v="1"/>
    <x v="8"/>
    <s v="Pressboard Data Binder, Crimson, 12&quot; X 8 1/2&quot;"/>
    <x v="2915"/>
    <n v="3"/>
    <n v="0.2"/>
    <n v="4.1651999999999996"/>
    <n v="7"/>
    <n v="3"/>
    <x v="0"/>
    <s v="Jul"/>
    <s v="2016-07"/>
  </r>
  <r>
    <n v="6281"/>
    <s v="CA-2017-152226"/>
    <x v="605"/>
    <d v="2017-05-16T00:00:00"/>
    <s v="Standard Class"/>
    <s v="JH-15910"/>
    <s v="Jonathan Howell"/>
    <x v="0"/>
    <s v="United States"/>
    <x v="74"/>
    <s v="Ohio"/>
    <n v="45231"/>
    <x v="3"/>
    <s v="OFF-LA-10000443"/>
    <x v="1"/>
    <x v="2"/>
    <s v="Avery 501"/>
    <x v="2144"/>
    <n v="2"/>
    <n v="0.2"/>
    <n v="1.9925999999999999"/>
    <n v="5"/>
    <n v="2"/>
    <x v="3"/>
    <s v="May"/>
    <s v="2017-05"/>
  </r>
  <r>
    <n v="6282"/>
    <s v="CA-2015-116484"/>
    <x v="312"/>
    <d v="2015-11-26T00:00:00"/>
    <s v="Standard Class"/>
    <s v="JK-15205"/>
    <s v="Jamie Kunitz"/>
    <x v="0"/>
    <s v="United States"/>
    <x v="292"/>
    <s v="Ohio"/>
    <n v="43302"/>
    <x v="3"/>
    <s v="FUR-FU-10002874"/>
    <x v="0"/>
    <x v="5"/>
    <s v="Ultra Commercial Grade Dual Valve Door Closer"/>
    <x v="4226"/>
    <n v="2"/>
    <n v="0.2"/>
    <n v="9.5736000000000008"/>
    <n v="11"/>
    <n v="4"/>
    <x v="1"/>
    <s v="Nov"/>
    <s v="2015-11"/>
  </r>
  <r>
    <n v="6283"/>
    <s v="CA-2015-116484"/>
    <x v="312"/>
    <d v="2015-11-26T00:00:00"/>
    <s v="Standard Class"/>
    <s v="JK-15205"/>
    <s v="Jamie Kunitz"/>
    <x v="0"/>
    <s v="United States"/>
    <x v="292"/>
    <s v="Ohio"/>
    <n v="43302"/>
    <x v="3"/>
    <s v="OFF-ST-10003994"/>
    <x v="1"/>
    <x v="4"/>
    <s v="Belkin 19&quot; Center-Weighted Shelf, Gray"/>
    <x v="4227"/>
    <n v="3"/>
    <n v="0.2"/>
    <n v="-26.541"/>
    <n v="11"/>
    <n v="4"/>
    <x v="1"/>
    <s v="Nov"/>
    <s v="2015-11"/>
  </r>
  <r>
    <n v="6284"/>
    <s v="CA-2016-100944"/>
    <x v="446"/>
    <d v="2016-09-28T00:00:00"/>
    <s v="Standard Class"/>
    <s v="EH-13765"/>
    <s v="Edward Hooks"/>
    <x v="1"/>
    <s v="United States"/>
    <x v="1"/>
    <s v="California"/>
    <n v="90049"/>
    <x v="1"/>
    <s v="OFF-EN-10001453"/>
    <x v="1"/>
    <x v="12"/>
    <s v="Tyvek Interoffice Envelopes, 9 1/2&quot; x 12 1/2&quot;, 100/Box"/>
    <x v="4015"/>
    <n v="5"/>
    <n v="0"/>
    <n v="143.303"/>
    <n v="9"/>
    <n v="3"/>
    <x v="0"/>
    <s v="Sep"/>
    <s v="2016-09"/>
  </r>
  <r>
    <n v="6285"/>
    <s v="CA-2016-100944"/>
    <x v="446"/>
    <d v="2016-09-28T00:00:00"/>
    <s v="Standard Class"/>
    <s v="EH-13765"/>
    <s v="Edward Hooks"/>
    <x v="1"/>
    <s v="United States"/>
    <x v="1"/>
    <s v="California"/>
    <n v="90049"/>
    <x v="1"/>
    <s v="FUR-CH-10000988"/>
    <x v="0"/>
    <x v="1"/>
    <s v="Hon Olson Stacker Stools"/>
    <x v="4228"/>
    <n v="5"/>
    <n v="0.2"/>
    <n v="56.323999999999998"/>
    <n v="9"/>
    <n v="3"/>
    <x v="0"/>
    <s v="Sep"/>
    <s v="2016-09"/>
  </r>
  <r>
    <n v="6286"/>
    <s v="CA-2016-125080"/>
    <x v="147"/>
    <d v="2016-10-26T00:00:00"/>
    <s v="Standard Class"/>
    <s v="VW-21775"/>
    <s v="Victoria Wilson"/>
    <x v="1"/>
    <s v="United States"/>
    <x v="80"/>
    <s v="Ohio"/>
    <n v="44107"/>
    <x v="3"/>
    <s v="FUR-TA-10003238"/>
    <x v="0"/>
    <x v="3"/>
    <s v="Chromcraft Bull-Nose Wood 48&quot; x 96&quot; Rectangular Conference Tables"/>
    <x v="4229"/>
    <n v="2"/>
    <n v="0.4"/>
    <n v="-231.41159999999999"/>
    <n v="10"/>
    <n v="4"/>
    <x v="0"/>
    <s v="Oct"/>
    <s v="2016-10"/>
  </r>
  <r>
    <n v="6287"/>
    <s v="CA-2016-121020"/>
    <x v="1057"/>
    <d v="2016-10-31T00:00:00"/>
    <s v="Standard Class"/>
    <s v="CG-12040"/>
    <s v="Catherine Glotzbach"/>
    <x v="2"/>
    <s v="United States"/>
    <x v="465"/>
    <s v="Tennessee"/>
    <n v="37087"/>
    <x v="0"/>
    <s v="TEC-PH-10001061"/>
    <x v="2"/>
    <x v="7"/>
    <s v="Apple iPhone 5C"/>
    <x v="1946"/>
    <n v="3"/>
    <n v="0.2"/>
    <n v="17.998200000000001"/>
    <n v="10"/>
    <n v="4"/>
    <x v="0"/>
    <s v="Oct"/>
    <s v="2016-10"/>
  </r>
  <r>
    <n v="6288"/>
    <s v="CA-2014-100090"/>
    <x v="1001"/>
    <d v="2014-07-12T00:00:00"/>
    <s v="Standard Class"/>
    <s v="EB-13705"/>
    <s v="Ed Braxton"/>
    <x v="1"/>
    <s v="United States"/>
    <x v="8"/>
    <s v="California"/>
    <n v="94122"/>
    <x v="1"/>
    <s v="FUR-TA-10003715"/>
    <x v="0"/>
    <x v="3"/>
    <s v="Hon 2111 Invitation Series Corner Table"/>
    <x v="4230"/>
    <n v="3"/>
    <n v="0.2"/>
    <n v="-87.935400000000001"/>
    <n v="7"/>
    <n v="3"/>
    <x v="2"/>
    <s v="Jul"/>
    <s v="2014-07"/>
  </r>
  <r>
    <n v="6289"/>
    <s v="CA-2014-100090"/>
    <x v="1001"/>
    <d v="2014-07-12T00:00:00"/>
    <s v="Standard Class"/>
    <s v="EB-13705"/>
    <s v="Ed Braxton"/>
    <x v="1"/>
    <s v="United States"/>
    <x v="8"/>
    <s v="California"/>
    <n v="94122"/>
    <x v="1"/>
    <s v="OFF-BI-10001597"/>
    <x v="1"/>
    <x v="8"/>
    <s v="Wilson Jones Ledger-Size, Piano-Hinge Binder, 2&quot;, Blue"/>
    <x v="4231"/>
    <n v="6"/>
    <n v="0.2"/>
    <n v="68.846400000000003"/>
    <n v="7"/>
    <n v="3"/>
    <x v="2"/>
    <s v="Jul"/>
    <s v="2014-07"/>
  </r>
  <r>
    <n v="6290"/>
    <s v="US-2015-139675"/>
    <x v="649"/>
    <d v="2015-03-18T00:00:00"/>
    <s v="Second Class"/>
    <s v="NF-18595"/>
    <s v="Nicole Fjeld"/>
    <x v="2"/>
    <s v="United States"/>
    <x v="455"/>
    <s v="California"/>
    <n v="95928"/>
    <x v="1"/>
    <s v="FUR-CH-10004063"/>
    <x v="0"/>
    <x v="1"/>
    <s v="Global Deluxe High-Back Manager's Chair"/>
    <x v="4232"/>
    <n v="4"/>
    <n v="0.2"/>
    <n v="102.9528"/>
    <n v="3"/>
    <n v="1"/>
    <x v="1"/>
    <s v="Mar"/>
    <s v="2015-03"/>
  </r>
  <r>
    <n v="6291"/>
    <s v="US-2015-139675"/>
    <x v="649"/>
    <d v="2015-03-18T00:00:00"/>
    <s v="Second Class"/>
    <s v="NF-18595"/>
    <s v="Nicole Fjeld"/>
    <x v="2"/>
    <s v="United States"/>
    <x v="455"/>
    <s v="California"/>
    <n v="95928"/>
    <x v="1"/>
    <s v="FUR-FU-10001979"/>
    <x v="0"/>
    <x v="5"/>
    <s v="Dana Halogen Swing-Arm Architect Lamp"/>
    <x v="564"/>
    <n v="8"/>
    <n v="0"/>
    <n v="91.772800000000004"/>
    <n v="3"/>
    <n v="1"/>
    <x v="1"/>
    <s v="Mar"/>
    <s v="2015-03"/>
  </r>
  <r>
    <n v="6292"/>
    <s v="CA-2017-143756"/>
    <x v="574"/>
    <d v="2017-12-05T00:00:00"/>
    <s v="First Class"/>
    <s v="ME-17725"/>
    <s v="Max Engle"/>
    <x v="0"/>
    <s v="United States"/>
    <x v="127"/>
    <s v="Virginia"/>
    <n v="24153"/>
    <x v="0"/>
    <s v="FUR-CH-10001854"/>
    <x v="0"/>
    <x v="1"/>
    <s v="Office Star - Professional Matrix Back Chair with 2-to-1 Synchro Tilt and Mesh Fabric Seat"/>
    <x v="4233"/>
    <n v="2"/>
    <n v="0"/>
    <n v="168.47040000000001"/>
    <n v="12"/>
    <n v="4"/>
    <x v="3"/>
    <s v="Dec"/>
    <s v="2017-12"/>
  </r>
  <r>
    <n v="6293"/>
    <s v="CA-2015-151253"/>
    <x v="1100"/>
    <d v="2015-04-26T00:00:00"/>
    <s v="Standard Class"/>
    <s v="AZ-10750"/>
    <s v="Annie Zypern"/>
    <x v="0"/>
    <s v="United States"/>
    <x v="1"/>
    <s v="California"/>
    <n v="90008"/>
    <x v="1"/>
    <s v="TEC-PH-10002923"/>
    <x v="2"/>
    <x v="7"/>
    <s v="Logitech B530 USB Headset - headset - Full size, Binaural"/>
    <x v="2495"/>
    <n v="3"/>
    <n v="0.2"/>
    <n v="7.7679"/>
    <n v="4"/>
    <n v="2"/>
    <x v="1"/>
    <s v="Apr"/>
    <s v="2015-04"/>
  </r>
  <r>
    <n v="6294"/>
    <s v="CA-2015-151253"/>
    <x v="1100"/>
    <d v="2015-04-26T00:00:00"/>
    <s v="Standard Class"/>
    <s v="AZ-10750"/>
    <s v="Annie Zypern"/>
    <x v="0"/>
    <s v="United States"/>
    <x v="1"/>
    <s v="California"/>
    <n v="90008"/>
    <x v="1"/>
    <s v="OFF-AR-10004691"/>
    <x v="1"/>
    <x v="6"/>
    <s v="Boston 1730 StandUp Electric Pencil Sharpener"/>
    <x v="2161"/>
    <n v="3"/>
    <n v="0"/>
    <n v="16.676400000000001"/>
    <n v="4"/>
    <n v="2"/>
    <x v="1"/>
    <s v="Apr"/>
    <s v="2015-04"/>
  </r>
  <r>
    <n v="6295"/>
    <s v="CA-2014-141152"/>
    <x v="1101"/>
    <d v="2014-09-19T00:00:00"/>
    <s v="First Class"/>
    <s v="RF-19345"/>
    <s v="Randy Ferguson"/>
    <x v="1"/>
    <s v="United States"/>
    <x v="20"/>
    <s v="New York"/>
    <n v="10024"/>
    <x v="3"/>
    <s v="OFF-BI-10002931"/>
    <x v="1"/>
    <x v="8"/>
    <s v="Avery Trapezoid Extra Heavy Duty 4&quot; Binders"/>
    <x v="4234"/>
    <n v="1"/>
    <n v="0.2"/>
    <n v="12.582000000000001"/>
    <n v="9"/>
    <n v="3"/>
    <x v="2"/>
    <s v="Sep"/>
    <s v="2014-09"/>
  </r>
  <r>
    <n v="6296"/>
    <s v="CA-2014-141313"/>
    <x v="129"/>
    <d v="2015-01-01T00:00:00"/>
    <s v="Standard Class"/>
    <s v="AJ-10780"/>
    <s v="Anthony Jacobs"/>
    <x v="1"/>
    <s v="United States"/>
    <x v="473"/>
    <s v="Massachusetts"/>
    <n v="1915"/>
    <x v="3"/>
    <s v="OFF-AP-10002651"/>
    <x v="1"/>
    <x v="9"/>
    <s v="Hoover Upright Vacuum With Dirt Cup"/>
    <x v="4235"/>
    <n v="6"/>
    <n v="0"/>
    <n v="503.78219999999999"/>
    <n v="12"/>
    <n v="4"/>
    <x v="2"/>
    <s v="Dec"/>
    <s v="2014-12"/>
  </r>
  <r>
    <n v="6297"/>
    <s v="CA-2014-141313"/>
    <x v="129"/>
    <d v="2015-01-01T00:00:00"/>
    <s v="Standard Class"/>
    <s v="AJ-10780"/>
    <s v="Anthony Jacobs"/>
    <x v="1"/>
    <s v="United States"/>
    <x v="473"/>
    <s v="Massachusetts"/>
    <n v="1915"/>
    <x v="3"/>
    <s v="OFF-ST-10000689"/>
    <x v="1"/>
    <x v="4"/>
    <s v="Fellowes Strictly Business Drawer File, Letter/Legal Size"/>
    <x v="454"/>
    <n v="5"/>
    <n v="0"/>
    <n v="84.51"/>
    <n v="12"/>
    <n v="4"/>
    <x v="2"/>
    <s v="Dec"/>
    <s v="2014-12"/>
  </r>
  <r>
    <n v="6298"/>
    <s v="CA-2014-141313"/>
    <x v="129"/>
    <d v="2015-01-01T00:00:00"/>
    <s v="Standard Class"/>
    <s v="AJ-10780"/>
    <s v="Anthony Jacobs"/>
    <x v="1"/>
    <s v="United States"/>
    <x v="473"/>
    <s v="Massachusetts"/>
    <n v="1915"/>
    <x v="3"/>
    <s v="OFF-PA-10003302"/>
    <x v="1"/>
    <x v="10"/>
    <s v="Xerox 1906"/>
    <x v="274"/>
    <n v="4"/>
    <n v="0"/>
    <n v="66.627200000000002"/>
    <n v="12"/>
    <n v="4"/>
    <x v="2"/>
    <s v="Dec"/>
    <s v="2014-12"/>
  </r>
  <r>
    <n v="6299"/>
    <s v="CA-2014-169852"/>
    <x v="618"/>
    <d v="2014-10-26T00:00:00"/>
    <s v="Standard Class"/>
    <s v="SF-20965"/>
    <s v="Sylvia Foulston"/>
    <x v="1"/>
    <s v="United States"/>
    <x v="70"/>
    <s v="California"/>
    <n v="92024"/>
    <x v="1"/>
    <s v="OFF-BI-10001460"/>
    <x v="1"/>
    <x v="8"/>
    <s v="Plastic Binding Combs"/>
    <x v="4236"/>
    <n v="3"/>
    <n v="0.2"/>
    <n v="12.2715"/>
    <n v="10"/>
    <n v="4"/>
    <x v="2"/>
    <s v="Oct"/>
    <s v="2014-10"/>
  </r>
  <r>
    <n v="6300"/>
    <s v="CA-2017-107314"/>
    <x v="329"/>
    <d v="2017-12-03T00:00:00"/>
    <s v="First Class"/>
    <s v="MZ-17335"/>
    <s v="Maria Zettner"/>
    <x v="2"/>
    <s v="United States"/>
    <x v="8"/>
    <s v="California"/>
    <n v="94109"/>
    <x v="1"/>
    <s v="FUR-FU-10003489"/>
    <x v="0"/>
    <x v="5"/>
    <s v="Contemporary Borderless Frame"/>
    <x v="4237"/>
    <n v="3"/>
    <n v="0"/>
    <n v="9.5571000000000002"/>
    <n v="11"/>
    <n v="4"/>
    <x v="3"/>
    <s v="Nov"/>
    <s v="2017-11"/>
  </r>
  <r>
    <n v="6301"/>
    <s v="US-2014-161305"/>
    <x v="571"/>
    <d v="2014-06-12T00:00:00"/>
    <s v="Standard Class"/>
    <s v="SB-20170"/>
    <s v="Sarah Bern"/>
    <x v="0"/>
    <s v="United States"/>
    <x v="22"/>
    <s v="Illinois"/>
    <n v="60623"/>
    <x v="2"/>
    <s v="OFF-BI-10002794"/>
    <x v="1"/>
    <x v="8"/>
    <s v="Avery Trapezoid Ring Binder, 3&quot; Capacity, Black, 1040 sheets"/>
    <x v="4238"/>
    <n v="3"/>
    <n v="0.8"/>
    <n v="-38.111400000000003"/>
    <n v="6"/>
    <n v="2"/>
    <x v="2"/>
    <s v="Jun"/>
    <s v="2014-06"/>
  </r>
  <r>
    <n v="6302"/>
    <s v="US-2014-161305"/>
    <x v="571"/>
    <d v="2014-06-12T00:00:00"/>
    <s v="Standard Class"/>
    <s v="SB-20170"/>
    <s v="Sarah Bern"/>
    <x v="0"/>
    <s v="United States"/>
    <x v="22"/>
    <s v="Illinois"/>
    <n v="60623"/>
    <x v="2"/>
    <s v="OFF-EN-10000461"/>
    <x v="1"/>
    <x v="12"/>
    <s v="#10- 4 1/8&quot; x 9 1/2&quot; Recycled Envelopes"/>
    <x v="4239"/>
    <n v="2"/>
    <n v="0.2"/>
    <n v="4.7195999999999998"/>
    <n v="6"/>
    <n v="2"/>
    <x v="2"/>
    <s v="Jun"/>
    <s v="2014-06"/>
  </r>
  <r>
    <n v="6303"/>
    <s v="CA-2017-166919"/>
    <x v="51"/>
    <d v="2017-11-27T00:00:00"/>
    <s v="Standard Class"/>
    <s v="AH-10210"/>
    <s v="Alan Hwang"/>
    <x v="0"/>
    <s v="United States"/>
    <x v="61"/>
    <s v="Texas"/>
    <n v="75220"/>
    <x v="2"/>
    <s v="TEC-PH-10001305"/>
    <x v="2"/>
    <x v="7"/>
    <s v="Panasonic KX TS208W Corded phone"/>
    <x v="4240"/>
    <n v="5"/>
    <n v="0.2"/>
    <n v="19.596"/>
    <n v="11"/>
    <n v="4"/>
    <x v="3"/>
    <s v="Nov"/>
    <s v="2017-11"/>
  </r>
  <r>
    <n v="6304"/>
    <s v="CA-2017-162712"/>
    <x v="978"/>
    <d v="2017-06-20T00:00:00"/>
    <s v="Second Class"/>
    <s v="NK-18490"/>
    <s v="Neil Knudson"/>
    <x v="2"/>
    <s v="United States"/>
    <x v="331"/>
    <s v="Texas"/>
    <n v="78415"/>
    <x v="2"/>
    <s v="OFF-PA-10000167"/>
    <x v="1"/>
    <x v="10"/>
    <s v="Xerox 1925"/>
    <x v="1339"/>
    <n v="3"/>
    <n v="0.2"/>
    <n v="23.234999999999999"/>
    <n v="6"/>
    <n v="2"/>
    <x v="3"/>
    <s v="Jun"/>
    <s v="2017-06"/>
  </r>
  <r>
    <n v="6305"/>
    <s v="CA-2017-107552"/>
    <x v="1024"/>
    <d v="2017-05-05T00:00:00"/>
    <s v="Same Day"/>
    <s v="AI-10855"/>
    <s v="Arianne Irving"/>
    <x v="0"/>
    <s v="United States"/>
    <x v="20"/>
    <s v="New York"/>
    <n v="10035"/>
    <x v="3"/>
    <s v="OFF-PA-10002947"/>
    <x v="1"/>
    <x v="10"/>
    <s v="Xerox 1923"/>
    <x v="3763"/>
    <n v="1"/>
    <n v="0"/>
    <n v="3.2063999999999999"/>
    <n v="5"/>
    <n v="2"/>
    <x v="3"/>
    <s v="May"/>
    <s v="2017-05"/>
  </r>
  <r>
    <n v="6306"/>
    <s v="CA-2016-163328"/>
    <x v="254"/>
    <d v="2016-11-06T00:00:00"/>
    <s v="Second Class"/>
    <s v="TP-21565"/>
    <s v="Tracy Poddar"/>
    <x v="1"/>
    <s v="United States"/>
    <x v="474"/>
    <s v="Oregon"/>
    <n v="97405"/>
    <x v="1"/>
    <s v="OFF-SU-10002301"/>
    <x v="1"/>
    <x v="14"/>
    <s v="Serrated Blade or Curved Handle Hand Letter Openers"/>
    <x v="4241"/>
    <n v="7"/>
    <n v="0.2"/>
    <n v="-4.1761999999999997"/>
    <n v="11"/>
    <n v="4"/>
    <x v="0"/>
    <s v="Nov"/>
    <s v="2016-11"/>
  </r>
  <r>
    <n v="6307"/>
    <s v="CA-2016-163328"/>
    <x v="254"/>
    <d v="2016-11-06T00:00:00"/>
    <s v="Second Class"/>
    <s v="TP-21565"/>
    <s v="Tracy Poddar"/>
    <x v="1"/>
    <s v="United States"/>
    <x v="474"/>
    <s v="Oregon"/>
    <n v="97405"/>
    <x v="1"/>
    <s v="FUR-CH-10003298"/>
    <x v="0"/>
    <x v="1"/>
    <s v="Office Star - Contemporary Task Swivel chair with Loop Arms, Charcoal"/>
    <x v="4242"/>
    <n v="1"/>
    <n v="0.2"/>
    <n v="-14.4078"/>
    <n v="11"/>
    <n v="4"/>
    <x v="0"/>
    <s v="Nov"/>
    <s v="2016-11"/>
  </r>
  <r>
    <n v="6308"/>
    <s v="CA-2016-163328"/>
    <x v="254"/>
    <d v="2016-11-06T00:00:00"/>
    <s v="Second Class"/>
    <s v="TP-21565"/>
    <s v="Tracy Poddar"/>
    <x v="1"/>
    <s v="United States"/>
    <x v="474"/>
    <s v="Oregon"/>
    <n v="97405"/>
    <x v="1"/>
    <s v="OFF-PA-10004353"/>
    <x v="1"/>
    <x v="10"/>
    <s v="Southworth 25% Cotton Premium Laser Paper and Envelopes"/>
    <x v="1097"/>
    <n v="3"/>
    <n v="0.2"/>
    <n v="16.783200000000001"/>
    <n v="11"/>
    <n v="4"/>
    <x v="0"/>
    <s v="Nov"/>
    <s v="2016-11"/>
  </r>
  <r>
    <n v="6309"/>
    <s v="CA-2016-163328"/>
    <x v="254"/>
    <d v="2016-11-06T00:00:00"/>
    <s v="Second Class"/>
    <s v="TP-21565"/>
    <s v="Tracy Poddar"/>
    <x v="1"/>
    <s v="United States"/>
    <x v="474"/>
    <s v="Oregon"/>
    <n v="97405"/>
    <x v="1"/>
    <s v="FUR-CH-10000229"/>
    <x v="0"/>
    <x v="1"/>
    <s v="Global Enterprise Series Seating High-Back Swivel/Tilt Chairs"/>
    <x v="4243"/>
    <n v="3"/>
    <n v="0.2"/>
    <n v="-97.552800000000005"/>
    <n v="11"/>
    <n v="4"/>
    <x v="0"/>
    <s v="Nov"/>
    <s v="2016-11"/>
  </r>
  <r>
    <n v="6310"/>
    <s v="CA-2016-163328"/>
    <x v="254"/>
    <d v="2016-11-06T00:00:00"/>
    <s v="Second Class"/>
    <s v="TP-21565"/>
    <s v="Tracy Poddar"/>
    <x v="1"/>
    <s v="United States"/>
    <x v="474"/>
    <s v="Oregon"/>
    <n v="97405"/>
    <x v="1"/>
    <s v="OFF-LA-10003930"/>
    <x v="1"/>
    <x v="2"/>
    <s v="Dot Matrix Printer Tape Reel Labels, White, 5000/Box"/>
    <x v="4244"/>
    <n v="8"/>
    <n v="0.2"/>
    <n v="228.07919999999999"/>
    <n v="11"/>
    <n v="4"/>
    <x v="0"/>
    <s v="Nov"/>
    <s v="2016-11"/>
  </r>
  <r>
    <n v="6311"/>
    <s v="CA-2016-163328"/>
    <x v="254"/>
    <d v="2016-11-06T00:00:00"/>
    <s v="Second Class"/>
    <s v="TP-21565"/>
    <s v="Tracy Poddar"/>
    <x v="1"/>
    <s v="United States"/>
    <x v="474"/>
    <s v="Oregon"/>
    <n v="97405"/>
    <x v="1"/>
    <s v="OFF-PA-10000176"/>
    <x v="1"/>
    <x v="10"/>
    <s v="Xerox 1887"/>
    <x v="4245"/>
    <n v="1"/>
    <n v="0.2"/>
    <n v="5.3116000000000003"/>
    <n v="11"/>
    <n v="4"/>
    <x v="0"/>
    <s v="Nov"/>
    <s v="2016-11"/>
  </r>
  <r>
    <n v="6312"/>
    <s v="CA-2014-112837"/>
    <x v="1102"/>
    <d v="2014-09-16T00:00:00"/>
    <s v="Standard Class"/>
    <s v="LW-17125"/>
    <s v="Liz Willingham"/>
    <x v="0"/>
    <s v="United States"/>
    <x v="475"/>
    <s v="California"/>
    <n v="93030"/>
    <x v="1"/>
    <s v="FUR-FU-10004006"/>
    <x v="0"/>
    <x v="5"/>
    <s v="Deflect-o DuraMat Lighweight, Studded, Beveled Mat for Low Pile Carpeting"/>
    <x v="4030"/>
    <n v="3"/>
    <n v="0"/>
    <n v="21.7515"/>
    <n v="9"/>
    <n v="3"/>
    <x v="2"/>
    <s v="Sep"/>
    <s v="2014-09"/>
  </r>
  <r>
    <n v="6313"/>
    <s v="CA-2017-120019"/>
    <x v="911"/>
    <d v="2017-02-21T00:00:00"/>
    <s v="Standard Class"/>
    <s v="NG-18355"/>
    <s v="Nat Gilpin"/>
    <x v="1"/>
    <s v="United States"/>
    <x v="54"/>
    <s v="Connecticut"/>
    <n v="6824"/>
    <x v="3"/>
    <s v="OFF-ST-10001932"/>
    <x v="1"/>
    <x v="4"/>
    <s v="Fellowes Staxonsteel Drawer Files"/>
    <x v="4246"/>
    <n v="3"/>
    <n v="0"/>
    <n v="81.131399999999999"/>
    <n v="2"/>
    <n v="1"/>
    <x v="3"/>
    <s v="Feb"/>
    <s v="2017-02"/>
  </r>
  <r>
    <n v="6314"/>
    <s v="CA-2017-120019"/>
    <x v="911"/>
    <d v="2017-02-21T00:00:00"/>
    <s v="Standard Class"/>
    <s v="NG-18355"/>
    <s v="Nat Gilpin"/>
    <x v="1"/>
    <s v="United States"/>
    <x v="54"/>
    <s v="Connecticut"/>
    <n v="6824"/>
    <x v="3"/>
    <s v="TEC-PH-10000923"/>
    <x v="2"/>
    <x v="7"/>
    <s v="Belkin SportFit Armband For iPhone 5s/5c, Fuchsia"/>
    <x v="4247"/>
    <n v="1"/>
    <n v="0"/>
    <n v="7.3451000000000004"/>
    <n v="2"/>
    <n v="1"/>
    <x v="3"/>
    <s v="Feb"/>
    <s v="2017-02"/>
  </r>
  <r>
    <n v="6315"/>
    <s v="CA-2014-100762"/>
    <x v="156"/>
    <d v="2014-11-29T00:00:00"/>
    <s v="Standard Class"/>
    <s v="NG-18355"/>
    <s v="Nat Gilpin"/>
    <x v="1"/>
    <s v="United States"/>
    <x v="25"/>
    <s v="Michigan"/>
    <n v="49201"/>
    <x v="2"/>
    <s v="OFF-AR-10000380"/>
    <x v="1"/>
    <x v="6"/>
    <s v="Hunt PowerHouse Electric Pencil Sharpener, Blue"/>
    <x v="4248"/>
    <n v="4"/>
    <n v="0"/>
    <n v="45.576000000000001"/>
    <n v="11"/>
    <n v="4"/>
    <x v="2"/>
    <s v="Nov"/>
    <s v="2014-11"/>
  </r>
  <r>
    <n v="6316"/>
    <s v="CA-2014-100762"/>
    <x v="156"/>
    <d v="2014-11-29T00:00:00"/>
    <s v="Standard Class"/>
    <s v="NG-18355"/>
    <s v="Nat Gilpin"/>
    <x v="1"/>
    <s v="United States"/>
    <x v="25"/>
    <s v="Michigan"/>
    <n v="49201"/>
    <x v="2"/>
    <s v="OFF-LA-10003930"/>
    <x v="1"/>
    <x v="2"/>
    <s v="Dot Matrix Printer Tape Reel Labels, White, 5000/Box"/>
    <x v="1440"/>
    <n v="2"/>
    <n v="0"/>
    <n v="96.343800000000002"/>
    <n v="11"/>
    <n v="4"/>
    <x v="2"/>
    <s v="Nov"/>
    <s v="2014-11"/>
  </r>
  <r>
    <n v="6317"/>
    <s v="CA-2014-100762"/>
    <x v="156"/>
    <d v="2014-11-29T00:00:00"/>
    <s v="Standard Class"/>
    <s v="NG-18355"/>
    <s v="Nat Gilpin"/>
    <x v="1"/>
    <s v="United States"/>
    <x v="25"/>
    <s v="Michigan"/>
    <n v="49201"/>
    <x v="2"/>
    <s v="OFF-PA-10001815"/>
    <x v="1"/>
    <x v="10"/>
    <s v="Xerox 1885"/>
    <x v="3683"/>
    <n v="3"/>
    <n v="0"/>
    <n v="69.177599999999998"/>
    <n v="11"/>
    <n v="4"/>
    <x v="2"/>
    <s v="Nov"/>
    <s v="2014-11"/>
  </r>
  <r>
    <n v="6318"/>
    <s v="CA-2014-100762"/>
    <x v="156"/>
    <d v="2014-11-29T00:00:00"/>
    <s v="Standard Class"/>
    <s v="NG-18355"/>
    <s v="Nat Gilpin"/>
    <x v="1"/>
    <s v="United States"/>
    <x v="25"/>
    <s v="Michigan"/>
    <n v="49201"/>
    <x v="2"/>
    <s v="OFF-PA-10004082"/>
    <x v="1"/>
    <x v="10"/>
    <s v="Adams Telephone Message Book w/Frequently-Called Numbers Space, 400 Messages per Book"/>
    <x v="3761"/>
    <n v="2"/>
    <n v="0"/>
    <n v="7.98"/>
    <n v="11"/>
    <n v="4"/>
    <x v="2"/>
    <s v="Nov"/>
    <s v="2014-11"/>
  </r>
  <r>
    <n v="6319"/>
    <s v="CA-2017-161459"/>
    <x v="920"/>
    <d v="2017-11-29T00:00:00"/>
    <s v="Second Class"/>
    <s v="EB-13750"/>
    <s v="Edward Becker"/>
    <x v="1"/>
    <s v="United States"/>
    <x v="229"/>
    <s v="California"/>
    <n v="92677"/>
    <x v="1"/>
    <s v="TEC-PH-10004071"/>
    <x v="2"/>
    <x v="7"/>
    <s v="PayAnywhere Card Reader"/>
    <x v="786"/>
    <n v="5"/>
    <n v="0.2"/>
    <n v="3.4965000000000002"/>
    <n v="11"/>
    <n v="4"/>
    <x v="3"/>
    <s v="Nov"/>
    <s v="2017-11"/>
  </r>
  <r>
    <n v="6320"/>
    <s v="CA-2017-161459"/>
    <x v="920"/>
    <d v="2017-11-29T00:00:00"/>
    <s v="Second Class"/>
    <s v="EB-13750"/>
    <s v="Edward Becker"/>
    <x v="1"/>
    <s v="United States"/>
    <x v="229"/>
    <s v="California"/>
    <n v="92677"/>
    <x v="1"/>
    <s v="OFF-PA-10002377"/>
    <x v="1"/>
    <x v="10"/>
    <s v="Adams Telephone Message Book W/Dividers/Space For Phone Numbers, 5 1/4&quot;X8 1/2&quot;, 200/Messages"/>
    <x v="3142"/>
    <n v="6"/>
    <n v="0"/>
    <n v="15.336"/>
    <n v="11"/>
    <n v="4"/>
    <x v="3"/>
    <s v="Nov"/>
    <s v="2017-11"/>
  </r>
  <r>
    <n v="6321"/>
    <s v="CA-2017-160017"/>
    <x v="394"/>
    <d v="2017-10-02T00:00:00"/>
    <s v="Standard Class"/>
    <s v="SP-20860"/>
    <s v="Sung Pak"/>
    <x v="1"/>
    <s v="United States"/>
    <x v="108"/>
    <s v="Florida"/>
    <n v="32216"/>
    <x v="0"/>
    <s v="OFF-PA-10001800"/>
    <x v="1"/>
    <x v="10"/>
    <s v="Xerox 220"/>
    <x v="559"/>
    <n v="2"/>
    <n v="0.2"/>
    <n v="3.6288"/>
    <n v="9"/>
    <n v="3"/>
    <x v="3"/>
    <s v="Sep"/>
    <s v="2017-09"/>
  </r>
  <r>
    <n v="6322"/>
    <s v="CA-2014-123316"/>
    <x v="303"/>
    <d v="2014-10-17T00:00:00"/>
    <s v="Standard Class"/>
    <s v="SP-20545"/>
    <s v="Sibella Parks"/>
    <x v="1"/>
    <s v="United States"/>
    <x v="145"/>
    <s v="New York"/>
    <n v="10550"/>
    <x v="3"/>
    <s v="OFF-BI-10002764"/>
    <x v="1"/>
    <x v="8"/>
    <s v="Recycled Pressboard Report Cover with Reinforced Top Hinge"/>
    <x v="3203"/>
    <n v="3"/>
    <n v="0.2"/>
    <n v="2.8100999999999998"/>
    <n v="10"/>
    <n v="4"/>
    <x v="2"/>
    <s v="Oct"/>
    <s v="2014-10"/>
  </r>
  <r>
    <n v="6323"/>
    <s v="CA-2014-141299"/>
    <x v="561"/>
    <d v="2014-06-07T00:00:00"/>
    <s v="Second Class"/>
    <s v="RB-19795"/>
    <s v="Ross Baird"/>
    <x v="2"/>
    <s v="United States"/>
    <x v="297"/>
    <s v="Michigan"/>
    <n v="48640"/>
    <x v="2"/>
    <s v="OFF-EN-10004459"/>
    <x v="1"/>
    <x v="12"/>
    <s v="Security-Tint Envelopes"/>
    <x v="764"/>
    <n v="2"/>
    <n v="0"/>
    <n v="7.4871999999999996"/>
    <n v="6"/>
    <n v="2"/>
    <x v="2"/>
    <s v="Jun"/>
    <s v="2014-06"/>
  </r>
  <r>
    <n v="6324"/>
    <s v="CA-2014-104402"/>
    <x v="1103"/>
    <d v="2014-06-23T00:00:00"/>
    <s v="Standard Class"/>
    <s v="DB-13660"/>
    <s v="Duane Benoit"/>
    <x v="0"/>
    <s v="United States"/>
    <x v="46"/>
    <s v="Delaware"/>
    <n v="19711"/>
    <x v="3"/>
    <s v="TEC-MA-10000423"/>
    <x v="2"/>
    <x v="15"/>
    <s v="Texas Instruments TI-34 Scientific Calculator"/>
    <x v="4249"/>
    <n v="3"/>
    <n v="0"/>
    <n v="31.0059"/>
    <n v="6"/>
    <n v="2"/>
    <x v="2"/>
    <s v="Jun"/>
    <s v="2014-06"/>
  </r>
  <r>
    <n v="6325"/>
    <s v="CA-2015-110289"/>
    <x v="1104"/>
    <d v="2015-11-02T00:00:00"/>
    <s v="Standard Class"/>
    <s v="NB-18655"/>
    <s v="Nona Balk"/>
    <x v="1"/>
    <s v="United States"/>
    <x v="8"/>
    <s v="California"/>
    <n v="94109"/>
    <x v="1"/>
    <s v="OFF-PA-10002986"/>
    <x v="1"/>
    <x v="10"/>
    <s v="Xerox 1898"/>
    <x v="653"/>
    <n v="5"/>
    <n v="0"/>
    <n v="16.032"/>
    <n v="10"/>
    <n v="4"/>
    <x v="1"/>
    <s v="Oct"/>
    <s v="2015-10"/>
  </r>
  <r>
    <n v="6326"/>
    <s v="CA-2015-110289"/>
    <x v="1104"/>
    <d v="2015-11-02T00:00:00"/>
    <s v="Standard Class"/>
    <s v="NB-18655"/>
    <s v="Nona Balk"/>
    <x v="1"/>
    <s v="United States"/>
    <x v="8"/>
    <s v="California"/>
    <n v="94109"/>
    <x v="1"/>
    <s v="OFF-EN-10001434"/>
    <x v="1"/>
    <x v="12"/>
    <s v="Strathmore #10 Envelopes, Ultimate White"/>
    <x v="4250"/>
    <n v="4"/>
    <n v="0"/>
    <n v="103.3116"/>
    <n v="10"/>
    <n v="4"/>
    <x v="1"/>
    <s v="Oct"/>
    <s v="2015-10"/>
  </r>
  <r>
    <n v="6327"/>
    <s v="CA-2014-167927"/>
    <x v="407"/>
    <d v="2014-01-26T00:00:00"/>
    <s v="Standard Class"/>
    <s v="XP-21865"/>
    <s v="Xylona Preis"/>
    <x v="0"/>
    <s v="United States"/>
    <x v="17"/>
    <s v="Michigan"/>
    <n v="48185"/>
    <x v="2"/>
    <s v="OFF-ST-10000760"/>
    <x v="1"/>
    <x v="4"/>
    <s v="Eldon Fold 'N Roll Cart System"/>
    <x v="62"/>
    <n v="1"/>
    <n v="0"/>
    <n v="4.0541999999999998"/>
    <n v="1"/>
    <n v="1"/>
    <x v="2"/>
    <s v="Jan"/>
    <s v="2014-01"/>
  </r>
  <r>
    <n v="6328"/>
    <s v="CA-2014-167927"/>
    <x v="407"/>
    <d v="2014-01-26T00:00:00"/>
    <s v="Standard Class"/>
    <s v="XP-21865"/>
    <s v="Xylona Preis"/>
    <x v="0"/>
    <s v="United States"/>
    <x v="17"/>
    <s v="Michigan"/>
    <n v="48185"/>
    <x v="2"/>
    <s v="FUR-FU-10002918"/>
    <x v="0"/>
    <x v="5"/>
    <s v="Eldon ClusterMat Chair Mat with Cordless Antistatic Protection"/>
    <x v="1042"/>
    <n v="3"/>
    <n v="0"/>
    <n v="30.023399999999999"/>
    <n v="1"/>
    <n v="1"/>
    <x v="2"/>
    <s v="Jan"/>
    <s v="2014-01"/>
  </r>
  <r>
    <n v="6329"/>
    <s v="CA-2014-167927"/>
    <x v="407"/>
    <d v="2014-01-26T00:00:00"/>
    <s v="Standard Class"/>
    <s v="XP-21865"/>
    <s v="Xylona Preis"/>
    <x v="0"/>
    <s v="United States"/>
    <x v="17"/>
    <s v="Michigan"/>
    <n v="48185"/>
    <x v="2"/>
    <s v="OFF-BI-10000605"/>
    <x v="1"/>
    <x v="8"/>
    <s v="Acco Pressboard Covers with Storage Hooks, 9 1/2&quot; x 11&quot;, Executive Red"/>
    <x v="71"/>
    <n v="5"/>
    <n v="0"/>
    <n v="8.9535"/>
    <n v="1"/>
    <n v="1"/>
    <x v="2"/>
    <s v="Jan"/>
    <s v="2014-01"/>
  </r>
  <r>
    <n v="6330"/>
    <s v="CA-2014-167927"/>
    <x v="407"/>
    <d v="2014-01-26T00:00:00"/>
    <s v="Standard Class"/>
    <s v="XP-21865"/>
    <s v="Xylona Preis"/>
    <x v="0"/>
    <s v="United States"/>
    <x v="17"/>
    <s v="Michigan"/>
    <n v="48185"/>
    <x v="2"/>
    <s v="OFF-AP-10002311"/>
    <x v="1"/>
    <x v="9"/>
    <s v="Holmes Replacement Filter for HEPA Air Cleaner, Very Large Room, HEPA Filter"/>
    <x v="4251"/>
    <n v="4"/>
    <n v="0.1"/>
    <n v="93.581599999999995"/>
    <n v="1"/>
    <n v="1"/>
    <x v="2"/>
    <s v="Jan"/>
    <s v="2014-01"/>
  </r>
  <r>
    <n v="6331"/>
    <s v="CA-2014-167927"/>
    <x v="407"/>
    <d v="2014-01-26T00:00:00"/>
    <s v="Standard Class"/>
    <s v="XP-21865"/>
    <s v="Xylona Preis"/>
    <x v="0"/>
    <s v="United States"/>
    <x v="17"/>
    <s v="Michigan"/>
    <n v="48185"/>
    <x v="2"/>
    <s v="OFF-ST-10003123"/>
    <x v="1"/>
    <x v="4"/>
    <s v="Fellowes Bases and Tops For Staxonsteel/High-Stak Systems"/>
    <x v="4252"/>
    <n v="2"/>
    <n v="0"/>
    <n v="15.979200000000001"/>
    <n v="1"/>
    <n v="1"/>
    <x v="2"/>
    <s v="Jan"/>
    <s v="2014-01"/>
  </r>
  <r>
    <n v="6332"/>
    <s v="CA-2014-167927"/>
    <x v="407"/>
    <d v="2014-01-26T00:00:00"/>
    <s v="Standard Class"/>
    <s v="XP-21865"/>
    <s v="Xylona Preis"/>
    <x v="0"/>
    <s v="United States"/>
    <x v="17"/>
    <s v="Michigan"/>
    <n v="48185"/>
    <x v="2"/>
    <s v="OFF-AR-10004456"/>
    <x v="1"/>
    <x v="6"/>
    <s v="Panasonic KP-4ABK Battery-Operated Pencil Sharpener"/>
    <x v="2836"/>
    <n v="3"/>
    <n v="0"/>
    <n v="12.736800000000001"/>
    <n v="1"/>
    <n v="1"/>
    <x v="2"/>
    <s v="Jan"/>
    <s v="2014-01"/>
  </r>
  <r>
    <n v="6333"/>
    <s v="CA-2014-167927"/>
    <x v="407"/>
    <d v="2014-01-26T00:00:00"/>
    <s v="Standard Class"/>
    <s v="XP-21865"/>
    <s v="Xylona Preis"/>
    <x v="0"/>
    <s v="United States"/>
    <x v="17"/>
    <s v="Michigan"/>
    <n v="48185"/>
    <x v="2"/>
    <s v="FUR-FU-10002268"/>
    <x v="0"/>
    <x v="5"/>
    <s v="Ultra Door Push Plate"/>
    <x v="1646"/>
    <n v="3"/>
    <n v="0"/>
    <n v="4.8609"/>
    <n v="1"/>
    <n v="1"/>
    <x v="2"/>
    <s v="Jan"/>
    <s v="2014-01"/>
  </r>
  <r>
    <n v="6334"/>
    <s v="CA-2014-167927"/>
    <x v="407"/>
    <d v="2014-01-26T00:00:00"/>
    <s v="Standard Class"/>
    <s v="XP-21865"/>
    <s v="Xylona Preis"/>
    <x v="0"/>
    <s v="United States"/>
    <x v="17"/>
    <s v="Michigan"/>
    <n v="48185"/>
    <x v="2"/>
    <s v="OFF-BI-10004364"/>
    <x v="1"/>
    <x v="8"/>
    <s v="Storex Dura Pro Binders"/>
    <x v="1271"/>
    <n v="5"/>
    <n v="0"/>
    <n v="13.365"/>
    <n v="1"/>
    <n v="1"/>
    <x v="2"/>
    <s v="Jan"/>
    <s v="2014-01"/>
  </r>
  <r>
    <n v="6335"/>
    <s v="CA-2014-133305"/>
    <x v="384"/>
    <d v="2014-07-15T00:00:00"/>
    <s v="Standard Class"/>
    <s v="MH-17455"/>
    <s v="Mark Hamilton"/>
    <x v="0"/>
    <s v="United States"/>
    <x v="20"/>
    <s v="New York"/>
    <n v="10011"/>
    <x v="3"/>
    <s v="OFF-PA-10001970"/>
    <x v="1"/>
    <x v="10"/>
    <s v="Xerox 1881"/>
    <x v="335"/>
    <n v="4"/>
    <n v="0"/>
    <n v="23.086400000000001"/>
    <n v="7"/>
    <n v="3"/>
    <x v="2"/>
    <s v="Jul"/>
    <s v="2014-07"/>
  </r>
  <r>
    <n v="6336"/>
    <s v="CA-2014-133305"/>
    <x v="384"/>
    <d v="2014-07-15T00:00:00"/>
    <s v="Standard Class"/>
    <s v="MH-17455"/>
    <s v="Mark Hamilton"/>
    <x v="0"/>
    <s v="United States"/>
    <x v="20"/>
    <s v="New York"/>
    <n v="10011"/>
    <x v="3"/>
    <s v="OFF-BI-10002954"/>
    <x v="1"/>
    <x v="8"/>
    <s v="Newell 3-Hole Punched Plastic Slotted Magazine Holders for Binders"/>
    <x v="717"/>
    <n v="5"/>
    <n v="0.2"/>
    <n v="6.3979999999999997"/>
    <n v="7"/>
    <n v="3"/>
    <x v="2"/>
    <s v="Jul"/>
    <s v="2014-07"/>
  </r>
  <r>
    <n v="6337"/>
    <s v="CA-2016-165995"/>
    <x v="133"/>
    <d v="2016-09-06T00:00:00"/>
    <s v="Standard Class"/>
    <s v="BG-11740"/>
    <s v="Bruce Geld"/>
    <x v="0"/>
    <s v="United States"/>
    <x v="1"/>
    <s v="California"/>
    <n v="90008"/>
    <x v="1"/>
    <s v="FUR-FU-10000672"/>
    <x v="0"/>
    <x v="5"/>
    <s v="Executive Impressions 10&quot; Spectator Wall Clock"/>
    <x v="116"/>
    <n v="4"/>
    <n v="0"/>
    <n v="15.993600000000001"/>
    <n v="8"/>
    <n v="3"/>
    <x v="0"/>
    <s v="Aug"/>
    <s v="2016-08"/>
  </r>
  <r>
    <n v="6338"/>
    <s v="CA-2016-165995"/>
    <x v="133"/>
    <d v="2016-09-06T00:00:00"/>
    <s v="Standard Class"/>
    <s v="BG-11740"/>
    <s v="Bruce Geld"/>
    <x v="0"/>
    <s v="United States"/>
    <x v="1"/>
    <s v="California"/>
    <n v="90008"/>
    <x v="1"/>
    <s v="TEC-PH-10004908"/>
    <x v="2"/>
    <x v="7"/>
    <s v="Panasonic KX TS3282W Corded phone"/>
    <x v="107"/>
    <n v="5"/>
    <n v="0.2"/>
    <n v="42.494999999999997"/>
    <n v="8"/>
    <n v="3"/>
    <x v="0"/>
    <s v="Aug"/>
    <s v="2016-08"/>
  </r>
  <r>
    <n v="6339"/>
    <s v="CA-2017-143112"/>
    <x v="361"/>
    <d v="2017-10-09T00:00:00"/>
    <s v="Standard Class"/>
    <s v="TS-21370"/>
    <s v="Todd Sumrall"/>
    <x v="1"/>
    <s v="United States"/>
    <x v="20"/>
    <s v="New York"/>
    <n v="10035"/>
    <x v="3"/>
    <s v="TEC-PH-10003095"/>
    <x v="2"/>
    <x v="7"/>
    <s v="Samsung HM1900 Bluetooth Headset"/>
    <x v="4253"/>
    <n v="4"/>
    <n v="0"/>
    <n v="43.9"/>
    <n v="10"/>
    <n v="4"/>
    <x v="3"/>
    <s v="Oct"/>
    <s v="2017-10"/>
  </r>
  <r>
    <n v="6340"/>
    <s v="CA-2017-143112"/>
    <x v="361"/>
    <d v="2017-10-09T00:00:00"/>
    <s v="Standard Class"/>
    <s v="TS-21370"/>
    <s v="Todd Sumrall"/>
    <x v="1"/>
    <s v="United States"/>
    <x v="20"/>
    <s v="New York"/>
    <n v="10035"/>
    <x v="3"/>
    <s v="FUR-CH-10002880"/>
    <x v="0"/>
    <x v="1"/>
    <s v="Global High-Back Leather Tilter, Burgundy"/>
    <x v="4254"/>
    <n v="2"/>
    <n v="0.1"/>
    <n v="2.4598"/>
    <n v="10"/>
    <n v="4"/>
    <x v="3"/>
    <s v="Oct"/>
    <s v="2017-10"/>
  </r>
  <r>
    <n v="6341"/>
    <s v="CA-2017-143112"/>
    <x v="361"/>
    <d v="2017-10-09T00:00:00"/>
    <s v="Standard Class"/>
    <s v="TS-21370"/>
    <s v="Todd Sumrall"/>
    <x v="1"/>
    <s v="United States"/>
    <x v="20"/>
    <s v="New York"/>
    <n v="10035"/>
    <x v="3"/>
    <s v="TEC-MA-10001047"/>
    <x v="2"/>
    <x v="15"/>
    <s v="3D Systems Cube Printer, 2nd Generation, Magenta"/>
    <x v="4255"/>
    <n v="4"/>
    <n v="0"/>
    <n v="1351.9896000000001"/>
    <n v="10"/>
    <n v="4"/>
    <x v="3"/>
    <s v="Oct"/>
    <s v="2017-10"/>
  </r>
  <r>
    <n v="6342"/>
    <s v="US-2017-105830"/>
    <x v="413"/>
    <d v="2017-01-02T00:00:00"/>
    <s v="First Class"/>
    <s v="DB-13660"/>
    <s v="Duane Benoit"/>
    <x v="0"/>
    <s v="United States"/>
    <x v="152"/>
    <s v="Ohio"/>
    <n v="43130"/>
    <x v="3"/>
    <s v="OFF-ST-10002554"/>
    <x v="1"/>
    <x v="4"/>
    <s v="Tennsco Industrial Shelving"/>
    <x v="4256"/>
    <n v="4"/>
    <n v="0.2"/>
    <n v="-35.215200000000003"/>
    <n v="12"/>
    <n v="4"/>
    <x v="0"/>
    <s v="Dec"/>
    <s v="2016-12"/>
  </r>
  <r>
    <n v="6343"/>
    <s v="CA-2015-146255"/>
    <x v="1105"/>
    <d v="2015-03-10T00:00:00"/>
    <s v="First Class"/>
    <s v="EM-14140"/>
    <s v="Eugene Moren"/>
    <x v="2"/>
    <s v="United States"/>
    <x v="46"/>
    <s v="Delaware"/>
    <n v="19711"/>
    <x v="3"/>
    <s v="TEC-AC-10004469"/>
    <x v="2"/>
    <x v="11"/>
    <s v="Microsoft Sculpt Comfort Mouse"/>
    <x v="4257"/>
    <n v="3"/>
    <n v="0"/>
    <n v="52.734000000000002"/>
    <n v="3"/>
    <n v="1"/>
    <x v="1"/>
    <s v="Mar"/>
    <s v="2015-03"/>
  </r>
  <r>
    <n v="6344"/>
    <s v="CA-2015-146255"/>
    <x v="1105"/>
    <d v="2015-03-10T00:00:00"/>
    <s v="First Class"/>
    <s v="EM-14140"/>
    <s v="Eugene Moren"/>
    <x v="2"/>
    <s v="United States"/>
    <x v="46"/>
    <s v="Delaware"/>
    <n v="19711"/>
    <x v="3"/>
    <s v="OFF-BI-10000309"/>
    <x v="1"/>
    <x v="8"/>
    <s v="GBC Twin Loop Wire Binding Elements, 9/16&quot; Spine, Black"/>
    <x v="2628"/>
    <n v="2"/>
    <n v="0"/>
    <n v="14.9156"/>
    <n v="3"/>
    <n v="1"/>
    <x v="1"/>
    <s v="Mar"/>
    <s v="2015-03"/>
  </r>
  <r>
    <n v="6345"/>
    <s v="CA-2015-146255"/>
    <x v="1105"/>
    <d v="2015-03-10T00:00:00"/>
    <s v="First Class"/>
    <s v="EM-14140"/>
    <s v="Eugene Moren"/>
    <x v="2"/>
    <s v="United States"/>
    <x v="46"/>
    <s v="Delaware"/>
    <n v="19711"/>
    <x v="3"/>
    <s v="OFF-BI-10001765"/>
    <x v="1"/>
    <x v="8"/>
    <s v="Wilson Jones Heavy-Duty Casebound Ring Binders with Metal Hinges"/>
    <x v="4258"/>
    <n v="2"/>
    <n v="0"/>
    <n v="33.254399999999997"/>
    <n v="3"/>
    <n v="1"/>
    <x v="1"/>
    <s v="Mar"/>
    <s v="2015-03"/>
  </r>
  <r>
    <n v="6346"/>
    <s v="CA-2015-146255"/>
    <x v="1105"/>
    <d v="2015-03-10T00:00:00"/>
    <s v="First Class"/>
    <s v="EM-14140"/>
    <s v="Eugene Moren"/>
    <x v="2"/>
    <s v="United States"/>
    <x v="46"/>
    <s v="Delaware"/>
    <n v="19711"/>
    <x v="3"/>
    <s v="TEC-PH-10001619"/>
    <x v="2"/>
    <x v="7"/>
    <s v="LG G3"/>
    <x v="2133"/>
    <n v="3"/>
    <n v="0"/>
    <n v="170.51130000000001"/>
    <n v="3"/>
    <n v="1"/>
    <x v="1"/>
    <s v="Mar"/>
    <s v="2015-03"/>
  </r>
  <r>
    <n v="6347"/>
    <s v="CA-2017-104822"/>
    <x v="179"/>
    <d v="2017-10-20T00:00:00"/>
    <s v="Same Day"/>
    <s v="RB-19465"/>
    <s v="Rick Bensley"/>
    <x v="2"/>
    <s v="United States"/>
    <x v="20"/>
    <s v="New York"/>
    <n v="10024"/>
    <x v="3"/>
    <s v="OFF-LA-10002034"/>
    <x v="1"/>
    <x v="2"/>
    <s v="Avery 478"/>
    <x v="4259"/>
    <n v="5"/>
    <n v="0"/>
    <n v="12.029500000000001"/>
    <n v="10"/>
    <n v="4"/>
    <x v="3"/>
    <s v="Oct"/>
    <s v="2017-10"/>
  </r>
  <r>
    <n v="6348"/>
    <s v="CA-2015-104486"/>
    <x v="489"/>
    <d v="2015-05-06T00:00:00"/>
    <s v="Standard Class"/>
    <s v="PO-18850"/>
    <s v="Patrick O'Brill"/>
    <x v="0"/>
    <s v="United States"/>
    <x v="8"/>
    <s v="California"/>
    <n v="94109"/>
    <x v="1"/>
    <s v="OFF-BI-10000309"/>
    <x v="1"/>
    <x v="8"/>
    <s v="GBC Twin Loop Wire Binding Elements, 9/16&quot; Spine, Black"/>
    <x v="359"/>
    <n v="1"/>
    <n v="0.2"/>
    <n v="4.4138000000000002"/>
    <n v="5"/>
    <n v="2"/>
    <x v="1"/>
    <s v="May"/>
    <s v="2015-05"/>
  </r>
  <r>
    <n v="6349"/>
    <s v="CA-2015-104486"/>
    <x v="489"/>
    <d v="2015-05-06T00:00:00"/>
    <s v="Standard Class"/>
    <s v="PO-18850"/>
    <s v="Patrick O'Brill"/>
    <x v="0"/>
    <s v="United States"/>
    <x v="8"/>
    <s v="California"/>
    <n v="94109"/>
    <x v="1"/>
    <s v="OFF-ST-10000876"/>
    <x v="1"/>
    <x v="4"/>
    <s v="Eldon Simplefile Box Office"/>
    <x v="2150"/>
    <n v="3"/>
    <n v="0"/>
    <n v="10.4496"/>
    <n v="5"/>
    <n v="2"/>
    <x v="1"/>
    <s v="May"/>
    <s v="2015-05"/>
  </r>
  <r>
    <n v="6350"/>
    <s v="CA-2015-104486"/>
    <x v="489"/>
    <d v="2015-05-06T00:00:00"/>
    <s v="Standard Class"/>
    <s v="PO-18850"/>
    <s v="Patrick O'Brill"/>
    <x v="0"/>
    <s v="United States"/>
    <x v="8"/>
    <s v="California"/>
    <n v="94109"/>
    <x v="1"/>
    <s v="OFF-SU-10002573"/>
    <x v="1"/>
    <x v="14"/>
    <s v="Acme 10&quot; Easy Grip Assistive Scissors"/>
    <x v="1507"/>
    <n v="2"/>
    <n v="0"/>
    <n v="10.518000000000001"/>
    <n v="5"/>
    <n v="2"/>
    <x v="1"/>
    <s v="May"/>
    <s v="2015-05"/>
  </r>
  <r>
    <n v="6351"/>
    <s v="CA-2017-161557"/>
    <x v="213"/>
    <d v="2017-09-08T00:00:00"/>
    <s v="Standard Class"/>
    <s v="AG-10900"/>
    <s v="Arthur Gainer"/>
    <x v="0"/>
    <s v="United States"/>
    <x v="61"/>
    <s v="Texas"/>
    <n v="75217"/>
    <x v="2"/>
    <s v="FUR-FU-10004622"/>
    <x v="0"/>
    <x v="5"/>
    <s v="Eldon Advantage Foldable Chair Mats for Low Pile Carpets"/>
    <x v="947"/>
    <n v="5"/>
    <n v="0.6"/>
    <n v="-105.69"/>
    <n v="9"/>
    <n v="3"/>
    <x v="3"/>
    <s v="Sep"/>
    <s v="2017-09"/>
  </r>
  <r>
    <n v="6352"/>
    <s v="CA-2017-161130"/>
    <x v="132"/>
    <d v="2017-11-08T00:00:00"/>
    <s v="Standard Class"/>
    <s v="BF-11275"/>
    <s v="Beth Fritzler"/>
    <x v="1"/>
    <s v="United States"/>
    <x v="100"/>
    <s v="Florida"/>
    <n v="33178"/>
    <x v="0"/>
    <s v="TEC-PH-10002549"/>
    <x v="2"/>
    <x v="7"/>
    <s v="Polycom SoundPoint IP 450 VoIP phone"/>
    <x v="3252"/>
    <n v="2"/>
    <n v="0.2"/>
    <n v="27.103200000000001"/>
    <n v="11"/>
    <n v="4"/>
    <x v="3"/>
    <s v="Nov"/>
    <s v="2017-11"/>
  </r>
  <r>
    <n v="6353"/>
    <s v="US-2015-161347"/>
    <x v="1023"/>
    <d v="2015-09-19T00:00:00"/>
    <s v="Standard Class"/>
    <s v="HG-14845"/>
    <s v="Harry Greene"/>
    <x v="0"/>
    <s v="United States"/>
    <x v="10"/>
    <s v="Pennsylvania"/>
    <n v="19120"/>
    <x v="3"/>
    <s v="OFF-BI-10004209"/>
    <x v="1"/>
    <x v="8"/>
    <s v="Fellowes Twister Kit, Gray/Clear, 3/pkg"/>
    <x v="4260"/>
    <n v="1"/>
    <n v="0.7"/>
    <n v="-2.0099999999999998"/>
    <n v="9"/>
    <n v="3"/>
    <x v="1"/>
    <s v="Sep"/>
    <s v="2015-09"/>
  </r>
  <r>
    <n v="6354"/>
    <s v="US-2015-109015"/>
    <x v="684"/>
    <d v="2015-09-12T00:00:00"/>
    <s v="Standard Class"/>
    <s v="BS-11590"/>
    <s v="Brendan Sweed"/>
    <x v="1"/>
    <s v="United States"/>
    <x v="20"/>
    <s v="New York"/>
    <n v="10011"/>
    <x v="3"/>
    <s v="OFF-AP-10001962"/>
    <x v="1"/>
    <x v="9"/>
    <s v="Black &amp; Decker Filter for Double Action Dustbuster Cordless Vac BLDV7210"/>
    <x v="4261"/>
    <n v="1"/>
    <n v="0"/>
    <n v="2.0975000000000001"/>
    <n v="9"/>
    <n v="3"/>
    <x v="1"/>
    <s v="Sep"/>
    <s v="2015-09"/>
  </r>
  <r>
    <n v="6355"/>
    <s v="US-2015-109015"/>
    <x v="684"/>
    <d v="2015-09-12T00:00:00"/>
    <s v="Standard Class"/>
    <s v="BS-11590"/>
    <s v="Brendan Sweed"/>
    <x v="1"/>
    <s v="United States"/>
    <x v="20"/>
    <s v="New York"/>
    <n v="10011"/>
    <x v="3"/>
    <s v="TEC-PH-10002922"/>
    <x v="2"/>
    <x v="7"/>
    <s v="ShoreTel ShorePhone IP 230 VoIP phone"/>
    <x v="4262"/>
    <n v="2"/>
    <n v="0"/>
    <n v="101.39400000000001"/>
    <n v="9"/>
    <n v="3"/>
    <x v="1"/>
    <s v="Sep"/>
    <s v="2015-09"/>
  </r>
  <r>
    <n v="6356"/>
    <s v="CA-2014-110611"/>
    <x v="191"/>
    <d v="2014-10-13T00:00:00"/>
    <s v="Standard Class"/>
    <s v="JD-16015"/>
    <s v="Joy Daniels"/>
    <x v="0"/>
    <s v="United States"/>
    <x v="10"/>
    <s v="Pennsylvania"/>
    <n v="19120"/>
    <x v="3"/>
    <s v="OFF-ST-10000642"/>
    <x v="1"/>
    <x v="4"/>
    <s v="Tennsco Lockers, Gray"/>
    <x v="202"/>
    <n v="5"/>
    <n v="0.2"/>
    <n v="-13.637"/>
    <n v="10"/>
    <n v="4"/>
    <x v="2"/>
    <s v="Oct"/>
    <s v="2014-10"/>
  </r>
  <r>
    <n v="6357"/>
    <s v="CA-2017-139080"/>
    <x v="205"/>
    <d v="2017-01-28T00:00:00"/>
    <s v="Standard Class"/>
    <s v="CS-12250"/>
    <s v="Chris Selesnick"/>
    <x v="1"/>
    <s v="United States"/>
    <x v="4"/>
    <s v="Washington"/>
    <n v="98103"/>
    <x v="1"/>
    <s v="OFF-BI-10001757"/>
    <x v="1"/>
    <x v="8"/>
    <s v="Pressboard Hanging Data Binders for Unburst Sheets"/>
    <x v="1195"/>
    <n v="5"/>
    <n v="0.2"/>
    <n v="6.8879999999999999"/>
    <n v="1"/>
    <n v="1"/>
    <x v="3"/>
    <s v="Jan"/>
    <s v="2017-01"/>
  </r>
  <r>
    <n v="6358"/>
    <s v="CA-2017-139080"/>
    <x v="205"/>
    <d v="2017-01-28T00:00:00"/>
    <s v="Standard Class"/>
    <s v="CS-12250"/>
    <s v="Chris Selesnick"/>
    <x v="1"/>
    <s v="United States"/>
    <x v="4"/>
    <s v="Washington"/>
    <n v="98103"/>
    <x v="1"/>
    <s v="OFF-PA-10004621"/>
    <x v="1"/>
    <x v="10"/>
    <s v="Xerox 212"/>
    <x v="233"/>
    <n v="4"/>
    <n v="0"/>
    <n v="12.441599999999999"/>
    <n v="1"/>
    <n v="1"/>
    <x v="3"/>
    <s v="Jan"/>
    <s v="2017-01"/>
  </r>
  <r>
    <n v="6359"/>
    <s v="CA-2017-139080"/>
    <x v="205"/>
    <d v="2017-01-28T00:00:00"/>
    <s v="Standard Class"/>
    <s v="CS-12250"/>
    <s v="Chris Selesnick"/>
    <x v="1"/>
    <s v="United States"/>
    <x v="4"/>
    <s v="Washington"/>
    <n v="98103"/>
    <x v="1"/>
    <s v="OFF-PA-10002262"/>
    <x v="1"/>
    <x v="10"/>
    <s v="Xerox 192"/>
    <x v="90"/>
    <n v="1"/>
    <n v="0"/>
    <n v="3.1103999999999998"/>
    <n v="1"/>
    <n v="1"/>
    <x v="3"/>
    <s v="Jan"/>
    <s v="2017-01"/>
  </r>
  <r>
    <n v="6360"/>
    <s v="CA-2017-139080"/>
    <x v="205"/>
    <d v="2017-01-28T00:00:00"/>
    <s v="Standard Class"/>
    <s v="CS-12250"/>
    <s v="Chris Selesnick"/>
    <x v="1"/>
    <s v="United States"/>
    <x v="4"/>
    <s v="Washington"/>
    <n v="98103"/>
    <x v="1"/>
    <s v="TEC-PH-10004100"/>
    <x v="2"/>
    <x v="7"/>
    <s v="Griffin GC17055 Auxiliary Audio Cable"/>
    <x v="1134"/>
    <n v="6"/>
    <n v="0.2"/>
    <n v="8.6351999999999993"/>
    <n v="1"/>
    <n v="1"/>
    <x v="3"/>
    <s v="Jan"/>
    <s v="2017-01"/>
  </r>
  <r>
    <n v="6361"/>
    <s v="CA-2015-115693"/>
    <x v="895"/>
    <d v="2015-12-15T00:00:00"/>
    <s v="Standard Class"/>
    <s v="FC-14245"/>
    <s v="Frank Carlisle"/>
    <x v="2"/>
    <s v="United States"/>
    <x v="1"/>
    <s v="California"/>
    <n v="90032"/>
    <x v="1"/>
    <s v="OFF-AR-10003582"/>
    <x v="1"/>
    <x v="6"/>
    <s v="Boston Electric Pencil Sharpener, Model 1818, Charcoal Black"/>
    <x v="2420"/>
    <n v="2"/>
    <n v="0"/>
    <n v="15.763999999999999"/>
    <n v="12"/>
    <n v="4"/>
    <x v="1"/>
    <s v="Dec"/>
    <s v="2015-12"/>
  </r>
  <r>
    <n v="6362"/>
    <s v="US-2014-107993"/>
    <x v="641"/>
    <d v="2014-11-30T00:00:00"/>
    <s v="Standard Class"/>
    <s v="SE-20110"/>
    <s v="Sanjit Engle"/>
    <x v="0"/>
    <s v="United States"/>
    <x v="24"/>
    <s v="Oregon"/>
    <n v="97477"/>
    <x v="1"/>
    <s v="OFF-AR-10003179"/>
    <x v="1"/>
    <x v="6"/>
    <s v="Dixon Ticonderoga Core-Lock Colored Pencils"/>
    <x v="4191"/>
    <n v="7"/>
    <n v="0.2"/>
    <n v="8.2901000000000007"/>
    <n v="11"/>
    <n v="4"/>
    <x v="2"/>
    <s v="Nov"/>
    <s v="2014-11"/>
  </r>
  <r>
    <n v="6363"/>
    <s v="CA-2017-110443"/>
    <x v="610"/>
    <d v="2017-11-25T00:00:00"/>
    <s v="Standard Class"/>
    <s v="CK-12205"/>
    <s v="Chloris Kastensmidt"/>
    <x v="0"/>
    <s v="United States"/>
    <x v="476"/>
    <s v="Washington"/>
    <n v="98059"/>
    <x v="1"/>
    <s v="OFF-BI-10001670"/>
    <x v="1"/>
    <x v="8"/>
    <s v="Vinyl Sectional Post Binders"/>
    <x v="4263"/>
    <n v="5"/>
    <n v="0.2"/>
    <n v="56.55"/>
    <n v="11"/>
    <n v="4"/>
    <x v="3"/>
    <s v="Nov"/>
    <s v="2017-11"/>
  </r>
  <r>
    <n v="6364"/>
    <s v="CA-2017-110443"/>
    <x v="610"/>
    <d v="2017-11-25T00:00:00"/>
    <s v="Standard Class"/>
    <s v="CK-12205"/>
    <s v="Chloris Kastensmidt"/>
    <x v="0"/>
    <s v="United States"/>
    <x v="476"/>
    <s v="Washington"/>
    <n v="98059"/>
    <x v="1"/>
    <s v="TEC-MA-10002073"/>
    <x v="2"/>
    <x v="15"/>
    <s v="3D Systems Cube Printer, 2nd Generation, White"/>
    <x v="4264"/>
    <n v="1"/>
    <n v="0.2"/>
    <n v="103.9992"/>
    <n v="11"/>
    <n v="4"/>
    <x v="3"/>
    <s v="Nov"/>
    <s v="2017-11"/>
  </r>
  <r>
    <n v="6365"/>
    <s v="CA-2017-110443"/>
    <x v="610"/>
    <d v="2017-11-25T00:00:00"/>
    <s v="Standard Class"/>
    <s v="CK-12205"/>
    <s v="Chloris Kastensmidt"/>
    <x v="0"/>
    <s v="United States"/>
    <x v="476"/>
    <s v="Washington"/>
    <n v="98059"/>
    <x v="1"/>
    <s v="OFF-PA-10003797"/>
    <x v="1"/>
    <x v="10"/>
    <s v="Xerox 209"/>
    <x v="187"/>
    <n v="8"/>
    <n v="0"/>
    <n v="24.883199999999999"/>
    <n v="11"/>
    <n v="4"/>
    <x v="3"/>
    <s v="Nov"/>
    <s v="2017-11"/>
  </r>
  <r>
    <n v="6366"/>
    <s v="CA-2017-144848"/>
    <x v="1095"/>
    <d v="2017-04-05T00:00:00"/>
    <s v="First Class"/>
    <s v="DS-13030"/>
    <s v="Darrin Sayre"/>
    <x v="2"/>
    <s v="United States"/>
    <x v="20"/>
    <s v="New York"/>
    <n v="10009"/>
    <x v="3"/>
    <s v="TEC-PH-10004006"/>
    <x v="2"/>
    <x v="7"/>
    <s v="Panasonic KX - TS880B Telephone"/>
    <x v="4265"/>
    <n v="1"/>
    <n v="0"/>
    <n v="11.1294"/>
    <n v="4"/>
    <n v="2"/>
    <x v="3"/>
    <s v="Apr"/>
    <s v="2017-04"/>
  </r>
  <r>
    <n v="6367"/>
    <s v="CA-2017-144848"/>
    <x v="1095"/>
    <d v="2017-04-05T00:00:00"/>
    <s v="First Class"/>
    <s v="DS-13030"/>
    <s v="Darrin Sayre"/>
    <x v="2"/>
    <s v="United States"/>
    <x v="20"/>
    <s v="New York"/>
    <n v="10009"/>
    <x v="3"/>
    <s v="OFF-SU-10000646"/>
    <x v="1"/>
    <x v="14"/>
    <s v="Premier Automatic Letter Opener"/>
    <x v="4266"/>
    <n v="1"/>
    <n v="0"/>
    <n v="7.2111000000000001"/>
    <n v="4"/>
    <n v="2"/>
    <x v="3"/>
    <s v="Apr"/>
    <s v="2017-04"/>
  </r>
  <r>
    <n v="6368"/>
    <s v="CA-2017-144848"/>
    <x v="1095"/>
    <d v="2017-04-05T00:00:00"/>
    <s v="First Class"/>
    <s v="DS-13030"/>
    <s v="Darrin Sayre"/>
    <x v="2"/>
    <s v="United States"/>
    <x v="20"/>
    <s v="New York"/>
    <n v="10009"/>
    <x v="3"/>
    <s v="TEC-PH-10002262"/>
    <x v="2"/>
    <x v="7"/>
    <s v="LG Electronics Tone+ HBS-730 Bluetooth Headset"/>
    <x v="4267"/>
    <n v="2"/>
    <n v="0"/>
    <n v="33.325600000000001"/>
    <n v="4"/>
    <n v="2"/>
    <x v="3"/>
    <s v="Apr"/>
    <s v="2017-04"/>
  </r>
  <r>
    <n v="6369"/>
    <s v="US-2017-147998"/>
    <x v="240"/>
    <d v="2017-05-24T00:00:00"/>
    <s v="Standard Class"/>
    <s v="SA-20830"/>
    <s v="Sue Ann Reed"/>
    <x v="0"/>
    <s v="United States"/>
    <x v="49"/>
    <s v="California"/>
    <n v="95123"/>
    <x v="1"/>
    <s v="OFF-BI-10002082"/>
    <x v="1"/>
    <x v="8"/>
    <s v="GBC Twin Loop Wire Binding Elements"/>
    <x v="4268"/>
    <n v="5"/>
    <n v="0.2"/>
    <n v="49.92"/>
    <n v="5"/>
    <n v="2"/>
    <x v="3"/>
    <s v="May"/>
    <s v="2017-05"/>
  </r>
  <r>
    <n v="6370"/>
    <s v="CA-2016-103919"/>
    <x v="339"/>
    <d v="2016-10-07T00:00:00"/>
    <s v="Standard Class"/>
    <s v="TP-21565"/>
    <s v="Tracy Poddar"/>
    <x v="1"/>
    <s v="United States"/>
    <x v="55"/>
    <s v="Texas"/>
    <n v="75051"/>
    <x v="2"/>
    <s v="FUR-FU-10001756"/>
    <x v="0"/>
    <x v="5"/>
    <s v="Eldon Expressions Desk Accessory, Wood Photo Frame, Mahogany"/>
    <x v="4269"/>
    <n v="5"/>
    <n v="0.6"/>
    <n v="-29.512"/>
    <n v="10"/>
    <n v="4"/>
    <x v="0"/>
    <s v="Oct"/>
    <s v="2016-10"/>
  </r>
  <r>
    <n v="6371"/>
    <s v="CA-2016-113425"/>
    <x v="831"/>
    <d v="2016-11-21T00:00:00"/>
    <s v="Same Day"/>
    <s v="JK-16120"/>
    <s v="Julie Kriz"/>
    <x v="2"/>
    <s v="United States"/>
    <x v="20"/>
    <s v="New York"/>
    <n v="10009"/>
    <x v="3"/>
    <s v="FUR-BO-10002598"/>
    <x v="0"/>
    <x v="0"/>
    <s v="Hon Metal Bookcases, Putty"/>
    <x v="391"/>
    <n v="2"/>
    <n v="0.2"/>
    <n v="12.776400000000001"/>
    <n v="11"/>
    <n v="4"/>
    <x v="0"/>
    <s v="Nov"/>
    <s v="2016-11"/>
  </r>
  <r>
    <n v="6372"/>
    <s v="CA-2017-143035"/>
    <x v="621"/>
    <d v="2017-10-05T00:00:00"/>
    <s v="Second Class"/>
    <s v="CC-12430"/>
    <s v="Chuck Clark"/>
    <x v="2"/>
    <s v="United States"/>
    <x v="20"/>
    <s v="New York"/>
    <n v="10009"/>
    <x v="3"/>
    <s v="FUR-FU-10001934"/>
    <x v="0"/>
    <x v="5"/>
    <s v="Magnifier Swing Arm Lamp"/>
    <x v="202"/>
    <n v="4"/>
    <n v="0"/>
    <n v="21.819199999999999"/>
    <n v="10"/>
    <n v="4"/>
    <x v="3"/>
    <s v="Oct"/>
    <s v="2017-10"/>
  </r>
  <r>
    <n v="6373"/>
    <s v="CA-2017-143035"/>
    <x v="621"/>
    <d v="2017-10-05T00:00:00"/>
    <s v="Second Class"/>
    <s v="CC-12430"/>
    <s v="Chuck Clark"/>
    <x v="2"/>
    <s v="United States"/>
    <x v="20"/>
    <s v="New York"/>
    <n v="10009"/>
    <x v="3"/>
    <s v="OFF-AR-10001130"/>
    <x v="1"/>
    <x v="6"/>
    <s v="Quartet Alpha White Chalk, 12/Pack"/>
    <x v="153"/>
    <n v="3"/>
    <n v="0"/>
    <n v="3.1160999999999999"/>
    <n v="10"/>
    <n v="4"/>
    <x v="3"/>
    <s v="Oct"/>
    <s v="2017-10"/>
  </r>
  <r>
    <n v="6374"/>
    <s v="CA-2017-143035"/>
    <x v="621"/>
    <d v="2017-10-05T00:00:00"/>
    <s v="Second Class"/>
    <s v="CC-12430"/>
    <s v="Chuck Clark"/>
    <x v="2"/>
    <s v="United States"/>
    <x v="20"/>
    <s v="New York"/>
    <n v="10009"/>
    <x v="3"/>
    <s v="TEC-AC-10002049"/>
    <x v="2"/>
    <x v="11"/>
    <s v="Logitech G19 Programmable Gaming Keyboard"/>
    <x v="804"/>
    <n v="3"/>
    <n v="0"/>
    <n v="66.954599999999999"/>
    <n v="10"/>
    <n v="4"/>
    <x v="3"/>
    <s v="Oct"/>
    <s v="2017-10"/>
  </r>
  <r>
    <n v="6375"/>
    <s v="CA-2014-107811"/>
    <x v="333"/>
    <d v="2014-05-03T00:00:00"/>
    <s v="Standard Class"/>
    <s v="LA-16780"/>
    <s v="Laura Armstrong"/>
    <x v="1"/>
    <s v="United States"/>
    <x v="26"/>
    <s v="Tennessee"/>
    <n v="38109"/>
    <x v="0"/>
    <s v="FUR-CH-10001394"/>
    <x v="0"/>
    <x v="1"/>
    <s v="Global Leather Executive Chair"/>
    <x v="4270"/>
    <n v="2"/>
    <n v="0.2"/>
    <n v="70.197999999999993"/>
    <n v="4"/>
    <n v="2"/>
    <x v="2"/>
    <s v="Apr"/>
    <s v="2014-04"/>
  </r>
  <r>
    <n v="6376"/>
    <s v="CA-2014-107811"/>
    <x v="333"/>
    <d v="2014-05-03T00:00:00"/>
    <s v="Standard Class"/>
    <s v="LA-16780"/>
    <s v="Laura Armstrong"/>
    <x v="1"/>
    <s v="United States"/>
    <x v="26"/>
    <s v="Tennessee"/>
    <n v="38109"/>
    <x v="0"/>
    <s v="OFF-ST-10000798"/>
    <x v="1"/>
    <x v="4"/>
    <s v="2300 Heavy-Duty Transfer File Systems by Perma"/>
    <x v="4271"/>
    <n v="5"/>
    <n v="0.2"/>
    <n v="-1.2490000000000001"/>
    <n v="4"/>
    <n v="2"/>
    <x v="2"/>
    <s v="Apr"/>
    <s v="2014-04"/>
  </r>
  <r>
    <n v="6377"/>
    <s v="CA-2016-163216"/>
    <x v="877"/>
    <d v="2016-10-10T00:00:00"/>
    <s v="First Class"/>
    <s v="AW-10930"/>
    <s v="Arthur Wiediger"/>
    <x v="2"/>
    <s v="United States"/>
    <x v="10"/>
    <s v="Pennsylvania"/>
    <n v="19143"/>
    <x v="3"/>
    <s v="OFF-LA-10000134"/>
    <x v="1"/>
    <x v="2"/>
    <s v="Avery 511"/>
    <x v="1253"/>
    <n v="2"/>
    <n v="0.2"/>
    <n v="1.7248000000000001"/>
    <n v="10"/>
    <n v="4"/>
    <x v="0"/>
    <s v="Oct"/>
    <s v="2016-10"/>
  </r>
  <r>
    <n v="6378"/>
    <s v="US-2016-116442"/>
    <x v="272"/>
    <d v="2016-12-22T00:00:00"/>
    <s v="Standard Class"/>
    <s v="BP-11230"/>
    <s v="Benjamin Patterson"/>
    <x v="0"/>
    <s v="United States"/>
    <x v="1"/>
    <s v="California"/>
    <n v="90004"/>
    <x v="1"/>
    <s v="FUR-FU-10002364"/>
    <x v="0"/>
    <x v="5"/>
    <s v="Eldon Expressions Wood Desk Accessories, Oak"/>
    <x v="1787"/>
    <n v="2"/>
    <n v="0"/>
    <n v="4.2804000000000002"/>
    <n v="12"/>
    <n v="4"/>
    <x v="0"/>
    <s v="Dec"/>
    <s v="2016-12"/>
  </r>
  <r>
    <n v="6379"/>
    <s v="CA-2017-150623"/>
    <x v="318"/>
    <d v="2017-04-14T00:00:00"/>
    <s v="Standard Class"/>
    <s v="DB-13360"/>
    <s v="Dennis Bolton"/>
    <x v="2"/>
    <s v="United States"/>
    <x v="416"/>
    <s v="Connecticut"/>
    <n v="6708"/>
    <x v="3"/>
    <s v="TEC-AC-10004571"/>
    <x v="2"/>
    <x v="11"/>
    <s v="Logitech G700s Rechargeable Gaming Mouse"/>
    <x v="311"/>
    <n v="1"/>
    <n v="0"/>
    <n v="41.995800000000003"/>
    <n v="4"/>
    <n v="2"/>
    <x v="3"/>
    <s v="Apr"/>
    <s v="2017-04"/>
  </r>
  <r>
    <n v="6380"/>
    <s v="CA-2017-150623"/>
    <x v="318"/>
    <d v="2017-04-14T00:00:00"/>
    <s v="Standard Class"/>
    <s v="DB-13360"/>
    <s v="Dennis Bolton"/>
    <x v="2"/>
    <s v="United States"/>
    <x v="416"/>
    <s v="Connecticut"/>
    <n v="6708"/>
    <x v="3"/>
    <s v="OFF-ST-10003692"/>
    <x v="1"/>
    <x v="4"/>
    <s v="Recycled Steel Personal File for Hanging File Folders"/>
    <x v="4272"/>
    <n v="5"/>
    <n v="0"/>
    <n v="71.537499999999994"/>
    <n v="4"/>
    <n v="2"/>
    <x v="3"/>
    <s v="Apr"/>
    <s v="2017-04"/>
  </r>
  <r>
    <n v="6381"/>
    <s v="US-2014-163797"/>
    <x v="918"/>
    <d v="2014-04-13T00:00:00"/>
    <s v="Standard Class"/>
    <s v="PC-19000"/>
    <s v="Pauline Chand"/>
    <x v="2"/>
    <s v="United States"/>
    <x v="432"/>
    <s v="Arizona"/>
    <n v="85224"/>
    <x v="1"/>
    <s v="OFF-FA-10001883"/>
    <x v="1"/>
    <x v="13"/>
    <s v="Alliance Super-Size Bands, Assorted Sizes"/>
    <x v="4273"/>
    <n v="8"/>
    <n v="0.2"/>
    <n v="-11.8256"/>
    <n v="4"/>
    <n v="2"/>
    <x v="2"/>
    <s v="Apr"/>
    <s v="2014-04"/>
  </r>
  <r>
    <n v="6382"/>
    <s v="CA-2016-127236"/>
    <x v="892"/>
    <d v="2016-04-02T00:00:00"/>
    <s v="Standard Class"/>
    <s v="TB-21595"/>
    <s v="Troy Blackwell"/>
    <x v="0"/>
    <s v="United States"/>
    <x v="24"/>
    <s v="Ohio"/>
    <n v="45503"/>
    <x v="3"/>
    <s v="FUR-BO-10004015"/>
    <x v="0"/>
    <x v="0"/>
    <s v="Bush Andora Bookcase, Maple/Graphite Gray Finish"/>
    <x v="4274"/>
    <n v="5"/>
    <n v="0.5"/>
    <n v="-167.98599999999999"/>
    <n v="3"/>
    <n v="1"/>
    <x v="0"/>
    <s v="Mar"/>
    <s v="2016-03"/>
  </r>
  <r>
    <n v="6383"/>
    <s v="CA-2016-127236"/>
    <x v="892"/>
    <d v="2016-04-02T00:00:00"/>
    <s v="Standard Class"/>
    <s v="TB-21595"/>
    <s v="Troy Blackwell"/>
    <x v="0"/>
    <s v="United States"/>
    <x v="24"/>
    <s v="Ohio"/>
    <n v="45503"/>
    <x v="3"/>
    <s v="TEC-PH-10000141"/>
    <x v="2"/>
    <x v="7"/>
    <s v="Clearsounds A400"/>
    <x v="3097"/>
    <n v="4"/>
    <n v="0.4"/>
    <n v="-36.9544"/>
    <n v="3"/>
    <n v="1"/>
    <x v="0"/>
    <s v="Mar"/>
    <s v="2016-03"/>
  </r>
  <r>
    <n v="6384"/>
    <s v="US-2017-104661"/>
    <x v="787"/>
    <d v="2017-01-18T00:00:00"/>
    <s v="First Class"/>
    <s v="TB-21250"/>
    <s v="Tim Brockman"/>
    <x v="0"/>
    <s v="United States"/>
    <x v="89"/>
    <s v="Texas"/>
    <n v="78745"/>
    <x v="2"/>
    <s v="OFF-BI-10001597"/>
    <x v="1"/>
    <x v="8"/>
    <s v="Wilson Jones Ledger-Size, Piano-Hinge Binder, 2&quot;, Blue"/>
    <x v="2065"/>
    <n v="4"/>
    <n v="0.8"/>
    <n v="-52.4544"/>
    <n v="1"/>
    <n v="1"/>
    <x v="3"/>
    <s v="Jan"/>
    <s v="2017-01"/>
  </r>
  <r>
    <n v="6385"/>
    <s v="US-2017-104661"/>
    <x v="787"/>
    <d v="2017-01-18T00:00:00"/>
    <s v="First Class"/>
    <s v="TB-21250"/>
    <s v="Tim Brockman"/>
    <x v="0"/>
    <s v="United States"/>
    <x v="89"/>
    <s v="Texas"/>
    <n v="78745"/>
    <x v="2"/>
    <s v="TEC-AC-10003628"/>
    <x v="2"/>
    <x v="11"/>
    <s v="Logitech 910-002974 M325 Wireless Mouse for Web Scrolling"/>
    <x v="730"/>
    <n v="2"/>
    <n v="0.2"/>
    <n v="14.395200000000001"/>
    <n v="1"/>
    <n v="1"/>
    <x v="3"/>
    <s v="Jan"/>
    <s v="2017-01"/>
  </r>
  <r>
    <n v="6386"/>
    <s v="US-2017-104661"/>
    <x v="787"/>
    <d v="2017-01-18T00:00:00"/>
    <s v="First Class"/>
    <s v="TB-21250"/>
    <s v="Tim Brockman"/>
    <x v="0"/>
    <s v="United States"/>
    <x v="89"/>
    <s v="Texas"/>
    <n v="78745"/>
    <x v="2"/>
    <s v="TEC-AC-10002331"/>
    <x v="2"/>
    <x v="11"/>
    <s v="Maxell 74 Minute CDR, 10/Pack"/>
    <x v="4275"/>
    <n v="8"/>
    <n v="0.2"/>
    <n v="13.300800000000001"/>
    <n v="1"/>
    <n v="1"/>
    <x v="3"/>
    <s v="Jan"/>
    <s v="2017-01"/>
  </r>
  <r>
    <n v="6387"/>
    <s v="US-2017-104661"/>
    <x v="787"/>
    <d v="2017-01-18T00:00:00"/>
    <s v="First Class"/>
    <s v="TB-21250"/>
    <s v="Tim Brockman"/>
    <x v="0"/>
    <s v="United States"/>
    <x v="89"/>
    <s v="Texas"/>
    <n v="78745"/>
    <x v="2"/>
    <s v="OFF-BI-10001098"/>
    <x v="1"/>
    <x v="8"/>
    <s v="Acco D-Ring Binder w/DublLock"/>
    <x v="4276"/>
    <n v="1"/>
    <n v="0.8"/>
    <n v="-6.6277999999999997"/>
    <n v="1"/>
    <n v="1"/>
    <x v="3"/>
    <s v="Jan"/>
    <s v="2017-01"/>
  </r>
  <r>
    <n v="6388"/>
    <s v="CA-2014-134103"/>
    <x v="1106"/>
    <d v="2014-02-04T00:00:00"/>
    <s v="Standard Class"/>
    <s v="MV-18190"/>
    <s v="Mike Vittorini"/>
    <x v="0"/>
    <s v="United States"/>
    <x v="66"/>
    <s v="Michigan"/>
    <n v="48234"/>
    <x v="2"/>
    <s v="OFF-PA-10001204"/>
    <x v="1"/>
    <x v="10"/>
    <s v="Xerox 1972"/>
    <x v="232"/>
    <n v="2"/>
    <n v="0"/>
    <n v="4.7519999999999998"/>
    <n v="1"/>
    <n v="1"/>
    <x v="2"/>
    <s v="Jan"/>
    <s v="2014-01"/>
  </r>
  <r>
    <n v="6389"/>
    <s v="CA-2014-134103"/>
    <x v="1106"/>
    <d v="2014-02-04T00:00:00"/>
    <s v="Standard Class"/>
    <s v="MV-18190"/>
    <s v="Mike Vittorini"/>
    <x v="0"/>
    <s v="United States"/>
    <x v="66"/>
    <s v="Michigan"/>
    <n v="48234"/>
    <x v="2"/>
    <s v="OFF-ST-10000991"/>
    <x v="1"/>
    <x v="4"/>
    <s v="Space Solutions HD Industrial Steel Shelving."/>
    <x v="4277"/>
    <n v="2"/>
    <n v="0"/>
    <n v="6.8982000000000001"/>
    <n v="1"/>
    <n v="1"/>
    <x v="2"/>
    <s v="Jan"/>
    <s v="2014-01"/>
  </r>
  <r>
    <n v="6390"/>
    <s v="CA-2015-147529"/>
    <x v="1107"/>
    <d v="2015-02-11T00:00:00"/>
    <s v="Standard Class"/>
    <s v="DK-12835"/>
    <s v="Damala Kotsonis"/>
    <x v="1"/>
    <s v="United States"/>
    <x v="24"/>
    <s v="Virginia"/>
    <n v="22153"/>
    <x v="0"/>
    <s v="OFF-EN-10000056"/>
    <x v="1"/>
    <x v="12"/>
    <s v="Cameo Buff Policy Envelopes"/>
    <x v="4278"/>
    <n v="5"/>
    <n v="0"/>
    <n v="146.2405"/>
    <n v="2"/>
    <n v="1"/>
    <x v="1"/>
    <s v="Feb"/>
    <s v="2015-02"/>
  </r>
  <r>
    <n v="6391"/>
    <s v="CA-2015-147529"/>
    <x v="1107"/>
    <d v="2015-02-11T00:00:00"/>
    <s v="Standard Class"/>
    <s v="DK-12835"/>
    <s v="Damala Kotsonis"/>
    <x v="1"/>
    <s v="United States"/>
    <x v="24"/>
    <s v="Virginia"/>
    <n v="22153"/>
    <x v="0"/>
    <s v="OFF-PA-10003349"/>
    <x v="1"/>
    <x v="10"/>
    <s v="Xerox 1957"/>
    <x v="91"/>
    <n v="2"/>
    <n v="0"/>
    <n v="6.3503999999999996"/>
    <n v="2"/>
    <n v="1"/>
    <x v="1"/>
    <s v="Feb"/>
    <s v="2015-02"/>
  </r>
  <r>
    <n v="6392"/>
    <s v="CA-2016-129126"/>
    <x v="882"/>
    <d v="2016-12-19T00:00:00"/>
    <s v="Standard Class"/>
    <s v="PK-19075"/>
    <s v="Pete Kriz"/>
    <x v="0"/>
    <s v="United States"/>
    <x v="20"/>
    <s v="New York"/>
    <n v="10011"/>
    <x v="3"/>
    <s v="OFF-PA-10001471"/>
    <x v="1"/>
    <x v="10"/>
    <s v="Strathmore Photo Frame Cards"/>
    <x v="2"/>
    <n v="2"/>
    <n v="0"/>
    <n v="6.7252000000000001"/>
    <n v="12"/>
    <n v="4"/>
    <x v="0"/>
    <s v="Dec"/>
    <s v="2016-12"/>
  </r>
  <r>
    <n v="6393"/>
    <s v="CA-2016-129126"/>
    <x v="882"/>
    <d v="2016-12-19T00:00:00"/>
    <s v="Standard Class"/>
    <s v="PK-19075"/>
    <s v="Pete Kriz"/>
    <x v="0"/>
    <s v="United States"/>
    <x v="20"/>
    <s v="New York"/>
    <n v="10011"/>
    <x v="3"/>
    <s v="OFF-LA-10003190"/>
    <x v="1"/>
    <x v="2"/>
    <s v="Avery 474"/>
    <x v="1755"/>
    <n v="2"/>
    <n v="0"/>
    <n v="2.8224"/>
    <n v="12"/>
    <n v="4"/>
    <x v="0"/>
    <s v="Dec"/>
    <s v="2016-12"/>
  </r>
  <r>
    <n v="6394"/>
    <s v="CA-2016-129126"/>
    <x v="882"/>
    <d v="2016-12-19T00:00:00"/>
    <s v="Standard Class"/>
    <s v="PK-19075"/>
    <s v="Pete Kriz"/>
    <x v="0"/>
    <s v="United States"/>
    <x v="20"/>
    <s v="New York"/>
    <n v="10011"/>
    <x v="3"/>
    <s v="OFF-FA-10000621"/>
    <x v="1"/>
    <x v="13"/>
    <s v="OIC Colored Binder Clips, Assorted Sizes"/>
    <x v="1369"/>
    <n v="6"/>
    <n v="0"/>
    <n v="10.5252"/>
    <n v="12"/>
    <n v="4"/>
    <x v="0"/>
    <s v="Dec"/>
    <s v="2016-12"/>
  </r>
  <r>
    <n v="6395"/>
    <s v="CA-2016-129126"/>
    <x v="882"/>
    <d v="2016-12-19T00:00:00"/>
    <s v="Standard Class"/>
    <s v="PK-19075"/>
    <s v="Pete Kriz"/>
    <x v="0"/>
    <s v="United States"/>
    <x v="20"/>
    <s v="New York"/>
    <n v="10011"/>
    <x v="3"/>
    <s v="FUR-FU-10002937"/>
    <x v="0"/>
    <x v="5"/>
    <s v="GE 48&quot; Fluorescent Tube, Cool White Energy Saver, 34 Watts, 30/Box"/>
    <x v="4279"/>
    <n v="4"/>
    <n v="0"/>
    <n v="198.46"/>
    <n v="12"/>
    <n v="4"/>
    <x v="0"/>
    <s v="Dec"/>
    <s v="2016-12"/>
  </r>
  <r>
    <n v="6396"/>
    <s v="CA-2016-129126"/>
    <x v="882"/>
    <d v="2016-12-19T00:00:00"/>
    <s v="Standard Class"/>
    <s v="PK-19075"/>
    <s v="Pete Kriz"/>
    <x v="0"/>
    <s v="United States"/>
    <x v="20"/>
    <s v="New York"/>
    <n v="10011"/>
    <x v="3"/>
    <s v="OFF-ST-10004507"/>
    <x v="1"/>
    <x v="4"/>
    <s v="Advantus Rolling Storage Box"/>
    <x v="4280"/>
    <n v="1"/>
    <n v="0"/>
    <n v="4.6304999999999996"/>
    <n v="12"/>
    <n v="4"/>
    <x v="0"/>
    <s v="Dec"/>
    <s v="2016-12"/>
  </r>
  <r>
    <n v="6397"/>
    <s v="CA-2016-129126"/>
    <x v="882"/>
    <d v="2016-12-19T00:00:00"/>
    <s v="Standard Class"/>
    <s v="PK-19075"/>
    <s v="Pete Kriz"/>
    <x v="0"/>
    <s v="United States"/>
    <x v="20"/>
    <s v="New York"/>
    <n v="10011"/>
    <x v="3"/>
    <s v="OFF-BI-10000279"/>
    <x v="1"/>
    <x v="8"/>
    <s v="Acco Recycled 2&quot; Capacity Laser Printer Hanging Data Binders"/>
    <x v="1062"/>
    <n v="2"/>
    <n v="0.2"/>
    <n v="7.8029999999999999"/>
    <n v="12"/>
    <n v="4"/>
    <x v="0"/>
    <s v="Dec"/>
    <s v="2016-12"/>
  </r>
  <r>
    <n v="6398"/>
    <s v="CA-2017-131632"/>
    <x v="1108"/>
    <d v="2017-11-04T00:00:00"/>
    <s v="Standard Class"/>
    <s v="AH-10120"/>
    <s v="Adrian Hane"/>
    <x v="2"/>
    <s v="United States"/>
    <x v="61"/>
    <s v="Texas"/>
    <n v="75217"/>
    <x v="2"/>
    <s v="OFF-AR-10003651"/>
    <x v="1"/>
    <x v="6"/>
    <s v="Newell 350"/>
    <x v="791"/>
    <n v="2"/>
    <n v="0.2"/>
    <n v="0.59040000000000004"/>
    <n v="10"/>
    <n v="4"/>
    <x v="3"/>
    <s v="Oct"/>
    <s v="2017-10"/>
  </r>
  <r>
    <n v="6399"/>
    <s v="CA-2017-151981"/>
    <x v="634"/>
    <d v="2017-08-12T00:00:00"/>
    <s v="Standard Class"/>
    <s v="GM-14455"/>
    <s v="Gary Mitchum"/>
    <x v="2"/>
    <s v="United States"/>
    <x v="3"/>
    <s v="New Hampshire"/>
    <n v="3301"/>
    <x v="3"/>
    <s v="TEC-PH-10003601"/>
    <x v="2"/>
    <x v="7"/>
    <s v="Ativa D5772 2-Line 5.8GHz Digital Expandable Corded/Cordless Phone System with Answering &amp; Caller ID/Call Waiting, Black/Silver"/>
    <x v="4281"/>
    <n v="5"/>
    <n v="0"/>
    <n v="247.48500000000001"/>
    <n v="8"/>
    <n v="3"/>
    <x v="3"/>
    <s v="Aug"/>
    <s v="2017-08"/>
  </r>
  <r>
    <n v="6400"/>
    <s v="CA-2017-151981"/>
    <x v="634"/>
    <d v="2017-08-12T00:00:00"/>
    <s v="Standard Class"/>
    <s v="GM-14455"/>
    <s v="Gary Mitchum"/>
    <x v="2"/>
    <s v="United States"/>
    <x v="3"/>
    <s v="New Hampshire"/>
    <n v="3301"/>
    <x v="3"/>
    <s v="OFF-LA-10002195"/>
    <x v="1"/>
    <x v="2"/>
    <s v="Avery 481"/>
    <x v="4282"/>
    <n v="8"/>
    <n v="0"/>
    <n v="11.827199999999999"/>
    <n v="8"/>
    <n v="3"/>
    <x v="3"/>
    <s v="Aug"/>
    <s v="2017-08"/>
  </r>
  <r>
    <n v="6401"/>
    <s v="CA-2017-151981"/>
    <x v="634"/>
    <d v="2017-08-12T00:00:00"/>
    <s v="Standard Class"/>
    <s v="GM-14455"/>
    <s v="Gary Mitchum"/>
    <x v="2"/>
    <s v="United States"/>
    <x v="3"/>
    <s v="New Hampshire"/>
    <n v="3301"/>
    <x v="3"/>
    <s v="OFF-AR-10000380"/>
    <x v="1"/>
    <x v="6"/>
    <s v="Hunt PowerHouse Electric Pencil Sharpener, Blue"/>
    <x v="4283"/>
    <n v="6"/>
    <n v="0"/>
    <n v="68.364000000000004"/>
    <n v="8"/>
    <n v="3"/>
    <x v="3"/>
    <s v="Aug"/>
    <s v="2017-08"/>
  </r>
  <r>
    <n v="6402"/>
    <s v="CA-2017-125472"/>
    <x v="1109"/>
    <d v="2017-05-31T00:00:00"/>
    <s v="First Class"/>
    <s v="BD-11725"/>
    <s v="Bruce Degenhardt"/>
    <x v="0"/>
    <s v="United States"/>
    <x v="240"/>
    <s v="Louisiana"/>
    <n v="70506"/>
    <x v="0"/>
    <s v="FUR-BO-10000330"/>
    <x v="0"/>
    <x v="0"/>
    <s v="Sauder Camden County Barrister Bookcase, Planked Cherry Finish"/>
    <x v="1776"/>
    <n v="2"/>
    <n v="0"/>
    <n v="33.874400000000001"/>
    <n v="5"/>
    <n v="2"/>
    <x v="3"/>
    <s v="May"/>
    <s v="2017-05"/>
  </r>
  <r>
    <n v="6403"/>
    <s v="CA-2017-125472"/>
    <x v="1109"/>
    <d v="2017-05-31T00:00:00"/>
    <s v="First Class"/>
    <s v="BD-11725"/>
    <s v="Bruce Degenhardt"/>
    <x v="0"/>
    <s v="United States"/>
    <x v="240"/>
    <s v="Louisiana"/>
    <n v="70506"/>
    <x v="0"/>
    <s v="OFF-BI-10000591"/>
    <x v="1"/>
    <x v="8"/>
    <s v="Avery Binder Labels"/>
    <x v="3731"/>
    <n v="1"/>
    <n v="0"/>
    <n v="1.8672"/>
    <n v="5"/>
    <n v="2"/>
    <x v="3"/>
    <s v="May"/>
    <s v="2017-05"/>
  </r>
  <r>
    <n v="6404"/>
    <s v="CA-2017-125472"/>
    <x v="1109"/>
    <d v="2017-05-31T00:00:00"/>
    <s v="First Class"/>
    <s v="BD-11725"/>
    <s v="Bruce Degenhardt"/>
    <x v="0"/>
    <s v="United States"/>
    <x v="240"/>
    <s v="Louisiana"/>
    <n v="70506"/>
    <x v="0"/>
    <s v="FUR-FU-10001731"/>
    <x v="0"/>
    <x v="5"/>
    <s v="Acrylic Self-Standing Desk Frames"/>
    <x v="4284"/>
    <n v="3"/>
    <n v="0"/>
    <n v="3.0438000000000001"/>
    <n v="5"/>
    <n v="2"/>
    <x v="3"/>
    <s v="May"/>
    <s v="2017-05"/>
  </r>
  <r>
    <n v="6405"/>
    <s v="CA-2015-156328"/>
    <x v="672"/>
    <d v="2015-12-05T00:00:00"/>
    <s v="Standard Class"/>
    <s v="RM-19375"/>
    <s v="Raymond Messe"/>
    <x v="0"/>
    <s v="United States"/>
    <x v="253"/>
    <s v="North Carolina"/>
    <n v="27604"/>
    <x v="0"/>
    <s v="TEC-PH-10001198"/>
    <x v="2"/>
    <x v="7"/>
    <s v="Avaya 4621SW VoIP phone"/>
    <x v="1637"/>
    <n v="3"/>
    <n v="0.2"/>
    <n v="19.9665"/>
    <n v="11"/>
    <n v="4"/>
    <x v="1"/>
    <s v="Nov"/>
    <s v="2015-11"/>
  </r>
  <r>
    <n v="6406"/>
    <s v="CA-2017-154074"/>
    <x v="515"/>
    <d v="2017-09-02T00:00:00"/>
    <s v="Second Class"/>
    <s v="BW-11110"/>
    <s v="Bart Watters"/>
    <x v="1"/>
    <s v="United States"/>
    <x v="258"/>
    <s v="Washington"/>
    <n v="99207"/>
    <x v="1"/>
    <s v="FUR-CH-10002331"/>
    <x v="0"/>
    <x v="1"/>
    <s v="Hon 4700 Series Mobuis Mid-Back Task Chairs with Adjustable Arms"/>
    <x v="4285"/>
    <n v="2"/>
    <n v="0.2"/>
    <n v="7.1196000000000002"/>
    <n v="8"/>
    <n v="3"/>
    <x v="3"/>
    <s v="Aug"/>
    <s v="2017-08"/>
  </r>
  <r>
    <n v="6407"/>
    <s v="CA-2017-154074"/>
    <x v="515"/>
    <d v="2017-09-02T00:00:00"/>
    <s v="Second Class"/>
    <s v="BW-11110"/>
    <s v="Bart Watters"/>
    <x v="1"/>
    <s v="United States"/>
    <x v="258"/>
    <s v="Washington"/>
    <n v="99207"/>
    <x v="1"/>
    <s v="OFF-ST-10002370"/>
    <x v="1"/>
    <x v="4"/>
    <s v="Sortfiler Multipurpose Personal File Organizer, Black"/>
    <x v="4286"/>
    <n v="7"/>
    <n v="0"/>
    <n v="43.421700000000001"/>
    <n v="8"/>
    <n v="3"/>
    <x v="3"/>
    <s v="Aug"/>
    <s v="2017-08"/>
  </r>
  <r>
    <n v="6408"/>
    <s v="CA-2017-161774"/>
    <x v="304"/>
    <d v="2017-05-15T00:00:00"/>
    <s v="First Class"/>
    <s v="GT-14710"/>
    <s v="Greg Tran"/>
    <x v="0"/>
    <s v="United States"/>
    <x v="12"/>
    <s v="Texas"/>
    <n v="77041"/>
    <x v="2"/>
    <s v="FUR-CH-10003981"/>
    <x v="0"/>
    <x v="1"/>
    <s v="Global Commerce Series Low-Back Swivel/Tilt Chairs"/>
    <x v="4287"/>
    <n v="5"/>
    <n v="0.3"/>
    <n v="-12.849"/>
    <n v="5"/>
    <n v="2"/>
    <x v="3"/>
    <s v="May"/>
    <s v="2017-05"/>
  </r>
  <r>
    <n v="6409"/>
    <s v="CA-2017-161774"/>
    <x v="304"/>
    <d v="2017-05-15T00:00:00"/>
    <s v="First Class"/>
    <s v="GT-14710"/>
    <s v="Greg Tran"/>
    <x v="0"/>
    <s v="United States"/>
    <x v="12"/>
    <s v="Texas"/>
    <n v="77041"/>
    <x v="2"/>
    <s v="OFF-AR-10001446"/>
    <x v="1"/>
    <x v="6"/>
    <s v="Newell 309"/>
    <x v="843"/>
    <n v="5"/>
    <n v="0.2"/>
    <n v="5.7750000000000004"/>
    <n v="5"/>
    <n v="2"/>
    <x v="3"/>
    <s v="May"/>
    <s v="2017-05"/>
  </r>
  <r>
    <n v="6410"/>
    <s v="CA-2017-161774"/>
    <x v="304"/>
    <d v="2017-05-15T00:00:00"/>
    <s v="First Class"/>
    <s v="GT-14710"/>
    <s v="Greg Tran"/>
    <x v="0"/>
    <s v="United States"/>
    <x v="12"/>
    <s v="Texas"/>
    <n v="77041"/>
    <x v="2"/>
    <s v="OFF-PA-10000300"/>
    <x v="1"/>
    <x v="10"/>
    <s v="Xerox 1936"/>
    <x v="1097"/>
    <n v="3"/>
    <n v="0.2"/>
    <n v="16.183800000000002"/>
    <n v="5"/>
    <n v="2"/>
    <x v="3"/>
    <s v="May"/>
    <s v="2017-05"/>
  </r>
  <r>
    <n v="6411"/>
    <s v="CA-2017-161774"/>
    <x v="304"/>
    <d v="2017-05-15T00:00:00"/>
    <s v="First Class"/>
    <s v="GT-14710"/>
    <s v="Greg Tran"/>
    <x v="0"/>
    <s v="United States"/>
    <x v="12"/>
    <s v="Texas"/>
    <n v="77041"/>
    <x v="2"/>
    <s v="TEC-PH-10004071"/>
    <x v="2"/>
    <x v="7"/>
    <s v="PayAnywhere Card Reader"/>
    <x v="462"/>
    <n v="1"/>
    <n v="0.2"/>
    <n v="0.69930000000000003"/>
    <n v="5"/>
    <n v="2"/>
    <x v="3"/>
    <s v="May"/>
    <s v="2017-05"/>
  </r>
  <r>
    <n v="6412"/>
    <s v="CA-2017-161774"/>
    <x v="304"/>
    <d v="2017-05-15T00:00:00"/>
    <s v="First Class"/>
    <s v="GT-14710"/>
    <s v="Greg Tran"/>
    <x v="0"/>
    <s v="United States"/>
    <x v="12"/>
    <s v="Texas"/>
    <n v="77041"/>
    <x v="2"/>
    <s v="OFF-PA-10003134"/>
    <x v="1"/>
    <x v="10"/>
    <s v="Xerox 1937"/>
    <x v="4288"/>
    <n v="2"/>
    <n v="0.2"/>
    <n v="26.9024"/>
    <n v="5"/>
    <n v="2"/>
    <x v="3"/>
    <s v="May"/>
    <s v="2017-05"/>
  </r>
  <r>
    <n v="6413"/>
    <s v="CA-2017-151211"/>
    <x v="629"/>
    <d v="2017-08-23T00:00:00"/>
    <s v="Standard Class"/>
    <s v="AH-10120"/>
    <s v="Adrian Hane"/>
    <x v="2"/>
    <s v="United States"/>
    <x v="103"/>
    <s v="Kentucky"/>
    <n v="40214"/>
    <x v="0"/>
    <s v="OFF-BI-10002735"/>
    <x v="1"/>
    <x v="8"/>
    <s v="GBC Prestige Therm-A-Bind Covers"/>
    <x v="4289"/>
    <n v="3"/>
    <n v="0"/>
    <n v="48.377099999999999"/>
    <n v="8"/>
    <n v="3"/>
    <x v="3"/>
    <s v="Aug"/>
    <s v="2017-08"/>
  </r>
  <r>
    <n v="6414"/>
    <s v="CA-2017-151211"/>
    <x v="629"/>
    <d v="2017-08-23T00:00:00"/>
    <s v="Standard Class"/>
    <s v="AH-10120"/>
    <s v="Adrian Hane"/>
    <x v="2"/>
    <s v="United States"/>
    <x v="103"/>
    <s v="Kentucky"/>
    <n v="40214"/>
    <x v="0"/>
    <s v="TEC-AC-10004510"/>
    <x v="2"/>
    <x v="11"/>
    <s v="Logitech Desktop MK120 Mouse and keyboard Combo"/>
    <x v="1524"/>
    <n v="6"/>
    <n v="0"/>
    <n v="9.8160000000000007"/>
    <n v="8"/>
    <n v="3"/>
    <x v="3"/>
    <s v="Aug"/>
    <s v="2017-08"/>
  </r>
  <r>
    <n v="6415"/>
    <s v="CA-2017-142671"/>
    <x v="468"/>
    <d v="2017-11-14T00:00:00"/>
    <s v="Second Class"/>
    <s v="DR-12940"/>
    <s v="Daniel Raglin"/>
    <x v="2"/>
    <s v="United States"/>
    <x v="389"/>
    <s v="Florida"/>
    <n v="33021"/>
    <x v="0"/>
    <s v="OFF-BI-10004099"/>
    <x v="1"/>
    <x v="8"/>
    <s v="GBC VeloBinder Strips"/>
    <x v="132"/>
    <n v="5"/>
    <n v="0.7"/>
    <n v="-7.68"/>
    <n v="11"/>
    <n v="4"/>
    <x v="3"/>
    <s v="Nov"/>
    <s v="2017-11"/>
  </r>
  <r>
    <n v="6416"/>
    <s v="CA-2017-144750"/>
    <x v="170"/>
    <d v="2017-08-21T00:00:00"/>
    <s v="Same Day"/>
    <s v="DL-13495"/>
    <s v="Dionis Lloyd"/>
    <x v="1"/>
    <s v="United States"/>
    <x v="432"/>
    <s v="Arizona"/>
    <n v="85224"/>
    <x v="1"/>
    <s v="OFF-PA-10003395"/>
    <x v="1"/>
    <x v="10"/>
    <s v="Xerox 1941"/>
    <x v="1136"/>
    <n v="1"/>
    <n v="0.2"/>
    <n v="29.358000000000001"/>
    <n v="8"/>
    <n v="3"/>
    <x v="3"/>
    <s v="Aug"/>
    <s v="2017-08"/>
  </r>
  <r>
    <n v="6417"/>
    <s v="CA-2016-111976"/>
    <x v="387"/>
    <d v="2016-03-12T00:00:00"/>
    <s v="Standard Class"/>
    <s v="BD-11620"/>
    <s v="Brian DeCherney"/>
    <x v="0"/>
    <s v="United States"/>
    <x v="10"/>
    <s v="Pennsylvania"/>
    <n v="19120"/>
    <x v="3"/>
    <s v="TEC-PH-10002890"/>
    <x v="2"/>
    <x v="7"/>
    <s v="AT&amp;T 17929 Lendline Telephone"/>
    <x v="2197"/>
    <n v="4"/>
    <n v="0.4"/>
    <n v="-25.334399999999999"/>
    <n v="3"/>
    <n v="1"/>
    <x v="0"/>
    <s v="Mar"/>
    <s v="2016-03"/>
  </r>
  <r>
    <n v="6418"/>
    <s v="CA-2016-111976"/>
    <x v="387"/>
    <d v="2016-03-12T00:00:00"/>
    <s v="Standard Class"/>
    <s v="BD-11620"/>
    <s v="Brian DeCherney"/>
    <x v="0"/>
    <s v="United States"/>
    <x v="10"/>
    <s v="Pennsylvania"/>
    <n v="19120"/>
    <x v="3"/>
    <s v="OFF-FA-10004968"/>
    <x v="1"/>
    <x v="13"/>
    <s v="Rubber Band Ball"/>
    <x v="4290"/>
    <n v="2"/>
    <n v="0.2"/>
    <n v="-1.3464"/>
    <n v="3"/>
    <n v="1"/>
    <x v="0"/>
    <s v="Mar"/>
    <s v="2016-03"/>
  </r>
  <r>
    <n v="6419"/>
    <s v="CA-2016-140130"/>
    <x v="731"/>
    <d v="2016-11-05T00:00:00"/>
    <s v="Standard Class"/>
    <s v="HW-14935"/>
    <s v="Helen Wasserman"/>
    <x v="1"/>
    <s v="United States"/>
    <x v="251"/>
    <s v="Oklahoma"/>
    <n v="74133"/>
    <x v="2"/>
    <s v="OFF-SU-10001218"/>
    <x v="1"/>
    <x v="14"/>
    <s v="Fiskars Softgrip Scissors"/>
    <x v="2099"/>
    <n v="2"/>
    <n v="0"/>
    <n v="6.1487999999999996"/>
    <n v="10"/>
    <n v="4"/>
    <x v="0"/>
    <s v="Oct"/>
    <s v="2016-10"/>
  </r>
  <r>
    <n v="6420"/>
    <s v="CA-2016-140130"/>
    <x v="731"/>
    <d v="2016-11-05T00:00:00"/>
    <s v="Standard Class"/>
    <s v="HW-14935"/>
    <s v="Helen Wasserman"/>
    <x v="1"/>
    <s v="United States"/>
    <x v="251"/>
    <s v="Oklahoma"/>
    <n v="74133"/>
    <x v="2"/>
    <s v="FUR-CH-10002084"/>
    <x v="0"/>
    <x v="1"/>
    <s v="Hon Mobius Operator's Chair"/>
    <x v="2363"/>
    <n v="3"/>
    <n v="0"/>
    <n v="81.173400000000001"/>
    <n v="10"/>
    <n v="4"/>
    <x v="0"/>
    <s v="Oct"/>
    <s v="2016-10"/>
  </r>
  <r>
    <n v="6421"/>
    <s v="CA-2016-140130"/>
    <x v="731"/>
    <d v="2016-11-05T00:00:00"/>
    <s v="Standard Class"/>
    <s v="HW-14935"/>
    <s v="Helen Wasserman"/>
    <x v="1"/>
    <s v="United States"/>
    <x v="251"/>
    <s v="Oklahoma"/>
    <n v="74133"/>
    <x v="2"/>
    <s v="OFF-AR-10004269"/>
    <x v="1"/>
    <x v="6"/>
    <s v="Newell 31"/>
    <x v="708"/>
    <n v="3"/>
    <n v="0"/>
    <n v="3.4691999999999998"/>
    <n v="10"/>
    <n v="4"/>
    <x v="0"/>
    <s v="Oct"/>
    <s v="2016-10"/>
  </r>
  <r>
    <n v="6422"/>
    <s v="CA-2016-140130"/>
    <x v="731"/>
    <d v="2016-11-05T00:00:00"/>
    <s v="Standard Class"/>
    <s v="HW-14935"/>
    <s v="Helen Wasserman"/>
    <x v="1"/>
    <s v="United States"/>
    <x v="251"/>
    <s v="Oklahoma"/>
    <n v="74133"/>
    <x v="2"/>
    <s v="OFF-ST-10001128"/>
    <x v="1"/>
    <x v="4"/>
    <s v="Carina Mini System Audio Rack, Model AR050B"/>
    <x v="737"/>
    <n v="3"/>
    <n v="0"/>
    <n v="9.9882000000000009"/>
    <n v="10"/>
    <n v="4"/>
    <x v="0"/>
    <s v="Oct"/>
    <s v="2016-10"/>
  </r>
  <r>
    <n v="6423"/>
    <s v="CA-2014-159121"/>
    <x v="711"/>
    <d v="2014-08-01T00:00:00"/>
    <s v="Standard Class"/>
    <s v="JO-15145"/>
    <s v="Jack O'Briant"/>
    <x v="1"/>
    <s v="United States"/>
    <x v="446"/>
    <s v="Utah"/>
    <n v="84020"/>
    <x v="1"/>
    <s v="TEC-AC-10002006"/>
    <x v="2"/>
    <x v="11"/>
    <s v="Memorex Micro Travel Drive 16 GB"/>
    <x v="4291"/>
    <n v="7"/>
    <n v="0"/>
    <n v="34.698300000000003"/>
    <n v="7"/>
    <n v="3"/>
    <x v="2"/>
    <s v="Jul"/>
    <s v="2014-07"/>
  </r>
  <r>
    <n v="6424"/>
    <s v="CA-2015-149650"/>
    <x v="1040"/>
    <d v="2015-10-27T00:00:00"/>
    <s v="First Class"/>
    <s v="RD-19660"/>
    <s v="Robert Dilbeck"/>
    <x v="2"/>
    <s v="United States"/>
    <x v="182"/>
    <s v="California"/>
    <n v="94601"/>
    <x v="1"/>
    <s v="FUR-CH-10003956"/>
    <x v="0"/>
    <x v="1"/>
    <s v="Novimex High-Tech Fabric Mesh Task Chair"/>
    <x v="4292"/>
    <n v="8"/>
    <n v="0.2"/>
    <n v="-73.819199999999995"/>
    <n v="10"/>
    <n v="4"/>
    <x v="1"/>
    <s v="Oct"/>
    <s v="2015-10"/>
  </r>
  <r>
    <n v="6425"/>
    <s v="CA-2017-115777"/>
    <x v="971"/>
    <d v="2017-08-24T00:00:00"/>
    <s v="Standard Class"/>
    <s v="DO-13645"/>
    <s v="Doug O'Connell"/>
    <x v="0"/>
    <s v="United States"/>
    <x v="104"/>
    <s v="Massachusetts"/>
    <n v="1841"/>
    <x v="3"/>
    <s v="OFF-PA-10000552"/>
    <x v="1"/>
    <x v="10"/>
    <s v="Xerox 200"/>
    <x v="537"/>
    <n v="3"/>
    <n v="0"/>
    <n v="9.3312000000000008"/>
    <n v="8"/>
    <n v="3"/>
    <x v="3"/>
    <s v="Aug"/>
    <s v="2017-08"/>
  </r>
  <r>
    <n v="6426"/>
    <s v="CA-2016-143714"/>
    <x v="454"/>
    <d v="2016-05-27T00:00:00"/>
    <s v="Standard Class"/>
    <s v="CC-12370"/>
    <s v="Christopher Conant"/>
    <x v="0"/>
    <s v="United States"/>
    <x v="10"/>
    <s v="Pennsylvania"/>
    <n v="19120"/>
    <x v="3"/>
    <s v="TEC-CO-10004722"/>
    <x v="2"/>
    <x v="16"/>
    <s v="Canon imageCLASS 2200 Advanced Copier"/>
    <x v="4293"/>
    <n v="4"/>
    <n v="0.4"/>
    <n v="1119.9967999999999"/>
    <n v="5"/>
    <n v="2"/>
    <x v="0"/>
    <s v="May"/>
    <s v="2016-05"/>
  </r>
  <r>
    <n v="6427"/>
    <s v="CA-2016-143714"/>
    <x v="454"/>
    <d v="2016-05-27T00:00:00"/>
    <s v="Standard Class"/>
    <s v="CC-12370"/>
    <s v="Christopher Conant"/>
    <x v="0"/>
    <s v="United States"/>
    <x v="10"/>
    <s v="Pennsylvania"/>
    <n v="19120"/>
    <x v="3"/>
    <s v="OFF-BI-10004308"/>
    <x v="1"/>
    <x v="8"/>
    <s v="Avery Legal 4-Ring Binder"/>
    <x v="4294"/>
    <n v="1"/>
    <n v="0.7"/>
    <n v="-4.1959999999999997"/>
    <n v="5"/>
    <n v="2"/>
    <x v="0"/>
    <s v="May"/>
    <s v="2016-05"/>
  </r>
  <r>
    <n v="6428"/>
    <s v="CA-2016-143714"/>
    <x v="454"/>
    <d v="2016-05-27T00:00:00"/>
    <s v="Standard Class"/>
    <s v="CC-12370"/>
    <s v="Christopher Conant"/>
    <x v="0"/>
    <s v="United States"/>
    <x v="10"/>
    <s v="Pennsylvania"/>
    <n v="19120"/>
    <x v="3"/>
    <s v="OFF-PA-10000029"/>
    <x v="1"/>
    <x v="10"/>
    <s v="Xerox 224"/>
    <x v="559"/>
    <n v="2"/>
    <n v="0.2"/>
    <n v="3.6288"/>
    <n v="5"/>
    <n v="2"/>
    <x v="0"/>
    <s v="May"/>
    <s v="2016-05"/>
  </r>
  <r>
    <n v="6429"/>
    <s v="CA-2016-143714"/>
    <x v="454"/>
    <d v="2016-05-27T00:00:00"/>
    <s v="Standard Class"/>
    <s v="CC-12370"/>
    <s v="Christopher Conant"/>
    <x v="0"/>
    <s v="United States"/>
    <x v="10"/>
    <s v="Pennsylvania"/>
    <n v="19120"/>
    <x v="3"/>
    <s v="TEC-PH-10004080"/>
    <x v="2"/>
    <x v="7"/>
    <s v="Avaya 5410 Digital phone"/>
    <x v="4295"/>
    <n v="3"/>
    <n v="0.4"/>
    <n v="-24.476400000000002"/>
    <n v="5"/>
    <n v="2"/>
    <x v="0"/>
    <s v="May"/>
    <s v="2016-05"/>
  </r>
  <r>
    <n v="6430"/>
    <s v="CA-2014-165764"/>
    <x v="935"/>
    <d v="2014-11-07T00:00:00"/>
    <s v="Standard Class"/>
    <s v="SH-20395"/>
    <s v="Shahid Hopkins"/>
    <x v="0"/>
    <s v="United States"/>
    <x v="108"/>
    <s v="North Carolina"/>
    <n v="28540"/>
    <x v="0"/>
    <s v="OFF-ST-10001558"/>
    <x v="1"/>
    <x v="4"/>
    <s v="Acco Perma 4000 Stacking Storage Drawers"/>
    <x v="3250"/>
    <n v="2"/>
    <n v="0.2"/>
    <n v="-1.6240000000000001"/>
    <n v="11"/>
    <n v="4"/>
    <x v="2"/>
    <s v="Nov"/>
    <s v="2014-11"/>
  </r>
  <r>
    <n v="6431"/>
    <s v="CA-2014-165764"/>
    <x v="935"/>
    <d v="2014-11-07T00:00:00"/>
    <s v="Standard Class"/>
    <s v="SH-20395"/>
    <s v="Shahid Hopkins"/>
    <x v="0"/>
    <s v="United States"/>
    <x v="108"/>
    <s v="North Carolina"/>
    <n v="28540"/>
    <x v="0"/>
    <s v="FUR-TA-10001768"/>
    <x v="0"/>
    <x v="3"/>
    <s v="Hon Racetrack Conference Tables"/>
    <x v="4296"/>
    <n v="6"/>
    <n v="0.4"/>
    <n v="-299.26139999999998"/>
    <n v="11"/>
    <n v="4"/>
    <x v="2"/>
    <s v="Nov"/>
    <s v="2014-11"/>
  </r>
  <r>
    <n v="6432"/>
    <s v="CA-2014-165764"/>
    <x v="935"/>
    <d v="2014-11-07T00:00:00"/>
    <s v="Standard Class"/>
    <s v="SH-20395"/>
    <s v="Shahid Hopkins"/>
    <x v="0"/>
    <s v="United States"/>
    <x v="108"/>
    <s v="North Carolina"/>
    <n v="28540"/>
    <x v="0"/>
    <s v="OFF-BI-10002982"/>
    <x v="1"/>
    <x v="8"/>
    <s v="Avery Self-Adhesive Photo Pockets for Polaroid Photos"/>
    <x v="4297"/>
    <n v="7"/>
    <n v="0.7"/>
    <n v="-10.487399999999999"/>
    <n v="11"/>
    <n v="4"/>
    <x v="2"/>
    <s v="Nov"/>
    <s v="2014-11"/>
  </r>
  <r>
    <n v="6433"/>
    <s v="CA-2014-165764"/>
    <x v="935"/>
    <d v="2014-11-07T00:00:00"/>
    <s v="Standard Class"/>
    <s v="SH-20395"/>
    <s v="Shahid Hopkins"/>
    <x v="0"/>
    <s v="United States"/>
    <x v="108"/>
    <s v="North Carolina"/>
    <n v="28540"/>
    <x v="0"/>
    <s v="FUR-FU-10001468"/>
    <x v="0"/>
    <x v="5"/>
    <s v="Tenex Antistatic Computer Chair Mats"/>
    <x v="4298"/>
    <n v="3"/>
    <n v="0.2"/>
    <n v="-51.293999999999997"/>
    <n v="11"/>
    <n v="4"/>
    <x v="2"/>
    <s v="Nov"/>
    <s v="2014-11"/>
  </r>
  <r>
    <n v="6434"/>
    <s v="CA-2015-121405"/>
    <x v="1110"/>
    <d v="2015-04-04T00:00:00"/>
    <s v="Standard Class"/>
    <s v="FC-14335"/>
    <s v="Fred Chung"/>
    <x v="1"/>
    <s v="United States"/>
    <x v="22"/>
    <s v="Illinois"/>
    <n v="60610"/>
    <x v="2"/>
    <s v="OFF-PA-10001838"/>
    <x v="1"/>
    <x v="10"/>
    <s v="Adams Telephone Message Book W/Dividers/Space For Phone Numbers, 5 1/4&quot;X8 1/2&quot;, 300/Messages"/>
    <x v="4299"/>
    <n v="5"/>
    <n v="0.2"/>
    <n v="8.5259999999999998"/>
    <n v="3"/>
    <n v="1"/>
    <x v="1"/>
    <s v="Mar"/>
    <s v="2015-03"/>
  </r>
  <r>
    <n v="6435"/>
    <s v="CA-2015-121405"/>
    <x v="1110"/>
    <d v="2015-04-04T00:00:00"/>
    <s v="Standard Class"/>
    <s v="FC-14335"/>
    <s v="Fred Chung"/>
    <x v="1"/>
    <s v="United States"/>
    <x v="22"/>
    <s v="Illinois"/>
    <n v="60610"/>
    <x v="2"/>
    <s v="TEC-PH-10002890"/>
    <x v="2"/>
    <x v="7"/>
    <s v="AT&amp;T 17929 Lendline Telephone"/>
    <x v="2131"/>
    <n v="5"/>
    <n v="0.2"/>
    <n v="13.571999999999999"/>
    <n v="3"/>
    <n v="1"/>
    <x v="1"/>
    <s v="Mar"/>
    <s v="2015-03"/>
  </r>
  <r>
    <n v="6436"/>
    <s v="US-2017-116897"/>
    <x v="837"/>
    <d v="2017-05-29T00:00:00"/>
    <s v="First Class"/>
    <s v="JG-15160"/>
    <s v="James Galang"/>
    <x v="0"/>
    <s v="United States"/>
    <x v="449"/>
    <s v="Idaho"/>
    <n v="83201"/>
    <x v="1"/>
    <s v="FUR-FU-10004963"/>
    <x v="0"/>
    <x v="5"/>
    <s v="Eldon 400 Class Desk Accessories, Black Carbon"/>
    <x v="762"/>
    <n v="4"/>
    <n v="0"/>
    <n v="14.7"/>
    <n v="5"/>
    <n v="2"/>
    <x v="3"/>
    <s v="May"/>
    <s v="2017-05"/>
  </r>
  <r>
    <n v="6437"/>
    <s v="US-2017-116897"/>
    <x v="837"/>
    <d v="2017-05-29T00:00:00"/>
    <s v="First Class"/>
    <s v="JG-15160"/>
    <s v="James Galang"/>
    <x v="0"/>
    <s v="United States"/>
    <x v="449"/>
    <s v="Idaho"/>
    <n v="83201"/>
    <x v="1"/>
    <s v="OFF-ST-10000025"/>
    <x v="1"/>
    <x v="4"/>
    <s v="Fellowes Stor/Drawer Steel Plus Storage Drawers"/>
    <x v="4300"/>
    <n v="5"/>
    <n v="0"/>
    <n v="28.629000000000001"/>
    <n v="5"/>
    <n v="2"/>
    <x v="3"/>
    <s v="May"/>
    <s v="2017-05"/>
  </r>
  <r>
    <n v="6438"/>
    <s v="US-2017-116897"/>
    <x v="837"/>
    <d v="2017-05-29T00:00:00"/>
    <s v="First Class"/>
    <s v="JG-15160"/>
    <s v="James Galang"/>
    <x v="0"/>
    <s v="United States"/>
    <x v="449"/>
    <s v="Idaho"/>
    <n v="83201"/>
    <x v="1"/>
    <s v="TEC-PH-10004389"/>
    <x v="2"/>
    <x v="7"/>
    <s v="Nokia Lumia 925"/>
    <x v="214"/>
    <n v="3"/>
    <n v="0.2"/>
    <n v="22.6782"/>
    <n v="5"/>
    <n v="2"/>
    <x v="3"/>
    <s v="May"/>
    <s v="2017-05"/>
  </r>
  <r>
    <n v="6439"/>
    <s v="US-2017-113992"/>
    <x v="817"/>
    <d v="2017-12-19T00:00:00"/>
    <s v="Standard Class"/>
    <s v="LC-16885"/>
    <s v="Lena Creighton"/>
    <x v="0"/>
    <s v="United States"/>
    <x v="243"/>
    <s v="Texas"/>
    <n v="75023"/>
    <x v="2"/>
    <s v="FUR-TA-10000577"/>
    <x v="0"/>
    <x v="3"/>
    <s v="Bretford CR4500 Series Slim Rectangular Table"/>
    <x v="4301"/>
    <n v="4"/>
    <n v="0.3"/>
    <n v="-97.498800000000003"/>
    <n v="12"/>
    <n v="4"/>
    <x v="3"/>
    <s v="Dec"/>
    <s v="2017-12"/>
  </r>
  <r>
    <n v="6440"/>
    <s v="CA-2014-166891"/>
    <x v="777"/>
    <d v="2014-10-06T00:00:00"/>
    <s v="First Class"/>
    <s v="CC-12220"/>
    <s v="Chris Cortes"/>
    <x v="0"/>
    <s v="United States"/>
    <x v="20"/>
    <s v="New York"/>
    <n v="10024"/>
    <x v="3"/>
    <s v="FUR-CH-10003298"/>
    <x v="0"/>
    <x v="1"/>
    <s v="Office Star - Contemporary Task Swivel chair with Loop Arms, Charcoal"/>
    <x v="4302"/>
    <n v="5"/>
    <n v="0.1"/>
    <n v="-6.5490000000000004"/>
    <n v="10"/>
    <n v="4"/>
    <x v="2"/>
    <s v="Oct"/>
    <s v="2014-10"/>
  </r>
  <r>
    <n v="6441"/>
    <s v="CA-2016-101161"/>
    <x v="63"/>
    <d v="2016-10-20T00:00:00"/>
    <s v="Standard Class"/>
    <s v="BW-11110"/>
    <s v="Bart Watters"/>
    <x v="1"/>
    <s v="United States"/>
    <x v="20"/>
    <s v="New York"/>
    <n v="10024"/>
    <x v="3"/>
    <s v="OFF-AR-10001860"/>
    <x v="1"/>
    <x v="6"/>
    <s v="BIC Liqua Brite Liner"/>
    <x v="2817"/>
    <n v="5"/>
    <n v="0"/>
    <n v="12.492000000000001"/>
    <n v="10"/>
    <n v="4"/>
    <x v="0"/>
    <s v="Oct"/>
    <s v="2016-10"/>
  </r>
  <r>
    <n v="6442"/>
    <s v="CA-2016-101161"/>
    <x v="63"/>
    <d v="2016-10-20T00:00:00"/>
    <s v="Standard Class"/>
    <s v="BW-11110"/>
    <s v="Bart Watters"/>
    <x v="1"/>
    <s v="United States"/>
    <x v="20"/>
    <s v="New York"/>
    <n v="10024"/>
    <x v="3"/>
    <s v="OFF-ST-10003123"/>
    <x v="1"/>
    <x v="4"/>
    <s v="Fellowes Bases and Tops For Staxonsteel/High-Stak Systems"/>
    <x v="4041"/>
    <n v="3"/>
    <n v="0"/>
    <n v="23.968800000000002"/>
    <n v="10"/>
    <n v="4"/>
    <x v="0"/>
    <s v="Oct"/>
    <s v="2016-10"/>
  </r>
  <r>
    <n v="6443"/>
    <s v="CA-2016-101161"/>
    <x v="63"/>
    <d v="2016-10-20T00:00:00"/>
    <s v="Standard Class"/>
    <s v="BW-11110"/>
    <s v="Bart Watters"/>
    <x v="1"/>
    <s v="United States"/>
    <x v="20"/>
    <s v="New York"/>
    <n v="10024"/>
    <x v="3"/>
    <s v="OFF-PA-10001295"/>
    <x v="1"/>
    <x v="10"/>
    <s v="Computer Printout Paper with Letter-Trim Perforations"/>
    <x v="2428"/>
    <n v="2"/>
    <n v="0"/>
    <n v="18.211200000000002"/>
    <n v="10"/>
    <n v="4"/>
    <x v="0"/>
    <s v="Oct"/>
    <s v="2016-10"/>
  </r>
  <r>
    <n v="6444"/>
    <s v="CA-2016-101161"/>
    <x v="63"/>
    <d v="2016-10-20T00:00:00"/>
    <s v="Standard Class"/>
    <s v="BW-11110"/>
    <s v="Bart Watters"/>
    <x v="1"/>
    <s v="United States"/>
    <x v="20"/>
    <s v="New York"/>
    <n v="10024"/>
    <x v="3"/>
    <s v="OFF-LA-10000407"/>
    <x v="1"/>
    <x v="2"/>
    <s v="Avery White Multi-Purpose Labels"/>
    <x v="1663"/>
    <n v="5"/>
    <n v="0"/>
    <n v="11.454000000000001"/>
    <n v="10"/>
    <n v="4"/>
    <x v="0"/>
    <s v="Oct"/>
    <s v="2016-10"/>
  </r>
  <r>
    <n v="6445"/>
    <s v="CA-2016-101161"/>
    <x v="63"/>
    <d v="2016-10-20T00:00:00"/>
    <s v="Standard Class"/>
    <s v="BW-11110"/>
    <s v="Bart Watters"/>
    <x v="1"/>
    <s v="United States"/>
    <x v="20"/>
    <s v="New York"/>
    <n v="10024"/>
    <x v="3"/>
    <s v="FUR-FU-10003535"/>
    <x v="0"/>
    <x v="5"/>
    <s v="Howard Miller Distant Time Traveler Alarm Clock"/>
    <x v="4303"/>
    <n v="3"/>
    <n v="0"/>
    <n v="33.726599999999998"/>
    <n v="10"/>
    <n v="4"/>
    <x v="0"/>
    <s v="Oct"/>
    <s v="2016-10"/>
  </r>
  <r>
    <n v="6446"/>
    <s v="CA-2015-151785"/>
    <x v="616"/>
    <d v="2015-03-10T00:00:00"/>
    <s v="Standard Class"/>
    <s v="JJ-15445"/>
    <s v="Jennifer Jackson"/>
    <x v="0"/>
    <s v="United States"/>
    <x v="22"/>
    <s v="Illinois"/>
    <n v="60623"/>
    <x v="2"/>
    <s v="OFF-FA-10000611"/>
    <x v="1"/>
    <x v="13"/>
    <s v="Binder Clips by OIC"/>
    <x v="1604"/>
    <n v="6"/>
    <n v="0.2"/>
    <n v="2.4864000000000002"/>
    <n v="3"/>
    <n v="1"/>
    <x v="1"/>
    <s v="Mar"/>
    <s v="2015-03"/>
  </r>
  <r>
    <n v="6447"/>
    <s v="US-2017-119816"/>
    <x v="168"/>
    <d v="2017-03-06T00:00:00"/>
    <s v="Second Class"/>
    <s v="TT-21460"/>
    <s v="Tonja Turnell"/>
    <x v="2"/>
    <s v="United States"/>
    <x v="12"/>
    <s v="Texas"/>
    <n v="77095"/>
    <x v="2"/>
    <s v="FUR-FU-10004848"/>
    <x v="0"/>
    <x v="5"/>
    <s v="Howard Miller 13-3/4&quot; Diameter Brushed Chrome Round Wall Clock"/>
    <x v="4304"/>
    <n v="5"/>
    <n v="0.6"/>
    <n v="-77.625"/>
    <n v="3"/>
    <n v="1"/>
    <x v="3"/>
    <s v="Mar"/>
    <s v="2017-03"/>
  </r>
  <r>
    <n v="6448"/>
    <s v="US-2017-119816"/>
    <x v="168"/>
    <d v="2017-03-06T00:00:00"/>
    <s v="Second Class"/>
    <s v="TT-21460"/>
    <s v="Tonja Turnell"/>
    <x v="2"/>
    <s v="United States"/>
    <x v="12"/>
    <s v="Texas"/>
    <n v="77095"/>
    <x v="2"/>
    <s v="OFF-LA-10002381"/>
    <x v="1"/>
    <x v="2"/>
    <s v="Avery 497"/>
    <x v="4305"/>
    <n v="1"/>
    <n v="0.2"/>
    <n v="0.86240000000000006"/>
    <n v="3"/>
    <n v="1"/>
    <x v="3"/>
    <s v="Mar"/>
    <s v="2017-03"/>
  </r>
  <r>
    <n v="6449"/>
    <s v="US-2017-119816"/>
    <x v="168"/>
    <d v="2017-03-06T00:00:00"/>
    <s v="Second Class"/>
    <s v="TT-21460"/>
    <s v="Tonja Turnell"/>
    <x v="2"/>
    <s v="United States"/>
    <x v="12"/>
    <s v="Texas"/>
    <n v="77095"/>
    <x v="2"/>
    <s v="OFF-ST-10000918"/>
    <x v="1"/>
    <x v="4"/>
    <s v="Crate-A-Files"/>
    <x v="521"/>
    <n v="1"/>
    <n v="0.2"/>
    <n v="0.65400000000000003"/>
    <n v="3"/>
    <n v="1"/>
    <x v="3"/>
    <s v="Mar"/>
    <s v="2017-03"/>
  </r>
  <r>
    <n v="6450"/>
    <s v="CA-2015-156510"/>
    <x v="12"/>
    <d v="2015-09-29T00:00:00"/>
    <s v="Standard Class"/>
    <s v="EH-13990"/>
    <s v="Erica Hackney"/>
    <x v="0"/>
    <s v="United States"/>
    <x v="255"/>
    <s v="Connecticut"/>
    <n v="6450"/>
    <x v="3"/>
    <s v="OFF-BI-10000822"/>
    <x v="1"/>
    <x v="8"/>
    <s v="Acco PRESSTEX Data Binder with Storage Hooks, Light Blue, 9 1/2&quot; X 11&quot;"/>
    <x v="4306"/>
    <n v="2"/>
    <n v="0"/>
    <n v="5.1647999999999996"/>
    <n v="9"/>
    <n v="3"/>
    <x v="1"/>
    <s v="Sep"/>
    <s v="2015-09"/>
  </r>
  <r>
    <n v="6451"/>
    <s v="CA-2015-156510"/>
    <x v="12"/>
    <d v="2015-09-29T00:00:00"/>
    <s v="Standard Class"/>
    <s v="EH-13990"/>
    <s v="Erica Hackney"/>
    <x v="0"/>
    <s v="United States"/>
    <x v="255"/>
    <s v="Connecticut"/>
    <n v="6450"/>
    <x v="3"/>
    <s v="OFF-PA-10002222"/>
    <x v="1"/>
    <x v="10"/>
    <s v="Xerox Color Copier Paper, 11&quot; x 17&quot;, Ream"/>
    <x v="1816"/>
    <n v="2"/>
    <n v="0"/>
    <n v="21.012799999999999"/>
    <n v="9"/>
    <n v="3"/>
    <x v="1"/>
    <s v="Sep"/>
    <s v="2015-09"/>
  </r>
  <r>
    <n v="6452"/>
    <s v="CA-2015-156510"/>
    <x v="12"/>
    <d v="2015-09-29T00:00:00"/>
    <s v="Standard Class"/>
    <s v="EH-13990"/>
    <s v="Erica Hackney"/>
    <x v="0"/>
    <s v="United States"/>
    <x v="255"/>
    <s v="Connecticut"/>
    <n v="6450"/>
    <x v="3"/>
    <s v="OFF-AR-10004930"/>
    <x v="1"/>
    <x v="6"/>
    <s v="Turquoise Lead Holder with Pocket Clip"/>
    <x v="4307"/>
    <n v="1"/>
    <n v="0"/>
    <n v="2.2109999999999999"/>
    <n v="9"/>
    <n v="3"/>
    <x v="1"/>
    <s v="Sep"/>
    <s v="2015-09"/>
  </r>
  <r>
    <n v="6453"/>
    <s v="US-2015-110261"/>
    <x v="546"/>
    <d v="2015-12-23T00:00:00"/>
    <s v="Second Class"/>
    <s v="PR-18880"/>
    <s v="Patrick Ryan"/>
    <x v="0"/>
    <s v="United States"/>
    <x v="477"/>
    <s v="Illinois"/>
    <n v="60025"/>
    <x v="2"/>
    <s v="TEC-PH-10001750"/>
    <x v="2"/>
    <x v="7"/>
    <s v="Samsung Rugby III"/>
    <x v="3097"/>
    <n v="3"/>
    <n v="0.2"/>
    <n v="13.857900000000001"/>
    <n v="12"/>
    <n v="4"/>
    <x v="1"/>
    <s v="Dec"/>
    <s v="2015-12"/>
  </r>
  <r>
    <n v="6454"/>
    <s v="CA-2015-125710"/>
    <x v="1049"/>
    <d v="2015-10-13T00:00:00"/>
    <s v="Standard Class"/>
    <s v="BT-11680"/>
    <s v="Brian Thompson"/>
    <x v="0"/>
    <s v="United States"/>
    <x v="12"/>
    <s v="Texas"/>
    <n v="77036"/>
    <x v="2"/>
    <s v="OFF-AR-10000657"/>
    <x v="1"/>
    <x v="6"/>
    <s v="Binney &amp; Smith inkTank Desk Highlighter, Chisel Tip, Yellow, 12/Box"/>
    <x v="4308"/>
    <n v="2"/>
    <n v="0.2"/>
    <n v="0.55900000000000005"/>
    <n v="10"/>
    <n v="4"/>
    <x v="1"/>
    <s v="Oct"/>
    <s v="2015-10"/>
  </r>
  <r>
    <n v="6455"/>
    <s v="CA-2017-161102"/>
    <x v="689"/>
    <d v="2017-08-03T00:00:00"/>
    <s v="First Class"/>
    <s v="EC-14050"/>
    <s v="Erin Creighton"/>
    <x v="0"/>
    <s v="United States"/>
    <x v="8"/>
    <s v="California"/>
    <n v="94110"/>
    <x v="1"/>
    <s v="OFF-ST-10003442"/>
    <x v="1"/>
    <x v="4"/>
    <s v="Eldon Portable Mobile Manager"/>
    <x v="400"/>
    <n v="2"/>
    <n v="0"/>
    <n v="15.2712"/>
    <n v="7"/>
    <n v="3"/>
    <x v="3"/>
    <s v="Jul"/>
    <s v="2017-07"/>
  </r>
  <r>
    <n v="6456"/>
    <s v="CA-2017-161102"/>
    <x v="689"/>
    <d v="2017-08-03T00:00:00"/>
    <s v="First Class"/>
    <s v="EC-14050"/>
    <s v="Erin Creighton"/>
    <x v="0"/>
    <s v="United States"/>
    <x v="8"/>
    <s v="California"/>
    <n v="94110"/>
    <x v="1"/>
    <s v="FUR-FU-10003142"/>
    <x v="0"/>
    <x v="5"/>
    <s v="Master Big Foot Doorstop, Beige"/>
    <x v="3228"/>
    <n v="7"/>
    <n v="0"/>
    <n v="11.457599999999999"/>
    <n v="7"/>
    <n v="3"/>
    <x v="3"/>
    <s v="Jul"/>
    <s v="2017-07"/>
  </r>
  <r>
    <n v="6457"/>
    <s v="CA-2014-110065"/>
    <x v="79"/>
    <d v="2014-08-11T00:00:00"/>
    <s v="Standard Class"/>
    <s v="SP-20650"/>
    <s v="Stephanie Phelps"/>
    <x v="1"/>
    <s v="United States"/>
    <x v="20"/>
    <s v="New York"/>
    <n v="10009"/>
    <x v="3"/>
    <s v="TEC-PH-10002468"/>
    <x v="2"/>
    <x v="7"/>
    <s v="Plantronics CS 50-USB - headset - Convertible, Monaural"/>
    <x v="4309"/>
    <n v="1"/>
    <n v="0"/>
    <n v="36.717300000000002"/>
    <n v="8"/>
    <n v="3"/>
    <x v="2"/>
    <s v="Aug"/>
    <s v="2014-08"/>
  </r>
  <r>
    <n v="6458"/>
    <s v="CA-2014-110065"/>
    <x v="79"/>
    <d v="2014-08-11T00:00:00"/>
    <s v="Standard Class"/>
    <s v="SP-20650"/>
    <s v="Stephanie Phelps"/>
    <x v="1"/>
    <s v="United States"/>
    <x v="20"/>
    <s v="New York"/>
    <n v="10009"/>
    <x v="3"/>
    <s v="OFF-AR-10004165"/>
    <x v="1"/>
    <x v="6"/>
    <s v="Binney &amp; Smith inkTank Erasable Pocket Highlighter, Chisel Tip, Yellow"/>
    <x v="3761"/>
    <n v="7"/>
    <n v="0"/>
    <n v="7.0224000000000002"/>
    <n v="8"/>
    <n v="3"/>
    <x v="2"/>
    <s v="Aug"/>
    <s v="2014-08"/>
  </r>
  <r>
    <n v="6459"/>
    <s v="US-2017-133361"/>
    <x v="304"/>
    <d v="2017-05-17T00:00:00"/>
    <s v="First Class"/>
    <s v="AJ-10780"/>
    <s v="Anthony Jacobs"/>
    <x v="1"/>
    <s v="United States"/>
    <x v="248"/>
    <s v="Maryland"/>
    <n v="21215"/>
    <x v="3"/>
    <s v="OFF-AR-10001919"/>
    <x v="1"/>
    <x v="6"/>
    <s v="OIC #2 Pencils, Medium Soft"/>
    <x v="1053"/>
    <n v="2"/>
    <n v="0"/>
    <n v="1.0904"/>
    <n v="5"/>
    <n v="2"/>
    <x v="3"/>
    <s v="May"/>
    <s v="2017-05"/>
  </r>
  <r>
    <n v="6460"/>
    <s v="US-2017-133361"/>
    <x v="304"/>
    <d v="2017-05-17T00:00:00"/>
    <s v="First Class"/>
    <s v="AJ-10780"/>
    <s v="Anthony Jacobs"/>
    <x v="1"/>
    <s v="United States"/>
    <x v="248"/>
    <s v="Maryland"/>
    <n v="21215"/>
    <x v="3"/>
    <s v="OFF-AR-10003045"/>
    <x v="1"/>
    <x v="6"/>
    <s v="Prang Colored Pencils"/>
    <x v="453"/>
    <n v="5"/>
    <n v="0"/>
    <n v="6.6150000000000002"/>
    <n v="5"/>
    <n v="2"/>
    <x v="3"/>
    <s v="May"/>
    <s v="2017-05"/>
  </r>
  <r>
    <n v="6461"/>
    <s v="US-2017-133361"/>
    <x v="304"/>
    <d v="2017-05-17T00:00:00"/>
    <s v="First Class"/>
    <s v="AJ-10780"/>
    <s v="Anthony Jacobs"/>
    <x v="1"/>
    <s v="United States"/>
    <x v="248"/>
    <s v="Maryland"/>
    <n v="21215"/>
    <x v="3"/>
    <s v="OFF-AR-10003338"/>
    <x v="1"/>
    <x v="6"/>
    <s v="Eberhard Faber 3 1/2&quot; Golf Pencils"/>
    <x v="4310"/>
    <n v="5"/>
    <n v="0"/>
    <n v="9.3000000000000007"/>
    <n v="5"/>
    <n v="2"/>
    <x v="3"/>
    <s v="May"/>
    <s v="2017-05"/>
  </r>
  <r>
    <n v="6462"/>
    <s v="US-2017-133361"/>
    <x v="304"/>
    <d v="2017-05-17T00:00:00"/>
    <s v="First Class"/>
    <s v="AJ-10780"/>
    <s v="Anthony Jacobs"/>
    <x v="1"/>
    <s v="United States"/>
    <x v="248"/>
    <s v="Maryland"/>
    <n v="21215"/>
    <x v="3"/>
    <s v="TEC-AC-10003280"/>
    <x v="2"/>
    <x v="11"/>
    <s v="Belkin F8E887 USB Wired Ergonomic Keyboard"/>
    <x v="1309"/>
    <n v="3"/>
    <n v="0"/>
    <n v="18.893699999999999"/>
    <n v="5"/>
    <n v="2"/>
    <x v="3"/>
    <s v="May"/>
    <s v="2017-05"/>
  </r>
  <r>
    <n v="6463"/>
    <s v="US-2017-133361"/>
    <x v="304"/>
    <d v="2017-05-17T00:00:00"/>
    <s v="First Class"/>
    <s v="AJ-10780"/>
    <s v="Anthony Jacobs"/>
    <x v="1"/>
    <s v="United States"/>
    <x v="248"/>
    <s v="Maryland"/>
    <n v="21215"/>
    <x v="3"/>
    <s v="FUR-CH-10003298"/>
    <x v="0"/>
    <x v="1"/>
    <s v="Office Star - Contemporary Task Swivel chair with Loop Arms, Charcoal"/>
    <x v="0"/>
    <n v="2"/>
    <n v="0"/>
    <n v="23.5764"/>
    <n v="5"/>
    <n v="2"/>
    <x v="3"/>
    <s v="May"/>
    <s v="2017-05"/>
  </r>
  <r>
    <n v="6464"/>
    <s v="US-2017-133361"/>
    <x v="304"/>
    <d v="2017-05-17T00:00:00"/>
    <s v="First Class"/>
    <s v="AJ-10780"/>
    <s v="Anthony Jacobs"/>
    <x v="1"/>
    <s v="United States"/>
    <x v="248"/>
    <s v="Maryland"/>
    <n v="21215"/>
    <x v="3"/>
    <s v="OFF-LA-10004544"/>
    <x v="1"/>
    <x v="2"/>
    <s v="Avery 505"/>
    <x v="2986"/>
    <n v="5"/>
    <n v="0"/>
    <n v="37"/>
    <n v="5"/>
    <n v="2"/>
    <x v="3"/>
    <s v="May"/>
    <s v="2017-05"/>
  </r>
  <r>
    <n v="6465"/>
    <s v="US-2016-155404"/>
    <x v="897"/>
    <d v="2016-09-28T00:00:00"/>
    <s v="Standard Class"/>
    <s v="AS-10630"/>
    <s v="Ann Steele"/>
    <x v="2"/>
    <s v="United States"/>
    <x v="103"/>
    <s v="Kentucky"/>
    <n v="40214"/>
    <x v="0"/>
    <s v="FUR-FU-10004586"/>
    <x v="0"/>
    <x v="5"/>
    <s v="G.E. Longer-Life Indoor Recessed Floodlight Bulbs"/>
    <x v="2484"/>
    <n v="2"/>
    <n v="0"/>
    <n v="6.3743999999999996"/>
    <n v="9"/>
    <n v="3"/>
    <x v="0"/>
    <s v="Sep"/>
    <s v="2016-09"/>
  </r>
  <r>
    <n v="6466"/>
    <s v="CA-2015-114503"/>
    <x v="50"/>
    <d v="2015-11-17T00:00:00"/>
    <s v="Standard Class"/>
    <s v="AA-10375"/>
    <s v="Allen Armold"/>
    <x v="0"/>
    <s v="United States"/>
    <x v="465"/>
    <s v="Tennessee"/>
    <n v="37087"/>
    <x v="0"/>
    <s v="OFF-ST-10003572"/>
    <x v="1"/>
    <x v="4"/>
    <s v="Portfile Personal File Boxes"/>
    <x v="4311"/>
    <n v="6"/>
    <n v="0.2"/>
    <n v="6.3719999999999999"/>
    <n v="11"/>
    <n v="4"/>
    <x v="1"/>
    <s v="Nov"/>
    <s v="2015-11"/>
  </r>
  <r>
    <n v="6467"/>
    <s v="CA-2017-153080"/>
    <x v="1053"/>
    <d v="2017-05-25T00:00:00"/>
    <s v="Second Class"/>
    <s v="EH-13945"/>
    <s v="Eric Hoffmann"/>
    <x v="0"/>
    <s v="United States"/>
    <x v="1"/>
    <s v="California"/>
    <n v="90008"/>
    <x v="1"/>
    <s v="TEC-AC-10002331"/>
    <x v="2"/>
    <x v="11"/>
    <s v="Maxell 74 Minute CDR, 10/Pack"/>
    <x v="3658"/>
    <n v="7"/>
    <n v="0"/>
    <n v="25.330200000000001"/>
    <n v="5"/>
    <n v="2"/>
    <x v="3"/>
    <s v="May"/>
    <s v="2017-05"/>
  </r>
  <r>
    <n v="6468"/>
    <s v="CA-2016-163804"/>
    <x v="499"/>
    <d v="2016-12-08T00:00:00"/>
    <s v="Standard Class"/>
    <s v="DB-13270"/>
    <s v="Deborah Brumfield"/>
    <x v="2"/>
    <s v="United States"/>
    <x v="205"/>
    <s v="Rhode Island"/>
    <n v="2908"/>
    <x v="3"/>
    <s v="OFF-ST-10000142"/>
    <x v="1"/>
    <x v="4"/>
    <s v="Deluxe Rollaway Locking File with Drawer"/>
    <x v="4312"/>
    <n v="5"/>
    <n v="0"/>
    <n v="582.23199999999997"/>
    <n v="12"/>
    <n v="4"/>
    <x v="0"/>
    <s v="Dec"/>
    <s v="2016-12"/>
  </r>
  <r>
    <n v="6469"/>
    <s v="CA-2016-163804"/>
    <x v="499"/>
    <d v="2016-12-08T00:00:00"/>
    <s v="Standard Class"/>
    <s v="DB-13270"/>
    <s v="Deborah Brumfield"/>
    <x v="2"/>
    <s v="United States"/>
    <x v="205"/>
    <s v="Rhode Island"/>
    <n v="2908"/>
    <x v="3"/>
    <s v="TEC-PH-10000441"/>
    <x v="2"/>
    <x v="7"/>
    <s v="VTech DS6151"/>
    <x v="3125"/>
    <n v="5"/>
    <n v="0"/>
    <n v="176.386"/>
    <n v="12"/>
    <n v="4"/>
    <x v="0"/>
    <s v="Dec"/>
    <s v="2016-12"/>
  </r>
  <r>
    <n v="6470"/>
    <s v="CA-2016-163804"/>
    <x v="499"/>
    <d v="2016-12-08T00:00:00"/>
    <s v="Standard Class"/>
    <s v="DB-13270"/>
    <s v="Deborah Brumfield"/>
    <x v="2"/>
    <s v="United States"/>
    <x v="205"/>
    <s v="Rhode Island"/>
    <n v="2908"/>
    <x v="3"/>
    <s v="FUR-FU-10004864"/>
    <x v="0"/>
    <x v="5"/>
    <s v="Eldon 500 Class Desk Accessories"/>
    <x v="4313"/>
    <n v="6"/>
    <n v="0"/>
    <n v="23.898599999999998"/>
    <n v="12"/>
    <n v="4"/>
    <x v="0"/>
    <s v="Dec"/>
    <s v="2016-12"/>
  </r>
  <r>
    <n v="6471"/>
    <s v="CA-2015-108532"/>
    <x v="1111"/>
    <d v="2015-09-02T00:00:00"/>
    <s v="Standard Class"/>
    <s v="CC-12100"/>
    <s v="Chad Cunningham"/>
    <x v="2"/>
    <s v="United States"/>
    <x v="66"/>
    <s v="Michigan"/>
    <n v="48234"/>
    <x v="2"/>
    <s v="TEC-PH-10001750"/>
    <x v="2"/>
    <x v="7"/>
    <s v="Samsung Rugby III"/>
    <x v="203"/>
    <n v="2"/>
    <n v="0"/>
    <n v="35.634599999999999"/>
    <n v="8"/>
    <n v="3"/>
    <x v="1"/>
    <s v="Aug"/>
    <s v="2015-08"/>
  </r>
  <r>
    <n v="6472"/>
    <s v="CA-2015-108532"/>
    <x v="1111"/>
    <d v="2015-09-02T00:00:00"/>
    <s v="Standard Class"/>
    <s v="CC-12100"/>
    <s v="Chad Cunningham"/>
    <x v="2"/>
    <s v="United States"/>
    <x v="66"/>
    <s v="Michigan"/>
    <n v="48234"/>
    <x v="2"/>
    <s v="TEC-AC-10004510"/>
    <x v="2"/>
    <x v="11"/>
    <s v="Logitech Desktop MK120 Mouse and keyboard Combo"/>
    <x v="4314"/>
    <n v="7"/>
    <n v="0"/>
    <n v="11.452"/>
    <n v="8"/>
    <n v="3"/>
    <x v="1"/>
    <s v="Aug"/>
    <s v="2015-08"/>
  </r>
  <r>
    <n v="6473"/>
    <s v="CA-2014-151897"/>
    <x v="571"/>
    <d v="2014-06-10T00:00:00"/>
    <s v="Standard Class"/>
    <s v="VT-21700"/>
    <s v="Valerie Takahito"/>
    <x v="2"/>
    <s v="United States"/>
    <x v="12"/>
    <s v="Texas"/>
    <n v="77070"/>
    <x v="2"/>
    <s v="OFF-LA-10001074"/>
    <x v="1"/>
    <x v="2"/>
    <s v="Round Specialty Laser Printer Labels"/>
    <x v="316"/>
    <n v="10"/>
    <n v="0.2"/>
    <n v="33.831000000000003"/>
    <n v="6"/>
    <n v="2"/>
    <x v="2"/>
    <s v="Jun"/>
    <s v="2014-06"/>
  </r>
  <r>
    <n v="6474"/>
    <s v="CA-2016-113292"/>
    <x v="196"/>
    <d v="2016-03-20T00:00:00"/>
    <s v="Second Class"/>
    <s v="DB-13060"/>
    <s v="Dave Brooks"/>
    <x v="0"/>
    <s v="United States"/>
    <x v="29"/>
    <s v="Tennessee"/>
    <n v="38401"/>
    <x v="0"/>
    <s v="OFF-AP-10003590"/>
    <x v="1"/>
    <x v="9"/>
    <s v="Hoover WindTunnel Plus Canister Vacuum"/>
    <x v="4315"/>
    <n v="3"/>
    <n v="0.2"/>
    <n v="87.18"/>
    <n v="3"/>
    <n v="1"/>
    <x v="0"/>
    <s v="Mar"/>
    <s v="2016-03"/>
  </r>
  <r>
    <n v="6475"/>
    <s v="CA-2014-149524"/>
    <x v="1112"/>
    <d v="2014-01-15T00:00:00"/>
    <s v="First Class"/>
    <s v="BS-11590"/>
    <s v="Brendan Sweed"/>
    <x v="1"/>
    <s v="United States"/>
    <x v="10"/>
    <s v="Pennsylvania"/>
    <n v="19140"/>
    <x v="3"/>
    <s v="FUR-BO-10003433"/>
    <x v="0"/>
    <x v="0"/>
    <s v="Sauder Cornerstone Collection Library"/>
    <x v="1156"/>
    <n v="4"/>
    <n v="0.5"/>
    <n v="-53.285600000000002"/>
    <n v="1"/>
    <n v="1"/>
    <x v="2"/>
    <s v="Jan"/>
    <s v="2014-01"/>
  </r>
  <r>
    <n v="6476"/>
    <s v="CA-2017-140872"/>
    <x v="95"/>
    <d v="2017-06-10T00:00:00"/>
    <s v="Standard Class"/>
    <s v="NR-18550"/>
    <s v="Nick Radford"/>
    <x v="0"/>
    <s v="United States"/>
    <x v="95"/>
    <s v="Florida"/>
    <n v="33024"/>
    <x v="0"/>
    <s v="OFF-BI-10002432"/>
    <x v="1"/>
    <x v="8"/>
    <s v="Wilson Jones Standard D-Ring Binders"/>
    <x v="4316"/>
    <n v="3"/>
    <n v="0.7"/>
    <n v="-3.4914000000000001"/>
    <n v="6"/>
    <n v="2"/>
    <x v="3"/>
    <s v="Jun"/>
    <s v="2017-06"/>
  </r>
  <r>
    <n v="6477"/>
    <s v="CA-2017-140872"/>
    <x v="95"/>
    <d v="2017-06-10T00:00:00"/>
    <s v="Standard Class"/>
    <s v="NR-18550"/>
    <s v="Nick Radford"/>
    <x v="0"/>
    <s v="United States"/>
    <x v="95"/>
    <s v="Florida"/>
    <n v="33024"/>
    <x v="0"/>
    <s v="OFF-AP-10003622"/>
    <x v="1"/>
    <x v="9"/>
    <s v="Bravo II Megaboss 12-Amp Hard Body Upright, Replacement Belts, 2 Belts per Pack"/>
    <x v="4317"/>
    <n v="2"/>
    <n v="0.2"/>
    <n v="0.58499999999999996"/>
    <n v="6"/>
    <n v="2"/>
    <x v="3"/>
    <s v="Jun"/>
    <s v="2017-06"/>
  </r>
  <r>
    <n v="6478"/>
    <s v="CA-2017-140872"/>
    <x v="95"/>
    <d v="2017-06-10T00:00:00"/>
    <s v="Standard Class"/>
    <s v="NR-18550"/>
    <s v="Nick Radford"/>
    <x v="0"/>
    <s v="United States"/>
    <x v="95"/>
    <s v="Florida"/>
    <n v="33024"/>
    <x v="0"/>
    <s v="TEC-AC-10003832"/>
    <x v="2"/>
    <x v="11"/>
    <s v="Logitech P710e Mobile Speakerphone"/>
    <x v="4318"/>
    <n v="1"/>
    <n v="0.2"/>
    <n v="-2.5749"/>
    <n v="6"/>
    <n v="2"/>
    <x v="3"/>
    <s v="Jun"/>
    <s v="2017-06"/>
  </r>
  <r>
    <n v="6479"/>
    <s v="CA-2017-140872"/>
    <x v="95"/>
    <d v="2017-06-10T00:00:00"/>
    <s v="Standard Class"/>
    <s v="NR-18550"/>
    <s v="Nick Radford"/>
    <x v="0"/>
    <s v="United States"/>
    <x v="95"/>
    <s v="Florida"/>
    <n v="33024"/>
    <x v="0"/>
    <s v="OFF-PA-10000809"/>
    <x v="1"/>
    <x v="10"/>
    <s v="Xerox 206"/>
    <x v="12"/>
    <n v="3"/>
    <n v="0.2"/>
    <n v="5.4432"/>
    <n v="6"/>
    <n v="2"/>
    <x v="3"/>
    <s v="Jun"/>
    <s v="2017-06"/>
  </r>
  <r>
    <n v="6480"/>
    <s v="CA-2017-140872"/>
    <x v="95"/>
    <d v="2017-06-10T00:00:00"/>
    <s v="Standard Class"/>
    <s v="NR-18550"/>
    <s v="Nick Radford"/>
    <x v="0"/>
    <s v="United States"/>
    <x v="95"/>
    <s v="Florida"/>
    <n v="33024"/>
    <x v="0"/>
    <s v="TEC-PH-10000441"/>
    <x v="2"/>
    <x v="7"/>
    <s v="VTech DS6151"/>
    <x v="178"/>
    <n v="5"/>
    <n v="0.2"/>
    <n v="50.396000000000001"/>
    <n v="6"/>
    <n v="2"/>
    <x v="3"/>
    <s v="Jun"/>
    <s v="2017-06"/>
  </r>
  <r>
    <n v="6481"/>
    <s v="CA-2017-140872"/>
    <x v="95"/>
    <d v="2017-06-10T00:00:00"/>
    <s v="Standard Class"/>
    <s v="NR-18550"/>
    <s v="Nick Radford"/>
    <x v="0"/>
    <s v="United States"/>
    <x v="95"/>
    <s v="Florida"/>
    <n v="33024"/>
    <x v="0"/>
    <s v="OFF-AP-10002287"/>
    <x v="1"/>
    <x v="9"/>
    <s v="Eureka Sanitaire  Multi-Pro Heavy-Duty Upright, Disposable Bags"/>
    <x v="4319"/>
    <n v="7"/>
    <n v="0.2"/>
    <n v="1.8353999999999999"/>
    <n v="6"/>
    <n v="2"/>
    <x v="3"/>
    <s v="Jun"/>
    <s v="2017-06"/>
  </r>
  <r>
    <n v="6482"/>
    <s v="CA-2017-140872"/>
    <x v="95"/>
    <d v="2017-06-10T00:00:00"/>
    <s v="Standard Class"/>
    <s v="NR-18550"/>
    <s v="Nick Radford"/>
    <x v="0"/>
    <s v="United States"/>
    <x v="95"/>
    <s v="Florida"/>
    <n v="33024"/>
    <x v="0"/>
    <s v="FUR-BO-10002824"/>
    <x v="0"/>
    <x v="0"/>
    <s v="Bush Mission Pointe Library"/>
    <x v="472"/>
    <n v="2"/>
    <n v="0.2"/>
    <n v="0"/>
    <n v="6"/>
    <n v="2"/>
    <x v="3"/>
    <s v="Jun"/>
    <s v="2017-06"/>
  </r>
  <r>
    <n v="6483"/>
    <s v="CA-2017-140872"/>
    <x v="95"/>
    <d v="2017-06-10T00:00:00"/>
    <s v="Standard Class"/>
    <s v="NR-18550"/>
    <s v="Nick Radford"/>
    <x v="0"/>
    <s v="United States"/>
    <x v="95"/>
    <s v="Florida"/>
    <n v="33024"/>
    <x v="0"/>
    <s v="TEC-AC-10002942"/>
    <x v="2"/>
    <x v="11"/>
    <s v="WD My Passport Ultra 1TB Portable External Hard Drive"/>
    <x v="4320"/>
    <n v="2"/>
    <n v="0.2"/>
    <n v="-4.1399999999999997"/>
    <n v="6"/>
    <n v="2"/>
    <x v="3"/>
    <s v="Jun"/>
    <s v="2017-06"/>
  </r>
  <r>
    <n v="6484"/>
    <s v="CA-2017-113908"/>
    <x v="95"/>
    <d v="2017-06-09T00:00:00"/>
    <s v="Standard Class"/>
    <s v="KN-16390"/>
    <s v="Katherine Nockton"/>
    <x v="1"/>
    <s v="United States"/>
    <x v="20"/>
    <s v="New York"/>
    <n v="10011"/>
    <x v="3"/>
    <s v="FUR-TA-10001932"/>
    <x v="0"/>
    <x v="3"/>
    <s v="Chromcraft 48&quot; x 96&quot; Racetrack Double Pedestal Table"/>
    <x v="4321"/>
    <n v="2"/>
    <n v="0.4"/>
    <n v="-115.43040000000001"/>
    <n v="6"/>
    <n v="2"/>
    <x v="3"/>
    <s v="Jun"/>
    <s v="2017-06"/>
  </r>
  <r>
    <n v="6485"/>
    <s v="CA-2017-113908"/>
    <x v="95"/>
    <d v="2017-06-09T00:00:00"/>
    <s v="Standard Class"/>
    <s v="KN-16390"/>
    <s v="Katherine Nockton"/>
    <x v="1"/>
    <s v="United States"/>
    <x v="20"/>
    <s v="New York"/>
    <n v="10011"/>
    <x v="3"/>
    <s v="TEC-MA-10003173"/>
    <x v="2"/>
    <x v="15"/>
    <s v="Hewlett-Packard 300S Scientific Calculator"/>
    <x v="4322"/>
    <n v="6"/>
    <n v="0"/>
    <n v="36.183599999999998"/>
    <n v="6"/>
    <n v="2"/>
    <x v="3"/>
    <s v="Jun"/>
    <s v="2017-06"/>
  </r>
  <r>
    <n v="6486"/>
    <s v="CA-2017-113908"/>
    <x v="95"/>
    <d v="2017-06-09T00:00:00"/>
    <s v="Standard Class"/>
    <s v="KN-16390"/>
    <s v="Katherine Nockton"/>
    <x v="1"/>
    <s v="United States"/>
    <x v="20"/>
    <s v="New York"/>
    <n v="10011"/>
    <x v="3"/>
    <s v="OFF-PA-10004156"/>
    <x v="1"/>
    <x v="10"/>
    <s v="Xerox 188"/>
    <x v="1544"/>
    <n v="4"/>
    <n v="0"/>
    <n v="22.226400000000002"/>
    <n v="6"/>
    <n v="2"/>
    <x v="3"/>
    <s v="Jun"/>
    <s v="2017-06"/>
  </r>
  <r>
    <n v="6487"/>
    <s v="CA-2015-120621"/>
    <x v="1113"/>
    <d v="2015-03-26T00:00:00"/>
    <s v="Standard Class"/>
    <s v="JW-16075"/>
    <s v="Julia West"/>
    <x v="0"/>
    <s v="United States"/>
    <x v="108"/>
    <s v="North Carolina"/>
    <n v="28540"/>
    <x v="0"/>
    <s v="OFF-AP-10002945"/>
    <x v="1"/>
    <x v="9"/>
    <s v="Honeywell Enviracaire Portable HEPA Air Cleaner for 17' x 22' Room"/>
    <x v="4323"/>
    <n v="4"/>
    <n v="0.2"/>
    <n v="156.33799999999999"/>
    <n v="3"/>
    <n v="1"/>
    <x v="1"/>
    <s v="Mar"/>
    <s v="2015-03"/>
  </r>
  <r>
    <n v="6488"/>
    <s v="CA-2015-120621"/>
    <x v="1113"/>
    <d v="2015-03-26T00:00:00"/>
    <s v="Standard Class"/>
    <s v="JW-16075"/>
    <s v="Julia West"/>
    <x v="0"/>
    <s v="United States"/>
    <x v="108"/>
    <s v="North Carolina"/>
    <n v="28540"/>
    <x v="0"/>
    <s v="OFF-BI-10000948"/>
    <x v="1"/>
    <x v="8"/>
    <s v="GBC Laser Imprintable Binding System Covers, Desert Sand"/>
    <x v="4324"/>
    <n v="3"/>
    <n v="0.7"/>
    <n v="-9.8462999999999994"/>
    <n v="3"/>
    <n v="1"/>
    <x v="1"/>
    <s v="Mar"/>
    <s v="2015-03"/>
  </r>
  <r>
    <n v="6489"/>
    <s v="CA-2015-120621"/>
    <x v="1113"/>
    <d v="2015-03-26T00:00:00"/>
    <s v="Standard Class"/>
    <s v="JW-16075"/>
    <s v="Julia West"/>
    <x v="0"/>
    <s v="United States"/>
    <x v="108"/>
    <s v="North Carolina"/>
    <n v="28540"/>
    <x v="0"/>
    <s v="OFF-PA-10002254"/>
    <x v="1"/>
    <x v="10"/>
    <s v="Xerox 1883"/>
    <x v="4325"/>
    <n v="14"/>
    <n v="0.2"/>
    <n v="96.023200000000003"/>
    <n v="3"/>
    <n v="1"/>
    <x v="1"/>
    <s v="Mar"/>
    <s v="2015-03"/>
  </r>
  <r>
    <n v="6490"/>
    <s v="US-2017-148866"/>
    <x v="20"/>
    <d v="2017-09-24T00:00:00"/>
    <s v="Standard Class"/>
    <s v="JM-15535"/>
    <s v="Jessica Myrick"/>
    <x v="0"/>
    <s v="United States"/>
    <x v="20"/>
    <s v="New York"/>
    <n v="10011"/>
    <x v="3"/>
    <s v="OFF-PA-10004782"/>
    <x v="1"/>
    <x v="10"/>
    <s v="Xerox 228"/>
    <x v="56"/>
    <n v="5"/>
    <n v="0"/>
    <n v="15.552"/>
    <n v="9"/>
    <n v="3"/>
    <x v="3"/>
    <s v="Sep"/>
    <s v="2017-09"/>
  </r>
  <r>
    <n v="6491"/>
    <s v="CA-2014-149594"/>
    <x v="1114"/>
    <d v="2014-09-19T00:00:00"/>
    <s v="Standard Class"/>
    <s v="MF-18250"/>
    <s v="Monica Federle"/>
    <x v="1"/>
    <s v="United States"/>
    <x v="10"/>
    <s v="Pennsylvania"/>
    <n v="19120"/>
    <x v="3"/>
    <s v="FUR-FU-10000222"/>
    <x v="0"/>
    <x v="5"/>
    <s v="Seth Thomas 16&quot; Steel Case Clock"/>
    <x v="4326"/>
    <n v="4"/>
    <n v="0.2"/>
    <n v="16.889600000000002"/>
    <n v="9"/>
    <n v="3"/>
    <x v="2"/>
    <s v="Sep"/>
    <s v="2014-09"/>
  </r>
  <r>
    <n v="6492"/>
    <s v="CA-2016-113845"/>
    <x v="73"/>
    <d v="2016-11-25T00:00:00"/>
    <s v="Standard Class"/>
    <s v="FA-14230"/>
    <s v="Frank Atkinson"/>
    <x v="1"/>
    <s v="United States"/>
    <x v="333"/>
    <s v="Florida"/>
    <n v="32839"/>
    <x v="0"/>
    <s v="FUR-BO-10004695"/>
    <x v="0"/>
    <x v="0"/>
    <s v="O'Sullivan 2-Door Barrister Bookcase in Odessa Pine"/>
    <x v="4327"/>
    <n v="2"/>
    <n v="0.2"/>
    <n v="10.8588"/>
    <n v="11"/>
    <n v="4"/>
    <x v="0"/>
    <s v="Nov"/>
    <s v="2016-11"/>
  </r>
  <r>
    <n v="6493"/>
    <s v="CA-2016-113845"/>
    <x v="73"/>
    <d v="2016-11-25T00:00:00"/>
    <s v="Standard Class"/>
    <s v="FA-14230"/>
    <s v="Frank Atkinson"/>
    <x v="1"/>
    <s v="United States"/>
    <x v="333"/>
    <s v="Florida"/>
    <n v="32839"/>
    <x v="0"/>
    <s v="OFF-ST-10003327"/>
    <x v="1"/>
    <x v="4"/>
    <s v="Akro-Mils 12-Gallon Tote"/>
    <x v="4328"/>
    <n v="5"/>
    <n v="0.2"/>
    <n v="4.4684999999999997"/>
    <n v="11"/>
    <n v="4"/>
    <x v="0"/>
    <s v="Nov"/>
    <s v="2016-11"/>
  </r>
  <r>
    <n v="6494"/>
    <s v="CA-2016-113845"/>
    <x v="73"/>
    <d v="2016-11-25T00:00:00"/>
    <s v="Standard Class"/>
    <s v="FA-14230"/>
    <s v="Frank Atkinson"/>
    <x v="1"/>
    <s v="United States"/>
    <x v="333"/>
    <s v="Florida"/>
    <n v="32839"/>
    <x v="0"/>
    <s v="TEC-PH-10003357"/>
    <x v="2"/>
    <x v="7"/>
    <s v="Grandstream GXP2100 Mainstream Business Phone"/>
    <x v="4329"/>
    <n v="4"/>
    <n v="0.2"/>
    <n v="24.476800000000001"/>
    <n v="11"/>
    <n v="4"/>
    <x v="0"/>
    <s v="Nov"/>
    <s v="2016-11"/>
  </r>
  <r>
    <n v="6495"/>
    <s v="CA-2017-111262"/>
    <x v="960"/>
    <d v="2017-11-01T00:00:00"/>
    <s v="Second Class"/>
    <s v="KH-16510"/>
    <s v="Keith Herrera"/>
    <x v="0"/>
    <s v="United States"/>
    <x v="12"/>
    <s v="Texas"/>
    <n v="77095"/>
    <x v="2"/>
    <s v="TEC-AC-10002167"/>
    <x v="2"/>
    <x v="11"/>
    <s v="Imation 8gb Micro Traveldrive Usb 2.0 Flash Drive"/>
    <x v="728"/>
    <n v="2"/>
    <n v="0.2"/>
    <n v="-2.7"/>
    <n v="10"/>
    <n v="4"/>
    <x v="3"/>
    <s v="Oct"/>
    <s v="2017-10"/>
  </r>
  <r>
    <n v="6496"/>
    <s v="CA-2017-111262"/>
    <x v="960"/>
    <d v="2017-11-01T00:00:00"/>
    <s v="Second Class"/>
    <s v="KH-16510"/>
    <s v="Keith Herrera"/>
    <x v="0"/>
    <s v="United States"/>
    <x v="12"/>
    <s v="Texas"/>
    <n v="77095"/>
    <x v="2"/>
    <s v="OFF-PA-10001937"/>
    <x v="1"/>
    <x v="10"/>
    <s v="Xerox 21"/>
    <x v="12"/>
    <n v="3"/>
    <n v="0.2"/>
    <n v="5.4432"/>
    <n v="10"/>
    <n v="4"/>
    <x v="3"/>
    <s v="Oct"/>
    <s v="2017-10"/>
  </r>
  <r>
    <n v="6497"/>
    <s v="CA-2017-111262"/>
    <x v="960"/>
    <d v="2017-11-01T00:00:00"/>
    <s v="Second Class"/>
    <s v="KH-16510"/>
    <s v="Keith Herrera"/>
    <x v="0"/>
    <s v="United States"/>
    <x v="12"/>
    <s v="Texas"/>
    <n v="77095"/>
    <x v="2"/>
    <s v="TEC-AC-10004510"/>
    <x v="2"/>
    <x v="11"/>
    <s v="Logitech Desktop MK120 Mouse and keyboard Combo"/>
    <x v="2627"/>
    <n v="2"/>
    <n v="0.2"/>
    <n v="-3.2719999999999998"/>
    <n v="10"/>
    <n v="4"/>
    <x v="3"/>
    <s v="Oct"/>
    <s v="2017-10"/>
  </r>
  <r>
    <n v="6498"/>
    <s v="CA-2015-103135"/>
    <x v="1115"/>
    <d v="2015-07-28T00:00:00"/>
    <s v="Standard Class"/>
    <s v="SS-20515"/>
    <s v="Shirley Schmidt"/>
    <x v="2"/>
    <s v="United States"/>
    <x v="103"/>
    <s v="Kentucky"/>
    <n v="40214"/>
    <x v="0"/>
    <s v="FUR-FU-10001487"/>
    <x v="0"/>
    <x v="5"/>
    <s v="Eldon Expressions Wood and Plastic Desk Accessories, Cherry Wood"/>
    <x v="167"/>
    <n v="3"/>
    <n v="0"/>
    <n v="6.0726000000000004"/>
    <n v="7"/>
    <n v="3"/>
    <x v="1"/>
    <s v="Jul"/>
    <s v="2015-07"/>
  </r>
  <r>
    <n v="6499"/>
    <s v="CA-2015-103135"/>
    <x v="1115"/>
    <d v="2015-07-28T00:00:00"/>
    <s v="Standard Class"/>
    <s v="SS-20515"/>
    <s v="Shirley Schmidt"/>
    <x v="2"/>
    <s v="United States"/>
    <x v="103"/>
    <s v="Kentucky"/>
    <n v="40214"/>
    <x v="0"/>
    <s v="OFF-BI-10000069"/>
    <x v="1"/>
    <x v="8"/>
    <s v="GBC Prepunched Paper, 19-Hole, for Binding Systems, 24-lb"/>
    <x v="4330"/>
    <n v="9"/>
    <n v="0"/>
    <n v="62.141399999999997"/>
    <n v="7"/>
    <n v="3"/>
    <x v="1"/>
    <s v="Jul"/>
    <s v="2015-07"/>
  </r>
  <r>
    <n v="6500"/>
    <s v="CA-2015-103135"/>
    <x v="1115"/>
    <d v="2015-07-28T00:00:00"/>
    <s v="Standard Class"/>
    <s v="SS-20515"/>
    <s v="Shirley Schmidt"/>
    <x v="2"/>
    <s v="United States"/>
    <x v="103"/>
    <s v="Kentucky"/>
    <n v="40214"/>
    <x v="0"/>
    <s v="TEC-AC-10003289"/>
    <x v="2"/>
    <x v="11"/>
    <s v="Anker Ultra-Slim Mini Bluetooth 3.0 Wireless Keyboard"/>
    <x v="4331"/>
    <n v="14"/>
    <n v="0"/>
    <n v="64.367800000000003"/>
    <n v="7"/>
    <n v="3"/>
    <x v="1"/>
    <s v="Jul"/>
    <s v="2015-07"/>
  </r>
  <r>
    <n v="6501"/>
    <s v="CA-2015-103135"/>
    <x v="1115"/>
    <d v="2015-07-28T00:00:00"/>
    <s v="Standard Class"/>
    <s v="SS-20515"/>
    <s v="Shirley Schmidt"/>
    <x v="2"/>
    <s v="United States"/>
    <x v="103"/>
    <s v="Kentucky"/>
    <n v="40214"/>
    <x v="0"/>
    <s v="OFF-BI-10000069"/>
    <x v="1"/>
    <x v="8"/>
    <s v="GBC Prepunched Paper, 19-Hole, for Binding Systems, 24-lb"/>
    <x v="4332"/>
    <n v="6"/>
    <n v="0"/>
    <n v="41.427599999999998"/>
    <n v="7"/>
    <n v="3"/>
    <x v="1"/>
    <s v="Jul"/>
    <s v="2015-07"/>
  </r>
  <r>
    <n v="6502"/>
    <s v="CA-2014-129147"/>
    <x v="981"/>
    <d v="2014-11-06T00:00:00"/>
    <s v="Standard Class"/>
    <s v="LC-17050"/>
    <s v="Liz Carlisle"/>
    <x v="0"/>
    <s v="United States"/>
    <x v="64"/>
    <s v="Ohio"/>
    <n v="44256"/>
    <x v="3"/>
    <s v="TEC-PH-10001299"/>
    <x v="2"/>
    <x v="7"/>
    <s v="Polycom CX300 Desktop Phone USB VoIP phone"/>
    <x v="2590"/>
    <n v="6"/>
    <n v="0.4"/>
    <n v="-107.9928"/>
    <n v="11"/>
    <n v="4"/>
    <x v="2"/>
    <s v="Nov"/>
    <s v="2014-11"/>
  </r>
  <r>
    <n v="6503"/>
    <s v="CA-2014-129147"/>
    <x v="981"/>
    <d v="2014-11-06T00:00:00"/>
    <s v="Standard Class"/>
    <s v="LC-17050"/>
    <s v="Liz Carlisle"/>
    <x v="0"/>
    <s v="United States"/>
    <x v="64"/>
    <s v="Ohio"/>
    <n v="44256"/>
    <x v="3"/>
    <s v="TEC-PH-10001552"/>
    <x v="2"/>
    <x v="7"/>
    <s v="I Need's 3d Hello Kitty Hybrid Silicone Case Cover for HTC One X 4g with 3d Hello Kitty Stylus Pen Green/pink"/>
    <x v="4333"/>
    <n v="7"/>
    <n v="0.4"/>
    <n v="-10.0464"/>
    <n v="11"/>
    <n v="4"/>
    <x v="2"/>
    <s v="Nov"/>
    <s v="2014-11"/>
  </r>
  <r>
    <n v="6504"/>
    <s v="CA-2014-129147"/>
    <x v="981"/>
    <d v="2014-11-06T00:00:00"/>
    <s v="Standard Class"/>
    <s v="LC-17050"/>
    <s v="Liz Carlisle"/>
    <x v="0"/>
    <s v="United States"/>
    <x v="64"/>
    <s v="Ohio"/>
    <n v="44256"/>
    <x v="3"/>
    <s v="OFF-BI-10001098"/>
    <x v="1"/>
    <x v="8"/>
    <s v="Acco D-Ring Binder w/DublLock"/>
    <x v="4334"/>
    <n v="3"/>
    <n v="0.7"/>
    <n v="-13.4694"/>
    <n v="11"/>
    <n v="4"/>
    <x v="2"/>
    <s v="Nov"/>
    <s v="2014-11"/>
  </r>
  <r>
    <n v="6505"/>
    <s v="CA-2017-128265"/>
    <x v="701"/>
    <d v="2017-11-22T00:00:00"/>
    <s v="Second Class"/>
    <s v="VW-21775"/>
    <s v="Victoria Wilson"/>
    <x v="1"/>
    <s v="United States"/>
    <x v="20"/>
    <s v="New York"/>
    <n v="10011"/>
    <x v="3"/>
    <s v="OFF-ST-10000142"/>
    <x v="1"/>
    <x v="4"/>
    <s v="Deluxe Rollaway Locking File with Drawer"/>
    <x v="1421"/>
    <n v="3"/>
    <n v="0"/>
    <n v="349.33920000000001"/>
    <n v="11"/>
    <n v="4"/>
    <x v="3"/>
    <s v="Nov"/>
    <s v="2017-11"/>
  </r>
  <r>
    <n v="6506"/>
    <s v="CA-2016-152331"/>
    <x v="190"/>
    <d v="2016-06-30T00:00:00"/>
    <s v="Standard Class"/>
    <s v="LD-16855"/>
    <s v="Lela Donovan"/>
    <x v="1"/>
    <s v="United States"/>
    <x v="22"/>
    <s v="Illinois"/>
    <n v="60653"/>
    <x v="2"/>
    <s v="OFF-AR-10001547"/>
    <x v="1"/>
    <x v="6"/>
    <s v="Newell 311"/>
    <x v="4335"/>
    <n v="3"/>
    <n v="0.2"/>
    <n v="0.46410000000000001"/>
    <n v="6"/>
    <n v="2"/>
    <x v="0"/>
    <s v="Jun"/>
    <s v="2016-06"/>
  </r>
  <r>
    <n v="6507"/>
    <s v="US-2016-128909"/>
    <x v="790"/>
    <d v="2016-10-11T00:00:00"/>
    <s v="Second Class"/>
    <s v="SP-20545"/>
    <s v="Sibella Parks"/>
    <x v="1"/>
    <s v="United States"/>
    <x v="10"/>
    <s v="Pennsylvania"/>
    <n v="19143"/>
    <x v="3"/>
    <s v="OFF-PA-10001593"/>
    <x v="1"/>
    <x v="10"/>
    <s v="Xerox 1947"/>
    <x v="4336"/>
    <n v="4"/>
    <n v="0.2"/>
    <n v="5.98"/>
    <n v="10"/>
    <n v="4"/>
    <x v="0"/>
    <s v="Oct"/>
    <s v="2016-10"/>
  </r>
  <r>
    <n v="6508"/>
    <s v="US-2016-128909"/>
    <x v="790"/>
    <d v="2016-10-11T00:00:00"/>
    <s v="Second Class"/>
    <s v="SP-20545"/>
    <s v="Sibella Parks"/>
    <x v="1"/>
    <s v="United States"/>
    <x v="10"/>
    <s v="Pennsylvania"/>
    <n v="19143"/>
    <x v="3"/>
    <s v="FUR-FU-10004071"/>
    <x v="0"/>
    <x v="5"/>
    <s v="Luxo Professional Magnifying Clamp-On Fluorescent Lamps"/>
    <x v="4337"/>
    <n v="4"/>
    <n v="0.2"/>
    <n v="-24.962399999999999"/>
    <n v="10"/>
    <n v="4"/>
    <x v="0"/>
    <s v="Oct"/>
    <s v="2016-10"/>
  </r>
  <r>
    <n v="6509"/>
    <s v="CA-2017-102197"/>
    <x v="698"/>
    <d v="2017-12-26T00:00:00"/>
    <s v="Standard Class"/>
    <s v="DK-13150"/>
    <s v="David Kendrick"/>
    <x v="1"/>
    <s v="United States"/>
    <x v="20"/>
    <s v="New York"/>
    <n v="10009"/>
    <x v="3"/>
    <s v="OFF-PA-10001970"/>
    <x v="1"/>
    <x v="10"/>
    <s v="Xerox 1908"/>
    <x v="999"/>
    <n v="5"/>
    <n v="0"/>
    <n v="137.15100000000001"/>
    <n v="12"/>
    <n v="4"/>
    <x v="3"/>
    <s v="Dec"/>
    <s v="2017-12"/>
  </r>
  <r>
    <n v="6510"/>
    <s v="CA-2017-102197"/>
    <x v="698"/>
    <d v="2017-12-26T00:00:00"/>
    <s v="Standard Class"/>
    <s v="DK-13150"/>
    <s v="David Kendrick"/>
    <x v="1"/>
    <s v="United States"/>
    <x v="20"/>
    <s v="New York"/>
    <n v="10009"/>
    <x v="3"/>
    <s v="OFF-BI-10001524"/>
    <x v="1"/>
    <x v="8"/>
    <s v="GBC Premium Transparent Covers with Diagonal Lined Pattern"/>
    <x v="4338"/>
    <n v="3"/>
    <n v="0.2"/>
    <n v="17.623200000000001"/>
    <n v="12"/>
    <n v="4"/>
    <x v="3"/>
    <s v="Dec"/>
    <s v="2017-12"/>
  </r>
  <r>
    <n v="6511"/>
    <s v="CA-2017-102197"/>
    <x v="698"/>
    <d v="2017-12-26T00:00:00"/>
    <s v="Standard Class"/>
    <s v="DK-13150"/>
    <s v="David Kendrick"/>
    <x v="1"/>
    <s v="United States"/>
    <x v="20"/>
    <s v="New York"/>
    <n v="10009"/>
    <x v="3"/>
    <s v="OFF-PA-10004156"/>
    <x v="1"/>
    <x v="10"/>
    <s v="Xerox 188"/>
    <x v="880"/>
    <n v="3"/>
    <n v="0"/>
    <n v="16.669799999999999"/>
    <n v="12"/>
    <n v="4"/>
    <x v="3"/>
    <s v="Dec"/>
    <s v="2017-12"/>
  </r>
  <r>
    <n v="6512"/>
    <s v="CA-2017-167640"/>
    <x v="904"/>
    <d v="2017-03-10T00:00:00"/>
    <s v="Standard Class"/>
    <s v="FC-14245"/>
    <s v="Frank Carlisle"/>
    <x v="2"/>
    <s v="United States"/>
    <x v="8"/>
    <s v="California"/>
    <n v="94109"/>
    <x v="1"/>
    <s v="OFF-AR-10003158"/>
    <x v="1"/>
    <x v="6"/>
    <s v="Fluorescent Highlighters by Dixon"/>
    <x v="1680"/>
    <n v="6"/>
    <n v="0"/>
    <n v="8.1191999999999993"/>
    <n v="3"/>
    <n v="1"/>
    <x v="3"/>
    <s v="Mar"/>
    <s v="2017-03"/>
  </r>
  <r>
    <n v="6513"/>
    <s v="CA-2017-167640"/>
    <x v="904"/>
    <d v="2017-03-10T00:00:00"/>
    <s v="Standard Class"/>
    <s v="FC-14245"/>
    <s v="Frank Carlisle"/>
    <x v="2"/>
    <s v="United States"/>
    <x v="8"/>
    <s v="California"/>
    <n v="94109"/>
    <x v="1"/>
    <s v="OFF-LA-10004559"/>
    <x v="1"/>
    <x v="2"/>
    <s v="Avery 49"/>
    <x v="132"/>
    <n v="4"/>
    <n v="0"/>
    <n v="5.6448"/>
    <n v="3"/>
    <n v="1"/>
    <x v="3"/>
    <s v="Mar"/>
    <s v="2017-03"/>
  </r>
  <r>
    <n v="6514"/>
    <s v="CA-2017-167640"/>
    <x v="904"/>
    <d v="2017-03-10T00:00:00"/>
    <s v="Standard Class"/>
    <s v="FC-14245"/>
    <s v="Frank Carlisle"/>
    <x v="2"/>
    <s v="United States"/>
    <x v="8"/>
    <s v="California"/>
    <n v="94109"/>
    <x v="1"/>
    <s v="OFF-PA-10001033"/>
    <x v="1"/>
    <x v="10"/>
    <s v="Xerox 1893"/>
    <x v="2313"/>
    <n v="7"/>
    <n v="0"/>
    <n v="140.59569999999999"/>
    <n v="3"/>
    <n v="1"/>
    <x v="3"/>
    <s v="Mar"/>
    <s v="2017-03"/>
  </r>
  <r>
    <n v="6515"/>
    <s v="CA-2017-167640"/>
    <x v="904"/>
    <d v="2017-03-10T00:00:00"/>
    <s v="Standard Class"/>
    <s v="FC-14245"/>
    <s v="Frank Carlisle"/>
    <x v="2"/>
    <s v="United States"/>
    <x v="8"/>
    <s v="California"/>
    <n v="94109"/>
    <x v="1"/>
    <s v="TEC-PH-10001336"/>
    <x v="2"/>
    <x v="7"/>
    <s v="Digium D40 VoIP phone"/>
    <x v="4339"/>
    <n v="2"/>
    <n v="0.2"/>
    <n v="23.2182"/>
    <n v="3"/>
    <n v="1"/>
    <x v="3"/>
    <s v="Mar"/>
    <s v="2017-03"/>
  </r>
  <r>
    <n v="6516"/>
    <s v="US-2017-116652"/>
    <x v="175"/>
    <d v="2017-09-19T00:00:00"/>
    <s v="Standard Class"/>
    <s v="RD-19480"/>
    <s v="Rick Duston"/>
    <x v="0"/>
    <s v="United States"/>
    <x v="8"/>
    <s v="California"/>
    <n v="94122"/>
    <x v="1"/>
    <s v="FUR-CH-10002961"/>
    <x v="0"/>
    <x v="1"/>
    <s v="Leather Task Chair, Black"/>
    <x v="286"/>
    <n v="3"/>
    <n v="0.2"/>
    <n v="0"/>
    <n v="9"/>
    <n v="3"/>
    <x v="3"/>
    <s v="Sep"/>
    <s v="2017-09"/>
  </r>
  <r>
    <n v="6517"/>
    <s v="US-2017-116652"/>
    <x v="175"/>
    <d v="2017-09-19T00:00:00"/>
    <s v="Standard Class"/>
    <s v="RD-19480"/>
    <s v="Rick Duston"/>
    <x v="0"/>
    <s v="United States"/>
    <x v="8"/>
    <s v="California"/>
    <n v="94122"/>
    <x v="1"/>
    <s v="FUR-FU-10001488"/>
    <x v="0"/>
    <x v="5"/>
    <s v="Tenex 46&quot; x 60&quot; Computer Anti-Static Chairmat, Rectangular Shaped"/>
    <x v="4340"/>
    <n v="5"/>
    <n v="0"/>
    <n v="105.98"/>
    <n v="9"/>
    <n v="3"/>
    <x v="3"/>
    <s v="Sep"/>
    <s v="2017-09"/>
  </r>
  <r>
    <n v="6518"/>
    <s v="US-2017-116652"/>
    <x v="175"/>
    <d v="2017-09-19T00:00:00"/>
    <s v="Standard Class"/>
    <s v="RD-19480"/>
    <s v="Rick Duston"/>
    <x v="0"/>
    <s v="United States"/>
    <x v="8"/>
    <s v="California"/>
    <n v="94122"/>
    <x v="1"/>
    <s v="OFF-AR-10001915"/>
    <x v="1"/>
    <x v="6"/>
    <s v="Peel-Off China Markers"/>
    <x v="4341"/>
    <n v="10"/>
    <n v="0"/>
    <n v="41.706000000000003"/>
    <n v="9"/>
    <n v="3"/>
    <x v="3"/>
    <s v="Sep"/>
    <s v="2017-09"/>
  </r>
  <r>
    <n v="6519"/>
    <s v="US-2017-116652"/>
    <x v="175"/>
    <d v="2017-09-19T00:00:00"/>
    <s v="Standard Class"/>
    <s v="RD-19480"/>
    <s v="Rick Duston"/>
    <x v="0"/>
    <s v="United States"/>
    <x v="8"/>
    <s v="California"/>
    <n v="94122"/>
    <x v="1"/>
    <s v="OFF-AP-10001205"/>
    <x v="1"/>
    <x v="9"/>
    <s v="Belkin 5 Outlet SurgeMaster Power Centers"/>
    <x v="4342"/>
    <n v="2"/>
    <n v="0"/>
    <n v="30.508800000000001"/>
    <n v="9"/>
    <n v="3"/>
    <x v="3"/>
    <s v="Sep"/>
    <s v="2017-09"/>
  </r>
  <r>
    <n v="6520"/>
    <s v="US-2017-116652"/>
    <x v="175"/>
    <d v="2017-09-19T00:00:00"/>
    <s v="Standard Class"/>
    <s v="RD-19480"/>
    <s v="Rick Duston"/>
    <x v="0"/>
    <s v="United States"/>
    <x v="8"/>
    <s v="California"/>
    <n v="94122"/>
    <x v="1"/>
    <s v="OFF-BI-10004528"/>
    <x v="1"/>
    <x v="8"/>
    <s v="Cardinal Poly Pocket Divider Pockets for Ring Binders"/>
    <x v="638"/>
    <n v="1"/>
    <n v="0.2"/>
    <n v="0.84"/>
    <n v="9"/>
    <n v="3"/>
    <x v="3"/>
    <s v="Sep"/>
    <s v="2017-09"/>
  </r>
  <r>
    <n v="6521"/>
    <s v="CA-2017-138289"/>
    <x v="1034"/>
    <d v="2017-01-18T00:00:00"/>
    <s v="Second Class"/>
    <s v="AR-10540"/>
    <s v="Andy Reiter"/>
    <x v="0"/>
    <s v="United States"/>
    <x v="25"/>
    <s v="Michigan"/>
    <n v="49201"/>
    <x v="2"/>
    <s v="OFF-BI-10004995"/>
    <x v="1"/>
    <x v="8"/>
    <s v="GBC DocuBind P400 Electric Binding System"/>
    <x v="4343"/>
    <n v="4"/>
    <n v="0"/>
    <n v="2504.2215999999999"/>
    <n v="1"/>
    <n v="1"/>
    <x v="3"/>
    <s v="Jan"/>
    <s v="2017-01"/>
  </r>
  <r>
    <n v="6522"/>
    <s v="CA-2017-138289"/>
    <x v="1034"/>
    <d v="2017-01-18T00:00:00"/>
    <s v="Second Class"/>
    <s v="AR-10540"/>
    <s v="Andy Reiter"/>
    <x v="0"/>
    <s v="United States"/>
    <x v="25"/>
    <s v="Michigan"/>
    <n v="49201"/>
    <x v="2"/>
    <s v="FUR-CH-10004626"/>
    <x v="0"/>
    <x v="1"/>
    <s v="Office Star Flex Back Scooter Chair with Aluminum Finish Frame"/>
    <x v="3607"/>
    <n v="3"/>
    <n v="0"/>
    <n v="72.640799999999999"/>
    <n v="1"/>
    <n v="1"/>
    <x v="3"/>
    <s v="Jan"/>
    <s v="2017-01"/>
  </r>
  <r>
    <n v="6523"/>
    <s v="CA-2017-138289"/>
    <x v="1034"/>
    <d v="2017-01-18T00:00:00"/>
    <s v="Second Class"/>
    <s v="AR-10540"/>
    <s v="Andy Reiter"/>
    <x v="0"/>
    <s v="United States"/>
    <x v="25"/>
    <s v="Michigan"/>
    <n v="49201"/>
    <x v="2"/>
    <s v="OFF-PA-10001260"/>
    <x v="1"/>
    <x v="10"/>
    <s v="TOPS Money Receipt Book, Consecutively Numbered in Red,"/>
    <x v="4344"/>
    <n v="7"/>
    <n v="0"/>
    <n v="25.2315"/>
    <n v="1"/>
    <n v="1"/>
    <x v="3"/>
    <s v="Jan"/>
    <s v="2017-01"/>
  </r>
  <r>
    <n v="6524"/>
    <s v="CA-2016-129308"/>
    <x v="274"/>
    <d v="2016-07-13T00:00:00"/>
    <s v="Standard Class"/>
    <s v="CC-12100"/>
    <s v="Chad Cunningham"/>
    <x v="2"/>
    <s v="United States"/>
    <x v="10"/>
    <s v="Pennsylvania"/>
    <n v="19120"/>
    <x v="3"/>
    <s v="OFF-LA-10002945"/>
    <x v="1"/>
    <x v="2"/>
    <s v="Permanent Self-Adhesive File Folder Labels for Typewriters, 1 1/8 x 3 1/2, White"/>
    <x v="1942"/>
    <n v="2"/>
    <n v="0.2"/>
    <n v="3.2759999999999998"/>
    <n v="7"/>
    <n v="3"/>
    <x v="0"/>
    <s v="Jul"/>
    <s v="2016-07"/>
  </r>
  <r>
    <n v="6525"/>
    <s v="CA-2016-129308"/>
    <x v="274"/>
    <d v="2016-07-13T00:00:00"/>
    <s v="Standard Class"/>
    <s v="CC-12100"/>
    <s v="Chad Cunningham"/>
    <x v="2"/>
    <s v="United States"/>
    <x v="10"/>
    <s v="Pennsylvania"/>
    <n v="19120"/>
    <x v="3"/>
    <s v="TEC-PH-10002310"/>
    <x v="2"/>
    <x v="7"/>
    <s v="Panasonic KX T7731-B Digital phone"/>
    <x v="2837"/>
    <n v="1"/>
    <n v="0.4"/>
    <n v="-12.998699999999999"/>
    <n v="7"/>
    <n v="3"/>
    <x v="0"/>
    <s v="Jul"/>
    <s v="2016-07"/>
  </r>
  <r>
    <n v="6526"/>
    <s v="CA-2016-129308"/>
    <x v="274"/>
    <d v="2016-07-13T00:00:00"/>
    <s v="Standard Class"/>
    <s v="CC-12100"/>
    <s v="Chad Cunningham"/>
    <x v="2"/>
    <s v="United States"/>
    <x v="10"/>
    <s v="Pennsylvania"/>
    <n v="19120"/>
    <x v="3"/>
    <s v="OFF-BI-10001525"/>
    <x v="1"/>
    <x v="8"/>
    <s v="Acco Pressboard Covers with Storage Hooks, 14 7/8&quot; x 11&quot;, Executive Red"/>
    <x v="3416"/>
    <n v="5"/>
    <n v="0.7"/>
    <n v="-4.7625000000000002"/>
    <n v="7"/>
    <n v="3"/>
    <x v="0"/>
    <s v="Jul"/>
    <s v="2016-07"/>
  </r>
  <r>
    <n v="6527"/>
    <s v="CA-2016-129308"/>
    <x v="274"/>
    <d v="2016-07-13T00:00:00"/>
    <s v="Standard Class"/>
    <s v="CC-12100"/>
    <s v="Chad Cunningham"/>
    <x v="2"/>
    <s v="United States"/>
    <x v="10"/>
    <s v="Pennsylvania"/>
    <n v="19120"/>
    <x v="3"/>
    <s v="OFF-BI-10001308"/>
    <x v="1"/>
    <x v="8"/>
    <s v="GBC Standard Plastic Binding Systems' Combs"/>
    <x v="2276"/>
    <n v="5"/>
    <n v="0.7"/>
    <n v="-7.85"/>
    <n v="7"/>
    <n v="3"/>
    <x v="0"/>
    <s v="Jul"/>
    <s v="2016-07"/>
  </r>
  <r>
    <n v="6528"/>
    <s v="CA-2016-157791"/>
    <x v="443"/>
    <d v="2016-12-28T00:00:00"/>
    <s v="Second Class"/>
    <s v="CA-11965"/>
    <s v="Carol Adams"/>
    <x v="1"/>
    <s v="United States"/>
    <x v="99"/>
    <s v="Rhode Island"/>
    <n v="2886"/>
    <x v="3"/>
    <s v="TEC-CO-10002095"/>
    <x v="2"/>
    <x v="16"/>
    <s v="Hewlett Packard 610 Color Digital Copier / Printer"/>
    <x v="3969"/>
    <n v="4"/>
    <n v="0"/>
    <n v="899.98199999999997"/>
    <n v="12"/>
    <n v="4"/>
    <x v="0"/>
    <s v="Dec"/>
    <s v="2016-12"/>
  </r>
  <r>
    <n v="6529"/>
    <s v="CA-2014-146864"/>
    <x v="1091"/>
    <d v="2014-12-26T00:00:00"/>
    <s v="Standard Class"/>
    <s v="BT-11530"/>
    <s v="Bradley Talbott"/>
    <x v="2"/>
    <s v="United States"/>
    <x v="20"/>
    <s v="New York"/>
    <n v="10024"/>
    <x v="3"/>
    <s v="OFF-ST-10004946"/>
    <x v="1"/>
    <x v="4"/>
    <s v="Desktop 3-Pocket Hot File"/>
    <x v="4345"/>
    <n v="4"/>
    <n v="0"/>
    <n v="56.264000000000003"/>
    <n v="12"/>
    <n v="4"/>
    <x v="2"/>
    <s v="Dec"/>
    <s v="2014-12"/>
  </r>
  <r>
    <n v="6530"/>
    <s v="CA-2014-103744"/>
    <x v="1116"/>
    <d v="2014-02-27T00:00:00"/>
    <s v="Standard Class"/>
    <s v="MG-17875"/>
    <s v="Michael Grace"/>
    <x v="2"/>
    <s v="United States"/>
    <x v="236"/>
    <s v="Texas"/>
    <n v="79907"/>
    <x v="2"/>
    <s v="OFF-LA-10004425"/>
    <x v="1"/>
    <x v="2"/>
    <s v="Staple-on labels"/>
    <x v="4346"/>
    <n v="3"/>
    <n v="0.2"/>
    <n v="2.3409"/>
    <n v="2"/>
    <n v="1"/>
    <x v="2"/>
    <s v="Feb"/>
    <s v="2014-02"/>
  </r>
  <r>
    <n v="6531"/>
    <s v="CA-2014-103744"/>
    <x v="1116"/>
    <d v="2014-02-27T00:00:00"/>
    <s v="Standard Class"/>
    <s v="MG-17875"/>
    <s v="Michael Grace"/>
    <x v="2"/>
    <s v="United States"/>
    <x v="236"/>
    <s v="Texas"/>
    <n v="79907"/>
    <x v="2"/>
    <s v="OFF-BI-10000320"/>
    <x v="1"/>
    <x v="8"/>
    <s v="GBC Plastic Binding Combs"/>
    <x v="4347"/>
    <n v="3"/>
    <n v="0.8"/>
    <n v="-6.8634000000000004"/>
    <n v="2"/>
    <n v="1"/>
    <x v="2"/>
    <s v="Feb"/>
    <s v="2014-02"/>
  </r>
  <r>
    <n v="6532"/>
    <s v="US-2017-107384"/>
    <x v="769"/>
    <d v="2017-12-08T00:00:00"/>
    <s v="Standard Class"/>
    <s v="TP-21130"/>
    <s v="Theone Pippenger"/>
    <x v="0"/>
    <s v="United States"/>
    <x v="30"/>
    <s v="Minnesota"/>
    <n v="55901"/>
    <x v="2"/>
    <s v="OFF-AR-10001315"/>
    <x v="1"/>
    <x v="6"/>
    <s v="Newell 310"/>
    <x v="3355"/>
    <n v="5"/>
    <n v="0"/>
    <n v="2.552"/>
    <n v="12"/>
    <n v="4"/>
    <x v="3"/>
    <s v="Dec"/>
    <s v="2017-12"/>
  </r>
  <r>
    <n v="6533"/>
    <s v="US-2017-107384"/>
    <x v="769"/>
    <d v="2017-12-08T00:00:00"/>
    <s v="Standard Class"/>
    <s v="TP-21130"/>
    <s v="Theone Pippenger"/>
    <x v="0"/>
    <s v="United States"/>
    <x v="30"/>
    <s v="Minnesota"/>
    <n v="55901"/>
    <x v="2"/>
    <s v="TEC-AC-10004595"/>
    <x v="2"/>
    <x v="11"/>
    <s v="First Data TMFD35 PIN Pad"/>
    <x v="4348"/>
    <n v="1"/>
    <n v="0"/>
    <n v="29.988"/>
    <n v="12"/>
    <n v="4"/>
    <x v="3"/>
    <s v="Dec"/>
    <s v="2017-12"/>
  </r>
  <r>
    <n v="6534"/>
    <s v="US-2017-107384"/>
    <x v="769"/>
    <d v="2017-12-08T00:00:00"/>
    <s v="Standard Class"/>
    <s v="TP-21130"/>
    <s v="Theone Pippenger"/>
    <x v="0"/>
    <s v="United States"/>
    <x v="30"/>
    <s v="Minnesota"/>
    <n v="55901"/>
    <x v="2"/>
    <s v="TEC-AC-10001539"/>
    <x v="2"/>
    <x v="11"/>
    <s v="Logitech G430 Surround Sound Gaming Headset with Dolby 7.1 Technology"/>
    <x v="4349"/>
    <n v="5"/>
    <n v="0"/>
    <n v="143.982"/>
    <n v="12"/>
    <n v="4"/>
    <x v="3"/>
    <s v="Dec"/>
    <s v="2017-12"/>
  </r>
  <r>
    <n v="6535"/>
    <s v="CA-2014-128209"/>
    <x v="664"/>
    <d v="2014-11-22T00:00:00"/>
    <s v="Standard Class"/>
    <s v="GT-14710"/>
    <s v="Greg Tran"/>
    <x v="0"/>
    <s v="United States"/>
    <x v="198"/>
    <s v="New York"/>
    <n v="14215"/>
    <x v="3"/>
    <s v="OFF-BI-10001359"/>
    <x v="1"/>
    <x v="8"/>
    <s v="GBC DocuBind TL300 Electric Binding System"/>
    <x v="4350"/>
    <n v="3"/>
    <n v="0.2"/>
    <n v="726.56190000000004"/>
    <n v="11"/>
    <n v="4"/>
    <x v="2"/>
    <s v="Nov"/>
    <s v="2014-11"/>
  </r>
  <r>
    <n v="6536"/>
    <s v="CA-2014-128209"/>
    <x v="664"/>
    <d v="2014-11-22T00:00:00"/>
    <s v="Standard Class"/>
    <s v="GT-14710"/>
    <s v="Greg Tran"/>
    <x v="0"/>
    <s v="United States"/>
    <x v="198"/>
    <s v="New York"/>
    <n v="14215"/>
    <x v="3"/>
    <s v="FUR-BO-10002213"/>
    <x v="0"/>
    <x v="0"/>
    <s v="DMI Eclipse Executive Suite Bookcases"/>
    <x v="4351"/>
    <n v="10"/>
    <n v="0.2"/>
    <n v="-50.097999999999999"/>
    <n v="11"/>
    <n v="4"/>
    <x v="2"/>
    <s v="Nov"/>
    <s v="2014-11"/>
  </r>
  <r>
    <n v="6537"/>
    <s v="CA-2014-169684"/>
    <x v="22"/>
    <d v="2014-10-23T00:00:00"/>
    <s v="First Class"/>
    <s v="FH-14365"/>
    <s v="Fred Hopkins"/>
    <x v="1"/>
    <s v="United States"/>
    <x v="289"/>
    <s v="Tennessee"/>
    <n v="37918"/>
    <x v="0"/>
    <s v="FUR-TA-10003008"/>
    <x v="0"/>
    <x v="3"/>
    <s v="Lesro Round Back Collection Coffee Table, End Table"/>
    <x v="4088"/>
    <n v="3"/>
    <n v="0.4"/>
    <n v="-147.8655"/>
    <n v="10"/>
    <n v="4"/>
    <x v="2"/>
    <s v="Oct"/>
    <s v="2014-10"/>
  </r>
  <r>
    <n v="6538"/>
    <s v="CA-2014-169684"/>
    <x v="22"/>
    <d v="2014-10-23T00:00:00"/>
    <s v="First Class"/>
    <s v="FH-14365"/>
    <s v="Fred Hopkins"/>
    <x v="1"/>
    <s v="United States"/>
    <x v="289"/>
    <s v="Tennessee"/>
    <n v="37918"/>
    <x v="0"/>
    <s v="OFF-ST-10000934"/>
    <x v="1"/>
    <x v="4"/>
    <s v="Contico 72&quot;H Heavy-Duty Storage System"/>
    <x v="2031"/>
    <n v="3"/>
    <n v="0.2"/>
    <n v="-24.588000000000001"/>
    <n v="10"/>
    <n v="4"/>
    <x v="2"/>
    <s v="Oct"/>
    <s v="2014-10"/>
  </r>
  <r>
    <n v="6539"/>
    <s v="CA-2015-109862"/>
    <x v="969"/>
    <d v="2015-10-30T00:00:00"/>
    <s v="Standard Class"/>
    <s v="HK-14890"/>
    <s v="Heather Kirkland"/>
    <x v="1"/>
    <s v="United States"/>
    <x v="46"/>
    <s v="Delaware"/>
    <n v="19711"/>
    <x v="3"/>
    <s v="TEC-PH-10004042"/>
    <x v="2"/>
    <x v="7"/>
    <s v="ClearOne Communications CHAT 70 OC Speaker Phone"/>
    <x v="4352"/>
    <n v="1"/>
    <n v="0"/>
    <n v="41.337400000000002"/>
    <n v="10"/>
    <n v="4"/>
    <x v="1"/>
    <s v="Oct"/>
    <s v="2015-10"/>
  </r>
  <r>
    <n v="6540"/>
    <s v="CA-2015-109862"/>
    <x v="969"/>
    <d v="2015-10-30T00:00:00"/>
    <s v="Standard Class"/>
    <s v="HK-14890"/>
    <s v="Heather Kirkland"/>
    <x v="1"/>
    <s v="United States"/>
    <x v="46"/>
    <s v="Delaware"/>
    <n v="19711"/>
    <x v="3"/>
    <s v="FUR-CH-10002439"/>
    <x v="0"/>
    <x v="1"/>
    <s v="Iceberg Nesting Folding Chair, 19w x 6d x 43h"/>
    <x v="4353"/>
    <n v="5"/>
    <n v="0"/>
    <n v="75.686000000000007"/>
    <n v="10"/>
    <n v="4"/>
    <x v="1"/>
    <s v="Oct"/>
    <s v="2015-10"/>
  </r>
  <r>
    <n v="6541"/>
    <s v="US-2017-107888"/>
    <x v="673"/>
    <d v="2017-11-19T00:00:00"/>
    <s v="First Class"/>
    <s v="CC-12220"/>
    <s v="Chris Cortes"/>
    <x v="0"/>
    <s v="United States"/>
    <x v="4"/>
    <s v="Washington"/>
    <n v="98103"/>
    <x v="1"/>
    <s v="OFF-PA-10001363"/>
    <x v="1"/>
    <x v="10"/>
    <s v="Xerox 1933"/>
    <x v="4354"/>
    <n v="6"/>
    <n v="0"/>
    <n v="34.629600000000003"/>
    <n v="11"/>
    <n v="4"/>
    <x v="3"/>
    <s v="Nov"/>
    <s v="2017-11"/>
  </r>
  <r>
    <n v="6542"/>
    <s v="US-2017-107888"/>
    <x v="673"/>
    <d v="2017-11-19T00:00:00"/>
    <s v="First Class"/>
    <s v="CC-12220"/>
    <s v="Chris Cortes"/>
    <x v="0"/>
    <s v="United States"/>
    <x v="4"/>
    <s v="Washington"/>
    <n v="98103"/>
    <x v="1"/>
    <s v="FUR-FU-10003394"/>
    <x v="0"/>
    <x v="5"/>
    <s v="Tenex &quot;The Solids&quot; Textured Chair Mats"/>
    <x v="1809"/>
    <n v="2"/>
    <n v="0"/>
    <n v="23.7864"/>
    <n v="11"/>
    <n v="4"/>
    <x v="3"/>
    <s v="Nov"/>
    <s v="2017-11"/>
  </r>
  <r>
    <n v="6543"/>
    <s v="US-2017-107888"/>
    <x v="673"/>
    <d v="2017-11-19T00:00:00"/>
    <s v="First Class"/>
    <s v="CC-12220"/>
    <s v="Chris Cortes"/>
    <x v="0"/>
    <s v="United States"/>
    <x v="4"/>
    <s v="Washington"/>
    <n v="98103"/>
    <x v="1"/>
    <s v="TEC-PH-10003171"/>
    <x v="2"/>
    <x v="7"/>
    <s v="Plantronics Encore H101 Dual Earpieces Headset"/>
    <x v="4070"/>
    <n v="3"/>
    <n v="0.2"/>
    <n v="10.788"/>
    <n v="11"/>
    <n v="4"/>
    <x v="3"/>
    <s v="Nov"/>
    <s v="2017-11"/>
  </r>
  <r>
    <n v="6544"/>
    <s v="US-2017-107888"/>
    <x v="673"/>
    <d v="2017-11-19T00:00:00"/>
    <s v="First Class"/>
    <s v="CC-12220"/>
    <s v="Chris Cortes"/>
    <x v="0"/>
    <s v="United States"/>
    <x v="4"/>
    <s v="Washington"/>
    <n v="98103"/>
    <x v="1"/>
    <s v="OFF-ST-10003123"/>
    <x v="1"/>
    <x v="4"/>
    <s v="Fellowes Bases and Tops For Staxonsteel/High-Stak Systems"/>
    <x v="3212"/>
    <n v="1"/>
    <n v="0"/>
    <n v="7.9896000000000003"/>
    <n v="11"/>
    <n v="4"/>
    <x v="3"/>
    <s v="Nov"/>
    <s v="2017-11"/>
  </r>
  <r>
    <n v="6545"/>
    <s v="US-2017-154872"/>
    <x v="304"/>
    <d v="2017-05-18T00:00:00"/>
    <s v="Standard Class"/>
    <s v="DP-13000"/>
    <s v="Darren Powers"/>
    <x v="0"/>
    <s v="United States"/>
    <x v="138"/>
    <s v="Ohio"/>
    <n v="44105"/>
    <x v="3"/>
    <s v="OFF-BI-10003007"/>
    <x v="1"/>
    <x v="8"/>
    <s v="Premium Transparent Presentation Covers, No Pattern/Clear, 8 1/2&quot; x 11&quot;"/>
    <x v="4355"/>
    <n v="5"/>
    <n v="0.7"/>
    <n v="-46.536000000000001"/>
    <n v="5"/>
    <n v="2"/>
    <x v="3"/>
    <s v="May"/>
    <s v="2017-05"/>
  </r>
  <r>
    <n v="6546"/>
    <s v="US-2017-154872"/>
    <x v="304"/>
    <d v="2017-05-18T00:00:00"/>
    <s v="Standard Class"/>
    <s v="DP-13000"/>
    <s v="Darren Powers"/>
    <x v="0"/>
    <s v="United States"/>
    <x v="138"/>
    <s v="Ohio"/>
    <n v="44105"/>
    <x v="3"/>
    <s v="OFF-LA-10000973"/>
    <x v="1"/>
    <x v="2"/>
    <s v="Avery 502"/>
    <x v="1310"/>
    <n v="2"/>
    <n v="0.2"/>
    <n v="1.764"/>
    <n v="5"/>
    <n v="2"/>
    <x v="3"/>
    <s v="May"/>
    <s v="2017-05"/>
  </r>
  <r>
    <n v="6547"/>
    <s v="US-2017-154872"/>
    <x v="304"/>
    <d v="2017-05-18T00:00:00"/>
    <s v="Standard Class"/>
    <s v="DP-13000"/>
    <s v="Darren Powers"/>
    <x v="0"/>
    <s v="United States"/>
    <x v="138"/>
    <s v="Ohio"/>
    <n v="44105"/>
    <x v="3"/>
    <s v="OFF-PA-10000483"/>
    <x v="1"/>
    <x v="10"/>
    <s v="Xerox 19"/>
    <x v="1609"/>
    <n v="1"/>
    <n v="0.2"/>
    <n v="7.7450000000000001"/>
    <n v="5"/>
    <n v="2"/>
    <x v="3"/>
    <s v="May"/>
    <s v="2017-05"/>
  </r>
  <r>
    <n v="6548"/>
    <s v="CA-2014-113880"/>
    <x v="72"/>
    <d v="2014-03-05T00:00:00"/>
    <s v="Standard Class"/>
    <s v="VF-21715"/>
    <s v="Vicky Freymann"/>
    <x v="2"/>
    <s v="United States"/>
    <x v="308"/>
    <s v="Illinois"/>
    <n v="60126"/>
    <x v="2"/>
    <s v="FUR-CH-10000863"/>
    <x v="0"/>
    <x v="1"/>
    <s v="Novimex Swivel Fabric Task Chair"/>
    <x v="4356"/>
    <n v="6"/>
    <n v="0.3"/>
    <n v="-172.1172"/>
    <n v="3"/>
    <n v="1"/>
    <x v="2"/>
    <s v="Mar"/>
    <s v="2014-03"/>
  </r>
  <r>
    <n v="6549"/>
    <s v="CA-2014-113880"/>
    <x v="72"/>
    <d v="2014-03-05T00:00:00"/>
    <s v="Standard Class"/>
    <s v="VF-21715"/>
    <s v="Vicky Freymann"/>
    <x v="2"/>
    <s v="United States"/>
    <x v="308"/>
    <s v="Illinois"/>
    <n v="60126"/>
    <x v="2"/>
    <s v="OFF-PA-10003036"/>
    <x v="1"/>
    <x v="10"/>
    <s v="Black Print Carbonless 8 1/2&quot; x 8 1/4&quot; Rapid Memo Book"/>
    <x v="1121"/>
    <n v="3"/>
    <n v="0.2"/>
    <n v="5.6783999999999999"/>
    <n v="3"/>
    <n v="1"/>
    <x v="2"/>
    <s v="Mar"/>
    <s v="2014-03"/>
  </r>
  <r>
    <n v="6550"/>
    <s v="US-2015-164966"/>
    <x v="117"/>
    <d v="2015-08-01T00:00:00"/>
    <s v="First Class"/>
    <s v="GH-14410"/>
    <s v="Gary Hansen"/>
    <x v="2"/>
    <s v="United States"/>
    <x v="69"/>
    <s v="Minnesota"/>
    <n v="55044"/>
    <x v="2"/>
    <s v="FUR-CH-10002304"/>
    <x v="0"/>
    <x v="1"/>
    <s v="Global Stack Chair without Arms, Black"/>
    <x v="4357"/>
    <n v="6"/>
    <n v="0"/>
    <n v="38.97"/>
    <n v="7"/>
    <n v="3"/>
    <x v="1"/>
    <s v="Jul"/>
    <s v="2015-07"/>
  </r>
  <r>
    <n v="6551"/>
    <s v="CA-2015-126739"/>
    <x v="549"/>
    <d v="2015-11-03T00:00:00"/>
    <s v="Second Class"/>
    <s v="JH-16180"/>
    <s v="Justin Hirsh"/>
    <x v="0"/>
    <s v="United States"/>
    <x v="20"/>
    <s v="New York"/>
    <n v="10035"/>
    <x v="3"/>
    <s v="FUR-CH-10000422"/>
    <x v="0"/>
    <x v="1"/>
    <s v="Global Highback Leather Tilter in Burgundy"/>
    <x v="4358"/>
    <n v="4"/>
    <n v="0.1"/>
    <n v="21.837599999999998"/>
    <n v="11"/>
    <n v="4"/>
    <x v="1"/>
    <s v="Nov"/>
    <s v="2015-11"/>
  </r>
  <r>
    <n v="6552"/>
    <s v="CA-2017-161578"/>
    <x v="819"/>
    <d v="2017-12-21T00:00:00"/>
    <s v="Second Class"/>
    <s v="RB-19465"/>
    <s v="Rick Bensley"/>
    <x v="2"/>
    <s v="United States"/>
    <x v="1"/>
    <s v="California"/>
    <n v="90036"/>
    <x v="1"/>
    <s v="OFF-PA-10002986"/>
    <x v="1"/>
    <x v="10"/>
    <s v="Xerox 1898"/>
    <x v="518"/>
    <n v="2"/>
    <n v="0"/>
    <n v="6.4127999999999998"/>
    <n v="12"/>
    <n v="4"/>
    <x v="3"/>
    <s v="Dec"/>
    <s v="2017-12"/>
  </r>
  <r>
    <n v="6553"/>
    <s v="CA-2017-161578"/>
    <x v="819"/>
    <d v="2017-12-21T00:00:00"/>
    <s v="Second Class"/>
    <s v="RB-19465"/>
    <s v="Rick Bensley"/>
    <x v="2"/>
    <s v="United States"/>
    <x v="1"/>
    <s v="California"/>
    <n v="90036"/>
    <x v="1"/>
    <s v="OFF-ST-10002289"/>
    <x v="1"/>
    <x v="4"/>
    <s v="Safco Wire Cube Shelving System, For Use as 4 or 5 14&quot; Cubes, Black"/>
    <x v="1222"/>
    <n v="5"/>
    <n v="0"/>
    <n v="7.9450000000000003"/>
    <n v="12"/>
    <n v="4"/>
    <x v="3"/>
    <s v="Dec"/>
    <s v="2017-12"/>
  </r>
  <r>
    <n v="6554"/>
    <s v="CA-2014-137092"/>
    <x v="22"/>
    <d v="2014-10-22T00:00:00"/>
    <s v="Second Class"/>
    <s v="LS-16975"/>
    <s v="Lindsay Shagiari"/>
    <x v="2"/>
    <s v="United States"/>
    <x v="22"/>
    <s v="Illinois"/>
    <n v="60653"/>
    <x v="2"/>
    <s v="TEC-AC-10001606"/>
    <x v="2"/>
    <x v="11"/>
    <s v="Logitech Wireless Performance Mouse MX for PC and Mac"/>
    <x v="1864"/>
    <n v="4"/>
    <n v="0.2"/>
    <n v="71.992800000000003"/>
    <n v="10"/>
    <n v="4"/>
    <x v="2"/>
    <s v="Oct"/>
    <s v="2014-10"/>
  </r>
  <r>
    <n v="6555"/>
    <s v="CA-2014-137092"/>
    <x v="22"/>
    <d v="2014-10-22T00:00:00"/>
    <s v="Second Class"/>
    <s v="LS-16975"/>
    <s v="Lindsay Shagiari"/>
    <x v="2"/>
    <s v="United States"/>
    <x v="22"/>
    <s v="Illinois"/>
    <n v="60653"/>
    <x v="2"/>
    <s v="OFF-ST-10003805"/>
    <x v="1"/>
    <x v="4"/>
    <s v="24 Capacity Maxi Data Binder Racks, Pearl"/>
    <x v="4359"/>
    <n v="3"/>
    <n v="0.2"/>
    <n v="31.5825"/>
    <n v="10"/>
    <n v="4"/>
    <x v="2"/>
    <s v="Oct"/>
    <s v="2014-10"/>
  </r>
  <r>
    <n v="6556"/>
    <s v="CA-2014-137092"/>
    <x v="22"/>
    <d v="2014-10-22T00:00:00"/>
    <s v="Second Class"/>
    <s v="LS-16975"/>
    <s v="Lindsay Shagiari"/>
    <x v="2"/>
    <s v="United States"/>
    <x v="22"/>
    <s v="Illinois"/>
    <n v="60653"/>
    <x v="2"/>
    <s v="OFF-PA-10002109"/>
    <x v="1"/>
    <x v="10"/>
    <s v="Wirebound Voice Message Log Book"/>
    <x v="4360"/>
    <n v="1"/>
    <n v="0.2"/>
    <n v="1.2376"/>
    <n v="10"/>
    <n v="4"/>
    <x v="2"/>
    <s v="Oct"/>
    <s v="2014-10"/>
  </r>
  <r>
    <n v="6557"/>
    <s v="CA-2014-137092"/>
    <x v="22"/>
    <d v="2014-10-22T00:00:00"/>
    <s v="Second Class"/>
    <s v="LS-16975"/>
    <s v="Lindsay Shagiari"/>
    <x v="2"/>
    <s v="United States"/>
    <x v="22"/>
    <s v="Illinois"/>
    <n v="60653"/>
    <x v="2"/>
    <s v="OFF-BI-10000632"/>
    <x v="1"/>
    <x v="8"/>
    <s v="Satellite Sectional Post Binders"/>
    <x v="4361"/>
    <n v="1"/>
    <n v="0.8"/>
    <n v="-14.759399999999999"/>
    <n v="10"/>
    <n v="4"/>
    <x v="2"/>
    <s v="Oct"/>
    <s v="2014-10"/>
  </r>
  <r>
    <n v="6558"/>
    <s v="CA-2014-137092"/>
    <x v="22"/>
    <d v="2014-10-22T00:00:00"/>
    <s v="Second Class"/>
    <s v="LS-16975"/>
    <s v="Lindsay Shagiari"/>
    <x v="2"/>
    <s v="United States"/>
    <x v="22"/>
    <s v="Illinois"/>
    <n v="60653"/>
    <x v="2"/>
    <s v="OFF-LA-10003510"/>
    <x v="1"/>
    <x v="2"/>
    <s v="Avery 4027 File Folder Labels for Dot Matrix Printers, 5000 Labels per Box, White"/>
    <x v="4362"/>
    <n v="1"/>
    <n v="0.2"/>
    <n v="7.9378000000000002"/>
    <n v="10"/>
    <n v="4"/>
    <x v="2"/>
    <s v="Oct"/>
    <s v="2014-10"/>
  </r>
  <r>
    <n v="6559"/>
    <s v="CA-2015-166947"/>
    <x v="1117"/>
    <d v="2015-06-10T00:00:00"/>
    <s v="Standard Class"/>
    <s v="EB-13750"/>
    <s v="Edward Becker"/>
    <x v="1"/>
    <s v="United States"/>
    <x v="198"/>
    <s v="New York"/>
    <n v="14215"/>
    <x v="3"/>
    <s v="FUR-CH-10004997"/>
    <x v="0"/>
    <x v="1"/>
    <s v="Hon Every-Day Series Multi-Task Chairs"/>
    <x v="4363"/>
    <n v="9"/>
    <n v="0.1"/>
    <n v="169.18199999999999"/>
    <n v="6"/>
    <n v="2"/>
    <x v="1"/>
    <s v="Jun"/>
    <s v="2015-06"/>
  </r>
  <r>
    <n v="6560"/>
    <s v="CA-2016-160941"/>
    <x v="658"/>
    <d v="2016-07-26T00:00:00"/>
    <s v="Standard Class"/>
    <s v="DK-12835"/>
    <s v="Damala Kotsonis"/>
    <x v="1"/>
    <s v="United States"/>
    <x v="43"/>
    <s v="California"/>
    <n v="95661"/>
    <x v="1"/>
    <s v="OFF-EN-10003001"/>
    <x v="1"/>
    <x v="12"/>
    <s v="Ames Color-File Green Diamond Border X-ray Mailers"/>
    <x v="4364"/>
    <n v="5"/>
    <n v="0"/>
    <n v="197.35300000000001"/>
    <n v="7"/>
    <n v="3"/>
    <x v="0"/>
    <s v="Jul"/>
    <s v="2016-07"/>
  </r>
  <r>
    <n v="6561"/>
    <s v="CA-2016-160941"/>
    <x v="658"/>
    <d v="2016-07-26T00:00:00"/>
    <s v="Standard Class"/>
    <s v="DK-12835"/>
    <s v="Damala Kotsonis"/>
    <x v="1"/>
    <s v="United States"/>
    <x v="43"/>
    <s v="California"/>
    <n v="95661"/>
    <x v="1"/>
    <s v="OFF-LA-10003766"/>
    <x v="1"/>
    <x v="2"/>
    <s v="Self-Adhesive Removable Labels"/>
    <x v="974"/>
    <n v="1"/>
    <n v="0"/>
    <n v="1.512"/>
    <n v="7"/>
    <n v="3"/>
    <x v="0"/>
    <s v="Jul"/>
    <s v="2016-07"/>
  </r>
  <r>
    <n v="6562"/>
    <s v="CA-2017-144680"/>
    <x v="185"/>
    <d v="2017-04-02T00:00:00"/>
    <s v="First Class"/>
    <s v="SC-20260"/>
    <s v="Scott Cohen"/>
    <x v="1"/>
    <s v="United States"/>
    <x v="81"/>
    <s v="Texas"/>
    <n v="76017"/>
    <x v="2"/>
    <s v="OFF-AP-10003040"/>
    <x v="1"/>
    <x v="9"/>
    <s v="Fellowes 8 Outlet Superior Workstation Surge Protector w/o Phone/Fax/Modem Protection"/>
    <x v="4365"/>
    <n v="5"/>
    <n v="0.8"/>
    <n v="-90.774000000000001"/>
    <n v="3"/>
    <n v="1"/>
    <x v="3"/>
    <s v="Mar"/>
    <s v="2017-03"/>
  </r>
  <r>
    <n v="6563"/>
    <s v="CA-2014-166086"/>
    <x v="1118"/>
    <d v="2014-05-12T00:00:00"/>
    <s v="Standard Class"/>
    <s v="CT-11995"/>
    <s v="Carol Triggs"/>
    <x v="0"/>
    <s v="United States"/>
    <x v="104"/>
    <s v="Massachusetts"/>
    <n v="1841"/>
    <x v="3"/>
    <s v="OFF-BI-10001078"/>
    <x v="1"/>
    <x v="8"/>
    <s v="Acco PRESSTEX Data Binder with Storage Hooks, Dark Blue, 14 7/8&quot; X 11&quot;"/>
    <x v="4366"/>
    <n v="3"/>
    <n v="0"/>
    <n v="7.9085999999999999"/>
    <n v="5"/>
    <n v="2"/>
    <x v="2"/>
    <s v="May"/>
    <s v="2014-05"/>
  </r>
  <r>
    <n v="6564"/>
    <s v="CA-2014-166086"/>
    <x v="1118"/>
    <d v="2014-05-12T00:00:00"/>
    <s v="Standard Class"/>
    <s v="CT-11995"/>
    <s v="Carol Triggs"/>
    <x v="0"/>
    <s v="United States"/>
    <x v="104"/>
    <s v="Massachusetts"/>
    <n v="1841"/>
    <x v="3"/>
    <s v="FUR-TA-10003469"/>
    <x v="0"/>
    <x v="3"/>
    <s v="Balt Split Level Computer Training Table"/>
    <x v="4367"/>
    <n v="2"/>
    <n v="0.3"/>
    <n v="-38.85"/>
    <n v="5"/>
    <n v="2"/>
    <x v="2"/>
    <s v="May"/>
    <s v="2014-05"/>
  </r>
  <r>
    <n v="6565"/>
    <s v="CA-2014-166086"/>
    <x v="1118"/>
    <d v="2014-05-12T00:00:00"/>
    <s v="Standard Class"/>
    <s v="CT-11995"/>
    <s v="Carol Triggs"/>
    <x v="0"/>
    <s v="United States"/>
    <x v="104"/>
    <s v="Massachusetts"/>
    <n v="1841"/>
    <x v="3"/>
    <s v="OFF-AR-10002578"/>
    <x v="1"/>
    <x v="6"/>
    <s v="Newell 335"/>
    <x v="874"/>
    <n v="3"/>
    <n v="0"/>
    <n v="2.5055999999999998"/>
    <n v="5"/>
    <n v="2"/>
    <x v="2"/>
    <s v="May"/>
    <s v="2014-05"/>
  </r>
  <r>
    <n v="6566"/>
    <s v="CA-2014-166086"/>
    <x v="1118"/>
    <d v="2014-05-12T00:00:00"/>
    <s v="Standard Class"/>
    <s v="CT-11995"/>
    <s v="Carol Triggs"/>
    <x v="0"/>
    <s v="United States"/>
    <x v="104"/>
    <s v="Massachusetts"/>
    <n v="1841"/>
    <x v="3"/>
    <s v="FUR-CH-10004675"/>
    <x v="0"/>
    <x v="1"/>
    <s v="Lifetime Advantage Folding Chairs, 4/Carton"/>
    <x v="1711"/>
    <n v="4"/>
    <n v="0"/>
    <n v="244.24959999999999"/>
    <n v="5"/>
    <n v="2"/>
    <x v="2"/>
    <s v="May"/>
    <s v="2014-05"/>
  </r>
  <r>
    <n v="6567"/>
    <s v="CA-2017-131282"/>
    <x v="1119"/>
    <d v="2017-02-08T00:00:00"/>
    <s v="Second Class"/>
    <s v="CB-12025"/>
    <s v="Cassandra Brandow"/>
    <x v="0"/>
    <s v="United States"/>
    <x v="435"/>
    <s v="Texas"/>
    <n v="76706"/>
    <x v="2"/>
    <s v="OFF-BI-10004632"/>
    <x v="1"/>
    <x v="8"/>
    <s v="Ibico Hi-Tech Manual Binding System"/>
    <x v="124"/>
    <n v="4"/>
    <n v="0.8"/>
    <n v="-426.98599999999999"/>
    <n v="2"/>
    <n v="1"/>
    <x v="3"/>
    <s v="Feb"/>
    <s v="2017-02"/>
  </r>
  <r>
    <n v="6568"/>
    <s v="CA-2017-131282"/>
    <x v="1119"/>
    <d v="2017-02-08T00:00:00"/>
    <s v="Second Class"/>
    <s v="CB-12025"/>
    <s v="Cassandra Brandow"/>
    <x v="0"/>
    <s v="United States"/>
    <x v="435"/>
    <s v="Texas"/>
    <n v="76706"/>
    <x v="2"/>
    <s v="OFF-AR-10003087"/>
    <x v="1"/>
    <x v="6"/>
    <s v="Staples in misc. colors"/>
    <x v="4368"/>
    <n v="5"/>
    <n v="0.2"/>
    <n v="0.71199999999999997"/>
    <n v="2"/>
    <n v="1"/>
    <x v="3"/>
    <s v="Feb"/>
    <s v="2017-02"/>
  </r>
  <r>
    <n v="6569"/>
    <s v="CA-2014-100678"/>
    <x v="891"/>
    <d v="2014-04-22T00:00:00"/>
    <s v="Standard Class"/>
    <s v="KM-16720"/>
    <s v="Kunst Miller"/>
    <x v="0"/>
    <s v="United States"/>
    <x v="12"/>
    <s v="Texas"/>
    <n v="77095"/>
    <x v="2"/>
    <s v="OFF-AR-10001868"/>
    <x v="1"/>
    <x v="6"/>
    <s v="Prang Dustless Chalk Sticks"/>
    <x v="638"/>
    <n v="2"/>
    <n v="0.2"/>
    <n v="1.008"/>
    <n v="4"/>
    <n v="2"/>
    <x v="2"/>
    <s v="Apr"/>
    <s v="2014-04"/>
  </r>
  <r>
    <n v="6570"/>
    <s v="CA-2014-100678"/>
    <x v="891"/>
    <d v="2014-04-22T00:00:00"/>
    <s v="Standard Class"/>
    <s v="KM-16720"/>
    <s v="Kunst Miller"/>
    <x v="0"/>
    <s v="United States"/>
    <x v="12"/>
    <s v="Texas"/>
    <n v="77095"/>
    <x v="2"/>
    <s v="FUR-CH-10002602"/>
    <x v="0"/>
    <x v="1"/>
    <s v="DMI Arturo Collection Mission-style Design Wood Chair"/>
    <x v="2555"/>
    <n v="3"/>
    <n v="0.3"/>
    <n v="-18.117599999999999"/>
    <n v="4"/>
    <n v="2"/>
    <x v="2"/>
    <s v="Apr"/>
    <s v="2014-04"/>
  </r>
  <r>
    <n v="6571"/>
    <s v="CA-2014-100678"/>
    <x v="891"/>
    <d v="2014-04-22T00:00:00"/>
    <s v="Standard Class"/>
    <s v="KM-16720"/>
    <s v="Kunst Miller"/>
    <x v="0"/>
    <s v="United States"/>
    <x v="12"/>
    <s v="Texas"/>
    <n v="77095"/>
    <x v="2"/>
    <s v="OFF-EN-10000056"/>
    <x v="1"/>
    <x v="12"/>
    <s v="Cameo Buff Policy Envelopes"/>
    <x v="836"/>
    <n v="3"/>
    <n v="0.2"/>
    <n v="50.406300000000002"/>
    <n v="4"/>
    <n v="2"/>
    <x v="2"/>
    <s v="Apr"/>
    <s v="2014-04"/>
  </r>
  <r>
    <n v="6572"/>
    <s v="CA-2014-100678"/>
    <x v="891"/>
    <d v="2014-04-22T00:00:00"/>
    <s v="Standard Class"/>
    <s v="KM-16720"/>
    <s v="Kunst Miller"/>
    <x v="0"/>
    <s v="United States"/>
    <x v="12"/>
    <s v="Texas"/>
    <n v="77095"/>
    <x v="2"/>
    <s v="TEC-AC-10000474"/>
    <x v="2"/>
    <x v="11"/>
    <s v="Kensington Expert Mouse Optical USB Trackball for PC or Mac"/>
    <x v="2609"/>
    <n v="3"/>
    <n v="0.2"/>
    <n v="28.497"/>
    <n v="4"/>
    <n v="2"/>
    <x v="2"/>
    <s v="Apr"/>
    <s v="2014-04"/>
  </r>
  <r>
    <n v="6573"/>
    <s v="CA-2016-161543"/>
    <x v="1120"/>
    <d v="2016-05-16T00:00:00"/>
    <s v="Standard Class"/>
    <s v="RD-19720"/>
    <s v="Roger Demir"/>
    <x v="0"/>
    <s v="United States"/>
    <x v="4"/>
    <s v="Washington"/>
    <n v="98105"/>
    <x v="1"/>
    <s v="OFF-PA-10003971"/>
    <x v="1"/>
    <x v="10"/>
    <s v="Xerox 1965"/>
    <x v="489"/>
    <n v="2"/>
    <n v="0"/>
    <n v="5.8604000000000003"/>
    <n v="5"/>
    <n v="2"/>
    <x v="0"/>
    <s v="May"/>
    <s v="2016-05"/>
  </r>
  <r>
    <n v="6574"/>
    <s v="CA-2016-160535"/>
    <x v="881"/>
    <d v="2016-11-30T00:00:00"/>
    <s v="Standard Class"/>
    <s v="BP-11050"/>
    <s v="Barry Pond"/>
    <x v="1"/>
    <s v="United States"/>
    <x v="135"/>
    <s v="New Jersey"/>
    <n v="7060"/>
    <x v="3"/>
    <s v="OFF-ST-10000689"/>
    <x v="1"/>
    <x v="4"/>
    <s v="Fellowes Strictly Business Drawer File, Letter/Legal Size"/>
    <x v="1601"/>
    <n v="4"/>
    <n v="0"/>
    <n v="67.608000000000004"/>
    <n v="11"/>
    <n v="4"/>
    <x v="0"/>
    <s v="Nov"/>
    <s v="2016-11"/>
  </r>
  <r>
    <n v="6575"/>
    <s v="CA-2016-160535"/>
    <x v="881"/>
    <d v="2016-11-30T00:00:00"/>
    <s v="Standard Class"/>
    <s v="BP-11050"/>
    <s v="Barry Pond"/>
    <x v="1"/>
    <s v="United States"/>
    <x v="135"/>
    <s v="New Jersey"/>
    <n v="7060"/>
    <x v="3"/>
    <s v="TEC-MA-10004255"/>
    <x v="2"/>
    <x v="15"/>
    <s v="Konica Minolta magicolor 1690MF Multifunction Printer"/>
    <x v="4369"/>
    <n v="8"/>
    <n v="0"/>
    <n v="118.3704"/>
    <n v="11"/>
    <n v="4"/>
    <x v="0"/>
    <s v="Nov"/>
    <s v="2016-11"/>
  </r>
  <r>
    <n v="6576"/>
    <s v="CA-2017-123085"/>
    <x v="448"/>
    <d v="2017-03-08T00:00:00"/>
    <s v="Standard Class"/>
    <s v="EJ-13720"/>
    <s v="Ed Jacobs"/>
    <x v="0"/>
    <s v="United States"/>
    <x v="1"/>
    <s v="California"/>
    <n v="90008"/>
    <x v="1"/>
    <s v="TEC-AC-10000990"/>
    <x v="2"/>
    <x v="11"/>
    <s v="Imation Bio 2GB USB Flash Drive Imation Corp"/>
    <x v="4370"/>
    <n v="8"/>
    <n v="0"/>
    <n v="440.76479999999998"/>
    <n v="3"/>
    <n v="1"/>
    <x v="3"/>
    <s v="Mar"/>
    <s v="2017-03"/>
  </r>
  <r>
    <n v="6577"/>
    <s v="CA-2017-123085"/>
    <x v="448"/>
    <d v="2017-03-08T00:00:00"/>
    <s v="Standard Class"/>
    <s v="EJ-13720"/>
    <s v="Ed Jacobs"/>
    <x v="0"/>
    <s v="United States"/>
    <x v="1"/>
    <s v="California"/>
    <n v="90008"/>
    <x v="1"/>
    <s v="FUR-CH-10003968"/>
    <x v="0"/>
    <x v="1"/>
    <s v="Novimex Turbo Task Chair"/>
    <x v="2932"/>
    <n v="3"/>
    <n v="0.2"/>
    <n v="-17.0352"/>
    <n v="3"/>
    <n v="1"/>
    <x v="3"/>
    <s v="Mar"/>
    <s v="2017-03"/>
  </r>
  <r>
    <n v="6578"/>
    <s v="CA-2015-153752"/>
    <x v="401"/>
    <d v="2015-12-11T00:00:00"/>
    <s v="Second Class"/>
    <s v="RO-19780"/>
    <s v="Rose O'Brian"/>
    <x v="0"/>
    <s v="United States"/>
    <x v="81"/>
    <s v="Virginia"/>
    <n v="22204"/>
    <x v="0"/>
    <s v="TEC-PH-10001615"/>
    <x v="2"/>
    <x v="7"/>
    <s v="AT&amp;T CL82213"/>
    <x v="2093"/>
    <n v="6"/>
    <n v="0"/>
    <n v="50.442599999999999"/>
    <n v="12"/>
    <n v="4"/>
    <x v="1"/>
    <s v="Dec"/>
    <s v="2015-12"/>
  </r>
  <r>
    <n v="6579"/>
    <s v="CA-2014-103660"/>
    <x v="55"/>
    <d v="2014-08-30T00:00:00"/>
    <s v="Standard Class"/>
    <s v="MW-18220"/>
    <s v="Mitch Webber"/>
    <x v="0"/>
    <s v="United States"/>
    <x v="4"/>
    <s v="Washington"/>
    <n v="98103"/>
    <x v="1"/>
    <s v="TEC-PH-10000895"/>
    <x v="2"/>
    <x v="7"/>
    <s v="Polycom VVX 310 VoIP phone"/>
    <x v="4371"/>
    <n v="7"/>
    <n v="0.2"/>
    <n v="75.595799999999997"/>
    <n v="8"/>
    <n v="3"/>
    <x v="2"/>
    <s v="Aug"/>
    <s v="2014-08"/>
  </r>
  <r>
    <n v="6580"/>
    <s v="CA-2016-169887"/>
    <x v="332"/>
    <d v="2016-10-22T00:00:00"/>
    <s v="Same Day"/>
    <s v="MS-17530"/>
    <s v="MaryBeth Skach"/>
    <x v="0"/>
    <s v="United States"/>
    <x v="4"/>
    <s v="Washington"/>
    <n v="98105"/>
    <x v="1"/>
    <s v="OFF-PA-10003001"/>
    <x v="1"/>
    <x v="10"/>
    <s v="Xerox 1986"/>
    <x v="3763"/>
    <n v="1"/>
    <n v="0"/>
    <n v="3.2063999999999999"/>
    <n v="10"/>
    <n v="4"/>
    <x v="0"/>
    <s v="Oct"/>
    <s v="2016-10"/>
  </r>
  <r>
    <n v="6581"/>
    <s v="CA-2016-169887"/>
    <x v="332"/>
    <d v="2016-10-22T00:00:00"/>
    <s v="Same Day"/>
    <s v="MS-17530"/>
    <s v="MaryBeth Skach"/>
    <x v="0"/>
    <s v="United States"/>
    <x v="4"/>
    <s v="Washington"/>
    <n v="98105"/>
    <x v="1"/>
    <s v="OFF-AR-10002766"/>
    <x v="1"/>
    <x v="6"/>
    <s v="Prang Drawing Pencil Set"/>
    <x v="480"/>
    <n v="3"/>
    <n v="0"/>
    <n v="2.2517999999999998"/>
    <n v="10"/>
    <n v="4"/>
    <x v="0"/>
    <s v="Oct"/>
    <s v="2016-10"/>
  </r>
  <r>
    <n v="6582"/>
    <s v="CA-2016-169887"/>
    <x v="332"/>
    <d v="2016-10-22T00:00:00"/>
    <s v="Same Day"/>
    <s v="MS-17530"/>
    <s v="MaryBeth Skach"/>
    <x v="0"/>
    <s v="United States"/>
    <x v="4"/>
    <s v="Washington"/>
    <n v="98105"/>
    <x v="1"/>
    <s v="FUR-FU-10003095"/>
    <x v="0"/>
    <x v="5"/>
    <s v="Linden 12&quot; Wall Clock With Oak Frame"/>
    <x v="3033"/>
    <n v="3"/>
    <n v="0"/>
    <n v="30.582000000000001"/>
    <n v="10"/>
    <n v="4"/>
    <x v="0"/>
    <s v="Oct"/>
    <s v="2016-10"/>
  </r>
  <r>
    <n v="6583"/>
    <s v="CA-2016-148516"/>
    <x v="1121"/>
    <d v="2016-08-11T00:00:00"/>
    <s v="Standard Class"/>
    <s v="DW-13585"/>
    <s v="Dorothy Wardle"/>
    <x v="1"/>
    <s v="United States"/>
    <x v="156"/>
    <s v="Washington"/>
    <n v="98026"/>
    <x v="1"/>
    <s v="TEC-AC-10003610"/>
    <x v="2"/>
    <x v="11"/>
    <s v="Logitech Illuminated - Keyboard"/>
    <x v="686"/>
    <n v="3"/>
    <n v="0"/>
    <n v="86.385599999999997"/>
    <n v="8"/>
    <n v="3"/>
    <x v="0"/>
    <s v="Aug"/>
    <s v="2016-08"/>
  </r>
  <r>
    <n v="6584"/>
    <s v="CA-2017-104731"/>
    <x v="246"/>
    <d v="2017-07-27T00:00:00"/>
    <s v="Standard Class"/>
    <s v="AM-10705"/>
    <s v="Anne McFarland"/>
    <x v="0"/>
    <s v="United States"/>
    <x v="127"/>
    <s v="Virginia"/>
    <n v="24153"/>
    <x v="0"/>
    <s v="OFF-AR-10003727"/>
    <x v="1"/>
    <x v="6"/>
    <s v="Berol Giant Pencil Sharpener"/>
    <x v="3033"/>
    <n v="6"/>
    <n v="0"/>
    <n v="29.5626"/>
    <n v="7"/>
    <n v="3"/>
    <x v="3"/>
    <s v="Jul"/>
    <s v="2017-07"/>
  </r>
  <r>
    <n v="6585"/>
    <s v="CA-2017-104731"/>
    <x v="246"/>
    <d v="2017-07-27T00:00:00"/>
    <s v="Standard Class"/>
    <s v="AM-10705"/>
    <s v="Anne McFarland"/>
    <x v="0"/>
    <s v="United States"/>
    <x v="127"/>
    <s v="Virginia"/>
    <n v="24153"/>
    <x v="0"/>
    <s v="TEC-PH-10002660"/>
    <x v="2"/>
    <x v="7"/>
    <s v="Nortel Networks T7316 E Nt8 B27"/>
    <x v="1071"/>
    <n v="4"/>
    <n v="0"/>
    <n v="67.989999999999995"/>
    <n v="7"/>
    <n v="3"/>
    <x v="3"/>
    <s v="Jul"/>
    <s v="2017-07"/>
  </r>
  <r>
    <n v="6586"/>
    <s v="CA-2017-104731"/>
    <x v="246"/>
    <d v="2017-07-27T00:00:00"/>
    <s v="Standard Class"/>
    <s v="AM-10705"/>
    <s v="Anne McFarland"/>
    <x v="0"/>
    <s v="United States"/>
    <x v="127"/>
    <s v="Virginia"/>
    <n v="24153"/>
    <x v="0"/>
    <s v="FUR-FU-10003274"/>
    <x v="0"/>
    <x v="5"/>
    <s v="Regeneration Desk Collection"/>
    <x v="3355"/>
    <n v="5"/>
    <n v="0"/>
    <n v="3.8719999999999999"/>
    <n v="7"/>
    <n v="3"/>
    <x v="3"/>
    <s v="Jul"/>
    <s v="2017-07"/>
  </r>
  <r>
    <n v="6587"/>
    <s v="CA-2017-104731"/>
    <x v="246"/>
    <d v="2017-07-27T00:00:00"/>
    <s v="Standard Class"/>
    <s v="AM-10705"/>
    <s v="Anne McFarland"/>
    <x v="0"/>
    <s v="United States"/>
    <x v="127"/>
    <s v="Virginia"/>
    <n v="24153"/>
    <x v="0"/>
    <s v="OFF-AR-10003829"/>
    <x v="1"/>
    <x v="6"/>
    <s v="Newell 35"/>
    <x v="1195"/>
    <n v="6"/>
    <n v="0"/>
    <n v="5.7072000000000003"/>
    <n v="7"/>
    <n v="3"/>
    <x v="3"/>
    <s v="Jul"/>
    <s v="2017-07"/>
  </r>
  <r>
    <n v="6588"/>
    <s v="CA-2017-104731"/>
    <x v="246"/>
    <d v="2017-07-27T00:00:00"/>
    <s v="Standard Class"/>
    <s v="AM-10705"/>
    <s v="Anne McFarland"/>
    <x v="0"/>
    <s v="United States"/>
    <x v="127"/>
    <s v="Virginia"/>
    <n v="24153"/>
    <x v="0"/>
    <s v="FUR-BO-10003441"/>
    <x v="0"/>
    <x v="0"/>
    <s v="Bush Westfield Collection Bookcases, Fully Assembled"/>
    <x v="3271"/>
    <n v="3"/>
    <n v="0"/>
    <n v="69.676199999999994"/>
    <n v="7"/>
    <n v="3"/>
    <x v="3"/>
    <s v="Jul"/>
    <s v="2017-07"/>
  </r>
  <r>
    <n v="6589"/>
    <s v="CA-2017-104731"/>
    <x v="246"/>
    <d v="2017-07-27T00:00:00"/>
    <s v="Standard Class"/>
    <s v="AM-10705"/>
    <s v="Anne McFarland"/>
    <x v="0"/>
    <s v="United States"/>
    <x v="127"/>
    <s v="Virginia"/>
    <n v="24153"/>
    <x v="0"/>
    <s v="OFF-BI-10003355"/>
    <x v="1"/>
    <x v="8"/>
    <s v="Cardinal Holdit Business Card Pockets"/>
    <x v="1801"/>
    <n v="3"/>
    <n v="0"/>
    <n v="7.1711999999999998"/>
    <n v="7"/>
    <n v="3"/>
    <x v="3"/>
    <s v="Jul"/>
    <s v="2017-07"/>
  </r>
  <r>
    <n v="6590"/>
    <s v="CA-2017-104731"/>
    <x v="246"/>
    <d v="2017-07-27T00:00:00"/>
    <s v="Standard Class"/>
    <s v="AM-10705"/>
    <s v="Anne McFarland"/>
    <x v="0"/>
    <s v="United States"/>
    <x v="127"/>
    <s v="Virginia"/>
    <n v="24153"/>
    <x v="0"/>
    <s v="OFF-SU-10003505"/>
    <x v="1"/>
    <x v="14"/>
    <s v="Premier Electric Letter Opener"/>
    <x v="4372"/>
    <n v="2"/>
    <n v="0"/>
    <n v="11.586"/>
    <n v="7"/>
    <n v="3"/>
    <x v="3"/>
    <s v="Jul"/>
    <s v="2017-07"/>
  </r>
  <r>
    <n v="6591"/>
    <s v="CA-2014-164749"/>
    <x v="893"/>
    <d v="2014-03-26T00:00:00"/>
    <s v="First Class"/>
    <s v="BG-11740"/>
    <s v="Bruce Geld"/>
    <x v="0"/>
    <s v="United States"/>
    <x v="478"/>
    <s v="Florida"/>
    <n v="33445"/>
    <x v="0"/>
    <s v="OFF-LA-10004484"/>
    <x v="1"/>
    <x v="2"/>
    <s v="Avery 476"/>
    <x v="4373"/>
    <n v="3"/>
    <n v="0.2"/>
    <n v="3.2214"/>
    <n v="3"/>
    <n v="1"/>
    <x v="2"/>
    <s v="Mar"/>
    <s v="2014-03"/>
  </r>
  <r>
    <n v="6592"/>
    <s v="CA-2015-103716"/>
    <x v="28"/>
    <d v="2015-05-06T00:00:00"/>
    <s v="Standard Class"/>
    <s v="KB-16585"/>
    <s v="Ken Black"/>
    <x v="1"/>
    <s v="United States"/>
    <x v="8"/>
    <s v="California"/>
    <n v="94110"/>
    <x v="1"/>
    <s v="OFF-AR-10000658"/>
    <x v="1"/>
    <x v="6"/>
    <s v="Newell 324"/>
    <x v="1610"/>
    <n v="3"/>
    <n v="0"/>
    <n v="9.702"/>
    <n v="4"/>
    <n v="2"/>
    <x v="1"/>
    <s v="Apr"/>
    <s v="2015-04"/>
  </r>
  <r>
    <n v="6593"/>
    <s v="CA-2015-103716"/>
    <x v="28"/>
    <d v="2015-05-06T00:00:00"/>
    <s v="Standard Class"/>
    <s v="KB-16585"/>
    <s v="Ken Black"/>
    <x v="1"/>
    <s v="United States"/>
    <x v="8"/>
    <s v="California"/>
    <n v="94110"/>
    <x v="1"/>
    <s v="TEC-PH-10000347"/>
    <x v="2"/>
    <x v="7"/>
    <s v="Cush Cases Heavy Duty Rugged Cover Case for Samsung Galaxy S5 - Purple"/>
    <x v="4374"/>
    <n v="5"/>
    <n v="0.2"/>
    <n v="1.7324999999999999"/>
    <n v="4"/>
    <n v="2"/>
    <x v="1"/>
    <s v="Apr"/>
    <s v="2015-04"/>
  </r>
  <r>
    <n v="6594"/>
    <s v="CA-2016-126795"/>
    <x v="900"/>
    <d v="2016-06-16T00:00:00"/>
    <s v="Second Class"/>
    <s v="GT-14710"/>
    <s v="Greg Tran"/>
    <x v="0"/>
    <s v="United States"/>
    <x v="20"/>
    <s v="New York"/>
    <n v="10024"/>
    <x v="3"/>
    <s v="OFF-BI-10001989"/>
    <x v="1"/>
    <x v="8"/>
    <s v="Premium Transparent Presentation Covers by GBC"/>
    <x v="2939"/>
    <n v="2"/>
    <n v="0.2"/>
    <n v="11.748799999999999"/>
    <n v="6"/>
    <n v="2"/>
    <x v="0"/>
    <s v="Jun"/>
    <s v="2016-06"/>
  </r>
  <r>
    <n v="6595"/>
    <s v="CA-2015-146290"/>
    <x v="124"/>
    <d v="2015-05-11T00:00:00"/>
    <s v="Standard Class"/>
    <s v="SV-20815"/>
    <s v="Stuart Van"/>
    <x v="1"/>
    <s v="United States"/>
    <x v="245"/>
    <s v="Indiana"/>
    <n v="46203"/>
    <x v="2"/>
    <s v="OFF-AR-10001897"/>
    <x v="1"/>
    <x v="6"/>
    <s v="Model L Table or Wall-Mount Pencil Sharpener"/>
    <x v="4375"/>
    <n v="7"/>
    <n v="0"/>
    <n v="35.260399999999997"/>
    <n v="5"/>
    <n v="2"/>
    <x v="1"/>
    <s v="May"/>
    <s v="2015-05"/>
  </r>
  <r>
    <n v="6596"/>
    <s v="CA-2017-157112"/>
    <x v="756"/>
    <d v="2017-04-26T00:00:00"/>
    <s v="First Class"/>
    <s v="GG-14650"/>
    <s v="Greg Guthrie"/>
    <x v="1"/>
    <s v="United States"/>
    <x v="38"/>
    <s v="Ohio"/>
    <n v="43229"/>
    <x v="3"/>
    <s v="OFF-BI-10000285"/>
    <x v="1"/>
    <x v="8"/>
    <s v="XtraLife ClearVue Slant-D Ring Binders by Cardinal"/>
    <x v="2660"/>
    <n v="5"/>
    <n v="0.7"/>
    <n v="-7.84"/>
    <n v="4"/>
    <n v="2"/>
    <x v="3"/>
    <s v="Apr"/>
    <s v="2017-04"/>
  </r>
  <r>
    <n v="6597"/>
    <s v="CA-2017-157112"/>
    <x v="756"/>
    <d v="2017-04-26T00:00:00"/>
    <s v="First Class"/>
    <s v="GG-14650"/>
    <s v="Greg Guthrie"/>
    <x v="1"/>
    <s v="United States"/>
    <x v="38"/>
    <s v="Ohio"/>
    <n v="43229"/>
    <x v="3"/>
    <s v="OFF-PA-10001804"/>
    <x v="1"/>
    <x v="10"/>
    <s v="Xerox 195"/>
    <x v="752"/>
    <n v="1"/>
    <n v="0.2"/>
    <n v="1.8704000000000001"/>
    <n v="4"/>
    <n v="2"/>
    <x v="3"/>
    <s v="Apr"/>
    <s v="2017-04"/>
  </r>
  <r>
    <n v="6598"/>
    <s v="CA-2014-169257"/>
    <x v="571"/>
    <d v="2014-06-12T00:00:00"/>
    <s v="Standard Class"/>
    <s v="SV-20785"/>
    <s v="Stewart Visinsky"/>
    <x v="0"/>
    <s v="United States"/>
    <x v="108"/>
    <s v="Florida"/>
    <n v="32216"/>
    <x v="0"/>
    <s v="OFF-BI-10002557"/>
    <x v="1"/>
    <x v="8"/>
    <s v="Presstex Flexible Ring Binders"/>
    <x v="4376"/>
    <n v="1"/>
    <n v="0.7"/>
    <n v="-0.91"/>
    <n v="6"/>
    <n v="2"/>
    <x v="2"/>
    <s v="Jun"/>
    <s v="2014-06"/>
  </r>
  <r>
    <n v="6599"/>
    <s v="CA-2014-169257"/>
    <x v="571"/>
    <d v="2014-06-12T00:00:00"/>
    <s v="Standard Class"/>
    <s v="SV-20785"/>
    <s v="Stewart Visinsky"/>
    <x v="0"/>
    <s v="United States"/>
    <x v="108"/>
    <s v="Florida"/>
    <n v="32216"/>
    <x v="0"/>
    <s v="OFF-PA-10002319"/>
    <x v="1"/>
    <x v="10"/>
    <s v="Xerox 1944"/>
    <x v="4377"/>
    <n v="2"/>
    <n v="0.2"/>
    <n v="22.480799999999999"/>
    <n v="6"/>
    <n v="2"/>
    <x v="2"/>
    <s v="Jun"/>
    <s v="2014-06"/>
  </r>
  <r>
    <n v="6600"/>
    <s v="CA-2014-154095"/>
    <x v="266"/>
    <d v="2014-12-07T00:00:00"/>
    <s v="Standard Class"/>
    <s v="ON-18715"/>
    <s v="Odella Nelson"/>
    <x v="1"/>
    <s v="United States"/>
    <x v="183"/>
    <s v="Maryland"/>
    <n v="20735"/>
    <x v="3"/>
    <s v="FUR-FU-10003849"/>
    <x v="0"/>
    <x v="5"/>
    <s v="DAX Metal Frame, Desktop, Stepped-Edge"/>
    <x v="3224"/>
    <n v="3"/>
    <n v="0"/>
    <n v="23.680800000000001"/>
    <n v="12"/>
    <n v="4"/>
    <x v="2"/>
    <s v="Dec"/>
    <s v="2014-12"/>
  </r>
  <r>
    <n v="6601"/>
    <s v="CA-2014-154095"/>
    <x v="266"/>
    <d v="2014-12-07T00:00:00"/>
    <s v="Standard Class"/>
    <s v="ON-18715"/>
    <s v="Odella Nelson"/>
    <x v="1"/>
    <s v="United States"/>
    <x v="183"/>
    <s v="Maryland"/>
    <n v="20735"/>
    <x v="3"/>
    <s v="OFF-PA-10002923"/>
    <x v="1"/>
    <x v="10"/>
    <s v="Xerox 1942"/>
    <x v="674"/>
    <n v="3"/>
    <n v="0"/>
    <n v="73.41"/>
    <n v="12"/>
    <n v="4"/>
    <x v="2"/>
    <s v="Dec"/>
    <s v="2014-12"/>
  </r>
  <r>
    <n v="6602"/>
    <s v="CA-2014-154095"/>
    <x v="266"/>
    <d v="2014-12-07T00:00:00"/>
    <s v="Standard Class"/>
    <s v="ON-18715"/>
    <s v="Odella Nelson"/>
    <x v="1"/>
    <s v="United States"/>
    <x v="183"/>
    <s v="Maryland"/>
    <n v="20735"/>
    <x v="3"/>
    <s v="FUR-CH-10004754"/>
    <x v="0"/>
    <x v="1"/>
    <s v="Global Stack Chair with Arms, Black"/>
    <x v="4378"/>
    <n v="8"/>
    <n v="0"/>
    <n v="64.756799999999998"/>
    <n v="12"/>
    <n v="4"/>
    <x v="2"/>
    <s v="Dec"/>
    <s v="2014-12"/>
  </r>
  <r>
    <n v="6603"/>
    <s v="CA-2014-154095"/>
    <x v="266"/>
    <d v="2014-12-07T00:00:00"/>
    <s v="Standard Class"/>
    <s v="ON-18715"/>
    <s v="Odella Nelson"/>
    <x v="1"/>
    <s v="United States"/>
    <x v="183"/>
    <s v="Maryland"/>
    <n v="20735"/>
    <x v="3"/>
    <s v="OFF-LA-10000634"/>
    <x v="1"/>
    <x v="2"/>
    <s v="Avery 509"/>
    <x v="1189"/>
    <n v="6"/>
    <n v="0"/>
    <n v="7.2035999999999998"/>
    <n v="12"/>
    <n v="4"/>
    <x v="2"/>
    <s v="Dec"/>
    <s v="2014-12"/>
  </r>
  <r>
    <n v="6604"/>
    <s v="CA-2017-146346"/>
    <x v="46"/>
    <d v="2017-06-20T00:00:00"/>
    <s v="First Class"/>
    <s v="RA-19945"/>
    <s v="Ryan Akin"/>
    <x v="0"/>
    <s v="United States"/>
    <x v="479"/>
    <s v="Colorado"/>
    <n v="80022"/>
    <x v="1"/>
    <s v="OFF-ST-10001418"/>
    <x v="1"/>
    <x v="4"/>
    <s v="Carina Media Storage Towers in Natural &amp; Black"/>
    <x v="1741"/>
    <n v="3"/>
    <n v="0.2"/>
    <n v="-32.929200000000002"/>
    <n v="6"/>
    <n v="2"/>
    <x v="3"/>
    <s v="Jun"/>
    <s v="2017-06"/>
  </r>
  <r>
    <n v="6605"/>
    <s v="CA-2016-148852"/>
    <x v="439"/>
    <d v="2016-05-31T00:00:00"/>
    <s v="Standard Class"/>
    <s v="SV-20785"/>
    <s v="Stewart Visinsky"/>
    <x v="0"/>
    <s v="United States"/>
    <x v="157"/>
    <s v="California"/>
    <n v="92704"/>
    <x v="1"/>
    <s v="OFF-FA-10003467"/>
    <x v="1"/>
    <x v="13"/>
    <s v="Alliance Big Bands Rubber Bands, 12/Pack"/>
    <x v="3949"/>
    <n v="3"/>
    <n v="0"/>
    <n v="0"/>
    <n v="5"/>
    <n v="2"/>
    <x v="0"/>
    <s v="May"/>
    <s v="2016-05"/>
  </r>
  <r>
    <n v="6606"/>
    <s v="CA-2016-148852"/>
    <x v="439"/>
    <d v="2016-05-31T00:00:00"/>
    <s v="Standard Class"/>
    <s v="SV-20785"/>
    <s v="Stewart Visinsky"/>
    <x v="0"/>
    <s v="United States"/>
    <x v="157"/>
    <s v="California"/>
    <n v="92704"/>
    <x v="1"/>
    <s v="OFF-PA-10001293"/>
    <x v="1"/>
    <x v="10"/>
    <s v="Xerox 1946"/>
    <x v="1544"/>
    <n v="7"/>
    <n v="0"/>
    <n v="21.7728"/>
    <n v="5"/>
    <n v="2"/>
    <x v="0"/>
    <s v="May"/>
    <s v="2016-05"/>
  </r>
  <r>
    <n v="6607"/>
    <s v="CA-2016-148852"/>
    <x v="439"/>
    <d v="2016-05-31T00:00:00"/>
    <s v="Standard Class"/>
    <s v="SV-20785"/>
    <s v="Stewart Visinsky"/>
    <x v="0"/>
    <s v="United States"/>
    <x v="157"/>
    <s v="California"/>
    <n v="92704"/>
    <x v="1"/>
    <s v="TEC-PH-10003885"/>
    <x v="2"/>
    <x v="7"/>
    <s v="Cisco SPA508G"/>
    <x v="1972"/>
    <n v="4"/>
    <n v="0.2"/>
    <n v="23.756399999999999"/>
    <n v="5"/>
    <n v="2"/>
    <x v="0"/>
    <s v="May"/>
    <s v="2016-05"/>
  </r>
  <r>
    <n v="6608"/>
    <s v="CA-2016-148852"/>
    <x v="439"/>
    <d v="2016-05-31T00:00:00"/>
    <s v="Standard Class"/>
    <s v="SV-20785"/>
    <s v="Stewart Visinsky"/>
    <x v="0"/>
    <s v="United States"/>
    <x v="157"/>
    <s v="California"/>
    <n v="92704"/>
    <x v="1"/>
    <s v="FUR-CH-10004860"/>
    <x v="0"/>
    <x v="1"/>
    <s v="Global Low Back Tilter Chair"/>
    <x v="4379"/>
    <n v="6"/>
    <n v="0.2"/>
    <n v="-84.8232"/>
    <n v="5"/>
    <n v="2"/>
    <x v="0"/>
    <s v="May"/>
    <s v="2016-05"/>
  </r>
  <r>
    <n v="6609"/>
    <s v="CA-2016-148852"/>
    <x v="439"/>
    <d v="2016-05-31T00:00:00"/>
    <s v="Standard Class"/>
    <s v="SV-20785"/>
    <s v="Stewart Visinsky"/>
    <x v="0"/>
    <s v="United States"/>
    <x v="157"/>
    <s v="California"/>
    <n v="92704"/>
    <x v="1"/>
    <s v="TEC-MA-10002428"/>
    <x v="2"/>
    <x v="15"/>
    <s v="Fellowes Powershred HS-440 4-Sheet High Security Shredder"/>
    <x v="4380"/>
    <n v="3"/>
    <n v="0.2"/>
    <n v="116.24250000000001"/>
    <n v="5"/>
    <n v="2"/>
    <x v="0"/>
    <s v="May"/>
    <s v="2016-05"/>
  </r>
  <r>
    <n v="6610"/>
    <s v="US-2015-118906"/>
    <x v="366"/>
    <d v="2015-03-10T00:00:00"/>
    <s v="Same Day"/>
    <s v="KB-16585"/>
    <s v="Ken Black"/>
    <x v="1"/>
    <s v="United States"/>
    <x v="183"/>
    <s v="Maryland"/>
    <n v="20735"/>
    <x v="3"/>
    <s v="OFF-ST-10002406"/>
    <x v="1"/>
    <x v="4"/>
    <s v="Pizazz Global Quick File"/>
    <x v="4381"/>
    <n v="6"/>
    <n v="0"/>
    <n v="25.1496"/>
    <n v="3"/>
    <n v="1"/>
    <x v="1"/>
    <s v="Mar"/>
    <s v="2015-03"/>
  </r>
  <r>
    <n v="6611"/>
    <s v="CA-2016-168921"/>
    <x v="201"/>
    <d v="2016-10-22T00:00:00"/>
    <s v="First Class"/>
    <s v="AG-10495"/>
    <s v="Andrew Gjertsen"/>
    <x v="1"/>
    <s v="United States"/>
    <x v="1"/>
    <s v="California"/>
    <n v="90049"/>
    <x v="1"/>
    <s v="OFF-BI-10004209"/>
    <x v="1"/>
    <x v="8"/>
    <s v="Fellowes Twister Kit, Gray/Clear, 3/pkg"/>
    <x v="1739"/>
    <n v="3"/>
    <n v="0.2"/>
    <n v="6.03"/>
    <n v="10"/>
    <n v="4"/>
    <x v="0"/>
    <s v="Oct"/>
    <s v="2016-10"/>
  </r>
  <r>
    <n v="6612"/>
    <s v="CA-2015-107678"/>
    <x v="1122"/>
    <d v="2015-04-28T00:00:00"/>
    <s v="Standard Class"/>
    <s v="JK-16090"/>
    <s v="Juliana Krohn"/>
    <x v="0"/>
    <s v="United States"/>
    <x v="103"/>
    <s v="Kentucky"/>
    <n v="40214"/>
    <x v="0"/>
    <s v="FUR-CH-10001891"/>
    <x v="0"/>
    <x v="1"/>
    <s v="Global Deluxe Office Fabric Chairs"/>
    <x v="2771"/>
    <n v="2"/>
    <n v="0"/>
    <n v="51.8292"/>
    <n v="4"/>
    <n v="2"/>
    <x v="1"/>
    <s v="Apr"/>
    <s v="2015-04"/>
  </r>
  <r>
    <n v="6613"/>
    <s v="CA-2015-107678"/>
    <x v="1122"/>
    <d v="2015-04-28T00:00:00"/>
    <s v="Standard Class"/>
    <s v="JK-16090"/>
    <s v="Juliana Krohn"/>
    <x v="0"/>
    <s v="United States"/>
    <x v="103"/>
    <s v="Kentucky"/>
    <n v="40214"/>
    <x v="0"/>
    <s v="OFF-BI-10002215"/>
    <x v="1"/>
    <x v="8"/>
    <s v="Wilson Jones Hanging View Binder, White, 1&quot;"/>
    <x v="3895"/>
    <n v="3"/>
    <n v="0"/>
    <n v="9.798"/>
    <n v="4"/>
    <n v="2"/>
    <x v="1"/>
    <s v="Apr"/>
    <s v="2015-04"/>
  </r>
  <r>
    <n v="6614"/>
    <s v="CA-2015-107678"/>
    <x v="1122"/>
    <d v="2015-04-28T00:00:00"/>
    <s v="Standard Class"/>
    <s v="JK-16090"/>
    <s v="Juliana Krohn"/>
    <x v="0"/>
    <s v="United States"/>
    <x v="103"/>
    <s v="Kentucky"/>
    <n v="40214"/>
    <x v="0"/>
    <s v="TEC-PH-10002103"/>
    <x v="2"/>
    <x v="7"/>
    <s v="Jabra SPEAK 410"/>
    <x v="4382"/>
    <n v="5"/>
    <n v="0"/>
    <n v="131.58600000000001"/>
    <n v="4"/>
    <n v="2"/>
    <x v="1"/>
    <s v="Apr"/>
    <s v="2015-04"/>
  </r>
  <r>
    <n v="6615"/>
    <s v="CA-2015-107678"/>
    <x v="1122"/>
    <d v="2015-04-28T00:00:00"/>
    <s v="Standard Class"/>
    <s v="JK-16090"/>
    <s v="Juliana Krohn"/>
    <x v="0"/>
    <s v="United States"/>
    <x v="103"/>
    <s v="Kentucky"/>
    <n v="40214"/>
    <x v="0"/>
    <s v="FUR-FU-10003394"/>
    <x v="0"/>
    <x v="5"/>
    <s v="Tenex &quot;The Solids&quot; Textured Chair Mats"/>
    <x v="660"/>
    <n v="3"/>
    <n v="0"/>
    <n v="35.679600000000001"/>
    <n v="4"/>
    <n v="2"/>
    <x v="1"/>
    <s v="Apr"/>
    <s v="2015-04"/>
  </r>
  <r>
    <n v="6616"/>
    <s v="CA-2016-123512"/>
    <x v="26"/>
    <d v="2016-06-19T00:00:00"/>
    <s v="First Class"/>
    <s v="MV-18190"/>
    <s v="Mike Vittorini"/>
    <x v="0"/>
    <s v="United States"/>
    <x v="1"/>
    <s v="California"/>
    <n v="90045"/>
    <x v="1"/>
    <s v="FUR-BO-10004218"/>
    <x v="0"/>
    <x v="0"/>
    <s v="Bush Heritage Pine Collection 5-Shelf Bookcase, Albany Pine Finish, *Special Order"/>
    <x v="4025"/>
    <n v="2"/>
    <n v="0.15"/>
    <n v="14.098000000000001"/>
    <n v="6"/>
    <n v="2"/>
    <x v="0"/>
    <s v="Jun"/>
    <s v="2016-06"/>
  </r>
  <r>
    <n v="6617"/>
    <s v="CA-2016-123512"/>
    <x v="26"/>
    <d v="2016-06-19T00:00:00"/>
    <s v="First Class"/>
    <s v="MV-18190"/>
    <s v="Mike Vittorini"/>
    <x v="0"/>
    <s v="United States"/>
    <x v="1"/>
    <s v="California"/>
    <n v="90045"/>
    <x v="1"/>
    <s v="OFF-LA-10000081"/>
    <x v="1"/>
    <x v="2"/>
    <s v="Avery 496"/>
    <x v="3795"/>
    <n v="6"/>
    <n v="0"/>
    <n v="10.8"/>
    <n v="6"/>
    <n v="2"/>
    <x v="0"/>
    <s v="Jun"/>
    <s v="2016-06"/>
  </r>
  <r>
    <n v="6618"/>
    <s v="CA-2016-123512"/>
    <x v="26"/>
    <d v="2016-06-19T00:00:00"/>
    <s v="First Class"/>
    <s v="MV-18190"/>
    <s v="Mike Vittorini"/>
    <x v="0"/>
    <s v="United States"/>
    <x v="1"/>
    <s v="California"/>
    <n v="90045"/>
    <x v="1"/>
    <s v="OFF-PA-10001497"/>
    <x v="1"/>
    <x v="10"/>
    <s v="Xerox 1914"/>
    <x v="1523"/>
    <n v="4"/>
    <n v="0"/>
    <n v="107.7216"/>
    <n v="6"/>
    <n v="2"/>
    <x v="0"/>
    <s v="Jun"/>
    <s v="2016-06"/>
  </r>
  <r>
    <n v="6619"/>
    <s v="US-2017-167402"/>
    <x v="1123"/>
    <d v="2017-01-18T00:00:00"/>
    <s v="Second Class"/>
    <s v="CP-12085"/>
    <s v="Cathy Prescott"/>
    <x v="1"/>
    <s v="United States"/>
    <x v="24"/>
    <s v="Missouri"/>
    <n v="65807"/>
    <x v="2"/>
    <s v="OFF-PA-10004983"/>
    <x v="1"/>
    <x v="10"/>
    <s v="Xerox 23"/>
    <x v="56"/>
    <n v="5"/>
    <n v="0"/>
    <n v="15.552"/>
    <n v="1"/>
    <n v="1"/>
    <x v="3"/>
    <s v="Jan"/>
    <s v="2017-01"/>
  </r>
  <r>
    <n v="6620"/>
    <s v="US-2017-167402"/>
    <x v="1123"/>
    <d v="2017-01-18T00:00:00"/>
    <s v="Second Class"/>
    <s v="CP-12085"/>
    <s v="Cathy Prescott"/>
    <x v="1"/>
    <s v="United States"/>
    <x v="24"/>
    <s v="Missouri"/>
    <n v="65807"/>
    <x v="2"/>
    <s v="OFF-AR-10004010"/>
    <x v="1"/>
    <x v="6"/>
    <s v="Hunt Boston Vacuum Mount KS Pencil Sharpener"/>
    <x v="4383"/>
    <n v="6"/>
    <n v="0"/>
    <n v="54.584400000000002"/>
    <n v="1"/>
    <n v="1"/>
    <x v="3"/>
    <s v="Jan"/>
    <s v="2017-01"/>
  </r>
  <r>
    <n v="6621"/>
    <s v="US-2017-167402"/>
    <x v="1123"/>
    <d v="2017-01-18T00:00:00"/>
    <s v="Second Class"/>
    <s v="CP-12085"/>
    <s v="Cathy Prescott"/>
    <x v="1"/>
    <s v="United States"/>
    <x v="24"/>
    <s v="Missouri"/>
    <n v="65807"/>
    <x v="2"/>
    <s v="OFF-SU-10002881"/>
    <x v="1"/>
    <x v="14"/>
    <s v="Martin Yale Chadless Opener Electric Letter Opener"/>
    <x v="2576"/>
    <n v="5"/>
    <n v="0"/>
    <n v="83.281000000000006"/>
    <n v="1"/>
    <n v="1"/>
    <x v="3"/>
    <s v="Jan"/>
    <s v="2017-01"/>
  </r>
  <r>
    <n v="6622"/>
    <s v="US-2017-167402"/>
    <x v="1123"/>
    <d v="2017-01-18T00:00:00"/>
    <s v="Second Class"/>
    <s v="CP-12085"/>
    <s v="Cathy Prescott"/>
    <x v="1"/>
    <s v="United States"/>
    <x v="24"/>
    <s v="Missouri"/>
    <n v="65807"/>
    <x v="2"/>
    <s v="FUR-BO-10001608"/>
    <x v="0"/>
    <x v="0"/>
    <s v="Hon Metal Bookcases, Black"/>
    <x v="3609"/>
    <n v="3"/>
    <n v="0"/>
    <n v="53.234999999999999"/>
    <n v="1"/>
    <n v="1"/>
    <x v="3"/>
    <s v="Jan"/>
    <s v="2017-01"/>
  </r>
  <r>
    <n v="6623"/>
    <s v="CA-2014-130449"/>
    <x v="1124"/>
    <d v="2014-09-09T00:00:00"/>
    <s v="First Class"/>
    <s v="VP-21760"/>
    <s v="Victoria Pisteka"/>
    <x v="1"/>
    <s v="United States"/>
    <x v="8"/>
    <s v="California"/>
    <n v="94109"/>
    <x v="1"/>
    <s v="FUR-FU-10001487"/>
    <x v="0"/>
    <x v="5"/>
    <s v="Eldon Expressions Wood and Plastic Desk Accessories, Cherry Wood"/>
    <x v="3623"/>
    <n v="6"/>
    <n v="0"/>
    <n v="12.145200000000001"/>
    <n v="9"/>
    <n v="3"/>
    <x v="2"/>
    <s v="Sep"/>
    <s v="2014-09"/>
  </r>
  <r>
    <n v="6624"/>
    <s v="CA-2014-130449"/>
    <x v="1124"/>
    <d v="2014-09-09T00:00:00"/>
    <s v="First Class"/>
    <s v="VP-21760"/>
    <s v="Victoria Pisteka"/>
    <x v="1"/>
    <s v="United States"/>
    <x v="8"/>
    <s v="California"/>
    <n v="94109"/>
    <x v="1"/>
    <s v="OFF-LA-10001934"/>
    <x v="1"/>
    <x v="2"/>
    <s v="Avery 516"/>
    <x v="2003"/>
    <n v="8"/>
    <n v="0"/>
    <n v="27.485600000000002"/>
    <n v="9"/>
    <n v="3"/>
    <x v="2"/>
    <s v="Sep"/>
    <s v="2014-09"/>
  </r>
  <r>
    <n v="6625"/>
    <s v="CA-2015-141250"/>
    <x v="1125"/>
    <d v="2015-01-23T00:00:00"/>
    <s v="Standard Class"/>
    <s v="PM-18940"/>
    <s v="Paul MacIntyre"/>
    <x v="0"/>
    <s v="United States"/>
    <x v="480"/>
    <s v="Texas"/>
    <n v="77590"/>
    <x v="2"/>
    <s v="FUR-TA-10002855"/>
    <x v="0"/>
    <x v="3"/>
    <s v="Bevis Round Conference Table Top &amp; Single Column Base"/>
    <x v="4384"/>
    <n v="1"/>
    <n v="0.3"/>
    <n v="-13.1706"/>
    <n v="1"/>
    <n v="1"/>
    <x v="1"/>
    <s v="Jan"/>
    <s v="2015-01"/>
  </r>
  <r>
    <n v="6626"/>
    <s v="CA-2015-141250"/>
    <x v="1125"/>
    <d v="2015-01-23T00:00:00"/>
    <s v="Standard Class"/>
    <s v="PM-18940"/>
    <s v="Paul MacIntyre"/>
    <x v="0"/>
    <s v="United States"/>
    <x v="480"/>
    <s v="Texas"/>
    <n v="77590"/>
    <x v="2"/>
    <s v="FUR-CH-10004875"/>
    <x v="0"/>
    <x v="1"/>
    <s v="Harbour Creations 67200 Series Stacking Chairs"/>
    <x v="4385"/>
    <n v="4"/>
    <n v="0.3"/>
    <n v="-8.5416000000000007"/>
    <n v="1"/>
    <n v="1"/>
    <x v="1"/>
    <s v="Jan"/>
    <s v="2015-01"/>
  </r>
  <r>
    <n v="6627"/>
    <s v="CA-2014-145541"/>
    <x v="637"/>
    <d v="2014-12-21T00:00:00"/>
    <s v="Standard Class"/>
    <s v="TB-21400"/>
    <s v="Tom Boeckenhauer"/>
    <x v="0"/>
    <s v="United States"/>
    <x v="20"/>
    <s v="New York"/>
    <n v="10024"/>
    <x v="3"/>
    <s v="TEC-MA-10001127"/>
    <x v="2"/>
    <x v="15"/>
    <s v="HP Designjet T520 Inkjet Large Format Printer - 24&quot; Color"/>
    <x v="4386"/>
    <n v="4"/>
    <n v="0"/>
    <n v="2239.9872"/>
    <n v="12"/>
    <n v="4"/>
    <x v="2"/>
    <s v="Dec"/>
    <s v="2014-12"/>
  </r>
  <r>
    <n v="6628"/>
    <s v="CA-2014-138513"/>
    <x v="235"/>
    <d v="2014-05-27T00:00:00"/>
    <s v="Standard Class"/>
    <s v="EH-13990"/>
    <s v="Erica Hackney"/>
    <x v="0"/>
    <s v="United States"/>
    <x v="234"/>
    <s v="Washington"/>
    <n v="98006"/>
    <x v="1"/>
    <s v="OFF-PA-10003177"/>
    <x v="1"/>
    <x v="10"/>
    <s v="Xerox 1999"/>
    <x v="91"/>
    <n v="2"/>
    <n v="0"/>
    <n v="6.2207999999999997"/>
    <n v="5"/>
    <n v="2"/>
    <x v="2"/>
    <s v="May"/>
    <s v="2014-05"/>
  </r>
  <r>
    <n v="6629"/>
    <s v="CA-2015-135489"/>
    <x v="444"/>
    <d v="2015-09-22T00:00:00"/>
    <s v="Second Class"/>
    <s v="GW-14605"/>
    <s v="Giulietta Weimer"/>
    <x v="0"/>
    <s v="United States"/>
    <x v="20"/>
    <s v="New York"/>
    <n v="10024"/>
    <x v="3"/>
    <s v="TEC-PH-10000011"/>
    <x v="2"/>
    <x v="7"/>
    <s v="PureGear Roll-On Screen Protector"/>
    <x v="4331"/>
    <n v="14"/>
    <n v="0"/>
    <n v="134.33279999999999"/>
    <n v="9"/>
    <n v="3"/>
    <x v="1"/>
    <s v="Sep"/>
    <s v="2015-09"/>
  </r>
  <r>
    <n v="6630"/>
    <s v="CA-2015-125696"/>
    <x v="653"/>
    <d v="2015-10-06T00:00:00"/>
    <s v="Standard Class"/>
    <s v="NP-18685"/>
    <s v="Nora Pelletier"/>
    <x v="2"/>
    <s v="United States"/>
    <x v="481"/>
    <s v="North Carolina"/>
    <n v="27893"/>
    <x v="0"/>
    <s v="OFF-BI-10001757"/>
    <x v="1"/>
    <x v="8"/>
    <s v="Pressboard Hanging Data Binders for Unburst Sheets"/>
    <x v="1552"/>
    <n v="5"/>
    <n v="0.7"/>
    <n v="-5.4119999999999999"/>
    <n v="10"/>
    <n v="4"/>
    <x v="1"/>
    <s v="Oct"/>
    <s v="2015-10"/>
  </r>
  <r>
    <n v="6631"/>
    <s v="CA-2016-105081"/>
    <x v="591"/>
    <d v="2016-12-30T00:00:00"/>
    <s v="Standard Class"/>
    <s v="JE-15715"/>
    <s v="Joe Elijah"/>
    <x v="0"/>
    <s v="United States"/>
    <x v="4"/>
    <s v="Washington"/>
    <n v="98115"/>
    <x v="1"/>
    <s v="FUR-CH-10000847"/>
    <x v="0"/>
    <x v="1"/>
    <s v="Global Executive Mid-Back Manager's Chair"/>
    <x v="324"/>
    <n v="3"/>
    <n v="0.2"/>
    <n v="52.376399999999997"/>
    <n v="12"/>
    <n v="4"/>
    <x v="0"/>
    <s v="Dec"/>
    <s v="2016-12"/>
  </r>
  <r>
    <n v="6632"/>
    <s v="CA-2016-105081"/>
    <x v="591"/>
    <d v="2016-12-30T00:00:00"/>
    <s v="Standard Class"/>
    <s v="JE-15715"/>
    <s v="Joe Elijah"/>
    <x v="0"/>
    <s v="United States"/>
    <x v="4"/>
    <s v="Washington"/>
    <n v="98115"/>
    <x v="1"/>
    <s v="FUR-TA-10001307"/>
    <x v="0"/>
    <x v="3"/>
    <s v="SAFCO PlanMaster Heigh-Adjustable Drafting Table Base, 43w x 30d x 30-37h, Black"/>
    <x v="4387"/>
    <n v="5"/>
    <n v="0"/>
    <n v="629.01"/>
    <n v="12"/>
    <n v="4"/>
    <x v="0"/>
    <s v="Dec"/>
    <s v="2016-12"/>
  </r>
  <r>
    <n v="6633"/>
    <s v="US-2016-146857"/>
    <x v="715"/>
    <d v="2016-05-08T00:00:00"/>
    <s v="Second Class"/>
    <s v="BE-11455"/>
    <s v="Brad Eason"/>
    <x v="2"/>
    <s v="United States"/>
    <x v="24"/>
    <s v="Missouri"/>
    <n v="65807"/>
    <x v="2"/>
    <s v="OFF-AP-10001205"/>
    <x v="1"/>
    <x v="9"/>
    <s v="Belkin 5 Outlet SurgeMaster Power Centers"/>
    <x v="4388"/>
    <n v="1"/>
    <n v="0"/>
    <n v="15.2544"/>
    <n v="5"/>
    <n v="2"/>
    <x v="0"/>
    <s v="May"/>
    <s v="2016-05"/>
  </r>
  <r>
    <n v="6634"/>
    <s v="CA-2016-166275"/>
    <x v="1057"/>
    <d v="2016-10-24T00:00:00"/>
    <s v="Same Day"/>
    <s v="SS-20590"/>
    <s v="Sonia Sunley"/>
    <x v="0"/>
    <s v="United States"/>
    <x v="8"/>
    <s v="California"/>
    <n v="94109"/>
    <x v="1"/>
    <s v="TEC-AC-10001838"/>
    <x v="2"/>
    <x v="11"/>
    <s v="Razer Tiamat Over Ear 7.1 Surround Sound PC Gaming Headset"/>
    <x v="4389"/>
    <n v="1"/>
    <n v="0"/>
    <n v="85.995699999999999"/>
    <n v="10"/>
    <n v="4"/>
    <x v="0"/>
    <s v="Oct"/>
    <s v="2016-10"/>
  </r>
  <r>
    <n v="6635"/>
    <s v="CA-2017-144498"/>
    <x v="636"/>
    <d v="2017-05-06T00:00:00"/>
    <s v="Same Day"/>
    <s v="MB-18085"/>
    <s v="Mick Brown"/>
    <x v="0"/>
    <s v="United States"/>
    <x v="35"/>
    <s v="North Carolina"/>
    <n v="28205"/>
    <x v="0"/>
    <s v="OFF-BI-10003982"/>
    <x v="1"/>
    <x v="8"/>
    <s v="Wilson Jones Century Plastic Molded Ring Binders"/>
    <x v="4390"/>
    <n v="11"/>
    <n v="0.7"/>
    <n v="-52.548099999999998"/>
    <n v="5"/>
    <n v="2"/>
    <x v="3"/>
    <s v="May"/>
    <s v="2017-05"/>
  </r>
  <r>
    <n v="6636"/>
    <s v="CA-2017-144498"/>
    <x v="636"/>
    <d v="2017-05-06T00:00:00"/>
    <s v="Same Day"/>
    <s v="MB-18085"/>
    <s v="Mick Brown"/>
    <x v="0"/>
    <s v="United States"/>
    <x v="35"/>
    <s v="North Carolina"/>
    <n v="28205"/>
    <x v="0"/>
    <s v="TEC-PH-10004977"/>
    <x v="2"/>
    <x v="7"/>
    <s v="GE 30524EE4"/>
    <x v="2483"/>
    <n v="4"/>
    <n v="0.2"/>
    <n v="70.556399999999996"/>
    <n v="5"/>
    <n v="2"/>
    <x v="3"/>
    <s v="May"/>
    <s v="2017-05"/>
  </r>
  <r>
    <n v="6637"/>
    <s v="CA-2017-144498"/>
    <x v="636"/>
    <d v="2017-05-06T00:00:00"/>
    <s v="Same Day"/>
    <s v="MB-18085"/>
    <s v="Mick Brown"/>
    <x v="0"/>
    <s v="United States"/>
    <x v="35"/>
    <s v="North Carolina"/>
    <n v="28205"/>
    <x v="0"/>
    <s v="OFF-LA-10003510"/>
    <x v="1"/>
    <x v="2"/>
    <s v="Avery 4027 File Folder Labels for Dot Matrix Printers, 5000 Labels per Box, White"/>
    <x v="1164"/>
    <n v="5"/>
    <n v="0.2"/>
    <n v="39.689"/>
    <n v="5"/>
    <n v="2"/>
    <x v="3"/>
    <s v="May"/>
    <s v="2017-05"/>
  </r>
  <r>
    <n v="6638"/>
    <s v="CA-2017-103352"/>
    <x v="344"/>
    <d v="2017-11-30T00:00:00"/>
    <s v="Second Class"/>
    <s v="RP-19390"/>
    <s v="Resi Pölking"/>
    <x v="0"/>
    <s v="United States"/>
    <x v="20"/>
    <s v="New York"/>
    <n v="10011"/>
    <x v="3"/>
    <s v="OFF-AR-10001573"/>
    <x v="1"/>
    <x v="6"/>
    <s v="American Pencil"/>
    <x v="4391"/>
    <n v="3"/>
    <n v="0"/>
    <n v="2.0270999999999999"/>
    <n v="11"/>
    <n v="4"/>
    <x v="3"/>
    <s v="Nov"/>
    <s v="2017-11"/>
  </r>
  <r>
    <n v="6639"/>
    <s v="CA-2017-103352"/>
    <x v="344"/>
    <d v="2017-11-30T00:00:00"/>
    <s v="Second Class"/>
    <s v="RP-19390"/>
    <s v="Resi Pölking"/>
    <x v="0"/>
    <s v="United States"/>
    <x v="20"/>
    <s v="New York"/>
    <n v="10011"/>
    <x v="3"/>
    <s v="OFF-BI-10001196"/>
    <x v="1"/>
    <x v="8"/>
    <s v="Avery Flip-Chart Easel Binder, Black"/>
    <x v="584"/>
    <n v="6"/>
    <n v="0.2"/>
    <n v="36.255600000000001"/>
    <n v="11"/>
    <n v="4"/>
    <x v="3"/>
    <s v="Nov"/>
    <s v="2017-11"/>
  </r>
  <r>
    <n v="6640"/>
    <s v="CA-2014-108609"/>
    <x v="656"/>
    <d v="2014-11-02T00:00:00"/>
    <s v="Second Class"/>
    <s v="AJ-10780"/>
    <s v="Anthony Jacobs"/>
    <x v="1"/>
    <s v="United States"/>
    <x v="160"/>
    <s v="Ohio"/>
    <n v="44052"/>
    <x v="3"/>
    <s v="FUR-TA-10003954"/>
    <x v="0"/>
    <x v="3"/>
    <s v="Hon 94000 Series Round Tables"/>
    <x v="2702"/>
    <n v="8"/>
    <n v="0.4"/>
    <n v="-734.52639999999997"/>
    <n v="10"/>
    <n v="4"/>
    <x v="2"/>
    <s v="Oct"/>
    <s v="2014-10"/>
  </r>
  <r>
    <n v="6641"/>
    <s v="CA-2017-128328"/>
    <x v="485"/>
    <d v="2017-08-09T00:00:00"/>
    <s v="Standard Class"/>
    <s v="PO-18865"/>
    <s v="Patrick O'Donnell"/>
    <x v="0"/>
    <s v="United States"/>
    <x v="245"/>
    <s v="Indiana"/>
    <n v="46203"/>
    <x v="2"/>
    <s v="OFF-BI-10001989"/>
    <x v="1"/>
    <x v="8"/>
    <s v="Premium Transparent Presentation Covers by GBC"/>
    <x v="4392"/>
    <n v="6"/>
    <n v="0"/>
    <n v="60.422400000000003"/>
    <n v="8"/>
    <n v="3"/>
    <x v="3"/>
    <s v="Aug"/>
    <s v="2017-08"/>
  </r>
  <r>
    <n v="6642"/>
    <s v="CA-2017-128328"/>
    <x v="485"/>
    <d v="2017-08-09T00:00:00"/>
    <s v="Standard Class"/>
    <s v="PO-18865"/>
    <s v="Patrick O'Donnell"/>
    <x v="0"/>
    <s v="United States"/>
    <x v="245"/>
    <s v="Indiana"/>
    <n v="46203"/>
    <x v="2"/>
    <s v="TEC-AC-10001714"/>
    <x v="2"/>
    <x v="11"/>
    <s v="Logitech MX Performance Wireless Mouse"/>
    <x v="4393"/>
    <n v="2"/>
    <n v="0"/>
    <n v="29.518599999999999"/>
    <n v="8"/>
    <n v="3"/>
    <x v="3"/>
    <s v="Aug"/>
    <s v="2017-08"/>
  </r>
  <r>
    <n v="6643"/>
    <s v="CA-2017-128328"/>
    <x v="485"/>
    <d v="2017-08-09T00:00:00"/>
    <s v="Standard Class"/>
    <s v="PO-18865"/>
    <s v="Patrick O'Donnell"/>
    <x v="0"/>
    <s v="United States"/>
    <x v="245"/>
    <s v="Indiana"/>
    <n v="46203"/>
    <x v="2"/>
    <s v="OFF-LA-10003498"/>
    <x v="1"/>
    <x v="2"/>
    <s v="Avery 475"/>
    <x v="4394"/>
    <n v="9"/>
    <n v="0"/>
    <n v="66.599999999999994"/>
    <n v="8"/>
    <n v="3"/>
    <x v="3"/>
    <s v="Aug"/>
    <s v="2017-08"/>
  </r>
  <r>
    <n v="6644"/>
    <s v="US-2015-156496"/>
    <x v="544"/>
    <d v="2015-08-16T00:00:00"/>
    <s v="Standard Class"/>
    <s v="WB-21850"/>
    <s v="William Brown"/>
    <x v="0"/>
    <s v="United States"/>
    <x v="252"/>
    <s v="Oregon"/>
    <n v="97756"/>
    <x v="1"/>
    <s v="TEC-PH-10000576"/>
    <x v="2"/>
    <x v="7"/>
    <s v="AT&amp;T 1080 Corded phone"/>
    <x v="2269"/>
    <n v="4"/>
    <n v="0.2"/>
    <n v="38.357199999999999"/>
    <n v="8"/>
    <n v="3"/>
    <x v="1"/>
    <s v="Aug"/>
    <s v="2015-08"/>
  </r>
  <r>
    <n v="6645"/>
    <s v="US-2015-156496"/>
    <x v="544"/>
    <d v="2015-08-16T00:00:00"/>
    <s v="Standard Class"/>
    <s v="WB-21850"/>
    <s v="William Brown"/>
    <x v="0"/>
    <s v="United States"/>
    <x v="252"/>
    <s v="Oregon"/>
    <n v="97756"/>
    <x v="1"/>
    <s v="TEC-PH-10004188"/>
    <x v="2"/>
    <x v="7"/>
    <s v="OtterBox Commuter Series Case - Samsung Galaxy S4"/>
    <x v="4395"/>
    <n v="7"/>
    <n v="0.2"/>
    <n v="-31.487400000000001"/>
    <n v="8"/>
    <n v="3"/>
    <x v="1"/>
    <s v="Aug"/>
    <s v="2015-08"/>
  </r>
  <r>
    <n v="6646"/>
    <s v="US-2015-156496"/>
    <x v="544"/>
    <d v="2015-08-16T00:00:00"/>
    <s v="Standard Class"/>
    <s v="WB-21850"/>
    <s v="William Brown"/>
    <x v="0"/>
    <s v="United States"/>
    <x v="252"/>
    <s v="Oregon"/>
    <n v="97756"/>
    <x v="1"/>
    <s v="OFF-AP-10001469"/>
    <x v="1"/>
    <x v="9"/>
    <s v="Fellowes 8 Outlet Superior Workstation Surge Protector"/>
    <x v="4396"/>
    <n v="4"/>
    <n v="0.2"/>
    <n v="15.015599999999999"/>
    <n v="8"/>
    <n v="3"/>
    <x v="1"/>
    <s v="Aug"/>
    <s v="2015-08"/>
  </r>
  <r>
    <n v="6647"/>
    <s v="US-2016-127334"/>
    <x v="272"/>
    <d v="2016-12-21T00:00:00"/>
    <s v="Standard Class"/>
    <s v="MP-18175"/>
    <s v="Mike Pelletier"/>
    <x v="2"/>
    <s v="United States"/>
    <x v="24"/>
    <s v="Oregon"/>
    <n v="97477"/>
    <x v="1"/>
    <s v="FUR-TA-10003473"/>
    <x v="0"/>
    <x v="3"/>
    <s v="Bretford Rectangular Conference Table Tops"/>
    <x v="4397"/>
    <n v="3"/>
    <n v="0.5"/>
    <n v="-304.6653"/>
    <n v="12"/>
    <n v="4"/>
    <x v="0"/>
    <s v="Dec"/>
    <s v="2016-12"/>
  </r>
  <r>
    <n v="6648"/>
    <s v="US-2016-127334"/>
    <x v="272"/>
    <d v="2016-12-21T00:00:00"/>
    <s v="Standard Class"/>
    <s v="MP-18175"/>
    <s v="Mike Pelletier"/>
    <x v="2"/>
    <s v="United States"/>
    <x v="24"/>
    <s v="Oregon"/>
    <n v="97477"/>
    <x v="1"/>
    <s v="OFF-AP-10001205"/>
    <x v="1"/>
    <x v="9"/>
    <s v="Belkin 5 Outlet SurgeMaster Power Centers"/>
    <x v="2734"/>
    <n v="2"/>
    <n v="0.2"/>
    <n v="8.7167999999999992"/>
    <n v="12"/>
    <n v="4"/>
    <x v="0"/>
    <s v="Dec"/>
    <s v="2016-12"/>
  </r>
  <r>
    <n v="6649"/>
    <s v="US-2017-124779"/>
    <x v="565"/>
    <d v="2017-09-11T00:00:00"/>
    <s v="First Class"/>
    <s v="BF-11020"/>
    <s v="Barry Französisch"/>
    <x v="1"/>
    <s v="United States"/>
    <x v="81"/>
    <s v="Texas"/>
    <n v="76017"/>
    <x v="2"/>
    <s v="OFF-BI-10002429"/>
    <x v="1"/>
    <x v="8"/>
    <s v="Premier Elliptical Ring Binder, Black"/>
    <x v="507"/>
    <n v="7"/>
    <n v="0.8"/>
    <n v="-68.185599999999994"/>
    <n v="9"/>
    <n v="3"/>
    <x v="3"/>
    <s v="Sep"/>
    <s v="2017-09"/>
  </r>
  <r>
    <n v="6650"/>
    <s v="US-2017-124779"/>
    <x v="565"/>
    <d v="2017-09-11T00:00:00"/>
    <s v="First Class"/>
    <s v="BF-11020"/>
    <s v="Barry Französisch"/>
    <x v="1"/>
    <s v="United States"/>
    <x v="81"/>
    <s v="Texas"/>
    <n v="76017"/>
    <x v="2"/>
    <s v="TEC-CO-10001943"/>
    <x v="2"/>
    <x v="16"/>
    <s v="Canon PC-428 Personal Copier"/>
    <x v="4398"/>
    <n v="2"/>
    <n v="0.2"/>
    <n v="107.99460000000001"/>
    <n v="9"/>
    <n v="3"/>
    <x v="3"/>
    <s v="Sep"/>
    <s v="2017-09"/>
  </r>
  <r>
    <n v="6651"/>
    <s v="US-2017-124779"/>
    <x v="565"/>
    <d v="2017-09-11T00:00:00"/>
    <s v="First Class"/>
    <s v="BF-11020"/>
    <s v="Barry Französisch"/>
    <x v="1"/>
    <s v="United States"/>
    <x v="81"/>
    <s v="Texas"/>
    <n v="76017"/>
    <x v="2"/>
    <s v="OFF-FA-10004854"/>
    <x v="1"/>
    <x v="13"/>
    <s v="Vinyl Coated Wire Paper Clips in Organizer Box, 800/Box"/>
    <x v="1931"/>
    <n v="5"/>
    <n v="0.2"/>
    <n v="15.497999999999999"/>
    <n v="9"/>
    <n v="3"/>
    <x v="3"/>
    <s v="Sep"/>
    <s v="2017-09"/>
  </r>
  <r>
    <n v="6652"/>
    <s v="US-2017-124779"/>
    <x v="565"/>
    <d v="2017-09-11T00:00:00"/>
    <s v="First Class"/>
    <s v="BF-11020"/>
    <s v="Barry Französisch"/>
    <x v="1"/>
    <s v="United States"/>
    <x v="81"/>
    <s v="Texas"/>
    <n v="76017"/>
    <x v="2"/>
    <s v="FUR-FU-10001095"/>
    <x v="0"/>
    <x v="5"/>
    <s v="DAX Black Cherry Wood-Tone Poster Frame"/>
    <x v="4399"/>
    <n v="2"/>
    <n v="0.6"/>
    <n v="-11.651199999999999"/>
    <n v="9"/>
    <n v="3"/>
    <x v="3"/>
    <s v="Sep"/>
    <s v="2017-09"/>
  </r>
  <r>
    <n v="6653"/>
    <s v="US-2017-124779"/>
    <x v="565"/>
    <d v="2017-09-11T00:00:00"/>
    <s v="First Class"/>
    <s v="BF-11020"/>
    <s v="Barry Französisch"/>
    <x v="1"/>
    <s v="United States"/>
    <x v="81"/>
    <s v="Texas"/>
    <n v="76017"/>
    <x v="2"/>
    <s v="OFF-PA-10000061"/>
    <x v="1"/>
    <x v="10"/>
    <s v="Xerox 205"/>
    <x v="557"/>
    <n v="4"/>
    <n v="0.2"/>
    <n v="7.2576000000000001"/>
    <n v="9"/>
    <n v="3"/>
    <x v="3"/>
    <s v="Sep"/>
    <s v="2017-09"/>
  </r>
  <r>
    <n v="6654"/>
    <s v="US-2017-124779"/>
    <x v="565"/>
    <d v="2017-09-11T00:00:00"/>
    <s v="First Class"/>
    <s v="BF-11020"/>
    <s v="Barry Französisch"/>
    <x v="1"/>
    <s v="United States"/>
    <x v="81"/>
    <s v="Texas"/>
    <n v="76017"/>
    <x v="2"/>
    <s v="FUR-CH-10003535"/>
    <x v="0"/>
    <x v="1"/>
    <s v="Global Armless Task Chair, Royal Blue"/>
    <x v="4400"/>
    <n v="5"/>
    <n v="0.3"/>
    <n v="-39.637"/>
    <n v="9"/>
    <n v="3"/>
    <x v="3"/>
    <s v="Sep"/>
    <s v="2017-09"/>
  </r>
  <r>
    <n v="6655"/>
    <s v="CA-2017-135937"/>
    <x v="297"/>
    <d v="2017-02-27T00:00:00"/>
    <s v="Standard Class"/>
    <s v="KM-16375"/>
    <s v="Katherine Murray"/>
    <x v="2"/>
    <s v="United States"/>
    <x v="23"/>
    <s v="Arizona"/>
    <n v="85234"/>
    <x v="1"/>
    <s v="TEC-PH-10004447"/>
    <x v="2"/>
    <x v="7"/>
    <s v="Toshiba IPT2010-SD IP Telephone"/>
    <x v="3720"/>
    <n v="3"/>
    <n v="0.2"/>
    <n v="25.0182"/>
    <n v="2"/>
    <n v="1"/>
    <x v="3"/>
    <s v="Feb"/>
    <s v="2017-02"/>
  </r>
  <r>
    <n v="6656"/>
    <s v="CA-2017-135937"/>
    <x v="297"/>
    <d v="2017-02-27T00:00:00"/>
    <s v="Standard Class"/>
    <s v="KM-16375"/>
    <s v="Katherine Murray"/>
    <x v="2"/>
    <s v="United States"/>
    <x v="23"/>
    <s v="Arizona"/>
    <n v="85234"/>
    <x v="1"/>
    <s v="TEC-AC-10001114"/>
    <x v="2"/>
    <x v="11"/>
    <s v="Microsoft Wireless Mobile Mouse 4000"/>
    <x v="4401"/>
    <n v="1"/>
    <n v="0.2"/>
    <n v="4.7988"/>
    <n v="2"/>
    <n v="1"/>
    <x v="3"/>
    <s v="Feb"/>
    <s v="2017-02"/>
  </r>
  <r>
    <n v="6657"/>
    <s v="CA-2017-135937"/>
    <x v="297"/>
    <d v="2017-02-27T00:00:00"/>
    <s v="Standard Class"/>
    <s v="KM-16375"/>
    <s v="Katherine Murray"/>
    <x v="2"/>
    <s v="United States"/>
    <x v="23"/>
    <s v="Arizona"/>
    <n v="85234"/>
    <x v="1"/>
    <s v="OFF-ST-10000563"/>
    <x v="1"/>
    <x v="4"/>
    <s v="Fellowes Bankers Box Stor/Drawer Steel Plus"/>
    <x v="4194"/>
    <n v="2"/>
    <n v="0.2"/>
    <n v="-6.3959999999999999"/>
    <n v="2"/>
    <n v="1"/>
    <x v="3"/>
    <s v="Feb"/>
    <s v="2017-02"/>
  </r>
  <r>
    <n v="6658"/>
    <s v="CA-2017-135937"/>
    <x v="297"/>
    <d v="2017-02-27T00:00:00"/>
    <s v="Standard Class"/>
    <s v="KM-16375"/>
    <s v="Katherine Murray"/>
    <x v="2"/>
    <s v="United States"/>
    <x v="23"/>
    <s v="Arizona"/>
    <n v="85234"/>
    <x v="1"/>
    <s v="OFF-EN-10004846"/>
    <x v="1"/>
    <x v="12"/>
    <s v="Letter or Legal Size Expandable Poly String Tie Envelopes"/>
    <x v="2945"/>
    <n v="5"/>
    <n v="0.2"/>
    <n v="3.8570000000000002"/>
    <n v="2"/>
    <n v="1"/>
    <x v="3"/>
    <s v="Feb"/>
    <s v="2017-02"/>
  </r>
  <r>
    <n v="6659"/>
    <s v="CA-2017-135937"/>
    <x v="297"/>
    <d v="2017-02-27T00:00:00"/>
    <s v="Standard Class"/>
    <s v="KM-16375"/>
    <s v="Katherine Murray"/>
    <x v="2"/>
    <s v="United States"/>
    <x v="23"/>
    <s v="Arizona"/>
    <n v="85234"/>
    <x v="1"/>
    <s v="FUR-FU-10002253"/>
    <x v="0"/>
    <x v="5"/>
    <s v="Howard Miller 13&quot; Diameter Pewter Finish Round Wall Clock"/>
    <x v="4402"/>
    <n v="2"/>
    <n v="0.2"/>
    <n v="16.3172"/>
    <n v="2"/>
    <n v="1"/>
    <x v="3"/>
    <s v="Feb"/>
    <s v="2017-02"/>
  </r>
  <r>
    <n v="6660"/>
    <s v="CA-2017-135937"/>
    <x v="297"/>
    <d v="2017-02-27T00:00:00"/>
    <s v="Standard Class"/>
    <s v="KM-16375"/>
    <s v="Katherine Murray"/>
    <x v="2"/>
    <s v="United States"/>
    <x v="23"/>
    <s v="Arizona"/>
    <n v="85234"/>
    <x v="1"/>
    <s v="FUR-TA-10001039"/>
    <x v="0"/>
    <x v="3"/>
    <s v="KI Adjustable-Height Table"/>
    <x v="4403"/>
    <n v="9"/>
    <n v="0.5"/>
    <n v="-185.71680000000001"/>
    <n v="2"/>
    <n v="1"/>
    <x v="3"/>
    <s v="Feb"/>
    <s v="2017-02"/>
  </r>
  <r>
    <n v="6661"/>
    <s v="CA-2015-129322"/>
    <x v="816"/>
    <d v="2015-08-10T00:00:00"/>
    <s v="Second Class"/>
    <s v="DB-13405"/>
    <s v="Denny Blanton"/>
    <x v="0"/>
    <s v="United States"/>
    <x v="104"/>
    <s v="Massachusetts"/>
    <n v="1841"/>
    <x v="3"/>
    <s v="OFF-AR-10004587"/>
    <x v="1"/>
    <x v="6"/>
    <s v="Boston 1827 Commercial Additional Cutter, Drive Gear &amp; Gear Rack for 1606"/>
    <x v="4404"/>
    <n v="2"/>
    <n v="0"/>
    <n v="11.898"/>
    <n v="8"/>
    <n v="3"/>
    <x v="1"/>
    <s v="Aug"/>
    <s v="2015-08"/>
  </r>
  <r>
    <n v="6662"/>
    <s v="CA-2015-129322"/>
    <x v="816"/>
    <d v="2015-08-10T00:00:00"/>
    <s v="Second Class"/>
    <s v="DB-13405"/>
    <s v="Denny Blanton"/>
    <x v="0"/>
    <s v="United States"/>
    <x v="104"/>
    <s v="Massachusetts"/>
    <n v="1841"/>
    <x v="3"/>
    <s v="OFF-AP-10004336"/>
    <x v="1"/>
    <x v="9"/>
    <s v="Conquest 14 Commercial Heavy-Duty Upright Vacuum, Collection System, Accessory Kit"/>
    <x v="1976"/>
    <n v="2"/>
    <n v="0"/>
    <n v="33.036799999999999"/>
    <n v="8"/>
    <n v="3"/>
    <x v="1"/>
    <s v="Aug"/>
    <s v="2015-08"/>
  </r>
  <r>
    <n v="6663"/>
    <s v="CA-2015-129322"/>
    <x v="816"/>
    <d v="2015-08-10T00:00:00"/>
    <s v="Second Class"/>
    <s v="DB-13405"/>
    <s v="Denny Blanton"/>
    <x v="0"/>
    <s v="United States"/>
    <x v="104"/>
    <s v="Massachusetts"/>
    <n v="1841"/>
    <x v="3"/>
    <s v="OFF-BI-10001718"/>
    <x v="1"/>
    <x v="8"/>
    <s v="GBC DocuBind P50 Personal Binding Machine"/>
    <x v="2456"/>
    <n v="7"/>
    <n v="0"/>
    <n v="210.49420000000001"/>
    <n v="8"/>
    <n v="3"/>
    <x v="1"/>
    <s v="Aug"/>
    <s v="2015-08"/>
  </r>
  <r>
    <n v="6664"/>
    <s v="CA-2017-162173"/>
    <x v="40"/>
    <d v="2017-11-01T00:00:00"/>
    <s v="Standard Class"/>
    <s v="OT-18730"/>
    <s v="Olvera Toch"/>
    <x v="0"/>
    <s v="United States"/>
    <x v="173"/>
    <s v="Virginia"/>
    <n v="23464"/>
    <x v="0"/>
    <s v="FUR-TA-10001520"/>
    <x v="0"/>
    <x v="3"/>
    <s v="Lesro Sheffield Collection Coffee Table, End Table, Center Table, Corner Table"/>
    <x v="4405"/>
    <n v="5"/>
    <n v="0"/>
    <n v="60.664499999999997"/>
    <n v="10"/>
    <n v="4"/>
    <x v="3"/>
    <s v="Oct"/>
    <s v="2017-10"/>
  </r>
  <r>
    <n v="6665"/>
    <s v="CA-2017-162173"/>
    <x v="40"/>
    <d v="2017-11-01T00:00:00"/>
    <s v="Standard Class"/>
    <s v="OT-18730"/>
    <s v="Olvera Toch"/>
    <x v="0"/>
    <s v="United States"/>
    <x v="173"/>
    <s v="Virginia"/>
    <n v="23464"/>
    <x v="0"/>
    <s v="OFF-EN-10002831"/>
    <x v="1"/>
    <x v="12"/>
    <s v="Tyvek  Top-Opening Peel &amp; Seel  Envelopes, Gray"/>
    <x v="4406"/>
    <n v="7"/>
    <n v="0"/>
    <n v="113.211"/>
    <n v="10"/>
    <n v="4"/>
    <x v="3"/>
    <s v="Oct"/>
    <s v="2017-10"/>
  </r>
  <r>
    <n v="6666"/>
    <s v="CA-2016-115483"/>
    <x v="216"/>
    <d v="2016-07-18T00:00:00"/>
    <s v="Second Class"/>
    <s v="JS-15880"/>
    <s v="John Stevenson"/>
    <x v="0"/>
    <s v="United States"/>
    <x v="218"/>
    <s v="Texas"/>
    <n v="75061"/>
    <x v="2"/>
    <s v="OFF-PA-10001497"/>
    <x v="1"/>
    <x v="10"/>
    <s v="Xerox 1914"/>
    <x v="1523"/>
    <n v="5"/>
    <n v="0.2"/>
    <n v="79.691999999999993"/>
    <n v="7"/>
    <n v="3"/>
    <x v="0"/>
    <s v="Jul"/>
    <s v="2016-07"/>
  </r>
  <r>
    <n v="6667"/>
    <s v="CA-2017-122175"/>
    <x v="605"/>
    <d v="2017-05-14T00:00:00"/>
    <s v="Second Class"/>
    <s v="CA-12775"/>
    <s v="Cynthia Arntzen"/>
    <x v="0"/>
    <s v="United States"/>
    <x v="219"/>
    <s v="New Jersey"/>
    <n v="8360"/>
    <x v="3"/>
    <s v="FUR-FU-10000719"/>
    <x v="0"/>
    <x v="5"/>
    <s v="DAX Cubicle Frames, 8-1/2 x 11"/>
    <x v="4407"/>
    <n v="5"/>
    <n v="0"/>
    <n v="15.426"/>
    <n v="5"/>
    <n v="2"/>
    <x v="3"/>
    <s v="May"/>
    <s v="2017-05"/>
  </r>
  <r>
    <n v="6668"/>
    <s v="CA-2017-122175"/>
    <x v="605"/>
    <d v="2017-05-14T00:00:00"/>
    <s v="Second Class"/>
    <s v="CA-12775"/>
    <s v="Cynthia Arntzen"/>
    <x v="0"/>
    <s v="United States"/>
    <x v="219"/>
    <s v="New Jersey"/>
    <n v="8360"/>
    <x v="3"/>
    <s v="OFF-LA-10002271"/>
    <x v="1"/>
    <x v="2"/>
    <s v="Smead Alpha-Z Color-Coded Second Alphabetical Labels and Starter Set"/>
    <x v="51"/>
    <n v="2"/>
    <n v="0"/>
    <n v="2.9567999999999999"/>
    <n v="5"/>
    <n v="2"/>
    <x v="3"/>
    <s v="May"/>
    <s v="2017-05"/>
  </r>
  <r>
    <n v="6669"/>
    <s v="CA-2017-122175"/>
    <x v="605"/>
    <d v="2017-05-14T00:00:00"/>
    <s v="Second Class"/>
    <s v="CA-12775"/>
    <s v="Cynthia Arntzen"/>
    <x v="0"/>
    <s v="United States"/>
    <x v="219"/>
    <s v="New Jersey"/>
    <n v="8360"/>
    <x v="3"/>
    <s v="OFF-SU-10004661"/>
    <x v="1"/>
    <x v="14"/>
    <s v="Acme Titanium Bonded Scissors"/>
    <x v="4408"/>
    <n v="2"/>
    <n v="0"/>
    <n v="4.42"/>
    <n v="5"/>
    <n v="2"/>
    <x v="3"/>
    <s v="May"/>
    <s v="2017-05"/>
  </r>
  <r>
    <n v="6670"/>
    <s v="CA-2017-122175"/>
    <x v="605"/>
    <d v="2017-05-14T00:00:00"/>
    <s v="Second Class"/>
    <s v="CA-12775"/>
    <s v="Cynthia Arntzen"/>
    <x v="0"/>
    <s v="United States"/>
    <x v="219"/>
    <s v="New Jersey"/>
    <n v="8360"/>
    <x v="3"/>
    <s v="TEC-AC-10004859"/>
    <x v="2"/>
    <x v="11"/>
    <s v="Maxell Pro 80 Minute CD-R, 10/Pack"/>
    <x v="4409"/>
    <n v="5"/>
    <n v="0"/>
    <n v="34.96"/>
    <n v="5"/>
    <n v="2"/>
    <x v="3"/>
    <s v="May"/>
    <s v="2017-05"/>
  </r>
  <r>
    <n v="6671"/>
    <s v="CA-2017-161088"/>
    <x v="1126"/>
    <d v="2017-05-29T00:00:00"/>
    <s v="Standard Class"/>
    <s v="MH-18115"/>
    <s v="Mick Hernandez"/>
    <x v="2"/>
    <s v="United States"/>
    <x v="38"/>
    <s v="Georgia"/>
    <n v="31907"/>
    <x v="0"/>
    <s v="OFF-BI-10002824"/>
    <x v="1"/>
    <x v="8"/>
    <s v="Recycled Easel Ring Binders"/>
    <x v="3445"/>
    <n v="2"/>
    <n v="0"/>
    <n v="13.428000000000001"/>
    <n v="5"/>
    <n v="2"/>
    <x v="3"/>
    <s v="May"/>
    <s v="2017-05"/>
  </r>
  <r>
    <n v="6672"/>
    <s v="CA-2014-154837"/>
    <x v="709"/>
    <d v="2014-08-27T00:00:00"/>
    <s v="Second Class"/>
    <s v="RB-19645"/>
    <s v="Robert Barroso"/>
    <x v="1"/>
    <s v="United States"/>
    <x v="1"/>
    <s v="California"/>
    <n v="90032"/>
    <x v="1"/>
    <s v="OFF-BI-10001575"/>
    <x v="1"/>
    <x v="8"/>
    <s v="GBC Linen Binding Covers"/>
    <x v="1967"/>
    <n v="2"/>
    <n v="0.2"/>
    <n v="17.348800000000001"/>
    <n v="8"/>
    <n v="3"/>
    <x v="2"/>
    <s v="Aug"/>
    <s v="2014-08"/>
  </r>
  <r>
    <n v="6673"/>
    <s v="CA-2015-153794"/>
    <x v="861"/>
    <d v="2015-09-16T00:00:00"/>
    <s v="Standard Class"/>
    <s v="SB-20290"/>
    <s v="Sean Braxton"/>
    <x v="1"/>
    <s v="United States"/>
    <x v="70"/>
    <s v="California"/>
    <n v="92024"/>
    <x v="1"/>
    <s v="OFF-AR-10000380"/>
    <x v="1"/>
    <x v="6"/>
    <s v="Hunt PowerHouse Electric Pencil Sharpener, Blue"/>
    <x v="4410"/>
    <n v="7"/>
    <n v="0"/>
    <n v="79.757999999999996"/>
    <n v="9"/>
    <n v="3"/>
    <x v="1"/>
    <s v="Sep"/>
    <s v="2015-09"/>
  </r>
  <r>
    <n v="6674"/>
    <s v="CA-2015-135510"/>
    <x v="577"/>
    <d v="2015-09-12T00:00:00"/>
    <s v="Standard Class"/>
    <s v="TW-21025"/>
    <s v="Tamara Willingham"/>
    <x v="2"/>
    <s v="United States"/>
    <x v="262"/>
    <s v="Virginia"/>
    <n v="22901"/>
    <x v="0"/>
    <s v="FUR-FU-10000820"/>
    <x v="0"/>
    <x v="5"/>
    <s v="Tensor Brushed Steel Torchiere Floor Lamp"/>
    <x v="4411"/>
    <n v="4"/>
    <n v="0"/>
    <n v="12.232799999999999"/>
    <n v="9"/>
    <n v="3"/>
    <x v="1"/>
    <s v="Sep"/>
    <s v="2015-09"/>
  </r>
  <r>
    <n v="6675"/>
    <s v="CA-2015-109337"/>
    <x v="82"/>
    <d v="2015-11-23T00:00:00"/>
    <s v="Second Class"/>
    <s v="DL-13330"/>
    <s v="Denise Leinenbach"/>
    <x v="0"/>
    <s v="United States"/>
    <x v="104"/>
    <s v="Indiana"/>
    <n v="46226"/>
    <x v="2"/>
    <s v="OFF-AR-10003759"/>
    <x v="1"/>
    <x v="6"/>
    <s v="Crayola Anti Dust Chalk, 12/Pack"/>
    <x v="267"/>
    <n v="6"/>
    <n v="0"/>
    <n v="4.9139999999999997"/>
    <n v="11"/>
    <n v="4"/>
    <x v="1"/>
    <s v="Nov"/>
    <s v="2015-11"/>
  </r>
  <r>
    <n v="6676"/>
    <s v="CA-2015-109337"/>
    <x v="82"/>
    <d v="2015-11-23T00:00:00"/>
    <s v="Second Class"/>
    <s v="DL-13330"/>
    <s v="Denise Leinenbach"/>
    <x v="0"/>
    <s v="United States"/>
    <x v="104"/>
    <s v="Indiana"/>
    <n v="46226"/>
    <x v="2"/>
    <s v="TEC-MA-10002930"/>
    <x v="2"/>
    <x v="15"/>
    <s v="Ricoh - Ink Collector Unit for GX3000 Series Printers"/>
    <x v="4412"/>
    <n v="2"/>
    <n v="0"/>
    <n v="22.652999999999999"/>
    <n v="11"/>
    <n v="4"/>
    <x v="1"/>
    <s v="Nov"/>
    <s v="2015-11"/>
  </r>
  <r>
    <n v="6677"/>
    <s v="CA-2015-109337"/>
    <x v="82"/>
    <d v="2015-11-23T00:00:00"/>
    <s v="Second Class"/>
    <s v="DL-13330"/>
    <s v="Denise Leinenbach"/>
    <x v="0"/>
    <s v="United States"/>
    <x v="104"/>
    <s v="Indiana"/>
    <n v="46226"/>
    <x v="2"/>
    <s v="OFF-AP-10004052"/>
    <x v="1"/>
    <x v="9"/>
    <s v="Hoover Replacement Belts For Soft Guard &amp; Commercial Ltweight Upright Vacs, 2/Pk"/>
    <x v="4413"/>
    <n v="5"/>
    <n v="0"/>
    <n v="5.1349999999999998"/>
    <n v="11"/>
    <n v="4"/>
    <x v="1"/>
    <s v="Nov"/>
    <s v="2015-11"/>
  </r>
  <r>
    <n v="6678"/>
    <s v="CA-2015-109337"/>
    <x v="82"/>
    <d v="2015-11-23T00:00:00"/>
    <s v="Second Class"/>
    <s v="DL-13330"/>
    <s v="Denise Leinenbach"/>
    <x v="0"/>
    <s v="United States"/>
    <x v="104"/>
    <s v="Indiana"/>
    <n v="46226"/>
    <x v="2"/>
    <s v="TEC-AC-10000990"/>
    <x v="2"/>
    <x v="11"/>
    <s v="Imation Bio 2GB USB Flash Drive Imation Corp"/>
    <x v="4414"/>
    <n v="3"/>
    <n v="0"/>
    <n v="165.2868"/>
    <n v="11"/>
    <n v="4"/>
    <x v="1"/>
    <s v="Nov"/>
    <s v="2015-11"/>
  </r>
  <r>
    <n v="6679"/>
    <s v="CA-2014-150329"/>
    <x v="982"/>
    <d v="2014-10-14T00:00:00"/>
    <s v="Standard Class"/>
    <s v="SD-20485"/>
    <s v="Shirley Daniels"/>
    <x v="2"/>
    <s v="United States"/>
    <x v="42"/>
    <s v="Arizona"/>
    <n v="85023"/>
    <x v="1"/>
    <s v="FUR-FU-10003724"/>
    <x v="0"/>
    <x v="5"/>
    <s v="Westinghouse Clip-On Gooseneck Lamps"/>
    <x v="4415"/>
    <n v="7"/>
    <n v="0.2"/>
    <n v="3.5154000000000001"/>
    <n v="10"/>
    <n v="4"/>
    <x v="2"/>
    <s v="Oct"/>
    <s v="2014-10"/>
  </r>
  <r>
    <n v="6680"/>
    <s v="CA-2017-145037"/>
    <x v="264"/>
    <d v="2017-09-07T00:00:00"/>
    <s v="Second Class"/>
    <s v="TB-21055"/>
    <s v="Ted Butterfield"/>
    <x v="0"/>
    <s v="United States"/>
    <x v="255"/>
    <s v="Connecticut"/>
    <n v="6450"/>
    <x v="3"/>
    <s v="OFF-ST-10000918"/>
    <x v="1"/>
    <x v="4"/>
    <s v="Crate-A-Files"/>
    <x v="2868"/>
    <n v="1"/>
    <n v="0"/>
    <n v="2.8340000000000001"/>
    <n v="9"/>
    <n v="3"/>
    <x v="3"/>
    <s v="Sep"/>
    <s v="2017-09"/>
  </r>
  <r>
    <n v="6681"/>
    <s v="CA-2017-145037"/>
    <x v="264"/>
    <d v="2017-09-07T00:00:00"/>
    <s v="Second Class"/>
    <s v="TB-21055"/>
    <s v="Ted Butterfield"/>
    <x v="0"/>
    <s v="United States"/>
    <x v="255"/>
    <s v="Connecticut"/>
    <n v="6450"/>
    <x v="3"/>
    <s v="OFF-PA-10000157"/>
    <x v="1"/>
    <x v="10"/>
    <s v="Xerox 191"/>
    <x v="705"/>
    <n v="4"/>
    <n v="0"/>
    <n v="37.562399999999997"/>
    <n v="9"/>
    <n v="3"/>
    <x v="3"/>
    <s v="Sep"/>
    <s v="2017-09"/>
  </r>
  <r>
    <n v="6682"/>
    <s v="CA-2017-145037"/>
    <x v="264"/>
    <d v="2017-09-07T00:00:00"/>
    <s v="Second Class"/>
    <s v="TB-21055"/>
    <s v="Ted Butterfield"/>
    <x v="0"/>
    <s v="United States"/>
    <x v="255"/>
    <s v="Connecticut"/>
    <n v="6450"/>
    <x v="3"/>
    <s v="OFF-PA-10002499"/>
    <x v="1"/>
    <x v="10"/>
    <s v="Xerox 1890"/>
    <x v="674"/>
    <n v="3"/>
    <n v="0"/>
    <n v="73.41"/>
    <n v="9"/>
    <n v="3"/>
    <x v="3"/>
    <s v="Sep"/>
    <s v="2017-09"/>
  </r>
  <r>
    <n v="6683"/>
    <s v="CA-2017-154466"/>
    <x v="314"/>
    <d v="2017-01-02T00:00:00"/>
    <s v="First Class"/>
    <s v="DP-13390"/>
    <s v="Dennis Pardue"/>
    <x v="2"/>
    <s v="United States"/>
    <x v="47"/>
    <s v="Wisconsin"/>
    <n v="53132"/>
    <x v="2"/>
    <s v="OFF-BI-10002012"/>
    <x v="1"/>
    <x v="8"/>
    <s v="Wilson Jones Easy Flow II Sheet Lifters"/>
    <x v="4416"/>
    <n v="2"/>
    <n v="0"/>
    <n v="1.728"/>
    <n v="1"/>
    <n v="1"/>
    <x v="3"/>
    <s v="Jan"/>
    <s v="2017-01"/>
  </r>
  <r>
    <n v="6684"/>
    <s v="CA-2014-109134"/>
    <x v="1127"/>
    <d v="2014-11-10T00:00:00"/>
    <s v="Standard Class"/>
    <s v="DE-13255"/>
    <s v="Deanra Eno"/>
    <x v="2"/>
    <s v="United States"/>
    <x v="1"/>
    <s v="California"/>
    <n v="90008"/>
    <x v="1"/>
    <s v="FUR-FU-10000320"/>
    <x v="0"/>
    <x v="5"/>
    <s v="OIC Stacking Trays"/>
    <x v="130"/>
    <n v="6"/>
    <n v="0"/>
    <n v="8.8176000000000005"/>
    <n v="11"/>
    <n v="4"/>
    <x v="2"/>
    <s v="Nov"/>
    <s v="2014-11"/>
  </r>
  <r>
    <n v="6685"/>
    <s v="US-2015-129637"/>
    <x v="997"/>
    <d v="2015-12-22T00:00:00"/>
    <s v="Standard Class"/>
    <s v="MC-18100"/>
    <s v="Mick Crebagga"/>
    <x v="0"/>
    <s v="United States"/>
    <x v="41"/>
    <s v="Illinois"/>
    <n v="61701"/>
    <x v="2"/>
    <s v="OFF-ST-10003716"/>
    <x v="1"/>
    <x v="4"/>
    <s v="Tennsco Double-Tier Lockers"/>
    <x v="4417"/>
    <n v="1"/>
    <n v="0.2"/>
    <n v="-15.7514"/>
    <n v="12"/>
    <n v="4"/>
    <x v="1"/>
    <s v="Dec"/>
    <s v="2015-12"/>
  </r>
  <r>
    <n v="6686"/>
    <s v="US-2015-129637"/>
    <x v="997"/>
    <d v="2015-12-22T00:00:00"/>
    <s v="Standard Class"/>
    <s v="MC-18100"/>
    <s v="Mick Crebagga"/>
    <x v="0"/>
    <s v="United States"/>
    <x v="41"/>
    <s v="Illinois"/>
    <n v="61701"/>
    <x v="2"/>
    <s v="FUR-FU-10000965"/>
    <x v="0"/>
    <x v="5"/>
    <s v="Howard Miller 11-1/2&quot; Diameter Ridgewood Wall Clock"/>
    <x v="4418"/>
    <n v="2"/>
    <n v="0.6"/>
    <n v="-19.737200000000001"/>
    <n v="12"/>
    <n v="4"/>
    <x v="1"/>
    <s v="Dec"/>
    <s v="2015-12"/>
  </r>
  <r>
    <n v="6687"/>
    <s v="US-2015-129637"/>
    <x v="997"/>
    <d v="2015-12-22T00:00:00"/>
    <s v="Standard Class"/>
    <s v="MC-18100"/>
    <s v="Mick Crebagga"/>
    <x v="0"/>
    <s v="United States"/>
    <x v="41"/>
    <s v="Illinois"/>
    <n v="61701"/>
    <x v="2"/>
    <s v="OFF-AR-10003829"/>
    <x v="1"/>
    <x v="6"/>
    <s v="Newell 35"/>
    <x v="1317"/>
    <n v="5"/>
    <n v="0.2"/>
    <n v="1.476"/>
    <n v="12"/>
    <n v="4"/>
    <x v="1"/>
    <s v="Dec"/>
    <s v="2015-12"/>
  </r>
  <r>
    <n v="6688"/>
    <s v="CA-2015-165162"/>
    <x v="263"/>
    <d v="2015-05-21T00:00:00"/>
    <s v="Standard Class"/>
    <s v="HG-15025"/>
    <s v="Hunter Glantz"/>
    <x v="0"/>
    <s v="United States"/>
    <x v="1"/>
    <s v="California"/>
    <n v="90032"/>
    <x v="1"/>
    <s v="OFF-ST-10003470"/>
    <x v="1"/>
    <x v="4"/>
    <s v="Tennsco Snap-Together Open Shelving Units, Starter Sets and Add-On Units"/>
    <x v="2068"/>
    <n v="4"/>
    <n v="0"/>
    <n v="55.896000000000001"/>
    <n v="5"/>
    <n v="2"/>
    <x v="1"/>
    <s v="May"/>
    <s v="2015-05"/>
  </r>
  <r>
    <n v="6689"/>
    <s v="CA-2017-140494"/>
    <x v="434"/>
    <d v="2017-03-15T00:00:00"/>
    <s v="Second Class"/>
    <s v="CM-11815"/>
    <s v="Candace McMahon"/>
    <x v="1"/>
    <s v="United States"/>
    <x v="8"/>
    <s v="California"/>
    <n v="94109"/>
    <x v="1"/>
    <s v="TEC-AC-10004568"/>
    <x v="2"/>
    <x v="11"/>
    <s v="Maxell LTO Ultrium - 800 GB"/>
    <x v="1359"/>
    <n v="4"/>
    <n v="0"/>
    <n v="21.272400000000001"/>
    <n v="3"/>
    <n v="1"/>
    <x v="3"/>
    <s v="Mar"/>
    <s v="2017-03"/>
  </r>
  <r>
    <n v="6690"/>
    <s v="CA-2017-104108"/>
    <x v="574"/>
    <d v="2017-12-09T00:00:00"/>
    <s v="Standard Class"/>
    <s v="RP-19855"/>
    <s v="Roy Phan"/>
    <x v="1"/>
    <s v="United States"/>
    <x v="12"/>
    <s v="Texas"/>
    <n v="77095"/>
    <x v="2"/>
    <s v="OFF-AR-10000817"/>
    <x v="1"/>
    <x v="6"/>
    <s v="Manco Dry-Lighter Erasable Highlighter"/>
    <x v="4419"/>
    <n v="5"/>
    <n v="0.2"/>
    <n v="2.1280000000000001"/>
    <n v="12"/>
    <n v="4"/>
    <x v="3"/>
    <s v="Dec"/>
    <s v="2017-12"/>
  </r>
  <r>
    <n v="6691"/>
    <s v="US-2017-165869"/>
    <x v="689"/>
    <d v="2017-08-05T00:00:00"/>
    <s v="Standard Class"/>
    <s v="LS-17200"/>
    <s v="Luke Schmidt"/>
    <x v="1"/>
    <s v="United States"/>
    <x v="158"/>
    <s v="Wisconsin"/>
    <n v="53209"/>
    <x v="2"/>
    <s v="OFF-BI-10003460"/>
    <x v="1"/>
    <x v="8"/>
    <s v="Acco 3-Hole Punch"/>
    <x v="254"/>
    <n v="4"/>
    <n v="0"/>
    <n v="8.4095999999999993"/>
    <n v="7"/>
    <n v="3"/>
    <x v="3"/>
    <s v="Jul"/>
    <s v="2017-07"/>
  </r>
  <r>
    <n v="6692"/>
    <s v="US-2017-165869"/>
    <x v="689"/>
    <d v="2017-08-05T00:00:00"/>
    <s v="Standard Class"/>
    <s v="LS-17200"/>
    <s v="Luke Schmidt"/>
    <x v="1"/>
    <s v="United States"/>
    <x v="158"/>
    <s v="Wisconsin"/>
    <n v="53209"/>
    <x v="2"/>
    <s v="OFF-AP-10002472"/>
    <x v="1"/>
    <x v="9"/>
    <s v="3M Office Air Cleaner"/>
    <x v="4357"/>
    <n v="6"/>
    <n v="0"/>
    <n v="54.558"/>
    <n v="7"/>
    <n v="3"/>
    <x v="3"/>
    <s v="Jul"/>
    <s v="2017-07"/>
  </r>
  <r>
    <n v="6693"/>
    <s v="CA-2017-160899"/>
    <x v="938"/>
    <d v="2017-08-13T00:00:00"/>
    <s v="Second Class"/>
    <s v="DR-12940"/>
    <s v="Daniel Raglin"/>
    <x v="2"/>
    <s v="United States"/>
    <x v="335"/>
    <s v="Louisiana"/>
    <n v="70601"/>
    <x v="0"/>
    <s v="OFF-BI-10000632"/>
    <x v="1"/>
    <x v="8"/>
    <s v="Satellite Sectional Post Binders"/>
    <x v="4420"/>
    <n v="11"/>
    <n v="0"/>
    <n v="219.65459999999999"/>
    <n v="8"/>
    <n v="3"/>
    <x v="3"/>
    <s v="Aug"/>
    <s v="2017-08"/>
  </r>
  <r>
    <n v="6694"/>
    <s v="CA-2017-144225"/>
    <x v="1033"/>
    <d v="2017-10-02T00:00:00"/>
    <s v="Second Class"/>
    <s v="CC-12475"/>
    <s v="Cindy Chapman"/>
    <x v="0"/>
    <s v="United States"/>
    <x v="248"/>
    <s v="Maryland"/>
    <n v="21215"/>
    <x v="3"/>
    <s v="OFF-PA-10000062"/>
    <x v="1"/>
    <x v="10"/>
    <s v="Green Bar Computer Printout Paper"/>
    <x v="2169"/>
    <n v="3"/>
    <n v="0"/>
    <n v="80.791200000000003"/>
    <n v="9"/>
    <n v="3"/>
    <x v="3"/>
    <s v="Sep"/>
    <s v="2017-09"/>
  </r>
  <r>
    <n v="6695"/>
    <s v="US-2016-163538"/>
    <x v="370"/>
    <d v="2016-08-30T00:00:00"/>
    <s v="Standard Class"/>
    <s v="SS-20515"/>
    <s v="Shirley Schmidt"/>
    <x v="2"/>
    <s v="United States"/>
    <x v="47"/>
    <s v="Wisconsin"/>
    <n v="53132"/>
    <x v="2"/>
    <s v="TEC-AC-10002006"/>
    <x v="2"/>
    <x v="11"/>
    <s v="Memorex Micro Travel Drive 16 GB"/>
    <x v="4421"/>
    <n v="3"/>
    <n v="0"/>
    <n v="14.870699999999999"/>
    <n v="8"/>
    <n v="3"/>
    <x v="0"/>
    <s v="Aug"/>
    <s v="2016-08"/>
  </r>
  <r>
    <n v="6696"/>
    <s v="US-2016-155103"/>
    <x v="499"/>
    <d v="2016-12-07T00:00:00"/>
    <s v="Standard Class"/>
    <s v="JF-15190"/>
    <s v="Jamie Frazer"/>
    <x v="0"/>
    <s v="United States"/>
    <x v="20"/>
    <s v="New York"/>
    <n v="10024"/>
    <x v="3"/>
    <s v="OFF-BI-10004318"/>
    <x v="1"/>
    <x v="8"/>
    <s v="Ibico EB-19 Dual Function Manual Binding System"/>
    <x v="4422"/>
    <n v="3"/>
    <n v="0.2"/>
    <n v="134.93219999999999"/>
    <n v="12"/>
    <n v="4"/>
    <x v="0"/>
    <s v="Dec"/>
    <s v="2016-12"/>
  </r>
  <r>
    <n v="6697"/>
    <s v="US-2016-155103"/>
    <x v="499"/>
    <d v="2016-12-07T00:00:00"/>
    <s v="Standard Class"/>
    <s v="JF-15190"/>
    <s v="Jamie Frazer"/>
    <x v="0"/>
    <s v="United States"/>
    <x v="20"/>
    <s v="New York"/>
    <n v="10024"/>
    <x v="3"/>
    <s v="OFF-BI-10004236"/>
    <x v="1"/>
    <x v="8"/>
    <s v="XtraLife ClearVue Slant-D Ring Binder, White, 3&quot;"/>
    <x v="4423"/>
    <n v="3"/>
    <n v="0.2"/>
    <n v="11.4504"/>
    <n v="12"/>
    <n v="4"/>
    <x v="0"/>
    <s v="Dec"/>
    <s v="2016-12"/>
  </r>
  <r>
    <n v="6698"/>
    <s v="US-2016-155103"/>
    <x v="499"/>
    <d v="2016-12-07T00:00:00"/>
    <s v="Standard Class"/>
    <s v="JF-15190"/>
    <s v="Jamie Frazer"/>
    <x v="0"/>
    <s v="United States"/>
    <x v="20"/>
    <s v="New York"/>
    <n v="10024"/>
    <x v="3"/>
    <s v="OFF-PA-10000062"/>
    <x v="1"/>
    <x v="10"/>
    <s v="Green Bar Computer Printout Paper"/>
    <x v="3715"/>
    <n v="1"/>
    <n v="0"/>
    <n v="26.930399999999999"/>
    <n v="12"/>
    <n v="4"/>
    <x v="0"/>
    <s v="Dec"/>
    <s v="2016-12"/>
  </r>
  <r>
    <n v="6699"/>
    <s v="CA-2017-145429"/>
    <x v="246"/>
    <d v="2017-07-25T00:00:00"/>
    <s v="Standard Class"/>
    <s v="SW-20455"/>
    <s v="Shaun Weien"/>
    <x v="0"/>
    <s v="United States"/>
    <x v="70"/>
    <s v="California"/>
    <n v="92024"/>
    <x v="1"/>
    <s v="OFF-PA-10003205"/>
    <x v="1"/>
    <x v="10"/>
    <s v="Wirebound Message Forms, Four 2 3/4 x 5 Forms per Page, Pink Paper"/>
    <x v="4424"/>
    <n v="2"/>
    <n v="0"/>
    <n v="7.6798000000000002"/>
    <n v="7"/>
    <n v="3"/>
    <x v="3"/>
    <s v="Jul"/>
    <s v="2017-07"/>
  </r>
  <r>
    <n v="6700"/>
    <s v="CA-2017-145429"/>
    <x v="246"/>
    <d v="2017-07-25T00:00:00"/>
    <s v="Standard Class"/>
    <s v="SW-20455"/>
    <s v="Shaun Weien"/>
    <x v="0"/>
    <s v="United States"/>
    <x v="70"/>
    <s v="California"/>
    <n v="92024"/>
    <x v="1"/>
    <s v="FUR-CH-10000988"/>
    <x v="0"/>
    <x v="1"/>
    <s v="Hon Olson Stacker Stools"/>
    <x v="2241"/>
    <n v="2"/>
    <n v="0.2"/>
    <n v="22.529599999999999"/>
    <n v="7"/>
    <n v="3"/>
    <x v="3"/>
    <s v="Jul"/>
    <s v="2017-07"/>
  </r>
  <r>
    <n v="6701"/>
    <s v="CA-2017-145429"/>
    <x v="246"/>
    <d v="2017-07-25T00:00:00"/>
    <s v="Standard Class"/>
    <s v="SW-20455"/>
    <s v="Shaun Weien"/>
    <x v="0"/>
    <s v="United States"/>
    <x v="70"/>
    <s v="California"/>
    <n v="92024"/>
    <x v="1"/>
    <s v="OFF-BI-10001524"/>
    <x v="1"/>
    <x v="8"/>
    <s v="GBC Premium Transparent Covers with Diagonal Lined Pattern"/>
    <x v="4338"/>
    <n v="3"/>
    <n v="0.2"/>
    <n v="17.623200000000001"/>
    <n v="7"/>
    <n v="3"/>
    <x v="3"/>
    <s v="Jul"/>
    <s v="2017-07"/>
  </r>
  <r>
    <n v="6702"/>
    <s v="CA-2015-153535"/>
    <x v="1128"/>
    <d v="2015-05-24T00:00:00"/>
    <s v="Standard Class"/>
    <s v="SG-20470"/>
    <s v="Sheri Gordon"/>
    <x v="0"/>
    <s v="United States"/>
    <x v="481"/>
    <s v="North Carolina"/>
    <n v="27893"/>
    <x v="0"/>
    <s v="FUR-FU-10001986"/>
    <x v="0"/>
    <x v="5"/>
    <s v="Dana Fluorescent Magnifying Lamp, White, 36&quot;"/>
    <x v="4425"/>
    <n v="4"/>
    <n v="0.2"/>
    <n v="20.391999999999999"/>
    <n v="5"/>
    <n v="2"/>
    <x v="1"/>
    <s v="May"/>
    <s v="2015-05"/>
  </r>
  <r>
    <n v="6703"/>
    <s v="CA-2015-153535"/>
    <x v="1128"/>
    <d v="2015-05-24T00:00:00"/>
    <s v="Standard Class"/>
    <s v="SG-20470"/>
    <s v="Sheri Gordon"/>
    <x v="0"/>
    <s v="United States"/>
    <x v="481"/>
    <s v="North Carolina"/>
    <n v="27893"/>
    <x v="0"/>
    <s v="OFF-BI-10001031"/>
    <x v="1"/>
    <x v="8"/>
    <s v="Pressboard Data Binders by Wilson Jones"/>
    <x v="1669"/>
    <n v="4"/>
    <n v="0.7"/>
    <n v="-4.9127999999999998"/>
    <n v="5"/>
    <n v="2"/>
    <x v="1"/>
    <s v="May"/>
    <s v="2015-05"/>
  </r>
  <r>
    <n v="6704"/>
    <s v="CA-2015-139164"/>
    <x v="537"/>
    <d v="2015-06-28T00:00:00"/>
    <s v="Standard Class"/>
    <s v="CS-12355"/>
    <s v="Christine Sundaresam"/>
    <x v="0"/>
    <s v="United States"/>
    <x v="85"/>
    <s v="California"/>
    <n v="90805"/>
    <x v="1"/>
    <s v="TEC-PH-10002468"/>
    <x v="2"/>
    <x v="7"/>
    <s v="Plantronics CS 50-USB - headset - Convertible, Monaural"/>
    <x v="2039"/>
    <n v="2"/>
    <n v="0.2"/>
    <n v="19.038599999999999"/>
    <n v="6"/>
    <n v="2"/>
    <x v="1"/>
    <s v="Jun"/>
    <s v="2015-06"/>
  </r>
  <r>
    <n v="6705"/>
    <s v="CA-2015-139164"/>
    <x v="537"/>
    <d v="2015-06-28T00:00:00"/>
    <s v="Standard Class"/>
    <s v="CS-12355"/>
    <s v="Christine Sundaresam"/>
    <x v="0"/>
    <s v="United States"/>
    <x v="85"/>
    <s v="California"/>
    <n v="90805"/>
    <x v="1"/>
    <s v="OFF-FA-10003059"/>
    <x v="1"/>
    <x v="13"/>
    <s v="Assorted Color Push Pins"/>
    <x v="4426"/>
    <n v="3"/>
    <n v="0"/>
    <n v="1.7919"/>
    <n v="6"/>
    <n v="2"/>
    <x v="1"/>
    <s v="Jun"/>
    <s v="2015-06"/>
  </r>
  <r>
    <n v="6706"/>
    <s v="CA-2015-139164"/>
    <x v="537"/>
    <d v="2015-06-28T00:00:00"/>
    <s v="Standard Class"/>
    <s v="CS-12355"/>
    <s v="Christine Sundaresam"/>
    <x v="0"/>
    <s v="United States"/>
    <x v="85"/>
    <s v="California"/>
    <n v="90805"/>
    <x v="1"/>
    <s v="TEC-PH-10003931"/>
    <x v="2"/>
    <x v="7"/>
    <s v="JBL Micro Wireless Portable Bluetooth Speaker"/>
    <x v="166"/>
    <n v="3"/>
    <n v="0.2"/>
    <n v="8.9984999999999999"/>
    <n v="6"/>
    <n v="2"/>
    <x v="1"/>
    <s v="Jun"/>
    <s v="2015-06"/>
  </r>
  <r>
    <n v="6707"/>
    <s v="CA-2016-112277"/>
    <x v="545"/>
    <d v="2016-09-15T00:00:00"/>
    <s v="Standard Class"/>
    <s v="SC-20695"/>
    <s v="Steve Chapman"/>
    <x v="1"/>
    <s v="United States"/>
    <x v="2"/>
    <s v="Florida"/>
    <n v="33311"/>
    <x v="0"/>
    <s v="TEC-PH-10003505"/>
    <x v="2"/>
    <x v="7"/>
    <s v="Geemarc AmpliPOWER60"/>
    <x v="4427"/>
    <n v="7"/>
    <n v="0.2"/>
    <n v="58.463999999999999"/>
    <n v="9"/>
    <n v="3"/>
    <x v="0"/>
    <s v="Sep"/>
    <s v="2016-09"/>
  </r>
  <r>
    <n v="6708"/>
    <s v="CA-2014-167724"/>
    <x v="138"/>
    <d v="2014-04-18T00:00:00"/>
    <s v="Standard Class"/>
    <s v="BF-11170"/>
    <s v="Ben Ferrer"/>
    <x v="2"/>
    <s v="United States"/>
    <x v="248"/>
    <s v="Maryland"/>
    <n v="21215"/>
    <x v="3"/>
    <s v="OFF-LA-10002368"/>
    <x v="1"/>
    <x v="2"/>
    <s v="Avery 479"/>
    <x v="1484"/>
    <n v="3"/>
    <n v="0"/>
    <n v="3.6017999999999999"/>
    <n v="4"/>
    <n v="2"/>
    <x v="2"/>
    <s v="Apr"/>
    <s v="2014-04"/>
  </r>
  <r>
    <n v="6709"/>
    <s v="CA-2015-123141"/>
    <x v="717"/>
    <d v="2015-11-19T00:00:00"/>
    <s v="Standard Class"/>
    <s v="GZ-14470"/>
    <s v="Gary Zandusky"/>
    <x v="0"/>
    <s v="United States"/>
    <x v="482"/>
    <s v="New Mexico"/>
    <n v="87124"/>
    <x v="1"/>
    <s v="FUR-CH-10004287"/>
    <x v="0"/>
    <x v="1"/>
    <s v="SAFCO Arco Folding Chair"/>
    <x v="2173"/>
    <n v="4"/>
    <n v="0.2"/>
    <n v="99.432000000000002"/>
    <n v="11"/>
    <n v="4"/>
    <x v="1"/>
    <s v="Nov"/>
    <s v="2015-11"/>
  </r>
  <r>
    <n v="6710"/>
    <s v="CA-2015-123141"/>
    <x v="717"/>
    <d v="2015-11-19T00:00:00"/>
    <s v="Standard Class"/>
    <s v="GZ-14470"/>
    <s v="Gary Zandusky"/>
    <x v="0"/>
    <s v="United States"/>
    <x v="482"/>
    <s v="New Mexico"/>
    <n v="87124"/>
    <x v="1"/>
    <s v="FUR-CH-10001891"/>
    <x v="0"/>
    <x v="1"/>
    <s v="Global Deluxe Office Fabric Chairs"/>
    <x v="285"/>
    <n v="3"/>
    <n v="0.2"/>
    <n v="20.155799999999999"/>
    <n v="11"/>
    <n v="4"/>
    <x v="1"/>
    <s v="Nov"/>
    <s v="2015-11"/>
  </r>
  <r>
    <n v="6711"/>
    <s v="CA-2016-149503"/>
    <x v="10"/>
    <d v="2016-12-12T00:00:00"/>
    <s v="First Class"/>
    <s v="SP-20650"/>
    <s v="Stephanie Phelps"/>
    <x v="1"/>
    <s v="United States"/>
    <x v="280"/>
    <s v="California"/>
    <n v="95207"/>
    <x v="1"/>
    <s v="OFF-BI-10002133"/>
    <x v="1"/>
    <x v="8"/>
    <s v="Wilson Jones Elliptical Ring 3 1/2&quot; Capacity Binders, 800 sheets"/>
    <x v="4428"/>
    <n v="8"/>
    <n v="0.2"/>
    <n v="99.296000000000006"/>
    <n v="12"/>
    <n v="4"/>
    <x v="0"/>
    <s v="Dec"/>
    <s v="2016-12"/>
  </r>
  <r>
    <n v="6712"/>
    <s v="CA-2017-163069"/>
    <x v="238"/>
    <d v="2017-08-21T00:00:00"/>
    <s v="Second Class"/>
    <s v="PJ-19015"/>
    <s v="Pauline Johnson"/>
    <x v="0"/>
    <s v="United States"/>
    <x v="38"/>
    <s v="Ohio"/>
    <n v="43229"/>
    <x v="3"/>
    <s v="OFF-AR-10001419"/>
    <x v="1"/>
    <x v="6"/>
    <s v="Newell 325"/>
    <x v="4373"/>
    <n v="3"/>
    <n v="0.2"/>
    <n v="1.2390000000000001"/>
    <n v="8"/>
    <n v="3"/>
    <x v="3"/>
    <s v="Aug"/>
    <s v="2017-08"/>
  </r>
  <r>
    <n v="6713"/>
    <s v="CA-2017-107629"/>
    <x v="817"/>
    <d v="2017-12-14T00:00:00"/>
    <s v="Same Day"/>
    <s v="DB-13060"/>
    <s v="Dave Brooks"/>
    <x v="0"/>
    <s v="United States"/>
    <x v="242"/>
    <s v="Illinois"/>
    <n v="60076"/>
    <x v="2"/>
    <s v="FUR-FU-10002298"/>
    <x v="0"/>
    <x v="5"/>
    <s v="Rubbermaid ClusterMat Chairmats, Mat Size- 66&quot; x 60&quot;, Lip 20&quot; x 11&quot; -90 Degree Angle"/>
    <x v="4429"/>
    <n v="6"/>
    <n v="0.6"/>
    <n v="-292.98719999999997"/>
    <n v="12"/>
    <n v="4"/>
    <x v="3"/>
    <s v="Dec"/>
    <s v="2017-12"/>
  </r>
  <r>
    <n v="6714"/>
    <s v="CA-2017-107629"/>
    <x v="817"/>
    <d v="2017-12-14T00:00:00"/>
    <s v="Same Day"/>
    <s v="DB-13060"/>
    <s v="Dave Brooks"/>
    <x v="0"/>
    <s v="United States"/>
    <x v="242"/>
    <s v="Illinois"/>
    <n v="60076"/>
    <x v="2"/>
    <s v="FUR-FU-10004091"/>
    <x v="0"/>
    <x v="5"/>
    <s v="Howard Miller 13&quot; Diameter Goldtone Round Wall Clock"/>
    <x v="4430"/>
    <n v="3"/>
    <n v="0.6"/>
    <n v="-26.755800000000001"/>
    <n v="12"/>
    <n v="4"/>
    <x v="3"/>
    <s v="Dec"/>
    <s v="2017-12"/>
  </r>
  <r>
    <n v="6715"/>
    <s v="CA-2017-107629"/>
    <x v="817"/>
    <d v="2017-12-14T00:00:00"/>
    <s v="Same Day"/>
    <s v="DB-13060"/>
    <s v="Dave Brooks"/>
    <x v="0"/>
    <s v="United States"/>
    <x v="242"/>
    <s v="Illinois"/>
    <n v="60076"/>
    <x v="2"/>
    <s v="TEC-AC-10004510"/>
    <x v="2"/>
    <x v="11"/>
    <s v="Logitech Desktop MK120 Mouse and keyboard Combo"/>
    <x v="4431"/>
    <n v="3"/>
    <n v="0.2"/>
    <n v="-4.9080000000000004"/>
    <n v="12"/>
    <n v="4"/>
    <x v="3"/>
    <s v="Dec"/>
    <s v="2017-12"/>
  </r>
  <r>
    <n v="6716"/>
    <s v="CA-2017-107629"/>
    <x v="817"/>
    <d v="2017-12-14T00:00:00"/>
    <s v="Same Day"/>
    <s v="DB-13060"/>
    <s v="Dave Brooks"/>
    <x v="0"/>
    <s v="United States"/>
    <x v="242"/>
    <s v="Illinois"/>
    <n v="60076"/>
    <x v="2"/>
    <s v="OFF-AR-10002987"/>
    <x v="1"/>
    <x v="6"/>
    <s v="Prismacolor Color Pencil Set"/>
    <x v="4432"/>
    <n v="6"/>
    <n v="0.2"/>
    <n v="24.9984"/>
    <n v="12"/>
    <n v="4"/>
    <x v="3"/>
    <s v="Dec"/>
    <s v="2017-12"/>
  </r>
  <r>
    <n v="6717"/>
    <s v="CA-2016-134789"/>
    <x v="143"/>
    <d v="2016-04-15T00:00:00"/>
    <s v="Standard Class"/>
    <s v="CK-12325"/>
    <s v="Christine Kargatis"/>
    <x v="2"/>
    <s v="United States"/>
    <x v="322"/>
    <s v="Arkansas"/>
    <n v="71901"/>
    <x v="0"/>
    <s v="OFF-FA-10002280"/>
    <x v="1"/>
    <x v="13"/>
    <s v="Advantus Plastic Paper Clips"/>
    <x v="59"/>
    <n v="6"/>
    <n v="0"/>
    <n v="14.4"/>
    <n v="4"/>
    <n v="2"/>
    <x v="0"/>
    <s v="Apr"/>
    <s v="2016-04"/>
  </r>
  <r>
    <n v="6718"/>
    <s v="CA-2016-134789"/>
    <x v="143"/>
    <d v="2016-04-15T00:00:00"/>
    <s v="Standard Class"/>
    <s v="CK-12325"/>
    <s v="Christine Kargatis"/>
    <x v="2"/>
    <s v="United States"/>
    <x v="322"/>
    <s v="Arkansas"/>
    <n v="71901"/>
    <x v="0"/>
    <s v="OFF-PA-10001934"/>
    <x v="1"/>
    <x v="10"/>
    <s v="Xerox 1993"/>
    <x v="233"/>
    <n v="4"/>
    <n v="0"/>
    <n v="12.700799999999999"/>
    <n v="4"/>
    <n v="2"/>
    <x v="0"/>
    <s v="Apr"/>
    <s v="2016-04"/>
  </r>
  <r>
    <n v="6719"/>
    <s v="CA-2016-134789"/>
    <x v="143"/>
    <d v="2016-04-15T00:00:00"/>
    <s v="Standard Class"/>
    <s v="CK-12325"/>
    <s v="Christine Kargatis"/>
    <x v="2"/>
    <s v="United States"/>
    <x v="322"/>
    <s v="Arkansas"/>
    <n v="71901"/>
    <x v="0"/>
    <s v="FUR-FU-10003268"/>
    <x v="0"/>
    <x v="5"/>
    <s v="Eldon Radial Chair Mat for Low to Medium Pile Carpets"/>
    <x v="4433"/>
    <n v="4"/>
    <n v="0"/>
    <n v="31.984000000000002"/>
    <n v="4"/>
    <n v="2"/>
    <x v="0"/>
    <s v="Apr"/>
    <s v="2016-04"/>
  </r>
  <r>
    <n v="6720"/>
    <s v="CA-2016-130442"/>
    <x v="186"/>
    <d v="2016-12-19T00:00:00"/>
    <s v="First Class"/>
    <s v="SF-20065"/>
    <s v="Sandra Flanagan"/>
    <x v="0"/>
    <s v="United States"/>
    <x v="483"/>
    <s v="North Carolina"/>
    <n v="27534"/>
    <x v="0"/>
    <s v="OFF-AP-10004859"/>
    <x v="1"/>
    <x v="9"/>
    <s v="Acco 6 Outlet Guardian Premium Surge Suppressor"/>
    <x v="4180"/>
    <n v="3"/>
    <n v="0.2"/>
    <n v="3.0575999999999999"/>
    <n v="12"/>
    <n v="4"/>
    <x v="0"/>
    <s v="Dec"/>
    <s v="2016-12"/>
  </r>
  <r>
    <n v="6721"/>
    <s v="CA-2017-102974"/>
    <x v="20"/>
    <d v="2017-09-24T00:00:00"/>
    <s v="Standard Class"/>
    <s v="DP-13105"/>
    <s v="Dave Poirier"/>
    <x v="1"/>
    <s v="United States"/>
    <x v="1"/>
    <s v="California"/>
    <n v="90032"/>
    <x v="1"/>
    <s v="TEC-AC-10000057"/>
    <x v="2"/>
    <x v="11"/>
    <s v="Microsoft Natural Ergonomic Keyboard 4000"/>
    <x v="179"/>
    <n v="5"/>
    <n v="0"/>
    <n v="31.4895"/>
    <n v="9"/>
    <n v="3"/>
    <x v="3"/>
    <s v="Sep"/>
    <s v="2017-09"/>
  </r>
  <r>
    <n v="6722"/>
    <s v="CA-2017-102974"/>
    <x v="20"/>
    <d v="2017-09-24T00:00:00"/>
    <s v="Standard Class"/>
    <s v="DP-13105"/>
    <s v="Dave Poirier"/>
    <x v="1"/>
    <s v="United States"/>
    <x v="1"/>
    <s v="California"/>
    <n v="90032"/>
    <x v="1"/>
    <s v="OFF-AR-10000914"/>
    <x v="1"/>
    <x v="6"/>
    <s v="Boston 16765 Mini Stand Up Battery Pencil Sharpener"/>
    <x v="4434"/>
    <n v="2"/>
    <n v="0"/>
    <n v="6.0632000000000001"/>
    <n v="9"/>
    <n v="3"/>
    <x v="3"/>
    <s v="Sep"/>
    <s v="2017-09"/>
  </r>
  <r>
    <n v="6723"/>
    <s v="CA-2017-102974"/>
    <x v="20"/>
    <d v="2017-09-24T00:00:00"/>
    <s v="Standard Class"/>
    <s v="DP-13105"/>
    <s v="Dave Poirier"/>
    <x v="1"/>
    <s v="United States"/>
    <x v="1"/>
    <s v="California"/>
    <n v="90032"/>
    <x v="1"/>
    <s v="OFF-AR-10004956"/>
    <x v="1"/>
    <x v="6"/>
    <s v="Newell 33"/>
    <x v="80"/>
    <n v="3"/>
    <n v="0"/>
    <n v="4.8545999999999996"/>
    <n v="9"/>
    <n v="3"/>
    <x v="3"/>
    <s v="Sep"/>
    <s v="2017-09"/>
  </r>
  <r>
    <n v="6724"/>
    <s v="US-2017-166394"/>
    <x v="507"/>
    <d v="2017-09-06T00:00:00"/>
    <s v="Second Class"/>
    <s v="VM-21835"/>
    <s v="Vivian Mathis"/>
    <x v="0"/>
    <s v="United States"/>
    <x v="462"/>
    <s v="New Hampshire"/>
    <n v="3060"/>
    <x v="3"/>
    <s v="OFF-FA-10001843"/>
    <x v="1"/>
    <x v="13"/>
    <s v="Staples"/>
    <x v="1450"/>
    <n v="6"/>
    <n v="0"/>
    <n v="6.9653999999999998"/>
    <n v="9"/>
    <n v="3"/>
    <x v="3"/>
    <s v="Sep"/>
    <s v="2017-09"/>
  </r>
  <r>
    <n v="6725"/>
    <s v="CA-2016-128811"/>
    <x v="126"/>
    <d v="2016-09-16T00:00:00"/>
    <s v="Standard Class"/>
    <s v="SF-20200"/>
    <s v="Sarah Foster"/>
    <x v="0"/>
    <s v="United States"/>
    <x v="4"/>
    <s v="Washington"/>
    <n v="98103"/>
    <x v="1"/>
    <s v="OFF-FA-10000585"/>
    <x v="1"/>
    <x v="13"/>
    <s v="OIC Bulk Pack Metal Binder Clips"/>
    <x v="4435"/>
    <n v="3"/>
    <n v="0"/>
    <n v="4.8162000000000003"/>
    <n v="9"/>
    <n v="3"/>
    <x v="0"/>
    <s v="Sep"/>
    <s v="2016-09"/>
  </r>
  <r>
    <n v="6726"/>
    <s v="CA-2016-128811"/>
    <x v="126"/>
    <d v="2016-09-16T00:00:00"/>
    <s v="Standard Class"/>
    <s v="SF-20200"/>
    <s v="Sarah Foster"/>
    <x v="0"/>
    <s v="United States"/>
    <x v="4"/>
    <s v="Washington"/>
    <n v="98103"/>
    <x v="1"/>
    <s v="OFF-LA-10003720"/>
    <x v="1"/>
    <x v="2"/>
    <s v="Avery 487"/>
    <x v="466"/>
    <n v="3"/>
    <n v="0"/>
    <n v="5.2028999999999996"/>
    <n v="9"/>
    <n v="3"/>
    <x v="0"/>
    <s v="Sep"/>
    <s v="2016-09"/>
  </r>
  <r>
    <n v="6727"/>
    <s v="CA-2016-128811"/>
    <x v="126"/>
    <d v="2016-09-16T00:00:00"/>
    <s v="Standard Class"/>
    <s v="SF-20200"/>
    <s v="Sarah Foster"/>
    <x v="0"/>
    <s v="United States"/>
    <x v="4"/>
    <s v="Washington"/>
    <n v="98103"/>
    <x v="1"/>
    <s v="OFF-BI-10000301"/>
    <x v="1"/>
    <x v="8"/>
    <s v="GBC Instant Report Kit"/>
    <x v="4436"/>
    <n v="4"/>
    <n v="0.2"/>
    <n v="7.7640000000000002"/>
    <n v="9"/>
    <n v="3"/>
    <x v="0"/>
    <s v="Sep"/>
    <s v="2016-09"/>
  </r>
  <r>
    <n v="6728"/>
    <s v="CA-2017-145443"/>
    <x v="682"/>
    <d v="2017-08-15T00:00:00"/>
    <s v="Second Class"/>
    <s v="SC-20695"/>
    <s v="Steve Chapman"/>
    <x v="1"/>
    <s v="United States"/>
    <x v="102"/>
    <s v="Indiana"/>
    <n v="47374"/>
    <x v="2"/>
    <s v="OFF-PA-10003302"/>
    <x v="1"/>
    <x v="10"/>
    <s v="Xerox 1906"/>
    <x v="924"/>
    <n v="5"/>
    <n v="0"/>
    <n v="83.284000000000006"/>
    <n v="8"/>
    <n v="3"/>
    <x v="3"/>
    <s v="Aug"/>
    <s v="2017-08"/>
  </r>
  <r>
    <n v="6729"/>
    <s v="CA-2016-165827"/>
    <x v="254"/>
    <d v="2016-11-09T00:00:00"/>
    <s v="Standard Class"/>
    <s v="MF-17665"/>
    <s v="Maureen Fritzler"/>
    <x v="1"/>
    <s v="United States"/>
    <x v="100"/>
    <s v="Florida"/>
    <n v="33180"/>
    <x v="0"/>
    <s v="FUR-FU-10001889"/>
    <x v="0"/>
    <x v="5"/>
    <s v="Ultra Door Pull Handle"/>
    <x v="4437"/>
    <n v="6"/>
    <n v="0.2"/>
    <n v="8.2056000000000004"/>
    <n v="11"/>
    <n v="4"/>
    <x v="0"/>
    <s v="Nov"/>
    <s v="2016-11"/>
  </r>
  <r>
    <n v="6730"/>
    <s v="CA-2015-156734"/>
    <x v="652"/>
    <d v="2015-06-20T00:00:00"/>
    <s v="First Class"/>
    <s v="BV-11245"/>
    <s v="Benjamin Venier"/>
    <x v="1"/>
    <s v="United States"/>
    <x v="214"/>
    <s v="Tennessee"/>
    <n v="37167"/>
    <x v="0"/>
    <s v="OFF-BI-10002982"/>
    <x v="1"/>
    <x v="8"/>
    <s v="Avery Self-Adhesive Photo Pockets for Polaroid Photos"/>
    <x v="4438"/>
    <n v="3"/>
    <n v="0.7"/>
    <n v="-4.4946000000000002"/>
    <n v="6"/>
    <n v="2"/>
    <x v="1"/>
    <s v="Jun"/>
    <s v="2015-06"/>
  </r>
  <r>
    <n v="6731"/>
    <s v="CA-2015-156734"/>
    <x v="652"/>
    <d v="2015-06-20T00:00:00"/>
    <s v="First Class"/>
    <s v="BV-11245"/>
    <s v="Benjamin Venier"/>
    <x v="1"/>
    <s v="United States"/>
    <x v="214"/>
    <s v="Tennessee"/>
    <n v="37167"/>
    <x v="0"/>
    <s v="FUR-CH-10002965"/>
    <x v="0"/>
    <x v="1"/>
    <s v="Global Leather Highback Executive Chair with Pneumatic Height Adjustment, Black"/>
    <x v="4439"/>
    <n v="4"/>
    <n v="0.2"/>
    <n v="56.2744"/>
    <n v="6"/>
    <n v="2"/>
    <x v="1"/>
    <s v="Jun"/>
    <s v="2015-06"/>
  </r>
  <r>
    <n v="6732"/>
    <s v="CA-2015-156734"/>
    <x v="652"/>
    <d v="2015-06-20T00:00:00"/>
    <s v="First Class"/>
    <s v="BV-11245"/>
    <s v="Benjamin Venier"/>
    <x v="1"/>
    <s v="United States"/>
    <x v="214"/>
    <s v="Tennessee"/>
    <n v="37167"/>
    <x v="0"/>
    <s v="OFF-PA-10001937"/>
    <x v="1"/>
    <x v="10"/>
    <s v="Xerox 21"/>
    <x v="557"/>
    <n v="4"/>
    <n v="0.2"/>
    <n v="7.2576000000000001"/>
    <n v="6"/>
    <n v="2"/>
    <x v="1"/>
    <s v="Jun"/>
    <s v="2015-06"/>
  </r>
  <r>
    <n v="6733"/>
    <s v="CA-2014-120096"/>
    <x v="1129"/>
    <d v="2014-07-07T00:00:00"/>
    <s v="First Class"/>
    <s v="KE-16420"/>
    <s v="Katrina Edelman"/>
    <x v="1"/>
    <s v="United States"/>
    <x v="34"/>
    <s v="Colorado"/>
    <n v="80013"/>
    <x v="1"/>
    <s v="OFF-PA-10001977"/>
    <x v="1"/>
    <x v="10"/>
    <s v="Xerox 194"/>
    <x v="3380"/>
    <n v="4"/>
    <n v="0.2"/>
    <n v="62.137599999999999"/>
    <n v="7"/>
    <n v="3"/>
    <x v="2"/>
    <s v="Jul"/>
    <s v="2014-07"/>
  </r>
  <r>
    <n v="6734"/>
    <s v="CA-2014-120096"/>
    <x v="1129"/>
    <d v="2014-07-07T00:00:00"/>
    <s v="First Class"/>
    <s v="KE-16420"/>
    <s v="Katrina Edelman"/>
    <x v="1"/>
    <s v="United States"/>
    <x v="34"/>
    <s v="Colorado"/>
    <n v="80013"/>
    <x v="1"/>
    <s v="OFF-AP-10000692"/>
    <x v="1"/>
    <x v="9"/>
    <s v="Fellowes Mighty 8 Compact Surge Protector"/>
    <x v="4440"/>
    <n v="2"/>
    <n v="0.2"/>
    <n v="3.2431999999999999"/>
    <n v="7"/>
    <n v="3"/>
    <x v="2"/>
    <s v="Jul"/>
    <s v="2014-07"/>
  </r>
  <r>
    <n v="6735"/>
    <s v="CA-2015-141754"/>
    <x v="139"/>
    <d v="2015-12-25T00:00:00"/>
    <s v="Standard Class"/>
    <s v="EM-14200"/>
    <s v="Evan Minnotte"/>
    <x v="2"/>
    <s v="United States"/>
    <x v="100"/>
    <s v="Florida"/>
    <n v="33142"/>
    <x v="0"/>
    <s v="OFF-LA-10004093"/>
    <x v="1"/>
    <x v="2"/>
    <s v="Avery 486"/>
    <x v="3190"/>
    <n v="2"/>
    <n v="0.2"/>
    <n v="3.9474"/>
    <n v="12"/>
    <n v="4"/>
    <x v="1"/>
    <s v="Dec"/>
    <s v="2015-12"/>
  </r>
  <r>
    <n v="6736"/>
    <s v="CA-2016-123358"/>
    <x v="342"/>
    <d v="2016-04-17T00:00:00"/>
    <s v="Standard Class"/>
    <s v="BT-11680"/>
    <s v="Brian Thompson"/>
    <x v="0"/>
    <s v="United States"/>
    <x v="8"/>
    <s v="California"/>
    <n v="94122"/>
    <x v="1"/>
    <s v="OFF-AP-10004980"/>
    <x v="1"/>
    <x v="9"/>
    <s v="3M Replacement Filter for Office Air Cleaner for 20' x 33' Room"/>
    <x v="4441"/>
    <n v="3"/>
    <n v="0"/>
    <n v="44.366399999999999"/>
    <n v="4"/>
    <n v="2"/>
    <x v="0"/>
    <s v="Apr"/>
    <s v="2016-04"/>
  </r>
  <r>
    <n v="6737"/>
    <s v="CA-2016-123358"/>
    <x v="342"/>
    <d v="2016-04-17T00:00:00"/>
    <s v="Standard Class"/>
    <s v="BT-11680"/>
    <s v="Brian Thompson"/>
    <x v="0"/>
    <s v="United States"/>
    <x v="8"/>
    <s v="California"/>
    <n v="94122"/>
    <x v="1"/>
    <s v="OFF-ST-10001932"/>
    <x v="1"/>
    <x v="4"/>
    <s v="Fellowes Staxonsteel Drawer Files"/>
    <x v="4246"/>
    <n v="3"/>
    <n v="0"/>
    <n v="81.131399999999999"/>
    <n v="4"/>
    <n v="2"/>
    <x v="0"/>
    <s v="Apr"/>
    <s v="2016-04"/>
  </r>
  <r>
    <n v="6738"/>
    <s v="CA-2016-123358"/>
    <x v="342"/>
    <d v="2016-04-17T00:00:00"/>
    <s v="Standard Class"/>
    <s v="BT-11680"/>
    <s v="Brian Thompson"/>
    <x v="0"/>
    <s v="United States"/>
    <x v="8"/>
    <s v="California"/>
    <n v="94122"/>
    <x v="1"/>
    <s v="OFF-ST-10000636"/>
    <x v="1"/>
    <x v="4"/>
    <s v="Rogers Profile Extra Capacity Storage Tub"/>
    <x v="4442"/>
    <n v="9"/>
    <n v="0"/>
    <n v="6.0263999999999998"/>
    <n v="4"/>
    <n v="2"/>
    <x v="0"/>
    <s v="Apr"/>
    <s v="2016-04"/>
  </r>
  <r>
    <n v="6739"/>
    <s v="CA-2016-123358"/>
    <x v="342"/>
    <d v="2016-04-17T00:00:00"/>
    <s v="Standard Class"/>
    <s v="BT-11680"/>
    <s v="Brian Thompson"/>
    <x v="0"/>
    <s v="United States"/>
    <x v="8"/>
    <s v="California"/>
    <n v="94122"/>
    <x v="1"/>
    <s v="OFF-BI-10000069"/>
    <x v="1"/>
    <x v="8"/>
    <s v="GBC Prepunched Paper, 19-Hole, for Binding Systems, 24-lb"/>
    <x v="4443"/>
    <n v="4"/>
    <n v="0.2"/>
    <n v="15.6104"/>
    <n v="4"/>
    <n v="2"/>
    <x v="0"/>
    <s v="Apr"/>
    <s v="2016-04"/>
  </r>
  <r>
    <n v="6740"/>
    <s v="CA-2014-144029"/>
    <x v="542"/>
    <d v="2014-05-31T00:00:00"/>
    <s v="Standard Class"/>
    <s v="MM-18055"/>
    <s v="Michelle Moray"/>
    <x v="0"/>
    <s v="United States"/>
    <x v="22"/>
    <s v="Illinois"/>
    <n v="60623"/>
    <x v="2"/>
    <s v="OFF-ST-10001837"/>
    <x v="1"/>
    <x v="4"/>
    <s v="SAFCO Mobile Desk Side File, Wire Frame"/>
    <x v="4444"/>
    <n v="3"/>
    <n v="0.2"/>
    <n v="7.6967999999999996"/>
    <n v="5"/>
    <n v="2"/>
    <x v="2"/>
    <s v="May"/>
    <s v="2014-05"/>
  </r>
  <r>
    <n v="6741"/>
    <s v="CA-2014-144029"/>
    <x v="542"/>
    <d v="2014-05-31T00:00:00"/>
    <s v="Standard Class"/>
    <s v="MM-18055"/>
    <s v="Michelle Moray"/>
    <x v="0"/>
    <s v="United States"/>
    <x v="22"/>
    <s v="Illinois"/>
    <n v="60623"/>
    <x v="2"/>
    <s v="FUR-CH-10003981"/>
    <x v="0"/>
    <x v="1"/>
    <s v="Global Commerce Series Low-Back Swivel/Tilt Chairs"/>
    <x v="4445"/>
    <n v="2"/>
    <n v="0.3"/>
    <n v="-5.1395999999999997"/>
    <n v="5"/>
    <n v="2"/>
    <x v="2"/>
    <s v="May"/>
    <s v="2014-05"/>
  </r>
  <r>
    <n v="6742"/>
    <s v="CA-2014-144029"/>
    <x v="542"/>
    <d v="2014-05-31T00:00:00"/>
    <s v="Standard Class"/>
    <s v="MM-18055"/>
    <s v="Michelle Moray"/>
    <x v="0"/>
    <s v="United States"/>
    <x v="22"/>
    <s v="Illinois"/>
    <n v="60623"/>
    <x v="2"/>
    <s v="OFF-AR-10000716"/>
    <x v="1"/>
    <x v="6"/>
    <s v="DIXON Ticonderoga Erasable Checking Pencils"/>
    <x v="2513"/>
    <n v="3"/>
    <n v="0.2"/>
    <n v="3.1806000000000001"/>
    <n v="5"/>
    <n v="2"/>
    <x v="2"/>
    <s v="May"/>
    <s v="2014-05"/>
  </r>
  <r>
    <n v="6743"/>
    <s v="US-2017-101784"/>
    <x v="91"/>
    <d v="2017-07-11T00:00:00"/>
    <s v="Standard Class"/>
    <s v="PO-18850"/>
    <s v="Patrick O'Brill"/>
    <x v="0"/>
    <s v="United States"/>
    <x v="1"/>
    <s v="California"/>
    <n v="90008"/>
    <x v="1"/>
    <s v="FUR-CH-10001146"/>
    <x v="0"/>
    <x v="1"/>
    <s v="Global Task Chair, Black"/>
    <x v="4446"/>
    <n v="3"/>
    <n v="0.2"/>
    <n v="-13.7403"/>
    <n v="7"/>
    <n v="3"/>
    <x v="3"/>
    <s v="Jul"/>
    <s v="2017-07"/>
  </r>
  <r>
    <n v="6744"/>
    <s v="CA-2015-156923"/>
    <x v="1130"/>
    <d v="2015-02-20T00:00:00"/>
    <s v="Standard Class"/>
    <s v="SP-20860"/>
    <s v="Sung Pak"/>
    <x v="1"/>
    <s v="United States"/>
    <x v="18"/>
    <s v="New Hampshire"/>
    <n v="3820"/>
    <x v="3"/>
    <s v="OFF-PA-10002751"/>
    <x v="1"/>
    <x v="10"/>
    <s v="Xerox 1920"/>
    <x v="1197"/>
    <n v="6"/>
    <n v="0"/>
    <n v="16.146000000000001"/>
    <n v="2"/>
    <n v="1"/>
    <x v="1"/>
    <s v="Feb"/>
    <s v="2015-02"/>
  </r>
  <r>
    <n v="6745"/>
    <s v="CA-2017-111269"/>
    <x v="114"/>
    <d v="2017-06-18T00:00:00"/>
    <s v="Second Class"/>
    <s v="CS-12355"/>
    <s v="Christine Sundaresam"/>
    <x v="0"/>
    <s v="United States"/>
    <x v="65"/>
    <s v="Ohio"/>
    <n v="43017"/>
    <x v="3"/>
    <s v="TEC-AC-10001606"/>
    <x v="2"/>
    <x v="11"/>
    <s v="Logitech Wireless Performance Mouse MX for PC and Mac"/>
    <x v="4447"/>
    <n v="6"/>
    <n v="0.2"/>
    <n v="107.9892"/>
    <n v="6"/>
    <n v="2"/>
    <x v="3"/>
    <s v="Jun"/>
    <s v="2017-06"/>
  </r>
  <r>
    <n v="6746"/>
    <s v="CA-2017-111269"/>
    <x v="114"/>
    <d v="2017-06-18T00:00:00"/>
    <s v="Second Class"/>
    <s v="CS-12355"/>
    <s v="Christine Sundaresam"/>
    <x v="0"/>
    <s v="United States"/>
    <x v="65"/>
    <s v="Ohio"/>
    <n v="43017"/>
    <x v="3"/>
    <s v="OFF-AR-10001427"/>
    <x v="1"/>
    <x v="6"/>
    <s v="Newell 330"/>
    <x v="100"/>
    <n v="5"/>
    <n v="0.2"/>
    <n v="1.794"/>
    <n v="6"/>
    <n v="2"/>
    <x v="3"/>
    <s v="Jun"/>
    <s v="2017-06"/>
  </r>
  <r>
    <n v="6747"/>
    <s v="CA-2017-159156"/>
    <x v="38"/>
    <d v="2017-11-16T00:00:00"/>
    <s v="First Class"/>
    <s v="KB-16600"/>
    <s v="Ken Brennan"/>
    <x v="1"/>
    <s v="United States"/>
    <x v="20"/>
    <s v="New York"/>
    <n v="10009"/>
    <x v="3"/>
    <s v="TEC-PH-10004389"/>
    <x v="2"/>
    <x v="7"/>
    <s v="Nokia Lumia 925"/>
    <x v="3125"/>
    <n v="5"/>
    <n v="0"/>
    <n v="163.78700000000001"/>
    <n v="11"/>
    <n v="4"/>
    <x v="3"/>
    <s v="Nov"/>
    <s v="2017-11"/>
  </r>
  <r>
    <n v="6748"/>
    <s v="CA-2017-100230"/>
    <x v="157"/>
    <d v="2017-12-15T00:00:00"/>
    <s v="Standard Class"/>
    <s v="AA-10375"/>
    <s v="Allen Armold"/>
    <x v="0"/>
    <s v="United States"/>
    <x v="20"/>
    <s v="New York"/>
    <n v="10035"/>
    <x v="3"/>
    <s v="OFF-BI-10002498"/>
    <x v="1"/>
    <x v="8"/>
    <s v="Clear Mylar Reinforcing Strips"/>
    <x v="475"/>
    <n v="1"/>
    <n v="0.2"/>
    <n v="5.0462999999999996"/>
    <n v="12"/>
    <n v="4"/>
    <x v="3"/>
    <s v="Dec"/>
    <s v="2017-12"/>
  </r>
  <r>
    <n v="6749"/>
    <s v="CA-2017-100230"/>
    <x v="157"/>
    <d v="2017-12-15T00:00:00"/>
    <s v="Standard Class"/>
    <s v="AA-10375"/>
    <s v="Allen Armold"/>
    <x v="0"/>
    <s v="United States"/>
    <x v="20"/>
    <s v="New York"/>
    <n v="10035"/>
    <x v="3"/>
    <s v="OFF-PA-10002245"/>
    <x v="1"/>
    <x v="10"/>
    <s v="Xerox 1895"/>
    <x v="1444"/>
    <n v="3"/>
    <n v="0"/>
    <n v="8.0730000000000004"/>
    <n v="12"/>
    <n v="4"/>
    <x v="3"/>
    <s v="Dec"/>
    <s v="2017-12"/>
  </r>
  <r>
    <n v="6750"/>
    <s v="CA-2017-100230"/>
    <x v="157"/>
    <d v="2017-12-15T00:00:00"/>
    <s v="Standard Class"/>
    <s v="AA-10375"/>
    <s v="Allen Armold"/>
    <x v="0"/>
    <s v="United States"/>
    <x v="20"/>
    <s v="New York"/>
    <n v="10035"/>
    <x v="3"/>
    <s v="TEC-PH-10004522"/>
    <x v="2"/>
    <x v="7"/>
    <s v="Dexim XPower Skin Super-Thin Power Case for iPhone 5 - Black"/>
    <x v="4448"/>
    <n v="2"/>
    <n v="0"/>
    <n v="29.245000000000001"/>
    <n v="12"/>
    <n v="4"/>
    <x v="3"/>
    <s v="Dec"/>
    <s v="2017-12"/>
  </r>
  <r>
    <n v="6751"/>
    <s v="CA-2016-154767"/>
    <x v="931"/>
    <d v="2016-06-30T00:00:00"/>
    <s v="Second Class"/>
    <s v="BP-11155"/>
    <s v="Becky Pak"/>
    <x v="0"/>
    <s v="United States"/>
    <x v="267"/>
    <s v="New Jersey"/>
    <n v="7501"/>
    <x v="3"/>
    <s v="FUR-CH-10003535"/>
    <x v="0"/>
    <x v="1"/>
    <s v="Global Armless Task Chair, Royal Blue"/>
    <x v="4174"/>
    <n v="2"/>
    <n v="0"/>
    <n v="20.7332"/>
    <n v="6"/>
    <n v="2"/>
    <x v="0"/>
    <s v="Jun"/>
    <s v="2016-06"/>
  </r>
  <r>
    <n v="6752"/>
    <s v="CA-2016-154767"/>
    <x v="931"/>
    <d v="2016-06-30T00:00:00"/>
    <s v="Second Class"/>
    <s v="BP-11155"/>
    <s v="Becky Pak"/>
    <x v="0"/>
    <s v="United States"/>
    <x v="267"/>
    <s v="New Jersey"/>
    <n v="7501"/>
    <x v="3"/>
    <s v="OFF-AP-10000595"/>
    <x v="1"/>
    <x v="9"/>
    <s v="Disposable Triple-Filter Dust Bags"/>
    <x v="4449"/>
    <n v="2"/>
    <n v="0"/>
    <n v="2.2724000000000002"/>
    <n v="6"/>
    <n v="2"/>
    <x v="0"/>
    <s v="Jun"/>
    <s v="2016-06"/>
  </r>
  <r>
    <n v="6753"/>
    <s v="CA-2016-154767"/>
    <x v="931"/>
    <d v="2016-06-30T00:00:00"/>
    <s v="Second Class"/>
    <s v="BP-11155"/>
    <s v="Becky Pak"/>
    <x v="0"/>
    <s v="United States"/>
    <x v="267"/>
    <s v="New Jersey"/>
    <n v="7501"/>
    <x v="3"/>
    <s v="OFF-PA-10003039"/>
    <x v="1"/>
    <x v="10"/>
    <s v="Xerox 1960"/>
    <x v="1156"/>
    <n v="2"/>
    <n v="0"/>
    <n v="27.882000000000001"/>
    <n v="6"/>
    <n v="2"/>
    <x v="0"/>
    <s v="Jun"/>
    <s v="2016-06"/>
  </r>
  <r>
    <n v="6754"/>
    <s v="CA-2016-154767"/>
    <x v="931"/>
    <d v="2016-06-30T00:00:00"/>
    <s v="Second Class"/>
    <s v="BP-11155"/>
    <s v="Becky Pak"/>
    <x v="0"/>
    <s v="United States"/>
    <x v="267"/>
    <s v="New Jersey"/>
    <n v="7501"/>
    <x v="3"/>
    <s v="OFF-BI-10002003"/>
    <x v="1"/>
    <x v="8"/>
    <s v="Ibico Presentation Index for Binding Systems"/>
    <x v="1181"/>
    <n v="2"/>
    <n v="0"/>
    <n v="3.7412000000000001"/>
    <n v="6"/>
    <n v="2"/>
    <x v="0"/>
    <s v="Jun"/>
    <s v="2016-06"/>
  </r>
  <r>
    <n v="6755"/>
    <s v="CA-2016-154767"/>
    <x v="931"/>
    <d v="2016-06-30T00:00:00"/>
    <s v="Second Class"/>
    <s v="BP-11155"/>
    <s v="Becky Pak"/>
    <x v="0"/>
    <s v="United States"/>
    <x v="267"/>
    <s v="New Jersey"/>
    <n v="7501"/>
    <x v="3"/>
    <s v="OFF-AP-10002311"/>
    <x v="1"/>
    <x v="9"/>
    <s v="Holmes Replacement Filter for HEPA Air Cleaner, Very Large Room, HEPA Filter"/>
    <x v="4450"/>
    <n v="4"/>
    <n v="0"/>
    <n v="121.1056"/>
    <n v="6"/>
    <n v="2"/>
    <x v="0"/>
    <s v="Jun"/>
    <s v="2016-06"/>
  </r>
  <r>
    <n v="6756"/>
    <s v="CA-2017-124205"/>
    <x v="175"/>
    <d v="2017-09-19T00:00:00"/>
    <s v="Standard Class"/>
    <s v="TC-21145"/>
    <s v="Theresa Coyne"/>
    <x v="1"/>
    <s v="United States"/>
    <x v="80"/>
    <s v="New Jersey"/>
    <n v="8701"/>
    <x v="3"/>
    <s v="FUR-FU-10002445"/>
    <x v="0"/>
    <x v="5"/>
    <s v="DAX Two-Tone Rosewood/Black Document Frame, Desktop, 5 x 7"/>
    <x v="4451"/>
    <n v="5"/>
    <n v="0"/>
    <n v="18.96"/>
    <n v="9"/>
    <n v="3"/>
    <x v="3"/>
    <s v="Sep"/>
    <s v="2017-09"/>
  </r>
  <r>
    <n v="6757"/>
    <s v="CA-2017-124205"/>
    <x v="175"/>
    <d v="2017-09-19T00:00:00"/>
    <s v="Standard Class"/>
    <s v="TC-21145"/>
    <s v="Theresa Coyne"/>
    <x v="1"/>
    <s v="United States"/>
    <x v="80"/>
    <s v="New Jersey"/>
    <n v="8701"/>
    <x v="3"/>
    <s v="FUR-CH-10003606"/>
    <x v="0"/>
    <x v="1"/>
    <s v="SAFCO Folding Chair Trolley"/>
    <x v="4452"/>
    <n v="4"/>
    <n v="0"/>
    <n v="143.62880000000001"/>
    <n v="9"/>
    <n v="3"/>
    <x v="3"/>
    <s v="Sep"/>
    <s v="2017-09"/>
  </r>
  <r>
    <n v="6758"/>
    <s v="CA-2017-124205"/>
    <x v="175"/>
    <d v="2017-09-19T00:00:00"/>
    <s v="Standard Class"/>
    <s v="TC-21145"/>
    <s v="Theresa Coyne"/>
    <x v="1"/>
    <s v="United States"/>
    <x v="80"/>
    <s v="New Jersey"/>
    <n v="8701"/>
    <x v="3"/>
    <s v="TEC-PH-10002115"/>
    <x v="2"/>
    <x v="7"/>
    <s v="Plantronics 81402"/>
    <x v="4453"/>
    <n v="6"/>
    <n v="0"/>
    <n v="102.9444"/>
    <n v="9"/>
    <n v="3"/>
    <x v="3"/>
    <s v="Sep"/>
    <s v="2017-09"/>
  </r>
  <r>
    <n v="6759"/>
    <s v="CA-2017-124205"/>
    <x v="175"/>
    <d v="2017-09-19T00:00:00"/>
    <s v="Standard Class"/>
    <s v="TC-21145"/>
    <s v="Theresa Coyne"/>
    <x v="1"/>
    <s v="United States"/>
    <x v="80"/>
    <s v="New Jersey"/>
    <n v="8701"/>
    <x v="3"/>
    <s v="OFF-ST-10000934"/>
    <x v="1"/>
    <x v="4"/>
    <s v="Contico 72&quot;H Heavy-Duty Storage System"/>
    <x v="3314"/>
    <n v="2"/>
    <n v="0"/>
    <n v="0"/>
    <n v="9"/>
    <n v="3"/>
    <x v="3"/>
    <s v="Sep"/>
    <s v="2017-09"/>
  </r>
  <r>
    <n v="6760"/>
    <s v="CA-2017-165715"/>
    <x v="574"/>
    <d v="2017-12-08T00:00:00"/>
    <s v="Standard Class"/>
    <s v="BG-11035"/>
    <s v="Barry Gonzalez"/>
    <x v="0"/>
    <s v="United States"/>
    <x v="247"/>
    <s v="North Carolina"/>
    <n v="27405"/>
    <x v="0"/>
    <s v="OFF-AR-10003903"/>
    <x v="1"/>
    <x v="6"/>
    <s v="Sanford 52201 APSCO Electric Pencil Sharpener"/>
    <x v="3291"/>
    <n v="1"/>
    <n v="0.2"/>
    <n v="2.4582000000000002"/>
    <n v="12"/>
    <n v="4"/>
    <x v="3"/>
    <s v="Dec"/>
    <s v="2017-12"/>
  </r>
  <r>
    <n v="6761"/>
    <s v="CA-2017-100636"/>
    <x v="335"/>
    <d v="2017-06-30T00:00:00"/>
    <s v="Standard Class"/>
    <s v="DO-13435"/>
    <s v="Denny Ordway"/>
    <x v="0"/>
    <s v="United States"/>
    <x v="20"/>
    <s v="New York"/>
    <n v="10035"/>
    <x v="3"/>
    <s v="OFF-ST-10004123"/>
    <x v="1"/>
    <x v="4"/>
    <s v="Safco Industrial Wire Shelving System"/>
    <x v="1042"/>
    <n v="3"/>
    <n v="0"/>
    <n v="0"/>
    <n v="6"/>
    <n v="2"/>
    <x v="3"/>
    <s v="Jun"/>
    <s v="2017-06"/>
  </r>
  <r>
    <n v="6762"/>
    <s v="CA-2016-162943"/>
    <x v="1131"/>
    <d v="2016-07-26T00:00:00"/>
    <s v="Second Class"/>
    <s v="DB-12970"/>
    <s v="Darren Budd"/>
    <x v="1"/>
    <s v="United States"/>
    <x v="20"/>
    <s v="New York"/>
    <n v="10035"/>
    <x v="3"/>
    <s v="FUR-CH-10001708"/>
    <x v="0"/>
    <x v="1"/>
    <s v="Office Star - Contemporary Swivel Chair with Padded Adjustable Arms and Flex Back"/>
    <x v="4454"/>
    <n v="2"/>
    <n v="0.1"/>
    <n v="31.015599999999999"/>
    <n v="7"/>
    <n v="3"/>
    <x v="0"/>
    <s v="Jul"/>
    <s v="2016-07"/>
  </r>
  <r>
    <n v="6763"/>
    <s v="CA-2016-144764"/>
    <x v="476"/>
    <d v="2016-09-08T00:00:00"/>
    <s v="Standard Class"/>
    <s v="RL-19615"/>
    <s v="Rob Lucas"/>
    <x v="0"/>
    <s v="United States"/>
    <x v="22"/>
    <s v="Illinois"/>
    <n v="60623"/>
    <x v="2"/>
    <s v="OFF-LA-10000240"/>
    <x v="1"/>
    <x v="2"/>
    <s v="Self-Adhesive Address Labels for Typewriters by Universal"/>
    <x v="3119"/>
    <n v="5"/>
    <n v="0.2"/>
    <n v="9.8684999999999992"/>
    <n v="9"/>
    <n v="3"/>
    <x v="0"/>
    <s v="Sep"/>
    <s v="2016-09"/>
  </r>
  <r>
    <n v="6764"/>
    <s v="CA-2016-144764"/>
    <x v="476"/>
    <d v="2016-09-08T00:00:00"/>
    <s v="Standard Class"/>
    <s v="RL-19615"/>
    <s v="Rob Lucas"/>
    <x v="0"/>
    <s v="United States"/>
    <x v="22"/>
    <s v="Illinois"/>
    <n v="60623"/>
    <x v="2"/>
    <s v="OFF-ST-10002485"/>
    <x v="1"/>
    <x v="4"/>
    <s v="Rogers Deluxe File Chest"/>
    <x v="200"/>
    <n v="2"/>
    <n v="0.2"/>
    <n v="-8.3523999999999994"/>
    <n v="9"/>
    <n v="3"/>
    <x v="0"/>
    <s v="Sep"/>
    <s v="2016-09"/>
  </r>
  <r>
    <n v="6765"/>
    <s v="CA-2016-144764"/>
    <x v="476"/>
    <d v="2016-09-08T00:00:00"/>
    <s v="Standard Class"/>
    <s v="RL-19615"/>
    <s v="Rob Lucas"/>
    <x v="0"/>
    <s v="United States"/>
    <x v="22"/>
    <s v="Illinois"/>
    <n v="60623"/>
    <x v="2"/>
    <s v="TEC-MA-10003230"/>
    <x v="2"/>
    <x v="15"/>
    <s v="Okidata C610n Printer"/>
    <x v="4455"/>
    <n v="3"/>
    <n v="0.3"/>
    <n v="-19.47"/>
    <n v="9"/>
    <n v="3"/>
    <x v="0"/>
    <s v="Sep"/>
    <s v="2016-09"/>
  </r>
  <r>
    <n v="6766"/>
    <s v="CA-2017-100615"/>
    <x v="693"/>
    <d v="2017-04-24T00:00:00"/>
    <s v="Standard Class"/>
    <s v="SJ-20215"/>
    <s v="Sarah Jordon"/>
    <x v="0"/>
    <s v="United States"/>
    <x v="22"/>
    <s v="Illinois"/>
    <n v="60653"/>
    <x v="2"/>
    <s v="FUR-CH-10002602"/>
    <x v="0"/>
    <x v="1"/>
    <s v="DMI Arturo Collection Mission-style Design Wood Chair"/>
    <x v="2555"/>
    <n v="3"/>
    <n v="0.3"/>
    <n v="-18.117599999999999"/>
    <n v="4"/>
    <n v="2"/>
    <x v="3"/>
    <s v="Apr"/>
    <s v="2017-04"/>
  </r>
  <r>
    <n v="6767"/>
    <s v="CA-2017-100615"/>
    <x v="693"/>
    <d v="2017-04-24T00:00:00"/>
    <s v="Standard Class"/>
    <s v="SJ-20215"/>
    <s v="Sarah Jordon"/>
    <x v="0"/>
    <s v="United States"/>
    <x v="22"/>
    <s v="Illinois"/>
    <n v="60653"/>
    <x v="2"/>
    <s v="OFF-AR-10001683"/>
    <x v="1"/>
    <x v="6"/>
    <s v="Lumber Crayons"/>
    <x v="33"/>
    <n v="2"/>
    <n v="0.2"/>
    <n v="3.5459999999999998"/>
    <n v="4"/>
    <n v="2"/>
    <x v="3"/>
    <s v="Apr"/>
    <s v="2017-04"/>
  </r>
  <r>
    <n v="6768"/>
    <s v="CA-2017-100615"/>
    <x v="693"/>
    <d v="2017-04-24T00:00:00"/>
    <s v="Standard Class"/>
    <s v="SJ-20215"/>
    <s v="Sarah Jordon"/>
    <x v="0"/>
    <s v="United States"/>
    <x v="22"/>
    <s v="Illinois"/>
    <n v="60653"/>
    <x v="2"/>
    <s v="FUR-FU-10002456"/>
    <x v="0"/>
    <x v="5"/>
    <s v="Master Caster Door Stop, Large Neon Orange"/>
    <x v="58"/>
    <n v="5"/>
    <n v="0.6"/>
    <n v="-6.1879999999999997"/>
    <n v="4"/>
    <n v="2"/>
    <x v="3"/>
    <s v="Apr"/>
    <s v="2017-04"/>
  </r>
  <r>
    <n v="6769"/>
    <s v="CA-2014-109302"/>
    <x v="1132"/>
    <d v="2014-08-16T00:00:00"/>
    <s v="Standard Class"/>
    <s v="CS-12175"/>
    <s v="Charles Sheldon"/>
    <x v="1"/>
    <s v="United States"/>
    <x v="80"/>
    <s v="New Jersey"/>
    <n v="8701"/>
    <x v="3"/>
    <s v="OFF-BI-10002854"/>
    <x v="1"/>
    <x v="8"/>
    <s v="Performers Binder/Pad Holder, Black"/>
    <x v="4456"/>
    <n v="7"/>
    <n v="0"/>
    <n v="98.105000000000004"/>
    <n v="8"/>
    <n v="3"/>
    <x v="2"/>
    <s v="Aug"/>
    <s v="2014-08"/>
  </r>
  <r>
    <n v="6770"/>
    <s v="CA-2017-139787"/>
    <x v="20"/>
    <d v="2017-09-23T00:00:00"/>
    <s v="Standard Class"/>
    <s v="JP-16135"/>
    <s v="Julie Prescott"/>
    <x v="2"/>
    <s v="United States"/>
    <x v="38"/>
    <s v="Georgia"/>
    <n v="31907"/>
    <x v="0"/>
    <s v="OFF-AR-10002445"/>
    <x v="1"/>
    <x v="6"/>
    <s v="SANFORD Major Accent Highlighters"/>
    <x v="3704"/>
    <n v="5"/>
    <n v="0"/>
    <n v="13.452"/>
    <n v="9"/>
    <n v="3"/>
    <x v="3"/>
    <s v="Sep"/>
    <s v="2017-09"/>
  </r>
  <r>
    <n v="6771"/>
    <s v="CA-2017-139402"/>
    <x v="34"/>
    <d v="2017-12-13T00:00:00"/>
    <s v="Standard Class"/>
    <s v="NC-18535"/>
    <s v="Nick Crebassa"/>
    <x v="1"/>
    <s v="United States"/>
    <x v="42"/>
    <s v="Arizona"/>
    <n v="85023"/>
    <x v="1"/>
    <s v="OFF-PA-10004359"/>
    <x v="1"/>
    <x v="10"/>
    <s v="Multicolor Computer Printout Paper"/>
    <x v="1242"/>
    <n v="5"/>
    <n v="0.2"/>
    <n v="146.79"/>
    <n v="12"/>
    <n v="4"/>
    <x v="3"/>
    <s v="Dec"/>
    <s v="2017-12"/>
  </r>
  <r>
    <n v="6772"/>
    <s v="CA-2017-139402"/>
    <x v="34"/>
    <d v="2017-12-13T00:00:00"/>
    <s v="Standard Class"/>
    <s v="NC-18535"/>
    <s v="Nick Crebassa"/>
    <x v="1"/>
    <s v="United States"/>
    <x v="42"/>
    <s v="Arizona"/>
    <n v="85023"/>
    <x v="1"/>
    <s v="OFF-BI-10000279"/>
    <x v="1"/>
    <x v="8"/>
    <s v="Acco Recycled 2&quot; Capacity Laser Printer Hanging Data Binders"/>
    <x v="4457"/>
    <n v="3"/>
    <n v="0.7"/>
    <n v="-9.9704999999999995"/>
    <n v="12"/>
    <n v="4"/>
    <x v="3"/>
    <s v="Dec"/>
    <s v="2017-12"/>
  </r>
  <r>
    <n v="6773"/>
    <s v="CA-2016-119018"/>
    <x v="254"/>
    <d v="2016-11-08T00:00:00"/>
    <s v="Standard Class"/>
    <s v="CW-11905"/>
    <s v="Carl Weiss"/>
    <x v="2"/>
    <s v="United States"/>
    <x v="1"/>
    <s v="California"/>
    <n v="90004"/>
    <x v="1"/>
    <s v="OFF-BI-10003314"/>
    <x v="1"/>
    <x v="8"/>
    <s v="Tuff Stuff Recycled Round Ring Binders"/>
    <x v="323"/>
    <n v="2"/>
    <n v="0.2"/>
    <n v="2.7955999999999999"/>
    <n v="11"/>
    <n v="4"/>
    <x v="0"/>
    <s v="Nov"/>
    <s v="2016-11"/>
  </r>
  <r>
    <n v="6774"/>
    <s v="CA-2016-119018"/>
    <x v="254"/>
    <d v="2016-11-08T00:00:00"/>
    <s v="Standard Class"/>
    <s v="CW-11905"/>
    <s v="Carl Weiss"/>
    <x v="2"/>
    <s v="United States"/>
    <x v="1"/>
    <s v="California"/>
    <n v="90004"/>
    <x v="1"/>
    <s v="OFF-BI-10000494"/>
    <x v="1"/>
    <x v="8"/>
    <s v="Acco Economy Flexible Poly Round Ring Binder"/>
    <x v="4458"/>
    <n v="1"/>
    <n v="0.2"/>
    <n v="1.3049999999999999"/>
    <n v="11"/>
    <n v="4"/>
    <x v="0"/>
    <s v="Nov"/>
    <s v="2016-11"/>
  </r>
  <r>
    <n v="6775"/>
    <s v="CA-2016-119018"/>
    <x v="254"/>
    <d v="2016-11-08T00:00:00"/>
    <s v="Standard Class"/>
    <s v="CW-11905"/>
    <s v="Carl Weiss"/>
    <x v="2"/>
    <s v="United States"/>
    <x v="1"/>
    <s v="California"/>
    <n v="90004"/>
    <x v="1"/>
    <s v="OFF-PA-10000295"/>
    <x v="1"/>
    <x v="10"/>
    <s v="Xerox 229"/>
    <x v="783"/>
    <n v="6"/>
    <n v="0"/>
    <n v="18.662400000000002"/>
    <n v="11"/>
    <n v="4"/>
    <x v="0"/>
    <s v="Nov"/>
    <s v="2016-11"/>
  </r>
  <r>
    <n v="6776"/>
    <s v="CA-2015-105361"/>
    <x v="368"/>
    <d v="2015-04-04T00:00:00"/>
    <s v="Standard Class"/>
    <s v="CM-12115"/>
    <s v="Chad McGuire"/>
    <x v="0"/>
    <s v="United States"/>
    <x v="20"/>
    <s v="New York"/>
    <n v="10024"/>
    <x v="3"/>
    <s v="OFF-PA-10002615"/>
    <x v="1"/>
    <x v="10"/>
    <s v="Ampad Gold Fibre Wirebound Steno Books, 6&quot; x 9&quot;, Gregg Ruled"/>
    <x v="4459"/>
    <n v="4"/>
    <n v="0"/>
    <n v="8.1143999999999998"/>
    <n v="3"/>
    <n v="1"/>
    <x v="1"/>
    <s v="Mar"/>
    <s v="2015-03"/>
  </r>
  <r>
    <n v="6777"/>
    <s v="US-2016-152373"/>
    <x v="64"/>
    <d v="2016-09-11T00:00:00"/>
    <s v="Standard Class"/>
    <s v="PT-19090"/>
    <s v="Pete Takahito"/>
    <x v="0"/>
    <s v="United States"/>
    <x v="52"/>
    <s v="Texas"/>
    <n v="78207"/>
    <x v="2"/>
    <s v="OFF-ST-10003479"/>
    <x v="1"/>
    <x v="4"/>
    <s v="Eldon Base for stackable storage shelf, platinum"/>
    <x v="4460"/>
    <n v="3"/>
    <n v="0.2"/>
    <n v="-17.523"/>
    <n v="9"/>
    <n v="3"/>
    <x v="0"/>
    <s v="Sep"/>
    <s v="2016-09"/>
  </r>
  <r>
    <n v="6778"/>
    <s v="US-2017-166037"/>
    <x v="480"/>
    <d v="2017-02-01T00:00:00"/>
    <s v="Standard Class"/>
    <s v="CL-12700"/>
    <s v="Craig Leslie"/>
    <x v="2"/>
    <s v="United States"/>
    <x v="20"/>
    <s v="New York"/>
    <n v="10009"/>
    <x v="3"/>
    <s v="TEC-AC-10002800"/>
    <x v="2"/>
    <x v="11"/>
    <s v="Plantronics Audio 478 Stereo USB Headset"/>
    <x v="4461"/>
    <n v="9"/>
    <n v="0"/>
    <n v="157.46850000000001"/>
    <n v="1"/>
    <n v="1"/>
    <x v="3"/>
    <s v="Jan"/>
    <s v="2017-01"/>
  </r>
  <r>
    <n v="6779"/>
    <s v="US-2016-147711"/>
    <x v="323"/>
    <d v="2016-09-08T00:00:00"/>
    <s v="Second Class"/>
    <s v="HF-14995"/>
    <s v="Herbert Flentye"/>
    <x v="0"/>
    <s v="United States"/>
    <x v="248"/>
    <s v="Maryland"/>
    <n v="21215"/>
    <x v="3"/>
    <s v="FUR-BO-10003159"/>
    <x v="0"/>
    <x v="0"/>
    <s v="Sauder Camden County Collection Libraries, Planked Cherry Finish"/>
    <x v="4462"/>
    <n v="3"/>
    <n v="0"/>
    <n v="31.044599999999999"/>
    <n v="9"/>
    <n v="3"/>
    <x v="0"/>
    <s v="Sep"/>
    <s v="2016-09"/>
  </r>
  <r>
    <n v="6780"/>
    <s v="US-2016-147711"/>
    <x v="323"/>
    <d v="2016-09-08T00:00:00"/>
    <s v="Second Class"/>
    <s v="HF-14995"/>
    <s v="Herbert Flentye"/>
    <x v="0"/>
    <s v="United States"/>
    <x v="248"/>
    <s v="Maryland"/>
    <n v="21215"/>
    <x v="3"/>
    <s v="FUR-FU-10002364"/>
    <x v="0"/>
    <x v="5"/>
    <s v="Eldon Expressions Wood Desk Accessories, Oak"/>
    <x v="1787"/>
    <n v="2"/>
    <n v="0"/>
    <n v="4.2804000000000002"/>
    <n v="9"/>
    <n v="3"/>
    <x v="0"/>
    <s v="Sep"/>
    <s v="2016-09"/>
  </r>
  <r>
    <n v="6781"/>
    <s v="US-2016-147711"/>
    <x v="323"/>
    <d v="2016-09-08T00:00:00"/>
    <s v="Second Class"/>
    <s v="HF-14995"/>
    <s v="Herbert Flentye"/>
    <x v="0"/>
    <s v="United States"/>
    <x v="248"/>
    <s v="Maryland"/>
    <n v="21215"/>
    <x v="3"/>
    <s v="OFF-BI-10003350"/>
    <x v="1"/>
    <x v="8"/>
    <s v="Acco Expandable Hanging Binders"/>
    <x v="1022"/>
    <n v="2"/>
    <n v="0"/>
    <n v="5.8696000000000002"/>
    <n v="9"/>
    <n v="3"/>
    <x v="0"/>
    <s v="Sep"/>
    <s v="2016-09"/>
  </r>
  <r>
    <n v="6782"/>
    <s v="US-2016-147711"/>
    <x v="323"/>
    <d v="2016-09-08T00:00:00"/>
    <s v="Second Class"/>
    <s v="HF-14995"/>
    <s v="Herbert Flentye"/>
    <x v="0"/>
    <s v="United States"/>
    <x v="248"/>
    <s v="Maryland"/>
    <n v="21215"/>
    <x v="3"/>
    <s v="OFF-LA-10004093"/>
    <x v="1"/>
    <x v="2"/>
    <s v="Avery 486"/>
    <x v="2003"/>
    <n v="8"/>
    <n v="0"/>
    <n v="27.485600000000002"/>
    <n v="9"/>
    <n v="3"/>
    <x v="0"/>
    <s v="Sep"/>
    <s v="2016-09"/>
  </r>
  <r>
    <n v="6783"/>
    <s v="CA-2017-121293"/>
    <x v="800"/>
    <d v="2017-07-28T00:00:00"/>
    <s v="Second Class"/>
    <s v="JC-15775"/>
    <s v="John Castell"/>
    <x v="0"/>
    <s v="United States"/>
    <x v="10"/>
    <s v="Pennsylvania"/>
    <n v="19143"/>
    <x v="3"/>
    <s v="FUR-FU-10000732"/>
    <x v="0"/>
    <x v="5"/>
    <s v="Eldon 200 Class Desk Accessories"/>
    <x v="4463"/>
    <n v="4"/>
    <n v="0.2"/>
    <n v="3.0144000000000002"/>
    <n v="7"/>
    <n v="3"/>
    <x v="3"/>
    <s v="Jul"/>
    <s v="2017-07"/>
  </r>
  <r>
    <n v="6784"/>
    <s v="CA-2017-121293"/>
    <x v="800"/>
    <d v="2017-07-28T00:00:00"/>
    <s v="Second Class"/>
    <s v="JC-15775"/>
    <s v="John Castell"/>
    <x v="0"/>
    <s v="United States"/>
    <x v="10"/>
    <s v="Pennsylvania"/>
    <n v="19143"/>
    <x v="3"/>
    <s v="OFF-SU-10004884"/>
    <x v="1"/>
    <x v="14"/>
    <s v="Acme Galleria Hot Forged Steel Scissors with Colored Handles"/>
    <x v="4464"/>
    <n v="3"/>
    <n v="0.2"/>
    <n v="4.2470999999999997"/>
    <n v="7"/>
    <n v="3"/>
    <x v="3"/>
    <s v="Jul"/>
    <s v="2017-07"/>
  </r>
  <r>
    <n v="6785"/>
    <s v="CA-2017-121293"/>
    <x v="800"/>
    <d v="2017-07-28T00:00:00"/>
    <s v="Second Class"/>
    <s v="JC-15775"/>
    <s v="John Castell"/>
    <x v="0"/>
    <s v="United States"/>
    <x v="10"/>
    <s v="Pennsylvania"/>
    <n v="19143"/>
    <x v="3"/>
    <s v="FUR-TA-10001771"/>
    <x v="0"/>
    <x v="3"/>
    <s v="Bush Cubix Conference Tables, Fully Assembled"/>
    <x v="4465"/>
    <n v="1"/>
    <n v="0.4"/>
    <n v="-34.646999999999998"/>
    <n v="7"/>
    <n v="3"/>
    <x v="3"/>
    <s v="Jul"/>
    <s v="2017-07"/>
  </r>
  <r>
    <n v="6786"/>
    <s v="CA-2017-121293"/>
    <x v="800"/>
    <d v="2017-07-28T00:00:00"/>
    <s v="Second Class"/>
    <s v="JC-15775"/>
    <s v="John Castell"/>
    <x v="0"/>
    <s v="United States"/>
    <x v="10"/>
    <s v="Pennsylvania"/>
    <n v="19143"/>
    <x v="3"/>
    <s v="OFF-ST-10000060"/>
    <x v="1"/>
    <x v="4"/>
    <s v="Fellowes Bankers Box Staxonsteel Drawer File/Stacking System"/>
    <x v="4466"/>
    <n v="5"/>
    <n v="0.2"/>
    <n v="-25.992000000000001"/>
    <n v="7"/>
    <n v="3"/>
    <x v="3"/>
    <s v="Jul"/>
    <s v="2017-07"/>
  </r>
  <r>
    <n v="6787"/>
    <s v="CA-2017-121293"/>
    <x v="800"/>
    <d v="2017-07-28T00:00:00"/>
    <s v="Second Class"/>
    <s v="JC-15775"/>
    <s v="John Castell"/>
    <x v="0"/>
    <s v="United States"/>
    <x v="10"/>
    <s v="Pennsylvania"/>
    <n v="19143"/>
    <x v="3"/>
    <s v="OFF-PA-10004100"/>
    <x v="1"/>
    <x v="10"/>
    <s v="Xerox 216"/>
    <x v="557"/>
    <n v="4"/>
    <n v="0.2"/>
    <n v="7.2576000000000001"/>
    <n v="7"/>
    <n v="3"/>
    <x v="3"/>
    <s v="Jul"/>
    <s v="2017-07"/>
  </r>
  <r>
    <n v="6788"/>
    <s v="CA-2015-118843"/>
    <x v="1023"/>
    <d v="2015-09-20T00:00:00"/>
    <s v="Standard Class"/>
    <s v="JH-15910"/>
    <s v="Jonathan Howell"/>
    <x v="0"/>
    <s v="United States"/>
    <x v="118"/>
    <s v="Georgia"/>
    <n v="30318"/>
    <x v="0"/>
    <s v="FUR-FU-10003975"/>
    <x v="0"/>
    <x v="5"/>
    <s v="Eldon Advantage Chair Mats for Low to Medium Pile Carpets"/>
    <x v="2073"/>
    <n v="3"/>
    <n v="0"/>
    <n v="12.993"/>
    <n v="9"/>
    <n v="3"/>
    <x v="1"/>
    <s v="Sep"/>
    <s v="2015-09"/>
  </r>
  <r>
    <n v="6789"/>
    <s v="CA-2015-118843"/>
    <x v="1023"/>
    <d v="2015-09-20T00:00:00"/>
    <s v="Standard Class"/>
    <s v="JH-15910"/>
    <s v="Jonathan Howell"/>
    <x v="0"/>
    <s v="United States"/>
    <x v="118"/>
    <s v="Georgia"/>
    <n v="30318"/>
    <x v="0"/>
    <s v="OFF-PA-10001712"/>
    <x v="1"/>
    <x v="10"/>
    <s v="Xerox 1948"/>
    <x v="1546"/>
    <n v="7"/>
    <n v="0"/>
    <n v="31.468499999999999"/>
    <n v="9"/>
    <n v="3"/>
    <x v="1"/>
    <s v="Sep"/>
    <s v="2015-09"/>
  </r>
  <r>
    <n v="6790"/>
    <s v="CA-2015-161445"/>
    <x v="67"/>
    <d v="2015-09-09T00:00:00"/>
    <s v="Second Class"/>
    <s v="CC-12610"/>
    <s v="Corey Catlett"/>
    <x v="1"/>
    <s v="United States"/>
    <x v="28"/>
    <s v="North Carolina"/>
    <n v="27707"/>
    <x v="0"/>
    <s v="OFF-AR-10001953"/>
    <x v="1"/>
    <x v="6"/>
    <s v="Boston 1645 Deluxe Heavier-Duty Electric Pencil Sharpener"/>
    <x v="1182"/>
    <n v="4"/>
    <n v="0.2"/>
    <n v="12.314399999999999"/>
    <n v="9"/>
    <n v="3"/>
    <x v="1"/>
    <s v="Sep"/>
    <s v="2015-09"/>
  </r>
  <r>
    <n v="6791"/>
    <s v="CA-2016-124527"/>
    <x v="76"/>
    <d v="2016-11-17T00:00:00"/>
    <s v="First Class"/>
    <s v="IM-15055"/>
    <s v="Ionia McGrath"/>
    <x v="0"/>
    <s v="United States"/>
    <x v="43"/>
    <s v="California"/>
    <n v="95661"/>
    <x v="1"/>
    <s v="OFF-BI-10004967"/>
    <x v="1"/>
    <x v="8"/>
    <s v="Round Ring Binders"/>
    <x v="1350"/>
    <n v="5"/>
    <n v="0.2"/>
    <n v="2.8079999999999998"/>
    <n v="11"/>
    <n v="4"/>
    <x v="0"/>
    <s v="Nov"/>
    <s v="2016-11"/>
  </r>
  <r>
    <n v="6792"/>
    <s v="CA-2016-162348"/>
    <x v="338"/>
    <d v="2016-11-15T00:00:00"/>
    <s v="Standard Class"/>
    <s v="BF-11170"/>
    <s v="Ben Ferrer"/>
    <x v="2"/>
    <s v="United States"/>
    <x v="301"/>
    <s v="California"/>
    <n v="95823"/>
    <x v="1"/>
    <s v="FUR-FU-10003731"/>
    <x v="0"/>
    <x v="5"/>
    <s v="Eldon Expressions Wood and Plastic Desk Accessories, Oak"/>
    <x v="2966"/>
    <n v="1"/>
    <n v="0"/>
    <n v="2.7944"/>
    <n v="11"/>
    <n v="4"/>
    <x v="0"/>
    <s v="Nov"/>
    <s v="2016-11"/>
  </r>
  <r>
    <n v="6793"/>
    <s v="CA-2014-141005"/>
    <x v="860"/>
    <d v="2014-08-18T00:00:00"/>
    <s v="First Class"/>
    <s v="CS-12355"/>
    <s v="Christine Sundaresam"/>
    <x v="0"/>
    <s v="United States"/>
    <x v="54"/>
    <s v="Connecticut"/>
    <n v="6824"/>
    <x v="3"/>
    <s v="OFF-BI-10001989"/>
    <x v="1"/>
    <x v="8"/>
    <s v="Premium Transparent Presentation Covers by GBC"/>
    <x v="2714"/>
    <n v="3"/>
    <n v="0"/>
    <n v="30.211200000000002"/>
    <n v="8"/>
    <n v="3"/>
    <x v="2"/>
    <s v="Aug"/>
    <s v="2014-08"/>
  </r>
  <r>
    <n v="6794"/>
    <s v="CA-2015-145394"/>
    <x v="547"/>
    <d v="2015-11-20T00:00:00"/>
    <s v="Standard Class"/>
    <s v="MC-17605"/>
    <s v="Matt Connell"/>
    <x v="1"/>
    <s v="United States"/>
    <x v="22"/>
    <s v="Illinois"/>
    <n v="60610"/>
    <x v="2"/>
    <s v="OFF-ST-10000344"/>
    <x v="1"/>
    <x v="4"/>
    <s v="Neat Ideas Personal Hanging Folder Files, Black"/>
    <x v="4467"/>
    <n v="2"/>
    <n v="0.2"/>
    <n v="1.6115999999999999"/>
    <n v="11"/>
    <n v="4"/>
    <x v="1"/>
    <s v="Nov"/>
    <s v="2015-11"/>
  </r>
  <r>
    <n v="6795"/>
    <s v="CA-2015-145394"/>
    <x v="547"/>
    <d v="2015-11-20T00:00:00"/>
    <s v="Standard Class"/>
    <s v="MC-17605"/>
    <s v="Matt Connell"/>
    <x v="1"/>
    <s v="United States"/>
    <x v="22"/>
    <s v="Illinois"/>
    <n v="60610"/>
    <x v="2"/>
    <s v="TEC-PH-10001051"/>
    <x v="2"/>
    <x v="7"/>
    <s v="HTC One"/>
    <x v="1946"/>
    <n v="3"/>
    <n v="0.2"/>
    <n v="26.997299999999999"/>
    <n v="11"/>
    <n v="4"/>
    <x v="1"/>
    <s v="Nov"/>
    <s v="2015-11"/>
  </r>
  <r>
    <n v="6796"/>
    <s v="CA-2015-145394"/>
    <x v="547"/>
    <d v="2015-11-20T00:00:00"/>
    <s v="Standard Class"/>
    <s v="MC-17605"/>
    <s v="Matt Connell"/>
    <x v="1"/>
    <s v="United States"/>
    <x v="22"/>
    <s v="Illinois"/>
    <n v="60610"/>
    <x v="2"/>
    <s v="FUR-FU-10001215"/>
    <x v="0"/>
    <x v="5"/>
    <s v="Howard Miller 11-1/2&quot; Diameter Brentwood Wall Clock"/>
    <x v="523"/>
    <n v="2"/>
    <n v="0.6"/>
    <n v="-15.5268"/>
    <n v="11"/>
    <n v="4"/>
    <x v="1"/>
    <s v="Nov"/>
    <s v="2015-11"/>
  </r>
  <r>
    <n v="6797"/>
    <s v="CA-2015-168809"/>
    <x v="767"/>
    <d v="2015-08-25T00:00:00"/>
    <s v="Same Day"/>
    <s v="MC-18100"/>
    <s v="Mick Crebagga"/>
    <x v="0"/>
    <s v="United States"/>
    <x v="12"/>
    <s v="Texas"/>
    <n v="77041"/>
    <x v="2"/>
    <s v="FUR-FU-10001473"/>
    <x v="0"/>
    <x v="5"/>
    <s v="Eldon Executive Woodline II Desk Accessories, Mahogany"/>
    <x v="1839"/>
    <n v="2"/>
    <n v="0.6"/>
    <n v="-16.585799999999999"/>
    <n v="8"/>
    <n v="3"/>
    <x v="1"/>
    <s v="Aug"/>
    <s v="2015-08"/>
  </r>
  <r>
    <n v="6798"/>
    <s v="CA-2015-168809"/>
    <x v="767"/>
    <d v="2015-08-25T00:00:00"/>
    <s v="Same Day"/>
    <s v="MC-18100"/>
    <s v="Mick Crebagga"/>
    <x v="0"/>
    <s v="United States"/>
    <x v="12"/>
    <s v="Texas"/>
    <n v="77041"/>
    <x v="2"/>
    <s v="OFF-BI-10000315"/>
    <x v="1"/>
    <x v="8"/>
    <s v="Poly Designer Cover &amp; Back"/>
    <x v="3497"/>
    <n v="1"/>
    <n v="0.8"/>
    <n v="-6.0768000000000004"/>
    <n v="8"/>
    <n v="3"/>
    <x v="1"/>
    <s v="Aug"/>
    <s v="2015-08"/>
  </r>
  <r>
    <n v="6799"/>
    <s v="CA-2015-168809"/>
    <x v="767"/>
    <d v="2015-08-25T00:00:00"/>
    <s v="Same Day"/>
    <s v="MC-18100"/>
    <s v="Mick Crebagga"/>
    <x v="0"/>
    <s v="United States"/>
    <x v="12"/>
    <s v="Texas"/>
    <n v="77041"/>
    <x v="2"/>
    <s v="FUR-FU-10002240"/>
    <x v="0"/>
    <x v="5"/>
    <s v="Nu-Dell EZ-Mount Plastic Wall Frames"/>
    <x v="2273"/>
    <n v="5"/>
    <n v="0.6"/>
    <n v="-3.94"/>
    <n v="8"/>
    <n v="3"/>
    <x v="1"/>
    <s v="Aug"/>
    <s v="2015-08"/>
  </r>
  <r>
    <n v="6800"/>
    <s v="CA-2016-109827"/>
    <x v="591"/>
    <d v="2017-01-01T00:00:00"/>
    <s v="Standard Class"/>
    <s v="LW-16825"/>
    <s v="Laurel Workman"/>
    <x v="1"/>
    <s v="United States"/>
    <x v="42"/>
    <s v="Arizona"/>
    <n v="85023"/>
    <x v="1"/>
    <s v="FUR-TA-10002607"/>
    <x v="0"/>
    <x v="3"/>
    <s v="KI Conference Tables"/>
    <x v="4468"/>
    <n v="1"/>
    <n v="0.5"/>
    <n v="-24.102599999999999"/>
    <n v="12"/>
    <n v="4"/>
    <x v="0"/>
    <s v="Dec"/>
    <s v="2016-12"/>
  </r>
  <r>
    <n v="6801"/>
    <s v="CA-2016-109827"/>
    <x v="591"/>
    <d v="2017-01-01T00:00:00"/>
    <s v="Standard Class"/>
    <s v="LW-16825"/>
    <s v="Laurel Workman"/>
    <x v="1"/>
    <s v="United States"/>
    <x v="42"/>
    <s v="Arizona"/>
    <n v="85023"/>
    <x v="1"/>
    <s v="TEC-MA-10003356"/>
    <x v="2"/>
    <x v="15"/>
    <s v="Panasonic KX MC6040 Color Laser Multifunction Printer"/>
    <x v="1720"/>
    <n v="2"/>
    <n v="0.7"/>
    <n v="-386.95699999999999"/>
    <n v="12"/>
    <n v="4"/>
    <x v="0"/>
    <s v="Dec"/>
    <s v="2016-12"/>
  </r>
  <r>
    <n v="6802"/>
    <s v="CA-2016-109827"/>
    <x v="591"/>
    <d v="2017-01-01T00:00:00"/>
    <s v="Standard Class"/>
    <s v="LW-16825"/>
    <s v="Laurel Workman"/>
    <x v="1"/>
    <s v="United States"/>
    <x v="42"/>
    <s v="Arizona"/>
    <n v="85023"/>
    <x v="1"/>
    <s v="TEC-AC-10002217"/>
    <x v="2"/>
    <x v="11"/>
    <s v="Imation Clip USB flash drive - 8 GB"/>
    <x v="4469"/>
    <n v="3"/>
    <n v="0.2"/>
    <n v="-7.8959999999999999"/>
    <n v="12"/>
    <n v="4"/>
    <x v="0"/>
    <s v="Dec"/>
    <s v="2016-12"/>
  </r>
  <r>
    <n v="6803"/>
    <s v="CA-2016-109827"/>
    <x v="591"/>
    <d v="2017-01-01T00:00:00"/>
    <s v="Standard Class"/>
    <s v="LW-16825"/>
    <s v="Laurel Workman"/>
    <x v="1"/>
    <s v="United States"/>
    <x v="42"/>
    <s v="Arizona"/>
    <n v="85023"/>
    <x v="1"/>
    <s v="TEC-AC-10004353"/>
    <x v="2"/>
    <x v="11"/>
    <s v="Hypercom P1300 Pinpad"/>
    <x v="4470"/>
    <n v="2"/>
    <n v="0.2"/>
    <n v="21.42"/>
    <n v="12"/>
    <n v="4"/>
    <x v="0"/>
    <s v="Dec"/>
    <s v="2016-12"/>
  </r>
  <r>
    <n v="6804"/>
    <s v="CA-2016-109827"/>
    <x v="591"/>
    <d v="2017-01-01T00:00:00"/>
    <s v="Standard Class"/>
    <s v="LW-16825"/>
    <s v="Laurel Workman"/>
    <x v="1"/>
    <s v="United States"/>
    <x v="42"/>
    <s v="Arizona"/>
    <n v="85023"/>
    <x v="1"/>
    <s v="FUR-CH-10004754"/>
    <x v="0"/>
    <x v="1"/>
    <s v="Global Stack Chair with Arms, Black"/>
    <x v="4471"/>
    <n v="2"/>
    <n v="0.2"/>
    <n v="4.1971999999999996"/>
    <n v="12"/>
    <n v="4"/>
    <x v="0"/>
    <s v="Dec"/>
    <s v="2016-12"/>
  </r>
  <r>
    <n v="6805"/>
    <s v="CA-2014-152233"/>
    <x v="1082"/>
    <d v="2014-10-06T00:00:00"/>
    <s v="First Class"/>
    <s v="KH-16510"/>
    <s v="Keith Herrera"/>
    <x v="0"/>
    <s v="United States"/>
    <x v="225"/>
    <s v="California"/>
    <n v="91767"/>
    <x v="1"/>
    <s v="TEC-AC-10002800"/>
    <x v="2"/>
    <x v="11"/>
    <s v="Plantronics Audio 478 Stereo USB Headset"/>
    <x v="2564"/>
    <n v="2"/>
    <n v="0"/>
    <n v="34.993000000000002"/>
    <n v="10"/>
    <n v="4"/>
    <x v="2"/>
    <s v="Oct"/>
    <s v="2014-10"/>
  </r>
  <r>
    <n v="6806"/>
    <s v="CA-2014-125682"/>
    <x v="754"/>
    <d v="2014-11-25T00:00:00"/>
    <s v="First Class"/>
    <s v="RB-19645"/>
    <s v="Robert Barroso"/>
    <x v="1"/>
    <s v="United States"/>
    <x v="118"/>
    <s v="Georgia"/>
    <n v="30318"/>
    <x v="0"/>
    <s v="OFF-PA-10001752"/>
    <x v="1"/>
    <x v="10"/>
    <s v="Hammermill CopyPlus Copy Paper (20Lb. and 84 Bright)"/>
    <x v="739"/>
    <n v="2"/>
    <n v="0"/>
    <n v="4.8803999999999998"/>
    <n v="11"/>
    <n v="4"/>
    <x v="2"/>
    <s v="Nov"/>
    <s v="2014-11"/>
  </r>
  <r>
    <n v="6807"/>
    <s v="CA-2017-162880"/>
    <x v="53"/>
    <d v="2017-12-29T00:00:00"/>
    <s v="Standard Class"/>
    <s v="GD-14590"/>
    <s v="Giulietta Dortch"/>
    <x v="1"/>
    <s v="United States"/>
    <x v="231"/>
    <s v="Washington"/>
    <n v="98208"/>
    <x v="1"/>
    <s v="OFF-BI-10003314"/>
    <x v="1"/>
    <x v="8"/>
    <s v="Tuff Stuff Recycled Round Ring Binders"/>
    <x v="4472"/>
    <n v="1"/>
    <n v="0.2"/>
    <n v="1.3977999999999999"/>
    <n v="12"/>
    <n v="4"/>
    <x v="3"/>
    <s v="Dec"/>
    <s v="2017-12"/>
  </r>
  <r>
    <n v="6808"/>
    <s v="CA-2015-128125"/>
    <x v="1052"/>
    <d v="2015-04-05T00:00:00"/>
    <s v="Standard Class"/>
    <s v="EB-13705"/>
    <s v="Ed Braxton"/>
    <x v="1"/>
    <s v="United States"/>
    <x v="12"/>
    <s v="Texas"/>
    <n v="77095"/>
    <x v="2"/>
    <s v="OFF-PA-10000357"/>
    <x v="1"/>
    <x v="10"/>
    <s v="White Dual Perf Computer Printout Paper, 2700 Sheets, 1 Part, Heavyweight, 20 lbs., 14 7/8 x 11"/>
    <x v="3874"/>
    <n v="3"/>
    <n v="0.2"/>
    <n v="35.661299999999997"/>
    <n v="3"/>
    <n v="1"/>
    <x v="1"/>
    <s v="Mar"/>
    <s v="2015-03"/>
  </r>
  <r>
    <n v="6809"/>
    <s v="CA-2015-128125"/>
    <x v="1052"/>
    <d v="2015-04-05T00:00:00"/>
    <s v="Standard Class"/>
    <s v="EB-13705"/>
    <s v="Ed Braxton"/>
    <x v="1"/>
    <s v="United States"/>
    <x v="12"/>
    <s v="Texas"/>
    <n v="77095"/>
    <x v="2"/>
    <s v="FUR-FU-10001085"/>
    <x v="0"/>
    <x v="5"/>
    <s v="3M Polarizing Light Filter Sleeves"/>
    <x v="1044"/>
    <n v="3"/>
    <n v="0.6"/>
    <n v="-7.8330000000000002"/>
    <n v="3"/>
    <n v="1"/>
    <x v="1"/>
    <s v="Mar"/>
    <s v="2015-03"/>
  </r>
  <r>
    <n v="6810"/>
    <s v="CA-2017-156237"/>
    <x v="32"/>
    <d v="2017-09-15T00:00:00"/>
    <s v="First Class"/>
    <s v="PS-18760"/>
    <s v="Pamela Stobb"/>
    <x v="0"/>
    <s v="United States"/>
    <x v="10"/>
    <s v="Pennsylvania"/>
    <n v="19140"/>
    <x v="3"/>
    <s v="OFF-BI-10000301"/>
    <x v="1"/>
    <x v="8"/>
    <s v="GBC Instant Report Kit"/>
    <x v="2350"/>
    <n v="2"/>
    <n v="0.7"/>
    <n v="-2.5880000000000001"/>
    <n v="9"/>
    <n v="3"/>
    <x v="3"/>
    <s v="Sep"/>
    <s v="2017-09"/>
  </r>
  <r>
    <n v="6811"/>
    <s v="CA-2017-156237"/>
    <x v="32"/>
    <d v="2017-09-15T00:00:00"/>
    <s v="First Class"/>
    <s v="PS-18760"/>
    <s v="Pamela Stobb"/>
    <x v="0"/>
    <s v="United States"/>
    <x v="10"/>
    <s v="Pennsylvania"/>
    <n v="19140"/>
    <x v="3"/>
    <s v="TEC-MA-10002930"/>
    <x v="2"/>
    <x v="15"/>
    <s v="Ricoh - Ink Collector Unit for GX3000 Series Printers"/>
    <x v="4473"/>
    <n v="1"/>
    <n v="0.7"/>
    <n v="-18.038499999999999"/>
    <n v="9"/>
    <n v="3"/>
    <x v="3"/>
    <s v="Sep"/>
    <s v="2017-09"/>
  </r>
  <r>
    <n v="6812"/>
    <s v="CA-2017-156237"/>
    <x v="32"/>
    <d v="2017-09-15T00:00:00"/>
    <s v="First Class"/>
    <s v="PS-18760"/>
    <s v="Pamela Stobb"/>
    <x v="0"/>
    <s v="United States"/>
    <x v="10"/>
    <s v="Pennsylvania"/>
    <n v="19140"/>
    <x v="3"/>
    <s v="FUR-CH-10002372"/>
    <x v="0"/>
    <x v="1"/>
    <s v="Office Star - Ergonomically Designed Knee Chair"/>
    <x v="4474"/>
    <n v="2"/>
    <n v="0.3"/>
    <n v="-29.152799999999999"/>
    <n v="9"/>
    <n v="3"/>
    <x v="3"/>
    <s v="Sep"/>
    <s v="2017-09"/>
  </r>
  <r>
    <n v="6813"/>
    <s v="CA-2017-156237"/>
    <x v="32"/>
    <d v="2017-09-15T00:00:00"/>
    <s v="First Class"/>
    <s v="PS-18760"/>
    <s v="Pamela Stobb"/>
    <x v="0"/>
    <s v="United States"/>
    <x v="10"/>
    <s v="Pennsylvania"/>
    <n v="19140"/>
    <x v="3"/>
    <s v="OFF-BI-10003707"/>
    <x v="1"/>
    <x v="8"/>
    <s v="Aluminum Screw Posts"/>
    <x v="4475"/>
    <n v="4"/>
    <n v="0.7"/>
    <n v="-12.208"/>
    <n v="9"/>
    <n v="3"/>
    <x v="3"/>
    <s v="Sep"/>
    <s v="2017-09"/>
  </r>
  <r>
    <n v="6814"/>
    <s v="CA-2017-156237"/>
    <x v="32"/>
    <d v="2017-09-15T00:00:00"/>
    <s v="First Class"/>
    <s v="PS-18760"/>
    <s v="Pamela Stobb"/>
    <x v="0"/>
    <s v="United States"/>
    <x v="10"/>
    <s v="Pennsylvania"/>
    <n v="19140"/>
    <x v="3"/>
    <s v="FUR-FU-10001057"/>
    <x v="0"/>
    <x v="5"/>
    <s v="Tensor Track Tree Floor Lamp"/>
    <x v="4476"/>
    <n v="8"/>
    <n v="0.2"/>
    <n v="4.7976000000000001"/>
    <n v="9"/>
    <n v="3"/>
    <x v="3"/>
    <s v="Sep"/>
    <s v="2017-09"/>
  </r>
  <r>
    <n v="6815"/>
    <s v="CA-2017-156237"/>
    <x v="32"/>
    <d v="2017-09-15T00:00:00"/>
    <s v="First Class"/>
    <s v="PS-18760"/>
    <s v="Pamela Stobb"/>
    <x v="0"/>
    <s v="United States"/>
    <x v="10"/>
    <s v="Pennsylvania"/>
    <n v="19140"/>
    <x v="3"/>
    <s v="TEC-MA-10001681"/>
    <x v="2"/>
    <x v="15"/>
    <s v="Lexmark MarkNet N8150 Wireless Print Server"/>
    <x v="4477"/>
    <n v="2"/>
    <n v="0.7"/>
    <n v="-168.81899999999999"/>
    <n v="9"/>
    <n v="3"/>
    <x v="3"/>
    <s v="Sep"/>
    <s v="2017-09"/>
  </r>
  <r>
    <n v="6816"/>
    <s v="CA-2014-144414"/>
    <x v="1103"/>
    <d v="2014-06-21T00:00:00"/>
    <s v="Standard Class"/>
    <s v="GH-14425"/>
    <s v="Gary Hwang"/>
    <x v="0"/>
    <s v="United States"/>
    <x v="4"/>
    <s v="Washington"/>
    <n v="98105"/>
    <x v="1"/>
    <s v="FUR-FU-10003981"/>
    <x v="0"/>
    <x v="5"/>
    <s v="Eldon Wave Desk Accessories"/>
    <x v="869"/>
    <n v="3"/>
    <n v="0"/>
    <n v="2.6208"/>
    <n v="6"/>
    <n v="2"/>
    <x v="2"/>
    <s v="Jun"/>
    <s v="2014-06"/>
  </r>
  <r>
    <n v="6817"/>
    <s v="CA-2014-144414"/>
    <x v="1103"/>
    <d v="2014-06-21T00:00:00"/>
    <s v="Standard Class"/>
    <s v="GH-14425"/>
    <s v="Gary Hwang"/>
    <x v="0"/>
    <s v="United States"/>
    <x v="4"/>
    <s v="Washington"/>
    <n v="98105"/>
    <x v="1"/>
    <s v="OFF-FA-10000624"/>
    <x v="1"/>
    <x v="13"/>
    <s v="OIC Binder Clips"/>
    <x v="1488"/>
    <n v="5"/>
    <n v="0"/>
    <n v="8.9499999999999993"/>
    <n v="6"/>
    <n v="2"/>
    <x v="2"/>
    <s v="Jun"/>
    <s v="2014-06"/>
  </r>
  <r>
    <n v="6818"/>
    <s v="CA-2014-144414"/>
    <x v="1103"/>
    <d v="2014-06-21T00:00:00"/>
    <s v="Standard Class"/>
    <s v="GH-14425"/>
    <s v="Gary Hwang"/>
    <x v="0"/>
    <s v="United States"/>
    <x v="4"/>
    <s v="Washington"/>
    <n v="98105"/>
    <x v="1"/>
    <s v="OFF-BI-10004995"/>
    <x v="1"/>
    <x v="8"/>
    <s v="GBC DocuBind P400 Electric Binding System"/>
    <x v="4478"/>
    <n v="3"/>
    <n v="0.2"/>
    <n v="1061.5722000000001"/>
    <n v="6"/>
    <n v="2"/>
    <x v="2"/>
    <s v="Jun"/>
    <s v="2014-06"/>
  </r>
  <r>
    <n v="6819"/>
    <s v="CA-2017-163860"/>
    <x v="116"/>
    <d v="2018-01-01T00:00:00"/>
    <s v="Standard Class"/>
    <s v="LO-17170"/>
    <s v="Lori Olson"/>
    <x v="1"/>
    <s v="United States"/>
    <x v="97"/>
    <s v="Illinois"/>
    <n v="61604"/>
    <x v="2"/>
    <s v="OFF-BI-10003784"/>
    <x v="1"/>
    <x v="8"/>
    <s v="Computer Printout Index Tabs"/>
    <x v="61"/>
    <n v="5"/>
    <n v="0.8"/>
    <n v="-2.6880000000000002"/>
    <n v="12"/>
    <n v="4"/>
    <x v="3"/>
    <s v="Dec"/>
    <s v="2017-12"/>
  </r>
  <r>
    <n v="6820"/>
    <s v="CA-2017-163860"/>
    <x v="116"/>
    <d v="2018-01-01T00:00:00"/>
    <s v="Standard Class"/>
    <s v="LO-17170"/>
    <s v="Lori Olson"/>
    <x v="1"/>
    <s v="United States"/>
    <x v="97"/>
    <s v="Illinois"/>
    <n v="61604"/>
    <x v="2"/>
    <s v="FUR-FU-10004586"/>
    <x v="0"/>
    <x v="5"/>
    <s v="G.E. Longer-Life Indoor Recessed Floodlight Bulbs"/>
    <x v="885"/>
    <n v="3"/>
    <n v="0.6"/>
    <n v="-2.3904000000000001"/>
    <n v="12"/>
    <n v="4"/>
    <x v="3"/>
    <s v="Dec"/>
    <s v="2017-12"/>
  </r>
  <r>
    <n v="6821"/>
    <s v="CA-2017-163860"/>
    <x v="116"/>
    <d v="2018-01-01T00:00:00"/>
    <s v="Standard Class"/>
    <s v="LO-17170"/>
    <s v="Lori Olson"/>
    <x v="1"/>
    <s v="United States"/>
    <x v="97"/>
    <s v="Illinois"/>
    <n v="61604"/>
    <x v="2"/>
    <s v="FUR-CH-10004698"/>
    <x v="0"/>
    <x v="1"/>
    <s v="Padded Folding Chairs, Black, 4/Carton"/>
    <x v="4474"/>
    <n v="2"/>
    <n v="0.3"/>
    <n v="-3.2391999999999999"/>
    <n v="12"/>
    <n v="4"/>
    <x v="3"/>
    <s v="Dec"/>
    <s v="2017-12"/>
  </r>
  <r>
    <n v="6822"/>
    <s v="CA-2017-163860"/>
    <x v="116"/>
    <d v="2018-01-01T00:00:00"/>
    <s v="Standard Class"/>
    <s v="LO-17170"/>
    <s v="Lori Olson"/>
    <x v="1"/>
    <s v="United States"/>
    <x v="97"/>
    <s v="Illinois"/>
    <n v="61604"/>
    <x v="2"/>
    <s v="FUR-FU-10001935"/>
    <x v="0"/>
    <x v="5"/>
    <s v="3M Hangers With Command Adhesive"/>
    <x v="366"/>
    <n v="2"/>
    <n v="0.6"/>
    <n v="-1.4059999999999999"/>
    <n v="12"/>
    <n v="4"/>
    <x v="3"/>
    <s v="Dec"/>
    <s v="2017-12"/>
  </r>
  <r>
    <n v="6823"/>
    <s v="US-2017-115609"/>
    <x v="808"/>
    <d v="2017-11-07T00:00:00"/>
    <s v="Standard Class"/>
    <s v="CS-12505"/>
    <s v="Cindy Stewart"/>
    <x v="0"/>
    <s v="United States"/>
    <x v="1"/>
    <s v="California"/>
    <n v="90036"/>
    <x v="1"/>
    <s v="OFF-AP-10003040"/>
    <x v="1"/>
    <x v="9"/>
    <s v="Fellowes 8 Outlet Superior Workstation Surge Protector w/o Phone/Fax/Modem Protection"/>
    <x v="4479"/>
    <n v="5"/>
    <n v="0"/>
    <n v="43.706000000000003"/>
    <n v="11"/>
    <n v="4"/>
    <x v="3"/>
    <s v="Nov"/>
    <s v="2017-11"/>
  </r>
  <r>
    <n v="6824"/>
    <s v="CA-2015-154291"/>
    <x v="395"/>
    <d v="2015-07-29T00:00:00"/>
    <s v="Standard Class"/>
    <s v="YS-21880"/>
    <s v="Yana Sorensen"/>
    <x v="1"/>
    <s v="United States"/>
    <x v="122"/>
    <s v="Alabama"/>
    <n v="36116"/>
    <x v="0"/>
    <s v="OFF-EN-10001335"/>
    <x v="1"/>
    <x v="12"/>
    <s v="White Business Envelopes with Contemporary Seam, Recycled White Business Envelopes"/>
    <x v="4480"/>
    <n v="9"/>
    <n v="0"/>
    <n v="49.23"/>
    <n v="7"/>
    <n v="3"/>
    <x v="1"/>
    <s v="Jul"/>
    <s v="2015-07"/>
  </r>
  <r>
    <n v="6825"/>
    <s v="CA-2015-154291"/>
    <x v="395"/>
    <d v="2015-07-29T00:00:00"/>
    <s v="Standard Class"/>
    <s v="YS-21880"/>
    <s v="Yana Sorensen"/>
    <x v="1"/>
    <s v="United States"/>
    <x v="122"/>
    <s v="Alabama"/>
    <n v="36116"/>
    <x v="0"/>
    <s v="FUR-TA-10002041"/>
    <x v="0"/>
    <x v="3"/>
    <s v="Bevis Round Conference Table Top, X-Base"/>
    <x v="4481"/>
    <n v="2"/>
    <n v="0"/>
    <n v="39.443800000000003"/>
    <n v="7"/>
    <n v="3"/>
    <x v="1"/>
    <s v="Jul"/>
    <s v="2015-07"/>
  </r>
  <r>
    <n v="6826"/>
    <s v="CA-2016-118689"/>
    <x v="824"/>
    <d v="2016-10-09T00:00:00"/>
    <s v="Standard Class"/>
    <s v="TC-20980"/>
    <s v="Tamara Chand"/>
    <x v="1"/>
    <s v="United States"/>
    <x v="240"/>
    <s v="Indiana"/>
    <n v="47905"/>
    <x v="2"/>
    <s v="OFF-ST-10001558"/>
    <x v="1"/>
    <x v="4"/>
    <s v="Acco Perma 4000 Stacking Storage Drawers"/>
    <x v="4482"/>
    <n v="2"/>
    <n v="0"/>
    <n v="4.8719999999999999"/>
    <n v="10"/>
    <n v="4"/>
    <x v="0"/>
    <s v="Oct"/>
    <s v="2016-10"/>
  </r>
  <r>
    <n v="6827"/>
    <s v="CA-2016-118689"/>
    <x v="824"/>
    <d v="2016-10-09T00:00:00"/>
    <s v="Standard Class"/>
    <s v="TC-20980"/>
    <s v="Tamara Chand"/>
    <x v="1"/>
    <s v="United States"/>
    <x v="240"/>
    <s v="Indiana"/>
    <n v="47905"/>
    <x v="2"/>
    <s v="TEC-CO-10004722"/>
    <x v="2"/>
    <x v="16"/>
    <s v="Canon imageCLASS 2200 Advanced Copier"/>
    <x v="4483"/>
    <n v="5"/>
    <n v="0"/>
    <n v="8399.9760000000006"/>
    <n v="10"/>
    <n v="4"/>
    <x v="0"/>
    <s v="Oct"/>
    <s v="2016-10"/>
  </r>
  <r>
    <n v="6828"/>
    <s v="CA-2016-118689"/>
    <x v="824"/>
    <d v="2016-10-09T00:00:00"/>
    <s v="Standard Class"/>
    <s v="TC-20980"/>
    <s v="Tamara Chand"/>
    <x v="1"/>
    <s v="United States"/>
    <x v="240"/>
    <s v="Indiana"/>
    <n v="47905"/>
    <x v="2"/>
    <s v="OFF-BI-10004600"/>
    <x v="1"/>
    <x v="8"/>
    <s v="Ibico Ibimaster 300 Manual Binding System"/>
    <x v="2501"/>
    <n v="2"/>
    <n v="0"/>
    <n v="331.19099999999997"/>
    <n v="10"/>
    <n v="4"/>
    <x v="0"/>
    <s v="Oct"/>
    <s v="2016-10"/>
  </r>
  <r>
    <n v="6829"/>
    <s v="CA-2016-118689"/>
    <x v="824"/>
    <d v="2016-10-09T00:00:00"/>
    <s v="Standard Class"/>
    <s v="TC-20980"/>
    <s v="Tamara Chand"/>
    <x v="1"/>
    <s v="United States"/>
    <x v="240"/>
    <s v="Indiana"/>
    <n v="47905"/>
    <x v="2"/>
    <s v="OFF-BI-10003712"/>
    <x v="1"/>
    <x v="8"/>
    <s v="Acco Pressboard Covers with Storage Hooks, 14 7/8&quot; x 11&quot;, Light Blue"/>
    <x v="4484"/>
    <n v="7"/>
    <n v="0"/>
    <n v="16.8413"/>
    <n v="10"/>
    <n v="4"/>
    <x v="0"/>
    <s v="Oct"/>
    <s v="2016-10"/>
  </r>
  <r>
    <n v="6830"/>
    <s v="CA-2016-118689"/>
    <x v="824"/>
    <d v="2016-10-09T00:00:00"/>
    <s v="Standard Class"/>
    <s v="TC-20980"/>
    <s v="Tamara Chand"/>
    <x v="1"/>
    <s v="United States"/>
    <x v="240"/>
    <s v="Indiana"/>
    <n v="47905"/>
    <x v="2"/>
    <s v="OFF-AR-10001958"/>
    <x v="1"/>
    <x v="6"/>
    <s v="Stanley Bostitch Contemporary Electric Pencil Sharpeners"/>
    <x v="2007"/>
    <n v="2"/>
    <n v="0"/>
    <n v="9.5088000000000008"/>
    <n v="10"/>
    <n v="4"/>
    <x v="0"/>
    <s v="Oct"/>
    <s v="2016-10"/>
  </r>
  <r>
    <n v="6831"/>
    <s v="CA-2016-140438"/>
    <x v="435"/>
    <d v="2016-12-27T00:00:00"/>
    <s v="Second Class"/>
    <s v="PW-19030"/>
    <s v="Pauline Webber"/>
    <x v="1"/>
    <s v="United States"/>
    <x v="20"/>
    <s v="New York"/>
    <n v="10009"/>
    <x v="3"/>
    <s v="TEC-PH-10001750"/>
    <x v="2"/>
    <x v="7"/>
    <s v="Samsung Rugby III"/>
    <x v="925"/>
    <n v="3"/>
    <n v="0"/>
    <n v="53.451900000000002"/>
    <n v="12"/>
    <n v="4"/>
    <x v="0"/>
    <s v="Dec"/>
    <s v="2016-12"/>
  </r>
  <r>
    <n v="6832"/>
    <s v="US-2017-123204"/>
    <x v="246"/>
    <d v="2017-07-27T00:00:00"/>
    <s v="Standard Class"/>
    <s v="CS-11860"/>
    <s v="Cari Schnelling"/>
    <x v="0"/>
    <s v="United States"/>
    <x v="20"/>
    <s v="New York"/>
    <n v="10024"/>
    <x v="3"/>
    <s v="OFF-AP-10002287"/>
    <x v="1"/>
    <x v="9"/>
    <s v="Eureka Sanitaire  Multi-Pro Heavy-Duty Upright, Disposable Bags"/>
    <x v="1897"/>
    <n v="4"/>
    <n v="0"/>
    <n v="4.5448000000000004"/>
    <n v="7"/>
    <n v="3"/>
    <x v="3"/>
    <s v="Jul"/>
    <s v="2017-07"/>
  </r>
  <r>
    <n v="6833"/>
    <s v="CA-2015-112522"/>
    <x v="998"/>
    <d v="2015-10-17T00:00:00"/>
    <s v="Standard Class"/>
    <s v="DP-13165"/>
    <s v="David Philippe"/>
    <x v="0"/>
    <s v="United States"/>
    <x v="22"/>
    <s v="Illinois"/>
    <n v="60610"/>
    <x v="2"/>
    <s v="OFF-AR-10003183"/>
    <x v="1"/>
    <x v="6"/>
    <s v="Avery Fluorescent Highlighter Four-Color Set"/>
    <x v="2204"/>
    <n v="3"/>
    <n v="0.2"/>
    <n v="1.002"/>
    <n v="10"/>
    <n v="4"/>
    <x v="1"/>
    <s v="Oct"/>
    <s v="2015-10"/>
  </r>
  <r>
    <n v="6834"/>
    <s v="CA-2016-153101"/>
    <x v="162"/>
    <d v="2016-09-08T00:00:00"/>
    <s v="Same Day"/>
    <s v="PJ-19015"/>
    <s v="Pauline Johnson"/>
    <x v="0"/>
    <s v="United States"/>
    <x v="157"/>
    <s v="California"/>
    <n v="92704"/>
    <x v="1"/>
    <s v="FUR-TA-10003008"/>
    <x v="0"/>
    <x v="3"/>
    <s v="Lesro Round Back Collection Coffee Table, End Table"/>
    <x v="4485"/>
    <n v="1"/>
    <n v="0.2"/>
    <n v="-12.778499999999999"/>
    <n v="9"/>
    <n v="3"/>
    <x v="0"/>
    <s v="Sep"/>
    <s v="2016-09"/>
  </r>
  <r>
    <n v="6835"/>
    <s v="CA-2016-142615"/>
    <x v="73"/>
    <d v="2016-11-24T00:00:00"/>
    <s v="Standard Class"/>
    <s v="BM-11575"/>
    <s v="Brendan Murry"/>
    <x v="1"/>
    <s v="United States"/>
    <x v="484"/>
    <s v="California"/>
    <n v="90640"/>
    <x v="1"/>
    <s v="TEC-AC-10004803"/>
    <x v="2"/>
    <x v="11"/>
    <s v="Sony Micro Vault Click 4 GB USB 2.0 Flash Drive"/>
    <x v="4486"/>
    <n v="2"/>
    <n v="0"/>
    <n v="3.9032"/>
    <n v="11"/>
    <n v="4"/>
    <x v="0"/>
    <s v="Nov"/>
    <s v="2016-11"/>
  </r>
  <r>
    <n v="6836"/>
    <s v="CA-2017-142643"/>
    <x v="453"/>
    <d v="2017-10-20T00:00:00"/>
    <s v="Standard Class"/>
    <s v="DL-13495"/>
    <s v="Dionis Lloyd"/>
    <x v="1"/>
    <s v="United States"/>
    <x v="302"/>
    <s v="California"/>
    <n v="91360"/>
    <x v="1"/>
    <s v="OFF-LA-10003510"/>
    <x v="1"/>
    <x v="2"/>
    <s v="Avery 4027 File Folder Labels for Dot Matrix Printers, 5000 Labels per Box, White"/>
    <x v="4487"/>
    <n v="5"/>
    <n v="0"/>
    <n v="70.218999999999994"/>
    <n v="10"/>
    <n v="4"/>
    <x v="3"/>
    <s v="Oct"/>
    <s v="2017-10"/>
  </r>
  <r>
    <n v="6837"/>
    <s v="CA-2017-142643"/>
    <x v="453"/>
    <d v="2017-10-20T00:00:00"/>
    <s v="Standard Class"/>
    <s v="DL-13495"/>
    <s v="Dionis Lloyd"/>
    <x v="1"/>
    <s v="United States"/>
    <x v="302"/>
    <s v="California"/>
    <n v="91360"/>
    <x v="1"/>
    <s v="FUR-FU-10000087"/>
    <x v="0"/>
    <x v="5"/>
    <s v="Executive Impressions 14&quot; Two-Color Numerals Wall Clock"/>
    <x v="20"/>
    <n v="1"/>
    <n v="0"/>
    <n v="9.3152000000000008"/>
    <n v="10"/>
    <n v="4"/>
    <x v="3"/>
    <s v="Oct"/>
    <s v="2017-10"/>
  </r>
  <r>
    <n v="6838"/>
    <s v="CA-2015-116260"/>
    <x v="380"/>
    <d v="2015-07-12T00:00:00"/>
    <s v="Standard Class"/>
    <s v="BF-10975"/>
    <s v="Barbara Fisher"/>
    <x v="1"/>
    <s v="United States"/>
    <x v="219"/>
    <s v="New Jersey"/>
    <n v="8360"/>
    <x v="3"/>
    <s v="OFF-AR-10003732"/>
    <x v="1"/>
    <x v="6"/>
    <s v="Newell 333"/>
    <x v="1731"/>
    <n v="4"/>
    <n v="0"/>
    <n v="2.8912"/>
    <n v="7"/>
    <n v="3"/>
    <x v="1"/>
    <s v="Jul"/>
    <s v="2015-07"/>
  </r>
  <r>
    <n v="6839"/>
    <s v="CA-2017-107517"/>
    <x v="1119"/>
    <d v="2017-02-09T00:00:00"/>
    <s v="Standard Class"/>
    <s v="FC-14335"/>
    <s v="Fred Chung"/>
    <x v="1"/>
    <s v="United States"/>
    <x v="170"/>
    <s v="California"/>
    <n v="90503"/>
    <x v="1"/>
    <s v="OFF-AP-10000275"/>
    <x v="1"/>
    <x v="9"/>
    <s v="Sanyo Counter Height Refrigerator with Crisper, 3.6 Cubic Foot, Stainless Steel/Black"/>
    <x v="3814"/>
    <n v="5"/>
    <n v="0"/>
    <n v="459.39600000000002"/>
    <n v="2"/>
    <n v="1"/>
    <x v="3"/>
    <s v="Feb"/>
    <s v="2017-02"/>
  </r>
  <r>
    <n v="6840"/>
    <s v="CA-2017-107517"/>
    <x v="1119"/>
    <d v="2017-02-09T00:00:00"/>
    <s v="Standard Class"/>
    <s v="FC-14335"/>
    <s v="Fred Chung"/>
    <x v="1"/>
    <s v="United States"/>
    <x v="170"/>
    <s v="California"/>
    <n v="90503"/>
    <x v="1"/>
    <s v="TEC-PH-10003505"/>
    <x v="2"/>
    <x v="7"/>
    <s v="Geemarc AmpliPOWER60"/>
    <x v="4488"/>
    <n v="5"/>
    <n v="0.2"/>
    <n v="41.76"/>
    <n v="2"/>
    <n v="1"/>
    <x v="3"/>
    <s v="Feb"/>
    <s v="2017-02"/>
  </r>
  <r>
    <n v="6841"/>
    <s v="CA-2015-166338"/>
    <x v="401"/>
    <d v="2015-12-07T00:00:00"/>
    <s v="First Class"/>
    <s v="MP-18175"/>
    <s v="Mike Pelletier"/>
    <x v="2"/>
    <s v="United States"/>
    <x v="21"/>
    <s v="Ohio"/>
    <n v="45373"/>
    <x v="3"/>
    <s v="OFF-BI-10002852"/>
    <x v="1"/>
    <x v="8"/>
    <s v="Ibico Standard Transparent Covers"/>
    <x v="4489"/>
    <n v="3"/>
    <n v="0.7"/>
    <n v="-10.382400000000001"/>
    <n v="12"/>
    <n v="4"/>
    <x v="1"/>
    <s v="Dec"/>
    <s v="2015-12"/>
  </r>
  <r>
    <n v="6842"/>
    <s v="CA-2016-123946"/>
    <x v="126"/>
    <d v="2016-09-17T00:00:00"/>
    <s v="Standard Class"/>
    <s v="AJ-10795"/>
    <s v="Anthony Johnson"/>
    <x v="1"/>
    <s v="United States"/>
    <x v="24"/>
    <s v="Virginia"/>
    <n v="22153"/>
    <x v="0"/>
    <s v="TEC-AC-10004877"/>
    <x v="2"/>
    <x v="11"/>
    <s v="Imation 30456 USB Flash Drive 8GB"/>
    <x v="343"/>
    <n v="3"/>
    <n v="0"/>
    <n v="1.6559999999999999"/>
    <n v="9"/>
    <n v="3"/>
    <x v="0"/>
    <s v="Sep"/>
    <s v="2016-09"/>
  </r>
  <r>
    <n v="6843"/>
    <s v="CA-2016-123946"/>
    <x v="126"/>
    <d v="2016-09-17T00:00:00"/>
    <s v="Standard Class"/>
    <s v="AJ-10795"/>
    <s v="Anthony Johnson"/>
    <x v="1"/>
    <s v="United States"/>
    <x v="24"/>
    <s v="Virginia"/>
    <n v="22153"/>
    <x v="0"/>
    <s v="OFF-FA-10002975"/>
    <x v="1"/>
    <x v="13"/>
    <s v="Staples"/>
    <x v="1176"/>
    <n v="3"/>
    <n v="0"/>
    <n v="5.2164000000000001"/>
    <n v="9"/>
    <n v="3"/>
    <x v="0"/>
    <s v="Sep"/>
    <s v="2016-09"/>
  </r>
  <r>
    <n v="6844"/>
    <s v="CA-2016-123946"/>
    <x v="126"/>
    <d v="2016-09-17T00:00:00"/>
    <s v="Standard Class"/>
    <s v="AJ-10795"/>
    <s v="Anthony Johnson"/>
    <x v="1"/>
    <s v="United States"/>
    <x v="24"/>
    <s v="Virginia"/>
    <n v="22153"/>
    <x v="0"/>
    <s v="OFF-ST-10000419"/>
    <x v="1"/>
    <x v="4"/>
    <s v="Rogers Jumbo File, Granite"/>
    <x v="4490"/>
    <n v="5"/>
    <n v="0"/>
    <n v="0.67900000000000005"/>
    <n v="9"/>
    <n v="3"/>
    <x v="0"/>
    <s v="Sep"/>
    <s v="2016-09"/>
  </r>
  <r>
    <n v="6845"/>
    <s v="CA-2016-123946"/>
    <x v="126"/>
    <d v="2016-09-17T00:00:00"/>
    <s v="Standard Class"/>
    <s v="AJ-10795"/>
    <s v="Anthony Johnson"/>
    <x v="1"/>
    <s v="United States"/>
    <x v="24"/>
    <s v="Virginia"/>
    <n v="22153"/>
    <x v="0"/>
    <s v="FUR-CH-10002073"/>
    <x v="0"/>
    <x v="1"/>
    <s v="Hon Olson Stacker Chairs"/>
    <x v="4491"/>
    <n v="4"/>
    <n v="0"/>
    <n v="307.14479999999998"/>
    <n v="9"/>
    <n v="3"/>
    <x v="0"/>
    <s v="Sep"/>
    <s v="2016-09"/>
  </r>
  <r>
    <n v="6846"/>
    <s v="CA-2014-147543"/>
    <x v="522"/>
    <d v="2014-07-12T00:00:00"/>
    <s v="Standard Class"/>
    <s v="BC-11125"/>
    <s v="Becky Castell"/>
    <x v="2"/>
    <s v="United States"/>
    <x v="485"/>
    <s v="California"/>
    <n v="92020"/>
    <x v="1"/>
    <s v="FUR-CH-10000155"/>
    <x v="0"/>
    <x v="1"/>
    <s v="Global Comet Stacking Armless Chair"/>
    <x v="1618"/>
    <n v="2"/>
    <n v="0.2"/>
    <n v="47.847999999999999"/>
    <n v="7"/>
    <n v="3"/>
    <x v="2"/>
    <s v="Jul"/>
    <s v="2014-07"/>
  </r>
  <r>
    <n v="6847"/>
    <s v="US-2016-159093"/>
    <x v="195"/>
    <d v="2016-05-14T00:00:00"/>
    <s v="Standard Class"/>
    <s v="RS-19420"/>
    <s v="Ricardo Sperren"/>
    <x v="1"/>
    <s v="United States"/>
    <x v="1"/>
    <s v="California"/>
    <n v="90036"/>
    <x v="1"/>
    <s v="OFF-PA-10001260"/>
    <x v="1"/>
    <x v="10"/>
    <s v="TOPS Money Receipt Book, Consecutively Numbered in Red,"/>
    <x v="4492"/>
    <n v="4"/>
    <n v="0"/>
    <n v="14.417999999999999"/>
    <n v="5"/>
    <n v="2"/>
    <x v="0"/>
    <s v="May"/>
    <s v="2016-05"/>
  </r>
  <r>
    <n v="6848"/>
    <s v="CA-2016-162110"/>
    <x v="427"/>
    <d v="2016-07-22T00:00:00"/>
    <s v="Standard Class"/>
    <s v="NP-18670"/>
    <s v="Nora Paige"/>
    <x v="0"/>
    <s v="United States"/>
    <x v="42"/>
    <s v="Arizona"/>
    <n v="85023"/>
    <x v="1"/>
    <s v="TEC-PH-10001924"/>
    <x v="2"/>
    <x v="7"/>
    <s v="iHome FM Clock Radio with Lightning Dock"/>
    <x v="680"/>
    <n v="1"/>
    <n v="0.2"/>
    <n v="3.4994999999999998"/>
    <n v="7"/>
    <n v="3"/>
    <x v="0"/>
    <s v="Jul"/>
    <s v="2016-07"/>
  </r>
  <r>
    <n v="6849"/>
    <s v="US-2016-163461"/>
    <x v="1133"/>
    <d v="2016-06-21T00:00:00"/>
    <s v="First Class"/>
    <s v="BT-11440"/>
    <s v="Bobby Trafton"/>
    <x v="0"/>
    <s v="United States"/>
    <x v="436"/>
    <s v="Illinois"/>
    <n v="60423"/>
    <x v="2"/>
    <s v="OFF-PA-10003134"/>
    <x v="1"/>
    <x v="10"/>
    <s v="Xerox 1937"/>
    <x v="4288"/>
    <n v="2"/>
    <n v="0.2"/>
    <n v="26.9024"/>
    <n v="6"/>
    <n v="2"/>
    <x v="0"/>
    <s v="Jun"/>
    <s v="2016-06"/>
  </r>
  <r>
    <n v="6850"/>
    <s v="CA-2014-101462"/>
    <x v="1017"/>
    <d v="2014-04-25T00:00:00"/>
    <s v="Standard Class"/>
    <s v="BP-11230"/>
    <s v="Benjamin Patterson"/>
    <x v="0"/>
    <s v="United States"/>
    <x v="1"/>
    <s v="California"/>
    <n v="90045"/>
    <x v="1"/>
    <s v="FUR-FU-10000409"/>
    <x v="0"/>
    <x v="5"/>
    <s v="GE 4 Foot Flourescent Tube, 40 Watt"/>
    <x v="3523"/>
    <n v="4"/>
    <n v="0"/>
    <n v="27.563199999999998"/>
    <n v="4"/>
    <n v="2"/>
    <x v="2"/>
    <s v="Apr"/>
    <s v="2014-04"/>
  </r>
  <r>
    <n v="6851"/>
    <s v="US-2016-100461"/>
    <x v="1134"/>
    <d v="2016-01-12T00:00:00"/>
    <s v="Standard Class"/>
    <s v="JO-15145"/>
    <s v="Jack O'Briant"/>
    <x v="1"/>
    <s v="United States"/>
    <x v="47"/>
    <s v="Wisconsin"/>
    <n v="53132"/>
    <x v="2"/>
    <s v="FUR-BO-10002545"/>
    <x v="0"/>
    <x v="0"/>
    <s v="Atlantic Metals Mobile 3-Shelf Bookcases, Custom Colors"/>
    <x v="4493"/>
    <n v="6"/>
    <n v="0"/>
    <n v="407.12880000000001"/>
    <n v="1"/>
    <n v="1"/>
    <x v="0"/>
    <s v="Jan"/>
    <s v="2016-01"/>
  </r>
  <r>
    <n v="6852"/>
    <s v="US-2016-100461"/>
    <x v="1134"/>
    <d v="2016-01-12T00:00:00"/>
    <s v="Standard Class"/>
    <s v="JO-15145"/>
    <s v="Jack O'Briant"/>
    <x v="1"/>
    <s v="United States"/>
    <x v="47"/>
    <s v="Wisconsin"/>
    <n v="53132"/>
    <x v="2"/>
    <s v="OFF-BI-10001460"/>
    <x v="1"/>
    <x v="8"/>
    <s v="Plastic Binding Combs"/>
    <x v="4494"/>
    <n v="7"/>
    <n v="0"/>
    <n v="49.843499999999999"/>
    <n v="1"/>
    <n v="1"/>
    <x v="0"/>
    <s v="Jan"/>
    <s v="2016-01"/>
  </r>
  <r>
    <n v="6853"/>
    <s v="US-2017-162670"/>
    <x v="331"/>
    <d v="2017-12-28T00:00:00"/>
    <s v="Second Class"/>
    <s v="MF-18250"/>
    <s v="Monica Federle"/>
    <x v="1"/>
    <s v="United States"/>
    <x v="290"/>
    <s v="Arkansas"/>
    <n v="72209"/>
    <x v="0"/>
    <s v="OFF-ST-10001328"/>
    <x v="1"/>
    <x v="4"/>
    <s v="Personal Filing Tote with Lid, Black/Gray"/>
    <x v="4495"/>
    <n v="4"/>
    <n v="0"/>
    <n v="17.371200000000002"/>
    <n v="12"/>
    <n v="4"/>
    <x v="3"/>
    <s v="Dec"/>
    <s v="2017-12"/>
  </r>
  <r>
    <n v="6854"/>
    <s v="US-2017-162670"/>
    <x v="331"/>
    <d v="2017-12-28T00:00:00"/>
    <s v="Second Class"/>
    <s v="MF-18250"/>
    <s v="Monica Federle"/>
    <x v="1"/>
    <s v="United States"/>
    <x v="290"/>
    <s v="Arkansas"/>
    <n v="72209"/>
    <x v="0"/>
    <s v="TEC-PH-10003601"/>
    <x v="2"/>
    <x v="7"/>
    <s v="Ativa D5772 2-Line 5.8GHz Digital Expandable Corded/Cordless Phone System with Answering &amp; Caller ID/Call Waiting, Black/Silver"/>
    <x v="4496"/>
    <n v="3"/>
    <n v="0"/>
    <n v="148.49100000000001"/>
    <n v="12"/>
    <n v="4"/>
    <x v="3"/>
    <s v="Dec"/>
    <s v="2017-12"/>
  </r>
  <r>
    <n v="6855"/>
    <s v="US-2017-162670"/>
    <x v="331"/>
    <d v="2017-12-28T00:00:00"/>
    <s v="Second Class"/>
    <s v="MF-18250"/>
    <s v="Monica Federle"/>
    <x v="1"/>
    <s v="United States"/>
    <x v="290"/>
    <s v="Arkansas"/>
    <n v="72209"/>
    <x v="0"/>
    <s v="OFF-ST-10001522"/>
    <x v="1"/>
    <x v="4"/>
    <s v="Gould Plastics 18-Pocket Panel Bin, 34w x 5-1/4d x 20-1/2h"/>
    <x v="4497"/>
    <n v="4"/>
    <n v="0"/>
    <n v="14.718400000000001"/>
    <n v="12"/>
    <n v="4"/>
    <x v="3"/>
    <s v="Dec"/>
    <s v="2017-12"/>
  </r>
  <r>
    <n v="6856"/>
    <s v="US-2017-162670"/>
    <x v="331"/>
    <d v="2017-12-28T00:00:00"/>
    <s v="Second Class"/>
    <s v="MF-18250"/>
    <s v="Monica Federle"/>
    <x v="1"/>
    <s v="United States"/>
    <x v="290"/>
    <s v="Arkansas"/>
    <n v="72209"/>
    <x v="0"/>
    <s v="OFF-PA-10001994"/>
    <x v="1"/>
    <x v="10"/>
    <s v="Ink Jet Note and Greeting Cards, 8-1/2&quot; x 5-1/2&quot; Card Size"/>
    <x v="4498"/>
    <n v="2"/>
    <n v="0"/>
    <n v="20.6816"/>
    <n v="12"/>
    <n v="4"/>
    <x v="3"/>
    <s v="Dec"/>
    <s v="2017-12"/>
  </r>
  <r>
    <n v="6857"/>
    <s v="US-2017-162670"/>
    <x v="331"/>
    <d v="2017-12-28T00:00:00"/>
    <s v="Second Class"/>
    <s v="MF-18250"/>
    <s v="Monica Federle"/>
    <x v="1"/>
    <s v="United States"/>
    <x v="290"/>
    <s v="Arkansas"/>
    <n v="72209"/>
    <x v="0"/>
    <s v="OFF-EN-10001453"/>
    <x v="1"/>
    <x v="12"/>
    <s v="Tyvek Interoffice Envelopes, 9 1/2&quot; x 12 1/2&quot;, 100/Box"/>
    <x v="1091"/>
    <n v="3"/>
    <n v="0"/>
    <n v="85.981800000000007"/>
    <n v="12"/>
    <n v="4"/>
    <x v="3"/>
    <s v="Dec"/>
    <s v="2017-12"/>
  </r>
  <r>
    <n v="6858"/>
    <s v="CA-2017-128965"/>
    <x v="827"/>
    <d v="2017-04-22T00:00:00"/>
    <s v="Standard Class"/>
    <s v="PS-18760"/>
    <s v="Pamela Stobb"/>
    <x v="0"/>
    <s v="United States"/>
    <x v="1"/>
    <s v="California"/>
    <n v="90008"/>
    <x v="1"/>
    <s v="OFF-PA-10004911"/>
    <x v="1"/>
    <x v="10"/>
    <s v="Rediform S.O.S. 1-Up Phone Message Bk, 4-1/4x3-1/16 Bk, 1 Form/Pg, 40 Messages/Bk, 3/Pk"/>
    <x v="4499"/>
    <n v="3"/>
    <n v="0"/>
    <n v="13.507199999999999"/>
    <n v="4"/>
    <n v="2"/>
    <x v="3"/>
    <s v="Apr"/>
    <s v="2017-04"/>
  </r>
  <r>
    <n v="6859"/>
    <s v="CA-2017-128965"/>
    <x v="827"/>
    <d v="2017-04-22T00:00:00"/>
    <s v="Standard Class"/>
    <s v="PS-18760"/>
    <s v="Pamela Stobb"/>
    <x v="0"/>
    <s v="United States"/>
    <x v="1"/>
    <s v="California"/>
    <n v="90008"/>
    <x v="1"/>
    <s v="OFF-LA-10001404"/>
    <x v="1"/>
    <x v="2"/>
    <s v="Avery 517"/>
    <x v="1552"/>
    <n v="2"/>
    <n v="0"/>
    <n v="3.4685999999999999"/>
    <n v="4"/>
    <n v="2"/>
    <x v="3"/>
    <s v="Apr"/>
    <s v="2017-04"/>
  </r>
  <r>
    <n v="6860"/>
    <s v="CA-2017-128965"/>
    <x v="827"/>
    <d v="2017-04-22T00:00:00"/>
    <s v="Standard Class"/>
    <s v="PS-18760"/>
    <s v="Pamela Stobb"/>
    <x v="0"/>
    <s v="United States"/>
    <x v="1"/>
    <s v="California"/>
    <n v="90008"/>
    <x v="1"/>
    <s v="OFF-FA-10001561"/>
    <x v="1"/>
    <x v="13"/>
    <s v="Stockwell Push Pins"/>
    <x v="2868"/>
    <n v="5"/>
    <n v="0"/>
    <n v="3.597"/>
    <n v="4"/>
    <n v="2"/>
    <x v="3"/>
    <s v="Apr"/>
    <s v="2017-04"/>
  </r>
  <r>
    <n v="6861"/>
    <s v="CA-2017-128965"/>
    <x v="827"/>
    <d v="2017-04-22T00:00:00"/>
    <s v="Standard Class"/>
    <s v="PS-18760"/>
    <s v="Pamela Stobb"/>
    <x v="0"/>
    <s v="United States"/>
    <x v="1"/>
    <s v="California"/>
    <n v="90008"/>
    <x v="1"/>
    <s v="TEC-AC-10001383"/>
    <x v="2"/>
    <x v="11"/>
    <s v="Logitech Wireless Touch Keyboard K400"/>
    <x v="4500"/>
    <n v="11"/>
    <n v="0"/>
    <n v="46.731299999999997"/>
    <n v="4"/>
    <n v="2"/>
    <x v="3"/>
    <s v="Apr"/>
    <s v="2017-04"/>
  </r>
  <r>
    <n v="6862"/>
    <s v="CA-2017-128965"/>
    <x v="827"/>
    <d v="2017-04-22T00:00:00"/>
    <s v="Standard Class"/>
    <s v="PS-18760"/>
    <s v="Pamela Stobb"/>
    <x v="0"/>
    <s v="United States"/>
    <x v="1"/>
    <s v="California"/>
    <n v="90008"/>
    <x v="1"/>
    <s v="OFF-LA-10003190"/>
    <x v="1"/>
    <x v="2"/>
    <s v="Avery 474"/>
    <x v="4023"/>
    <n v="8"/>
    <n v="0"/>
    <n v="11.2896"/>
    <n v="4"/>
    <n v="2"/>
    <x v="3"/>
    <s v="Apr"/>
    <s v="2017-04"/>
  </r>
  <r>
    <n v="6863"/>
    <s v="CA-2017-128965"/>
    <x v="827"/>
    <d v="2017-04-22T00:00:00"/>
    <s v="Standard Class"/>
    <s v="PS-18760"/>
    <s v="Pamela Stobb"/>
    <x v="0"/>
    <s v="United States"/>
    <x v="1"/>
    <s v="California"/>
    <n v="90008"/>
    <x v="1"/>
    <s v="FUR-CH-10003774"/>
    <x v="0"/>
    <x v="1"/>
    <s v="Global Wood Trimmed Manager's Task Chair, Khaki"/>
    <x v="286"/>
    <n v="3"/>
    <n v="0.2"/>
    <n v="-19.105799999999999"/>
    <n v="4"/>
    <n v="2"/>
    <x v="3"/>
    <s v="Apr"/>
    <s v="2017-04"/>
  </r>
  <r>
    <n v="6864"/>
    <s v="CA-2017-138618"/>
    <x v="96"/>
    <d v="2017-12-08T00:00:00"/>
    <s v="Standard Class"/>
    <s v="MY-17380"/>
    <s v="Maribeth Yedwab"/>
    <x v="1"/>
    <s v="United States"/>
    <x v="52"/>
    <s v="Texas"/>
    <n v="78207"/>
    <x v="2"/>
    <s v="OFF-PA-10000520"/>
    <x v="1"/>
    <x v="10"/>
    <s v="Xerox 201"/>
    <x v="559"/>
    <n v="2"/>
    <n v="0.2"/>
    <n v="3.6288"/>
    <n v="12"/>
    <n v="4"/>
    <x v="3"/>
    <s v="Dec"/>
    <s v="2017-12"/>
  </r>
  <r>
    <n v="6865"/>
    <s v="US-2016-126452"/>
    <x v="1036"/>
    <d v="2016-08-28T00:00:00"/>
    <s v="Standard Class"/>
    <s v="SC-20230"/>
    <s v="Scot Coram"/>
    <x v="1"/>
    <s v="United States"/>
    <x v="1"/>
    <s v="California"/>
    <n v="90004"/>
    <x v="1"/>
    <s v="OFF-BI-10004465"/>
    <x v="1"/>
    <x v="8"/>
    <s v="Avery Durable Slant Ring Binders"/>
    <x v="2485"/>
    <n v="2"/>
    <n v="0.2"/>
    <n v="4.7519999999999998"/>
    <n v="8"/>
    <n v="3"/>
    <x v="0"/>
    <s v="Aug"/>
    <s v="2016-08"/>
  </r>
  <r>
    <n v="6866"/>
    <s v="US-2016-126452"/>
    <x v="1036"/>
    <d v="2016-08-28T00:00:00"/>
    <s v="Standard Class"/>
    <s v="SC-20230"/>
    <s v="Scot Coram"/>
    <x v="1"/>
    <s v="United States"/>
    <x v="1"/>
    <s v="California"/>
    <n v="90004"/>
    <x v="1"/>
    <s v="TEC-PH-10003555"/>
    <x v="2"/>
    <x v="7"/>
    <s v="Motorola HK250 Universal Bluetooth Headset"/>
    <x v="1361"/>
    <n v="5"/>
    <n v="0.2"/>
    <n v="-20.690999999999999"/>
    <n v="8"/>
    <n v="3"/>
    <x v="0"/>
    <s v="Aug"/>
    <s v="2016-08"/>
  </r>
  <r>
    <n v="6867"/>
    <s v="US-2016-126452"/>
    <x v="1036"/>
    <d v="2016-08-28T00:00:00"/>
    <s v="Standard Class"/>
    <s v="SC-20230"/>
    <s v="Scot Coram"/>
    <x v="1"/>
    <s v="United States"/>
    <x v="1"/>
    <s v="California"/>
    <n v="90004"/>
    <x v="1"/>
    <s v="TEC-AC-10000844"/>
    <x v="2"/>
    <x v="11"/>
    <s v="Logitech Gaming G510s - Keyboard"/>
    <x v="2325"/>
    <n v="3"/>
    <n v="0"/>
    <n v="91.789199999999994"/>
    <n v="8"/>
    <n v="3"/>
    <x v="0"/>
    <s v="Aug"/>
    <s v="2016-08"/>
  </r>
  <r>
    <n v="6868"/>
    <s v="US-2016-126452"/>
    <x v="1036"/>
    <d v="2016-08-28T00:00:00"/>
    <s v="Standard Class"/>
    <s v="SC-20230"/>
    <s v="Scot Coram"/>
    <x v="1"/>
    <s v="United States"/>
    <x v="1"/>
    <s v="California"/>
    <n v="90004"/>
    <x v="1"/>
    <s v="TEC-PH-10003187"/>
    <x v="2"/>
    <x v="7"/>
    <s v="Anker Astro Mini 3000mAh Ultra-Compact Portable Charger"/>
    <x v="236"/>
    <n v="2"/>
    <n v="0.2"/>
    <n v="-7.9960000000000004"/>
    <n v="8"/>
    <n v="3"/>
    <x v="0"/>
    <s v="Aug"/>
    <s v="2016-08"/>
  </r>
  <r>
    <n v="6869"/>
    <s v="US-2016-126452"/>
    <x v="1036"/>
    <d v="2016-08-28T00:00:00"/>
    <s v="Standard Class"/>
    <s v="SC-20230"/>
    <s v="Scot Coram"/>
    <x v="1"/>
    <s v="United States"/>
    <x v="1"/>
    <s v="California"/>
    <n v="90004"/>
    <x v="1"/>
    <s v="FUR-TA-10003569"/>
    <x v="0"/>
    <x v="3"/>
    <s v="Bretford CR8500 Series Meeting Room Furniture"/>
    <x v="4501"/>
    <n v="9"/>
    <n v="0.2"/>
    <n v="180.441"/>
    <n v="8"/>
    <n v="3"/>
    <x v="0"/>
    <s v="Aug"/>
    <s v="2016-08"/>
  </r>
  <r>
    <n v="6870"/>
    <s v="US-2016-126452"/>
    <x v="1036"/>
    <d v="2016-08-28T00:00:00"/>
    <s v="Standard Class"/>
    <s v="SC-20230"/>
    <s v="Scot Coram"/>
    <x v="1"/>
    <s v="United States"/>
    <x v="1"/>
    <s v="California"/>
    <n v="90004"/>
    <x v="1"/>
    <s v="OFF-PA-10003848"/>
    <x v="1"/>
    <x v="10"/>
    <s v="Xerox 1997"/>
    <x v="91"/>
    <n v="2"/>
    <n v="0"/>
    <n v="6.2207999999999997"/>
    <n v="8"/>
    <n v="3"/>
    <x v="0"/>
    <s v="Aug"/>
    <s v="2016-08"/>
  </r>
  <r>
    <n v="6871"/>
    <s v="US-2016-126452"/>
    <x v="1036"/>
    <d v="2016-08-28T00:00:00"/>
    <s v="Standard Class"/>
    <s v="SC-20230"/>
    <s v="Scot Coram"/>
    <x v="1"/>
    <s v="United States"/>
    <x v="1"/>
    <s v="California"/>
    <n v="90004"/>
    <x v="1"/>
    <s v="OFF-PA-10002606"/>
    <x v="1"/>
    <x v="10"/>
    <s v="Xerox 1928"/>
    <x v="3878"/>
    <n v="9"/>
    <n v="0"/>
    <n v="21.384"/>
    <n v="8"/>
    <n v="3"/>
    <x v="0"/>
    <s v="Aug"/>
    <s v="2016-08"/>
  </r>
  <r>
    <n v="6872"/>
    <s v="CA-2016-145009"/>
    <x v="5"/>
    <d v="2016-12-08T00:00:00"/>
    <s v="Second Class"/>
    <s v="RF-19345"/>
    <s v="Randy Ferguson"/>
    <x v="1"/>
    <s v="United States"/>
    <x v="22"/>
    <s v="Illinois"/>
    <n v="60610"/>
    <x v="2"/>
    <s v="OFF-LA-10004853"/>
    <x v="1"/>
    <x v="2"/>
    <s v="Avery 483"/>
    <x v="1627"/>
    <n v="3"/>
    <n v="0.2"/>
    <n v="3.8843999999999999"/>
    <n v="12"/>
    <n v="4"/>
    <x v="0"/>
    <s v="Dec"/>
    <s v="2016-12"/>
  </r>
  <r>
    <n v="6873"/>
    <s v="CA-2015-162544"/>
    <x v="1135"/>
    <d v="2015-12-19T00:00:00"/>
    <s v="First Class"/>
    <s v="SG-20080"/>
    <s v="Sandra Glassco"/>
    <x v="0"/>
    <s v="United States"/>
    <x v="4"/>
    <s v="Washington"/>
    <n v="98105"/>
    <x v="1"/>
    <s v="OFF-PA-10004948"/>
    <x v="1"/>
    <x v="10"/>
    <s v="Xerox 190"/>
    <x v="1377"/>
    <n v="1"/>
    <n v="0"/>
    <n v="2.3405999999999998"/>
    <n v="12"/>
    <n v="4"/>
    <x v="1"/>
    <s v="Dec"/>
    <s v="2015-12"/>
  </r>
  <r>
    <n v="6874"/>
    <s v="CA-2014-124394"/>
    <x v="1136"/>
    <d v="2014-10-22T00:00:00"/>
    <s v="Second Class"/>
    <s v="TB-21520"/>
    <s v="Tracy Blumstein"/>
    <x v="0"/>
    <s v="United States"/>
    <x v="486"/>
    <s v="Texas"/>
    <n v="77705"/>
    <x v="2"/>
    <s v="OFF-BI-10003676"/>
    <x v="1"/>
    <x v="8"/>
    <s v="GBC Standard Recycled Report Covers, Clear Plastic Sheets"/>
    <x v="991"/>
    <n v="5"/>
    <n v="0.8"/>
    <n v="-17.248000000000001"/>
    <n v="10"/>
    <n v="4"/>
    <x v="2"/>
    <s v="Oct"/>
    <s v="2014-10"/>
  </r>
  <r>
    <n v="6875"/>
    <s v="CA-2014-124394"/>
    <x v="1136"/>
    <d v="2014-10-22T00:00:00"/>
    <s v="Second Class"/>
    <s v="TB-21520"/>
    <s v="Tracy Blumstein"/>
    <x v="0"/>
    <s v="United States"/>
    <x v="486"/>
    <s v="Texas"/>
    <n v="77705"/>
    <x v="2"/>
    <s v="TEC-AC-10001314"/>
    <x v="2"/>
    <x v="11"/>
    <s v="Case Logic 2.4GHz Wireless Keyboard"/>
    <x v="2435"/>
    <n v="3"/>
    <n v="0.2"/>
    <n v="-17.996400000000001"/>
    <n v="10"/>
    <n v="4"/>
    <x v="2"/>
    <s v="Oct"/>
    <s v="2014-10"/>
  </r>
  <r>
    <n v="6876"/>
    <s v="US-2016-121013"/>
    <x v="64"/>
    <d v="2016-09-10T00:00:00"/>
    <s v="Standard Class"/>
    <s v="MM-17920"/>
    <s v="Michael Moore"/>
    <x v="0"/>
    <s v="United States"/>
    <x v="269"/>
    <s v="Virginia"/>
    <n v="23320"/>
    <x v="0"/>
    <s v="OFF-LA-10004545"/>
    <x v="1"/>
    <x v="2"/>
    <s v="Avery 50"/>
    <x v="2910"/>
    <n v="2"/>
    <n v="0"/>
    <n v="11.7782"/>
    <n v="9"/>
    <n v="3"/>
    <x v="0"/>
    <s v="Sep"/>
    <s v="2016-09"/>
  </r>
  <r>
    <n v="6877"/>
    <s v="US-2016-121013"/>
    <x v="64"/>
    <d v="2016-09-10T00:00:00"/>
    <s v="Standard Class"/>
    <s v="MM-17920"/>
    <s v="Michael Moore"/>
    <x v="0"/>
    <s v="United States"/>
    <x v="269"/>
    <s v="Virginia"/>
    <n v="23320"/>
    <x v="0"/>
    <s v="FUR-TA-10003238"/>
    <x v="0"/>
    <x v="3"/>
    <s v="Chromcraft Bull-Nose Wood 48&quot; x 96&quot; Rectangular Conference Tables"/>
    <x v="675"/>
    <n v="3"/>
    <n v="0"/>
    <n v="314.05860000000001"/>
    <n v="9"/>
    <n v="3"/>
    <x v="0"/>
    <s v="Sep"/>
    <s v="2016-09"/>
  </r>
  <r>
    <n v="6878"/>
    <s v="US-2015-123918"/>
    <x v="52"/>
    <d v="2015-10-15T00:00:00"/>
    <s v="Same Day"/>
    <s v="CG-12520"/>
    <s v="Claire Gute"/>
    <x v="0"/>
    <s v="United States"/>
    <x v="61"/>
    <s v="Texas"/>
    <n v="75217"/>
    <x v="2"/>
    <s v="FUR-FU-10004952"/>
    <x v="0"/>
    <x v="5"/>
    <s v="C-Line Cubicle Keepers Polyproplyene Holder w/Velcro Back, 8-1/2x11, 25/Bx"/>
    <x v="4502"/>
    <n v="6"/>
    <n v="0.6"/>
    <n v="-95.247600000000006"/>
    <n v="10"/>
    <n v="4"/>
    <x v="1"/>
    <s v="Oct"/>
    <s v="2015-10"/>
  </r>
  <r>
    <n v="6879"/>
    <s v="US-2015-123918"/>
    <x v="52"/>
    <d v="2015-10-15T00:00:00"/>
    <s v="Same Day"/>
    <s v="CG-12520"/>
    <s v="Claire Gute"/>
    <x v="0"/>
    <s v="United States"/>
    <x v="61"/>
    <s v="Texas"/>
    <n v="75217"/>
    <x v="2"/>
    <s v="OFF-PA-10003001"/>
    <x v="1"/>
    <x v="10"/>
    <s v="Xerox 1986"/>
    <x v="752"/>
    <n v="1"/>
    <n v="0.2"/>
    <n v="1.8704000000000001"/>
    <n v="10"/>
    <n v="4"/>
    <x v="1"/>
    <s v="Oct"/>
    <s v="2015-10"/>
  </r>
  <r>
    <n v="6880"/>
    <s v="CA-2015-137113"/>
    <x v="494"/>
    <d v="2015-12-05T00:00:00"/>
    <s v="Second Class"/>
    <s v="TW-21025"/>
    <s v="Tamara Willingham"/>
    <x v="2"/>
    <s v="United States"/>
    <x v="4"/>
    <s v="Washington"/>
    <n v="98105"/>
    <x v="1"/>
    <s v="FUR-CH-10001215"/>
    <x v="0"/>
    <x v="1"/>
    <s v="Global Troy Executive Leather Low-Back Tilter"/>
    <x v="4052"/>
    <n v="5"/>
    <n v="0.2"/>
    <n v="125.245"/>
    <n v="12"/>
    <n v="4"/>
    <x v="1"/>
    <s v="Dec"/>
    <s v="2015-12"/>
  </r>
  <r>
    <n v="6881"/>
    <s v="CA-2015-137113"/>
    <x v="494"/>
    <d v="2015-12-05T00:00:00"/>
    <s v="Second Class"/>
    <s v="TW-21025"/>
    <s v="Tamara Willingham"/>
    <x v="2"/>
    <s v="United States"/>
    <x v="4"/>
    <s v="Washington"/>
    <n v="98105"/>
    <x v="1"/>
    <s v="OFF-PA-10004255"/>
    <x v="1"/>
    <x v="10"/>
    <s v="Xerox 219"/>
    <x v="56"/>
    <n v="5"/>
    <n v="0"/>
    <n v="15.552"/>
    <n v="12"/>
    <n v="4"/>
    <x v="1"/>
    <s v="Dec"/>
    <s v="2015-12"/>
  </r>
  <r>
    <n v="6882"/>
    <s v="CA-2015-137113"/>
    <x v="494"/>
    <d v="2015-12-05T00:00:00"/>
    <s v="Second Class"/>
    <s v="TW-21025"/>
    <s v="Tamara Willingham"/>
    <x v="2"/>
    <s v="United States"/>
    <x v="4"/>
    <s v="Washington"/>
    <n v="98105"/>
    <x v="1"/>
    <s v="FUR-TA-10001705"/>
    <x v="0"/>
    <x v="3"/>
    <s v="Bush Advantage Collection Round Conference Table"/>
    <x v="4503"/>
    <n v="9"/>
    <n v="0"/>
    <n v="401.81400000000002"/>
    <n v="12"/>
    <n v="4"/>
    <x v="1"/>
    <s v="Dec"/>
    <s v="2015-12"/>
  </r>
  <r>
    <n v="6883"/>
    <s v="CA-2015-137113"/>
    <x v="494"/>
    <d v="2015-12-05T00:00:00"/>
    <s v="Second Class"/>
    <s v="TW-21025"/>
    <s v="Tamara Willingham"/>
    <x v="2"/>
    <s v="United States"/>
    <x v="4"/>
    <s v="Washington"/>
    <n v="98105"/>
    <x v="1"/>
    <s v="OFF-ST-10002554"/>
    <x v="1"/>
    <x v="4"/>
    <s v="Tennsco Industrial Shelving"/>
    <x v="64"/>
    <n v="3"/>
    <n v="0"/>
    <n v="2.9346000000000001"/>
    <n v="12"/>
    <n v="4"/>
    <x v="1"/>
    <s v="Dec"/>
    <s v="2015-12"/>
  </r>
  <r>
    <n v="6884"/>
    <s v="CA-2015-137113"/>
    <x v="494"/>
    <d v="2015-12-05T00:00:00"/>
    <s v="Second Class"/>
    <s v="TW-21025"/>
    <s v="Tamara Willingham"/>
    <x v="2"/>
    <s v="United States"/>
    <x v="4"/>
    <s v="Washington"/>
    <n v="98105"/>
    <x v="1"/>
    <s v="OFF-PA-10002222"/>
    <x v="1"/>
    <x v="10"/>
    <s v="Xerox Color Copier Paper, 11&quot; x 17&quot;, Ream"/>
    <x v="1147"/>
    <n v="5"/>
    <n v="0"/>
    <n v="52.531999999999996"/>
    <n v="12"/>
    <n v="4"/>
    <x v="1"/>
    <s v="Dec"/>
    <s v="2015-12"/>
  </r>
  <r>
    <n v="6885"/>
    <s v="CA-2015-120677"/>
    <x v="70"/>
    <d v="2015-06-04T00:00:00"/>
    <s v="Standard Class"/>
    <s v="BD-11320"/>
    <s v="Bill Donatelli"/>
    <x v="0"/>
    <s v="United States"/>
    <x v="31"/>
    <s v="Minnesota"/>
    <n v="55407"/>
    <x v="2"/>
    <s v="FUR-CH-10002320"/>
    <x v="0"/>
    <x v="1"/>
    <s v="Hon Pagoda Stacking Chairs"/>
    <x v="4504"/>
    <n v="8"/>
    <n v="0"/>
    <n v="770.35199999999998"/>
    <n v="5"/>
    <n v="2"/>
    <x v="1"/>
    <s v="May"/>
    <s v="2015-05"/>
  </r>
  <r>
    <n v="6886"/>
    <s v="CA-2017-123036"/>
    <x v="18"/>
    <d v="2017-09-17T00:00:00"/>
    <s v="Standard Class"/>
    <s v="HA-14905"/>
    <s v="Helen Abelman"/>
    <x v="0"/>
    <s v="United States"/>
    <x v="24"/>
    <s v="Ohio"/>
    <n v="45503"/>
    <x v="3"/>
    <s v="TEC-AC-10003499"/>
    <x v="2"/>
    <x v="11"/>
    <s v="Memorex Mini Travel Drive 8 GB USB 2.0 Flash Drive"/>
    <x v="4505"/>
    <n v="4"/>
    <n v="0.2"/>
    <n v="8.8008000000000006"/>
    <n v="9"/>
    <n v="3"/>
    <x v="3"/>
    <s v="Sep"/>
    <s v="2017-09"/>
  </r>
  <r>
    <n v="6887"/>
    <s v="CA-2017-123036"/>
    <x v="18"/>
    <d v="2017-09-17T00:00:00"/>
    <s v="Standard Class"/>
    <s v="HA-14905"/>
    <s v="Helen Abelman"/>
    <x v="0"/>
    <s v="United States"/>
    <x v="24"/>
    <s v="Ohio"/>
    <n v="45503"/>
    <x v="3"/>
    <s v="TEC-PH-10003580"/>
    <x v="2"/>
    <x v="7"/>
    <s v="Cisco IP Phone 7961G-GE VoIP phone"/>
    <x v="4506"/>
    <n v="2"/>
    <n v="0.4"/>
    <n v="-56.3108"/>
    <n v="9"/>
    <n v="3"/>
    <x v="3"/>
    <s v="Sep"/>
    <s v="2017-09"/>
  </r>
  <r>
    <n v="6888"/>
    <s v="CA-2017-120222"/>
    <x v="1016"/>
    <d v="2017-05-02T00:00:00"/>
    <s v="Standard Class"/>
    <s v="LL-16840"/>
    <s v="Lauren Leatherbury"/>
    <x v="0"/>
    <s v="United States"/>
    <x v="1"/>
    <s v="California"/>
    <n v="90032"/>
    <x v="1"/>
    <s v="OFF-PA-10004675"/>
    <x v="1"/>
    <x v="10"/>
    <s v="Telephone Message Books with Fax/Mobile Section, 5 1/2&quot; x 3 3/16&quot;"/>
    <x v="71"/>
    <n v="3"/>
    <n v="0"/>
    <n v="8.7629999999999999"/>
    <n v="4"/>
    <n v="2"/>
    <x v="3"/>
    <s v="Apr"/>
    <s v="2017-04"/>
  </r>
  <r>
    <n v="6889"/>
    <s v="CA-2017-120222"/>
    <x v="1016"/>
    <d v="2017-05-02T00:00:00"/>
    <s v="Standard Class"/>
    <s v="LL-16840"/>
    <s v="Lauren Leatherbury"/>
    <x v="0"/>
    <s v="United States"/>
    <x v="1"/>
    <s v="California"/>
    <n v="90032"/>
    <x v="1"/>
    <s v="OFF-BI-10000666"/>
    <x v="1"/>
    <x v="8"/>
    <s v="Surelock Post Binders"/>
    <x v="4507"/>
    <n v="3"/>
    <n v="0.2"/>
    <n v="27.504000000000001"/>
    <n v="4"/>
    <n v="2"/>
    <x v="3"/>
    <s v="Apr"/>
    <s v="2017-04"/>
  </r>
  <r>
    <n v="6890"/>
    <s v="CA-2017-164756"/>
    <x v="65"/>
    <d v="2017-09-22T00:00:00"/>
    <s v="Standard Class"/>
    <s v="SS-20140"/>
    <s v="Saphhira Shifley"/>
    <x v="1"/>
    <s v="United States"/>
    <x v="38"/>
    <s v="Georgia"/>
    <n v="31907"/>
    <x v="0"/>
    <s v="TEC-PH-10001552"/>
    <x v="2"/>
    <x v="7"/>
    <s v="I Need's 3d Hello Kitty Hybrid Silicone Case Cover for HTC One X 4g with 3d Hello Kitty Stylus Pen Green/pink"/>
    <x v="4508"/>
    <n v="8"/>
    <n v="0"/>
    <n v="26.790400000000002"/>
    <n v="9"/>
    <n v="3"/>
    <x v="3"/>
    <s v="Sep"/>
    <s v="2017-09"/>
  </r>
  <r>
    <n v="6891"/>
    <s v="CA-2017-164756"/>
    <x v="65"/>
    <d v="2017-09-22T00:00:00"/>
    <s v="Standard Class"/>
    <s v="SS-20140"/>
    <s v="Saphhira Shifley"/>
    <x v="1"/>
    <s v="United States"/>
    <x v="38"/>
    <s v="Georgia"/>
    <n v="31907"/>
    <x v="0"/>
    <s v="OFF-PA-10000673"/>
    <x v="1"/>
    <x v="10"/>
    <s v="Post-it “Important Message” Note Pad, Neon Colors, 50 Sheets/Pad"/>
    <x v="360"/>
    <n v="7"/>
    <n v="0"/>
    <n v="24.460799999999999"/>
    <n v="9"/>
    <n v="3"/>
    <x v="3"/>
    <s v="Sep"/>
    <s v="2017-09"/>
  </r>
  <r>
    <n v="6892"/>
    <s v="CA-2017-164756"/>
    <x v="65"/>
    <d v="2017-09-22T00:00:00"/>
    <s v="Standard Class"/>
    <s v="SS-20140"/>
    <s v="Saphhira Shifley"/>
    <x v="1"/>
    <s v="United States"/>
    <x v="38"/>
    <s v="Georgia"/>
    <n v="31907"/>
    <x v="0"/>
    <s v="OFF-AR-10000380"/>
    <x v="1"/>
    <x v="6"/>
    <s v="Hunt PowerHouse Electric Pencil Sharpener, Blue"/>
    <x v="3273"/>
    <n v="3"/>
    <n v="0"/>
    <n v="34.182000000000002"/>
    <n v="9"/>
    <n v="3"/>
    <x v="3"/>
    <s v="Sep"/>
    <s v="2017-09"/>
  </r>
  <r>
    <n v="6893"/>
    <s v="CA-2017-164756"/>
    <x v="65"/>
    <d v="2017-09-22T00:00:00"/>
    <s v="Standard Class"/>
    <s v="SS-20140"/>
    <s v="Saphhira Shifley"/>
    <x v="1"/>
    <s v="United States"/>
    <x v="38"/>
    <s v="Georgia"/>
    <n v="31907"/>
    <x v="0"/>
    <s v="OFF-PA-10003848"/>
    <x v="1"/>
    <x v="10"/>
    <s v="Xerox 1997"/>
    <x v="233"/>
    <n v="4"/>
    <n v="0"/>
    <n v="12.441599999999999"/>
    <n v="9"/>
    <n v="3"/>
    <x v="3"/>
    <s v="Sep"/>
    <s v="2017-09"/>
  </r>
  <r>
    <n v="6894"/>
    <s v="CA-2017-164756"/>
    <x v="65"/>
    <d v="2017-09-22T00:00:00"/>
    <s v="Standard Class"/>
    <s v="SS-20140"/>
    <s v="Saphhira Shifley"/>
    <x v="1"/>
    <s v="United States"/>
    <x v="38"/>
    <s v="Georgia"/>
    <n v="31907"/>
    <x v="0"/>
    <s v="FUR-FU-10002963"/>
    <x v="0"/>
    <x v="5"/>
    <s v="Master Caster Door Stop, Gray"/>
    <x v="2308"/>
    <n v="4"/>
    <n v="0"/>
    <n v="6.9088000000000003"/>
    <n v="9"/>
    <n v="3"/>
    <x v="3"/>
    <s v="Sep"/>
    <s v="2017-09"/>
  </r>
  <r>
    <n v="6895"/>
    <s v="CA-2017-164756"/>
    <x v="65"/>
    <d v="2017-09-22T00:00:00"/>
    <s v="Standard Class"/>
    <s v="SS-20140"/>
    <s v="Saphhira Shifley"/>
    <x v="1"/>
    <s v="United States"/>
    <x v="38"/>
    <s v="Georgia"/>
    <n v="31907"/>
    <x v="0"/>
    <s v="TEC-PH-10002447"/>
    <x v="2"/>
    <x v="7"/>
    <s v="AT&amp;T CL83451 4-Handset Telephone"/>
    <x v="4509"/>
    <n v="2"/>
    <n v="0"/>
    <n v="119.4742"/>
    <n v="9"/>
    <n v="3"/>
    <x v="3"/>
    <s v="Sep"/>
    <s v="2017-09"/>
  </r>
  <r>
    <n v="6896"/>
    <s v="CA-2017-164756"/>
    <x v="65"/>
    <d v="2017-09-22T00:00:00"/>
    <s v="Standard Class"/>
    <s v="SS-20140"/>
    <s v="Saphhira Shifley"/>
    <x v="1"/>
    <s v="United States"/>
    <x v="38"/>
    <s v="Georgia"/>
    <n v="31907"/>
    <x v="0"/>
    <s v="OFF-SU-10004261"/>
    <x v="1"/>
    <x v="14"/>
    <s v="Fiskars 8&quot; Scissors, 2/Pack"/>
    <x v="4510"/>
    <n v="2"/>
    <n v="0"/>
    <n v="9.9992000000000001"/>
    <n v="9"/>
    <n v="3"/>
    <x v="3"/>
    <s v="Sep"/>
    <s v="2017-09"/>
  </r>
  <r>
    <n v="6897"/>
    <s v="CA-2017-164756"/>
    <x v="65"/>
    <d v="2017-09-22T00:00:00"/>
    <s v="Standard Class"/>
    <s v="SS-20140"/>
    <s v="Saphhira Shifley"/>
    <x v="1"/>
    <s v="United States"/>
    <x v="38"/>
    <s v="Georgia"/>
    <n v="31907"/>
    <x v="0"/>
    <s v="OFF-PA-10003228"/>
    <x v="1"/>
    <x v="10"/>
    <s v="Xerox 1917"/>
    <x v="1644"/>
    <n v="5"/>
    <n v="0"/>
    <n v="114.9385"/>
    <n v="9"/>
    <n v="3"/>
    <x v="3"/>
    <s v="Sep"/>
    <s v="2017-09"/>
  </r>
  <r>
    <n v="6898"/>
    <s v="CA-2017-122028"/>
    <x v="238"/>
    <d v="2017-08-25T00:00:00"/>
    <s v="Standard Class"/>
    <s v="CK-12205"/>
    <s v="Chloris Kastensmidt"/>
    <x v="0"/>
    <s v="United States"/>
    <x v="80"/>
    <s v="Ohio"/>
    <n v="44107"/>
    <x v="3"/>
    <s v="OFF-BI-10004817"/>
    <x v="1"/>
    <x v="8"/>
    <s v="GBC Personal VeloBind Strips"/>
    <x v="4511"/>
    <n v="3"/>
    <n v="0.7"/>
    <n v="-7.9067999999999996"/>
    <n v="8"/>
    <n v="3"/>
    <x v="3"/>
    <s v="Aug"/>
    <s v="2017-08"/>
  </r>
  <r>
    <n v="6899"/>
    <s v="US-2015-165512"/>
    <x v="1137"/>
    <d v="2015-05-26T00:00:00"/>
    <s v="Second Class"/>
    <s v="VS-21820"/>
    <s v="Vivek Sundaresam"/>
    <x v="0"/>
    <s v="United States"/>
    <x v="14"/>
    <s v="Illinois"/>
    <n v="60540"/>
    <x v="2"/>
    <s v="FUR-CH-10002880"/>
    <x v="0"/>
    <x v="1"/>
    <s v="Global High-Back Leather Tilter, Burgundy"/>
    <x v="4512"/>
    <n v="7"/>
    <n v="0.3"/>
    <n v="-163.57669999999999"/>
    <n v="5"/>
    <n v="2"/>
    <x v="1"/>
    <s v="May"/>
    <s v="2015-05"/>
  </r>
  <r>
    <n v="6900"/>
    <s v="US-2015-165512"/>
    <x v="1137"/>
    <d v="2015-05-26T00:00:00"/>
    <s v="Second Class"/>
    <s v="VS-21820"/>
    <s v="Vivek Sundaresam"/>
    <x v="0"/>
    <s v="United States"/>
    <x v="14"/>
    <s v="Illinois"/>
    <n v="60540"/>
    <x v="2"/>
    <s v="OFF-BI-10001249"/>
    <x v="1"/>
    <x v="8"/>
    <s v="Avery Heavy-Duty EZD View Binder with Locking Rings"/>
    <x v="2976"/>
    <n v="6"/>
    <n v="0.8"/>
    <n v="-13.0152"/>
    <n v="5"/>
    <n v="2"/>
    <x v="1"/>
    <s v="May"/>
    <s v="2015-05"/>
  </r>
  <r>
    <n v="6901"/>
    <s v="CA-2015-140557"/>
    <x v="67"/>
    <d v="2015-09-11T00:00:00"/>
    <s v="Standard Class"/>
    <s v="TN-21040"/>
    <s v="Tanja Norvell"/>
    <x v="2"/>
    <s v="United States"/>
    <x v="20"/>
    <s v="New York"/>
    <n v="10009"/>
    <x v="3"/>
    <s v="TEC-AC-10002402"/>
    <x v="2"/>
    <x v="11"/>
    <s v="Razer Kraken PRO Over Ear PC and Music Headset"/>
    <x v="4513"/>
    <n v="7"/>
    <n v="0"/>
    <n v="167.97900000000001"/>
    <n v="9"/>
    <n v="3"/>
    <x v="1"/>
    <s v="Sep"/>
    <s v="2015-09"/>
  </r>
  <r>
    <n v="6902"/>
    <s v="US-2017-135013"/>
    <x v="1138"/>
    <d v="2017-07-24T00:00:00"/>
    <s v="Same Day"/>
    <s v="HR-14830"/>
    <s v="Harold Ryan"/>
    <x v="1"/>
    <s v="United States"/>
    <x v="101"/>
    <s v="California"/>
    <n v="92646"/>
    <x v="1"/>
    <s v="TEC-CO-10001449"/>
    <x v="2"/>
    <x v="16"/>
    <s v="Hewlett Packard LaserJet 3310 Copier"/>
    <x v="4514"/>
    <n v="5"/>
    <n v="0.2"/>
    <n v="839.98599999999999"/>
    <n v="7"/>
    <n v="3"/>
    <x v="3"/>
    <s v="Jul"/>
    <s v="2017-07"/>
  </r>
  <r>
    <n v="6903"/>
    <s v="CA-2017-111220"/>
    <x v="264"/>
    <d v="2017-09-08T00:00:00"/>
    <s v="Standard Class"/>
    <s v="JS-15595"/>
    <s v="Jill Stevenson"/>
    <x v="1"/>
    <s v="United States"/>
    <x v="22"/>
    <s v="Illinois"/>
    <n v="60653"/>
    <x v="2"/>
    <s v="OFF-FA-10002280"/>
    <x v="1"/>
    <x v="13"/>
    <s v="Advantus Plastic Paper Clips"/>
    <x v="4515"/>
    <n v="4"/>
    <n v="0.2"/>
    <n v="5.6"/>
    <n v="9"/>
    <n v="3"/>
    <x v="3"/>
    <s v="Sep"/>
    <s v="2017-09"/>
  </r>
  <r>
    <n v="6904"/>
    <s v="CA-2017-111220"/>
    <x v="264"/>
    <d v="2017-09-08T00:00:00"/>
    <s v="Standard Class"/>
    <s v="JS-15595"/>
    <s v="Jill Stevenson"/>
    <x v="1"/>
    <s v="United States"/>
    <x v="22"/>
    <s v="Illinois"/>
    <n v="60653"/>
    <x v="2"/>
    <s v="OFF-AP-10003278"/>
    <x v="1"/>
    <x v="9"/>
    <s v="Belkin 7-Outlet SurgeMaster Home Series"/>
    <x v="4516"/>
    <n v="2"/>
    <n v="0.8"/>
    <n v="-15.0876"/>
    <n v="9"/>
    <n v="3"/>
    <x v="3"/>
    <s v="Sep"/>
    <s v="2017-09"/>
  </r>
  <r>
    <n v="6905"/>
    <s v="CA-2017-111220"/>
    <x v="264"/>
    <d v="2017-09-08T00:00:00"/>
    <s v="Standard Class"/>
    <s v="JS-15595"/>
    <s v="Jill Stevenson"/>
    <x v="1"/>
    <s v="United States"/>
    <x v="22"/>
    <s v="Illinois"/>
    <n v="60653"/>
    <x v="2"/>
    <s v="OFF-ST-10003994"/>
    <x v="1"/>
    <x v="4"/>
    <s v="Belkin 19&quot; Center-Weighted Shelf, Gray"/>
    <x v="4517"/>
    <n v="5"/>
    <n v="0.2"/>
    <n v="-44.234999999999999"/>
    <n v="9"/>
    <n v="3"/>
    <x v="3"/>
    <s v="Sep"/>
    <s v="2017-09"/>
  </r>
  <r>
    <n v="6906"/>
    <s v="US-2017-149006"/>
    <x v="1139"/>
    <d v="2017-12-08T00:00:00"/>
    <s v="Second Class"/>
    <s v="BN-11470"/>
    <s v="Brad Norvell"/>
    <x v="1"/>
    <s v="United States"/>
    <x v="71"/>
    <s v="California"/>
    <n v="94513"/>
    <x v="1"/>
    <s v="OFF-ST-10003221"/>
    <x v="1"/>
    <x v="4"/>
    <s v="Staple magnet"/>
    <x v="3766"/>
    <n v="1"/>
    <n v="0"/>
    <n v="2.8835999999999999"/>
    <n v="12"/>
    <n v="4"/>
    <x v="3"/>
    <s v="Dec"/>
    <s v="2017-12"/>
  </r>
  <r>
    <n v="6907"/>
    <s v="CA-2017-149468"/>
    <x v="968"/>
    <d v="2017-05-20T00:00:00"/>
    <s v="Same Day"/>
    <s v="AR-10405"/>
    <s v="Allen Rosenblatt"/>
    <x v="1"/>
    <s v="United States"/>
    <x v="149"/>
    <s v="Michigan"/>
    <n v="48183"/>
    <x v="2"/>
    <s v="OFF-BI-10002225"/>
    <x v="1"/>
    <x v="8"/>
    <s v="Square Ring Data Binders, Rigid 75 Pt. Covers, 11&quot; x 14-7/8&quot;"/>
    <x v="517"/>
    <n v="2"/>
    <n v="0"/>
    <n v="19.814399999999999"/>
    <n v="5"/>
    <n v="2"/>
    <x v="3"/>
    <s v="May"/>
    <s v="2017-05"/>
  </r>
  <r>
    <n v="6908"/>
    <s v="CA-2016-140249"/>
    <x v="720"/>
    <d v="2016-10-03T00:00:00"/>
    <s v="Standard Class"/>
    <s v="SW-20455"/>
    <s v="Shaun Weien"/>
    <x v="0"/>
    <s v="United States"/>
    <x v="4"/>
    <s v="Washington"/>
    <n v="98103"/>
    <x v="1"/>
    <s v="TEC-PH-10002584"/>
    <x v="2"/>
    <x v="7"/>
    <s v="Samsung Galaxy S4"/>
    <x v="3676"/>
    <n v="2"/>
    <n v="0.2"/>
    <n v="125.19799999999999"/>
    <n v="9"/>
    <n v="3"/>
    <x v="0"/>
    <s v="Sep"/>
    <s v="2016-09"/>
  </r>
  <r>
    <n v="6909"/>
    <s v="US-2017-135503"/>
    <x v="389"/>
    <d v="2017-12-15T00:00:00"/>
    <s v="Standard Class"/>
    <s v="JE-16165"/>
    <s v="Justin Ellison"/>
    <x v="1"/>
    <s v="United States"/>
    <x v="310"/>
    <s v="South Carolina"/>
    <n v="29406"/>
    <x v="0"/>
    <s v="FUR-FU-10002364"/>
    <x v="0"/>
    <x v="5"/>
    <s v="Eldon Expressions Wood Desk Accessories, Oak"/>
    <x v="1787"/>
    <n v="2"/>
    <n v="0"/>
    <n v="4.2804000000000002"/>
    <n v="12"/>
    <n v="4"/>
    <x v="3"/>
    <s v="Dec"/>
    <s v="2017-12"/>
  </r>
  <r>
    <n v="6910"/>
    <s v="CA-2014-126277"/>
    <x v="103"/>
    <d v="2014-09-18T00:00:00"/>
    <s v="Second Class"/>
    <s v="LH-16900"/>
    <s v="Lena Hernandez"/>
    <x v="0"/>
    <s v="United States"/>
    <x v="38"/>
    <s v="Ohio"/>
    <n v="43229"/>
    <x v="3"/>
    <s v="OFF-BI-10004022"/>
    <x v="1"/>
    <x v="8"/>
    <s v="Acco Suede Grain Vinyl Round Ring Binder"/>
    <x v="1278"/>
    <n v="3"/>
    <n v="0.7"/>
    <n v="-2.0015999999999998"/>
    <n v="9"/>
    <n v="3"/>
    <x v="2"/>
    <s v="Sep"/>
    <s v="2014-09"/>
  </r>
  <r>
    <n v="6911"/>
    <s v="US-2017-115301"/>
    <x v="570"/>
    <d v="2017-08-02T00:00:00"/>
    <s v="Standard Class"/>
    <s v="VG-21790"/>
    <s v="Vivek Gonzalez"/>
    <x v="0"/>
    <s v="United States"/>
    <x v="4"/>
    <s v="Washington"/>
    <n v="98103"/>
    <x v="1"/>
    <s v="FUR-BO-10004709"/>
    <x v="0"/>
    <x v="0"/>
    <s v="Bush Westfield Collection Bookcases, Medium Cherry Finish"/>
    <x v="4518"/>
    <n v="2"/>
    <n v="0"/>
    <n v="25.511199999999999"/>
    <n v="7"/>
    <n v="3"/>
    <x v="3"/>
    <s v="Jul"/>
    <s v="2017-07"/>
  </r>
  <r>
    <n v="6912"/>
    <s v="CA-2017-168942"/>
    <x v="378"/>
    <d v="2017-08-05T00:00:00"/>
    <s v="Second Class"/>
    <s v="EM-13960"/>
    <s v="Eric Murdock"/>
    <x v="0"/>
    <s v="United States"/>
    <x v="8"/>
    <s v="California"/>
    <n v="94109"/>
    <x v="1"/>
    <s v="OFF-ST-10004340"/>
    <x v="1"/>
    <x v="4"/>
    <s v="Fellowes Mobile File Cart, Black"/>
    <x v="4519"/>
    <n v="3"/>
    <n v="0"/>
    <n v="50.3658"/>
    <n v="8"/>
    <n v="3"/>
    <x v="3"/>
    <s v="Aug"/>
    <s v="2017-08"/>
  </r>
  <r>
    <n v="6913"/>
    <s v="US-2017-128398"/>
    <x v="743"/>
    <d v="2017-05-05T00:00:00"/>
    <s v="Second Class"/>
    <s v="EM-13825"/>
    <s v="Elizabeth Moffitt"/>
    <x v="1"/>
    <s v="United States"/>
    <x v="1"/>
    <s v="California"/>
    <n v="90049"/>
    <x v="1"/>
    <s v="TEC-AC-10001714"/>
    <x v="2"/>
    <x v="11"/>
    <s v="Logitech MX Performance Wireless Mouse"/>
    <x v="4520"/>
    <n v="4"/>
    <n v="0"/>
    <n v="59.037199999999999"/>
    <n v="5"/>
    <n v="2"/>
    <x v="3"/>
    <s v="May"/>
    <s v="2017-05"/>
  </r>
  <r>
    <n v="6914"/>
    <s v="CA-2015-104115"/>
    <x v="821"/>
    <d v="2015-06-16T00:00:00"/>
    <s v="Standard Class"/>
    <s v="JH-15910"/>
    <s v="Jonathan Howell"/>
    <x v="0"/>
    <s v="United States"/>
    <x v="487"/>
    <s v="Florida"/>
    <n v="33407"/>
    <x v="0"/>
    <s v="TEC-PH-10002844"/>
    <x v="2"/>
    <x v="7"/>
    <s v="Speck Products Candyshell Flip Case"/>
    <x v="3886"/>
    <n v="2"/>
    <n v="0.2"/>
    <n v="4.1988000000000003"/>
    <n v="6"/>
    <n v="2"/>
    <x v="1"/>
    <s v="Jun"/>
    <s v="2015-06"/>
  </r>
  <r>
    <n v="6915"/>
    <s v="CA-2014-142510"/>
    <x v="1091"/>
    <d v="2014-12-29T00:00:00"/>
    <s v="Standard Class"/>
    <s v="NP-18700"/>
    <s v="Nora Preis"/>
    <x v="0"/>
    <s v="United States"/>
    <x v="22"/>
    <s v="Illinois"/>
    <n v="60623"/>
    <x v="2"/>
    <s v="OFF-ST-10000585"/>
    <x v="1"/>
    <x v="4"/>
    <s v="Economy Rollaway Files"/>
    <x v="4521"/>
    <n v="1"/>
    <n v="0.2"/>
    <n v="9.9120000000000008"/>
    <n v="12"/>
    <n v="4"/>
    <x v="2"/>
    <s v="Dec"/>
    <s v="2014-12"/>
  </r>
  <r>
    <n v="6916"/>
    <s v="CA-2014-142510"/>
    <x v="1091"/>
    <d v="2014-12-29T00:00:00"/>
    <s v="Standard Class"/>
    <s v="NP-18700"/>
    <s v="Nora Preis"/>
    <x v="0"/>
    <s v="United States"/>
    <x v="22"/>
    <s v="Illinois"/>
    <n v="60623"/>
    <x v="2"/>
    <s v="OFF-BI-10002824"/>
    <x v="1"/>
    <x v="8"/>
    <s v="Recycled Easel Ring Binders"/>
    <x v="3740"/>
    <n v="6"/>
    <n v="0.8"/>
    <n v="-31.332000000000001"/>
    <n v="12"/>
    <n v="4"/>
    <x v="2"/>
    <s v="Dec"/>
    <s v="2014-12"/>
  </r>
  <r>
    <n v="6917"/>
    <s v="CA-2014-142510"/>
    <x v="1091"/>
    <d v="2014-12-29T00:00:00"/>
    <s v="Standard Class"/>
    <s v="NP-18700"/>
    <s v="Nora Preis"/>
    <x v="0"/>
    <s v="United States"/>
    <x v="22"/>
    <s v="Illinois"/>
    <n v="60623"/>
    <x v="2"/>
    <s v="OFF-PA-10001289"/>
    <x v="1"/>
    <x v="10"/>
    <s v="White Computer Printout Paper by Universal"/>
    <x v="4522"/>
    <n v="4"/>
    <n v="0.2"/>
    <n v="44.961599999999997"/>
    <n v="12"/>
    <n v="4"/>
    <x v="2"/>
    <s v="Dec"/>
    <s v="2014-12"/>
  </r>
  <r>
    <n v="6918"/>
    <s v="CA-2014-124247"/>
    <x v="757"/>
    <d v="2014-12-21T00:00:00"/>
    <s v="Standard Class"/>
    <s v="SH-20635"/>
    <s v="Stefanie Holloman"/>
    <x v="1"/>
    <s v="United States"/>
    <x v="301"/>
    <s v="California"/>
    <n v="95823"/>
    <x v="1"/>
    <s v="FUR-CH-10001854"/>
    <x v="0"/>
    <x v="1"/>
    <s v="Office Star - Professional Matrix Back Chair with 2-to-1 Synchro Tilt and Mesh Fabric Seat"/>
    <x v="4523"/>
    <n v="5"/>
    <n v="0.2"/>
    <n v="70.195999999999998"/>
    <n v="12"/>
    <n v="4"/>
    <x v="2"/>
    <s v="Dec"/>
    <s v="2014-12"/>
  </r>
  <r>
    <n v="6919"/>
    <s v="CA-2016-105473"/>
    <x v="947"/>
    <d v="2016-04-18T00:00:00"/>
    <s v="Second Class"/>
    <s v="BM-11785"/>
    <s v="Bryan Mills"/>
    <x v="0"/>
    <s v="United States"/>
    <x v="4"/>
    <s v="Washington"/>
    <n v="98115"/>
    <x v="1"/>
    <s v="OFF-SU-10003567"/>
    <x v="1"/>
    <x v="14"/>
    <s v="Stiletto Hand Letter Openers"/>
    <x v="3910"/>
    <n v="3"/>
    <n v="0"/>
    <n v="0.86399999999999999"/>
    <n v="4"/>
    <n v="2"/>
    <x v="0"/>
    <s v="Apr"/>
    <s v="2016-04"/>
  </r>
  <r>
    <n v="6920"/>
    <s v="CA-2015-102806"/>
    <x v="1031"/>
    <d v="2015-05-28T00:00:00"/>
    <s v="Standard Class"/>
    <s v="HG-14965"/>
    <s v="Henry Goldwyn"/>
    <x v="1"/>
    <s v="United States"/>
    <x v="10"/>
    <s v="Pennsylvania"/>
    <n v="19143"/>
    <x v="3"/>
    <s v="OFF-BI-10001597"/>
    <x v="1"/>
    <x v="8"/>
    <s v="Wilson Jones Ledger-Size, Piano-Hinge Binder, 2&quot;, Blue"/>
    <x v="4238"/>
    <n v="2"/>
    <n v="0.7"/>
    <n v="-18.031199999999998"/>
    <n v="5"/>
    <n v="2"/>
    <x v="1"/>
    <s v="May"/>
    <s v="2015-05"/>
  </r>
  <r>
    <n v="6921"/>
    <s v="CA-2017-121706"/>
    <x v="425"/>
    <d v="2017-03-02T00:00:00"/>
    <s v="Standard Class"/>
    <s v="BM-11140"/>
    <s v="Becky Martin"/>
    <x v="0"/>
    <s v="United States"/>
    <x v="443"/>
    <s v="California"/>
    <n v="93101"/>
    <x v="1"/>
    <s v="OFF-AP-10003287"/>
    <x v="1"/>
    <x v="9"/>
    <s v="Tripp Lite TLP810NET Broadband Surge for Modem/Fax"/>
    <x v="4524"/>
    <n v="7"/>
    <n v="0"/>
    <n v="99.901200000000003"/>
    <n v="2"/>
    <n v="1"/>
    <x v="3"/>
    <s v="Feb"/>
    <s v="2017-02"/>
  </r>
  <r>
    <n v="6922"/>
    <s v="CA-2017-109211"/>
    <x v="1095"/>
    <d v="2017-04-10T00:00:00"/>
    <s v="Standard Class"/>
    <s v="PS-19045"/>
    <s v="Penelope Sewall"/>
    <x v="2"/>
    <s v="United States"/>
    <x v="20"/>
    <s v="New York"/>
    <n v="10011"/>
    <x v="3"/>
    <s v="OFF-EN-10001532"/>
    <x v="1"/>
    <x v="12"/>
    <s v="Brown Kraft Recycled Envelopes"/>
    <x v="4525"/>
    <n v="1"/>
    <n v="0"/>
    <n v="8.49"/>
    <n v="4"/>
    <n v="2"/>
    <x v="3"/>
    <s v="Apr"/>
    <s v="2017-04"/>
  </r>
  <r>
    <n v="6923"/>
    <s v="CA-2015-134257"/>
    <x v="199"/>
    <d v="2015-03-19T00:00:00"/>
    <s v="Second Class"/>
    <s v="MS-17710"/>
    <s v="Maurice Satty"/>
    <x v="0"/>
    <s v="United States"/>
    <x v="109"/>
    <s v="Alabama"/>
    <n v="36830"/>
    <x v="0"/>
    <s v="OFF-LA-10003930"/>
    <x v="1"/>
    <x v="2"/>
    <s v="Dot Matrix Printer Tape Reel Labels, White, 5000/Box"/>
    <x v="4526"/>
    <n v="5"/>
    <n v="0"/>
    <n v="240.8595"/>
    <n v="3"/>
    <n v="1"/>
    <x v="1"/>
    <s v="Mar"/>
    <s v="2015-03"/>
  </r>
  <r>
    <n v="6924"/>
    <s v="CA-2015-134257"/>
    <x v="199"/>
    <d v="2015-03-19T00:00:00"/>
    <s v="Second Class"/>
    <s v="MS-17710"/>
    <s v="Maurice Satty"/>
    <x v="0"/>
    <s v="United States"/>
    <x v="109"/>
    <s v="Alabama"/>
    <n v="36830"/>
    <x v="0"/>
    <s v="OFF-EN-10003845"/>
    <x v="1"/>
    <x v="12"/>
    <s v="Colored Envelopes"/>
    <x v="1552"/>
    <n v="2"/>
    <n v="0"/>
    <n v="3.3948"/>
    <n v="3"/>
    <n v="1"/>
    <x v="1"/>
    <s v="Mar"/>
    <s v="2015-03"/>
  </r>
  <r>
    <n v="6925"/>
    <s v="CA-2015-137925"/>
    <x v="672"/>
    <d v="2015-12-04T00:00:00"/>
    <s v="Standard Class"/>
    <s v="JL-15235"/>
    <s v="Janet Lee"/>
    <x v="0"/>
    <s v="United States"/>
    <x v="20"/>
    <s v="New York"/>
    <n v="10035"/>
    <x v="3"/>
    <s v="OFF-PA-10002659"/>
    <x v="1"/>
    <x v="10"/>
    <s v="Avoid Verbal Orders Carbonless Minifold Book"/>
    <x v="4527"/>
    <n v="7"/>
    <n v="0"/>
    <n v="10.883599999999999"/>
    <n v="11"/>
    <n v="4"/>
    <x v="1"/>
    <s v="Nov"/>
    <s v="2015-11"/>
  </r>
  <r>
    <n v="6926"/>
    <s v="CA-2015-137925"/>
    <x v="672"/>
    <d v="2015-12-04T00:00:00"/>
    <s v="Standard Class"/>
    <s v="JL-15235"/>
    <s v="Janet Lee"/>
    <x v="0"/>
    <s v="United States"/>
    <x v="20"/>
    <s v="New York"/>
    <n v="10035"/>
    <x v="3"/>
    <s v="FUR-BO-10001608"/>
    <x v="0"/>
    <x v="0"/>
    <s v="Hon Metal Bookcases, Black"/>
    <x v="2798"/>
    <n v="12"/>
    <n v="0.2"/>
    <n v="42.588000000000001"/>
    <n v="11"/>
    <n v="4"/>
    <x v="1"/>
    <s v="Nov"/>
    <s v="2015-11"/>
  </r>
  <r>
    <n v="6927"/>
    <s v="CA-2016-140046"/>
    <x v="1062"/>
    <d v="2016-08-03T00:00:00"/>
    <s v="Standard Class"/>
    <s v="KM-16660"/>
    <s v="Khloe Miller"/>
    <x v="0"/>
    <s v="United States"/>
    <x v="1"/>
    <s v="California"/>
    <n v="90032"/>
    <x v="1"/>
    <s v="OFF-LA-10000305"/>
    <x v="1"/>
    <x v="2"/>
    <s v="Avery 495"/>
    <x v="1365"/>
    <n v="3"/>
    <n v="0"/>
    <n v="8.6940000000000008"/>
    <n v="7"/>
    <n v="3"/>
    <x v="0"/>
    <s v="Jul"/>
    <s v="2016-07"/>
  </r>
  <r>
    <n v="6928"/>
    <s v="CA-2016-140382"/>
    <x v="661"/>
    <d v="2016-06-25T00:00:00"/>
    <s v="Second Class"/>
    <s v="RD-19900"/>
    <s v="Ruben Dartt"/>
    <x v="0"/>
    <s v="United States"/>
    <x v="8"/>
    <s v="California"/>
    <n v="94109"/>
    <x v="1"/>
    <s v="OFF-ST-10003638"/>
    <x v="1"/>
    <x v="4"/>
    <s v="Mobile Personal File Cube"/>
    <x v="4528"/>
    <n v="4"/>
    <n v="0"/>
    <n v="25.293600000000001"/>
    <n v="6"/>
    <n v="2"/>
    <x v="0"/>
    <s v="Jun"/>
    <s v="2016-06"/>
  </r>
  <r>
    <n v="6929"/>
    <s v="CA-2016-140382"/>
    <x v="661"/>
    <d v="2016-06-25T00:00:00"/>
    <s v="Second Class"/>
    <s v="RD-19900"/>
    <s v="Ruben Dartt"/>
    <x v="0"/>
    <s v="United States"/>
    <x v="8"/>
    <s v="California"/>
    <n v="94109"/>
    <x v="1"/>
    <s v="OFF-LA-10001934"/>
    <x v="1"/>
    <x v="2"/>
    <s v="Avery 516"/>
    <x v="2468"/>
    <n v="3"/>
    <n v="0"/>
    <n v="10.3071"/>
    <n v="6"/>
    <n v="2"/>
    <x v="0"/>
    <s v="Jun"/>
    <s v="2016-06"/>
  </r>
  <r>
    <n v="6930"/>
    <s v="CA-2016-140382"/>
    <x v="661"/>
    <d v="2016-06-25T00:00:00"/>
    <s v="Second Class"/>
    <s v="RD-19900"/>
    <s v="Ruben Dartt"/>
    <x v="0"/>
    <s v="United States"/>
    <x v="8"/>
    <s v="California"/>
    <n v="94109"/>
    <x v="1"/>
    <s v="TEC-PH-10003012"/>
    <x v="2"/>
    <x v="7"/>
    <s v="Nortel Meridian M3904 Professional Digital phone"/>
    <x v="4529"/>
    <n v="7"/>
    <n v="0.2"/>
    <n v="97.0137"/>
    <n v="6"/>
    <n v="2"/>
    <x v="0"/>
    <s v="Jun"/>
    <s v="2016-06"/>
  </r>
  <r>
    <n v="6931"/>
    <s v="CA-2016-140382"/>
    <x v="661"/>
    <d v="2016-06-25T00:00:00"/>
    <s v="Second Class"/>
    <s v="RD-19900"/>
    <s v="Ruben Dartt"/>
    <x v="0"/>
    <s v="United States"/>
    <x v="8"/>
    <s v="California"/>
    <n v="94109"/>
    <x v="1"/>
    <s v="OFF-PA-10001019"/>
    <x v="1"/>
    <x v="10"/>
    <s v="Xerox 1884"/>
    <x v="1016"/>
    <n v="1"/>
    <n v="0"/>
    <n v="9.3905999999999992"/>
    <n v="6"/>
    <n v="2"/>
    <x v="0"/>
    <s v="Jun"/>
    <s v="2016-06"/>
  </r>
  <r>
    <n v="6932"/>
    <s v="CA-2014-164182"/>
    <x v="686"/>
    <d v="2014-07-18T00:00:00"/>
    <s v="Standard Class"/>
    <s v="ST-20530"/>
    <s v="Shui Tom"/>
    <x v="0"/>
    <s v="United States"/>
    <x v="10"/>
    <s v="Pennsylvania"/>
    <n v="19140"/>
    <x v="3"/>
    <s v="TEC-PH-10002070"/>
    <x v="2"/>
    <x v="7"/>
    <s v="Griffin GC36547 PowerJolt SE Lightning Charger"/>
    <x v="4530"/>
    <n v="1"/>
    <n v="0.4"/>
    <n v="-2.2490000000000001"/>
    <n v="7"/>
    <n v="3"/>
    <x v="2"/>
    <s v="Jul"/>
    <s v="2014-07"/>
  </r>
  <r>
    <n v="6933"/>
    <s v="CA-2014-164182"/>
    <x v="686"/>
    <d v="2014-07-18T00:00:00"/>
    <s v="Standard Class"/>
    <s v="ST-20530"/>
    <s v="Shui Tom"/>
    <x v="0"/>
    <s v="United States"/>
    <x v="10"/>
    <s v="Pennsylvania"/>
    <n v="19140"/>
    <x v="3"/>
    <s v="TEC-PH-10002583"/>
    <x v="2"/>
    <x v="7"/>
    <s v="iOttie HLCRIO102 Car Mount"/>
    <x v="1792"/>
    <n v="2"/>
    <n v="0.4"/>
    <n v="-13.993"/>
    <n v="7"/>
    <n v="3"/>
    <x v="2"/>
    <s v="Jul"/>
    <s v="2014-07"/>
  </r>
  <r>
    <n v="6934"/>
    <s v="CA-2014-164182"/>
    <x v="686"/>
    <d v="2014-07-18T00:00:00"/>
    <s v="Standard Class"/>
    <s v="ST-20530"/>
    <s v="Shui Tom"/>
    <x v="0"/>
    <s v="United States"/>
    <x v="10"/>
    <s v="Pennsylvania"/>
    <n v="19140"/>
    <x v="3"/>
    <s v="FUR-FU-10001057"/>
    <x v="0"/>
    <x v="5"/>
    <s v="Tensor Track Tree Floor Lamp"/>
    <x v="236"/>
    <n v="2"/>
    <n v="0.2"/>
    <n v="1.1994"/>
    <n v="7"/>
    <n v="3"/>
    <x v="2"/>
    <s v="Jul"/>
    <s v="2014-07"/>
  </r>
  <r>
    <n v="6935"/>
    <s v="CA-2014-164182"/>
    <x v="686"/>
    <d v="2014-07-18T00:00:00"/>
    <s v="Standard Class"/>
    <s v="ST-20530"/>
    <s v="Shui Tom"/>
    <x v="0"/>
    <s v="United States"/>
    <x v="10"/>
    <s v="Pennsylvania"/>
    <n v="19140"/>
    <x v="3"/>
    <s v="OFF-AR-10001044"/>
    <x v="1"/>
    <x v="6"/>
    <s v="BOSTON Ranger #55 Pencil Sharpener, Black"/>
    <x v="4531"/>
    <n v="2"/>
    <n v="0.2"/>
    <n v="4.6782000000000004"/>
    <n v="7"/>
    <n v="3"/>
    <x v="2"/>
    <s v="Jul"/>
    <s v="2014-07"/>
  </r>
  <r>
    <n v="6936"/>
    <s v="CA-2017-137365"/>
    <x v="329"/>
    <d v="2017-12-03T00:00:00"/>
    <s v="Second Class"/>
    <s v="BP-11095"/>
    <s v="Bart Pistole"/>
    <x v="1"/>
    <s v="United States"/>
    <x v="236"/>
    <s v="Texas"/>
    <n v="79907"/>
    <x v="2"/>
    <s v="TEC-AC-10001767"/>
    <x v="2"/>
    <x v="11"/>
    <s v="SanDisk Ultra 64 GB MicroSDHC Class 10 Memory Card"/>
    <x v="98"/>
    <n v="3"/>
    <n v="0.2"/>
    <n v="-10.7973"/>
    <n v="11"/>
    <n v="4"/>
    <x v="3"/>
    <s v="Nov"/>
    <s v="2017-11"/>
  </r>
  <r>
    <n v="6937"/>
    <s v="CA-2016-129847"/>
    <x v="476"/>
    <d v="2016-09-04T00:00:00"/>
    <s v="First Class"/>
    <s v="TA-21385"/>
    <s v="Tom Ashbrook"/>
    <x v="2"/>
    <s v="United States"/>
    <x v="22"/>
    <s v="Illinois"/>
    <n v="60653"/>
    <x v="2"/>
    <s v="FUR-FU-10000277"/>
    <x v="0"/>
    <x v="5"/>
    <s v="Deflect-o DuraMat Antistatic Studded Beveled Mat for Medium Pile Carpeting"/>
    <x v="4532"/>
    <n v="2"/>
    <n v="0.6"/>
    <n v="-75.844800000000006"/>
    <n v="9"/>
    <n v="3"/>
    <x v="0"/>
    <s v="Sep"/>
    <s v="2016-09"/>
  </r>
  <r>
    <n v="6938"/>
    <s v="CA-2014-126963"/>
    <x v="345"/>
    <d v="2014-06-15T00:00:00"/>
    <s v="Same Day"/>
    <s v="PS-18760"/>
    <s v="Pamela Stobb"/>
    <x v="0"/>
    <s v="United States"/>
    <x v="236"/>
    <s v="Texas"/>
    <n v="79907"/>
    <x v="2"/>
    <s v="OFF-PA-10001952"/>
    <x v="1"/>
    <x v="10"/>
    <s v="Xerox 1902"/>
    <x v="4533"/>
    <n v="2"/>
    <n v="0.2"/>
    <n v="11.876799999999999"/>
    <n v="6"/>
    <n v="2"/>
    <x v="2"/>
    <s v="Jun"/>
    <s v="2014-06"/>
  </r>
  <r>
    <n v="6939"/>
    <s v="CA-2016-125094"/>
    <x v="732"/>
    <d v="2016-11-09T00:00:00"/>
    <s v="Standard Class"/>
    <s v="NP-18700"/>
    <s v="Nora Preis"/>
    <x v="0"/>
    <s v="United States"/>
    <x v="4"/>
    <s v="Washington"/>
    <n v="98105"/>
    <x v="1"/>
    <s v="TEC-AC-10004420"/>
    <x v="2"/>
    <x v="11"/>
    <s v="Cherry 142-key Programmable Keyboard"/>
    <x v="4534"/>
    <n v="4"/>
    <n v="0"/>
    <n v="52.769199999999998"/>
    <n v="11"/>
    <n v="4"/>
    <x v="0"/>
    <s v="Nov"/>
    <s v="2016-11"/>
  </r>
  <r>
    <n v="6940"/>
    <s v="CA-2017-107132"/>
    <x v="335"/>
    <d v="2017-06-30T00:00:00"/>
    <s v="Standard Class"/>
    <s v="SC-20260"/>
    <s v="Scott Cohen"/>
    <x v="1"/>
    <s v="United States"/>
    <x v="20"/>
    <s v="New York"/>
    <n v="10009"/>
    <x v="3"/>
    <s v="OFF-BI-10001071"/>
    <x v="1"/>
    <x v="8"/>
    <s v="GBC ProClick Punch Binding System"/>
    <x v="4535"/>
    <n v="2"/>
    <n v="0.2"/>
    <n v="37.108400000000003"/>
    <n v="6"/>
    <n v="2"/>
    <x v="3"/>
    <s v="Jun"/>
    <s v="2017-06"/>
  </r>
  <r>
    <n v="6941"/>
    <s v="CA-2017-107132"/>
    <x v="335"/>
    <d v="2017-06-30T00:00:00"/>
    <s v="Standard Class"/>
    <s v="SC-20260"/>
    <s v="Scott Cohen"/>
    <x v="1"/>
    <s v="United States"/>
    <x v="20"/>
    <s v="New York"/>
    <n v="10009"/>
    <x v="3"/>
    <s v="OFF-SU-10002503"/>
    <x v="1"/>
    <x v="14"/>
    <s v="Acme Preferred Stainless Steel Scissors"/>
    <x v="158"/>
    <n v="5"/>
    <n v="0"/>
    <n v="8.2360000000000007"/>
    <n v="6"/>
    <n v="2"/>
    <x v="3"/>
    <s v="Jun"/>
    <s v="2017-06"/>
  </r>
  <r>
    <n v="6942"/>
    <s v="CA-2017-107132"/>
    <x v="335"/>
    <d v="2017-06-30T00:00:00"/>
    <s v="Standard Class"/>
    <s v="SC-20260"/>
    <s v="Scott Cohen"/>
    <x v="1"/>
    <s v="United States"/>
    <x v="20"/>
    <s v="New York"/>
    <n v="10009"/>
    <x v="3"/>
    <s v="OFF-ST-10001490"/>
    <x v="1"/>
    <x v="4"/>
    <s v="Hot File 7-Pocket, Floor Stand"/>
    <x v="4536"/>
    <n v="4"/>
    <n v="0"/>
    <n v="214.16399999999999"/>
    <n v="6"/>
    <n v="2"/>
    <x v="3"/>
    <s v="Jun"/>
    <s v="2017-06"/>
  </r>
  <r>
    <n v="6943"/>
    <s v="CA-2017-107132"/>
    <x v="335"/>
    <d v="2017-06-30T00:00:00"/>
    <s v="Standard Class"/>
    <s v="SC-20260"/>
    <s v="Scott Cohen"/>
    <x v="1"/>
    <s v="United States"/>
    <x v="20"/>
    <s v="New York"/>
    <n v="10009"/>
    <x v="3"/>
    <s v="OFF-PA-10003790"/>
    <x v="1"/>
    <x v="10"/>
    <s v="Xerox 1991"/>
    <x v="4092"/>
    <n v="3"/>
    <n v="0"/>
    <n v="31.519200000000001"/>
    <n v="6"/>
    <n v="2"/>
    <x v="3"/>
    <s v="Jun"/>
    <s v="2017-06"/>
  </r>
  <r>
    <n v="6944"/>
    <s v="CA-2015-139248"/>
    <x v="395"/>
    <d v="2015-07-30T00:00:00"/>
    <s v="Standard Class"/>
    <s v="RD-19930"/>
    <s v="Russell D'Ascenzo"/>
    <x v="0"/>
    <s v="United States"/>
    <x v="1"/>
    <s v="California"/>
    <n v="90032"/>
    <x v="1"/>
    <s v="TEC-PH-10004094"/>
    <x v="2"/>
    <x v="7"/>
    <s v="Motorola L703CM"/>
    <x v="4537"/>
    <n v="5"/>
    <n v="0.2"/>
    <n v="38.997500000000002"/>
    <n v="7"/>
    <n v="3"/>
    <x v="1"/>
    <s v="Jul"/>
    <s v="2015-07"/>
  </r>
  <r>
    <n v="6945"/>
    <s v="CA-2014-148369"/>
    <x v="865"/>
    <d v="2014-09-27T00:00:00"/>
    <s v="Standard Class"/>
    <s v="TH-21115"/>
    <s v="Thea Hudgings"/>
    <x v="1"/>
    <s v="United States"/>
    <x v="46"/>
    <s v="Delaware"/>
    <n v="19711"/>
    <x v="3"/>
    <s v="OFF-BI-10004876"/>
    <x v="1"/>
    <x v="8"/>
    <s v="Wilson Jones Suede Grain Vinyl Binders"/>
    <x v="1731"/>
    <n v="4"/>
    <n v="0"/>
    <n v="5.4488000000000003"/>
    <n v="9"/>
    <n v="3"/>
    <x v="2"/>
    <s v="Sep"/>
    <s v="2014-09"/>
  </r>
  <r>
    <n v="6946"/>
    <s v="CA-2016-106243"/>
    <x v="955"/>
    <d v="2016-10-04T00:00:00"/>
    <s v="Standard Class"/>
    <s v="GM-14680"/>
    <s v="Greg Matthias"/>
    <x v="0"/>
    <s v="United States"/>
    <x v="20"/>
    <s v="New York"/>
    <n v="10011"/>
    <x v="3"/>
    <s v="FUR-BO-10003034"/>
    <x v="0"/>
    <x v="0"/>
    <s v="O'Sullivan Elevations Bookcase, Cherry Finish"/>
    <x v="2908"/>
    <n v="5"/>
    <n v="0.2"/>
    <n v="-26.196000000000002"/>
    <n v="9"/>
    <n v="3"/>
    <x v="0"/>
    <s v="Sep"/>
    <s v="2016-09"/>
  </r>
  <r>
    <n v="6947"/>
    <s v="CA-2015-126466"/>
    <x v="529"/>
    <d v="2015-11-13T00:00:00"/>
    <s v="Standard Class"/>
    <s v="JO-15550"/>
    <s v="Jesus Ocampo"/>
    <x v="2"/>
    <s v="United States"/>
    <x v="43"/>
    <s v="California"/>
    <n v="95661"/>
    <x v="1"/>
    <s v="OFF-FA-10000490"/>
    <x v="1"/>
    <x v="13"/>
    <s v="OIC Binder Clips, Mini, 1/4&quot; Capacity, Black"/>
    <x v="4538"/>
    <n v="2"/>
    <n v="0"/>
    <n v="1.1656"/>
    <n v="11"/>
    <n v="4"/>
    <x v="1"/>
    <s v="Nov"/>
    <s v="2015-11"/>
  </r>
  <r>
    <n v="6948"/>
    <s v="CA-2015-130365"/>
    <x v="334"/>
    <d v="2015-04-29T00:00:00"/>
    <s v="Standard Class"/>
    <s v="ZC-21910"/>
    <s v="Zuschuss Carroll"/>
    <x v="0"/>
    <s v="United States"/>
    <x v="34"/>
    <s v="Illinois"/>
    <n v="60505"/>
    <x v="2"/>
    <s v="OFF-ST-10002574"/>
    <x v="1"/>
    <x v="4"/>
    <s v="SAFCO Commercial Wire Shelving, Black"/>
    <x v="3084"/>
    <n v="2"/>
    <n v="0.2"/>
    <n v="-55.256"/>
    <n v="4"/>
    <n v="2"/>
    <x v="1"/>
    <s v="Apr"/>
    <s v="2015-04"/>
  </r>
  <r>
    <n v="6949"/>
    <s v="CA-2015-130365"/>
    <x v="334"/>
    <d v="2015-04-29T00:00:00"/>
    <s v="Standard Class"/>
    <s v="ZC-21910"/>
    <s v="Zuschuss Carroll"/>
    <x v="0"/>
    <s v="United States"/>
    <x v="34"/>
    <s v="Illinois"/>
    <n v="60505"/>
    <x v="2"/>
    <s v="FUR-CH-10003535"/>
    <x v="0"/>
    <x v="1"/>
    <s v="Global Armless Task Chair, Royal Blue"/>
    <x v="3294"/>
    <n v="3"/>
    <n v="0.3"/>
    <n v="-23.7822"/>
    <n v="4"/>
    <n v="2"/>
    <x v="1"/>
    <s v="Apr"/>
    <s v="2015-04"/>
  </r>
  <r>
    <n v="6950"/>
    <s v="CA-2017-143021"/>
    <x v="123"/>
    <d v="2017-11-19T00:00:00"/>
    <s v="Same Day"/>
    <s v="AP-10720"/>
    <s v="Anne Pryor"/>
    <x v="2"/>
    <s v="United States"/>
    <x v="20"/>
    <s v="New York"/>
    <n v="10011"/>
    <x v="3"/>
    <s v="OFF-BI-10001628"/>
    <x v="1"/>
    <x v="8"/>
    <s v="Acco Data Flex Cable Posts For Top &amp; Bottom Load Binders, 6&quot; Capacity"/>
    <x v="4539"/>
    <n v="7"/>
    <n v="0.2"/>
    <n v="18.252500000000001"/>
    <n v="11"/>
    <n v="4"/>
    <x v="3"/>
    <s v="Nov"/>
    <s v="2017-11"/>
  </r>
  <r>
    <n v="6951"/>
    <s v="CA-2017-143021"/>
    <x v="123"/>
    <d v="2017-11-19T00:00:00"/>
    <s v="Same Day"/>
    <s v="AP-10720"/>
    <s v="Anne Pryor"/>
    <x v="2"/>
    <s v="United States"/>
    <x v="20"/>
    <s v="New York"/>
    <n v="10011"/>
    <x v="3"/>
    <s v="FUR-TA-10001676"/>
    <x v="0"/>
    <x v="3"/>
    <s v="Hon 61000 Series Interactive Training Tables"/>
    <x v="2562"/>
    <n v="3"/>
    <n v="0.4"/>
    <n v="-29.323799999999999"/>
    <n v="11"/>
    <n v="4"/>
    <x v="3"/>
    <s v="Nov"/>
    <s v="2017-11"/>
  </r>
  <r>
    <n v="6952"/>
    <s v="CA-2015-161767"/>
    <x v="312"/>
    <d v="2015-11-24T00:00:00"/>
    <s v="Standard Class"/>
    <s v="GK-14620"/>
    <s v="Grace Kelly"/>
    <x v="1"/>
    <s v="United States"/>
    <x v="61"/>
    <s v="Texas"/>
    <n v="75217"/>
    <x v="2"/>
    <s v="TEC-MA-10002790"/>
    <x v="2"/>
    <x v="15"/>
    <s v="NeatDesk Desktop Scanner &amp; Digital Filing System"/>
    <x v="219"/>
    <n v="2"/>
    <n v="0.4"/>
    <n v="55.998600000000003"/>
    <n v="11"/>
    <n v="4"/>
    <x v="1"/>
    <s v="Nov"/>
    <s v="2015-11"/>
  </r>
  <r>
    <n v="6953"/>
    <s v="CA-2015-129917"/>
    <x v="653"/>
    <d v="2015-10-03T00:00:00"/>
    <s v="First Class"/>
    <s v="HM-14980"/>
    <s v="Henry MacAllister"/>
    <x v="0"/>
    <s v="United States"/>
    <x v="1"/>
    <s v="California"/>
    <n v="90008"/>
    <x v="1"/>
    <s v="OFF-BI-10001757"/>
    <x v="1"/>
    <x v="8"/>
    <s v="Pressboard Hanging Data Binders for Unburst Sheets"/>
    <x v="921"/>
    <n v="3"/>
    <n v="0.2"/>
    <n v="4.1327999999999996"/>
    <n v="10"/>
    <n v="4"/>
    <x v="1"/>
    <s v="Oct"/>
    <s v="2015-10"/>
  </r>
  <r>
    <n v="6954"/>
    <s v="CA-2015-129917"/>
    <x v="653"/>
    <d v="2015-10-03T00:00:00"/>
    <s v="First Class"/>
    <s v="HM-14980"/>
    <s v="Henry MacAllister"/>
    <x v="0"/>
    <s v="United States"/>
    <x v="1"/>
    <s v="California"/>
    <n v="90008"/>
    <x v="1"/>
    <s v="OFF-BI-10004828"/>
    <x v="1"/>
    <x v="8"/>
    <s v="GBC Poly Designer Binding Covers"/>
    <x v="4540"/>
    <n v="4"/>
    <n v="0.2"/>
    <n v="19.418399999999998"/>
    <n v="10"/>
    <n v="4"/>
    <x v="1"/>
    <s v="Oct"/>
    <s v="2015-10"/>
  </r>
  <r>
    <n v="6955"/>
    <s v="CA-2015-129917"/>
    <x v="653"/>
    <d v="2015-10-03T00:00:00"/>
    <s v="First Class"/>
    <s v="HM-14980"/>
    <s v="Henry MacAllister"/>
    <x v="0"/>
    <s v="United States"/>
    <x v="1"/>
    <s v="California"/>
    <n v="90008"/>
    <x v="1"/>
    <s v="TEC-PH-10000369"/>
    <x v="2"/>
    <x v="7"/>
    <s v="HTC One Mini"/>
    <x v="178"/>
    <n v="5"/>
    <n v="0.2"/>
    <n v="50.396000000000001"/>
    <n v="10"/>
    <n v="4"/>
    <x v="1"/>
    <s v="Oct"/>
    <s v="2015-10"/>
  </r>
  <r>
    <n v="6956"/>
    <s v="CA-2015-115420"/>
    <x v="334"/>
    <d v="2015-05-02T00:00:00"/>
    <s v="Standard Class"/>
    <s v="LS-16945"/>
    <s v="Linda Southworth"/>
    <x v="1"/>
    <s v="United States"/>
    <x v="1"/>
    <s v="California"/>
    <n v="90004"/>
    <x v="1"/>
    <s v="OFF-EN-10003862"/>
    <x v="1"/>
    <x v="12"/>
    <s v="Laser &amp; Ink Jet Business Envelopes"/>
    <x v="4541"/>
    <n v="2"/>
    <n v="0"/>
    <n v="9.8163999999999998"/>
    <n v="4"/>
    <n v="2"/>
    <x v="1"/>
    <s v="Apr"/>
    <s v="2015-04"/>
  </r>
  <r>
    <n v="6957"/>
    <s v="CA-2016-157588"/>
    <x v="216"/>
    <d v="2016-07-19T00:00:00"/>
    <s v="Standard Class"/>
    <s v="AR-10570"/>
    <s v="Anemone Ratner"/>
    <x v="0"/>
    <s v="United States"/>
    <x v="38"/>
    <s v="Georgia"/>
    <n v="31907"/>
    <x v="0"/>
    <s v="OFF-BI-10003963"/>
    <x v="1"/>
    <x v="8"/>
    <s v="Cardinal Holdit Data Disk Pockets"/>
    <x v="3343"/>
    <n v="5"/>
    <n v="0"/>
    <n v="17.108000000000001"/>
    <n v="7"/>
    <n v="3"/>
    <x v="0"/>
    <s v="Jul"/>
    <s v="2016-07"/>
  </r>
  <r>
    <n v="6958"/>
    <s v="CA-2016-157588"/>
    <x v="216"/>
    <d v="2016-07-19T00:00:00"/>
    <s v="Standard Class"/>
    <s v="AR-10570"/>
    <s v="Anemone Ratner"/>
    <x v="0"/>
    <s v="United States"/>
    <x v="38"/>
    <s v="Georgia"/>
    <n v="31907"/>
    <x v="0"/>
    <s v="FUR-FU-10004848"/>
    <x v="0"/>
    <x v="5"/>
    <s v="Howard Miller 13-3/4&quot; Diameter Brushed Chrome Round Wall Clock"/>
    <x v="2616"/>
    <n v="1"/>
    <n v="0"/>
    <n v="15.525"/>
    <n v="7"/>
    <n v="3"/>
    <x v="0"/>
    <s v="Jul"/>
    <s v="2016-07"/>
  </r>
  <r>
    <n v="6959"/>
    <s v="CA-2015-167255"/>
    <x v="874"/>
    <d v="2015-09-29T00:00:00"/>
    <s v="Second Class"/>
    <s v="RH-19510"/>
    <s v="Rick Huthwaite"/>
    <x v="2"/>
    <s v="United States"/>
    <x v="8"/>
    <s v="California"/>
    <n v="94110"/>
    <x v="1"/>
    <s v="OFF-ST-10001328"/>
    <x v="1"/>
    <x v="4"/>
    <s v="Personal Filing Tote with Lid, Black/Gray"/>
    <x v="4542"/>
    <n v="1"/>
    <n v="0"/>
    <n v="4.3428000000000004"/>
    <n v="9"/>
    <n v="3"/>
    <x v="1"/>
    <s v="Sep"/>
    <s v="2015-09"/>
  </r>
  <r>
    <n v="6960"/>
    <s v="CA-2015-167255"/>
    <x v="874"/>
    <d v="2015-09-29T00:00:00"/>
    <s v="Second Class"/>
    <s v="RH-19510"/>
    <s v="Rick Huthwaite"/>
    <x v="2"/>
    <s v="United States"/>
    <x v="8"/>
    <s v="California"/>
    <n v="94110"/>
    <x v="1"/>
    <s v="OFF-PA-10002377"/>
    <x v="1"/>
    <x v="10"/>
    <s v="Xerox 1916"/>
    <x v="674"/>
    <n v="3"/>
    <n v="0"/>
    <n v="73.41"/>
    <n v="9"/>
    <n v="3"/>
    <x v="1"/>
    <s v="Sep"/>
    <s v="2015-09"/>
  </r>
  <r>
    <n v="6961"/>
    <s v="CA-2015-167255"/>
    <x v="874"/>
    <d v="2015-09-29T00:00:00"/>
    <s v="Second Class"/>
    <s v="RH-19510"/>
    <s v="Rick Huthwaite"/>
    <x v="2"/>
    <s v="United States"/>
    <x v="8"/>
    <s v="California"/>
    <n v="94110"/>
    <x v="1"/>
    <s v="OFF-PA-10003441"/>
    <x v="1"/>
    <x v="10"/>
    <s v="Xerox 226"/>
    <x v="91"/>
    <n v="2"/>
    <n v="0"/>
    <n v="6.2207999999999997"/>
    <n v="9"/>
    <n v="3"/>
    <x v="1"/>
    <s v="Sep"/>
    <s v="2015-09"/>
  </r>
  <r>
    <n v="6962"/>
    <s v="CA-2017-162096"/>
    <x v="468"/>
    <d v="2017-11-10T00:00:00"/>
    <s v="Same Day"/>
    <s v="TB-21190"/>
    <s v="Thomas Brumley"/>
    <x v="2"/>
    <s v="United States"/>
    <x v="169"/>
    <s v="California"/>
    <n v="92503"/>
    <x v="1"/>
    <s v="OFF-AR-10002221"/>
    <x v="1"/>
    <x v="6"/>
    <s v="12 Colored Short Pencils"/>
    <x v="4543"/>
    <n v="3"/>
    <n v="0"/>
    <n v="2.1059999999999999"/>
    <n v="11"/>
    <n v="4"/>
    <x v="3"/>
    <s v="Nov"/>
    <s v="2017-11"/>
  </r>
  <r>
    <n v="6963"/>
    <s v="CA-2016-157161"/>
    <x v="87"/>
    <d v="2016-07-20T00:00:00"/>
    <s v="Second Class"/>
    <s v="JD-15895"/>
    <s v="Jonathan Doherty"/>
    <x v="1"/>
    <s v="United States"/>
    <x v="29"/>
    <s v="South Carolina"/>
    <n v="29203"/>
    <x v="0"/>
    <s v="OFF-EN-10001509"/>
    <x v="1"/>
    <x v="12"/>
    <s v="Poly String Tie Envelopes"/>
    <x v="4544"/>
    <n v="5"/>
    <n v="0"/>
    <n v="4.7939999999999996"/>
    <n v="7"/>
    <n v="3"/>
    <x v="0"/>
    <s v="Jul"/>
    <s v="2016-07"/>
  </r>
  <r>
    <n v="6964"/>
    <s v="CA-2016-157161"/>
    <x v="87"/>
    <d v="2016-07-20T00:00:00"/>
    <s v="Second Class"/>
    <s v="JD-15895"/>
    <s v="Jonathan Doherty"/>
    <x v="1"/>
    <s v="United States"/>
    <x v="29"/>
    <s v="South Carolina"/>
    <n v="29203"/>
    <x v="0"/>
    <s v="OFF-AR-10003338"/>
    <x v="1"/>
    <x v="6"/>
    <s v="Eberhard Faber 3 1/2&quot; Golf Pencils"/>
    <x v="4545"/>
    <n v="3"/>
    <n v="0"/>
    <n v="5.58"/>
    <n v="7"/>
    <n v="3"/>
    <x v="0"/>
    <s v="Jul"/>
    <s v="2016-07"/>
  </r>
  <r>
    <n v="6965"/>
    <s v="CA-2016-157161"/>
    <x v="87"/>
    <d v="2016-07-20T00:00:00"/>
    <s v="Second Class"/>
    <s v="JD-15895"/>
    <s v="Jonathan Doherty"/>
    <x v="1"/>
    <s v="United States"/>
    <x v="29"/>
    <s v="South Carolina"/>
    <n v="29203"/>
    <x v="0"/>
    <s v="OFF-BI-10004728"/>
    <x v="1"/>
    <x v="8"/>
    <s v="Wilson Jones Turn Tabs Binder Tool for Ring Binders"/>
    <x v="899"/>
    <n v="5"/>
    <n v="0"/>
    <n v="11.086"/>
    <n v="7"/>
    <n v="3"/>
    <x v="0"/>
    <s v="Jul"/>
    <s v="2016-07"/>
  </r>
  <r>
    <n v="6966"/>
    <s v="CA-2016-157161"/>
    <x v="87"/>
    <d v="2016-07-20T00:00:00"/>
    <s v="Second Class"/>
    <s v="JD-15895"/>
    <s v="Jonathan Doherty"/>
    <x v="1"/>
    <s v="United States"/>
    <x v="29"/>
    <s v="South Carolina"/>
    <n v="29203"/>
    <x v="0"/>
    <s v="TEC-AC-10000358"/>
    <x v="2"/>
    <x v="11"/>
    <s v="Imation Secure Drive + Hardware Encrypted USB flash drive - 16 GB"/>
    <x v="4546"/>
    <n v="2"/>
    <n v="0"/>
    <n v="18.235199999999999"/>
    <n v="7"/>
    <n v="3"/>
    <x v="0"/>
    <s v="Jul"/>
    <s v="2016-07"/>
  </r>
  <r>
    <n v="6967"/>
    <s v="CA-2016-157161"/>
    <x v="87"/>
    <d v="2016-07-20T00:00:00"/>
    <s v="Second Class"/>
    <s v="JD-15895"/>
    <s v="Jonathan Doherty"/>
    <x v="1"/>
    <s v="United States"/>
    <x v="29"/>
    <s v="South Carolina"/>
    <n v="29203"/>
    <x v="0"/>
    <s v="OFF-BI-10002764"/>
    <x v="1"/>
    <x v="8"/>
    <s v="Recycled Pressboard Report Cover with Reinforced Top Hinge"/>
    <x v="4547"/>
    <n v="2"/>
    <n v="0"/>
    <n v="3.1654"/>
    <n v="7"/>
    <n v="3"/>
    <x v="0"/>
    <s v="Jul"/>
    <s v="2016-07"/>
  </r>
  <r>
    <n v="6968"/>
    <s v="CA-2016-157161"/>
    <x v="87"/>
    <d v="2016-07-20T00:00:00"/>
    <s v="Second Class"/>
    <s v="JD-15895"/>
    <s v="Jonathan Doherty"/>
    <x v="1"/>
    <s v="United States"/>
    <x v="29"/>
    <s v="South Carolina"/>
    <n v="29203"/>
    <x v="0"/>
    <s v="OFF-PA-10001461"/>
    <x v="1"/>
    <x v="10"/>
    <s v="HP Office Paper (20Lb. and 87 Bright)"/>
    <x v="1817"/>
    <n v="9"/>
    <n v="0"/>
    <n v="28.857600000000001"/>
    <n v="7"/>
    <n v="3"/>
    <x v="0"/>
    <s v="Jul"/>
    <s v="2016-07"/>
  </r>
  <r>
    <n v="6969"/>
    <s v="CA-2015-110765"/>
    <x v="1140"/>
    <d v="2015-10-20T00:00:00"/>
    <s v="Second Class"/>
    <s v="MP-17965"/>
    <s v="Michael Paige"/>
    <x v="1"/>
    <s v="United States"/>
    <x v="20"/>
    <s v="New York"/>
    <n v="10011"/>
    <x v="3"/>
    <s v="TEC-PH-10004165"/>
    <x v="2"/>
    <x v="7"/>
    <s v="Mitel MiVoice 5330e IP Phone"/>
    <x v="4548"/>
    <n v="3"/>
    <n v="0"/>
    <n v="214.4922"/>
    <n v="10"/>
    <n v="4"/>
    <x v="1"/>
    <s v="Oct"/>
    <s v="2015-10"/>
  </r>
  <r>
    <n v="6970"/>
    <s v="CA-2016-163937"/>
    <x v="994"/>
    <d v="2016-01-13T00:00:00"/>
    <s v="Second Class"/>
    <s v="JB-16000"/>
    <s v="Joy Bell-"/>
    <x v="0"/>
    <s v="United States"/>
    <x v="468"/>
    <s v="Washington"/>
    <n v="98632"/>
    <x v="1"/>
    <s v="FUR-FU-10000010"/>
    <x v="0"/>
    <x v="5"/>
    <s v="DAX Value U-Channel Document Frames, Easel Back"/>
    <x v="2557"/>
    <n v="5"/>
    <n v="0"/>
    <n v="7.7035"/>
    <n v="1"/>
    <n v="1"/>
    <x v="0"/>
    <s v="Jan"/>
    <s v="2016-01"/>
  </r>
  <r>
    <n v="6971"/>
    <s v="CA-2017-153822"/>
    <x v="20"/>
    <d v="2017-09-25T00:00:00"/>
    <s v="Standard Class"/>
    <s v="AB-10105"/>
    <s v="Adrian Barton"/>
    <x v="0"/>
    <s v="United States"/>
    <x v="42"/>
    <s v="Arizona"/>
    <n v="85023"/>
    <x v="1"/>
    <s v="OFF-ST-10000321"/>
    <x v="1"/>
    <x v="4"/>
    <s v="Akro Stacking Bins"/>
    <x v="1420"/>
    <n v="2"/>
    <n v="0.2"/>
    <n v="-2.5247999999999999"/>
    <n v="9"/>
    <n v="3"/>
    <x v="3"/>
    <s v="Sep"/>
    <s v="2017-09"/>
  </r>
  <r>
    <n v="6972"/>
    <s v="CA-2017-153822"/>
    <x v="20"/>
    <d v="2017-09-25T00:00:00"/>
    <s v="Standard Class"/>
    <s v="AB-10105"/>
    <s v="Adrian Barton"/>
    <x v="0"/>
    <s v="United States"/>
    <x v="42"/>
    <s v="Arizona"/>
    <n v="85023"/>
    <x v="1"/>
    <s v="TEC-AC-10000109"/>
    <x v="2"/>
    <x v="11"/>
    <s v="Sony Micro Vault Click 16 GB USB 2.0 Flash Drive"/>
    <x v="212"/>
    <n v="2"/>
    <n v="0.2"/>
    <n v="4.4791999999999996"/>
    <n v="9"/>
    <n v="3"/>
    <x v="3"/>
    <s v="Sep"/>
    <s v="2017-09"/>
  </r>
  <r>
    <n v="6973"/>
    <s v="CA-2017-153822"/>
    <x v="20"/>
    <d v="2017-09-25T00:00:00"/>
    <s v="Standard Class"/>
    <s v="AB-10105"/>
    <s v="Adrian Barton"/>
    <x v="0"/>
    <s v="United States"/>
    <x v="42"/>
    <s v="Arizona"/>
    <n v="85023"/>
    <x v="1"/>
    <s v="TEC-PH-10002415"/>
    <x v="2"/>
    <x v="7"/>
    <s v="Polycom VoiceStation 500 Conference phone"/>
    <x v="2685"/>
    <n v="2"/>
    <n v="0.2"/>
    <n v="29.495000000000001"/>
    <n v="9"/>
    <n v="3"/>
    <x v="3"/>
    <s v="Sep"/>
    <s v="2017-09"/>
  </r>
  <r>
    <n v="6974"/>
    <s v="CA-2017-153822"/>
    <x v="20"/>
    <d v="2017-09-25T00:00:00"/>
    <s v="Standard Class"/>
    <s v="AB-10105"/>
    <s v="Adrian Barton"/>
    <x v="0"/>
    <s v="United States"/>
    <x v="42"/>
    <s v="Arizona"/>
    <n v="85023"/>
    <x v="1"/>
    <s v="OFF-BI-10001460"/>
    <x v="1"/>
    <x v="8"/>
    <s v="Plastic Binding Combs"/>
    <x v="4549"/>
    <n v="4"/>
    <n v="0.7"/>
    <n v="-13.938000000000001"/>
    <n v="9"/>
    <n v="3"/>
    <x v="3"/>
    <s v="Sep"/>
    <s v="2017-09"/>
  </r>
  <r>
    <n v="6975"/>
    <s v="CA-2017-146185"/>
    <x v="175"/>
    <d v="2017-09-19T00:00:00"/>
    <s v="Standard Class"/>
    <s v="CC-12145"/>
    <s v="Charles Crestani"/>
    <x v="0"/>
    <s v="United States"/>
    <x v="12"/>
    <s v="Texas"/>
    <n v="77095"/>
    <x v="2"/>
    <s v="OFF-AR-10002987"/>
    <x v="1"/>
    <x v="6"/>
    <s v="Prismacolor Color Pencil Set"/>
    <x v="3993"/>
    <n v="2"/>
    <n v="0.2"/>
    <n v="8.3328000000000007"/>
    <n v="9"/>
    <n v="3"/>
    <x v="3"/>
    <s v="Sep"/>
    <s v="2017-09"/>
  </r>
  <r>
    <n v="6976"/>
    <s v="CA-2015-112144"/>
    <x v="1141"/>
    <d v="2015-07-02T00:00:00"/>
    <s v="Standard Class"/>
    <s v="CY-12745"/>
    <s v="Craig Yedwab"/>
    <x v="1"/>
    <s v="United States"/>
    <x v="23"/>
    <s v="Arizona"/>
    <n v="85234"/>
    <x v="1"/>
    <s v="OFF-LA-10000443"/>
    <x v="1"/>
    <x v="2"/>
    <s v="Avery 501"/>
    <x v="2144"/>
    <n v="2"/>
    <n v="0.2"/>
    <n v="1.9925999999999999"/>
    <n v="6"/>
    <n v="2"/>
    <x v="1"/>
    <s v="Jun"/>
    <s v="2015-06"/>
  </r>
  <r>
    <n v="6977"/>
    <s v="CA-2015-112144"/>
    <x v="1141"/>
    <d v="2015-07-02T00:00:00"/>
    <s v="Standard Class"/>
    <s v="CY-12745"/>
    <s v="Craig Yedwab"/>
    <x v="1"/>
    <s v="United States"/>
    <x v="23"/>
    <s v="Arizona"/>
    <n v="85234"/>
    <x v="1"/>
    <s v="FUR-FU-10004306"/>
    <x v="0"/>
    <x v="5"/>
    <s v="Electrix Halogen Magnifier Lamp"/>
    <x v="4550"/>
    <n v="4"/>
    <n v="0.2"/>
    <n v="46.631999999999998"/>
    <n v="6"/>
    <n v="2"/>
    <x v="1"/>
    <s v="Jun"/>
    <s v="2015-06"/>
  </r>
  <r>
    <n v="6978"/>
    <s v="US-2016-119298"/>
    <x v="881"/>
    <d v="2016-11-28T00:00:00"/>
    <s v="First Class"/>
    <s v="EP-13915"/>
    <s v="Emily Phan"/>
    <x v="0"/>
    <s v="United States"/>
    <x v="186"/>
    <s v="Arkansas"/>
    <n v="72401"/>
    <x v="0"/>
    <s v="TEC-PH-10002564"/>
    <x v="2"/>
    <x v="7"/>
    <s v="OtterBox Defender Series Case - Samsung Galaxy S4"/>
    <x v="2759"/>
    <n v="2"/>
    <n v="0"/>
    <n v="17.994"/>
    <n v="11"/>
    <n v="4"/>
    <x v="0"/>
    <s v="Nov"/>
    <s v="2016-11"/>
  </r>
  <r>
    <n v="6979"/>
    <s v="CA-2017-155159"/>
    <x v="920"/>
    <d v="2017-11-29T00:00:00"/>
    <s v="Second Class"/>
    <s v="DL-13315"/>
    <s v="Delfina Latchford"/>
    <x v="0"/>
    <s v="United States"/>
    <x v="118"/>
    <s v="Georgia"/>
    <n v="30318"/>
    <x v="0"/>
    <s v="OFF-PA-10003724"/>
    <x v="1"/>
    <x v="10"/>
    <s v="Wirebound Message Book, 4 per Page"/>
    <x v="4551"/>
    <n v="9"/>
    <n v="0"/>
    <n v="23.946300000000001"/>
    <n v="11"/>
    <n v="4"/>
    <x v="3"/>
    <s v="Nov"/>
    <s v="2017-11"/>
  </r>
  <r>
    <n v="6980"/>
    <s v="CA-2017-149076"/>
    <x v="424"/>
    <d v="2017-01-19T00:00:00"/>
    <s v="Standard Class"/>
    <s v="SO-20335"/>
    <s v="Sean O'Donnell"/>
    <x v="0"/>
    <s v="United States"/>
    <x v="1"/>
    <s v="California"/>
    <n v="90036"/>
    <x v="1"/>
    <s v="OFF-PA-10000483"/>
    <x v="1"/>
    <x v="10"/>
    <s v="Xerox 19"/>
    <x v="894"/>
    <n v="5"/>
    <n v="0"/>
    <n v="69.704999999999998"/>
    <n v="1"/>
    <n v="1"/>
    <x v="3"/>
    <s v="Jan"/>
    <s v="2017-01"/>
  </r>
  <r>
    <n v="6981"/>
    <s v="CA-2014-146990"/>
    <x v="845"/>
    <d v="2014-11-08T00:00:00"/>
    <s v="First Class"/>
    <s v="BP-11095"/>
    <s v="Bart Pistole"/>
    <x v="1"/>
    <s v="United States"/>
    <x v="20"/>
    <s v="New York"/>
    <n v="10024"/>
    <x v="3"/>
    <s v="OFF-FA-10000611"/>
    <x v="1"/>
    <x v="13"/>
    <s v="Binder Clips by OIC"/>
    <x v="4552"/>
    <n v="4"/>
    <n v="0"/>
    <n v="2.8416000000000001"/>
    <n v="11"/>
    <n v="4"/>
    <x v="2"/>
    <s v="Nov"/>
    <s v="2014-11"/>
  </r>
  <r>
    <n v="6982"/>
    <s v="CA-2014-146990"/>
    <x v="845"/>
    <d v="2014-11-08T00:00:00"/>
    <s v="First Class"/>
    <s v="BP-11095"/>
    <s v="Bart Pistole"/>
    <x v="1"/>
    <s v="United States"/>
    <x v="20"/>
    <s v="New York"/>
    <n v="10024"/>
    <x v="3"/>
    <s v="OFF-PA-10000246"/>
    <x v="1"/>
    <x v="10"/>
    <s v="Riverleaf Stik-Withit Designer Note Cubes"/>
    <x v="4553"/>
    <n v="3"/>
    <n v="0"/>
    <n v="13.8828"/>
    <n v="11"/>
    <n v="4"/>
    <x v="2"/>
    <s v="Nov"/>
    <s v="2014-11"/>
  </r>
  <r>
    <n v="6983"/>
    <s v="CA-2016-116526"/>
    <x v="142"/>
    <d v="2016-09-05T00:00:00"/>
    <s v="Standard Class"/>
    <s v="JA-15970"/>
    <s v="Joseph Airdo"/>
    <x v="0"/>
    <s v="United States"/>
    <x v="66"/>
    <s v="Michigan"/>
    <n v="48227"/>
    <x v="2"/>
    <s v="OFF-BI-10004728"/>
    <x v="1"/>
    <x v="8"/>
    <s v="Wilson Jones Turn Tabs Binder Tool for Ring Binders"/>
    <x v="899"/>
    <n v="5"/>
    <n v="0"/>
    <n v="11.086"/>
    <n v="9"/>
    <n v="3"/>
    <x v="0"/>
    <s v="Sep"/>
    <s v="2016-09"/>
  </r>
  <r>
    <n v="6984"/>
    <s v="CA-2016-116526"/>
    <x v="142"/>
    <d v="2016-09-05T00:00:00"/>
    <s v="Standard Class"/>
    <s v="JA-15970"/>
    <s v="Joseph Airdo"/>
    <x v="0"/>
    <s v="United States"/>
    <x v="66"/>
    <s v="Michigan"/>
    <n v="48227"/>
    <x v="2"/>
    <s v="TEC-PH-10002365"/>
    <x v="2"/>
    <x v="7"/>
    <s v="Belkin Grip Candy Sheer Case / Cover for iPhone 5 and 5S"/>
    <x v="4554"/>
    <n v="1"/>
    <n v="0"/>
    <n v="2.2827999999999999"/>
    <n v="9"/>
    <n v="3"/>
    <x v="0"/>
    <s v="Sep"/>
    <s v="2016-09"/>
  </r>
  <r>
    <n v="6985"/>
    <s v="CA-2016-116526"/>
    <x v="142"/>
    <d v="2016-09-05T00:00:00"/>
    <s v="Standard Class"/>
    <s v="JA-15970"/>
    <s v="Joseph Airdo"/>
    <x v="0"/>
    <s v="United States"/>
    <x v="66"/>
    <s v="Michigan"/>
    <n v="48227"/>
    <x v="2"/>
    <s v="OFF-AP-10002457"/>
    <x v="1"/>
    <x v="9"/>
    <s v="Eureka The Boss Plus 12-Amp Hard Box Upright Vacuum, Red"/>
    <x v="4555"/>
    <n v="4"/>
    <n v="0.1"/>
    <n v="71.162000000000006"/>
    <n v="9"/>
    <n v="3"/>
    <x v="0"/>
    <s v="Sep"/>
    <s v="2016-09"/>
  </r>
  <r>
    <n v="6986"/>
    <s v="CA-2016-116526"/>
    <x v="142"/>
    <d v="2016-09-05T00:00:00"/>
    <s v="Standard Class"/>
    <s v="JA-15970"/>
    <s v="Joseph Airdo"/>
    <x v="0"/>
    <s v="United States"/>
    <x v="66"/>
    <s v="Michigan"/>
    <n v="48227"/>
    <x v="2"/>
    <s v="OFF-BI-10000320"/>
    <x v="1"/>
    <x v="8"/>
    <s v="GBC Plastic Binding Combs"/>
    <x v="3418"/>
    <n v="4"/>
    <n v="0"/>
    <n v="14.4648"/>
    <n v="9"/>
    <n v="3"/>
    <x v="0"/>
    <s v="Sep"/>
    <s v="2016-09"/>
  </r>
  <r>
    <n v="6987"/>
    <s v="CA-2016-116526"/>
    <x v="142"/>
    <d v="2016-09-05T00:00:00"/>
    <s v="Standard Class"/>
    <s v="JA-15970"/>
    <s v="Joseph Airdo"/>
    <x v="0"/>
    <s v="United States"/>
    <x v="66"/>
    <s v="Michigan"/>
    <n v="48227"/>
    <x v="2"/>
    <s v="OFF-AR-10004999"/>
    <x v="1"/>
    <x v="6"/>
    <s v="Newell 315"/>
    <x v="489"/>
    <n v="2"/>
    <n v="0"/>
    <n v="2.99"/>
    <n v="9"/>
    <n v="3"/>
    <x v="0"/>
    <s v="Sep"/>
    <s v="2016-09"/>
  </r>
  <r>
    <n v="6988"/>
    <s v="CA-2016-116526"/>
    <x v="142"/>
    <d v="2016-09-05T00:00:00"/>
    <s v="Standard Class"/>
    <s v="JA-15970"/>
    <s v="Joseph Airdo"/>
    <x v="0"/>
    <s v="United States"/>
    <x v="66"/>
    <s v="Michigan"/>
    <n v="48227"/>
    <x v="2"/>
    <s v="OFF-BI-10001116"/>
    <x v="1"/>
    <x v="8"/>
    <s v="Wilson Jones 1&quot; Hanging DublLock Ring Binders"/>
    <x v="1579"/>
    <n v="5"/>
    <n v="0"/>
    <n v="12.672000000000001"/>
    <n v="9"/>
    <n v="3"/>
    <x v="0"/>
    <s v="Sep"/>
    <s v="2016-09"/>
  </r>
  <r>
    <n v="6989"/>
    <s v="CA-2017-158561"/>
    <x v="343"/>
    <d v="2017-11-16T00:00:00"/>
    <s v="Second Class"/>
    <s v="BB-11545"/>
    <s v="Brenda Bowman"/>
    <x v="1"/>
    <s v="United States"/>
    <x v="2"/>
    <s v="Florida"/>
    <n v="33311"/>
    <x v="0"/>
    <s v="OFF-AP-10002651"/>
    <x v="1"/>
    <x v="9"/>
    <s v="Hoover Upright Vacuum With Dirt Cup"/>
    <x v="3978"/>
    <n v="5"/>
    <n v="0.2"/>
    <n v="130.2885"/>
    <n v="11"/>
    <n v="4"/>
    <x v="3"/>
    <s v="Nov"/>
    <s v="2017-11"/>
  </r>
  <r>
    <n v="6990"/>
    <s v="CA-2017-165099"/>
    <x v="157"/>
    <d v="2017-12-13T00:00:00"/>
    <s v="First Class"/>
    <s v="DK-13375"/>
    <s v="Dennis Kane"/>
    <x v="0"/>
    <s v="United States"/>
    <x v="488"/>
    <s v="Texas"/>
    <n v="79605"/>
    <x v="2"/>
    <s v="OFF-AP-10001634"/>
    <x v="1"/>
    <x v="9"/>
    <s v="Hoover Commercial Lightweight Upright Vacuum"/>
    <x v="4556"/>
    <n v="2"/>
    <n v="0.8"/>
    <n v="-3.7584"/>
    <n v="12"/>
    <n v="4"/>
    <x v="3"/>
    <s v="Dec"/>
    <s v="2017-12"/>
  </r>
  <r>
    <n v="6991"/>
    <s v="CA-2015-109386"/>
    <x v="627"/>
    <d v="2015-11-13T00:00:00"/>
    <s v="Second Class"/>
    <s v="RH-19600"/>
    <s v="Rob Haberlin"/>
    <x v="0"/>
    <s v="United States"/>
    <x v="409"/>
    <s v="Virginia"/>
    <n v="23666"/>
    <x v="0"/>
    <s v="OFF-AP-10003266"/>
    <x v="1"/>
    <x v="9"/>
    <s v="Holmes Replacement Filter for HEPA Air Cleaner, Large Room"/>
    <x v="4557"/>
    <n v="3"/>
    <n v="0"/>
    <n v="18.660599999999999"/>
    <n v="11"/>
    <n v="4"/>
    <x v="1"/>
    <s v="Nov"/>
    <s v="2015-11"/>
  </r>
  <r>
    <n v="6992"/>
    <s v="CA-2015-109386"/>
    <x v="627"/>
    <d v="2015-11-13T00:00:00"/>
    <s v="Second Class"/>
    <s v="RH-19600"/>
    <s v="Rob Haberlin"/>
    <x v="0"/>
    <s v="United States"/>
    <x v="409"/>
    <s v="Virginia"/>
    <n v="23666"/>
    <x v="0"/>
    <s v="TEC-PH-10002890"/>
    <x v="2"/>
    <x v="7"/>
    <s v="AT&amp;T 17929 Lendline Telephone"/>
    <x v="4558"/>
    <n v="5"/>
    <n v="0"/>
    <n v="58.811999999999998"/>
    <n v="11"/>
    <n v="4"/>
    <x v="1"/>
    <s v="Nov"/>
    <s v="2015-11"/>
  </r>
  <r>
    <n v="6993"/>
    <s v="CA-2015-109386"/>
    <x v="627"/>
    <d v="2015-11-13T00:00:00"/>
    <s v="Second Class"/>
    <s v="RH-19600"/>
    <s v="Rob Haberlin"/>
    <x v="0"/>
    <s v="United States"/>
    <x v="409"/>
    <s v="Virginia"/>
    <n v="23666"/>
    <x v="0"/>
    <s v="FUR-FU-10000308"/>
    <x v="0"/>
    <x v="5"/>
    <s v="Deflect-o Glass Clear Studded Chair Mats"/>
    <x v="4519"/>
    <n v="3"/>
    <n v="0"/>
    <n v="41.038800000000002"/>
    <n v="11"/>
    <n v="4"/>
    <x v="1"/>
    <s v="Nov"/>
    <s v="2015-11"/>
  </r>
  <r>
    <n v="6994"/>
    <s v="CA-2015-109386"/>
    <x v="627"/>
    <d v="2015-11-13T00:00:00"/>
    <s v="Second Class"/>
    <s v="RH-19600"/>
    <s v="Rob Haberlin"/>
    <x v="0"/>
    <s v="United States"/>
    <x v="409"/>
    <s v="Virginia"/>
    <n v="23666"/>
    <x v="0"/>
    <s v="OFF-AR-10000380"/>
    <x v="1"/>
    <x v="6"/>
    <s v="Hunt PowerHouse Electric Pencil Sharpener, Blue"/>
    <x v="4410"/>
    <n v="7"/>
    <n v="0"/>
    <n v="79.757999999999996"/>
    <n v="11"/>
    <n v="4"/>
    <x v="1"/>
    <s v="Nov"/>
    <s v="2015-11"/>
  </r>
  <r>
    <n v="6995"/>
    <s v="CA-2015-109386"/>
    <x v="627"/>
    <d v="2015-11-13T00:00:00"/>
    <s v="Second Class"/>
    <s v="RH-19600"/>
    <s v="Rob Haberlin"/>
    <x v="0"/>
    <s v="United States"/>
    <x v="409"/>
    <s v="Virginia"/>
    <n v="23666"/>
    <x v="0"/>
    <s v="OFF-AR-10000122"/>
    <x v="1"/>
    <x v="6"/>
    <s v="Newell 314"/>
    <x v="4559"/>
    <n v="5"/>
    <n v="0"/>
    <n v="6.9749999999999996"/>
    <n v="11"/>
    <n v="4"/>
    <x v="1"/>
    <s v="Nov"/>
    <s v="2015-11"/>
  </r>
  <r>
    <n v="6996"/>
    <s v="CA-2015-166800"/>
    <x v="902"/>
    <d v="2015-11-26T00:00:00"/>
    <s v="Standard Class"/>
    <s v="AG-10300"/>
    <s v="Aleksandra Gannaway"/>
    <x v="1"/>
    <s v="United States"/>
    <x v="98"/>
    <s v="Nevada"/>
    <n v="89115"/>
    <x v="1"/>
    <s v="OFF-AP-10004868"/>
    <x v="1"/>
    <x v="9"/>
    <s v="Hoover Commercial Soft Guard Upright Vacuum And Disposable Filtration Bags"/>
    <x v="4560"/>
    <n v="4"/>
    <n v="0"/>
    <n v="8.3916000000000004"/>
    <n v="11"/>
    <n v="4"/>
    <x v="1"/>
    <s v="Nov"/>
    <s v="2015-11"/>
  </r>
  <r>
    <n v="6997"/>
    <s v="CA-2017-117443"/>
    <x v="331"/>
    <d v="2017-12-25T00:00:00"/>
    <s v="Second Class"/>
    <s v="JB-15400"/>
    <s v="Jennifer Braxton"/>
    <x v="1"/>
    <s v="United States"/>
    <x v="179"/>
    <s v="Illinois"/>
    <n v="61107"/>
    <x v="2"/>
    <s v="OFF-BI-10004002"/>
    <x v="1"/>
    <x v="8"/>
    <s v="Wilson Jones International Size A4 Ring Binders"/>
    <x v="4561"/>
    <n v="4"/>
    <n v="0.8"/>
    <n v="-22.143999999999998"/>
    <n v="12"/>
    <n v="4"/>
    <x v="3"/>
    <s v="Dec"/>
    <s v="2017-12"/>
  </r>
  <r>
    <n v="6998"/>
    <s v="CA-2017-117443"/>
    <x v="331"/>
    <d v="2017-12-25T00:00:00"/>
    <s v="Second Class"/>
    <s v="JB-15400"/>
    <s v="Jennifer Braxton"/>
    <x v="1"/>
    <s v="United States"/>
    <x v="179"/>
    <s v="Illinois"/>
    <n v="61107"/>
    <x v="2"/>
    <s v="OFF-PA-10004475"/>
    <x v="1"/>
    <x v="10"/>
    <s v="Xerox 1940"/>
    <x v="4562"/>
    <n v="4"/>
    <n v="0.2"/>
    <n v="63.753599999999999"/>
    <n v="12"/>
    <n v="4"/>
    <x v="3"/>
    <s v="Dec"/>
    <s v="2017-12"/>
  </r>
  <r>
    <n v="6999"/>
    <s v="US-2016-134369"/>
    <x v="1142"/>
    <d v="2016-09-22T00:00:00"/>
    <s v="Standard Class"/>
    <s v="BC-11125"/>
    <s v="Becky Castell"/>
    <x v="2"/>
    <s v="United States"/>
    <x v="229"/>
    <s v="California"/>
    <n v="92677"/>
    <x v="1"/>
    <s v="OFF-PA-10002195"/>
    <x v="1"/>
    <x v="10"/>
    <s v="Xerox 1966"/>
    <x v="91"/>
    <n v="2"/>
    <n v="0"/>
    <n v="6.3503999999999996"/>
    <n v="9"/>
    <n v="3"/>
    <x v="0"/>
    <s v="Sep"/>
    <s v="2016-09"/>
  </r>
  <r>
    <n v="7000"/>
    <s v="CA-2017-123687"/>
    <x v="1143"/>
    <d v="2017-05-29T00:00:00"/>
    <s v="First Class"/>
    <s v="KC-16675"/>
    <s v="Kimberly Carter"/>
    <x v="1"/>
    <s v="United States"/>
    <x v="103"/>
    <s v="Kentucky"/>
    <n v="40214"/>
    <x v="0"/>
    <s v="OFF-AP-10002670"/>
    <x v="1"/>
    <x v="9"/>
    <s v="Belkin 8-Outlet Premiere SurgeMaster II Surge Protectors"/>
    <x v="4563"/>
    <n v="3"/>
    <n v="0"/>
    <n v="62.531999999999996"/>
    <n v="5"/>
    <n v="2"/>
    <x v="3"/>
    <s v="May"/>
    <s v="2017-05"/>
  </r>
  <r>
    <n v="7001"/>
    <s v="CA-2017-123687"/>
    <x v="1143"/>
    <d v="2017-05-29T00:00:00"/>
    <s v="First Class"/>
    <s v="KC-16675"/>
    <s v="Kimberly Carter"/>
    <x v="1"/>
    <s v="United States"/>
    <x v="103"/>
    <s v="Kentucky"/>
    <n v="40214"/>
    <x v="0"/>
    <s v="OFF-SU-10004498"/>
    <x v="1"/>
    <x v="14"/>
    <s v="Martin-Yale Premier Letter Opener"/>
    <x v="4564"/>
    <n v="2"/>
    <n v="0"/>
    <n v="0.77280000000000004"/>
    <n v="5"/>
    <n v="2"/>
    <x v="3"/>
    <s v="May"/>
    <s v="2017-05"/>
  </r>
  <r>
    <n v="7002"/>
    <s v="CA-2015-104871"/>
    <x v="1110"/>
    <d v="2015-04-03T00:00:00"/>
    <s v="Standard Class"/>
    <s v="DR-12940"/>
    <s v="Daniel Raglin"/>
    <x v="2"/>
    <s v="United States"/>
    <x v="489"/>
    <s v="Illinois"/>
    <n v="61761"/>
    <x v="2"/>
    <s v="FUR-CH-10003298"/>
    <x v="0"/>
    <x v="1"/>
    <s v="Office Star - Contemporary Task Swivel chair with Loop Arms, Charcoal"/>
    <x v="4565"/>
    <n v="4"/>
    <n v="0.3"/>
    <n v="-110.0232"/>
    <n v="3"/>
    <n v="1"/>
    <x v="1"/>
    <s v="Mar"/>
    <s v="2015-03"/>
  </r>
  <r>
    <n v="7003"/>
    <s v="CA-2014-133158"/>
    <x v="710"/>
    <d v="2014-08-21T00:00:00"/>
    <s v="Second Class"/>
    <s v="DW-13195"/>
    <s v="David Wiener"/>
    <x v="1"/>
    <s v="United States"/>
    <x v="1"/>
    <s v="California"/>
    <n v="90045"/>
    <x v="1"/>
    <s v="FUR-FU-10000723"/>
    <x v="0"/>
    <x v="5"/>
    <s v="Deflect-o EconoMat Studded, No Bevel Mat for Low Pile Carpeting"/>
    <x v="4566"/>
    <n v="7"/>
    <n v="0"/>
    <n v="26.031600000000001"/>
    <n v="8"/>
    <n v="3"/>
    <x v="2"/>
    <s v="Aug"/>
    <s v="2014-08"/>
  </r>
  <r>
    <n v="7004"/>
    <s v="CA-2014-133158"/>
    <x v="710"/>
    <d v="2014-08-21T00:00:00"/>
    <s v="Second Class"/>
    <s v="DW-13195"/>
    <s v="David Wiener"/>
    <x v="1"/>
    <s v="United States"/>
    <x v="1"/>
    <s v="California"/>
    <n v="90045"/>
    <x v="1"/>
    <s v="OFF-BI-10000632"/>
    <x v="1"/>
    <x v="8"/>
    <s v="Satellite Sectional Post Binders"/>
    <x v="1940"/>
    <n v="2"/>
    <n v="0.2"/>
    <n v="22.5732"/>
    <n v="8"/>
    <n v="3"/>
    <x v="2"/>
    <s v="Aug"/>
    <s v="2014-08"/>
  </r>
  <r>
    <n v="7005"/>
    <s v="CA-2014-126333"/>
    <x v="851"/>
    <d v="2014-12-28T00:00:00"/>
    <s v="Standard Class"/>
    <s v="ME-18010"/>
    <s v="Michelle Ellison"/>
    <x v="1"/>
    <s v="United States"/>
    <x v="396"/>
    <s v="Texas"/>
    <n v="77642"/>
    <x v="2"/>
    <s v="OFF-PA-10000223"/>
    <x v="1"/>
    <x v="10"/>
    <s v="Xerox 2000"/>
    <x v="1170"/>
    <n v="1"/>
    <n v="0.2"/>
    <n v="1.8144"/>
    <n v="12"/>
    <n v="4"/>
    <x v="2"/>
    <s v="Dec"/>
    <s v="2014-12"/>
  </r>
  <r>
    <n v="7006"/>
    <s v="CA-2015-141740"/>
    <x v="549"/>
    <d v="2015-11-05T00:00:00"/>
    <s v="Standard Class"/>
    <s v="JF-15490"/>
    <s v="Jeremy Farry"/>
    <x v="0"/>
    <s v="United States"/>
    <x v="20"/>
    <s v="New York"/>
    <n v="10009"/>
    <x v="3"/>
    <s v="FUR-CH-10001545"/>
    <x v="0"/>
    <x v="1"/>
    <s v="Hon Comfortask Task/Swivel Chairs"/>
    <x v="4567"/>
    <n v="2"/>
    <n v="0.1"/>
    <n v="13.6776"/>
    <n v="11"/>
    <n v="4"/>
    <x v="1"/>
    <s v="Nov"/>
    <s v="2015-11"/>
  </r>
  <r>
    <n v="7007"/>
    <s v="CA-2014-119466"/>
    <x v="534"/>
    <d v="2014-12-21T00:00:00"/>
    <s v="Standard Class"/>
    <s v="SP-20860"/>
    <s v="Sung Pak"/>
    <x v="1"/>
    <s v="United States"/>
    <x v="22"/>
    <s v="Illinois"/>
    <n v="60623"/>
    <x v="2"/>
    <s v="FUR-FU-10001546"/>
    <x v="0"/>
    <x v="5"/>
    <s v="Dana Swing-Arm Lamps"/>
    <x v="1076"/>
    <n v="2"/>
    <n v="0.6"/>
    <n v="-7.476"/>
    <n v="12"/>
    <n v="4"/>
    <x v="2"/>
    <s v="Dec"/>
    <s v="2014-12"/>
  </r>
  <r>
    <n v="7008"/>
    <s v="CA-2015-154823"/>
    <x v="291"/>
    <d v="2015-08-25T00:00:00"/>
    <s v="Standard Class"/>
    <s v="KN-16390"/>
    <s v="Katherine Nockton"/>
    <x v="1"/>
    <s v="United States"/>
    <x v="24"/>
    <s v="Ohio"/>
    <n v="45503"/>
    <x v="3"/>
    <s v="OFF-BI-10001098"/>
    <x v="1"/>
    <x v="8"/>
    <s v="Acco D-Ring Binder w/DublLock"/>
    <x v="2211"/>
    <n v="2"/>
    <n v="0.7"/>
    <n v="-8.9795999999999996"/>
    <n v="8"/>
    <n v="3"/>
    <x v="1"/>
    <s v="Aug"/>
    <s v="2015-08"/>
  </r>
  <r>
    <n v="7009"/>
    <s v="CA-2015-154823"/>
    <x v="291"/>
    <d v="2015-08-25T00:00:00"/>
    <s v="Standard Class"/>
    <s v="KN-16390"/>
    <s v="Katherine Nockton"/>
    <x v="1"/>
    <s v="United States"/>
    <x v="24"/>
    <s v="Ohio"/>
    <n v="45503"/>
    <x v="3"/>
    <s v="FUR-CH-10003379"/>
    <x v="0"/>
    <x v="1"/>
    <s v="Global Commerce Series High-Back Swivel/Tilt Chairs"/>
    <x v="4568"/>
    <n v="3"/>
    <n v="0.3"/>
    <n v="-42.747"/>
    <n v="8"/>
    <n v="3"/>
    <x v="1"/>
    <s v="Aug"/>
    <s v="2015-08"/>
  </r>
  <r>
    <n v="7010"/>
    <s v="CA-2015-154823"/>
    <x v="291"/>
    <d v="2015-08-25T00:00:00"/>
    <s v="Standard Class"/>
    <s v="KN-16390"/>
    <s v="Katherine Nockton"/>
    <x v="1"/>
    <s v="United States"/>
    <x v="24"/>
    <s v="Ohio"/>
    <n v="45503"/>
    <x v="3"/>
    <s v="FUR-FU-10000193"/>
    <x v="0"/>
    <x v="5"/>
    <s v="Tenex Chairmats For Use with Hard Floors"/>
    <x v="3250"/>
    <n v="1"/>
    <n v="0.2"/>
    <n v="-3.8976000000000002"/>
    <n v="8"/>
    <n v="3"/>
    <x v="1"/>
    <s v="Aug"/>
    <s v="2015-08"/>
  </r>
  <r>
    <n v="7011"/>
    <s v="US-2014-135881"/>
    <x v="235"/>
    <d v="2014-05-27T00:00:00"/>
    <s v="Standard Class"/>
    <s v="GT-14710"/>
    <s v="Greg Tran"/>
    <x v="0"/>
    <s v="United States"/>
    <x v="20"/>
    <s v="New York"/>
    <n v="10035"/>
    <x v="3"/>
    <s v="OFF-BI-10000829"/>
    <x v="1"/>
    <x v="8"/>
    <s v="Avery Non-Stick Binders"/>
    <x v="2082"/>
    <n v="5"/>
    <n v="0.2"/>
    <n v="5.8369999999999997"/>
    <n v="5"/>
    <n v="2"/>
    <x v="2"/>
    <s v="May"/>
    <s v="2014-05"/>
  </r>
  <r>
    <n v="7012"/>
    <s v="US-2014-135881"/>
    <x v="235"/>
    <d v="2014-05-27T00:00:00"/>
    <s v="Standard Class"/>
    <s v="GT-14710"/>
    <s v="Greg Tran"/>
    <x v="0"/>
    <s v="United States"/>
    <x v="20"/>
    <s v="New York"/>
    <n v="10035"/>
    <x v="3"/>
    <s v="OFF-SU-10003002"/>
    <x v="1"/>
    <x v="14"/>
    <s v="Letter Slitter"/>
    <x v="1310"/>
    <n v="2"/>
    <n v="0"/>
    <n v="0.1512"/>
    <n v="5"/>
    <n v="2"/>
    <x v="2"/>
    <s v="May"/>
    <s v="2014-05"/>
  </r>
  <r>
    <n v="7013"/>
    <s v="US-2014-135881"/>
    <x v="235"/>
    <d v="2014-05-27T00:00:00"/>
    <s v="Standard Class"/>
    <s v="GT-14710"/>
    <s v="Greg Tran"/>
    <x v="0"/>
    <s v="United States"/>
    <x v="20"/>
    <s v="New York"/>
    <n v="10035"/>
    <x v="3"/>
    <s v="OFF-AP-10002118"/>
    <x v="1"/>
    <x v="9"/>
    <s v="1.7 Cubic Foot Compact &quot;Cube&quot; Office Refrigerators"/>
    <x v="79"/>
    <n v="1"/>
    <n v="0"/>
    <n v="56.203200000000002"/>
    <n v="5"/>
    <n v="2"/>
    <x v="2"/>
    <s v="May"/>
    <s v="2014-05"/>
  </r>
  <r>
    <n v="7014"/>
    <s v="CA-2017-141201"/>
    <x v="34"/>
    <d v="2017-12-11T00:00:00"/>
    <s v="Second Class"/>
    <s v="DB-12910"/>
    <s v="Daniel Byrd"/>
    <x v="2"/>
    <s v="United States"/>
    <x v="162"/>
    <s v="California"/>
    <n v="93905"/>
    <x v="1"/>
    <s v="FUR-BO-10001519"/>
    <x v="0"/>
    <x v="0"/>
    <s v="O'Sullivan 3-Shelf Heavy-Duty Bookcases"/>
    <x v="4569"/>
    <n v="3"/>
    <n v="0.15"/>
    <n v="15.697800000000001"/>
    <n v="12"/>
    <n v="4"/>
    <x v="3"/>
    <s v="Dec"/>
    <s v="2017-12"/>
  </r>
  <r>
    <n v="7015"/>
    <s v="CA-2014-114790"/>
    <x v="518"/>
    <d v="2014-03-13T00:00:00"/>
    <s v="Second Class"/>
    <s v="FM-14215"/>
    <s v="Filia McAdams"/>
    <x v="1"/>
    <s v="United States"/>
    <x v="102"/>
    <s v="Kentucky"/>
    <n v="40475"/>
    <x v="0"/>
    <s v="OFF-AP-10002578"/>
    <x v="1"/>
    <x v="9"/>
    <s v="Fellowes Premier Superior Surge Suppressor, 10-Outlet, With Phone and Remote"/>
    <x v="4570"/>
    <n v="3"/>
    <n v="0"/>
    <n v="38.157600000000002"/>
    <n v="3"/>
    <n v="1"/>
    <x v="2"/>
    <s v="Mar"/>
    <s v="2014-03"/>
  </r>
  <r>
    <n v="7016"/>
    <s v="CA-2014-114790"/>
    <x v="518"/>
    <d v="2014-03-13T00:00:00"/>
    <s v="Second Class"/>
    <s v="FM-14215"/>
    <s v="Filia McAdams"/>
    <x v="1"/>
    <s v="United States"/>
    <x v="102"/>
    <s v="Kentucky"/>
    <n v="40475"/>
    <x v="0"/>
    <s v="TEC-AC-10000710"/>
    <x v="2"/>
    <x v="11"/>
    <s v="Maxell DVD-RAM Discs"/>
    <x v="93"/>
    <n v="2"/>
    <n v="0"/>
    <n v="14.172800000000001"/>
    <n v="3"/>
    <n v="1"/>
    <x v="2"/>
    <s v="Mar"/>
    <s v="2014-03"/>
  </r>
  <r>
    <n v="7017"/>
    <s v="CA-2014-114790"/>
    <x v="518"/>
    <d v="2014-03-13T00:00:00"/>
    <s v="Second Class"/>
    <s v="FM-14215"/>
    <s v="Filia McAdams"/>
    <x v="1"/>
    <s v="United States"/>
    <x v="102"/>
    <s v="Kentucky"/>
    <n v="40475"/>
    <x v="0"/>
    <s v="TEC-PH-10000984"/>
    <x v="2"/>
    <x v="7"/>
    <s v="Panasonic KX-TG9471B"/>
    <x v="2133"/>
    <n v="3"/>
    <n v="0"/>
    <n v="164.63159999999999"/>
    <n v="3"/>
    <n v="1"/>
    <x v="2"/>
    <s v="Mar"/>
    <s v="2014-03"/>
  </r>
  <r>
    <n v="7018"/>
    <s v="CA-2014-114790"/>
    <x v="518"/>
    <d v="2014-03-13T00:00:00"/>
    <s v="Second Class"/>
    <s v="FM-14215"/>
    <s v="Filia McAdams"/>
    <x v="1"/>
    <s v="United States"/>
    <x v="102"/>
    <s v="Kentucky"/>
    <n v="40475"/>
    <x v="0"/>
    <s v="OFF-PA-10000213"/>
    <x v="1"/>
    <x v="10"/>
    <s v="Xerox 198"/>
    <x v="1801"/>
    <n v="3"/>
    <n v="0"/>
    <n v="7.0217999999999998"/>
    <n v="3"/>
    <n v="1"/>
    <x v="2"/>
    <s v="Mar"/>
    <s v="2014-03"/>
  </r>
  <r>
    <n v="7019"/>
    <s v="US-2016-154256"/>
    <x v="661"/>
    <d v="2016-06-27T00:00:00"/>
    <s v="Second Class"/>
    <s v="SM-20005"/>
    <s v="Sally Matthias"/>
    <x v="0"/>
    <s v="United States"/>
    <x v="20"/>
    <s v="New York"/>
    <n v="10035"/>
    <x v="3"/>
    <s v="OFF-LA-10003720"/>
    <x v="1"/>
    <x v="2"/>
    <s v="Avery 487"/>
    <x v="4237"/>
    <n v="7"/>
    <n v="0"/>
    <n v="12.1401"/>
    <n v="6"/>
    <n v="2"/>
    <x v="0"/>
    <s v="Jun"/>
    <s v="2016-06"/>
  </r>
  <r>
    <n v="7020"/>
    <s v="CA-2014-124737"/>
    <x v="709"/>
    <d v="2014-08-27T00:00:00"/>
    <s v="Standard Class"/>
    <s v="AP-10915"/>
    <s v="Arthur Prichep"/>
    <x v="0"/>
    <s v="United States"/>
    <x v="60"/>
    <s v="Colorado"/>
    <n v="80219"/>
    <x v="1"/>
    <s v="OFF-PA-10001837"/>
    <x v="1"/>
    <x v="10"/>
    <s v="Xerox 1976"/>
    <x v="12"/>
    <n v="3"/>
    <n v="0.2"/>
    <n v="5.4432"/>
    <n v="8"/>
    <n v="3"/>
    <x v="2"/>
    <s v="Aug"/>
    <s v="2014-08"/>
  </r>
  <r>
    <n v="7021"/>
    <s v="CA-2014-124737"/>
    <x v="709"/>
    <d v="2014-08-27T00:00:00"/>
    <s v="Standard Class"/>
    <s v="AP-10915"/>
    <s v="Arthur Prichep"/>
    <x v="0"/>
    <s v="United States"/>
    <x v="60"/>
    <s v="Colorado"/>
    <n v="80219"/>
    <x v="1"/>
    <s v="OFF-SU-10004661"/>
    <x v="1"/>
    <x v="14"/>
    <s v="Acme Titanium Bonded Scissors"/>
    <x v="4571"/>
    <n v="1"/>
    <n v="0.2"/>
    <n v="0.51"/>
    <n v="8"/>
    <n v="3"/>
    <x v="2"/>
    <s v="Aug"/>
    <s v="2014-08"/>
  </r>
  <r>
    <n v="7022"/>
    <s v="CA-2014-124737"/>
    <x v="709"/>
    <d v="2014-08-27T00:00:00"/>
    <s v="Standard Class"/>
    <s v="AP-10915"/>
    <s v="Arthur Prichep"/>
    <x v="0"/>
    <s v="United States"/>
    <x v="60"/>
    <s v="Colorado"/>
    <n v="80219"/>
    <x v="1"/>
    <s v="FUR-FU-10003274"/>
    <x v="0"/>
    <x v="5"/>
    <s v="Regeneration Desk Collection"/>
    <x v="1700"/>
    <n v="3"/>
    <n v="0.2"/>
    <n v="1.2672000000000001"/>
    <n v="8"/>
    <n v="3"/>
    <x v="2"/>
    <s v="Aug"/>
    <s v="2014-08"/>
  </r>
  <r>
    <n v="7023"/>
    <s v="CA-2014-124737"/>
    <x v="709"/>
    <d v="2014-08-27T00:00:00"/>
    <s v="Standard Class"/>
    <s v="AP-10915"/>
    <s v="Arthur Prichep"/>
    <x v="0"/>
    <s v="United States"/>
    <x v="60"/>
    <s v="Colorado"/>
    <n v="80219"/>
    <x v="1"/>
    <s v="TEC-PH-10000149"/>
    <x v="2"/>
    <x v="7"/>
    <s v="Cisco SPA525G2 IP Phone - Wireless"/>
    <x v="4572"/>
    <n v="9"/>
    <n v="0.2"/>
    <n v="10.773"/>
    <n v="8"/>
    <n v="3"/>
    <x v="2"/>
    <s v="Aug"/>
    <s v="2014-08"/>
  </r>
  <r>
    <n v="7024"/>
    <s v="CA-2014-124737"/>
    <x v="709"/>
    <d v="2014-08-27T00:00:00"/>
    <s v="Standard Class"/>
    <s v="AP-10915"/>
    <s v="Arthur Prichep"/>
    <x v="0"/>
    <s v="United States"/>
    <x v="60"/>
    <s v="Colorado"/>
    <n v="80219"/>
    <x v="1"/>
    <s v="OFF-PA-10000019"/>
    <x v="1"/>
    <x v="10"/>
    <s v="Xerox 1931"/>
    <x v="276"/>
    <n v="6"/>
    <n v="0.2"/>
    <n v="10.8864"/>
    <n v="8"/>
    <n v="3"/>
    <x v="2"/>
    <s v="Aug"/>
    <s v="2014-08"/>
  </r>
  <r>
    <n v="7025"/>
    <s v="CA-2014-124737"/>
    <x v="709"/>
    <d v="2014-08-27T00:00:00"/>
    <s v="Standard Class"/>
    <s v="AP-10915"/>
    <s v="Arthur Prichep"/>
    <x v="0"/>
    <s v="United States"/>
    <x v="60"/>
    <s v="Colorado"/>
    <n v="80219"/>
    <x v="1"/>
    <s v="OFF-PA-10001125"/>
    <x v="1"/>
    <x v="10"/>
    <s v="Xerox 1988"/>
    <x v="1319"/>
    <n v="9"/>
    <n v="0.2"/>
    <n v="69.704999999999998"/>
    <n v="8"/>
    <n v="3"/>
    <x v="2"/>
    <s v="Aug"/>
    <s v="2014-08"/>
  </r>
  <r>
    <n v="7026"/>
    <s v="US-2017-101840"/>
    <x v="695"/>
    <d v="2017-02-12T00:00:00"/>
    <s v="Standard Class"/>
    <s v="SP-20545"/>
    <s v="Sibella Parks"/>
    <x v="1"/>
    <s v="United States"/>
    <x v="20"/>
    <s v="New York"/>
    <n v="10024"/>
    <x v="3"/>
    <s v="TEC-PH-10002538"/>
    <x v="2"/>
    <x v="7"/>
    <s v="Grandstream GXP1160 VoIP phone"/>
    <x v="4573"/>
    <n v="6"/>
    <n v="0"/>
    <n v="65.963399999999993"/>
    <n v="2"/>
    <n v="1"/>
    <x v="3"/>
    <s v="Feb"/>
    <s v="2017-02"/>
  </r>
  <r>
    <n v="7027"/>
    <s v="US-2017-101840"/>
    <x v="695"/>
    <d v="2017-02-12T00:00:00"/>
    <s v="Standard Class"/>
    <s v="SP-20545"/>
    <s v="Sibella Parks"/>
    <x v="1"/>
    <s v="United States"/>
    <x v="20"/>
    <s v="New York"/>
    <n v="10024"/>
    <x v="3"/>
    <s v="OFF-BI-10000279"/>
    <x v="1"/>
    <x v="8"/>
    <s v="Acco Recycled 2&quot; Capacity Laser Printer Hanging Data Binders"/>
    <x v="4574"/>
    <n v="4"/>
    <n v="0.2"/>
    <n v="15.606"/>
    <n v="2"/>
    <n v="1"/>
    <x v="3"/>
    <s v="Feb"/>
    <s v="2017-02"/>
  </r>
  <r>
    <n v="7028"/>
    <s v="CA-2017-131653"/>
    <x v="926"/>
    <d v="2017-02-05T00:00:00"/>
    <s v="Standard Class"/>
    <s v="RD-19585"/>
    <s v="Rob Dowd"/>
    <x v="0"/>
    <s v="United States"/>
    <x v="20"/>
    <s v="New York"/>
    <n v="10011"/>
    <x v="3"/>
    <s v="OFF-LA-10001045"/>
    <x v="1"/>
    <x v="2"/>
    <s v="Permanent Self-Adhesive File Folder Labels for Typewriters by Universal"/>
    <x v="3576"/>
    <n v="2"/>
    <n v="0"/>
    <n v="2.4011999999999998"/>
    <n v="1"/>
    <n v="1"/>
    <x v="3"/>
    <s v="Jan"/>
    <s v="2017-01"/>
  </r>
  <r>
    <n v="7029"/>
    <s v="US-2016-157840"/>
    <x v="887"/>
    <d v="2016-12-23T00:00:00"/>
    <s v="Second Class"/>
    <s v="MC-17575"/>
    <s v="Matt Collins"/>
    <x v="0"/>
    <s v="United States"/>
    <x v="9"/>
    <s v="Nebraska"/>
    <n v="68025"/>
    <x v="2"/>
    <s v="OFF-PA-10003673"/>
    <x v="1"/>
    <x v="10"/>
    <s v="Strathmore Photo Mount Cards"/>
    <x v="1269"/>
    <n v="5"/>
    <n v="0"/>
    <n v="15.593999999999999"/>
    <n v="12"/>
    <n v="4"/>
    <x v="0"/>
    <s v="Dec"/>
    <s v="2016-12"/>
  </r>
  <r>
    <n v="7030"/>
    <s v="CA-2016-145548"/>
    <x v="583"/>
    <d v="2016-11-16T00:00:00"/>
    <s v="Standard Class"/>
    <s v="EB-13750"/>
    <s v="Edward Becker"/>
    <x v="1"/>
    <s v="United States"/>
    <x v="20"/>
    <s v="New York"/>
    <n v="10011"/>
    <x v="3"/>
    <s v="OFF-ST-10002562"/>
    <x v="1"/>
    <x v="4"/>
    <s v="Staple magnet"/>
    <x v="4499"/>
    <n v="3"/>
    <n v="0"/>
    <n v="7.8792"/>
    <n v="11"/>
    <n v="4"/>
    <x v="0"/>
    <s v="Nov"/>
    <s v="2016-11"/>
  </r>
  <r>
    <n v="7031"/>
    <s v="CA-2016-145548"/>
    <x v="583"/>
    <d v="2016-11-16T00:00:00"/>
    <s v="Standard Class"/>
    <s v="EB-13750"/>
    <s v="Edward Becker"/>
    <x v="1"/>
    <s v="United States"/>
    <x v="20"/>
    <s v="New York"/>
    <n v="10011"/>
    <x v="3"/>
    <s v="TEC-AC-10002305"/>
    <x v="2"/>
    <x v="11"/>
    <s v="KeyTronic E03601U1 - Keyboard - Beige"/>
    <x v="3844"/>
    <n v="2"/>
    <n v="0"/>
    <n v="6.48"/>
    <n v="11"/>
    <n v="4"/>
    <x v="0"/>
    <s v="Nov"/>
    <s v="2016-11"/>
  </r>
  <r>
    <n v="7032"/>
    <s v="CA-2016-145548"/>
    <x v="583"/>
    <d v="2016-11-16T00:00:00"/>
    <s v="Standard Class"/>
    <s v="EB-13750"/>
    <s v="Edward Becker"/>
    <x v="1"/>
    <s v="United States"/>
    <x v="20"/>
    <s v="New York"/>
    <n v="10011"/>
    <x v="3"/>
    <s v="OFF-AR-10003373"/>
    <x v="1"/>
    <x v="6"/>
    <s v="Boston School Pro Electric Pencil Sharpener, 1670"/>
    <x v="1635"/>
    <n v="3"/>
    <n v="0"/>
    <n v="25.093800000000002"/>
    <n v="11"/>
    <n v="4"/>
    <x v="0"/>
    <s v="Nov"/>
    <s v="2016-11"/>
  </r>
  <r>
    <n v="7033"/>
    <s v="CA-2016-145548"/>
    <x v="583"/>
    <d v="2016-11-16T00:00:00"/>
    <s v="Standard Class"/>
    <s v="EB-13750"/>
    <s v="Edward Becker"/>
    <x v="1"/>
    <s v="United States"/>
    <x v="20"/>
    <s v="New York"/>
    <n v="10011"/>
    <x v="3"/>
    <s v="FUR-CH-10003774"/>
    <x v="0"/>
    <x v="1"/>
    <s v="Global Wood Trimmed Manager's Task Chair, Khaki"/>
    <x v="4575"/>
    <n v="3"/>
    <n v="0.1"/>
    <n v="8.1882000000000001"/>
    <n v="11"/>
    <n v="4"/>
    <x v="0"/>
    <s v="Nov"/>
    <s v="2016-11"/>
  </r>
  <r>
    <n v="7034"/>
    <s v="CA-2016-145548"/>
    <x v="583"/>
    <d v="2016-11-16T00:00:00"/>
    <s v="Standard Class"/>
    <s v="EB-13750"/>
    <s v="Edward Becker"/>
    <x v="1"/>
    <s v="United States"/>
    <x v="20"/>
    <s v="New York"/>
    <n v="10011"/>
    <x v="3"/>
    <s v="OFF-BI-10001510"/>
    <x v="1"/>
    <x v="8"/>
    <s v="Deluxe Heavy-Duty Vinyl Round Ring Binder"/>
    <x v="4576"/>
    <n v="3"/>
    <n v="0.2"/>
    <n v="17.190000000000001"/>
    <n v="11"/>
    <n v="4"/>
    <x v="0"/>
    <s v="Nov"/>
    <s v="2016-11"/>
  </r>
  <r>
    <n v="7035"/>
    <s v="CA-2016-145548"/>
    <x v="583"/>
    <d v="2016-11-16T00:00:00"/>
    <s v="Standard Class"/>
    <s v="EB-13750"/>
    <s v="Edward Becker"/>
    <x v="1"/>
    <s v="United States"/>
    <x v="20"/>
    <s v="New York"/>
    <n v="10011"/>
    <x v="3"/>
    <s v="OFF-BI-10004236"/>
    <x v="1"/>
    <x v="8"/>
    <s v="XtraLife ClearVue Slant-D Ring Binder, White, 3&quot;"/>
    <x v="4423"/>
    <n v="3"/>
    <n v="0.2"/>
    <n v="11.4504"/>
    <n v="11"/>
    <n v="4"/>
    <x v="0"/>
    <s v="Nov"/>
    <s v="2016-11"/>
  </r>
  <r>
    <n v="7036"/>
    <s v="CA-2017-119494"/>
    <x v="45"/>
    <d v="2017-11-13T00:00:00"/>
    <s v="Standard Class"/>
    <s v="JE-15610"/>
    <s v="Jim Epp"/>
    <x v="1"/>
    <s v="United States"/>
    <x v="70"/>
    <s v="California"/>
    <n v="92105"/>
    <x v="1"/>
    <s v="FUR-CH-10004675"/>
    <x v="0"/>
    <x v="1"/>
    <s v="Lifetime Advantage Folding Chairs, 4/Carton"/>
    <x v="4577"/>
    <n v="3"/>
    <n v="0.2"/>
    <n v="52.339199999999998"/>
    <n v="11"/>
    <n v="4"/>
    <x v="3"/>
    <s v="Nov"/>
    <s v="2017-11"/>
  </r>
  <r>
    <n v="7037"/>
    <s v="CA-2014-124618"/>
    <x v="1073"/>
    <d v="2014-05-04T00:00:00"/>
    <s v="Second Class"/>
    <s v="CS-11860"/>
    <s v="Cari Schnelling"/>
    <x v="0"/>
    <s v="United States"/>
    <x v="121"/>
    <s v="Florida"/>
    <n v="33801"/>
    <x v="0"/>
    <s v="TEC-CO-10004202"/>
    <x v="2"/>
    <x v="16"/>
    <s v="Brother DCP1000 Digital 3 in 1 Multifunction Machine"/>
    <x v="1973"/>
    <n v="2"/>
    <n v="0.2"/>
    <n v="89.997"/>
    <n v="5"/>
    <n v="2"/>
    <x v="2"/>
    <s v="May"/>
    <s v="2014-05"/>
  </r>
  <r>
    <n v="7038"/>
    <s v="CA-2017-161970"/>
    <x v="585"/>
    <d v="2017-09-27T00:00:00"/>
    <s v="Standard Class"/>
    <s v="PB-19105"/>
    <s v="Peter Bühler"/>
    <x v="0"/>
    <s v="United States"/>
    <x v="214"/>
    <s v="Georgia"/>
    <n v="30080"/>
    <x v="0"/>
    <s v="OFF-PA-10004255"/>
    <x v="1"/>
    <x v="10"/>
    <s v="Xerox 219"/>
    <x v="91"/>
    <n v="2"/>
    <n v="0"/>
    <n v="6.2207999999999997"/>
    <n v="9"/>
    <n v="3"/>
    <x v="3"/>
    <s v="Sep"/>
    <s v="2017-09"/>
  </r>
  <r>
    <n v="7039"/>
    <s v="CA-2017-161970"/>
    <x v="585"/>
    <d v="2017-09-27T00:00:00"/>
    <s v="Standard Class"/>
    <s v="PB-19105"/>
    <s v="Peter Bühler"/>
    <x v="0"/>
    <s v="United States"/>
    <x v="214"/>
    <s v="Georgia"/>
    <n v="30080"/>
    <x v="0"/>
    <s v="OFF-AR-10003896"/>
    <x v="1"/>
    <x v="6"/>
    <s v="Stride Job 150 Highlighters, Chisel Tip, Assorted Colors"/>
    <x v="1444"/>
    <n v="3"/>
    <n v="0"/>
    <n v="6.4584000000000001"/>
    <n v="9"/>
    <n v="3"/>
    <x v="3"/>
    <s v="Sep"/>
    <s v="2017-09"/>
  </r>
  <r>
    <n v="7040"/>
    <s v="CA-2017-103443"/>
    <x v="94"/>
    <d v="2017-12-23T00:00:00"/>
    <s v="Standard Class"/>
    <s v="AT-10735"/>
    <s v="Annie Thurman"/>
    <x v="0"/>
    <s v="United States"/>
    <x v="20"/>
    <s v="New York"/>
    <n v="10009"/>
    <x v="3"/>
    <s v="OFF-ST-10002276"/>
    <x v="1"/>
    <x v="4"/>
    <s v="Safco Steel Mobile File Cart"/>
    <x v="240"/>
    <n v="2"/>
    <n v="0"/>
    <n v="41.68"/>
    <n v="12"/>
    <n v="4"/>
    <x v="3"/>
    <s v="Dec"/>
    <s v="2017-12"/>
  </r>
  <r>
    <n v="7041"/>
    <s v="CA-2017-103443"/>
    <x v="94"/>
    <d v="2017-12-23T00:00:00"/>
    <s v="Standard Class"/>
    <s v="AT-10735"/>
    <s v="Annie Thurman"/>
    <x v="0"/>
    <s v="United States"/>
    <x v="20"/>
    <s v="New York"/>
    <n v="10009"/>
    <x v="3"/>
    <s v="OFF-BI-10001617"/>
    <x v="1"/>
    <x v="8"/>
    <s v="GBC Wire Binding Combs"/>
    <x v="176"/>
    <n v="3"/>
    <n v="0.2"/>
    <n v="8.3754000000000008"/>
    <n v="12"/>
    <n v="4"/>
    <x v="3"/>
    <s v="Dec"/>
    <s v="2017-12"/>
  </r>
  <r>
    <n v="7042"/>
    <s v="CA-2017-103443"/>
    <x v="94"/>
    <d v="2017-12-23T00:00:00"/>
    <s v="Standard Class"/>
    <s v="AT-10735"/>
    <s v="Annie Thurman"/>
    <x v="0"/>
    <s v="United States"/>
    <x v="20"/>
    <s v="New York"/>
    <n v="10009"/>
    <x v="3"/>
    <s v="FUR-FU-10000308"/>
    <x v="0"/>
    <x v="5"/>
    <s v="Deflect-o Glass Clear Studded Chair Mats"/>
    <x v="2217"/>
    <n v="2"/>
    <n v="0"/>
    <n v="27.359200000000001"/>
    <n v="12"/>
    <n v="4"/>
    <x v="3"/>
    <s v="Dec"/>
    <s v="2017-12"/>
  </r>
  <r>
    <n v="7043"/>
    <s v="US-2017-165358"/>
    <x v="930"/>
    <d v="2017-07-23T00:00:00"/>
    <s v="Standard Class"/>
    <s v="SV-20365"/>
    <s v="Seth Vernon"/>
    <x v="0"/>
    <s v="United States"/>
    <x v="10"/>
    <s v="Pennsylvania"/>
    <n v="19134"/>
    <x v="3"/>
    <s v="TEC-CO-10001943"/>
    <x v="2"/>
    <x v="16"/>
    <s v="Canon PC-428 Personal Copier"/>
    <x v="2730"/>
    <n v="5"/>
    <n v="0.4"/>
    <n v="69.996499999999997"/>
    <n v="7"/>
    <n v="3"/>
    <x v="3"/>
    <s v="Jul"/>
    <s v="2017-07"/>
  </r>
  <r>
    <n v="7044"/>
    <s v="US-2017-165358"/>
    <x v="930"/>
    <d v="2017-07-23T00:00:00"/>
    <s v="Standard Class"/>
    <s v="SV-20365"/>
    <s v="Seth Vernon"/>
    <x v="0"/>
    <s v="United States"/>
    <x v="10"/>
    <s v="Pennsylvania"/>
    <n v="19134"/>
    <x v="3"/>
    <s v="FUR-CH-10002647"/>
    <x v="0"/>
    <x v="1"/>
    <s v="Situations Contoured Folding Chairs, 4/Set"/>
    <x v="4578"/>
    <n v="4"/>
    <n v="0.3"/>
    <n v="-14.196"/>
    <n v="7"/>
    <n v="3"/>
    <x v="3"/>
    <s v="Jul"/>
    <s v="2017-07"/>
  </r>
  <r>
    <n v="7045"/>
    <s v="US-2017-165358"/>
    <x v="930"/>
    <d v="2017-07-23T00:00:00"/>
    <s v="Standard Class"/>
    <s v="SV-20365"/>
    <s v="Seth Vernon"/>
    <x v="0"/>
    <s v="United States"/>
    <x v="10"/>
    <s v="Pennsylvania"/>
    <n v="19134"/>
    <x v="3"/>
    <s v="OFF-SU-10004768"/>
    <x v="1"/>
    <x v="14"/>
    <s v="Acme Kleencut Forged Steel Scissors"/>
    <x v="1964"/>
    <n v="2"/>
    <n v="0.2"/>
    <n v="1.1479999999999999"/>
    <n v="7"/>
    <n v="3"/>
    <x v="3"/>
    <s v="Jul"/>
    <s v="2017-07"/>
  </r>
  <r>
    <n v="7046"/>
    <s v="CA-2016-160136"/>
    <x v="54"/>
    <d v="2016-11-09T00:00:00"/>
    <s v="Standard Class"/>
    <s v="PJ-18835"/>
    <s v="Patrick Jones"/>
    <x v="1"/>
    <s v="United States"/>
    <x v="61"/>
    <s v="Texas"/>
    <n v="75217"/>
    <x v="2"/>
    <s v="OFF-PA-10002160"/>
    <x v="1"/>
    <x v="10"/>
    <s v="Xerox 1978"/>
    <x v="4579"/>
    <n v="2"/>
    <n v="0.2"/>
    <n v="3.3523999999999998"/>
    <n v="11"/>
    <n v="4"/>
    <x v="0"/>
    <s v="Nov"/>
    <s v="2016-11"/>
  </r>
  <r>
    <n v="7047"/>
    <s v="CA-2014-150581"/>
    <x v="918"/>
    <d v="2014-04-12T00:00:00"/>
    <s v="Standard Class"/>
    <s v="NM-18445"/>
    <s v="Nathan Mautz"/>
    <x v="2"/>
    <s v="United States"/>
    <x v="3"/>
    <s v="California"/>
    <n v="94521"/>
    <x v="1"/>
    <s v="FUR-TA-10003748"/>
    <x v="0"/>
    <x v="3"/>
    <s v="Bevis 36 x 72 Conference Tables"/>
    <x v="4580"/>
    <n v="1"/>
    <n v="0.2"/>
    <n v="2.4897999999999998"/>
    <n v="4"/>
    <n v="2"/>
    <x v="2"/>
    <s v="Apr"/>
    <s v="2014-04"/>
  </r>
  <r>
    <n v="7048"/>
    <s v="CA-2014-150581"/>
    <x v="918"/>
    <d v="2014-04-12T00:00:00"/>
    <s v="Standard Class"/>
    <s v="NM-18445"/>
    <s v="Nathan Mautz"/>
    <x v="2"/>
    <s v="United States"/>
    <x v="3"/>
    <s v="California"/>
    <n v="94521"/>
    <x v="1"/>
    <s v="TEC-AC-10001908"/>
    <x v="2"/>
    <x v="11"/>
    <s v="Logitech Wireless Headset h800"/>
    <x v="1221"/>
    <n v="4"/>
    <n v="0"/>
    <n v="139.98599999999999"/>
    <n v="4"/>
    <n v="2"/>
    <x v="2"/>
    <s v="Apr"/>
    <s v="2014-04"/>
  </r>
  <r>
    <n v="7049"/>
    <s v="CA-2016-119515"/>
    <x v="1041"/>
    <d v="2016-08-16T00:00:00"/>
    <s v="First Class"/>
    <s v="TR-21325"/>
    <s v="Toby Ritter"/>
    <x v="0"/>
    <s v="United States"/>
    <x v="316"/>
    <s v="Tennessee"/>
    <n v="37211"/>
    <x v="0"/>
    <s v="OFF-PA-10000552"/>
    <x v="1"/>
    <x v="10"/>
    <s v="Xerox 200"/>
    <x v="12"/>
    <n v="3"/>
    <n v="0.2"/>
    <n v="5.4432"/>
    <n v="8"/>
    <n v="3"/>
    <x v="0"/>
    <s v="Aug"/>
    <s v="2016-08"/>
  </r>
  <r>
    <n v="7050"/>
    <s v="CA-2014-141355"/>
    <x v="794"/>
    <d v="2014-09-30T00:00:00"/>
    <s v="Standard Class"/>
    <s v="BF-11005"/>
    <s v="Barry Franz"/>
    <x v="2"/>
    <s v="United States"/>
    <x v="34"/>
    <s v="Colorado"/>
    <n v="80013"/>
    <x v="1"/>
    <s v="OFF-AR-10003179"/>
    <x v="1"/>
    <x v="6"/>
    <s v="Dixon Ticonderoga Core-Lock Colored Pencils"/>
    <x v="4581"/>
    <n v="2"/>
    <n v="0.2"/>
    <n v="2.3685999999999998"/>
    <n v="9"/>
    <n v="3"/>
    <x v="2"/>
    <s v="Sep"/>
    <s v="2014-09"/>
  </r>
  <r>
    <n v="7051"/>
    <s v="CA-2016-165330"/>
    <x v="25"/>
    <d v="2016-12-11T00:00:00"/>
    <s v="Same Day"/>
    <s v="WB-21850"/>
    <s v="William Brown"/>
    <x v="0"/>
    <s v="United States"/>
    <x v="125"/>
    <s v="California"/>
    <n v="92804"/>
    <x v="1"/>
    <s v="OFF-BI-10004593"/>
    <x v="1"/>
    <x v="8"/>
    <s v="Ibico Laser Imprintable Binding System Covers"/>
    <x v="4582"/>
    <n v="5"/>
    <n v="0.2"/>
    <n v="68.12"/>
    <n v="12"/>
    <n v="4"/>
    <x v="0"/>
    <s v="Dec"/>
    <s v="2016-12"/>
  </r>
  <r>
    <n v="7052"/>
    <s v="CA-2016-165330"/>
    <x v="25"/>
    <d v="2016-12-11T00:00:00"/>
    <s v="Same Day"/>
    <s v="WB-21850"/>
    <s v="William Brown"/>
    <x v="0"/>
    <s v="United States"/>
    <x v="125"/>
    <s v="California"/>
    <n v="92804"/>
    <x v="1"/>
    <s v="OFF-AR-10000914"/>
    <x v="1"/>
    <x v="6"/>
    <s v="Boston 16765 Mini Stand Up Battery Pencil Sharpener"/>
    <x v="4434"/>
    <n v="2"/>
    <n v="0"/>
    <n v="6.0632000000000001"/>
    <n v="12"/>
    <n v="4"/>
    <x v="0"/>
    <s v="Dec"/>
    <s v="2016-12"/>
  </r>
  <r>
    <n v="7053"/>
    <s v="CA-2016-165330"/>
    <x v="25"/>
    <d v="2016-12-11T00:00:00"/>
    <s v="Same Day"/>
    <s v="WB-21850"/>
    <s v="William Brown"/>
    <x v="0"/>
    <s v="United States"/>
    <x v="125"/>
    <s v="California"/>
    <n v="92804"/>
    <x v="1"/>
    <s v="OFF-PA-10000241"/>
    <x v="1"/>
    <x v="10"/>
    <s v="IBM Multi-Purpose Copy Paper, 8 1/2 x 11&quot;, Case"/>
    <x v="4583"/>
    <n v="1"/>
    <n v="0"/>
    <n v="13.941000000000001"/>
    <n v="12"/>
    <n v="4"/>
    <x v="0"/>
    <s v="Dec"/>
    <s v="2016-12"/>
  </r>
  <r>
    <n v="7054"/>
    <s v="CA-2016-165330"/>
    <x v="25"/>
    <d v="2016-12-11T00:00:00"/>
    <s v="Same Day"/>
    <s v="WB-21850"/>
    <s v="William Brown"/>
    <x v="0"/>
    <s v="United States"/>
    <x v="125"/>
    <s v="California"/>
    <n v="92804"/>
    <x v="1"/>
    <s v="TEC-AC-10000057"/>
    <x v="2"/>
    <x v="11"/>
    <s v="Microsoft Natural Ergonomic Keyboard 4000"/>
    <x v="664"/>
    <n v="4"/>
    <n v="0"/>
    <n v="25.191600000000001"/>
    <n v="12"/>
    <n v="4"/>
    <x v="0"/>
    <s v="Dec"/>
    <s v="2016-12"/>
  </r>
  <r>
    <n v="7055"/>
    <s v="CA-2016-165330"/>
    <x v="25"/>
    <d v="2016-12-11T00:00:00"/>
    <s v="Same Day"/>
    <s v="WB-21850"/>
    <s v="William Brown"/>
    <x v="0"/>
    <s v="United States"/>
    <x v="125"/>
    <s v="California"/>
    <n v="92804"/>
    <x v="1"/>
    <s v="FUR-CH-10003774"/>
    <x v="0"/>
    <x v="1"/>
    <s v="Global Wood Trimmed Manager's Task Chair, Khaki"/>
    <x v="4009"/>
    <n v="5"/>
    <n v="0.2"/>
    <n v="-31.843"/>
    <n v="12"/>
    <n v="4"/>
    <x v="0"/>
    <s v="Dec"/>
    <s v="2016-12"/>
  </r>
  <r>
    <n v="7056"/>
    <s v="CA-2016-165330"/>
    <x v="25"/>
    <d v="2016-12-11T00:00:00"/>
    <s v="Same Day"/>
    <s v="WB-21850"/>
    <s v="William Brown"/>
    <x v="0"/>
    <s v="United States"/>
    <x v="125"/>
    <s v="California"/>
    <n v="92804"/>
    <x v="1"/>
    <s v="OFF-BI-10002824"/>
    <x v="1"/>
    <x v="8"/>
    <s v="Recycled Easel Ring Binders"/>
    <x v="2011"/>
    <n v="3"/>
    <n v="0.2"/>
    <n v="11.19"/>
    <n v="12"/>
    <n v="4"/>
    <x v="0"/>
    <s v="Dec"/>
    <s v="2016-12"/>
  </r>
  <r>
    <n v="7057"/>
    <s v="CA-2016-165330"/>
    <x v="25"/>
    <d v="2016-12-11T00:00:00"/>
    <s v="Same Day"/>
    <s v="WB-21850"/>
    <s v="William Brown"/>
    <x v="0"/>
    <s v="United States"/>
    <x v="125"/>
    <s v="California"/>
    <n v="92804"/>
    <x v="1"/>
    <s v="OFF-BI-10004001"/>
    <x v="1"/>
    <x v="8"/>
    <s v="GBC Recycled VeloBinder Covers"/>
    <x v="4584"/>
    <n v="9"/>
    <n v="0.2"/>
    <n v="39.873600000000003"/>
    <n v="12"/>
    <n v="4"/>
    <x v="0"/>
    <s v="Dec"/>
    <s v="2016-12"/>
  </r>
  <r>
    <n v="7058"/>
    <s v="CA-2016-165330"/>
    <x v="25"/>
    <d v="2016-12-11T00:00:00"/>
    <s v="Same Day"/>
    <s v="WB-21850"/>
    <s v="William Brown"/>
    <x v="0"/>
    <s v="United States"/>
    <x v="125"/>
    <s v="California"/>
    <n v="92804"/>
    <x v="1"/>
    <s v="FUR-TA-10004619"/>
    <x v="0"/>
    <x v="3"/>
    <s v="Hon Non-Folding Utility Tables"/>
    <x v="4585"/>
    <n v="7"/>
    <n v="0.2"/>
    <n v="111.517"/>
    <n v="12"/>
    <n v="4"/>
    <x v="0"/>
    <s v="Dec"/>
    <s v="2016-12"/>
  </r>
  <r>
    <n v="7059"/>
    <s v="CA-2016-165330"/>
    <x v="25"/>
    <d v="2016-12-11T00:00:00"/>
    <s v="Same Day"/>
    <s v="WB-21850"/>
    <s v="William Brown"/>
    <x v="0"/>
    <s v="United States"/>
    <x v="125"/>
    <s v="California"/>
    <n v="92804"/>
    <x v="1"/>
    <s v="OFF-ST-10000636"/>
    <x v="1"/>
    <x v="4"/>
    <s v="Rogers Profile Extra Capacity Storage Tub"/>
    <x v="4586"/>
    <n v="3"/>
    <n v="0"/>
    <n v="2.0087999999999999"/>
    <n v="12"/>
    <n v="4"/>
    <x v="0"/>
    <s v="Dec"/>
    <s v="2016-12"/>
  </r>
  <r>
    <n v="7060"/>
    <s v="CA-2016-165330"/>
    <x v="25"/>
    <d v="2016-12-11T00:00:00"/>
    <s v="Same Day"/>
    <s v="WB-21850"/>
    <s v="William Brown"/>
    <x v="0"/>
    <s v="United States"/>
    <x v="125"/>
    <s v="California"/>
    <n v="92804"/>
    <x v="1"/>
    <s v="OFF-AP-10001469"/>
    <x v="1"/>
    <x v="9"/>
    <s v="Fellowes 8 Outlet Superior Workstation Surge Protector"/>
    <x v="4587"/>
    <n v="2"/>
    <n v="0"/>
    <n v="24.191800000000001"/>
    <n v="12"/>
    <n v="4"/>
    <x v="0"/>
    <s v="Dec"/>
    <s v="2016-12"/>
  </r>
  <r>
    <n v="7061"/>
    <s v="CA-2016-165330"/>
    <x v="25"/>
    <d v="2016-12-11T00:00:00"/>
    <s v="Same Day"/>
    <s v="WB-21850"/>
    <s v="William Brown"/>
    <x v="0"/>
    <s v="United States"/>
    <x v="125"/>
    <s v="California"/>
    <n v="92804"/>
    <x v="1"/>
    <s v="OFF-BI-10002897"/>
    <x v="1"/>
    <x v="8"/>
    <s v="Black Avery Memo-Size 3-Ring Binder, 5 1/2&quot; x 8 1/2&quot;"/>
    <x v="4588"/>
    <n v="2"/>
    <n v="0.2"/>
    <n v="2.1286"/>
    <n v="12"/>
    <n v="4"/>
    <x v="0"/>
    <s v="Dec"/>
    <s v="2016-12"/>
  </r>
  <r>
    <n v="7062"/>
    <s v="CA-2015-132633"/>
    <x v="302"/>
    <d v="2015-02-05T00:00:00"/>
    <s v="Second Class"/>
    <s v="KH-16630"/>
    <s v="Ken Heidel"/>
    <x v="1"/>
    <s v="United States"/>
    <x v="213"/>
    <s v="Utah"/>
    <n v="84062"/>
    <x v="1"/>
    <s v="OFF-BI-10002432"/>
    <x v="1"/>
    <x v="8"/>
    <s v="Wilson Jones Standard D-Ring Binders"/>
    <x v="4589"/>
    <n v="3"/>
    <n v="0.2"/>
    <n v="4.0986000000000002"/>
    <n v="2"/>
    <n v="1"/>
    <x v="1"/>
    <s v="Feb"/>
    <s v="2015-02"/>
  </r>
  <r>
    <n v="7063"/>
    <s v="CA-2016-157742"/>
    <x v="723"/>
    <d v="2016-12-31T00:00:00"/>
    <s v="Second Class"/>
    <s v="KL-16645"/>
    <s v="Ken Lonsdale"/>
    <x v="0"/>
    <s v="United States"/>
    <x v="24"/>
    <s v="Oregon"/>
    <n v="97477"/>
    <x v="1"/>
    <s v="OFF-EN-10002592"/>
    <x v="1"/>
    <x v="12"/>
    <s v="Peel &amp; Seel Recycled Catalog Envelopes, Brown"/>
    <x v="4590"/>
    <n v="3"/>
    <n v="0.2"/>
    <n v="10.422000000000001"/>
    <n v="12"/>
    <n v="4"/>
    <x v="0"/>
    <s v="Dec"/>
    <s v="2016-12"/>
  </r>
  <r>
    <n v="7064"/>
    <s v="CA-2017-127712"/>
    <x v="515"/>
    <d v="2017-09-05T00:00:00"/>
    <s v="Standard Class"/>
    <s v="MG-17890"/>
    <s v="Michael Granlund"/>
    <x v="2"/>
    <s v="United States"/>
    <x v="127"/>
    <s v="Oregon"/>
    <n v="97301"/>
    <x v="1"/>
    <s v="OFF-SU-10002522"/>
    <x v="1"/>
    <x v="14"/>
    <s v="Acme Kleen Earth Office Shears"/>
    <x v="920"/>
    <n v="2"/>
    <n v="0.2"/>
    <n v="0.69840000000000002"/>
    <n v="8"/>
    <n v="3"/>
    <x v="3"/>
    <s v="Aug"/>
    <s v="2017-08"/>
  </r>
  <r>
    <n v="7065"/>
    <s v="CA-2017-169474"/>
    <x v="1144"/>
    <d v="2017-02-09T00:00:00"/>
    <s v="Standard Class"/>
    <s v="JF-15355"/>
    <s v="Jay Fein"/>
    <x v="0"/>
    <s v="United States"/>
    <x v="30"/>
    <s v="New York"/>
    <n v="14609"/>
    <x v="3"/>
    <s v="OFF-AP-10003971"/>
    <x v="1"/>
    <x v="9"/>
    <s v="Belkin 6 Outlet Metallic Surge Strip"/>
    <x v="4591"/>
    <n v="3"/>
    <n v="0"/>
    <n v="8.4941999999999993"/>
    <n v="2"/>
    <n v="1"/>
    <x v="3"/>
    <s v="Feb"/>
    <s v="2017-02"/>
  </r>
  <r>
    <n v="7066"/>
    <s v="CA-2014-106726"/>
    <x v="776"/>
    <d v="2014-12-08T00:00:00"/>
    <s v="First Class"/>
    <s v="RS-19765"/>
    <s v="Roland Schwarz"/>
    <x v="1"/>
    <s v="United States"/>
    <x v="1"/>
    <s v="California"/>
    <n v="90008"/>
    <x v="1"/>
    <s v="OFF-ST-10001496"/>
    <x v="1"/>
    <x v="4"/>
    <s v="Standard Rollaway File with Lock"/>
    <x v="4592"/>
    <n v="7"/>
    <n v="0"/>
    <n v="327.94580000000002"/>
    <n v="12"/>
    <n v="4"/>
    <x v="2"/>
    <s v="Dec"/>
    <s v="2014-12"/>
  </r>
  <r>
    <n v="7067"/>
    <s v="CA-2016-147473"/>
    <x v="198"/>
    <d v="2016-06-03T00:00:00"/>
    <s v="Standard Class"/>
    <s v="NL-18310"/>
    <s v="Nancy Lomonaco"/>
    <x v="2"/>
    <s v="United States"/>
    <x v="1"/>
    <s v="California"/>
    <n v="90049"/>
    <x v="1"/>
    <s v="OFF-PA-10004782"/>
    <x v="1"/>
    <x v="10"/>
    <s v="Xerox 228"/>
    <x v="783"/>
    <n v="6"/>
    <n v="0"/>
    <n v="18.662400000000002"/>
    <n v="5"/>
    <n v="2"/>
    <x v="0"/>
    <s v="May"/>
    <s v="2016-05"/>
  </r>
  <r>
    <n v="7068"/>
    <s v="CA-2016-114209"/>
    <x v="206"/>
    <d v="2016-05-26T00:00:00"/>
    <s v="Standard Class"/>
    <s v="AS-10285"/>
    <s v="Alejandro Savely"/>
    <x v="1"/>
    <s v="United States"/>
    <x v="61"/>
    <s v="Texas"/>
    <n v="75081"/>
    <x v="2"/>
    <s v="OFF-BI-10000343"/>
    <x v="1"/>
    <x v="8"/>
    <s v="Pressboard Covers with Storage Hooks, 9 1/2&quot; x 11&quot;, Light Blue"/>
    <x v="3153"/>
    <n v="2"/>
    <n v="0.8"/>
    <n v="-3.2406000000000001"/>
    <n v="5"/>
    <n v="2"/>
    <x v="0"/>
    <s v="May"/>
    <s v="2016-05"/>
  </r>
  <r>
    <n v="7069"/>
    <s v="CA-2016-114209"/>
    <x v="206"/>
    <d v="2016-05-26T00:00:00"/>
    <s v="Standard Class"/>
    <s v="AS-10285"/>
    <s v="Alejandro Savely"/>
    <x v="1"/>
    <s v="United States"/>
    <x v="61"/>
    <s v="Texas"/>
    <n v="75081"/>
    <x v="2"/>
    <s v="OFF-PA-10003591"/>
    <x v="1"/>
    <x v="10"/>
    <s v="Southworth 100% Cotton The Best Paper"/>
    <x v="4593"/>
    <n v="9"/>
    <n v="0.2"/>
    <n v="30.995999999999999"/>
    <n v="5"/>
    <n v="2"/>
    <x v="0"/>
    <s v="May"/>
    <s v="2016-05"/>
  </r>
  <r>
    <n v="7070"/>
    <s v="CA-2014-141901"/>
    <x v="128"/>
    <d v="2014-08-14T00:00:00"/>
    <s v="Standard Class"/>
    <s v="GM-14500"/>
    <s v="Gene McClure"/>
    <x v="0"/>
    <s v="United States"/>
    <x v="201"/>
    <s v="California"/>
    <n v="93727"/>
    <x v="1"/>
    <s v="OFF-PA-10001667"/>
    <x v="1"/>
    <x v="10"/>
    <s v="Great White Multi-Use Recycled Paper (20Lb. and 84 Bright)"/>
    <x v="156"/>
    <n v="1"/>
    <n v="0"/>
    <n v="2.6909999999999998"/>
    <n v="8"/>
    <n v="3"/>
    <x v="2"/>
    <s v="Aug"/>
    <s v="2014-08"/>
  </r>
  <r>
    <n v="7071"/>
    <s v="CA-2016-164490"/>
    <x v="64"/>
    <d v="2016-09-10T00:00:00"/>
    <s v="Second Class"/>
    <s v="SU-20665"/>
    <s v="Stephanie Ulpright"/>
    <x v="2"/>
    <s v="United States"/>
    <x v="22"/>
    <s v="Illinois"/>
    <n v="60653"/>
    <x v="2"/>
    <s v="OFF-PA-10004971"/>
    <x v="1"/>
    <x v="10"/>
    <s v="Xerox 196"/>
    <x v="4579"/>
    <n v="2"/>
    <n v="0.2"/>
    <n v="3.3523999999999998"/>
    <n v="9"/>
    <n v="3"/>
    <x v="0"/>
    <s v="Sep"/>
    <s v="2016-09"/>
  </r>
  <r>
    <n v="7072"/>
    <s v="CA-2016-112256"/>
    <x v="310"/>
    <d v="2016-07-28T00:00:00"/>
    <s v="Standard Class"/>
    <s v="CK-12205"/>
    <s v="Chloris Kastensmidt"/>
    <x v="0"/>
    <s v="United States"/>
    <x v="392"/>
    <s v="Texas"/>
    <n v="78501"/>
    <x v="2"/>
    <s v="OFF-AR-10001216"/>
    <x v="1"/>
    <x v="6"/>
    <s v="Newell 339"/>
    <x v="2999"/>
    <n v="2"/>
    <n v="0.2"/>
    <n v="0.33360000000000001"/>
    <n v="7"/>
    <n v="3"/>
    <x v="0"/>
    <s v="Jul"/>
    <s v="2016-07"/>
  </r>
  <r>
    <n v="7073"/>
    <s v="CA-2016-112256"/>
    <x v="310"/>
    <d v="2016-07-28T00:00:00"/>
    <s v="Standard Class"/>
    <s v="CK-12205"/>
    <s v="Chloris Kastensmidt"/>
    <x v="0"/>
    <s v="United States"/>
    <x v="392"/>
    <s v="Texas"/>
    <n v="78501"/>
    <x v="2"/>
    <s v="OFF-PA-10004355"/>
    <x v="1"/>
    <x v="10"/>
    <s v="Xerox 231"/>
    <x v="1170"/>
    <n v="1"/>
    <n v="0.2"/>
    <n v="1.8144"/>
    <n v="7"/>
    <n v="3"/>
    <x v="0"/>
    <s v="Jul"/>
    <s v="2016-07"/>
  </r>
  <r>
    <n v="7074"/>
    <s v="CA-2016-112256"/>
    <x v="310"/>
    <d v="2016-07-28T00:00:00"/>
    <s v="Standard Class"/>
    <s v="CK-12205"/>
    <s v="Chloris Kastensmidt"/>
    <x v="0"/>
    <s v="United States"/>
    <x v="392"/>
    <s v="Texas"/>
    <n v="78501"/>
    <x v="2"/>
    <s v="OFF-AR-10001953"/>
    <x v="1"/>
    <x v="6"/>
    <s v="Boston 1645 Deluxe Heavier-Duty Electric Pencil Sharpener"/>
    <x v="4594"/>
    <n v="5"/>
    <n v="0.2"/>
    <n v="15.393000000000001"/>
    <n v="7"/>
    <n v="3"/>
    <x v="0"/>
    <s v="Jul"/>
    <s v="2016-07"/>
  </r>
  <r>
    <n v="7075"/>
    <s v="CA-2016-112256"/>
    <x v="310"/>
    <d v="2016-07-28T00:00:00"/>
    <s v="Standard Class"/>
    <s v="CK-12205"/>
    <s v="Chloris Kastensmidt"/>
    <x v="0"/>
    <s v="United States"/>
    <x v="392"/>
    <s v="Texas"/>
    <n v="78501"/>
    <x v="2"/>
    <s v="OFF-BI-10004364"/>
    <x v="1"/>
    <x v="8"/>
    <s v="Storex Dura Pro Binders"/>
    <x v="320"/>
    <n v="4"/>
    <n v="0.8"/>
    <n v="-8.3160000000000007"/>
    <n v="7"/>
    <n v="3"/>
    <x v="0"/>
    <s v="Jul"/>
    <s v="2016-07"/>
  </r>
  <r>
    <n v="7076"/>
    <s v="CA-2016-112256"/>
    <x v="310"/>
    <d v="2016-07-28T00:00:00"/>
    <s v="Standard Class"/>
    <s v="CK-12205"/>
    <s v="Chloris Kastensmidt"/>
    <x v="0"/>
    <s v="United States"/>
    <x v="392"/>
    <s v="Texas"/>
    <n v="78501"/>
    <x v="2"/>
    <s v="OFF-SU-10001165"/>
    <x v="1"/>
    <x v="14"/>
    <s v="Acme Elite Stainless Steel Scissors"/>
    <x v="3832"/>
    <n v="2"/>
    <n v="0.2"/>
    <n v="1.0007999999999999"/>
    <n v="7"/>
    <n v="3"/>
    <x v="0"/>
    <s v="Jul"/>
    <s v="2016-07"/>
  </r>
  <r>
    <n v="7077"/>
    <s v="CA-2016-167416"/>
    <x v="536"/>
    <d v="2016-05-17T00:00:00"/>
    <s v="Standard Class"/>
    <s v="JM-15580"/>
    <s v="Jill Matthias"/>
    <x v="0"/>
    <s v="United States"/>
    <x v="4"/>
    <s v="Washington"/>
    <n v="98105"/>
    <x v="1"/>
    <s v="OFF-EN-10001141"/>
    <x v="1"/>
    <x v="12"/>
    <s v="Manila Recycled Extra-Heavyweight Clasp Envelopes, 6&quot; x 9&quot;"/>
    <x v="2735"/>
    <n v="5"/>
    <n v="0"/>
    <n v="26.901"/>
    <n v="5"/>
    <n v="2"/>
    <x v="0"/>
    <s v="May"/>
    <s v="2016-05"/>
  </r>
  <r>
    <n v="7078"/>
    <s v="CA-2016-106950"/>
    <x v="476"/>
    <d v="2016-09-06T00:00:00"/>
    <s v="Standard Class"/>
    <s v="JE-15715"/>
    <s v="Joe Elijah"/>
    <x v="0"/>
    <s v="United States"/>
    <x v="35"/>
    <s v="North Carolina"/>
    <n v="28205"/>
    <x v="0"/>
    <s v="OFF-BI-10000014"/>
    <x v="1"/>
    <x v="8"/>
    <s v="Heavy-Duty E-Z-D Binders"/>
    <x v="4595"/>
    <n v="7"/>
    <n v="0.7"/>
    <n v="-17.565100000000001"/>
    <n v="9"/>
    <n v="3"/>
    <x v="0"/>
    <s v="Sep"/>
    <s v="2016-09"/>
  </r>
  <r>
    <n v="7079"/>
    <s v="CA-2016-106950"/>
    <x v="476"/>
    <d v="2016-09-06T00:00:00"/>
    <s v="Standard Class"/>
    <s v="JE-15715"/>
    <s v="Joe Elijah"/>
    <x v="0"/>
    <s v="United States"/>
    <x v="35"/>
    <s v="North Carolina"/>
    <n v="28205"/>
    <x v="0"/>
    <s v="OFF-AP-10000159"/>
    <x v="1"/>
    <x v="9"/>
    <s v="Belkin F9M820V08 8 Outlet Surge"/>
    <x v="4596"/>
    <n v="9"/>
    <n v="0.2"/>
    <n v="34.813800000000001"/>
    <n v="9"/>
    <n v="3"/>
    <x v="0"/>
    <s v="Sep"/>
    <s v="2016-09"/>
  </r>
  <r>
    <n v="7080"/>
    <s v="CA-2016-106950"/>
    <x v="476"/>
    <d v="2016-09-06T00:00:00"/>
    <s v="Standard Class"/>
    <s v="JE-15715"/>
    <s v="Joe Elijah"/>
    <x v="0"/>
    <s v="United States"/>
    <x v="35"/>
    <s v="North Carolina"/>
    <n v="28205"/>
    <x v="0"/>
    <s v="OFF-AR-10003560"/>
    <x v="1"/>
    <x v="6"/>
    <s v="Zebra Zazzle Fluorescent Highlighters"/>
    <x v="526"/>
    <n v="4"/>
    <n v="0.2"/>
    <n v="3.4047999999999998"/>
    <n v="9"/>
    <n v="3"/>
    <x v="0"/>
    <s v="Sep"/>
    <s v="2016-09"/>
  </r>
  <r>
    <n v="7081"/>
    <s v="CA-2016-106950"/>
    <x v="476"/>
    <d v="2016-09-06T00:00:00"/>
    <s v="Standard Class"/>
    <s v="JE-15715"/>
    <s v="Joe Elijah"/>
    <x v="0"/>
    <s v="United States"/>
    <x v="35"/>
    <s v="North Carolina"/>
    <n v="28205"/>
    <x v="0"/>
    <s v="FUR-TA-10001768"/>
    <x v="0"/>
    <x v="3"/>
    <s v="Hon Racetrack Conference Tables"/>
    <x v="4597"/>
    <n v="3"/>
    <n v="0.4"/>
    <n v="-149.63069999999999"/>
    <n v="9"/>
    <n v="3"/>
    <x v="0"/>
    <s v="Sep"/>
    <s v="2016-09"/>
  </r>
  <r>
    <n v="7082"/>
    <s v="CA-2016-106950"/>
    <x v="476"/>
    <d v="2016-09-06T00:00:00"/>
    <s v="Standard Class"/>
    <s v="JE-15715"/>
    <s v="Joe Elijah"/>
    <x v="0"/>
    <s v="United States"/>
    <x v="35"/>
    <s v="North Carolina"/>
    <n v="28205"/>
    <x v="0"/>
    <s v="TEC-AC-10002049"/>
    <x v="2"/>
    <x v="11"/>
    <s v="Plantronics Savi W720 Multi-Device Wireless Headset System"/>
    <x v="4598"/>
    <n v="3"/>
    <n v="0.2"/>
    <n v="303.80399999999997"/>
    <n v="9"/>
    <n v="3"/>
    <x v="0"/>
    <s v="Sep"/>
    <s v="2016-09"/>
  </r>
  <r>
    <n v="7083"/>
    <s v="CA-2016-106950"/>
    <x v="476"/>
    <d v="2016-09-06T00:00:00"/>
    <s v="Standard Class"/>
    <s v="JE-15715"/>
    <s v="Joe Elijah"/>
    <x v="0"/>
    <s v="United States"/>
    <x v="35"/>
    <s v="North Carolina"/>
    <n v="28205"/>
    <x v="0"/>
    <s v="OFF-BI-10003166"/>
    <x v="1"/>
    <x v="8"/>
    <s v="GBC Plasticlear Binding Covers"/>
    <x v="1683"/>
    <n v="5"/>
    <n v="0.7"/>
    <n v="-12.628"/>
    <n v="9"/>
    <n v="3"/>
    <x v="0"/>
    <s v="Sep"/>
    <s v="2016-09"/>
  </r>
  <r>
    <n v="7084"/>
    <s v="CA-2017-118724"/>
    <x v="246"/>
    <d v="2017-07-25T00:00:00"/>
    <s v="Second Class"/>
    <s v="AR-10825"/>
    <s v="Anthony Rawles"/>
    <x v="1"/>
    <s v="United States"/>
    <x v="3"/>
    <s v="California"/>
    <n v="94521"/>
    <x v="1"/>
    <s v="OFF-AR-10003469"/>
    <x v="1"/>
    <x v="6"/>
    <s v="Nontoxic Chalk"/>
    <x v="2799"/>
    <n v="2"/>
    <n v="0"/>
    <n v="1.6896"/>
    <n v="7"/>
    <n v="3"/>
    <x v="3"/>
    <s v="Jul"/>
    <s v="2017-07"/>
  </r>
  <r>
    <n v="7085"/>
    <s v="CA-2017-118724"/>
    <x v="246"/>
    <d v="2017-07-25T00:00:00"/>
    <s v="Second Class"/>
    <s v="AR-10825"/>
    <s v="Anthony Rawles"/>
    <x v="1"/>
    <s v="United States"/>
    <x v="3"/>
    <s v="California"/>
    <n v="94521"/>
    <x v="1"/>
    <s v="TEC-PH-10002549"/>
    <x v="2"/>
    <x v="7"/>
    <s v="Polycom SoundPoint IP 450 VoIP phone"/>
    <x v="4599"/>
    <n v="9"/>
    <n v="0.2"/>
    <n v="121.9644"/>
    <n v="7"/>
    <n v="3"/>
    <x v="3"/>
    <s v="Jul"/>
    <s v="2017-07"/>
  </r>
  <r>
    <n v="7086"/>
    <s v="CA-2017-112004"/>
    <x v="145"/>
    <d v="2017-09-28T00:00:00"/>
    <s v="First Class"/>
    <s v="AH-10075"/>
    <s v="Adam Hart"/>
    <x v="1"/>
    <s v="United States"/>
    <x v="142"/>
    <s v="Pennsylvania"/>
    <n v="19013"/>
    <x v="3"/>
    <s v="OFF-BI-10003476"/>
    <x v="1"/>
    <x v="8"/>
    <s v="Avery Metallic Poly Binders"/>
    <x v="4600"/>
    <n v="5"/>
    <n v="0.7"/>
    <n v="-6.3029999999999999"/>
    <n v="9"/>
    <n v="3"/>
    <x v="3"/>
    <s v="Sep"/>
    <s v="2017-09"/>
  </r>
  <r>
    <n v="7087"/>
    <s v="CA-2017-112004"/>
    <x v="145"/>
    <d v="2017-09-28T00:00:00"/>
    <s v="First Class"/>
    <s v="AH-10075"/>
    <s v="Adam Hart"/>
    <x v="1"/>
    <s v="United States"/>
    <x v="142"/>
    <s v="Pennsylvania"/>
    <n v="19013"/>
    <x v="3"/>
    <s v="OFF-SU-10000157"/>
    <x v="1"/>
    <x v="14"/>
    <s v="Compact Automatic Electric Letter Opener"/>
    <x v="4601"/>
    <n v="2"/>
    <n v="0.2"/>
    <n v="-42.951599999999999"/>
    <n v="9"/>
    <n v="3"/>
    <x v="3"/>
    <s v="Sep"/>
    <s v="2017-09"/>
  </r>
  <r>
    <n v="7088"/>
    <s v="US-2017-143175"/>
    <x v="646"/>
    <d v="2017-08-06T00:00:00"/>
    <s v="Second Class"/>
    <s v="GA-14515"/>
    <s v="George Ashbrook"/>
    <x v="0"/>
    <s v="United States"/>
    <x v="1"/>
    <s v="California"/>
    <n v="90004"/>
    <x v="1"/>
    <s v="OFF-ST-10003123"/>
    <x v="1"/>
    <x v="4"/>
    <s v="Fellowes Bases and Tops For Staxonsteel/High-Stak Systems"/>
    <x v="4041"/>
    <n v="3"/>
    <n v="0"/>
    <n v="23.968800000000002"/>
    <n v="8"/>
    <n v="3"/>
    <x v="3"/>
    <s v="Aug"/>
    <s v="2017-08"/>
  </r>
  <r>
    <n v="7089"/>
    <s v="CA-2015-105844"/>
    <x v="969"/>
    <d v="2015-10-27T00:00:00"/>
    <s v="Second Class"/>
    <s v="JF-15415"/>
    <s v="Jennifer Ferguson"/>
    <x v="0"/>
    <s v="United States"/>
    <x v="306"/>
    <s v="Nevada"/>
    <n v="89431"/>
    <x v="1"/>
    <s v="OFF-AR-10001955"/>
    <x v="1"/>
    <x v="6"/>
    <s v="Newell 319"/>
    <x v="1362"/>
    <n v="4"/>
    <n v="0"/>
    <n v="23.808"/>
    <n v="10"/>
    <n v="4"/>
    <x v="1"/>
    <s v="Oct"/>
    <s v="2015-10"/>
  </r>
  <r>
    <n v="7090"/>
    <s v="CA-2017-118864"/>
    <x v="140"/>
    <d v="2017-06-19T00:00:00"/>
    <s v="Second Class"/>
    <s v="KH-16690"/>
    <s v="Kristen Hastings"/>
    <x v="1"/>
    <s v="United States"/>
    <x v="1"/>
    <s v="California"/>
    <n v="90032"/>
    <x v="1"/>
    <s v="TEC-PH-10001809"/>
    <x v="2"/>
    <x v="7"/>
    <s v="Panasonic KX T7736-B Digital phone"/>
    <x v="664"/>
    <n v="1"/>
    <n v="0.2"/>
    <n v="7.4974999999999996"/>
    <n v="6"/>
    <n v="2"/>
    <x v="3"/>
    <s v="Jun"/>
    <s v="2017-06"/>
  </r>
  <r>
    <n v="7091"/>
    <s v="CA-2015-119480"/>
    <x v="1145"/>
    <d v="2015-01-13T00:00:00"/>
    <s v="Standard Class"/>
    <s v="CC-12685"/>
    <s v="Craig Carroll"/>
    <x v="0"/>
    <s v="United States"/>
    <x v="0"/>
    <s v="Kentucky"/>
    <n v="42420"/>
    <x v="0"/>
    <s v="OFF-PA-10000474"/>
    <x v="1"/>
    <x v="10"/>
    <s v="Easy-staple paper"/>
    <x v="1907"/>
    <n v="3"/>
    <n v="0"/>
    <n v="49.970399999999998"/>
    <n v="1"/>
    <n v="1"/>
    <x v="1"/>
    <s v="Jan"/>
    <s v="2015-01"/>
  </r>
  <r>
    <n v="7092"/>
    <s v="CA-2015-119480"/>
    <x v="1145"/>
    <d v="2015-01-13T00:00:00"/>
    <s v="Standard Class"/>
    <s v="CC-12685"/>
    <s v="Craig Carroll"/>
    <x v="0"/>
    <s v="United States"/>
    <x v="0"/>
    <s v="Kentucky"/>
    <n v="42420"/>
    <x v="0"/>
    <s v="OFF-AP-10001205"/>
    <x v="1"/>
    <x v="9"/>
    <s v="Belkin 5 Outlet SurgeMaster Power Centers"/>
    <x v="4602"/>
    <n v="3"/>
    <n v="0"/>
    <n v="45.763199999999998"/>
    <n v="1"/>
    <n v="1"/>
    <x v="1"/>
    <s v="Jan"/>
    <s v="2015-01"/>
  </r>
  <r>
    <n v="7093"/>
    <s v="CA-2015-119480"/>
    <x v="1145"/>
    <d v="2015-01-13T00:00:00"/>
    <s v="Standard Class"/>
    <s v="CC-12685"/>
    <s v="Craig Carroll"/>
    <x v="0"/>
    <s v="United States"/>
    <x v="0"/>
    <s v="Kentucky"/>
    <n v="42420"/>
    <x v="0"/>
    <s v="OFF-AR-10004691"/>
    <x v="1"/>
    <x v="6"/>
    <s v="Boston 1730 StandUp Electric Pencil Sharpener"/>
    <x v="3802"/>
    <n v="2"/>
    <n v="0"/>
    <n v="11.117599999999999"/>
    <n v="1"/>
    <n v="1"/>
    <x v="1"/>
    <s v="Jan"/>
    <s v="2015-01"/>
  </r>
  <r>
    <n v="7094"/>
    <s v="CA-2015-119480"/>
    <x v="1145"/>
    <d v="2015-01-13T00:00:00"/>
    <s v="Standard Class"/>
    <s v="CC-12685"/>
    <s v="Craig Carroll"/>
    <x v="0"/>
    <s v="United States"/>
    <x v="0"/>
    <s v="Kentucky"/>
    <n v="42420"/>
    <x v="0"/>
    <s v="OFF-PA-10004996"/>
    <x v="1"/>
    <x v="10"/>
    <s v="Speediset Carbonless Redi-Letter 7&quot; x 8 1/2&quot;"/>
    <x v="3667"/>
    <n v="5"/>
    <n v="0"/>
    <n v="24.2285"/>
    <n v="1"/>
    <n v="1"/>
    <x v="1"/>
    <s v="Jan"/>
    <s v="2015-01"/>
  </r>
  <r>
    <n v="7095"/>
    <s v="US-2015-153374"/>
    <x v="97"/>
    <d v="2015-02-13T00:00:00"/>
    <s v="Second Class"/>
    <s v="JF-15565"/>
    <s v="Jill Fjeld"/>
    <x v="0"/>
    <s v="United States"/>
    <x v="27"/>
    <s v="Illinois"/>
    <n v="62521"/>
    <x v="2"/>
    <s v="TEC-AC-10001908"/>
    <x v="2"/>
    <x v="11"/>
    <s v="Logitech Wireless Headset h800"/>
    <x v="4447"/>
    <n v="6"/>
    <n v="0.2"/>
    <n v="89.991"/>
    <n v="2"/>
    <n v="1"/>
    <x v="1"/>
    <s v="Feb"/>
    <s v="2015-02"/>
  </r>
  <r>
    <n v="7096"/>
    <s v="CA-2016-101980"/>
    <x v="1146"/>
    <d v="2016-08-20T00:00:00"/>
    <s v="First Class"/>
    <s v="RP-19390"/>
    <s v="Resi Pölking"/>
    <x v="0"/>
    <s v="United States"/>
    <x v="20"/>
    <s v="New York"/>
    <n v="10009"/>
    <x v="3"/>
    <s v="OFF-BI-10000666"/>
    <x v="1"/>
    <x v="8"/>
    <s v="Surelock Post Binders"/>
    <x v="4603"/>
    <n v="6"/>
    <n v="0.2"/>
    <n v="55.008000000000003"/>
    <n v="8"/>
    <n v="3"/>
    <x v="0"/>
    <s v="Aug"/>
    <s v="2016-08"/>
  </r>
  <r>
    <n v="7097"/>
    <s v="CA-2016-101980"/>
    <x v="1146"/>
    <d v="2016-08-20T00:00:00"/>
    <s v="First Class"/>
    <s v="RP-19390"/>
    <s v="Resi Pölking"/>
    <x v="0"/>
    <s v="United States"/>
    <x v="20"/>
    <s v="New York"/>
    <n v="10009"/>
    <x v="3"/>
    <s v="OFF-BI-10004318"/>
    <x v="1"/>
    <x v="8"/>
    <s v="Ibico EB-19 Dual Function Manual Binding System"/>
    <x v="4604"/>
    <n v="2"/>
    <n v="0.2"/>
    <n v="89.954800000000006"/>
    <n v="8"/>
    <n v="3"/>
    <x v="0"/>
    <s v="Aug"/>
    <s v="2016-08"/>
  </r>
  <r>
    <n v="7098"/>
    <s v="CA-2016-101980"/>
    <x v="1146"/>
    <d v="2016-08-20T00:00:00"/>
    <s v="First Class"/>
    <s v="RP-19390"/>
    <s v="Resi Pölking"/>
    <x v="0"/>
    <s v="United States"/>
    <x v="20"/>
    <s v="New York"/>
    <n v="10009"/>
    <x v="3"/>
    <s v="OFF-BI-10003429"/>
    <x v="1"/>
    <x v="8"/>
    <s v="Cardinal HOLDit! Binder Insert Strips,Extra Strips"/>
    <x v="1038"/>
    <n v="5"/>
    <n v="0.2"/>
    <n v="9.1784999999999997"/>
    <n v="8"/>
    <n v="3"/>
    <x v="0"/>
    <s v="Aug"/>
    <s v="2016-08"/>
  </r>
  <r>
    <n v="7099"/>
    <s v="CA-2017-144596"/>
    <x v="44"/>
    <d v="2017-11-10T00:00:00"/>
    <s v="Standard Class"/>
    <s v="CD-11980"/>
    <s v="Carol Darley"/>
    <x v="0"/>
    <s v="United States"/>
    <x v="20"/>
    <s v="New York"/>
    <n v="10011"/>
    <x v="3"/>
    <s v="OFF-PA-10003302"/>
    <x v="1"/>
    <x v="10"/>
    <s v="Xerox 1906"/>
    <x v="4605"/>
    <n v="9"/>
    <n v="0"/>
    <n v="149.91120000000001"/>
    <n v="11"/>
    <n v="4"/>
    <x v="3"/>
    <s v="Nov"/>
    <s v="2017-11"/>
  </r>
  <r>
    <n v="7100"/>
    <s v="CA-2015-124933"/>
    <x v="207"/>
    <d v="2015-12-30T00:00:00"/>
    <s v="Second Class"/>
    <s v="DF-13135"/>
    <s v="David Flashing"/>
    <x v="0"/>
    <s v="United States"/>
    <x v="20"/>
    <s v="New York"/>
    <n v="10009"/>
    <x v="3"/>
    <s v="OFF-PA-10003302"/>
    <x v="1"/>
    <x v="10"/>
    <s v="Xerox 1906"/>
    <x v="3441"/>
    <n v="6"/>
    <n v="0"/>
    <n v="99.940799999999996"/>
    <n v="12"/>
    <n v="4"/>
    <x v="1"/>
    <s v="Dec"/>
    <s v="2015-12"/>
  </r>
  <r>
    <n v="7101"/>
    <s v="CA-2014-159625"/>
    <x v="533"/>
    <d v="2014-11-28T00:00:00"/>
    <s v="Standard Class"/>
    <s v="SM-20005"/>
    <s v="Sally Matthias"/>
    <x v="0"/>
    <s v="United States"/>
    <x v="48"/>
    <s v="Arizona"/>
    <n v="85254"/>
    <x v="1"/>
    <s v="OFF-EN-10002621"/>
    <x v="1"/>
    <x v="12"/>
    <s v="Staple envelope"/>
    <x v="2953"/>
    <n v="3"/>
    <n v="0.2"/>
    <n v="8.8019999999999996"/>
    <n v="11"/>
    <n v="4"/>
    <x v="2"/>
    <s v="Nov"/>
    <s v="2014-11"/>
  </r>
  <r>
    <n v="7102"/>
    <s v="CA-2016-144337"/>
    <x v="1147"/>
    <d v="2016-08-05T00:00:00"/>
    <s v="Second Class"/>
    <s v="SG-20890"/>
    <s v="Susan Gilcrest"/>
    <x v="1"/>
    <s v="United States"/>
    <x v="112"/>
    <s v="Texas"/>
    <n v="79109"/>
    <x v="2"/>
    <s v="OFF-PA-10000249"/>
    <x v="1"/>
    <x v="10"/>
    <s v="Easy-staple paper"/>
    <x v="2993"/>
    <n v="2"/>
    <n v="0.2"/>
    <n v="6.6311999999999998"/>
    <n v="8"/>
    <n v="3"/>
    <x v="0"/>
    <s v="Aug"/>
    <s v="2016-08"/>
  </r>
  <r>
    <n v="7103"/>
    <s v="CA-2014-117478"/>
    <x v="158"/>
    <d v="2014-09-24T00:00:00"/>
    <s v="First Class"/>
    <s v="LH-16750"/>
    <s v="Larry Hughes"/>
    <x v="0"/>
    <s v="United States"/>
    <x v="10"/>
    <s v="Pennsylvania"/>
    <n v="19140"/>
    <x v="3"/>
    <s v="OFF-BI-10000050"/>
    <x v="1"/>
    <x v="8"/>
    <s v="Angle-D Binders with Locking Rings, Label Holders"/>
    <x v="1124"/>
    <n v="3"/>
    <n v="0.7"/>
    <n v="-5.0369999999999999"/>
    <n v="9"/>
    <n v="3"/>
    <x v="2"/>
    <s v="Sep"/>
    <s v="2014-09"/>
  </r>
  <r>
    <n v="7104"/>
    <s v="CA-2017-147410"/>
    <x v="507"/>
    <d v="2017-09-08T00:00:00"/>
    <s v="Standard Class"/>
    <s v="EJ-14155"/>
    <s v="Eva Jacobs"/>
    <x v="0"/>
    <s v="United States"/>
    <x v="157"/>
    <s v="California"/>
    <n v="92704"/>
    <x v="1"/>
    <s v="OFF-ST-10003805"/>
    <x v="1"/>
    <x v="4"/>
    <s v="24 Capacity Maxi Data Binder Racks, Pearl"/>
    <x v="4606"/>
    <n v="2"/>
    <n v="0"/>
    <n v="105.27500000000001"/>
    <n v="9"/>
    <n v="3"/>
    <x v="3"/>
    <s v="Sep"/>
    <s v="2017-09"/>
  </r>
  <r>
    <n v="7105"/>
    <s v="CA-2017-128944"/>
    <x v="249"/>
    <d v="2017-06-21T00:00:00"/>
    <s v="Second Class"/>
    <s v="KH-16330"/>
    <s v="Katharine Harms"/>
    <x v="1"/>
    <s v="United States"/>
    <x v="46"/>
    <s v="Ohio"/>
    <n v="43055"/>
    <x v="3"/>
    <s v="FUR-CH-10000785"/>
    <x v="0"/>
    <x v="1"/>
    <s v="Global Ergonomic Managers Chair"/>
    <x v="4607"/>
    <n v="6"/>
    <n v="0.3"/>
    <n v="-43.435200000000002"/>
    <n v="6"/>
    <n v="2"/>
    <x v="3"/>
    <s v="Jun"/>
    <s v="2017-06"/>
  </r>
  <r>
    <n v="7106"/>
    <s v="CA-2017-128944"/>
    <x v="249"/>
    <d v="2017-06-21T00:00:00"/>
    <s v="Second Class"/>
    <s v="KH-16330"/>
    <s v="Katharine Harms"/>
    <x v="1"/>
    <s v="United States"/>
    <x v="46"/>
    <s v="Ohio"/>
    <n v="43055"/>
    <x v="3"/>
    <s v="FUR-FU-10004909"/>
    <x v="0"/>
    <x v="5"/>
    <s v="Contemporary Wood/Metal Frame"/>
    <x v="4608"/>
    <n v="3"/>
    <n v="0.2"/>
    <n v="7.2720000000000002"/>
    <n v="6"/>
    <n v="2"/>
    <x v="3"/>
    <s v="Jun"/>
    <s v="2017-06"/>
  </r>
  <r>
    <n v="7107"/>
    <s v="CA-2017-128944"/>
    <x v="249"/>
    <d v="2017-06-21T00:00:00"/>
    <s v="Second Class"/>
    <s v="KH-16330"/>
    <s v="Katharine Harms"/>
    <x v="1"/>
    <s v="United States"/>
    <x v="46"/>
    <s v="Ohio"/>
    <n v="43055"/>
    <x v="3"/>
    <s v="TEC-AC-10001553"/>
    <x v="2"/>
    <x v="11"/>
    <s v="Memorex 25GB 6X Branded Blu-Ray Recordable Disc, 15/Pack"/>
    <x v="602"/>
    <n v="9"/>
    <n v="0.2"/>
    <n v="1.5290999999999999"/>
    <n v="6"/>
    <n v="2"/>
    <x v="3"/>
    <s v="Jun"/>
    <s v="2017-06"/>
  </r>
  <r>
    <n v="7108"/>
    <s v="CA-2016-109666"/>
    <x v="475"/>
    <d v="2016-04-26T00:00:00"/>
    <s v="Standard Class"/>
    <s v="KM-16720"/>
    <s v="Kunst Miller"/>
    <x v="0"/>
    <s v="United States"/>
    <x v="20"/>
    <s v="New York"/>
    <n v="10035"/>
    <x v="3"/>
    <s v="TEC-PH-10004774"/>
    <x v="2"/>
    <x v="7"/>
    <s v="Gear Head AU3700S Headset"/>
    <x v="2232"/>
    <n v="2"/>
    <n v="0"/>
    <n v="0.77939999999999998"/>
    <n v="4"/>
    <n v="2"/>
    <x v="0"/>
    <s v="Apr"/>
    <s v="2016-04"/>
  </r>
  <r>
    <n v="7109"/>
    <s v="CA-2016-109666"/>
    <x v="475"/>
    <d v="2016-04-26T00:00:00"/>
    <s v="Standard Class"/>
    <s v="KM-16720"/>
    <s v="Kunst Miller"/>
    <x v="0"/>
    <s v="United States"/>
    <x v="20"/>
    <s v="New York"/>
    <n v="10035"/>
    <x v="3"/>
    <s v="OFF-AR-10004582"/>
    <x v="1"/>
    <x v="6"/>
    <s v="BIC Brite Liner Grip Highlighters"/>
    <x v="175"/>
    <n v="2"/>
    <n v="0"/>
    <n v="1.476"/>
    <n v="4"/>
    <n v="2"/>
    <x v="0"/>
    <s v="Apr"/>
    <s v="2016-04"/>
  </r>
  <r>
    <n v="7110"/>
    <s v="CA-2016-109666"/>
    <x v="475"/>
    <d v="2016-04-26T00:00:00"/>
    <s v="Standard Class"/>
    <s v="KM-16720"/>
    <s v="Kunst Miller"/>
    <x v="0"/>
    <s v="United States"/>
    <x v="20"/>
    <s v="New York"/>
    <n v="10035"/>
    <x v="3"/>
    <s v="OFF-ST-10000991"/>
    <x v="1"/>
    <x v="4"/>
    <s v="Space Solutions HD Industrial Steel Shelving."/>
    <x v="4609"/>
    <n v="4"/>
    <n v="0"/>
    <n v="13.7964"/>
    <n v="4"/>
    <n v="2"/>
    <x v="0"/>
    <s v="Apr"/>
    <s v="2016-04"/>
  </r>
  <r>
    <n v="7111"/>
    <s v="CA-2016-109666"/>
    <x v="475"/>
    <d v="2016-04-26T00:00:00"/>
    <s v="Standard Class"/>
    <s v="KM-16720"/>
    <s v="Kunst Miller"/>
    <x v="0"/>
    <s v="United States"/>
    <x v="20"/>
    <s v="New York"/>
    <n v="10035"/>
    <x v="3"/>
    <s v="OFF-SU-10002522"/>
    <x v="1"/>
    <x v="14"/>
    <s v="Acme Kleen Earth Office Shears"/>
    <x v="3335"/>
    <n v="2"/>
    <n v="0"/>
    <n v="2.2504"/>
    <n v="4"/>
    <n v="2"/>
    <x v="0"/>
    <s v="Apr"/>
    <s v="2016-04"/>
  </r>
  <r>
    <n v="7112"/>
    <s v="CA-2016-109666"/>
    <x v="475"/>
    <d v="2016-04-26T00:00:00"/>
    <s v="Standard Class"/>
    <s v="KM-16720"/>
    <s v="Kunst Miller"/>
    <x v="0"/>
    <s v="United States"/>
    <x v="20"/>
    <s v="New York"/>
    <n v="10035"/>
    <x v="3"/>
    <s v="OFF-AR-10004022"/>
    <x v="1"/>
    <x v="6"/>
    <s v="Panasonic KP-380BK Classic Electric Pencil Sharpener"/>
    <x v="994"/>
    <n v="2"/>
    <n v="0"/>
    <n v="17.989999999999998"/>
    <n v="4"/>
    <n v="2"/>
    <x v="0"/>
    <s v="Apr"/>
    <s v="2016-04"/>
  </r>
  <r>
    <n v="7113"/>
    <s v="CA-2016-109666"/>
    <x v="475"/>
    <d v="2016-04-26T00:00:00"/>
    <s v="Standard Class"/>
    <s v="KM-16720"/>
    <s v="Kunst Miller"/>
    <x v="0"/>
    <s v="United States"/>
    <x v="20"/>
    <s v="New York"/>
    <n v="10035"/>
    <x v="3"/>
    <s v="OFF-SU-10001218"/>
    <x v="1"/>
    <x v="14"/>
    <s v="Fiskars Softgrip Scissors"/>
    <x v="2735"/>
    <n v="5"/>
    <n v="0"/>
    <n v="15.372"/>
    <n v="4"/>
    <n v="2"/>
    <x v="0"/>
    <s v="Apr"/>
    <s v="2016-04"/>
  </r>
  <r>
    <n v="7114"/>
    <s v="CA-2016-109666"/>
    <x v="475"/>
    <d v="2016-04-26T00:00:00"/>
    <s v="Standard Class"/>
    <s v="KM-16720"/>
    <s v="Kunst Miller"/>
    <x v="0"/>
    <s v="United States"/>
    <x v="20"/>
    <s v="New York"/>
    <n v="10035"/>
    <x v="3"/>
    <s v="OFF-BI-10000174"/>
    <x v="1"/>
    <x v="8"/>
    <s v="Wilson Jones Clip &amp; Carry Folder Binder Tool for Ring Binders, Clear"/>
    <x v="4610"/>
    <n v="2"/>
    <n v="0.2"/>
    <n v="3.2480000000000002"/>
    <n v="4"/>
    <n v="2"/>
    <x v="0"/>
    <s v="Apr"/>
    <s v="2016-04"/>
  </r>
  <r>
    <n v="7115"/>
    <s v="US-2016-102239"/>
    <x v="465"/>
    <d v="2016-05-06T00:00:00"/>
    <s v="First Class"/>
    <s v="LW-16990"/>
    <s v="Lindsay Williams"/>
    <x v="1"/>
    <s v="United States"/>
    <x v="0"/>
    <s v="Nevada"/>
    <n v="89015"/>
    <x v="1"/>
    <s v="FUR-TA-10003392"/>
    <x v="0"/>
    <x v="3"/>
    <s v="Global Adaptabilities Conference Tables"/>
    <x v="4611"/>
    <n v="6"/>
    <n v="0"/>
    <n v="320.31720000000001"/>
    <n v="5"/>
    <n v="2"/>
    <x v="0"/>
    <s v="May"/>
    <s v="2016-05"/>
  </r>
  <r>
    <n v="7116"/>
    <s v="US-2016-102239"/>
    <x v="465"/>
    <d v="2016-05-06T00:00:00"/>
    <s v="First Class"/>
    <s v="LW-16990"/>
    <s v="Lindsay Williams"/>
    <x v="1"/>
    <s v="United States"/>
    <x v="0"/>
    <s v="Nevada"/>
    <n v="89015"/>
    <x v="1"/>
    <s v="OFF-BI-10001890"/>
    <x v="1"/>
    <x v="8"/>
    <s v="Avery Poly Binder Pockets"/>
    <x v="3004"/>
    <n v="2"/>
    <n v="0.2"/>
    <n v="2.0047999999999999"/>
    <n v="5"/>
    <n v="2"/>
    <x v="0"/>
    <s v="May"/>
    <s v="2016-05"/>
  </r>
  <r>
    <n v="7117"/>
    <s v="CA-2014-143168"/>
    <x v="638"/>
    <d v="2014-10-23T00:00:00"/>
    <s v="Second Class"/>
    <s v="IG-15085"/>
    <s v="Ivan Gibson"/>
    <x v="0"/>
    <s v="United States"/>
    <x v="4"/>
    <s v="Washington"/>
    <n v="98103"/>
    <x v="1"/>
    <s v="OFF-PA-10000167"/>
    <x v="1"/>
    <x v="10"/>
    <s v="Xerox 1925"/>
    <x v="1156"/>
    <n v="2"/>
    <n v="0"/>
    <n v="27.882000000000001"/>
    <n v="10"/>
    <n v="4"/>
    <x v="2"/>
    <s v="Oct"/>
    <s v="2014-10"/>
  </r>
  <r>
    <n v="7118"/>
    <s v="CA-2014-143168"/>
    <x v="638"/>
    <d v="2014-10-23T00:00:00"/>
    <s v="Second Class"/>
    <s v="IG-15085"/>
    <s v="Ivan Gibson"/>
    <x v="0"/>
    <s v="United States"/>
    <x v="4"/>
    <s v="Washington"/>
    <n v="98103"/>
    <x v="1"/>
    <s v="OFF-BI-10003784"/>
    <x v="1"/>
    <x v="8"/>
    <s v="Computer Printout Index Tabs"/>
    <x v="2000"/>
    <n v="1"/>
    <n v="0.2"/>
    <n v="0.47039999999999998"/>
    <n v="10"/>
    <n v="4"/>
    <x v="2"/>
    <s v="Oct"/>
    <s v="2014-10"/>
  </r>
  <r>
    <n v="7119"/>
    <s v="CA-2017-104906"/>
    <x v="778"/>
    <d v="2017-02-17T00:00:00"/>
    <s v="Standard Class"/>
    <s v="JP-15460"/>
    <s v="Jennifer Patt"/>
    <x v="1"/>
    <s v="United States"/>
    <x v="20"/>
    <s v="New York"/>
    <n v="10009"/>
    <x v="3"/>
    <s v="OFF-PA-10001184"/>
    <x v="1"/>
    <x v="10"/>
    <s v="Xerox 1903"/>
    <x v="1444"/>
    <n v="3"/>
    <n v="0"/>
    <n v="8.7905999999999995"/>
    <n v="2"/>
    <n v="1"/>
    <x v="3"/>
    <s v="Feb"/>
    <s v="2017-02"/>
  </r>
  <r>
    <n v="7120"/>
    <s v="CA-2017-118122"/>
    <x v="701"/>
    <d v="2017-11-24T00:00:00"/>
    <s v="Standard Class"/>
    <s v="GG-14650"/>
    <s v="Greg Guthrie"/>
    <x v="1"/>
    <s v="United States"/>
    <x v="4"/>
    <s v="Washington"/>
    <n v="98103"/>
    <x v="1"/>
    <s v="OFF-BI-10002103"/>
    <x v="1"/>
    <x v="8"/>
    <s v="Cardinal Slant-D Ring Binder, Heavy Gauge Vinyl"/>
    <x v="1150"/>
    <n v="2"/>
    <n v="0.2"/>
    <n v="4.5187999999999997"/>
    <n v="11"/>
    <n v="4"/>
    <x v="3"/>
    <s v="Nov"/>
    <s v="2017-11"/>
  </r>
  <r>
    <n v="7121"/>
    <s v="US-2014-147774"/>
    <x v="407"/>
    <d v="2014-01-26T00:00:00"/>
    <s v="Standard Class"/>
    <s v="MM-18280"/>
    <s v="Muhammed MacIntyre"/>
    <x v="1"/>
    <s v="United States"/>
    <x v="214"/>
    <s v="Tennessee"/>
    <n v="37167"/>
    <x v="0"/>
    <s v="OFF-BI-10003091"/>
    <x v="1"/>
    <x v="8"/>
    <s v="GBC DocuBind TL200 Manual Binding Machine"/>
    <x v="4612"/>
    <n v="1"/>
    <n v="0.7"/>
    <n v="-51.5154"/>
    <n v="1"/>
    <n v="1"/>
    <x v="2"/>
    <s v="Jan"/>
    <s v="2014-01"/>
  </r>
  <r>
    <n v="7122"/>
    <s v="CA-2017-166926"/>
    <x v="96"/>
    <d v="2017-12-08T00:00:00"/>
    <s v="Standard Class"/>
    <s v="SO-20335"/>
    <s v="Sean O'Donnell"/>
    <x v="0"/>
    <s v="United States"/>
    <x v="4"/>
    <s v="Washington"/>
    <n v="98105"/>
    <x v="1"/>
    <s v="OFF-PA-10001593"/>
    <x v="1"/>
    <x v="10"/>
    <s v="Xerox 1947"/>
    <x v="1075"/>
    <n v="7"/>
    <n v="0"/>
    <n v="18.837"/>
    <n v="12"/>
    <n v="4"/>
    <x v="3"/>
    <s v="Dec"/>
    <s v="2017-12"/>
  </r>
  <r>
    <n v="7123"/>
    <s v="CA-2017-166926"/>
    <x v="96"/>
    <d v="2017-12-08T00:00:00"/>
    <s v="Standard Class"/>
    <s v="SO-20335"/>
    <s v="Sean O'Donnell"/>
    <x v="0"/>
    <s v="United States"/>
    <x v="4"/>
    <s v="Washington"/>
    <n v="98105"/>
    <x v="1"/>
    <s v="FUR-BO-10002598"/>
    <x v="0"/>
    <x v="0"/>
    <s v="Hon Metal Bookcases, Putty"/>
    <x v="1713"/>
    <n v="2"/>
    <n v="0"/>
    <n v="41.168399999999998"/>
    <n v="12"/>
    <n v="4"/>
    <x v="3"/>
    <s v="Dec"/>
    <s v="2017-12"/>
  </r>
  <r>
    <n v="7124"/>
    <s v="CA-2015-128013"/>
    <x v="101"/>
    <d v="2015-08-16T00:00:00"/>
    <s v="Standard Class"/>
    <s v="MF-18250"/>
    <s v="Monica Federle"/>
    <x v="1"/>
    <s v="United States"/>
    <x v="20"/>
    <s v="New York"/>
    <n v="10035"/>
    <x v="3"/>
    <s v="FUR-FU-10000320"/>
    <x v="0"/>
    <x v="5"/>
    <s v="OIC Stacking Trays"/>
    <x v="4613"/>
    <n v="3"/>
    <n v="0"/>
    <n v="4.4088000000000003"/>
    <n v="8"/>
    <n v="3"/>
    <x v="1"/>
    <s v="Aug"/>
    <s v="2015-08"/>
  </r>
  <r>
    <n v="7125"/>
    <s v="CA-2015-128013"/>
    <x v="101"/>
    <d v="2015-08-16T00:00:00"/>
    <s v="Standard Class"/>
    <s v="MF-18250"/>
    <s v="Monica Federle"/>
    <x v="1"/>
    <s v="United States"/>
    <x v="20"/>
    <s v="New York"/>
    <n v="10035"/>
    <x v="3"/>
    <s v="OFF-PA-10001815"/>
    <x v="1"/>
    <x v="10"/>
    <s v="Xerox 1885"/>
    <x v="3683"/>
    <n v="3"/>
    <n v="0"/>
    <n v="69.177599999999998"/>
    <n v="8"/>
    <n v="3"/>
    <x v="1"/>
    <s v="Aug"/>
    <s v="2015-08"/>
  </r>
  <r>
    <n v="7126"/>
    <s v="CA-2016-123176"/>
    <x v="720"/>
    <d v="2016-09-29T00:00:00"/>
    <s v="Second Class"/>
    <s v="JG-15160"/>
    <s v="James Galang"/>
    <x v="0"/>
    <s v="United States"/>
    <x v="118"/>
    <s v="Georgia"/>
    <n v="30318"/>
    <x v="0"/>
    <s v="OFF-PA-10003971"/>
    <x v="1"/>
    <x v="10"/>
    <s v="Xerox 1965"/>
    <x v="1444"/>
    <n v="3"/>
    <n v="0"/>
    <n v="8.7905999999999995"/>
    <n v="9"/>
    <n v="3"/>
    <x v="0"/>
    <s v="Sep"/>
    <s v="2016-09"/>
  </r>
  <r>
    <n v="7127"/>
    <s v="CA-2016-123176"/>
    <x v="720"/>
    <d v="2016-09-29T00:00:00"/>
    <s v="Second Class"/>
    <s v="JG-15160"/>
    <s v="James Galang"/>
    <x v="0"/>
    <s v="United States"/>
    <x v="118"/>
    <s v="Georgia"/>
    <n v="30318"/>
    <x v="0"/>
    <s v="OFF-AR-10004685"/>
    <x v="1"/>
    <x v="6"/>
    <s v="Binney &amp; Smith Crayola Metallic Colored Pencils, 8-Color Set"/>
    <x v="4614"/>
    <n v="3"/>
    <n v="0"/>
    <n v="4.5837000000000003"/>
    <n v="9"/>
    <n v="3"/>
    <x v="0"/>
    <s v="Sep"/>
    <s v="2016-09"/>
  </r>
  <r>
    <n v="7128"/>
    <s v="US-2016-117541"/>
    <x v="696"/>
    <d v="2016-11-20T00:00:00"/>
    <s v="Standard Class"/>
    <s v="JM-16195"/>
    <s v="Justin MacKendrick"/>
    <x v="0"/>
    <s v="United States"/>
    <x v="46"/>
    <s v="Delaware"/>
    <n v="19711"/>
    <x v="3"/>
    <s v="OFF-PA-10001609"/>
    <x v="1"/>
    <x v="10"/>
    <s v="Tops Wirebound Message Log Books"/>
    <x v="4615"/>
    <n v="5"/>
    <n v="0"/>
    <n v="7.5670000000000002"/>
    <n v="11"/>
    <n v="4"/>
    <x v="0"/>
    <s v="Nov"/>
    <s v="2016-11"/>
  </r>
  <r>
    <n v="7129"/>
    <s v="US-2016-117541"/>
    <x v="696"/>
    <d v="2016-11-20T00:00:00"/>
    <s v="Standard Class"/>
    <s v="JM-16195"/>
    <s v="Justin MacKendrick"/>
    <x v="0"/>
    <s v="United States"/>
    <x v="46"/>
    <s v="Delaware"/>
    <n v="19711"/>
    <x v="3"/>
    <s v="FUR-FU-10000550"/>
    <x v="0"/>
    <x v="5"/>
    <s v="Stacking Trays by OIC"/>
    <x v="544"/>
    <n v="4"/>
    <n v="0"/>
    <n v="6.5735999999999999"/>
    <n v="11"/>
    <n v="4"/>
    <x v="0"/>
    <s v="Nov"/>
    <s v="2016-11"/>
  </r>
  <r>
    <n v="7130"/>
    <s v="CA-2016-166282"/>
    <x v="947"/>
    <d v="2016-04-22T00:00:00"/>
    <s v="Standard Class"/>
    <s v="PK-19075"/>
    <s v="Pete Kriz"/>
    <x v="0"/>
    <s v="United States"/>
    <x v="316"/>
    <s v="Tennessee"/>
    <n v="37211"/>
    <x v="0"/>
    <s v="TEC-AC-10004209"/>
    <x v="2"/>
    <x v="11"/>
    <s v="Memorex Froggy Flash Drive 4 GB"/>
    <x v="200"/>
    <n v="4"/>
    <n v="0.2"/>
    <n v="8.3523999999999994"/>
    <n v="4"/>
    <n v="2"/>
    <x v="0"/>
    <s v="Apr"/>
    <s v="2016-04"/>
  </r>
  <r>
    <n v="7131"/>
    <s v="CA-2016-166282"/>
    <x v="947"/>
    <d v="2016-04-22T00:00:00"/>
    <s v="Standard Class"/>
    <s v="PK-19075"/>
    <s v="Pete Kriz"/>
    <x v="0"/>
    <s v="United States"/>
    <x v="316"/>
    <s v="Tennessee"/>
    <n v="37211"/>
    <x v="0"/>
    <s v="OFF-PA-10003022"/>
    <x v="1"/>
    <x v="10"/>
    <s v="Standard Line “While You Were Out” Hardbound Telephone Message Book"/>
    <x v="4616"/>
    <n v="7"/>
    <n v="0.2"/>
    <n v="40.003599999999999"/>
    <n v="4"/>
    <n v="2"/>
    <x v="0"/>
    <s v="Apr"/>
    <s v="2016-04"/>
  </r>
  <r>
    <n v="7132"/>
    <s v="CA-2017-141439"/>
    <x v="200"/>
    <d v="2017-12-01T00:00:00"/>
    <s v="Standard Class"/>
    <s v="TT-21460"/>
    <s v="Tonja Turnell"/>
    <x v="2"/>
    <s v="United States"/>
    <x v="102"/>
    <s v="Indiana"/>
    <n v="47374"/>
    <x v="2"/>
    <s v="FUR-TA-10001039"/>
    <x v="0"/>
    <x v="3"/>
    <s v="KI Adjustable-Height Table"/>
    <x v="4617"/>
    <n v="3"/>
    <n v="0"/>
    <n v="67.064400000000006"/>
    <n v="11"/>
    <n v="4"/>
    <x v="3"/>
    <s v="Nov"/>
    <s v="2017-11"/>
  </r>
  <r>
    <n v="7133"/>
    <s v="CA-2017-141439"/>
    <x v="200"/>
    <d v="2017-12-01T00:00:00"/>
    <s v="Standard Class"/>
    <s v="TT-21460"/>
    <s v="Tonja Turnell"/>
    <x v="2"/>
    <s v="United States"/>
    <x v="102"/>
    <s v="Indiana"/>
    <n v="47374"/>
    <x v="2"/>
    <s v="TEC-PH-10002624"/>
    <x v="2"/>
    <x v="7"/>
    <s v="Samsung Galaxy S4 Mini"/>
    <x v="2096"/>
    <n v="4"/>
    <n v="0"/>
    <n v="545.1884"/>
    <n v="11"/>
    <n v="4"/>
    <x v="3"/>
    <s v="Nov"/>
    <s v="2017-11"/>
  </r>
  <r>
    <n v="7134"/>
    <s v="CA-2017-141439"/>
    <x v="200"/>
    <d v="2017-12-01T00:00:00"/>
    <s v="Standard Class"/>
    <s v="TT-21460"/>
    <s v="Tonja Turnell"/>
    <x v="2"/>
    <s v="United States"/>
    <x v="102"/>
    <s v="Indiana"/>
    <n v="47374"/>
    <x v="2"/>
    <s v="FUR-FU-10001473"/>
    <x v="0"/>
    <x v="5"/>
    <s v="DAX Wood Document Frame"/>
    <x v="1287"/>
    <n v="2"/>
    <n v="0"/>
    <n v="9.8856000000000002"/>
    <n v="11"/>
    <n v="4"/>
    <x v="3"/>
    <s v="Nov"/>
    <s v="2017-11"/>
  </r>
  <r>
    <n v="7135"/>
    <s v="CA-2017-141439"/>
    <x v="200"/>
    <d v="2017-12-01T00:00:00"/>
    <s v="Standard Class"/>
    <s v="TT-21460"/>
    <s v="Tonja Turnell"/>
    <x v="2"/>
    <s v="United States"/>
    <x v="102"/>
    <s v="Indiana"/>
    <n v="47374"/>
    <x v="2"/>
    <s v="TEC-PH-10001819"/>
    <x v="2"/>
    <x v="7"/>
    <s v="Innergie mMini Combo Duo USB Travel Charging Kit"/>
    <x v="2230"/>
    <n v="2"/>
    <n v="0"/>
    <n v="43.190399999999997"/>
    <n v="11"/>
    <n v="4"/>
    <x v="3"/>
    <s v="Nov"/>
    <s v="2017-11"/>
  </r>
  <r>
    <n v="7136"/>
    <s v="CA-2017-141439"/>
    <x v="200"/>
    <d v="2017-12-01T00:00:00"/>
    <s v="Standard Class"/>
    <s v="TT-21460"/>
    <s v="Tonja Turnell"/>
    <x v="2"/>
    <s v="United States"/>
    <x v="102"/>
    <s v="Indiana"/>
    <n v="47374"/>
    <x v="2"/>
    <s v="FUR-CH-10004287"/>
    <x v="0"/>
    <x v="1"/>
    <s v="SAFCO Arco Folding Chair"/>
    <x v="4618"/>
    <n v="3"/>
    <n v="0"/>
    <n v="240.29400000000001"/>
    <n v="11"/>
    <n v="4"/>
    <x v="3"/>
    <s v="Nov"/>
    <s v="2017-11"/>
  </r>
  <r>
    <n v="7137"/>
    <s v="CA-2015-163965"/>
    <x v="312"/>
    <d v="2015-11-27T00:00:00"/>
    <s v="Standard Class"/>
    <s v="SS-20875"/>
    <s v="Sung Shariari"/>
    <x v="0"/>
    <s v="United States"/>
    <x v="100"/>
    <s v="Florida"/>
    <n v="33180"/>
    <x v="0"/>
    <s v="OFF-BI-10004728"/>
    <x v="1"/>
    <x v="8"/>
    <s v="Wilson Jones Turn Tabs Binder Tool for Ring Binders"/>
    <x v="2159"/>
    <n v="5"/>
    <n v="0.7"/>
    <n v="-5.7839999999999998"/>
    <n v="11"/>
    <n v="4"/>
    <x v="1"/>
    <s v="Nov"/>
    <s v="2015-11"/>
  </r>
  <r>
    <n v="7138"/>
    <s v="CA-2015-163965"/>
    <x v="312"/>
    <d v="2015-11-27T00:00:00"/>
    <s v="Standard Class"/>
    <s v="SS-20875"/>
    <s v="Sung Shariari"/>
    <x v="0"/>
    <s v="United States"/>
    <x v="100"/>
    <s v="Florida"/>
    <n v="33180"/>
    <x v="0"/>
    <s v="OFF-ST-10000918"/>
    <x v="1"/>
    <x v="4"/>
    <s v="Crate-A-Files"/>
    <x v="4619"/>
    <n v="2"/>
    <n v="0.2"/>
    <n v="1.3080000000000001"/>
    <n v="11"/>
    <n v="4"/>
    <x v="1"/>
    <s v="Nov"/>
    <s v="2015-11"/>
  </r>
  <r>
    <n v="7139"/>
    <s v="CA-2015-163965"/>
    <x v="312"/>
    <d v="2015-11-27T00:00:00"/>
    <s v="Standard Class"/>
    <s v="SS-20875"/>
    <s v="Sung Shariari"/>
    <x v="0"/>
    <s v="United States"/>
    <x v="100"/>
    <s v="Florida"/>
    <n v="33180"/>
    <x v="0"/>
    <s v="OFF-BI-10004593"/>
    <x v="1"/>
    <x v="8"/>
    <s v="Ibico Laser Imprintable Binding System Covers"/>
    <x v="4620"/>
    <n v="4"/>
    <n v="0.7"/>
    <n v="-50.304000000000002"/>
    <n v="11"/>
    <n v="4"/>
    <x v="1"/>
    <s v="Nov"/>
    <s v="2015-11"/>
  </r>
  <r>
    <n v="7140"/>
    <s v="CA-2015-163965"/>
    <x v="312"/>
    <d v="2015-11-27T00:00:00"/>
    <s v="Standard Class"/>
    <s v="SS-20875"/>
    <s v="Sung Shariari"/>
    <x v="0"/>
    <s v="United States"/>
    <x v="100"/>
    <s v="Florida"/>
    <n v="33180"/>
    <x v="0"/>
    <s v="FUR-BO-10001337"/>
    <x v="0"/>
    <x v="0"/>
    <s v="O'Sullivan Living Dimensions 2-Shelf Bookcases"/>
    <x v="4621"/>
    <n v="3"/>
    <n v="0.2"/>
    <n v="-36.293999999999997"/>
    <n v="11"/>
    <n v="4"/>
    <x v="1"/>
    <s v="Nov"/>
    <s v="2015-11"/>
  </r>
  <r>
    <n v="7141"/>
    <s v="CA-2017-128783"/>
    <x v="210"/>
    <d v="2017-09-07T00:00:00"/>
    <s v="Same Day"/>
    <s v="TG-21640"/>
    <s v="Trudy Glocke"/>
    <x v="0"/>
    <s v="United States"/>
    <x v="490"/>
    <s v="Missouri"/>
    <n v="63301"/>
    <x v="2"/>
    <s v="TEC-AC-10002473"/>
    <x v="2"/>
    <x v="11"/>
    <s v="Maxell 4.7GB DVD-R"/>
    <x v="3458"/>
    <n v="4"/>
    <n v="0"/>
    <n v="46.543199999999999"/>
    <n v="9"/>
    <n v="3"/>
    <x v="3"/>
    <s v="Sep"/>
    <s v="2017-09"/>
  </r>
  <r>
    <n v="7142"/>
    <s v="CA-2017-128783"/>
    <x v="210"/>
    <d v="2017-09-07T00:00:00"/>
    <s v="Same Day"/>
    <s v="TG-21640"/>
    <s v="Trudy Glocke"/>
    <x v="0"/>
    <s v="United States"/>
    <x v="490"/>
    <s v="Missouri"/>
    <n v="63301"/>
    <x v="2"/>
    <s v="FUR-FU-10003623"/>
    <x v="0"/>
    <x v="5"/>
    <s v="DataProducts Ampli Magnifier Task Lamp, Black,"/>
    <x v="4622"/>
    <n v="5"/>
    <n v="0"/>
    <n v="37.884"/>
    <n v="9"/>
    <n v="3"/>
    <x v="3"/>
    <s v="Sep"/>
    <s v="2017-09"/>
  </r>
  <r>
    <n v="7143"/>
    <s v="CA-2014-122217"/>
    <x v="156"/>
    <d v="2014-11-29T00:00:00"/>
    <s v="Standard Class"/>
    <s v="HP-14815"/>
    <s v="Harold Pawlan"/>
    <x v="2"/>
    <s v="United States"/>
    <x v="173"/>
    <s v="Virginia"/>
    <n v="23464"/>
    <x v="0"/>
    <s v="FUR-FU-10002045"/>
    <x v="0"/>
    <x v="5"/>
    <s v="Executive Impressions 14&quot;"/>
    <x v="4623"/>
    <n v="5"/>
    <n v="0"/>
    <n v="48.905999999999999"/>
    <n v="11"/>
    <n v="4"/>
    <x v="2"/>
    <s v="Nov"/>
    <s v="2014-11"/>
  </r>
  <r>
    <n v="7144"/>
    <s v="US-2017-141558"/>
    <x v="825"/>
    <d v="2017-03-16T00:00:00"/>
    <s v="Standard Class"/>
    <s v="MH-17290"/>
    <s v="Marc Harrigan"/>
    <x v="2"/>
    <s v="United States"/>
    <x v="10"/>
    <s v="Pennsylvania"/>
    <n v="19140"/>
    <x v="3"/>
    <s v="TEC-PH-10002555"/>
    <x v="2"/>
    <x v="7"/>
    <s v="Nortel Meridian M5316 Digital phone"/>
    <x v="4624"/>
    <n v="5"/>
    <n v="0.4"/>
    <n v="-181.26499999999999"/>
    <n v="3"/>
    <n v="1"/>
    <x v="3"/>
    <s v="Mar"/>
    <s v="2017-03"/>
  </r>
  <r>
    <n v="7145"/>
    <s v="US-2017-141558"/>
    <x v="825"/>
    <d v="2017-03-16T00:00:00"/>
    <s v="Standard Class"/>
    <s v="MH-17290"/>
    <s v="Marc Harrigan"/>
    <x v="2"/>
    <s v="United States"/>
    <x v="10"/>
    <s v="Pennsylvania"/>
    <n v="19140"/>
    <x v="3"/>
    <s v="OFF-BI-10002794"/>
    <x v="1"/>
    <x v="8"/>
    <s v="Avery Trapezoid Ring Binder, 3&quot; Capacity, Black, 1040 sheets"/>
    <x v="4090"/>
    <n v="1"/>
    <n v="0.7"/>
    <n v="-8.6058000000000003"/>
    <n v="3"/>
    <n v="1"/>
    <x v="3"/>
    <s v="Mar"/>
    <s v="2017-03"/>
  </r>
  <r>
    <n v="7146"/>
    <s v="US-2017-141558"/>
    <x v="825"/>
    <d v="2017-03-16T00:00:00"/>
    <s v="Standard Class"/>
    <s v="MH-17290"/>
    <s v="Marc Harrigan"/>
    <x v="2"/>
    <s v="United States"/>
    <x v="10"/>
    <s v="Pennsylvania"/>
    <n v="19140"/>
    <x v="3"/>
    <s v="FUR-TA-10004086"/>
    <x v="0"/>
    <x v="3"/>
    <s v="KI Adjustable-Height Table"/>
    <x v="1244"/>
    <n v="3"/>
    <n v="0.4"/>
    <n v="-46.429200000000002"/>
    <n v="3"/>
    <n v="1"/>
    <x v="3"/>
    <s v="Mar"/>
    <s v="2017-03"/>
  </r>
  <r>
    <n v="7147"/>
    <s v="US-2017-141558"/>
    <x v="825"/>
    <d v="2017-03-16T00:00:00"/>
    <s v="Standard Class"/>
    <s v="MH-17290"/>
    <s v="Marc Harrigan"/>
    <x v="2"/>
    <s v="United States"/>
    <x v="10"/>
    <s v="Pennsylvania"/>
    <n v="19140"/>
    <x v="3"/>
    <s v="OFF-ST-10004946"/>
    <x v="1"/>
    <x v="4"/>
    <s v="Desktop 3-Pocket Hot File"/>
    <x v="4625"/>
    <n v="1"/>
    <n v="0.2"/>
    <n v="3.246"/>
    <n v="3"/>
    <n v="1"/>
    <x v="3"/>
    <s v="Mar"/>
    <s v="2017-03"/>
  </r>
  <r>
    <n v="7148"/>
    <s v="CA-2016-139941"/>
    <x v="1"/>
    <d v="2016-06-17T00:00:00"/>
    <s v="Standard Class"/>
    <s v="CB-12415"/>
    <s v="Christy Brittain"/>
    <x v="0"/>
    <s v="United States"/>
    <x v="85"/>
    <s v="New York"/>
    <n v="11561"/>
    <x v="3"/>
    <s v="OFF-PA-10000241"/>
    <x v="1"/>
    <x v="10"/>
    <s v="IBM Multi-Purpose Copy Paper, 8 1/2 x 11&quot;, Case"/>
    <x v="1635"/>
    <n v="3"/>
    <n v="0"/>
    <n v="41.823"/>
    <n v="6"/>
    <n v="2"/>
    <x v="0"/>
    <s v="Jun"/>
    <s v="2016-06"/>
  </r>
  <r>
    <n v="7149"/>
    <s v="CA-2016-139941"/>
    <x v="1"/>
    <d v="2016-06-17T00:00:00"/>
    <s v="Standard Class"/>
    <s v="CB-12415"/>
    <s v="Christy Brittain"/>
    <x v="0"/>
    <s v="United States"/>
    <x v="85"/>
    <s v="New York"/>
    <n v="11561"/>
    <x v="3"/>
    <s v="OFF-AP-10004036"/>
    <x v="1"/>
    <x v="9"/>
    <s v="Bionaire 99.97% HEPA Air Cleaner"/>
    <x v="4626"/>
    <n v="3"/>
    <n v="0"/>
    <n v="18.396000000000001"/>
    <n v="6"/>
    <n v="2"/>
    <x v="0"/>
    <s v="Jun"/>
    <s v="2016-06"/>
  </r>
  <r>
    <n v="7150"/>
    <s v="CA-2015-166583"/>
    <x v="153"/>
    <d v="2015-06-30T00:00:00"/>
    <s v="Standard Class"/>
    <s v="VD-21670"/>
    <s v="Valerie Dominguez"/>
    <x v="0"/>
    <s v="United States"/>
    <x v="12"/>
    <s v="Texas"/>
    <n v="77070"/>
    <x v="2"/>
    <s v="TEC-PH-10001578"/>
    <x v="2"/>
    <x v="7"/>
    <s v="Polycom SoundStation2 EX Conference phone"/>
    <x v="4627"/>
    <n v="3"/>
    <n v="0.2"/>
    <n v="109.3365"/>
    <n v="6"/>
    <n v="2"/>
    <x v="1"/>
    <s v="Jun"/>
    <s v="2015-06"/>
  </r>
  <r>
    <n v="7151"/>
    <s v="CA-2017-100412"/>
    <x v="66"/>
    <d v="2017-12-26T00:00:00"/>
    <s v="Standard Class"/>
    <s v="SR-20425"/>
    <s v="Sharelle Roach"/>
    <x v="2"/>
    <s v="United States"/>
    <x v="428"/>
    <s v="Alabama"/>
    <n v="35401"/>
    <x v="0"/>
    <s v="FUR-CH-10002647"/>
    <x v="0"/>
    <x v="1"/>
    <s v="Situations Contoured Folding Chairs, 4/Set"/>
    <x v="1713"/>
    <n v="2"/>
    <n v="0"/>
    <n v="35.49"/>
    <n v="12"/>
    <n v="4"/>
    <x v="3"/>
    <s v="Dec"/>
    <s v="2017-12"/>
  </r>
  <r>
    <n v="7152"/>
    <s v="CA-2017-142909"/>
    <x v="66"/>
    <d v="2017-12-25T00:00:00"/>
    <s v="Second Class"/>
    <s v="AG-10330"/>
    <s v="Alex Grayson"/>
    <x v="0"/>
    <s v="United States"/>
    <x v="123"/>
    <s v="Arizona"/>
    <n v="85204"/>
    <x v="1"/>
    <s v="FUR-TA-10003008"/>
    <x v="0"/>
    <x v="3"/>
    <s v="Lesro Round Back Collection Coffee Table, End Table"/>
    <x v="4628"/>
    <n v="2"/>
    <n v="0.5"/>
    <n v="-135.08699999999999"/>
    <n v="12"/>
    <n v="4"/>
    <x v="3"/>
    <s v="Dec"/>
    <s v="2017-12"/>
  </r>
  <r>
    <n v="7153"/>
    <s v="CA-2014-137911"/>
    <x v="1148"/>
    <d v="2014-10-15T00:00:00"/>
    <s v="Standard Class"/>
    <s v="BP-11095"/>
    <s v="Bart Pistole"/>
    <x v="1"/>
    <s v="United States"/>
    <x v="108"/>
    <s v="North Carolina"/>
    <n v="28540"/>
    <x v="0"/>
    <s v="OFF-PA-10004071"/>
    <x v="1"/>
    <x v="10"/>
    <s v="Eaton Premium Continuous-Feed Paper, 25% Cotton, Letter Size, White, 1000 Shts/Box"/>
    <x v="1638"/>
    <n v="2"/>
    <n v="0.2"/>
    <n v="31.0688"/>
    <n v="10"/>
    <n v="4"/>
    <x v="2"/>
    <s v="Oct"/>
    <s v="2014-10"/>
  </r>
  <r>
    <n v="7154"/>
    <s v="CA-2015-106208"/>
    <x v="895"/>
    <d v="2015-12-15T00:00:00"/>
    <s v="Standard Class"/>
    <s v="JW-16075"/>
    <s v="Julia West"/>
    <x v="0"/>
    <s v="United States"/>
    <x v="22"/>
    <s v="Illinois"/>
    <n v="60610"/>
    <x v="2"/>
    <s v="OFF-AP-10004980"/>
    <x v="1"/>
    <x v="9"/>
    <s v="3M Replacement Filter for Office Air Cleaner for 20' x 33' Room"/>
    <x v="4629"/>
    <n v="7"/>
    <n v="0.8"/>
    <n v="-108.8304"/>
    <n v="12"/>
    <n v="4"/>
    <x v="1"/>
    <s v="Dec"/>
    <s v="2015-12"/>
  </r>
  <r>
    <n v="7155"/>
    <s v="US-2015-136749"/>
    <x v="707"/>
    <d v="2015-12-27T00:00:00"/>
    <s v="Second Class"/>
    <s v="LH-16900"/>
    <s v="Lena Hernandez"/>
    <x v="0"/>
    <s v="United States"/>
    <x v="38"/>
    <s v="Georgia"/>
    <n v="31907"/>
    <x v="0"/>
    <s v="FUR-FU-10000747"/>
    <x v="0"/>
    <x v="5"/>
    <s v="Tenex B1-RE Series Chair Mats for Low Pile Carpets"/>
    <x v="4630"/>
    <n v="6"/>
    <n v="0"/>
    <n v="46.8996"/>
    <n v="12"/>
    <n v="4"/>
    <x v="1"/>
    <s v="Dec"/>
    <s v="2015-12"/>
  </r>
  <r>
    <n v="7156"/>
    <s v="US-2015-136749"/>
    <x v="707"/>
    <d v="2015-12-27T00:00:00"/>
    <s v="Second Class"/>
    <s v="LH-16900"/>
    <s v="Lena Hernandez"/>
    <x v="0"/>
    <s v="United States"/>
    <x v="38"/>
    <s v="Georgia"/>
    <n v="31907"/>
    <x v="0"/>
    <s v="OFF-BI-10004492"/>
    <x v="1"/>
    <x v="8"/>
    <s v="Tuf-Vin Binders"/>
    <x v="4631"/>
    <n v="5"/>
    <n v="0"/>
    <n v="74.212999999999994"/>
    <n v="12"/>
    <n v="4"/>
    <x v="1"/>
    <s v="Dec"/>
    <s v="2015-12"/>
  </r>
  <r>
    <n v="7157"/>
    <s v="CA-2017-126718"/>
    <x v="568"/>
    <d v="2017-05-04T00:00:00"/>
    <s v="Standard Class"/>
    <s v="KT-16480"/>
    <s v="Kean Thornton"/>
    <x v="0"/>
    <s v="United States"/>
    <x v="334"/>
    <s v="New Jersey"/>
    <n v="7050"/>
    <x v="3"/>
    <s v="OFF-LA-10004055"/>
    <x v="1"/>
    <x v="2"/>
    <s v="Color-Coded Legal Exhibit Labels"/>
    <x v="3262"/>
    <n v="1"/>
    <n v="0"/>
    <n v="2.4058999999999999"/>
    <n v="4"/>
    <n v="2"/>
    <x v="3"/>
    <s v="Apr"/>
    <s v="2017-04"/>
  </r>
  <r>
    <n v="7158"/>
    <s v="CA-2016-131380"/>
    <x v="463"/>
    <d v="2016-03-31T00:00:00"/>
    <s v="Second Class"/>
    <s v="CC-12220"/>
    <s v="Chris Cortes"/>
    <x v="0"/>
    <s v="United States"/>
    <x v="1"/>
    <s v="California"/>
    <n v="90032"/>
    <x v="1"/>
    <s v="OFF-ST-10002485"/>
    <x v="1"/>
    <x v="4"/>
    <s v="Rogers Deluxe File Chest"/>
    <x v="1177"/>
    <n v="4"/>
    <n v="0"/>
    <n v="0.87919999999999998"/>
    <n v="3"/>
    <n v="1"/>
    <x v="0"/>
    <s v="Mar"/>
    <s v="2016-03"/>
  </r>
  <r>
    <n v="7159"/>
    <s v="CA-2016-131380"/>
    <x v="463"/>
    <d v="2016-03-31T00:00:00"/>
    <s v="Second Class"/>
    <s v="CC-12220"/>
    <s v="Chris Cortes"/>
    <x v="0"/>
    <s v="United States"/>
    <x v="1"/>
    <s v="California"/>
    <n v="90032"/>
    <x v="1"/>
    <s v="OFF-PA-10001243"/>
    <x v="1"/>
    <x v="10"/>
    <s v="Xerox 1983"/>
    <x v="156"/>
    <n v="1"/>
    <n v="0"/>
    <n v="2.9302000000000001"/>
    <n v="3"/>
    <n v="1"/>
    <x v="0"/>
    <s v="Mar"/>
    <s v="2016-03"/>
  </r>
  <r>
    <n v="7160"/>
    <s v="CA-2015-145835"/>
    <x v="1149"/>
    <d v="2015-05-18T00:00:00"/>
    <s v="Second Class"/>
    <s v="BF-11170"/>
    <s v="Ben Ferrer"/>
    <x v="2"/>
    <s v="United States"/>
    <x v="22"/>
    <s v="Illinois"/>
    <n v="60623"/>
    <x v="2"/>
    <s v="TEC-PH-10004447"/>
    <x v="2"/>
    <x v="7"/>
    <s v="Toshiba IPT2010-SD IP Telephone"/>
    <x v="2643"/>
    <n v="2"/>
    <n v="0.2"/>
    <n v="16.678799999999999"/>
    <n v="5"/>
    <n v="2"/>
    <x v="1"/>
    <s v="May"/>
    <s v="2015-05"/>
  </r>
  <r>
    <n v="7161"/>
    <s v="CA-2015-145835"/>
    <x v="1149"/>
    <d v="2015-05-18T00:00:00"/>
    <s v="Second Class"/>
    <s v="BF-11170"/>
    <s v="Ben Ferrer"/>
    <x v="2"/>
    <s v="United States"/>
    <x v="22"/>
    <s v="Illinois"/>
    <n v="60623"/>
    <x v="2"/>
    <s v="OFF-FA-10002280"/>
    <x v="1"/>
    <x v="13"/>
    <s v="Advantus Plastic Paper Clips"/>
    <x v="4515"/>
    <n v="4"/>
    <n v="0.2"/>
    <n v="5.6"/>
    <n v="5"/>
    <n v="2"/>
    <x v="1"/>
    <s v="May"/>
    <s v="2015-05"/>
  </r>
  <r>
    <n v="7162"/>
    <s v="CA-2014-138709"/>
    <x v="1129"/>
    <d v="2014-07-09T00:00:00"/>
    <s v="Standard Class"/>
    <s v="MS-17770"/>
    <s v="Maxwell Schwartz"/>
    <x v="0"/>
    <s v="United States"/>
    <x v="102"/>
    <s v="Virginia"/>
    <n v="23223"/>
    <x v="0"/>
    <s v="OFF-PA-10004734"/>
    <x v="1"/>
    <x v="10"/>
    <s v="Southworth Structures Collection"/>
    <x v="1372"/>
    <n v="3"/>
    <n v="0"/>
    <n v="10.92"/>
    <n v="7"/>
    <n v="3"/>
    <x v="2"/>
    <s v="Jul"/>
    <s v="2014-07"/>
  </r>
  <r>
    <n v="7163"/>
    <s v="CA-2014-138709"/>
    <x v="1129"/>
    <d v="2014-07-09T00:00:00"/>
    <s v="Standard Class"/>
    <s v="MS-17770"/>
    <s v="Maxwell Schwartz"/>
    <x v="0"/>
    <s v="United States"/>
    <x v="102"/>
    <s v="Virginia"/>
    <n v="23223"/>
    <x v="0"/>
    <s v="OFF-BI-10000145"/>
    <x v="1"/>
    <x v="8"/>
    <s v="Zipper Ring Binder Pockets"/>
    <x v="4632"/>
    <n v="5"/>
    <n v="0"/>
    <n v="7.6440000000000001"/>
    <n v="7"/>
    <n v="3"/>
    <x v="2"/>
    <s v="Jul"/>
    <s v="2014-07"/>
  </r>
  <r>
    <n v="7164"/>
    <s v="CA-2014-122070"/>
    <x v="1150"/>
    <d v="2014-04-24T00:00:00"/>
    <s v="Second Class"/>
    <s v="AH-10030"/>
    <s v="Aaron Hawkins"/>
    <x v="1"/>
    <s v="United States"/>
    <x v="21"/>
    <s v="New York"/>
    <n v="12180"/>
    <x v="3"/>
    <s v="OFF-EN-10004773"/>
    <x v="1"/>
    <x v="12"/>
    <s v="Staple envelope"/>
    <x v="4633"/>
    <n v="8"/>
    <n v="0"/>
    <n v="121.44159999999999"/>
    <n v="4"/>
    <n v="2"/>
    <x v="2"/>
    <s v="Apr"/>
    <s v="2014-04"/>
  </r>
  <r>
    <n v="7165"/>
    <s v="CA-2014-122070"/>
    <x v="1150"/>
    <d v="2014-04-24T00:00:00"/>
    <s v="Second Class"/>
    <s v="AH-10030"/>
    <s v="Aaron Hawkins"/>
    <x v="1"/>
    <s v="United States"/>
    <x v="21"/>
    <s v="New York"/>
    <n v="12180"/>
    <x v="3"/>
    <s v="OFF-BI-10004970"/>
    <x v="1"/>
    <x v="8"/>
    <s v="ACCOHIDE 3-Ring Binder, Blue, 1&quot;"/>
    <x v="4373"/>
    <n v="3"/>
    <n v="0.2"/>
    <n v="3.3452999999999999"/>
    <n v="4"/>
    <n v="2"/>
    <x v="2"/>
    <s v="Apr"/>
    <s v="2014-04"/>
  </r>
  <r>
    <n v="7166"/>
    <s v="CA-2016-158610"/>
    <x v="251"/>
    <d v="2016-09-22T00:00:00"/>
    <s v="First Class"/>
    <s v="CK-12595"/>
    <s v="Clytie Kelty"/>
    <x v="0"/>
    <s v="United States"/>
    <x v="205"/>
    <s v="Rhode Island"/>
    <n v="2908"/>
    <x v="3"/>
    <s v="OFF-ST-10000604"/>
    <x v="1"/>
    <x v="4"/>
    <s v="Home/Office Personal File Carts"/>
    <x v="2803"/>
    <n v="2"/>
    <n v="0"/>
    <n v="17.38"/>
    <n v="9"/>
    <n v="3"/>
    <x v="0"/>
    <s v="Sep"/>
    <s v="2016-09"/>
  </r>
  <r>
    <n v="7167"/>
    <s v="CA-2014-117464"/>
    <x v="192"/>
    <d v="2014-07-24T00:00:00"/>
    <s v="Second Class"/>
    <s v="NP-18325"/>
    <s v="Naresj Patel"/>
    <x v="0"/>
    <s v="United States"/>
    <x v="8"/>
    <s v="California"/>
    <n v="94122"/>
    <x v="1"/>
    <s v="OFF-AR-10003190"/>
    <x v="1"/>
    <x v="6"/>
    <s v="Newell 32"/>
    <x v="132"/>
    <n v="4"/>
    <n v="0"/>
    <n v="3.2256"/>
    <n v="7"/>
    <n v="3"/>
    <x v="2"/>
    <s v="Jul"/>
    <s v="2014-07"/>
  </r>
  <r>
    <n v="7168"/>
    <s v="CA-2014-117464"/>
    <x v="192"/>
    <d v="2014-07-24T00:00:00"/>
    <s v="Second Class"/>
    <s v="NP-18325"/>
    <s v="Naresj Patel"/>
    <x v="0"/>
    <s v="United States"/>
    <x v="8"/>
    <s v="California"/>
    <n v="94122"/>
    <x v="1"/>
    <s v="FUR-CH-10000155"/>
    <x v="0"/>
    <x v="1"/>
    <s v="Global Comet Stacking Armless Chair"/>
    <x v="4634"/>
    <n v="3"/>
    <n v="0.2"/>
    <n v="71.772000000000006"/>
    <n v="7"/>
    <n v="3"/>
    <x v="2"/>
    <s v="Jul"/>
    <s v="2014-07"/>
  </r>
  <r>
    <n v="7169"/>
    <s v="CA-2014-117464"/>
    <x v="192"/>
    <d v="2014-07-24T00:00:00"/>
    <s v="Second Class"/>
    <s v="NP-18325"/>
    <s v="Naresj Patel"/>
    <x v="0"/>
    <s v="United States"/>
    <x v="8"/>
    <s v="California"/>
    <n v="94122"/>
    <x v="1"/>
    <s v="OFF-ST-10003058"/>
    <x v="1"/>
    <x v="4"/>
    <s v="Eldon Mobile Mega Data Cart  Mega Stackable  Add-On Trays"/>
    <x v="4635"/>
    <n v="10"/>
    <n v="0"/>
    <n v="68.584999999999994"/>
    <n v="7"/>
    <n v="3"/>
    <x v="2"/>
    <s v="Jul"/>
    <s v="2014-07"/>
  </r>
  <r>
    <n v="7170"/>
    <s v="CA-2014-117464"/>
    <x v="192"/>
    <d v="2014-07-24T00:00:00"/>
    <s v="Second Class"/>
    <s v="NP-18325"/>
    <s v="Naresj Patel"/>
    <x v="0"/>
    <s v="United States"/>
    <x v="8"/>
    <s v="California"/>
    <n v="94122"/>
    <x v="1"/>
    <s v="FUR-TA-10004767"/>
    <x v="0"/>
    <x v="3"/>
    <s v="Safco Drafting Table"/>
    <x v="2932"/>
    <n v="3"/>
    <n v="0.2"/>
    <n v="19.1646"/>
    <n v="7"/>
    <n v="3"/>
    <x v="2"/>
    <s v="Jul"/>
    <s v="2014-07"/>
  </r>
  <r>
    <n v="7171"/>
    <s v="US-2017-168613"/>
    <x v="1048"/>
    <d v="2017-10-14T00:00:00"/>
    <s v="Standard Class"/>
    <s v="GM-14440"/>
    <s v="Gary McGarr"/>
    <x v="0"/>
    <s v="United States"/>
    <x v="20"/>
    <s v="New York"/>
    <n v="10009"/>
    <x v="3"/>
    <s v="FUR-CH-10002372"/>
    <x v="0"/>
    <x v="1"/>
    <s v="Office Star - Ergonomically Designed Knee Chair"/>
    <x v="3388"/>
    <n v="2"/>
    <n v="0.1"/>
    <n v="3.2391999999999999"/>
    <n v="10"/>
    <n v="4"/>
    <x v="3"/>
    <s v="Oct"/>
    <s v="2017-10"/>
  </r>
  <r>
    <n v="7172"/>
    <s v="CA-2017-125381"/>
    <x v="1016"/>
    <d v="2017-04-27T00:00:00"/>
    <s v="Second Class"/>
    <s v="SG-20605"/>
    <s v="Speros Goranitis"/>
    <x v="0"/>
    <s v="United States"/>
    <x v="8"/>
    <s v="California"/>
    <n v="94109"/>
    <x v="1"/>
    <s v="TEC-AC-10000158"/>
    <x v="2"/>
    <x v="11"/>
    <s v="Sony 64GB Class 10 Micro SDHC R40 Memory Card"/>
    <x v="3219"/>
    <n v="3"/>
    <n v="0"/>
    <n v="22.6737"/>
    <n v="4"/>
    <n v="2"/>
    <x v="3"/>
    <s v="Apr"/>
    <s v="2017-04"/>
  </r>
  <r>
    <n v="7173"/>
    <s v="US-2017-141677"/>
    <x v="606"/>
    <d v="2017-03-30T00:00:00"/>
    <s v="Standard Class"/>
    <s v="HK-14890"/>
    <s v="Heather Kirkland"/>
    <x v="1"/>
    <s v="United States"/>
    <x v="12"/>
    <s v="Texas"/>
    <n v="77070"/>
    <x v="2"/>
    <s v="TEC-AC-10000158"/>
    <x v="2"/>
    <x v="11"/>
    <s v="Sony 64GB Class 10 Micro SDHC R40 Memory Card"/>
    <x v="734"/>
    <n v="5"/>
    <n v="0.2"/>
    <n v="1.7995000000000001"/>
    <n v="3"/>
    <n v="1"/>
    <x v="3"/>
    <s v="Mar"/>
    <s v="2017-03"/>
  </r>
  <r>
    <n v="7174"/>
    <s v="US-2017-141677"/>
    <x v="606"/>
    <d v="2017-03-30T00:00:00"/>
    <s v="Standard Class"/>
    <s v="HK-14890"/>
    <s v="Heather Kirkland"/>
    <x v="1"/>
    <s v="United States"/>
    <x v="12"/>
    <s v="Texas"/>
    <n v="77070"/>
    <x v="2"/>
    <s v="TEC-CO-10002313"/>
    <x v="2"/>
    <x v="16"/>
    <s v="Canon PC1080F Personal Copier"/>
    <x v="4514"/>
    <n v="5"/>
    <n v="0.2"/>
    <n v="569.9905"/>
    <n v="3"/>
    <n v="1"/>
    <x v="3"/>
    <s v="Mar"/>
    <s v="2017-03"/>
  </r>
  <r>
    <n v="7175"/>
    <s v="US-2017-141677"/>
    <x v="606"/>
    <d v="2017-03-30T00:00:00"/>
    <s v="Standard Class"/>
    <s v="HK-14890"/>
    <s v="Heather Kirkland"/>
    <x v="1"/>
    <s v="United States"/>
    <x v="12"/>
    <s v="Texas"/>
    <n v="77070"/>
    <x v="2"/>
    <s v="OFF-PA-10002581"/>
    <x v="1"/>
    <x v="10"/>
    <s v="Xerox 1951"/>
    <x v="1339"/>
    <n v="3"/>
    <n v="0.2"/>
    <n v="23.234999999999999"/>
    <n v="3"/>
    <n v="1"/>
    <x v="3"/>
    <s v="Mar"/>
    <s v="2017-03"/>
  </r>
  <r>
    <n v="7176"/>
    <s v="US-2017-141677"/>
    <x v="606"/>
    <d v="2017-03-30T00:00:00"/>
    <s v="Standard Class"/>
    <s v="HK-14890"/>
    <s v="Heather Kirkland"/>
    <x v="1"/>
    <s v="United States"/>
    <x v="12"/>
    <s v="Texas"/>
    <n v="77070"/>
    <x v="2"/>
    <s v="OFF-AP-10001205"/>
    <x v="1"/>
    <x v="9"/>
    <s v="Belkin 5 Outlet SurgeMaster Power Centers"/>
    <x v="2734"/>
    <n v="8"/>
    <n v="0.8"/>
    <n v="-226.63679999999999"/>
    <n v="3"/>
    <n v="1"/>
    <x v="3"/>
    <s v="Mar"/>
    <s v="2017-03"/>
  </r>
  <r>
    <n v="7177"/>
    <s v="US-2017-141677"/>
    <x v="606"/>
    <d v="2017-03-30T00:00:00"/>
    <s v="Standard Class"/>
    <s v="HK-14890"/>
    <s v="Heather Kirkland"/>
    <x v="1"/>
    <s v="United States"/>
    <x v="12"/>
    <s v="Texas"/>
    <n v="77070"/>
    <x v="2"/>
    <s v="OFF-ST-10000344"/>
    <x v="1"/>
    <x v="4"/>
    <s v="Neat Ideas Personal Hanging Folder Files, Black"/>
    <x v="4636"/>
    <n v="3"/>
    <n v="0.2"/>
    <n v="2.4174000000000002"/>
    <n v="3"/>
    <n v="1"/>
    <x v="3"/>
    <s v="Mar"/>
    <s v="2017-03"/>
  </r>
  <r>
    <n v="7178"/>
    <s v="CA-2017-133067"/>
    <x v="464"/>
    <d v="2017-05-10T00:00:00"/>
    <s v="Standard Class"/>
    <s v="MY-18295"/>
    <s v="Muhammed Yedwab"/>
    <x v="1"/>
    <s v="United States"/>
    <x v="10"/>
    <s v="Pennsylvania"/>
    <n v="19140"/>
    <x v="3"/>
    <s v="OFF-BI-10002897"/>
    <x v="1"/>
    <x v="8"/>
    <s v="Black Avery Memo-Size 3-Ring Binder, 5 1/2&quot; x 8 1/2&quot;"/>
    <x v="4637"/>
    <n v="2"/>
    <n v="0.7"/>
    <n v="-1.5414000000000001"/>
    <n v="5"/>
    <n v="2"/>
    <x v="3"/>
    <s v="May"/>
    <s v="2017-05"/>
  </r>
  <r>
    <n v="7179"/>
    <s v="CA-2017-133067"/>
    <x v="464"/>
    <d v="2017-05-10T00:00:00"/>
    <s v="Standard Class"/>
    <s v="MY-18295"/>
    <s v="Muhammed Yedwab"/>
    <x v="1"/>
    <s v="United States"/>
    <x v="10"/>
    <s v="Pennsylvania"/>
    <n v="19140"/>
    <x v="3"/>
    <s v="OFF-BI-10003694"/>
    <x v="1"/>
    <x v="8"/>
    <s v="Avery 3 1/2&quot; Diskette Storage Pages, 10/Pack"/>
    <x v="4638"/>
    <n v="3"/>
    <n v="0.7"/>
    <n v="-7.5167999999999999"/>
    <n v="5"/>
    <n v="2"/>
    <x v="3"/>
    <s v="May"/>
    <s v="2017-05"/>
  </r>
  <r>
    <n v="7180"/>
    <s v="US-2016-144351"/>
    <x v="696"/>
    <d v="2016-11-18T00:00:00"/>
    <s v="Standard Class"/>
    <s v="RC-19960"/>
    <s v="Ryan Crowe"/>
    <x v="0"/>
    <s v="United States"/>
    <x v="248"/>
    <s v="Maryland"/>
    <n v="21215"/>
    <x v="3"/>
    <s v="TEC-PH-10001644"/>
    <x v="2"/>
    <x v="7"/>
    <s v="BlueLounge Milo Smartphone Stand, White/Metallic"/>
    <x v="1309"/>
    <n v="3"/>
    <n v="0"/>
    <n v="25.191600000000001"/>
    <n v="11"/>
    <n v="4"/>
    <x v="0"/>
    <s v="Nov"/>
    <s v="2016-11"/>
  </r>
  <r>
    <n v="7181"/>
    <s v="CA-2014-106054"/>
    <x v="1037"/>
    <d v="2014-01-07T00:00:00"/>
    <s v="First Class"/>
    <s v="JO-15145"/>
    <s v="Jack O'Briant"/>
    <x v="1"/>
    <s v="United States"/>
    <x v="417"/>
    <s v="Georgia"/>
    <n v="30605"/>
    <x v="0"/>
    <s v="OFF-AR-10002399"/>
    <x v="1"/>
    <x v="6"/>
    <s v="Dixon Prang Watercolor Pencils, 10-Color Set with Brush"/>
    <x v="4639"/>
    <n v="3"/>
    <n v="0"/>
    <n v="5.2397999999999998"/>
    <n v="1"/>
    <n v="1"/>
    <x v="2"/>
    <s v="Jan"/>
    <s v="2014-01"/>
  </r>
  <r>
    <n v="7182"/>
    <s v="CA-2016-138667"/>
    <x v="797"/>
    <d v="2016-12-30T00:00:00"/>
    <s v="Second Class"/>
    <s v="MW-18220"/>
    <s v="Mitch Webber"/>
    <x v="0"/>
    <s v="United States"/>
    <x v="152"/>
    <s v="Ohio"/>
    <n v="43130"/>
    <x v="3"/>
    <s v="TEC-AC-10003063"/>
    <x v="2"/>
    <x v="11"/>
    <s v="Micro Innovations USB RF Wireless Keyboard with Mouse"/>
    <x v="4640"/>
    <n v="2"/>
    <n v="0.2"/>
    <n v="0.5"/>
    <n v="12"/>
    <n v="4"/>
    <x v="0"/>
    <s v="Dec"/>
    <s v="2016-12"/>
  </r>
  <r>
    <n v="7183"/>
    <s v="CA-2017-150609"/>
    <x v="504"/>
    <d v="2017-05-04T00:00:00"/>
    <s v="Standard Class"/>
    <s v="NZ-18565"/>
    <s v="Nick Zandusky"/>
    <x v="2"/>
    <s v="United States"/>
    <x v="1"/>
    <s v="California"/>
    <n v="90032"/>
    <x v="1"/>
    <s v="OFF-BI-10002071"/>
    <x v="1"/>
    <x v="8"/>
    <s v="Fellowes Black Plastic Comb Bindings"/>
    <x v="4641"/>
    <n v="5"/>
    <n v="0.2"/>
    <n v="7.5529999999999999"/>
    <n v="4"/>
    <n v="2"/>
    <x v="3"/>
    <s v="Apr"/>
    <s v="2017-04"/>
  </r>
  <r>
    <n v="7184"/>
    <s v="CA-2017-128853"/>
    <x v="81"/>
    <d v="2017-04-23T00:00:00"/>
    <s v="First Class"/>
    <s v="JM-15250"/>
    <s v="Janet Martin"/>
    <x v="0"/>
    <s v="United States"/>
    <x v="248"/>
    <s v="Maryland"/>
    <n v="21215"/>
    <x v="3"/>
    <s v="FUR-CH-10004218"/>
    <x v="0"/>
    <x v="1"/>
    <s v="Global Fabric Manager's Chair, Dark Gray"/>
    <x v="4642"/>
    <n v="9"/>
    <n v="0"/>
    <n v="227.20500000000001"/>
    <n v="4"/>
    <n v="2"/>
    <x v="3"/>
    <s v="Apr"/>
    <s v="2017-04"/>
  </r>
  <r>
    <n v="7185"/>
    <s v="CA-2017-133102"/>
    <x v="629"/>
    <d v="2017-08-24T00:00:00"/>
    <s v="Standard Class"/>
    <s v="ED-13885"/>
    <s v="Emily Ducich"/>
    <x v="2"/>
    <s v="United States"/>
    <x v="12"/>
    <s v="Texas"/>
    <n v="77095"/>
    <x v="2"/>
    <s v="OFF-SU-10000432"/>
    <x v="1"/>
    <x v="14"/>
    <s v="Acco Side-Punched Conventional Columnar Pads"/>
    <x v="4643"/>
    <n v="2"/>
    <n v="0.2"/>
    <n v="-1.0409999999999999"/>
    <n v="8"/>
    <n v="3"/>
    <x v="3"/>
    <s v="Aug"/>
    <s v="2017-08"/>
  </r>
  <r>
    <n v="7186"/>
    <s v="CA-2017-133102"/>
    <x v="629"/>
    <d v="2017-08-24T00:00:00"/>
    <s v="Standard Class"/>
    <s v="ED-13885"/>
    <s v="Emily Ducich"/>
    <x v="2"/>
    <s v="United States"/>
    <x v="12"/>
    <s v="Texas"/>
    <n v="77095"/>
    <x v="2"/>
    <s v="OFF-AR-10003183"/>
    <x v="1"/>
    <x v="6"/>
    <s v="Avery Fluorescent Highlighter Four-Color Set"/>
    <x v="2204"/>
    <n v="3"/>
    <n v="0.2"/>
    <n v="1.002"/>
    <n v="8"/>
    <n v="3"/>
    <x v="3"/>
    <s v="Aug"/>
    <s v="2017-08"/>
  </r>
  <r>
    <n v="7187"/>
    <s v="CA-2017-133102"/>
    <x v="629"/>
    <d v="2017-08-24T00:00:00"/>
    <s v="Standard Class"/>
    <s v="ED-13885"/>
    <s v="Emily Ducich"/>
    <x v="2"/>
    <s v="United States"/>
    <x v="12"/>
    <s v="Texas"/>
    <n v="77095"/>
    <x v="2"/>
    <s v="FUR-CH-10002017"/>
    <x v="0"/>
    <x v="1"/>
    <s v="SAFCO Optional Arm Kit for Workspace Cribbage Stacking Chair"/>
    <x v="4644"/>
    <n v="4"/>
    <n v="0.3"/>
    <n v="-2.1312000000000002"/>
    <n v="8"/>
    <n v="3"/>
    <x v="3"/>
    <s v="Aug"/>
    <s v="2017-08"/>
  </r>
  <r>
    <n v="7188"/>
    <s v="CA-2017-133102"/>
    <x v="629"/>
    <d v="2017-08-24T00:00:00"/>
    <s v="Standard Class"/>
    <s v="ED-13885"/>
    <s v="Emily Ducich"/>
    <x v="2"/>
    <s v="United States"/>
    <x v="12"/>
    <s v="Texas"/>
    <n v="77095"/>
    <x v="2"/>
    <s v="FUR-FU-10003247"/>
    <x v="0"/>
    <x v="5"/>
    <s v="36X48 HARDFLOOR CHAIRMAT"/>
    <x v="1316"/>
    <n v="2"/>
    <n v="0.6"/>
    <n v="-22.238800000000001"/>
    <n v="8"/>
    <n v="3"/>
    <x v="3"/>
    <s v="Aug"/>
    <s v="2017-08"/>
  </r>
  <r>
    <n v="7189"/>
    <s v="CA-2017-133102"/>
    <x v="629"/>
    <d v="2017-08-24T00:00:00"/>
    <s v="Standard Class"/>
    <s v="ED-13885"/>
    <s v="Emily Ducich"/>
    <x v="2"/>
    <s v="United States"/>
    <x v="12"/>
    <s v="Texas"/>
    <n v="77095"/>
    <x v="2"/>
    <s v="OFF-AP-10001563"/>
    <x v="1"/>
    <x v="9"/>
    <s v="Belkin Premiere Surge Master II 8-outlet surge protector"/>
    <x v="1726"/>
    <n v="4"/>
    <n v="0.8"/>
    <n v="-99.103200000000001"/>
    <n v="8"/>
    <n v="3"/>
    <x v="3"/>
    <s v="Aug"/>
    <s v="2017-08"/>
  </r>
  <r>
    <n v="7190"/>
    <s v="CA-2016-164399"/>
    <x v="396"/>
    <d v="2016-11-15T00:00:00"/>
    <s v="First Class"/>
    <s v="DW-13480"/>
    <s v="Dianna Wilson"/>
    <x v="2"/>
    <s v="United States"/>
    <x v="70"/>
    <s v="California"/>
    <n v="92024"/>
    <x v="1"/>
    <s v="TEC-PH-10004908"/>
    <x v="2"/>
    <x v="7"/>
    <s v="Panasonic KX TS3282W Corded phone"/>
    <x v="4645"/>
    <n v="3"/>
    <n v="0.2"/>
    <n v="25.497"/>
    <n v="11"/>
    <n v="4"/>
    <x v="0"/>
    <s v="Nov"/>
    <s v="2016-11"/>
  </r>
  <r>
    <n v="7191"/>
    <s v="CA-2016-164399"/>
    <x v="396"/>
    <d v="2016-11-15T00:00:00"/>
    <s v="First Class"/>
    <s v="DW-13480"/>
    <s v="Dianna Wilson"/>
    <x v="2"/>
    <s v="United States"/>
    <x v="70"/>
    <s v="California"/>
    <n v="92024"/>
    <x v="1"/>
    <s v="FUR-TA-10003392"/>
    <x v="0"/>
    <x v="3"/>
    <s v="Global Adaptabilities Conference Tables"/>
    <x v="2929"/>
    <n v="3"/>
    <n v="0.2"/>
    <n v="-8.4293999999999993"/>
    <n v="11"/>
    <n v="4"/>
    <x v="0"/>
    <s v="Nov"/>
    <s v="2016-11"/>
  </r>
  <r>
    <n v="7192"/>
    <s v="CA-2016-116918"/>
    <x v="393"/>
    <d v="2016-10-06T00:00:00"/>
    <s v="Second Class"/>
    <s v="JK-15205"/>
    <s v="Jamie Kunitz"/>
    <x v="0"/>
    <s v="United States"/>
    <x v="146"/>
    <s v="Florida"/>
    <n v="33012"/>
    <x v="0"/>
    <s v="OFF-BI-10004140"/>
    <x v="1"/>
    <x v="8"/>
    <s v="Avery Non-Stick Binders"/>
    <x v="4646"/>
    <n v="4"/>
    <n v="0.7"/>
    <n v="-4.49"/>
    <n v="10"/>
    <n v="4"/>
    <x v="0"/>
    <s v="Oct"/>
    <s v="2016-10"/>
  </r>
  <r>
    <n v="7193"/>
    <s v="CA-2016-116918"/>
    <x v="393"/>
    <d v="2016-10-06T00:00:00"/>
    <s v="Second Class"/>
    <s v="JK-15205"/>
    <s v="Jamie Kunitz"/>
    <x v="0"/>
    <s v="United States"/>
    <x v="146"/>
    <s v="Florida"/>
    <n v="33012"/>
    <x v="0"/>
    <s v="OFF-AR-10003631"/>
    <x v="1"/>
    <x v="6"/>
    <s v="Staples in misc. colors"/>
    <x v="4647"/>
    <n v="8"/>
    <n v="0.2"/>
    <n v="5.0335999999999999"/>
    <n v="10"/>
    <n v="4"/>
    <x v="0"/>
    <s v="Oct"/>
    <s v="2016-10"/>
  </r>
  <r>
    <n v="7194"/>
    <s v="CA-2016-110492"/>
    <x v="1151"/>
    <d v="2016-02-14T00:00:00"/>
    <s v="First Class"/>
    <s v="JS-15880"/>
    <s v="John Stevenson"/>
    <x v="0"/>
    <s v="United States"/>
    <x v="118"/>
    <s v="Georgia"/>
    <n v="30318"/>
    <x v="0"/>
    <s v="OFF-ST-10003716"/>
    <x v="1"/>
    <x v="4"/>
    <s v="Tennsco Double-Tier Lockers"/>
    <x v="4648"/>
    <n v="6"/>
    <n v="0"/>
    <n v="175.51560000000001"/>
    <n v="2"/>
    <n v="1"/>
    <x v="0"/>
    <s v="Feb"/>
    <s v="2016-02"/>
  </r>
  <r>
    <n v="7195"/>
    <s v="CA-2016-110492"/>
    <x v="1151"/>
    <d v="2016-02-14T00:00:00"/>
    <s v="First Class"/>
    <s v="JS-15880"/>
    <s v="John Stevenson"/>
    <x v="0"/>
    <s v="United States"/>
    <x v="118"/>
    <s v="Georgia"/>
    <n v="30318"/>
    <x v="0"/>
    <s v="OFF-BI-10003274"/>
    <x v="1"/>
    <x v="8"/>
    <s v="Avery Durable Slant Ring Binders, No Labels"/>
    <x v="204"/>
    <n v="4"/>
    <n v="0"/>
    <n v="7.4824000000000002"/>
    <n v="2"/>
    <n v="1"/>
    <x v="0"/>
    <s v="Feb"/>
    <s v="2016-02"/>
  </r>
  <r>
    <n v="7196"/>
    <s v="CA-2016-147683"/>
    <x v="373"/>
    <d v="2016-11-17T00:00:00"/>
    <s v="Standard Class"/>
    <s v="PO-19180"/>
    <s v="Philisse Overcash"/>
    <x v="2"/>
    <s v="United States"/>
    <x v="4"/>
    <s v="Washington"/>
    <n v="98103"/>
    <x v="1"/>
    <s v="FUR-FU-10004848"/>
    <x v="0"/>
    <x v="5"/>
    <s v="DAX Solid Wood Frames"/>
    <x v="4649"/>
    <n v="2"/>
    <n v="0"/>
    <n v="7.2298"/>
    <n v="11"/>
    <n v="4"/>
    <x v="0"/>
    <s v="Nov"/>
    <s v="2016-11"/>
  </r>
  <r>
    <n v="7197"/>
    <s v="CA-2014-116785"/>
    <x v="759"/>
    <d v="2014-04-30T00:00:00"/>
    <s v="Standard Class"/>
    <s v="MH-17290"/>
    <s v="Marc Harrigan"/>
    <x v="2"/>
    <s v="United States"/>
    <x v="1"/>
    <s v="California"/>
    <n v="90036"/>
    <x v="1"/>
    <s v="OFF-AR-10003504"/>
    <x v="1"/>
    <x v="6"/>
    <s v="Newell 347"/>
    <x v="1567"/>
    <n v="5"/>
    <n v="0"/>
    <n v="6.2060000000000004"/>
    <n v="4"/>
    <n v="2"/>
    <x v="2"/>
    <s v="Apr"/>
    <s v="2014-04"/>
  </r>
  <r>
    <n v="7198"/>
    <s v="CA-2014-116785"/>
    <x v="759"/>
    <d v="2014-04-30T00:00:00"/>
    <s v="Standard Class"/>
    <s v="MH-17290"/>
    <s v="Marc Harrigan"/>
    <x v="2"/>
    <s v="United States"/>
    <x v="1"/>
    <s v="California"/>
    <n v="90036"/>
    <x v="1"/>
    <s v="OFF-LA-10000305"/>
    <x v="1"/>
    <x v="2"/>
    <s v="Avery 495"/>
    <x v="2336"/>
    <n v="2"/>
    <n v="0"/>
    <n v="5.7960000000000003"/>
    <n v="4"/>
    <n v="2"/>
    <x v="2"/>
    <s v="Apr"/>
    <s v="2014-04"/>
  </r>
  <r>
    <n v="7199"/>
    <s v="US-2015-156797"/>
    <x v="1067"/>
    <d v="2015-08-15T00:00:00"/>
    <s v="Standard Class"/>
    <s v="PO-19180"/>
    <s v="Philisse Overcash"/>
    <x v="2"/>
    <s v="United States"/>
    <x v="20"/>
    <s v="New York"/>
    <n v="10035"/>
    <x v="3"/>
    <s v="OFF-AR-10001427"/>
    <x v="1"/>
    <x v="6"/>
    <s v="Newell 330"/>
    <x v="489"/>
    <n v="2"/>
    <n v="0"/>
    <n v="3.1095999999999999"/>
    <n v="8"/>
    <n v="3"/>
    <x v="1"/>
    <s v="Aug"/>
    <s v="2015-08"/>
  </r>
  <r>
    <n v="7200"/>
    <s v="US-2015-156797"/>
    <x v="1067"/>
    <d v="2015-08-15T00:00:00"/>
    <s v="Standard Class"/>
    <s v="PO-19180"/>
    <s v="Philisse Overcash"/>
    <x v="2"/>
    <s v="United States"/>
    <x v="20"/>
    <s v="New York"/>
    <n v="10035"/>
    <x v="3"/>
    <s v="TEC-PH-10004614"/>
    <x v="2"/>
    <x v="7"/>
    <s v="AT&amp;T 841000 Phone"/>
    <x v="4650"/>
    <n v="2"/>
    <n v="0"/>
    <n v="34.5"/>
    <n v="8"/>
    <n v="3"/>
    <x v="1"/>
    <s v="Aug"/>
    <s v="2015-08"/>
  </r>
  <r>
    <n v="7201"/>
    <s v="CA-2016-104276"/>
    <x v="581"/>
    <d v="2016-12-03T00:00:00"/>
    <s v="Standard Class"/>
    <s v="HF-14995"/>
    <s v="Herbert Flentye"/>
    <x v="0"/>
    <s v="United States"/>
    <x v="2"/>
    <s v="Florida"/>
    <n v="33311"/>
    <x v="0"/>
    <s v="TEC-PH-10001944"/>
    <x v="2"/>
    <x v="7"/>
    <s v="Wi-Ex zBoost YX540 Cellular Phone Signal Booster"/>
    <x v="4651"/>
    <n v="1"/>
    <n v="0.2"/>
    <n v="14.595000000000001"/>
    <n v="11"/>
    <n v="4"/>
    <x v="0"/>
    <s v="Nov"/>
    <s v="2016-11"/>
  </r>
  <r>
    <n v="7202"/>
    <s v="CA-2016-104276"/>
    <x v="581"/>
    <d v="2016-12-03T00:00:00"/>
    <s v="Standard Class"/>
    <s v="HF-14995"/>
    <s v="Herbert Flentye"/>
    <x v="0"/>
    <s v="United States"/>
    <x v="2"/>
    <s v="Florida"/>
    <n v="33311"/>
    <x v="0"/>
    <s v="FUR-TA-10001039"/>
    <x v="0"/>
    <x v="3"/>
    <s v="KI Adjustable-Height Table"/>
    <x v="4652"/>
    <n v="7"/>
    <n v="0.45"/>
    <n v="-114.35339999999999"/>
    <n v="11"/>
    <n v="4"/>
    <x v="0"/>
    <s v="Nov"/>
    <s v="2016-11"/>
  </r>
  <r>
    <n v="7203"/>
    <s v="CA-2016-120369"/>
    <x v="99"/>
    <d v="2016-10-28T00:00:00"/>
    <s v="Same Day"/>
    <s v="VB-21745"/>
    <s v="Victoria Brennan"/>
    <x v="1"/>
    <s v="United States"/>
    <x v="30"/>
    <s v="New York"/>
    <n v="14609"/>
    <x v="3"/>
    <s v="FUR-FU-10003806"/>
    <x v="0"/>
    <x v="5"/>
    <s v="Tenex Chairmat w/ Average Lip, 45&quot; x 53&quot;"/>
    <x v="4653"/>
    <n v="5"/>
    <n v="0"/>
    <n v="75.680000000000007"/>
    <n v="10"/>
    <n v="4"/>
    <x v="0"/>
    <s v="Oct"/>
    <s v="2016-10"/>
  </r>
  <r>
    <n v="7204"/>
    <s v="CA-2014-118276"/>
    <x v="282"/>
    <d v="2015-01-02T00:00:00"/>
    <s v="Standard Class"/>
    <s v="MG-17890"/>
    <s v="Michael Granlund"/>
    <x v="2"/>
    <s v="United States"/>
    <x v="490"/>
    <s v="Illinois"/>
    <n v="60174"/>
    <x v="2"/>
    <s v="FUR-FU-10002111"/>
    <x v="0"/>
    <x v="5"/>
    <s v="Master Caster Door Stop, Large Brown"/>
    <x v="1648"/>
    <n v="3"/>
    <n v="0.6"/>
    <n v="-4.8048000000000002"/>
    <n v="12"/>
    <n v="4"/>
    <x v="2"/>
    <s v="Dec"/>
    <s v="2014-12"/>
  </r>
  <r>
    <n v="7205"/>
    <s v="CA-2015-136658"/>
    <x v="229"/>
    <d v="2015-09-17T00:00:00"/>
    <s v="Standard Class"/>
    <s v="BO-11425"/>
    <s v="Bobby Odegard"/>
    <x v="0"/>
    <s v="United States"/>
    <x v="20"/>
    <s v="New York"/>
    <n v="10024"/>
    <x v="3"/>
    <s v="OFF-AR-10000817"/>
    <x v="1"/>
    <x v="6"/>
    <s v="Manco Dry-Lighter Erasable Highlighter"/>
    <x v="2351"/>
    <n v="2"/>
    <n v="0"/>
    <n v="2.0672000000000001"/>
    <n v="9"/>
    <n v="3"/>
    <x v="1"/>
    <s v="Sep"/>
    <s v="2015-09"/>
  </r>
  <r>
    <n v="7206"/>
    <s v="CA-2017-137414"/>
    <x v="280"/>
    <d v="2017-10-06T00:00:00"/>
    <s v="Standard Class"/>
    <s v="CM-12115"/>
    <s v="Chad McGuire"/>
    <x v="0"/>
    <s v="United States"/>
    <x v="8"/>
    <s v="California"/>
    <n v="94109"/>
    <x v="1"/>
    <s v="FUR-FU-10001424"/>
    <x v="0"/>
    <x v="5"/>
    <s v="Dax Clear Box Frame"/>
    <x v="45"/>
    <n v="2"/>
    <n v="0"/>
    <n v="5.9363999999999999"/>
    <n v="10"/>
    <n v="4"/>
    <x v="3"/>
    <s v="Oct"/>
    <s v="2017-10"/>
  </r>
  <r>
    <n v="7207"/>
    <s v="CA-2017-137414"/>
    <x v="280"/>
    <d v="2017-10-06T00:00:00"/>
    <s v="Standard Class"/>
    <s v="CM-12115"/>
    <s v="Chad McGuire"/>
    <x v="0"/>
    <s v="United States"/>
    <x v="8"/>
    <s v="California"/>
    <n v="94109"/>
    <x v="1"/>
    <s v="TEC-MA-10002930"/>
    <x v="2"/>
    <x v="15"/>
    <s v="Ricoh - Ink Collector Unit for GX3000 Series Printers"/>
    <x v="4654"/>
    <n v="11"/>
    <n v="0.2"/>
    <n v="32.301499999999997"/>
    <n v="10"/>
    <n v="4"/>
    <x v="3"/>
    <s v="Oct"/>
    <s v="2017-10"/>
  </r>
  <r>
    <n v="7208"/>
    <s v="CA-2016-143476"/>
    <x v="108"/>
    <d v="2016-09-13T00:00:00"/>
    <s v="First Class"/>
    <s v="LC-16930"/>
    <s v="Linda Cazamias"/>
    <x v="1"/>
    <s v="United States"/>
    <x v="42"/>
    <s v="Arizona"/>
    <n v="85023"/>
    <x v="1"/>
    <s v="OFF-AR-10003759"/>
    <x v="1"/>
    <x v="6"/>
    <s v="Crayola Anti Dust Chalk, 12/Pack"/>
    <x v="2114"/>
    <n v="2"/>
    <n v="0.2"/>
    <n v="0.91"/>
    <n v="9"/>
    <n v="3"/>
    <x v="0"/>
    <s v="Sep"/>
    <s v="2016-09"/>
  </r>
  <r>
    <n v="7209"/>
    <s v="CA-2016-143476"/>
    <x v="108"/>
    <d v="2016-09-13T00:00:00"/>
    <s v="First Class"/>
    <s v="LC-16930"/>
    <s v="Linda Cazamias"/>
    <x v="1"/>
    <s v="United States"/>
    <x v="42"/>
    <s v="Arizona"/>
    <n v="85023"/>
    <x v="1"/>
    <s v="OFF-PA-10001837"/>
    <x v="1"/>
    <x v="10"/>
    <s v="Xerox 1976"/>
    <x v="557"/>
    <n v="4"/>
    <n v="0.2"/>
    <n v="7.2576000000000001"/>
    <n v="9"/>
    <n v="3"/>
    <x v="0"/>
    <s v="Sep"/>
    <s v="2016-09"/>
  </r>
  <r>
    <n v="7210"/>
    <s v="CA-2016-143476"/>
    <x v="108"/>
    <d v="2016-09-13T00:00:00"/>
    <s v="First Class"/>
    <s v="LC-16930"/>
    <s v="Linda Cazamias"/>
    <x v="1"/>
    <s v="United States"/>
    <x v="42"/>
    <s v="Arizona"/>
    <n v="85023"/>
    <x v="1"/>
    <s v="OFF-PA-10001667"/>
    <x v="1"/>
    <x v="10"/>
    <s v="Great White Multi-Use Recycled Paper (20Lb. and 84 Bright)"/>
    <x v="380"/>
    <n v="2"/>
    <n v="0.2"/>
    <n v="2.99"/>
    <n v="9"/>
    <n v="3"/>
    <x v="0"/>
    <s v="Sep"/>
    <s v="2016-09"/>
  </r>
  <r>
    <n v="7211"/>
    <s v="US-2016-119046"/>
    <x v="799"/>
    <d v="2016-06-06T00:00:00"/>
    <s v="Standard Class"/>
    <s v="EH-13765"/>
    <s v="Edward Hooks"/>
    <x v="1"/>
    <s v="United States"/>
    <x v="4"/>
    <s v="Washington"/>
    <n v="98115"/>
    <x v="1"/>
    <s v="OFF-PA-10000246"/>
    <x v="1"/>
    <x v="10"/>
    <s v="Riverleaf Stik-Withit Designer Note Cubes"/>
    <x v="4553"/>
    <n v="3"/>
    <n v="0"/>
    <n v="13.8828"/>
    <n v="6"/>
    <n v="2"/>
    <x v="0"/>
    <s v="Jun"/>
    <s v="2016-06"/>
  </r>
  <r>
    <n v="7212"/>
    <s v="US-2016-119046"/>
    <x v="799"/>
    <d v="2016-06-06T00:00:00"/>
    <s v="Standard Class"/>
    <s v="EH-13765"/>
    <s v="Edward Hooks"/>
    <x v="1"/>
    <s v="United States"/>
    <x v="4"/>
    <s v="Washington"/>
    <n v="98115"/>
    <x v="1"/>
    <s v="OFF-BI-10001078"/>
    <x v="1"/>
    <x v="8"/>
    <s v="Acco PRESSTEX Data Binder with Storage Hooks, Dark Blue, 14 7/8&quot; X 11&quot;"/>
    <x v="4655"/>
    <n v="12"/>
    <n v="0.2"/>
    <n v="18.7224"/>
    <n v="6"/>
    <n v="2"/>
    <x v="0"/>
    <s v="Jun"/>
    <s v="2016-06"/>
  </r>
  <r>
    <n v="7213"/>
    <s v="US-2016-119046"/>
    <x v="799"/>
    <d v="2016-06-06T00:00:00"/>
    <s v="Standard Class"/>
    <s v="EH-13765"/>
    <s v="Edward Hooks"/>
    <x v="1"/>
    <s v="United States"/>
    <x v="4"/>
    <s v="Washington"/>
    <n v="98115"/>
    <x v="1"/>
    <s v="OFF-BI-10000138"/>
    <x v="1"/>
    <x v="8"/>
    <s v="Acco Translucent Poly Ring Binders"/>
    <x v="1494"/>
    <n v="3"/>
    <n v="0.2"/>
    <n v="3.9312"/>
    <n v="6"/>
    <n v="2"/>
    <x v="0"/>
    <s v="Jun"/>
    <s v="2016-06"/>
  </r>
  <r>
    <n v="7214"/>
    <s v="CA-2017-154949"/>
    <x v="453"/>
    <d v="2017-10-19T00:00:00"/>
    <s v="Standard Class"/>
    <s v="MC-17275"/>
    <s v="Marc Crier"/>
    <x v="0"/>
    <s v="United States"/>
    <x v="491"/>
    <s v="California"/>
    <n v="93010"/>
    <x v="1"/>
    <s v="OFF-LA-10002034"/>
    <x v="1"/>
    <x v="2"/>
    <s v="Avery 478"/>
    <x v="1646"/>
    <n v="3"/>
    <n v="0"/>
    <n v="7.2176999999999998"/>
    <n v="10"/>
    <n v="4"/>
    <x v="3"/>
    <s v="Oct"/>
    <s v="2017-10"/>
  </r>
  <r>
    <n v="7215"/>
    <s v="CA-2015-103072"/>
    <x v="874"/>
    <d v="2015-09-30T00:00:00"/>
    <s v="Second Class"/>
    <s v="HW-14935"/>
    <s v="Helen Wasserman"/>
    <x v="1"/>
    <s v="United States"/>
    <x v="66"/>
    <s v="Michigan"/>
    <n v="48205"/>
    <x v="2"/>
    <s v="OFF-AR-10000127"/>
    <x v="1"/>
    <x v="6"/>
    <s v="Newell 321"/>
    <x v="1220"/>
    <n v="5"/>
    <n v="0"/>
    <n v="4.7560000000000002"/>
    <n v="9"/>
    <n v="3"/>
    <x v="1"/>
    <s v="Sep"/>
    <s v="2015-09"/>
  </r>
  <r>
    <n v="7216"/>
    <s v="CA-2015-103072"/>
    <x v="874"/>
    <d v="2015-09-30T00:00:00"/>
    <s v="Second Class"/>
    <s v="HW-14935"/>
    <s v="Helen Wasserman"/>
    <x v="1"/>
    <s v="United States"/>
    <x v="66"/>
    <s v="Michigan"/>
    <n v="48205"/>
    <x v="2"/>
    <s v="OFF-PA-10003172"/>
    <x v="1"/>
    <x v="10"/>
    <s v="Xerox 1996"/>
    <x v="233"/>
    <n v="4"/>
    <n v="0"/>
    <n v="12.441599999999999"/>
    <n v="9"/>
    <n v="3"/>
    <x v="1"/>
    <s v="Sep"/>
    <s v="2015-09"/>
  </r>
  <r>
    <n v="7217"/>
    <s v="CA-2015-150770"/>
    <x v="910"/>
    <d v="2015-05-06T00:00:00"/>
    <s v="First Class"/>
    <s v="LC-16870"/>
    <s v="Lena Cacioppo"/>
    <x v="0"/>
    <s v="United States"/>
    <x v="8"/>
    <s v="California"/>
    <n v="94109"/>
    <x v="1"/>
    <s v="OFF-AR-10001246"/>
    <x v="1"/>
    <x v="6"/>
    <s v="Newell 317"/>
    <x v="138"/>
    <n v="3"/>
    <n v="0"/>
    <n v="2.5577999999999999"/>
    <n v="5"/>
    <n v="2"/>
    <x v="1"/>
    <s v="May"/>
    <s v="2015-05"/>
  </r>
  <r>
    <n v="7218"/>
    <s v="CA-2015-150770"/>
    <x v="910"/>
    <d v="2015-05-06T00:00:00"/>
    <s v="First Class"/>
    <s v="LC-16870"/>
    <s v="Lena Cacioppo"/>
    <x v="0"/>
    <s v="United States"/>
    <x v="8"/>
    <s v="California"/>
    <n v="94109"/>
    <x v="1"/>
    <s v="OFF-BI-10002026"/>
    <x v="1"/>
    <x v="8"/>
    <s v="Ibico Recycled Linen-Style Covers"/>
    <x v="4656"/>
    <n v="2"/>
    <n v="0.2"/>
    <n v="21.8736"/>
    <n v="5"/>
    <n v="2"/>
    <x v="1"/>
    <s v="May"/>
    <s v="2015-05"/>
  </r>
  <r>
    <n v="7219"/>
    <s v="CA-2015-150770"/>
    <x v="910"/>
    <d v="2015-05-06T00:00:00"/>
    <s v="First Class"/>
    <s v="LC-16870"/>
    <s v="Lena Cacioppo"/>
    <x v="0"/>
    <s v="United States"/>
    <x v="8"/>
    <s v="California"/>
    <n v="94109"/>
    <x v="1"/>
    <s v="TEC-AC-10000844"/>
    <x v="2"/>
    <x v="11"/>
    <s v="Logitech Gaming G510s - Keyboard"/>
    <x v="107"/>
    <n v="4"/>
    <n v="0"/>
    <n v="122.3856"/>
    <n v="5"/>
    <n v="2"/>
    <x v="1"/>
    <s v="May"/>
    <s v="2015-05"/>
  </r>
  <r>
    <n v="7220"/>
    <s v="CA-2015-150770"/>
    <x v="910"/>
    <d v="2015-05-06T00:00:00"/>
    <s v="First Class"/>
    <s v="LC-16870"/>
    <s v="Lena Cacioppo"/>
    <x v="0"/>
    <s v="United States"/>
    <x v="8"/>
    <s v="California"/>
    <n v="94109"/>
    <x v="1"/>
    <s v="OFF-BI-10001575"/>
    <x v="1"/>
    <x v="8"/>
    <s v="GBC Linen Binding Covers"/>
    <x v="1967"/>
    <n v="2"/>
    <n v="0.2"/>
    <n v="17.348800000000001"/>
    <n v="5"/>
    <n v="2"/>
    <x v="1"/>
    <s v="May"/>
    <s v="2015-05"/>
  </r>
  <r>
    <n v="7221"/>
    <s v="CA-2017-154760"/>
    <x v="1152"/>
    <d v="2017-01-13T00:00:00"/>
    <s v="Standard Class"/>
    <s v="BP-11290"/>
    <s v="Beth Paige"/>
    <x v="0"/>
    <s v="United States"/>
    <x v="10"/>
    <s v="Pennsylvania"/>
    <n v="19140"/>
    <x v="3"/>
    <s v="OFF-BI-10004632"/>
    <x v="1"/>
    <x v="8"/>
    <s v="Ibico Hi-Tech Manual Binding System"/>
    <x v="4657"/>
    <n v="3"/>
    <n v="0.7"/>
    <n v="-228.74250000000001"/>
    <n v="1"/>
    <n v="1"/>
    <x v="3"/>
    <s v="Jan"/>
    <s v="2017-01"/>
  </r>
  <r>
    <n v="7222"/>
    <s v="US-2017-104437"/>
    <x v="678"/>
    <d v="2017-01-31T00:00:00"/>
    <s v="Standard Class"/>
    <s v="TG-21310"/>
    <s v="Toby Gnade"/>
    <x v="0"/>
    <s v="United States"/>
    <x v="20"/>
    <s v="New York"/>
    <n v="10035"/>
    <x v="3"/>
    <s v="TEC-PH-10000193"/>
    <x v="2"/>
    <x v="7"/>
    <s v="Jensen SMPS-640 - speaker phone"/>
    <x v="4658"/>
    <n v="3"/>
    <n v="0"/>
    <n v="35.864400000000003"/>
    <n v="1"/>
    <n v="1"/>
    <x v="3"/>
    <s v="Jan"/>
    <s v="2017-01"/>
  </r>
  <r>
    <n v="7223"/>
    <s v="CA-2017-113075"/>
    <x v="264"/>
    <d v="2017-09-06T00:00:00"/>
    <s v="Standard Class"/>
    <s v="MC-18100"/>
    <s v="Mick Crebagga"/>
    <x v="0"/>
    <s v="United States"/>
    <x v="22"/>
    <s v="Illinois"/>
    <n v="60623"/>
    <x v="2"/>
    <s v="TEC-AC-10003441"/>
    <x v="2"/>
    <x v="11"/>
    <s v="Kingston Digital DataTraveler 32GB USB 2.0"/>
    <x v="1374"/>
    <n v="3"/>
    <n v="0.2"/>
    <n v="-7.1189999999999998"/>
    <n v="9"/>
    <n v="3"/>
    <x v="3"/>
    <s v="Sep"/>
    <s v="2017-09"/>
  </r>
  <r>
    <n v="7224"/>
    <s v="CA-2016-109953"/>
    <x v="216"/>
    <d v="2016-07-18T00:00:00"/>
    <s v="Standard Class"/>
    <s v="RB-19360"/>
    <s v="Raymond Buch"/>
    <x v="0"/>
    <s v="United States"/>
    <x v="8"/>
    <s v="California"/>
    <n v="94122"/>
    <x v="1"/>
    <s v="TEC-PH-10004093"/>
    <x v="2"/>
    <x v="7"/>
    <s v="Panasonic Kx-TS550"/>
    <x v="4202"/>
    <n v="3"/>
    <n v="0.2"/>
    <n v="12.417299999999999"/>
    <n v="7"/>
    <n v="3"/>
    <x v="0"/>
    <s v="Jul"/>
    <s v="2016-07"/>
  </r>
  <r>
    <n v="7225"/>
    <s v="CA-2016-109953"/>
    <x v="216"/>
    <d v="2016-07-18T00:00:00"/>
    <s v="Standard Class"/>
    <s v="RB-19360"/>
    <s v="Raymond Buch"/>
    <x v="0"/>
    <s v="United States"/>
    <x v="8"/>
    <s v="California"/>
    <n v="94122"/>
    <x v="1"/>
    <s v="OFF-AP-10002998"/>
    <x v="1"/>
    <x v="9"/>
    <s v="Holmes 99% HEPA Air Purifier"/>
    <x v="4659"/>
    <n v="7"/>
    <n v="0"/>
    <n v="50.034599999999998"/>
    <n v="7"/>
    <n v="3"/>
    <x v="0"/>
    <s v="Jul"/>
    <s v="2016-07"/>
  </r>
  <r>
    <n v="7226"/>
    <s v="CA-2016-109953"/>
    <x v="216"/>
    <d v="2016-07-18T00:00:00"/>
    <s v="Standard Class"/>
    <s v="RB-19360"/>
    <s v="Raymond Buch"/>
    <x v="0"/>
    <s v="United States"/>
    <x v="8"/>
    <s v="California"/>
    <n v="94122"/>
    <x v="1"/>
    <s v="FUR-FU-10000073"/>
    <x v="0"/>
    <x v="5"/>
    <s v="Deflect-O Glasstique Clear Desk Accessories"/>
    <x v="4660"/>
    <n v="4"/>
    <n v="0"/>
    <n v="10.164"/>
    <n v="7"/>
    <n v="3"/>
    <x v="0"/>
    <s v="Jul"/>
    <s v="2016-07"/>
  </r>
  <r>
    <n v="7227"/>
    <s v="CA-2017-127397"/>
    <x v="642"/>
    <d v="2017-02-28T00:00:00"/>
    <s v="Standard Class"/>
    <s v="ES-14080"/>
    <s v="Erin Smith"/>
    <x v="1"/>
    <s v="United States"/>
    <x v="10"/>
    <s v="Pennsylvania"/>
    <n v="19134"/>
    <x v="3"/>
    <s v="OFF-PA-10001125"/>
    <x v="1"/>
    <x v="10"/>
    <s v="Xerox 1988"/>
    <x v="1832"/>
    <n v="5"/>
    <n v="0.2"/>
    <n v="38.725000000000001"/>
    <n v="2"/>
    <n v="1"/>
    <x v="3"/>
    <s v="Feb"/>
    <s v="2017-02"/>
  </r>
  <r>
    <n v="7228"/>
    <s v="CA-2017-127397"/>
    <x v="642"/>
    <d v="2017-02-28T00:00:00"/>
    <s v="Standard Class"/>
    <s v="ES-14080"/>
    <s v="Erin Smith"/>
    <x v="1"/>
    <s v="United States"/>
    <x v="10"/>
    <s v="Pennsylvania"/>
    <n v="19134"/>
    <x v="3"/>
    <s v="TEC-AC-10003033"/>
    <x v="2"/>
    <x v="11"/>
    <s v="Plantronics CS510 - Over-the-Head monaural Wireless Headset System"/>
    <x v="4661"/>
    <n v="5"/>
    <n v="0.2"/>
    <n v="214.4675"/>
    <n v="2"/>
    <n v="1"/>
    <x v="3"/>
    <s v="Feb"/>
    <s v="2017-02"/>
  </r>
  <r>
    <n v="7229"/>
    <s v="CA-2014-157546"/>
    <x v="836"/>
    <d v="2014-07-22T00:00:00"/>
    <s v="First Class"/>
    <s v="RD-19720"/>
    <s v="Roger Demir"/>
    <x v="0"/>
    <s v="United States"/>
    <x v="8"/>
    <s v="California"/>
    <n v="94122"/>
    <x v="1"/>
    <s v="OFF-BI-10002498"/>
    <x v="1"/>
    <x v="8"/>
    <s v="Clear Mylar Reinforcing Strips"/>
    <x v="4662"/>
    <n v="6"/>
    <n v="0.2"/>
    <n v="30.277799999999999"/>
    <n v="7"/>
    <n v="3"/>
    <x v="2"/>
    <s v="Jul"/>
    <s v="2014-07"/>
  </r>
  <r>
    <n v="7230"/>
    <s v="CA-2014-157546"/>
    <x v="836"/>
    <d v="2014-07-22T00:00:00"/>
    <s v="First Class"/>
    <s v="RD-19720"/>
    <s v="Roger Demir"/>
    <x v="0"/>
    <s v="United States"/>
    <x v="8"/>
    <s v="California"/>
    <n v="94122"/>
    <x v="1"/>
    <s v="OFF-PA-10004569"/>
    <x v="1"/>
    <x v="10"/>
    <s v="Wirebound Message Books, Two 4 1/4&quot; x 5&quot; Forms per Page"/>
    <x v="4663"/>
    <n v="3"/>
    <n v="0"/>
    <n v="10.7301"/>
    <n v="7"/>
    <n v="3"/>
    <x v="2"/>
    <s v="Jul"/>
    <s v="2014-07"/>
  </r>
  <r>
    <n v="7231"/>
    <s v="CA-2017-153843"/>
    <x v="677"/>
    <d v="2017-03-15T00:00:00"/>
    <s v="First Class"/>
    <s v="SC-20380"/>
    <s v="Shahid Collister"/>
    <x v="0"/>
    <s v="United States"/>
    <x v="54"/>
    <s v="Connecticut"/>
    <n v="6824"/>
    <x v="3"/>
    <s v="OFF-BI-10002353"/>
    <x v="1"/>
    <x v="8"/>
    <s v="GBC VeloBind Cover Sets"/>
    <x v="2822"/>
    <n v="2"/>
    <n v="0"/>
    <n v="15.44"/>
    <n v="3"/>
    <n v="1"/>
    <x v="3"/>
    <s v="Mar"/>
    <s v="2017-03"/>
  </r>
  <r>
    <n v="7232"/>
    <s v="CA-2017-153843"/>
    <x v="677"/>
    <d v="2017-03-15T00:00:00"/>
    <s v="First Class"/>
    <s v="SC-20380"/>
    <s v="Shahid Collister"/>
    <x v="0"/>
    <s v="United States"/>
    <x v="54"/>
    <s v="Connecticut"/>
    <n v="6824"/>
    <x v="3"/>
    <s v="OFF-AP-10001564"/>
    <x v="1"/>
    <x v="9"/>
    <s v="Hoover Commercial Lightweight Upright Vacuum with E-Z Empty Dirt Cup"/>
    <x v="4211"/>
    <n v="2"/>
    <n v="0"/>
    <n v="120.94159999999999"/>
    <n v="3"/>
    <n v="1"/>
    <x v="3"/>
    <s v="Mar"/>
    <s v="2017-03"/>
  </r>
  <r>
    <n v="7233"/>
    <s v="CA-2017-153843"/>
    <x v="677"/>
    <d v="2017-03-15T00:00:00"/>
    <s v="First Class"/>
    <s v="SC-20380"/>
    <s v="Shahid Collister"/>
    <x v="0"/>
    <s v="United States"/>
    <x v="54"/>
    <s v="Connecticut"/>
    <n v="6824"/>
    <x v="3"/>
    <s v="OFF-PA-10003673"/>
    <x v="1"/>
    <x v="10"/>
    <s v="Strathmore Photo Mount Cards"/>
    <x v="3226"/>
    <n v="4"/>
    <n v="0"/>
    <n v="12.475199999999999"/>
    <n v="3"/>
    <n v="1"/>
    <x v="3"/>
    <s v="Mar"/>
    <s v="2017-03"/>
  </r>
  <r>
    <n v="7234"/>
    <s v="CA-2016-137337"/>
    <x v="387"/>
    <d v="2016-03-12T00:00:00"/>
    <s v="Standard Class"/>
    <s v="GB-14575"/>
    <s v="Giulietta Baptist"/>
    <x v="0"/>
    <s v="United States"/>
    <x v="20"/>
    <s v="New York"/>
    <n v="10011"/>
    <x v="3"/>
    <s v="FUR-FU-10003347"/>
    <x v="0"/>
    <x v="5"/>
    <s v="Coloredge Poster Frame"/>
    <x v="4664"/>
    <n v="8"/>
    <n v="0"/>
    <n v="44.304000000000002"/>
    <n v="3"/>
    <n v="1"/>
    <x v="0"/>
    <s v="Mar"/>
    <s v="2016-03"/>
  </r>
  <r>
    <n v="7235"/>
    <s v="CA-2016-137337"/>
    <x v="387"/>
    <d v="2016-03-12T00:00:00"/>
    <s v="Standard Class"/>
    <s v="GB-14575"/>
    <s v="Giulietta Baptist"/>
    <x v="0"/>
    <s v="United States"/>
    <x v="20"/>
    <s v="New York"/>
    <n v="10011"/>
    <x v="3"/>
    <s v="OFF-PA-10001934"/>
    <x v="1"/>
    <x v="10"/>
    <s v="Xerox 1993"/>
    <x v="91"/>
    <n v="2"/>
    <n v="0"/>
    <n v="6.3503999999999996"/>
    <n v="3"/>
    <n v="1"/>
    <x v="0"/>
    <s v="Mar"/>
    <s v="2016-03"/>
  </r>
  <r>
    <n v="7236"/>
    <s v="CA-2016-137337"/>
    <x v="387"/>
    <d v="2016-03-12T00:00:00"/>
    <s v="Standard Class"/>
    <s v="GB-14575"/>
    <s v="Giulietta Baptist"/>
    <x v="0"/>
    <s v="United States"/>
    <x v="20"/>
    <s v="New York"/>
    <n v="10011"/>
    <x v="3"/>
    <s v="OFF-BI-10000632"/>
    <x v="1"/>
    <x v="8"/>
    <s v="Satellite Sectional Post Binders"/>
    <x v="1940"/>
    <n v="2"/>
    <n v="0.2"/>
    <n v="22.5732"/>
    <n v="3"/>
    <n v="1"/>
    <x v="0"/>
    <s v="Mar"/>
    <s v="2016-03"/>
  </r>
  <r>
    <n v="7237"/>
    <s v="CA-2014-138737"/>
    <x v="1035"/>
    <d v="2014-12-10T00:00:00"/>
    <s v="First Class"/>
    <s v="FP-14320"/>
    <s v="Frank Preis"/>
    <x v="0"/>
    <s v="United States"/>
    <x v="1"/>
    <s v="California"/>
    <n v="90049"/>
    <x v="1"/>
    <s v="OFF-AR-10003190"/>
    <x v="1"/>
    <x v="6"/>
    <s v="Newell 32"/>
    <x v="874"/>
    <n v="3"/>
    <n v="0"/>
    <n v="2.4192"/>
    <n v="12"/>
    <n v="4"/>
    <x v="2"/>
    <s v="Dec"/>
    <s v="2014-12"/>
  </r>
  <r>
    <n v="7238"/>
    <s v="CA-2016-164924"/>
    <x v="212"/>
    <d v="2016-07-10T00:00:00"/>
    <s v="Same Day"/>
    <s v="EA-14035"/>
    <s v="Erin Ashbrook"/>
    <x v="1"/>
    <s v="United States"/>
    <x v="10"/>
    <s v="Pennsylvania"/>
    <n v="19143"/>
    <x v="3"/>
    <s v="TEC-MA-10000904"/>
    <x v="2"/>
    <x v="15"/>
    <s v="Brother MFC-9340CDW LED All-In-One Printer, Copier Scanner"/>
    <x v="4665"/>
    <n v="3"/>
    <n v="0.7"/>
    <n v="-319.19159999999999"/>
    <n v="7"/>
    <n v="3"/>
    <x v="0"/>
    <s v="Jul"/>
    <s v="2016-07"/>
  </r>
  <r>
    <n v="7239"/>
    <s v="CA-2016-101651"/>
    <x v="435"/>
    <d v="2016-12-30T00:00:00"/>
    <s v="Standard Class"/>
    <s v="SC-20305"/>
    <s v="Sean Christensen"/>
    <x v="0"/>
    <s v="United States"/>
    <x v="49"/>
    <s v="California"/>
    <n v="95123"/>
    <x v="1"/>
    <s v="FUR-FU-10000771"/>
    <x v="0"/>
    <x v="5"/>
    <s v="Eldon 200 Class Desk Accessories, Smoke"/>
    <x v="3287"/>
    <n v="7"/>
    <n v="0"/>
    <n v="18.463200000000001"/>
    <n v="12"/>
    <n v="4"/>
    <x v="0"/>
    <s v="Dec"/>
    <s v="2016-12"/>
  </r>
  <r>
    <n v="7240"/>
    <s v="CA-2016-101651"/>
    <x v="435"/>
    <d v="2016-12-30T00:00:00"/>
    <s v="Standard Class"/>
    <s v="SC-20305"/>
    <s v="Sean Christensen"/>
    <x v="0"/>
    <s v="United States"/>
    <x v="49"/>
    <s v="California"/>
    <n v="95123"/>
    <x v="1"/>
    <s v="OFF-EN-10001990"/>
    <x v="1"/>
    <x v="12"/>
    <s v="Staple envelope"/>
    <x v="1477"/>
    <n v="7"/>
    <n v="0"/>
    <n v="18.687200000000001"/>
    <n v="12"/>
    <n v="4"/>
    <x v="0"/>
    <s v="Dec"/>
    <s v="2016-12"/>
  </r>
  <r>
    <n v="7241"/>
    <s v="CA-2017-136651"/>
    <x v="756"/>
    <d v="2017-04-25T00:00:00"/>
    <s v="Second Class"/>
    <s v="JF-15355"/>
    <s v="Jay Fein"/>
    <x v="0"/>
    <s v="United States"/>
    <x v="45"/>
    <s v="California"/>
    <n v="91104"/>
    <x v="1"/>
    <s v="FUR-FU-10002445"/>
    <x v="0"/>
    <x v="5"/>
    <s v="DAX Two-Tone Rosewood/Black Document Frame, Desktop, 5 x 7"/>
    <x v="3648"/>
    <n v="7"/>
    <n v="0"/>
    <n v="26.544"/>
    <n v="4"/>
    <n v="2"/>
    <x v="3"/>
    <s v="Apr"/>
    <s v="2017-04"/>
  </r>
  <r>
    <n v="7242"/>
    <s v="CA-2017-136651"/>
    <x v="756"/>
    <d v="2017-04-25T00:00:00"/>
    <s v="Second Class"/>
    <s v="JF-15355"/>
    <s v="Jay Fein"/>
    <x v="0"/>
    <s v="United States"/>
    <x v="45"/>
    <s v="California"/>
    <n v="91104"/>
    <x v="1"/>
    <s v="OFF-BI-10003638"/>
    <x v="1"/>
    <x v="8"/>
    <s v="GBC Durable Plastic Covers"/>
    <x v="4666"/>
    <n v="6"/>
    <n v="0.2"/>
    <n v="30.186"/>
    <n v="4"/>
    <n v="2"/>
    <x v="3"/>
    <s v="Apr"/>
    <s v="2017-04"/>
  </r>
  <r>
    <n v="7243"/>
    <s v="CA-2017-136651"/>
    <x v="756"/>
    <d v="2017-04-25T00:00:00"/>
    <s v="Second Class"/>
    <s v="JF-15355"/>
    <s v="Jay Fein"/>
    <x v="0"/>
    <s v="United States"/>
    <x v="45"/>
    <s v="California"/>
    <n v="91104"/>
    <x v="1"/>
    <s v="FUR-FU-10004864"/>
    <x v="0"/>
    <x v="5"/>
    <s v="Eldon 500 Class Desk Accessories"/>
    <x v="4667"/>
    <n v="2"/>
    <n v="0"/>
    <n v="7.9661999999999997"/>
    <n v="4"/>
    <n v="2"/>
    <x v="3"/>
    <s v="Apr"/>
    <s v="2017-04"/>
  </r>
  <r>
    <n v="7244"/>
    <s v="CA-2017-118892"/>
    <x v="629"/>
    <d v="2017-08-22T00:00:00"/>
    <s v="Second Class"/>
    <s v="TP-21415"/>
    <s v="Tom Prescott"/>
    <x v="0"/>
    <s v="United States"/>
    <x v="10"/>
    <s v="Pennsylvania"/>
    <n v="19134"/>
    <x v="3"/>
    <s v="FUR-CH-10002024"/>
    <x v="0"/>
    <x v="1"/>
    <s v="HON 5400 Series Task Chairs for Big and Tall"/>
    <x v="4668"/>
    <n v="9"/>
    <n v="0.3"/>
    <n v="-630.88199999999995"/>
    <n v="8"/>
    <n v="3"/>
    <x v="3"/>
    <s v="Aug"/>
    <s v="2017-08"/>
  </r>
  <r>
    <n v="7245"/>
    <s v="US-2017-151127"/>
    <x v="1053"/>
    <d v="2017-05-25T00:00:00"/>
    <s v="First Class"/>
    <s v="RL-19615"/>
    <s v="Rob Lucas"/>
    <x v="0"/>
    <s v="United States"/>
    <x v="1"/>
    <s v="California"/>
    <n v="90049"/>
    <x v="1"/>
    <s v="OFF-AR-10002445"/>
    <x v="1"/>
    <x v="6"/>
    <s v="SANFORD Major Accent Highlighters"/>
    <x v="4669"/>
    <n v="7"/>
    <n v="0"/>
    <n v="18.832799999999999"/>
    <n v="5"/>
    <n v="2"/>
    <x v="3"/>
    <s v="May"/>
    <s v="2017-05"/>
  </r>
  <r>
    <n v="7246"/>
    <s v="CA-2017-145807"/>
    <x v="839"/>
    <d v="2017-02-13T00:00:00"/>
    <s v="Standard Class"/>
    <s v="SB-20170"/>
    <s v="Sarah Bern"/>
    <x v="0"/>
    <s v="United States"/>
    <x v="1"/>
    <s v="California"/>
    <n v="90032"/>
    <x v="1"/>
    <s v="OFF-ST-10001370"/>
    <x v="1"/>
    <x v="4"/>
    <s v="Sensible Storage WireTech Storage Systems"/>
    <x v="1367"/>
    <n v="5"/>
    <n v="0"/>
    <n v="17.745000000000001"/>
    <n v="2"/>
    <n v="1"/>
    <x v="3"/>
    <s v="Feb"/>
    <s v="2017-02"/>
  </r>
  <r>
    <n v="7247"/>
    <s v="US-2014-127978"/>
    <x v="223"/>
    <d v="2014-03-08T00:00:00"/>
    <s v="Standard Class"/>
    <s v="JS-15595"/>
    <s v="Jill Stevenson"/>
    <x v="1"/>
    <s v="United States"/>
    <x v="38"/>
    <s v="Ohio"/>
    <n v="43229"/>
    <x v="3"/>
    <s v="OFF-LA-10000305"/>
    <x v="1"/>
    <x v="2"/>
    <s v="Avery 495"/>
    <x v="1138"/>
    <n v="3"/>
    <n v="0.2"/>
    <n v="4.9139999999999997"/>
    <n v="3"/>
    <n v="1"/>
    <x v="2"/>
    <s v="Mar"/>
    <s v="2014-03"/>
  </r>
  <r>
    <n v="7248"/>
    <s v="US-2014-127978"/>
    <x v="223"/>
    <d v="2014-03-08T00:00:00"/>
    <s v="Standard Class"/>
    <s v="JS-15595"/>
    <s v="Jill Stevenson"/>
    <x v="1"/>
    <s v="United States"/>
    <x v="38"/>
    <s v="Ohio"/>
    <n v="43229"/>
    <x v="3"/>
    <s v="FUR-BO-10001972"/>
    <x v="0"/>
    <x v="0"/>
    <s v="O'Sullivan 4-Shelf Bookcase in Odessa Pine"/>
    <x v="4670"/>
    <n v="5"/>
    <n v="0.5"/>
    <n v="-199.61699999999999"/>
    <n v="3"/>
    <n v="1"/>
    <x v="2"/>
    <s v="Mar"/>
    <s v="2014-03"/>
  </r>
  <r>
    <n v="7249"/>
    <s v="US-2014-127978"/>
    <x v="223"/>
    <d v="2014-03-08T00:00:00"/>
    <s v="Standard Class"/>
    <s v="JS-15595"/>
    <s v="Jill Stevenson"/>
    <x v="1"/>
    <s v="United States"/>
    <x v="38"/>
    <s v="Ohio"/>
    <n v="43229"/>
    <x v="3"/>
    <s v="OFF-ST-10002486"/>
    <x v="1"/>
    <x v="4"/>
    <s v="Eldon Shelf Savers Cubes and Bins"/>
    <x v="4671"/>
    <n v="8"/>
    <n v="0.2"/>
    <n v="-10.0512"/>
    <n v="3"/>
    <n v="1"/>
    <x v="2"/>
    <s v="Mar"/>
    <s v="2014-03"/>
  </r>
  <r>
    <n v="7250"/>
    <s v="CA-2015-158491"/>
    <x v="593"/>
    <d v="2015-06-09T00:00:00"/>
    <s v="Second Class"/>
    <s v="BP-11155"/>
    <s v="Becky Pak"/>
    <x v="0"/>
    <s v="United States"/>
    <x v="1"/>
    <s v="California"/>
    <n v="90008"/>
    <x v="1"/>
    <s v="TEC-AC-10001874"/>
    <x v="2"/>
    <x v="11"/>
    <s v="Logitech Wireless Anywhere Mouse MX for PC and Mac"/>
    <x v="998"/>
    <n v="2"/>
    <n v="0"/>
    <n v="35.994"/>
    <n v="6"/>
    <n v="2"/>
    <x v="1"/>
    <s v="Jun"/>
    <s v="2015-06"/>
  </r>
  <r>
    <n v="7251"/>
    <s v="CA-2015-158491"/>
    <x v="593"/>
    <d v="2015-06-09T00:00:00"/>
    <s v="Second Class"/>
    <s v="BP-11155"/>
    <s v="Becky Pak"/>
    <x v="0"/>
    <s v="United States"/>
    <x v="1"/>
    <s v="California"/>
    <n v="90008"/>
    <x v="1"/>
    <s v="TEC-AC-10003870"/>
    <x v="2"/>
    <x v="11"/>
    <s v="Logitech Z-906 Speaker sys - home theater - 5.1-CH"/>
    <x v="4672"/>
    <n v="3"/>
    <n v="0"/>
    <n v="395.988"/>
    <n v="6"/>
    <n v="2"/>
    <x v="1"/>
    <s v="Jun"/>
    <s v="2015-06"/>
  </r>
  <r>
    <n v="7252"/>
    <s v="CA-2016-116764"/>
    <x v="278"/>
    <d v="2016-09-02T00:00:00"/>
    <s v="Standard Class"/>
    <s v="EM-13825"/>
    <s v="Elizabeth Moffitt"/>
    <x v="1"/>
    <s v="United States"/>
    <x v="389"/>
    <s v="Florida"/>
    <n v="33021"/>
    <x v="0"/>
    <s v="OFF-LA-10002473"/>
    <x v="1"/>
    <x v="2"/>
    <s v="Avery 484"/>
    <x v="2106"/>
    <n v="4"/>
    <n v="0.2"/>
    <n v="3.3408000000000002"/>
    <n v="8"/>
    <n v="3"/>
    <x v="0"/>
    <s v="Aug"/>
    <s v="2016-08"/>
  </r>
  <r>
    <n v="7253"/>
    <s v="CA-2016-152457"/>
    <x v="126"/>
    <d v="2016-09-18T00:00:00"/>
    <s v="Standard Class"/>
    <s v="SC-20695"/>
    <s v="Steve Chapman"/>
    <x v="1"/>
    <s v="United States"/>
    <x v="43"/>
    <s v="Michigan"/>
    <n v="48066"/>
    <x v="2"/>
    <s v="OFF-PA-10003790"/>
    <x v="1"/>
    <x v="10"/>
    <s v="Xerox 1991"/>
    <x v="4092"/>
    <n v="3"/>
    <n v="0"/>
    <n v="31.519200000000001"/>
    <n v="9"/>
    <n v="3"/>
    <x v="0"/>
    <s v="Sep"/>
    <s v="2016-09"/>
  </r>
  <r>
    <n v="7254"/>
    <s v="CA-2016-152730"/>
    <x v="198"/>
    <d v="2016-06-04T00:00:00"/>
    <s v="Standard Class"/>
    <s v="EM-14140"/>
    <s v="Eugene Moren"/>
    <x v="2"/>
    <s v="United States"/>
    <x v="384"/>
    <s v="Wisconsin"/>
    <n v="54880"/>
    <x v="2"/>
    <s v="OFF-AP-10002684"/>
    <x v="1"/>
    <x v="9"/>
    <s v="Acco 7-Outlet Masterpiece Power Center, Wihtout Fax/Phone Line Protection"/>
    <x v="4673"/>
    <n v="3"/>
    <n v="0"/>
    <n v="109.422"/>
    <n v="5"/>
    <n v="2"/>
    <x v="0"/>
    <s v="May"/>
    <s v="2016-05"/>
  </r>
  <r>
    <n v="7255"/>
    <s v="CA-2016-152730"/>
    <x v="198"/>
    <d v="2016-06-04T00:00:00"/>
    <s v="Standard Class"/>
    <s v="EM-14140"/>
    <s v="Eugene Moren"/>
    <x v="2"/>
    <s v="United States"/>
    <x v="384"/>
    <s v="Wisconsin"/>
    <n v="54880"/>
    <x v="2"/>
    <s v="FUR-FU-10001037"/>
    <x v="0"/>
    <x v="5"/>
    <s v="DAX Charcoal/Nickel-Tone Document Frame, 5 x 7"/>
    <x v="4451"/>
    <n v="5"/>
    <n v="0"/>
    <n v="21.33"/>
    <n v="5"/>
    <n v="2"/>
    <x v="0"/>
    <s v="May"/>
    <s v="2016-05"/>
  </r>
  <r>
    <n v="7256"/>
    <s v="CA-2016-152730"/>
    <x v="198"/>
    <d v="2016-06-04T00:00:00"/>
    <s v="Standard Class"/>
    <s v="EM-14140"/>
    <s v="Eugene Moren"/>
    <x v="2"/>
    <s v="United States"/>
    <x v="384"/>
    <s v="Wisconsin"/>
    <n v="54880"/>
    <x v="2"/>
    <s v="OFF-ST-10000876"/>
    <x v="1"/>
    <x v="4"/>
    <s v="Eldon Simplefile Box Office"/>
    <x v="4674"/>
    <n v="4"/>
    <n v="0"/>
    <n v="13.9328"/>
    <n v="5"/>
    <n v="2"/>
    <x v="0"/>
    <s v="May"/>
    <s v="2016-05"/>
  </r>
  <r>
    <n v="7257"/>
    <s v="CA-2016-152730"/>
    <x v="198"/>
    <d v="2016-06-04T00:00:00"/>
    <s v="Standard Class"/>
    <s v="EM-14140"/>
    <s v="Eugene Moren"/>
    <x v="2"/>
    <s v="United States"/>
    <x v="384"/>
    <s v="Wisconsin"/>
    <n v="54880"/>
    <x v="2"/>
    <s v="OFF-AR-10003732"/>
    <x v="1"/>
    <x v="6"/>
    <s v="Newell 333"/>
    <x v="345"/>
    <n v="2"/>
    <n v="0"/>
    <n v="1.4456"/>
    <n v="5"/>
    <n v="2"/>
    <x v="0"/>
    <s v="May"/>
    <s v="2016-05"/>
  </r>
  <r>
    <n v="7258"/>
    <s v="CA-2016-152730"/>
    <x v="198"/>
    <d v="2016-06-04T00:00:00"/>
    <s v="Standard Class"/>
    <s v="EM-14140"/>
    <s v="Eugene Moren"/>
    <x v="2"/>
    <s v="United States"/>
    <x v="384"/>
    <s v="Wisconsin"/>
    <n v="54880"/>
    <x v="2"/>
    <s v="OFF-PA-10000994"/>
    <x v="1"/>
    <x v="10"/>
    <s v="Xerox 1915"/>
    <x v="2651"/>
    <n v="6"/>
    <n v="0"/>
    <n v="301.96800000000002"/>
    <n v="5"/>
    <n v="2"/>
    <x v="0"/>
    <s v="May"/>
    <s v="2016-05"/>
  </r>
  <r>
    <n v="7259"/>
    <s v="CA-2016-152730"/>
    <x v="198"/>
    <d v="2016-06-04T00:00:00"/>
    <s v="Standard Class"/>
    <s v="EM-14140"/>
    <s v="Eugene Moren"/>
    <x v="2"/>
    <s v="United States"/>
    <x v="384"/>
    <s v="Wisconsin"/>
    <n v="54880"/>
    <x v="2"/>
    <s v="OFF-AR-10000940"/>
    <x v="1"/>
    <x v="6"/>
    <s v="Newell 343"/>
    <x v="453"/>
    <n v="5"/>
    <n v="0"/>
    <n v="3.9689999999999999"/>
    <n v="5"/>
    <n v="2"/>
    <x v="0"/>
    <s v="May"/>
    <s v="2016-05"/>
  </r>
  <r>
    <n v="7260"/>
    <s v="CA-2016-152730"/>
    <x v="198"/>
    <d v="2016-06-04T00:00:00"/>
    <s v="Standard Class"/>
    <s v="EM-14140"/>
    <s v="Eugene Moren"/>
    <x v="2"/>
    <s v="United States"/>
    <x v="384"/>
    <s v="Wisconsin"/>
    <n v="54880"/>
    <x v="2"/>
    <s v="OFF-PA-10004888"/>
    <x v="1"/>
    <x v="10"/>
    <s v="Xerox 217"/>
    <x v="1544"/>
    <n v="7"/>
    <n v="0"/>
    <n v="21.7728"/>
    <n v="5"/>
    <n v="2"/>
    <x v="0"/>
    <s v="May"/>
    <s v="2016-05"/>
  </r>
  <r>
    <n v="7261"/>
    <s v="CA-2016-152730"/>
    <x v="198"/>
    <d v="2016-06-04T00:00:00"/>
    <s v="Standard Class"/>
    <s v="EM-14140"/>
    <s v="Eugene Moren"/>
    <x v="2"/>
    <s v="United States"/>
    <x v="384"/>
    <s v="Wisconsin"/>
    <n v="54880"/>
    <x v="2"/>
    <s v="TEC-PH-10000441"/>
    <x v="2"/>
    <x v="7"/>
    <s v="VTech DS6151"/>
    <x v="4675"/>
    <n v="1"/>
    <n v="0"/>
    <n v="35.277200000000001"/>
    <n v="5"/>
    <n v="2"/>
    <x v="0"/>
    <s v="May"/>
    <s v="2016-05"/>
  </r>
  <r>
    <n v="7262"/>
    <s v="CA-2017-137001"/>
    <x v="193"/>
    <d v="2017-06-13T00:00:00"/>
    <s v="Second Class"/>
    <s v="GZ-14545"/>
    <s v="George Zrebassa"/>
    <x v="1"/>
    <s v="United States"/>
    <x v="302"/>
    <s v="California"/>
    <n v="91360"/>
    <x v="1"/>
    <s v="OFF-AR-10001231"/>
    <x v="1"/>
    <x v="6"/>
    <s v="Sanford EarthWrite Recycled Pencils, Medium Soft, #2"/>
    <x v="453"/>
    <n v="7"/>
    <n v="0"/>
    <n v="4.1159999999999997"/>
    <n v="6"/>
    <n v="2"/>
    <x v="3"/>
    <s v="Jun"/>
    <s v="2017-06"/>
  </r>
  <r>
    <n v="7263"/>
    <s v="CA-2017-156363"/>
    <x v="760"/>
    <d v="2017-10-28T00:00:00"/>
    <s v="Standard Class"/>
    <s v="ML-17395"/>
    <s v="Marina Lichtenstein"/>
    <x v="1"/>
    <s v="United States"/>
    <x v="10"/>
    <s v="Pennsylvania"/>
    <n v="19134"/>
    <x v="3"/>
    <s v="TEC-PH-10003988"/>
    <x v="2"/>
    <x v="7"/>
    <s v="LF Elite 3D Dazzle Designer Hard Case Cover, Lf Stylus Pen and Wiper For Apple Iphone 5c Mini Lite"/>
    <x v="401"/>
    <n v="5"/>
    <n v="0.4"/>
    <n v="-6.54"/>
    <n v="10"/>
    <n v="4"/>
    <x v="3"/>
    <s v="Oct"/>
    <s v="2017-10"/>
  </r>
  <r>
    <n v="7264"/>
    <s v="CA-2017-156363"/>
    <x v="760"/>
    <d v="2017-10-28T00:00:00"/>
    <s v="Standard Class"/>
    <s v="ML-17395"/>
    <s v="Marina Lichtenstein"/>
    <x v="1"/>
    <s v="United States"/>
    <x v="10"/>
    <s v="Pennsylvania"/>
    <n v="19134"/>
    <x v="3"/>
    <s v="OFF-EN-10003068"/>
    <x v="1"/>
    <x v="12"/>
    <s v="#6 3/4 Gummed Flap White Envelopes"/>
    <x v="2458"/>
    <n v="4"/>
    <n v="0.2"/>
    <n v="11.087999999999999"/>
    <n v="10"/>
    <n v="4"/>
    <x v="3"/>
    <s v="Oct"/>
    <s v="2017-10"/>
  </r>
  <r>
    <n v="7265"/>
    <s v="CA-2017-122056"/>
    <x v="487"/>
    <d v="2017-06-17T00:00:00"/>
    <s v="Standard Class"/>
    <s v="PG-18895"/>
    <s v="Paul Gonzalez"/>
    <x v="0"/>
    <s v="United States"/>
    <x v="24"/>
    <s v="Virginia"/>
    <n v="22153"/>
    <x v="0"/>
    <s v="OFF-AR-10004260"/>
    <x v="1"/>
    <x v="6"/>
    <s v="Boston 1799 Powerhouse Electric Pencil Sharpener"/>
    <x v="2514"/>
    <n v="7"/>
    <n v="0"/>
    <n v="50.9208"/>
    <n v="6"/>
    <n v="2"/>
    <x v="3"/>
    <s v="Jun"/>
    <s v="2017-06"/>
  </r>
  <r>
    <n v="7266"/>
    <s v="US-2014-143721"/>
    <x v="533"/>
    <d v="2014-11-26T00:00:00"/>
    <s v="Second Class"/>
    <s v="DK-12835"/>
    <s v="Damala Kotsonis"/>
    <x v="1"/>
    <s v="United States"/>
    <x v="12"/>
    <s v="Texas"/>
    <n v="77095"/>
    <x v="2"/>
    <s v="FUR-CH-10001973"/>
    <x v="0"/>
    <x v="1"/>
    <s v="Office Star Flex Back Scooter Chair with White Frame"/>
    <x v="1165"/>
    <n v="2"/>
    <n v="0.3"/>
    <n v="-35.513599999999997"/>
    <n v="11"/>
    <n v="4"/>
    <x v="2"/>
    <s v="Nov"/>
    <s v="2014-11"/>
  </r>
  <r>
    <n v="7267"/>
    <s v="CA-2017-122987"/>
    <x v="1153"/>
    <d v="2017-08-16T00:00:00"/>
    <s v="Same Day"/>
    <s v="SJ-20215"/>
    <s v="Sarah Jordon"/>
    <x v="0"/>
    <s v="United States"/>
    <x v="29"/>
    <s v="Tennessee"/>
    <n v="38401"/>
    <x v="0"/>
    <s v="OFF-BI-10002824"/>
    <x v="1"/>
    <x v="8"/>
    <s v="Recycled Easel Ring Binders"/>
    <x v="4676"/>
    <n v="3"/>
    <n v="0.7"/>
    <n v="-11.19"/>
    <n v="8"/>
    <n v="3"/>
    <x v="3"/>
    <s v="Aug"/>
    <s v="2017-08"/>
  </r>
  <r>
    <n v="7268"/>
    <s v="CA-2017-122987"/>
    <x v="1153"/>
    <d v="2017-08-16T00:00:00"/>
    <s v="Same Day"/>
    <s v="SJ-20215"/>
    <s v="Sarah Jordon"/>
    <x v="0"/>
    <s v="United States"/>
    <x v="29"/>
    <s v="Tennessee"/>
    <n v="38401"/>
    <x v="0"/>
    <s v="OFF-ST-10004950"/>
    <x v="1"/>
    <x v="4"/>
    <s v="Acco Perma 3000 Stacking Storage Drawers"/>
    <x v="1715"/>
    <n v="4"/>
    <n v="0.2"/>
    <n v="-0.83919999999999995"/>
    <n v="8"/>
    <n v="3"/>
    <x v="3"/>
    <s v="Aug"/>
    <s v="2017-08"/>
  </r>
  <r>
    <n v="7269"/>
    <s v="CA-2016-133368"/>
    <x v="1154"/>
    <d v="2016-01-20T00:00:00"/>
    <s v="Standard Class"/>
    <s v="AG-10675"/>
    <s v="Anna Gayman"/>
    <x v="0"/>
    <s v="United States"/>
    <x v="3"/>
    <s v="North Carolina"/>
    <n v="28027"/>
    <x v="0"/>
    <s v="OFF-PA-10004039"/>
    <x v="1"/>
    <x v="10"/>
    <s v="Xerox 1882"/>
    <x v="2806"/>
    <n v="2"/>
    <n v="0.2"/>
    <n v="32.468400000000003"/>
    <n v="1"/>
    <n v="1"/>
    <x v="0"/>
    <s v="Jan"/>
    <s v="2016-01"/>
  </r>
  <r>
    <n v="7270"/>
    <s v="CA-2016-133368"/>
    <x v="1154"/>
    <d v="2016-01-20T00:00:00"/>
    <s v="Standard Class"/>
    <s v="AG-10675"/>
    <s v="Anna Gayman"/>
    <x v="0"/>
    <s v="United States"/>
    <x v="3"/>
    <s v="North Carolina"/>
    <n v="28027"/>
    <x v="0"/>
    <s v="FUR-FU-10003374"/>
    <x v="0"/>
    <x v="5"/>
    <s v="Electrix Fluorescent Magnifier Lamps &amp; Weighted Base"/>
    <x v="4677"/>
    <n v="8"/>
    <n v="0.2"/>
    <n v="31.5776"/>
    <n v="1"/>
    <n v="1"/>
    <x v="0"/>
    <s v="Jan"/>
    <s v="2016-01"/>
  </r>
  <r>
    <n v="7271"/>
    <s v="CA-2016-123337"/>
    <x v="1142"/>
    <d v="2016-09-22T00:00:00"/>
    <s v="Standard Class"/>
    <s v="KD-16495"/>
    <s v="Keith Dawkins"/>
    <x v="1"/>
    <s v="United States"/>
    <x v="49"/>
    <s v="California"/>
    <n v="95123"/>
    <x v="1"/>
    <s v="FUR-BO-10001918"/>
    <x v="0"/>
    <x v="0"/>
    <s v="Sauder Forest Hills Library with Doors, Woodland Oak Finish"/>
    <x v="4678"/>
    <n v="2"/>
    <n v="0.15"/>
    <n v="-12.878399999999999"/>
    <n v="9"/>
    <n v="3"/>
    <x v="0"/>
    <s v="Sep"/>
    <s v="2016-09"/>
  </r>
  <r>
    <n v="7272"/>
    <s v="CA-2016-123337"/>
    <x v="1142"/>
    <d v="2016-09-22T00:00:00"/>
    <s v="Standard Class"/>
    <s v="KD-16495"/>
    <s v="Keith Dawkins"/>
    <x v="1"/>
    <s v="United States"/>
    <x v="49"/>
    <s v="California"/>
    <n v="95123"/>
    <x v="1"/>
    <s v="OFF-AP-10002287"/>
    <x v="1"/>
    <x v="9"/>
    <s v="Eureka Sanitaire  Multi-Pro Heavy-Duty Upright, Disposable Bags"/>
    <x v="1897"/>
    <n v="4"/>
    <n v="0"/>
    <n v="4.5448000000000004"/>
    <n v="9"/>
    <n v="3"/>
    <x v="0"/>
    <s v="Sep"/>
    <s v="2016-09"/>
  </r>
  <r>
    <n v="7273"/>
    <s v="US-2016-150357"/>
    <x v="1155"/>
    <d v="2016-10-14T00:00:00"/>
    <s v="Standard Class"/>
    <s v="EB-13975"/>
    <s v="Erica Bern"/>
    <x v="1"/>
    <s v="United States"/>
    <x v="247"/>
    <s v="North Carolina"/>
    <n v="27405"/>
    <x v="0"/>
    <s v="OFF-SU-10004498"/>
    <x v="1"/>
    <x v="14"/>
    <s v="Martin-Yale Premier Letter Opener"/>
    <x v="4679"/>
    <n v="2"/>
    <n v="0.2"/>
    <n v="-4.3792"/>
    <n v="10"/>
    <n v="4"/>
    <x v="0"/>
    <s v="Oct"/>
    <s v="2016-10"/>
  </r>
  <r>
    <n v="7274"/>
    <s v="US-2016-150357"/>
    <x v="1155"/>
    <d v="2016-10-14T00:00:00"/>
    <s v="Standard Class"/>
    <s v="EB-13975"/>
    <s v="Erica Bern"/>
    <x v="1"/>
    <s v="United States"/>
    <x v="247"/>
    <s v="North Carolina"/>
    <n v="27405"/>
    <x v="0"/>
    <s v="OFF-BI-10002557"/>
    <x v="1"/>
    <x v="8"/>
    <s v="Presstex Flexible Ring Binders"/>
    <x v="4680"/>
    <n v="3"/>
    <n v="0.7"/>
    <n v="-2.73"/>
    <n v="10"/>
    <n v="4"/>
    <x v="0"/>
    <s v="Oct"/>
    <s v="2016-10"/>
  </r>
  <r>
    <n v="7275"/>
    <s v="CA-2015-144519"/>
    <x v="50"/>
    <d v="2015-11-17T00:00:00"/>
    <s v="Standard Class"/>
    <s v="AW-10930"/>
    <s v="Arthur Wiediger"/>
    <x v="2"/>
    <s v="United States"/>
    <x v="433"/>
    <s v="Montana"/>
    <n v="59601"/>
    <x v="1"/>
    <s v="TEC-PH-10004908"/>
    <x v="2"/>
    <x v="7"/>
    <s v="Panasonic KX TS3282W Corded phone"/>
    <x v="107"/>
    <n v="5"/>
    <n v="0.2"/>
    <n v="42.494999999999997"/>
    <n v="11"/>
    <n v="4"/>
    <x v="1"/>
    <s v="Nov"/>
    <s v="2015-11"/>
  </r>
  <r>
    <n v="7276"/>
    <s v="CA-2015-144519"/>
    <x v="50"/>
    <d v="2015-11-17T00:00:00"/>
    <s v="Standard Class"/>
    <s v="AW-10930"/>
    <s v="Arthur Wiediger"/>
    <x v="2"/>
    <s v="United States"/>
    <x v="433"/>
    <s v="Montana"/>
    <n v="59601"/>
    <x v="1"/>
    <s v="FUR-FU-10000794"/>
    <x v="0"/>
    <x v="5"/>
    <s v="Eldon Stackable Tray, Side-Load, Legal, Smoke"/>
    <x v="4681"/>
    <n v="7"/>
    <n v="0"/>
    <n v="21.7532"/>
    <n v="11"/>
    <n v="4"/>
    <x v="1"/>
    <s v="Nov"/>
    <s v="2015-11"/>
  </r>
  <r>
    <n v="7277"/>
    <s v="CA-2014-120670"/>
    <x v="981"/>
    <d v="2014-11-06T00:00:00"/>
    <s v="Standard Class"/>
    <s v="JK-16120"/>
    <s v="Julie Kriz"/>
    <x v="2"/>
    <s v="United States"/>
    <x v="2"/>
    <s v="Florida"/>
    <n v="33311"/>
    <x v="0"/>
    <s v="TEC-AC-10004171"/>
    <x v="2"/>
    <x v="11"/>
    <s v="Razer Kraken 7.1 Surround Sound Over Ear USB Gaming Headset"/>
    <x v="4682"/>
    <n v="10"/>
    <n v="0.2"/>
    <n v="239.976"/>
    <n v="11"/>
    <n v="4"/>
    <x v="2"/>
    <s v="Nov"/>
    <s v="2014-11"/>
  </r>
  <r>
    <n v="7278"/>
    <s v="CA-2016-157217"/>
    <x v="1080"/>
    <d v="2016-07-21T00:00:00"/>
    <s v="First Class"/>
    <s v="TC-21535"/>
    <s v="Tracy Collins"/>
    <x v="2"/>
    <s v="United States"/>
    <x v="8"/>
    <s v="California"/>
    <n v="94110"/>
    <x v="1"/>
    <s v="TEC-PH-10002070"/>
    <x v="2"/>
    <x v="7"/>
    <s v="Griffin GC36547 PowerJolt SE Lightning Charger"/>
    <x v="4683"/>
    <n v="2"/>
    <n v="0.2"/>
    <n v="4.4980000000000002"/>
    <n v="7"/>
    <n v="3"/>
    <x v="0"/>
    <s v="Jul"/>
    <s v="2016-07"/>
  </r>
  <r>
    <n v="7279"/>
    <s v="CA-2016-157217"/>
    <x v="1080"/>
    <d v="2016-07-21T00:00:00"/>
    <s v="First Class"/>
    <s v="TC-21535"/>
    <s v="Tracy Collins"/>
    <x v="2"/>
    <s v="United States"/>
    <x v="8"/>
    <s v="California"/>
    <n v="94110"/>
    <x v="1"/>
    <s v="TEC-AC-10003095"/>
    <x v="2"/>
    <x v="11"/>
    <s v="Logitech G35 7.1-Channel Surround Sound Headset"/>
    <x v="1917"/>
    <n v="3"/>
    <n v="0"/>
    <n v="132.5898"/>
    <n v="7"/>
    <n v="3"/>
    <x v="0"/>
    <s v="Jul"/>
    <s v="2016-07"/>
  </r>
  <r>
    <n v="7280"/>
    <s v="CA-2016-108224"/>
    <x v="675"/>
    <d v="2016-05-14T00:00:00"/>
    <s v="Same Day"/>
    <s v="TH-21235"/>
    <s v="Tiffany House"/>
    <x v="1"/>
    <s v="United States"/>
    <x v="420"/>
    <s v="Arizona"/>
    <n v="85364"/>
    <x v="1"/>
    <s v="TEC-AC-10003832"/>
    <x v="2"/>
    <x v="11"/>
    <s v="Imation 16GB Mini TravelDrive USB 2.0 Flash Drive"/>
    <x v="4684"/>
    <n v="7"/>
    <n v="0.2"/>
    <n v="48.701099999999997"/>
    <n v="5"/>
    <n v="2"/>
    <x v="0"/>
    <s v="May"/>
    <s v="2016-05"/>
  </r>
  <r>
    <n v="7281"/>
    <s v="CA-2015-162782"/>
    <x v="780"/>
    <d v="2015-02-27T00:00:00"/>
    <s v="Standard Class"/>
    <s v="PW-19240"/>
    <s v="Pierre Wener"/>
    <x v="0"/>
    <s v="United States"/>
    <x v="29"/>
    <s v="Maryland"/>
    <n v="21044"/>
    <x v="3"/>
    <s v="OFF-BI-10003527"/>
    <x v="1"/>
    <x v="8"/>
    <s v="Fellowes PB500 Electric Punch Plastic Comb Binding Machine with Manual Bind"/>
    <x v="4685"/>
    <n v="2"/>
    <n v="0"/>
    <n v="1270.99"/>
    <n v="2"/>
    <n v="1"/>
    <x v="1"/>
    <s v="Feb"/>
    <s v="2015-02"/>
  </r>
  <r>
    <n v="7282"/>
    <s v="CA-2017-159282"/>
    <x v="524"/>
    <d v="2017-10-21T00:00:00"/>
    <s v="Standard Class"/>
    <s v="GH-14410"/>
    <s v="Gary Hansen"/>
    <x v="2"/>
    <s v="United States"/>
    <x v="420"/>
    <s v="Arizona"/>
    <n v="85364"/>
    <x v="1"/>
    <s v="TEC-MA-10001148"/>
    <x v="2"/>
    <x v="15"/>
    <s v="Swingline SM12-08 MicroCut Jam Free Shredder"/>
    <x v="4686"/>
    <n v="5"/>
    <n v="0.7"/>
    <n v="-479.988"/>
    <n v="10"/>
    <n v="4"/>
    <x v="3"/>
    <s v="Oct"/>
    <s v="2017-10"/>
  </r>
  <r>
    <n v="7283"/>
    <s v="CA-2017-155936"/>
    <x v="738"/>
    <d v="2017-06-29T00:00:00"/>
    <s v="Standard Class"/>
    <s v="JK-15730"/>
    <s v="Joe Kamberova"/>
    <x v="0"/>
    <s v="United States"/>
    <x v="22"/>
    <s v="Illinois"/>
    <n v="60653"/>
    <x v="2"/>
    <s v="OFF-BI-10002432"/>
    <x v="1"/>
    <x v="8"/>
    <s v="Wilson Jones Standard D-Ring Binders"/>
    <x v="1079"/>
    <n v="3"/>
    <n v="0.8"/>
    <n v="-5.0094000000000003"/>
    <n v="6"/>
    <n v="2"/>
    <x v="3"/>
    <s v="Jun"/>
    <s v="2017-06"/>
  </r>
  <r>
    <n v="7284"/>
    <s v="CA-2017-169439"/>
    <x v="428"/>
    <d v="2017-09-13T00:00:00"/>
    <s v="Standard Class"/>
    <s v="LC-17140"/>
    <s v="Logan Currie"/>
    <x v="0"/>
    <s v="United States"/>
    <x v="138"/>
    <s v="Ohio"/>
    <n v="44105"/>
    <x v="3"/>
    <s v="OFF-AR-10001374"/>
    <x v="1"/>
    <x v="6"/>
    <s v="BIC Brite Liner Highlighters, Chisel Tip"/>
    <x v="233"/>
    <n v="5"/>
    <n v="0.2"/>
    <n v="3.8879999999999999"/>
    <n v="9"/>
    <n v="3"/>
    <x v="3"/>
    <s v="Sep"/>
    <s v="2017-09"/>
  </r>
  <r>
    <n v="7285"/>
    <s v="CA-2017-169439"/>
    <x v="428"/>
    <d v="2017-09-13T00:00:00"/>
    <s v="Standard Class"/>
    <s v="LC-17140"/>
    <s v="Logan Currie"/>
    <x v="0"/>
    <s v="United States"/>
    <x v="138"/>
    <s v="Ohio"/>
    <n v="44105"/>
    <x v="3"/>
    <s v="FUR-FU-10000723"/>
    <x v="0"/>
    <x v="5"/>
    <s v="Deflect-o EconoMat Studded, No Bevel Mat for Low Pile Carpeting"/>
    <x v="516"/>
    <n v="2"/>
    <n v="0.2"/>
    <n v="-9.0904000000000007"/>
    <n v="9"/>
    <n v="3"/>
    <x v="3"/>
    <s v="Sep"/>
    <s v="2017-09"/>
  </r>
  <r>
    <n v="7286"/>
    <s v="CA-2017-151183"/>
    <x v="336"/>
    <d v="2017-10-19T00:00:00"/>
    <s v="Standard Class"/>
    <s v="BK-11260"/>
    <s v="Berenike Kampe"/>
    <x v="0"/>
    <s v="United States"/>
    <x v="8"/>
    <s v="California"/>
    <n v="94110"/>
    <x v="1"/>
    <s v="TEC-AC-10003614"/>
    <x v="2"/>
    <x v="11"/>
    <s v="Verbatim 25 GB 6x Blu-ray Single Layer Recordable Disc, 10/Pack"/>
    <x v="4687"/>
    <n v="4"/>
    <n v="0"/>
    <n v="15.2988"/>
    <n v="10"/>
    <n v="4"/>
    <x v="3"/>
    <s v="Oct"/>
    <s v="2017-10"/>
  </r>
  <r>
    <n v="7287"/>
    <s v="CA-2016-149965"/>
    <x v="23"/>
    <d v="2016-06-25T00:00:00"/>
    <s v="Standard Class"/>
    <s v="BS-11365"/>
    <s v="Bill Shonely"/>
    <x v="1"/>
    <s v="United States"/>
    <x v="268"/>
    <s v="Oklahoma"/>
    <n v="73120"/>
    <x v="2"/>
    <s v="TEC-AC-10004877"/>
    <x v="2"/>
    <x v="11"/>
    <s v="Imation 30456 USB Flash Drive 8GB"/>
    <x v="2080"/>
    <n v="1"/>
    <n v="0"/>
    <n v="0.55200000000000005"/>
    <n v="6"/>
    <n v="2"/>
    <x v="0"/>
    <s v="Jun"/>
    <s v="2016-06"/>
  </r>
  <r>
    <n v="7288"/>
    <s v="CA-2016-149965"/>
    <x v="23"/>
    <d v="2016-06-25T00:00:00"/>
    <s v="Standard Class"/>
    <s v="BS-11365"/>
    <s v="Bill Shonely"/>
    <x v="1"/>
    <s v="United States"/>
    <x v="268"/>
    <s v="Oklahoma"/>
    <n v="73120"/>
    <x v="2"/>
    <s v="FUR-FU-10004270"/>
    <x v="0"/>
    <x v="5"/>
    <s v="Executive Impressions 13&quot; Clairmont Wall Clock"/>
    <x v="2165"/>
    <n v="3"/>
    <n v="0"/>
    <n v="23.652899999999999"/>
    <n v="6"/>
    <n v="2"/>
    <x v="0"/>
    <s v="Jun"/>
    <s v="2016-06"/>
  </r>
  <r>
    <n v="7289"/>
    <s v="CA-2014-158281"/>
    <x v="814"/>
    <d v="2014-09-07T00:00:00"/>
    <s v="Standard Class"/>
    <s v="AG-10525"/>
    <s v="Andy Gerbode"/>
    <x v="1"/>
    <s v="United States"/>
    <x v="12"/>
    <s v="Texas"/>
    <n v="77095"/>
    <x v="2"/>
    <s v="TEC-MA-10002210"/>
    <x v="2"/>
    <x v="15"/>
    <s v="Epson TM-T88V Direct Thermal Printer - Monochrome - Desktop"/>
    <x v="4688"/>
    <n v="3"/>
    <n v="0.4"/>
    <n v="-121.2705"/>
    <n v="9"/>
    <n v="3"/>
    <x v="2"/>
    <s v="Sep"/>
    <s v="2014-09"/>
  </r>
  <r>
    <n v="7290"/>
    <s v="CA-2016-153661"/>
    <x v="806"/>
    <d v="2016-01-31T00:00:00"/>
    <s v="First Class"/>
    <s v="SC-20725"/>
    <s v="Steven Cartwright"/>
    <x v="0"/>
    <s v="United States"/>
    <x v="8"/>
    <s v="California"/>
    <n v="94122"/>
    <x v="1"/>
    <s v="OFF-ST-10000675"/>
    <x v="1"/>
    <x v="4"/>
    <s v="File Shuttle II and Handi-File, Black"/>
    <x v="2364"/>
    <n v="9"/>
    <n v="0"/>
    <n v="76.252499999999998"/>
    <n v="1"/>
    <n v="1"/>
    <x v="0"/>
    <s v="Jan"/>
    <s v="2016-01"/>
  </r>
  <r>
    <n v="7291"/>
    <s v="CA-2016-153661"/>
    <x v="806"/>
    <d v="2016-01-31T00:00:00"/>
    <s v="First Class"/>
    <s v="SC-20725"/>
    <s v="Steven Cartwright"/>
    <x v="0"/>
    <s v="United States"/>
    <x v="8"/>
    <s v="California"/>
    <n v="94122"/>
    <x v="1"/>
    <s v="OFF-BI-10004781"/>
    <x v="1"/>
    <x v="8"/>
    <s v="GBC Wire Binding Strips"/>
    <x v="4689"/>
    <n v="2"/>
    <n v="0.2"/>
    <n v="17.7744"/>
    <n v="1"/>
    <n v="1"/>
    <x v="0"/>
    <s v="Jan"/>
    <s v="2016-01"/>
  </r>
  <r>
    <n v="7292"/>
    <s v="CA-2016-153661"/>
    <x v="806"/>
    <d v="2016-01-31T00:00:00"/>
    <s v="First Class"/>
    <s v="SC-20725"/>
    <s v="Steven Cartwright"/>
    <x v="0"/>
    <s v="United States"/>
    <x v="8"/>
    <s v="California"/>
    <n v="94122"/>
    <x v="1"/>
    <s v="OFF-LA-10004689"/>
    <x v="1"/>
    <x v="2"/>
    <s v="Avery 512"/>
    <x v="4690"/>
    <n v="9"/>
    <n v="0"/>
    <n v="12.2247"/>
    <n v="1"/>
    <n v="1"/>
    <x v="0"/>
    <s v="Jan"/>
    <s v="2016-01"/>
  </r>
  <r>
    <n v="7293"/>
    <s v="CA-2017-109183"/>
    <x v="769"/>
    <d v="2017-12-09T00:00:00"/>
    <s v="Standard Class"/>
    <s v="LR-16915"/>
    <s v="Lena Radford"/>
    <x v="0"/>
    <s v="United States"/>
    <x v="316"/>
    <s v="Tennessee"/>
    <n v="37211"/>
    <x v="0"/>
    <s v="TEC-MA-10001856"/>
    <x v="2"/>
    <x v="15"/>
    <s v="Okidata C610n Printer"/>
    <x v="4691"/>
    <n v="2"/>
    <n v="0.5"/>
    <n v="-272.58"/>
    <n v="12"/>
    <n v="4"/>
    <x v="3"/>
    <s v="Dec"/>
    <s v="2017-12"/>
  </r>
  <r>
    <n v="7294"/>
    <s v="CA-2016-113656"/>
    <x v="1156"/>
    <d v="2016-01-29T00:00:00"/>
    <s v="Standard Class"/>
    <s v="CB-12415"/>
    <s v="Christy Brittain"/>
    <x v="0"/>
    <s v="United States"/>
    <x v="1"/>
    <s v="California"/>
    <n v="90036"/>
    <x v="1"/>
    <s v="FUR-FU-10000719"/>
    <x v="0"/>
    <x v="5"/>
    <s v="DAX Cubicle Frames, 8-1/2 x 11"/>
    <x v="4692"/>
    <n v="7"/>
    <n v="0"/>
    <n v="21.596399999999999"/>
    <n v="1"/>
    <n v="1"/>
    <x v="0"/>
    <s v="Jan"/>
    <s v="2016-01"/>
  </r>
  <r>
    <n v="7295"/>
    <s v="CA-2015-148964"/>
    <x v="989"/>
    <d v="2015-05-31T00:00:00"/>
    <s v="Standard Class"/>
    <s v="RD-19900"/>
    <s v="Ruben Dartt"/>
    <x v="0"/>
    <s v="United States"/>
    <x v="234"/>
    <s v="Washington"/>
    <n v="98006"/>
    <x v="1"/>
    <s v="FUR-FU-10003849"/>
    <x v="0"/>
    <x v="5"/>
    <s v="DAX Metal Frame, Desktop, Stepped-Edge"/>
    <x v="4693"/>
    <n v="1"/>
    <n v="0"/>
    <n v="7.8936000000000002"/>
    <n v="5"/>
    <n v="2"/>
    <x v="1"/>
    <s v="May"/>
    <s v="2015-05"/>
  </r>
  <r>
    <n v="7296"/>
    <s v="CA-2014-111899"/>
    <x v="417"/>
    <d v="2014-05-05T00:00:00"/>
    <s v="First Class"/>
    <s v="NC-18340"/>
    <s v="Nat Carroll"/>
    <x v="0"/>
    <s v="United States"/>
    <x v="12"/>
    <s v="Texas"/>
    <n v="77036"/>
    <x v="2"/>
    <s v="OFF-AR-10001725"/>
    <x v="1"/>
    <x v="6"/>
    <s v="Boston Home &amp; Office Model 2000 Electric Pencil Sharpeners"/>
    <x v="4694"/>
    <n v="2"/>
    <n v="0.2"/>
    <n v="2.8380000000000001"/>
    <n v="5"/>
    <n v="2"/>
    <x v="2"/>
    <s v="May"/>
    <s v="2014-05"/>
  </r>
  <r>
    <n v="7297"/>
    <s v="CA-2014-111899"/>
    <x v="417"/>
    <d v="2014-05-05T00:00:00"/>
    <s v="First Class"/>
    <s v="NC-18340"/>
    <s v="Nat Carroll"/>
    <x v="0"/>
    <s v="United States"/>
    <x v="12"/>
    <s v="Texas"/>
    <n v="77036"/>
    <x v="2"/>
    <s v="OFF-FA-10000840"/>
    <x v="1"/>
    <x v="13"/>
    <s v="OIC Thumb-Tacks"/>
    <x v="2984"/>
    <n v="6"/>
    <n v="0.2"/>
    <n v="1.8468"/>
    <n v="5"/>
    <n v="2"/>
    <x v="2"/>
    <s v="May"/>
    <s v="2014-05"/>
  </r>
  <r>
    <n v="7298"/>
    <s v="CA-2015-101126"/>
    <x v="1157"/>
    <d v="2015-02-14T00:00:00"/>
    <s v="Second Class"/>
    <s v="NB-18655"/>
    <s v="Nona Balk"/>
    <x v="1"/>
    <s v="United States"/>
    <x v="10"/>
    <s v="Pennsylvania"/>
    <n v="19143"/>
    <x v="3"/>
    <s v="OFF-ST-10000943"/>
    <x v="1"/>
    <x v="4"/>
    <s v="Eldon ProFile File 'N Store Portable File Tub Letter/Legal Size Black"/>
    <x v="4695"/>
    <n v="5"/>
    <n v="0.2"/>
    <n v="7.7240000000000002"/>
    <n v="2"/>
    <n v="1"/>
    <x v="1"/>
    <s v="Feb"/>
    <s v="2015-02"/>
  </r>
  <r>
    <n v="7299"/>
    <s v="CA-2014-163468"/>
    <x v="728"/>
    <d v="2014-11-21T00:00:00"/>
    <s v="First Class"/>
    <s v="JK-15730"/>
    <s v="Joe Kamberova"/>
    <x v="0"/>
    <s v="United States"/>
    <x v="467"/>
    <s v="Illinois"/>
    <n v="60016"/>
    <x v="2"/>
    <s v="FUR-TA-10002533"/>
    <x v="0"/>
    <x v="3"/>
    <s v="BPI Conference Tables"/>
    <x v="4696"/>
    <n v="4"/>
    <n v="0.5"/>
    <n v="-175.26"/>
    <n v="11"/>
    <n v="4"/>
    <x v="2"/>
    <s v="Nov"/>
    <s v="2014-11"/>
  </r>
  <r>
    <n v="7300"/>
    <s v="CA-2014-163468"/>
    <x v="728"/>
    <d v="2014-11-21T00:00:00"/>
    <s v="First Class"/>
    <s v="JK-15730"/>
    <s v="Joe Kamberova"/>
    <x v="0"/>
    <s v="United States"/>
    <x v="467"/>
    <s v="Illinois"/>
    <n v="60016"/>
    <x v="2"/>
    <s v="FUR-FU-10001546"/>
    <x v="0"/>
    <x v="5"/>
    <s v="Dana Swing-Arm Lamps"/>
    <x v="1076"/>
    <n v="2"/>
    <n v="0.6"/>
    <n v="-7.476"/>
    <n v="11"/>
    <n v="4"/>
    <x v="2"/>
    <s v="Nov"/>
    <s v="2014-11"/>
  </r>
  <r>
    <n v="7301"/>
    <s v="CA-2014-163468"/>
    <x v="728"/>
    <d v="2014-11-21T00:00:00"/>
    <s v="First Class"/>
    <s v="JK-15730"/>
    <s v="Joe Kamberova"/>
    <x v="0"/>
    <s v="United States"/>
    <x v="467"/>
    <s v="Illinois"/>
    <n v="60016"/>
    <x v="2"/>
    <s v="FUR-BO-10003546"/>
    <x v="0"/>
    <x v="0"/>
    <s v="Hon 4-Shelf Metal Bookcases"/>
    <x v="4697"/>
    <n v="6"/>
    <n v="0.3"/>
    <n v="-30.294"/>
    <n v="11"/>
    <n v="4"/>
    <x v="2"/>
    <s v="Nov"/>
    <s v="2014-11"/>
  </r>
  <r>
    <n v="7302"/>
    <s v="CA-2014-163468"/>
    <x v="728"/>
    <d v="2014-11-21T00:00:00"/>
    <s v="First Class"/>
    <s v="JK-15730"/>
    <s v="Joe Kamberova"/>
    <x v="0"/>
    <s v="United States"/>
    <x v="467"/>
    <s v="Illinois"/>
    <n v="60016"/>
    <x v="2"/>
    <s v="OFF-BI-10004728"/>
    <x v="1"/>
    <x v="8"/>
    <s v="Wilson Jones Turn Tabs Binder Tool for Ring Binders"/>
    <x v="4698"/>
    <n v="3"/>
    <n v="0.8"/>
    <n v="-4.9164000000000003"/>
    <n v="11"/>
    <n v="4"/>
    <x v="2"/>
    <s v="Nov"/>
    <s v="2014-11"/>
  </r>
  <r>
    <n v="7303"/>
    <s v="CA-2014-163468"/>
    <x v="728"/>
    <d v="2014-11-21T00:00:00"/>
    <s v="First Class"/>
    <s v="JK-15730"/>
    <s v="Joe Kamberova"/>
    <x v="0"/>
    <s v="United States"/>
    <x v="467"/>
    <s v="Illinois"/>
    <n v="60016"/>
    <x v="2"/>
    <s v="OFF-ST-10000025"/>
    <x v="1"/>
    <x v="4"/>
    <s v="Fellowes Stor/Drawer Steel Plus Storage Drawers"/>
    <x v="4699"/>
    <n v="5"/>
    <n v="0.2"/>
    <n v="-66.801000000000002"/>
    <n v="11"/>
    <n v="4"/>
    <x v="2"/>
    <s v="Nov"/>
    <s v="2014-11"/>
  </r>
  <r>
    <n v="7304"/>
    <s v="US-2017-117450"/>
    <x v="507"/>
    <d v="2017-09-08T00:00:00"/>
    <s v="Standard Class"/>
    <s v="DO-13645"/>
    <s v="Doug O'Connell"/>
    <x v="0"/>
    <s v="United States"/>
    <x v="199"/>
    <s v="Florida"/>
    <n v="33437"/>
    <x v="0"/>
    <s v="FUR-CH-10003817"/>
    <x v="0"/>
    <x v="1"/>
    <s v="Global Value Steno Chair, Gray"/>
    <x v="2376"/>
    <n v="2"/>
    <n v="0.2"/>
    <n v="6.0739999999999998"/>
    <n v="9"/>
    <n v="3"/>
    <x v="3"/>
    <s v="Sep"/>
    <s v="2017-09"/>
  </r>
  <r>
    <n v="7305"/>
    <s v="US-2017-117450"/>
    <x v="507"/>
    <d v="2017-09-08T00:00:00"/>
    <s v="Standard Class"/>
    <s v="DO-13645"/>
    <s v="Doug O'Connell"/>
    <x v="0"/>
    <s v="United States"/>
    <x v="199"/>
    <s v="Florida"/>
    <n v="33437"/>
    <x v="0"/>
    <s v="OFF-PA-10000289"/>
    <x v="1"/>
    <x v="10"/>
    <s v="Xerox 213"/>
    <x v="559"/>
    <n v="2"/>
    <n v="0.2"/>
    <n v="3.6288"/>
    <n v="9"/>
    <n v="3"/>
    <x v="3"/>
    <s v="Sep"/>
    <s v="2017-09"/>
  </r>
  <r>
    <n v="7306"/>
    <s v="CA-2014-137274"/>
    <x v="1158"/>
    <d v="2014-04-02T00:00:00"/>
    <s v="Standard Class"/>
    <s v="MG-18145"/>
    <s v="Mike Gockenbach"/>
    <x v="0"/>
    <s v="United States"/>
    <x v="243"/>
    <s v="Texas"/>
    <n v="75023"/>
    <x v="2"/>
    <s v="FUR-TA-10001889"/>
    <x v="0"/>
    <x v="3"/>
    <s v="Bush Advantage Collection Racetrack Conference Table"/>
    <x v="4700"/>
    <n v="3"/>
    <n v="0.3"/>
    <n v="-152.71559999999999"/>
    <n v="3"/>
    <n v="1"/>
    <x v="2"/>
    <s v="Mar"/>
    <s v="2014-03"/>
  </r>
  <r>
    <n v="7307"/>
    <s v="CA-2016-144092"/>
    <x v="732"/>
    <d v="2016-11-07T00:00:00"/>
    <s v="Second Class"/>
    <s v="LH-17155"/>
    <s v="Logan Haushalter"/>
    <x v="0"/>
    <s v="United States"/>
    <x v="49"/>
    <s v="California"/>
    <n v="95123"/>
    <x v="1"/>
    <s v="TEC-AC-10002305"/>
    <x v="2"/>
    <x v="11"/>
    <s v="KeyTronic E03601U1 - Keyboard - Beige"/>
    <x v="2709"/>
    <n v="4"/>
    <n v="0"/>
    <n v="12.96"/>
    <n v="11"/>
    <n v="4"/>
    <x v="0"/>
    <s v="Nov"/>
    <s v="2016-11"/>
  </r>
  <r>
    <n v="7308"/>
    <s v="CA-2016-144092"/>
    <x v="732"/>
    <d v="2016-11-07T00:00:00"/>
    <s v="Second Class"/>
    <s v="LH-17155"/>
    <s v="Logan Haushalter"/>
    <x v="0"/>
    <s v="United States"/>
    <x v="49"/>
    <s v="California"/>
    <n v="95123"/>
    <x v="1"/>
    <s v="FUR-CH-10004875"/>
    <x v="0"/>
    <x v="1"/>
    <s v="Harbour Creations 67200 Series Stacking Chairs"/>
    <x v="2369"/>
    <n v="2"/>
    <n v="0.2"/>
    <n v="9.9651999999999994"/>
    <n v="11"/>
    <n v="4"/>
    <x v="0"/>
    <s v="Nov"/>
    <s v="2016-11"/>
  </r>
  <r>
    <n v="7309"/>
    <s v="CA-2016-144092"/>
    <x v="732"/>
    <d v="2016-11-07T00:00:00"/>
    <s v="Second Class"/>
    <s v="LH-17155"/>
    <s v="Logan Haushalter"/>
    <x v="0"/>
    <s v="United States"/>
    <x v="49"/>
    <s v="California"/>
    <n v="95123"/>
    <x v="1"/>
    <s v="OFF-EN-10001434"/>
    <x v="1"/>
    <x v="12"/>
    <s v="Strathmore #10 Envelopes, Ultimate White"/>
    <x v="3699"/>
    <n v="3"/>
    <n v="0"/>
    <n v="77.483699999999999"/>
    <n v="11"/>
    <n v="4"/>
    <x v="0"/>
    <s v="Nov"/>
    <s v="2016-11"/>
  </r>
  <r>
    <n v="7310"/>
    <s v="CA-2017-112172"/>
    <x v="193"/>
    <d v="2017-06-14T00:00:00"/>
    <s v="Second Class"/>
    <s v="MM-18280"/>
    <s v="Muhammed MacIntyre"/>
    <x v="1"/>
    <s v="United States"/>
    <x v="20"/>
    <s v="New York"/>
    <n v="10024"/>
    <x v="3"/>
    <s v="OFF-FA-10004395"/>
    <x v="1"/>
    <x v="13"/>
    <s v="Plymouth Boxed Rubber Bands by Plymouth"/>
    <x v="4701"/>
    <n v="3"/>
    <n v="0"/>
    <n v="0.70650000000000002"/>
    <n v="6"/>
    <n v="2"/>
    <x v="3"/>
    <s v="Jun"/>
    <s v="2017-06"/>
  </r>
  <r>
    <n v="7311"/>
    <s v="CA-2015-121699"/>
    <x v="544"/>
    <d v="2015-08-14T00:00:00"/>
    <s v="Standard Class"/>
    <s v="BD-11320"/>
    <s v="Bill Donatelli"/>
    <x v="0"/>
    <s v="United States"/>
    <x v="66"/>
    <s v="Michigan"/>
    <n v="48227"/>
    <x v="2"/>
    <s v="OFF-BI-10004632"/>
    <x v="1"/>
    <x v="8"/>
    <s v="GBC Binding covers"/>
    <x v="4702"/>
    <n v="5"/>
    <n v="0"/>
    <n v="29.137499999999999"/>
    <n v="8"/>
    <n v="3"/>
    <x v="1"/>
    <s v="Aug"/>
    <s v="2015-08"/>
  </r>
  <r>
    <n v="7312"/>
    <s v="CA-2015-162761"/>
    <x v="330"/>
    <d v="2015-10-13T00:00:00"/>
    <s v="Standard Class"/>
    <s v="SC-20575"/>
    <s v="Sonia Cooley"/>
    <x v="0"/>
    <s v="United States"/>
    <x v="100"/>
    <s v="Florida"/>
    <n v="33178"/>
    <x v="0"/>
    <s v="OFF-BI-10000145"/>
    <x v="1"/>
    <x v="8"/>
    <s v="Zipper Ring Binder Pockets"/>
    <x v="1067"/>
    <n v="2"/>
    <n v="0.7"/>
    <n v="-1.3104"/>
    <n v="10"/>
    <n v="4"/>
    <x v="1"/>
    <s v="Oct"/>
    <s v="2015-10"/>
  </r>
  <r>
    <n v="7313"/>
    <s v="CA-2015-162761"/>
    <x v="330"/>
    <d v="2015-10-13T00:00:00"/>
    <s v="Standard Class"/>
    <s v="SC-20575"/>
    <s v="Sonia Cooley"/>
    <x v="0"/>
    <s v="United States"/>
    <x v="100"/>
    <s v="Florida"/>
    <n v="33178"/>
    <x v="0"/>
    <s v="OFF-BI-10002498"/>
    <x v="1"/>
    <x v="8"/>
    <s v="Clear Mylar Reinforcing Strips"/>
    <x v="4703"/>
    <n v="2"/>
    <n v="0.7"/>
    <n v="-8.5974000000000004"/>
    <n v="10"/>
    <n v="4"/>
    <x v="1"/>
    <s v="Oct"/>
    <s v="2015-10"/>
  </r>
  <r>
    <n v="7314"/>
    <s v="CA-2015-162761"/>
    <x v="330"/>
    <d v="2015-10-13T00:00:00"/>
    <s v="Standard Class"/>
    <s v="SC-20575"/>
    <s v="Sonia Cooley"/>
    <x v="0"/>
    <s v="United States"/>
    <x v="100"/>
    <s v="Florida"/>
    <n v="33178"/>
    <x v="0"/>
    <s v="OFF-AR-10001761"/>
    <x v="1"/>
    <x v="6"/>
    <s v="Avery Hi-Liter Smear-Safe Highlighters"/>
    <x v="1855"/>
    <n v="8"/>
    <n v="0.2"/>
    <n v="7.4752000000000001"/>
    <n v="10"/>
    <n v="4"/>
    <x v="1"/>
    <s v="Oct"/>
    <s v="2015-10"/>
  </r>
  <r>
    <n v="7315"/>
    <s v="CA-2016-121377"/>
    <x v="316"/>
    <d v="2016-06-02T00:00:00"/>
    <s v="Standard Class"/>
    <s v="TN-21040"/>
    <s v="Tanja Norvell"/>
    <x v="2"/>
    <s v="United States"/>
    <x v="111"/>
    <s v="Illinois"/>
    <n v="60068"/>
    <x v="2"/>
    <s v="TEC-PH-10001817"/>
    <x v="2"/>
    <x v="7"/>
    <s v="Wilson Electronics DB Pro Signal Booster"/>
    <x v="4704"/>
    <n v="1"/>
    <n v="0.2"/>
    <n v="25.06"/>
    <n v="5"/>
    <n v="2"/>
    <x v="0"/>
    <s v="May"/>
    <s v="2016-05"/>
  </r>
  <r>
    <n v="7316"/>
    <s v="CA-2017-115322"/>
    <x v="943"/>
    <d v="2017-05-16T00:00:00"/>
    <s v="Second Class"/>
    <s v="ZC-21910"/>
    <s v="Zuschuss Carroll"/>
    <x v="0"/>
    <s v="United States"/>
    <x v="20"/>
    <s v="New York"/>
    <n v="10024"/>
    <x v="3"/>
    <s v="OFF-AR-10004456"/>
    <x v="1"/>
    <x v="6"/>
    <s v="Panasonic KP-4ABK Battery-Operated Pencil Sharpener"/>
    <x v="2836"/>
    <n v="3"/>
    <n v="0"/>
    <n v="12.736800000000001"/>
    <n v="5"/>
    <n v="2"/>
    <x v="3"/>
    <s v="May"/>
    <s v="2017-05"/>
  </r>
  <r>
    <n v="7317"/>
    <s v="CA-2016-132066"/>
    <x v="1159"/>
    <d v="2016-10-20T00:00:00"/>
    <s v="Standard Class"/>
    <s v="NB-18655"/>
    <s v="Nona Balk"/>
    <x v="1"/>
    <s v="United States"/>
    <x v="20"/>
    <s v="New York"/>
    <n v="10011"/>
    <x v="3"/>
    <s v="FUR-TA-10001539"/>
    <x v="0"/>
    <x v="3"/>
    <s v="Chromcraft Rectangular Conference Tables"/>
    <x v="4705"/>
    <n v="1"/>
    <n v="0.4"/>
    <n v="-37.915199999999999"/>
    <n v="10"/>
    <n v="4"/>
    <x v="0"/>
    <s v="Oct"/>
    <s v="2016-10"/>
  </r>
  <r>
    <n v="7318"/>
    <s v="CA-2017-158120"/>
    <x v="701"/>
    <d v="2017-11-21T00:00:00"/>
    <s v="Standard Class"/>
    <s v="KH-16330"/>
    <s v="Katharine Harms"/>
    <x v="1"/>
    <s v="United States"/>
    <x v="492"/>
    <s v="Oregon"/>
    <n v="97123"/>
    <x v="1"/>
    <s v="OFF-PA-10003205"/>
    <x v="1"/>
    <x v="10"/>
    <s v="Wirebound Message Forms, Four 2 3/4 x 5 Forms per Page, Pink Paper"/>
    <x v="4706"/>
    <n v="3"/>
    <n v="0.2"/>
    <n v="6.6177000000000001"/>
    <n v="11"/>
    <n v="4"/>
    <x v="3"/>
    <s v="Nov"/>
    <s v="2017-11"/>
  </r>
  <r>
    <n v="7319"/>
    <s v="CA-2017-158120"/>
    <x v="701"/>
    <d v="2017-11-21T00:00:00"/>
    <s v="Standard Class"/>
    <s v="KH-16330"/>
    <s v="Katharine Harms"/>
    <x v="1"/>
    <s v="United States"/>
    <x v="492"/>
    <s v="Oregon"/>
    <n v="97123"/>
    <x v="1"/>
    <s v="OFF-BI-10002813"/>
    <x v="1"/>
    <x v="8"/>
    <s v="Avery Reinforcements for Hole-Punch Pages"/>
    <x v="4707"/>
    <n v="7"/>
    <n v="0.7"/>
    <n v="-3.4649999999999999"/>
    <n v="11"/>
    <n v="4"/>
    <x v="3"/>
    <s v="Nov"/>
    <s v="2017-11"/>
  </r>
  <r>
    <n v="7320"/>
    <s v="CA-2017-100097"/>
    <x v="200"/>
    <d v="2017-11-29T00:00:00"/>
    <s v="Second Class"/>
    <s v="MN-17935"/>
    <s v="Michael Nguyen"/>
    <x v="0"/>
    <s v="United States"/>
    <x v="20"/>
    <s v="New York"/>
    <n v="10009"/>
    <x v="3"/>
    <s v="TEC-PH-10002310"/>
    <x v="2"/>
    <x v="7"/>
    <s v="Plantronics Calisto P620-M USB Wireless Speakerphone System"/>
    <x v="504"/>
    <n v="5"/>
    <n v="0"/>
    <n v="264.5865"/>
    <n v="11"/>
    <n v="4"/>
    <x v="3"/>
    <s v="Nov"/>
    <s v="2017-11"/>
  </r>
  <r>
    <n v="7321"/>
    <s v="CA-2017-100097"/>
    <x v="200"/>
    <d v="2017-11-29T00:00:00"/>
    <s v="Second Class"/>
    <s v="MN-17935"/>
    <s v="Michael Nguyen"/>
    <x v="0"/>
    <s v="United States"/>
    <x v="20"/>
    <s v="New York"/>
    <n v="10009"/>
    <x v="3"/>
    <s v="FUR-FU-10003623"/>
    <x v="0"/>
    <x v="5"/>
    <s v="DataProducts Ampli Magnifier Task Lamp, Black,"/>
    <x v="4622"/>
    <n v="5"/>
    <n v="0"/>
    <n v="37.884"/>
    <n v="11"/>
    <n v="4"/>
    <x v="3"/>
    <s v="Nov"/>
    <s v="2017-11"/>
  </r>
  <r>
    <n v="7322"/>
    <s v="CA-2017-167626"/>
    <x v="213"/>
    <d v="2017-09-07T00:00:00"/>
    <s v="Standard Class"/>
    <s v="MY-18295"/>
    <s v="Muhammed Yedwab"/>
    <x v="1"/>
    <s v="United States"/>
    <x v="22"/>
    <s v="Illinois"/>
    <n v="60623"/>
    <x v="2"/>
    <s v="OFF-PA-10003424"/>
    <x v="1"/>
    <x v="10"/>
    <s v="While you Were Out Message Book, One Form per Page"/>
    <x v="821"/>
    <n v="3"/>
    <n v="0.2"/>
    <n v="3.339"/>
    <n v="9"/>
    <n v="3"/>
    <x v="3"/>
    <s v="Sep"/>
    <s v="2017-09"/>
  </r>
  <r>
    <n v="7323"/>
    <s v="CA-2017-167626"/>
    <x v="213"/>
    <d v="2017-09-07T00:00:00"/>
    <s v="Standard Class"/>
    <s v="MY-18295"/>
    <s v="Muhammed Yedwab"/>
    <x v="1"/>
    <s v="United States"/>
    <x v="22"/>
    <s v="Illinois"/>
    <n v="60623"/>
    <x v="2"/>
    <s v="TEC-AC-10004353"/>
    <x v="2"/>
    <x v="11"/>
    <s v="Hypercom P1300 Pinpad"/>
    <x v="4470"/>
    <n v="2"/>
    <n v="0.2"/>
    <n v="21.42"/>
    <n v="9"/>
    <n v="3"/>
    <x v="3"/>
    <s v="Sep"/>
    <s v="2017-09"/>
  </r>
  <r>
    <n v="7324"/>
    <s v="US-2017-126053"/>
    <x v="256"/>
    <d v="2017-12-08T00:00:00"/>
    <s v="First Class"/>
    <s v="CS-11950"/>
    <s v="Carlos Soltero"/>
    <x v="0"/>
    <s v="United States"/>
    <x v="20"/>
    <s v="New York"/>
    <n v="10024"/>
    <x v="3"/>
    <s v="FUR-FU-10001934"/>
    <x v="0"/>
    <x v="5"/>
    <s v="Magnifier Swing Arm Lamp"/>
    <x v="108"/>
    <n v="2"/>
    <n v="0"/>
    <n v="10.909599999999999"/>
    <n v="12"/>
    <n v="4"/>
    <x v="3"/>
    <s v="Dec"/>
    <s v="2017-12"/>
  </r>
  <r>
    <n v="7325"/>
    <s v="US-2017-126053"/>
    <x v="256"/>
    <d v="2017-12-08T00:00:00"/>
    <s v="First Class"/>
    <s v="CS-11950"/>
    <s v="Carlos Soltero"/>
    <x v="0"/>
    <s v="United States"/>
    <x v="20"/>
    <s v="New York"/>
    <n v="10024"/>
    <x v="3"/>
    <s v="OFF-LA-10003766"/>
    <x v="1"/>
    <x v="2"/>
    <s v="Self-Adhesive Removable Labels"/>
    <x v="1227"/>
    <n v="3"/>
    <n v="0"/>
    <n v="4.5359999999999996"/>
    <n v="12"/>
    <n v="4"/>
    <x v="3"/>
    <s v="Dec"/>
    <s v="2017-12"/>
  </r>
  <r>
    <n v="7326"/>
    <s v="US-2017-128447"/>
    <x v="468"/>
    <d v="2017-11-17T00:00:00"/>
    <s v="Standard Class"/>
    <s v="MC-17845"/>
    <s v="Michael Chen"/>
    <x v="0"/>
    <s v="United States"/>
    <x v="422"/>
    <s v="Washington"/>
    <n v="99301"/>
    <x v="1"/>
    <s v="OFF-AP-10004540"/>
    <x v="1"/>
    <x v="9"/>
    <s v="Eureka The Boss Lite 10-Amp Upright Vacuum, Blue"/>
    <x v="4708"/>
    <n v="5"/>
    <n v="0"/>
    <n v="112.224"/>
    <n v="11"/>
    <n v="4"/>
    <x v="3"/>
    <s v="Nov"/>
    <s v="2017-11"/>
  </r>
  <r>
    <n v="7327"/>
    <s v="US-2017-128447"/>
    <x v="468"/>
    <d v="2017-11-17T00:00:00"/>
    <s v="Standard Class"/>
    <s v="MC-17845"/>
    <s v="Michael Chen"/>
    <x v="0"/>
    <s v="United States"/>
    <x v="422"/>
    <s v="Washington"/>
    <n v="99301"/>
    <x v="1"/>
    <s v="OFF-BI-10001543"/>
    <x v="1"/>
    <x v="8"/>
    <s v="GBC VeloBinder Manual Binding System"/>
    <x v="4709"/>
    <n v="1"/>
    <n v="0.2"/>
    <n v="10.077199999999999"/>
    <n v="11"/>
    <n v="4"/>
    <x v="3"/>
    <s v="Nov"/>
    <s v="2017-11"/>
  </r>
  <r>
    <n v="7328"/>
    <s v="US-2014-131275"/>
    <x v="772"/>
    <d v="2014-03-24T00:00:00"/>
    <s v="Standard Class"/>
    <s v="SC-20050"/>
    <s v="Sample Company A"/>
    <x v="2"/>
    <s v="United States"/>
    <x v="493"/>
    <s v="California"/>
    <n v="91505"/>
    <x v="1"/>
    <s v="FUR-FU-10004597"/>
    <x v="0"/>
    <x v="5"/>
    <s v="Eldon Cleatmat Chair Mats for Medium Pile Carpets"/>
    <x v="4710"/>
    <n v="2"/>
    <n v="0"/>
    <n v="14.43"/>
    <n v="3"/>
    <n v="1"/>
    <x v="2"/>
    <s v="Mar"/>
    <s v="2014-03"/>
  </r>
  <r>
    <n v="7329"/>
    <s v="US-2014-131275"/>
    <x v="772"/>
    <d v="2014-03-24T00:00:00"/>
    <s v="Standard Class"/>
    <s v="SC-20050"/>
    <s v="Sample Company A"/>
    <x v="2"/>
    <s v="United States"/>
    <x v="493"/>
    <s v="California"/>
    <n v="91505"/>
    <x v="1"/>
    <s v="TEC-MA-10001148"/>
    <x v="2"/>
    <x v="15"/>
    <s v="Swingline SM12-08 MicroCut Jam Free Shredder"/>
    <x v="4711"/>
    <n v="4"/>
    <n v="0.2"/>
    <n v="415.9896"/>
    <n v="3"/>
    <n v="1"/>
    <x v="2"/>
    <s v="Mar"/>
    <s v="2014-03"/>
  </r>
  <r>
    <n v="7330"/>
    <s v="US-2014-131275"/>
    <x v="772"/>
    <d v="2014-03-24T00:00:00"/>
    <s v="Standard Class"/>
    <s v="SC-20050"/>
    <s v="Sample Company A"/>
    <x v="2"/>
    <s v="United States"/>
    <x v="493"/>
    <s v="California"/>
    <n v="91505"/>
    <x v="1"/>
    <s v="OFF-ST-10000078"/>
    <x v="1"/>
    <x v="4"/>
    <s v="Tennsco 6- and 18-Compartment Lockers"/>
    <x v="4712"/>
    <n v="7"/>
    <n v="0"/>
    <n v="334.11419999999998"/>
    <n v="3"/>
    <n v="1"/>
    <x v="2"/>
    <s v="Mar"/>
    <s v="2014-03"/>
  </r>
  <r>
    <n v="7331"/>
    <s v="CA-2016-149349"/>
    <x v="396"/>
    <d v="2016-11-13T00:00:00"/>
    <s v="First Class"/>
    <s v="SP-20650"/>
    <s v="Stephanie Phelps"/>
    <x v="1"/>
    <s v="United States"/>
    <x v="22"/>
    <s v="Illinois"/>
    <n v="60623"/>
    <x v="2"/>
    <s v="FUR-FU-10001037"/>
    <x v="0"/>
    <x v="5"/>
    <s v="DAX Charcoal/Nickel-Tone Document Frame, 5 x 7"/>
    <x v="4713"/>
    <n v="6"/>
    <n v="0.6"/>
    <n v="-8.532"/>
    <n v="11"/>
    <n v="4"/>
    <x v="0"/>
    <s v="Nov"/>
    <s v="2016-11"/>
  </r>
  <r>
    <n v="7332"/>
    <s v="CA-2017-115119"/>
    <x v="40"/>
    <d v="2017-10-30T00:00:00"/>
    <s v="Standard Class"/>
    <s v="SC-20440"/>
    <s v="Shaun Chance"/>
    <x v="1"/>
    <s v="United States"/>
    <x v="152"/>
    <s v="Pennsylvania"/>
    <n v="17602"/>
    <x v="3"/>
    <s v="TEC-PH-10001433"/>
    <x v="2"/>
    <x v="7"/>
    <s v="Cisco Small Business SPA 502G VoIP phone"/>
    <x v="4714"/>
    <n v="1"/>
    <n v="0.4"/>
    <n v="-13.334099999999999"/>
    <n v="10"/>
    <n v="4"/>
    <x v="3"/>
    <s v="Oct"/>
    <s v="2017-10"/>
  </r>
  <r>
    <n v="7333"/>
    <s v="CA-2017-115119"/>
    <x v="40"/>
    <d v="2017-10-30T00:00:00"/>
    <s v="Standard Class"/>
    <s v="SC-20440"/>
    <s v="Shaun Chance"/>
    <x v="1"/>
    <s v="United States"/>
    <x v="152"/>
    <s v="Pennsylvania"/>
    <n v="17602"/>
    <x v="3"/>
    <s v="OFF-BI-10003007"/>
    <x v="1"/>
    <x v="8"/>
    <s v="Premium Transparent Presentation Covers, No Pattern/Clear, 8 1/2&quot; x 11&quot;"/>
    <x v="4715"/>
    <n v="7"/>
    <n v="0.7"/>
    <n v="-65.150400000000005"/>
    <n v="10"/>
    <n v="4"/>
    <x v="3"/>
    <s v="Oct"/>
    <s v="2017-10"/>
  </r>
  <r>
    <n v="7334"/>
    <s v="CA-2015-125563"/>
    <x v="347"/>
    <d v="2015-04-17T00:00:00"/>
    <s v="Standard Class"/>
    <s v="PR-18880"/>
    <s v="Patrick Ryan"/>
    <x v="0"/>
    <s v="United States"/>
    <x v="67"/>
    <s v="Florida"/>
    <n v="33614"/>
    <x v="0"/>
    <s v="FUR-FU-10001290"/>
    <x v="0"/>
    <x v="5"/>
    <s v="Executive Impressions Supervisor Wall Clock"/>
    <x v="4716"/>
    <n v="2"/>
    <n v="0.2"/>
    <n v="10.103999999999999"/>
    <n v="4"/>
    <n v="2"/>
    <x v="1"/>
    <s v="Apr"/>
    <s v="2015-04"/>
  </r>
  <r>
    <n v="7335"/>
    <s v="CA-2015-125563"/>
    <x v="347"/>
    <d v="2015-04-17T00:00:00"/>
    <s v="Standard Class"/>
    <s v="PR-18880"/>
    <s v="Patrick Ryan"/>
    <x v="0"/>
    <s v="United States"/>
    <x v="67"/>
    <s v="Florida"/>
    <n v="33614"/>
    <x v="0"/>
    <s v="FUR-FU-10000087"/>
    <x v="0"/>
    <x v="5"/>
    <s v="Executive Impressions 14&quot; Two-Color Numerals Wall Clock"/>
    <x v="4717"/>
    <n v="3"/>
    <n v="0.2"/>
    <n v="14.313599999999999"/>
    <n v="4"/>
    <n v="2"/>
    <x v="1"/>
    <s v="Apr"/>
    <s v="2015-04"/>
  </r>
  <r>
    <n v="7336"/>
    <s v="CA-2015-113152"/>
    <x v="707"/>
    <d v="2015-12-30T00:00:00"/>
    <s v="Standard Class"/>
    <s v="JK-15625"/>
    <s v="Jim Karlsson"/>
    <x v="0"/>
    <s v="United States"/>
    <x v="20"/>
    <s v="New York"/>
    <n v="10024"/>
    <x v="3"/>
    <s v="TEC-AC-10002049"/>
    <x v="2"/>
    <x v="11"/>
    <s v="Plantronics Savi W720 Multi-Device Wireless Headset System"/>
    <x v="3892"/>
    <n v="2"/>
    <n v="0"/>
    <n v="371.31599999999997"/>
    <n v="12"/>
    <n v="4"/>
    <x v="1"/>
    <s v="Dec"/>
    <s v="2015-12"/>
  </r>
  <r>
    <n v="7337"/>
    <s v="CA-2015-113152"/>
    <x v="707"/>
    <d v="2015-12-30T00:00:00"/>
    <s v="Standard Class"/>
    <s v="JK-15625"/>
    <s v="Jim Karlsson"/>
    <x v="0"/>
    <s v="United States"/>
    <x v="20"/>
    <s v="New York"/>
    <n v="10024"/>
    <x v="3"/>
    <s v="FUR-BO-10002613"/>
    <x v="0"/>
    <x v="0"/>
    <s v="Atlantic Metals Mobile 4-Shelf Bookcases, Custom Colors"/>
    <x v="4718"/>
    <n v="2"/>
    <n v="0.2"/>
    <n v="56.195999999999998"/>
    <n v="12"/>
    <n v="4"/>
    <x v="1"/>
    <s v="Dec"/>
    <s v="2015-12"/>
  </r>
  <r>
    <n v="7338"/>
    <s v="CA-2017-165155"/>
    <x v="296"/>
    <d v="2017-09-23T00:00:00"/>
    <s v="First Class"/>
    <s v="BM-11575"/>
    <s v="Brendan Murry"/>
    <x v="1"/>
    <s v="United States"/>
    <x v="1"/>
    <s v="California"/>
    <n v="90045"/>
    <x v="1"/>
    <s v="OFF-ST-10004950"/>
    <x v="1"/>
    <x v="4"/>
    <s v="Tenex Personal Filing Tote With Secure Closure Lid, Black/Frost"/>
    <x v="4542"/>
    <n v="1"/>
    <n v="0"/>
    <n v="3.8774999999999999"/>
    <n v="9"/>
    <n v="3"/>
    <x v="3"/>
    <s v="Sep"/>
    <s v="2017-09"/>
  </r>
  <r>
    <n v="7339"/>
    <s v="CA-2014-163412"/>
    <x v="414"/>
    <d v="2014-12-23T00:00:00"/>
    <s v="Second Class"/>
    <s v="SM-20950"/>
    <s v="Suzanne McNair"/>
    <x v="1"/>
    <s v="United States"/>
    <x v="20"/>
    <s v="New York"/>
    <n v="10035"/>
    <x v="3"/>
    <s v="FUR-CH-10004875"/>
    <x v="0"/>
    <x v="1"/>
    <s v="Harbour Creations 67200 Series Stacking Chairs"/>
    <x v="4719"/>
    <n v="3"/>
    <n v="0.1"/>
    <n v="36.3018"/>
    <n v="12"/>
    <n v="4"/>
    <x v="2"/>
    <s v="Dec"/>
    <s v="2014-12"/>
  </r>
  <r>
    <n v="7340"/>
    <s v="CA-2015-159590"/>
    <x v="1074"/>
    <d v="2015-07-21T00:00:00"/>
    <s v="First Class"/>
    <s v="KC-16255"/>
    <s v="Karen Carlisle"/>
    <x v="1"/>
    <s v="United States"/>
    <x v="20"/>
    <s v="New York"/>
    <n v="10009"/>
    <x v="3"/>
    <s v="OFF-AR-10003190"/>
    <x v="1"/>
    <x v="6"/>
    <s v="Newell 32"/>
    <x v="1755"/>
    <n v="2"/>
    <n v="0"/>
    <n v="1.6128"/>
    <n v="7"/>
    <n v="3"/>
    <x v="1"/>
    <s v="Jul"/>
    <s v="2015-07"/>
  </r>
  <r>
    <n v="7341"/>
    <s v="CA-2014-116190"/>
    <x v="711"/>
    <d v="2014-08-01T00:00:00"/>
    <s v="Standard Class"/>
    <s v="SG-20470"/>
    <s v="Sheri Gordon"/>
    <x v="0"/>
    <s v="United States"/>
    <x v="118"/>
    <s v="Georgia"/>
    <n v="30318"/>
    <x v="0"/>
    <s v="FUR-CH-10000553"/>
    <x v="0"/>
    <x v="1"/>
    <s v="Metal Folding Chairs, Beige, 4/Carton"/>
    <x v="4720"/>
    <n v="2"/>
    <n v="0"/>
    <n v="18.3276"/>
    <n v="7"/>
    <n v="3"/>
    <x v="2"/>
    <s v="Jul"/>
    <s v="2014-07"/>
  </r>
  <r>
    <n v="7342"/>
    <s v="CA-2014-116190"/>
    <x v="711"/>
    <d v="2014-08-01T00:00:00"/>
    <s v="Standard Class"/>
    <s v="SG-20470"/>
    <s v="Sheri Gordon"/>
    <x v="0"/>
    <s v="United States"/>
    <x v="118"/>
    <s v="Georgia"/>
    <n v="30318"/>
    <x v="0"/>
    <s v="OFF-LA-10002762"/>
    <x v="1"/>
    <x v="2"/>
    <s v="Avery 485"/>
    <x v="4721"/>
    <n v="13"/>
    <n v="0"/>
    <n v="76.558300000000003"/>
    <n v="7"/>
    <n v="3"/>
    <x v="2"/>
    <s v="Jul"/>
    <s v="2014-07"/>
  </r>
  <r>
    <n v="7343"/>
    <s v="CA-2014-116190"/>
    <x v="711"/>
    <d v="2014-08-01T00:00:00"/>
    <s v="Standard Class"/>
    <s v="SG-20470"/>
    <s v="Sheri Gordon"/>
    <x v="0"/>
    <s v="United States"/>
    <x v="118"/>
    <s v="Georgia"/>
    <n v="30318"/>
    <x v="0"/>
    <s v="FUR-FU-10000719"/>
    <x v="0"/>
    <x v="5"/>
    <s v="DAX Cubicle Frames, 8-1/2 x 11"/>
    <x v="3462"/>
    <n v="3"/>
    <n v="0"/>
    <n v="9.2555999999999994"/>
    <n v="7"/>
    <n v="3"/>
    <x v="2"/>
    <s v="Jul"/>
    <s v="2014-07"/>
  </r>
  <r>
    <n v="7344"/>
    <s v="CA-2014-168473"/>
    <x v="58"/>
    <d v="2015-01-01T00:00:00"/>
    <s v="Standard Class"/>
    <s v="TB-21520"/>
    <s v="Tracy Blumstein"/>
    <x v="0"/>
    <s v="United States"/>
    <x v="20"/>
    <s v="New York"/>
    <n v="10009"/>
    <x v="3"/>
    <s v="OFF-ST-10000563"/>
    <x v="1"/>
    <x v="4"/>
    <s v="Fellowes Bankers Box Stor/Drawer Steel Plus"/>
    <x v="1616"/>
    <n v="6"/>
    <n v="0"/>
    <n v="19.187999999999999"/>
    <n v="12"/>
    <n v="4"/>
    <x v="2"/>
    <s v="Dec"/>
    <s v="2014-12"/>
  </r>
  <r>
    <n v="7345"/>
    <s v="CA-2017-168389"/>
    <x v="157"/>
    <d v="2017-12-17T00:00:00"/>
    <s v="Standard Class"/>
    <s v="DV-13045"/>
    <s v="Darrin Van Huff"/>
    <x v="1"/>
    <s v="United States"/>
    <x v="108"/>
    <s v="Florida"/>
    <n v="32216"/>
    <x v="0"/>
    <s v="FUR-TA-10004289"/>
    <x v="0"/>
    <x v="3"/>
    <s v="BoxOffice By Design Rectangular and Half-Moon Meeting Room Tables"/>
    <x v="4722"/>
    <n v="6"/>
    <n v="0.45"/>
    <n v="-420"/>
    <n v="12"/>
    <n v="4"/>
    <x v="3"/>
    <s v="Dec"/>
    <s v="2017-12"/>
  </r>
  <r>
    <n v="7346"/>
    <s v="CA-2017-168389"/>
    <x v="157"/>
    <d v="2017-12-17T00:00:00"/>
    <s v="Standard Class"/>
    <s v="DV-13045"/>
    <s v="Darrin Van Huff"/>
    <x v="1"/>
    <s v="United States"/>
    <x v="108"/>
    <s v="Florida"/>
    <n v="32216"/>
    <x v="0"/>
    <s v="TEC-PH-10003555"/>
    <x v="2"/>
    <x v="7"/>
    <s v="Motorola HK250 Universal Bluetooth Headset"/>
    <x v="4723"/>
    <n v="4"/>
    <n v="0.2"/>
    <n v="-16.552800000000001"/>
    <n v="12"/>
    <n v="4"/>
    <x v="3"/>
    <s v="Dec"/>
    <s v="2017-12"/>
  </r>
  <r>
    <n v="7347"/>
    <s v="CA-2017-168389"/>
    <x v="157"/>
    <d v="2017-12-17T00:00:00"/>
    <s v="Standard Class"/>
    <s v="DV-13045"/>
    <s v="Darrin Van Huff"/>
    <x v="1"/>
    <s v="United States"/>
    <x v="108"/>
    <s v="Florida"/>
    <n v="32216"/>
    <x v="0"/>
    <s v="OFF-AR-10001958"/>
    <x v="1"/>
    <x v="6"/>
    <s v="Stanley Bostitch Contemporary Electric Pencil Sharpeners"/>
    <x v="4724"/>
    <n v="1"/>
    <n v="0.2"/>
    <n v="1.3584000000000001"/>
    <n v="12"/>
    <n v="4"/>
    <x v="3"/>
    <s v="Dec"/>
    <s v="2017-12"/>
  </r>
  <r>
    <n v="7348"/>
    <s v="CA-2017-168389"/>
    <x v="157"/>
    <d v="2017-12-17T00:00:00"/>
    <s v="Standard Class"/>
    <s v="DV-13045"/>
    <s v="Darrin Van Huff"/>
    <x v="1"/>
    <s v="United States"/>
    <x v="108"/>
    <s v="Florida"/>
    <n v="32216"/>
    <x v="0"/>
    <s v="FUR-CH-10000225"/>
    <x v="0"/>
    <x v="1"/>
    <s v="Global Geo Office Task Chair, Gray"/>
    <x v="1445"/>
    <n v="1"/>
    <n v="0.2"/>
    <n v="-12.147"/>
    <n v="12"/>
    <n v="4"/>
    <x v="3"/>
    <s v="Dec"/>
    <s v="2017-12"/>
  </r>
  <r>
    <n v="7349"/>
    <s v="CA-2014-130421"/>
    <x v="223"/>
    <d v="2014-03-07T00:00:00"/>
    <s v="Standard Class"/>
    <s v="SC-20020"/>
    <s v="Sam Craven"/>
    <x v="0"/>
    <s v="United States"/>
    <x v="12"/>
    <s v="Texas"/>
    <n v="77095"/>
    <x v="2"/>
    <s v="OFF-AP-10002534"/>
    <x v="1"/>
    <x v="9"/>
    <s v="3.6 Cubic Foot Counter Height Office Refrigerator"/>
    <x v="4725"/>
    <n v="3"/>
    <n v="0.8"/>
    <n v="-459.60719999999998"/>
    <n v="3"/>
    <n v="1"/>
    <x v="2"/>
    <s v="Mar"/>
    <s v="2014-03"/>
  </r>
  <r>
    <n v="7350"/>
    <s v="CA-2017-142125"/>
    <x v="208"/>
    <d v="2017-10-27T00:00:00"/>
    <s v="Standard Class"/>
    <s v="JB-15400"/>
    <s v="Jennifer Braxton"/>
    <x v="1"/>
    <s v="United States"/>
    <x v="158"/>
    <s v="Wisconsin"/>
    <n v="53209"/>
    <x v="2"/>
    <s v="OFF-BI-10000301"/>
    <x v="1"/>
    <x v="8"/>
    <s v="GBC Instant Report Kit"/>
    <x v="1109"/>
    <n v="6"/>
    <n v="0"/>
    <n v="19.41"/>
    <n v="10"/>
    <n v="4"/>
    <x v="3"/>
    <s v="Oct"/>
    <s v="2017-10"/>
  </r>
  <r>
    <n v="7351"/>
    <s v="CA-2017-142125"/>
    <x v="208"/>
    <d v="2017-10-27T00:00:00"/>
    <s v="Standard Class"/>
    <s v="JB-15400"/>
    <s v="Jennifer Braxton"/>
    <x v="1"/>
    <s v="United States"/>
    <x v="158"/>
    <s v="Wisconsin"/>
    <n v="53209"/>
    <x v="2"/>
    <s v="OFF-BI-10003460"/>
    <x v="1"/>
    <x v="8"/>
    <s v="Acco 3-Hole Punch"/>
    <x v="4726"/>
    <n v="5"/>
    <n v="0"/>
    <n v="10.512"/>
    <n v="10"/>
    <n v="4"/>
    <x v="3"/>
    <s v="Oct"/>
    <s v="2017-10"/>
  </r>
  <r>
    <n v="7352"/>
    <s v="CA-2017-141138"/>
    <x v="468"/>
    <d v="2017-11-16T00:00:00"/>
    <s v="Standard Class"/>
    <s v="GH-14425"/>
    <s v="Gary Hwang"/>
    <x v="0"/>
    <s v="United States"/>
    <x v="494"/>
    <s v="California"/>
    <n v="95351"/>
    <x v="1"/>
    <s v="TEC-AC-10001772"/>
    <x v="2"/>
    <x v="11"/>
    <s v="Memorex Mini Travel Drive 16 GB USB 2.0 Flash Drive"/>
    <x v="1800"/>
    <n v="7"/>
    <n v="0"/>
    <n v="43.598100000000002"/>
    <n v="11"/>
    <n v="4"/>
    <x v="3"/>
    <s v="Nov"/>
    <s v="2017-11"/>
  </r>
  <r>
    <n v="7353"/>
    <s v="CA-2017-152135"/>
    <x v="633"/>
    <d v="2017-03-18T00:00:00"/>
    <s v="Second Class"/>
    <s v="MG-17650"/>
    <s v="Matthew Grinstein"/>
    <x v="2"/>
    <s v="United States"/>
    <x v="80"/>
    <s v="Ohio"/>
    <n v="44107"/>
    <x v="3"/>
    <s v="TEC-PH-10003505"/>
    <x v="2"/>
    <x v="7"/>
    <s v="Geemarc AmpliPOWER60"/>
    <x v="4727"/>
    <n v="8"/>
    <n v="0.4"/>
    <n v="-81.664000000000001"/>
    <n v="3"/>
    <n v="1"/>
    <x v="3"/>
    <s v="Mar"/>
    <s v="2017-03"/>
  </r>
  <r>
    <n v="7354"/>
    <s v="CA-2016-151974"/>
    <x v="897"/>
    <d v="2016-09-29T00:00:00"/>
    <s v="Standard Class"/>
    <s v="RD-19660"/>
    <s v="Robert Dilbeck"/>
    <x v="2"/>
    <s v="United States"/>
    <x v="10"/>
    <s v="Pennsylvania"/>
    <n v="19134"/>
    <x v="3"/>
    <s v="OFF-LA-10004484"/>
    <x v="1"/>
    <x v="2"/>
    <s v="Avery 476"/>
    <x v="1045"/>
    <n v="5"/>
    <n v="0.2"/>
    <n v="5.3689999999999998"/>
    <n v="9"/>
    <n v="3"/>
    <x v="0"/>
    <s v="Sep"/>
    <s v="2016-09"/>
  </r>
  <r>
    <n v="7355"/>
    <s v="CA-2017-154102"/>
    <x v="695"/>
    <d v="2017-02-13T00:00:00"/>
    <s v="Standard Class"/>
    <s v="SN-20560"/>
    <s v="Skye Norling"/>
    <x v="2"/>
    <s v="United States"/>
    <x v="8"/>
    <s v="California"/>
    <n v="94109"/>
    <x v="1"/>
    <s v="OFF-PA-10001593"/>
    <x v="1"/>
    <x v="10"/>
    <s v="Xerox 1947"/>
    <x v="2680"/>
    <n v="5"/>
    <n v="0"/>
    <n v="13.455"/>
    <n v="2"/>
    <n v="1"/>
    <x v="3"/>
    <s v="Feb"/>
    <s v="2017-02"/>
  </r>
  <r>
    <n v="7356"/>
    <s v="CA-2015-139780"/>
    <x v="620"/>
    <d v="2016-01-02T00:00:00"/>
    <s v="Second Class"/>
    <s v="AH-10690"/>
    <s v="Anna Häberlin"/>
    <x v="1"/>
    <s v="United States"/>
    <x v="66"/>
    <s v="Michigan"/>
    <n v="48205"/>
    <x v="2"/>
    <s v="OFF-BI-10004139"/>
    <x v="1"/>
    <x v="8"/>
    <s v="Fellowes Presentation Covers for Comb Binding Machines"/>
    <x v="4728"/>
    <n v="8"/>
    <n v="0"/>
    <n v="52.38"/>
    <n v="12"/>
    <n v="4"/>
    <x v="1"/>
    <s v="Dec"/>
    <s v="2015-12"/>
  </r>
  <r>
    <n v="7357"/>
    <s v="CA-2016-114748"/>
    <x v="790"/>
    <d v="2016-10-14T00:00:00"/>
    <s v="Standard Class"/>
    <s v="MZ-17335"/>
    <s v="Maria Zettner"/>
    <x v="2"/>
    <s v="United States"/>
    <x v="42"/>
    <s v="Arizona"/>
    <n v="85023"/>
    <x v="1"/>
    <s v="OFF-AR-10001315"/>
    <x v="1"/>
    <x v="6"/>
    <s v="Newell 310"/>
    <x v="4729"/>
    <n v="1"/>
    <n v="0.2"/>
    <n v="0.15840000000000001"/>
    <n v="10"/>
    <n v="4"/>
    <x v="0"/>
    <s v="Oct"/>
    <s v="2016-10"/>
  </r>
  <r>
    <n v="7358"/>
    <s v="CA-2016-114748"/>
    <x v="790"/>
    <d v="2016-10-14T00:00:00"/>
    <s v="Standard Class"/>
    <s v="MZ-17335"/>
    <s v="Maria Zettner"/>
    <x v="2"/>
    <s v="United States"/>
    <x v="42"/>
    <s v="Arizona"/>
    <n v="85023"/>
    <x v="1"/>
    <s v="FUR-FU-10001488"/>
    <x v="0"/>
    <x v="5"/>
    <s v="Tenex 46&quot; x 60&quot; Computer Anti-Static Chairmat, Rectangular Shaped"/>
    <x v="4730"/>
    <n v="2"/>
    <n v="0.2"/>
    <n v="0"/>
    <n v="10"/>
    <n v="4"/>
    <x v="0"/>
    <s v="Oct"/>
    <s v="2016-10"/>
  </r>
  <r>
    <n v="7359"/>
    <s v="US-2014-115189"/>
    <x v="125"/>
    <d v="2015-01-03T00:00:00"/>
    <s v="Second Class"/>
    <s v="AR-10345"/>
    <s v="Alex Russell"/>
    <x v="1"/>
    <s v="United States"/>
    <x v="10"/>
    <s v="Pennsylvania"/>
    <n v="19143"/>
    <x v="3"/>
    <s v="TEC-PH-10002170"/>
    <x v="2"/>
    <x v="7"/>
    <s v="ClearSounds CSC500 Amplified Spirit Phone Corded phone"/>
    <x v="4731"/>
    <n v="6"/>
    <n v="0.4"/>
    <n v="-50.392800000000001"/>
    <n v="12"/>
    <n v="4"/>
    <x v="2"/>
    <s v="Dec"/>
    <s v="2014-12"/>
  </r>
  <r>
    <n v="7360"/>
    <s v="US-2014-115189"/>
    <x v="125"/>
    <d v="2015-01-03T00:00:00"/>
    <s v="Second Class"/>
    <s v="AR-10345"/>
    <s v="Alex Russell"/>
    <x v="1"/>
    <s v="United States"/>
    <x v="10"/>
    <s v="Pennsylvania"/>
    <n v="19143"/>
    <x v="3"/>
    <s v="FUR-TA-10004575"/>
    <x v="0"/>
    <x v="3"/>
    <s v="Hon 5100 Series Wood Tables"/>
    <x v="2901"/>
    <n v="3"/>
    <n v="0.4"/>
    <n v="-192.04679999999999"/>
    <n v="12"/>
    <n v="4"/>
    <x v="2"/>
    <s v="Dec"/>
    <s v="2014-12"/>
  </r>
  <r>
    <n v="7361"/>
    <s v="CA-2016-163594"/>
    <x v="408"/>
    <d v="2016-04-14T00:00:00"/>
    <s v="First Class"/>
    <s v="JF-15295"/>
    <s v="Jason Fortune-"/>
    <x v="0"/>
    <s v="United States"/>
    <x v="1"/>
    <s v="California"/>
    <n v="90036"/>
    <x v="1"/>
    <s v="OFF-PA-10000809"/>
    <x v="1"/>
    <x v="10"/>
    <s v="Xerox 206"/>
    <x v="537"/>
    <n v="3"/>
    <n v="0"/>
    <n v="9.3312000000000008"/>
    <n v="4"/>
    <n v="2"/>
    <x v="0"/>
    <s v="Apr"/>
    <s v="2016-04"/>
  </r>
  <r>
    <n v="7362"/>
    <s v="CA-2016-163594"/>
    <x v="408"/>
    <d v="2016-04-14T00:00:00"/>
    <s v="First Class"/>
    <s v="JF-15295"/>
    <s v="Jason Fortune-"/>
    <x v="0"/>
    <s v="United States"/>
    <x v="1"/>
    <s v="California"/>
    <n v="90036"/>
    <x v="1"/>
    <s v="FUR-CH-10000225"/>
    <x v="0"/>
    <x v="1"/>
    <s v="Global Geo Office Task Chair, Gray"/>
    <x v="4732"/>
    <n v="3"/>
    <n v="0.2"/>
    <n v="-36.441000000000003"/>
    <n v="4"/>
    <n v="2"/>
    <x v="0"/>
    <s v="Apr"/>
    <s v="2016-04"/>
  </r>
  <r>
    <n v="7363"/>
    <s v="CA-2016-163594"/>
    <x v="408"/>
    <d v="2016-04-14T00:00:00"/>
    <s v="First Class"/>
    <s v="JF-15295"/>
    <s v="Jason Fortune-"/>
    <x v="0"/>
    <s v="United States"/>
    <x v="1"/>
    <s v="California"/>
    <n v="90036"/>
    <x v="1"/>
    <s v="OFF-BI-10003707"/>
    <x v="1"/>
    <x v="8"/>
    <s v="Aluminum Screw Posts"/>
    <x v="933"/>
    <n v="3"/>
    <n v="0.2"/>
    <n v="13.734"/>
    <n v="4"/>
    <n v="2"/>
    <x v="0"/>
    <s v="Apr"/>
    <s v="2016-04"/>
  </r>
  <r>
    <n v="7364"/>
    <s v="CA-2016-127243"/>
    <x v="85"/>
    <d v="2016-12-04T00:00:00"/>
    <s v="Standard Class"/>
    <s v="DS-13180"/>
    <s v="David Smith"/>
    <x v="1"/>
    <s v="United States"/>
    <x v="10"/>
    <s v="Pennsylvania"/>
    <n v="19140"/>
    <x v="3"/>
    <s v="TEC-PH-10004539"/>
    <x v="2"/>
    <x v="7"/>
    <s v="Wireless Extenders zBoost YX545 SOHO Signal Booster"/>
    <x v="4733"/>
    <n v="3"/>
    <n v="0.4"/>
    <n v="-73.706100000000006"/>
    <n v="11"/>
    <n v="4"/>
    <x v="0"/>
    <s v="Nov"/>
    <s v="2016-11"/>
  </r>
  <r>
    <n v="7365"/>
    <s v="CA-2016-127243"/>
    <x v="85"/>
    <d v="2016-12-04T00:00:00"/>
    <s v="Standard Class"/>
    <s v="DS-13180"/>
    <s v="David Smith"/>
    <x v="1"/>
    <s v="United States"/>
    <x v="10"/>
    <s v="Pennsylvania"/>
    <n v="19140"/>
    <x v="3"/>
    <s v="OFF-FA-10004076"/>
    <x v="1"/>
    <x v="13"/>
    <s v="Translucent Push Pins by OIC"/>
    <x v="2485"/>
    <n v="8"/>
    <n v="0.2"/>
    <n v="2.6928000000000001"/>
    <n v="11"/>
    <n v="4"/>
    <x v="0"/>
    <s v="Nov"/>
    <s v="2016-11"/>
  </r>
  <r>
    <n v="7366"/>
    <s v="CA-2016-127243"/>
    <x v="85"/>
    <d v="2016-12-04T00:00:00"/>
    <s v="Standard Class"/>
    <s v="DS-13180"/>
    <s v="David Smith"/>
    <x v="1"/>
    <s v="United States"/>
    <x v="10"/>
    <s v="Pennsylvania"/>
    <n v="19140"/>
    <x v="3"/>
    <s v="OFF-BI-10003166"/>
    <x v="1"/>
    <x v="8"/>
    <s v="GBC Plasticlear Binding Covers"/>
    <x v="4734"/>
    <n v="2"/>
    <n v="0.7"/>
    <n v="-5.0511999999999997"/>
    <n v="11"/>
    <n v="4"/>
    <x v="0"/>
    <s v="Nov"/>
    <s v="2016-11"/>
  </r>
  <r>
    <n v="7367"/>
    <s v="CA-2016-127243"/>
    <x v="85"/>
    <d v="2016-12-04T00:00:00"/>
    <s v="Standard Class"/>
    <s v="DS-13180"/>
    <s v="David Smith"/>
    <x v="1"/>
    <s v="United States"/>
    <x v="10"/>
    <s v="Pennsylvania"/>
    <n v="19140"/>
    <x v="3"/>
    <s v="OFF-ST-10002301"/>
    <x v="1"/>
    <x v="4"/>
    <s v="Tennsco Commercial Shelving"/>
    <x v="2546"/>
    <n v="2"/>
    <n v="0.2"/>
    <n v="-7.7291999999999996"/>
    <n v="11"/>
    <n v="4"/>
    <x v="0"/>
    <s v="Nov"/>
    <s v="2016-11"/>
  </r>
  <r>
    <n v="7368"/>
    <s v="CA-2016-127243"/>
    <x v="85"/>
    <d v="2016-12-04T00:00:00"/>
    <s v="Standard Class"/>
    <s v="DS-13180"/>
    <s v="David Smith"/>
    <x v="1"/>
    <s v="United States"/>
    <x v="10"/>
    <s v="Pennsylvania"/>
    <n v="19140"/>
    <x v="3"/>
    <s v="FUR-CH-10002647"/>
    <x v="0"/>
    <x v="1"/>
    <s v="Situations Contoured Folding Chairs, 4/Set"/>
    <x v="2493"/>
    <n v="7"/>
    <n v="0.3"/>
    <n v="-24.843"/>
    <n v="11"/>
    <n v="4"/>
    <x v="0"/>
    <s v="Nov"/>
    <s v="2016-11"/>
  </r>
  <r>
    <n v="7369"/>
    <s v="CA-2017-161851"/>
    <x v="4"/>
    <d v="2017-04-17T00:00:00"/>
    <s v="First Class"/>
    <s v="BP-11095"/>
    <s v="Bart Pistole"/>
    <x v="1"/>
    <s v="United States"/>
    <x v="100"/>
    <s v="Florida"/>
    <n v="33180"/>
    <x v="0"/>
    <s v="OFF-BI-10004654"/>
    <x v="1"/>
    <x v="8"/>
    <s v="VariCap6 Expandable Binder"/>
    <x v="4735"/>
    <n v="3"/>
    <n v="0.7"/>
    <n v="-11.936999999999999"/>
    <n v="4"/>
    <n v="2"/>
    <x v="3"/>
    <s v="Apr"/>
    <s v="2017-04"/>
  </r>
  <r>
    <n v="7370"/>
    <s v="CA-2015-110345"/>
    <x v="1000"/>
    <d v="2015-03-11T00:00:00"/>
    <s v="Second Class"/>
    <s v="TG-21310"/>
    <s v="Toby Gnade"/>
    <x v="0"/>
    <s v="United States"/>
    <x v="253"/>
    <s v="North Carolina"/>
    <n v="27604"/>
    <x v="0"/>
    <s v="OFF-LA-10001175"/>
    <x v="1"/>
    <x v="2"/>
    <s v="Avery 514"/>
    <x v="871"/>
    <n v="2"/>
    <n v="0.2"/>
    <n v="1.6704000000000001"/>
    <n v="3"/>
    <n v="1"/>
    <x v="1"/>
    <s v="Mar"/>
    <s v="2015-03"/>
  </r>
  <r>
    <n v="7371"/>
    <s v="CA-2014-107769"/>
    <x v="919"/>
    <d v="2014-11-01T00:00:00"/>
    <s v="Standard Class"/>
    <s v="BT-11395"/>
    <s v="Bill Tyler"/>
    <x v="1"/>
    <s v="United States"/>
    <x v="495"/>
    <s v="Kansas"/>
    <n v="67846"/>
    <x v="2"/>
    <s v="TEC-PH-10001336"/>
    <x v="2"/>
    <x v="7"/>
    <s v="Digium D40 VoIP phone"/>
    <x v="2018"/>
    <n v="2"/>
    <n v="0"/>
    <n v="74.8142"/>
    <n v="10"/>
    <n v="4"/>
    <x v="2"/>
    <s v="Oct"/>
    <s v="2014-10"/>
  </r>
  <r>
    <n v="7372"/>
    <s v="US-2017-123862"/>
    <x v="363"/>
    <d v="2017-01-09T00:00:00"/>
    <s v="Second Class"/>
    <s v="JF-15190"/>
    <s v="Jamie Frazer"/>
    <x v="0"/>
    <s v="United States"/>
    <x v="85"/>
    <s v="California"/>
    <n v="90805"/>
    <x v="1"/>
    <s v="OFF-ST-10000760"/>
    <x v="1"/>
    <x v="4"/>
    <s v="Eldon Fold 'N Roll Cart System"/>
    <x v="4736"/>
    <n v="11"/>
    <n v="0"/>
    <n v="44.596200000000003"/>
    <n v="1"/>
    <n v="1"/>
    <x v="3"/>
    <s v="Jan"/>
    <s v="2017-01"/>
  </r>
  <r>
    <n v="7373"/>
    <s v="US-2017-123862"/>
    <x v="363"/>
    <d v="2017-01-09T00:00:00"/>
    <s v="Second Class"/>
    <s v="JF-15190"/>
    <s v="Jamie Frazer"/>
    <x v="0"/>
    <s v="United States"/>
    <x v="85"/>
    <s v="California"/>
    <n v="90805"/>
    <x v="1"/>
    <s v="OFF-ST-10002301"/>
    <x v="1"/>
    <x v="4"/>
    <s v="Tennsco Commercial Shelving"/>
    <x v="4737"/>
    <n v="3"/>
    <n v="0"/>
    <n v="0.61019999999999996"/>
    <n v="1"/>
    <n v="1"/>
    <x v="3"/>
    <s v="Jan"/>
    <s v="2017-01"/>
  </r>
  <r>
    <n v="7374"/>
    <s v="US-2017-123862"/>
    <x v="363"/>
    <d v="2017-01-09T00:00:00"/>
    <s v="Second Class"/>
    <s v="JF-15190"/>
    <s v="Jamie Frazer"/>
    <x v="0"/>
    <s v="United States"/>
    <x v="85"/>
    <s v="California"/>
    <n v="90805"/>
    <x v="1"/>
    <s v="OFF-SU-10004884"/>
    <x v="1"/>
    <x v="14"/>
    <s v="Acme Galleria Hot Forged Steel Scissors with Colored Handles"/>
    <x v="4738"/>
    <n v="7"/>
    <n v="0"/>
    <n v="31.931899999999999"/>
    <n v="1"/>
    <n v="1"/>
    <x v="3"/>
    <s v="Jan"/>
    <s v="2017-01"/>
  </r>
  <r>
    <n v="7375"/>
    <s v="US-2017-123862"/>
    <x v="363"/>
    <d v="2017-01-09T00:00:00"/>
    <s v="Second Class"/>
    <s v="JF-15190"/>
    <s v="Jamie Frazer"/>
    <x v="0"/>
    <s v="United States"/>
    <x v="85"/>
    <s v="California"/>
    <n v="90805"/>
    <x v="1"/>
    <s v="OFF-FA-10003112"/>
    <x v="1"/>
    <x v="13"/>
    <s v="Staples"/>
    <x v="2766"/>
    <n v="1"/>
    <n v="0"/>
    <n v="3.5505"/>
    <n v="1"/>
    <n v="1"/>
    <x v="3"/>
    <s v="Jan"/>
    <s v="2017-01"/>
  </r>
  <r>
    <n v="7376"/>
    <s v="CA-2017-100580"/>
    <x v="802"/>
    <d v="2017-08-20T00:00:00"/>
    <s v="Standard Class"/>
    <s v="MK-17905"/>
    <s v="Michael Kennedy"/>
    <x v="1"/>
    <s v="United States"/>
    <x v="70"/>
    <s v="California"/>
    <n v="92037"/>
    <x v="1"/>
    <s v="OFF-BI-10000069"/>
    <x v="1"/>
    <x v="8"/>
    <s v="GBC Prepunched Paper, 19-Hole, for Binding Systems, 24-lb"/>
    <x v="4739"/>
    <n v="3"/>
    <n v="0.2"/>
    <n v="11.707800000000001"/>
    <n v="8"/>
    <n v="3"/>
    <x v="3"/>
    <s v="Aug"/>
    <s v="2017-08"/>
  </r>
  <r>
    <n v="7377"/>
    <s v="US-2017-145597"/>
    <x v="808"/>
    <d v="2017-11-05T00:00:00"/>
    <s v="First Class"/>
    <s v="GG-14650"/>
    <s v="Greg Guthrie"/>
    <x v="1"/>
    <s v="United States"/>
    <x v="41"/>
    <s v="Illinois"/>
    <n v="61701"/>
    <x v="2"/>
    <s v="OFF-AR-10001958"/>
    <x v="1"/>
    <x v="6"/>
    <s v="Stanley Bostitch Contemporary Electric Pencil Sharpeners"/>
    <x v="4740"/>
    <n v="4"/>
    <n v="0.2"/>
    <n v="5.4336000000000002"/>
    <n v="11"/>
    <n v="4"/>
    <x v="3"/>
    <s v="Nov"/>
    <s v="2017-11"/>
  </r>
  <r>
    <n v="7378"/>
    <s v="CA-2014-132787"/>
    <x v="111"/>
    <d v="2014-09-23T00:00:00"/>
    <s v="Standard Class"/>
    <s v="MC-18130"/>
    <s v="Mike Caudle"/>
    <x v="1"/>
    <s v="United States"/>
    <x v="4"/>
    <s v="Washington"/>
    <n v="98115"/>
    <x v="1"/>
    <s v="OFF-ST-10001321"/>
    <x v="1"/>
    <x v="4"/>
    <s v="Decoflex Hanging Personal Folder File, Blue"/>
    <x v="448"/>
    <n v="6"/>
    <n v="0"/>
    <n v="24.980399999999999"/>
    <n v="9"/>
    <n v="3"/>
    <x v="2"/>
    <s v="Sep"/>
    <s v="2014-09"/>
  </r>
  <r>
    <n v="7379"/>
    <s v="CA-2015-136224"/>
    <x v="70"/>
    <d v="2015-05-31T00:00:00"/>
    <s v="Same Day"/>
    <s v="ML-18265"/>
    <s v="Muhammed Lee"/>
    <x v="0"/>
    <s v="United States"/>
    <x v="115"/>
    <s v="North Carolina"/>
    <n v="28314"/>
    <x v="0"/>
    <s v="OFF-AR-10003504"/>
    <x v="1"/>
    <x v="6"/>
    <s v="Newell 347"/>
    <x v="1495"/>
    <n v="3"/>
    <n v="0.2"/>
    <n v="1.1556"/>
    <n v="5"/>
    <n v="2"/>
    <x v="1"/>
    <s v="May"/>
    <s v="2015-05"/>
  </r>
  <r>
    <n v="7380"/>
    <s v="CA-2016-105732"/>
    <x v="1160"/>
    <d v="2016-09-18T00:00:00"/>
    <s v="Standard Class"/>
    <s v="AG-10270"/>
    <s v="Alejandro Grove"/>
    <x v="0"/>
    <s v="United States"/>
    <x v="155"/>
    <s v="Nebraska"/>
    <n v="68104"/>
    <x v="2"/>
    <s v="OFF-ST-10000419"/>
    <x v="1"/>
    <x v="4"/>
    <s v="Rogers Jumbo File, Granite"/>
    <x v="1344"/>
    <n v="3"/>
    <n v="0"/>
    <n v="0.40739999999999998"/>
    <n v="9"/>
    <n v="3"/>
    <x v="0"/>
    <s v="Sep"/>
    <s v="2016-09"/>
  </r>
  <r>
    <n v="7381"/>
    <s v="CA-2016-105732"/>
    <x v="1160"/>
    <d v="2016-09-18T00:00:00"/>
    <s v="Standard Class"/>
    <s v="AG-10270"/>
    <s v="Alejandro Grove"/>
    <x v="0"/>
    <s v="United States"/>
    <x v="155"/>
    <s v="Nebraska"/>
    <n v="68104"/>
    <x v="2"/>
    <s v="OFF-LA-10004559"/>
    <x v="1"/>
    <x v="2"/>
    <s v="Avery 49"/>
    <x v="928"/>
    <n v="5"/>
    <n v="0"/>
    <n v="7.056"/>
    <n v="9"/>
    <n v="3"/>
    <x v="0"/>
    <s v="Sep"/>
    <s v="2016-09"/>
  </r>
  <r>
    <n v="7382"/>
    <s v="CA-2016-105732"/>
    <x v="1160"/>
    <d v="2016-09-18T00:00:00"/>
    <s v="Standard Class"/>
    <s v="AG-10270"/>
    <s v="Alejandro Grove"/>
    <x v="0"/>
    <s v="United States"/>
    <x v="155"/>
    <s v="Nebraska"/>
    <n v="68104"/>
    <x v="2"/>
    <s v="TEC-PH-10001644"/>
    <x v="2"/>
    <x v="7"/>
    <s v="BlueLounge Milo Smartphone Stand, White/Metallic"/>
    <x v="179"/>
    <n v="5"/>
    <n v="0"/>
    <n v="41.985999999999997"/>
    <n v="9"/>
    <n v="3"/>
    <x v="0"/>
    <s v="Sep"/>
    <s v="2016-09"/>
  </r>
  <r>
    <n v="7383"/>
    <s v="CA-2016-105732"/>
    <x v="1160"/>
    <d v="2016-09-18T00:00:00"/>
    <s v="Standard Class"/>
    <s v="AG-10270"/>
    <s v="Alejandro Grove"/>
    <x v="0"/>
    <s v="United States"/>
    <x v="155"/>
    <s v="Nebraska"/>
    <n v="68104"/>
    <x v="2"/>
    <s v="OFF-SU-10004782"/>
    <x v="1"/>
    <x v="14"/>
    <s v="Elite 5&quot; Scissors"/>
    <x v="2877"/>
    <n v="2"/>
    <n v="0"/>
    <n v="5.07"/>
    <n v="9"/>
    <n v="3"/>
    <x v="0"/>
    <s v="Sep"/>
    <s v="2016-09"/>
  </r>
  <r>
    <n v="7384"/>
    <s v="CA-2016-105732"/>
    <x v="1160"/>
    <d v="2016-09-18T00:00:00"/>
    <s v="Standard Class"/>
    <s v="AG-10270"/>
    <s v="Alejandro Grove"/>
    <x v="0"/>
    <s v="United States"/>
    <x v="155"/>
    <s v="Nebraska"/>
    <n v="68104"/>
    <x v="2"/>
    <s v="OFF-PA-10002250"/>
    <x v="1"/>
    <x v="10"/>
    <s v="Things To Do Today Pad"/>
    <x v="1200"/>
    <n v="3"/>
    <n v="0"/>
    <n v="8.4527999999999999"/>
    <n v="9"/>
    <n v="3"/>
    <x v="0"/>
    <s v="Sep"/>
    <s v="2016-09"/>
  </r>
  <r>
    <n v="7385"/>
    <s v="CA-2016-105732"/>
    <x v="1160"/>
    <d v="2016-09-18T00:00:00"/>
    <s v="Standard Class"/>
    <s v="AG-10270"/>
    <s v="Alejandro Grove"/>
    <x v="0"/>
    <s v="United States"/>
    <x v="155"/>
    <s v="Nebraska"/>
    <n v="68104"/>
    <x v="2"/>
    <s v="OFF-AP-10001394"/>
    <x v="1"/>
    <x v="9"/>
    <s v="Harmony Air Purifier"/>
    <x v="4741"/>
    <n v="2"/>
    <n v="0"/>
    <n v="136.08000000000001"/>
    <n v="9"/>
    <n v="3"/>
    <x v="0"/>
    <s v="Sep"/>
    <s v="2016-09"/>
  </r>
  <r>
    <n v="7386"/>
    <s v="CA-2016-105732"/>
    <x v="1160"/>
    <d v="2016-09-18T00:00:00"/>
    <s v="Standard Class"/>
    <s v="AG-10270"/>
    <s v="Alejandro Grove"/>
    <x v="0"/>
    <s v="United States"/>
    <x v="155"/>
    <s v="Nebraska"/>
    <n v="68104"/>
    <x v="2"/>
    <s v="OFF-PA-10001838"/>
    <x v="1"/>
    <x v="10"/>
    <s v="Adams Telephone Message Book W/Dividers/Space For Phone Numbers, 5 1/4&quot;X8 1/2&quot;, 300/Messages"/>
    <x v="4459"/>
    <n v="3"/>
    <n v="0"/>
    <n v="8.6435999999999993"/>
    <n v="9"/>
    <n v="3"/>
    <x v="0"/>
    <s v="Sep"/>
    <s v="2016-09"/>
  </r>
  <r>
    <n v="7387"/>
    <s v="CA-2016-105732"/>
    <x v="1160"/>
    <d v="2016-09-18T00:00:00"/>
    <s v="Standard Class"/>
    <s v="AG-10270"/>
    <s v="Alejandro Grove"/>
    <x v="0"/>
    <s v="United States"/>
    <x v="155"/>
    <s v="Nebraska"/>
    <n v="68104"/>
    <x v="2"/>
    <s v="OFF-ST-10004340"/>
    <x v="1"/>
    <x v="4"/>
    <s v="Fellowes Mobile File Cart, Black"/>
    <x v="3026"/>
    <n v="6"/>
    <n v="0"/>
    <n v="100.7316"/>
    <n v="9"/>
    <n v="3"/>
    <x v="0"/>
    <s v="Sep"/>
    <s v="2016-09"/>
  </r>
  <r>
    <n v="7388"/>
    <s v="CA-2016-105732"/>
    <x v="1160"/>
    <d v="2016-09-18T00:00:00"/>
    <s v="Standard Class"/>
    <s v="AG-10270"/>
    <s v="Alejandro Grove"/>
    <x v="0"/>
    <s v="United States"/>
    <x v="155"/>
    <s v="Nebraska"/>
    <n v="68104"/>
    <x v="2"/>
    <s v="FUR-FU-10003664"/>
    <x v="0"/>
    <x v="5"/>
    <s v="Electrix Architect's Clamp-On Swing Arm Lamp, Black"/>
    <x v="4742"/>
    <n v="14"/>
    <n v="0"/>
    <n v="387.56760000000003"/>
    <n v="9"/>
    <n v="3"/>
    <x v="0"/>
    <s v="Sep"/>
    <s v="2016-09"/>
  </r>
  <r>
    <n v="7389"/>
    <s v="CA-2016-105732"/>
    <x v="1160"/>
    <d v="2016-09-18T00:00:00"/>
    <s v="Standard Class"/>
    <s v="AG-10270"/>
    <s v="Alejandro Grove"/>
    <x v="0"/>
    <s v="United States"/>
    <x v="155"/>
    <s v="Nebraska"/>
    <n v="68104"/>
    <x v="2"/>
    <s v="TEC-PH-10004897"/>
    <x v="2"/>
    <x v="7"/>
    <s v="Mediabridge Sport Armband iPhone 5s"/>
    <x v="2030"/>
    <n v="3"/>
    <n v="0"/>
    <n v="0.29970000000000002"/>
    <n v="9"/>
    <n v="3"/>
    <x v="0"/>
    <s v="Sep"/>
    <s v="2016-09"/>
  </r>
  <r>
    <n v="7390"/>
    <s v="CA-2017-108035"/>
    <x v="1161"/>
    <d v="2017-12-03T00:00:00"/>
    <s v="Standard Class"/>
    <s v="TT-21070"/>
    <s v="Ted Trevino"/>
    <x v="0"/>
    <s v="United States"/>
    <x v="346"/>
    <s v="Tennessee"/>
    <n v="37421"/>
    <x v="0"/>
    <s v="FUR-CH-10000454"/>
    <x v="0"/>
    <x v="1"/>
    <s v="Hon Deluxe Fabric Upholstered Stacking Chairs, Rounded Back"/>
    <x v="4743"/>
    <n v="2"/>
    <n v="0.2"/>
    <n v="48.795999999999999"/>
    <n v="11"/>
    <n v="4"/>
    <x v="3"/>
    <s v="Nov"/>
    <s v="2017-11"/>
  </r>
  <r>
    <n v="7391"/>
    <s v="CA-2017-108035"/>
    <x v="1161"/>
    <d v="2017-12-03T00:00:00"/>
    <s v="Standard Class"/>
    <s v="TT-21070"/>
    <s v="Ted Trevino"/>
    <x v="0"/>
    <s v="United States"/>
    <x v="346"/>
    <s v="Tennessee"/>
    <n v="37421"/>
    <x v="0"/>
    <s v="FUR-FU-10004017"/>
    <x v="0"/>
    <x v="5"/>
    <s v="Executive Impressions 13&quot; Chairman Wall Clock"/>
    <x v="4744"/>
    <n v="5"/>
    <n v="0.2"/>
    <n v="19.035"/>
    <n v="11"/>
    <n v="4"/>
    <x v="3"/>
    <s v="Nov"/>
    <s v="2017-11"/>
  </r>
  <r>
    <n v="7392"/>
    <s v="CA-2017-160031"/>
    <x v="769"/>
    <d v="2017-12-07T00:00:00"/>
    <s v="Second Class"/>
    <s v="LT-16765"/>
    <s v="Larry Tron"/>
    <x v="0"/>
    <s v="United States"/>
    <x v="54"/>
    <s v="Ohio"/>
    <n v="45014"/>
    <x v="3"/>
    <s v="OFF-PA-10000241"/>
    <x v="1"/>
    <x v="10"/>
    <s v="IBM Multi-Purpose Copy Paper, 8 1/2 x 11&quot;, Case"/>
    <x v="1339"/>
    <n v="3"/>
    <n v="0.2"/>
    <n v="23.234999999999999"/>
    <n v="12"/>
    <n v="4"/>
    <x v="3"/>
    <s v="Dec"/>
    <s v="2017-12"/>
  </r>
  <r>
    <n v="7393"/>
    <s v="CA-2017-147844"/>
    <x v="743"/>
    <d v="2017-05-06T00:00:00"/>
    <s v="Standard Class"/>
    <s v="DD-13570"/>
    <s v="Dorothy Dickinson"/>
    <x v="0"/>
    <s v="United States"/>
    <x v="1"/>
    <s v="California"/>
    <n v="90049"/>
    <x v="1"/>
    <s v="OFF-PA-10003016"/>
    <x v="1"/>
    <x v="10"/>
    <s v="Adams &quot;While You Were Out&quot; Message Pads"/>
    <x v="2195"/>
    <n v="5"/>
    <n v="0"/>
    <n v="7.0650000000000004"/>
    <n v="5"/>
    <n v="2"/>
    <x v="3"/>
    <s v="May"/>
    <s v="2017-05"/>
  </r>
  <r>
    <n v="7394"/>
    <s v="CA-2017-147844"/>
    <x v="743"/>
    <d v="2017-05-06T00:00:00"/>
    <s v="Standard Class"/>
    <s v="DD-13570"/>
    <s v="Dorothy Dickinson"/>
    <x v="0"/>
    <s v="United States"/>
    <x v="1"/>
    <s v="California"/>
    <n v="90049"/>
    <x v="1"/>
    <s v="OFF-AR-10001615"/>
    <x v="1"/>
    <x v="6"/>
    <s v="Newell 34"/>
    <x v="423"/>
    <n v="3"/>
    <n v="0"/>
    <n v="15.475199999999999"/>
    <n v="5"/>
    <n v="2"/>
    <x v="3"/>
    <s v="May"/>
    <s v="2017-05"/>
  </r>
  <r>
    <n v="7395"/>
    <s v="CA-2017-147844"/>
    <x v="743"/>
    <d v="2017-05-06T00:00:00"/>
    <s v="Standard Class"/>
    <s v="DD-13570"/>
    <s v="Dorothy Dickinson"/>
    <x v="0"/>
    <s v="United States"/>
    <x v="1"/>
    <s v="California"/>
    <n v="90049"/>
    <x v="1"/>
    <s v="OFF-PA-10002713"/>
    <x v="1"/>
    <x v="10"/>
    <s v="Adams Phone Message Book, 200 Message Capacity, 8 1/16” x 11”"/>
    <x v="340"/>
    <n v="5"/>
    <n v="0"/>
    <n v="15.824"/>
    <n v="5"/>
    <n v="2"/>
    <x v="3"/>
    <s v="May"/>
    <s v="2017-05"/>
  </r>
  <r>
    <n v="7396"/>
    <s v="CA-2016-110975"/>
    <x v="591"/>
    <d v="2016-12-30T00:00:00"/>
    <s v="Standard Class"/>
    <s v="DB-12970"/>
    <s v="Darren Budd"/>
    <x v="1"/>
    <s v="United States"/>
    <x v="20"/>
    <s v="New York"/>
    <n v="10024"/>
    <x v="3"/>
    <s v="FUR-TA-10002958"/>
    <x v="0"/>
    <x v="3"/>
    <s v="Bevis Oval Conference Table, Walnut"/>
    <x v="4053"/>
    <n v="2"/>
    <n v="0.4"/>
    <n v="-120.0508"/>
    <n v="12"/>
    <n v="4"/>
    <x v="0"/>
    <s v="Dec"/>
    <s v="2016-12"/>
  </r>
  <r>
    <n v="7397"/>
    <s v="CA-2016-110975"/>
    <x v="591"/>
    <d v="2016-12-30T00:00:00"/>
    <s v="Standard Class"/>
    <s v="DB-12970"/>
    <s v="Darren Budd"/>
    <x v="1"/>
    <s v="United States"/>
    <x v="20"/>
    <s v="New York"/>
    <n v="10024"/>
    <x v="3"/>
    <s v="FUR-CH-10003746"/>
    <x v="0"/>
    <x v="1"/>
    <s v="Hon 4070 Series Pagoda Round Back Stacking Chairs"/>
    <x v="4745"/>
    <n v="3"/>
    <n v="0.1"/>
    <n v="173.32919999999999"/>
    <n v="12"/>
    <n v="4"/>
    <x v="0"/>
    <s v="Dec"/>
    <s v="2016-12"/>
  </r>
  <r>
    <n v="7398"/>
    <s v="CA-2014-141649"/>
    <x v="587"/>
    <d v="2014-09-30T00:00:00"/>
    <s v="Same Day"/>
    <s v="DM-12955"/>
    <s v="Dario Medina"/>
    <x v="1"/>
    <s v="United States"/>
    <x v="54"/>
    <s v="Ohio"/>
    <n v="45014"/>
    <x v="3"/>
    <s v="OFF-AP-10003217"/>
    <x v="1"/>
    <x v="9"/>
    <s v="Eureka Sanitaire  Commercial Upright"/>
    <x v="4746"/>
    <n v="6"/>
    <n v="0.2"/>
    <n v="59.6556"/>
    <n v="9"/>
    <n v="3"/>
    <x v="2"/>
    <s v="Sep"/>
    <s v="2014-09"/>
  </r>
  <r>
    <n v="7399"/>
    <s v="CA-2014-124807"/>
    <x v="136"/>
    <d v="2014-07-15T00:00:00"/>
    <s v="Second Class"/>
    <s v="ME-17725"/>
    <s v="Max Engle"/>
    <x v="0"/>
    <s v="United States"/>
    <x v="22"/>
    <s v="Illinois"/>
    <n v="60610"/>
    <x v="2"/>
    <s v="OFF-PA-10001526"/>
    <x v="1"/>
    <x v="10"/>
    <s v="Xerox 1949"/>
    <x v="4747"/>
    <n v="9"/>
    <n v="0.2"/>
    <n v="12.9978"/>
    <n v="7"/>
    <n v="3"/>
    <x v="2"/>
    <s v="Jul"/>
    <s v="2014-07"/>
  </r>
  <r>
    <n v="7400"/>
    <s v="CA-2014-124807"/>
    <x v="136"/>
    <d v="2014-07-15T00:00:00"/>
    <s v="Second Class"/>
    <s v="ME-17725"/>
    <s v="Max Engle"/>
    <x v="0"/>
    <s v="United States"/>
    <x v="22"/>
    <s v="Illinois"/>
    <n v="60610"/>
    <x v="2"/>
    <s v="TEC-AC-10002857"/>
    <x v="2"/>
    <x v="11"/>
    <s v="Verbatim 25 GB 6x Blu-ray Single Layer Recordable Disc, 1/Pack"/>
    <x v="4748"/>
    <n v="4"/>
    <n v="0.2"/>
    <n v="3.278"/>
    <n v="7"/>
    <n v="3"/>
    <x v="2"/>
    <s v="Jul"/>
    <s v="2014-07"/>
  </r>
  <r>
    <n v="7401"/>
    <s v="CA-2016-110009"/>
    <x v="162"/>
    <d v="2016-09-13T00:00:00"/>
    <s v="Standard Class"/>
    <s v="TR-21325"/>
    <s v="Toby Ritter"/>
    <x v="0"/>
    <s v="United States"/>
    <x v="4"/>
    <s v="Washington"/>
    <n v="98103"/>
    <x v="1"/>
    <s v="FUR-FU-10003039"/>
    <x v="0"/>
    <x v="5"/>
    <s v="Howard Miller 11-1/2&quot; Diameter Grantwood Wall Clock"/>
    <x v="3474"/>
    <n v="1"/>
    <n v="0"/>
    <n v="14.664199999999999"/>
    <n v="9"/>
    <n v="3"/>
    <x v="0"/>
    <s v="Sep"/>
    <s v="2016-09"/>
  </r>
  <r>
    <n v="7402"/>
    <s v="CA-2016-110009"/>
    <x v="162"/>
    <d v="2016-09-13T00:00:00"/>
    <s v="Standard Class"/>
    <s v="TR-21325"/>
    <s v="Toby Ritter"/>
    <x v="0"/>
    <s v="United States"/>
    <x v="4"/>
    <s v="Washington"/>
    <n v="98103"/>
    <x v="1"/>
    <s v="OFF-PA-10002615"/>
    <x v="1"/>
    <x v="10"/>
    <s v="Ampad Gold Fibre Wirebound Steno Books, 6&quot; x 9&quot;, Gregg Ruled"/>
    <x v="4749"/>
    <n v="7"/>
    <n v="0"/>
    <n v="14.200200000000001"/>
    <n v="9"/>
    <n v="3"/>
    <x v="0"/>
    <s v="Sep"/>
    <s v="2016-09"/>
  </r>
  <r>
    <n v="7403"/>
    <s v="CA-2017-168172"/>
    <x v="634"/>
    <d v="2017-08-10T00:00:00"/>
    <s v="Standard Class"/>
    <s v="SH-20395"/>
    <s v="Shahid Hopkins"/>
    <x v="0"/>
    <s v="United States"/>
    <x v="20"/>
    <s v="New York"/>
    <n v="10011"/>
    <x v="3"/>
    <s v="OFF-SU-10002573"/>
    <x v="1"/>
    <x v="14"/>
    <s v="Acme 10&quot; Easy Grip Assistive Scissors"/>
    <x v="375"/>
    <n v="4"/>
    <n v="0"/>
    <n v="21.036000000000001"/>
    <n v="8"/>
    <n v="3"/>
    <x v="3"/>
    <s v="Aug"/>
    <s v="2017-08"/>
  </r>
  <r>
    <n v="7404"/>
    <s v="CA-2015-100146"/>
    <x v="263"/>
    <d v="2015-05-19T00:00:00"/>
    <s v="Standard Class"/>
    <s v="CB-12535"/>
    <s v="Claudia Bergmann"/>
    <x v="1"/>
    <s v="United States"/>
    <x v="491"/>
    <s v="California"/>
    <n v="93010"/>
    <x v="1"/>
    <s v="FUR-BO-10004015"/>
    <x v="0"/>
    <x v="0"/>
    <s v="Bush Andora Bookcase, Maple/Graphite Gray Finish"/>
    <x v="4750"/>
    <n v="5"/>
    <n v="0.15"/>
    <n v="41.996499999999997"/>
    <n v="5"/>
    <n v="2"/>
    <x v="1"/>
    <s v="May"/>
    <s v="2015-05"/>
  </r>
  <r>
    <n v="7405"/>
    <s v="CA-2015-100146"/>
    <x v="263"/>
    <d v="2015-05-19T00:00:00"/>
    <s v="Standard Class"/>
    <s v="CB-12535"/>
    <s v="Claudia Bergmann"/>
    <x v="1"/>
    <s v="United States"/>
    <x v="491"/>
    <s v="California"/>
    <n v="93010"/>
    <x v="1"/>
    <s v="FUR-FU-10001979"/>
    <x v="0"/>
    <x v="5"/>
    <s v="Dana Halogen Swing-Arm Architect Lamp"/>
    <x v="4751"/>
    <n v="3"/>
    <n v="0"/>
    <n v="34.4148"/>
    <n v="5"/>
    <n v="2"/>
    <x v="1"/>
    <s v="May"/>
    <s v="2015-05"/>
  </r>
  <r>
    <n v="7406"/>
    <s v="CA-2015-100146"/>
    <x v="263"/>
    <d v="2015-05-19T00:00:00"/>
    <s v="Standard Class"/>
    <s v="CB-12535"/>
    <s v="Claudia Bergmann"/>
    <x v="1"/>
    <s v="United States"/>
    <x v="491"/>
    <s v="California"/>
    <n v="93010"/>
    <x v="1"/>
    <s v="FUR-CH-10003833"/>
    <x v="0"/>
    <x v="1"/>
    <s v="Novimex Fabric Task Chair"/>
    <x v="1892"/>
    <n v="2"/>
    <n v="0.2"/>
    <n v="-6.0979999999999999"/>
    <n v="5"/>
    <n v="2"/>
    <x v="1"/>
    <s v="May"/>
    <s v="2015-05"/>
  </r>
  <r>
    <n v="7407"/>
    <s v="CA-2015-100146"/>
    <x v="263"/>
    <d v="2015-05-19T00:00:00"/>
    <s v="Standard Class"/>
    <s v="CB-12535"/>
    <s v="Claudia Bergmann"/>
    <x v="1"/>
    <s v="United States"/>
    <x v="491"/>
    <s v="California"/>
    <n v="93010"/>
    <x v="1"/>
    <s v="FUR-CH-10004495"/>
    <x v="0"/>
    <x v="1"/>
    <s v="Global Leather and Oak Executive Chair, Black"/>
    <x v="938"/>
    <n v="3"/>
    <n v="0.2"/>
    <n v="81.264600000000002"/>
    <n v="5"/>
    <n v="2"/>
    <x v="1"/>
    <s v="May"/>
    <s v="2015-05"/>
  </r>
  <r>
    <n v="7408"/>
    <s v="CA-2017-152079"/>
    <x v="176"/>
    <d v="2017-01-21T00:00:00"/>
    <s v="First Class"/>
    <s v="ML-17410"/>
    <s v="Maris LaWare"/>
    <x v="0"/>
    <s v="United States"/>
    <x v="22"/>
    <s v="Illinois"/>
    <n v="60653"/>
    <x v="2"/>
    <s v="OFF-LA-10001613"/>
    <x v="1"/>
    <x v="2"/>
    <s v="Avery File Folder Labels"/>
    <x v="132"/>
    <n v="5"/>
    <n v="0.2"/>
    <n v="4.1760000000000002"/>
    <n v="1"/>
    <n v="1"/>
    <x v="3"/>
    <s v="Jan"/>
    <s v="2017-01"/>
  </r>
  <r>
    <n v="7409"/>
    <s v="CA-2016-129728"/>
    <x v="198"/>
    <d v="2016-06-06T00:00:00"/>
    <s v="Standard Class"/>
    <s v="JG-15310"/>
    <s v="Jason Gross"/>
    <x v="1"/>
    <s v="United States"/>
    <x v="1"/>
    <s v="California"/>
    <n v="90032"/>
    <x v="1"/>
    <s v="FUR-FU-10003247"/>
    <x v="0"/>
    <x v="5"/>
    <s v="36X48 HARDFLOOR CHAIRMAT"/>
    <x v="4752"/>
    <n v="8"/>
    <n v="0"/>
    <n v="11.748799999999999"/>
    <n v="5"/>
    <n v="2"/>
    <x v="0"/>
    <s v="May"/>
    <s v="2016-05"/>
  </r>
  <r>
    <n v="7410"/>
    <s v="CA-2014-121769"/>
    <x v="918"/>
    <d v="2014-04-12T00:00:00"/>
    <s v="Standard Class"/>
    <s v="JS-15880"/>
    <s v="John Stevenson"/>
    <x v="0"/>
    <s v="United States"/>
    <x v="167"/>
    <s v="Ohio"/>
    <n v="43615"/>
    <x v="3"/>
    <s v="FUR-TA-10004442"/>
    <x v="0"/>
    <x v="3"/>
    <s v="Riverside Furniture Stanwyck Manor Table Series"/>
    <x v="4753"/>
    <n v="1"/>
    <n v="0.4"/>
    <n v="-94.660499999999999"/>
    <n v="4"/>
    <n v="2"/>
    <x v="2"/>
    <s v="Apr"/>
    <s v="2014-04"/>
  </r>
  <r>
    <n v="7411"/>
    <s v="CA-2014-103058"/>
    <x v="149"/>
    <d v="2014-07-24T00:00:00"/>
    <s v="First Class"/>
    <s v="AG-10270"/>
    <s v="Alejandro Grove"/>
    <x v="0"/>
    <s v="United States"/>
    <x v="20"/>
    <s v="New York"/>
    <n v="10011"/>
    <x v="3"/>
    <s v="TEC-AC-10001314"/>
    <x v="2"/>
    <x v="11"/>
    <s v="Case Logic 2.4GHz Wireless Keyboard"/>
    <x v="2564"/>
    <n v="2"/>
    <n v="0"/>
    <n v="7.9984000000000002"/>
    <n v="7"/>
    <n v="3"/>
    <x v="2"/>
    <s v="Jul"/>
    <s v="2014-07"/>
  </r>
  <r>
    <n v="7412"/>
    <s v="CA-2017-121125"/>
    <x v="1109"/>
    <d v="2017-06-03T00:00:00"/>
    <s v="Standard Class"/>
    <s v="MG-17890"/>
    <s v="Michael Granlund"/>
    <x v="2"/>
    <s v="United States"/>
    <x v="241"/>
    <s v="Oregon"/>
    <n v="97224"/>
    <x v="1"/>
    <s v="TEC-PH-10001619"/>
    <x v="2"/>
    <x v="7"/>
    <s v="LG G3"/>
    <x v="2356"/>
    <n v="1"/>
    <n v="0.2"/>
    <n v="17.639099999999999"/>
    <n v="5"/>
    <n v="2"/>
    <x v="3"/>
    <s v="May"/>
    <s v="2017-05"/>
  </r>
  <r>
    <n v="7413"/>
    <s v="CA-2017-121125"/>
    <x v="1109"/>
    <d v="2017-06-03T00:00:00"/>
    <s v="Standard Class"/>
    <s v="MG-17890"/>
    <s v="Michael Granlund"/>
    <x v="2"/>
    <s v="United States"/>
    <x v="241"/>
    <s v="Oregon"/>
    <n v="97224"/>
    <x v="1"/>
    <s v="TEC-AC-10002323"/>
    <x v="2"/>
    <x v="11"/>
    <s v="SanDisk Ultra 32 GB MicroSDHC Class 10 Memory Card"/>
    <x v="1424"/>
    <n v="2"/>
    <n v="0.2"/>
    <n v="-3.0939999999999999"/>
    <n v="5"/>
    <n v="2"/>
    <x v="3"/>
    <s v="May"/>
    <s v="2017-05"/>
  </r>
  <r>
    <n v="7414"/>
    <s v="CA-2017-121125"/>
    <x v="1109"/>
    <d v="2017-06-03T00:00:00"/>
    <s v="Standard Class"/>
    <s v="MG-17890"/>
    <s v="Michael Granlund"/>
    <x v="2"/>
    <s v="United States"/>
    <x v="241"/>
    <s v="Oregon"/>
    <n v="97224"/>
    <x v="1"/>
    <s v="FUR-FU-10000820"/>
    <x v="0"/>
    <x v="5"/>
    <s v="Tensor Brushed Steel Torchiere Floor Lamp"/>
    <x v="4754"/>
    <n v="1"/>
    <n v="0.2"/>
    <n v="-0.33979999999999999"/>
    <n v="5"/>
    <n v="2"/>
    <x v="3"/>
    <s v="May"/>
    <s v="2017-05"/>
  </r>
  <r>
    <n v="7415"/>
    <s v="US-2016-114013"/>
    <x v="69"/>
    <d v="2016-03-15T00:00:00"/>
    <s v="Second Class"/>
    <s v="SC-20770"/>
    <s v="Stewart Carmichael"/>
    <x v="1"/>
    <s v="United States"/>
    <x v="10"/>
    <s v="Pennsylvania"/>
    <n v="19134"/>
    <x v="3"/>
    <s v="FUR-CH-10004287"/>
    <x v="0"/>
    <x v="1"/>
    <s v="SAFCO Arco Folding Chair"/>
    <x v="4755"/>
    <n v="2"/>
    <n v="0.3"/>
    <n v="-5.524"/>
    <n v="3"/>
    <n v="1"/>
    <x v="0"/>
    <s v="Mar"/>
    <s v="2016-03"/>
  </r>
  <r>
    <n v="7416"/>
    <s v="US-2016-114013"/>
    <x v="69"/>
    <d v="2016-03-15T00:00:00"/>
    <s v="Second Class"/>
    <s v="SC-20770"/>
    <s v="Stewart Carmichael"/>
    <x v="1"/>
    <s v="United States"/>
    <x v="10"/>
    <s v="Pennsylvania"/>
    <n v="19134"/>
    <x v="3"/>
    <s v="TEC-AC-10000474"/>
    <x v="2"/>
    <x v="11"/>
    <s v="Kensington Expert Mouse Optical USB Trackball for PC or Mac"/>
    <x v="4756"/>
    <n v="5"/>
    <n v="0.2"/>
    <n v="47.494999999999997"/>
    <n v="3"/>
    <n v="1"/>
    <x v="0"/>
    <s v="Mar"/>
    <s v="2016-03"/>
  </r>
  <r>
    <n v="7417"/>
    <s v="US-2016-114013"/>
    <x v="69"/>
    <d v="2016-03-15T00:00:00"/>
    <s v="Second Class"/>
    <s v="SC-20770"/>
    <s v="Stewart Carmichael"/>
    <x v="1"/>
    <s v="United States"/>
    <x v="10"/>
    <s v="Pennsylvania"/>
    <n v="19134"/>
    <x v="3"/>
    <s v="TEC-PH-10001494"/>
    <x v="2"/>
    <x v="7"/>
    <s v="Polycom CX600 IP Phone VoIP phone"/>
    <x v="4757"/>
    <n v="3"/>
    <n v="0.4"/>
    <n v="-116.98050000000001"/>
    <n v="3"/>
    <n v="1"/>
    <x v="0"/>
    <s v="Mar"/>
    <s v="2016-03"/>
  </r>
  <r>
    <n v="7418"/>
    <s v="US-2016-114013"/>
    <x v="69"/>
    <d v="2016-03-15T00:00:00"/>
    <s v="Second Class"/>
    <s v="SC-20770"/>
    <s v="Stewart Carmichael"/>
    <x v="1"/>
    <s v="United States"/>
    <x v="10"/>
    <s v="Pennsylvania"/>
    <n v="19134"/>
    <x v="3"/>
    <s v="OFF-PA-10004996"/>
    <x v="1"/>
    <x v="10"/>
    <s v="Speediset Carbonless Redi-Letter 7&quot; x 8 1/2&quot;"/>
    <x v="4758"/>
    <n v="5"/>
    <n v="0.2"/>
    <n v="13.9185"/>
    <n v="3"/>
    <n v="1"/>
    <x v="0"/>
    <s v="Mar"/>
    <s v="2016-03"/>
  </r>
  <r>
    <n v="7419"/>
    <s v="US-2016-114013"/>
    <x v="69"/>
    <d v="2016-03-15T00:00:00"/>
    <s v="Second Class"/>
    <s v="SC-20770"/>
    <s v="Stewart Carmichael"/>
    <x v="1"/>
    <s v="United States"/>
    <x v="10"/>
    <s v="Pennsylvania"/>
    <n v="19134"/>
    <x v="3"/>
    <s v="OFF-BI-10004318"/>
    <x v="1"/>
    <x v="8"/>
    <s v="Ibico EB-19 Dual Function Manual Binding System"/>
    <x v="4759"/>
    <n v="1"/>
    <n v="0.7"/>
    <n v="-41.517600000000002"/>
    <n v="3"/>
    <n v="1"/>
    <x v="0"/>
    <s v="Mar"/>
    <s v="2016-03"/>
  </r>
  <r>
    <n v="7420"/>
    <s v="US-2016-114013"/>
    <x v="69"/>
    <d v="2016-03-15T00:00:00"/>
    <s v="Second Class"/>
    <s v="SC-20770"/>
    <s v="Stewart Carmichael"/>
    <x v="1"/>
    <s v="United States"/>
    <x v="10"/>
    <s v="Pennsylvania"/>
    <n v="19134"/>
    <x v="3"/>
    <s v="OFF-ST-10002574"/>
    <x v="1"/>
    <x v="4"/>
    <s v="SAFCO Commercial Wire Shelving, Black"/>
    <x v="1183"/>
    <n v="5"/>
    <n v="0.2"/>
    <n v="-138.13999999999999"/>
    <n v="3"/>
    <n v="1"/>
    <x v="0"/>
    <s v="Mar"/>
    <s v="2016-03"/>
  </r>
  <r>
    <n v="7421"/>
    <s v="US-2016-114013"/>
    <x v="69"/>
    <d v="2016-03-15T00:00:00"/>
    <s v="Second Class"/>
    <s v="SC-20770"/>
    <s v="Stewart Carmichael"/>
    <x v="1"/>
    <s v="United States"/>
    <x v="10"/>
    <s v="Pennsylvania"/>
    <n v="19134"/>
    <x v="3"/>
    <s v="OFF-BI-10002353"/>
    <x v="1"/>
    <x v="8"/>
    <s v="GBC VeloBind Cover Sets"/>
    <x v="3697"/>
    <n v="5"/>
    <n v="0.7"/>
    <n v="-15.44"/>
    <n v="3"/>
    <n v="1"/>
    <x v="0"/>
    <s v="Mar"/>
    <s v="2016-03"/>
  </r>
  <r>
    <n v="7422"/>
    <s v="US-2016-114013"/>
    <x v="69"/>
    <d v="2016-03-15T00:00:00"/>
    <s v="Second Class"/>
    <s v="SC-20770"/>
    <s v="Stewart Carmichael"/>
    <x v="1"/>
    <s v="United States"/>
    <x v="10"/>
    <s v="Pennsylvania"/>
    <n v="19134"/>
    <x v="3"/>
    <s v="OFF-ST-10003641"/>
    <x v="1"/>
    <x v="4"/>
    <s v="Space Solutions Industrial Galvanized Steel Shelving."/>
    <x v="4760"/>
    <n v="2"/>
    <n v="0.2"/>
    <n v="-28.367999999999999"/>
    <n v="3"/>
    <n v="1"/>
    <x v="0"/>
    <s v="Mar"/>
    <s v="2016-03"/>
  </r>
  <r>
    <n v="7423"/>
    <s v="US-2016-114013"/>
    <x v="69"/>
    <d v="2016-03-15T00:00:00"/>
    <s v="Second Class"/>
    <s v="SC-20770"/>
    <s v="Stewart Carmichael"/>
    <x v="1"/>
    <s v="United States"/>
    <x v="10"/>
    <s v="Pennsylvania"/>
    <n v="19134"/>
    <x v="3"/>
    <s v="TEC-MA-10001148"/>
    <x v="2"/>
    <x v="15"/>
    <s v="Okidata MB491 Multifunction Printer"/>
    <x v="4761"/>
    <n v="3"/>
    <n v="0.7"/>
    <n v="-643.71"/>
    <n v="3"/>
    <n v="1"/>
    <x v="0"/>
    <s v="Mar"/>
    <s v="2016-03"/>
  </r>
  <r>
    <n v="7424"/>
    <s v="CA-2017-135069"/>
    <x v="318"/>
    <d v="2017-04-14T00:00:00"/>
    <s v="Standard Class"/>
    <s v="BS-11755"/>
    <s v="Bruce Stewart"/>
    <x v="0"/>
    <s v="United States"/>
    <x v="10"/>
    <s v="Pennsylvania"/>
    <n v="19143"/>
    <x v="3"/>
    <s v="OFF-AP-10000026"/>
    <x v="1"/>
    <x v="9"/>
    <s v="Tripp Lite Isotel 6 Outlet Surge Protector with Fax/Modem Protection"/>
    <x v="4762"/>
    <n v="4"/>
    <n v="0.2"/>
    <n v="21.949200000000001"/>
    <n v="4"/>
    <n v="2"/>
    <x v="3"/>
    <s v="Apr"/>
    <s v="2017-04"/>
  </r>
  <r>
    <n v="7425"/>
    <s v="CA-2017-135069"/>
    <x v="318"/>
    <d v="2017-04-14T00:00:00"/>
    <s v="Standard Class"/>
    <s v="BS-11755"/>
    <s v="Bruce Stewart"/>
    <x v="0"/>
    <s v="United States"/>
    <x v="10"/>
    <s v="Pennsylvania"/>
    <n v="19143"/>
    <x v="3"/>
    <s v="FUR-FU-10003878"/>
    <x v="0"/>
    <x v="5"/>
    <s v="Linden 10&quot; Round Wall Clock, Black"/>
    <x v="1272"/>
    <n v="3"/>
    <n v="0.2"/>
    <n v="6.4176000000000002"/>
    <n v="4"/>
    <n v="2"/>
    <x v="3"/>
    <s v="Apr"/>
    <s v="2017-04"/>
  </r>
  <r>
    <n v="7426"/>
    <s v="CA-2016-101693"/>
    <x v="674"/>
    <d v="2016-06-27T00:00:00"/>
    <s v="Second Class"/>
    <s v="LC-17140"/>
    <s v="Logan Currie"/>
    <x v="0"/>
    <s v="United States"/>
    <x v="12"/>
    <s v="Texas"/>
    <n v="77070"/>
    <x v="2"/>
    <s v="FUR-CH-10001146"/>
    <x v="0"/>
    <x v="1"/>
    <s v="Global Value Mid-Back Manager's Chair, Gray"/>
    <x v="4763"/>
    <n v="2"/>
    <n v="0.3"/>
    <n v="-6.0890000000000004"/>
    <n v="6"/>
    <n v="2"/>
    <x v="0"/>
    <s v="Jun"/>
    <s v="2016-06"/>
  </r>
  <r>
    <n v="7427"/>
    <s v="CA-2016-101693"/>
    <x v="674"/>
    <d v="2016-06-27T00:00:00"/>
    <s v="Second Class"/>
    <s v="LC-17140"/>
    <s v="Logan Currie"/>
    <x v="0"/>
    <s v="United States"/>
    <x v="12"/>
    <s v="Texas"/>
    <n v="77070"/>
    <x v="2"/>
    <s v="FUR-FU-10003919"/>
    <x v="0"/>
    <x v="5"/>
    <s v="Eldon Executive Woodline II Cherry Finish Desk Accessories"/>
    <x v="4764"/>
    <n v="2"/>
    <n v="0.6"/>
    <n v="-26.169599999999999"/>
    <n v="6"/>
    <n v="2"/>
    <x v="0"/>
    <s v="Jun"/>
    <s v="2016-06"/>
  </r>
  <r>
    <n v="7428"/>
    <s v="US-2014-164763"/>
    <x v="461"/>
    <d v="2014-03-21T00:00:00"/>
    <s v="Standard Class"/>
    <s v="MH-17440"/>
    <s v="Mark Haberlin"/>
    <x v="1"/>
    <s v="United States"/>
    <x v="25"/>
    <s v="Mississippi"/>
    <n v="39212"/>
    <x v="0"/>
    <s v="OFF-BI-10000605"/>
    <x v="1"/>
    <x v="8"/>
    <s v="Acco Pressboard Covers with Storage Hooks, 9 1/2&quot; x 11&quot;, Executive Red"/>
    <x v="4765"/>
    <n v="3"/>
    <n v="0"/>
    <n v="5.3720999999999997"/>
    <n v="3"/>
    <n v="1"/>
    <x v="2"/>
    <s v="Mar"/>
    <s v="2014-03"/>
  </r>
  <r>
    <n v="7429"/>
    <s v="US-2014-164763"/>
    <x v="461"/>
    <d v="2014-03-21T00:00:00"/>
    <s v="Standard Class"/>
    <s v="MH-17440"/>
    <s v="Mark Haberlin"/>
    <x v="1"/>
    <s v="United States"/>
    <x v="25"/>
    <s v="Mississippi"/>
    <n v="39212"/>
    <x v="0"/>
    <s v="OFF-BI-10000309"/>
    <x v="1"/>
    <x v="8"/>
    <s v="GBC Twin Loop Wire Binding Elements, 9/16&quot; Spine, Black"/>
    <x v="2628"/>
    <n v="2"/>
    <n v="0"/>
    <n v="14.9156"/>
    <n v="3"/>
    <n v="1"/>
    <x v="2"/>
    <s v="Mar"/>
    <s v="2014-03"/>
  </r>
  <r>
    <n v="7430"/>
    <s v="US-2014-164763"/>
    <x v="461"/>
    <d v="2014-03-21T00:00:00"/>
    <s v="Standard Class"/>
    <s v="MH-17440"/>
    <s v="Mark Haberlin"/>
    <x v="1"/>
    <s v="United States"/>
    <x v="25"/>
    <s v="Mississippi"/>
    <n v="39212"/>
    <x v="0"/>
    <s v="OFF-PA-10003349"/>
    <x v="1"/>
    <x v="10"/>
    <s v="Xerox 1957"/>
    <x v="91"/>
    <n v="2"/>
    <n v="0"/>
    <n v="6.3503999999999996"/>
    <n v="3"/>
    <n v="1"/>
    <x v="2"/>
    <s v="Mar"/>
    <s v="2014-03"/>
  </r>
  <r>
    <n v="7431"/>
    <s v="US-2014-164763"/>
    <x v="461"/>
    <d v="2014-03-21T00:00:00"/>
    <s v="Standard Class"/>
    <s v="MH-17440"/>
    <s v="Mark Haberlin"/>
    <x v="1"/>
    <s v="United States"/>
    <x v="25"/>
    <s v="Mississippi"/>
    <n v="39212"/>
    <x v="0"/>
    <s v="OFF-PA-10003063"/>
    <x v="1"/>
    <x v="10"/>
    <s v="EcoTones Memo Sheets"/>
    <x v="4515"/>
    <n v="4"/>
    <n v="0"/>
    <n v="7.68"/>
    <n v="3"/>
    <n v="1"/>
    <x v="2"/>
    <s v="Mar"/>
    <s v="2014-03"/>
  </r>
  <r>
    <n v="7432"/>
    <s v="US-2014-164763"/>
    <x v="461"/>
    <d v="2014-03-21T00:00:00"/>
    <s v="Standard Class"/>
    <s v="MH-17440"/>
    <s v="Mark Haberlin"/>
    <x v="1"/>
    <s v="United States"/>
    <x v="25"/>
    <s v="Mississippi"/>
    <n v="39212"/>
    <x v="0"/>
    <s v="OFF-AP-10003971"/>
    <x v="1"/>
    <x v="9"/>
    <s v="Belkin 6 Outlet Metallic Surge Strip"/>
    <x v="4591"/>
    <n v="3"/>
    <n v="0"/>
    <n v="8.4941999999999993"/>
    <n v="3"/>
    <n v="1"/>
    <x v="2"/>
    <s v="Mar"/>
    <s v="2014-03"/>
  </r>
  <r>
    <n v="7433"/>
    <s v="CA-2014-161249"/>
    <x v="128"/>
    <d v="2014-08-13T00:00:00"/>
    <s v="Standard Class"/>
    <s v="RD-19720"/>
    <s v="Roger Demir"/>
    <x v="0"/>
    <s v="United States"/>
    <x v="42"/>
    <s v="Arizona"/>
    <n v="85023"/>
    <x v="1"/>
    <s v="OFF-FA-10004838"/>
    <x v="1"/>
    <x v="13"/>
    <s v="Super Bands, 12/Pack"/>
    <x v="3743"/>
    <n v="3"/>
    <n v="0.2"/>
    <n v="-0.9486"/>
    <n v="8"/>
    <n v="3"/>
    <x v="2"/>
    <s v="Aug"/>
    <s v="2014-08"/>
  </r>
  <r>
    <n v="7434"/>
    <s v="CA-2014-161249"/>
    <x v="128"/>
    <d v="2014-08-13T00:00:00"/>
    <s v="Standard Class"/>
    <s v="RD-19720"/>
    <s v="Roger Demir"/>
    <x v="0"/>
    <s v="United States"/>
    <x v="42"/>
    <s v="Arizona"/>
    <n v="85023"/>
    <x v="1"/>
    <s v="OFF-BI-10001097"/>
    <x v="1"/>
    <x v="8"/>
    <s v="Avery Hole Reinforcements"/>
    <x v="4766"/>
    <n v="5"/>
    <n v="0.7"/>
    <n v="-6.5415000000000001"/>
    <n v="8"/>
    <n v="3"/>
    <x v="2"/>
    <s v="Aug"/>
    <s v="2014-08"/>
  </r>
  <r>
    <n v="7435"/>
    <s v="CA-2015-148180"/>
    <x v="353"/>
    <d v="2015-07-31T00:00:00"/>
    <s v="Standard Class"/>
    <s v="BP-11095"/>
    <s v="Bart Pistole"/>
    <x v="1"/>
    <s v="United States"/>
    <x v="475"/>
    <s v="California"/>
    <n v="93030"/>
    <x v="1"/>
    <s v="OFF-BI-10000605"/>
    <x v="1"/>
    <x v="8"/>
    <s v="Acco Pressboard Covers with Storage Hooks, 9 1/2&quot; x 11&quot;, Executive Red"/>
    <x v="1073"/>
    <n v="3"/>
    <n v="0.2"/>
    <n v="3.0861000000000001"/>
    <n v="7"/>
    <n v="3"/>
    <x v="1"/>
    <s v="Jul"/>
    <s v="2015-07"/>
  </r>
  <r>
    <n v="7436"/>
    <s v="CA-2015-148180"/>
    <x v="353"/>
    <d v="2015-07-31T00:00:00"/>
    <s v="Standard Class"/>
    <s v="BP-11095"/>
    <s v="Bart Pistole"/>
    <x v="1"/>
    <s v="United States"/>
    <x v="475"/>
    <s v="California"/>
    <n v="93030"/>
    <x v="1"/>
    <s v="OFF-BI-10003314"/>
    <x v="1"/>
    <x v="8"/>
    <s v="Tuff Stuff Recycled Round Ring Binders"/>
    <x v="4767"/>
    <n v="6"/>
    <n v="0.2"/>
    <n v="8.3867999999999991"/>
    <n v="7"/>
    <n v="3"/>
    <x v="1"/>
    <s v="Jul"/>
    <s v="2015-07"/>
  </r>
  <r>
    <n v="7437"/>
    <s v="CA-2015-148180"/>
    <x v="353"/>
    <d v="2015-07-31T00:00:00"/>
    <s v="Standard Class"/>
    <s v="BP-11095"/>
    <s v="Bart Pistole"/>
    <x v="1"/>
    <s v="United States"/>
    <x v="475"/>
    <s v="California"/>
    <n v="93030"/>
    <x v="1"/>
    <s v="OFF-AR-10002067"/>
    <x v="1"/>
    <x v="6"/>
    <s v="Newell 334"/>
    <x v="1593"/>
    <n v="5"/>
    <n v="0"/>
    <n v="25.792000000000002"/>
    <n v="7"/>
    <n v="3"/>
    <x v="1"/>
    <s v="Jul"/>
    <s v="2015-07"/>
  </r>
  <r>
    <n v="7438"/>
    <s v="CA-2014-165568"/>
    <x v="1162"/>
    <d v="2014-02-19T00:00:00"/>
    <s v="Standard Class"/>
    <s v="BF-11020"/>
    <s v="Barry Französisch"/>
    <x v="1"/>
    <s v="United States"/>
    <x v="4"/>
    <s v="Washington"/>
    <n v="98105"/>
    <x v="1"/>
    <s v="OFF-BI-10001031"/>
    <x v="1"/>
    <x v="8"/>
    <s v="Pressboard Data Binders by Wilson Jones"/>
    <x v="788"/>
    <n v="5"/>
    <n v="0.2"/>
    <n v="7.2089999999999996"/>
    <n v="2"/>
    <n v="1"/>
    <x v="2"/>
    <s v="Feb"/>
    <s v="2014-02"/>
  </r>
  <r>
    <n v="7439"/>
    <s v="CA-2015-145457"/>
    <x v="539"/>
    <d v="2015-03-27T00:00:00"/>
    <s v="Second Class"/>
    <s v="CP-12085"/>
    <s v="Cathy Prescott"/>
    <x v="1"/>
    <s v="United States"/>
    <x v="386"/>
    <s v="Washington"/>
    <n v="98042"/>
    <x v="1"/>
    <s v="FUR-FU-10003832"/>
    <x v="0"/>
    <x v="5"/>
    <s v="Eldon Expressions Punched Metal &amp; Wood Desk Accessories, Black &amp; Cherry"/>
    <x v="4768"/>
    <n v="5"/>
    <n v="0"/>
    <n v="13.132"/>
    <n v="3"/>
    <n v="1"/>
    <x v="1"/>
    <s v="Mar"/>
    <s v="2015-03"/>
  </r>
  <r>
    <n v="7440"/>
    <s v="US-2017-163657"/>
    <x v="264"/>
    <d v="2017-09-06T00:00:00"/>
    <s v="Standard Class"/>
    <s v="JL-15235"/>
    <s v="Janet Lee"/>
    <x v="0"/>
    <s v="United States"/>
    <x v="1"/>
    <s v="California"/>
    <n v="90049"/>
    <x v="1"/>
    <s v="OFF-BI-10000138"/>
    <x v="1"/>
    <x v="8"/>
    <s v="Acco Translucent Poly Ring Binders"/>
    <x v="690"/>
    <n v="5"/>
    <n v="0.2"/>
    <n v="6.5519999999999996"/>
    <n v="9"/>
    <n v="3"/>
    <x v="3"/>
    <s v="Sep"/>
    <s v="2017-09"/>
  </r>
  <r>
    <n v="7441"/>
    <s v="US-2017-163657"/>
    <x v="264"/>
    <d v="2017-09-06T00:00:00"/>
    <s v="Standard Class"/>
    <s v="JL-15235"/>
    <s v="Janet Lee"/>
    <x v="0"/>
    <s v="United States"/>
    <x v="1"/>
    <s v="California"/>
    <n v="90049"/>
    <x v="1"/>
    <s v="FUR-TA-10004607"/>
    <x v="0"/>
    <x v="3"/>
    <s v="Hon 2111 Invitation Series Straight Table"/>
    <x v="4769"/>
    <n v="2"/>
    <n v="0.2"/>
    <n v="-2.9565999999999999"/>
    <n v="9"/>
    <n v="3"/>
    <x v="3"/>
    <s v="Sep"/>
    <s v="2017-09"/>
  </r>
  <r>
    <n v="7442"/>
    <s v="CA-2015-120446"/>
    <x v="547"/>
    <d v="2015-11-18T00:00:00"/>
    <s v="First Class"/>
    <s v="JG-15805"/>
    <s v="John Grady"/>
    <x v="1"/>
    <s v="United States"/>
    <x v="70"/>
    <s v="California"/>
    <n v="92105"/>
    <x v="1"/>
    <s v="OFF-LA-10003148"/>
    <x v="1"/>
    <x v="2"/>
    <s v="Avery 51"/>
    <x v="1365"/>
    <n v="3"/>
    <n v="0"/>
    <n v="8.6940000000000008"/>
    <n v="11"/>
    <n v="4"/>
    <x v="1"/>
    <s v="Nov"/>
    <s v="2015-11"/>
  </r>
  <r>
    <n v="7443"/>
    <s v="CA-2014-109932"/>
    <x v="337"/>
    <d v="2014-12-11T00:00:00"/>
    <s v="First Class"/>
    <s v="VP-21760"/>
    <s v="Victoria Pisteka"/>
    <x v="1"/>
    <s v="United States"/>
    <x v="180"/>
    <s v="Texas"/>
    <n v="78521"/>
    <x v="2"/>
    <s v="OFF-PA-10001804"/>
    <x v="1"/>
    <x v="10"/>
    <s v="Xerox 195"/>
    <x v="1414"/>
    <n v="2"/>
    <n v="0.2"/>
    <n v="3.7408000000000001"/>
    <n v="12"/>
    <n v="4"/>
    <x v="2"/>
    <s v="Dec"/>
    <s v="2014-12"/>
  </r>
  <r>
    <n v="7444"/>
    <s v="CA-2014-109932"/>
    <x v="337"/>
    <d v="2014-12-11T00:00:00"/>
    <s v="First Class"/>
    <s v="VP-21760"/>
    <s v="Victoria Pisteka"/>
    <x v="1"/>
    <s v="United States"/>
    <x v="180"/>
    <s v="Texas"/>
    <n v="78521"/>
    <x v="2"/>
    <s v="OFF-ST-10000036"/>
    <x v="1"/>
    <x v="4"/>
    <s v="Recycled Data-Pak for Archival Bound Computer Printouts, 12-1/2 x 12-1/2 x 16"/>
    <x v="4770"/>
    <n v="3"/>
    <n v="0.2"/>
    <n v="20.745899999999999"/>
    <n v="12"/>
    <n v="4"/>
    <x v="2"/>
    <s v="Dec"/>
    <s v="2014-12"/>
  </r>
  <r>
    <n v="7445"/>
    <s v="CA-2017-127474"/>
    <x v="447"/>
    <d v="2017-02-07T00:00:00"/>
    <s v="Second Class"/>
    <s v="RD-19810"/>
    <s v="Ross DeVincentis"/>
    <x v="2"/>
    <s v="United States"/>
    <x v="22"/>
    <s v="Illinois"/>
    <n v="60610"/>
    <x v="2"/>
    <s v="OFF-PA-10001166"/>
    <x v="1"/>
    <x v="10"/>
    <s v="Xerox 2"/>
    <x v="1170"/>
    <n v="1"/>
    <n v="0.2"/>
    <n v="1.8144"/>
    <n v="2"/>
    <n v="1"/>
    <x v="3"/>
    <s v="Feb"/>
    <s v="2017-02"/>
  </r>
  <r>
    <n v="7446"/>
    <s v="CA-2017-127474"/>
    <x v="447"/>
    <d v="2017-02-07T00:00:00"/>
    <s v="Second Class"/>
    <s v="RD-19810"/>
    <s v="Ross DeVincentis"/>
    <x v="2"/>
    <s v="United States"/>
    <x v="22"/>
    <s v="Illinois"/>
    <n v="60610"/>
    <x v="2"/>
    <s v="OFF-PA-10001033"/>
    <x v="1"/>
    <x v="10"/>
    <s v="Xerox 1893"/>
    <x v="4771"/>
    <n v="2"/>
    <n v="0.2"/>
    <n v="23.7742"/>
    <n v="2"/>
    <n v="1"/>
    <x v="3"/>
    <s v="Feb"/>
    <s v="2017-02"/>
  </r>
  <r>
    <n v="7447"/>
    <s v="CA-2017-127474"/>
    <x v="447"/>
    <d v="2017-02-07T00:00:00"/>
    <s v="Second Class"/>
    <s v="RD-19810"/>
    <s v="Ross DeVincentis"/>
    <x v="2"/>
    <s v="United States"/>
    <x v="22"/>
    <s v="Illinois"/>
    <n v="60610"/>
    <x v="2"/>
    <s v="FUR-FU-10004597"/>
    <x v="0"/>
    <x v="5"/>
    <s v="Eldon Cleatmat Chair Mats for Medium Pile Carpets"/>
    <x v="496"/>
    <n v="1"/>
    <n v="0.6"/>
    <n v="-26.085000000000001"/>
    <n v="2"/>
    <n v="1"/>
    <x v="3"/>
    <s v="Feb"/>
    <s v="2017-02"/>
  </r>
  <r>
    <n v="7448"/>
    <s v="CA-2017-127474"/>
    <x v="447"/>
    <d v="2017-02-07T00:00:00"/>
    <s v="Second Class"/>
    <s v="RD-19810"/>
    <s v="Ross DeVincentis"/>
    <x v="2"/>
    <s v="United States"/>
    <x v="22"/>
    <s v="Illinois"/>
    <n v="60610"/>
    <x v="2"/>
    <s v="OFF-PA-10000418"/>
    <x v="1"/>
    <x v="10"/>
    <s v="Xerox 189"/>
    <x v="1242"/>
    <n v="5"/>
    <n v="0.2"/>
    <n v="146.79"/>
    <n v="2"/>
    <n v="1"/>
    <x v="3"/>
    <s v="Feb"/>
    <s v="2017-02"/>
  </r>
  <r>
    <n v="7449"/>
    <s v="CA-2017-115448"/>
    <x v="343"/>
    <d v="2017-11-14T00:00:00"/>
    <s v="First Class"/>
    <s v="MH-18025"/>
    <s v="Michelle Huthwaite"/>
    <x v="0"/>
    <s v="United States"/>
    <x v="289"/>
    <s v="Tennessee"/>
    <n v="37918"/>
    <x v="0"/>
    <s v="FUR-FU-10004090"/>
    <x v="0"/>
    <x v="5"/>
    <s v="Executive Impressions 14&quot; Contract Wall Clock"/>
    <x v="4772"/>
    <n v="5"/>
    <n v="0.2"/>
    <n v="14.4495"/>
    <n v="11"/>
    <n v="4"/>
    <x v="3"/>
    <s v="Nov"/>
    <s v="2017-11"/>
  </r>
  <r>
    <n v="7450"/>
    <s v="CA-2017-105669"/>
    <x v="697"/>
    <d v="2017-09-22T00:00:00"/>
    <s v="Second Class"/>
    <s v="SJ-20125"/>
    <s v="Sanjit Jacobs"/>
    <x v="2"/>
    <s v="United States"/>
    <x v="12"/>
    <s v="Texas"/>
    <n v="77036"/>
    <x v="2"/>
    <s v="OFF-AR-10000390"/>
    <x v="1"/>
    <x v="6"/>
    <s v="Newell Chalk Holder"/>
    <x v="4373"/>
    <n v="3"/>
    <n v="0.2"/>
    <n v="3.2214"/>
    <n v="9"/>
    <n v="3"/>
    <x v="3"/>
    <s v="Sep"/>
    <s v="2017-09"/>
  </r>
  <r>
    <n v="7451"/>
    <s v="CA-2017-105669"/>
    <x v="697"/>
    <d v="2017-09-22T00:00:00"/>
    <s v="Second Class"/>
    <s v="SJ-20125"/>
    <s v="Sanjit Jacobs"/>
    <x v="2"/>
    <s v="United States"/>
    <x v="12"/>
    <s v="Texas"/>
    <n v="77036"/>
    <x v="2"/>
    <s v="FUR-CH-10003774"/>
    <x v="0"/>
    <x v="1"/>
    <s v="Global Wood Trimmed Manager's Task Chair, Khaki"/>
    <x v="2550"/>
    <n v="5"/>
    <n v="0.3"/>
    <n v="-77.332999999999998"/>
    <n v="9"/>
    <n v="3"/>
    <x v="3"/>
    <s v="Sep"/>
    <s v="2017-09"/>
  </r>
  <r>
    <n v="7452"/>
    <s v="CA-2017-105669"/>
    <x v="697"/>
    <d v="2017-09-22T00:00:00"/>
    <s v="Second Class"/>
    <s v="SJ-20125"/>
    <s v="Sanjit Jacobs"/>
    <x v="2"/>
    <s v="United States"/>
    <x v="12"/>
    <s v="Texas"/>
    <n v="77036"/>
    <x v="2"/>
    <s v="OFF-BI-10002412"/>
    <x v="1"/>
    <x v="8"/>
    <s v="Wilson Jones “Snap” Scratch Pad Binder Tool for Ring Binders"/>
    <x v="4773"/>
    <n v="5"/>
    <n v="0.8"/>
    <n v="-10.15"/>
    <n v="9"/>
    <n v="3"/>
    <x v="3"/>
    <s v="Sep"/>
    <s v="2017-09"/>
  </r>
  <r>
    <n v="7453"/>
    <s v="CA-2017-105669"/>
    <x v="697"/>
    <d v="2017-09-22T00:00:00"/>
    <s v="Second Class"/>
    <s v="SJ-20125"/>
    <s v="Sanjit Jacobs"/>
    <x v="2"/>
    <s v="United States"/>
    <x v="12"/>
    <s v="Texas"/>
    <n v="77036"/>
    <x v="2"/>
    <s v="TEC-PH-10002415"/>
    <x v="2"/>
    <x v="7"/>
    <s v="Polycom VoiceStation 500 Conference phone"/>
    <x v="4774"/>
    <n v="6"/>
    <n v="0.2"/>
    <n v="88.484999999999999"/>
    <n v="9"/>
    <n v="3"/>
    <x v="3"/>
    <s v="Sep"/>
    <s v="2017-09"/>
  </r>
  <r>
    <n v="7454"/>
    <s v="CA-2017-134796"/>
    <x v="643"/>
    <d v="2017-07-01T00:00:00"/>
    <s v="Standard Class"/>
    <s v="FM-14380"/>
    <s v="Fred McMath"/>
    <x v="0"/>
    <s v="United States"/>
    <x v="348"/>
    <s v="Illinois"/>
    <n v="60440"/>
    <x v="2"/>
    <s v="TEC-PH-10003505"/>
    <x v="2"/>
    <x v="7"/>
    <s v="Geemarc AmpliPOWER60"/>
    <x v="1467"/>
    <n v="2"/>
    <n v="0.2"/>
    <n v="16.704000000000001"/>
    <n v="6"/>
    <n v="2"/>
    <x v="3"/>
    <s v="Jun"/>
    <s v="2017-06"/>
  </r>
  <r>
    <n v="7455"/>
    <s v="CA-2016-137743"/>
    <x v="679"/>
    <d v="2016-08-04T00:00:00"/>
    <s v="Standard Class"/>
    <s v="KH-16360"/>
    <s v="Katherine Hughes"/>
    <x v="0"/>
    <s v="United States"/>
    <x v="22"/>
    <s v="Illinois"/>
    <n v="60623"/>
    <x v="2"/>
    <s v="OFF-LA-10003663"/>
    <x v="1"/>
    <x v="2"/>
    <s v="Avery 498"/>
    <x v="4579"/>
    <n v="4"/>
    <n v="0.2"/>
    <n v="3.1212"/>
    <n v="7"/>
    <n v="3"/>
    <x v="0"/>
    <s v="Jul"/>
    <s v="2016-07"/>
  </r>
  <r>
    <n v="7456"/>
    <s v="CA-2016-137743"/>
    <x v="679"/>
    <d v="2016-08-04T00:00:00"/>
    <s v="Standard Class"/>
    <s v="KH-16360"/>
    <s v="Katherine Hughes"/>
    <x v="0"/>
    <s v="United States"/>
    <x v="22"/>
    <s v="Illinois"/>
    <n v="60623"/>
    <x v="2"/>
    <s v="OFF-ST-10001780"/>
    <x v="1"/>
    <x v="4"/>
    <s v="Tennsco 16-Compartment Lockers with Coat Rack"/>
    <x v="2479"/>
    <n v="2"/>
    <n v="0.2"/>
    <n v="51.831200000000003"/>
    <n v="7"/>
    <n v="3"/>
    <x v="0"/>
    <s v="Jul"/>
    <s v="2016-07"/>
  </r>
  <r>
    <n v="7457"/>
    <s v="CA-2015-137974"/>
    <x v="392"/>
    <d v="2015-04-18T00:00:00"/>
    <s v="First Class"/>
    <s v="LL-16840"/>
    <s v="Lauren Leatherbury"/>
    <x v="0"/>
    <s v="United States"/>
    <x v="141"/>
    <s v="Virginia"/>
    <n v="22980"/>
    <x v="0"/>
    <s v="TEC-PH-10002033"/>
    <x v="2"/>
    <x v="7"/>
    <s v="Konftel 250 Conference phone - Charcoal black"/>
    <x v="4775"/>
    <n v="2"/>
    <n v="0"/>
    <n v="148.10640000000001"/>
    <n v="4"/>
    <n v="2"/>
    <x v="1"/>
    <s v="Apr"/>
    <s v="2015-04"/>
  </r>
  <r>
    <n v="7458"/>
    <s v="CA-2015-137974"/>
    <x v="392"/>
    <d v="2015-04-18T00:00:00"/>
    <s v="First Class"/>
    <s v="LL-16840"/>
    <s v="Lauren Leatherbury"/>
    <x v="0"/>
    <s v="United States"/>
    <x v="141"/>
    <s v="Virginia"/>
    <n v="22980"/>
    <x v="0"/>
    <s v="OFF-BI-10001036"/>
    <x v="1"/>
    <x v="8"/>
    <s v="Cardinal EasyOpen D-Ring Binders"/>
    <x v="4776"/>
    <n v="1"/>
    <n v="0"/>
    <n v="4.57"/>
    <n v="4"/>
    <n v="2"/>
    <x v="1"/>
    <s v="Apr"/>
    <s v="2015-04"/>
  </r>
  <r>
    <n v="7459"/>
    <s v="CA-2015-137974"/>
    <x v="392"/>
    <d v="2015-04-18T00:00:00"/>
    <s v="First Class"/>
    <s v="LL-16840"/>
    <s v="Lauren Leatherbury"/>
    <x v="0"/>
    <s v="United States"/>
    <x v="141"/>
    <s v="Virginia"/>
    <n v="22980"/>
    <x v="0"/>
    <s v="FUR-FU-10001468"/>
    <x v="0"/>
    <x v="5"/>
    <s v="Tenex Antistatic Computer Chair Mats"/>
    <x v="4777"/>
    <n v="7"/>
    <n v="0"/>
    <n v="119.68600000000001"/>
    <n v="4"/>
    <n v="2"/>
    <x v="1"/>
    <s v="Apr"/>
    <s v="2015-04"/>
  </r>
  <r>
    <n v="7460"/>
    <s v="CA-2015-137974"/>
    <x v="392"/>
    <d v="2015-04-18T00:00:00"/>
    <s v="First Class"/>
    <s v="LL-16840"/>
    <s v="Lauren Leatherbury"/>
    <x v="0"/>
    <s v="United States"/>
    <x v="141"/>
    <s v="Virginia"/>
    <n v="22980"/>
    <x v="0"/>
    <s v="FUR-BO-10001519"/>
    <x v="0"/>
    <x v="0"/>
    <s v="O'Sullivan 3-Shelf Heavy-Duty Bookcases"/>
    <x v="4778"/>
    <n v="9"/>
    <n v="0"/>
    <n v="125.58240000000001"/>
    <n v="4"/>
    <n v="2"/>
    <x v="1"/>
    <s v="Apr"/>
    <s v="2015-04"/>
  </r>
  <r>
    <n v="7461"/>
    <s v="US-2015-136987"/>
    <x v="347"/>
    <d v="2015-04-14T00:00:00"/>
    <s v="Second Class"/>
    <s v="AR-10540"/>
    <s v="Andy Reiter"/>
    <x v="0"/>
    <s v="United States"/>
    <x v="1"/>
    <s v="California"/>
    <n v="90004"/>
    <x v="1"/>
    <s v="TEC-CO-10001943"/>
    <x v="2"/>
    <x v="16"/>
    <s v="Canon PC-428 Personal Copier"/>
    <x v="4779"/>
    <n v="4"/>
    <n v="0.2"/>
    <n v="215.98920000000001"/>
    <n v="4"/>
    <n v="2"/>
    <x v="1"/>
    <s v="Apr"/>
    <s v="2015-04"/>
  </r>
  <r>
    <n v="7462"/>
    <s v="US-2015-136987"/>
    <x v="347"/>
    <d v="2015-04-14T00:00:00"/>
    <s v="Second Class"/>
    <s v="AR-10540"/>
    <s v="Andy Reiter"/>
    <x v="0"/>
    <s v="United States"/>
    <x v="1"/>
    <s v="California"/>
    <n v="90004"/>
    <x v="1"/>
    <s v="OFF-PA-10003127"/>
    <x v="1"/>
    <x v="10"/>
    <s v="Easy-staple paper"/>
    <x v="4780"/>
    <n v="2"/>
    <n v="0"/>
    <n v="24.269600000000001"/>
    <n v="4"/>
    <n v="2"/>
    <x v="1"/>
    <s v="Apr"/>
    <s v="2015-04"/>
  </r>
  <r>
    <n v="7463"/>
    <s v="CA-2015-138485"/>
    <x v="914"/>
    <d v="2015-03-01T00:00:00"/>
    <s v="Second Class"/>
    <s v="NP-18670"/>
    <s v="Nora Paige"/>
    <x v="0"/>
    <s v="United States"/>
    <x v="4"/>
    <s v="Washington"/>
    <n v="98105"/>
    <x v="1"/>
    <s v="TEC-AC-10002076"/>
    <x v="2"/>
    <x v="11"/>
    <s v="Microsoft Natural Keyboard Elite"/>
    <x v="4781"/>
    <n v="9"/>
    <n v="0"/>
    <n v="80.837999999999994"/>
    <n v="2"/>
    <n v="1"/>
    <x v="1"/>
    <s v="Feb"/>
    <s v="2015-02"/>
  </r>
  <r>
    <n v="7464"/>
    <s v="CA-2016-103709"/>
    <x v="162"/>
    <d v="2016-09-15T00:00:00"/>
    <s v="Standard Class"/>
    <s v="LP-17095"/>
    <s v="Liz Preis"/>
    <x v="0"/>
    <s v="United States"/>
    <x v="355"/>
    <s v="California"/>
    <n v="93277"/>
    <x v="1"/>
    <s v="OFF-AR-10003338"/>
    <x v="1"/>
    <x v="6"/>
    <s v="Eberhard Faber 3 1/2&quot; Golf Pencils"/>
    <x v="3544"/>
    <n v="2"/>
    <n v="0"/>
    <n v="3.72"/>
    <n v="9"/>
    <n v="3"/>
    <x v="0"/>
    <s v="Sep"/>
    <s v="2016-09"/>
  </r>
  <r>
    <n v="7465"/>
    <s v="CA-2016-103709"/>
    <x v="162"/>
    <d v="2016-09-15T00:00:00"/>
    <s v="Standard Class"/>
    <s v="LP-17095"/>
    <s v="Liz Preis"/>
    <x v="0"/>
    <s v="United States"/>
    <x v="355"/>
    <s v="California"/>
    <n v="93277"/>
    <x v="1"/>
    <s v="OFF-PA-10004610"/>
    <x v="1"/>
    <x v="10"/>
    <s v="Xerox 1900"/>
    <x v="1353"/>
    <n v="8"/>
    <n v="0"/>
    <n v="15.407999999999999"/>
    <n v="9"/>
    <n v="3"/>
    <x v="0"/>
    <s v="Sep"/>
    <s v="2016-09"/>
  </r>
  <r>
    <n v="7466"/>
    <s v="CA-2016-103709"/>
    <x v="162"/>
    <d v="2016-09-15T00:00:00"/>
    <s v="Standard Class"/>
    <s v="LP-17095"/>
    <s v="Liz Preis"/>
    <x v="0"/>
    <s v="United States"/>
    <x v="355"/>
    <s v="California"/>
    <n v="93277"/>
    <x v="1"/>
    <s v="OFF-ST-10001272"/>
    <x v="1"/>
    <x v="4"/>
    <s v="Mini 13-1/2 Capacity Data Binder Rack, Pearl"/>
    <x v="2172"/>
    <n v="2"/>
    <n v="0"/>
    <n v="65.435000000000002"/>
    <n v="9"/>
    <n v="3"/>
    <x v="0"/>
    <s v="Sep"/>
    <s v="2016-09"/>
  </r>
  <r>
    <n v="7467"/>
    <s v="CA-2016-138282"/>
    <x v="288"/>
    <d v="2016-05-23T00:00:00"/>
    <s v="Standard Class"/>
    <s v="AH-10690"/>
    <s v="Anna Häberlin"/>
    <x v="1"/>
    <s v="United States"/>
    <x v="1"/>
    <s v="California"/>
    <n v="90008"/>
    <x v="1"/>
    <s v="OFF-AP-10001366"/>
    <x v="1"/>
    <x v="9"/>
    <s v="Staple holder"/>
    <x v="4782"/>
    <n v="8"/>
    <n v="0"/>
    <n v="23.716799999999999"/>
    <n v="5"/>
    <n v="2"/>
    <x v="0"/>
    <s v="May"/>
    <s v="2016-05"/>
  </r>
  <r>
    <n v="7468"/>
    <s v="CA-2017-148985"/>
    <x v="343"/>
    <d v="2017-11-15T00:00:00"/>
    <s v="Second Class"/>
    <s v="TB-21190"/>
    <s v="Thomas Brumley"/>
    <x v="2"/>
    <s v="United States"/>
    <x v="1"/>
    <s v="California"/>
    <n v="90045"/>
    <x v="1"/>
    <s v="FUR-FU-10001424"/>
    <x v="0"/>
    <x v="5"/>
    <s v="Dax Clear Box Frame"/>
    <x v="4783"/>
    <n v="4"/>
    <n v="0"/>
    <n v="11.8728"/>
    <n v="11"/>
    <n v="4"/>
    <x v="3"/>
    <s v="Nov"/>
    <s v="2017-11"/>
  </r>
  <r>
    <n v="7469"/>
    <s v="CA-2014-138100"/>
    <x v="1114"/>
    <d v="2014-09-20T00:00:00"/>
    <s v="Standard Class"/>
    <s v="AA-10315"/>
    <s v="Alex Avila"/>
    <x v="0"/>
    <s v="United States"/>
    <x v="20"/>
    <s v="New York"/>
    <n v="10011"/>
    <x v="3"/>
    <s v="OFF-PA-10000349"/>
    <x v="1"/>
    <x v="10"/>
    <s v="Easy-staple paper"/>
    <x v="1801"/>
    <n v="3"/>
    <n v="0"/>
    <n v="7.0217999999999998"/>
    <n v="9"/>
    <n v="3"/>
    <x v="2"/>
    <s v="Sep"/>
    <s v="2014-09"/>
  </r>
  <r>
    <n v="7470"/>
    <s v="CA-2014-138100"/>
    <x v="1114"/>
    <d v="2014-09-20T00:00:00"/>
    <s v="Standard Class"/>
    <s v="AA-10315"/>
    <s v="Alex Avila"/>
    <x v="0"/>
    <s v="United States"/>
    <x v="20"/>
    <s v="New York"/>
    <n v="10011"/>
    <x v="3"/>
    <s v="FUR-FU-10002456"/>
    <x v="0"/>
    <x v="5"/>
    <s v="Master Caster Door Stop, Large Neon Orange"/>
    <x v="58"/>
    <n v="2"/>
    <n v="0"/>
    <n v="6.2607999999999997"/>
    <n v="9"/>
    <n v="3"/>
    <x v="2"/>
    <s v="Sep"/>
    <s v="2014-09"/>
  </r>
  <r>
    <n v="7471"/>
    <s v="CA-2015-100734"/>
    <x v="426"/>
    <d v="2015-09-20T00:00:00"/>
    <s v="Standard Class"/>
    <s v="AC-10615"/>
    <s v="Ann Chong"/>
    <x v="1"/>
    <s v="United States"/>
    <x v="10"/>
    <s v="Pennsylvania"/>
    <n v="19143"/>
    <x v="3"/>
    <s v="OFF-BI-10002609"/>
    <x v="1"/>
    <x v="8"/>
    <s v="Avery Hidden Tab Dividers for Binding Systems"/>
    <x v="4784"/>
    <n v="4"/>
    <n v="0.7"/>
    <n v="-2.8607999999999998"/>
    <n v="9"/>
    <n v="3"/>
    <x v="1"/>
    <s v="Sep"/>
    <s v="2015-09"/>
  </r>
  <r>
    <n v="7472"/>
    <s v="CA-2015-100734"/>
    <x v="426"/>
    <d v="2015-09-20T00:00:00"/>
    <s v="Standard Class"/>
    <s v="AC-10615"/>
    <s v="Ann Chong"/>
    <x v="1"/>
    <s v="United States"/>
    <x v="10"/>
    <s v="Pennsylvania"/>
    <n v="19143"/>
    <x v="3"/>
    <s v="OFF-ST-10001522"/>
    <x v="1"/>
    <x v="4"/>
    <s v="Gould Plastics 18-Pocket Panel Bin, 34w x 5-1/4d x 20-1/2h"/>
    <x v="2706"/>
    <n v="2"/>
    <n v="0.2"/>
    <n v="-29.436800000000002"/>
    <n v="9"/>
    <n v="3"/>
    <x v="1"/>
    <s v="Sep"/>
    <s v="2015-09"/>
  </r>
  <r>
    <n v="7473"/>
    <s v="CA-2016-139997"/>
    <x v="949"/>
    <d v="2016-07-03T00:00:00"/>
    <s v="First Class"/>
    <s v="EM-14140"/>
    <s v="Eugene Moren"/>
    <x v="2"/>
    <s v="United States"/>
    <x v="427"/>
    <s v="Utah"/>
    <n v="84043"/>
    <x v="1"/>
    <s v="TEC-CO-10000971"/>
    <x v="2"/>
    <x v="16"/>
    <s v="Hewlett Packard 310 Color Digital Copier"/>
    <x v="4785"/>
    <n v="5"/>
    <n v="0"/>
    <n v="449.98500000000001"/>
    <n v="7"/>
    <n v="3"/>
    <x v="0"/>
    <s v="Jul"/>
    <s v="2016-07"/>
  </r>
  <r>
    <n v="7474"/>
    <s v="CA-2016-109652"/>
    <x v="342"/>
    <d v="2016-04-15T00:00:00"/>
    <s v="Standard Class"/>
    <s v="QJ-19255"/>
    <s v="Quincy Jones"/>
    <x v="1"/>
    <s v="United States"/>
    <x v="22"/>
    <s v="Illinois"/>
    <n v="60653"/>
    <x v="2"/>
    <s v="OFF-AR-10000034"/>
    <x v="1"/>
    <x v="6"/>
    <s v="BIC Brite Liner Grip Highlighters, Assorted, 5/Pack"/>
    <x v="4786"/>
    <n v="4"/>
    <n v="0.2"/>
    <n v="3.2223999999999999"/>
    <n v="4"/>
    <n v="2"/>
    <x v="0"/>
    <s v="Apr"/>
    <s v="2016-04"/>
  </r>
  <r>
    <n v="7475"/>
    <s v="CA-2014-167199"/>
    <x v="1037"/>
    <d v="2014-01-10T00:00:00"/>
    <s v="Standard Class"/>
    <s v="ME-17320"/>
    <s v="Maria Etezadi"/>
    <x v="2"/>
    <s v="United States"/>
    <x v="0"/>
    <s v="Kentucky"/>
    <n v="42420"/>
    <x v="0"/>
    <s v="FUR-CH-10004063"/>
    <x v="0"/>
    <x v="1"/>
    <s v="Global Deluxe High-Back Manager's Chair"/>
    <x v="4787"/>
    <n v="9"/>
    <n v="0"/>
    <n v="746.40779999999995"/>
    <n v="1"/>
    <n v="1"/>
    <x v="2"/>
    <s v="Jan"/>
    <s v="2014-01"/>
  </r>
  <r>
    <n v="7476"/>
    <s v="CA-2014-167199"/>
    <x v="1037"/>
    <d v="2014-01-10T00:00:00"/>
    <s v="Standard Class"/>
    <s v="ME-17320"/>
    <s v="Maria Etezadi"/>
    <x v="2"/>
    <s v="United States"/>
    <x v="0"/>
    <s v="Kentucky"/>
    <n v="42420"/>
    <x v="0"/>
    <s v="OFF-BI-10004632"/>
    <x v="1"/>
    <x v="8"/>
    <s v="Ibico Hi-Tech Manual Binding System"/>
    <x v="4788"/>
    <n v="2"/>
    <n v="0"/>
    <n v="274.49099999999999"/>
    <n v="1"/>
    <n v="1"/>
    <x v="2"/>
    <s v="Jan"/>
    <s v="2014-01"/>
  </r>
  <r>
    <n v="7477"/>
    <s v="CA-2014-167199"/>
    <x v="1037"/>
    <d v="2014-01-10T00:00:00"/>
    <s v="Standard Class"/>
    <s v="ME-17320"/>
    <s v="Maria Etezadi"/>
    <x v="2"/>
    <s v="United States"/>
    <x v="0"/>
    <s v="Kentucky"/>
    <n v="42420"/>
    <x v="0"/>
    <s v="OFF-AR-10001662"/>
    <x v="1"/>
    <x v="6"/>
    <s v="Rogers Handheld Barrel Pencil Sharpener"/>
    <x v="4789"/>
    <n v="2"/>
    <n v="0"/>
    <n v="1.4796"/>
    <n v="1"/>
    <n v="1"/>
    <x v="2"/>
    <s v="Jan"/>
    <s v="2014-01"/>
  </r>
  <r>
    <n v="7478"/>
    <s v="CA-2014-167199"/>
    <x v="1037"/>
    <d v="2014-01-10T00:00:00"/>
    <s v="Standard Class"/>
    <s v="ME-17320"/>
    <s v="Maria Etezadi"/>
    <x v="2"/>
    <s v="United States"/>
    <x v="0"/>
    <s v="Kentucky"/>
    <n v="42420"/>
    <x v="0"/>
    <s v="TEC-PH-10004977"/>
    <x v="2"/>
    <x v="7"/>
    <s v="GE 30524EE4"/>
    <x v="3627"/>
    <n v="2"/>
    <n v="0"/>
    <n v="113.6742"/>
    <n v="1"/>
    <n v="1"/>
    <x v="2"/>
    <s v="Jan"/>
    <s v="2014-01"/>
  </r>
  <r>
    <n v="7479"/>
    <s v="CA-2014-167199"/>
    <x v="1037"/>
    <d v="2014-01-10T00:00:00"/>
    <s v="Standard Class"/>
    <s v="ME-17320"/>
    <s v="Maria Etezadi"/>
    <x v="2"/>
    <s v="United States"/>
    <x v="0"/>
    <s v="Kentucky"/>
    <n v="42420"/>
    <x v="0"/>
    <s v="TEC-PH-10004539"/>
    <x v="2"/>
    <x v="7"/>
    <s v="Wireless Extenders zBoost YX545 SOHO Signal Booster"/>
    <x v="4790"/>
    <n v="4"/>
    <n v="0"/>
    <n v="204.10919999999999"/>
    <n v="1"/>
    <n v="1"/>
    <x v="2"/>
    <s v="Jan"/>
    <s v="2014-01"/>
  </r>
  <r>
    <n v="7480"/>
    <s v="CA-2014-167199"/>
    <x v="1037"/>
    <d v="2014-01-10T00:00:00"/>
    <s v="Standard Class"/>
    <s v="ME-17320"/>
    <s v="Maria Etezadi"/>
    <x v="2"/>
    <s v="United States"/>
    <x v="0"/>
    <s v="Kentucky"/>
    <n v="42420"/>
    <x v="0"/>
    <s v="OFF-FA-10001883"/>
    <x v="1"/>
    <x v="13"/>
    <s v="Alliance Super-Size Bands, Assorted Sizes"/>
    <x v="4791"/>
    <n v="4"/>
    <n v="0"/>
    <n v="0.31119999999999998"/>
    <n v="1"/>
    <n v="1"/>
    <x v="2"/>
    <s v="Jan"/>
    <s v="2014-01"/>
  </r>
  <r>
    <n v="7481"/>
    <s v="CA-2014-167199"/>
    <x v="1037"/>
    <d v="2014-01-10T00:00:00"/>
    <s v="Standard Class"/>
    <s v="ME-17320"/>
    <s v="Maria Etezadi"/>
    <x v="2"/>
    <s v="United States"/>
    <x v="0"/>
    <s v="Kentucky"/>
    <n v="42420"/>
    <x v="0"/>
    <s v="OFF-PA-10000955"/>
    <x v="1"/>
    <x v="10"/>
    <s v="Southworth 25% Cotton Granite Paper &amp; Envelopes"/>
    <x v="2571"/>
    <n v="1"/>
    <n v="0"/>
    <n v="3.0084"/>
    <n v="1"/>
    <n v="1"/>
    <x v="2"/>
    <s v="Jan"/>
    <s v="2014-01"/>
  </r>
  <r>
    <n v="7482"/>
    <s v="CA-2016-124583"/>
    <x v="142"/>
    <d v="2016-09-03T00:00:00"/>
    <s v="Second Class"/>
    <s v="LB-16795"/>
    <s v="Laurel Beltran"/>
    <x v="2"/>
    <s v="United States"/>
    <x v="101"/>
    <s v="California"/>
    <n v="92646"/>
    <x v="1"/>
    <s v="OFF-EN-10002500"/>
    <x v="1"/>
    <x v="12"/>
    <s v="Globe Weis Peel &amp; Seel First Class Envelopes"/>
    <x v="4639"/>
    <n v="1"/>
    <n v="0"/>
    <n v="5.7510000000000003"/>
    <n v="9"/>
    <n v="3"/>
    <x v="0"/>
    <s v="Sep"/>
    <s v="2016-09"/>
  </r>
  <r>
    <n v="7483"/>
    <s v="CA-2014-113964"/>
    <x v="865"/>
    <d v="2014-09-30T00:00:00"/>
    <s v="Standard Class"/>
    <s v="JP-16135"/>
    <s v="Julie Prescott"/>
    <x v="2"/>
    <s v="United States"/>
    <x v="20"/>
    <s v="New York"/>
    <n v="10011"/>
    <x v="3"/>
    <s v="OFF-BI-10004654"/>
    <x v="1"/>
    <x v="8"/>
    <s v="Avery Binding System Hidden Tab Executive Style Index Sets"/>
    <x v="4792"/>
    <n v="4"/>
    <n v="0.2"/>
    <n v="6.9240000000000004"/>
    <n v="9"/>
    <n v="3"/>
    <x v="2"/>
    <s v="Sep"/>
    <s v="2014-09"/>
  </r>
  <r>
    <n v="7484"/>
    <s v="CA-2014-129938"/>
    <x v="534"/>
    <d v="2014-12-17T00:00:00"/>
    <s v="Second Class"/>
    <s v="EB-13705"/>
    <s v="Ed Braxton"/>
    <x v="1"/>
    <s v="United States"/>
    <x v="10"/>
    <s v="Pennsylvania"/>
    <n v="19140"/>
    <x v="3"/>
    <s v="FUR-CH-10003774"/>
    <x v="0"/>
    <x v="1"/>
    <s v="Global Wood Trimmed Manager's Task Chair, Khaki"/>
    <x v="4793"/>
    <n v="7"/>
    <n v="0.3"/>
    <n v="-108.2662"/>
    <n v="12"/>
    <n v="4"/>
    <x v="2"/>
    <s v="Dec"/>
    <s v="2014-12"/>
  </r>
  <r>
    <n v="7485"/>
    <s v="CA-2017-135111"/>
    <x v="116"/>
    <d v="2018-01-02T00:00:00"/>
    <s v="Standard Class"/>
    <s v="CS-12400"/>
    <s v="Christopher Schild"/>
    <x v="2"/>
    <s v="United States"/>
    <x v="402"/>
    <s v="North Dakota"/>
    <n v="58103"/>
    <x v="2"/>
    <s v="OFF-AR-10004707"/>
    <x v="1"/>
    <x v="6"/>
    <s v="Staples in misc. colors"/>
    <x v="4538"/>
    <n v="1"/>
    <n v="0"/>
    <n v="0.86799999999999999"/>
    <n v="12"/>
    <n v="4"/>
    <x v="3"/>
    <s v="Dec"/>
    <s v="2017-12"/>
  </r>
  <r>
    <n v="7486"/>
    <s v="CA-2017-135111"/>
    <x v="116"/>
    <d v="2018-01-02T00:00:00"/>
    <s v="Standard Class"/>
    <s v="CS-12400"/>
    <s v="Christopher Schild"/>
    <x v="2"/>
    <s v="United States"/>
    <x v="402"/>
    <s v="North Dakota"/>
    <n v="58103"/>
    <x v="2"/>
    <s v="OFF-BI-10004040"/>
    <x v="1"/>
    <x v="8"/>
    <s v="Wilson Jones Impact Binders"/>
    <x v="4063"/>
    <n v="5"/>
    <n v="0"/>
    <n v="12.691000000000001"/>
    <n v="12"/>
    <n v="4"/>
    <x v="3"/>
    <s v="Dec"/>
    <s v="2017-12"/>
  </r>
  <r>
    <n v="7487"/>
    <s v="US-2015-134558"/>
    <x v="546"/>
    <d v="2015-12-24T00:00:00"/>
    <s v="Second Class"/>
    <s v="PM-19135"/>
    <s v="Peter McVee"/>
    <x v="2"/>
    <s v="United States"/>
    <x v="18"/>
    <s v="New Hampshire"/>
    <n v="3820"/>
    <x v="3"/>
    <s v="OFF-PA-10001184"/>
    <x v="1"/>
    <x v="10"/>
    <s v="Xerox 1903"/>
    <x v="2680"/>
    <n v="5"/>
    <n v="0"/>
    <n v="14.651"/>
    <n v="12"/>
    <n v="4"/>
    <x v="1"/>
    <s v="Dec"/>
    <s v="2015-12"/>
  </r>
  <r>
    <n v="7488"/>
    <s v="US-2015-134558"/>
    <x v="546"/>
    <d v="2015-12-24T00:00:00"/>
    <s v="Second Class"/>
    <s v="PM-19135"/>
    <s v="Peter McVee"/>
    <x v="2"/>
    <s v="United States"/>
    <x v="18"/>
    <s v="New Hampshire"/>
    <n v="3820"/>
    <x v="3"/>
    <s v="TEC-AC-10004145"/>
    <x v="2"/>
    <x v="11"/>
    <s v="Logitech diNovo Edge Keyboard"/>
    <x v="3522"/>
    <n v="9"/>
    <n v="0"/>
    <n v="517.47929999999997"/>
    <n v="12"/>
    <n v="4"/>
    <x v="1"/>
    <s v="Dec"/>
    <s v="2015-12"/>
  </r>
  <r>
    <n v="7489"/>
    <s v="US-2015-134558"/>
    <x v="546"/>
    <d v="2015-12-24T00:00:00"/>
    <s v="Second Class"/>
    <s v="PM-19135"/>
    <s v="Peter McVee"/>
    <x v="2"/>
    <s v="United States"/>
    <x v="18"/>
    <s v="New Hampshire"/>
    <n v="3820"/>
    <x v="3"/>
    <s v="FUR-TA-10003473"/>
    <x v="0"/>
    <x v="3"/>
    <s v="Bretford Rectangular Conference Table Tops"/>
    <x v="4794"/>
    <n v="4"/>
    <n v="0.3"/>
    <n v="-105.3164"/>
    <n v="12"/>
    <n v="4"/>
    <x v="1"/>
    <s v="Dec"/>
    <s v="2015-12"/>
  </r>
  <r>
    <n v="7490"/>
    <s v="CA-2017-157196"/>
    <x v="60"/>
    <d v="2017-11-09T00:00:00"/>
    <s v="Standard Class"/>
    <s v="AA-10645"/>
    <s v="Anna Andreadi"/>
    <x v="0"/>
    <s v="United States"/>
    <x v="70"/>
    <s v="California"/>
    <n v="92105"/>
    <x v="1"/>
    <s v="OFF-PA-10003172"/>
    <x v="1"/>
    <x v="10"/>
    <s v="Xerox 1996"/>
    <x v="91"/>
    <n v="2"/>
    <n v="0"/>
    <n v="6.2207999999999997"/>
    <n v="11"/>
    <n v="4"/>
    <x v="3"/>
    <s v="Nov"/>
    <s v="2017-11"/>
  </r>
  <r>
    <n v="7491"/>
    <s v="CA-2015-108672"/>
    <x v="229"/>
    <d v="2015-09-16T00:00:00"/>
    <s v="Standard Class"/>
    <s v="FA-14230"/>
    <s v="Frank Atkinson"/>
    <x v="1"/>
    <s v="United States"/>
    <x v="1"/>
    <s v="California"/>
    <n v="90032"/>
    <x v="1"/>
    <s v="FUR-FU-10003799"/>
    <x v="0"/>
    <x v="5"/>
    <s v="Seth Thomas 13 1/2&quot; Wall Clock"/>
    <x v="4795"/>
    <n v="6"/>
    <n v="0"/>
    <n v="33.070799999999998"/>
    <n v="9"/>
    <n v="3"/>
    <x v="1"/>
    <s v="Sep"/>
    <s v="2015-09"/>
  </r>
  <r>
    <n v="7492"/>
    <s v="US-2017-118598"/>
    <x v="673"/>
    <d v="2017-11-16T00:00:00"/>
    <s v="Same Day"/>
    <s v="CM-12190"/>
    <s v="Charlotte Melton"/>
    <x v="0"/>
    <s v="United States"/>
    <x v="456"/>
    <s v="New York"/>
    <n v="13501"/>
    <x v="3"/>
    <s v="TEC-PH-10002583"/>
    <x v="2"/>
    <x v="7"/>
    <s v="iOttie HLCRIO102 Car Mount"/>
    <x v="580"/>
    <n v="6"/>
    <n v="0"/>
    <n v="5.9969999999999999"/>
    <n v="11"/>
    <n v="4"/>
    <x v="3"/>
    <s v="Nov"/>
    <s v="2017-11"/>
  </r>
  <r>
    <n v="7493"/>
    <s v="US-2017-160836"/>
    <x v="220"/>
    <d v="2017-09-16T00:00:00"/>
    <s v="Standard Class"/>
    <s v="CC-12475"/>
    <s v="Cindy Chapman"/>
    <x v="0"/>
    <s v="United States"/>
    <x v="12"/>
    <s v="Texas"/>
    <n v="77070"/>
    <x v="2"/>
    <s v="OFF-PA-10004239"/>
    <x v="1"/>
    <x v="10"/>
    <s v="Xerox 1953"/>
    <x v="1495"/>
    <n v="3"/>
    <n v="0.2"/>
    <n v="3.21"/>
    <n v="9"/>
    <n v="3"/>
    <x v="3"/>
    <s v="Sep"/>
    <s v="2017-09"/>
  </r>
  <r>
    <n v="7494"/>
    <s v="US-2017-160836"/>
    <x v="220"/>
    <d v="2017-09-16T00:00:00"/>
    <s v="Standard Class"/>
    <s v="CC-12475"/>
    <s v="Cindy Chapman"/>
    <x v="0"/>
    <s v="United States"/>
    <x v="12"/>
    <s v="Texas"/>
    <n v="77070"/>
    <x v="2"/>
    <s v="FUR-TA-10002855"/>
    <x v="0"/>
    <x v="3"/>
    <s v="Bevis Round Conference Table Top &amp; Single Column Base"/>
    <x v="4796"/>
    <n v="5"/>
    <n v="0.3"/>
    <n v="-65.852999999999994"/>
    <n v="9"/>
    <n v="3"/>
    <x v="3"/>
    <s v="Sep"/>
    <s v="2017-09"/>
  </r>
  <r>
    <n v="7495"/>
    <s v="US-2017-160836"/>
    <x v="220"/>
    <d v="2017-09-16T00:00:00"/>
    <s v="Standard Class"/>
    <s v="CC-12475"/>
    <s v="Cindy Chapman"/>
    <x v="0"/>
    <s v="United States"/>
    <x v="12"/>
    <s v="Texas"/>
    <n v="77070"/>
    <x v="2"/>
    <s v="OFF-AP-10001626"/>
    <x v="1"/>
    <x v="9"/>
    <s v="Commercial WindTunnel Clean Air Upright Vacuum, Replacement Belts, Filtration Bags"/>
    <x v="4797"/>
    <n v="2"/>
    <n v="0.8"/>
    <n v="-4.2012"/>
    <n v="9"/>
    <n v="3"/>
    <x v="3"/>
    <s v="Sep"/>
    <s v="2017-09"/>
  </r>
  <r>
    <n v="7496"/>
    <s v="CA-2017-121048"/>
    <x v="1163"/>
    <d v="2017-07-18T00:00:00"/>
    <s v="Standard Class"/>
    <s v="TC-21295"/>
    <s v="Toby Carlisle"/>
    <x v="0"/>
    <s v="United States"/>
    <x v="223"/>
    <s v="California"/>
    <n v="92683"/>
    <x v="1"/>
    <s v="OFF-BI-10004022"/>
    <x v="1"/>
    <x v="8"/>
    <s v="Acco Suede Grain Vinyl Round Ring Binder"/>
    <x v="2999"/>
    <n v="2"/>
    <n v="0.2"/>
    <n v="1.4456"/>
    <n v="7"/>
    <n v="3"/>
    <x v="3"/>
    <s v="Jul"/>
    <s v="2017-07"/>
  </r>
  <r>
    <n v="7497"/>
    <s v="CA-2017-121048"/>
    <x v="1163"/>
    <d v="2017-07-18T00:00:00"/>
    <s v="Standard Class"/>
    <s v="TC-21295"/>
    <s v="Toby Carlisle"/>
    <x v="0"/>
    <s v="United States"/>
    <x v="223"/>
    <s v="California"/>
    <n v="92683"/>
    <x v="1"/>
    <s v="FUR-FU-10003601"/>
    <x v="0"/>
    <x v="5"/>
    <s v="Deflect-o RollaMat Studded, Beveled Mat for Medium Pile Carpeting"/>
    <x v="3057"/>
    <n v="3"/>
    <n v="0"/>
    <n v="49.804200000000002"/>
    <n v="7"/>
    <n v="3"/>
    <x v="3"/>
    <s v="Jul"/>
    <s v="2017-07"/>
  </r>
  <r>
    <n v="7498"/>
    <s v="CA-2017-121048"/>
    <x v="1163"/>
    <d v="2017-07-18T00:00:00"/>
    <s v="Standard Class"/>
    <s v="TC-21295"/>
    <s v="Toby Carlisle"/>
    <x v="0"/>
    <s v="United States"/>
    <x v="223"/>
    <s v="California"/>
    <n v="92683"/>
    <x v="1"/>
    <s v="OFF-FA-10000490"/>
    <x v="1"/>
    <x v="13"/>
    <s v="OIC Binder Clips, Mini, 1/4&quot; Capacity, Black"/>
    <x v="325"/>
    <n v="4"/>
    <n v="0"/>
    <n v="2.3311999999999999"/>
    <n v="7"/>
    <n v="3"/>
    <x v="3"/>
    <s v="Jul"/>
    <s v="2017-07"/>
  </r>
  <r>
    <n v="7499"/>
    <s v="CA-2017-121048"/>
    <x v="1163"/>
    <d v="2017-07-18T00:00:00"/>
    <s v="Standard Class"/>
    <s v="TC-21295"/>
    <s v="Toby Carlisle"/>
    <x v="0"/>
    <s v="United States"/>
    <x v="223"/>
    <s v="California"/>
    <n v="92683"/>
    <x v="1"/>
    <s v="OFF-AR-10004042"/>
    <x v="1"/>
    <x v="6"/>
    <s v="BOSTON Model 1800 Electric Pencil Sharpeners, Putty/Woodgrain"/>
    <x v="4798"/>
    <n v="4"/>
    <n v="0"/>
    <n v="20.8568"/>
    <n v="7"/>
    <n v="3"/>
    <x v="3"/>
    <s v="Jul"/>
    <s v="2017-07"/>
  </r>
  <r>
    <n v="7500"/>
    <s v="CA-2017-121048"/>
    <x v="1163"/>
    <d v="2017-07-18T00:00:00"/>
    <s v="Standard Class"/>
    <s v="TC-21295"/>
    <s v="Toby Carlisle"/>
    <x v="0"/>
    <s v="United States"/>
    <x v="223"/>
    <s v="California"/>
    <n v="92683"/>
    <x v="1"/>
    <s v="FUR-FU-10002960"/>
    <x v="0"/>
    <x v="5"/>
    <s v="Eldon 200 Class Desk Accessories, Burgundy"/>
    <x v="605"/>
    <n v="3"/>
    <n v="0"/>
    <n v="7.9127999999999998"/>
    <n v="7"/>
    <n v="3"/>
    <x v="3"/>
    <s v="Jul"/>
    <s v="2017-07"/>
  </r>
  <r>
    <n v="7501"/>
    <s v="CA-2017-121048"/>
    <x v="1163"/>
    <d v="2017-07-18T00:00:00"/>
    <s v="Standard Class"/>
    <s v="TC-21295"/>
    <s v="Toby Carlisle"/>
    <x v="0"/>
    <s v="United States"/>
    <x v="223"/>
    <s v="California"/>
    <n v="92683"/>
    <x v="1"/>
    <s v="TEC-AC-10000991"/>
    <x v="2"/>
    <x v="11"/>
    <s v="Sony Micro Vault Click 8 GB USB 2.0 Flash Drive"/>
    <x v="4799"/>
    <n v="3"/>
    <n v="0"/>
    <n v="19.735800000000001"/>
    <n v="7"/>
    <n v="3"/>
    <x v="3"/>
    <s v="Jul"/>
    <s v="2017-07"/>
  </r>
  <r>
    <n v="7502"/>
    <s v="CA-2017-121048"/>
    <x v="1163"/>
    <d v="2017-07-18T00:00:00"/>
    <s v="Standard Class"/>
    <s v="TC-21295"/>
    <s v="Toby Carlisle"/>
    <x v="0"/>
    <s v="United States"/>
    <x v="223"/>
    <s v="California"/>
    <n v="92683"/>
    <x v="1"/>
    <s v="TEC-PH-10004977"/>
    <x v="2"/>
    <x v="7"/>
    <s v="GE 30524EE4"/>
    <x v="549"/>
    <n v="3"/>
    <n v="0.2"/>
    <n v="52.917299999999997"/>
    <n v="7"/>
    <n v="3"/>
    <x v="3"/>
    <s v="Jul"/>
    <s v="2017-07"/>
  </r>
  <r>
    <n v="7503"/>
    <s v="US-2017-120147"/>
    <x v="983"/>
    <d v="2017-03-30T00:00:00"/>
    <s v="Same Day"/>
    <s v="TB-21400"/>
    <s v="Tom Boeckenhauer"/>
    <x v="0"/>
    <s v="United States"/>
    <x v="1"/>
    <s v="California"/>
    <n v="90036"/>
    <x v="1"/>
    <s v="OFF-AR-10000817"/>
    <x v="1"/>
    <x v="6"/>
    <s v="Manco Dry-Lighter Erasable Highlighter"/>
    <x v="2351"/>
    <n v="2"/>
    <n v="0"/>
    <n v="2.0672000000000001"/>
    <n v="3"/>
    <n v="1"/>
    <x v="3"/>
    <s v="Mar"/>
    <s v="2017-03"/>
  </r>
  <r>
    <n v="7504"/>
    <s v="US-2017-120147"/>
    <x v="983"/>
    <d v="2017-03-30T00:00:00"/>
    <s v="Same Day"/>
    <s v="TB-21400"/>
    <s v="Tom Boeckenhauer"/>
    <x v="0"/>
    <s v="United States"/>
    <x v="1"/>
    <s v="California"/>
    <n v="90036"/>
    <x v="1"/>
    <s v="TEC-PH-10002447"/>
    <x v="2"/>
    <x v="7"/>
    <s v="AT&amp;T CL83451 4-Handset Telephone"/>
    <x v="4800"/>
    <n v="1"/>
    <n v="0.2"/>
    <n v="18.539100000000001"/>
    <n v="3"/>
    <n v="1"/>
    <x v="3"/>
    <s v="Mar"/>
    <s v="2017-03"/>
  </r>
  <r>
    <n v="7505"/>
    <s v="CA-2016-158043"/>
    <x v="1011"/>
    <d v="2016-02-04T00:00:00"/>
    <s v="Second Class"/>
    <s v="JK-15325"/>
    <s v="Jason Klamczynski"/>
    <x v="1"/>
    <s v="United States"/>
    <x v="496"/>
    <s v="New Jersey"/>
    <n v="8401"/>
    <x v="3"/>
    <s v="OFF-EN-10003134"/>
    <x v="1"/>
    <x v="12"/>
    <s v="Staple envelope"/>
    <x v="368"/>
    <n v="2"/>
    <n v="0"/>
    <n v="11.68"/>
    <n v="1"/>
    <n v="1"/>
    <x v="0"/>
    <s v="Jan"/>
    <s v="2016-01"/>
  </r>
  <r>
    <n v="7506"/>
    <s v="US-2017-106579"/>
    <x v="110"/>
    <d v="2017-06-13T00:00:00"/>
    <s v="Standard Class"/>
    <s v="BW-11200"/>
    <s v="Ben Wallace"/>
    <x v="0"/>
    <s v="United States"/>
    <x v="242"/>
    <s v="Illinois"/>
    <n v="60076"/>
    <x v="2"/>
    <s v="OFF-BI-10000309"/>
    <x v="1"/>
    <x v="8"/>
    <s v="GBC Twin Loop Wire Binding Elements, 9/16&quot; Spine, Black"/>
    <x v="359"/>
    <n v="4"/>
    <n v="0.8"/>
    <n v="-18.872800000000002"/>
    <n v="6"/>
    <n v="2"/>
    <x v="3"/>
    <s v="Jun"/>
    <s v="2017-06"/>
  </r>
  <r>
    <n v="7507"/>
    <s v="CA-2014-115889"/>
    <x v="981"/>
    <d v="2014-11-06T00:00:00"/>
    <s v="Standard Class"/>
    <s v="SH-20395"/>
    <s v="Shahid Hopkins"/>
    <x v="0"/>
    <s v="United States"/>
    <x v="8"/>
    <s v="California"/>
    <n v="94122"/>
    <x v="1"/>
    <s v="TEC-PH-10001615"/>
    <x v="2"/>
    <x v="7"/>
    <s v="AT&amp;T CL82213"/>
    <x v="1925"/>
    <n v="2"/>
    <n v="0.2"/>
    <n v="5.2182000000000004"/>
    <n v="11"/>
    <n v="4"/>
    <x v="2"/>
    <s v="Nov"/>
    <s v="2014-11"/>
  </r>
  <r>
    <n v="7508"/>
    <s v="CA-2014-115889"/>
    <x v="981"/>
    <d v="2014-11-06T00:00:00"/>
    <s v="Standard Class"/>
    <s v="SH-20395"/>
    <s v="Shahid Hopkins"/>
    <x v="0"/>
    <s v="United States"/>
    <x v="8"/>
    <s v="California"/>
    <n v="94122"/>
    <x v="1"/>
    <s v="OFF-ST-10003208"/>
    <x v="1"/>
    <x v="4"/>
    <s v="Adjustable Depth Letter/Legal Cart"/>
    <x v="971"/>
    <n v="2"/>
    <n v="0"/>
    <n v="105.24679999999999"/>
    <n v="11"/>
    <n v="4"/>
    <x v="2"/>
    <s v="Nov"/>
    <s v="2014-11"/>
  </r>
  <r>
    <n v="7509"/>
    <s v="US-2017-161935"/>
    <x v="1163"/>
    <d v="2017-07-18T00:00:00"/>
    <s v="Standard Class"/>
    <s v="JL-15835"/>
    <s v="John Lee"/>
    <x v="0"/>
    <s v="United States"/>
    <x v="38"/>
    <s v="Ohio"/>
    <n v="43229"/>
    <x v="3"/>
    <s v="OFF-PA-10000605"/>
    <x v="1"/>
    <x v="10"/>
    <s v="Xerox 1950"/>
    <x v="4579"/>
    <n v="2"/>
    <n v="0.2"/>
    <n v="3.3523999999999998"/>
    <n v="7"/>
    <n v="3"/>
    <x v="3"/>
    <s v="Jul"/>
    <s v="2017-07"/>
  </r>
  <r>
    <n v="7510"/>
    <s v="US-2017-161935"/>
    <x v="1163"/>
    <d v="2017-07-18T00:00:00"/>
    <s v="Standard Class"/>
    <s v="JL-15835"/>
    <s v="John Lee"/>
    <x v="0"/>
    <s v="United States"/>
    <x v="38"/>
    <s v="Ohio"/>
    <n v="43229"/>
    <x v="3"/>
    <s v="TEC-PH-10000560"/>
    <x v="2"/>
    <x v="7"/>
    <s v="Samsung Galaxy S III - 16GB - pebble blue (T-Mobile)"/>
    <x v="4801"/>
    <n v="9"/>
    <n v="0.4"/>
    <n v="-377.98919999999998"/>
    <n v="7"/>
    <n v="3"/>
    <x v="3"/>
    <s v="Jul"/>
    <s v="2017-07"/>
  </r>
  <r>
    <n v="7511"/>
    <s v="US-2017-161935"/>
    <x v="1163"/>
    <d v="2017-07-18T00:00:00"/>
    <s v="Standard Class"/>
    <s v="JL-15835"/>
    <s v="John Lee"/>
    <x v="0"/>
    <s v="United States"/>
    <x v="38"/>
    <s v="Ohio"/>
    <n v="43229"/>
    <x v="3"/>
    <s v="OFF-ST-10003455"/>
    <x v="1"/>
    <x v="4"/>
    <s v="Tenex File Box, Personal Filing Tote with Lid, Black"/>
    <x v="4495"/>
    <n v="5"/>
    <n v="0.2"/>
    <n v="4.6529999999999996"/>
    <n v="7"/>
    <n v="3"/>
    <x v="3"/>
    <s v="Jul"/>
    <s v="2017-07"/>
  </r>
  <r>
    <n v="7512"/>
    <s v="US-2017-161935"/>
    <x v="1163"/>
    <d v="2017-07-18T00:00:00"/>
    <s v="Standard Class"/>
    <s v="JL-15835"/>
    <s v="John Lee"/>
    <x v="0"/>
    <s v="United States"/>
    <x v="38"/>
    <s v="Ohio"/>
    <n v="43229"/>
    <x v="3"/>
    <s v="FUR-FU-10002937"/>
    <x v="0"/>
    <x v="5"/>
    <s v="GE 48&quot; Fluorescent Tube, Cool White Energy Saver, 34 Watts, 30/Box"/>
    <x v="4279"/>
    <n v="5"/>
    <n v="0.2"/>
    <n v="148.845"/>
    <n v="7"/>
    <n v="3"/>
    <x v="3"/>
    <s v="Jul"/>
    <s v="2017-07"/>
  </r>
  <r>
    <n v="7513"/>
    <s v="US-2017-161935"/>
    <x v="1163"/>
    <d v="2017-07-18T00:00:00"/>
    <s v="Standard Class"/>
    <s v="JL-15835"/>
    <s v="John Lee"/>
    <x v="0"/>
    <s v="United States"/>
    <x v="38"/>
    <s v="Ohio"/>
    <n v="43229"/>
    <x v="3"/>
    <s v="OFF-ST-10001837"/>
    <x v="1"/>
    <x v="4"/>
    <s v="SAFCO Mobile Desk Side File, Wire Frame"/>
    <x v="4802"/>
    <n v="7"/>
    <n v="0.2"/>
    <n v="17.959199999999999"/>
    <n v="7"/>
    <n v="3"/>
    <x v="3"/>
    <s v="Jul"/>
    <s v="2017-07"/>
  </r>
  <r>
    <n v="7514"/>
    <s v="US-2017-161935"/>
    <x v="1163"/>
    <d v="2017-07-18T00:00:00"/>
    <s v="Standard Class"/>
    <s v="JL-15835"/>
    <s v="John Lee"/>
    <x v="0"/>
    <s v="United States"/>
    <x v="38"/>
    <s v="Ohio"/>
    <n v="43229"/>
    <x v="3"/>
    <s v="OFF-AR-10004757"/>
    <x v="1"/>
    <x v="6"/>
    <s v="Crayola Colored Pencils"/>
    <x v="1317"/>
    <n v="5"/>
    <n v="0.2"/>
    <n v="2.1320000000000001"/>
    <n v="7"/>
    <n v="3"/>
    <x v="3"/>
    <s v="Jul"/>
    <s v="2017-07"/>
  </r>
  <r>
    <n v="7515"/>
    <s v="US-2017-167920"/>
    <x v="34"/>
    <d v="2017-12-12T00:00:00"/>
    <s v="Second Class"/>
    <s v="JL-15835"/>
    <s v="John Lee"/>
    <x v="0"/>
    <s v="United States"/>
    <x v="102"/>
    <s v="Kentucky"/>
    <n v="40475"/>
    <x v="0"/>
    <s v="OFF-BI-10004236"/>
    <x v="1"/>
    <x v="8"/>
    <s v="XtraLife ClearVue Slant-D Ring Binder, White, 3&quot;"/>
    <x v="4803"/>
    <n v="2"/>
    <n v="0"/>
    <n v="13.505599999999999"/>
    <n v="12"/>
    <n v="4"/>
    <x v="3"/>
    <s v="Dec"/>
    <s v="2017-12"/>
  </r>
  <r>
    <n v="7516"/>
    <s v="US-2017-167920"/>
    <x v="34"/>
    <d v="2017-12-12T00:00:00"/>
    <s v="Second Class"/>
    <s v="JL-15835"/>
    <s v="John Lee"/>
    <x v="0"/>
    <s v="United States"/>
    <x v="102"/>
    <s v="Kentucky"/>
    <n v="40475"/>
    <x v="0"/>
    <s v="OFF-AP-10000159"/>
    <x v="1"/>
    <x v="9"/>
    <s v="Belkin F9M820V08 8 Outlet Surge"/>
    <x v="4804"/>
    <n v="5"/>
    <n v="0"/>
    <n v="62.320999999999998"/>
    <n v="12"/>
    <n v="4"/>
    <x v="3"/>
    <s v="Dec"/>
    <s v="2017-12"/>
  </r>
  <r>
    <n v="7517"/>
    <s v="US-2017-167920"/>
    <x v="34"/>
    <d v="2017-12-12T00:00:00"/>
    <s v="Second Class"/>
    <s v="JL-15835"/>
    <s v="John Lee"/>
    <x v="0"/>
    <s v="United States"/>
    <x v="102"/>
    <s v="Kentucky"/>
    <n v="40475"/>
    <x v="0"/>
    <s v="OFF-BI-10003274"/>
    <x v="1"/>
    <x v="8"/>
    <s v="Avery Durable Slant Ring Binders, No Labels"/>
    <x v="204"/>
    <n v="4"/>
    <n v="0"/>
    <n v="7.4824000000000002"/>
    <n v="12"/>
    <n v="4"/>
    <x v="3"/>
    <s v="Dec"/>
    <s v="2017-12"/>
  </r>
  <r>
    <n v="7518"/>
    <s v="US-2017-167920"/>
    <x v="34"/>
    <d v="2017-12-12T00:00:00"/>
    <s v="Second Class"/>
    <s v="JL-15835"/>
    <s v="John Lee"/>
    <x v="0"/>
    <s v="United States"/>
    <x v="102"/>
    <s v="Kentucky"/>
    <n v="40475"/>
    <x v="0"/>
    <s v="TEC-AC-10001013"/>
    <x v="2"/>
    <x v="11"/>
    <s v="Logitech ClearChat Comfort/USB Headset H390"/>
    <x v="4805"/>
    <n v="5"/>
    <n v="0"/>
    <n v="48.328499999999998"/>
    <n v="12"/>
    <n v="4"/>
    <x v="3"/>
    <s v="Dec"/>
    <s v="2017-12"/>
  </r>
  <r>
    <n v="7519"/>
    <s v="US-2017-167920"/>
    <x v="34"/>
    <d v="2017-12-12T00:00:00"/>
    <s v="Second Class"/>
    <s v="JL-15835"/>
    <s v="John Lee"/>
    <x v="0"/>
    <s v="United States"/>
    <x v="102"/>
    <s v="Kentucky"/>
    <n v="40475"/>
    <x v="0"/>
    <s v="OFF-ST-10004963"/>
    <x v="1"/>
    <x v="4"/>
    <s v="Eldon Gobal File Keepers"/>
    <x v="4806"/>
    <n v="1"/>
    <n v="0"/>
    <n v="0.60560000000000003"/>
    <n v="12"/>
    <n v="4"/>
    <x v="3"/>
    <s v="Dec"/>
    <s v="2017-12"/>
  </r>
  <r>
    <n v="7520"/>
    <s v="US-2017-167920"/>
    <x v="34"/>
    <d v="2017-12-12T00:00:00"/>
    <s v="Second Class"/>
    <s v="JL-15835"/>
    <s v="John Lee"/>
    <x v="0"/>
    <s v="United States"/>
    <x v="102"/>
    <s v="Kentucky"/>
    <n v="40475"/>
    <x v="0"/>
    <s v="OFF-LA-10004409"/>
    <x v="1"/>
    <x v="2"/>
    <s v="Avery 492"/>
    <x v="1755"/>
    <n v="2"/>
    <n v="0"/>
    <n v="2.6496"/>
    <n v="12"/>
    <n v="4"/>
    <x v="3"/>
    <s v="Dec"/>
    <s v="2017-12"/>
  </r>
  <r>
    <n v="7521"/>
    <s v="US-2017-167920"/>
    <x v="34"/>
    <d v="2017-12-12T00:00:00"/>
    <s v="Second Class"/>
    <s v="JL-15835"/>
    <s v="John Lee"/>
    <x v="0"/>
    <s v="United States"/>
    <x v="102"/>
    <s v="Kentucky"/>
    <n v="40475"/>
    <x v="0"/>
    <s v="TEC-CO-10001046"/>
    <x v="2"/>
    <x v="16"/>
    <s v="Canon Imageclass D680 Copier / Fax"/>
    <x v="4807"/>
    <n v="2"/>
    <n v="0"/>
    <n v="629.99099999999999"/>
    <n v="12"/>
    <n v="4"/>
    <x v="3"/>
    <s v="Dec"/>
    <s v="2017-12"/>
  </r>
  <r>
    <n v="7522"/>
    <s v="CA-2016-162383"/>
    <x v="64"/>
    <d v="2016-09-11T00:00:00"/>
    <s v="Standard Class"/>
    <s v="MD-17350"/>
    <s v="Maribeth Dona"/>
    <x v="0"/>
    <s v="United States"/>
    <x v="152"/>
    <s v="Ohio"/>
    <n v="43130"/>
    <x v="3"/>
    <s v="OFF-BI-10002824"/>
    <x v="1"/>
    <x v="8"/>
    <s v="Recycled Easel Ring Binders"/>
    <x v="4808"/>
    <n v="2"/>
    <n v="0.7"/>
    <n v="-7.46"/>
    <n v="9"/>
    <n v="3"/>
    <x v="0"/>
    <s v="Sep"/>
    <s v="2016-09"/>
  </r>
  <r>
    <n v="7523"/>
    <s v="CA-2016-162383"/>
    <x v="64"/>
    <d v="2016-09-11T00:00:00"/>
    <s v="Standard Class"/>
    <s v="MD-17350"/>
    <s v="Maribeth Dona"/>
    <x v="0"/>
    <s v="United States"/>
    <x v="152"/>
    <s v="Ohio"/>
    <n v="43130"/>
    <x v="3"/>
    <s v="OFF-BI-10001757"/>
    <x v="1"/>
    <x v="8"/>
    <s v="Pressboard Hanging Data Binders for Unburst Sheets"/>
    <x v="3096"/>
    <n v="6"/>
    <n v="0.7"/>
    <n v="-6.4943999999999997"/>
    <n v="9"/>
    <n v="3"/>
    <x v="0"/>
    <s v="Sep"/>
    <s v="2016-09"/>
  </r>
  <r>
    <n v="7524"/>
    <s v="CA-2016-162383"/>
    <x v="64"/>
    <d v="2016-09-11T00:00:00"/>
    <s v="Standard Class"/>
    <s v="MD-17350"/>
    <s v="Maribeth Dona"/>
    <x v="0"/>
    <s v="United States"/>
    <x v="152"/>
    <s v="Ohio"/>
    <n v="43130"/>
    <x v="3"/>
    <s v="FUR-CH-10004477"/>
    <x v="0"/>
    <x v="1"/>
    <s v="Global Push Button Manager's Chair, Indigo"/>
    <x v="4763"/>
    <n v="2"/>
    <n v="0.3"/>
    <n v="-1.2178"/>
    <n v="9"/>
    <n v="3"/>
    <x v="0"/>
    <s v="Sep"/>
    <s v="2016-09"/>
  </r>
  <r>
    <n v="7525"/>
    <s v="CA-2014-125731"/>
    <x v="1076"/>
    <d v="2014-09-16T00:00:00"/>
    <s v="Standard Class"/>
    <s v="CL-12565"/>
    <s v="Clay Ludtke"/>
    <x v="0"/>
    <s v="United States"/>
    <x v="345"/>
    <s v="Oregon"/>
    <n v="97030"/>
    <x v="1"/>
    <s v="OFF-EN-10003072"/>
    <x v="1"/>
    <x v="12"/>
    <s v="Peel &amp; Seel Envelopes"/>
    <x v="4809"/>
    <n v="7"/>
    <n v="0.2"/>
    <n v="7.6048"/>
    <n v="9"/>
    <n v="3"/>
    <x v="2"/>
    <s v="Sep"/>
    <s v="2014-09"/>
  </r>
  <r>
    <n v="7526"/>
    <s v="CA-2014-125731"/>
    <x v="1076"/>
    <d v="2014-09-16T00:00:00"/>
    <s v="Standard Class"/>
    <s v="CL-12565"/>
    <s v="Clay Ludtke"/>
    <x v="0"/>
    <s v="United States"/>
    <x v="345"/>
    <s v="Oregon"/>
    <n v="97030"/>
    <x v="1"/>
    <s v="FUR-CH-10003973"/>
    <x v="0"/>
    <x v="1"/>
    <s v="GuestStacker Chair with Chrome Finish Legs"/>
    <x v="3241"/>
    <n v="5"/>
    <n v="0.2"/>
    <n v="148.70400000000001"/>
    <n v="9"/>
    <n v="3"/>
    <x v="2"/>
    <s v="Sep"/>
    <s v="2014-09"/>
  </r>
  <r>
    <n v="7527"/>
    <s v="US-2017-106145"/>
    <x v="986"/>
    <d v="2017-09-26T00:00:00"/>
    <s v="Same Day"/>
    <s v="RA-19885"/>
    <s v="Ruben Ausman"/>
    <x v="1"/>
    <s v="United States"/>
    <x v="8"/>
    <s v="California"/>
    <n v="94109"/>
    <x v="1"/>
    <s v="OFF-EN-10001028"/>
    <x v="1"/>
    <x v="12"/>
    <s v="Staple envelope"/>
    <x v="3242"/>
    <n v="6"/>
    <n v="0"/>
    <n v="33.064799999999998"/>
    <n v="9"/>
    <n v="3"/>
    <x v="3"/>
    <s v="Sep"/>
    <s v="2017-09"/>
  </r>
  <r>
    <n v="7528"/>
    <s v="US-2017-106145"/>
    <x v="986"/>
    <d v="2017-09-26T00:00:00"/>
    <s v="Same Day"/>
    <s v="RA-19885"/>
    <s v="Ruben Ausman"/>
    <x v="1"/>
    <s v="United States"/>
    <x v="8"/>
    <s v="California"/>
    <n v="94109"/>
    <x v="1"/>
    <s v="FUR-FU-10003829"/>
    <x v="0"/>
    <x v="5"/>
    <s v="Stackable Trays"/>
    <x v="354"/>
    <n v="3"/>
    <n v="0"/>
    <n v="2.9567999999999999"/>
    <n v="9"/>
    <n v="3"/>
    <x v="3"/>
    <s v="Sep"/>
    <s v="2017-09"/>
  </r>
  <r>
    <n v="7529"/>
    <s v="US-2017-106145"/>
    <x v="986"/>
    <d v="2017-09-26T00:00:00"/>
    <s v="Same Day"/>
    <s v="RA-19885"/>
    <s v="Ruben Ausman"/>
    <x v="1"/>
    <s v="United States"/>
    <x v="8"/>
    <s v="California"/>
    <n v="94109"/>
    <x v="1"/>
    <s v="OFF-PA-10002245"/>
    <x v="1"/>
    <x v="10"/>
    <s v="Xerox 1895"/>
    <x v="1197"/>
    <n v="6"/>
    <n v="0"/>
    <n v="16.146000000000001"/>
    <n v="9"/>
    <n v="3"/>
    <x v="3"/>
    <s v="Sep"/>
    <s v="2017-09"/>
  </r>
  <r>
    <n v="7530"/>
    <s v="US-2017-106145"/>
    <x v="986"/>
    <d v="2017-09-26T00:00:00"/>
    <s v="Same Day"/>
    <s v="RA-19885"/>
    <s v="Ruben Ausman"/>
    <x v="1"/>
    <s v="United States"/>
    <x v="8"/>
    <s v="California"/>
    <n v="94109"/>
    <x v="1"/>
    <s v="OFF-BI-10002215"/>
    <x v="1"/>
    <x v="8"/>
    <s v="Wilson Jones Hanging View Binder, White, 1&quot;"/>
    <x v="339"/>
    <n v="3"/>
    <n v="0.2"/>
    <n v="5.5380000000000003"/>
    <n v="9"/>
    <n v="3"/>
    <x v="3"/>
    <s v="Sep"/>
    <s v="2017-09"/>
  </r>
  <r>
    <n v="7531"/>
    <s v="US-2017-106145"/>
    <x v="986"/>
    <d v="2017-09-26T00:00:00"/>
    <s v="Same Day"/>
    <s v="RA-19885"/>
    <s v="Ruben Ausman"/>
    <x v="1"/>
    <s v="United States"/>
    <x v="8"/>
    <s v="California"/>
    <n v="94109"/>
    <x v="1"/>
    <s v="OFF-BI-10003925"/>
    <x v="1"/>
    <x v="8"/>
    <s v="Fellowes PB300 Plastic Comb Binding Machine"/>
    <x v="2537"/>
    <n v="3"/>
    <n v="0.2"/>
    <n v="314.27190000000002"/>
    <n v="9"/>
    <n v="3"/>
    <x v="3"/>
    <s v="Sep"/>
    <s v="2017-09"/>
  </r>
  <r>
    <n v="7532"/>
    <s v="CA-2016-107146"/>
    <x v="26"/>
    <d v="2016-06-19T00:00:00"/>
    <s v="First Class"/>
    <s v="LC-16885"/>
    <s v="Lena Creighton"/>
    <x v="0"/>
    <s v="United States"/>
    <x v="497"/>
    <s v="Colorado"/>
    <n v="80501"/>
    <x v="1"/>
    <s v="FUR-FU-10002298"/>
    <x v="0"/>
    <x v="5"/>
    <s v="Rubbermaid ClusterMat Chairmats, Mat Size- 66&quot; x 60&quot;, Lip 20&quot; x 11&quot; -90 Degree Angle"/>
    <x v="4429"/>
    <n v="3"/>
    <n v="0.2"/>
    <n v="-13.317600000000001"/>
    <n v="6"/>
    <n v="2"/>
    <x v="0"/>
    <s v="Jun"/>
    <s v="2016-06"/>
  </r>
  <r>
    <n v="7533"/>
    <s v="CA-2016-107146"/>
    <x v="26"/>
    <d v="2016-06-19T00:00:00"/>
    <s v="First Class"/>
    <s v="LC-16885"/>
    <s v="Lena Creighton"/>
    <x v="0"/>
    <s v="United States"/>
    <x v="497"/>
    <s v="Colorado"/>
    <n v="80501"/>
    <x v="1"/>
    <s v="FUR-CH-10004853"/>
    <x v="0"/>
    <x v="1"/>
    <s v="Global Manager's Adjustable Task Chair, Storm"/>
    <x v="4810"/>
    <n v="4"/>
    <n v="0.2"/>
    <n v="54.352800000000002"/>
    <n v="6"/>
    <n v="2"/>
    <x v="0"/>
    <s v="Jun"/>
    <s v="2016-06"/>
  </r>
  <r>
    <n v="7534"/>
    <s v="US-2017-134642"/>
    <x v="906"/>
    <d v="2017-03-01T00:00:00"/>
    <s v="Standard Class"/>
    <s v="SW-20245"/>
    <s v="Scot Wooten"/>
    <x v="0"/>
    <s v="United States"/>
    <x v="202"/>
    <s v="North Carolina"/>
    <n v="27834"/>
    <x v="0"/>
    <s v="FUR-CH-10002880"/>
    <x v="0"/>
    <x v="1"/>
    <s v="Global High-Back Leather Tilter, Burgundy"/>
    <x v="3174"/>
    <n v="2"/>
    <n v="0.2"/>
    <n v="-22.138200000000001"/>
    <n v="2"/>
    <n v="1"/>
    <x v="3"/>
    <s v="Feb"/>
    <s v="2017-02"/>
  </r>
  <r>
    <n v="7535"/>
    <s v="US-2017-134642"/>
    <x v="906"/>
    <d v="2017-03-01T00:00:00"/>
    <s v="Standard Class"/>
    <s v="SW-20245"/>
    <s v="Scot Wooten"/>
    <x v="0"/>
    <s v="United States"/>
    <x v="202"/>
    <s v="North Carolina"/>
    <n v="27834"/>
    <x v="0"/>
    <s v="FUR-BO-10004709"/>
    <x v="0"/>
    <x v="0"/>
    <s v="Bush Westfield Collection Bookcases, Medium Cherry Finish"/>
    <x v="3027"/>
    <n v="5"/>
    <n v="0.2"/>
    <n v="5.798"/>
    <n v="2"/>
    <n v="1"/>
    <x v="3"/>
    <s v="Feb"/>
    <s v="2017-02"/>
  </r>
  <r>
    <n v="7536"/>
    <s v="US-2017-160143"/>
    <x v="185"/>
    <d v="2017-04-07T00:00:00"/>
    <s v="Standard Class"/>
    <s v="HG-14965"/>
    <s v="Henry Goldwyn"/>
    <x v="1"/>
    <s v="United States"/>
    <x v="1"/>
    <s v="California"/>
    <n v="90004"/>
    <x v="1"/>
    <s v="OFF-SU-10004231"/>
    <x v="1"/>
    <x v="14"/>
    <s v="Acme Tagit Stainless Steel Antibacterial Scissors"/>
    <x v="1271"/>
    <n v="3"/>
    <n v="0"/>
    <n v="8.0190000000000001"/>
    <n v="3"/>
    <n v="1"/>
    <x v="3"/>
    <s v="Mar"/>
    <s v="2017-03"/>
  </r>
  <r>
    <n v="7537"/>
    <s v="CA-2017-103415"/>
    <x v="734"/>
    <d v="2017-12-08T00:00:00"/>
    <s v="Standard Class"/>
    <s v="MV-17485"/>
    <s v="Mark Van Huff"/>
    <x v="0"/>
    <s v="United States"/>
    <x v="12"/>
    <s v="Texas"/>
    <n v="77041"/>
    <x v="2"/>
    <s v="FUR-FU-10000820"/>
    <x v="0"/>
    <x v="5"/>
    <s v="Tensor Brushed Steel Torchiere Floor Lamp"/>
    <x v="4754"/>
    <n v="2"/>
    <n v="0.6"/>
    <n v="-14.271599999999999"/>
    <n v="12"/>
    <n v="4"/>
    <x v="3"/>
    <s v="Dec"/>
    <s v="2017-12"/>
  </r>
  <r>
    <n v="7538"/>
    <s v="CA-2016-106460"/>
    <x v="317"/>
    <d v="2016-02-22T00:00:00"/>
    <s v="Second Class"/>
    <s v="GT-14710"/>
    <s v="Greg Tran"/>
    <x v="0"/>
    <s v="United States"/>
    <x v="8"/>
    <s v="California"/>
    <n v="94109"/>
    <x v="1"/>
    <s v="OFF-PA-10001736"/>
    <x v="1"/>
    <x v="10"/>
    <s v="Xerox 1880"/>
    <x v="2681"/>
    <n v="2"/>
    <n v="0"/>
    <n v="33.313600000000001"/>
    <n v="2"/>
    <n v="1"/>
    <x v="0"/>
    <s v="Feb"/>
    <s v="2016-02"/>
  </r>
  <r>
    <n v="7539"/>
    <s v="US-2017-112347"/>
    <x v="574"/>
    <d v="2017-12-06T00:00:00"/>
    <s v="Standard Class"/>
    <s v="BS-11380"/>
    <s v="Bill Stewart"/>
    <x v="1"/>
    <s v="United States"/>
    <x v="60"/>
    <s v="Colorado"/>
    <n v="80219"/>
    <x v="1"/>
    <s v="OFF-ST-10003306"/>
    <x v="1"/>
    <x v="4"/>
    <s v="Letter Size Cart"/>
    <x v="4811"/>
    <n v="1"/>
    <n v="0.2"/>
    <n v="12.8574"/>
    <n v="12"/>
    <n v="4"/>
    <x v="3"/>
    <s v="Dec"/>
    <s v="2017-12"/>
  </r>
  <r>
    <n v="7540"/>
    <s v="US-2017-112347"/>
    <x v="574"/>
    <d v="2017-12-06T00:00:00"/>
    <s v="Standard Class"/>
    <s v="BS-11380"/>
    <s v="Bill Stewart"/>
    <x v="1"/>
    <s v="United States"/>
    <x v="60"/>
    <s v="Colorado"/>
    <n v="80219"/>
    <x v="1"/>
    <s v="OFF-BI-10003707"/>
    <x v="1"/>
    <x v="8"/>
    <s v="Aluminum Screw Posts"/>
    <x v="933"/>
    <n v="8"/>
    <n v="0.7"/>
    <n v="-24.416"/>
    <n v="12"/>
    <n v="4"/>
    <x v="3"/>
    <s v="Dec"/>
    <s v="2017-12"/>
  </r>
  <r>
    <n v="7541"/>
    <s v="US-2017-112347"/>
    <x v="574"/>
    <d v="2017-12-06T00:00:00"/>
    <s v="Standard Class"/>
    <s v="BS-11380"/>
    <s v="Bill Stewart"/>
    <x v="1"/>
    <s v="United States"/>
    <x v="60"/>
    <s v="Colorado"/>
    <n v="80219"/>
    <x v="1"/>
    <s v="FUR-BO-10003546"/>
    <x v="0"/>
    <x v="0"/>
    <s v="Hon 4-Shelf Metal Bookcases"/>
    <x v="2463"/>
    <n v="8"/>
    <n v="0.7"/>
    <n v="-363.52800000000002"/>
    <n v="12"/>
    <n v="4"/>
    <x v="3"/>
    <s v="Dec"/>
    <s v="2017-12"/>
  </r>
  <r>
    <n v="7542"/>
    <s v="US-2017-112347"/>
    <x v="574"/>
    <d v="2017-12-06T00:00:00"/>
    <s v="Standard Class"/>
    <s v="BS-11380"/>
    <s v="Bill Stewart"/>
    <x v="1"/>
    <s v="United States"/>
    <x v="60"/>
    <s v="Colorado"/>
    <n v="80219"/>
    <x v="1"/>
    <s v="TEC-PH-10000213"/>
    <x v="2"/>
    <x v="7"/>
    <s v="Seidio BD2-HK3IPH5-BK DILEX Case and Holster Combo for Apple iPhone 5/5s - Black"/>
    <x v="4812"/>
    <n v="2"/>
    <n v="0.2"/>
    <n v="4.9615999999999998"/>
    <n v="12"/>
    <n v="4"/>
    <x v="3"/>
    <s v="Dec"/>
    <s v="2017-12"/>
  </r>
  <r>
    <n v="7543"/>
    <s v="US-2017-112347"/>
    <x v="574"/>
    <d v="2017-12-06T00:00:00"/>
    <s v="Standard Class"/>
    <s v="BS-11380"/>
    <s v="Bill Stewart"/>
    <x v="1"/>
    <s v="United States"/>
    <x v="60"/>
    <s v="Colorado"/>
    <n v="80219"/>
    <x v="1"/>
    <s v="FUR-FU-10001488"/>
    <x v="0"/>
    <x v="5"/>
    <s v="Tenex 46&quot; x 60&quot; Computer Anti-Static Chairmat, Rectangular Shaped"/>
    <x v="4813"/>
    <n v="6"/>
    <n v="0.2"/>
    <n v="0"/>
    <n v="12"/>
    <n v="4"/>
    <x v="3"/>
    <s v="Dec"/>
    <s v="2017-12"/>
  </r>
  <r>
    <n v="7544"/>
    <s v="US-2017-112347"/>
    <x v="574"/>
    <d v="2017-12-06T00:00:00"/>
    <s v="Standard Class"/>
    <s v="BS-11380"/>
    <s v="Bill Stewart"/>
    <x v="1"/>
    <s v="United States"/>
    <x v="60"/>
    <s v="Colorado"/>
    <n v="80219"/>
    <x v="1"/>
    <s v="TEC-PH-10004833"/>
    <x v="2"/>
    <x v="7"/>
    <s v="Macally Suction Cup Mount"/>
    <x v="4814"/>
    <n v="6"/>
    <n v="0.2"/>
    <n v="-14.34"/>
    <n v="12"/>
    <n v="4"/>
    <x v="3"/>
    <s v="Dec"/>
    <s v="2017-12"/>
  </r>
  <r>
    <n v="7545"/>
    <s v="US-2017-112347"/>
    <x v="574"/>
    <d v="2017-12-06T00:00:00"/>
    <s v="Standard Class"/>
    <s v="BS-11380"/>
    <s v="Bill Stewart"/>
    <x v="1"/>
    <s v="United States"/>
    <x v="60"/>
    <s v="Colorado"/>
    <n v="80219"/>
    <x v="1"/>
    <s v="FUR-CH-10002335"/>
    <x v="0"/>
    <x v="1"/>
    <s v="Hon GuestStacker Chair"/>
    <x v="4815"/>
    <n v="5"/>
    <n v="0.2"/>
    <n v="68.001000000000005"/>
    <n v="12"/>
    <n v="4"/>
    <x v="3"/>
    <s v="Dec"/>
    <s v="2017-12"/>
  </r>
  <r>
    <n v="7546"/>
    <s v="CA-2014-103492"/>
    <x v="982"/>
    <d v="2014-10-15T00:00:00"/>
    <s v="Standard Class"/>
    <s v="CM-12715"/>
    <s v="Craig Molinari"/>
    <x v="1"/>
    <s v="United States"/>
    <x v="114"/>
    <s v="Texas"/>
    <n v="77340"/>
    <x v="2"/>
    <s v="TEC-PH-10001128"/>
    <x v="2"/>
    <x v="7"/>
    <s v="Motorola Droid Maxx"/>
    <x v="4816"/>
    <n v="6"/>
    <n v="0.2"/>
    <n v="71.995199999999997"/>
    <n v="10"/>
    <n v="4"/>
    <x v="2"/>
    <s v="Oct"/>
    <s v="2014-10"/>
  </r>
  <r>
    <n v="7547"/>
    <s v="CA-2014-103492"/>
    <x v="982"/>
    <d v="2014-10-15T00:00:00"/>
    <s v="Standard Class"/>
    <s v="CM-12715"/>
    <s v="Craig Molinari"/>
    <x v="1"/>
    <s v="United States"/>
    <x v="114"/>
    <s v="Texas"/>
    <n v="77340"/>
    <x v="2"/>
    <s v="TEC-PH-10004667"/>
    <x v="2"/>
    <x v="7"/>
    <s v="Cisco 8x8 Inc. 6753i IP Business Phone System"/>
    <x v="4817"/>
    <n v="7"/>
    <n v="0.2"/>
    <n v="66.145099999999999"/>
    <n v="10"/>
    <n v="4"/>
    <x v="2"/>
    <s v="Oct"/>
    <s v="2014-10"/>
  </r>
  <r>
    <n v="7548"/>
    <s v="CA-2014-103492"/>
    <x v="982"/>
    <d v="2014-10-15T00:00:00"/>
    <s v="Standard Class"/>
    <s v="CM-12715"/>
    <s v="Craig Molinari"/>
    <x v="1"/>
    <s v="United States"/>
    <x v="114"/>
    <s v="Texas"/>
    <n v="77340"/>
    <x v="2"/>
    <s v="OFF-BI-10004817"/>
    <x v="1"/>
    <x v="8"/>
    <s v="GBC Personal VeloBind Strips"/>
    <x v="4818"/>
    <n v="5"/>
    <n v="0.8"/>
    <n v="-19.167999999999999"/>
    <n v="10"/>
    <n v="4"/>
    <x v="2"/>
    <s v="Oct"/>
    <s v="2014-10"/>
  </r>
  <r>
    <n v="7549"/>
    <s v="CA-2014-103492"/>
    <x v="982"/>
    <d v="2014-10-15T00:00:00"/>
    <s v="Standard Class"/>
    <s v="CM-12715"/>
    <s v="Craig Molinari"/>
    <x v="1"/>
    <s v="United States"/>
    <x v="114"/>
    <s v="Texas"/>
    <n v="77340"/>
    <x v="2"/>
    <s v="OFF-BI-10004140"/>
    <x v="1"/>
    <x v="8"/>
    <s v="Avery Non-Stick Binders"/>
    <x v="4819"/>
    <n v="1"/>
    <n v="0.8"/>
    <n v="-1.5714999999999999"/>
    <n v="10"/>
    <n v="4"/>
    <x v="2"/>
    <s v="Oct"/>
    <s v="2014-10"/>
  </r>
  <r>
    <n v="7550"/>
    <s v="CA-2016-136595"/>
    <x v="64"/>
    <d v="2016-09-07T00:00:00"/>
    <s v="First Class"/>
    <s v="EM-13825"/>
    <s v="Elizabeth Moffitt"/>
    <x v="1"/>
    <s v="United States"/>
    <x v="12"/>
    <s v="Texas"/>
    <n v="77036"/>
    <x v="2"/>
    <s v="FUR-FU-10004671"/>
    <x v="0"/>
    <x v="5"/>
    <s v="Executive Impressions 12&quot; Wall Clock"/>
    <x v="4820"/>
    <n v="3"/>
    <n v="0.6"/>
    <n v="-11.6622"/>
    <n v="9"/>
    <n v="3"/>
    <x v="0"/>
    <s v="Sep"/>
    <s v="2016-09"/>
  </r>
  <r>
    <n v="7551"/>
    <s v="CA-2014-140396"/>
    <x v="1164"/>
    <d v="2014-11-25T00:00:00"/>
    <s v="Standard Class"/>
    <s v="KH-16330"/>
    <s v="Katharine Harms"/>
    <x v="1"/>
    <s v="United States"/>
    <x v="20"/>
    <s v="New York"/>
    <n v="10024"/>
    <x v="3"/>
    <s v="OFF-EN-10002592"/>
    <x v="1"/>
    <x v="12"/>
    <s v="Peel &amp; Seel Recycled Catalog Envelopes, Brown"/>
    <x v="4821"/>
    <n v="3"/>
    <n v="0"/>
    <n v="17.37"/>
    <n v="11"/>
    <n v="4"/>
    <x v="2"/>
    <s v="Nov"/>
    <s v="2014-11"/>
  </r>
  <r>
    <n v="7552"/>
    <s v="CA-2014-140396"/>
    <x v="1164"/>
    <d v="2014-11-25T00:00:00"/>
    <s v="Standard Class"/>
    <s v="KH-16330"/>
    <s v="Katharine Harms"/>
    <x v="1"/>
    <s v="United States"/>
    <x v="20"/>
    <s v="New York"/>
    <n v="10024"/>
    <x v="3"/>
    <s v="TEC-PH-10004447"/>
    <x v="2"/>
    <x v="7"/>
    <s v="Toshiba IPT2010-SD IP Telephone"/>
    <x v="4822"/>
    <n v="6"/>
    <n v="0"/>
    <n v="216.8244"/>
    <n v="11"/>
    <n v="4"/>
    <x v="2"/>
    <s v="Nov"/>
    <s v="2014-11"/>
  </r>
  <r>
    <n v="7553"/>
    <s v="CA-2014-140396"/>
    <x v="1164"/>
    <d v="2014-11-25T00:00:00"/>
    <s v="Standard Class"/>
    <s v="KH-16330"/>
    <s v="Katharine Harms"/>
    <x v="1"/>
    <s v="United States"/>
    <x v="20"/>
    <s v="New York"/>
    <n v="10024"/>
    <x v="3"/>
    <s v="OFF-BI-10003669"/>
    <x v="1"/>
    <x v="8"/>
    <s v="3M Organizer Strips"/>
    <x v="91"/>
    <n v="3"/>
    <n v="0.2"/>
    <n v="4.5359999999999996"/>
    <n v="11"/>
    <n v="4"/>
    <x v="2"/>
    <s v="Nov"/>
    <s v="2014-11"/>
  </r>
  <r>
    <n v="7554"/>
    <s v="CA-2014-140396"/>
    <x v="1164"/>
    <d v="2014-11-25T00:00:00"/>
    <s v="Standard Class"/>
    <s v="KH-16330"/>
    <s v="Katharine Harms"/>
    <x v="1"/>
    <s v="United States"/>
    <x v="20"/>
    <s v="New York"/>
    <n v="10024"/>
    <x v="3"/>
    <s v="OFF-PA-10000223"/>
    <x v="1"/>
    <x v="10"/>
    <s v="Xerox 2000"/>
    <x v="233"/>
    <n v="4"/>
    <n v="0"/>
    <n v="12.441599999999999"/>
    <n v="11"/>
    <n v="4"/>
    <x v="2"/>
    <s v="Nov"/>
    <s v="2014-11"/>
  </r>
  <r>
    <n v="7555"/>
    <s v="CA-2014-114181"/>
    <x v="1025"/>
    <d v="2014-05-14T00:00:00"/>
    <s v="Second Class"/>
    <s v="AF-10885"/>
    <s v="Art Foster"/>
    <x v="0"/>
    <s v="United States"/>
    <x v="10"/>
    <s v="Pennsylvania"/>
    <n v="19134"/>
    <x v="3"/>
    <s v="FUR-BO-10004467"/>
    <x v="0"/>
    <x v="0"/>
    <s v="Bestar Classic Bookcase"/>
    <x v="4823"/>
    <n v="7"/>
    <n v="0.5"/>
    <n v="-216.97829999999999"/>
    <n v="5"/>
    <n v="2"/>
    <x v="2"/>
    <s v="May"/>
    <s v="2014-05"/>
  </r>
  <r>
    <n v="7556"/>
    <s v="CA-2014-114181"/>
    <x v="1025"/>
    <d v="2014-05-14T00:00:00"/>
    <s v="Second Class"/>
    <s v="AF-10885"/>
    <s v="Art Foster"/>
    <x v="0"/>
    <s v="United States"/>
    <x v="10"/>
    <s v="Pennsylvania"/>
    <n v="19134"/>
    <x v="3"/>
    <s v="OFF-AR-10000716"/>
    <x v="1"/>
    <x v="6"/>
    <s v="DIXON Ticonderoga Erasable Checking Pencils"/>
    <x v="4545"/>
    <n v="5"/>
    <n v="0.2"/>
    <n v="5.3010000000000002"/>
    <n v="5"/>
    <n v="2"/>
    <x v="2"/>
    <s v="May"/>
    <s v="2014-05"/>
  </r>
  <r>
    <n v="7557"/>
    <s v="CA-2017-159506"/>
    <x v="344"/>
    <d v="2017-12-02T00:00:00"/>
    <s v="Standard Class"/>
    <s v="JR-16210"/>
    <s v="Justin Ritter"/>
    <x v="1"/>
    <s v="United States"/>
    <x v="38"/>
    <s v="Indiana"/>
    <n v="47201"/>
    <x v="2"/>
    <s v="OFF-PA-10003641"/>
    <x v="1"/>
    <x v="10"/>
    <s v="Xerox 1909"/>
    <x v="4824"/>
    <n v="6"/>
    <n v="0"/>
    <n v="72.808800000000005"/>
    <n v="11"/>
    <n v="4"/>
    <x v="3"/>
    <s v="Nov"/>
    <s v="2017-11"/>
  </r>
  <r>
    <n v="7558"/>
    <s v="CA-2017-159506"/>
    <x v="344"/>
    <d v="2017-12-02T00:00:00"/>
    <s v="Standard Class"/>
    <s v="JR-16210"/>
    <s v="Justin Ritter"/>
    <x v="1"/>
    <s v="United States"/>
    <x v="38"/>
    <s v="Indiana"/>
    <n v="47201"/>
    <x v="2"/>
    <s v="OFF-BI-10004519"/>
    <x v="1"/>
    <x v="8"/>
    <s v="GBC DocuBind P100 Manual Binding Machine"/>
    <x v="4825"/>
    <n v="3"/>
    <n v="0"/>
    <n v="224.07300000000001"/>
    <n v="11"/>
    <n v="4"/>
    <x v="3"/>
    <s v="Nov"/>
    <s v="2017-11"/>
  </r>
  <r>
    <n v="7559"/>
    <s v="US-2014-137155"/>
    <x v="301"/>
    <d v="2014-11-05T00:00:00"/>
    <s v="Standard Class"/>
    <s v="DL-12925"/>
    <s v="Daniel Lacy"/>
    <x v="0"/>
    <s v="United States"/>
    <x v="85"/>
    <s v="New York"/>
    <n v="11561"/>
    <x v="3"/>
    <s v="OFF-AP-10002518"/>
    <x v="1"/>
    <x v="9"/>
    <s v="Kensington 7 Outlet MasterPiece Power Center"/>
    <x v="4826"/>
    <n v="3"/>
    <n v="0"/>
    <n v="154.8426"/>
    <n v="11"/>
    <n v="4"/>
    <x v="2"/>
    <s v="Nov"/>
    <s v="2014-11"/>
  </r>
  <r>
    <n v="7560"/>
    <s v="US-2014-137155"/>
    <x v="301"/>
    <d v="2014-11-05T00:00:00"/>
    <s v="Standard Class"/>
    <s v="DL-12925"/>
    <s v="Daniel Lacy"/>
    <x v="0"/>
    <s v="United States"/>
    <x v="85"/>
    <s v="New York"/>
    <n v="11561"/>
    <x v="3"/>
    <s v="OFF-PA-10000806"/>
    <x v="1"/>
    <x v="10"/>
    <s v="Xerox 1934"/>
    <x v="3730"/>
    <n v="3"/>
    <n v="0"/>
    <n v="82.290599999999998"/>
    <n v="11"/>
    <n v="4"/>
    <x v="2"/>
    <s v="Nov"/>
    <s v="2014-11"/>
  </r>
  <r>
    <n v="7561"/>
    <s v="US-2014-137155"/>
    <x v="301"/>
    <d v="2014-11-05T00:00:00"/>
    <s v="Standard Class"/>
    <s v="DL-12925"/>
    <s v="Daniel Lacy"/>
    <x v="0"/>
    <s v="United States"/>
    <x v="85"/>
    <s v="New York"/>
    <n v="11561"/>
    <x v="3"/>
    <s v="FUR-FU-10003142"/>
    <x v="0"/>
    <x v="5"/>
    <s v="Master Big Foot Doorstop, Beige"/>
    <x v="2458"/>
    <n v="6"/>
    <n v="0"/>
    <n v="9.8208000000000002"/>
    <n v="11"/>
    <n v="4"/>
    <x v="2"/>
    <s v="Nov"/>
    <s v="2014-11"/>
  </r>
  <r>
    <n v="7562"/>
    <s v="CA-2016-105746"/>
    <x v="945"/>
    <d v="2017-01-01T00:00:00"/>
    <s v="First Class"/>
    <s v="BD-11605"/>
    <s v="Brian Dahlen"/>
    <x v="0"/>
    <s v="United States"/>
    <x v="152"/>
    <s v="Pennsylvania"/>
    <n v="17602"/>
    <x v="3"/>
    <s v="FUR-CH-10000454"/>
    <x v="0"/>
    <x v="1"/>
    <s v="Hon Deluxe Fabric Upholstered Stacking Chairs, Rounded Back"/>
    <x v="4827"/>
    <n v="1"/>
    <n v="0.3"/>
    <n v="0"/>
    <n v="12"/>
    <n v="4"/>
    <x v="0"/>
    <s v="Dec"/>
    <s v="2016-12"/>
  </r>
  <r>
    <n v="7563"/>
    <s v="US-2016-104815"/>
    <x v="323"/>
    <d v="2016-09-07T00:00:00"/>
    <s v="Standard Class"/>
    <s v="RB-19570"/>
    <s v="Rob Beeghly"/>
    <x v="0"/>
    <s v="United States"/>
    <x v="22"/>
    <s v="Illinois"/>
    <n v="60610"/>
    <x v="2"/>
    <s v="FUR-BO-10003894"/>
    <x v="0"/>
    <x v="0"/>
    <s v="Safco Value Mate Steel Bookcase, Baked Enamel Finish on Steel, Black"/>
    <x v="4578"/>
    <n v="4"/>
    <n v="0.3"/>
    <n v="0"/>
    <n v="9"/>
    <n v="3"/>
    <x v="0"/>
    <s v="Sep"/>
    <s v="2016-09"/>
  </r>
  <r>
    <n v="7564"/>
    <s v="CA-2017-157672"/>
    <x v="361"/>
    <d v="2017-10-07T00:00:00"/>
    <s v="First Class"/>
    <s v="RB-19795"/>
    <s v="Ross Baird"/>
    <x v="2"/>
    <s v="United States"/>
    <x v="60"/>
    <s v="Colorado"/>
    <n v="80219"/>
    <x v="1"/>
    <s v="TEC-AC-10001714"/>
    <x v="2"/>
    <x v="11"/>
    <s v="Logitech MX Performance Wireless Mouse"/>
    <x v="4226"/>
    <n v="2"/>
    <n v="0.2"/>
    <n v="13.5626"/>
    <n v="10"/>
    <n v="4"/>
    <x v="3"/>
    <s v="Oct"/>
    <s v="2017-10"/>
  </r>
  <r>
    <n v="7565"/>
    <s v="US-2016-166660"/>
    <x v="806"/>
    <d v="2016-02-01T00:00:00"/>
    <s v="Second Class"/>
    <s v="TB-21250"/>
    <s v="Tim Brockman"/>
    <x v="0"/>
    <s v="United States"/>
    <x v="4"/>
    <s v="Washington"/>
    <n v="98103"/>
    <x v="1"/>
    <s v="FUR-CH-10001190"/>
    <x v="0"/>
    <x v="1"/>
    <s v="Global Deluxe High-Back Office Chair in Storm"/>
    <x v="4828"/>
    <n v="4"/>
    <n v="0.2"/>
    <n v="-59.835599999999999"/>
    <n v="1"/>
    <n v="1"/>
    <x v="0"/>
    <s v="Jan"/>
    <s v="2016-01"/>
  </r>
  <r>
    <n v="7566"/>
    <s v="US-2016-166660"/>
    <x v="806"/>
    <d v="2016-02-01T00:00:00"/>
    <s v="Second Class"/>
    <s v="TB-21250"/>
    <s v="Tim Brockman"/>
    <x v="0"/>
    <s v="United States"/>
    <x v="4"/>
    <s v="Washington"/>
    <n v="98103"/>
    <x v="1"/>
    <s v="FUR-BO-10000468"/>
    <x v="0"/>
    <x v="0"/>
    <s v="O'Sullivan 2-Shelf Heavy-Duty Bookcases"/>
    <x v="4829"/>
    <n v="1"/>
    <n v="0"/>
    <n v="7.7728000000000002"/>
    <n v="1"/>
    <n v="1"/>
    <x v="0"/>
    <s v="Jan"/>
    <s v="2016-01"/>
  </r>
  <r>
    <n v="7567"/>
    <s v="CA-2017-140802"/>
    <x v="81"/>
    <d v="2017-04-23T00:00:00"/>
    <s v="First Class"/>
    <s v="KN-16390"/>
    <s v="Katherine Nockton"/>
    <x v="1"/>
    <s v="United States"/>
    <x v="12"/>
    <s v="Texas"/>
    <n v="77070"/>
    <x v="2"/>
    <s v="TEC-AC-10001998"/>
    <x v="2"/>
    <x v="11"/>
    <s v="Logitech LS21 Speaker System - PC Multimedia - 2.1-CH - Wired"/>
    <x v="331"/>
    <n v="3"/>
    <n v="0.2"/>
    <n v="8.3957999999999995"/>
    <n v="4"/>
    <n v="2"/>
    <x v="3"/>
    <s v="Apr"/>
    <s v="2017-04"/>
  </r>
  <r>
    <n v="7568"/>
    <s v="CA-2017-140802"/>
    <x v="81"/>
    <d v="2017-04-23T00:00:00"/>
    <s v="First Class"/>
    <s v="KN-16390"/>
    <s v="Katherine Nockton"/>
    <x v="1"/>
    <s v="United States"/>
    <x v="12"/>
    <s v="Texas"/>
    <n v="77070"/>
    <x v="2"/>
    <s v="OFF-PA-10001534"/>
    <x v="1"/>
    <x v="10"/>
    <s v="Xerox 230"/>
    <x v="557"/>
    <n v="4"/>
    <n v="0.2"/>
    <n v="7.2576000000000001"/>
    <n v="4"/>
    <n v="2"/>
    <x v="3"/>
    <s v="Apr"/>
    <s v="2017-04"/>
  </r>
  <r>
    <n v="7569"/>
    <s v="CA-2014-133830"/>
    <x v="29"/>
    <d v="2014-12-10T00:00:00"/>
    <s v="Standard Class"/>
    <s v="RL-19615"/>
    <s v="Rob Lucas"/>
    <x v="0"/>
    <s v="United States"/>
    <x v="1"/>
    <s v="California"/>
    <n v="90045"/>
    <x v="1"/>
    <s v="OFF-AR-10003045"/>
    <x v="1"/>
    <x v="6"/>
    <s v="Prang Colored Pencils"/>
    <x v="4830"/>
    <n v="9"/>
    <n v="0"/>
    <n v="11.907"/>
    <n v="12"/>
    <n v="4"/>
    <x v="2"/>
    <s v="Dec"/>
    <s v="2014-12"/>
  </r>
  <r>
    <n v="7570"/>
    <s v="CA-2014-133830"/>
    <x v="29"/>
    <d v="2014-12-10T00:00:00"/>
    <s v="Standard Class"/>
    <s v="RL-19615"/>
    <s v="Rob Lucas"/>
    <x v="0"/>
    <s v="United States"/>
    <x v="1"/>
    <s v="California"/>
    <n v="90045"/>
    <x v="1"/>
    <s v="OFF-PA-10001363"/>
    <x v="1"/>
    <x v="10"/>
    <s v="Xerox 1933"/>
    <x v="335"/>
    <n v="4"/>
    <n v="0"/>
    <n v="23.086400000000001"/>
    <n v="12"/>
    <n v="4"/>
    <x v="2"/>
    <s v="Dec"/>
    <s v="2014-12"/>
  </r>
  <r>
    <n v="7571"/>
    <s v="CA-2014-133830"/>
    <x v="29"/>
    <d v="2014-12-10T00:00:00"/>
    <s v="Standard Class"/>
    <s v="RL-19615"/>
    <s v="Rob Lucas"/>
    <x v="0"/>
    <s v="United States"/>
    <x v="1"/>
    <s v="California"/>
    <n v="90045"/>
    <x v="1"/>
    <s v="OFF-FA-10002280"/>
    <x v="1"/>
    <x v="13"/>
    <s v="Advantus Plastic Paper Clips"/>
    <x v="1692"/>
    <n v="3"/>
    <n v="0"/>
    <n v="7.2"/>
    <n v="12"/>
    <n v="4"/>
    <x v="2"/>
    <s v="Dec"/>
    <s v="2014-12"/>
  </r>
  <r>
    <n v="7572"/>
    <s v="CA-2014-100916"/>
    <x v="618"/>
    <d v="2014-10-26T00:00:00"/>
    <s v="Standard Class"/>
    <s v="FH-14275"/>
    <s v="Frank Hawley"/>
    <x v="1"/>
    <s v="United States"/>
    <x v="311"/>
    <s v="Virginia"/>
    <n v="23602"/>
    <x v="0"/>
    <s v="OFF-ST-10003479"/>
    <x v="1"/>
    <x v="4"/>
    <s v="Eldon Base for stackable storage shelf, platinum"/>
    <x v="4831"/>
    <n v="5"/>
    <n v="0"/>
    <n v="9.7349999999999994"/>
    <n v="10"/>
    <n v="4"/>
    <x v="2"/>
    <s v="Oct"/>
    <s v="2014-10"/>
  </r>
  <r>
    <n v="7573"/>
    <s v="CA-2014-100916"/>
    <x v="618"/>
    <d v="2014-10-26T00:00:00"/>
    <s v="Standard Class"/>
    <s v="FH-14275"/>
    <s v="Frank Hawley"/>
    <x v="1"/>
    <s v="United States"/>
    <x v="311"/>
    <s v="Virginia"/>
    <n v="23602"/>
    <x v="0"/>
    <s v="FUR-TA-10004607"/>
    <x v="0"/>
    <x v="3"/>
    <s v="Hon 2111 Invitation Series Straight Table"/>
    <x v="4832"/>
    <n v="4"/>
    <n v="0"/>
    <n v="112.35080000000001"/>
    <n v="10"/>
    <n v="4"/>
    <x v="2"/>
    <s v="Oct"/>
    <s v="2014-10"/>
  </r>
  <r>
    <n v="7574"/>
    <s v="CA-2014-100916"/>
    <x v="618"/>
    <d v="2014-10-26T00:00:00"/>
    <s v="Standard Class"/>
    <s v="FH-14275"/>
    <s v="Frank Hawley"/>
    <x v="1"/>
    <s v="United States"/>
    <x v="311"/>
    <s v="Virginia"/>
    <n v="23602"/>
    <x v="0"/>
    <s v="OFF-AR-10001022"/>
    <x v="1"/>
    <x v="6"/>
    <s v="SANFORD Liquid Accent Tank-Style Highlighters"/>
    <x v="4833"/>
    <n v="1"/>
    <n v="0"/>
    <n v="0.88039999999999996"/>
    <n v="10"/>
    <n v="4"/>
    <x v="2"/>
    <s v="Oct"/>
    <s v="2014-10"/>
  </r>
  <r>
    <n v="7575"/>
    <s v="CA-2015-129532"/>
    <x v="575"/>
    <d v="2015-12-12T00:00:00"/>
    <s v="Standard Class"/>
    <s v="YS-21880"/>
    <s v="Yana Sorensen"/>
    <x v="1"/>
    <s v="United States"/>
    <x v="1"/>
    <s v="California"/>
    <n v="90036"/>
    <x v="1"/>
    <s v="OFF-ST-10004186"/>
    <x v="1"/>
    <x v="4"/>
    <s v="Stur-D-Stor Shelving, Vertical 5-Shelf: 72&quot;H x 36&quot;W x 18 1/2&quot;D"/>
    <x v="4834"/>
    <n v="2"/>
    <n v="0"/>
    <n v="4.4391999999999996"/>
    <n v="12"/>
    <n v="4"/>
    <x v="1"/>
    <s v="Dec"/>
    <s v="2015-12"/>
  </r>
  <r>
    <n v="7576"/>
    <s v="CA-2015-129532"/>
    <x v="575"/>
    <d v="2015-12-12T00:00:00"/>
    <s v="Standard Class"/>
    <s v="YS-21880"/>
    <s v="Yana Sorensen"/>
    <x v="1"/>
    <s v="United States"/>
    <x v="1"/>
    <s v="California"/>
    <n v="90036"/>
    <x v="1"/>
    <s v="TEC-AC-10000865"/>
    <x v="2"/>
    <x v="11"/>
    <s v="WD My Passport Ultra 500GB Portable External Hard Drive"/>
    <x v="4835"/>
    <n v="4"/>
    <n v="0"/>
    <n v="40.119999999999997"/>
    <n v="12"/>
    <n v="4"/>
    <x v="1"/>
    <s v="Dec"/>
    <s v="2015-12"/>
  </r>
  <r>
    <n v="7577"/>
    <s v="CA-2014-134726"/>
    <x v="981"/>
    <d v="2014-11-07T00:00:00"/>
    <s v="Second Class"/>
    <s v="SW-20755"/>
    <s v="Steven Ward"/>
    <x v="1"/>
    <s v="United States"/>
    <x v="4"/>
    <s v="Washington"/>
    <n v="98115"/>
    <x v="1"/>
    <s v="TEC-AC-10000023"/>
    <x v="2"/>
    <x v="11"/>
    <s v="Maxell 74 Minute CD-R Spindle, 50/Pack"/>
    <x v="4836"/>
    <n v="2"/>
    <n v="0"/>
    <n v="15.0984"/>
    <n v="11"/>
    <n v="4"/>
    <x v="2"/>
    <s v="Nov"/>
    <s v="2014-11"/>
  </r>
  <r>
    <n v="7578"/>
    <s v="CA-2014-134726"/>
    <x v="981"/>
    <d v="2014-11-07T00:00:00"/>
    <s v="Second Class"/>
    <s v="SW-20755"/>
    <s v="Steven Ward"/>
    <x v="1"/>
    <s v="United States"/>
    <x v="4"/>
    <s v="Washington"/>
    <n v="98115"/>
    <x v="1"/>
    <s v="TEC-PH-10001750"/>
    <x v="2"/>
    <x v="7"/>
    <s v="Samsung Rugby III"/>
    <x v="4837"/>
    <n v="1"/>
    <n v="0.2"/>
    <n v="4.6193"/>
    <n v="11"/>
    <n v="4"/>
    <x v="2"/>
    <s v="Nov"/>
    <s v="2014-11"/>
  </r>
  <r>
    <n v="7579"/>
    <s v="CA-2016-138597"/>
    <x v="122"/>
    <d v="2016-12-21T00:00:00"/>
    <s v="First Class"/>
    <s v="PN-18775"/>
    <s v="Parhena Norris"/>
    <x v="2"/>
    <s v="United States"/>
    <x v="155"/>
    <s v="Nebraska"/>
    <n v="68104"/>
    <x v="2"/>
    <s v="FUR-CH-10004997"/>
    <x v="0"/>
    <x v="1"/>
    <s v="Hon Every-Day Series Multi-Task Chairs"/>
    <x v="3681"/>
    <n v="3"/>
    <n v="0"/>
    <n v="112.788"/>
    <n v="12"/>
    <n v="4"/>
    <x v="0"/>
    <s v="Dec"/>
    <s v="2016-12"/>
  </r>
  <r>
    <n v="7580"/>
    <s v="CA-2015-123113"/>
    <x v="521"/>
    <d v="2015-11-27T00:00:00"/>
    <s v="Second Class"/>
    <s v="AT-10735"/>
    <s v="Annie Thurman"/>
    <x v="0"/>
    <s v="United States"/>
    <x v="73"/>
    <s v="New Jersey"/>
    <n v="7960"/>
    <x v="3"/>
    <s v="OFF-AP-10000275"/>
    <x v="1"/>
    <x v="9"/>
    <s v="Sanyo Counter Height Refrigerator with Crisper, 3.6 Cubic Foot, Stainless Steel/Black"/>
    <x v="4838"/>
    <n v="8"/>
    <n v="0"/>
    <n v="735.03359999999998"/>
    <n v="11"/>
    <n v="4"/>
    <x v="1"/>
    <s v="Nov"/>
    <s v="2015-11"/>
  </r>
  <r>
    <n v="7581"/>
    <s v="CA-2015-123113"/>
    <x v="521"/>
    <d v="2015-11-27T00:00:00"/>
    <s v="Second Class"/>
    <s v="AT-10735"/>
    <s v="Annie Thurman"/>
    <x v="0"/>
    <s v="United States"/>
    <x v="73"/>
    <s v="New Jersey"/>
    <n v="7960"/>
    <x v="3"/>
    <s v="OFF-AR-10004999"/>
    <x v="1"/>
    <x v="6"/>
    <s v="Newell 315"/>
    <x v="1444"/>
    <n v="3"/>
    <n v="0"/>
    <n v="4.4850000000000003"/>
    <n v="11"/>
    <n v="4"/>
    <x v="1"/>
    <s v="Nov"/>
    <s v="2015-11"/>
  </r>
  <r>
    <n v="7582"/>
    <s v="CA-2015-169656"/>
    <x v="863"/>
    <d v="2015-08-16T00:00:00"/>
    <s v="First Class"/>
    <s v="EJ-13720"/>
    <s v="Ed Jacobs"/>
    <x v="0"/>
    <s v="United States"/>
    <x v="10"/>
    <s v="Pennsylvania"/>
    <n v="19143"/>
    <x v="3"/>
    <s v="OFF-ST-10003816"/>
    <x v="1"/>
    <x v="4"/>
    <s v="Fellowes High-Stak Drawer Files"/>
    <x v="4839"/>
    <n v="3"/>
    <n v="0.2"/>
    <n v="15.857100000000001"/>
    <n v="8"/>
    <n v="3"/>
    <x v="1"/>
    <s v="Aug"/>
    <s v="2015-08"/>
  </r>
  <r>
    <n v="7583"/>
    <s v="CA-2015-142734"/>
    <x v="392"/>
    <d v="2015-04-21T00:00:00"/>
    <s v="Standard Class"/>
    <s v="DM-13345"/>
    <s v="Denise Monton"/>
    <x v="1"/>
    <s v="United States"/>
    <x v="20"/>
    <s v="New York"/>
    <n v="10024"/>
    <x v="3"/>
    <s v="FUR-CH-10003968"/>
    <x v="0"/>
    <x v="1"/>
    <s v="Novimex Turbo Task Chair"/>
    <x v="3947"/>
    <n v="2"/>
    <n v="0.1"/>
    <n v="2.8391999999999999"/>
    <n v="4"/>
    <n v="2"/>
    <x v="1"/>
    <s v="Apr"/>
    <s v="2015-04"/>
  </r>
  <r>
    <n v="7584"/>
    <s v="CA-2014-163223"/>
    <x v="90"/>
    <d v="2014-03-25T00:00:00"/>
    <s v="Standard Class"/>
    <s v="KH-16690"/>
    <s v="Kristen Hastings"/>
    <x v="1"/>
    <s v="United States"/>
    <x v="24"/>
    <s v="Virginia"/>
    <n v="22153"/>
    <x v="0"/>
    <s v="TEC-PH-10000730"/>
    <x v="2"/>
    <x v="7"/>
    <s v="Samsung Galaxy S4 Active"/>
    <x v="4840"/>
    <n v="7"/>
    <n v="0"/>
    <n v="909.98180000000002"/>
    <n v="3"/>
    <n v="1"/>
    <x v="2"/>
    <s v="Mar"/>
    <s v="2014-03"/>
  </r>
  <r>
    <n v="7585"/>
    <s v="CA-2014-163223"/>
    <x v="90"/>
    <d v="2014-03-25T00:00:00"/>
    <s v="Standard Class"/>
    <s v="KH-16690"/>
    <s v="Kristen Hastings"/>
    <x v="1"/>
    <s v="United States"/>
    <x v="24"/>
    <s v="Virginia"/>
    <n v="22153"/>
    <x v="0"/>
    <s v="OFF-LA-10004409"/>
    <x v="1"/>
    <x v="2"/>
    <s v="Avery 492"/>
    <x v="928"/>
    <n v="5"/>
    <n v="0"/>
    <n v="6.6239999999999997"/>
    <n v="3"/>
    <n v="1"/>
    <x v="2"/>
    <s v="Mar"/>
    <s v="2014-03"/>
  </r>
  <r>
    <n v="7586"/>
    <s v="CA-2014-163223"/>
    <x v="90"/>
    <d v="2014-03-25T00:00:00"/>
    <s v="Standard Class"/>
    <s v="KH-16690"/>
    <s v="Kristen Hastings"/>
    <x v="1"/>
    <s v="United States"/>
    <x v="24"/>
    <s v="Virginia"/>
    <n v="22153"/>
    <x v="0"/>
    <s v="OFF-PA-10000675"/>
    <x v="1"/>
    <x v="10"/>
    <s v="Xerox 1919"/>
    <x v="1232"/>
    <n v="3"/>
    <n v="0"/>
    <n v="60.255299999999998"/>
    <n v="3"/>
    <n v="1"/>
    <x v="2"/>
    <s v="Mar"/>
    <s v="2014-03"/>
  </r>
  <r>
    <n v="7587"/>
    <s v="CA-2014-163223"/>
    <x v="90"/>
    <d v="2014-03-25T00:00:00"/>
    <s v="Standard Class"/>
    <s v="KH-16690"/>
    <s v="Kristen Hastings"/>
    <x v="1"/>
    <s v="United States"/>
    <x v="24"/>
    <s v="Virginia"/>
    <n v="22153"/>
    <x v="0"/>
    <s v="OFF-AR-10001573"/>
    <x v="1"/>
    <x v="6"/>
    <s v="American Pencil"/>
    <x v="397"/>
    <n v="4"/>
    <n v="0"/>
    <n v="2.7027999999999999"/>
    <n v="3"/>
    <n v="1"/>
    <x v="2"/>
    <s v="Mar"/>
    <s v="2014-03"/>
  </r>
  <r>
    <n v="7588"/>
    <s v="CA-2014-163223"/>
    <x v="90"/>
    <d v="2014-03-25T00:00:00"/>
    <s v="Standard Class"/>
    <s v="KH-16690"/>
    <s v="Kristen Hastings"/>
    <x v="1"/>
    <s v="United States"/>
    <x v="24"/>
    <s v="Virginia"/>
    <n v="22153"/>
    <x v="0"/>
    <s v="OFF-BI-10001597"/>
    <x v="1"/>
    <x v="8"/>
    <s v="Wilson Jones Ledger-Size, Piano-Hinge Binder, 2&quot;, Blue"/>
    <x v="1522"/>
    <n v="3"/>
    <n v="0"/>
    <n v="59.011200000000002"/>
    <n v="3"/>
    <n v="1"/>
    <x v="2"/>
    <s v="Mar"/>
    <s v="2014-03"/>
  </r>
  <r>
    <n v="7589"/>
    <s v="CA-2017-122945"/>
    <x v="673"/>
    <d v="2017-11-22T00:00:00"/>
    <s v="Standard Class"/>
    <s v="MB-18085"/>
    <s v="Mick Brown"/>
    <x v="0"/>
    <s v="United States"/>
    <x v="43"/>
    <s v="California"/>
    <n v="95661"/>
    <x v="1"/>
    <s v="FUR-FU-10001196"/>
    <x v="0"/>
    <x v="5"/>
    <s v="DAX Cubicle Frames - 8x10"/>
    <x v="1732"/>
    <n v="3"/>
    <n v="0"/>
    <n v="5.1929999999999996"/>
    <n v="11"/>
    <n v="4"/>
    <x v="3"/>
    <s v="Nov"/>
    <s v="2017-11"/>
  </r>
  <r>
    <n v="7590"/>
    <s v="CA-2015-139738"/>
    <x v="12"/>
    <d v="2015-09-29T00:00:00"/>
    <s v="Standard Class"/>
    <s v="DK-12895"/>
    <s v="Dana Kaydos"/>
    <x v="0"/>
    <s v="United States"/>
    <x v="179"/>
    <s v="Illinois"/>
    <n v="61107"/>
    <x v="2"/>
    <s v="OFF-AR-10004602"/>
    <x v="1"/>
    <x v="6"/>
    <s v="Boston KS Multi-Size Manual Pencil Sharpener"/>
    <x v="1986"/>
    <n v="7"/>
    <n v="0.2"/>
    <n v="12.8744"/>
    <n v="9"/>
    <n v="3"/>
    <x v="1"/>
    <s v="Sep"/>
    <s v="2015-09"/>
  </r>
  <r>
    <n v="7591"/>
    <s v="CA-2016-158778"/>
    <x v="64"/>
    <d v="2016-09-09T00:00:00"/>
    <s v="Standard Class"/>
    <s v="DB-13210"/>
    <s v="Dean Braden"/>
    <x v="0"/>
    <s v="United States"/>
    <x v="10"/>
    <s v="Pennsylvania"/>
    <n v="19134"/>
    <x v="3"/>
    <s v="FUR-FU-10000260"/>
    <x v="0"/>
    <x v="5"/>
    <s v="6&quot; Cubicle Wall Clock, Black"/>
    <x v="4841"/>
    <n v="9"/>
    <n v="0.2"/>
    <n v="11.6496"/>
    <n v="9"/>
    <n v="3"/>
    <x v="0"/>
    <s v="Sep"/>
    <s v="2016-09"/>
  </r>
  <r>
    <n v="7592"/>
    <s v="CA-2016-158778"/>
    <x v="64"/>
    <d v="2016-09-09T00:00:00"/>
    <s v="Standard Class"/>
    <s v="DB-13210"/>
    <s v="Dean Braden"/>
    <x v="0"/>
    <s v="United States"/>
    <x v="10"/>
    <s v="Pennsylvania"/>
    <n v="19134"/>
    <x v="3"/>
    <s v="FUR-CH-10001146"/>
    <x v="0"/>
    <x v="1"/>
    <s v="Global Task Chair, Black"/>
    <x v="4842"/>
    <n v="2"/>
    <n v="0.3"/>
    <n v="-19.338200000000001"/>
    <n v="9"/>
    <n v="3"/>
    <x v="0"/>
    <s v="Sep"/>
    <s v="2016-09"/>
  </r>
  <r>
    <n v="7593"/>
    <s v="CA-2016-158778"/>
    <x v="64"/>
    <d v="2016-09-09T00:00:00"/>
    <s v="Standard Class"/>
    <s v="DB-13210"/>
    <s v="Dean Braden"/>
    <x v="0"/>
    <s v="United States"/>
    <x v="10"/>
    <s v="Pennsylvania"/>
    <n v="19134"/>
    <x v="3"/>
    <s v="OFF-AR-10000896"/>
    <x v="1"/>
    <x v="6"/>
    <s v="Newell 329"/>
    <x v="956"/>
    <n v="3"/>
    <n v="0.2"/>
    <n v="0.59040000000000004"/>
    <n v="9"/>
    <n v="3"/>
    <x v="0"/>
    <s v="Sep"/>
    <s v="2016-09"/>
  </r>
  <r>
    <n v="7594"/>
    <s v="CA-2016-158778"/>
    <x v="64"/>
    <d v="2016-09-09T00:00:00"/>
    <s v="Standard Class"/>
    <s v="DB-13210"/>
    <s v="Dean Braden"/>
    <x v="0"/>
    <s v="United States"/>
    <x v="10"/>
    <s v="Pennsylvania"/>
    <n v="19134"/>
    <x v="3"/>
    <s v="FUR-CH-10000309"/>
    <x v="0"/>
    <x v="1"/>
    <s v="Global Comet Stacking Arm Chair"/>
    <x v="4843"/>
    <n v="3"/>
    <n v="0.3"/>
    <n v="-63.3765"/>
    <n v="9"/>
    <n v="3"/>
    <x v="0"/>
    <s v="Sep"/>
    <s v="2016-09"/>
  </r>
  <r>
    <n v="7595"/>
    <s v="CA-2017-119655"/>
    <x v="693"/>
    <d v="2017-04-24T00:00:00"/>
    <s v="Standard Class"/>
    <s v="CV-12295"/>
    <s v="Christina VanderZanden"/>
    <x v="0"/>
    <s v="United States"/>
    <x v="66"/>
    <s v="Michigan"/>
    <n v="48234"/>
    <x v="2"/>
    <s v="OFF-BI-10001989"/>
    <x v="1"/>
    <x v="8"/>
    <s v="Premium Transparent Presentation Covers by GBC"/>
    <x v="4844"/>
    <n v="7"/>
    <n v="0"/>
    <n v="70.492800000000003"/>
    <n v="4"/>
    <n v="2"/>
    <x v="3"/>
    <s v="Apr"/>
    <s v="2017-04"/>
  </r>
  <r>
    <n v="7596"/>
    <s v="CA-2017-119655"/>
    <x v="693"/>
    <d v="2017-04-24T00:00:00"/>
    <s v="Standard Class"/>
    <s v="CV-12295"/>
    <s v="Christina VanderZanden"/>
    <x v="0"/>
    <s v="United States"/>
    <x v="66"/>
    <s v="Michigan"/>
    <n v="48234"/>
    <x v="2"/>
    <s v="OFF-BI-10001036"/>
    <x v="1"/>
    <x v="8"/>
    <s v="Cardinal EasyOpen D-Ring Binders"/>
    <x v="3708"/>
    <n v="4"/>
    <n v="0"/>
    <n v="18.28"/>
    <n v="4"/>
    <n v="2"/>
    <x v="3"/>
    <s v="Apr"/>
    <s v="2017-04"/>
  </r>
  <r>
    <n v="7597"/>
    <s v="CA-2015-164567"/>
    <x v="925"/>
    <d v="2015-06-19T00:00:00"/>
    <s v="Standard Class"/>
    <s v="GK-14620"/>
    <s v="Grace Kelly"/>
    <x v="1"/>
    <s v="United States"/>
    <x v="1"/>
    <s v="California"/>
    <n v="90004"/>
    <x v="1"/>
    <s v="TEC-PH-10002103"/>
    <x v="2"/>
    <x v="7"/>
    <s v="Jabra SPEAK 410"/>
    <x v="4845"/>
    <n v="3"/>
    <n v="0.2"/>
    <n v="22.557600000000001"/>
    <n v="6"/>
    <n v="2"/>
    <x v="1"/>
    <s v="Jun"/>
    <s v="2015-06"/>
  </r>
  <r>
    <n v="7598"/>
    <s v="CA-2014-131947"/>
    <x v="328"/>
    <d v="2014-09-22T00:00:00"/>
    <s v="Standard Class"/>
    <s v="JA-15970"/>
    <s v="Joseph Airdo"/>
    <x v="0"/>
    <s v="United States"/>
    <x v="24"/>
    <s v="Oregon"/>
    <n v="97477"/>
    <x v="1"/>
    <s v="OFF-AR-10001473"/>
    <x v="1"/>
    <x v="6"/>
    <s v="Newell 313"/>
    <x v="791"/>
    <n v="2"/>
    <n v="0.2"/>
    <n v="0.4592"/>
    <n v="9"/>
    <n v="3"/>
    <x v="2"/>
    <s v="Sep"/>
    <s v="2014-09"/>
  </r>
  <r>
    <n v="7599"/>
    <s v="CA-2014-131947"/>
    <x v="328"/>
    <d v="2014-09-22T00:00:00"/>
    <s v="Standard Class"/>
    <s v="JA-15970"/>
    <s v="Joseph Airdo"/>
    <x v="0"/>
    <s v="United States"/>
    <x v="24"/>
    <s v="Oregon"/>
    <n v="97477"/>
    <x v="1"/>
    <s v="OFF-AR-10000411"/>
    <x v="1"/>
    <x v="6"/>
    <s v="Boston 16701 Slimline Battery Pencil Sharpener"/>
    <x v="4846"/>
    <n v="3"/>
    <n v="0.2"/>
    <n v="4.782"/>
    <n v="9"/>
    <n v="3"/>
    <x v="2"/>
    <s v="Sep"/>
    <s v="2014-09"/>
  </r>
  <r>
    <n v="7600"/>
    <s v="CA-2014-131947"/>
    <x v="328"/>
    <d v="2014-09-22T00:00:00"/>
    <s v="Standard Class"/>
    <s v="JA-15970"/>
    <s v="Joseph Airdo"/>
    <x v="0"/>
    <s v="United States"/>
    <x v="24"/>
    <s v="Oregon"/>
    <n v="97477"/>
    <x v="1"/>
    <s v="OFF-PA-10000246"/>
    <x v="1"/>
    <x v="10"/>
    <s v="Riverleaf Stik-Withit Designer Note Cubes"/>
    <x v="4847"/>
    <n v="5"/>
    <n v="0.2"/>
    <n v="13.077999999999999"/>
    <n v="9"/>
    <n v="3"/>
    <x v="2"/>
    <s v="Sep"/>
    <s v="2014-09"/>
  </r>
  <r>
    <n v="7601"/>
    <s v="CA-2014-131947"/>
    <x v="328"/>
    <d v="2014-09-22T00:00:00"/>
    <s v="Standard Class"/>
    <s v="JA-15970"/>
    <s v="Joseph Airdo"/>
    <x v="0"/>
    <s v="United States"/>
    <x v="24"/>
    <s v="Oregon"/>
    <n v="97477"/>
    <x v="1"/>
    <s v="TEC-MA-10004086"/>
    <x v="2"/>
    <x v="15"/>
    <s v="Plantronics Single Ear Headset"/>
    <x v="4848"/>
    <n v="5"/>
    <n v="0.7"/>
    <n v="-21.945"/>
    <n v="9"/>
    <n v="3"/>
    <x v="2"/>
    <s v="Sep"/>
    <s v="2014-09"/>
  </r>
  <r>
    <n v="7602"/>
    <s v="CA-2014-131947"/>
    <x v="328"/>
    <d v="2014-09-22T00:00:00"/>
    <s v="Standard Class"/>
    <s v="JA-15970"/>
    <s v="Joseph Airdo"/>
    <x v="0"/>
    <s v="United States"/>
    <x v="24"/>
    <s v="Oregon"/>
    <n v="97477"/>
    <x v="1"/>
    <s v="OFF-PA-10003039"/>
    <x v="1"/>
    <x v="10"/>
    <s v="Xerox 1960"/>
    <x v="4849"/>
    <n v="6"/>
    <n v="0.2"/>
    <n v="46.47"/>
    <n v="9"/>
    <n v="3"/>
    <x v="2"/>
    <s v="Sep"/>
    <s v="2014-09"/>
  </r>
  <r>
    <n v="7603"/>
    <s v="CA-2014-131947"/>
    <x v="328"/>
    <d v="2014-09-22T00:00:00"/>
    <s v="Standard Class"/>
    <s v="JA-15970"/>
    <s v="Joseph Airdo"/>
    <x v="0"/>
    <s v="United States"/>
    <x v="24"/>
    <s v="Oregon"/>
    <n v="97477"/>
    <x v="1"/>
    <s v="TEC-AC-10004633"/>
    <x v="2"/>
    <x v="11"/>
    <s v="Verbatim 25 GB 6x Blu-ray Single Layer Recordable Disc, 3/Pack"/>
    <x v="2292"/>
    <n v="10"/>
    <n v="0.2"/>
    <n v="16.776"/>
    <n v="9"/>
    <n v="3"/>
    <x v="2"/>
    <s v="Sep"/>
    <s v="2014-09"/>
  </r>
  <r>
    <n v="7604"/>
    <s v="CA-2016-152520"/>
    <x v="630"/>
    <d v="2016-07-12T00:00:00"/>
    <s v="Standard Class"/>
    <s v="TH-21115"/>
    <s v="Thea Hudgings"/>
    <x v="1"/>
    <s v="United States"/>
    <x v="205"/>
    <s v="Rhode Island"/>
    <n v="2908"/>
    <x v="3"/>
    <s v="OFF-PA-10000289"/>
    <x v="1"/>
    <x v="10"/>
    <s v="Xerox 213"/>
    <x v="91"/>
    <n v="2"/>
    <n v="0"/>
    <n v="6.2207999999999997"/>
    <n v="7"/>
    <n v="3"/>
    <x v="0"/>
    <s v="Jul"/>
    <s v="2016-07"/>
  </r>
  <r>
    <n v="7605"/>
    <s v="CA-2016-101791"/>
    <x v="1022"/>
    <d v="2016-05-31T00:00:00"/>
    <s v="Standard Class"/>
    <s v="BS-11665"/>
    <s v="Brian Stugart"/>
    <x v="0"/>
    <s v="United States"/>
    <x v="22"/>
    <s v="Illinois"/>
    <n v="60623"/>
    <x v="2"/>
    <s v="FUR-FU-10003247"/>
    <x v="0"/>
    <x v="5"/>
    <s v="36X48 HARDFLOOR CHAIRMAT"/>
    <x v="962"/>
    <n v="3"/>
    <n v="0.6"/>
    <n v="-33.358199999999997"/>
    <n v="5"/>
    <n v="2"/>
    <x v="0"/>
    <s v="May"/>
    <s v="2016-05"/>
  </r>
  <r>
    <n v="7606"/>
    <s v="CA-2016-101791"/>
    <x v="1022"/>
    <d v="2016-05-31T00:00:00"/>
    <s v="Standard Class"/>
    <s v="BS-11665"/>
    <s v="Brian Stugart"/>
    <x v="0"/>
    <s v="United States"/>
    <x v="22"/>
    <s v="Illinois"/>
    <n v="60623"/>
    <x v="2"/>
    <s v="FUR-FU-10002191"/>
    <x v="0"/>
    <x v="5"/>
    <s v="G.E. Halogen Desk Lamp Bulbs"/>
    <x v="215"/>
    <n v="2"/>
    <n v="0.6"/>
    <n v="-1.6752"/>
    <n v="5"/>
    <n v="2"/>
    <x v="0"/>
    <s v="May"/>
    <s v="2016-05"/>
  </r>
  <r>
    <n v="7607"/>
    <s v="CA-2016-101791"/>
    <x v="1022"/>
    <d v="2016-05-31T00:00:00"/>
    <s v="Standard Class"/>
    <s v="BS-11665"/>
    <s v="Brian Stugart"/>
    <x v="0"/>
    <s v="United States"/>
    <x v="22"/>
    <s v="Illinois"/>
    <n v="60623"/>
    <x v="2"/>
    <s v="OFF-ST-10001496"/>
    <x v="1"/>
    <x v="4"/>
    <s v="Standard Rollaway File with Lock"/>
    <x v="4850"/>
    <n v="9"/>
    <n v="0.2"/>
    <n v="97.302599999999998"/>
    <n v="5"/>
    <n v="2"/>
    <x v="0"/>
    <s v="May"/>
    <s v="2016-05"/>
  </r>
  <r>
    <n v="7608"/>
    <s v="CA-2017-121195"/>
    <x v="165"/>
    <d v="2017-12-27T00:00:00"/>
    <s v="First Class"/>
    <s v="NS-18505"/>
    <s v="Neola Schneider"/>
    <x v="0"/>
    <s v="United States"/>
    <x v="61"/>
    <s v="Texas"/>
    <n v="75220"/>
    <x v="2"/>
    <s v="OFF-ST-10000585"/>
    <x v="1"/>
    <x v="4"/>
    <s v="Economy Rollaway Files"/>
    <x v="2071"/>
    <n v="2"/>
    <n v="0.2"/>
    <n v="19.824000000000002"/>
    <n v="12"/>
    <n v="4"/>
    <x v="3"/>
    <s v="Dec"/>
    <s v="2017-12"/>
  </r>
  <r>
    <n v="7609"/>
    <s v="CA-2017-163209"/>
    <x v="898"/>
    <d v="2017-05-07T00:00:00"/>
    <s v="Standard Class"/>
    <s v="MK-18160"/>
    <s v="Mike Kennedy"/>
    <x v="0"/>
    <s v="United States"/>
    <x v="8"/>
    <s v="California"/>
    <n v="94122"/>
    <x v="1"/>
    <s v="OFF-PA-10001166"/>
    <x v="1"/>
    <x v="10"/>
    <s v="Xerox 2"/>
    <x v="233"/>
    <n v="4"/>
    <n v="0"/>
    <n v="12.441599999999999"/>
    <n v="5"/>
    <n v="2"/>
    <x v="3"/>
    <s v="May"/>
    <s v="2017-05"/>
  </r>
  <r>
    <n v="7610"/>
    <s v="CA-2017-163209"/>
    <x v="898"/>
    <d v="2017-05-07T00:00:00"/>
    <s v="Standard Class"/>
    <s v="MK-18160"/>
    <s v="Mike Kennedy"/>
    <x v="0"/>
    <s v="United States"/>
    <x v="8"/>
    <s v="California"/>
    <n v="94122"/>
    <x v="1"/>
    <s v="OFF-AR-10003651"/>
    <x v="1"/>
    <x v="6"/>
    <s v="Newell 350"/>
    <x v="1003"/>
    <n v="7"/>
    <n v="0"/>
    <n v="6.6584000000000003"/>
    <n v="5"/>
    <n v="2"/>
    <x v="3"/>
    <s v="May"/>
    <s v="2017-05"/>
  </r>
  <r>
    <n v="7611"/>
    <s v="CA-2014-133354"/>
    <x v="1165"/>
    <d v="2014-02-24T00:00:00"/>
    <s v="First Class"/>
    <s v="SA-20830"/>
    <s v="Sue Ann Reed"/>
    <x v="0"/>
    <s v="United States"/>
    <x v="429"/>
    <s v="California"/>
    <n v="92553"/>
    <x v="1"/>
    <s v="OFF-PA-10001800"/>
    <x v="1"/>
    <x v="10"/>
    <s v="Xerox 220"/>
    <x v="537"/>
    <n v="3"/>
    <n v="0"/>
    <n v="9.3312000000000008"/>
    <n v="2"/>
    <n v="1"/>
    <x v="2"/>
    <s v="Feb"/>
    <s v="2014-02"/>
  </r>
  <r>
    <n v="7612"/>
    <s v="US-2015-130491"/>
    <x v="285"/>
    <d v="2015-02-11T00:00:00"/>
    <s v="First Class"/>
    <s v="BH-11710"/>
    <s v="Brosina Hoffman"/>
    <x v="0"/>
    <s v="United States"/>
    <x v="495"/>
    <s v="Kansas"/>
    <n v="67846"/>
    <x v="2"/>
    <s v="OFF-PA-10000791"/>
    <x v="1"/>
    <x v="10"/>
    <s v="Wirebound Message Books, Four 2 3/4 x 5 Forms per Page, 200 Sets per Book"/>
    <x v="4033"/>
    <n v="2"/>
    <n v="0"/>
    <n v="4.2930000000000001"/>
    <n v="2"/>
    <n v="1"/>
    <x v="1"/>
    <s v="Feb"/>
    <s v="2015-02"/>
  </r>
  <r>
    <n v="7613"/>
    <s v="US-2015-130491"/>
    <x v="285"/>
    <d v="2015-02-11T00:00:00"/>
    <s v="First Class"/>
    <s v="BH-11710"/>
    <s v="Brosina Hoffman"/>
    <x v="0"/>
    <s v="United States"/>
    <x v="495"/>
    <s v="Kansas"/>
    <n v="67846"/>
    <x v="2"/>
    <s v="OFF-FA-10000134"/>
    <x v="1"/>
    <x v="13"/>
    <s v="Advantus Push Pins, Aluminum Head"/>
    <x v="4851"/>
    <n v="1"/>
    <n v="0"/>
    <n v="1.8010999999999999"/>
    <n v="2"/>
    <n v="1"/>
    <x v="1"/>
    <s v="Feb"/>
    <s v="2015-02"/>
  </r>
  <r>
    <n v="7614"/>
    <s v="US-2015-130491"/>
    <x v="285"/>
    <d v="2015-02-11T00:00:00"/>
    <s v="First Class"/>
    <s v="BH-11710"/>
    <s v="Brosina Hoffman"/>
    <x v="0"/>
    <s v="United States"/>
    <x v="495"/>
    <s v="Kansas"/>
    <n v="67846"/>
    <x v="2"/>
    <s v="OFF-AR-10001149"/>
    <x v="1"/>
    <x v="6"/>
    <s v="Sanford Colorific Colored Pencils, 12/Box"/>
    <x v="1755"/>
    <n v="2"/>
    <n v="0"/>
    <n v="1.728"/>
    <n v="2"/>
    <n v="1"/>
    <x v="1"/>
    <s v="Feb"/>
    <s v="2015-02"/>
  </r>
  <r>
    <n v="7615"/>
    <s v="CA-2015-113740"/>
    <x v="252"/>
    <d v="2015-08-28T00:00:00"/>
    <s v="Second Class"/>
    <s v="SC-20380"/>
    <s v="Shahid Collister"/>
    <x v="0"/>
    <s v="United States"/>
    <x v="20"/>
    <s v="New York"/>
    <n v="10035"/>
    <x v="3"/>
    <s v="FUR-FU-10000010"/>
    <x v="0"/>
    <x v="5"/>
    <s v="DAX Value U-Channel Document Frames, Easel Back"/>
    <x v="3977"/>
    <n v="3"/>
    <n v="0"/>
    <n v="4.6220999999999997"/>
    <n v="8"/>
    <n v="3"/>
    <x v="1"/>
    <s v="Aug"/>
    <s v="2015-08"/>
  </r>
  <r>
    <n v="7616"/>
    <s v="CA-2014-148425"/>
    <x v="953"/>
    <d v="2014-12-04T00:00:00"/>
    <s v="Standard Class"/>
    <s v="RF-19345"/>
    <s v="Randy Ferguson"/>
    <x v="1"/>
    <s v="United States"/>
    <x v="333"/>
    <s v="Florida"/>
    <n v="32839"/>
    <x v="0"/>
    <s v="OFF-BI-10000201"/>
    <x v="1"/>
    <x v="8"/>
    <s v="Avery Triangle Shaped Sheet Lifters, Black, 2/Pack"/>
    <x v="4852"/>
    <n v="9"/>
    <n v="0.7"/>
    <n v="-4.4279999999999999"/>
    <n v="11"/>
    <n v="4"/>
    <x v="2"/>
    <s v="Nov"/>
    <s v="2014-11"/>
  </r>
  <r>
    <n v="7617"/>
    <s v="CA-2016-144309"/>
    <x v="107"/>
    <d v="2016-12-16T00:00:00"/>
    <s v="Standard Class"/>
    <s v="CM-12235"/>
    <s v="Chris McAfee"/>
    <x v="0"/>
    <s v="United States"/>
    <x v="232"/>
    <s v="New York"/>
    <n v="13601"/>
    <x v="3"/>
    <s v="OFF-PA-10001776"/>
    <x v="1"/>
    <x v="10"/>
    <s v="Wirebound Message Books, Four 2 3/4&quot; x 5&quot; Forms per Page, 600 Sets per Book"/>
    <x v="1878"/>
    <n v="2"/>
    <n v="0"/>
    <n v="8.7138000000000009"/>
    <n v="12"/>
    <n v="4"/>
    <x v="0"/>
    <s v="Dec"/>
    <s v="2016-12"/>
  </r>
  <r>
    <n v="7618"/>
    <s v="CA-2016-144309"/>
    <x v="107"/>
    <d v="2016-12-16T00:00:00"/>
    <s v="Standard Class"/>
    <s v="CM-12235"/>
    <s v="Chris McAfee"/>
    <x v="0"/>
    <s v="United States"/>
    <x v="232"/>
    <s v="New York"/>
    <n v="13601"/>
    <x v="3"/>
    <s v="OFF-BI-10003656"/>
    <x v="1"/>
    <x v="8"/>
    <s v="Fellowes PB200 Plastic Comb Binding Machine"/>
    <x v="4853"/>
    <n v="5"/>
    <n v="0.2"/>
    <n v="220.98699999999999"/>
    <n v="12"/>
    <n v="4"/>
    <x v="0"/>
    <s v="Dec"/>
    <s v="2016-12"/>
  </r>
  <r>
    <n v="7619"/>
    <s v="CA-2017-151225"/>
    <x v="855"/>
    <d v="2017-10-29T00:00:00"/>
    <s v="First Class"/>
    <s v="JM-15655"/>
    <s v="Jim Mitchum"/>
    <x v="1"/>
    <s v="United States"/>
    <x v="1"/>
    <s v="California"/>
    <n v="90032"/>
    <x v="1"/>
    <s v="FUR-TA-10001539"/>
    <x v="0"/>
    <x v="3"/>
    <s v="Chromcraft Rectangular Conference Tables"/>
    <x v="4854"/>
    <n v="1"/>
    <n v="0.2"/>
    <n v="9.4787999999999997"/>
    <n v="10"/>
    <n v="4"/>
    <x v="3"/>
    <s v="Oct"/>
    <s v="2017-10"/>
  </r>
  <r>
    <n v="7620"/>
    <s v="CA-2017-151225"/>
    <x v="855"/>
    <d v="2017-10-29T00:00:00"/>
    <s v="First Class"/>
    <s v="JM-15655"/>
    <s v="Jim Mitchum"/>
    <x v="1"/>
    <s v="United States"/>
    <x v="1"/>
    <s v="California"/>
    <n v="90032"/>
    <x v="1"/>
    <s v="TEC-PH-10004100"/>
    <x v="2"/>
    <x v="7"/>
    <s v="Griffin GC17055 Auxiliary Audio Cable"/>
    <x v="994"/>
    <n v="5"/>
    <n v="0.2"/>
    <n v="7.1959999999999997"/>
    <n v="10"/>
    <n v="4"/>
    <x v="3"/>
    <s v="Oct"/>
    <s v="2017-10"/>
  </r>
  <r>
    <n v="7621"/>
    <s v="US-2014-144078"/>
    <x v="641"/>
    <d v="2014-11-29T00:00:00"/>
    <s v="Standard Class"/>
    <s v="RB-19435"/>
    <s v="Richard Bierner"/>
    <x v="0"/>
    <s v="United States"/>
    <x v="1"/>
    <s v="California"/>
    <n v="90004"/>
    <x v="1"/>
    <s v="TEC-PH-10001580"/>
    <x v="2"/>
    <x v="7"/>
    <s v="Logitech Mobile Speakerphone P710e - speaker phone"/>
    <x v="4855"/>
    <n v="5"/>
    <n v="0.2"/>
    <n v="47.243000000000002"/>
    <n v="11"/>
    <n v="4"/>
    <x v="2"/>
    <s v="Nov"/>
    <s v="2014-11"/>
  </r>
  <r>
    <n v="7622"/>
    <s v="US-2014-144078"/>
    <x v="641"/>
    <d v="2014-11-29T00:00:00"/>
    <s v="Standard Class"/>
    <s v="RB-19435"/>
    <s v="Richard Bierner"/>
    <x v="0"/>
    <s v="United States"/>
    <x v="1"/>
    <s v="California"/>
    <n v="90004"/>
    <x v="1"/>
    <s v="FUR-CH-10002335"/>
    <x v="0"/>
    <x v="1"/>
    <s v="Hon GuestStacker Chair"/>
    <x v="4856"/>
    <n v="4"/>
    <n v="0.2"/>
    <n v="54.400799999999997"/>
    <n v="11"/>
    <n v="4"/>
    <x v="2"/>
    <s v="Nov"/>
    <s v="2014-11"/>
  </r>
  <r>
    <n v="7623"/>
    <s v="US-2014-144078"/>
    <x v="641"/>
    <d v="2014-11-29T00:00:00"/>
    <s v="Standard Class"/>
    <s v="RB-19435"/>
    <s v="Richard Bierner"/>
    <x v="0"/>
    <s v="United States"/>
    <x v="1"/>
    <s v="California"/>
    <n v="90004"/>
    <x v="1"/>
    <s v="OFF-AR-10004707"/>
    <x v="1"/>
    <x v="6"/>
    <s v="Staples in misc. colors"/>
    <x v="4857"/>
    <n v="3"/>
    <n v="0"/>
    <n v="2.6040000000000001"/>
    <n v="11"/>
    <n v="4"/>
    <x v="2"/>
    <s v="Nov"/>
    <s v="2014-11"/>
  </r>
  <r>
    <n v="7624"/>
    <s v="CA-2014-124464"/>
    <x v="686"/>
    <d v="2014-07-20T00:00:00"/>
    <s v="Standard Class"/>
    <s v="SS-20515"/>
    <s v="Shirley Schmidt"/>
    <x v="2"/>
    <s v="United States"/>
    <x v="46"/>
    <s v="Delaware"/>
    <n v="19711"/>
    <x v="3"/>
    <s v="OFF-AP-10000576"/>
    <x v="1"/>
    <x v="9"/>
    <s v="Belkin 7 Outlet SurgeMaster II"/>
    <x v="4858"/>
    <n v="1"/>
    <n v="0"/>
    <n v="11.054399999999999"/>
    <n v="7"/>
    <n v="3"/>
    <x v="2"/>
    <s v="Jul"/>
    <s v="2014-07"/>
  </r>
  <r>
    <n v="7625"/>
    <s v="CA-2015-136805"/>
    <x v="293"/>
    <d v="2015-05-27T00:00:00"/>
    <s v="Second Class"/>
    <s v="NM-18445"/>
    <s v="Nathan Mautz"/>
    <x v="2"/>
    <s v="United States"/>
    <x v="66"/>
    <s v="Michigan"/>
    <n v="48234"/>
    <x v="2"/>
    <s v="OFF-AP-10001394"/>
    <x v="1"/>
    <x v="9"/>
    <s v="Harmony Air Purifier"/>
    <x v="4859"/>
    <n v="5"/>
    <n v="0.1"/>
    <n v="245.7"/>
    <n v="5"/>
    <n v="2"/>
    <x v="1"/>
    <s v="May"/>
    <s v="2015-05"/>
  </r>
  <r>
    <n v="7626"/>
    <s v="CA-2015-136805"/>
    <x v="293"/>
    <d v="2015-05-27T00:00:00"/>
    <s v="Second Class"/>
    <s v="NM-18445"/>
    <s v="Nathan Mautz"/>
    <x v="2"/>
    <s v="United States"/>
    <x v="66"/>
    <s v="Michigan"/>
    <n v="48234"/>
    <x v="2"/>
    <s v="FUR-FU-10003724"/>
    <x v="0"/>
    <x v="5"/>
    <s v="Westinghouse Clip-On Gooseneck Lamps"/>
    <x v="4860"/>
    <n v="9"/>
    <n v="0"/>
    <n v="19.585799999999999"/>
    <n v="5"/>
    <n v="2"/>
    <x v="1"/>
    <s v="May"/>
    <s v="2015-05"/>
  </r>
  <r>
    <n v="7627"/>
    <s v="US-2015-159499"/>
    <x v="82"/>
    <d v="2015-11-23T00:00:00"/>
    <s v="Second Class"/>
    <s v="EM-14095"/>
    <s v="Eudokia Martin"/>
    <x v="1"/>
    <s v="United States"/>
    <x v="42"/>
    <s v="Arizona"/>
    <n v="85023"/>
    <x v="1"/>
    <s v="OFF-AP-10002867"/>
    <x v="1"/>
    <x v="9"/>
    <s v="Fellowes Command Center 5-outlet power strip"/>
    <x v="4861"/>
    <n v="6"/>
    <n v="0.2"/>
    <n v="28.492799999999999"/>
    <n v="11"/>
    <n v="4"/>
    <x v="1"/>
    <s v="Nov"/>
    <s v="2015-11"/>
  </r>
  <r>
    <n v="7628"/>
    <s v="US-2015-159499"/>
    <x v="82"/>
    <d v="2015-11-23T00:00:00"/>
    <s v="Second Class"/>
    <s v="EM-14095"/>
    <s v="Eudokia Martin"/>
    <x v="1"/>
    <s v="United States"/>
    <x v="42"/>
    <s v="Arizona"/>
    <n v="85023"/>
    <x v="1"/>
    <s v="TEC-AC-10002718"/>
    <x v="2"/>
    <x v="11"/>
    <s v="Belkin Standard 104 key USB Keyboard"/>
    <x v="4862"/>
    <n v="2"/>
    <n v="0.2"/>
    <n v="-1.4590000000000001"/>
    <n v="11"/>
    <n v="4"/>
    <x v="1"/>
    <s v="Nov"/>
    <s v="2015-11"/>
  </r>
  <r>
    <n v="7629"/>
    <s v="US-2015-159499"/>
    <x v="82"/>
    <d v="2015-11-23T00:00:00"/>
    <s v="Second Class"/>
    <s v="EM-14095"/>
    <s v="Eudokia Martin"/>
    <x v="1"/>
    <s v="United States"/>
    <x v="42"/>
    <s v="Arizona"/>
    <n v="85023"/>
    <x v="1"/>
    <s v="OFF-LA-10003121"/>
    <x v="1"/>
    <x v="2"/>
    <s v="Avery 506"/>
    <x v="1045"/>
    <n v="5"/>
    <n v="0.2"/>
    <n v="5.3689999999999998"/>
    <n v="11"/>
    <n v="4"/>
    <x v="1"/>
    <s v="Nov"/>
    <s v="2015-11"/>
  </r>
  <r>
    <n v="7630"/>
    <s v="CA-2014-162089"/>
    <x v="809"/>
    <d v="2014-04-01T00:00:00"/>
    <s v="First Class"/>
    <s v="MP-17470"/>
    <s v="Mark Packer"/>
    <x v="2"/>
    <s v="United States"/>
    <x v="180"/>
    <s v="Texas"/>
    <n v="78521"/>
    <x v="2"/>
    <s v="OFF-EN-10002230"/>
    <x v="1"/>
    <x v="12"/>
    <s v="Airmail Envelopes"/>
    <x v="4863"/>
    <n v="5"/>
    <n v="0.2"/>
    <n v="113.30549999999999"/>
    <n v="3"/>
    <n v="1"/>
    <x v="2"/>
    <s v="Mar"/>
    <s v="2014-03"/>
  </r>
  <r>
    <n v="7631"/>
    <s v="CA-2014-162089"/>
    <x v="809"/>
    <d v="2014-04-01T00:00:00"/>
    <s v="First Class"/>
    <s v="MP-17470"/>
    <s v="Mark Packer"/>
    <x v="2"/>
    <s v="United States"/>
    <x v="180"/>
    <s v="Texas"/>
    <n v="78521"/>
    <x v="2"/>
    <s v="TEC-PH-10001819"/>
    <x v="2"/>
    <x v="7"/>
    <s v="Innergie mMini Combo Duo USB Travel Charging Kit"/>
    <x v="4864"/>
    <n v="7"/>
    <n v="0.2"/>
    <n v="88.180400000000006"/>
    <n v="3"/>
    <n v="1"/>
    <x v="2"/>
    <s v="Mar"/>
    <s v="2014-03"/>
  </r>
  <r>
    <n v="7632"/>
    <s v="CA-2014-162089"/>
    <x v="809"/>
    <d v="2014-04-01T00:00:00"/>
    <s v="First Class"/>
    <s v="MP-17470"/>
    <s v="Mark Packer"/>
    <x v="2"/>
    <s v="United States"/>
    <x v="180"/>
    <s v="Texas"/>
    <n v="78521"/>
    <x v="2"/>
    <s v="FUR-CH-10002304"/>
    <x v="0"/>
    <x v="1"/>
    <s v="Global Stack Chair without Arms, Black"/>
    <x v="4865"/>
    <n v="7"/>
    <n v="0.3"/>
    <n v="-9.093"/>
    <n v="3"/>
    <n v="1"/>
    <x v="2"/>
    <s v="Mar"/>
    <s v="2014-03"/>
  </r>
  <r>
    <n v="7633"/>
    <s v="US-2017-158526"/>
    <x v="614"/>
    <d v="2018-01-01T00:00:00"/>
    <s v="Second Class"/>
    <s v="KH-16360"/>
    <s v="Katherine Hughes"/>
    <x v="0"/>
    <s v="United States"/>
    <x v="103"/>
    <s v="Kentucky"/>
    <n v="40214"/>
    <x v="0"/>
    <s v="FUR-CH-10002602"/>
    <x v="0"/>
    <x v="1"/>
    <s v="DMI Arturo Collection Mission-style Design Wood Chair"/>
    <x v="4866"/>
    <n v="8"/>
    <n v="0"/>
    <n v="314.03840000000002"/>
    <n v="12"/>
    <n v="4"/>
    <x v="3"/>
    <s v="Dec"/>
    <s v="2017-12"/>
  </r>
  <r>
    <n v="7634"/>
    <s v="US-2017-158526"/>
    <x v="614"/>
    <d v="2018-01-01T00:00:00"/>
    <s v="Second Class"/>
    <s v="KH-16360"/>
    <s v="Katherine Hughes"/>
    <x v="0"/>
    <s v="United States"/>
    <x v="103"/>
    <s v="Kentucky"/>
    <n v="40214"/>
    <x v="0"/>
    <s v="OFF-BI-10002414"/>
    <x v="1"/>
    <x v="8"/>
    <s v="GBC ProClick Spines for 32-Hole Punch"/>
    <x v="4867"/>
    <n v="1"/>
    <n v="0"/>
    <n v="5.8891"/>
    <n v="12"/>
    <n v="4"/>
    <x v="3"/>
    <s v="Dec"/>
    <s v="2017-12"/>
  </r>
  <r>
    <n v="7635"/>
    <s v="US-2017-158526"/>
    <x v="614"/>
    <d v="2018-01-01T00:00:00"/>
    <s v="Second Class"/>
    <s v="KH-16360"/>
    <s v="Katherine Hughes"/>
    <x v="0"/>
    <s v="United States"/>
    <x v="103"/>
    <s v="Kentucky"/>
    <n v="40214"/>
    <x v="0"/>
    <s v="OFF-AR-10003696"/>
    <x v="1"/>
    <x v="6"/>
    <s v="Panasonic KP-350BK Electric Pencil Sharpener with Auto Stop"/>
    <x v="722"/>
    <n v="1"/>
    <n v="0"/>
    <n v="10.0282"/>
    <n v="12"/>
    <n v="4"/>
    <x v="3"/>
    <s v="Dec"/>
    <s v="2017-12"/>
  </r>
  <r>
    <n v="7636"/>
    <s v="US-2017-158526"/>
    <x v="614"/>
    <d v="2018-01-01T00:00:00"/>
    <s v="Second Class"/>
    <s v="KH-16360"/>
    <s v="Katherine Hughes"/>
    <x v="0"/>
    <s v="United States"/>
    <x v="103"/>
    <s v="Kentucky"/>
    <n v="40214"/>
    <x v="0"/>
    <s v="FUR-CH-10004495"/>
    <x v="0"/>
    <x v="1"/>
    <s v="Global Leather and Oak Executive Chair, Black"/>
    <x v="4868"/>
    <n v="1"/>
    <n v="0"/>
    <n v="87.284199999999998"/>
    <n v="12"/>
    <n v="4"/>
    <x v="3"/>
    <s v="Dec"/>
    <s v="2017-12"/>
  </r>
  <r>
    <n v="7637"/>
    <s v="US-2017-158526"/>
    <x v="614"/>
    <d v="2018-01-01T00:00:00"/>
    <s v="Second Class"/>
    <s v="KH-16360"/>
    <s v="Katherine Hughes"/>
    <x v="0"/>
    <s v="United States"/>
    <x v="103"/>
    <s v="Kentucky"/>
    <n v="40214"/>
    <x v="0"/>
    <s v="FUR-CH-10001270"/>
    <x v="0"/>
    <x v="1"/>
    <s v="Harbour Creations Steel Folding Chair"/>
    <x v="4869"/>
    <n v="3"/>
    <n v="0"/>
    <n v="77.625"/>
    <n v="12"/>
    <n v="4"/>
    <x v="3"/>
    <s v="Dec"/>
    <s v="2017-12"/>
  </r>
  <r>
    <n v="7638"/>
    <s v="CA-2017-104885"/>
    <x v="580"/>
    <d v="2017-03-08T00:00:00"/>
    <s v="Standard Class"/>
    <s v="DB-13555"/>
    <s v="Dorothy Badders"/>
    <x v="1"/>
    <s v="United States"/>
    <x v="46"/>
    <s v="Delaware"/>
    <n v="19711"/>
    <x v="3"/>
    <s v="OFF-AR-10001615"/>
    <x v="1"/>
    <x v="6"/>
    <s v="Newell 34"/>
    <x v="423"/>
    <n v="3"/>
    <n v="0"/>
    <n v="15.475199999999999"/>
    <n v="3"/>
    <n v="1"/>
    <x v="3"/>
    <s v="Mar"/>
    <s v="2017-03"/>
  </r>
  <r>
    <n v="7639"/>
    <s v="CA-2017-104885"/>
    <x v="580"/>
    <d v="2017-03-08T00:00:00"/>
    <s v="Standard Class"/>
    <s v="DB-13555"/>
    <s v="Dorothy Badders"/>
    <x v="1"/>
    <s v="United States"/>
    <x v="46"/>
    <s v="Delaware"/>
    <n v="19711"/>
    <x v="3"/>
    <s v="OFF-EN-10003286"/>
    <x v="1"/>
    <x v="12"/>
    <s v="Staple envelope"/>
    <x v="3951"/>
    <n v="7"/>
    <n v="0"/>
    <n v="27.241199999999999"/>
    <n v="3"/>
    <n v="1"/>
    <x v="3"/>
    <s v="Mar"/>
    <s v="2017-03"/>
  </r>
  <r>
    <n v="7640"/>
    <s v="CA-2017-104885"/>
    <x v="580"/>
    <d v="2017-03-08T00:00:00"/>
    <s v="Standard Class"/>
    <s v="DB-13555"/>
    <s v="Dorothy Badders"/>
    <x v="1"/>
    <s v="United States"/>
    <x v="46"/>
    <s v="Delaware"/>
    <n v="19711"/>
    <x v="3"/>
    <s v="FUR-BO-10003660"/>
    <x v="0"/>
    <x v="0"/>
    <s v="Bush Cubix Collection Bookcases, Fully Assembled"/>
    <x v="4870"/>
    <n v="2"/>
    <n v="0"/>
    <n v="101.6508"/>
    <n v="3"/>
    <n v="1"/>
    <x v="3"/>
    <s v="Mar"/>
    <s v="2017-03"/>
  </r>
  <r>
    <n v="7641"/>
    <s v="CA-2017-104885"/>
    <x v="580"/>
    <d v="2017-03-08T00:00:00"/>
    <s v="Standard Class"/>
    <s v="DB-13555"/>
    <s v="Dorothy Badders"/>
    <x v="1"/>
    <s v="United States"/>
    <x v="46"/>
    <s v="Delaware"/>
    <n v="19711"/>
    <x v="3"/>
    <s v="OFF-PA-10002764"/>
    <x v="1"/>
    <x v="10"/>
    <s v="Easy-staple paper"/>
    <x v="120"/>
    <n v="6"/>
    <n v="0"/>
    <n v="33.339599999999997"/>
    <n v="3"/>
    <n v="1"/>
    <x v="3"/>
    <s v="Mar"/>
    <s v="2017-03"/>
  </r>
  <r>
    <n v="7642"/>
    <s v="US-2016-157490"/>
    <x v="1099"/>
    <d v="2016-10-07T00:00:00"/>
    <s v="First Class"/>
    <s v="LB-16795"/>
    <s v="Laurel Beltran"/>
    <x v="2"/>
    <s v="United States"/>
    <x v="206"/>
    <s v="Colorado"/>
    <n v="81001"/>
    <x v="1"/>
    <s v="TEC-MA-10001695"/>
    <x v="2"/>
    <x v="15"/>
    <s v="Zebra GK420t Direct Thermal/Thermal Transfer Printer"/>
    <x v="4871"/>
    <n v="6"/>
    <n v="0.7"/>
    <n v="-938.28"/>
    <n v="10"/>
    <n v="4"/>
    <x v="0"/>
    <s v="Oct"/>
    <s v="2016-10"/>
  </r>
  <r>
    <n v="7643"/>
    <s v="US-2016-157490"/>
    <x v="1099"/>
    <d v="2016-10-07T00:00:00"/>
    <s v="First Class"/>
    <s v="LB-16795"/>
    <s v="Laurel Beltran"/>
    <x v="2"/>
    <s v="United States"/>
    <x v="206"/>
    <s v="Colorado"/>
    <n v="81001"/>
    <x v="1"/>
    <s v="OFF-BI-10002824"/>
    <x v="1"/>
    <x v="8"/>
    <s v="Recycled Easel Ring Binders"/>
    <x v="3740"/>
    <n v="4"/>
    <n v="0.7"/>
    <n v="-14.92"/>
    <n v="10"/>
    <n v="4"/>
    <x v="0"/>
    <s v="Oct"/>
    <s v="2016-10"/>
  </r>
  <r>
    <n v="7644"/>
    <s v="US-2016-157490"/>
    <x v="1099"/>
    <d v="2016-10-07T00:00:00"/>
    <s v="First Class"/>
    <s v="LB-16795"/>
    <s v="Laurel Beltran"/>
    <x v="2"/>
    <s v="United States"/>
    <x v="206"/>
    <s v="Colorado"/>
    <n v="81001"/>
    <x v="1"/>
    <s v="OFF-BI-10002571"/>
    <x v="1"/>
    <x v="8"/>
    <s v="Avery Framed View Binder, EZD Ring (Locking), Navy, 1 1/2&quot;"/>
    <x v="4872"/>
    <n v="4"/>
    <n v="0.7"/>
    <n v="-9.1815999999999995"/>
    <n v="10"/>
    <n v="4"/>
    <x v="0"/>
    <s v="Oct"/>
    <s v="2016-10"/>
  </r>
  <r>
    <n v="7645"/>
    <s v="US-2016-157490"/>
    <x v="1099"/>
    <d v="2016-10-07T00:00:00"/>
    <s v="First Class"/>
    <s v="LB-16795"/>
    <s v="Laurel Beltran"/>
    <x v="2"/>
    <s v="United States"/>
    <x v="206"/>
    <s v="Colorado"/>
    <n v="81001"/>
    <x v="1"/>
    <s v="TEC-AC-10001553"/>
    <x v="2"/>
    <x v="11"/>
    <s v="Memorex 25GB 6X Branded Blu-Ray Recordable Disc, 15/Pack"/>
    <x v="4411"/>
    <n v="5"/>
    <n v="0.2"/>
    <n v="0.84950000000000003"/>
    <n v="10"/>
    <n v="4"/>
    <x v="0"/>
    <s v="Oct"/>
    <s v="2016-10"/>
  </r>
  <r>
    <n v="7646"/>
    <s v="CA-2015-161452"/>
    <x v="57"/>
    <d v="2015-04-11T00:00:00"/>
    <s v="Standard Class"/>
    <s v="CA-11965"/>
    <s v="Carol Adams"/>
    <x v="1"/>
    <s v="United States"/>
    <x v="1"/>
    <s v="California"/>
    <n v="90036"/>
    <x v="1"/>
    <s v="FUR-CH-10003973"/>
    <x v="0"/>
    <x v="1"/>
    <s v="GuestStacker Chair with Chrome Finish Legs"/>
    <x v="1060"/>
    <n v="3"/>
    <n v="0.2"/>
    <n v="89.222399999999993"/>
    <n v="4"/>
    <n v="2"/>
    <x v="1"/>
    <s v="Apr"/>
    <s v="2015-04"/>
  </r>
  <r>
    <n v="7647"/>
    <s v="US-2014-115196"/>
    <x v="340"/>
    <d v="2014-09-13T00:00:00"/>
    <s v="Standard Class"/>
    <s v="DL-12925"/>
    <s v="Daniel Lacy"/>
    <x v="0"/>
    <s v="United States"/>
    <x v="202"/>
    <s v="North Carolina"/>
    <n v="27834"/>
    <x v="0"/>
    <s v="TEC-MA-10002073"/>
    <x v="2"/>
    <x v="15"/>
    <s v="3D Systems Cube Printer, 2nd Generation, White"/>
    <x v="4873"/>
    <n v="2"/>
    <n v="0.5"/>
    <n v="-571.99559999999997"/>
    <n v="9"/>
    <n v="3"/>
    <x v="2"/>
    <s v="Sep"/>
    <s v="2014-09"/>
  </r>
  <r>
    <n v="7648"/>
    <s v="CA-2016-138968"/>
    <x v="543"/>
    <d v="2016-03-16T00:00:00"/>
    <s v="First Class"/>
    <s v="FC-14335"/>
    <s v="Fred Chung"/>
    <x v="1"/>
    <s v="United States"/>
    <x v="8"/>
    <s v="California"/>
    <n v="94110"/>
    <x v="1"/>
    <s v="OFF-BI-10003529"/>
    <x v="1"/>
    <x v="8"/>
    <s v="Avery Round Ring Poly Binders"/>
    <x v="4874"/>
    <n v="2"/>
    <n v="0.2"/>
    <n v="1.6472"/>
    <n v="3"/>
    <n v="1"/>
    <x v="0"/>
    <s v="Mar"/>
    <s v="2016-03"/>
  </r>
  <r>
    <n v="7649"/>
    <s v="CA-2016-138968"/>
    <x v="543"/>
    <d v="2016-03-16T00:00:00"/>
    <s v="First Class"/>
    <s v="FC-14335"/>
    <s v="Fred Chung"/>
    <x v="1"/>
    <s v="United States"/>
    <x v="8"/>
    <s v="California"/>
    <n v="94110"/>
    <x v="1"/>
    <s v="FUR-CH-10000309"/>
    <x v="0"/>
    <x v="1"/>
    <s v="Global Comet Stacking Arm Chair"/>
    <x v="4875"/>
    <n v="4"/>
    <n v="0.2"/>
    <n v="84.501999999999995"/>
    <n v="3"/>
    <n v="1"/>
    <x v="0"/>
    <s v="Mar"/>
    <s v="2016-03"/>
  </r>
  <r>
    <n v="7650"/>
    <s v="CA-2015-101889"/>
    <x v="17"/>
    <d v="2015-12-31T00:00:00"/>
    <s v="Standard Class"/>
    <s v="DB-13120"/>
    <s v="David Bremer"/>
    <x v="1"/>
    <s v="United States"/>
    <x v="292"/>
    <s v="Ohio"/>
    <n v="43302"/>
    <x v="3"/>
    <s v="FUR-TA-10004154"/>
    <x v="0"/>
    <x v="3"/>
    <s v="Riverside Furniture Oval Coffee Table, Oval End Table, End Table with Drawer"/>
    <x v="4876"/>
    <n v="9"/>
    <n v="0.4"/>
    <n v="-464.697"/>
    <n v="12"/>
    <n v="4"/>
    <x v="1"/>
    <s v="Dec"/>
    <s v="2015-12"/>
  </r>
  <r>
    <n v="7651"/>
    <s v="CA-2015-101889"/>
    <x v="17"/>
    <d v="2015-12-31T00:00:00"/>
    <s v="Standard Class"/>
    <s v="DB-13120"/>
    <s v="David Bremer"/>
    <x v="1"/>
    <s v="United States"/>
    <x v="292"/>
    <s v="Ohio"/>
    <n v="43302"/>
    <x v="3"/>
    <s v="OFF-EN-10003286"/>
    <x v="1"/>
    <x v="12"/>
    <s v="Staple envelope"/>
    <x v="4877"/>
    <n v="3"/>
    <n v="0.2"/>
    <n v="6.7068000000000003"/>
    <n v="12"/>
    <n v="4"/>
    <x v="1"/>
    <s v="Dec"/>
    <s v="2015-12"/>
  </r>
  <r>
    <n v="7652"/>
    <s v="CA-2017-110821"/>
    <x v="783"/>
    <d v="2017-08-08T00:00:00"/>
    <s v="First Class"/>
    <s v="CK-12205"/>
    <s v="Chloris Kastensmidt"/>
    <x v="0"/>
    <s v="United States"/>
    <x v="61"/>
    <s v="Texas"/>
    <n v="75081"/>
    <x v="2"/>
    <s v="TEC-AC-10001552"/>
    <x v="2"/>
    <x v="11"/>
    <s v="Logitech K350 2.4Ghz Wireless Keyboard"/>
    <x v="4878"/>
    <n v="3"/>
    <n v="0.2"/>
    <n v="-13.437900000000001"/>
    <n v="8"/>
    <n v="3"/>
    <x v="3"/>
    <s v="Aug"/>
    <s v="2017-08"/>
  </r>
  <r>
    <n v="7653"/>
    <s v="CA-2017-110821"/>
    <x v="783"/>
    <d v="2017-08-08T00:00:00"/>
    <s v="First Class"/>
    <s v="CK-12205"/>
    <s v="Chloris Kastensmidt"/>
    <x v="0"/>
    <s v="United States"/>
    <x v="61"/>
    <s v="Texas"/>
    <n v="75081"/>
    <x v="2"/>
    <s v="OFF-ST-10002790"/>
    <x v="1"/>
    <x v="4"/>
    <s v="Safco Industrial Shelving"/>
    <x v="4879"/>
    <n v="2"/>
    <n v="0.2"/>
    <n v="-25.109000000000002"/>
    <n v="8"/>
    <n v="3"/>
    <x v="3"/>
    <s v="Aug"/>
    <s v="2017-08"/>
  </r>
  <r>
    <n v="7654"/>
    <s v="CA-2015-121552"/>
    <x v="204"/>
    <d v="2015-03-27T00:00:00"/>
    <s v="Standard Class"/>
    <s v="FW-14395"/>
    <s v="Fred Wasserman"/>
    <x v="1"/>
    <s v="United States"/>
    <x v="114"/>
    <s v="Alabama"/>
    <n v="35810"/>
    <x v="0"/>
    <s v="OFF-AR-10003217"/>
    <x v="1"/>
    <x v="6"/>
    <s v="Newell 316"/>
    <x v="634"/>
    <n v="4"/>
    <n v="0"/>
    <n v="5.4767999999999999"/>
    <n v="3"/>
    <n v="1"/>
    <x v="1"/>
    <s v="Mar"/>
    <s v="2015-03"/>
  </r>
  <r>
    <n v="7655"/>
    <s v="CA-2015-107685"/>
    <x v="672"/>
    <d v="2015-12-02T00:00:00"/>
    <s v="Second Class"/>
    <s v="JM-15865"/>
    <s v="John Murray"/>
    <x v="0"/>
    <s v="United States"/>
    <x v="98"/>
    <s v="Nevada"/>
    <n v="89115"/>
    <x v="1"/>
    <s v="FUR-FU-10002813"/>
    <x v="0"/>
    <x v="5"/>
    <s v="DAX Contemporary Wood Frame with Silver Metal Mat, Desktop, 11 x 14 Size"/>
    <x v="4016"/>
    <n v="4"/>
    <n v="0"/>
    <n v="29.145600000000002"/>
    <n v="11"/>
    <n v="4"/>
    <x v="1"/>
    <s v="Nov"/>
    <s v="2015-11"/>
  </r>
  <r>
    <n v="7656"/>
    <s v="CA-2015-107685"/>
    <x v="672"/>
    <d v="2015-12-02T00:00:00"/>
    <s v="Second Class"/>
    <s v="JM-15865"/>
    <s v="John Murray"/>
    <x v="0"/>
    <s v="United States"/>
    <x v="98"/>
    <s v="Nevada"/>
    <n v="89115"/>
    <x v="1"/>
    <s v="OFF-PA-10003848"/>
    <x v="1"/>
    <x v="10"/>
    <s v="Xerox 1997"/>
    <x v="233"/>
    <n v="4"/>
    <n v="0"/>
    <n v="12.441599999999999"/>
    <n v="11"/>
    <n v="4"/>
    <x v="1"/>
    <s v="Nov"/>
    <s v="2015-11"/>
  </r>
  <r>
    <n v="7657"/>
    <s v="US-2014-120740"/>
    <x v="1166"/>
    <d v="2014-04-15T00:00:00"/>
    <s v="Same Day"/>
    <s v="PS-18970"/>
    <s v="Paul Stevenson"/>
    <x v="2"/>
    <s v="United States"/>
    <x v="1"/>
    <s v="California"/>
    <n v="90049"/>
    <x v="1"/>
    <s v="OFF-AP-10000240"/>
    <x v="1"/>
    <x v="9"/>
    <s v="Belkin F9G930V10-GRY 9 Outlet Surge"/>
    <x v="1461"/>
    <n v="2"/>
    <n v="0"/>
    <n v="31.0184"/>
    <n v="4"/>
    <n v="2"/>
    <x v="2"/>
    <s v="Apr"/>
    <s v="2014-04"/>
  </r>
  <r>
    <n v="7658"/>
    <s v="US-2014-120740"/>
    <x v="1166"/>
    <d v="2014-04-15T00:00:00"/>
    <s v="Same Day"/>
    <s v="PS-18970"/>
    <s v="Paul Stevenson"/>
    <x v="2"/>
    <s v="United States"/>
    <x v="1"/>
    <s v="California"/>
    <n v="90049"/>
    <x v="1"/>
    <s v="FUR-FU-10004091"/>
    <x v="0"/>
    <x v="5"/>
    <s v="Howard Miller 13&quot; Diameter Goldtone Round Wall Clock"/>
    <x v="4880"/>
    <n v="4"/>
    <n v="0"/>
    <n v="76.9816"/>
    <n v="4"/>
    <n v="2"/>
    <x v="2"/>
    <s v="Apr"/>
    <s v="2014-04"/>
  </r>
  <r>
    <n v="7659"/>
    <s v="CA-2017-155740"/>
    <x v="245"/>
    <d v="2017-08-02T00:00:00"/>
    <s v="First Class"/>
    <s v="TC-21475"/>
    <s v="Tony Chapman"/>
    <x v="2"/>
    <s v="United States"/>
    <x v="80"/>
    <s v="Ohio"/>
    <n v="44107"/>
    <x v="3"/>
    <s v="OFF-BI-10001071"/>
    <x v="1"/>
    <x v="8"/>
    <s v="GBC ProClick Punch Binding System"/>
    <x v="1963"/>
    <n v="4"/>
    <n v="0.7"/>
    <n v="-53.743200000000002"/>
    <n v="7"/>
    <n v="3"/>
    <x v="3"/>
    <s v="Jul"/>
    <s v="2017-07"/>
  </r>
  <r>
    <n v="7660"/>
    <s v="CA-2017-146493"/>
    <x v="702"/>
    <d v="2017-06-05T00:00:00"/>
    <s v="Standard Class"/>
    <s v="CV-12805"/>
    <s v="Cynthia Voltz"/>
    <x v="1"/>
    <s v="United States"/>
    <x v="9"/>
    <s v="Nebraska"/>
    <n v="68025"/>
    <x v="2"/>
    <s v="OFF-BI-10003676"/>
    <x v="1"/>
    <x v="8"/>
    <s v="GBC Standard Recycled Report Covers, Clear Plastic Sheets"/>
    <x v="4881"/>
    <n v="5"/>
    <n v="0"/>
    <n v="25.872"/>
    <n v="6"/>
    <n v="2"/>
    <x v="3"/>
    <s v="Jun"/>
    <s v="2017-06"/>
  </r>
  <r>
    <n v="7661"/>
    <s v="CA-2014-105417"/>
    <x v="1167"/>
    <d v="2014-01-12T00:00:00"/>
    <s v="Standard Class"/>
    <s v="VS-21820"/>
    <s v="Vivek Sundaresam"/>
    <x v="0"/>
    <s v="United States"/>
    <x v="114"/>
    <s v="Texas"/>
    <n v="77340"/>
    <x v="2"/>
    <s v="FUR-FU-10004864"/>
    <x v="0"/>
    <x v="5"/>
    <s v="Howard Miller 14-1/2&quot; Diameter Chrome Round Wall Clock"/>
    <x v="4882"/>
    <n v="3"/>
    <n v="0.6"/>
    <n v="-53.709600000000002"/>
    <n v="1"/>
    <n v="1"/>
    <x v="2"/>
    <s v="Jan"/>
    <s v="2014-01"/>
  </r>
  <r>
    <n v="7662"/>
    <s v="CA-2014-105417"/>
    <x v="1167"/>
    <d v="2014-01-12T00:00:00"/>
    <s v="Standard Class"/>
    <s v="VS-21820"/>
    <s v="Vivek Sundaresam"/>
    <x v="0"/>
    <s v="United States"/>
    <x v="114"/>
    <s v="Texas"/>
    <n v="77340"/>
    <x v="2"/>
    <s v="OFF-BI-10003708"/>
    <x v="1"/>
    <x v="8"/>
    <s v="Acco Four Pocket Poly Ring Binder with Label Holder, Smoke, 1&quot;"/>
    <x v="4883"/>
    <n v="7"/>
    <n v="0.8"/>
    <n v="-18.252500000000001"/>
    <n v="1"/>
    <n v="1"/>
    <x v="2"/>
    <s v="Jan"/>
    <s v="2014-01"/>
  </r>
  <r>
    <n v="7663"/>
    <s v="US-2017-141509"/>
    <x v="365"/>
    <d v="2017-10-01T00:00:00"/>
    <s v="First Class"/>
    <s v="SC-20575"/>
    <s v="Sonia Cooley"/>
    <x v="0"/>
    <s v="United States"/>
    <x v="1"/>
    <s v="California"/>
    <n v="90036"/>
    <x v="1"/>
    <s v="OFF-AR-10002067"/>
    <x v="1"/>
    <x v="6"/>
    <s v="Newell 334"/>
    <x v="1593"/>
    <n v="5"/>
    <n v="0"/>
    <n v="25.792000000000002"/>
    <n v="9"/>
    <n v="3"/>
    <x v="3"/>
    <s v="Sep"/>
    <s v="2017-09"/>
  </r>
  <r>
    <n v="7664"/>
    <s v="CA-2017-139493"/>
    <x v="1168"/>
    <d v="2017-09-19T00:00:00"/>
    <s v="Standard Class"/>
    <s v="SG-20605"/>
    <s v="Speros Goranitis"/>
    <x v="0"/>
    <s v="United States"/>
    <x v="153"/>
    <s v="North Carolina"/>
    <n v="28806"/>
    <x v="0"/>
    <s v="OFF-AR-10003158"/>
    <x v="1"/>
    <x v="6"/>
    <s v="Fluorescent Highlighters by Dixon"/>
    <x v="204"/>
    <n v="5"/>
    <n v="0.2"/>
    <n v="2.786"/>
    <n v="9"/>
    <n v="3"/>
    <x v="3"/>
    <s v="Sep"/>
    <s v="2017-09"/>
  </r>
  <r>
    <n v="7665"/>
    <s v="CA-2014-151967"/>
    <x v="68"/>
    <d v="2014-10-26T00:00:00"/>
    <s v="Standard Class"/>
    <s v="NB-18580"/>
    <s v="Nicole Brennan"/>
    <x v="1"/>
    <s v="United States"/>
    <x v="151"/>
    <s v="Louisiana"/>
    <n v="71111"/>
    <x v="0"/>
    <s v="FUR-FU-10000193"/>
    <x v="0"/>
    <x v="5"/>
    <s v="Tenex Chairmats For Use with Hard Floors"/>
    <x v="677"/>
    <n v="4"/>
    <n v="0"/>
    <n v="10.393599999999999"/>
    <n v="10"/>
    <n v="4"/>
    <x v="2"/>
    <s v="Oct"/>
    <s v="2014-10"/>
  </r>
  <r>
    <n v="7666"/>
    <s v="US-2016-140158"/>
    <x v="964"/>
    <d v="2016-10-08T00:00:00"/>
    <s v="Standard Class"/>
    <s v="DR-12940"/>
    <s v="Daniel Raglin"/>
    <x v="2"/>
    <s v="United States"/>
    <x v="205"/>
    <s v="Rhode Island"/>
    <n v="2908"/>
    <x v="3"/>
    <s v="OFF-BI-10000977"/>
    <x v="1"/>
    <x v="8"/>
    <s v="Ibico Plastic Spiral Binding Combs"/>
    <x v="3265"/>
    <n v="1"/>
    <n v="0"/>
    <n v="13.984"/>
    <n v="10"/>
    <n v="4"/>
    <x v="0"/>
    <s v="Oct"/>
    <s v="2016-10"/>
  </r>
  <r>
    <n v="7667"/>
    <s v="US-2016-140158"/>
    <x v="964"/>
    <d v="2016-10-08T00:00:00"/>
    <s v="Standard Class"/>
    <s v="DR-12940"/>
    <s v="Daniel Raglin"/>
    <x v="2"/>
    <s v="United States"/>
    <x v="205"/>
    <s v="Rhode Island"/>
    <n v="2908"/>
    <x v="3"/>
    <s v="TEC-CO-10001449"/>
    <x v="2"/>
    <x v="16"/>
    <s v="Hewlett Packard LaserJet 3310 Copier"/>
    <x v="4884"/>
    <n v="9"/>
    <n v="0"/>
    <n v="2591.9567999999999"/>
    <n v="10"/>
    <n v="4"/>
    <x v="0"/>
    <s v="Oct"/>
    <s v="2016-10"/>
  </r>
  <r>
    <n v="7668"/>
    <s v="US-2016-140158"/>
    <x v="964"/>
    <d v="2016-10-08T00:00:00"/>
    <s v="Standard Class"/>
    <s v="DR-12940"/>
    <s v="Daniel Raglin"/>
    <x v="2"/>
    <s v="United States"/>
    <x v="205"/>
    <s v="Rhode Island"/>
    <n v="2908"/>
    <x v="3"/>
    <s v="OFF-ST-10000136"/>
    <x v="1"/>
    <x v="4"/>
    <s v="Letter Size File"/>
    <x v="4885"/>
    <n v="3"/>
    <n v="0"/>
    <n v="34.539000000000001"/>
    <n v="10"/>
    <n v="4"/>
    <x v="0"/>
    <s v="Oct"/>
    <s v="2016-10"/>
  </r>
  <r>
    <n v="7669"/>
    <s v="CA-2015-130974"/>
    <x v="154"/>
    <d v="2015-11-29T00:00:00"/>
    <s v="Second Class"/>
    <s v="MA-17560"/>
    <s v="Matt Abelman"/>
    <x v="2"/>
    <s v="United States"/>
    <x v="231"/>
    <s v="Massachusetts"/>
    <n v="2149"/>
    <x v="3"/>
    <s v="OFF-PA-10000743"/>
    <x v="1"/>
    <x v="10"/>
    <s v="Xerox 1977"/>
    <x v="1574"/>
    <n v="6"/>
    <n v="0"/>
    <n v="19.238399999999999"/>
    <n v="11"/>
    <n v="4"/>
    <x v="1"/>
    <s v="Nov"/>
    <s v="2015-11"/>
  </r>
  <r>
    <n v="7670"/>
    <s v="CA-2015-130974"/>
    <x v="154"/>
    <d v="2015-11-29T00:00:00"/>
    <s v="Second Class"/>
    <s v="MA-17560"/>
    <s v="Matt Abelman"/>
    <x v="2"/>
    <s v="United States"/>
    <x v="231"/>
    <s v="Massachusetts"/>
    <n v="2149"/>
    <x v="3"/>
    <s v="OFF-PA-10001019"/>
    <x v="1"/>
    <x v="10"/>
    <s v="Xerox 1884"/>
    <x v="725"/>
    <n v="3"/>
    <n v="0"/>
    <n v="28.171800000000001"/>
    <n v="11"/>
    <n v="4"/>
    <x v="1"/>
    <s v="Nov"/>
    <s v="2015-11"/>
  </r>
  <r>
    <n v="7671"/>
    <s v="CA-2015-130974"/>
    <x v="154"/>
    <d v="2015-11-29T00:00:00"/>
    <s v="Second Class"/>
    <s v="MA-17560"/>
    <s v="Matt Abelman"/>
    <x v="2"/>
    <s v="United States"/>
    <x v="231"/>
    <s v="Massachusetts"/>
    <n v="2149"/>
    <x v="3"/>
    <s v="TEC-AC-10003095"/>
    <x v="2"/>
    <x v="11"/>
    <s v="Logitech G35 7.1-Channel Surround Sound Headset"/>
    <x v="4886"/>
    <n v="2"/>
    <n v="0"/>
    <n v="88.393199999999993"/>
    <n v="11"/>
    <n v="4"/>
    <x v="1"/>
    <s v="Nov"/>
    <s v="2015-11"/>
  </r>
  <r>
    <n v="7672"/>
    <s v="CA-2015-130974"/>
    <x v="154"/>
    <d v="2015-11-29T00:00:00"/>
    <s v="Second Class"/>
    <s v="MA-17560"/>
    <s v="Matt Abelman"/>
    <x v="2"/>
    <s v="United States"/>
    <x v="231"/>
    <s v="Massachusetts"/>
    <n v="2149"/>
    <x v="3"/>
    <s v="FUR-BO-10002916"/>
    <x v="0"/>
    <x v="0"/>
    <s v="Rush Hierlooms Collection 1&quot; Thick Stackable Bookcases"/>
    <x v="4887"/>
    <n v="1"/>
    <n v="0"/>
    <n v="32.486199999999997"/>
    <n v="11"/>
    <n v="4"/>
    <x v="1"/>
    <s v="Nov"/>
    <s v="2015-11"/>
  </r>
  <r>
    <n v="7673"/>
    <s v="CA-2015-130974"/>
    <x v="154"/>
    <d v="2015-11-29T00:00:00"/>
    <s v="Second Class"/>
    <s v="MA-17560"/>
    <s v="Matt Abelman"/>
    <x v="2"/>
    <s v="United States"/>
    <x v="231"/>
    <s v="Massachusetts"/>
    <n v="2149"/>
    <x v="3"/>
    <s v="FUR-FU-10002506"/>
    <x v="0"/>
    <x v="5"/>
    <s v="Tensor &quot;Hersey Kiss&quot; Styled Floor Lamp"/>
    <x v="2731"/>
    <n v="3"/>
    <n v="0"/>
    <n v="4.6764000000000001"/>
    <n v="11"/>
    <n v="4"/>
    <x v="1"/>
    <s v="Nov"/>
    <s v="2015-11"/>
  </r>
  <r>
    <n v="7674"/>
    <s v="CA-2015-130974"/>
    <x v="154"/>
    <d v="2015-11-29T00:00:00"/>
    <s v="Second Class"/>
    <s v="MA-17560"/>
    <s v="Matt Abelman"/>
    <x v="2"/>
    <s v="United States"/>
    <x v="231"/>
    <s v="Massachusetts"/>
    <n v="2149"/>
    <x v="3"/>
    <s v="OFF-PA-10003823"/>
    <x v="1"/>
    <x v="10"/>
    <s v="Xerox 197"/>
    <x v="894"/>
    <n v="5"/>
    <n v="0"/>
    <n v="69.704999999999998"/>
    <n v="11"/>
    <n v="4"/>
    <x v="1"/>
    <s v="Nov"/>
    <s v="2015-11"/>
  </r>
  <r>
    <n v="7675"/>
    <s v="CA-2015-130974"/>
    <x v="154"/>
    <d v="2015-11-29T00:00:00"/>
    <s v="Second Class"/>
    <s v="MA-17560"/>
    <s v="Matt Abelman"/>
    <x v="2"/>
    <s v="United States"/>
    <x v="231"/>
    <s v="Massachusetts"/>
    <n v="2149"/>
    <x v="3"/>
    <s v="FUR-TA-10004619"/>
    <x v="0"/>
    <x v="3"/>
    <s v="Hon Non-Folding Utility Tables"/>
    <x v="4888"/>
    <n v="4"/>
    <n v="0.3"/>
    <n v="0"/>
    <n v="11"/>
    <n v="4"/>
    <x v="1"/>
    <s v="Nov"/>
    <s v="2015-11"/>
  </r>
  <r>
    <n v="7676"/>
    <s v="CA-2017-133487"/>
    <x v="636"/>
    <d v="2017-05-09T00:00:00"/>
    <s v="Second Class"/>
    <s v="TS-21655"/>
    <s v="Trudy Schmidt"/>
    <x v="0"/>
    <s v="United States"/>
    <x v="277"/>
    <s v="California"/>
    <n v="91730"/>
    <x v="1"/>
    <s v="OFF-AP-10001271"/>
    <x v="1"/>
    <x v="9"/>
    <s v="Eureka The Boss Cordless Rechargeable Stick Vac"/>
    <x v="509"/>
    <n v="3"/>
    <n v="0"/>
    <n v="41.293799999999997"/>
    <n v="5"/>
    <n v="2"/>
    <x v="3"/>
    <s v="May"/>
    <s v="2017-05"/>
  </r>
  <r>
    <n v="7677"/>
    <s v="CA-2014-142951"/>
    <x v="1169"/>
    <d v="2014-10-08T00:00:00"/>
    <s v="Same Day"/>
    <s v="JG-15115"/>
    <s v="Jack Garza"/>
    <x v="0"/>
    <s v="United States"/>
    <x v="35"/>
    <s v="North Carolina"/>
    <n v="28205"/>
    <x v="0"/>
    <s v="TEC-AC-10002331"/>
    <x v="2"/>
    <x v="11"/>
    <s v="Maxell 74 Minute CDR, 10/Pack"/>
    <x v="2953"/>
    <n v="3"/>
    <n v="0.2"/>
    <n v="4.9878"/>
    <n v="10"/>
    <n v="4"/>
    <x v="2"/>
    <s v="Oct"/>
    <s v="2014-10"/>
  </r>
  <r>
    <n v="7678"/>
    <s v="CA-2014-133592"/>
    <x v="520"/>
    <d v="2015-01-07T00:00:00"/>
    <s v="Standard Class"/>
    <s v="KM-16375"/>
    <s v="Katherine Murray"/>
    <x v="2"/>
    <s v="United States"/>
    <x v="205"/>
    <s v="Rhode Island"/>
    <n v="2908"/>
    <x v="3"/>
    <s v="OFF-PA-10003228"/>
    <x v="1"/>
    <x v="10"/>
    <s v="Xerox 1917"/>
    <x v="3483"/>
    <n v="4"/>
    <n v="0"/>
    <n v="91.950800000000001"/>
    <n v="12"/>
    <n v="4"/>
    <x v="2"/>
    <s v="Dec"/>
    <s v="2014-12"/>
  </r>
  <r>
    <n v="7679"/>
    <s v="CA-2014-133592"/>
    <x v="520"/>
    <d v="2015-01-07T00:00:00"/>
    <s v="Standard Class"/>
    <s v="KM-16375"/>
    <s v="Katherine Murray"/>
    <x v="2"/>
    <s v="United States"/>
    <x v="205"/>
    <s v="Rhode Island"/>
    <n v="2908"/>
    <x v="3"/>
    <s v="OFF-PA-10002586"/>
    <x v="1"/>
    <x v="10"/>
    <s v="Xerox 1970"/>
    <x v="1801"/>
    <n v="3"/>
    <n v="0"/>
    <n v="7.0217999999999998"/>
    <n v="12"/>
    <n v="4"/>
    <x v="2"/>
    <s v="Dec"/>
    <s v="2014-12"/>
  </r>
  <r>
    <n v="7680"/>
    <s v="CA-2014-133592"/>
    <x v="520"/>
    <d v="2015-01-07T00:00:00"/>
    <s v="Standard Class"/>
    <s v="KM-16375"/>
    <s v="Katherine Murray"/>
    <x v="2"/>
    <s v="United States"/>
    <x v="205"/>
    <s v="Rhode Island"/>
    <n v="2908"/>
    <x v="3"/>
    <s v="TEC-AC-10002049"/>
    <x v="2"/>
    <x v="11"/>
    <s v="Plantronics Savi W720 Multi-Device Wireless Headset System"/>
    <x v="2761"/>
    <n v="4"/>
    <n v="0"/>
    <n v="742.63199999999995"/>
    <n v="12"/>
    <n v="4"/>
    <x v="2"/>
    <s v="Dec"/>
    <s v="2014-12"/>
  </r>
  <r>
    <n v="7681"/>
    <s v="CA-2014-133592"/>
    <x v="520"/>
    <d v="2015-01-07T00:00:00"/>
    <s v="Standard Class"/>
    <s v="KM-16375"/>
    <s v="Katherine Murray"/>
    <x v="2"/>
    <s v="United States"/>
    <x v="205"/>
    <s v="Rhode Island"/>
    <n v="2908"/>
    <x v="3"/>
    <s v="FUR-BO-10000362"/>
    <x v="0"/>
    <x v="0"/>
    <s v="Sauder Inglewood Library Bookcases"/>
    <x v="2600"/>
    <n v="2"/>
    <n v="0"/>
    <n v="78.650800000000004"/>
    <n v="12"/>
    <n v="4"/>
    <x v="2"/>
    <s v="Dec"/>
    <s v="2014-12"/>
  </r>
  <r>
    <n v="7682"/>
    <s v="CA-2014-133592"/>
    <x v="520"/>
    <d v="2015-01-07T00:00:00"/>
    <s v="Standard Class"/>
    <s v="KM-16375"/>
    <s v="Katherine Murray"/>
    <x v="2"/>
    <s v="United States"/>
    <x v="205"/>
    <s v="Rhode Island"/>
    <n v="2908"/>
    <x v="3"/>
    <s v="FUR-CH-10004218"/>
    <x v="0"/>
    <x v="1"/>
    <s v="Global Fabric Manager's Chair, Dark Gray"/>
    <x v="4889"/>
    <n v="6"/>
    <n v="0"/>
    <n v="151.47"/>
    <n v="12"/>
    <n v="4"/>
    <x v="2"/>
    <s v="Dec"/>
    <s v="2014-12"/>
  </r>
  <r>
    <n v="7683"/>
    <s v="CA-2015-120782"/>
    <x v="152"/>
    <d v="2015-05-01T00:00:00"/>
    <s v="First Class"/>
    <s v="SD-20485"/>
    <s v="Shirley Daniels"/>
    <x v="2"/>
    <s v="United States"/>
    <x v="297"/>
    <s v="Michigan"/>
    <n v="48640"/>
    <x v="2"/>
    <s v="OFF-AP-10003779"/>
    <x v="1"/>
    <x v="9"/>
    <s v="Kensington 7 Outlet MasterPiece Power Center with Fax/Phone Line Protection"/>
    <x v="4890"/>
    <n v="1"/>
    <n v="0.1"/>
    <n v="41.496000000000002"/>
    <n v="4"/>
    <n v="2"/>
    <x v="1"/>
    <s v="Apr"/>
    <s v="2015-04"/>
  </r>
  <r>
    <n v="7684"/>
    <s v="CA-2015-120782"/>
    <x v="152"/>
    <d v="2015-05-01T00:00:00"/>
    <s v="First Class"/>
    <s v="SD-20485"/>
    <s v="Shirley Daniels"/>
    <x v="2"/>
    <s v="United States"/>
    <x v="297"/>
    <s v="Michigan"/>
    <n v="48640"/>
    <x v="2"/>
    <s v="OFF-BI-10003527"/>
    <x v="1"/>
    <x v="8"/>
    <s v="Fellowes PB500 Electric Punch Plastic Comb Binding Machine with Manual Bind"/>
    <x v="4891"/>
    <n v="3"/>
    <n v="0"/>
    <n v="1906.4849999999999"/>
    <n v="4"/>
    <n v="2"/>
    <x v="1"/>
    <s v="Apr"/>
    <s v="2015-04"/>
  </r>
  <r>
    <n v="7685"/>
    <s v="CA-2015-116876"/>
    <x v="966"/>
    <d v="2015-02-21T00:00:00"/>
    <s v="Standard Class"/>
    <s v="TT-21070"/>
    <s v="Ted Trevino"/>
    <x v="0"/>
    <s v="United States"/>
    <x v="30"/>
    <s v="New York"/>
    <n v="14609"/>
    <x v="3"/>
    <s v="OFF-BI-10002897"/>
    <x v="1"/>
    <x v="8"/>
    <s v="Black Avery Memo-Size 3-Ring Binder, 5 1/2&quot; x 8 1/2&quot;"/>
    <x v="4892"/>
    <n v="9"/>
    <n v="0.2"/>
    <n v="9.5786999999999995"/>
    <n v="2"/>
    <n v="1"/>
    <x v="1"/>
    <s v="Feb"/>
    <s v="2015-02"/>
  </r>
  <r>
    <n v="7686"/>
    <s v="CA-2015-116876"/>
    <x v="966"/>
    <d v="2015-02-21T00:00:00"/>
    <s v="Standard Class"/>
    <s v="TT-21070"/>
    <s v="Ted Trevino"/>
    <x v="0"/>
    <s v="United States"/>
    <x v="30"/>
    <s v="New York"/>
    <n v="14609"/>
    <x v="3"/>
    <s v="TEC-PH-10002584"/>
    <x v="2"/>
    <x v="7"/>
    <s v="Samsung Galaxy S4"/>
    <x v="4893"/>
    <n v="1"/>
    <n v="0"/>
    <n v="187.797"/>
    <n v="2"/>
    <n v="1"/>
    <x v="1"/>
    <s v="Feb"/>
    <s v="2015-02"/>
  </r>
  <r>
    <n v="7687"/>
    <s v="CA-2016-169838"/>
    <x v="881"/>
    <d v="2016-11-29T00:00:00"/>
    <s v="Standard Class"/>
    <s v="BB-11545"/>
    <s v="Brenda Bowman"/>
    <x v="1"/>
    <s v="United States"/>
    <x v="25"/>
    <s v="Michigan"/>
    <n v="49201"/>
    <x v="2"/>
    <s v="FUR-TA-10001095"/>
    <x v="0"/>
    <x v="3"/>
    <s v="Chromcraft Round Conference Tables"/>
    <x v="4894"/>
    <n v="9"/>
    <n v="0"/>
    <n v="329.40809999999999"/>
    <n v="11"/>
    <n v="4"/>
    <x v="0"/>
    <s v="Nov"/>
    <s v="2016-11"/>
  </r>
  <r>
    <n v="7688"/>
    <s v="CA-2016-169838"/>
    <x v="881"/>
    <d v="2016-11-29T00:00:00"/>
    <s v="Standard Class"/>
    <s v="BB-11545"/>
    <s v="Brenda Bowman"/>
    <x v="1"/>
    <s v="United States"/>
    <x v="25"/>
    <s v="Michigan"/>
    <n v="49201"/>
    <x v="2"/>
    <s v="OFF-BI-10004002"/>
    <x v="1"/>
    <x v="8"/>
    <s v="Wilson Jones International Size A4 Ring Binders"/>
    <x v="4895"/>
    <n v="1"/>
    <n v="0"/>
    <n v="8.3040000000000003"/>
    <n v="11"/>
    <n v="4"/>
    <x v="0"/>
    <s v="Nov"/>
    <s v="2016-11"/>
  </r>
  <r>
    <n v="7689"/>
    <s v="CA-2016-169838"/>
    <x v="881"/>
    <d v="2016-11-29T00:00:00"/>
    <s v="Standard Class"/>
    <s v="BB-11545"/>
    <s v="Brenda Bowman"/>
    <x v="1"/>
    <s v="United States"/>
    <x v="25"/>
    <s v="Michigan"/>
    <n v="49201"/>
    <x v="2"/>
    <s v="TEC-AC-10004518"/>
    <x v="2"/>
    <x v="11"/>
    <s v="Memorex Mini Travel Drive 32 GB USB 2.0 Flash Drive"/>
    <x v="4896"/>
    <n v="8"/>
    <n v="0"/>
    <n v="62.4"/>
    <n v="11"/>
    <n v="4"/>
    <x v="0"/>
    <s v="Nov"/>
    <s v="2016-11"/>
  </r>
  <r>
    <n v="7690"/>
    <s v="US-2017-128951"/>
    <x v="663"/>
    <d v="2017-07-17T00:00:00"/>
    <s v="First Class"/>
    <s v="RS-19420"/>
    <s v="Ricardo Sperren"/>
    <x v="1"/>
    <s v="United States"/>
    <x v="244"/>
    <s v="Virginia"/>
    <n v="23434"/>
    <x v="0"/>
    <s v="OFF-AP-10002191"/>
    <x v="1"/>
    <x v="9"/>
    <s v="Belkin 8 Outlet SurgeMaster II Gold Surge Protector"/>
    <x v="3857"/>
    <n v="3"/>
    <n v="0"/>
    <n v="50.383200000000002"/>
    <n v="7"/>
    <n v="3"/>
    <x v="3"/>
    <s v="Jul"/>
    <s v="2017-07"/>
  </r>
  <r>
    <n v="7691"/>
    <s v="US-2017-128951"/>
    <x v="663"/>
    <d v="2017-07-17T00:00:00"/>
    <s v="First Class"/>
    <s v="RS-19420"/>
    <s v="Ricardo Sperren"/>
    <x v="1"/>
    <s v="United States"/>
    <x v="244"/>
    <s v="Virginia"/>
    <n v="23434"/>
    <x v="0"/>
    <s v="FUR-TA-10004575"/>
    <x v="0"/>
    <x v="3"/>
    <s v="Hon 5100 Series Wood Tables"/>
    <x v="1295"/>
    <n v="3"/>
    <n v="0"/>
    <n v="157.1292"/>
    <n v="7"/>
    <n v="3"/>
    <x v="3"/>
    <s v="Jul"/>
    <s v="2017-07"/>
  </r>
  <r>
    <n v="7692"/>
    <s v="US-2017-128951"/>
    <x v="663"/>
    <d v="2017-07-17T00:00:00"/>
    <s v="First Class"/>
    <s v="RS-19420"/>
    <s v="Ricardo Sperren"/>
    <x v="1"/>
    <s v="United States"/>
    <x v="244"/>
    <s v="Virginia"/>
    <n v="23434"/>
    <x v="0"/>
    <s v="OFF-PA-10003177"/>
    <x v="1"/>
    <x v="10"/>
    <s v="Xerox 1999"/>
    <x v="91"/>
    <n v="2"/>
    <n v="0"/>
    <n v="6.2207999999999997"/>
    <n v="7"/>
    <n v="3"/>
    <x v="3"/>
    <s v="Jul"/>
    <s v="2017-07"/>
  </r>
  <r>
    <n v="7693"/>
    <s v="CA-2014-102330"/>
    <x v="282"/>
    <d v="2015-01-03T00:00:00"/>
    <s v="Standard Class"/>
    <s v="AI-10855"/>
    <s v="Arianne Irving"/>
    <x v="0"/>
    <s v="United States"/>
    <x v="71"/>
    <s v="California"/>
    <n v="94513"/>
    <x v="1"/>
    <s v="OFF-LA-10003923"/>
    <x v="1"/>
    <x v="2"/>
    <s v="Alphabetical Labels for Top Tab Filing"/>
    <x v="330"/>
    <n v="6"/>
    <n v="0"/>
    <n v="44.4"/>
    <n v="12"/>
    <n v="4"/>
    <x v="2"/>
    <s v="Dec"/>
    <s v="2014-12"/>
  </r>
  <r>
    <n v="7694"/>
    <s v="CA-2014-102330"/>
    <x v="282"/>
    <d v="2015-01-03T00:00:00"/>
    <s v="Standard Class"/>
    <s v="AI-10855"/>
    <s v="Arianne Irving"/>
    <x v="0"/>
    <s v="United States"/>
    <x v="71"/>
    <s v="California"/>
    <n v="94513"/>
    <x v="1"/>
    <s v="TEC-PH-10001051"/>
    <x v="2"/>
    <x v="7"/>
    <s v="HTC One"/>
    <x v="1864"/>
    <n v="4"/>
    <n v="0.2"/>
    <n v="35.996400000000001"/>
    <n v="12"/>
    <n v="4"/>
    <x v="2"/>
    <s v="Dec"/>
    <s v="2014-12"/>
  </r>
  <r>
    <n v="7695"/>
    <s v="CA-2016-118899"/>
    <x v="554"/>
    <d v="2016-03-22T00:00:00"/>
    <s v="Same Day"/>
    <s v="MC-17275"/>
    <s v="Marc Crier"/>
    <x v="0"/>
    <s v="United States"/>
    <x v="4"/>
    <s v="Washington"/>
    <n v="98103"/>
    <x v="1"/>
    <s v="FUR-CH-10004754"/>
    <x v="0"/>
    <x v="1"/>
    <s v="Global Stack Chair with Arms, Black"/>
    <x v="4897"/>
    <n v="7"/>
    <n v="0.2"/>
    <n v="14.690200000000001"/>
    <n v="3"/>
    <n v="1"/>
    <x v="0"/>
    <s v="Mar"/>
    <s v="2016-03"/>
  </r>
  <r>
    <n v="7696"/>
    <s v="CA-2017-107958"/>
    <x v="1170"/>
    <d v="2017-07-05T00:00:00"/>
    <s v="First Class"/>
    <s v="AH-10120"/>
    <s v="Adrian Hane"/>
    <x v="2"/>
    <s v="United States"/>
    <x v="12"/>
    <s v="Texas"/>
    <n v="77036"/>
    <x v="2"/>
    <s v="OFF-PA-10000357"/>
    <x v="1"/>
    <x v="10"/>
    <s v="White Dual Perf Computer Printout Paper, 2700 Sheets, 1 Part, Heavyweight, 20 lbs., 14 7/8 x 11"/>
    <x v="2844"/>
    <n v="5"/>
    <n v="0.2"/>
    <n v="59.435499999999998"/>
    <n v="7"/>
    <n v="3"/>
    <x v="3"/>
    <s v="Jul"/>
    <s v="2017-07"/>
  </r>
  <r>
    <n v="7697"/>
    <s v="CA-2017-107958"/>
    <x v="1170"/>
    <d v="2017-07-05T00:00:00"/>
    <s v="First Class"/>
    <s v="AH-10120"/>
    <s v="Adrian Hane"/>
    <x v="2"/>
    <s v="United States"/>
    <x v="12"/>
    <s v="Texas"/>
    <n v="77036"/>
    <x v="2"/>
    <s v="OFF-BI-10001787"/>
    <x v="1"/>
    <x v="8"/>
    <s v="Wilson Jones Four-Pocket Poly Binders"/>
    <x v="1836"/>
    <n v="4"/>
    <n v="0.8"/>
    <n v="-8.1096000000000004"/>
    <n v="7"/>
    <n v="3"/>
    <x v="3"/>
    <s v="Jul"/>
    <s v="2017-07"/>
  </r>
  <r>
    <n v="7698"/>
    <s v="CA-2017-151799"/>
    <x v="817"/>
    <d v="2017-12-18T00:00:00"/>
    <s v="Standard Class"/>
    <s v="BF-11170"/>
    <s v="Ben Ferrer"/>
    <x v="2"/>
    <s v="United States"/>
    <x v="104"/>
    <s v="Massachusetts"/>
    <n v="1841"/>
    <x v="3"/>
    <s v="TEC-CO-10002313"/>
    <x v="2"/>
    <x v="16"/>
    <s v="Canon PC1080F Personal Copier"/>
    <x v="4898"/>
    <n v="2"/>
    <n v="0"/>
    <n v="467.99220000000003"/>
    <n v="12"/>
    <n v="4"/>
    <x v="3"/>
    <s v="Dec"/>
    <s v="2017-12"/>
  </r>
  <r>
    <n v="7699"/>
    <s v="CA-2017-151799"/>
    <x v="817"/>
    <d v="2017-12-18T00:00:00"/>
    <s v="Standard Class"/>
    <s v="BF-11170"/>
    <s v="Ben Ferrer"/>
    <x v="2"/>
    <s v="United States"/>
    <x v="104"/>
    <s v="Massachusetts"/>
    <n v="1841"/>
    <x v="3"/>
    <s v="OFF-ST-10002790"/>
    <x v="1"/>
    <x v="4"/>
    <s v="Safco Industrial Shelving"/>
    <x v="4899"/>
    <n v="1"/>
    <n v="0"/>
    <n v="2.2155"/>
    <n v="12"/>
    <n v="4"/>
    <x v="3"/>
    <s v="Dec"/>
    <s v="2017-12"/>
  </r>
  <r>
    <n v="7700"/>
    <s v="CA-2017-151799"/>
    <x v="817"/>
    <d v="2017-12-18T00:00:00"/>
    <s v="Standard Class"/>
    <s v="BF-11170"/>
    <s v="Ben Ferrer"/>
    <x v="2"/>
    <s v="United States"/>
    <x v="104"/>
    <s v="Massachusetts"/>
    <n v="1841"/>
    <x v="3"/>
    <s v="OFF-SU-10001664"/>
    <x v="1"/>
    <x v="14"/>
    <s v="Acme Office Executive Series Stainless Steel Trimmers"/>
    <x v="3462"/>
    <n v="3"/>
    <n v="0"/>
    <n v="6.6845999999999997"/>
    <n v="12"/>
    <n v="4"/>
    <x v="3"/>
    <s v="Dec"/>
    <s v="2017-12"/>
  </r>
  <r>
    <n v="7701"/>
    <s v="CA-2017-151799"/>
    <x v="817"/>
    <d v="2017-12-18T00:00:00"/>
    <s v="Standard Class"/>
    <s v="BF-11170"/>
    <s v="Ben Ferrer"/>
    <x v="2"/>
    <s v="United States"/>
    <x v="104"/>
    <s v="Massachusetts"/>
    <n v="1841"/>
    <x v="3"/>
    <s v="OFF-FA-10001332"/>
    <x v="1"/>
    <x v="13"/>
    <s v="Acco Banker's Clasps, 5 3/4&quot;-Long"/>
    <x v="1300"/>
    <n v="6"/>
    <n v="0"/>
    <n v="8.1216000000000008"/>
    <n v="12"/>
    <n v="4"/>
    <x v="3"/>
    <s v="Dec"/>
    <s v="2017-12"/>
  </r>
  <r>
    <n v="7702"/>
    <s v="CA-2017-151799"/>
    <x v="817"/>
    <d v="2017-12-18T00:00:00"/>
    <s v="Standard Class"/>
    <s v="BF-11170"/>
    <s v="Ben Ferrer"/>
    <x v="2"/>
    <s v="United States"/>
    <x v="104"/>
    <s v="Massachusetts"/>
    <n v="1841"/>
    <x v="3"/>
    <s v="FUR-TA-10003473"/>
    <x v="0"/>
    <x v="3"/>
    <s v="Bretford Rectangular Conference Table Tops"/>
    <x v="4900"/>
    <n v="2"/>
    <n v="0.3"/>
    <n v="-52.658200000000001"/>
    <n v="12"/>
    <n v="4"/>
    <x v="3"/>
    <s v="Dec"/>
    <s v="2017-12"/>
  </r>
  <r>
    <n v="7703"/>
    <s v="CA-2016-114601"/>
    <x v="370"/>
    <d v="2016-09-02T00:00:00"/>
    <s v="Standard Class"/>
    <s v="AA-10480"/>
    <s v="Andrew Allen"/>
    <x v="0"/>
    <s v="United States"/>
    <x v="66"/>
    <s v="Michigan"/>
    <n v="48234"/>
    <x v="2"/>
    <s v="OFF-PA-10000605"/>
    <x v="1"/>
    <x v="10"/>
    <s v="Xerox 1950"/>
    <x v="1049"/>
    <n v="2"/>
    <n v="0"/>
    <n v="5.6643999999999997"/>
    <n v="8"/>
    <n v="3"/>
    <x v="0"/>
    <s v="Aug"/>
    <s v="2016-08"/>
  </r>
  <r>
    <n v="7704"/>
    <s v="CA-2016-114601"/>
    <x v="370"/>
    <d v="2016-09-02T00:00:00"/>
    <s v="Standard Class"/>
    <s v="AA-10480"/>
    <s v="Andrew Allen"/>
    <x v="0"/>
    <s v="United States"/>
    <x v="66"/>
    <s v="Michigan"/>
    <n v="48234"/>
    <x v="2"/>
    <s v="TEC-PH-10002170"/>
    <x v="2"/>
    <x v="7"/>
    <s v="ClearSounds CSC500 Amplified Spirit Phone Corded phone"/>
    <x v="2713"/>
    <n v="3"/>
    <n v="0"/>
    <n v="58.791600000000003"/>
    <n v="8"/>
    <n v="3"/>
    <x v="0"/>
    <s v="Aug"/>
    <s v="2016-08"/>
  </r>
  <r>
    <n v="7705"/>
    <s v="CA-2016-114601"/>
    <x v="370"/>
    <d v="2016-09-02T00:00:00"/>
    <s v="Standard Class"/>
    <s v="AA-10480"/>
    <s v="Andrew Allen"/>
    <x v="0"/>
    <s v="United States"/>
    <x v="66"/>
    <s v="Michigan"/>
    <n v="48234"/>
    <x v="2"/>
    <s v="FUR-TA-10004147"/>
    <x v="0"/>
    <x v="3"/>
    <s v="Hon 4060 Series Tables"/>
    <x v="982"/>
    <n v="4"/>
    <n v="0"/>
    <n v="98.524799999999999"/>
    <n v="8"/>
    <n v="3"/>
    <x v="0"/>
    <s v="Aug"/>
    <s v="2016-08"/>
  </r>
  <r>
    <n v="7706"/>
    <s v="CA-2016-114601"/>
    <x v="370"/>
    <d v="2016-09-02T00:00:00"/>
    <s v="Standard Class"/>
    <s v="AA-10480"/>
    <s v="Andrew Allen"/>
    <x v="0"/>
    <s v="United States"/>
    <x v="66"/>
    <s v="Michigan"/>
    <n v="48234"/>
    <x v="2"/>
    <s v="TEC-AC-10003911"/>
    <x v="2"/>
    <x v="11"/>
    <s v="NETGEAR AC1750 Dual Band Gigabit Smart WiFi Router"/>
    <x v="647"/>
    <n v="3"/>
    <n v="0"/>
    <n v="163.18979999999999"/>
    <n v="8"/>
    <n v="3"/>
    <x v="0"/>
    <s v="Aug"/>
    <s v="2016-08"/>
  </r>
  <r>
    <n v="7707"/>
    <s v="CA-2016-114601"/>
    <x v="370"/>
    <d v="2016-09-02T00:00:00"/>
    <s v="Standard Class"/>
    <s v="AA-10480"/>
    <s v="Andrew Allen"/>
    <x v="0"/>
    <s v="United States"/>
    <x v="66"/>
    <s v="Michigan"/>
    <n v="48234"/>
    <x v="2"/>
    <s v="OFF-AR-10002578"/>
    <x v="1"/>
    <x v="6"/>
    <s v="Newell 335"/>
    <x v="874"/>
    <n v="3"/>
    <n v="0"/>
    <n v="2.5055999999999998"/>
    <n v="8"/>
    <n v="3"/>
    <x v="0"/>
    <s v="Aug"/>
    <s v="2016-08"/>
  </r>
  <r>
    <n v="7708"/>
    <s v="CA-2017-100237"/>
    <x v="453"/>
    <d v="2017-10-19T00:00:00"/>
    <s v="Standard Class"/>
    <s v="SV-20815"/>
    <s v="Stuart Van"/>
    <x v="1"/>
    <s v="United States"/>
    <x v="11"/>
    <s v="Utah"/>
    <n v="84057"/>
    <x v="1"/>
    <s v="OFF-AR-10001761"/>
    <x v="1"/>
    <x v="6"/>
    <s v="Avery Hi-Liter Smear-Safe Highlighters"/>
    <x v="2582"/>
    <n v="2"/>
    <n v="0"/>
    <n v="4.2047999999999996"/>
    <n v="10"/>
    <n v="4"/>
    <x v="3"/>
    <s v="Oct"/>
    <s v="2017-10"/>
  </r>
  <r>
    <n v="7709"/>
    <s v="CA-2014-139542"/>
    <x v="1089"/>
    <d v="2014-10-29T00:00:00"/>
    <s v="Standard Class"/>
    <s v="EH-14185"/>
    <s v="Evan Henry"/>
    <x v="0"/>
    <s v="United States"/>
    <x v="10"/>
    <s v="Pennsylvania"/>
    <n v="19120"/>
    <x v="3"/>
    <s v="TEC-AC-10001553"/>
    <x v="2"/>
    <x v="11"/>
    <s v="Memorex 25GB 6X Branded Blu-Ray Recordable Disc, 15/Pack"/>
    <x v="2795"/>
    <n v="3"/>
    <n v="0.2"/>
    <n v="0.50970000000000004"/>
    <n v="10"/>
    <n v="4"/>
    <x v="2"/>
    <s v="Oct"/>
    <s v="2014-10"/>
  </r>
  <r>
    <n v="7710"/>
    <s v="CA-2014-139542"/>
    <x v="1089"/>
    <d v="2014-10-29T00:00:00"/>
    <s v="Standard Class"/>
    <s v="EH-14185"/>
    <s v="Evan Henry"/>
    <x v="0"/>
    <s v="United States"/>
    <x v="10"/>
    <s v="Pennsylvania"/>
    <n v="19120"/>
    <x v="3"/>
    <s v="OFF-BI-10000309"/>
    <x v="1"/>
    <x v="8"/>
    <s v="GBC Twin Loop Wire Binding Elements, 9/16&quot; Spine, Black"/>
    <x v="4901"/>
    <n v="3"/>
    <n v="0.7"/>
    <n v="-9.5885999999999996"/>
    <n v="10"/>
    <n v="4"/>
    <x v="2"/>
    <s v="Oct"/>
    <s v="2014-10"/>
  </r>
  <r>
    <n v="7711"/>
    <s v="US-2015-142811"/>
    <x v="788"/>
    <d v="2015-04-07T00:00:00"/>
    <s v="Standard Class"/>
    <s v="JL-15850"/>
    <s v="John Lucas"/>
    <x v="0"/>
    <s v="United States"/>
    <x v="123"/>
    <s v="Arizona"/>
    <n v="85204"/>
    <x v="1"/>
    <s v="TEC-PH-10003095"/>
    <x v="2"/>
    <x v="7"/>
    <s v="Samsung HM1900 Bluetooth Headset"/>
    <x v="4253"/>
    <n v="5"/>
    <n v="0.2"/>
    <n v="32.924999999999997"/>
    <n v="4"/>
    <n v="2"/>
    <x v="1"/>
    <s v="Apr"/>
    <s v="2015-04"/>
  </r>
  <r>
    <n v="7712"/>
    <s v="CA-2017-139353"/>
    <x v="960"/>
    <d v="2017-10-30T00:00:00"/>
    <s v="Second Class"/>
    <s v="JM-15250"/>
    <s v="Janet Martin"/>
    <x v="0"/>
    <s v="United States"/>
    <x v="115"/>
    <s v="North Carolina"/>
    <n v="28314"/>
    <x v="0"/>
    <s v="FUR-FU-10001876"/>
    <x v="0"/>
    <x v="5"/>
    <s v="Computer Room Manger, 14&quot;"/>
    <x v="2486"/>
    <n v="3"/>
    <n v="0.2"/>
    <n v="15.590400000000001"/>
    <n v="10"/>
    <n v="4"/>
    <x v="3"/>
    <s v="Oct"/>
    <s v="2017-10"/>
  </r>
  <r>
    <n v="7713"/>
    <s v="CA-2017-139353"/>
    <x v="960"/>
    <d v="2017-10-30T00:00:00"/>
    <s v="Second Class"/>
    <s v="JM-15250"/>
    <s v="Janet Martin"/>
    <x v="0"/>
    <s v="United States"/>
    <x v="115"/>
    <s v="North Carolina"/>
    <n v="28314"/>
    <x v="0"/>
    <s v="OFF-ST-10001522"/>
    <x v="1"/>
    <x v="4"/>
    <s v="Gould Plastics 18-Pocket Panel Bin, 34w x 5-1/4d x 20-1/2h"/>
    <x v="2706"/>
    <n v="2"/>
    <n v="0.2"/>
    <n v="-29.436800000000002"/>
    <n v="10"/>
    <n v="4"/>
    <x v="3"/>
    <s v="Oct"/>
    <s v="2017-10"/>
  </r>
  <r>
    <n v="7714"/>
    <s v="CA-2017-139353"/>
    <x v="960"/>
    <d v="2017-10-30T00:00:00"/>
    <s v="Second Class"/>
    <s v="JM-15250"/>
    <s v="Janet Martin"/>
    <x v="0"/>
    <s v="United States"/>
    <x v="115"/>
    <s v="North Carolina"/>
    <n v="28314"/>
    <x v="0"/>
    <s v="OFF-PA-10000300"/>
    <x v="1"/>
    <x v="10"/>
    <s v="Xerox 1936"/>
    <x v="1097"/>
    <n v="3"/>
    <n v="0.2"/>
    <n v="16.183800000000002"/>
    <n v="10"/>
    <n v="4"/>
    <x v="3"/>
    <s v="Oct"/>
    <s v="2017-10"/>
  </r>
  <r>
    <n v="7715"/>
    <s v="CA-2014-150203"/>
    <x v="29"/>
    <d v="2014-12-07T00:00:00"/>
    <s v="First Class"/>
    <s v="JB-15925"/>
    <s v="Joni Blumstein"/>
    <x v="0"/>
    <s v="United States"/>
    <x v="1"/>
    <s v="California"/>
    <n v="90032"/>
    <x v="1"/>
    <s v="OFF-AP-10001469"/>
    <x v="1"/>
    <x v="9"/>
    <s v="Fellowes 8 Outlet Superior Workstation Surge Protector"/>
    <x v="4902"/>
    <n v="6"/>
    <n v="0"/>
    <n v="72.575400000000002"/>
    <n v="12"/>
    <n v="4"/>
    <x v="2"/>
    <s v="Dec"/>
    <s v="2014-12"/>
  </r>
  <r>
    <n v="7716"/>
    <s v="US-2017-101518"/>
    <x v="132"/>
    <d v="2017-11-08T00:00:00"/>
    <s v="Standard Class"/>
    <s v="PB-19105"/>
    <s v="Peter Bühler"/>
    <x v="0"/>
    <s v="United States"/>
    <x v="10"/>
    <s v="Pennsylvania"/>
    <n v="19140"/>
    <x v="3"/>
    <s v="TEC-AC-10001553"/>
    <x v="2"/>
    <x v="11"/>
    <s v="Memorex 25GB 6X Branded Blu-Ray Recordable Disc, 15/Pack"/>
    <x v="2795"/>
    <n v="3"/>
    <n v="0.2"/>
    <n v="0.50970000000000004"/>
    <n v="11"/>
    <n v="4"/>
    <x v="3"/>
    <s v="Nov"/>
    <s v="2017-11"/>
  </r>
  <r>
    <n v="7717"/>
    <s v="CA-2015-149636"/>
    <x v="1171"/>
    <d v="2015-01-12T00:00:00"/>
    <s v="Standard Class"/>
    <s v="SP-20620"/>
    <s v="Stefania Perrino"/>
    <x v="1"/>
    <s v="United States"/>
    <x v="77"/>
    <s v="Colorado"/>
    <n v="80906"/>
    <x v="1"/>
    <s v="OFF-PA-10004041"/>
    <x v="1"/>
    <x v="10"/>
    <s v="It's Hot Message Books with Stickers, 2 3/4&quot; x 5&quot;"/>
    <x v="458"/>
    <n v="5"/>
    <n v="0.2"/>
    <n v="9.25"/>
    <n v="1"/>
    <n v="1"/>
    <x v="1"/>
    <s v="Jan"/>
    <s v="2015-01"/>
  </r>
  <r>
    <n v="7718"/>
    <s v="CA-2015-149636"/>
    <x v="1171"/>
    <d v="2015-01-12T00:00:00"/>
    <s v="Standard Class"/>
    <s v="SP-20620"/>
    <s v="Stefania Perrino"/>
    <x v="1"/>
    <s v="United States"/>
    <x v="77"/>
    <s v="Colorado"/>
    <n v="80906"/>
    <x v="1"/>
    <s v="OFF-BI-10002764"/>
    <x v="1"/>
    <x v="8"/>
    <s v="Recycled Pressboard Report Cover with Reinforced Top Hinge"/>
    <x v="4903"/>
    <n v="2"/>
    <n v="0.7"/>
    <n v="-1.3566"/>
    <n v="1"/>
    <n v="1"/>
    <x v="1"/>
    <s v="Jan"/>
    <s v="2015-01"/>
  </r>
  <r>
    <n v="7719"/>
    <s v="US-2017-146213"/>
    <x v="428"/>
    <d v="2017-09-14T00:00:00"/>
    <s v="Standard Class"/>
    <s v="MC-17605"/>
    <s v="Matt Connell"/>
    <x v="1"/>
    <s v="United States"/>
    <x v="1"/>
    <s v="California"/>
    <n v="90032"/>
    <x v="1"/>
    <s v="TEC-AC-10001114"/>
    <x v="2"/>
    <x v="11"/>
    <s v="Microsoft Wireless Mobile Mouse 4000"/>
    <x v="3092"/>
    <n v="4"/>
    <n v="0"/>
    <n v="51.187199999999997"/>
    <n v="9"/>
    <n v="3"/>
    <x v="3"/>
    <s v="Sep"/>
    <s v="2017-09"/>
  </r>
  <r>
    <n v="7720"/>
    <s v="CA-2015-108588"/>
    <x v="956"/>
    <d v="2015-01-10T00:00:00"/>
    <s v="Standard Class"/>
    <s v="BG-11695"/>
    <s v="Brooke Gillingham"/>
    <x v="1"/>
    <s v="United States"/>
    <x v="20"/>
    <s v="New York"/>
    <n v="10009"/>
    <x v="3"/>
    <s v="OFF-AR-10001615"/>
    <x v="1"/>
    <x v="6"/>
    <s v="Newell 34"/>
    <x v="423"/>
    <n v="3"/>
    <n v="0"/>
    <n v="15.475199999999999"/>
    <n v="1"/>
    <n v="1"/>
    <x v="1"/>
    <s v="Jan"/>
    <s v="2015-01"/>
  </r>
  <r>
    <n v="7721"/>
    <s v="CA-2015-108588"/>
    <x v="956"/>
    <d v="2015-01-10T00:00:00"/>
    <s v="Standard Class"/>
    <s v="BG-11695"/>
    <s v="Brooke Gillingham"/>
    <x v="1"/>
    <s v="United States"/>
    <x v="20"/>
    <s v="New York"/>
    <n v="10009"/>
    <x v="3"/>
    <s v="OFF-EN-10000461"/>
    <x v="1"/>
    <x v="12"/>
    <s v="#10- 4 1/8&quot; x 9 1/2&quot; Recycled Envelopes"/>
    <x v="1897"/>
    <n v="2"/>
    <n v="0"/>
    <n v="8.2156000000000002"/>
    <n v="1"/>
    <n v="1"/>
    <x v="1"/>
    <s v="Jan"/>
    <s v="2015-01"/>
  </r>
  <r>
    <n v="7722"/>
    <s v="CA-2015-108588"/>
    <x v="956"/>
    <d v="2015-01-10T00:00:00"/>
    <s v="Standard Class"/>
    <s v="BG-11695"/>
    <s v="Brooke Gillingham"/>
    <x v="1"/>
    <s v="United States"/>
    <x v="20"/>
    <s v="New York"/>
    <n v="10009"/>
    <x v="3"/>
    <s v="OFF-BI-10004506"/>
    <x v="1"/>
    <x v="8"/>
    <s v="Wilson Jones data.warehouse D-Ring Binders with DublLock"/>
    <x v="4904"/>
    <n v="2"/>
    <n v="0.2"/>
    <n v="4.6087999999999996"/>
    <n v="1"/>
    <n v="1"/>
    <x v="1"/>
    <s v="Jan"/>
    <s v="2015-01"/>
  </r>
  <r>
    <n v="7723"/>
    <s v="US-2017-138086"/>
    <x v="513"/>
    <d v="2017-04-20T00:00:00"/>
    <s v="Standard Class"/>
    <s v="JO-15550"/>
    <s v="Jesus Ocampo"/>
    <x v="2"/>
    <s v="United States"/>
    <x v="8"/>
    <s v="California"/>
    <n v="94109"/>
    <x v="1"/>
    <s v="OFF-AP-10000027"/>
    <x v="1"/>
    <x v="9"/>
    <s v="Hoover Commercial SteamVac"/>
    <x v="1344"/>
    <n v="3"/>
    <n v="0"/>
    <n v="12.222"/>
    <n v="4"/>
    <n v="2"/>
    <x v="3"/>
    <s v="Apr"/>
    <s v="2017-04"/>
  </r>
  <r>
    <n v="7724"/>
    <s v="CA-2015-139374"/>
    <x v="229"/>
    <d v="2015-09-14T00:00:00"/>
    <s v="Standard Class"/>
    <s v="AR-10345"/>
    <s v="Alex Russell"/>
    <x v="1"/>
    <s v="United States"/>
    <x v="89"/>
    <s v="Texas"/>
    <n v="78745"/>
    <x v="2"/>
    <s v="FUR-CH-10003981"/>
    <x v="0"/>
    <x v="1"/>
    <s v="Global Commerce Series Low-Back Swivel/Tilt Chairs"/>
    <x v="4905"/>
    <n v="1"/>
    <n v="0.3"/>
    <n v="-2.5697999999999999"/>
    <n v="9"/>
    <n v="3"/>
    <x v="1"/>
    <s v="Sep"/>
    <s v="2015-09"/>
  </r>
  <r>
    <n v="7725"/>
    <s v="CA-2016-113978"/>
    <x v="477"/>
    <d v="2016-09-29T00:00:00"/>
    <s v="Standard Class"/>
    <s v="TS-21505"/>
    <s v="Tony Sayre"/>
    <x v="0"/>
    <s v="United States"/>
    <x v="138"/>
    <s v="Ohio"/>
    <n v="44105"/>
    <x v="3"/>
    <s v="OFF-AP-10003849"/>
    <x v="1"/>
    <x v="9"/>
    <s v="Hoover Shoulder Vac Commercial Portable Vacuum"/>
    <x v="4906"/>
    <n v="1"/>
    <n v="0.2"/>
    <n v="17.890999999999998"/>
    <n v="9"/>
    <n v="3"/>
    <x v="0"/>
    <s v="Sep"/>
    <s v="2016-09"/>
  </r>
  <r>
    <n v="7726"/>
    <s v="CA-2016-113978"/>
    <x v="477"/>
    <d v="2016-09-29T00:00:00"/>
    <s v="Standard Class"/>
    <s v="TS-21505"/>
    <s v="Tony Sayre"/>
    <x v="0"/>
    <s v="United States"/>
    <x v="138"/>
    <s v="Ohio"/>
    <n v="44105"/>
    <x v="3"/>
    <s v="OFF-ST-10004963"/>
    <x v="1"/>
    <x v="4"/>
    <s v="Eldon Gobal File Keepers"/>
    <x v="4907"/>
    <n v="2"/>
    <n v="0.2"/>
    <n v="-4.8448000000000002"/>
    <n v="9"/>
    <n v="3"/>
    <x v="0"/>
    <s v="Sep"/>
    <s v="2016-09"/>
  </r>
  <r>
    <n v="7727"/>
    <s v="CA-2016-113978"/>
    <x v="477"/>
    <d v="2016-09-29T00:00:00"/>
    <s v="Standard Class"/>
    <s v="TS-21505"/>
    <s v="Tony Sayre"/>
    <x v="0"/>
    <s v="United States"/>
    <x v="138"/>
    <s v="Ohio"/>
    <n v="44105"/>
    <x v="3"/>
    <s v="OFF-ST-10002574"/>
    <x v="1"/>
    <x v="4"/>
    <s v="SAFCO Commercial Wire Shelving, Black"/>
    <x v="3956"/>
    <n v="3"/>
    <n v="0.2"/>
    <n v="-82.884"/>
    <n v="9"/>
    <n v="3"/>
    <x v="0"/>
    <s v="Sep"/>
    <s v="2016-09"/>
  </r>
  <r>
    <n v="7728"/>
    <s v="US-2015-150231"/>
    <x v="199"/>
    <d v="2015-03-20T00:00:00"/>
    <s v="Second Class"/>
    <s v="JK-15640"/>
    <s v="Jim Kriz"/>
    <x v="2"/>
    <s v="United States"/>
    <x v="20"/>
    <s v="New York"/>
    <n v="10009"/>
    <x v="3"/>
    <s v="OFF-AR-10001761"/>
    <x v="1"/>
    <x v="6"/>
    <s v="Avery Hi-Liter Smear-Safe Highlighters"/>
    <x v="254"/>
    <n v="3"/>
    <n v="0"/>
    <n v="6.3071999999999999"/>
    <n v="3"/>
    <n v="1"/>
    <x v="1"/>
    <s v="Mar"/>
    <s v="2015-03"/>
  </r>
  <r>
    <n v="7729"/>
    <s v="CA-2016-106915"/>
    <x v="491"/>
    <d v="2016-12-02T00:00:00"/>
    <s v="Standard Class"/>
    <s v="GA-14515"/>
    <s v="George Ashbrook"/>
    <x v="0"/>
    <s v="United States"/>
    <x v="236"/>
    <s v="Texas"/>
    <n v="79907"/>
    <x v="2"/>
    <s v="OFF-AR-10000716"/>
    <x v="1"/>
    <x v="6"/>
    <s v="DIXON Ticonderoga Erasable Checking Pencils"/>
    <x v="326"/>
    <n v="4"/>
    <n v="0.2"/>
    <n v="4.2408000000000001"/>
    <n v="11"/>
    <n v="4"/>
    <x v="0"/>
    <s v="Nov"/>
    <s v="2016-11"/>
  </r>
  <r>
    <n v="7730"/>
    <s v="US-2016-109260"/>
    <x v="182"/>
    <d v="2016-10-01T00:00:00"/>
    <s v="Standard Class"/>
    <s v="TN-21040"/>
    <s v="Tanja Norvell"/>
    <x v="2"/>
    <s v="United States"/>
    <x v="315"/>
    <s v="Florida"/>
    <n v="32303"/>
    <x v="0"/>
    <s v="TEC-AC-10002637"/>
    <x v="2"/>
    <x v="11"/>
    <s v="Logitech VX Revolution Cordless Laser Mouse for Notebooks (Black)"/>
    <x v="2087"/>
    <n v="3"/>
    <n v="0.2"/>
    <n v="-75.595799999999997"/>
    <n v="9"/>
    <n v="3"/>
    <x v="0"/>
    <s v="Sep"/>
    <s v="2016-09"/>
  </r>
  <r>
    <n v="7731"/>
    <s v="CA-2017-104850"/>
    <x v="487"/>
    <d v="2017-06-19T00:00:00"/>
    <s v="Standard Class"/>
    <s v="TW-21025"/>
    <s v="Tamara Willingham"/>
    <x v="2"/>
    <s v="United States"/>
    <x v="4"/>
    <s v="Washington"/>
    <n v="98103"/>
    <x v="1"/>
    <s v="FUR-CH-10003774"/>
    <x v="0"/>
    <x v="1"/>
    <s v="Global Wood Trimmed Manager's Task Chair, Khaki"/>
    <x v="4908"/>
    <n v="4"/>
    <n v="0.2"/>
    <n v="-25.474399999999999"/>
    <n v="6"/>
    <n v="2"/>
    <x v="3"/>
    <s v="Jun"/>
    <s v="2017-06"/>
  </r>
  <r>
    <n v="7732"/>
    <s v="CA-2017-140508"/>
    <x v="65"/>
    <d v="2017-09-21T00:00:00"/>
    <s v="First Class"/>
    <s v="PA-19060"/>
    <s v="Pete Armstrong"/>
    <x v="2"/>
    <s v="United States"/>
    <x v="61"/>
    <s v="Texas"/>
    <n v="75220"/>
    <x v="2"/>
    <s v="OFF-EN-10000927"/>
    <x v="1"/>
    <x v="12"/>
    <s v="Jet-Pak Recycled Peel 'N' Seal Padded Mailers"/>
    <x v="4909"/>
    <n v="4"/>
    <n v="0.2"/>
    <n v="35.89"/>
    <n v="9"/>
    <n v="3"/>
    <x v="3"/>
    <s v="Sep"/>
    <s v="2017-09"/>
  </r>
  <r>
    <n v="7733"/>
    <s v="CA-2017-143294"/>
    <x v="455"/>
    <d v="2017-06-08T00:00:00"/>
    <s v="Standard Class"/>
    <s v="JD-15790"/>
    <s v="John Dryer"/>
    <x v="0"/>
    <s v="United States"/>
    <x v="12"/>
    <s v="Texas"/>
    <n v="77070"/>
    <x v="2"/>
    <s v="OFF-PA-10000743"/>
    <x v="1"/>
    <x v="10"/>
    <s v="Xerox 1977"/>
    <x v="1414"/>
    <n v="2"/>
    <n v="0.2"/>
    <n v="3.7408000000000001"/>
    <n v="6"/>
    <n v="2"/>
    <x v="3"/>
    <s v="Jun"/>
    <s v="2017-06"/>
  </r>
  <r>
    <n v="7734"/>
    <s v="CA-2016-165673"/>
    <x v="666"/>
    <d v="2016-05-19T00:00:00"/>
    <s v="Second Class"/>
    <s v="MN-17935"/>
    <s v="Michael Nguyen"/>
    <x v="0"/>
    <s v="United States"/>
    <x v="24"/>
    <s v="Ohio"/>
    <n v="45503"/>
    <x v="3"/>
    <s v="OFF-PA-10000697"/>
    <x v="1"/>
    <x v="10"/>
    <s v="TOPS Voice Message Log Book, Flash Format"/>
    <x v="300"/>
    <n v="4"/>
    <n v="0.2"/>
    <n v="5.5216000000000003"/>
    <n v="5"/>
    <n v="2"/>
    <x v="0"/>
    <s v="May"/>
    <s v="2016-05"/>
  </r>
  <r>
    <n v="7735"/>
    <s v="CA-2017-134418"/>
    <x v="175"/>
    <d v="2017-09-20T00:00:00"/>
    <s v="Standard Class"/>
    <s v="GM-14500"/>
    <s v="Gene McClure"/>
    <x v="0"/>
    <s v="United States"/>
    <x v="4"/>
    <s v="Washington"/>
    <n v="98103"/>
    <x v="1"/>
    <s v="OFF-AR-10004441"/>
    <x v="1"/>
    <x v="6"/>
    <s v="BIC Brite Liner Highlighters"/>
    <x v="2122"/>
    <n v="3"/>
    <n v="0"/>
    <n v="5.2164000000000001"/>
    <n v="9"/>
    <n v="3"/>
    <x v="3"/>
    <s v="Sep"/>
    <s v="2017-09"/>
  </r>
  <r>
    <n v="7736"/>
    <s v="US-2016-106313"/>
    <x v="250"/>
    <d v="2016-08-26T00:00:00"/>
    <s v="Standard Class"/>
    <s v="DG-13300"/>
    <s v="Deirdre Greer"/>
    <x v="1"/>
    <s v="United States"/>
    <x v="4"/>
    <s v="Washington"/>
    <n v="98105"/>
    <x v="1"/>
    <s v="OFF-PA-10001870"/>
    <x v="1"/>
    <x v="10"/>
    <s v="Xerox 202"/>
    <x v="537"/>
    <n v="3"/>
    <n v="0"/>
    <n v="9.3312000000000008"/>
    <n v="8"/>
    <n v="3"/>
    <x v="0"/>
    <s v="Aug"/>
    <s v="2016-08"/>
  </r>
  <r>
    <n v="7737"/>
    <s v="CA-2014-105872"/>
    <x v="992"/>
    <d v="2014-06-06T00:00:00"/>
    <s v="Standard Class"/>
    <s v="JG-15160"/>
    <s v="James Galang"/>
    <x v="0"/>
    <s v="United States"/>
    <x v="20"/>
    <s v="New York"/>
    <n v="10024"/>
    <x v="3"/>
    <s v="OFF-BI-10003684"/>
    <x v="1"/>
    <x v="8"/>
    <s v="Wilson Jones Legal Size Ring Binders"/>
    <x v="464"/>
    <n v="4"/>
    <n v="0.2"/>
    <n v="26.388000000000002"/>
    <n v="5"/>
    <n v="2"/>
    <x v="2"/>
    <s v="May"/>
    <s v="2014-05"/>
  </r>
  <r>
    <n v="7738"/>
    <s v="CA-2017-108287"/>
    <x v="404"/>
    <d v="2017-12-20T00:00:00"/>
    <s v="First Class"/>
    <s v="AG-10330"/>
    <s v="Alex Grayson"/>
    <x v="0"/>
    <s v="United States"/>
    <x v="35"/>
    <s v="North Carolina"/>
    <n v="28205"/>
    <x v="0"/>
    <s v="OFF-AR-10001315"/>
    <x v="1"/>
    <x v="6"/>
    <s v="Newell 310"/>
    <x v="2485"/>
    <n v="9"/>
    <n v="0.2"/>
    <n v="1.4256"/>
    <n v="12"/>
    <n v="4"/>
    <x v="3"/>
    <s v="Dec"/>
    <s v="2017-12"/>
  </r>
  <r>
    <n v="7739"/>
    <s v="CA-2017-141103"/>
    <x v="245"/>
    <d v="2017-08-06T00:00:00"/>
    <s v="Standard Class"/>
    <s v="JF-15355"/>
    <s v="Jay Fein"/>
    <x v="0"/>
    <s v="United States"/>
    <x v="248"/>
    <s v="Maryland"/>
    <n v="21215"/>
    <x v="3"/>
    <s v="TEC-PH-10003589"/>
    <x v="2"/>
    <x v="7"/>
    <s v="invisibleSHIELD by ZAGG Smudge-Free Screen Protector"/>
    <x v="4910"/>
    <n v="5"/>
    <n v="0"/>
    <n v="43.176000000000002"/>
    <n v="7"/>
    <n v="3"/>
    <x v="3"/>
    <s v="Jul"/>
    <s v="2017-07"/>
  </r>
  <r>
    <n v="7740"/>
    <s v="CA-2014-154781"/>
    <x v="871"/>
    <d v="2014-11-26T00:00:00"/>
    <s v="Standard Class"/>
    <s v="SC-20680"/>
    <s v="Steve Carroll"/>
    <x v="2"/>
    <s v="United States"/>
    <x v="8"/>
    <s v="California"/>
    <n v="94110"/>
    <x v="1"/>
    <s v="OFF-PA-10001609"/>
    <x v="1"/>
    <x v="10"/>
    <s v="Tops Wirebound Message Log Books"/>
    <x v="1521"/>
    <n v="2"/>
    <n v="0"/>
    <n v="3.0268000000000002"/>
    <n v="11"/>
    <n v="4"/>
    <x v="2"/>
    <s v="Nov"/>
    <s v="2014-11"/>
  </r>
  <r>
    <n v="7741"/>
    <s v="CA-2014-154781"/>
    <x v="871"/>
    <d v="2014-11-26T00:00:00"/>
    <s v="Standard Class"/>
    <s v="SC-20680"/>
    <s v="Steve Carroll"/>
    <x v="2"/>
    <s v="United States"/>
    <x v="8"/>
    <s v="California"/>
    <n v="94110"/>
    <x v="1"/>
    <s v="TEC-AC-10000474"/>
    <x v="2"/>
    <x v="11"/>
    <s v="Kensington Expert Mouse Optical USB Trackball for PC or Mac"/>
    <x v="4911"/>
    <n v="1"/>
    <n v="0"/>
    <n v="28.497"/>
    <n v="11"/>
    <n v="4"/>
    <x v="2"/>
    <s v="Nov"/>
    <s v="2014-11"/>
  </r>
  <r>
    <n v="7742"/>
    <s v="CA-2015-147816"/>
    <x v="496"/>
    <d v="2015-09-26T00:00:00"/>
    <s v="Second Class"/>
    <s v="CM-11935"/>
    <s v="Carlos Meador"/>
    <x v="0"/>
    <s v="United States"/>
    <x v="93"/>
    <s v="Arizona"/>
    <n v="85705"/>
    <x v="1"/>
    <s v="TEC-PH-10003095"/>
    <x v="2"/>
    <x v="7"/>
    <s v="Samsung HM1900 Bluetooth Headset"/>
    <x v="427"/>
    <n v="2"/>
    <n v="0.2"/>
    <n v="13.17"/>
    <n v="9"/>
    <n v="3"/>
    <x v="1"/>
    <s v="Sep"/>
    <s v="2015-09"/>
  </r>
  <r>
    <n v="7743"/>
    <s v="CA-2017-105326"/>
    <x v="648"/>
    <d v="2017-08-27T00:00:00"/>
    <s v="Standard Class"/>
    <s v="KT-16480"/>
    <s v="Kean Thornton"/>
    <x v="0"/>
    <s v="United States"/>
    <x v="1"/>
    <s v="California"/>
    <n v="90036"/>
    <x v="1"/>
    <s v="OFF-PA-10001639"/>
    <x v="1"/>
    <x v="10"/>
    <s v="Xerox 203"/>
    <x v="233"/>
    <n v="4"/>
    <n v="0"/>
    <n v="12.441599999999999"/>
    <n v="8"/>
    <n v="3"/>
    <x v="3"/>
    <s v="Aug"/>
    <s v="2017-08"/>
  </r>
  <r>
    <n v="7744"/>
    <s v="CA-2016-133613"/>
    <x v="26"/>
    <d v="2016-06-22T00:00:00"/>
    <s v="Standard Class"/>
    <s v="CP-12340"/>
    <s v="Christine Phan"/>
    <x v="1"/>
    <s v="United States"/>
    <x v="416"/>
    <s v="Connecticut"/>
    <n v="6708"/>
    <x v="3"/>
    <s v="OFF-BI-10002003"/>
    <x v="1"/>
    <x v="8"/>
    <s v="Ibico Presentation Index for Binding Systems"/>
    <x v="1181"/>
    <n v="2"/>
    <n v="0"/>
    <n v="3.7412000000000001"/>
    <n v="6"/>
    <n v="2"/>
    <x v="0"/>
    <s v="Jun"/>
    <s v="2016-06"/>
  </r>
  <r>
    <n v="7745"/>
    <s v="CA-2016-133613"/>
    <x v="26"/>
    <d v="2016-06-22T00:00:00"/>
    <s v="Standard Class"/>
    <s v="CP-12340"/>
    <s v="Christine Phan"/>
    <x v="1"/>
    <s v="United States"/>
    <x v="416"/>
    <s v="Connecticut"/>
    <n v="6708"/>
    <x v="3"/>
    <s v="TEC-PH-10004539"/>
    <x v="2"/>
    <x v="7"/>
    <s v="Wireless Extenders zBoost YX545 SOHO Signal Booster"/>
    <x v="4912"/>
    <n v="3"/>
    <n v="0"/>
    <n v="153.08189999999999"/>
    <n v="6"/>
    <n v="2"/>
    <x v="0"/>
    <s v="Jun"/>
    <s v="2016-06"/>
  </r>
  <r>
    <n v="7746"/>
    <s v="CA-2016-133613"/>
    <x v="26"/>
    <d v="2016-06-22T00:00:00"/>
    <s v="Standard Class"/>
    <s v="CP-12340"/>
    <s v="Christine Phan"/>
    <x v="1"/>
    <s v="United States"/>
    <x v="416"/>
    <s v="Connecticut"/>
    <n v="6708"/>
    <x v="3"/>
    <s v="OFF-AR-10003829"/>
    <x v="1"/>
    <x v="6"/>
    <s v="Newell 35"/>
    <x v="294"/>
    <n v="3"/>
    <n v="0"/>
    <n v="2.8536000000000001"/>
    <n v="6"/>
    <n v="2"/>
    <x v="0"/>
    <s v="Jun"/>
    <s v="2016-06"/>
  </r>
  <r>
    <n v="7747"/>
    <s v="CA-2015-109113"/>
    <x v="546"/>
    <d v="2015-12-23T00:00:00"/>
    <s v="Standard Class"/>
    <s v="EK-13795"/>
    <s v="Eileen Kiefer"/>
    <x v="2"/>
    <s v="United States"/>
    <x v="22"/>
    <s v="Illinois"/>
    <n v="60610"/>
    <x v="2"/>
    <s v="TEC-AC-10004761"/>
    <x v="2"/>
    <x v="11"/>
    <s v="Maxell 4.7GB DVD+RW 3/Pack"/>
    <x v="2079"/>
    <n v="2"/>
    <n v="0.2"/>
    <n v="4.7789999999999999"/>
    <n v="12"/>
    <n v="4"/>
    <x v="1"/>
    <s v="Dec"/>
    <s v="2015-12"/>
  </r>
  <r>
    <n v="7748"/>
    <s v="CA-2015-156153"/>
    <x v="70"/>
    <d v="2015-06-02T00:00:00"/>
    <s v="Second Class"/>
    <s v="CW-11905"/>
    <s v="Carl Weiss"/>
    <x v="2"/>
    <s v="United States"/>
    <x v="85"/>
    <s v="New York"/>
    <n v="11561"/>
    <x v="3"/>
    <s v="OFF-FA-10003472"/>
    <x v="1"/>
    <x v="13"/>
    <s v="Bagged Rubber Bands"/>
    <x v="261"/>
    <n v="6"/>
    <n v="0"/>
    <n v="0.3024"/>
    <n v="5"/>
    <n v="2"/>
    <x v="1"/>
    <s v="May"/>
    <s v="2015-05"/>
  </r>
  <r>
    <n v="7749"/>
    <s v="CA-2015-133242"/>
    <x v="652"/>
    <d v="2015-06-24T00:00:00"/>
    <s v="Standard Class"/>
    <s v="KH-16510"/>
    <s v="Keith Herrera"/>
    <x v="0"/>
    <s v="United States"/>
    <x v="81"/>
    <s v="Virginia"/>
    <n v="22204"/>
    <x v="0"/>
    <s v="FUR-FU-10003464"/>
    <x v="0"/>
    <x v="5"/>
    <s v="Seth Thomas 8 1/2&quot; Cubicle Clock"/>
    <x v="3909"/>
    <n v="3"/>
    <n v="0"/>
    <n v="19.468800000000002"/>
    <n v="6"/>
    <n v="2"/>
    <x v="1"/>
    <s v="Jun"/>
    <s v="2015-06"/>
  </r>
  <r>
    <n v="7750"/>
    <s v="CA-2015-133242"/>
    <x v="652"/>
    <d v="2015-06-24T00:00:00"/>
    <s v="Standard Class"/>
    <s v="KH-16510"/>
    <s v="Keith Herrera"/>
    <x v="0"/>
    <s v="United States"/>
    <x v="81"/>
    <s v="Virginia"/>
    <n v="22204"/>
    <x v="0"/>
    <s v="OFF-ST-10003716"/>
    <x v="1"/>
    <x v="4"/>
    <s v="Tennsco Double-Tier Lockers"/>
    <x v="4913"/>
    <n v="2"/>
    <n v="0"/>
    <n v="58.505200000000002"/>
    <n v="6"/>
    <n v="2"/>
    <x v="1"/>
    <s v="Jun"/>
    <s v="2015-06"/>
  </r>
  <r>
    <n v="7751"/>
    <s v="CA-2015-133242"/>
    <x v="652"/>
    <d v="2015-06-24T00:00:00"/>
    <s v="Standard Class"/>
    <s v="KH-16510"/>
    <s v="Keith Herrera"/>
    <x v="0"/>
    <s v="United States"/>
    <x v="81"/>
    <s v="Virginia"/>
    <n v="22204"/>
    <x v="0"/>
    <s v="OFF-BI-10004002"/>
    <x v="1"/>
    <x v="8"/>
    <s v="Wilson Jones International Size A4 Ring Binders"/>
    <x v="4914"/>
    <n v="2"/>
    <n v="0"/>
    <n v="16.608000000000001"/>
    <n v="6"/>
    <n v="2"/>
    <x v="1"/>
    <s v="Jun"/>
    <s v="2015-06"/>
  </r>
  <r>
    <n v="7752"/>
    <s v="CA-2015-133242"/>
    <x v="652"/>
    <d v="2015-06-24T00:00:00"/>
    <s v="Standard Class"/>
    <s v="KH-16510"/>
    <s v="Keith Herrera"/>
    <x v="0"/>
    <s v="United States"/>
    <x v="81"/>
    <s v="Virginia"/>
    <n v="22204"/>
    <x v="0"/>
    <s v="TEC-PH-10002496"/>
    <x v="2"/>
    <x v="7"/>
    <s v="Cisco SPA301"/>
    <x v="4915"/>
    <n v="3"/>
    <n v="0"/>
    <n v="140.39099999999999"/>
    <n v="6"/>
    <n v="2"/>
    <x v="1"/>
    <s v="Jun"/>
    <s v="2015-06"/>
  </r>
  <r>
    <n v="7753"/>
    <s v="CA-2015-133242"/>
    <x v="652"/>
    <d v="2015-06-24T00:00:00"/>
    <s v="Standard Class"/>
    <s v="KH-16510"/>
    <s v="Keith Herrera"/>
    <x v="0"/>
    <s v="United States"/>
    <x v="81"/>
    <s v="Virginia"/>
    <n v="22204"/>
    <x v="0"/>
    <s v="OFF-BI-10004826"/>
    <x v="1"/>
    <x v="8"/>
    <s v="JM Magazine Binder"/>
    <x v="4916"/>
    <n v="2"/>
    <n v="0"/>
    <n v="15.849600000000001"/>
    <n v="6"/>
    <n v="2"/>
    <x v="1"/>
    <s v="Jun"/>
    <s v="2015-06"/>
  </r>
  <r>
    <n v="7754"/>
    <s v="CA-2015-158323"/>
    <x v="672"/>
    <d v="2015-12-03T00:00:00"/>
    <s v="First Class"/>
    <s v="AB-10600"/>
    <s v="Ann Blume"/>
    <x v="1"/>
    <s v="United States"/>
    <x v="108"/>
    <s v="North Carolina"/>
    <n v="28540"/>
    <x v="0"/>
    <s v="FUR-FU-10001546"/>
    <x v="0"/>
    <x v="5"/>
    <s v="Dana Swing-Arm Lamps"/>
    <x v="1217"/>
    <n v="2"/>
    <n v="0.2"/>
    <n v="1.0680000000000001"/>
    <n v="11"/>
    <n v="4"/>
    <x v="1"/>
    <s v="Nov"/>
    <s v="2015-11"/>
  </r>
  <r>
    <n v="7755"/>
    <s v="CA-2015-161795"/>
    <x v="379"/>
    <d v="2015-12-23T00:00:00"/>
    <s v="Second Class"/>
    <s v="AH-10075"/>
    <s v="Adam Hart"/>
    <x v="1"/>
    <s v="United States"/>
    <x v="38"/>
    <s v="Ohio"/>
    <n v="43229"/>
    <x v="3"/>
    <s v="OFF-AR-10001919"/>
    <x v="1"/>
    <x v="6"/>
    <s v="OIC #2 Pencils, Medium Soft"/>
    <x v="4917"/>
    <n v="2"/>
    <n v="0.2"/>
    <n v="0.33839999999999998"/>
    <n v="12"/>
    <n v="4"/>
    <x v="1"/>
    <s v="Dec"/>
    <s v="2015-12"/>
  </r>
  <r>
    <n v="7756"/>
    <s v="CA-2017-100902"/>
    <x v="701"/>
    <d v="2017-11-21T00:00:00"/>
    <s v="Standard Class"/>
    <s v="CK-12595"/>
    <s v="Clytie Kelty"/>
    <x v="0"/>
    <s v="United States"/>
    <x v="35"/>
    <s v="North Carolina"/>
    <n v="28205"/>
    <x v="0"/>
    <s v="OFF-PA-10002558"/>
    <x v="1"/>
    <x v="10"/>
    <s v="Xerox 1938"/>
    <x v="4918"/>
    <n v="7"/>
    <n v="0.2"/>
    <n v="93.884"/>
    <n v="11"/>
    <n v="4"/>
    <x v="3"/>
    <s v="Nov"/>
    <s v="2017-11"/>
  </r>
  <r>
    <n v="7757"/>
    <s v="CA-2017-100902"/>
    <x v="701"/>
    <d v="2017-11-21T00:00:00"/>
    <s v="Standard Class"/>
    <s v="CK-12595"/>
    <s v="Clytie Kelty"/>
    <x v="0"/>
    <s v="United States"/>
    <x v="35"/>
    <s v="North Carolina"/>
    <n v="28205"/>
    <x v="0"/>
    <s v="TEC-AC-10003174"/>
    <x v="2"/>
    <x v="11"/>
    <s v="Plantronics S12 Corded Telephone Headset System"/>
    <x v="4919"/>
    <n v="5"/>
    <n v="0.2"/>
    <n v="107.79"/>
    <n v="11"/>
    <n v="4"/>
    <x v="3"/>
    <s v="Nov"/>
    <s v="2017-11"/>
  </r>
  <r>
    <n v="7758"/>
    <s v="CA-2017-112844"/>
    <x v="38"/>
    <d v="2017-11-16T00:00:00"/>
    <s v="Second Class"/>
    <s v="SP-20620"/>
    <s v="Stefania Perrino"/>
    <x v="1"/>
    <s v="United States"/>
    <x v="198"/>
    <s v="New York"/>
    <n v="14215"/>
    <x v="3"/>
    <s v="TEC-PH-10003988"/>
    <x v="2"/>
    <x v="7"/>
    <s v="LF Elite 3D Dazzle Designer Hard Case Cover, Lf Stylus Pen and Wiper For Apple Iphone 5c Mini Lite"/>
    <x v="3477"/>
    <n v="4"/>
    <n v="0"/>
    <n v="12.208"/>
    <n v="11"/>
    <n v="4"/>
    <x v="3"/>
    <s v="Nov"/>
    <s v="2017-11"/>
  </r>
  <r>
    <n v="7759"/>
    <s v="CA-2017-112844"/>
    <x v="38"/>
    <d v="2017-11-16T00:00:00"/>
    <s v="Second Class"/>
    <s v="SP-20620"/>
    <s v="Stefania Perrino"/>
    <x v="1"/>
    <s v="United States"/>
    <x v="198"/>
    <s v="New York"/>
    <n v="14215"/>
    <x v="3"/>
    <s v="FUR-FU-10004845"/>
    <x v="0"/>
    <x v="5"/>
    <s v="Deflect-o EconoMat Nonstudded, No Bevel Mat"/>
    <x v="4920"/>
    <n v="3"/>
    <n v="0"/>
    <n v="30.99"/>
    <n v="11"/>
    <n v="4"/>
    <x v="3"/>
    <s v="Nov"/>
    <s v="2017-11"/>
  </r>
  <r>
    <n v="7760"/>
    <s v="CA-2016-158925"/>
    <x v="1057"/>
    <d v="2016-10-28T00:00:00"/>
    <s v="Standard Class"/>
    <s v="JP-15460"/>
    <s v="Jennifer Patt"/>
    <x v="1"/>
    <s v="United States"/>
    <x v="12"/>
    <s v="Texas"/>
    <n v="77041"/>
    <x v="2"/>
    <s v="OFF-PA-10003072"/>
    <x v="1"/>
    <x v="10"/>
    <s v="Eureka Recycled Copy Paper 8 1/2&quot; x 11&quot;, Ream"/>
    <x v="12"/>
    <n v="3"/>
    <n v="0.2"/>
    <n v="5.4432"/>
    <n v="10"/>
    <n v="4"/>
    <x v="0"/>
    <s v="Oct"/>
    <s v="2016-10"/>
  </r>
  <r>
    <n v="7761"/>
    <s v="CA-2014-155390"/>
    <x v="776"/>
    <d v="2014-12-11T00:00:00"/>
    <s v="Standard Class"/>
    <s v="BG-11035"/>
    <s v="Barry Gonzalez"/>
    <x v="0"/>
    <s v="United States"/>
    <x v="26"/>
    <s v="Tennessee"/>
    <n v="38109"/>
    <x v="0"/>
    <s v="OFF-PA-10003641"/>
    <x v="1"/>
    <x v="10"/>
    <s v="Xerox 1909"/>
    <x v="4921"/>
    <n v="2"/>
    <n v="0.2"/>
    <n v="13.717599999999999"/>
    <n v="12"/>
    <n v="4"/>
    <x v="2"/>
    <s v="Dec"/>
    <s v="2014-12"/>
  </r>
  <r>
    <n v="7762"/>
    <s v="CA-2017-123071"/>
    <x v="734"/>
    <d v="2017-12-06T00:00:00"/>
    <s v="First Class"/>
    <s v="CC-12550"/>
    <s v="Clay Cheatham"/>
    <x v="0"/>
    <s v="United States"/>
    <x v="243"/>
    <s v="Texas"/>
    <n v="75023"/>
    <x v="2"/>
    <s v="OFF-PA-10003729"/>
    <x v="1"/>
    <x v="10"/>
    <s v="Xerox 1998"/>
    <x v="559"/>
    <n v="2"/>
    <n v="0.2"/>
    <n v="3.6288"/>
    <n v="12"/>
    <n v="4"/>
    <x v="3"/>
    <s v="Dec"/>
    <s v="2017-12"/>
  </r>
  <r>
    <n v="7763"/>
    <s v="CA-2017-156391"/>
    <x v="986"/>
    <d v="2017-09-28T00:00:00"/>
    <s v="First Class"/>
    <s v="SL-20155"/>
    <s v="Sara Luxemburg"/>
    <x v="2"/>
    <s v="United States"/>
    <x v="127"/>
    <s v="Oregon"/>
    <n v="97301"/>
    <x v="1"/>
    <s v="OFF-AR-10003251"/>
    <x v="1"/>
    <x v="6"/>
    <s v="Prang Drawing Pencil Set"/>
    <x v="4922"/>
    <n v="1"/>
    <n v="0.2"/>
    <n v="0.55600000000000005"/>
    <n v="9"/>
    <n v="3"/>
    <x v="3"/>
    <s v="Sep"/>
    <s v="2017-09"/>
  </r>
  <r>
    <n v="7764"/>
    <s v="CA-2015-103093"/>
    <x v="302"/>
    <d v="2015-02-07T00:00:00"/>
    <s v="Standard Class"/>
    <s v="FO-14305"/>
    <s v="Frank Olsen"/>
    <x v="0"/>
    <s v="United States"/>
    <x v="38"/>
    <s v="Georgia"/>
    <n v="31907"/>
    <x v="0"/>
    <s v="OFF-EN-10003286"/>
    <x v="1"/>
    <x v="12"/>
    <s v="Staple envelope"/>
    <x v="4923"/>
    <n v="9"/>
    <n v="0"/>
    <n v="35.0244"/>
    <n v="2"/>
    <n v="1"/>
    <x v="1"/>
    <s v="Feb"/>
    <s v="2015-02"/>
  </r>
  <r>
    <n v="7765"/>
    <s v="US-2017-118941"/>
    <x v="801"/>
    <d v="2017-08-12T00:00:00"/>
    <s v="Same Day"/>
    <s v="BB-11545"/>
    <s v="Brenda Bowman"/>
    <x v="1"/>
    <s v="United States"/>
    <x v="29"/>
    <s v="Maryland"/>
    <n v="21044"/>
    <x v="3"/>
    <s v="OFF-AR-10004078"/>
    <x v="1"/>
    <x v="6"/>
    <s v="Newell 312"/>
    <x v="254"/>
    <n v="3"/>
    <n v="0"/>
    <n v="5.2560000000000002"/>
    <n v="8"/>
    <n v="3"/>
    <x v="3"/>
    <s v="Aug"/>
    <s v="2017-08"/>
  </r>
  <r>
    <n v="7766"/>
    <s v="US-2017-118941"/>
    <x v="801"/>
    <d v="2017-08-12T00:00:00"/>
    <s v="Same Day"/>
    <s v="BB-11545"/>
    <s v="Brenda Bowman"/>
    <x v="1"/>
    <s v="United States"/>
    <x v="29"/>
    <s v="Maryland"/>
    <n v="21044"/>
    <x v="3"/>
    <s v="FUR-CH-10002331"/>
    <x v="0"/>
    <x v="1"/>
    <s v="Hon 4700 Series Mobuis Mid-Back Task Chairs with Adjustable Arms"/>
    <x v="4924"/>
    <n v="5"/>
    <n v="0"/>
    <n v="373.779"/>
    <n v="8"/>
    <n v="3"/>
    <x v="3"/>
    <s v="Aug"/>
    <s v="2017-08"/>
  </r>
  <r>
    <n v="7767"/>
    <s v="US-2017-118941"/>
    <x v="801"/>
    <d v="2017-08-12T00:00:00"/>
    <s v="Same Day"/>
    <s v="BB-11545"/>
    <s v="Brenda Bowman"/>
    <x v="1"/>
    <s v="United States"/>
    <x v="29"/>
    <s v="Maryland"/>
    <n v="21044"/>
    <x v="3"/>
    <s v="OFF-AR-10001953"/>
    <x v="1"/>
    <x v="6"/>
    <s v="Boston 1645 Deluxe Heavier-Duty Electric Pencil Sharpener"/>
    <x v="4925"/>
    <n v="5"/>
    <n v="0"/>
    <n v="59.372999999999998"/>
    <n v="8"/>
    <n v="3"/>
    <x v="3"/>
    <s v="Aug"/>
    <s v="2017-08"/>
  </r>
  <r>
    <n v="7768"/>
    <s v="CA-2015-169299"/>
    <x v="252"/>
    <d v="2015-08-26T00:00:00"/>
    <s v="First Class"/>
    <s v="DO-13435"/>
    <s v="Denny Ordway"/>
    <x v="0"/>
    <s v="United States"/>
    <x v="32"/>
    <s v="Oregon"/>
    <n v="97206"/>
    <x v="1"/>
    <s v="OFF-AR-10002053"/>
    <x v="1"/>
    <x v="6"/>
    <s v="Premium Writing Pencils, Soft, #2 by Central Association for the Blind"/>
    <x v="485"/>
    <n v="3"/>
    <n v="0.2"/>
    <n v="0.71519999999999995"/>
    <n v="8"/>
    <n v="3"/>
    <x v="1"/>
    <s v="Aug"/>
    <s v="2015-08"/>
  </r>
  <r>
    <n v="7769"/>
    <s v="CA-2017-154088"/>
    <x v="105"/>
    <d v="2017-11-17T00:00:00"/>
    <s v="Standard Class"/>
    <s v="LB-16735"/>
    <s v="Larry Blacks"/>
    <x v="0"/>
    <s v="United States"/>
    <x v="315"/>
    <s v="Florida"/>
    <n v="32303"/>
    <x v="0"/>
    <s v="OFF-PA-10003651"/>
    <x v="1"/>
    <x v="10"/>
    <s v="Xerox 1968"/>
    <x v="2979"/>
    <n v="5"/>
    <n v="0.2"/>
    <n v="9.3520000000000003"/>
    <n v="11"/>
    <n v="4"/>
    <x v="3"/>
    <s v="Nov"/>
    <s v="2017-11"/>
  </r>
  <r>
    <n v="7770"/>
    <s v="CA-2016-155978"/>
    <x v="1147"/>
    <d v="2016-08-01T00:00:00"/>
    <s v="Same Day"/>
    <s v="TS-21205"/>
    <s v="Thomas Seio"/>
    <x v="1"/>
    <s v="United States"/>
    <x v="169"/>
    <s v="California"/>
    <n v="92503"/>
    <x v="1"/>
    <s v="TEC-PH-10002885"/>
    <x v="2"/>
    <x v="7"/>
    <s v="Apple iPhone 5"/>
    <x v="4926"/>
    <n v="2"/>
    <n v="0.2"/>
    <n v="90.976200000000006"/>
    <n v="8"/>
    <n v="3"/>
    <x v="0"/>
    <s v="Aug"/>
    <s v="2016-08"/>
  </r>
  <r>
    <n v="7771"/>
    <s v="CA-2016-155978"/>
    <x v="1147"/>
    <d v="2016-08-01T00:00:00"/>
    <s v="Same Day"/>
    <s v="TS-21205"/>
    <s v="Thomas Seio"/>
    <x v="1"/>
    <s v="United States"/>
    <x v="169"/>
    <s v="California"/>
    <n v="92503"/>
    <x v="1"/>
    <s v="OFF-AP-10002892"/>
    <x v="1"/>
    <x v="9"/>
    <s v="Belkin F5C206VTEL 6 Outlet Surge"/>
    <x v="4927"/>
    <n v="2"/>
    <n v="0"/>
    <n v="13.788"/>
    <n v="8"/>
    <n v="3"/>
    <x v="0"/>
    <s v="Aug"/>
    <s v="2016-08"/>
  </r>
  <r>
    <n v="7772"/>
    <s v="CA-2016-108196"/>
    <x v="881"/>
    <d v="2016-12-02T00:00:00"/>
    <s v="Standard Class"/>
    <s v="CS-12505"/>
    <s v="Cindy Stewart"/>
    <x v="0"/>
    <s v="United States"/>
    <x v="152"/>
    <s v="Ohio"/>
    <n v="43130"/>
    <x v="3"/>
    <s v="OFF-BI-10000545"/>
    <x v="1"/>
    <x v="8"/>
    <s v="GBC Ibimaster 500 Manual ProClick Binding System"/>
    <x v="4928"/>
    <n v="2"/>
    <n v="0.7"/>
    <n v="-304.392"/>
    <n v="11"/>
    <n v="4"/>
    <x v="0"/>
    <s v="Nov"/>
    <s v="2016-11"/>
  </r>
  <r>
    <n v="7773"/>
    <s v="CA-2016-108196"/>
    <x v="881"/>
    <d v="2016-12-02T00:00:00"/>
    <s v="Standard Class"/>
    <s v="CS-12505"/>
    <s v="Cindy Stewart"/>
    <x v="0"/>
    <s v="United States"/>
    <x v="152"/>
    <s v="Ohio"/>
    <n v="43130"/>
    <x v="3"/>
    <s v="TEC-MA-10000418"/>
    <x v="2"/>
    <x v="15"/>
    <s v="Cubify CubeX 3D Printer Double Head Print"/>
    <x v="4929"/>
    <n v="5"/>
    <n v="0.7"/>
    <n v="-6599.9780000000001"/>
    <n v="11"/>
    <n v="4"/>
    <x v="0"/>
    <s v="Nov"/>
    <s v="2016-11"/>
  </r>
  <r>
    <n v="7774"/>
    <s v="CA-2016-108196"/>
    <x v="881"/>
    <d v="2016-12-02T00:00:00"/>
    <s v="Standard Class"/>
    <s v="CS-12505"/>
    <s v="Cindy Stewart"/>
    <x v="0"/>
    <s v="United States"/>
    <x v="152"/>
    <s v="Ohio"/>
    <n v="43130"/>
    <x v="3"/>
    <s v="TEC-AC-10000926"/>
    <x v="2"/>
    <x v="11"/>
    <s v="NETGEAR RangeMax WNR1000 Wireless Router"/>
    <x v="4930"/>
    <n v="3"/>
    <n v="0.2"/>
    <n v="11.995200000000001"/>
    <n v="11"/>
    <n v="4"/>
    <x v="0"/>
    <s v="Nov"/>
    <s v="2016-11"/>
  </r>
  <r>
    <n v="7775"/>
    <s v="CA-2016-152800"/>
    <x v="1172"/>
    <d v="2016-04-15T00:00:00"/>
    <s v="First Class"/>
    <s v="SP-20920"/>
    <s v="Susan Pistek"/>
    <x v="0"/>
    <s v="United States"/>
    <x v="8"/>
    <s v="California"/>
    <n v="94109"/>
    <x v="1"/>
    <s v="OFF-EN-10001509"/>
    <x v="1"/>
    <x v="12"/>
    <s v="Poly String Tie Envelopes"/>
    <x v="4931"/>
    <n v="3"/>
    <n v="0"/>
    <n v="2.8763999999999998"/>
    <n v="4"/>
    <n v="2"/>
    <x v="0"/>
    <s v="Apr"/>
    <s v="2016-04"/>
  </r>
  <r>
    <n v="7776"/>
    <s v="CA-2014-166961"/>
    <x v="422"/>
    <d v="2014-12-31T00:00:00"/>
    <s v="Standard Class"/>
    <s v="CD-12790"/>
    <s v="Cynthia Delaney"/>
    <x v="2"/>
    <s v="United States"/>
    <x v="429"/>
    <s v="California"/>
    <n v="92553"/>
    <x v="1"/>
    <s v="OFF-AP-10001366"/>
    <x v="1"/>
    <x v="9"/>
    <s v="Staple holder"/>
    <x v="4932"/>
    <n v="1"/>
    <n v="0"/>
    <n v="2.9645999999999999"/>
    <n v="12"/>
    <n v="4"/>
    <x v="2"/>
    <s v="Dec"/>
    <s v="2014-12"/>
  </r>
  <r>
    <n v="7777"/>
    <s v="CA-2014-166961"/>
    <x v="422"/>
    <d v="2014-12-31T00:00:00"/>
    <s v="Standard Class"/>
    <s v="CD-12790"/>
    <s v="Cynthia Delaney"/>
    <x v="2"/>
    <s v="United States"/>
    <x v="429"/>
    <s v="California"/>
    <n v="92553"/>
    <x v="1"/>
    <s v="OFF-FA-10003485"/>
    <x v="1"/>
    <x v="13"/>
    <s v="Staples"/>
    <x v="1974"/>
    <n v="3"/>
    <n v="0"/>
    <n v="3.6156000000000001"/>
    <n v="12"/>
    <n v="4"/>
    <x v="2"/>
    <s v="Dec"/>
    <s v="2014-12"/>
  </r>
  <r>
    <n v="7778"/>
    <s v="CA-2014-166961"/>
    <x v="422"/>
    <d v="2014-12-31T00:00:00"/>
    <s v="Standard Class"/>
    <s v="CD-12790"/>
    <s v="Cynthia Delaney"/>
    <x v="2"/>
    <s v="United States"/>
    <x v="429"/>
    <s v="California"/>
    <n v="92553"/>
    <x v="1"/>
    <s v="OFF-ST-10004507"/>
    <x v="1"/>
    <x v="4"/>
    <s v="Advantus Rolling Storage Box"/>
    <x v="488"/>
    <n v="3"/>
    <n v="0"/>
    <n v="13.891500000000001"/>
    <n v="12"/>
    <n v="4"/>
    <x v="2"/>
    <s v="Dec"/>
    <s v="2014-12"/>
  </r>
  <r>
    <n v="7779"/>
    <s v="CA-2014-166961"/>
    <x v="422"/>
    <d v="2014-12-31T00:00:00"/>
    <s v="Standard Class"/>
    <s v="CD-12790"/>
    <s v="Cynthia Delaney"/>
    <x v="2"/>
    <s v="United States"/>
    <x v="429"/>
    <s v="California"/>
    <n v="92553"/>
    <x v="1"/>
    <s v="OFF-BI-10002353"/>
    <x v="1"/>
    <x v="8"/>
    <s v="GBC VeloBind Cover Sets"/>
    <x v="4505"/>
    <n v="3"/>
    <n v="0.2"/>
    <n v="13.896000000000001"/>
    <n v="12"/>
    <n v="4"/>
    <x v="2"/>
    <s v="Dec"/>
    <s v="2014-12"/>
  </r>
  <r>
    <n v="7780"/>
    <s v="CA-2016-139381"/>
    <x v="724"/>
    <d v="2016-04-22T00:00:00"/>
    <s v="Standard Class"/>
    <s v="RF-19840"/>
    <s v="Roy Französisch"/>
    <x v="0"/>
    <s v="United States"/>
    <x v="269"/>
    <s v="Virginia"/>
    <n v="23320"/>
    <x v="0"/>
    <s v="OFF-AP-10001271"/>
    <x v="1"/>
    <x v="9"/>
    <s v="Eureka The Boss Cordless Rechargeable Stick Vac"/>
    <x v="2572"/>
    <n v="4"/>
    <n v="0"/>
    <n v="55.058399999999999"/>
    <n v="4"/>
    <n v="2"/>
    <x v="0"/>
    <s v="Apr"/>
    <s v="2016-04"/>
  </r>
  <r>
    <n v="7781"/>
    <s v="CA-2016-139381"/>
    <x v="724"/>
    <d v="2016-04-22T00:00:00"/>
    <s v="Standard Class"/>
    <s v="RF-19840"/>
    <s v="Roy Französisch"/>
    <x v="0"/>
    <s v="United States"/>
    <x v="269"/>
    <s v="Virginia"/>
    <n v="23320"/>
    <x v="0"/>
    <s v="TEC-PH-10004924"/>
    <x v="2"/>
    <x v="7"/>
    <s v="SKILCRAFT Telephone Shoulder Rest, 2&quot; x 6.5&quot; x 2.5&quot;, Black"/>
    <x v="4933"/>
    <n v="4"/>
    <n v="0"/>
    <n v="7.9812000000000003"/>
    <n v="4"/>
    <n v="2"/>
    <x v="0"/>
    <s v="Apr"/>
    <s v="2016-04"/>
  </r>
  <r>
    <n v="7782"/>
    <s v="CA-2015-132136"/>
    <x v="936"/>
    <d v="2015-03-12T00:00:00"/>
    <s v="Standard Class"/>
    <s v="FO-14305"/>
    <s v="Frank Olsen"/>
    <x v="0"/>
    <s v="United States"/>
    <x v="22"/>
    <s v="Illinois"/>
    <n v="60623"/>
    <x v="2"/>
    <s v="OFF-BI-10002706"/>
    <x v="1"/>
    <x v="8"/>
    <s v="Avery Premier Heavy-Duty Binder with Round Locking Rings"/>
    <x v="835"/>
    <n v="3"/>
    <n v="0.8"/>
    <n v="-14.5656"/>
    <n v="3"/>
    <n v="1"/>
    <x v="1"/>
    <s v="Mar"/>
    <s v="2015-03"/>
  </r>
  <r>
    <n v="7783"/>
    <s v="CA-2016-162236"/>
    <x v="254"/>
    <d v="2016-11-06T00:00:00"/>
    <s v="Second Class"/>
    <s v="ER-13855"/>
    <s v="Elpida Rittenbach"/>
    <x v="1"/>
    <s v="United States"/>
    <x v="35"/>
    <s v="North Carolina"/>
    <n v="28205"/>
    <x v="0"/>
    <s v="OFF-ST-10003442"/>
    <x v="1"/>
    <x v="4"/>
    <s v="Eldon Portable Mobile Manager"/>
    <x v="3395"/>
    <n v="2"/>
    <n v="0.2"/>
    <n v="3.9592000000000001"/>
    <n v="11"/>
    <n v="4"/>
    <x v="0"/>
    <s v="Nov"/>
    <s v="2016-11"/>
  </r>
  <r>
    <n v="7784"/>
    <s v="CA-2016-162236"/>
    <x v="254"/>
    <d v="2016-11-06T00:00:00"/>
    <s v="Second Class"/>
    <s v="ER-13855"/>
    <s v="Elpida Rittenbach"/>
    <x v="1"/>
    <s v="United States"/>
    <x v="35"/>
    <s v="North Carolina"/>
    <n v="28205"/>
    <x v="0"/>
    <s v="FUR-TA-10002533"/>
    <x v="0"/>
    <x v="3"/>
    <s v="BPI Conference Tables"/>
    <x v="4934"/>
    <n v="10"/>
    <n v="0.4"/>
    <n v="-292.10000000000002"/>
    <n v="11"/>
    <n v="4"/>
    <x v="0"/>
    <s v="Nov"/>
    <s v="2016-11"/>
  </r>
  <r>
    <n v="7785"/>
    <s v="CA-2016-162236"/>
    <x v="254"/>
    <d v="2016-11-06T00:00:00"/>
    <s v="Second Class"/>
    <s v="ER-13855"/>
    <s v="Elpida Rittenbach"/>
    <x v="1"/>
    <s v="United States"/>
    <x v="35"/>
    <s v="North Carolina"/>
    <n v="28205"/>
    <x v="0"/>
    <s v="OFF-SU-10003505"/>
    <x v="1"/>
    <x v="14"/>
    <s v="Premier Electric Letter Opener"/>
    <x v="439"/>
    <n v="2"/>
    <n v="0.2"/>
    <n v="-34.758000000000003"/>
    <n v="11"/>
    <n v="4"/>
    <x v="0"/>
    <s v="Nov"/>
    <s v="2016-11"/>
  </r>
  <r>
    <n v="7786"/>
    <s v="US-2014-111353"/>
    <x v="503"/>
    <d v="2014-12-06T00:00:00"/>
    <s v="Standard Class"/>
    <s v="PB-19150"/>
    <s v="Philip Brown"/>
    <x v="0"/>
    <s v="United States"/>
    <x v="20"/>
    <s v="New York"/>
    <n v="10009"/>
    <x v="3"/>
    <s v="OFF-LA-10002762"/>
    <x v="1"/>
    <x v="2"/>
    <s v="Avery 485"/>
    <x v="2910"/>
    <n v="2"/>
    <n v="0"/>
    <n v="11.7782"/>
    <n v="11"/>
    <n v="4"/>
    <x v="2"/>
    <s v="Nov"/>
    <s v="2014-11"/>
  </r>
  <r>
    <n v="7787"/>
    <s v="US-2016-117037"/>
    <x v="624"/>
    <d v="2016-05-20T00:00:00"/>
    <s v="First Class"/>
    <s v="LW-17215"/>
    <s v="Luke Weiss"/>
    <x v="0"/>
    <s v="United States"/>
    <x v="22"/>
    <s v="Illinois"/>
    <n v="60653"/>
    <x v="2"/>
    <s v="OFF-BI-10000279"/>
    <x v="1"/>
    <x v="8"/>
    <s v="Acco Recycled 2&quot; Capacity Laser Printer Hanging Data Binders"/>
    <x v="793"/>
    <n v="1"/>
    <n v="0.8"/>
    <n v="-4.7685000000000004"/>
    <n v="5"/>
    <n v="2"/>
    <x v="0"/>
    <s v="May"/>
    <s v="2016-05"/>
  </r>
  <r>
    <n v="7788"/>
    <s v="US-2016-117037"/>
    <x v="624"/>
    <d v="2016-05-20T00:00:00"/>
    <s v="First Class"/>
    <s v="LW-17215"/>
    <s v="Luke Weiss"/>
    <x v="0"/>
    <s v="United States"/>
    <x v="22"/>
    <s v="Illinois"/>
    <n v="60653"/>
    <x v="2"/>
    <s v="OFF-FA-10000936"/>
    <x v="1"/>
    <x v="13"/>
    <s v="Acco Hot Clips Clips to Go"/>
    <x v="4935"/>
    <n v="3"/>
    <n v="0.2"/>
    <n v="2.4674999999999998"/>
    <n v="5"/>
    <n v="2"/>
    <x v="0"/>
    <s v="May"/>
    <s v="2016-05"/>
  </r>
  <r>
    <n v="7789"/>
    <s v="US-2016-117037"/>
    <x v="624"/>
    <d v="2016-05-20T00:00:00"/>
    <s v="First Class"/>
    <s v="LW-17215"/>
    <s v="Luke Weiss"/>
    <x v="0"/>
    <s v="United States"/>
    <x v="22"/>
    <s v="Illinois"/>
    <n v="60653"/>
    <x v="2"/>
    <s v="FUR-FU-10004973"/>
    <x v="0"/>
    <x v="5"/>
    <s v="Flat Face Poster Frame"/>
    <x v="1803"/>
    <n v="3"/>
    <n v="0.6"/>
    <n v="-10.1736"/>
    <n v="5"/>
    <n v="2"/>
    <x v="0"/>
    <s v="May"/>
    <s v="2016-05"/>
  </r>
  <r>
    <n v="7790"/>
    <s v="US-2016-117037"/>
    <x v="624"/>
    <d v="2016-05-20T00:00:00"/>
    <s v="First Class"/>
    <s v="LW-17215"/>
    <s v="Luke Weiss"/>
    <x v="0"/>
    <s v="United States"/>
    <x v="22"/>
    <s v="Illinois"/>
    <n v="60653"/>
    <x v="2"/>
    <s v="OFF-PA-10000791"/>
    <x v="1"/>
    <x v="10"/>
    <s v="Wirebound Message Books, Four 2 3/4 x 5 Forms per Page, 200 Sets per Book"/>
    <x v="4936"/>
    <n v="8"/>
    <n v="0.2"/>
    <n v="9.5399999999999991"/>
    <n v="5"/>
    <n v="2"/>
    <x v="0"/>
    <s v="May"/>
    <s v="2016-05"/>
  </r>
  <r>
    <n v="7791"/>
    <s v="CA-2017-160801"/>
    <x v="20"/>
    <d v="2017-09-19T00:00:00"/>
    <s v="Same Day"/>
    <s v="FG-14260"/>
    <s v="Frank Gastineau"/>
    <x v="2"/>
    <s v="United States"/>
    <x v="10"/>
    <s v="Pennsylvania"/>
    <n v="19120"/>
    <x v="3"/>
    <s v="OFF-BI-10001132"/>
    <x v="1"/>
    <x v="8"/>
    <s v="Acco PRESSTEX Data Binder with Storage Hooks, Dark Blue, 9 1/2&quot; X 11&quot;"/>
    <x v="4937"/>
    <n v="3"/>
    <n v="0.7"/>
    <n v="-3.3894000000000002"/>
    <n v="9"/>
    <n v="3"/>
    <x v="3"/>
    <s v="Sep"/>
    <s v="2017-09"/>
  </r>
  <r>
    <n v="7792"/>
    <s v="CA-2016-108364"/>
    <x v="1054"/>
    <d v="2016-12-24T00:00:00"/>
    <s v="Standard Class"/>
    <s v="BP-11050"/>
    <s v="Barry Pond"/>
    <x v="1"/>
    <s v="United States"/>
    <x v="22"/>
    <s v="Illinois"/>
    <n v="60623"/>
    <x v="2"/>
    <s v="OFF-BI-10002012"/>
    <x v="1"/>
    <x v="8"/>
    <s v="Wilson Jones Easy Flow II Sheet Lifters"/>
    <x v="4938"/>
    <n v="5"/>
    <n v="0.8"/>
    <n v="-2.88"/>
    <n v="12"/>
    <n v="4"/>
    <x v="0"/>
    <s v="Dec"/>
    <s v="2016-12"/>
  </r>
  <r>
    <n v="7793"/>
    <s v="CA-2017-169362"/>
    <x v="386"/>
    <d v="2017-10-15T00:00:00"/>
    <s v="First Class"/>
    <s v="SP-20860"/>
    <s v="Sung Pak"/>
    <x v="1"/>
    <s v="United States"/>
    <x v="61"/>
    <s v="Texas"/>
    <n v="75217"/>
    <x v="2"/>
    <s v="TEC-AC-10001383"/>
    <x v="2"/>
    <x v="11"/>
    <s v="Logitech Wireless Touch Keyboard K400"/>
    <x v="3806"/>
    <n v="2"/>
    <n v="0.2"/>
    <n v="-1.4994000000000001"/>
    <n v="10"/>
    <n v="4"/>
    <x v="3"/>
    <s v="Oct"/>
    <s v="2017-10"/>
  </r>
  <r>
    <n v="7794"/>
    <s v="CA-2015-127481"/>
    <x v="295"/>
    <d v="2015-12-15T00:00:00"/>
    <s v="Second Class"/>
    <s v="JD-15895"/>
    <s v="Jonathan Doherty"/>
    <x v="1"/>
    <s v="United States"/>
    <x v="98"/>
    <s v="Nevada"/>
    <n v="89115"/>
    <x v="1"/>
    <s v="OFF-PA-10002036"/>
    <x v="1"/>
    <x v="10"/>
    <s v="Xerox 1930"/>
    <x v="56"/>
    <n v="5"/>
    <n v="0"/>
    <n v="15.875999999999999"/>
    <n v="12"/>
    <n v="4"/>
    <x v="1"/>
    <s v="Dec"/>
    <s v="2015-12"/>
  </r>
  <r>
    <n v="7795"/>
    <s v="CA-2015-127481"/>
    <x v="295"/>
    <d v="2015-12-15T00:00:00"/>
    <s v="Second Class"/>
    <s v="JD-15895"/>
    <s v="Jonathan Doherty"/>
    <x v="1"/>
    <s v="United States"/>
    <x v="98"/>
    <s v="Nevada"/>
    <n v="89115"/>
    <x v="1"/>
    <s v="OFF-PA-10002377"/>
    <x v="1"/>
    <x v="10"/>
    <s v="Xerox 1916"/>
    <x v="3038"/>
    <n v="2"/>
    <n v="0"/>
    <n v="48.94"/>
    <n v="12"/>
    <n v="4"/>
    <x v="1"/>
    <s v="Dec"/>
    <s v="2015-12"/>
  </r>
  <r>
    <n v="7796"/>
    <s v="CA-2015-112711"/>
    <x v="984"/>
    <d v="2015-07-18T00:00:00"/>
    <s v="Standard Class"/>
    <s v="FM-14380"/>
    <s v="Fred McMath"/>
    <x v="0"/>
    <s v="United States"/>
    <x v="112"/>
    <s v="Texas"/>
    <n v="79109"/>
    <x v="2"/>
    <s v="TEC-PH-10000526"/>
    <x v="2"/>
    <x v="7"/>
    <s v="Vtech CS6719"/>
    <x v="4939"/>
    <n v="4"/>
    <n v="0.2"/>
    <n v="30.716799999999999"/>
    <n v="7"/>
    <n v="3"/>
    <x v="1"/>
    <s v="Jul"/>
    <s v="2015-07"/>
  </r>
  <r>
    <n v="7797"/>
    <s v="US-2015-145121"/>
    <x v="653"/>
    <d v="2015-10-06T00:00:00"/>
    <s v="Standard Class"/>
    <s v="MP-17965"/>
    <s v="Michael Paige"/>
    <x v="1"/>
    <s v="United States"/>
    <x v="209"/>
    <s v="Connecticut"/>
    <n v="6457"/>
    <x v="3"/>
    <s v="OFF-BI-10001078"/>
    <x v="1"/>
    <x v="8"/>
    <s v="Acco PRESSTEX Data Binder with Storage Hooks, Dark Blue, 14 7/8&quot; X 11&quot;"/>
    <x v="4940"/>
    <n v="5"/>
    <n v="0"/>
    <n v="13.180999999999999"/>
    <n v="10"/>
    <n v="4"/>
    <x v="1"/>
    <s v="Oct"/>
    <s v="2015-10"/>
  </r>
  <r>
    <n v="7798"/>
    <s v="CA-2017-166184"/>
    <x v="668"/>
    <d v="2017-03-27T00:00:00"/>
    <s v="First Class"/>
    <s v="HR-14830"/>
    <s v="Harold Ryan"/>
    <x v="1"/>
    <s v="United States"/>
    <x v="20"/>
    <s v="New York"/>
    <n v="10035"/>
    <x v="3"/>
    <s v="OFF-EN-10004483"/>
    <x v="1"/>
    <x v="12"/>
    <s v="#10 White Business Envelopes,4 1/8 x 9 1/2"/>
    <x v="4941"/>
    <n v="3"/>
    <n v="0"/>
    <n v="22.0947"/>
    <n v="3"/>
    <n v="1"/>
    <x v="3"/>
    <s v="Mar"/>
    <s v="2017-03"/>
  </r>
  <r>
    <n v="7799"/>
    <s v="CA-2017-166184"/>
    <x v="668"/>
    <d v="2017-03-27T00:00:00"/>
    <s v="First Class"/>
    <s v="HR-14830"/>
    <s v="Harold Ryan"/>
    <x v="1"/>
    <s v="United States"/>
    <x v="20"/>
    <s v="New York"/>
    <n v="10035"/>
    <x v="3"/>
    <s v="TEC-PH-10002624"/>
    <x v="2"/>
    <x v="7"/>
    <s v="Samsung Galaxy S4 Mini"/>
    <x v="4942"/>
    <n v="1"/>
    <n v="0"/>
    <n v="136.2971"/>
    <n v="3"/>
    <n v="1"/>
    <x v="3"/>
    <s v="Mar"/>
    <s v="2017-03"/>
  </r>
  <r>
    <n v="7800"/>
    <s v="CA-2017-166184"/>
    <x v="668"/>
    <d v="2017-03-27T00:00:00"/>
    <s v="First Class"/>
    <s v="HR-14830"/>
    <s v="Harold Ryan"/>
    <x v="1"/>
    <s v="United States"/>
    <x v="20"/>
    <s v="New York"/>
    <n v="10035"/>
    <x v="3"/>
    <s v="FUR-CH-10003396"/>
    <x v="0"/>
    <x v="1"/>
    <s v="Global Deluxe Steno Chair"/>
    <x v="415"/>
    <n v="3"/>
    <n v="0.1"/>
    <n v="2.3094000000000001"/>
    <n v="3"/>
    <n v="1"/>
    <x v="3"/>
    <s v="Mar"/>
    <s v="2017-03"/>
  </r>
  <r>
    <n v="7801"/>
    <s v="CA-2017-157413"/>
    <x v="702"/>
    <d v="2017-06-06T00:00:00"/>
    <s v="Standard Class"/>
    <s v="BW-11065"/>
    <s v="Barry Weirich"/>
    <x v="0"/>
    <s v="United States"/>
    <x v="10"/>
    <s v="Pennsylvania"/>
    <n v="19120"/>
    <x v="3"/>
    <s v="OFF-ST-10002756"/>
    <x v="1"/>
    <x v="4"/>
    <s v="Tennsco Stur-D-Stor Boltless Shelving, 5 Shelves, 24&quot; Deep, Sand"/>
    <x v="4943"/>
    <n v="3"/>
    <n v="0.2"/>
    <n v="-77.1267"/>
    <n v="6"/>
    <n v="2"/>
    <x v="3"/>
    <s v="Jun"/>
    <s v="2017-06"/>
  </r>
  <r>
    <n v="7802"/>
    <s v="CA-2014-143637"/>
    <x v="977"/>
    <d v="2014-03-29T00:00:00"/>
    <s v="Second Class"/>
    <s v="MS-17710"/>
    <s v="Maurice Satty"/>
    <x v="0"/>
    <s v="United States"/>
    <x v="201"/>
    <s v="California"/>
    <n v="93727"/>
    <x v="1"/>
    <s v="FUR-FU-10002813"/>
    <x v="0"/>
    <x v="5"/>
    <s v="DAX Contemporary Wood Frame with Silver Metal Mat, Desktop, 11 x 14 Size"/>
    <x v="582"/>
    <n v="2"/>
    <n v="0"/>
    <n v="14.572800000000001"/>
    <n v="3"/>
    <n v="1"/>
    <x v="2"/>
    <s v="Mar"/>
    <s v="2014-03"/>
  </r>
  <r>
    <n v="7803"/>
    <s v="CA-2015-102260"/>
    <x v="357"/>
    <d v="2015-09-26T00:00:00"/>
    <s v="Standard Class"/>
    <s v="SJ-20125"/>
    <s v="Sanjit Jacobs"/>
    <x v="2"/>
    <s v="United States"/>
    <x v="47"/>
    <s v="Tennessee"/>
    <n v="37064"/>
    <x v="0"/>
    <s v="OFF-LA-10003714"/>
    <x v="1"/>
    <x v="2"/>
    <s v="Avery 510"/>
    <x v="4944"/>
    <n v="4"/>
    <n v="0.2"/>
    <n v="4.2"/>
    <n v="9"/>
    <n v="3"/>
    <x v="1"/>
    <s v="Sep"/>
    <s v="2015-09"/>
  </r>
  <r>
    <n v="7804"/>
    <s v="CA-2015-102260"/>
    <x v="357"/>
    <d v="2015-09-26T00:00:00"/>
    <s v="Standard Class"/>
    <s v="SJ-20125"/>
    <s v="Sanjit Jacobs"/>
    <x v="2"/>
    <s v="United States"/>
    <x v="47"/>
    <s v="Tennessee"/>
    <n v="37064"/>
    <x v="0"/>
    <s v="OFF-ST-10003716"/>
    <x v="1"/>
    <x v="4"/>
    <s v="Tennsco Double-Tier Lockers"/>
    <x v="2889"/>
    <n v="4"/>
    <n v="0.2"/>
    <n v="-63.005600000000001"/>
    <n v="9"/>
    <n v="3"/>
    <x v="1"/>
    <s v="Sep"/>
    <s v="2015-09"/>
  </r>
  <r>
    <n v="7805"/>
    <s v="CA-2015-102260"/>
    <x v="357"/>
    <d v="2015-09-26T00:00:00"/>
    <s v="Standard Class"/>
    <s v="SJ-20125"/>
    <s v="Sanjit Jacobs"/>
    <x v="2"/>
    <s v="United States"/>
    <x v="47"/>
    <s v="Tennessee"/>
    <n v="37064"/>
    <x v="0"/>
    <s v="OFF-ST-10002289"/>
    <x v="1"/>
    <x v="4"/>
    <s v="Safco Wire Cube Shelving System, For Use as 4 or 5 14&quot; Cubes, Black"/>
    <x v="4945"/>
    <n v="1"/>
    <n v="0.2"/>
    <n v="-4.7670000000000003"/>
    <n v="9"/>
    <n v="3"/>
    <x v="1"/>
    <s v="Sep"/>
    <s v="2015-09"/>
  </r>
  <r>
    <n v="7806"/>
    <s v="CA-2015-102260"/>
    <x v="357"/>
    <d v="2015-09-26T00:00:00"/>
    <s v="Standard Class"/>
    <s v="SJ-20125"/>
    <s v="Sanjit Jacobs"/>
    <x v="2"/>
    <s v="United States"/>
    <x v="47"/>
    <s v="Tennessee"/>
    <n v="37064"/>
    <x v="0"/>
    <s v="OFF-AR-10001315"/>
    <x v="1"/>
    <x v="6"/>
    <s v="Newell 310"/>
    <x v="1850"/>
    <n v="2"/>
    <n v="0.2"/>
    <n v="0.31680000000000003"/>
    <n v="9"/>
    <n v="3"/>
    <x v="1"/>
    <s v="Sep"/>
    <s v="2015-09"/>
  </r>
  <r>
    <n v="7807"/>
    <s v="CA-2015-102260"/>
    <x v="357"/>
    <d v="2015-09-26T00:00:00"/>
    <s v="Standard Class"/>
    <s v="SJ-20125"/>
    <s v="Sanjit Jacobs"/>
    <x v="2"/>
    <s v="United States"/>
    <x v="47"/>
    <s v="Tennessee"/>
    <n v="37064"/>
    <x v="0"/>
    <s v="OFF-BI-10000042"/>
    <x v="1"/>
    <x v="8"/>
    <s v="Pressboard Data Binder, Crimson, 12&quot; X 8 1/2&quot;"/>
    <x v="2193"/>
    <n v="2"/>
    <n v="0.7"/>
    <n v="-2.5632000000000001"/>
    <n v="9"/>
    <n v="3"/>
    <x v="1"/>
    <s v="Sep"/>
    <s v="2015-09"/>
  </r>
  <r>
    <n v="7808"/>
    <s v="US-2016-137295"/>
    <x v="1134"/>
    <d v="2016-01-13T00:00:00"/>
    <s v="Standard Class"/>
    <s v="VS-21820"/>
    <s v="Vivek Sundaresam"/>
    <x v="0"/>
    <s v="United States"/>
    <x v="253"/>
    <s v="North Carolina"/>
    <n v="27604"/>
    <x v="0"/>
    <s v="OFF-BI-10004236"/>
    <x v="1"/>
    <x v="8"/>
    <s v="XtraLife ClearVue Slant-D Ring Binder, White, 3&quot;"/>
    <x v="4946"/>
    <n v="7"/>
    <n v="0.7"/>
    <n v="-24.662400000000002"/>
    <n v="1"/>
    <n v="1"/>
    <x v="0"/>
    <s v="Jan"/>
    <s v="2016-01"/>
  </r>
  <r>
    <n v="7809"/>
    <s v="US-2016-137295"/>
    <x v="1134"/>
    <d v="2016-01-13T00:00:00"/>
    <s v="Standard Class"/>
    <s v="VS-21820"/>
    <s v="Vivek Sundaresam"/>
    <x v="0"/>
    <s v="United States"/>
    <x v="253"/>
    <s v="North Carolina"/>
    <n v="27604"/>
    <x v="0"/>
    <s v="OFF-AR-10001955"/>
    <x v="1"/>
    <x v="6"/>
    <s v="Newell 319"/>
    <x v="1634"/>
    <n v="3"/>
    <n v="0.2"/>
    <n v="5.952"/>
    <n v="1"/>
    <n v="1"/>
    <x v="0"/>
    <s v="Jan"/>
    <s v="2016-01"/>
  </r>
  <r>
    <n v="7810"/>
    <s v="US-2016-137295"/>
    <x v="1134"/>
    <d v="2016-01-13T00:00:00"/>
    <s v="Standard Class"/>
    <s v="VS-21820"/>
    <s v="Vivek Sundaresam"/>
    <x v="0"/>
    <s v="United States"/>
    <x v="253"/>
    <s v="North Carolina"/>
    <n v="27604"/>
    <x v="0"/>
    <s v="TEC-PH-10004080"/>
    <x v="2"/>
    <x v="7"/>
    <s v="Avaya 5410 Digital phone"/>
    <x v="2955"/>
    <n v="2"/>
    <n v="0.2"/>
    <n v="10.878399999999999"/>
    <n v="1"/>
    <n v="1"/>
    <x v="0"/>
    <s v="Jan"/>
    <s v="2016-01"/>
  </r>
  <r>
    <n v="7811"/>
    <s v="CA-2016-134334"/>
    <x v="1173"/>
    <d v="2016-02-15T00:00:00"/>
    <s v="First Class"/>
    <s v="DK-13090"/>
    <s v="Dave Kipp"/>
    <x v="0"/>
    <s v="United States"/>
    <x v="183"/>
    <s v="Maryland"/>
    <n v="20735"/>
    <x v="3"/>
    <s v="OFF-PA-10000791"/>
    <x v="1"/>
    <x v="10"/>
    <s v="Wirebound Message Books, Four 2 3/4 x 5 Forms per Page, 200 Sets per Book"/>
    <x v="4947"/>
    <n v="1"/>
    <n v="0"/>
    <n v="2.1465000000000001"/>
    <n v="2"/>
    <n v="1"/>
    <x v="0"/>
    <s v="Feb"/>
    <s v="2016-02"/>
  </r>
  <r>
    <n v="7812"/>
    <s v="CA-2016-134334"/>
    <x v="1173"/>
    <d v="2016-02-15T00:00:00"/>
    <s v="First Class"/>
    <s v="DK-13090"/>
    <s v="Dave Kipp"/>
    <x v="0"/>
    <s v="United States"/>
    <x v="183"/>
    <s v="Maryland"/>
    <n v="20735"/>
    <x v="3"/>
    <s v="OFF-AR-10001770"/>
    <x v="1"/>
    <x v="6"/>
    <s v="Economy #2 Pencils"/>
    <x v="3277"/>
    <n v="3"/>
    <n v="0"/>
    <n v="2.0748000000000002"/>
    <n v="2"/>
    <n v="1"/>
    <x v="0"/>
    <s v="Feb"/>
    <s v="2016-02"/>
  </r>
  <r>
    <n v="7813"/>
    <s v="CA-2016-134334"/>
    <x v="1173"/>
    <d v="2016-02-15T00:00:00"/>
    <s v="First Class"/>
    <s v="DK-13090"/>
    <s v="Dave Kipp"/>
    <x v="0"/>
    <s v="United States"/>
    <x v="183"/>
    <s v="Maryland"/>
    <n v="20735"/>
    <x v="3"/>
    <s v="FUR-TA-10002356"/>
    <x v="0"/>
    <x v="3"/>
    <s v="Bevis Boat-Shaped Conference Table"/>
    <x v="4948"/>
    <n v="3"/>
    <n v="0.3"/>
    <n v="-47.1798"/>
    <n v="2"/>
    <n v="1"/>
    <x v="0"/>
    <s v="Feb"/>
    <s v="2016-02"/>
  </r>
  <r>
    <n v="7814"/>
    <s v="CA-2016-134334"/>
    <x v="1173"/>
    <d v="2016-02-15T00:00:00"/>
    <s v="First Class"/>
    <s v="DK-13090"/>
    <s v="Dave Kipp"/>
    <x v="0"/>
    <s v="United States"/>
    <x v="183"/>
    <s v="Maryland"/>
    <n v="20735"/>
    <x v="3"/>
    <s v="FUR-FU-10003274"/>
    <x v="0"/>
    <x v="5"/>
    <s v="Regeneration Desk Collection"/>
    <x v="232"/>
    <n v="6"/>
    <n v="0"/>
    <n v="4.6463999999999999"/>
    <n v="2"/>
    <n v="1"/>
    <x v="0"/>
    <s v="Feb"/>
    <s v="2016-02"/>
  </r>
  <r>
    <n v="7815"/>
    <s v="US-2017-109316"/>
    <x v="110"/>
    <d v="2017-06-10T00:00:00"/>
    <s v="First Class"/>
    <s v="MG-17680"/>
    <s v="Maureen Gastineau"/>
    <x v="2"/>
    <s v="United States"/>
    <x v="1"/>
    <s v="California"/>
    <n v="90049"/>
    <x v="1"/>
    <s v="FUR-BO-10004834"/>
    <x v="0"/>
    <x v="0"/>
    <s v="Riverside Palais Royal Lawyers Bookcase, Royale Cherry Finish"/>
    <x v="4949"/>
    <n v="2"/>
    <n v="0.15"/>
    <n v="140.95679999999999"/>
    <n v="6"/>
    <n v="2"/>
    <x v="3"/>
    <s v="Jun"/>
    <s v="2017-06"/>
  </r>
  <r>
    <n v="7816"/>
    <s v="US-2017-109316"/>
    <x v="110"/>
    <d v="2017-06-10T00:00:00"/>
    <s v="First Class"/>
    <s v="MG-17680"/>
    <s v="Maureen Gastineau"/>
    <x v="2"/>
    <s v="United States"/>
    <x v="1"/>
    <s v="California"/>
    <n v="90049"/>
    <x v="1"/>
    <s v="TEC-PH-10000307"/>
    <x v="2"/>
    <x v="7"/>
    <s v="Shocksock Galaxy S4 Armband"/>
    <x v="254"/>
    <n v="2"/>
    <n v="0.2"/>
    <n v="-3.504"/>
    <n v="6"/>
    <n v="2"/>
    <x v="3"/>
    <s v="Jun"/>
    <s v="2017-06"/>
  </r>
  <r>
    <n v="7817"/>
    <s v="CA-2016-138478"/>
    <x v="147"/>
    <d v="2016-10-26T00:00:00"/>
    <s v="Second Class"/>
    <s v="DP-13390"/>
    <s v="Dennis Pardue"/>
    <x v="2"/>
    <s v="United States"/>
    <x v="226"/>
    <s v="Nevada"/>
    <n v="89031"/>
    <x v="1"/>
    <s v="OFF-AR-10002240"/>
    <x v="1"/>
    <x v="6"/>
    <s v="Panasonic KP-150 Electric Pencil Sharpener"/>
    <x v="4950"/>
    <n v="3"/>
    <n v="0"/>
    <n v="29.437200000000001"/>
    <n v="10"/>
    <n v="4"/>
    <x v="0"/>
    <s v="Oct"/>
    <s v="2016-10"/>
  </r>
  <r>
    <n v="7818"/>
    <s v="CA-2016-138478"/>
    <x v="147"/>
    <d v="2016-10-26T00:00:00"/>
    <s v="Second Class"/>
    <s v="DP-13390"/>
    <s v="Dennis Pardue"/>
    <x v="2"/>
    <s v="United States"/>
    <x v="226"/>
    <s v="Nevada"/>
    <n v="89031"/>
    <x v="1"/>
    <s v="OFF-PA-10001801"/>
    <x v="1"/>
    <x v="10"/>
    <s v="Xerox 193"/>
    <x v="1197"/>
    <n v="6"/>
    <n v="0"/>
    <n v="17.581199999999999"/>
    <n v="10"/>
    <n v="4"/>
    <x v="0"/>
    <s v="Oct"/>
    <s v="2016-10"/>
  </r>
  <r>
    <n v="7819"/>
    <s v="CA-2016-138478"/>
    <x v="147"/>
    <d v="2016-10-26T00:00:00"/>
    <s v="Second Class"/>
    <s v="DP-13390"/>
    <s v="Dennis Pardue"/>
    <x v="2"/>
    <s v="United States"/>
    <x v="226"/>
    <s v="Nevada"/>
    <n v="89031"/>
    <x v="1"/>
    <s v="OFF-BI-10001120"/>
    <x v="1"/>
    <x v="8"/>
    <s v="Ibico EPK-21 Electric Binding System"/>
    <x v="4951"/>
    <n v="3"/>
    <n v="0.2"/>
    <n v="1644.2913000000001"/>
    <n v="10"/>
    <n v="4"/>
    <x v="0"/>
    <s v="Oct"/>
    <s v="2016-10"/>
  </r>
  <r>
    <n v="7820"/>
    <s v="CA-2017-150469"/>
    <x v="795"/>
    <d v="2017-01-30T00:00:00"/>
    <s v="Standard Class"/>
    <s v="CJ-12010"/>
    <s v="Caroline Jumper"/>
    <x v="0"/>
    <s v="United States"/>
    <x v="8"/>
    <s v="California"/>
    <n v="94109"/>
    <x v="1"/>
    <s v="OFF-FA-10000611"/>
    <x v="1"/>
    <x v="13"/>
    <s v="Binder Clips by OIC"/>
    <x v="1559"/>
    <n v="8"/>
    <n v="0"/>
    <n v="5.6832000000000003"/>
    <n v="1"/>
    <n v="1"/>
    <x v="3"/>
    <s v="Jan"/>
    <s v="2017-01"/>
  </r>
  <r>
    <n v="7821"/>
    <s v="CA-2017-152436"/>
    <x v="166"/>
    <d v="2017-12-10T00:00:00"/>
    <s v="Second Class"/>
    <s v="CW-11905"/>
    <s v="Carl Weiss"/>
    <x v="2"/>
    <s v="United States"/>
    <x v="395"/>
    <s v="Rhode Island"/>
    <n v="2920"/>
    <x v="3"/>
    <s v="OFF-ST-10000036"/>
    <x v="1"/>
    <x v="4"/>
    <s v="Recycled Data-Pak for Archival Bound Computer Printouts, 12-1/2 x 12-1/2 x 16"/>
    <x v="4952"/>
    <n v="6"/>
    <n v="0"/>
    <n v="160.03980000000001"/>
    <n v="12"/>
    <n v="4"/>
    <x v="3"/>
    <s v="Dec"/>
    <s v="2017-12"/>
  </r>
  <r>
    <n v="7822"/>
    <s v="CA-2016-169334"/>
    <x v="147"/>
    <d v="2016-10-24T00:00:00"/>
    <s v="Second Class"/>
    <s v="GW-14605"/>
    <s v="Giulietta Weimer"/>
    <x v="0"/>
    <s v="United States"/>
    <x v="25"/>
    <s v="Tennessee"/>
    <n v="38301"/>
    <x v="0"/>
    <s v="OFF-ST-10004950"/>
    <x v="1"/>
    <x v="4"/>
    <s v="Tenex Personal Filing Tote With Secure Closure Lid, Black/Frost"/>
    <x v="2637"/>
    <n v="9"/>
    <n v="0.2"/>
    <n v="6.9794999999999998"/>
    <n v="10"/>
    <n v="4"/>
    <x v="0"/>
    <s v="Oct"/>
    <s v="2016-10"/>
  </r>
  <r>
    <n v="7823"/>
    <s v="US-2014-115413"/>
    <x v="86"/>
    <d v="2014-09-01T00:00:00"/>
    <s v="Standard Class"/>
    <s v="PP-18955"/>
    <s v="Paul Prost"/>
    <x v="2"/>
    <s v="United States"/>
    <x v="46"/>
    <s v="Delaware"/>
    <n v="19711"/>
    <x v="3"/>
    <s v="OFF-AR-10003770"/>
    <x v="1"/>
    <x v="6"/>
    <s v="Newell 340"/>
    <x v="874"/>
    <n v="3"/>
    <n v="0"/>
    <n v="2.5055999999999998"/>
    <n v="8"/>
    <n v="3"/>
    <x v="2"/>
    <s v="Aug"/>
    <s v="2014-08"/>
  </r>
  <r>
    <n v="7824"/>
    <s v="US-2014-115413"/>
    <x v="86"/>
    <d v="2014-09-01T00:00:00"/>
    <s v="Standard Class"/>
    <s v="PP-18955"/>
    <s v="Paul Prost"/>
    <x v="2"/>
    <s v="United States"/>
    <x v="46"/>
    <s v="Delaware"/>
    <n v="19711"/>
    <x v="3"/>
    <s v="TEC-AC-10002800"/>
    <x v="2"/>
    <x v="11"/>
    <s v="Plantronics Audio 478 Stereo USB Headset"/>
    <x v="145"/>
    <n v="3"/>
    <n v="0"/>
    <n v="52.4895"/>
    <n v="8"/>
    <n v="3"/>
    <x v="2"/>
    <s v="Aug"/>
    <s v="2014-08"/>
  </r>
  <r>
    <n v="7825"/>
    <s v="CA-2014-125150"/>
    <x v="1174"/>
    <d v="2014-05-23T00:00:00"/>
    <s v="Standard Class"/>
    <s v="PW-19030"/>
    <s v="Pauline Webber"/>
    <x v="1"/>
    <s v="United States"/>
    <x v="1"/>
    <s v="California"/>
    <n v="90036"/>
    <x v="1"/>
    <s v="FUR-CH-10002439"/>
    <x v="0"/>
    <x v="1"/>
    <s v="Iceberg Nesting Folding Chair, 19w x 6d x 43h"/>
    <x v="3047"/>
    <n v="5"/>
    <n v="0.2"/>
    <n v="17.466000000000001"/>
    <n v="5"/>
    <n v="2"/>
    <x v="2"/>
    <s v="May"/>
    <s v="2014-05"/>
  </r>
  <r>
    <n v="7826"/>
    <s v="CA-2015-127327"/>
    <x v="302"/>
    <d v="2015-02-07T00:00:00"/>
    <s v="Standard Class"/>
    <s v="PW-19030"/>
    <s v="Pauline Webber"/>
    <x v="1"/>
    <s v="United States"/>
    <x v="410"/>
    <s v="New York"/>
    <n v="13440"/>
    <x v="3"/>
    <s v="FUR-CH-10004218"/>
    <x v="0"/>
    <x v="1"/>
    <s v="Global Fabric Manager's Chair, Dark Gray"/>
    <x v="4953"/>
    <n v="1"/>
    <n v="0.1"/>
    <n v="15.147"/>
    <n v="2"/>
    <n v="1"/>
    <x v="1"/>
    <s v="Feb"/>
    <s v="2015-02"/>
  </r>
  <r>
    <n v="7827"/>
    <s v="CA-2017-117114"/>
    <x v="1108"/>
    <d v="2017-11-05T00:00:00"/>
    <s v="Standard Class"/>
    <s v="CY-12745"/>
    <s v="Craig Yedwab"/>
    <x v="1"/>
    <s v="United States"/>
    <x v="22"/>
    <s v="Illinois"/>
    <n v="60610"/>
    <x v="2"/>
    <s v="TEC-PH-10004042"/>
    <x v="2"/>
    <x v="7"/>
    <s v="ClearOne Communications CHAT 70 OC Speaker Phone"/>
    <x v="4954"/>
    <n v="4"/>
    <n v="0.2"/>
    <n v="38.157600000000002"/>
    <n v="10"/>
    <n v="4"/>
    <x v="3"/>
    <s v="Oct"/>
    <s v="2017-10"/>
  </r>
  <r>
    <n v="7828"/>
    <s v="CA-2017-117114"/>
    <x v="1108"/>
    <d v="2017-11-05T00:00:00"/>
    <s v="Standard Class"/>
    <s v="CY-12745"/>
    <s v="Craig Yedwab"/>
    <x v="1"/>
    <s v="United States"/>
    <x v="22"/>
    <s v="Illinois"/>
    <n v="60610"/>
    <x v="2"/>
    <s v="OFF-EN-10001137"/>
    <x v="1"/>
    <x v="12"/>
    <s v="#10 Gummed Flap White Envelopes, 100/Box"/>
    <x v="4373"/>
    <n v="3"/>
    <n v="0.2"/>
    <n v="3.2214"/>
    <n v="10"/>
    <n v="4"/>
    <x v="3"/>
    <s v="Oct"/>
    <s v="2017-10"/>
  </r>
  <r>
    <n v="7829"/>
    <s v="CA-2015-137302"/>
    <x v="33"/>
    <d v="2015-05-01T00:00:00"/>
    <s v="Standard Class"/>
    <s v="BW-11110"/>
    <s v="Bart Watters"/>
    <x v="1"/>
    <s v="United States"/>
    <x v="70"/>
    <s v="California"/>
    <n v="92105"/>
    <x v="1"/>
    <s v="FUR-CH-10002017"/>
    <x v="0"/>
    <x v="1"/>
    <s v="SAFCO Optional Arm Kit for Workspace Cribbage Stacking Chair"/>
    <x v="2796"/>
    <n v="3"/>
    <n v="0.2"/>
    <n v="6.3936000000000002"/>
    <n v="4"/>
    <n v="2"/>
    <x v="1"/>
    <s v="Apr"/>
    <s v="2015-04"/>
  </r>
  <r>
    <n v="7830"/>
    <s v="CA-2015-137302"/>
    <x v="33"/>
    <d v="2015-05-01T00:00:00"/>
    <s v="Standard Class"/>
    <s v="BW-11110"/>
    <s v="Bart Watters"/>
    <x v="1"/>
    <s v="United States"/>
    <x v="70"/>
    <s v="California"/>
    <n v="92105"/>
    <x v="1"/>
    <s v="OFF-AR-10000588"/>
    <x v="1"/>
    <x v="6"/>
    <s v="Newell 345"/>
    <x v="423"/>
    <n v="3"/>
    <n v="0"/>
    <n v="15.475199999999999"/>
    <n v="4"/>
    <n v="2"/>
    <x v="1"/>
    <s v="Apr"/>
    <s v="2015-04"/>
  </r>
  <r>
    <n v="7831"/>
    <s v="CA-2015-137302"/>
    <x v="33"/>
    <d v="2015-05-01T00:00:00"/>
    <s v="Standard Class"/>
    <s v="BW-11110"/>
    <s v="Bart Watters"/>
    <x v="1"/>
    <s v="United States"/>
    <x v="70"/>
    <s v="California"/>
    <n v="92105"/>
    <x v="1"/>
    <s v="TEC-PH-10003174"/>
    <x v="2"/>
    <x v="7"/>
    <s v="RCA ViSYS 25825 Wireless digital phone"/>
    <x v="2977"/>
    <n v="3"/>
    <n v="0.2"/>
    <n v="38.997"/>
    <n v="4"/>
    <n v="2"/>
    <x v="1"/>
    <s v="Apr"/>
    <s v="2015-04"/>
  </r>
  <r>
    <n v="7832"/>
    <s v="CA-2015-137302"/>
    <x v="33"/>
    <d v="2015-05-01T00:00:00"/>
    <s v="Standard Class"/>
    <s v="BW-11110"/>
    <s v="Bart Watters"/>
    <x v="1"/>
    <s v="United States"/>
    <x v="70"/>
    <s v="California"/>
    <n v="92105"/>
    <x v="1"/>
    <s v="OFF-BI-10001524"/>
    <x v="1"/>
    <x v="8"/>
    <s v="GBC Premium Transparent Covers with Diagonal Lined Pattern"/>
    <x v="4338"/>
    <n v="3"/>
    <n v="0.2"/>
    <n v="17.623200000000001"/>
    <n v="4"/>
    <n v="2"/>
    <x v="1"/>
    <s v="Apr"/>
    <s v="2015-04"/>
  </r>
  <r>
    <n v="7833"/>
    <s v="CA-2016-112382"/>
    <x v="195"/>
    <d v="2016-05-13T00:00:00"/>
    <s v="Standard Class"/>
    <s v="MB-18085"/>
    <s v="Mick Brown"/>
    <x v="0"/>
    <s v="United States"/>
    <x v="12"/>
    <s v="Texas"/>
    <n v="77036"/>
    <x v="2"/>
    <s v="TEC-PH-10001552"/>
    <x v="2"/>
    <x v="7"/>
    <s v="I Need's 3d Hello Kitty Hybrid Silicone Case Cover for HTC One X 4g with 3d Hello Kitty Stylus Pen Green/pink"/>
    <x v="4336"/>
    <n v="2"/>
    <n v="0.2"/>
    <n v="1.9136"/>
    <n v="5"/>
    <n v="2"/>
    <x v="0"/>
    <s v="May"/>
    <s v="2016-05"/>
  </r>
  <r>
    <n v="7834"/>
    <s v="CA-2015-128958"/>
    <x v="1175"/>
    <d v="2015-01-28T00:00:00"/>
    <s v="Standard Class"/>
    <s v="CR-12820"/>
    <s v="Cyra Reiten"/>
    <x v="2"/>
    <s v="United States"/>
    <x v="487"/>
    <s v="Florida"/>
    <n v="33407"/>
    <x v="0"/>
    <s v="OFF-AR-10004757"/>
    <x v="1"/>
    <x v="6"/>
    <s v="Crayola Colored Pencils"/>
    <x v="1317"/>
    <n v="5"/>
    <n v="0.2"/>
    <n v="2.1320000000000001"/>
    <n v="1"/>
    <n v="1"/>
    <x v="1"/>
    <s v="Jan"/>
    <s v="2015-01"/>
  </r>
  <r>
    <n v="7835"/>
    <s v="CA-2015-106257"/>
    <x v="657"/>
    <d v="2015-04-17T00:00:00"/>
    <s v="Second Class"/>
    <s v="EB-14110"/>
    <s v="Eugene Barchas"/>
    <x v="0"/>
    <s v="United States"/>
    <x v="1"/>
    <s v="California"/>
    <n v="90045"/>
    <x v="1"/>
    <s v="FUR-TA-10002530"/>
    <x v="0"/>
    <x v="3"/>
    <s v="Iceberg OfficeWorks 42&quot; Round Tables"/>
    <x v="472"/>
    <n v="2"/>
    <n v="0.2"/>
    <n v="-15.098000000000001"/>
    <n v="4"/>
    <n v="2"/>
    <x v="1"/>
    <s v="Apr"/>
    <s v="2015-04"/>
  </r>
  <r>
    <n v="7836"/>
    <s v="CA-2015-106257"/>
    <x v="657"/>
    <d v="2015-04-17T00:00:00"/>
    <s v="Second Class"/>
    <s v="EB-14110"/>
    <s v="Eugene Barchas"/>
    <x v="0"/>
    <s v="United States"/>
    <x v="1"/>
    <s v="California"/>
    <n v="90045"/>
    <x v="1"/>
    <s v="TEC-PH-10001494"/>
    <x v="2"/>
    <x v="7"/>
    <s v="Polycom CX600 IP Phone VoIP phone"/>
    <x v="4955"/>
    <n v="2"/>
    <n v="0.2"/>
    <n v="41.993000000000002"/>
    <n v="4"/>
    <n v="2"/>
    <x v="1"/>
    <s v="Apr"/>
    <s v="2015-04"/>
  </r>
  <r>
    <n v="7837"/>
    <s v="CA-2015-149083"/>
    <x v="12"/>
    <d v="2015-09-30T00:00:00"/>
    <s v="Standard Class"/>
    <s v="SH-19975"/>
    <s v="Sally Hughsby"/>
    <x v="1"/>
    <s v="United States"/>
    <x v="4"/>
    <s v="Washington"/>
    <n v="98103"/>
    <x v="1"/>
    <s v="FUR-CH-10004289"/>
    <x v="0"/>
    <x v="1"/>
    <s v="Global Super Steno Chair"/>
    <x v="393"/>
    <n v="4"/>
    <n v="0.2"/>
    <n v="-11.5176"/>
    <n v="9"/>
    <n v="3"/>
    <x v="1"/>
    <s v="Sep"/>
    <s v="2015-09"/>
  </r>
  <r>
    <n v="7838"/>
    <s v="CA-2015-149083"/>
    <x v="12"/>
    <d v="2015-09-30T00:00:00"/>
    <s v="Standard Class"/>
    <s v="SH-19975"/>
    <s v="Sally Hughsby"/>
    <x v="1"/>
    <s v="United States"/>
    <x v="4"/>
    <s v="Washington"/>
    <n v="98103"/>
    <x v="1"/>
    <s v="OFF-LA-10002945"/>
    <x v="1"/>
    <x v="2"/>
    <s v="Permanent Self-Adhesive File Folder Labels for Typewriters, 1 1/8 x 3 1/2, White"/>
    <x v="2336"/>
    <n v="2"/>
    <n v="0"/>
    <n v="5.7960000000000003"/>
    <n v="9"/>
    <n v="3"/>
    <x v="1"/>
    <s v="Sep"/>
    <s v="2015-09"/>
  </r>
  <r>
    <n v="7839"/>
    <s v="CA-2015-149083"/>
    <x v="12"/>
    <d v="2015-09-30T00:00:00"/>
    <s v="Standard Class"/>
    <s v="SH-19975"/>
    <s v="Sally Hughsby"/>
    <x v="1"/>
    <s v="United States"/>
    <x v="4"/>
    <s v="Washington"/>
    <n v="98103"/>
    <x v="1"/>
    <s v="TEC-AC-10002567"/>
    <x v="2"/>
    <x v="11"/>
    <s v="Logitech G602 Wireless Gaming Mouse"/>
    <x v="457"/>
    <n v="2"/>
    <n v="0"/>
    <n v="57.592799999999997"/>
    <n v="9"/>
    <n v="3"/>
    <x v="1"/>
    <s v="Sep"/>
    <s v="2015-09"/>
  </r>
  <r>
    <n v="7840"/>
    <s v="US-2014-137869"/>
    <x v="1176"/>
    <d v="2014-04-02T00:00:00"/>
    <s v="Standard Class"/>
    <s v="CV-12295"/>
    <s v="Christina VanderZanden"/>
    <x v="0"/>
    <s v="United States"/>
    <x v="96"/>
    <s v="Iowa"/>
    <n v="50315"/>
    <x v="2"/>
    <s v="OFF-EN-10001509"/>
    <x v="1"/>
    <x v="12"/>
    <s v="Poly String Tie Envelopes"/>
    <x v="4931"/>
    <n v="3"/>
    <n v="0"/>
    <n v="2.8763999999999998"/>
    <n v="3"/>
    <n v="1"/>
    <x v="2"/>
    <s v="Mar"/>
    <s v="2014-03"/>
  </r>
  <r>
    <n v="7841"/>
    <s v="US-2014-137869"/>
    <x v="1176"/>
    <d v="2014-04-02T00:00:00"/>
    <s v="Standard Class"/>
    <s v="CV-12295"/>
    <s v="Christina VanderZanden"/>
    <x v="0"/>
    <s v="United States"/>
    <x v="96"/>
    <s v="Iowa"/>
    <n v="50315"/>
    <x v="2"/>
    <s v="FUR-TA-10003954"/>
    <x v="0"/>
    <x v="3"/>
    <s v="Hon 94000 Series Round Tables"/>
    <x v="4956"/>
    <n v="4"/>
    <n v="0"/>
    <n v="106.62479999999999"/>
    <n v="3"/>
    <n v="1"/>
    <x v="2"/>
    <s v="Mar"/>
    <s v="2014-03"/>
  </r>
  <r>
    <n v="7842"/>
    <s v="CA-2016-116603"/>
    <x v="19"/>
    <d v="2016-07-22T00:00:00"/>
    <s v="Standard Class"/>
    <s v="AT-10735"/>
    <s v="Annie Thurman"/>
    <x v="0"/>
    <s v="United States"/>
    <x v="20"/>
    <s v="New York"/>
    <n v="10024"/>
    <x v="3"/>
    <s v="OFF-AP-10002892"/>
    <x v="1"/>
    <x v="9"/>
    <s v="Belkin F5C206VTEL 6 Outlet Surge"/>
    <x v="4927"/>
    <n v="2"/>
    <n v="0"/>
    <n v="13.788"/>
    <n v="7"/>
    <n v="3"/>
    <x v="0"/>
    <s v="Jul"/>
    <s v="2016-07"/>
  </r>
  <r>
    <n v="7843"/>
    <s v="CA-2014-158470"/>
    <x v="987"/>
    <d v="2014-04-23T00:00:00"/>
    <s v="Second Class"/>
    <s v="AG-10390"/>
    <s v="Allen Goldenen"/>
    <x v="0"/>
    <s v="United States"/>
    <x v="81"/>
    <s v="Virginia"/>
    <n v="22204"/>
    <x v="0"/>
    <s v="OFF-BI-10003638"/>
    <x v="1"/>
    <x v="8"/>
    <s v="GBC Durable Plastic Covers"/>
    <x v="701"/>
    <n v="3"/>
    <n v="0"/>
    <n v="26.702999999999999"/>
    <n v="4"/>
    <n v="2"/>
    <x v="2"/>
    <s v="Apr"/>
    <s v="2014-04"/>
  </r>
  <r>
    <n v="7844"/>
    <s v="CA-2014-158470"/>
    <x v="987"/>
    <d v="2014-04-23T00:00:00"/>
    <s v="Second Class"/>
    <s v="AG-10390"/>
    <s v="Allen Goldenen"/>
    <x v="0"/>
    <s v="United States"/>
    <x v="81"/>
    <s v="Virginia"/>
    <n v="22204"/>
    <x v="0"/>
    <s v="OFF-PA-10001569"/>
    <x v="1"/>
    <x v="10"/>
    <s v="Xerox 232"/>
    <x v="4204"/>
    <n v="11"/>
    <n v="0"/>
    <n v="34.214399999999998"/>
    <n v="4"/>
    <n v="2"/>
    <x v="2"/>
    <s v="Apr"/>
    <s v="2014-04"/>
  </r>
  <r>
    <n v="7845"/>
    <s v="US-2017-123834"/>
    <x v="246"/>
    <d v="2017-07-25T00:00:00"/>
    <s v="Standard Class"/>
    <s v="GM-14500"/>
    <s v="Gene McClure"/>
    <x v="0"/>
    <s v="United States"/>
    <x v="343"/>
    <s v="Texas"/>
    <n v="78577"/>
    <x v="2"/>
    <s v="FUR-TA-10001676"/>
    <x v="0"/>
    <x v="3"/>
    <s v="Hon 61000 Series Interactive Training Tables"/>
    <x v="4957"/>
    <n v="4"/>
    <n v="0.3"/>
    <n v="-21.3264"/>
    <n v="7"/>
    <n v="3"/>
    <x v="3"/>
    <s v="Jul"/>
    <s v="2017-07"/>
  </r>
  <r>
    <n v="7846"/>
    <s v="CA-2015-125976"/>
    <x v="874"/>
    <d v="2015-10-02T00:00:00"/>
    <s v="Standard Class"/>
    <s v="JK-15205"/>
    <s v="Jamie Kunitz"/>
    <x v="0"/>
    <s v="United States"/>
    <x v="81"/>
    <s v="Virginia"/>
    <n v="22204"/>
    <x v="0"/>
    <s v="OFF-PA-10001125"/>
    <x v="1"/>
    <x v="10"/>
    <s v="Xerox 1988"/>
    <x v="894"/>
    <n v="5"/>
    <n v="0"/>
    <n v="69.704999999999998"/>
    <n v="9"/>
    <n v="3"/>
    <x v="1"/>
    <s v="Sep"/>
    <s v="2015-09"/>
  </r>
  <r>
    <n v="7847"/>
    <s v="CA-2015-125976"/>
    <x v="874"/>
    <d v="2015-10-02T00:00:00"/>
    <s v="Standard Class"/>
    <s v="JK-15205"/>
    <s v="Jamie Kunitz"/>
    <x v="0"/>
    <s v="United States"/>
    <x v="81"/>
    <s v="Virginia"/>
    <n v="22204"/>
    <x v="0"/>
    <s v="TEC-PH-10002496"/>
    <x v="2"/>
    <x v="7"/>
    <s v="Cisco SPA301"/>
    <x v="4958"/>
    <n v="12"/>
    <n v="0"/>
    <n v="561.56399999999996"/>
    <n v="9"/>
    <n v="3"/>
    <x v="1"/>
    <s v="Sep"/>
    <s v="2015-09"/>
  </r>
  <r>
    <n v="7848"/>
    <s v="CA-2016-128706"/>
    <x v="535"/>
    <d v="2016-03-02T00:00:00"/>
    <s v="Standard Class"/>
    <s v="DW-13540"/>
    <s v="Don Weiss"/>
    <x v="0"/>
    <s v="United States"/>
    <x v="12"/>
    <s v="Texas"/>
    <n v="77070"/>
    <x v="2"/>
    <s v="FUR-FU-10004053"/>
    <x v="0"/>
    <x v="5"/>
    <s v="DAX Two-Tone Silver Metal Document Frame"/>
    <x v="2674"/>
    <n v="2"/>
    <n v="0.6"/>
    <n v="-6.8815999999999997"/>
    <n v="2"/>
    <n v="1"/>
    <x v="0"/>
    <s v="Feb"/>
    <s v="2016-02"/>
  </r>
  <r>
    <n v="7849"/>
    <s v="CA-2016-104311"/>
    <x v="440"/>
    <d v="2016-05-06T00:00:00"/>
    <s v="Standard Class"/>
    <s v="AS-10090"/>
    <s v="Adam Shillingsburg"/>
    <x v="0"/>
    <s v="United States"/>
    <x v="218"/>
    <s v="Texas"/>
    <n v="75061"/>
    <x v="2"/>
    <s v="OFF-ST-10000321"/>
    <x v="1"/>
    <x v="4"/>
    <s v="Akro Stacking Bins"/>
    <x v="2206"/>
    <n v="3"/>
    <n v="0.2"/>
    <n v="-3.7871999999999999"/>
    <n v="5"/>
    <n v="2"/>
    <x v="0"/>
    <s v="May"/>
    <s v="2016-05"/>
  </r>
  <r>
    <n v="7850"/>
    <s v="CA-2016-104311"/>
    <x v="440"/>
    <d v="2016-05-06T00:00:00"/>
    <s v="Standard Class"/>
    <s v="AS-10090"/>
    <s v="Adam Shillingsburg"/>
    <x v="0"/>
    <s v="United States"/>
    <x v="218"/>
    <s v="Texas"/>
    <n v="75061"/>
    <x v="2"/>
    <s v="OFF-ST-10002957"/>
    <x v="1"/>
    <x v="4"/>
    <s v="Sterilite Show Offs Storage Containers"/>
    <x v="2485"/>
    <n v="3"/>
    <n v="0.2"/>
    <n v="-3.1680000000000001"/>
    <n v="5"/>
    <n v="2"/>
    <x v="0"/>
    <s v="May"/>
    <s v="2016-05"/>
  </r>
  <r>
    <n v="7851"/>
    <s v="CA-2016-104311"/>
    <x v="440"/>
    <d v="2016-05-06T00:00:00"/>
    <s v="Standard Class"/>
    <s v="AS-10090"/>
    <s v="Adam Shillingsburg"/>
    <x v="0"/>
    <s v="United States"/>
    <x v="218"/>
    <s v="Texas"/>
    <n v="75061"/>
    <x v="2"/>
    <s v="OFF-LA-10000973"/>
    <x v="1"/>
    <x v="2"/>
    <s v="Avery 502"/>
    <x v="1310"/>
    <n v="2"/>
    <n v="0.2"/>
    <n v="1.764"/>
    <n v="5"/>
    <n v="2"/>
    <x v="0"/>
    <s v="May"/>
    <s v="2016-05"/>
  </r>
  <r>
    <n v="7852"/>
    <s v="CA-2014-169649"/>
    <x v="337"/>
    <d v="2014-12-15T00:00:00"/>
    <s v="Standard Class"/>
    <s v="TS-21205"/>
    <s v="Thomas Seio"/>
    <x v="1"/>
    <s v="United States"/>
    <x v="22"/>
    <s v="Illinois"/>
    <n v="60653"/>
    <x v="2"/>
    <s v="OFF-PA-10000143"/>
    <x v="1"/>
    <x v="10"/>
    <s v="Astroparche Fine Business Paper"/>
    <x v="578"/>
    <n v="2"/>
    <n v="0.2"/>
    <n v="2.9567999999999999"/>
    <n v="12"/>
    <n v="4"/>
    <x v="2"/>
    <s v="Dec"/>
    <s v="2014-12"/>
  </r>
  <r>
    <n v="7853"/>
    <s v="CA-2014-169649"/>
    <x v="337"/>
    <d v="2014-12-15T00:00:00"/>
    <s v="Standard Class"/>
    <s v="TS-21205"/>
    <s v="Thomas Seio"/>
    <x v="1"/>
    <s v="United States"/>
    <x v="22"/>
    <s v="Illinois"/>
    <n v="60653"/>
    <x v="2"/>
    <s v="OFF-AP-10003287"/>
    <x v="1"/>
    <x v="9"/>
    <s v="Tripp Lite TLP810NET Broadband Surge for Modem/Fax"/>
    <x v="4959"/>
    <n v="2"/>
    <n v="0.8"/>
    <n v="-53.008800000000001"/>
    <n v="12"/>
    <n v="4"/>
    <x v="2"/>
    <s v="Dec"/>
    <s v="2014-12"/>
  </r>
  <r>
    <n v="7854"/>
    <s v="CA-2015-144890"/>
    <x v="707"/>
    <d v="2015-12-29T00:00:00"/>
    <s v="Standard Class"/>
    <s v="SM-20320"/>
    <s v="Sean Miller"/>
    <x v="2"/>
    <s v="United States"/>
    <x v="1"/>
    <s v="California"/>
    <n v="90049"/>
    <x v="1"/>
    <s v="OFF-PA-10001526"/>
    <x v="1"/>
    <x v="10"/>
    <s v="Xerox 1949"/>
    <x v="739"/>
    <n v="2"/>
    <n v="0"/>
    <n v="4.8803999999999998"/>
    <n v="12"/>
    <n v="4"/>
    <x v="1"/>
    <s v="Dec"/>
    <s v="2015-12"/>
  </r>
  <r>
    <n v="7855"/>
    <s v="CA-2017-135587"/>
    <x v="226"/>
    <d v="2017-12-12T00:00:00"/>
    <s v="Standard Class"/>
    <s v="BH-11710"/>
    <s v="Brosina Hoffman"/>
    <x v="0"/>
    <s v="United States"/>
    <x v="413"/>
    <s v="Mississippi"/>
    <n v="39401"/>
    <x v="0"/>
    <s v="OFF-AP-10004540"/>
    <x v="1"/>
    <x v="9"/>
    <s v="Eureka The Boss Lite 10-Amp Upright Vacuum, Blue"/>
    <x v="4960"/>
    <n v="4"/>
    <n v="0"/>
    <n v="89.779200000000003"/>
    <n v="12"/>
    <n v="4"/>
    <x v="3"/>
    <s v="Dec"/>
    <s v="2017-12"/>
  </r>
  <r>
    <n v="7856"/>
    <s v="CA-2017-135587"/>
    <x v="226"/>
    <d v="2017-12-12T00:00:00"/>
    <s v="Standard Class"/>
    <s v="BH-11710"/>
    <s v="Brosina Hoffman"/>
    <x v="0"/>
    <s v="United States"/>
    <x v="413"/>
    <s v="Mississippi"/>
    <n v="39401"/>
    <x v="0"/>
    <s v="TEC-AC-10001266"/>
    <x v="2"/>
    <x v="11"/>
    <s v="Memorex Micro Travel Drive 8 GB"/>
    <x v="4961"/>
    <n v="4"/>
    <n v="0"/>
    <n v="23.4"/>
    <n v="12"/>
    <n v="4"/>
    <x v="3"/>
    <s v="Dec"/>
    <s v="2017-12"/>
  </r>
  <r>
    <n v="7857"/>
    <s v="CA-2014-103429"/>
    <x v="992"/>
    <d v="2014-06-01T00:00:00"/>
    <s v="First Class"/>
    <s v="LW-16825"/>
    <s v="Laurel Workman"/>
    <x v="1"/>
    <s v="United States"/>
    <x v="20"/>
    <s v="New York"/>
    <n v="10024"/>
    <x v="3"/>
    <s v="OFF-BI-10004233"/>
    <x v="1"/>
    <x v="8"/>
    <s v="GBC Pre-Punched Binding Paper, Plastic, White, 8-1/2&quot; x 11&quot;"/>
    <x v="2171"/>
    <n v="2"/>
    <n v="0.2"/>
    <n v="8.9543999999999997"/>
    <n v="5"/>
    <n v="2"/>
    <x v="2"/>
    <s v="May"/>
    <s v="2014-05"/>
  </r>
  <r>
    <n v="7858"/>
    <s v="CA-2014-103429"/>
    <x v="992"/>
    <d v="2014-06-01T00:00:00"/>
    <s v="First Class"/>
    <s v="LW-16825"/>
    <s v="Laurel Workman"/>
    <x v="1"/>
    <s v="United States"/>
    <x v="20"/>
    <s v="New York"/>
    <n v="10024"/>
    <x v="3"/>
    <s v="TEC-PH-10003505"/>
    <x v="2"/>
    <x v="7"/>
    <s v="Geemarc AmpliPOWER60"/>
    <x v="4962"/>
    <n v="5"/>
    <n v="0"/>
    <n v="134.56"/>
    <n v="5"/>
    <n v="2"/>
    <x v="2"/>
    <s v="May"/>
    <s v="2014-05"/>
  </r>
  <r>
    <n v="7859"/>
    <s v="CA-2014-103429"/>
    <x v="992"/>
    <d v="2014-06-01T00:00:00"/>
    <s v="First Class"/>
    <s v="LW-16825"/>
    <s v="Laurel Workman"/>
    <x v="1"/>
    <s v="United States"/>
    <x v="20"/>
    <s v="New York"/>
    <n v="10024"/>
    <x v="3"/>
    <s v="OFF-AP-10001005"/>
    <x v="1"/>
    <x v="9"/>
    <s v="Honeywell Quietcare HEPA Air Cleaner"/>
    <x v="4963"/>
    <n v="3"/>
    <n v="0"/>
    <n v="77.863500000000002"/>
    <n v="5"/>
    <n v="2"/>
    <x v="2"/>
    <s v="May"/>
    <s v="2014-05"/>
  </r>
  <r>
    <n v="7860"/>
    <s v="CA-2014-103429"/>
    <x v="992"/>
    <d v="2014-06-01T00:00:00"/>
    <s v="First Class"/>
    <s v="LW-16825"/>
    <s v="Laurel Workman"/>
    <x v="1"/>
    <s v="United States"/>
    <x v="20"/>
    <s v="New York"/>
    <n v="10024"/>
    <x v="3"/>
    <s v="OFF-PA-10001712"/>
    <x v="1"/>
    <x v="10"/>
    <s v="Xerox 1948"/>
    <x v="786"/>
    <n v="4"/>
    <n v="0"/>
    <n v="17.981999999999999"/>
    <n v="5"/>
    <n v="2"/>
    <x v="2"/>
    <s v="May"/>
    <s v="2014-05"/>
  </r>
  <r>
    <n v="7861"/>
    <s v="CA-2017-152261"/>
    <x v="580"/>
    <d v="2017-03-06T00:00:00"/>
    <s v="Standard Class"/>
    <s v="JA-15970"/>
    <s v="Joseph Airdo"/>
    <x v="0"/>
    <s v="United States"/>
    <x v="191"/>
    <s v="Ohio"/>
    <n v="44221"/>
    <x v="3"/>
    <s v="OFF-BI-10002353"/>
    <x v="1"/>
    <x v="8"/>
    <s v="GBC VeloBind Cover Sets"/>
    <x v="4964"/>
    <n v="4"/>
    <n v="0.7"/>
    <n v="-12.352"/>
    <n v="3"/>
    <n v="1"/>
    <x v="3"/>
    <s v="Mar"/>
    <s v="2017-03"/>
  </r>
  <r>
    <n v="7862"/>
    <s v="CA-2015-142993"/>
    <x v="88"/>
    <d v="2015-10-17T00:00:00"/>
    <s v="Standard Class"/>
    <s v="KA-16525"/>
    <s v="Kelly Andreada"/>
    <x v="0"/>
    <s v="United States"/>
    <x v="4"/>
    <s v="Washington"/>
    <n v="98103"/>
    <x v="1"/>
    <s v="TEC-AC-10003038"/>
    <x v="2"/>
    <x v="11"/>
    <s v="Kingston Digital DataTraveler 16GB USB 2.0"/>
    <x v="1488"/>
    <n v="2"/>
    <n v="0"/>
    <n v="3.4009999999999998"/>
    <n v="10"/>
    <n v="4"/>
    <x v="1"/>
    <s v="Oct"/>
    <s v="2015-10"/>
  </r>
  <r>
    <n v="7863"/>
    <s v="CA-2015-142993"/>
    <x v="88"/>
    <d v="2015-10-17T00:00:00"/>
    <s v="Standard Class"/>
    <s v="KA-16525"/>
    <s v="Kelly Andreada"/>
    <x v="0"/>
    <s v="United States"/>
    <x v="4"/>
    <s v="Washington"/>
    <n v="98103"/>
    <x v="1"/>
    <s v="OFF-ST-10000934"/>
    <x v="1"/>
    <x v="4"/>
    <s v="Contico 72&quot;H Heavy-Duty Storage System"/>
    <x v="3314"/>
    <n v="2"/>
    <n v="0"/>
    <n v="0"/>
    <n v="10"/>
    <n v="4"/>
    <x v="1"/>
    <s v="Oct"/>
    <s v="2015-10"/>
  </r>
  <r>
    <n v="7864"/>
    <s v="CA-2015-143364"/>
    <x v="1177"/>
    <d v="2015-07-19T00:00:00"/>
    <s v="Second Class"/>
    <s v="TG-21310"/>
    <s v="Toby Gnade"/>
    <x v="0"/>
    <s v="United States"/>
    <x v="123"/>
    <s v="Arizona"/>
    <n v="85204"/>
    <x v="1"/>
    <s v="OFF-ST-10002743"/>
    <x v="1"/>
    <x v="4"/>
    <s v="SAFCO Boltless Steel Shelving"/>
    <x v="693"/>
    <n v="3"/>
    <n v="0.2"/>
    <n v="-64.774799999999999"/>
    <n v="7"/>
    <n v="3"/>
    <x v="1"/>
    <s v="Jul"/>
    <s v="2015-07"/>
  </r>
  <r>
    <n v="7865"/>
    <s v="CA-2015-143364"/>
    <x v="1177"/>
    <d v="2015-07-19T00:00:00"/>
    <s v="Second Class"/>
    <s v="TG-21310"/>
    <s v="Toby Gnade"/>
    <x v="0"/>
    <s v="United States"/>
    <x v="123"/>
    <s v="Arizona"/>
    <n v="85204"/>
    <x v="1"/>
    <s v="OFF-PA-10001846"/>
    <x v="1"/>
    <x v="10"/>
    <s v="Xerox 1899"/>
    <x v="281"/>
    <n v="4"/>
    <n v="0.2"/>
    <n v="6.7047999999999996"/>
    <n v="7"/>
    <n v="3"/>
    <x v="1"/>
    <s v="Jul"/>
    <s v="2015-07"/>
  </r>
  <r>
    <n v="7866"/>
    <s v="CA-2015-143364"/>
    <x v="1177"/>
    <d v="2015-07-19T00:00:00"/>
    <s v="Second Class"/>
    <s v="TG-21310"/>
    <s v="Toby Gnade"/>
    <x v="0"/>
    <s v="United States"/>
    <x v="123"/>
    <s v="Arizona"/>
    <n v="85204"/>
    <x v="1"/>
    <s v="FUR-CH-10004287"/>
    <x v="0"/>
    <x v="1"/>
    <s v="SAFCO Arco Folding Chair"/>
    <x v="4965"/>
    <n v="2"/>
    <n v="0.2"/>
    <n v="49.716000000000001"/>
    <n v="7"/>
    <n v="3"/>
    <x v="1"/>
    <s v="Jul"/>
    <s v="2015-07"/>
  </r>
  <r>
    <n v="7867"/>
    <s v="CA-2015-143364"/>
    <x v="1177"/>
    <d v="2015-07-19T00:00:00"/>
    <s v="Second Class"/>
    <s v="TG-21310"/>
    <s v="Toby Gnade"/>
    <x v="0"/>
    <s v="United States"/>
    <x v="123"/>
    <s v="Arizona"/>
    <n v="85204"/>
    <x v="1"/>
    <s v="FUR-BO-10001608"/>
    <x v="0"/>
    <x v="0"/>
    <s v="Hon Metal Bookcases, Black"/>
    <x v="3947"/>
    <n v="6"/>
    <n v="0.7"/>
    <n v="-191.64599999999999"/>
    <n v="7"/>
    <n v="3"/>
    <x v="1"/>
    <s v="Jul"/>
    <s v="2015-07"/>
  </r>
  <r>
    <n v="7868"/>
    <s v="CA-2014-100972"/>
    <x v="84"/>
    <d v="2014-11-24T00:00:00"/>
    <s v="Second Class"/>
    <s v="DB-13360"/>
    <s v="Dennis Bolton"/>
    <x v="2"/>
    <s v="United States"/>
    <x v="288"/>
    <s v="Utah"/>
    <n v="84106"/>
    <x v="1"/>
    <s v="OFF-PA-10000357"/>
    <x v="1"/>
    <x v="10"/>
    <s v="Xerox 1888"/>
    <x v="1668"/>
    <n v="3"/>
    <n v="0"/>
    <n v="79.891199999999998"/>
    <n v="11"/>
    <n v="4"/>
    <x v="2"/>
    <s v="Nov"/>
    <s v="2014-11"/>
  </r>
  <r>
    <n v="7869"/>
    <s v="CA-2016-136994"/>
    <x v="1022"/>
    <d v="2016-06-02T00:00:00"/>
    <s v="Standard Class"/>
    <s v="LS-17245"/>
    <s v="Lynn Smith"/>
    <x v="0"/>
    <s v="United States"/>
    <x v="1"/>
    <s v="California"/>
    <n v="90045"/>
    <x v="1"/>
    <s v="OFF-PA-10000575"/>
    <x v="1"/>
    <x v="10"/>
    <s v="Wirebound Message Books, Four 2 3/4 x 5 White Forms per Page"/>
    <x v="4966"/>
    <n v="2"/>
    <n v="0"/>
    <n v="6.1547999999999998"/>
    <n v="5"/>
    <n v="2"/>
    <x v="0"/>
    <s v="May"/>
    <s v="2016-05"/>
  </r>
  <r>
    <n v="7870"/>
    <s v="US-2017-166233"/>
    <x v="445"/>
    <d v="2017-07-09T00:00:00"/>
    <s v="Standard Class"/>
    <s v="MO-17950"/>
    <s v="Michael Oakman"/>
    <x v="0"/>
    <s v="United States"/>
    <x v="108"/>
    <s v="North Carolina"/>
    <n v="28540"/>
    <x v="0"/>
    <s v="TEC-AC-10002167"/>
    <x v="2"/>
    <x v="11"/>
    <s v="Imation 8gb Micro Traveldrive Usb 2.0 Flash Drive"/>
    <x v="728"/>
    <n v="2"/>
    <n v="0.2"/>
    <n v="-2.7"/>
    <n v="7"/>
    <n v="3"/>
    <x v="3"/>
    <s v="Jul"/>
    <s v="2017-07"/>
  </r>
  <r>
    <n v="7871"/>
    <s v="CA-2017-122112"/>
    <x v="145"/>
    <d v="2017-09-29T00:00:00"/>
    <s v="Standard Class"/>
    <s v="CA-11965"/>
    <s v="Carol Adams"/>
    <x v="1"/>
    <s v="United States"/>
    <x v="80"/>
    <s v="Ohio"/>
    <n v="44107"/>
    <x v="3"/>
    <s v="OFF-EN-10004459"/>
    <x v="1"/>
    <x v="12"/>
    <s v="Security-Tint Envelopes"/>
    <x v="667"/>
    <n v="4"/>
    <n v="0.2"/>
    <n v="8.8623999999999992"/>
    <n v="9"/>
    <n v="3"/>
    <x v="3"/>
    <s v="Sep"/>
    <s v="2017-09"/>
  </r>
  <r>
    <n v="7872"/>
    <s v="CA-2016-101672"/>
    <x v="339"/>
    <d v="2016-10-07T00:00:00"/>
    <s v="Standard Class"/>
    <s v="DB-12910"/>
    <s v="Daniel Byrd"/>
    <x v="2"/>
    <s v="United States"/>
    <x v="453"/>
    <s v="California"/>
    <n v="92630"/>
    <x v="1"/>
    <s v="OFF-LA-10002271"/>
    <x v="1"/>
    <x v="2"/>
    <s v="Smead Alpha-Z Color-Coded Second Alphabetical Labels and Starter Set"/>
    <x v="51"/>
    <n v="2"/>
    <n v="0"/>
    <n v="2.9567999999999999"/>
    <n v="10"/>
    <n v="4"/>
    <x v="0"/>
    <s v="Oct"/>
    <s v="2016-10"/>
  </r>
  <r>
    <n v="7873"/>
    <s v="CA-2016-101672"/>
    <x v="339"/>
    <d v="2016-10-07T00:00:00"/>
    <s v="Standard Class"/>
    <s v="DB-12910"/>
    <s v="Daniel Byrd"/>
    <x v="2"/>
    <s v="United States"/>
    <x v="453"/>
    <s v="California"/>
    <n v="92630"/>
    <x v="1"/>
    <s v="FUR-CH-10004063"/>
    <x v="0"/>
    <x v="1"/>
    <s v="Global Deluxe High-Back Manager's Chair"/>
    <x v="4232"/>
    <n v="4"/>
    <n v="0.2"/>
    <n v="102.9528"/>
    <n v="10"/>
    <n v="4"/>
    <x v="0"/>
    <s v="Oct"/>
    <s v="2016-10"/>
  </r>
  <r>
    <n v="7874"/>
    <s v="CA-2016-101672"/>
    <x v="339"/>
    <d v="2016-10-07T00:00:00"/>
    <s v="Standard Class"/>
    <s v="DB-12910"/>
    <s v="Daniel Byrd"/>
    <x v="2"/>
    <s v="United States"/>
    <x v="453"/>
    <s v="California"/>
    <n v="92630"/>
    <x v="1"/>
    <s v="OFF-PA-10004610"/>
    <x v="1"/>
    <x v="10"/>
    <s v="Xerox 1900"/>
    <x v="18"/>
    <n v="2"/>
    <n v="0"/>
    <n v="3.8519999999999999"/>
    <n v="10"/>
    <n v="4"/>
    <x v="0"/>
    <s v="Oct"/>
    <s v="2016-10"/>
  </r>
  <r>
    <n v="7875"/>
    <s v="CA-2016-101672"/>
    <x v="339"/>
    <d v="2016-10-07T00:00:00"/>
    <s v="Standard Class"/>
    <s v="DB-12910"/>
    <s v="Daniel Byrd"/>
    <x v="2"/>
    <s v="United States"/>
    <x v="453"/>
    <s v="California"/>
    <n v="92630"/>
    <x v="1"/>
    <s v="OFF-PA-10001878"/>
    <x v="1"/>
    <x v="10"/>
    <s v="Xerox 1891"/>
    <x v="615"/>
    <n v="2"/>
    <n v="0"/>
    <n v="45.9754"/>
    <n v="10"/>
    <n v="4"/>
    <x v="0"/>
    <s v="Oct"/>
    <s v="2016-10"/>
  </r>
  <r>
    <n v="7876"/>
    <s v="CA-2017-168403"/>
    <x v="428"/>
    <d v="2017-09-15T00:00:00"/>
    <s v="Standard Class"/>
    <s v="DK-12835"/>
    <s v="Damala Kotsonis"/>
    <x v="1"/>
    <s v="United States"/>
    <x v="32"/>
    <s v="Oregon"/>
    <n v="97206"/>
    <x v="1"/>
    <s v="OFF-PA-10002036"/>
    <x v="1"/>
    <x v="10"/>
    <s v="Xerox 1930"/>
    <x v="276"/>
    <n v="6"/>
    <n v="0.2"/>
    <n v="11.2752"/>
    <n v="9"/>
    <n v="3"/>
    <x v="3"/>
    <s v="Sep"/>
    <s v="2017-09"/>
  </r>
  <r>
    <n v="7877"/>
    <s v="CA-2017-168403"/>
    <x v="428"/>
    <d v="2017-09-15T00:00:00"/>
    <s v="Standard Class"/>
    <s v="DK-12835"/>
    <s v="Damala Kotsonis"/>
    <x v="1"/>
    <s v="United States"/>
    <x v="32"/>
    <s v="Oregon"/>
    <n v="97206"/>
    <x v="1"/>
    <s v="OFF-AP-10003278"/>
    <x v="1"/>
    <x v="9"/>
    <s v="Belkin 7-Outlet SurgeMaster Home Series"/>
    <x v="4967"/>
    <n v="1"/>
    <n v="0.2"/>
    <n v="0.83819999999999995"/>
    <n v="9"/>
    <n v="3"/>
    <x v="3"/>
    <s v="Sep"/>
    <s v="2017-09"/>
  </r>
  <r>
    <n v="7878"/>
    <s v="CA-2015-148705"/>
    <x v="899"/>
    <d v="2015-03-18T00:00:00"/>
    <s v="Standard Class"/>
    <s v="EB-14170"/>
    <s v="Evan Bailliet"/>
    <x v="0"/>
    <s v="United States"/>
    <x v="35"/>
    <s v="North Carolina"/>
    <n v="28205"/>
    <x v="0"/>
    <s v="OFF-LA-10001641"/>
    <x v="1"/>
    <x v="2"/>
    <s v="Avery 518"/>
    <x v="1310"/>
    <n v="2"/>
    <n v="0.2"/>
    <n v="1.764"/>
    <n v="3"/>
    <n v="1"/>
    <x v="1"/>
    <s v="Mar"/>
    <s v="2015-03"/>
  </r>
  <r>
    <n v="7879"/>
    <s v="CA-2016-160241"/>
    <x v="896"/>
    <d v="2016-12-04T00:00:00"/>
    <s v="Second Class"/>
    <s v="DR-12940"/>
    <s v="Daniel Raglin"/>
    <x v="2"/>
    <s v="United States"/>
    <x v="34"/>
    <s v="Illinois"/>
    <n v="60505"/>
    <x v="2"/>
    <s v="FUR-FU-10003806"/>
    <x v="0"/>
    <x v="5"/>
    <s v="Tenex Chairmat w/ Average Lip, 45&quot; x 53&quot;"/>
    <x v="4968"/>
    <n v="4"/>
    <n v="0.6"/>
    <n v="-302.72000000000003"/>
    <n v="11"/>
    <n v="4"/>
    <x v="0"/>
    <s v="Nov"/>
    <s v="2016-11"/>
  </r>
  <r>
    <n v="7880"/>
    <s v="CA-2016-155747"/>
    <x v="403"/>
    <d v="2016-06-21T00:00:00"/>
    <s v="Standard Class"/>
    <s v="JS-15685"/>
    <s v="Jim Sink"/>
    <x v="1"/>
    <s v="United States"/>
    <x v="10"/>
    <s v="Pennsylvania"/>
    <n v="19140"/>
    <x v="3"/>
    <s v="FUR-TA-10003392"/>
    <x v="0"/>
    <x v="3"/>
    <s v="Global Adaptabilities Conference Tables"/>
    <x v="4969"/>
    <n v="2"/>
    <n v="0.4"/>
    <n v="-118.0116"/>
    <n v="6"/>
    <n v="2"/>
    <x v="0"/>
    <s v="Jun"/>
    <s v="2016-06"/>
  </r>
  <r>
    <n v="7881"/>
    <s v="CA-2017-118017"/>
    <x v="734"/>
    <d v="2017-12-06T00:00:00"/>
    <s v="Second Class"/>
    <s v="LC-16870"/>
    <s v="Lena Cacioppo"/>
    <x v="0"/>
    <s v="United States"/>
    <x v="377"/>
    <s v="Colorado"/>
    <n v="80229"/>
    <x v="1"/>
    <s v="OFF-AR-10003856"/>
    <x v="1"/>
    <x v="6"/>
    <s v="Newell 344"/>
    <x v="3832"/>
    <n v="6"/>
    <n v="0.2"/>
    <n v="1.0007999999999999"/>
    <n v="12"/>
    <n v="4"/>
    <x v="3"/>
    <s v="Dec"/>
    <s v="2017-12"/>
  </r>
  <r>
    <n v="7882"/>
    <s v="CA-2017-118017"/>
    <x v="734"/>
    <d v="2017-12-06T00:00:00"/>
    <s v="Second Class"/>
    <s v="LC-16870"/>
    <s v="Lena Cacioppo"/>
    <x v="0"/>
    <s v="United States"/>
    <x v="377"/>
    <s v="Colorado"/>
    <n v="80229"/>
    <x v="1"/>
    <s v="TEC-AC-10002006"/>
    <x v="2"/>
    <x v="11"/>
    <s v="Memorex Micro Travel Drive 16 GB"/>
    <x v="3398"/>
    <n v="6"/>
    <n v="0.2"/>
    <n v="10.5534"/>
    <n v="12"/>
    <n v="4"/>
    <x v="3"/>
    <s v="Dec"/>
    <s v="2017-12"/>
  </r>
  <r>
    <n v="7883"/>
    <s v="CA-2017-118017"/>
    <x v="734"/>
    <d v="2017-12-06T00:00:00"/>
    <s v="Second Class"/>
    <s v="LC-16870"/>
    <s v="Lena Cacioppo"/>
    <x v="0"/>
    <s v="United States"/>
    <x v="377"/>
    <s v="Colorado"/>
    <n v="80229"/>
    <x v="1"/>
    <s v="TEC-AC-10002006"/>
    <x v="2"/>
    <x v="11"/>
    <s v="Memorex Micro Travel Drive 16 GB"/>
    <x v="1129"/>
    <n v="8"/>
    <n v="0.2"/>
    <n v="14.071199999999999"/>
    <n v="12"/>
    <n v="4"/>
    <x v="3"/>
    <s v="Dec"/>
    <s v="2017-12"/>
  </r>
  <r>
    <n v="7884"/>
    <s v="CA-2017-118017"/>
    <x v="734"/>
    <d v="2017-12-06T00:00:00"/>
    <s v="Second Class"/>
    <s v="LC-16870"/>
    <s v="Lena Cacioppo"/>
    <x v="0"/>
    <s v="United States"/>
    <x v="377"/>
    <s v="Colorado"/>
    <n v="80229"/>
    <x v="1"/>
    <s v="OFF-PA-10002246"/>
    <x v="1"/>
    <x v="10"/>
    <s v="Wirebound Four 2-3/4 x 5 Forms per Page, 400 Sets per Book"/>
    <x v="4970"/>
    <n v="2"/>
    <n v="0.2"/>
    <n v="3.7410000000000001"/>
    <n v="12"/>
    <n v="4"/>
    <x v="3"/>
    <s v="Dec"/>
    <s v="2017-12"/>
  </r>
  <r>
    <n v="7885"/>
    <s v="CA-2017-118017"/>
    <x v="734"/>
    <d v="2017-12-06T00:00:00"/>
    <s v="Second Class"/>
    <s v="LC-16870"/>
    <s v="Lena Cacioppo"/>
    <x v="0"/>
    <s v="United States"/>
    <x v="377"/>
    <s v="Colorado"/>
    <n v="80229"/>
    <x v="1"/>
    <s v="OFF-SU-10004782"/>
    <x v="1"/>
    <x v="14"/>
    <s v="Elite 5&quot; Scissors"/>
    <x v="4971"/>
    <n v="7"/>
    <n v="0.2"/>
    <n v="5.915"/>
    <n v="12"/>
    <n v="4"/>
    <x v="3"/>
    <s v="Dec"/>
    <s v="2017-12"/>
  </r>
  <r>
    <n v="7886"/>
    <s v="CA-2017-118017"/>
    <x v="734"/>
    <d v="2017-12-06T00:00:00"/>
    <s v="Second Class"/>
    <s v="LC-16870"/>
    <s v="Lena Cacioppo"/>
    <x v="0"/>
    <s v="United States"/>
    <x v="377"/>
    <s v="Colorado"/>
    <n v="80229"/>
    <x v="1"/>
    <s v="FUR-FU-10004351"/>
    <x v="0"/>
    <x v="5"/>
    <s v="Staple-based wall hangings"/>
    <x v="4972"/>
    <n v="3"/>
    <n v="0.2"/>
    <n v="7.0128000000000004"/>
    <n v="12"/>
    <n v="4"/>
    <x v="3"/>
    <s v="Dec"/>
    <s v="2017-12"/>
  </r>
  <r>
    <n v="7887"/>
    <s v="CA-2017-118017"/>
    <x v="734"/>
    <d v="2017-12-06T00:00:00"/>
    <s v="Second Class"/>
    <s v="LC-16870"/>
    <s v="Lena Cacioppo"/>
    <x v="0"/>
    <s v="United States"/>
    <x v="377"/>
    <s v="Colorado"/>
    <n v="80229"/>
    <x v="1"/>
    <s v="FUR-FU-10004270"/>
    <x v="0"/>
    <x v="5"/>
    <s v="Eldon Image Series Desk Accessories, Burgundy"/>
    <x v="2423"/>
    <n v="5"/>
    <n v="0.2"/>
    <n v="3.3439999999999999"/>
    <n v="12"/>
    <n v="4"/>
    <x v="3"/>
    <s v="Dec"/>
    <s v="2017-12"/>
  </r>
  <r>
    <n v="7888"/>
    <s v="CA-2017-118017"/>
    <x v="734"/>
    <d v="2017-12-06T00:00:00"/>
    <s v="Second Class"/>
    <s v="LC-16870"/>
    <s v="Lena Cacioppo"/>
    <x v="0"/>
    <s v="United States"/>
    <x v="377"/>
    <s v="Colorado"/>
    <n v="80229"/>
    <x v="1"/>
    <s v="FUR-FU-10004053"/>
    <x v="0"/>
    <x v="5"/>
    <s v="DAX Two-Tone Silver Metal Document Frame"/>
    <x v="2674"/>
    <n v="1"/>
    <n v="0.2"/>
    <n v="4.6551999999999998"/>
    <n v="12"/>
    <n v="4"/>
    <x v="3"/>
    <s v="Dec"/>
    <s v="2017-12"/>
  </r>
  <r>
    <n v="7889"/>
    <s v="CA-2016-113117"/>
    <x v="765"/>
    <d v="2016-08-22T00:00:00"/>
    <s v="Standard Class"/>
    <s v="JP-15520"/>
    <s v="Jeremy Pistek"/>
    <x v="0"/>
    <s v="United States"/>
    <x v="498"/>
    <s v="California"/>
    <n v="95616"/>
    <x v="1"/>
    <s v="OFF-PA-10000019"/>
    <x v="1"/>
    <x v="10"/>
    <s v="Xerox 1931"/>
    <x v="56"/>
    <n v="5"/>
    <n v="0"/>
    <n v="15.552"/>
    <n v="8"/>
    <n v="3"/>
    <x v="0"/>
    <s v="Aug"/>
    <s v="2016-08"/>
  </r>
  <r>
    <n v="7890"/>
    <s v="CA-2016-148684"/>
    <x v="591"/>
    <d v="2016-12-29T00:00:00"/>
    <s v="Standard Class"/>
    <s v="TS-21655"/>
    <s v="Trudy Schmidt"/>
    <x v="0"/>
    <s v="United States"/>
    <x v="115"/>
    <s v="Arkansas"/>
    <n v="72701"/>
    <x v="0"/>
    <s v="OFF-AR-10003811"/>
    <x v="1"/>
    <x v="6"/>
    <s v="Newell 327"/>
    <x v="4973"/>
    <n v="9"/>
    <n v="0"/>
    <n v="5.3703000000000003"/>
    <n v="12"/>
    <n v="4"/>
    <x v="0"/>
    <s v="Dec"/>
    <s v="2016-12"/>
  </r>
  <r>
    <n v="7891"/>
    <s v="CA-2016-148684"/>
    <x v="591"/>
    <d v="2016-12-29T00:00:00"/>
    <s v="Standard Class"/>
    <s v="TS-21655"/>
    <s v="Trudy Schmidt"/>
    <x v="0"/>
    <s v="United States"/>
    <x v="115"/>
    <s v="Arkansas"/>
    <n v="72701"/>
    <x v="0"/>
    <s v="TEC-AC-10001838"/>
    <x v="2"/>
    <x v="11"/>
    <s v="Razer Tiamat Over Ear 7.1 Surround Sound PC Gaming Headset"/>
    <x v="4974"/>
    <n v="2"/>
    <n v="0"/>
    <n v="171.9914"/>
    <n v="12"/>
    <n v="4"/>
    <x v="0"/>
    <s v="Dec"/>
    <s v="2016-12"/>
  </r>
  <r>
    <n v="7892"/>
    <s v="CA-2016-148684"/>
    <x v="591"/>
    <d v="2016-12-29T00:00:00"/>
    <s v="Standard Class"/>
    <s v="TS-21655"/>
    <s v="Trudy Schmidt"/>
    <x v="0"/>
    <s v="United States"/>
    <x v="115"/>
    <s v="Arkansas"/>
    <n v="72701"/>
    <x v="0"/>
    <s v="FUR-FU-10003553"/>
    <x v="0"/>
    <x v="5"/>
    <s v="Howard Miller 13-1/2&quot; Diameter Rosebrook Wall Clock"/>
    <x v="4975"/>
    <n v="5"/>
    <n v="0"/>
    <n v="137.54"/>
    <n v="12"/>
    <n v="4"/>
    <x v="0"/>
    <s v="Dec"/>
    <s v="2016-12"/>
  </r>
  <r>
    <n v="7893"/>
    <s v="CA-2016-148684"/>
    <x v="591"/>
    <d v="2016-12-29T00:00:00"/>
    <s v="Standard Class"/>
    <s v="TS-21655"/>
    <s v="Trudy Schmidt"/>
    <x v="0"/>
    <s v="United States"/>
    <x v="115"/>
    <s v="Arkansas"/>
    <n v="72701"/>
    <x v="0"/>
    <s v="OFF-PA-10003302"/>
    <x v="1"/>
    <x v="10"/>
    <s v="Xerox 1906"/>
    <x v="1907"/>
    <n v="3"/>
    <n v="0"/>
    <n v="49.970399999999998"/>
    <n v="12"/>
    <n v="4"/>
    <x v="0"/>
    <s v="Dec"/>
    <s v="2016-12"/>
  </r>
  <r>
    <n v="7894"/>
    <s v="CA-2017-125367"/>
    <x v="283"/>
    <d v="2017-07-30T00:00:00"/>
    <s v="Standard Class"/>
    <s v="NM-18445"/>
    <s v="Nathan Mautz"/>
    <x v="2"/>
    <s v="United States"/>
    <x v="20"/>
    <s v="New York"/>
    <n v="10011"/>
    <x v="3"/>
    <s v="OFF-BI-10002412"/>
    <x v="1"/>
    <x v="8"/>
    <s v="Wilson Jones “Snap” Scratch Pad Binder Tool for Ring Binders"/>
    <x v="3961"/>
    <n v="3"/>
    <n v="0.2"/>
    <n v="4.3499999999999996"/>
    <n v="7"/>
    <n v="3"/>
    <x v="3"/>
    <s v="Jul"/>
    <s v="2017-07"/>
  </r>
  <r>
    <n v="7895"/>
    <s v="CA-2017-124744"/>
    <x v="548"/>
    <d v="2017-06-25T00:00:00"/>
    <s v="Standard Class"/>
    <s v="EH-14125"/>
    <s v="Eugene Hildebrand"/>
    <x v="2"/>
    <s v="United States"/>
    <x v="320"/>
    <s v="West Virginia"/>
    <n v="26003"/>
    <x v="3"/>
    <s v="OFF-BI-10002852"/>
    <x v="1"/>
    <x v="8"/>
    <s v="Ibico Standard Transparent Covers"/>
    <x v="4976"/>
    <n v="5"/>
    <n v="0"/>
    <n v="40.375999999999998"/>
    <n v="6"/>
    <n v="2"/>
    <x v="3"/>
    <s v="Jun"/>
    <s v="2017-06"/>
  </r>
  <r>
    <n v="7896"/>
    <s v="CA-2017-124744"/>
    <x v="548"/>
    <d v="2017-06-25T00:00:00"/>
    <s v="Standard Class"/>
    <s v="EH-14125"/>
    <s v="Eugene Hildebrand"/>
    <x v="2"/>
    <s v="United States"/>
    <x v="320"/>
    <s v="West Virginia"/>
    <n v="26003"/>
    <x v="3"/>
    <s v="OFF-BI-10000145"/>
    <x v="1"/>
    <x v="8"/>
    <s v="Zipper Ring Binder Pockets"/>
    <x v="869"/>
    <n v="2"/>
    <n v="0"/>
    <n v="3.0575999999999999"/>
    <n v="6"/>
    <n v="2"/>
    <x v="3"/>
    <s v="Jun"/>
    <s v="2017-06"/>
  </r>
  <r>
    <n v="7897"/>
    <s v="CA-2017-124744"/>
    <x v="548"/>
    <d v="2017-06-25T00:00:00"/>
    <s v="Standard Class"/>
    <s v="EH-14125"/>
    <s v="Eugene Hildebrand"/>
    <x v="2"/>
    <s v="United States"/>
    <x v="320"/>
    <s v="West Virginia"/>
    <n v="26003"/>
    <x v="3"/>
    <s v="OFF-PA-10001970"/>
    <x v="1"/>
    <x v="10"/>
    <s v="Xerox 1908"/>
    <x v="982"/>
    <n v="8"/>
    <n v="0"/>
    <n v="219.44159999999999"/>
    <n v="6"/>
    <n v="2"/>
    <x v="3"/>
    <s v="Jun"/>
    <s v="2017-06"/>
  </r>
  <r>
    <n v="7898"/>
    <s v="CA-2017-128363"/>
    <x v="802"/>
    <d v="2017-08-18T00:00:00"/>
    <s v="Standard Class"/>
    <s v="DC-12850"/>
    <s v="Dan Campbell"/>
    <x v="0"/>
    <s v="United States"/>
    <x v="26"/>
    <s v="Tennessee"/>
    <n v="38109"/>
    <x v="0"/>
    <s v="OFF-AP-10001563"/>
    <x v="1"/>
    <x v="9"/>
    <s v="Belkin Premiere Surge Master II 8-outlet surge protector"/>
    <x v="4977"/>
    <n v="7"/>
    <n v="0.2"/>
    <n v="30.605399999999999"/>
    <n v="8"/>
    <n v="3"/>
    <x v="3"/>
    <s v="Aug"/>
    <s v="2017-08"/>
  </r>
  <r>
    <n v="7899"/>
    <s v="CA-2017-128363"/>
    <x v="802"/>
    <d v="2017-08-18T00:00:00"/>
    <s v="Standard Class"/>
    <s v="DC-12850"/>
    <s v="Dan Campbell"/>
    <x v="0"/>
    <s v="United States"/>
    <x v="26"/>
    <s v="Tennessee"/>
    <n v="38109"/>
    <x v="0"/>
    <s v="OFF-BI-10001359"/>
    <x v="1"/>
    <x v="8"/>
    <s v="GBC DocuBind TL300 Electric Binding System"/>
    <x v="4978"/>
    <n v="6"/>
    <n v="0.7"/>
    <n v="-1237.8462"/>
    <n v="8"/>
    <n v="3"/>
    <x v="3"/>
    <s v="Aug"/>
    <s v="2017-08"/>
  </r>
  <r>
    <n v="7900"/>
    <s v="CA-2017-128363"/>
    <x v="802"/>
    <d v="2017-08-18T00:00:00"/>
    <s v="Standard Class"/>
    <s v="DC-12850"/>
    <s v="Dan Campbell"/>
    <x v="0"/>
    <s v="United States"/>
    <x v="26"/>
    <s v="Tennessee"/>
    <n v="38109"/>
    <x v="0"/>
    <s v="OFF-FA-10003495"/>
    <x v="1"/>
    <x v="13"/>
    <s v="Staples"/>
    <x v="1867"/>
    <n v="5"/>
    <n v="0.2"/>
    <n v="9.1199999999999992"/>
    <n v="8"/>
    <n v="3"/>
    <x v="3"/>
    <s v="Aug"/>
    <s v="2017-08"/>
  </r>
  <r>
    <n v="7901"/>
    <s v="CA-2017-128363"/>
    <x v="802"/>
    <d v="2017-08-18T00:00:00"/>
    <s v="Standard Class"/>
    <s v="DC-12850"/>
    <s v="Dan Campbell"/>
    <x v="0"/>
    <s v="United States"/>
    <x v="26"/>
    <s v="Tennessee"/>
    <n v="38109"/>
    <x v="0"/>
    <s v="TEC-AC-10003709"/>
    <x v="2"/>
    <x v="11"/>
    <s v="Maxell 4.7GB DVD-R 5/Pack"/>
    <x v="4979"/>
    <n v="2"/>
    <n v="0.2"/>
    <n v="0.47520000000000001"/>
    <n v="8"/>
    <n v="3"/>
    <x v="3"/>
    <s v="Aug"/>
    <s v="2017-08"/>
  </r>
  <r>
    <n v="7902"/>
    <s v="CA-2017-128363"/>
    <x v="802"/>
    <d v="2017-08-18T00:00:00"/>
    <s v="Standard Class"/>
    <s v="DC-12850"/>
    <s v="Dan Campbell"/>
    <x v="0"/>
    <s v="United States"/>
    <x v="26"/>
    <s v="Tennessee"/>
    <n v="38109"/>
    <x v="0"/>
    <s v="FUR-FU-10003268"/>
    <x v="0"/>
    <x v="5"/>
    <s v="Eldon Radial Chair Mat for Low to Medium Pile Carpets"/>
    <x v="236"/>
    <n v="1"/>
    <n v="0.2"/>
    <n v="0"/>
    <n v="8"/>
    <n v="3"/>
    <x v="3"/>
    <s v="Aug"/>
    <s v="2017-08"/>
  </r>
  <r>
    <n v="7903"/>
    <s v="CA-2017-128363"/>
    <x v="802"/>
    <d v="2017-08-18T00:00:00"/>
    <s v="Standard Class"/>
    <s v="DC-12850"/>
    <s v="Dan Campbell"/>
    <x v="0"/>
    <s v="United States"/>
    <x v="26"/>
    <s v="Tennessee"/>
    <n v="38109"/>
    <x v="0"/>
    <s v="OFF-EN-10003845"/>
    <x v="1"/>
    <x v="12"/>
    <s v="Colored Envelopes"/>
    <x v="1787"/>
    <n v="5"/>
    <n v="0.2"/>
    <n v="4.7969999999999997"/>
    <n v="8"/>
    <n v="3"/>
    <x v="3"/>
    <s v="Aug"/>
    <s v="2017-08"/>
  </r>
  <r>
    <n v="7904"/>
    <s v="CA-2017-128363"/>
    <x v="802"/>
    <d v="2017-08-18T00:00:00"/>
    <s v="Standard Class"/>
    <s v="DC-12850"/>
    <s v="Dan Campbell"/>
    <x v="0"/>
    <s v="United States"/>
    <x v="26"/>
    <s v="Tennessee"/>
    <n v="38109"/>
    <x v="0"/>
    <s v="FUR-CH-10002073"/>
    <x v="0"/>
    <x v="1"/>
    <s v="Hon Olson Stacker Chairs"/>
    <x v="4980"/>
    <n v="2"/>
    <n v="0.2"/>
    <n v="47.660400000000003"/>
    <n v="8"/>
    <n v="3"/>
    <x v="3"/>
    <s v="Aug"/>
    <s v="2017-08"/>
  </r>
  <r>
    <n v="7905"/>
    <s v="CA-2015-126669"/>
    <x v="209"/>
    <d v="2015-11-13T00:00:00"/>
    <s v="Standard Class"/>
    <s v="DO-13645"/>
    <s v="Doug O'Connell"/>
    <x v="0"/>
    <s v="United States"/>
    <x v="12"/>
    <s v="Texas"/>
    <n v="77036"/>
    <x v="2"/>
    <s v="OFF-PA-10001357"/>
    <x v="1"/>
    <x v="10"/>
    <s v="Xerox 1886"/>
    <x v="4981"/>
    <n v="2"/>
    <n v="0.2"/>
    <n v="26.824000000000002"/>
    <n v="11"/>
    <n v="4"/>
    <x v="1"/>
    <s v="Nov"/>
    <s v="2015-11"/>
  </r>
  <r>
    <n v="7906"/>
    <s v="US-2015-118766"/>
    <x v="52"/>
    <d v="2015-10-22T00:00:00"/>
    <s v="Standard Class"/>
    <s v="LS-16975"/>
    <s v="Lindsay Shagiari"/>
    <x v="2"/>
    <s v="United States"/>
    <x v="61"/>
    <s v="Texas"/>
    <n v="75217"/>
    <x v="2"/>
    <s v="OFF-EN-10001415"/>
    <x v="1"/>
    <x v="12"/>
    <s v="Staple envelope"/>
    <x v="3743"/>
    <n v="1"/>
    <n v="0.2"/>
    <n v="1.6739999999999999"/>
    <n v="10"/>
    <n v="4"/>
    <x v="1"/>
    <s v="Oct"/>
    <s v="2015-10"/>
  </r>
  <r>
    <n v="7907"/>
    <s v="US-2015-118766"/>
    <x v="52"/>
    <d v="2015-10-22T00:00:00"/>
    <s v="Standard Class"/>
    <s v="LS-16975"/>
    <s v="Lindsay Shagiari"/>
    <x v="2"/>
    <s v="United States"/>
    <x v="61"/>
    <s v="Texas"/>
    <n v="75217"/>
    <x v="2"/>
    <s v="OFF-BI-10002813"/>
    <x v="1"/>
    <x v="8"/>
    <s v="Avery Reinforcements for Hole-Punch Pages"/>
    <x v="532"/>
    <n v="10"/>
    <n v="0.8"/>
    <n v="-6.93"/>
    <n v="10"/>
    <n v="4"/>
    <x v="1"/>
    <s v="Oct"/>
    <s v="2015-10"/>
  </r>
  <r>
    <n v="7908"/>
    <s v="CA-2016-112585"/>
    <x v="679"/>
    <d v="2016-08-02T00:00:00"/>
    <s v="First Class"/>
    <s v="RW-19630"/>
    <s v="Rob Williams"/>
    <x v="1"/>
    <s v="United States"/>
    <x v="8"/>
    <s v="California"/>
    <n v="94122"/>
    <x v="1"/>
    <s v="OFF-AP-10003849"/>
    <x v="1"/>
    <x v="9"/>
    <s v="Hoover Shoulder Vac Commercial Portable Vacuum"/>
    <x v="4019"/>
    <n v="2"/>
    <n v="0"/>
    <n v="178.91"/>
    <n v="7"/>
    <n v="3"/>
    <x v="0"/>
    <s v="Jul"/>
    <s v="2016-07"/>
  </r>
  <r>
    <n v="7909"/>
    <s v="CA-2016-149762"/>
    <x v="275"/>
    <d v="2016-12-07T00:00:00"/>
    <s v="Standard Class"/>
    <s v="RD-19720"/>
    <s v="Roger Demir"/>
    <x v="0"/>
    <s v="United States"/>
    <x v="499"/>
    <s v="California"/>
    <n v="95037"/>
    <x v="1"/>
    <s v="FUR-TA-10004147"/>
    <x v="0"/>
    <x v="3"/>
    <s v="Hon 4060 Series Tables"/>
    <x v="4982"/>
    <n v="3"/>
    <n v="0.2"/>
    <n v="6.7176"/>
    <n v="12"/>
    <n v="4"/>
    <x v="0"/>
    <s v="Dec"/>
    <s v="2016-12"/>
  </r>
  <r>
    <n v="7910"/>
    <s v="CA-2016-149762"/>
    <x v="275"/>
    <d v="2016-12-07T00:00:00"/>
    <s v="Standard Class"/>
    <s v="RD-19720"/>
    <s v="Roger Demir"/>
    <x v="0"/>
    <s v="United States"/>
    <x v="499"/>
    <s v="California"/>
    <n v="95037"/>
    <x v="1"/>
    <s v="OFF-AR-10001662"/>
    <x v="1"/>
    <x v="6"/>
    <s v="Rogers Handheld Barrel Pencil Sharpener"/>
    <x v="4983"/>
    <n v="8"/>
    <n v="0"/>
    <n v="5.9184000000000001"/>
    <n v="12"/>
    <n v="4"/>
    <x v="0"/>
    <s v="Dec"/>
    <s v="2016-12"/>
  </r>
  <r>
    <n v="7911"/>
    <s v="CA-2016-149762"/>
    <x v="275"/>
    <d v="2016-12-07T00:00:00"/>
    <s v="Standard Class"/>
    <s v="RD-19720"/>
    <s v="Roger Demir"/>
    <x v="0"/>
    <s v="United States"/>
    <x v="499"/>
    <s v="California"/>
    <n v="95037"/>
    <x v="1"/>
    <s v="OFF-ST-10001558"/>
    <x v="1"/>
    <x v="4"/>
    <s v="Acco Perma 4000 Stacking Storage Drawers"/>
    <x v="4984"/>
    <n v="3"/>
    <n v="0"/>
    <n v="7.3079999999999998"/>
    <n v="12"/>
    <n v="4"/>
    <x v="0"/>
    <s v="Dec"/>
    <s v="2016-12"/>
  </r>
  <r>
    <n v="7912"/>
    <s v="CA-2016-149762"/>
    <x v="275"/>
    <d v="2016-12-07T00:00:00"/>
    <s v="Standard Class"/>
    <s v="RD-19720"/>
    <s v="Roger Demir"/>
    <x v="0"/>
    <s v="United States"/>
    <x v="499"/>
    <s v="California"/>
    <n v="95037"/>
    <x v="1"/>
    <s v="FUR-BO-10001337"/>
    <x v="0"/>
    <x v="0"/>
    <s v="O'Sullivan Living Dimensions 2-Shelf Bookcases"/>
    <x v="4153"/>
    <n v="2"/>
    <n v="0.15"/>
    <n v="-12.098000000000001"/>
    <n v="12"/>
    <n v="4"/>
    <x v="0"/>
    <s v="Dec"/>
    <s v="2016-12"/>
  </r>
  <r>
    <n v="7913"/>
    <s v="CA-2016-167605"/>
    <x v="236"/>
    <d v="2016-04-30T00:00:00"/>
    <s v="Second Class"/>
    <s v="RB-19570"/>
    <s v="Rob Beeghly"/>
    <x v="0"/>
    <s v="United States"/>
    <x v="490"/>
    <s v="Illinois"/>
    <n v="60174"/>
    <x v="2"/>
    <s v="FUR-FU-10001602"/>
    <x v="0"/>
    <x v="5"/>
    <s v="Eldon Delta Triangular Chair Mat, 52&quot; x 58&quot;, Clear"/>
    <x v="4985"/>
    <n v="2"/>
    <n v="0.6"/>
    <n v="-31.8612"/>
    <n v="4"/>
    <n v="2"/>
    <x v="0"/>
    <s v="Apr"/>
    <s v="2016-04"/>
  </r>
  <r>
    <n v="7914"/>
    <s v="US-2017-105697"/>
    <x v="326"/>
    <d v="2017-08-27T00:00:00"/>
    <s v="First Class"/>
    <s v="JE-15715"/>
    <s v="Joe Elijah"/>
    <x v="0"/>
    <s v="United States"/>
    <x v="138"/>
    <s v="Ohio"/>
    <n v="44105"/>
    <x v="3"/>
    <s v="OFF-ST-10003996"/>
    <x v="1"/>
    <x v="4"/>
    <s v="Letter/Legal File Tote with Clear Snap-On Lid, Black Granite"/>
    <x v="4986"/>
    <n v="2"/>
    <n v="0.2"/>
    <n v="1.9272"/>
    <n v="8"/>
    <n v="3"/>
    <x v="3"/>
    <s v="Aug"/>
    <s v="2017-08"/>
  </r>
  <r>
    <n v="7915"/>
    <s v="CA-2017-165323"/>
    <x v="46"/>
    <d v="2017-06-21T00:00:00"/>
    <s v="Standard Class"/>
    <s v="SR-20740"/>
    <s v="Steven Roelle"/>
    <x v="2"/>
    <s v="United States"/>
    <x v="20"/>
    <s v="New York"/>
    <n v="10024"/>
    <x v="3"/>
    <s v="TEC-MA-10003673"/>
    <x v="2"/>
    <x v="15"/>
    <s v="Hewlett-Packard Desktjet 6988DT Refurbished Printer"/>
    <x v="4987"/>
    <n v="5"/>
    <n v="0"/>
    <n v="1668.2049999999999"/>
    <n v="6"/>
    <n v="2"/>
    <x v="3"/>
    <s v="Jun"/>
    <s v="2017-06"/>
  </r>
  <r>
    <n v="7916"/>
    <s v="CA-2017-165323"/>
    <x v="46"/>
    <d v="2017-06-21T00:00:00"/>
    <s v="Standard Class"/>
    <s v="SR-20740"/>
    <s v="Steven Roelle"/>
    <x v="2"/>
    <s v="United States"/>
    <x v="20"/>
    <s v="New York"/>
    <n v="10024"/>
    <x v="3"/>
    <s v="TEC-AC-10004992"/>
    <x v="2"/>
    <x v="11"/>
    <s v="Kingston Digital DataTraveler 64GB USB 2.0"/>
    <x v="3803"/>
    <n v="3"/>
    <n v="0"/>
    <n v="8.1072000000000006"/>
    <n v="6"/>
    <n v="2"/>
    <x v="3"/>
    <s v="Jun"/>
    <s v="2017-06"/>
  </r>
  <r>
    <n v="7917"/>
    <s v="CA-2015-110891"/>
    <x v="312"/>
    <d v="2015-11-24T00:00:00"/>
    <s v="Standard Class"/>
    <s v="PO-19195"/>
    <s v="Phillina Ober"/>
    <x v="2"/>
    <s v="United States"/>
    <x v="10"/>
    <s v="Pennsylvania"/>
    <n v="19140"/>
    <x v="3"/>
    <s v="FUR-CH-10002880"/>
    <x v="0"/>
    <x v="1"/>
    <s v="Global High-Back Leather Tilter, Burgundy"/>
    <x v="4988"/>
    <n v="4"/>
    <n v="0.3"/>
    <n v="-93.472399999999993"/>
    <n v="11"/>
    <n v="4"/>
    <x v="1"/>
    <s v="Nov"/>
    <s v="2015-11"/>
  </r>
  <r>
    <n v="7918"/>
    <s v="CA-2017-100783"/>
    <x v="507"/>
    <d v="2017-09-08T00:00:00"/>
    <s v="Second Class"/>
    <s v="JK-16120"/>
    <s v="Julie Kriz"/>
    <x v="2"/>
    <s v="United States"/>
    <x v="164"/>
    <s v="Texas"/>
    <n v="75043"/>
    <x v="2"/>
    <s v="OFF-AR-10000380"/>
    <x v="1"/>
    <x v="6"/>
    <s v="Hunt PowerHouse Electric Pencil Sharpener, Blue"/>
    <x v="4989"/>
    <n v="1"/>
    <n v="0.2"/>
    <n v="3.798"/>
    <n v="9"/>
    <n v="3"/>
    <x v="3"/>
    <s v="Sep"/>
    <s v="2017-09"/>
  </r>
  <r>
    <n v="7919"/>
    <s v="CA-2015-152513"/>
    <x v="433"/>
    <d v="2015-07-08T00:00:00"/>
    <s v="Second Class"/>
    <s v="JP-16135"/>
    <s v="Julie Prescott"/>
    <x v="2"/>
    <s v="United States"/>
    <x v="70"/>
    <s v="California"/>
    <n v="92024"/>
    <x v="1"/>
    <s v="OFF-BI-10002706"/>
    <x v="1"/>
    <x v="8"/>
    <s v="Avery Premier Heavy-Duty Binder with Round Locking Rings"/>
    <x v="2489"/>
    <n v="2"/>
    <n v="0.2"/>
    <n v="7.4256000000000002"/>
    <n v="7"/>
    <n v="3"/>
    <x v="1"/>
    <s v="Jul"/>
    <s v="2015-07"/>
  </r>
  <r>
    <n v="7920"/>
    <s v="CA-2017-139822"/>
    <x v="175"/>
    <d v="2017-09-21T00:00:00"/>
    <s v="Standard Class"/>
    <s v="Dp-13240"/>
    <s v="Dean percer"/>
    <x v="2"/>
    <s v="United States"/>
    <x v="416"/>
    <s v="Connecticut"/>
    <n v="6708"/>
    <x v="3"/>
    <s v="OFF-ST-10000943"/>
    <x v="1"/>
    <x v="4"/>
    <s v="Eldon ProFile File 'N Store Portable File Tub Letter/Legal Size Black"/>
    <x v="4990"/>
    <n v="2"/>
    <n v="0"/>
    <n v="10.813599999999999"/>
    <n v="9"/>
    <n v="3"/>
    <x v="3"/>
    <s v="Sep"/>
    <s v="2017-09"/>
  </r>
  <r>
    <n v="7921"/>
    <s v="CA-2017-139822"/>
    <x v="175"/>
    <d v="2017-09-21T00:00:00"/>
    <s v="Standard Class"/>
    <s v="Dp-13240"/>
    <s v="Dean percer"/>
    <x v="2"/>
    <s v="United States"/>
    <x v="416"/>
    <s v="Connecticut"/>
    <n v="6708"/>
    <x v="3"/>
    <s v="TEC-AC-10001090"/>
    <x v="2"/>
    <x v="11"/>
    <s v="Micro Innovations Wireless Classic Keyboard with Mouse"/>
    <x v="2759"/>
    <n v="2"/>
    <n v="0"/>
    <n v="10.7964"/>
    <n v="9"/>
    <n v="3"/>
    <x v="3"/>
    <s v="Sep"/>
    <s v="2017-09"/>
  </r>
  <r>
    <n v="7922"/>
    <s v="CA-2017-107713"/>
    <x v="677"/>
    <d v="2017-03-17T00:00:00"/>
    <s v="Standard Class"/>
    <s v="JB-16000"/>
    <s v="Joy Bell-"/>
    <x v="0"/>
    <s v="United States"/>
    <x v="29"/>
    <s v="Maryland"/>
    <n v="21044"/>
    <x v="3"/>
    <s v="OFF-BI-10002026"/>
    <x v="1"/>
    <x v="8"/>
    <s v="Avery Arch Ring Binders"/>
    <x v="4991"/>
    <n v="3"/>
    <n v="0"/>
    <n v="81.921000000000006"/>
    <n v="3"/>
    <n v="1"/>
    <x v="3"/>
    <s v="Mar"/>
    <s v="2017-03"/>
  </r>
  <r>
    <n v="7923"/>
    <s v="CA-2017-134096"/>
    <x v="241"/>
    <d v="2017-09-29T00:00:00"/>
    <s v="Standard Class"/>
    <s v="PP-18955"/>
    <s v="Paul Prost"/>
    <x v="2"/>
    <s v="United States"/>
    <x v="389"/>
    <s v="Florida"/>
    <n v="33021"/>
    <x v="0"/>
    <s v="TEC-PH-10000526"/>
    <x v="2"/>
    <x v="7"/>
    <s v="Vtech CS6719"/>
    <x v="3202"/>
    <n v="5"/>
    <n v="0.2"/>
    <n v="38.396000000000001"/>
    <n v="9"/>
    <n v="3"/>
    <x v="3"/>
    <s v="Sep"/>
    <s v="2017-09"/>
  </r>
  <r>
    <n v="7924"/>
    <s v="CA-2017-134096"/>
    <x v="241"/>
    <d v="2017-09-29T00:00:00"/>
    <s v="Standard Class"/>
    <s v="PP-18955"/>
    <s v="Paul Prost"/>
    <x v="2"/>
    <s v="United States"/>
    <x v="389"/>
    <s v="Florida"/>
    <n v="33021"/>
    <x v="0"/>
    <s v="OFF-BI-10004002"/>
    <x v="1"/>
    <x v="8"/>
    <s v="Wilson Jones International Size A4 Ring Binders"/>
    <x v="4735"/>
    <n v="3"/>
    <n v="0.7"/>
    <n v="-11.417999999999999"/>
    <n v="9"/>
    <n v="3"/>
    <x v="3"/>
    <s v="Sep"/>
    <s v="2017-09"/>
  </r>
  <r>
    <n v="7925"/>
    <s v="CA-2016-125843"/>
    <x v="572"/>
    <d v="2016-08-16T00:00:00"/>
    <s v="First Class"/>
    <s v="RF-19840"/>
    <s v="Roy Französisch"/>
    <x v="0"/>
    <s v="United States"/>
    <x v="24"/>
    <s v="Virginia"/>
    <n v="22153"/>
    <x v="0"/>
    <s v="OFF-BI-10002309"/>
    <x v="1"/>
    <x v="8"/>
    <s v="Avery Heavy-Duty EZD  Binder With Locking Rings"/>
    <x v="4545"/>
    <n v="4"/>
    <n v="0"/>
    <n v="10.7136"/>
    <n v="8"/>
    <n v="3"/>
    <x v="0"/>
    <s v="Aug"/>
    <s v="2016-08"/>
  </r>
  <r>
    <n v="7926"/>
    <s v="CA-2016-125843"/>
    <x v="572"/>
    <d v="2016-08-16T00:00:00"/>
    <s v="First Class"/>
    <s v="RF-19840"/>
    <s v="Roy Französisch"/>
    <x v="0"/>
    <s v="United States"/>
    <x v="24"/>
    <s v="Virginia"/>
    <n v="22153"/>
    <x v="0"/>
    <s v="OFF-LA-10003923"/>
    <x v="1"/>
    <x v="2"/>
    <s v="Alphabetical Labels for Top Tab Filing"/>
    <x v="819"/>
    <n v="7"/>
    <n v="0"/>
    <n v="51.8"/>
    <n v="8"/>
    <n v="3"/>
    <x v="0"/>
    <s v="Aug"/>
    <s v="2016-08"/>
  </r>
  <r>
    <n v="7927"/>
    <s v="CA-2017-120404"/>
    <x v="225"/>
    <d v="2017-11-24T00:00:00"/>
    <s v="Second Class"/>
    <s v="KH-16330"/>
    <s v="Katharine Harms"/>
    <x v="1"/>
    <s v="United States"/>
    <x v="20"/>
    <s v="New York"/>
    <n v="10035"/>
    <x v="3"/>
    <s v="TEC-AC-10003433"/>
    <x v="2"/>
    <x v="11"/>
    <s v="Maxell 4.7GB DVD+R 5/Pack"/>
    <x v="1179"/>
    <n v="3"/>
    <n v="0"/>
    <n v="1.3365"/>
    <n v="11"/>
    <n v="4"/>
    <x v="3"/>
    <s v="Nov"/>
    <s v="2017-11"/>
  </r>
  <r>
    <n v="7928"/>
    <s v="CA-2017-120404"/>
    <x v="225"/>
    <d v="2017-11-24T00:00:00"/>
    <s v="Second Class"/>
    <s v="KH-16330"/>
    <s v="Katharine Harms"/>
    <x v="1"/>
    <s v="United States"/>
    <x v="20"/>
    <s v="New York"/>
    <n v="10035"/>
    <x v="3"/>
    <s v="TEC-PH-10001363"/>
    <x v="2"/>
    <x v="7"/>
    <s v="Apple iPhone 5S"/>
    <x v="4992"/>
    <n v="1"/>
    <n v="0"/>
    <n v="170.99700000000001"/>
    <n v="11"/>
    <n v="4"/>
    <x v="3"/>
    <s v="Nov"/>
    <s v="2017-11"/>
  </r>
  <r>
    <n v="7929"/>
    <s v="CA-2017-120404"/>
    <x v="225"/>
    <d v="2017-11-24T00:00:00"/>
    <s v="Second Class"/>
    <s v="KH-16330"/>
    <s v="Katharine Harms"/>
    <x v="1"/>
    <s v="United States"/>
    <x v="20"/>
    <s v="New York"/>
    <n v="10035"/>
    <x v="3"/>
    <s v="FUR-FU-10000820"/>
    <x v="0"/>
    <x v="5"/>
    <s v="Tensor Brushed Steel Torchiere Floor Lamp"/>
    <x v="4187"/>
    <n v="3"/>
    <n v="0"/>
    <n v="9.1745999999999999"/>
    <n v="11"/>
    <n v="4"/>
    <x v="3"/>
    <s v="Nov"/>
    <s v="2017-11"/>
  </r>
  <r>
    <n v="7930"/>
    <s v="CA-2017-167549"/>
    <x v="800"/>
    <d v="2017-07-27T00:00:00"/>
    <s v="First Class"/>
    <s v="EM-14200"/>
    <s v="Evan Minnotte"/>
    <x v="2"/>
    <s v="United States"/>
    <x v="61"/>
    <s v="Texas"/>
    <n v="75217"/>
    <x v="2"/>
    <s v="FUR-TA-10004767"/>
    <x v="0"/>
    <x v="3"/>
    <s v="Safco Drafting Table"/>
    <x v="4993"/>
    <n v="6"/>
    <n v="0.3"/>
    <n v="-4.2587999999999999"/>
    <n v="7"/>
    <n v="3"/>
    <x v="3"/>
    <s v="Jul"/>
    <s v="2017-07"/>
  </r>
  <r>
    <n v="7931"/>
    <s v="CA-2016-120082"/>
    <x v="869"/>
    <d v="2016-03-27T00:00:00"/>
    <s v="Second Class"/>
    <s v="DK-12835"/>
    <s v="Damala Kotsonis"/>
    <x v="1"/>
    <s v="United States"/>
    <x v="20"/>
    <s v="New York"/>
    <n v="10024"/>
    <x v="3"/>
    <s v="OFF-AR-10001955"/>
    <x v="1"/>
    <x v="6"/>
    <s v="Newell 319"/>
    <x v="423"/>
    <n v="3"/>
    <n v="0"/>
    <n v="17.856000000000002"/>
    <n v="3"/>
    <n v="1"/>
    <x v="0"/>
    <s v="Mar"/>
    <s v="2016-03"/>
  </r>
  <r>
    <n v="7932"/>
    <s v="US-2016-168095"/>
    <x v="692"/>
    <d v="2016-07-20T00:00:00"/>
    <s v="Standard Class"/>
    <s v="MC-17425"/>
    <s v="Mark Cousins"/>
    <x v="1"/>
    <s v="United States"/>
    <x v="32"/>
    <s v="Oregon"/>
    <n v="97206"/>
    <x v="1"/>
    <s v="FUR-CH-10004886"/>
    <x v="0"/>
    <x v="1"/>
    <s v="Bevis Steel Folding Chairs"/>
    <x v="2145"/>
    <n v="3"/>
    <n v="0.2"/>
    <n v="23.027999999999999"/>
    <n v="7"/>
    <n v="3"/>
    <x v="0"/>
    <s v="Jul"/>
    <s v="2016-07"/>
  </r>
  <r>
    <n v="7933"/>
    <s v="US-2016-168095"/>
    <x v="692"/>
    <d v="2016-07-20T00:00:00"/>
    <s v="Standard Class"/>
    <s v="MC-17425"/>
    <s v="Mark Cousins"/>
    <x v="1"/>
    <s v="United States"/>
    <x v="32"/>
    <s v="Oregon"/>
    <n v="97206"/>
    <x v="1"/>
    <s v="OFF-PA-10003641"/>
    <x v="1"/>
    <x v="10"/>
    <s v="Xerox 1909"/>
    <x v="151"/>
    <n v="5"/>
    <n v="0.2"/>
    <n v="34.293999999999997"/>
    <n v="7"/>
    <n v="3"/>
    <x v="0"/>
    <s v="Jul"/>
    <s v="2016-07"/>
  </r>
  <r>
    <n v="7934"/>
    <s v="CA-2017-166093"/>
    <x v="629"/>
    <d v="2017-08-24T00:00:00"/>
    <s v="Standard Class"/>
    <s v="RW-19540"/>
    <s v="Rick Wilson"/>
    <x v="1"/>
    <s v="United States"/>
    <x v="71"/>
    <s v="California"/>
    <n v="94513"/>
    <x v="1"/>
    <s v="OFF-EN-10003134"/>
    <x v="1"/>
    <x v="12"/>
    <s v="Staple envelope"/>
    <x v="368"/>
    <n v="2"/>
    <n v="0"/>
    <n v="11.68"/>
    <n v="8"/>
    <n v="3"/>
    <x v="3"/>
    <s v="Aug"/>
    <s v="2017-08"/>
  </r>
  <r>
    <n v="7935"/>
    <s v="CA-2017-166093"/>
    <x v="629"/>
    <d v="2017-08-24T00:00:00"/>
    <s v="Standard Class"/>
    <s v="RW-19540"/>
    <s v="Rick Wilson"/>
    <x v="1"/>
    <s v="United States"/>
    <x v="71"/>
    <s v="California"/>
    <n v="94513"/>
    <x v="1"/>
    <s v="TEC-PH-10002564"/>
    <x v="2"/>
    <x v="7"/>
    <s v="OtterBox Defender Series Case - Samsung Galaxy S4"/>
    <x v="973"/>
    <n v="3"/>
    <n v="0.2"/>
    <n v="8.9969999999999999"/>
    <n v="8"/>
    <n v="3"/>
    <x v="3"/>
    <s v="Aug"/>
    <s v="2017-08"/>
  </r>
  <r>
    <n v="7936"/>
    <s v="CA-2017-166093"/>
    <x v="629"/>
    <d v="2017-08-24T00:00:00"/>
    <s v="Standard Class"/>
    <s v="RW-19540"/>
    <s v="Rick Wilson"/>
    <x v="1"/>
    <s v="United States"/>
    <x v="71"/>
    <s v="California"/>
    <n v="94513"/>
    <x v="1"/>
    <s v="OFF-PA-10003893"/>
    <x v="1"/>
    <x v="10"/>
    <s v="Xerox 1962"/>
    <x v="18"/>
    <n v="2"/>
    <n v="0"/>
    <n v="3.8519999999999999"/>
    <n v="8"/>
    <n v="3"/>
    <x v="3"/>
    <s v="Aug"/>
    <s v="2017-08"/>
  </r>
  <r>
    <n v="7937"/>
    <s v="CA-2017-166093"/>
    <x v="629"/>
    <d v="2017-08-24T00:00:00"/>
    <s v="Standard Class"/>
    <s v="RW-19540"/>
    <s v="Rick Wilson"/>
    <x v="1"/>
    <s v="United States"/>
    <x v="71"/>
    <s v="California"/>
    <n v="94513"/>
    <x v="1"/>
    <s v="OFF-BI-10000174"/>
    <x v="1"/>
    <x v="8"/>
    <s v="Wilson Jones Clip &amp; Carry Folder Binder Tool for Ring Binders, Clear"/>
    <x v="3961"/>
    <n v="3"/>
    <n v="0.2"/>
    <n v="4.8719999999999999"/>
    <n v="8"/>
    <n v="3"/>
    <x v="3"/>
    <s v="Aug"/>
    <s v="2017-08"/>
  </r>
  <r>
    <n v="7938"/>
    <s v="CA-2017-166093"/>
    <x v="629"/>
    <d v="2017-08-24T00:00:00"/>
    <s v="Standard Class"/>
    <s v="RW-19540"/>
    <s v="Rick Wilson"/>
    <x v="1"/>
    <s v="United States"/>
    <x v="71"/>
    <s v="California"/>
    <n v="94513"/>
    <x v="1"/>
    <s v="OFF-AP-10001058"/>
    <x v="1"/>
    <x v="9"/>
    <s v="Sanyo 2.5 Cubic Foot Mid-Size Office Refrigerators"/>
    <x v="4994"/>
    <n v="9"/>
    <n v="0"/>
    <n v="654.75540000000001"/>
    <n v="8"/>
    <n v="3"/>
    <x v="3"/>
    <s v="Aug"/>
    <s v="2017-08"/>
  </r>
  <r>
    <n v="7939"/>
    <s v="CA-2017-166093"/>
    <x v="629"/>
    <d v="2017-08-24T00:00:00"/>
    <s v="Standard Class"/>
    <s v="RW-19540"/>
    <s v="Rick Wilson"/>
    <x v="1"/>
    <s v="United States"/>
    <x v="71"/>
    <s v="California"/>
    <n v="94513"/>
    <x v="1"/>
    <s v="OFF-ST-10001496"/>
    <x v="1"/>
    <x v="4"/>
    <s v="Standard Rollaway File with Lock"/>
    <x v="857"/>
    <n v="3"/>
    <n v="0"/>
    <n v="140.54820000000001"/>
    <n v="8"/>
    <n v="3"/>
    <x v="3"/>
    <s v="Aug"/>
    <s v="2017-08"/>
  </r>
  <r>
    <n v="7940"/>
    <s v="CA-2017-166093"/>
    <x v="629"/>
    <d v="2017-08-24T00:00:00"/>
    <s v="Standard Class"/>
    <s v="RW-19540"/>
    <s v="Rick Wilson"/>
    <x v="1"/>
    <s v="United States"/>
    <x v="71"/>
    <s v="California"/>
    <n v="94513"/>
    <x v="1"/>
    <s v="OFF-BI-10004230"/>
    <x v="1"/>
    <x v="8"/>
    <s v="GBC Recycled Grain Textured Covers"/>
    <x v="4995"/>
    <n v="8"/>
    <n v="0.2"/>
    <n v="77.369600000000005"/>
    <n v="8"/>
    <n v="3"/>
    <x v="3"/>
    <s v="Aug"/>
    <s v="2017-08"/>
  </r>
  <r>
    <n v="7941"/>
    <s v="CA-2016-146325"/>
    <x v="882"/>
    <d v="2016-12-17T00:00:00"/>
    <s v="First Class"/>
    <s v="DS-13180"/>
    <s v="David Smith"/>
    <x v="1"/>
    <s v="United States"/>
    <x v="70"/>
    <s v="California"/>
    <n v="92037"/>
    <x v="1"/>
    <s v="FUR-CH-10001146"/>
    <x v="0"/>
    <x v="1"/>
    <s v="Global Task Chair, Black"/>
    <x v="125"/>
    <n v="2"/>
    <n v="0.2"/>
    <n v="-9.1601999999999997"/>
    <n v="12"/>
    <n v="4"/>
    <x v="0"/>
    <s v="Dec"/>
    <s v="2016-12"/>
  </r>
  <r>
    <n v="7942"/>
    <s v="CA-2016-146325"/>
    <x v="882"/>
    <d v="2016-12-17T00:00:00"/>
    <s v="First Class"/>
    <s v="DS-13180"/>
    <s v="David Smith"/>
    <x v="1"/>
    <s v="United States"/>
    <x v="70"/>
    <s v="California"/>
    <n v="92037"/>
    <x v="1"/>
    <s v="OFF-ST-10001590"/>
    <x v="1"/>
    <x v="4"/>
    <s v="Tenex Personal Project File with Scoop Front Design, Black"/>
    <x v="4996"/>
    <n v="10"/>
    <n v="0"/>
    <n v="35.048000000000002"/>
    <n v="12"/>
    <n v="4"/>
    <x v="0"/>
    <s v="Dec"/>
    <s v="2016-12"/>
  </r>
  <r>
    <n v="7943"/>
    <s v="CA-2017-134194"/>
    <x v="53"/>
    <d v="2018-01-01T00:00:00"/>
    <s v="Standard Class"/>
    <s v="GA-14725"/>
    <s v="Guy Armstrong"/>
    <x v="0"/>
    <s v="United States"/>
    <x v="61"/>
    <s v="Texas"/>
    <n v="75081"/>
    <x v="2"/>
    <s v="OFF-BI-10003684"/>
    <x v="1"/>
    <x v="8"/>
    <s v="Wilson Jones Legal Size Ring Binders"/>
    <x v="4997"/>
    <n v="9"/>
    <n v="0.8"/>
    <n v="-59.372999999999998"/>
    <n v="12"/>
    <n v="4"/>
    <x v="3"/>
    <s v="Dec"/>
    <s v="2017-12"/>
  </r>
  <r>
    <n v="7944"/>
    <s v="CA-2017-134194"/>
    <x v="53"/>
    <d v="2018-01-01T00:00:00"/>
    <s v="Standard Class"/>
    <s v="GA-14725"/>
    <s v="Guy Armstrong"/>
    <x v="0"/>
    <s v="United States"/>
    <x v="61"/>
    <s v="Texas"/>
    <n v="75081"/>
    <x v="2"/>
    <s v="OFF-SU-10000946"/>
    <x v="1"/>
    <x v="14"/>
    <s v="Staple remover"/>
    <x v="4998"/>
    <n v="7"/>
    <n v="0.2"/>
    <n v="5.0274000000000001"/>
    <n v="12"/>
    <n v="4"/>
    <x v="3"/>
    <s v="Dec"/>
    <s v="2017-12"/>
  </r>
  <r>
    <n v="7945"/>
    <s v="CA-2017-134194"/>
    <x v="53"/>
    <d v="2018-01-01T00:00:00"/>
    <s v="Standard Class"/>
    <s v="GA-14725"/>
    <s v="Guy Armstrong"/>
    <x v="0"/>
    <s v="United States"/>
    <x v="61"/>
    <s v="Texas"/>
    <n v="75081"/>
    <x v="2"/>
    <s v="OFF-AR-10001615"/>
    <x v="1"/>
    <x v="6"/>
    <s v="Newell 34"/>
    <x v="3993"/>
    <n v="2"/>
    <n v="0.2"/>
    <n v="2.3807999999999998"/>
    <n v="12"/>
    <n v="4"/>
    <x v="3"/>
    <s v="Dec"/>
    <s v="2017-12"/>
  </r>
  <r>
    <n v="7946"/>
    <s v="CA-2017-134194"/>
    <x v="53"/>
    <d v="2018-01-01T00:00:00"/>
    <s v="Standard Class"/>
    <s v="GA-14725"/>
    <s v="Guy Armstrong"/>
    <x v="0"/>
    <s v="United States"/>
    <x v="61"/>
    <s v="Texas"/>
    <n v="75081"/>
    <x v="2"/>
    <s v="OFF-BI-10001597"/>
    <x v="1"/>
    <x v="8"/>
    <s v="Wilson Jones Ledger-Size, Piano-Hinge Binder, 2&quot;, Blue"/>
    <x v="4999"/>
    <n v="5"/>
    <n v="0.8"/>
    <n v="-65.567999999999998"/>
    <n v="12"/>
    <n v="4"/>
    <x v="3"/>
    <s v="Dec"/>
    <s v="2017-12"/>
  </r>
  <r>
    <n v="7947"/>
    <s v="CA-2017-134194"/>
    <x v="53"/>
    <d v="2018-01-01T00:00:00"/>
    <s v="Standard Class"/>
    <s v="GA-14725"/>
    <s v="Guy Armstrong"/>
    <x v="0"/>
    <s v="United States"/>
    <x v="61"/>
    <s v="Texas"/>
    <n v="75081"/>
    <x v="2"/>
    <s v="OFF-BI-10001116"/>
    <x v="1"/>
    <x v="8"/>
    <s v="Wilson Jones 1&quot; Hanging DublLock Ring Binders"/>
    <x v="754"/>
    <n v="3"/>
    <n v="0.8"/>
    <n v="-5.0688000000000004"/>
    <n v="12"/>
    <n v="4"/>
    <x v="3"/>
    <s v="Dec"/>
    <s v="2017-12"/>
  </r>
  <r>
    <n v="7948"/>
    <s v="CA-2014-131009"/>
    <x v="72"/>
    <d v="2014-03-05T00:00:00"/>
    <s v="Standard Class"/>
    <s v="SC-20380"/>
    <s v="Shahid Collister"/>
    <x v="0"/>
    <s v="United States"/>
    <x v="236"/>
    <s v="Texas"/>
    <n v="79907"/>
    <x v="2"/>
    <s v="OFF-FA-10004395"/>
    <x v="1"/>
    <x v="13"/>
    <s v="Plymouth Boxed Rubber Bands by Plymouth"/>
    <x v="605"/>
    <n v="5"/>
    <n v="0.2"/>
    <n v="-3.5325000000000002"/>
    <n v="3"/>
    <n v="1"/>
    <x v="2"/>
    <s v="Mar"/>
    <s v="2014-03"/>
  </r>
  <r>
    <n v="7949"/>
    <s v="CA-2014-131009"/>
    <x v="72"/>
    <d v="2014-03-05T00:00:00"/>
    <s v="Standard Class"/>
    <s v="SC-20380"/>
    <s v="Shahid Collister"/>
    <x v="0"/>
    <s v="United States"/>
    <x v="236"/>
    <s v="Texas"/>
    <n v="79907"/>
    <x v="2"/>
    <s v="FUR-CH-10001270"/>
    <x v="0"/>
    <x v="1"/>
    <s v="Harbour Creations Steel Folding Chair"/>
    <x v="5000"/>
    <n v="6"/>
    <n v="0.3"/>
    <n v="0"/>
    <n v="3"/>
    <n v="1"/>
    <x v="2"/>
    <s v="Mar"/>
    <s v="2014-03"/>
  </r>
  <r>
    <n v="7950"/>
    <s v="CA-2014-131009"/>
    <x v="72"/>
    <d v="2014-03-05T00:00:00"/>
    <s v="Standard Class"/>
    <s v="SC-20380"/>
    <s v="Shahid Collister"/>
    <x v="0"/>
    <s v="United States"/>
    <x v="236"/>
    <s v="Texas"/>
    <n v="79907"/>
    <x v="2"/>
    <s v="FUR-FU-10001095"/>
    <x v="0"/>
    <x v="5"/>
    <s v="DAX Black Cherry Wood-Tone Poster Frame"/>
    <x v="3020"/>
    <n v="6"/>
    <n v="0.6"/>
    <n v="-34.953600000000002"/>
    <n v="3"/>
    <n v="1"/>
    <x v="2"/>
    <s v="Mar"/>
    <s v="2014-03"/>
  </r>
  <r>
    <n v="7951"/>
    <s v="CA-2014-131009"/>
    <x v="72"/>
    <d v="2014-03-05T00:00:00"/>
    <s v="Standard Class"/>
    <s v="SC-20380"/>
    <s v="Shahid Collister"/>
    <x v="0"/>
    <s v="United States"/>
    <x v="236"/>
    <s v="Texas"/>
    <n v="79907"/>
    <x v="2"/>
    <s v="OFF-ST-10001469"/>
    <x v="1"/>
    <x v="4"/>
    <s v="Fellowes Bankers Box Recycled Super Stor/Drawer"/>
    <x v="5001"/>
    <n v="3"/>
    <n v="0.2"/>
    <n v="-22.671600000000002"/>
    <n v="3"/>
    <n v="1"/>
    <x v="2"/>
    <s v="Mar"/>
    <s v="2014-03"/>
  </r>
  <r>
    <n v="7952"/>
    <s v="CA-2015-145814"/>
    <x v="902"/>
    <d v="2015-11-24T00:00:00"/>
    <s v="Standard Class"/>
    <s v="KD-16345"/>
    <s v="Katherine Ducich"/>
    <x v="0"/>
    <s v="United States"/>
    <x v="20"/>
    <s v="New York"/>
    <n v="10035"/>
    <x v="3"/>
    <s v="OFF-BI-10003196"/>
    <x v="1"/>
    <x v="8"/>
    <s v="Accohide Poly Flexible Ring Binders"/>
    <x v="4290"/>
    <n v="2"/>
    <n v="0.2"/>
    <n v="2.2440000000000002"/>
    <n v="11"/>
    <n v="4"/>
    <x v="1"/>
    <s v="Nov"/>
    <s v="2015-11"/>
  </r>
  <r>
    <n v="7953"/>
    <s v="CA-2015-145814"/>
    <x v="902"/>
    <d v="2015-11-24T00:00:00"/>
    <s v="Standard Class"/>
    <s v="KD-16345"/>
    <s v="Katherine Ducich"/>
    <x v="0"/>
    <s v="United States"/>
    <x v="20"/>
    <s v="New York"/>
    <n v="10035"/>
    <x v="3"/>
    <s v="TEC-PH-10002200"/>
    <x v="2"/>
    <x v="7"/>
    <s v="Aastra 6757i CT Wireless VoIP phone"/>
    <x v="5002"/>
    <n v="4"/>
    <n v="0"/>
    <n v="249.91040000000001"/>
    <n v="11"/>
    <n v="4"/>
    <x v="1"/>
    <s v="Nov"/>
    <s v="2015-11"/>
  </r>
  <r>
    <n v="7954"/>
    <s v="CA-2014-138359"/>
    <x v="470"/>
    <d v="2014-04-06T00:00:00"/>
    <s v="Standard Class"/>
    <s v="KH-16330"/>
    <s v="Katharine Harms"/>
    <x v="1"/>
    <s v="United States"/>
    <x v="359"/>
    <s v="Massachusetts"/>
    <n v="2151"/>
    <x v="3"/>
    <s v="OFF-ST-10000636"/>
    <x v="1"/>
    <x v="4"/>
    <s v="Rogers Profile Extra Capacity Storage Tub"/>
    <x v="5003"/>
    <n v="4"/>
    <n v="0"/>
    <n v="2.6783999999999999"/>
    <n v="4"/>
    <n v="2"/>
    <x v="2"/>
    <s v="Apr"/>
    <s v="2014-04"/>
  </r>
  <r>
    <n v="7955"/>
    <s v="CA-2014-138359"/>
    <x v="470"/>
    <d v="2014-04-06T00:00:00"/>
    <s v="Standard Class"/>
    <s v="KH-16330"/>
    <s v="Katharine Harms"/>
    <x v="1"/>
    <s v="United States"/>
    <x v="359"/>
    <s v="Massachusetts"/>
    <n v="2151"/>
    <x v="3"/>
    <s v="OFF-BI-10000145"/>
    <x v="1"/>
    <x v="8"/>
    <s v="Zipper Ring Binder Pockets"/>
    <x v="869"/>
    <n v="2"/>
    <n v="0"/>
    <n v="3.0575999999999999"/>
    <n v="4"/>
    <n v="2"/>
    <x v="2"/>
    <s v="Apr"/>
    <s v="2014-04"/>
  </r>
  <r>
    <n v="7956"/>
    <s v="CA-2017-131807"/>
    <x v="361"/>
    <d v="2017-10-10T00:00:00"/>
    <s v="Standard Class"/>
    <s v="GG-14650"/>
    <s v="Greg Guthrie"/>
    <x v="1"/>
    <s v="United States"/>
    <x v="455"/>
    <s v="California"/>
    <n v="95928"/>
    <x v="1"/>
    <s v="FUR-CH-10001190"/>
    <x v="0"/>
    <x v="1"/>
    <s v="Global Deluxe High-Back Office Chair in Storm"/>
    <x v="4828"/>
    <n v="4"/>
    <n v="0.2"/>
    <n v="-59.835599999999999"/>
    <n v="10"/>
    <n v="4"/>
    <x v="3"/>
    <s v="Oct"/>
    <s v="2017-10"/>
  </r>
  <r>
    <n v="7957"/>
    <s v="CA-2017-131807"/>
    <x v="361"/>
    <d v="2017-10-10T00:00:00"/>
    <s v="Standard Class"/>
    <s v="GG-14650"/>
    <s v="Greg Guthrie"/>
    <x v="1"/>
    <s v="United States"/>
    <x v="455"/>
    <s v="California"/>
    <n v="95928"/>
    <x v="1"/>
    <s v="OFF-FA-10002780"/>
    <x v="1"/>
    <x v="13"/>
    <s v="Staples"/>
    <x v="81"/>
    <n v="5"/>
    <n v="0"/>
    <n v="6.8540000000000001"/>
    <n v="10"/>
    <n v="4"/>
    <x v="3"/>
    <s v="Oct"/>
    <s v="2017-10"/>
  </r>
  <r>
    <n v="7958"/>
    <s v="CA-2017-131807"/>
    <x v="361"/>
    <d v="2017-10-10T00:00:00"/>
    <s v="Standard Class"/>
    <s v="GG-14650"/>
    <s v="Greg Guthrie"/>
    <x v="1"/>
    <s v="United States"/>
    <x v="455"/>
    <s v="California"/>
    <n v="95928"/>
    <x v="1"/>
    <s v="OFF-AP-10004052"/>
    <x v="1"/>
    <x v="9"/>
    <s v="Hoover Replacement Belts For Soft Guard &amp; Commercial Ltweight Upright Vacs, 2/Pk"/>
    <x v="2347"/>
    <n v="4"/>
    <n v="0"/>
    <n v="4.1079999999999997"/>
    <n v="10"/>
    <n v="4"/>
    <x v="3"/>
    <s v="Oct"/>
    <s v="2017-10"/>
  </r>
  <r>
    <n v="7959"/>
    <s v="CA-2017-131807"/>
    <x v="361"/>
    <d v="2017-10-10T00:00:00"/>
    <s v="Standard Class"/>
    <s v="GG-14650"/>
    <s v="Greg Guthrie"/>
    <x v="1"/>
    <s v="United States"/>
    <x v="455"/>
    <s v="California"/>
    <n v="95928"/>
    <x v="1"/>
    <s v="FUR-FU-10004666"/>
    <x v="0"/>
    <x v="5"/>
    <s v="DAX Clear Channel Poster Frame"/>
    <x v="5004"/>
    <n v="5"/>
    <n v="0"/>
    <n v="26.972999999999999"/>
    <n v="10"/>
    <n v="4"/>
    <x v="3"/>
    <s v="Oct"/>
    <s v="2017-10"/>
  </r>
  <r>
    <n v="7960"/>
    <s v="CA-2017-131807"/>
    <x v="361"/>
    <d v="2017-10-10T00:00:00"/>
    <s v="Standard Class"/>
    <s v="GG-14650"/>
    <s v="Greg Guthrie"/>
    <x v="1"/>
    <s v="United States"/>
    <x v="455"/>
    <s v="California"/>
    <n v="95928"/>
    <x v="1"/>
    <s v="FUR-TA-10004086"/>
    <x v="0"/>
    <x v="3"/>
    <s v="KI Adjustable-Height Table"/>
    <x v="5005"/>
    <n v="3"/>
    <n v="0.2"/>
    <n v="5.1588000000000003"/>
    <n v="10"/>
    <n v="4"/>
    <x v="3"/>
    <s v="Oct"/>
    <s v="2017-10"/>
  </r>
  <r>
    <n v="7961"/>
    <s v="CA-2017-131807"/>
    <x v="361"/>
    <d v="2017-10-10T00:00:00"/>
    <s v="Standard Class"/>
    <s v="GG-14650"/>
    <s v="Greg Guthrie"/>
    <x v="1"/>
    <s v="United States"/>
    <x v="455"/>
    <s v="California"/>
    <n v="95928"/>
    <x v="1"/>
    <s v="TEC-PH-10000702"/>
    <x v="2"/>
    <x v="7"/>
    <s v="Square Credit Card Reader, 4 1/2&quot; x 4 1/2&quot; x 1&quot;, White"/>
    <x v="462"/>
    <n v="1"/>
    <n v="0.2"/>
    <n v="2.6972999999999998"/>
    <n v="10"/>
    <n v="4"/>
    <x v="3"/>
    <s v="Oct"/>
    <s v="2017-10"/>
  </r>
  <r>
    <n v="7962"/>
    <s v="CA-2017-104864"/>
    <x v="551"/>
    <d v="2017-11-23T00:00:00"/>
    <s v="Second Class"/>
    <s v="JS-15685"/>
    <s v="Jim Sink"/>
    <x v="1"/>
    <s v="United States"/>
    <x v="388"/>
    <s v="Florida"/>
    <n v="33023"/>
    <x v="0"/>
    <s v="OFF-ST-10002301"/>
    <x v="1"/>
    <x v="4"/>
    <s v="Tennsco Commercial Shelving"/>
    <x v="5006"/>
    <n v="5"/>
    <n v="0.2"/>
    <n v="-19.323"/>
    <n v="11"/>
    <n v="4"/>
    <x v="3"/>
    <s v="Nov"/>
    <s v="2017-11"/>
  </r>
  <r>
    <n v="7963"/>
    <s v="CA-2017-104864"/>
    <x v="551"/>
    <d v="2017-11-23T00:00:00"/>
    <s v="Second Class"/>
    <s v="JS-15685"/>
    <s v="Jim Sink"/>
    <x v="1"/>
    <s v="United States"/>
    <x v="388"/>
    <s v="Florida"/>
    <n v="33023"/>
    <x v="0"/>
    <s v="OFF-BI-10001636"/>
    <x v="1"/>
    <x v="8"/>
    <s v="Ibico Plastic and Wire Spiral Binding Combs"/>
    <x v="3163"/>
    <n v="8"/>
    <n v="0.7"/>
    <n v="-16.185600000000001"/>
    <n v="11"/>
    <n v="4"/>
    <x v="3"/>
    <s v="Nov"/>
    <s v="2017-11"/>
  </r>
  <r>
    <n v="7964"/>
    <s v="CA-2017-104864"/>
    <x v="551"/>
    <d v="2017-11-23T00:00:00"/>
    <s v="Second Class"/>
    <s v="JS-15685"/>
    <s v="Jim Sink"/>
    <x v="1"/>
    <s v="United States"/>
    <x v="388"/>
    <s v="Florida"/>
    <n v="33023"/>
    <x v="0"/>
    <s v="OFF-AP-10002684"/>
    <x v="1"/>
    <x v="9"/>
    <s v="Acco 7-Outlet Masterpiece Power Center, Wihtout Fax/Phone Line Protection"/>
    <x v="5007"/>
    <n v="4"/>
    <n v="0.2"/>
    <n v="48.631999999999998"/>
    <n v="11"/>
    <n v="4"/>
    <x v="3"/>
    <s v="Nov"/>
    <s v="2017-11"/>
  </r>
  <r>
    <n v="7965"/>
    <s v="CA-2017-104864"/>
    <x v="551"/>
    <d v="2017-11-23T00:00:00"/>
    <s v="Second Class"/>
    <s v="JS-15685"/>
    <s v="Jim Sink"/>
    <x v="1"/>
    <s v="United States"/>
    <x v="388"/>
    <s v="Florida"/>
    <n v="33023"/>
    <x v="0"/>
    <s v="OFF-PA-10004609"/>
    <x v="1"/>
    <x v="10"/>
    <s v="Xerox 221"/>
    <x v="557"/>
    <n v="4"/>
    <n v="0.2"/>
    <n v="7.2576000000000001"/>
    <n v="11"/>
    <n v="4"/>
    <x v="3"/>
    <s v="Nov"/>
    <s v="2017-11"/>
  </r>
  <r>
    <n v="7966"/>
    <s v="CA-2017-104864"/>
    <x v="551"/>
    <d v="2017-11-23T00:00:00"/>
    <s v="Second Class"/>
    <s v="JS-15685"/>
    <s v="Jim Sink"/>
    <x v="1"/>
    <s v="United States"/>
    <x v="388"/>
    <s v="Florida"/>
    <n v="33023"/>
    <x v="0"/>
    <s v="OFF-PA-10003309"/>
    <x v="1"/>
    <x v="10"/>
    <s v="Xerox 211"/>
    <x v="753"/>
    <n v="8"/>
    <n v="0.2"/>
    <n v="14.5152"/>
    <n v="11"/>
    <n v="4"/>
    <x v="3"/>
    <s v="Nov"/>
    <s v="2017-11"/>
  </r>
  <r>
    <n v="7967"/>
    <s v="CA-2015-138219"/>
    <x v="391"/>
    <d v="2015-03-30T00:00:00"/>
    <s v="Standard Class"/>
    <s v="BP-11095"/>
    <s v="Bart Pistole"/>
    <x v="1"/>
    <s v="United States"/>
    <x v="1"/>
    <s v="California"/>
    <n v="90049"/>
    <x v="1"/>
    <s v="OFF-PA-10000380"/>
    <x v="1"/>
    <x v="10"/>
    <s v="REDIFORM Incoming/Outgoing Call Register, 11&quot; X 8 1/2&quot;, 100 Messages"/>
    <x v="1707"/>
    <n v="4"/>
    <n v="0"/>
    <n v="16.68"/>
    <n v="3"/>
    <n v="1"/>
    <x v="1"/>
    <s v="Mar"/>
    <s v="2015-03"/>
  </r>
  <r>
    <n v="7968"/>
    <s v="CA-2016-157707"/>
    <x v="1155"/>
    <d v="2016-10-12T00:00:00"/>
    <s v="First Class"/>
    <s v="CC-12610"/>
    <s v="Corey Catlett"/>
    <x v="1"/>
    <s v="United States"/>
    <x v="60"/>
    <s v="Colorado"/>
    <n v="80219"/>
    <x v="1"/>
    <s v="FUR-BO-10001567"/>
    <x v="0"/>
    <x v="0"/>
    <s v="Bush Westfield Collection Bookcases, Dark Cherry Finish, Fully Assembled"/>
    <x v="4953"/>
    <n v="3"/>
    <n v="0.7"/>
    <n v="-190.85220000000001"/>
    <n v="10"/>
    <n v="4"/>
    <x v="0"/>
    <s v="Oct"/>
    <s v="2016-10"/>
  </r>
  <r>
    <n v="7969"/>
    <s v="CA-2016-157707"/>
    <x v="1155"/>
    <d v="2016-10-12T00:00:00"/>
    <s v="First Class"/>
    <s v="CC-12610"/>
    <s v="Corey Catlett"/>
    <x v="1"/>
    <s v="United States"/>
    <x v="60"/>
    <s v="Colorado"/>
    <n v="80219"/>
    <x v="1"/>
    <s v="TEC-PH-10002583"/>
    <x v="2"/>
    <x v="7"/>
    <s v="iOttie HLCRIO102 Car Mount"/>
    <x v="312"/>
    <n v="1"/>
    <n v="0.2"/>
    <n v="-2.9984999999999999"/>
    <n v="10"/>
    <n v="4"/>
    <x v="0"/>
    <s v="Oct"/>
    <s v="2016-10"/>
  </r>
  <r>
    <n v="7970"/>
    <s v="CA-2016-157707"/>
    <x v="1155"/>
    <d v="2016-10-12T00:00:00"/>
    <s v="First Class"/>
    <s v="CC-12610"/>
    <s v="Corey Catlett"/>
    <x v="1"/>
    <s v="United States"/>
    <x v="60"/>
    <s v="Colorado"/>
    <n v="80219"/>
    <x v="1"/>
    <s v="FUR-CH-10004853"/>
    <x v="0"/>
    <x v="1"/>
    <s v="Global Manager's Adjustable Task Chair, Storm"/>
    <x v="3115"/>
    <n v="1"/>
    <n v="0.2"/>
    <n v="13.588200000000001"/>
    <n v="10"/>
    <n v="4"/>
    <x v="0"/>
    <s v="Oct"/>
    <s v="2016-10"/>
  </r>
  <r>
    <n v="7971"/>
    <s v="US-2015-126753"/>
    <x v="748"/>
    <d v="2015-08-20T00:00:00"/>
    <s v="Standard Class"/>
    <s v="SP-20860"/>
    <s v="Sung Pak"/>
    <x v="1"/>
    <s v="United States"/>
    <x v="10"/>
    <s v="Pennsylvania"/>
    <n v="19134"/>
    <x v="3"/>
    <s v="TEC-PH-10003580"/>
    <x v="2"/>
    <x v="7"/>
    <s v="Cisco IP Phone 7961G-GE VoIP phone"/>
    <x v="5008"/>
    <n v="4"/>
    <n v="0.4"/>
    <n v="-112.6216"/>
    <n v="8"/>
    <n v="3"/>
    <x v="1"/>
    <s v="Aug"/>
    <s v="2015-08"/>
  </r>
  <r>
    <n v="7972"/>
    <s v="US-2015-126753"/>
    <x v="748"/>
    <d v="2015-08-20T00:00:00"/>
    <s v="Standard Class"/>
    <s v="SP-20860"/>
    <s v="Sung Pak"/>
    <x v="1"/>
    <s v="United States"/>
    <x v="10"/>
    <s v="Pennsylvania"/>
    <n v="19134"/>
    <x v="3"/>
    <s v="TEC-AC-10004227"/>
    <x v="2"/>
    <x v="11"/>
    <s v="SanDisk Ultra 16 GB MicroSDHC Class 10 Memory Card"/>
    <x v="5009"/>
    <n v="3"/>
    <n v="0.2"/>
    <n v="-5.4558"/>
    <n v="8"/>
    <n v="3"/>
    <x v="1"/>
    <s v="Aug"/>
    <s v="2015-08"/>
  </r>
  <r>
    <n v="7973"/>
    <s v="US-2015-126753"/>
    <x v="748"/>
    <d v="2015-08-20T00:00:00"/>
    <s v="Standard Class"/>
    <s v="SP-20860"/>
    <s v="Sung Pak"/>
    <x v="1"/>
    <s v="United States"/>
    <x v="10"/>
    <s v="Pennsylvania"/>
    <n v="19134"/>
    <x v="3"/>
    <s v="OFF-PA-10002787"/>
    <x v="1"/>
    <x v="10"/>
    <s v="Xerox 227"/>
    <x v="559"/>
    <n v="2"/>
    <n v="0.2"/>
    <n v="3.6288"/>
    <n v="8"/>
    <n v="3"/>
    <x v="1"/>
    <s v="Aug"/>
    <s v="2015-08"/>
  </r>
  <r>
    <n v="7974"/>
    <s v="US-2015-126753"/>
    <x v="748"/>
    <d v="2015-08-20T00:00:00"/>
    <s v="Standard Class"/>
    <s v="SP-20860"/>
    <s v="Sung Pak"/>
    <x v="1"/>
    <s v="United States"/>
    <x v="10"/>
    <s v="Pennsylvania"/>
    <n v="19134"/>
    <x v="3"/>
    <s v="OFF-BI-10003981"/>
    <x v="1"/>
    <x v="8"/>
    <s v="Avery Durable Plastic 1&quot; Binders"/>
    <x v="625"/>
    <n v="2"/>
    <n v="0.7"/>
    <n v="-1.9068000000000001"/>
    <n v="8"/>
    <n v="3"/>
    <x v="1"/>
    <s v="Aug"/>
    <s v="2015-08"/>
  </r>
  <r>
    <n v="7975"/>
    <s v="US-2015-126753"/>
    <x v="748"/>
    <d v="2015-08-20T00:00:00"/>
    <s v="Standard Class"/>
    <s v="SP-20860"/>
    <s v="Sung Pak"/>
    <x v="1"/>
    <s v="United States"/>
    <x v="10"/>
    <s v="Pennsylvania"/>
    <n v="19134"/>
    <x v="3"/>
    <s v="FUR-FU-10001488"/>
    <x v="0"/>
    <x v="5"/>
    <s v="Tenex 46&quot; x 60&quot; Computer Anti-Static Chairmat, Rectangular Shaped"/>
    <x v="1796"/>
    <n v="3"/>
    <n v="0.2"/>
    <n v="0"/>
    <n v="8"/>
    <n v="3"/>
    <x v="1"/>
    <s v="Aug"/>
    <s v="2015-08"/>
  </r>
  <r>
    <n v="7976"/>
    <s v="US-2015-126753"/>
    <x v="748"/>
    <d v="2015-08-20T00:00:00"/>
    <s v="Standard Class"/>
    <s v="SP-20860"/>
    <s v="Sung Pak"/>
    <x v="1"/>
    <s v="United States"/>
    <x v="10"/>
    <s v="Pennsylvania"/>
    <n v="19134"/>
    <x v="3"/>
    <s v="OFF-BI-10003727"/>
    <x v="1"/>
    <x v="8"/>
    <s v="Avery Durable Slant Ring Binders With Label Holder"/>
    <x v="5010"/>
    <n v="3"/>
    <n v="0.7"/>
    <n v="-2.7587999999999999"/>
    <n v="8"/>
    <n v="3"/>
    <x v="1"/>
    <s v="Aug"/>
    <s v="2015-08"/>
  </r>
  <r>
    <n v="7977"/>
    <s v="US-2015-126753"/>
    <x v="748"/>
    <d v="2015-08-20T00:00:00"/>
    <s v="Standard Class"/>
    <s v="SP-20860"/>
    <s v="Sung Pak"/>
    <x v="1"/>
    <s v="United States"/>
    <x v="10"/>
    <s v="Pennsylvania"/>
    <n v="19134"/>
    <x v="3"/>
    <s v="OFF-PA-10000130"/>
    <x v="1"/>
    <x v="10"/>
    <s v="Xerox 199"/>
    <x v="1495"/>
    <n v="3"/>
    <n v="0.2"/>
    <n v="3.21"/>
    <n v="8"/>
    <n v="3"/>
    <x v="1"/>
    <s v="Aug"/>
    <s v="2015-08"/>
  </r>
  <r>
    <n v="7978"/>
    <s v="CA-2014-166051"/>
    <x v="1178"/>
    <d v="2014-06-05T00:00:00"/>
    <s v="Standard Class"/>
    <s v="JK-15625"/>
    <s v="Jim Karlsson"/>
    <x v="0"/>
    <s v="United States"/>
    <x v="25"/>
    <s v="Mississippi"/>
    <n v="39212"/>
    <x v="0"/>
    <s v="TEC-PH-10002680"/>
    <x v="2"/>
    <x v="7"/>
    <s v="Samsung Galaxy Note 3"/>
    <x v="5011"/>
    <n v="3"/>
    <n v="0"/>
    <n v="197.99100000000001"/>
    <n v="5"/>
    <n v="2"/>
    <x v="2"/>
    <s v="May"/>
    <s v="2014-05"/>
  </r>
  <r>
    <n v="7979"/>
    <s v="CA-2014-166051"/>
    <x v="1178"/>
    <d v="2014-06-05T00:00:00"/>
    <s v="Standard Class"/>
    <s v="JK-15625"/>
    <s v="Jim Karlsson"/>
    <x v="0"/>
    <s v="United States"/>
    <x v="25"/>
    <s v="Mississippi"/>
    <n v="39212"/>
    <x v="0"/>
    <s v="TEC-PH-10002538"/>
    <x v="2"/>
    <x v="7"/>
    <s v="Grandstream GXP1160 VoIP phone"/>
    <x v="4175"/>
    <n v="3"/>
    <n v="0"/>
    <n v="32.981699999999996"/>
    <n v="5"/>
    <n v="2"/>
    <x v="2"/>
    <s v="May"/>
    <s v="2014-05"/>
  </r>
  <r>
    <n v="7980"/>
    <s v="CA-2015-113040"/>
    <x v="375"/>
    <d v="2015-08-31T00:00:00"/>
    <s v="Standard Class"/>
    <s v="CC-12100"/>
    <s v="Chad Cunningham"/>
    <x v="2"/>
    <s v="United States"/>
    <x v="1"/>
    <s v="California"/>
    <n v="90045"/>
    <x v="1"/>
    <s v="OFF-BI-10001249"/>
    <x v="1"/>
    <x v="8"/>
    <s v="Avery Heavy-Duty EZD View Binder with Locking Rings"/>
    <x v="1670"/>
    <n v="1"/>
    <n v="0.2"/>
    <n v="1.6588000000000001"/>
    <n v="8"/>
    <n v="3"/>
    <x v="1"/>
    <s v="Aug"/>
    <s v="2015-08"/>
  </r>
  <r>
    <n v="7981"/>
    <s v="CA-2014-103800"/>
    <x v="1179"/>
    <d v="2014-01-07T00:00:00"/>
    <s v="Standard Class"/>
    <s v="DP-13000"/>
    <s v="Darren Powers"/>
    <x v="0"/>
    <s v="United States"/>
    <x v="12"/>
    <s v="Texas"/>
    <n v="77095"/>
    <x v="2"/>
    <s v="OFF-PA-10000174"/>
    <x v="1"/>
    <x v="10"/>
    <s v="Message Book, Wirebound, Four 5 1/2&quot; X 4&quot; Forms/Pg., 200 Dupl. Sets/Book"/>
    <x v="2789"/>
    <n v="2"/>
    <n v="0.2"/>
    <n v="5.5511999999999997"/>
    <n v="1"/>
    <n v="1"/>
    <x v="2"/>
    <s v="Jan"/>
    <s v="2014-01"/>
  </r>
  <r>
    <n v="7982"/>
    <s v="CA-2014-113383"/>
    <x v="1076"/>
    <d v="2014-09-13T00:00:00"/>
    <s v="First Class"/>
    <s v="SF-20065"/>
    <s v="Sandra Flanagan"/>
    <x v="0"/>
    <s v="United States"/>
    <x v="500"/>
    <s v="New Jersey"/>
    <n v="7011"/>
    <x v="3"/>
    <s v="OFF-AP-10004532"/>
    <x v="1"/>
    <x v="9"/>
    <s v="Kensington 6 Outlet Guardian Standard Surge Protector"/>
    <x v="1058"/>
    <n v="4"/>
    <n v="0"/>
    <n v="22.118400000000001"/>
    <n v="9"/>
    <n v="3"/>
    <x v="2"/>
    <s v="Sep"/>
    <s v="2014-09"/>
  </r>
  <r>
    <n v="7983"/>
    <s v="CA-2014-113383"/>
    <x v="1076"/>
    <d v="2014-09-13T00:00:00"/>
    <s v="First Class"/>
    <s v="SF-20065"/>
    <s v="Sandra Flanagan"/>
    <x v="0"/>
    <s v="United States"/>
    <x v="500"/>
    <s v="New Jersey"/>
    <n v="7011"/>
    <x v="3"/>
    <s v="FUR-FU-10001986"/>
    <x v="0"/>
    <x v="5"/>
    <s v="Dana Fluorescent Magnifying Lamp, White, 36&quot;"/>
    <x v="2518"/>
    <n v="5"/>
    <n v="0"/>
    <n v="76.47"/>
    <n v="9"/>
    <n v="3"/>
    <x v="2"/>
    <s v="Sep"/>
    <s v="2014-09"/>
  </r>
  <r>
    <n v="7984"/>
    <s v="CA-2017-152499"/>
    <x v="203"/>
    <d v="2017-01-25T00:00:00"/>
    <s v="Second Class"/>
    <s v="EH-13765"/>
    <s v="Edward Hooks"/>
    <x v="1"/>
    <s v="United States"/>
    <x v="22"/>
    <s v="Illinois"/>
    <n v="60623"/>
    <x v="2"/>
    <s v="OFF-FA-10002975"/>
    <x v="1"/>
    <x v="13"/>
    <s v="Staples"/>
    <x v="1138"/>
    <n v="5"/>
    <n v="0.2"/>
    <n v="4.9139999999999997"/>
    <n v="1"/>
    <n v="1"/>
    <x v="3"/>
    <s v="Jan"/>
    <s v="2017-01"/>
  </r>
  <r>
    <n v="7985"/>
    <s v="CA-2017-152499"/>
    <x v="203"/>
    <d v="2017-01-25T00:00:00"/>
    <s v="Second Class"/>
    <s v="EH-13765"/>
    <s v="Edward Hooks"/>
    <x v="1"/>
    <s v="United States"/>
    <x v="22"/>
    <s v="Illinois"/>
    <n v="60623"/>
    <x v="2"/>
    <s v="OFF-AR-10003481"/>
    <x v="1"/>
    <x v="6"/>
    <s v="Newell 348"/>
    <x v="956"/>
    <n v="3"/>
    <n v="0.2"/>
    <n v="0.88560000000000005"/>
    <n v="1"/>
    <n v="1"/>
    <x v="3"/>
    <s v="Jan"/>
    <s v="2017-01"/>
  </r>
  <r>
    <n v="7986"/>
    <s v="CA-2016-151498"/>
    <x v="438"/>
    <d v="2016-04-24T00:00:00"/>
    <s v="First Class"/>
    <s v="DN-13690"/>
    <s v="Duane Noonan"/>
    <x v="0"/>
    <s v="United States"/>
    <x v="4"/>
    <s v="Washington"/>
    <n v="98115"/>
    <x v="1"/>
    <s v="OFF-BI-10004967"/>
    <x v="1"/>
    <x v="8"/>
    <s v="Round Ring Binders"/>
    <x v="1350"/>
    <n v="5"/>
    <n v="0.2"/>
    <n v="2.8079999999999998"/>
    <n v="4"/>
    <n v="2"/>
    <x v="0"/>
    <s v="Apr"/>
    <s v="2016-04"/>
  </r>
  <r>
    <n v="7987"/>
    <s v="CA-2016-137939"/>
    <x v="1180"/>
    <d v="2016-07-23T00:00:00"/>
    <s v="Second Class"/>
    <s v="PJ-19015"/>
    <s v="Pauline Johnson"/>
    <x v="0"/>
    <s v="United States"/>
    <x v="85"/>
    <s v="New York"/>
    <n v="11561"/>
    <x v="3"/>
    <s v="TEC-PH-10003589"/>
    <x v="2"/>
    <x v="7"/>
    <s v="invisibleSHIELD by ZAGG Smudge-Free Screen Protector"/>
    <x v="4910"/>
    <n v="5"/>
    <n v="0"/>
    <n v="43.176000000000002"/>
    <n v="7"/>
    <n v="3"/>
    <x v="0"/>
    <s v="Jul"/>
    <s v="2016-07"/>
  </r>
  <r>
    <n v="7988"/>
    <s v="US-2016-117793"/>
    <x v="828"/>
    <d v="2016-08-29T00:00:00"/>
    <s v="Standard Class"/>
    <s v="MA-17560"/>
    <s v="Matt Abelman"/>
    <x v="2"/>
    <s v="United States"/>
    <x v="501"/>
    <s v="Wisconsin"/>
    <n v="53081"/>
    <x v="2"/>
    <s v="OFF-LA-10002945"/>
    <x v="1"/>
    <x v="2"/>
    <s v="Permanent Self-Adhesive File Folder Labels for Typewriters, 1 1/8 x 3 1/2, White"/>
    <x v="5012"/>
    <n v="4"/>
    <n v="0"/>
    <n v="11.592000000000001"/>
    <n v="8"/>
    <n v="3"/>
    <x v="0"/>
    <s v="Aug"/>
    <s v="2016-08"/>
  </r>
  <r>
    <n v="7989"/>
    <s v="US-2016-117793"/>
    <x v="828"/>
    <d v="2016-08-29T00:00:00"/>
    <s v="Standard Class"/>
    <s v="MA-17560"/>
    <s v="Matt Abelman"/>
    <x v="2"/>
    <s v="United States"/>
    <x v="501"/>
    <s v="Wisconsin"/>
    <n v="53081"/>
    <x v="2"/>
    <s v="OFF-LA-10003537"/>
    <x v="1"/>
    <x v="2"/>
    <s v="Avery 515"/>
    <x v="3101"/>
    <n v="3"/>
    <n v="0"/>
    <n v="17.667300000000001"/>
    <n v="8"/>
    <n v="3"/>
    <x v="0"/>
    <s v="Aug"/>
    <s v="2016-08"/>
  </r>
  <r>
    <n v="7990"/>
    <s v="US-2016-117793"/>
    <x v="828"/>
    <d v="2016-08-29T00:00:00"/>
    <s v="Standard Class"/>
    <s v="MA-17560"/>
    <s v="Matt Abelman"/>
    <x v="2"/>
    <s v="United States"/>
    <x v="501"/>
    <s v="Wisconsin"/>
    <n v="53081"/>
    <x v="2"/>
    <s v="OFF-ST-10002406"/>
    <x v="1"/>
    <x v="4"/>
    <s v="Pizazz Global Quick File"/>
    <x v="2684"/>
    <n v="1"/>
    <n v="0"/>
    <n v="4.1916000000000002"/>
    <n v="8"/>
    <n v="3"/>
    <x v="0"/>
    <s v="Aug"/>
    <s v="2016-08"/>
  </r>
  <r>
    <n v="7991"/>
    <s v="US-2016-117793"/>
    <x v="828"/>
    <d v="2016-08-29T00:00:00"/>
    <s v="Standard Class"/>
    <s v="MA-17560"/>
    <s v="Matt Abelman"/>
    <x v="2"/>
    <s v="United States"/>
    <x v="501"/>
    <s v="Wisconsin"/>
    <n v="53081"/>
    <x v="2"/>
    <s v="TEC-AC-10003433"/>
    <x v="2"/>
    <x v="11"/>
    <s v="Maxell 4.7GB DVD+R 5/Pack"/>
    <x v="5013"/>
    <n v="2"/>
    <n v="0"/>
    <n v="0.89100000000000001"/>
    <n v="8"/>
    <n v="3"/>
    <x v="0"/>
    <s v="Aug"/>
    <s v="2016-08"/>
  </r>
  <r>
    <n v="7992"/>
    <s v="CA-2016-133872"/>
    <x v="403"/>
    <d v="2016-06-17T00:00:00"/>
    <s v="First Class"/>
    <s v="VM-21835"/>
    <s v="Vivian Mathis"/>
    <x v="0"/>
    <s v="United States"/>
    <x v="172"/>
    <s v="Florida"/>
    <n v="33433"/>
    <x v="0"/>
    <s v="OFF-BI-10002082"/>
    <x v="1"/>
    <x v="8"/>
    <s v="GBC Twin Loop Wire Binding Elements"/>
    <x v="5014"/>
    <n v="4"/>
    <n v="0.7"/>
    <n v="-26.623999999999999"/>
    <n v="6"/>
    <n v="2"/>
    <x v="0"/>
    <s v="Jun"/>
    <s v="2016-06"/>
  </r>
  <r>
    <n v="7993"/>
    <s v="CA-2016-133872"/>
    <x v="403"/>
    <d v="2016-06-17T00:00:00"/>
    <s v="First Class"/>
    <s v="VM-21835"/>
    <s v="Vivian Mathis"/>
    <x v="0"/>
    <s v="United States"/>
    <x v="172"/>
    <s v="Florida"/>
    <n v="33433"/>
    <x v="0"/>
    <s v="TEC-AC-10000521"/>
    <x v="2"/>
    <x v="11"/>
    <s v="Verbatim Slim CD and DVD Storage Cases, 50/Pack"/>
    <x v="4792"/>
    <n v="2"/>
    <n v="0.2"/>
    <n v="2.3079999999999998"/>
    <n v="6"/>
    <n v="2"/>
    <x v="0"/>
    <s v="Jun"/>
    <s v="2016-06"/>
  </r>
  <r>
    <n v="7994"/>
    <s v="US-2015-165743"/>
    <x v="312"/>
    <d v="2015-11-23T00:00:00"/>
    <s v="Second Class"/>
    <s v="MM-18055"/>
    <s v="Michelle Moray"/>
    <x v="0"/>
    <s v="United States"/>
    <x v="34"/>
    <s v="Colorado"/>
    <n v="80013"/>
    <x v="1"/>
    <s v="OFF-BI-10001982"/>
    <x v="1"/>
    <x v="8"/>
    <s v="Wilson Jones Custom Binder Spines &amp; Labels"/>
    <x v="319"/>
    <n v="3"/>
    <n v="0.7"/>
    <n v="-3.4272"/>
    <n v="11"/>
    <n v="4"/>
    <x v="1"/>
    <s v="Nov"/>
    <s v="2015-11"/>
  </r>
  <r>
    <n v="7995"/>
    <s v="US-2015-165743"/>
    <x v="312"/>
    <d v="2015-11-23T00:00:00"/>
    <s v="Second Class"/>
    <s v="MM-18055"/>
    <s v="Michelle Moray"/>
    <x v="0"/>
    <s v="United States"/>
    <x v="34"/>
    <s v="Colorado"/>
    <n v="80013"/>
    <x v="1"/>
    <s v="FUR-BO-10002268"/>
    <x v="0"/>
    <x v="0"/>
    <s v="Sauder Barrister Bookcases"/>
    <x v="3388"/>
    <n v="6"/>
    <n v="0.7"/>
    <n v="-247.7988"/>
    <n v="11"/>
    <n v="4"/>
    <x v="1"/>
    <s v="Nov"/>
    <s v="2015-11"/>
  </r>
  <r>
    <n v="7996"/>
    <s v="US-2015-165743"/>
    <x v="312"/>
    <d v="2015-11-23T00:00:00"/>
    <s v="Second Class"/>
    <s v="MM-18055"/>
    <s v="Michelle Moray"/>
    <x v="0"/>
    <s v="United States"/>
    <x v="34"/>
    <s v="Colorado"/>
    <n v="80013"/>
    <x v="1"/>
    <s v="OFF-BI-10001758"/>
    <x v="1"/>
    <x v="8"/>
    <s v="Wilson Jones 14 Line Acrylic Coated Pressboard Data Binders"/>
    <x v="5015"/>
    <n v="6"/>
    <n v="0.7"/>
    <n v="-7.3692000000000002"/>
    <n v="11"/>
    <n v="4"/>
    <x v="1"/>
    <s v="Nov"/>
    <s v="2015-11"/>
  </r>
  <r>
    <n v="7997"/>
    <s v="US-2017-105998"/>
    <x v="132"/>
    <d v="2017-11-05T00:00:00"/>
    <s v="First Class"/>
    <s v="CR-12580"/>
    <s v="Clay Rozendal"/>
    <x v="2"/>
    <s v="United States"/>
    <x v="70"/>
    <s v="California"/>
    <n v="92037"/>
    <x v="1"/>
    <s v="TEC-AC-10004469"/>
    <x v="2"/>
    <x v="11"/>
    <s v="Microsoft Sculpt Comfort Mouse"/>
    <x v="5016"/>
    <n v="5"/>
    <n v="0"/>
    <n v="87.89"/>
    <n v="11"/>
    <n v="4"/>
    <x v="3"/>
    <s v="Nov"/>
    <s v="2017-11"/>
  </r>
  <r>
    <n v="7998"/>
    <s v="US-2017-105998"/>
    <x v="132"/>
    <d v="2017-11-05T00:00:00"/>
    <s v="First Class"/>
    <s v="CR-12580"/>
    <s v="Clay Rozendal"/>
    <x v="2"/>
    <s v="United States"/>
    <x v="70"/>
    <s v="California"/>
    <n v="92037"/>
    <x v="1"/>
    <s v="FUR-TA-10001095"/>
    <x v="0"/>
    <x v="3"/>
    <s v="Chromcraft Round Conference Tables"/>
    <x v="5017"/>
    <n v="12"/>
    <n v="0.2"/>
    <n v="20.9148"/>
    <n v="11"/>
    <n v="4"/>
    <x v="3"/>
    <s v="Nov"/>
    <s v="2017-11"/>
  </r>
  <r>
    <n v="7999"/>
    <s v="US-2014-148194"/>
    <x v="417"/>
    <d v="2014-05-07T00:00:00"/>
    <s v="First Class"/>
    <s v="BS-11365"/>
    <s v="Bill Shonely"/>
    <x v="1"/>
    <s v="United States"/>
    <x v="4"/>
    <s v="Washington"/>
    <n v="98105"/>
    <x v="1"/>
    <s v="FUR-FU-10001852"/>
    <x v="0"/>
    <x v="5"/>
    <s v="Eldon Regeneration Recycled Desk Accessories, Smoke"/>
    <x v="5018"/>
    <n v="7"/>
    <n v="0"/>
    <n v="3.8976000000000002"/>
    <n v="5"/>
    <n v="2"/>
    <x v="2"/>
    <s v="May"/>
    <s v="2014-05"/>
  </r>
  <r>
    <n v="8000"/>
    <s v="US-2014-148194"/>
    <x v="417"/>
    <d v="2014-05-07T00:00:00"/>
    <s v="First Class"/>
    <s v="BS-11365"/>
    <s v="Bill Shonely"/>
    <x v="1"/>
    <s v="United States"/>
    <x v="4"/>
    <s v="Washington"/>
    <n v="98105"/>
    <x v="1"/>
    <s v="OFF-AP-10000696"/>
    <x v="1"/>
    <x v="9"/>
    <s v="Holmes Odor Grabber"/>
    <x v="5019"/>
    <n v="4"/>
    <n v="0"/>
    <n v="19.034400000000002"/>
    <n v="5"/>
    <n v="2"/>
    <x v="2"/>
    <s v="May"/>
    <s v="2014-05"/>
  </r>
  <r>
    <n v="8001"/>
    <s v="US-2015-151407"/>
    <x v="627"/>
    <d v="2015-11-12T00:00:00"/>
    <s v="Standard Class"/>
    <s v="RD-19585"/>
    <s v="Rob Dowd"/>
    <x v="0"/>
    <s v="United States"/>
    <x v="362"/>
    <s v="Iowa"/>
    <n v="52001"/>
    <x v="2"/>
    <s v="TEC-PH-10003885"/>
    <x v="2"/>
    <x v="7"/>
    <s v="Cisco SPA508G"/>
    <x v="1259"/>
    <n v="4"/>
    <n v="0"/>
    <n v="76.548400000000001"/>
    <n v="11"/>
    <n v="4"/>
    <x v="1"/>
    <s v="Nov"/>
    <s v="2015-11"/>
  </r>
  <r>
    <n v="8002"/>
    <s v="CA-2015-110870"/>
    <x v="295"/>
    <d v="2015-12-15T00:00:00"/>
    <s v="First Class"/>
    <s v="KD-16270"/>
    <s v="Karen Daniels"/>
    <x v="0"/>
    <s v="United States"/>
    <x v="1"/>
    <s v="California"/>
    <n v="90032"/>
    <x v="1"/>
    <s v="TEC-AC-10002926"/>
    <x v="2"/>
    <x v="11"/>
    <s v="Logitech Wireless Marathon Mouse M705"/>
    <x v="5020"/>
    <n v="6"/>
    <n v="0"/>
    <n v="128.9742"/>
    <n v="12"/>
    <n v="4"/>
    <x v="1"/>
    <s v="Dec"/>
    <s v="2015-12"/>
  </r>
  <r>
    <n v="8003"/>
    <s v="CA-2015-110870"/>
    <x v="295"/>
    <d v="2015-12-15T00:00:00"/>
    <s v="First Class"/>
    <s v="KD-16270"/>
    <s v="Karen Daniels"/>
    <x v="0"/>
    <s v="United States"/>
    <x v="1"/>
    <s v="California"/>
    <n v="90032"/>
    <x v="1"/>
    <s v="OFF-SU-10001225"/>
    <x v="1"/>
    <x v="14"/>
    <s v="Staple remover"/>
    <x v="4564"/>
    <n v="7"/>
    <n v="0"/>
    <n v="0.51519999999999999"/>
    <n v="12"/>
    <n v="4"/>
    <x v="1"/>
    <s v="Dec"/>
    <s v="2015-12"/>
  </r>
  <r>
    <n v="8004"/>
    <s v="CA-2014-143210"/>
    <x v="588"/>
    <d v="2014-12-03T00:00:00"/>
    <s v="First Class"/>
    <s v="AA-10645"/>
    <s v="Anna Andreadi"/>
    <x v="0"/>
    <s v="United States"/>
    <x v="90"/>
    <s v="Massachusetts"/>
    <n v="1852"/>
    <x v="3"/>
    <s v="TEC-PH-10004434"/>
    <x v="2"/>
    <x v="7"/>
    <s v="Cisco IP Phone 7961G VoIP phone - Dark gray"/>
    <x v="5021"/>
    <n v="2"/>
    <n v="0"/>
    <n v="78.850999999999999"/>
    <n v="12"/>
    <n v="4"/>
    <x v="2"/>
    <s v="Dec"/>
    <s v="2014-12"/>
  </r>
  <r>
    <n v="8005"/>
    <s v="CA-2014-143210"/>
    <x v="588"/>
    <d v="2014-12-03T00:00:00"/>
    <s v="First Class"/>
    <s v="AA-10645"/>
    <s v="Anna Andreadi"/>
    <x v="0"/>
    <s v="United States"/>
    <x v="90"/>
    <s v="Massachusetts"/>
    <n v="1852"/>
    <x v="3"/>
    <s v="FUR-FU-10003878"/>
    <x v="0"/>
    <x v="5"/>
    <s v="Linden 10&quot; Round Wall Clock, Black"/>
    <x v="2732"/>
    <n v="3"/>
    <n v="0"/>
    <n v="15.585599999999999"/>
    <n v="12"/>
    <n v="4"/>
    <x v="2"/>
    <s v="Dec"/>
    <s v="2014-12"/>
  </r>
  <r>
    <n v="8006"/>
    <s v="CA-2014-143210"/>
    <x v="588"/>
    <d v="2014-12-03T00:00:00"/>
    <s v="First Class"/>
    <s v="AA-10645"/>
    <s v="Anna Andreadi"/>
    <x v="0"/>
    <s v="United States"/>
    <x v="90"/>
    <s v="Massachusetts"/>
    <n v="1852"/>
    <x v="3"/>
    <s v="FUR-FU-10002268"/>
    <x v="0"/>
    <x v="5"/>
    <s v="Ultra Door Push Plate"/>
    <x v="759"/>
    <n v="2"/>
    <n v="0"/>
    <n v="3.2406000000000001"/>
    <n v="12"/>
    <n v="4"/>
    <x v="2"/>
    <s v="Dec"/>
    <s v="2014-12"/>
  </r>
  <r>
    <n v="8007"/>
    <s v="CA-2016-139808"/>
    <x v="877"/>
    <d v="2016-10-11T00:00:00"/>
    <s v="Standard Class"/>
    <s v="MC-18100"/>
    <s v="Mick Crebagga"/>
    <x v="0"/>
    <s v="United States"/>
    <x v="126"/>
    <s v="Washington"/>
    <n v="98270"/>
    <x v="1"/>
    <s v="OFF-FA-10001883"/>
    <x v="1"/>
    <x v="13"/>
    <s v="Alliance Super-Size Bands, Assorted Sizes"/>
    <x v="5022"/>
    <n v="12"/>
    <n v="0"/>
    <n v="0.93359999999999999"/>
    <n v="10"/>
    <n v="4"/>
    <x v="0"/>
    <s v="Oct"/>
    <s v="2016-10"/>
  </r>
  <r>
    <n v="8008"/>
    <s v="CA-2015-110863"/>
    <x v="972"/>
    <d v="2015-11-24T00:00:00"/>
    <s v="Standard Class"/>
    <s v="AA-10645"/>
    <s v="Anna Andreadi"/>
    <x v="0"/>
    <s v="United States"/>
    <x v="268"/>
    <s v="Oklahoma"/>
    <n v="73120"/>
    <x v="2"/>
    <s v="OFF-ST-10002756"/>
    <x v="1"/>
    <x v="4"/>
    <s v="Tennsco Stur-D-Stor Boltless Shelving, 5 Shelves, 24&quot; Deep, Sand"/>
    <x v="5023"/>
    <n v="4"/>
    <n v="0"/>
    <n v="5.4123999999999999"/>
    <n v="11"/>
    <n v="4"/>
    <x v="1"/>
    <s v="Nov"/>
    <s v="2015-11"/>
  </r>
  <r>
    <n v="8009"/>
    <s v="CA-2015-110863"/>
    <x v="972"/>
    <d v="2015-11-24T00:00:00"/>
    <s v="Standard Class"/>
    <s v="AA-10645"/>
    <s v="Anna Andreadi"/>
    <x v="0"/>
    <s v="United States"/>
    <x v="268"/>
    <s v="Oklahoma"/>
    <n v="73120"/>
    <x v="2"/>
    <s v="OFF-PA-10000474"/>
    <x v="1"/>
    <x v="10"/>
    <s v="Easy-staple paper"/>
    <x v="1907"/>
    <n v="3"/>
    <n v="0"/>
    <n v="49.970399999999998"/>
    <n v="11"/>
    <n v="4"/>
    <x v="1"/>
    <s v="Nov"/>
    <s v="2015-11"/>
  </r>
  <r>
    <n v="8010"/>
    <s v="CA-2015-110863"/>
    <x v="972"/>
    <d v="2015-11-24T00:00:00"/>
    <s v="Standard Class"/>
    <s v="AA-10645"/>
    <s v="Anna Andreadi"/>
    <x v="0"/>
    <s v="United States"/>
    <x v="268"/>
    <s v="Oklahoma"/>
    <n v="73120"/>
    <x v="2"/>
    <s v="FUR-CH-10002073"/>
    <x v="0"/>
    <x v="1"/>
    <s v="Hon Olson Stacker Chairs"/>
    <x v="5024"/>
    <n v="5"/>
    <n v="0"/>
    <n v="383.93099999999998"/>
    <n v="11"/>
    <n v="4"/>
    <x v="1"/>
    <s v="Nov"/>
    <s v="2015-11"/>
  </r>
  <r>
    <n v="8011"/>
    <s v="CA-2014-127859"/>
    <x v="461"/>
    <d v="2014-03-20T00:00:00"/>
    <s v="Second Class"/>
    <s v="QJ-19255"/>
    <s v="Quincy Jones"/>
    <x v="1"/>
    <s v="United States"/>
    <x v="10"/>
    <s v="Pennsylvania"/>
    <n v="19134"/>
    <x v="3"/>
    <s v="OFF-PA-10003641"/>
    <x v="1"/>
    <x v="10"/>
    <s v="Xerox 1909"/>
    <x v="5025"/>
    <n v="6"/>
    <n v="0.2"/>
    <n v="41.152799999999999"/>
    <n v="3"/>
    <n v="1"/>
    <x v="2"/>
    <s v="Mar"/>
    <s v="2014-03"/>
  </r>
  <r>
    <n v="8012"/>
    <s v="US-2015-136427"/>
    <x v="782"/>
    <d v="2015-06-23T00:00:00"/>
    <s v="First Class"/>
    <s v="JM-16195"/>
    <s v="Justin MacKendrick"/>
    <x v="0"/>
    <s v="United States"/>
    <x v="34"/>
    <s v="Colorado"/>
    <n v="80013"/>
    <x v="1"/>
    <s v="TEC-PH-10002070"/>
    <x v="2"/>
    <x v="7"/>
    <s v="Griffin GC36547 PowerJolt SE Lightning Charger"/>
    <x v="5026"/>
    <n v="7"/>
    <n v="0.2"/>
    <n v="15.743"/>
    <n v="6"/>
    <n v="2"/>
    <x v="1"/>
    <s v="Jun"/>
    <s v="2015-06"/>
  </r>
  <r>
    <n v="8013"/>
    <s v="CA-2017-120168"/>
    <x v="1126"/>
    <d v="2017-05-25T00:00:00"/>
    <s v="Same Day"/>
    <s v="TB-21625"/>
    <s v="Trudy Brown"/>
    <x v="0"/>
    <s v="United States"/>
    <x v="20"/>
    <s v="New York"/>
    <n v="10009"/>
    <x v="3"/>
    <s v="OFF-BI-10004519"/>
    <x v="1"/>
    <x v="8"/>
    <s v="GBC DocuBind P100 Manual Binding Machine"/>
    <x v="5027"/>
    <n v="5"/>
    <n v="0.2"/>
    <n v="207.47499999999999"/>
    <n v="5"/>
    <n v="2"/>
    <x v="3"/>
    <s v="May"/>
    <s v="2017-05"/>
  </r>
  <r>
    <n v="8014"/>
    <s v="CA-2017-120168"/>
    <x v="1126"/>
    <d v="2017-05-25T00:00:00"/>
    <s v="Same Day"/>
    <s v="TB-21625"/>
    <s v="Trudy Brown"/>
    <x v="0"/>
    <s v="United States"/>
    <x v="20"/>
    <s v="New York"/>
    <n v="10009"/>
    <x v="3"/>
    <s v="TEC-AC-10002167"/>
    <x v="2"/>
    <x v="11"/>
    <s v="Imation 8gb Micro Traveldrive Usb 2.0 Flash Drive"/>
    <x v="5028"/>
    <n v="8"/>
    <n v="0"/>
    <n v="13.2"/>
    <n v="5"/>
    <n v="2"/>
    <x v="3"/>
    <s v="May"/>
    <s v="2017-05"/>
  </r>
  <r>
    <n v="8015"/>
    <s v="CA-2017-120168"/>
    <x v="1126"/>
    <d v="2017-05-25T00:00:00"/>
    <s v="Same Day"/>
    <s v="TB-21625"/>
    <s v="Trudy Brown"/>
    <x v="0"/>
    <s v="United States"/>
    <x v="20"/>
    <s v="New York"/>
    <n v="10009"/>
    <x v="3"/>
    <s v="OFF-FA-10000936"/>
    <x v="1"/>
    <x v="13"/>
    <s v="Acco Hot Clips Clips to Go"/>
    <x v="5029"/>
    <n v="1"/>
    <n v="0"/>
    <n v="1.4804999999999999"/>
    <n v="5"/>
    <n v="2"/>
    <x v="3"/>
    <s v="May"/>
    <s v="2017-05"/>
  </r>
  <r>
    <n v="8016"/>
    <s v="CA-2017-120168"/>
    <x v="1126"/>
    <d v="2017-05-25T00:00:00"/>
    <s v="Same Day"/>
    <s v="TB-21625"/>
    <s v="Trudy Brown"/>
    <x v="0"/>
    <s v="United States"/>
    <x v="20"/>
    <s v="New York"/>
    <n v="10009"/>
    <x v="3"/>
    <s v="FUR-FU-10000732"/>
    <x v="0"/>
    <x v="5"/>
    <s v="Eldon 200 Class Desk Accessories"/>
    <x v="605"/>
    <n v="3"/>
    <n v="0"/>
    <n v="6.0288000000000004"/>
    <n v="5"/>
    <n v="2"/>
    <x v="3"/>
    <s v="May"/>
    <s v="2017-05"/>
  </r>
  <r>
    <n v="8017"/>
    <s v="US-2014-131870"/>
    <x v="340"/>
    <d v="2014-09-11T00:00:00"/>
    <s v="First Class"/>
    <s v="NF-18595"/>
    <s v="Nicole Fjeld"/>
    <x v="2"/>
    <s v="United States"/>
    <x v="152"/>
    <s v="Ohio"/>
    <n v="43130"/>
    <x v="3"/>
    <s v="FUR-FU-10002501"/>
    <x v="0"/>
    <x v="5"/>
    <s v="Nu-Dell Executive Frame"/>
    <x v="1256"/>
    <n v="6"/>
    <n v="0.2"/>
    <n v="12.892799999999999"/>
    <n v="9"/>
    <n v="3"/>
    <x v="2"/>
    <s v="Sep"/>
    <s v="2014-09"/>
  </r>
  <r>
    <n v="8018"/>
    <s v="US-2014-131870"/>
    <x v="340"/>
    <d v="2014-09-11T00:00:00"/>
    <s v="First Class"/>
    <s v="NF-18595"/>
    <s v="Nicole Fjeld"/>
    <x v="2"/>
    <s v="United States"/>
    <x v="152"/>
    <s v="Ohio"/>
    <n v="43130"/>
    <x v="3"/>
    <s v="OFF-AR-10000634"/>
    <x v="1"/>
    <x v="6"/>
    <s v="Newell 320"/>
    <x v="2723"/>
    <n v="9"/>
    <n v="0.2"/>
    <n v="2.6964000000000001"/>
    <n v="9"/>
    <n v="3"/>
    <x v="2"/>
    <s v="Sep"/>
    <s v="2014-09"/>
  </r>
  <r>
    <n v="8019"/>
    <s v="CA-2017-114804"/>
    <x v="161"/>
    <d v="2017-10-19T00:00:00"/>
    <s v="Second Class"/>
    <s v="BF-11020"/>
    <s v="Barry Französisch"/>
    <x v="1"/>
    <s v="United States"/>
    <x v="494"/>
    <s v="California"/>
    <n v="95351"/>
    <x v="1"/>
    <s v="TEC-PH-10001700"/>
    <x v="2"/>
    <x v="7"/>
    <s v="Panasonic KX-TG6844B Expandable Digital Cordless Telephone"/>
    <x v="4837"/>
    <n v="1"/>
    <n v="0.2"/>
    <n v="4.6193"/>
    <n v="10"/>
    <n v="4"/>
    <x v="3"/>
    <s v="Oct"/>
    <s v="2017-10"/>
  </r>
  <r>
    <n v="8020"/>
    <s v="CA-2017-167227"/>
    <x v="808"/>
    <d v="2017-11-05T00:00:00"/>
    <s v="First Class"/>
    <s v="NP-18670"/>
    <s v="Nora Paige"/>
    <x v="0"/>
    <s v="United States"/>
    <x v="285"/>
    <s v="Missouri"/>
    <n v="63116"/>
    <x v="2"/>
    <s v="OFF-AP-10001962"/>
    <x v="1"/>
    <x v="9"/>
    <s v="Black &amp; Decker Filter for Double Action Dustbuster Cordless Vac BLDV7210"/>
    <x v="4412"/>
    <n v="10"/>
    <n v="0"/>
    <n v="20.975000000000001"/>
    <n v="11"/>
    <n v="4"/>
    <x v="3"/>
    <s v="Nov"/>
    <s v="2017-11"/>
  </r>
  <r>
    <n v="8021"/>
    <s v="CA-2017-167227"/>
    <x v="808"/>
    <d v="2017-11-05T00:00:00"/>
    <s v="First Class"/>
    <s v="NP-18670"/>
    <s v="Nora Paige"/>
    <x v="0"/>
    <s v="United States"/>
    <x v="285"/>
    <s v="Missouri"/>
    <n v="63116"/>
    <x v="2"/>
    <s v="OFF-PA-10001838"/>
    <x v="1"/>
    <x v="10"/>
    <s v="Adams Telephone Message Book W/Dividers/Space For Phone Numbers, 5 1/4&quot;X8 1/2&quot;, 300/Messages"/>
    <x v="2660"/>
    <n v="2"/>
    <n v="0"/>
    <n v="5.7624000000000004"/>
    <n v="11"/>
    <n v="4"/>
    <x v="3"/>
    <s v="Nov"/>
    <s v="2017-11"/>
  </r>
  <r>
    <n v="8022"/>
    <s v="CA-2014-129189"/>
    <x v="609"/>
    <d v="2014-07-25T00:00:00"/>
    <s v="Standard Class"/>
    <s v="HM-14860"/>
    <s v="Harry Marie"/>
    <x v="1"/>
    <s v="United States"/>
    <x v="61"/>
    <s v="Texas"/>
    <n v="75217"/>
    <x v="2"/>
    <s v="OFF-AP-10000124"/>
    <x v="1"/>
    <x v="9"/>
    <s v="Acco 6 Outlet Guardian Basic Surge Suppressor"/>
    <x v="3688"/>
    <n v="3"/>
    <n v="0.8"/>
    <n v="-12.979200000000001"/>
    <n v="7"/>
    <n v="3"/>
    <x v="2"/>
    <s v="Jul"/>
    <s v="2014-07"/>
  </r>
  <r>
    <n v="8023"/>
    <s v="CA-2014-129189"/>
    <x v="609"/>
    <d v="2014-07-25T00:00:00"/>
    <s v="Standard Class"/>
    <s v="HM-14860"/>
    <s v="Harry Marie"/>
    <x v="1"/>
    <s v="United States"/>
    <x v="61"/>
    <s v="Texas"/>
    <n v="75217"/>
    <x v="2"/>
    <s v="OFF-EN-10003567"/>
    <x v="1"/>
    <x v="12"/>
    <s v="Inter-Office Recycled Envelopes, Brown Kraft, Button-String,10&quot; x 13&quot; , 100/Box"/>
    <x v="1177"/>
    <n v="5"/>
    <n v="0.2"/>
    <n v="29.672999999999998"/>
    <n v="7"/>
    <n v="3"/>
    <x v="2"/>
    <s v="Jul"/>
    <s v="2014-07"/>
  </r>
  <r>
    <n v="8024"/>
    <s v="CA-2014-129189"/>
    <x v="609"/>
    <d v="2014-07-25T00:00:00"/>
    <s v="Standard Class"/>
    <s v="HM-14860"/>
    <s v="Harry Marie"/>
    <x v="1"/>
    <s v="United States"/>
    <x v="61"/>
    <s v="Texas"/>
    <n v="75217"/>
    <x v="2"/>
    <s v="FUR-CH-10004997"/>
    <x v="0"/>
    <x v="1"/>
    <s v="Hon Every-Day Series Multi-Task Chairs"/>
    <x v="2782"/>
    <n v="5"/>
    <n v="0.3"/>
    <n v="-93.99"/>
    <n v="7"/>
    <n v="3"/>
    <x v="2"/>
    <s v="Jul"/>
    <s v="2014-07"/>
  </r>
  <r>
    <n v="8025"/>
    <s v="CA-2014-129189"/>
    <x v="609"/>
    <d v="2014-07-25T00:00:00"/>
    <s v="Standard Class"/>
    <s v="HM-14860"/>
    <s v="Harry Marie"/>
    <x v="1"/>
    <s v="United States"/>
    <x v="61"/>
    <s v="Texas"/>
    <n v="75217"/>
    <x v="2"/>
    <s v="OFF-BI-10000494"/>
    <x v="1"/>
    <x v="8"/>
    <s v="Acco Economy Flexible Poly Round Ring Binder"/>
    <x v="5030"/>
    <n v="1"/>
    <n v="0.8"/>
    <n v="-1.827"/>
    <n v="7"/>
    <n v="3"/>
    <x v="2"/>
    <s v="Jul"/>
    <s v="2014-07"/>
  </r>
  <r>
    <n v="8026"/>
    <s v="CA-2015-132465"/>
    <x v="861"/>
    <d v="2015-09-15T00:00:00"/>
    <s v="Second Class"/>
    <s v="DM-13525"/>
    <s v="Don Miller"/>
    <x v="1"/>
    <s v="United States"/>
    <x v="20"/>
    <s v="New York"/>
    <n v="10035"/>
    <x v="3"/>
    <s v="FUR-FU-10000277"/>
    <x v="0"/>
    <x v="5"/>
    <s v="Deflect-o DuraMat Antistatic Studded Beveled Mat for Medium Pile Carpeting"/>
    <x v="5031"/>
    <n v="2"/>
    <n v="0"/>
    <n v="50.563200000000002"/>
    <n v="9"/>
    <n v="3"/>
    <x v="1"/>
    <s v="Sep"/>
    <s v="2015-09"/>
  </r>
  <r>
    <n v="8027"/>
    <s v="CA-2015-132465"/>
    <x v="861"/>
    <d v="2015-09-15T00:00:00"/>
    <s v="Second Class"/>
    <s v="DM-13525"/>
    <s v="Don Miller"/>
    <x v="1"/>
    <s v="United States"/>
    <x v="20"/>
    <s v="New York"/>
    <n v="10035"/>
    <x v="3"/>
    <s v="OFF-ST-10003641"/>
    <x v="1"/>
    <x v="4"/>
    <s v="Space Solutions Industrial Galvanized Steel Shelving."/>
    <x v="5032"/>
    <n v="1"/>
    <n v="0"/>
    <n v="1.5760000000000001"/>
    <n v="9"/>
    <n v="3"/>
    <x v="1"/>
    <s v="Sep"/>
    <s v="2015-09"/>
  </r>
  <r>
    <n v="8028"/>
    <s v="CA-2015-132465"/>
    <x v="861"/>
    <d v="2015-09-15T00:00:00"/>
    <s v="Second Class"/>
    <s v="DM-13525"/>
    <s v="Don Miller"/>
    <x v="1"/>
    <s v="United States"/>
    <x v="20"/>
    <s v="New York"/>
    <n v="10035"/>
    <x v="3"/>
    <s v="TEC-AC-10001998"/>
    <x v="2"/>
    <x v="11"/>
    <s v="Logitech LS21 Speaker System - PC Multimedia - 2.1-CH - Wired"/>
    <x v="86"/>
    <n v="1"/>
    <n v="0"/>
    <n v="6.7965999999999998"/>
    <n v="9"/>
    <n v="3"/>
    <x v="1"/>
    <s v="Sep"/>
    <s v="2015-09"/>
  </r>
  <r>
    <n v="8029"/>
    <s v="CA-2015-132465"/>
    <x v="861"/>
    <d v="2015-09-15T00:00:00"/>
    <s v="Second Class"/>
    <s v="DM-13525"/>
    <s v="Don Miller"/>
    <x v="1"/>
    <s v="United States"/>
    <x v="20"/>
    <s v="New York"/>
    <n v="10035"/>
    <x v="3"/>
    <s v="OFF-ST-10001932"/>
    <x v="1"/>
    <x v="4"/>
    <s v="Fellowes Staxonsteel Drawer Files"/>
    <x v="3404"/>
    <n v="4"/>
    <n v="0"/>
    <n v="108.1752"/>
    <n v="9"/>
    <n v="3"/>
    <x v="1"/>
    <s v="Sep"/>
    <s v="2015-09"/>
  </r>
  <r>
    <n v="8030"/>
    <s v="CA-2016-166373"/>
    <x v="147"/>
    <d v="2016-10-25T00:00:00"/>
    <s v="Standard Class"/>
    <s v="JF-15565"/>
    <s v="Jill Fjeld"/>
    <x v="0"/>
    <s v="United States"/>
    <x v="52"/>
    <s v="Texas"/>
    <n v="78207"/>
    <x v="2"/>
    <s v="TEC-AC-10002323"/>
    <x v="2"/>
    <x v="11"/>
    <s v="SanDisk Ultra 32 GB MicroSDHC Class 10 Memory Card"/>
    <x v="5033"/>
    <n v="6"/>
    <n v="0.2"/>
    <n v="-9.282"/>
    <n v="10"/>
    <n v="4"/>
    <x v="0"/>
    <s v="Oct"/>
    <s v="2016-10"/>
  </r>
  <r>
    <n v="8031"/>
    <s v="CA-2016-158806"/>
    <x v="676"/>
    <d v="2016-01-11T00:00:00"/>
    <s v="Standard Class"/>
    <s v="NM-18520"/>
    <s v="Neoma Murray"/>
    <x v="0"/>
    <s v="United States"/>
    <x v="112"/>
    <s v="Texas"/>
    <n v="79109"/>
    <x v="2"/>
    <s v="FUR-FU-10004270"/>
    <x v="0"/>
    <x v="5"/>
    <s v="Executive Impressions 13&quot; Clairmont Wall Clock"/>
    <x v="5034"/>
    <n v="3"/>
    <n v="0.6"/>
    <n v="-10.9611"/>
    <n v="1"/>
    <n v="1"/>
    <x v="0"/>
    <s v="Jan"/>
    <s v="2016-01"/>
  </r>
  <r>
    <n v="8032"/>
    <s v="CA-2016-158806"/>
    <x v="676"/>
    <d v="2016-01-11T00:00:00"/>
    <s v="Standard Class"/>
    <s v="NM-18520"/>
    <s v="Neoma Murray"/>
    <x v="0"/>
    <s v="United States"/>
    <x v="112"/>
    <s v="Texas"/>
    <n v="79109"/>
    <x v="2"/>
    <s v="OFF-PA-10004621"/>
    <x v="1"/>
    <x v="10"/>
    <s v="Xerox 212"/>
    <x v="233"/>
    <n v="5"/>
    <n v="0.2"/>
    <n v="9.0719999999999992"/>
    <n v="1"/>
    <n v="1"/>
    <x v="0"/>
    <s v="Jan"/>
    <s v="2016-01"/>
  </r>
  <r>
    <n v="8033"/>
    <s v="CA-2015-119690"/>
    <x v="608"/>
    <d v="2015-06-28T00:00:00"/>
    <s v="First Class"/>
    <s v="MV-17485"/>
    <s v="Mark Van Huff"/>
    <x v="0"/>
    <s v="United States"/>
    <x v="12"/>
    <s v="Texas"/>
    <n v="77041"/>
    <x v="2"/>
    <s v="OFF-PA-10001019"/>
    <x v="1"/>
    <x v="10"/>
    <s v="Xerox 1884"/>
    <x v="1097"/>
    <n v="3"/>
    <n v="0.2"/>
    <n v="16.183800000000002"/>
    <n v="6"/>
    <n v="2"/>
    <x v="1"/>
    <s v="Jun"/>
    <s v="2015-06"/>
  </r>
  <r>
    <n v="8034"/>
    <s v="CA-2015-119690"/>
    <x v="608"/>
    <d v="2015-06-28T00:00:00"/>
    <s v="First Class"/>
    <s v="MV-17485"/>
    <s v="Mark Van Huff"/>
    <x v="0"/>
    <s v="United States"/>
    <x v="12"/>
    <s v="Texas"/>
    <n v="77041"/>
    <x v="2"/>
    <s v="OFF-BI-10000201"/>
    <x v="1"/>
    <x v="8"/>
    <s v="Avery Triangle Shaped Sheet Lifters, Black, 2/Pack"/>
    <x v="5035"/>
    <n v="2"/>
    <n v="0.8"/>
    <n v="-1.476"/>
    <n v="6"/>
    <n v="2"/>
    <x v="1"/>
    <s v="Jun"/>
    <s v="2015-06"/>
  </r>
  <r>
    <n v="8035"/>
    <s v="CA-2015-119690"/>
    <x v="608"/>
    <d v="2015-06-28T00:00:00"/>
    <s v="First Class"/>
    <s v="MV-17485"/>
    <s v="Mark Van Huff"/>
    <x v="0"/>
    <s v="United States"/>
    <x v="12"/>
    <s v="Texas"/>
    <n v="77041"/>
    <x v="2"/>
    <s v="FUR-FU-10004587"/>
    <x v="0"/>
    <x v="5"/>
    <s v="GE General Use Halogen Bulbs, 100 Watts, 1 Bulb per Pack"/>
    <x v="5036"/>
    <n v="9"/>
    <n v="0.6"/>
    <n v="-20.730599999999999"/>
    <n v="6"/>
    <n v="2"/>
    <x v="1"/>
    <s v="Jun"/>
    <s v="2015-06"/>
  </r>
  <r>
    <n v="8036"/>
    <s v="CA-2015-119690"/>
    <x v="608"/>
    <d v="2015-06-28T00:00:00"/>
    <s v="First Class"/>
    <s v="MV-17485"/>
    <s v="Mark Van Huff"/>
    <x v="0"/>
    <s v="United States"/>
    <x v="12"/>
    <s v="Texas"/>
    <n v="77041"/>
    <x v="2"/>
    <s v="OFF-LA-10001613"/>
    <x v="1"/>
    <x v="2"/>
    <s v="Avery File Folder Labels"/>
    <x v="871"/>
    <n v="2"/>
    <n v="0.2"/>
    <n v="1.6704000000000001"/>
    <n v="6"/>
    <n v="2"/>
    <x v="1"/>
    <s v="Jun"/>
    <s v="2015-06"/>
  </r>
  <r>
    <n v="8037"/>
    <s v="CA-2015-153738"/>
    <x v="1181"/>
    <d v="2015-09-22T00:00:00"/>
    <s v="First Class"/>
    <s v="AG-10270"/>
    <s v="Alejandro Grove"/>
    <x v="0"/>
    <s v="United States"/>
    <x v="104"/>
    <s v="Massachusetts"/>
    <n v="1841"/>
    <x v="3"/>
    <s v="OFF-BI-10001308"/>
    <x v="1"/>
    <x v="8"/>
    <s v="GBC Standard Plastic Binding Systems' Combs"/>
    <x v="1015"/>
    <n v="6"/>
    <n v="0"/>
    <n v="16.956"/>
    <n v="9"/>
    <n v="3"/>
    <x v="1"/>
    <s v="Sep"/>
    <s v="2015-09"/>
  </r>
  <r>
    <n v="8038"/>
    <s v="CA-2017-169012"/>
    <x v="815"/>
    <d v="2017-07-14T00:00:00"/>
    <s v="Standard Class"/>
    <s v="BF-11275"/>
    <s v="Beth Fritzler"/>
    <x v="1"/>
    <s v="United States"/>
    <x v="38"/>
    <s v="Georgia"/>
    <n v="31907"/>
    <x v="0"/>
    <s v="OFF-AP-10003278"/>
    <x v="1"/>
    <x v="9"/>
    <s v="Belkin 7-Outlet SurgeMaster Home Series"/>
    <x v="5037"/>
    <n v="3"/>
    <n v="0"/>
    <n v="10.896599999999999"/>
    <n v="7"/>
    <n v="3"/>
    <x v="3"/>
    <s v="Jul"/>
    <s v="2017-07"/>
  </r>
  <r>
    <n v="8039"/>
    <s v="CA-2017-109393"/>
    <x v="160"/>
    <d v="2017-07-02T00:00:00"/>
    <s v="Second Class"/>
    <s v="JC-15775"/>
    <s v="John Castell"/>
    <x v="0"/>
    <s v="United States"/>
    <x v="1"/>
    <s v="California"/>
    <n v="90032"/>
    <x v="1"/>
    <s v="FUR-BO-10003966"/>
    <x v="0"/>
    <x v="0"/>
    <s v="Sauder Facets Collection Library, Sky Alder Finish"/>
    <x v="2621"/>
    <n v="3"/>
    <n v="0.15"/>
    <n v="5.1294000000000004"/>
    <n v="6"/>
    <n v="2"/>
    <x v="3"/>
    <s v="Jun"/>
    <s v="2017-06"/>
  </r>
  <r>
    <n v="8040"/>
    <s v="CA-2017-121489"/>
    <x v="170"/>
    <d v="2017-08-25T00:00:00"/>
    <s v="Second Class"/>
    <s v="CM-11815"/>
    <s v="Candace McMahon"/>
    <x v="1"/>
    <s v="United States"/>
    <x v="4"/>
    <s v="Washington"/>
    <n v="98115"/>
    <x v="1"/>
    <s v="FUR-CH-10004698"/>
    <x v="0"/>
    <x v="1"/>
    <s v="Padded Folding Chairs, Black, 4/Carton"/>
    <x v="337"/>
    <n v="6"/>
    <n v="0.2"/>
    <n v="38.870399999999997"/>
    <n v="8"/>
    <n v="3"/>
    <x v="3"/>
    <s v="Aug"/>
    <s v="2017-08"/>
  </r>
  <r>
    <n v="8041"/>
    <s v="CA-2017-121489"/>
    <x v="170"/>
    <d v="2017-08-25T00:00:00"/>
    <s v="Second Class"/>
    <s v="CM-11815"/>
    <s v="Candace McMahon"/>
    <x v="1"/>
    <s v="United States"/>
    <x v="4"/>
    <s v="Washington"/>
    <n v="98115"/>
    <x v="1"/>
    <s v="OFF-ST-10000025"/>
    <x v="1"/>
    <x v="4"/>
    <s v="Fellowes Stor/Drawer Steel Plus Storage Drawers"/>
    <x v="714"/>
    <n v="6"/>
    <n v="0"/>
    <n v="34.354799999999997"/>
    <n v="8"/>
    <n v="3"/>
    <x v="3"/>
    <s v="Aug"/>
    <s v="2017-08"/>
  </r>
  <r>
    <n v="8042"/>
    <s v="CA-2017-121489"/>
    <x v="170"/>
    <d v="2017-08-25T00:00:00"/>
    <s v="Second Class"/>
    <s v="CM-11815"/>
    <s v="Candace McMahon"/>
    <x v="1"/>
    <s v="United States"/>
    <x v="4"/>
    <s v="Washington"/>
    <n v="98115"/>
    <x v="1"/>
    <s v="TEC-AC-10000682"/>
    <x v="2"/>
    <x v="11"/>
    <s v="Kensington K72356US Mouse-in-a-Box USB Desktop Mouse"/>
    <x v="5038"/>
    <n v="2"/>
    <n v="0"/>
    <n v="11.613"/>
    <n v="8"/>
    <n v="3"/>
    <x v="3"/>
    <s v="Aug"/>
    <s v="2017-08"/>
  </r>
  <r>
    <n v="8043"/>
    <s v="US-2017-133081"/>
    <x v="825"/>
    <d v="2017-03-15T00:00:00"/>
    <s v="Standard Class"/>
    <s v="PV-18985"/>
    <s v="Paul Van Hugh"/>
    <x v="2"/>
    <s v="United States"/>
    <x v="471"/>
    <s v="Massachusetts"/>
    <n v="2138"/>
    <x v="3"/>
    <s v="TEC-AC-10001772"/>
    <x v="2"/>
    <x v="11"/>
    <s v="Memorex Mini Travel Drive 16 GB USB 2.0 Flash Drive"/>
    <x v="430"/>
    <n v="4"/>
    <n v="0"/>
    <n v="24.9132"/>
    <n v="3"/>
    <n v="1"/>
    <x v="3"/>
    <s v="Mar"/>
    <s v="2017-03"/>
  </r>
  <r>
    <n v="8044"/>
    <s v="US-2017-133081"/>
    <x v="825"/>
    <d v="2017-03-15T00:00:00"/>
    <s v="Standard Class"/>
    <s v="PV-18985"/>
    <s v="Paul Van Hugh"/>
    <x v="2"/>
    <s v="United States"/>
    <x v="471"/>
    <s v="Massachusetts"/>
    <n v="2138"/>
    <x v="3"/>
    <s v="FUR-FU-10001379"/>
    <x v="0"/>
    <x v="5"/>
    <s v="Executive Impressions 16-1/2&quot; Circular Wall Clock"/>
    <x v="2979"/>
    <n v="1"/>
    <n v="0"/>
    <n v="11.7568"/>
    <n v="3"/>
    <n v="1"/>
    <x v="3"/>
    <s v="Mar"/>
    <s v="2017-03"/>
  </r>
  <r>
    <n v="8045"/>
    <s v="CA-2017-165008"/>
    <x v="175"/>
    <d v="2017-09-17T00:00:00"/>
    <s v="Second Class"/>
    <s v="DO-13645"/>
    <s v="Doug O'Connell"/>
    <x v="0"/>
    <s v="United States"/>
    <x v="288"/>
    <s v="Utah"/>
    <n v="84106"/>
    <x v="1"/>
    <s v="OFF-BI-10002794"/>
    <x v="1"/>
    <x v="8"/>
    <s v="Avery Trapezoid Ring Binder, 3&quot; Capacity, Black, 1040 sheets"/>
    <x v="5039"/>
    <n v="9"/>
    <n v="0.2"/>
    <n v="106.95780000000001"/>
    <n v="9"/>
    <n v="3"/>
    <x v="3"/>
    <s v="Sep"/>
    <s v="2017-09"/>
  </r>
  <r>
    <n v="8046"/>
    <s v="CA-2016-145611"/>
    <x v="873"/>
    <d v="2016-09-24T00:00:00"/>
    <s v="Standard Class"/>
    <s v="HA-14905"/>
    <s v="Helen Abelman"/>
    <x v="0"/>
    <s v="United States"/>
    <x v="20"/>
    <s v="New York"/>
    <n v="10035"/>
    <x v="3"/>
    <s v="OFF-AP-10001005"/>
    <x v="1"/>
    <x v="9"/>
    <s v="Honeywell Quietcare HEPA Air Cleaner"/>
    <x v="5040"/>
    <n v="5"/>
    <n v="0"/>
    <n v="129.77250000000001"/>
    <n v="9"/>
    <n v="3"/>
    <x v="0"/>
    <s v="Sep"/>
    <s v="2016-09"/>
  </r>
  <r>
    <n v="8047"/>
    <s v="CA-2016-113600"/>
    <x v="272"/>
    <d v="2016-12-17T00:00:00"/>
    <s v="Second Class"/>
    <s v="SH-20395"/>
    <s v="Shahid Hopkins"/>
    <x v="0"/>
    <s v="United States"/>
    <x v="191"/>
    <s v="Ohio"/>
    <n v="44221"/>
    <x v="3"/>
    <s v="OFF-BI-10000201"/>
    <x v="1"/>
    <x v="8"/>
    <s v="Avery Triangle Shaped Sheet Lifters, Black, 2/Pack"/>
    <x v="3520"/>
    <n v="3"/>
    <n v="0.7"/>
    <n v="-1.476"/>
    <n v="12"/>
    <n v="4"/>
    <x v="0"/>
    <s v="Dec"/>
    <s v="2016-12"/>
  </r>
  <r>
    <n v="8048"/>
    <s v="CA-2017-130834"/>
    <x v="132"/>
    <d v="2017-11-06T00:00:00"/>
    <s v="Second Class"/>
    <s v="JM-16195"/>
    <s v="Justin MacKendrick"/>
    <x v="0"/>
    <s v="United States"/>
    <x v="40"/>
    <s v="North Carolina"/>
    <n v="28403"/>
    <x v="0"/>
    <s v="OFF-PA-10003673"/>
    <x v="1"/>
    <x v="10"/>
    <s v="Strathmore Photo Mount Cards"/>
    <x v="3834"/>
    <n v="3"/>
    <n v="0.2"/>
    <n v="5.2884000000000002"/>
    <n v="11"/>
    <n v="4"/>
    <x v="3"/>
    <s v="Nov"/>
    <s v="2017-11"/>
  </r>
  <r>
    <n v="8049"/>
    <s v="CA-2016-168543"/>
    <x v="894"/>
    <d v="2016-07-07T00:00:00"/>
    <s v="Standard Class"/>
    <s v="DK-13225"/>
    <s v="Dean Katz"/>
    <x v="1"/>
    <s v="United States"/>
    <x v="20"/>
    <s v="New York"/>
    <n v="10035"/>
    <x v="3"/>
    <s v="OFF-AP-10000938"/>
    <x v="1"/>
    <x v="9"/>
    <s v="Avanti 1.7 Cu. Ft. Refrigerator"/>
    <x v="3706"/>
    <n v="7"/>
    <n v="0"/>
    <n v="197.92080000000001"/>
    <n v="7"/>
    <n v="3"/>
    <x v="0"/>
    <s v="Jul"/>
    <s v="2016-07"/>
  </r>
  <r>
    <n v="8050"/>
    <s v="CA-2014-144974"/>
    <x v="467"/>
    <d v="2014-09-30T00:00:00"/>
    <s v="Standard Class"/>
    <s v="CM-12715"/>
    <s v="Craig Molinari"/>
    <x v="1"/>
    <s v="United States"/>
    <x v="10"/>
    <s v="Pennsylvania"/>
    <n v="19140"/>
    <x v="3"/>
    <s v="OFF-BI-10003274"/>
    <x v="1"/>
    <x v="8"/>
    <s v="Avery Durable Slant Ring Binders, No Labels"/>
    <x v="3537"/>
    <n v="5"/>
    <n v="0.7"/>
    <n v="-4.577"/>
    <n v="9"/>
    <n v="3"/>
    <x v="2"/>
    <s v="Sep"/>
    <s v="2014-09"/>
  </r>
  <r>
    <n v="8051"/>
    <s v="CA-2014-144974"/>
    <x v="467"/>
    <d v="2014-09-30T00:00:00"/>
    <s v="Standard Class"/>
    <s v="CM-12715"/>
    <s v="Craig Molinari"/>
    <x v="1"/>
    <s v="United States"/>
    <x v="10"/>
    <s v="Pennsylvania"/>
    <n v="19140"/>
    <x v="3"/>
    <s v="FUR-FU-10001095"/>
    <x v="0"/>
    <x v="5"/>
    <s v="DAX Black Cherry Wood-Tone Poster Frame"/>
    <x v="4399"/>
    <n v="1"/>
    <n v="0.2"/>
    <n v="4.7664"/>
    <n v="9"/>
    <n v="3"/>
    <x v="2"/>
    <s v="Sep"/>
    <s v="2014-09"/>
  </r>
  <r>
    <n v="8052"/>
    <s v="CA-2014-144974"/>
    <x v="467"/>
    <d v="2014-09-30T00:00:00"/>
    <s v="Standard Class"/>
    <s v="CM-12715"/>
    <s v="Craig Molinari"/>
    <x v="1"/>
    <s v="United States"/>
    <x v="10"/>
    <s v="Pennsylvania"/>
    <n v="19140"/>
    <x v="3"/>
    <s v="OFF-AP-10001492"/>
    <x v="1"/>
    <x v="9"/>
    <s v="Acco Six-Outlet Power Strip, 4' Cord Length"/>
    <x v="3021"/>
    <n v="6"/>
    <n v="0.2"/>
    <n v="3.1032000000000002"/>
    <n v="9"/>
    <n v="3"/>
    <x v="2"/>
    <s v="Sep"/>
    <s v="2014-09"/>
  </r>
  <r>
    <n v="8053"/>
    <s v="CA-2014-109904"/>
    <x v="686"/>
    <d v="2014-07-17T00:00:00"/>
    <s v="Second Class"/>
    <s v="BF-10975"/>
    <s v="Barbara Fisher"/>
    <x v="1"/>
    <s v="United States"/>
    <x v="20"/>
    <s v="New York"/>
    <n v="10009"/>
    <x v="3"/>
    <s v="OFF-AR-10004999"/>
    <x v="1"/>
    <x v="6"/>
    <s v="Newell 315"/>
    <x v="1444"/>
    <n v="3"/>
    <n v="0"/>
    <n v="4.4850000000000003"/>
    <n v="7"/>
    <n v="3"/>
    <x v="2"/>
    <s v="Jul"/>
    <s v="2014-07"/>
  </r>
  <r>
    <n v="8054"/>
    <s v="CA-2017-152205"/>
    <x v="394"/>
    <d v="2017-10-05T00:00:00"/>
    <s v="Standard Class"/>
    <s v="SF-20965"/>
    <s v="Sylvia Foulston"/>
    <x v="1"/>
    <s v="United States"/>
    <x v="10"/>
    <s v="Pennsylvania"/>
    <n v="19134"/>
    <x v="3"/>
    <s v="OFF-BI-10004094"/>
    <x v="1"/>
    <x v="8"/>
    <s v="GBC Standard Plastic Binding Systems Combs"/>
    <x v="5041"/>
    <n v="1"/>
    <n v="0.7"/>
    <n v="-1.8585"/>
    <n v="9"/>
    <n v="3"/>
    <x v="3"/>
    <s v="Sep"/>
    <s v="2017-09"/>
  </r>
  <r>
    <n v="8055"/>
    <s v="CA-2015-121188"/>
    <x v="834"/>
    <d v="2015-09-04T00:00:00"/>
    <s v="Standard Class"/>
    <s v="CB-12025"/>
    <s v="Cassandra Brandow"/>
    <x v="0"/>
    <s v="United States"/>
    <x v="1"/>
    <s v="California"/>
    <n v="90049"/>
    <x v="1"/>
    <s v="OFF-ST-10001490"/>
    <x v="1"/>
    <x v="4"/>
    <s v="Hot File 7-Pocket, Floor Stand"/>
    <x v="5042"/>
    <n v="5"/>
    <n v="0"/>
    <n v="267.70499999999998"/>
    <n v="8"/>
    <n v="3"/>
    <x v="1"/>
    <s v="Aug"/>
    <s v="2015-08"/>
  </r>
  <r>
    <n v="8056"/>
    <s v="CA-2015-121188"/>
    <x v="834"/>
    <d v="2015-09-04T00:00:00"/>
    <s v="Standard Class"/>
    <s v="CB-12025"/>
    <s v="Cassandra Brandow"/>
    <x v="0"/>
    <s v="United States"/>
    <x v="1"/>
    <s v="California"/>
    <n v="90049"/>
    <x v="1"/>
    <s v="FUR-BO-10004695"/>
    <x v="0"/>
    <x v="0"/>
    <s v="O'Sullivan 2-Door Barrister Bookcase in Odessa Pine"/>
    <x v="1473"/>
    <n v="2"/>
    <n v="0.15"/>
    <n v="28.956800000000001"/>
    <n v="8"/>
    <n v="3"/>
    <x v="1"/>
    <s v="Aug"/>
    <s v="2015-08"/>
  </r>
  <r>
    <n v="8057"/>
    <s v="CA-2015-121188"/>
    <x v="834"/>
    <d v="2015-09-04T00:00:00"/>
    <s v="Standard Class"/>
    <s v="CB-12025"/>
    <s v="Cassandra Brandow"/>
    <x v="0"/>
    <s v="United States"/>
    <x v="1"/>
    <s v="California"/>
    <n v="90049"/>
    <x v="1"/>
    <s v="OFF-ST-10000736"/>
    <x v="1"/>
    <x v="4"/>
    <s v="Carina Double Wide Media Storage Towers in Natural &amp; Black"/>
    <x v="5043"/>
    <n v="9"/>
    <n v="0"/>
    <n v="29.152799999999999"/>
    <n v="8"/>
    <n v="3"/>
    <x v="1"/>
    <s v="Aug"/>
    <s v="2015-08"/>
  </r>
  <r>
    <n v="8058"/>
    <s v="CA-2015-121188"/>
    <x v="834"/>
    <d v="2015-09-04T00:00:00"/>
    <s v="Standard Class"/>
    <s v="CB-12025"/>
    <s v="Cassandra Brandow"/>
    <x v="0"/>
    <s v="United States"/>
    <x v="1"/>
    <s v="California"/>
    <n v="90049"/>
    <x v="1"/>
    <s v="OFF-BI-10001617"/>
    <x v="1"/>
    <x v="8"/>
    <s v="GBC Wire Binding Combs"/>
    <x v="5044"/>
    <n v="5"/>
    <n v="0.2"/>
    <n v="13.959"/>
    <n v="8"/>
    <n v="3"/>
    <x v="1"/>
    <s v="Aug"/>
    <s v="2015-08"/>
  </r>
  <r>
    <n v="8059"/>
    <s v="CA-2015-121188"/>
    <x v="834"/>
    <d v="2015-09-04T00:00:00"/>
    <s v="Standard Class"/>
    <s v="CB-12025"/>
    <s v="Cassandra Brandow"/>
    <x v="0"/>
    <s v="United States"/>
    <x v="1"/>
    <s v="California"/>
    <n v="90049"/>
    <x v="1"/>
    <s v="TEC-PH-10003589"/>
    <x v="2"/>
    <x v="7"/>
    <s v="invisibleSHIELD by ZAGG Smudge-Free Screen Protector"/>
    <x v="746"/>
    <n v="3"/>
    <n v="0.2"/>
    <n v="15.111599999999999"/>
    <n v="8"/>
    <n v="3"/>
    <x v="1"/>
    <s v="Aug"/>
    <s v="2015-08"/>
  </r>
  <r>
    <n v="8060"/>
    <s v="CA-2015-121188"/>
    <x v="834"/>
    <d v="2015-09-04T00:00:00"/>
    <s v="Standard Class"/>
    <s v="CB-12025"/>
    <s v="Cassandra Brandow"/>
    <x v="0"/>
    <s v="United States"/>
    <x v="1"/>
    <s v="California"/>
    <n v="90049"/>
    <x v="1"/>
    <s v="FUR-FU-10003981"/>
    <x v="0"/>
    <x v="5"/>
    <s v="Eldon Wave Desk Accessories"/>
    <x v="1337"/>
    <n v="2"/>
    <n v="0"/>
    <n v="1.7472000000000001"/>
    <n v="8"/>
    <n v="3"/>
    <x v="1"/>
    <s v="Aug"/>
    <s v="2015-08"/>
  </r>
  <r>
    <n v="8061"/>
    <s v="CA-2015-156013"/>
    <x v="1181"/>
    <d v="2015-09-26T00:00:00"/>
    <s v="Standard Class"/>
    <s v="TC-20980"/>
    <s v="Tamara Chand"/>
    <x v="1"/>
    <s v="United States"/>
    <x v="85"/>
    <s v="New York"/>
    <n v="11561"/>
    <x v="3"/>
    <s v="OFF-PA-10001970"/>
    <x v="1"/>
    <x v="10"/>
    <s v="Xerox 1881"/>
    <x v="3618"/>
    <n v="5"/>
    <n v="0"/>
    <n v="28.858000000000001"/>
    <n v="9"/>
    <n v="3"/>
    <x v="1"/>
    <s v="Sep"/>
    <s v="2015-09"/>
  </r>
  <r>
    <n v="8062"/>
    <s v="CA-2015-156013"/>
    <x v="1181"/>
    <d v="2015-09-26T00:00:00"/>
    <s v="Standard Class"/>
    <s v="TC-20980"/>
    <s v="Tamara Chand"/>
    <x v="1"/>
    <s v="United States"/>
    <x v="85"/>
    <s v="New York"/>
    <n v="11561"/>
    <x v="3"/>
    <s v="OFF-BI-10002437"/>
    <x v="1"/>
    <x v="8"/>
    <s v="Recycled Premium Regency Composition Covers"/>
    <x v="667"/>
    <n v="2"/>
    <n v="0.2"/>
    <n v="8.8623999999999992"/>
    <n v="9"/>
    <n v="3"/>
    <x v="1"/>
    <s v="Sep"/>
    <s v="2015-09"/>
  </r>
  <r>
    <n v="8063"/>
    <s v="CA-2016-132997"/>
    <x v="77"/>
    <d v="2016-11-09T00:00:00"/>
    <s v="First Class"/>
    <s v="LW-17215"/>
    <s v="Luke Weiss"/>
    <x v="0"/>
    <s v="United States"/>
    <x v="30"/>
    <s v="New York"/>
    <n v="14609"/>
    <x v="3"/>
    <s v="TEC-PH-10000586"/>
    <x v="2"/>
    <x v="7"/>
    <s v="AT&amp;T SB67148 SynJ"/>
    <x v="1259"/>
    <n v="4"/>
    <n v="0"/>
    <n v="71.269199999999998"/>
    <n v="11"/>
    <n v="4"/>
    <x v="0"/>
    <s v="Nov"/>
    <s v="2016-11"/>
  </r>
  <r>
    <n v="8064"/>
    <s v="CA-2016-132997"/>
    <x v="77"/>
    <d v="2016-11-09T00:00:00"/>
    <s v="First Class"/>
    <s v="LW-17215"/>
    <s v="Luke Weiss"/>
    <x v="0"/>
    <s v="United States"/>
    <x v="30"/>
    <s v="New York"/>
    <n v="14609"/>
    <x v="3"/>
    <s v="TEC-PH-10003811"/>
    <x v="2"/>
    <x v="7"/>
    <s v="Jabra Supreme Plus Driver Edition Headset"/>
    <x v="1880"/>
    <n v="3"/>
    <n v="0"/>
    <n v="100.7916"/>
    <n v="11"/>
    <n v="4"/>
    <x v="0"/>
    <s v="Nov"/>
    <s v="2016-11"/>
  </r>
  <r>
    <n v="8065"/>
    <s v="CA-2016-132997"/>
    <x v="77"/>
    <d v="2016-11-09T00:00:00"/>
    <s v="First Class"/>
    <s v="LW-17215"/>
    <s v="Luke Weiss"/>
    <x v="0"/>
    <s v="United States"/>
    <x v="30"/>
    <s v="New York"/>
    <n v="14609"/>
    <x v="3"/>
    <s v="OFF-PA-10004983"/>
    <x v="1"/>
    <x v="10"/>
    <s v="Xerox 23"/>
    <x v="91"/>
    <n v="2"/>
    <n v="0"/>
    <n v="6.2207999999999997"/>
    <n v="11"/>
    <n v="4"/>
    <x v="0"/>
    <s v="Nov"/>
    <s v="2016-11"/>
  </r>
  <r>
    <n v="8066"/>
    <s v="CA-2016-132997"/>
    <x v="77"/>
    <d v="2016-11-09T00:00:00"/>
    <s v="First Class"/>
    <s v="LW-17215"/>
    <s v="Luke Weiss"/>
    <x v="0"/>
    <s v="United States"/>
    <x v="30"/>
    <s v="New York"/>
    <n v="14609"/>
    <x v="3"/>
    <s v="OFF-ST-10003479"/>
    <x v="1"/>
    <x v="4"/>
    <s v="Eldon Base for stackable storage shelf, platinum"/>
    <x v="5045"/>
    <n v="3"/>
    <n v="0"/>
    <n v="5.8410000000000002"/>
    <n v="11"/>
    <n v="4"/>
    <x v="0"/>
    <s v="Nov"/>
    <s v="2016-11"/>
  </r>
  <r>
    <n v="8067"/>
    <s v="CA-2016-132997"/>
    <x v="77"/>
    <d v="2016-11-09T00:00:00"/>
    <s v="First Class"/>
    <s v="LW-17215"/>
    <s v="Luke Weiss"/>
    <x v="0"/>
    <s v="United States"/>
    <x v="30"/>
    <s v="New York"/>
    <n v="14609"/>
    <x v="3"/>
    <s v="OFF-BI-10004318"/>
    <x v="1"/>
    <x v="8"/>
    <s v="Ibico EB-19 Dual Function Manual Binding System"/>
    <x v="4604"/>
    <n v="2"/>
    <n v="0.2"/>
    <n v="89.954800000000006"/>
    <n v="11"/>
    <n v="4"/>
    <x v="0"/>
    <s v="Nov"/>
    <s v="2016-11"/>
  </r>
  <r>
    <n v="8068"/>
    <s v="US-2015-160563"/>
    <x v="1182"/>
    <d v="2015-10-24T00:00:00"/>
    <s v="Standard Class"/>
    <s v="NS-18640"/>
    <s v="Noel Staavos"/>
    <x v="1"/>
    <s v="United States"/>
    <x v="8"/>
    <s v="California"/>
    <n v="94109"/>
    <x v="1"/>
    <s v="TEC-AC-10002567"/>
    <x v="2"/>
    <x v="11"/>
    <s v="Logitech G602 Wireless Gaming Mouse"/>
    <x v="758"/>
    <n v="3"/>
    <n v="0"/>
    <n v="86.389200000000002"/>
    <n v="10"/>
    <n v="4"/>
    <x v="1"/>
    <s v="Oct"/>
    <s v="2015-10"/>
  </r>
  <r>
    <n v="8069"/>
    <s v="US-2015-160563"/>
    <x v="1182"/>
    <d v="2015-10-24T00:00:00"/>
    <s v="Standard Class"/>
    <s v="NS-18640"/>
    <s v="Noel Staavos"/>
    <x v="1"/>
    <s v="United States"/>
    <x v="8"/>
    <s v="California"/>
    <n v="94109"/>
    <x v="1"/>
    <s v="FUR-FU-10001731"/>
    <x v="0"/>
    <x v="5"/>
    <s v="Acrylic Self-Standing Desk Frames"/>
    <x v="1970"/>
    <n v="6"/>
    <n v="0"/>
    <n v="6.0876000000000001"/>
    <n v="10"/>
    <n v="4"/>
    <x v="1"/>
    <s v="Oct"/>
    <s v="2015-10"/>
  </r>
  <r>
    <n v="8070"/>
    <s v="CA-2017-151750"/>
    <x v="314"/>
    <d v="2017-01-05T00:00:00"/>
    <s v="Standard Class"/>
    <s v="JM-15250"/>
    <s v="Janet Martin"/>
    <x v="0"/>
    <s v="United States"/>
    <x v="114"/>
    <s v="Texas"/>
    <n v="77340"/>
    <x v="2"/>
    <s v="OFF-ST-10002743"/>
    <x v="1"/>
    <x v="4"/>
    <s v="SAFCO Boltless Steel Shelving"/>
    <x v="5046"/>
    <n v="5"/>
    <n v="0.2"/>
    <n v="-107.958"/>
    <n v="1"/>
    <n v="1"/>
    <x v="3"/>
    <s v="Jan"/>
    <s v="2017-01"/>
  </r>
  <r>
    <n v="8071"/>
    <s v="CA-2017-151750"/>
    <x v="314"/>
    <d v="2017-01-05T00:00:00"/>
    <s v="Standard Class"/>
    <s v="JM-15250"/>
    <s v="Janet Martin"/>
    <x v="0"/>
    <s v="United States"/>
    <x v="114"/>
    <s v="Texas"/>
    <n v="77340"/>
    <x v="2"/>
    <s v="FUR-FU-10002116"/>
    <x v="0"/>
    <x v="5"/>
    <s v="Tenex Carpeted, Granite-Look or Clear Contemporary Contour Shape Chair Mats"/>
    <x v="5047"/>
    <n v="5"/>
    <n v="0.6"/>
    <n v="-187.38149999999999"/>
    <n v="1"/>
    <n v="1"/>
    <x v="3"/>
    <s v="Jan"/>
    <s v="2017-01"/>
  </r>
  <r>
    <n v="8072"/>
    <s v="CA-2017-151750"/>
    <x v="314"/>
    <d v="2017-01-05T00:00:00"/>
    <s v="Standard Class"/>
    <s v="JM-15250"/>
    <s v="Janet Martin"/>
    <x v="0"/>
    <s v="United States"/>
    <x v="114"/>
    <s v="Texas"/>
    <n v="77340"/>
    <x v="2"/>
    <s v="FUR-CH-10003199"/>
    <x v="0"/>
    <x v="1"/>
    <s v="Office Star - Contemporary Task Swivel Chair"/>
    <x v="5048"/>
    <n v="4"/>
    <n v="0.3"/>
    <n v="-26.635200000000001"/>
    <n v="1"/>
    <n v="1"/>
    <x v="3"/>
    <s v="Jan"/>
    <s v="2017-01"/>
  </r>
  <r>
    <n v="8073"/>
    <s v="CA-2017-151750"/>
    <x v="314"/>
    <d v="2017-01-05T00:00:00"/>
    <s v="Standard Class"/>
    <s v="JM-15250"/>
    <s v="Janet Martin"/>
    <x v="0"/>
    <s v="United States"/>
    <x v="114"/>
    <s v="Texas"/>
    <n v="77340"/>
    <x v="2"/>
    <s v="OFF-AR-10003158"/>
    <x v="1"/>
    <x v="6"/>
    <s v="Fluorescent Highlighters by Dixon"/>
    <x v="5049"/>
    <n v="4"/>
    <n v="0.2"/>
    <n v="2.2288000000000001"/>
    <n v="1"/>
    <n v="1"/>
    <x v="3"/>
    <s v="Jan"/>
    <s v="2017-01"/>
  </r>
  <r>
    <n v="8074"/>
    <s v="CA-2017-151750"/>
    <x v="314"/>
    <d v="2017-01-05T00:00:00"/>
    <s v="Standard Class"/>
    <s v="JM-15250"/>
    <s v="Janet Martin"/>
    <x v="0"/>
    <s v="United States"/>
    <x v="114"/>
    <s v="Texas"/>
    <n v="77340"/>
    <x v="2"/>
    <s v="OFF-BI-10000301"/>
    <x v="1"/>
    <x v="8"/>
    <s v="GBC Instant Report Kit"/>
    <x v="5050"/>
    <n v="5"/>
    <n v="0.8"/>
    <n v="-9.7050000000000001"/>
    <n v="1"/>
    <n v="1"/>
    <x v="3"/>
    <s v="Jan"/>
    <s v="2017-01"/>
  </r>
  <r>
    <n v="8075"/>
    <s v="CA-2017-151750"/>
    <x v="314"/>
    <d v="2017-01-05T00:00:00"/>
    <s v="Standard Class"/>
    <s v="JM-15250"/>
    <s v="Janet Martin"/>
    <x v="0"/>
    <s v="United States"/>
    <x v="114"/>
    <s v="Texas"/>
    <n v="77340"/>
    <x v="2"/>
    <s v="OFF-BI-10000343"/>
    <x v="1"/>
    <x v="8"/>
    <s v="Pressboard Covers with Storage Hooks, 9 1/2&quot; x 11&quot;, Light Blue"/>
    <x v="5051"/>
    <n v="14"/>
    <n v="0.8"/>
    <n v="-22.684200000000001"/>
    <n v="1"/>
    <n v="1"/>
    <x v="3"/>
    <s v="Jan"/>
    <s v="2017-01"/>
  </r>
  <r>
    <n v="8076"/>
    <s v="CA-2017-151750"/>
    <x v="314"/>
    <d v="2017-01-05T00:00:00"/>
    <s v="Standard Class"/>
    <s v="JM-15250"/>
    <s v="Janet Martin"/>
    <x v="0"/>
    <s v="United States"/>
    <x v="114"/>
    <s v="Texas"/>
    <n v="77340"/>
    <x v="2"/>
    <s v="OFF-AP-10004708"/>
    <x v="1"/>
    <x v="9"/>
    <s v="Fellowes Superior 10 Outlet Split Surge Protector"/>
    <x v="5052"/>
    <n v="2"/>
    <n v="0.8"/>
    <n v="-38.821199999999997"/>
    <n v="1"/>
    <n v="1"/>
    <x v="3"/>
    <s v="Jan"/>
    <s v="2017-01"/>
  </r>
  <r>
    <n v="8077"/>
    <s v="CA-2015-106187"/>
    <x v="537"/>
    <d v="2015-06-29T00:00:00"/>
    <s v="Standard Class"/>
    <s v="RF-19345"/>
    <s v="Randy Ferguson"/>
    <x v="1"/>
    <s v="United States"/>
    <x v="502"/>
    <s v="Georgia"/>
    <n v="30344"/>
    <x v="0"/>
    <s v="FUR-FU-10000794"/>
    <x v="0"/>
    <x v="5"/>
    <s v="Eldon Stackable Tray, Side-Load, Legal, Smoke"/>
    <x v="1846"/>
    <n v="3"/>
    <n v="0"/>
    <n v="9.3228000000000009"/>
    <n v="6"/>
    <n v="2"/>
    <x v="1"/>
    <s v="Jun"/>
    <s v="2015-06"/>
  </r>
  <r>
    <n v="8078"/>
    <s v="CA-2015-106187"/>
    <x v="537"/>
    <d v="2015-06-29T00:00:00"/>
    <s v="Standard Class"/>
    <s v="RF-19345"/>
    <s v="Randy Ferguson"/>
    <x v="1"/>
    <s v="United States"/>
    <x v="502"/>
    <s v="Georgia"/>
    <n v="30344"/>
    <x v="0"/>
    <s v="OFF-BI-10004519"/>
    <x v="1"/>
    <x v="8"/>
    <s v="GBC DocuBind P100 Manual Binding Machine"/>
    <x v="5053"/>
    <n v="1"/>
    <n v="0"/>
    <n v="74.691000000000003"/>
    <n v="6"/>
    <n v="2"/>
    <x v="1"/>
    <s v="Jun"/>
    <s v="2015-06"/>
  </r>
  <r>
    <n v="8079"/>
    <s v="CA-2015-106187"/>
    <x v="537"/>
    <d v="2015-06-29T00:00:00"/>
    <s v="Standard Class"/>
    <s v="RF-19345"/>
    <s v="Randy Ferguson"/>
    <x v="1"/>
    <s v="United States"/>
    <x v="502"/>
    <s v="Georgia"/>
    <n v="30344"/>
    <x v="0"/>
    <s v="TEC-AC-10001590"/>
    <x v="2"/>
    <x v="11"/>
    <s v="Dell Slim USB Multimedia Keyboard"/>
    <x v="5054"/>
    <n v="3"/>
    <n v="0"/>
    <n v="18"/>
    <n v="6"/>
    <n v="2"/>
    <x v="1"/>
    <s v="Jun"/>
    <s v="2015-06"/>
  </r>
  <r>
    <n v="8080"/>
    <s v="US-2016-164945"/>
    <x v="441"/>
    <d v="2016-11-27T00:00:00"/>
    <s v="Standard Class"/>
    <s v="CA-12055"/>
    <s v="Cathy Armstrong"/>
    <x v="2"/>
    <s v="United States"/>
    <x v="20"/>
    <s v="New York"/>
    <n v="10009"/>
    <x v="3"/>
    <s v="OFF-BI-10001524"/>
    <x v="1"/>
    <x v="8"/>
    <s v="GBC Premium Transparent Covers with Diagonal Lined Pattern"/>
    <x v="5055"/>
    <n v="8"/>
    <n v="0.2"/>
    <n v="46.995199999999997"/>
    <n v="11"/>
    <n v="4"/>
    <x v="0"/>
    <s v="Nov"/>
    <s v="2016-11"/>
  </r>
  <r>
    <n v="8081"/>
    <s v="CA-2015-150714"/>
    <x v="662"/>
    <d v="2015-11-01T00:00:00"/>
    <s v="Standard Class"/>
    <s v="KH-16690"/>
    <s v="Kristen Hastings"/>
    <x v="1"/>
    <s v="United States"/>
    <x v="24"/>
    <s v="Oregon"/>
    <n v="97477"/>
    <x v="1"/>
    <s v="OFF-LA-10001474"/>
    <x v="1"/>
    <x v="2"/>
    <s v="Avery 477"/>
    <x v="5056"/>
    <n v="6"/>
    <n v="0.2"/>
    <n v="47.626800000000003"/>
    <n v="10"/>
    <n v="4"/>
    <x v="1"/>
    <s v="Oct"/>
    <s v="2015-10"/>
  </r>
  <r>
    <n v="8082"/>
    <s v="CA-2015-150714"/>
    <x v="662"/>
    <d v="2015-11-01T00:00:00"/>
    <s v="Standard Class"/>
    <s v="KH-16690"/>
    <s v="Kristen Hastings"/>
    <x v="1"/>
    <s v="United States"/>
    <x v="24"/>
    <s v="Oregon"/>
    <n v="97477"/>
    <x v="1"/>
    <s v="OFF-PA-10001497"/>
    <x v="1"/>
    <x v="10"/>
    <s v="Xerox 1914"/>
    <x v="572"/>
    <n v="3"/>
    <n v="0.2"/>
    <n v="47.815199999999997"/>
    <n v="10"/>
    <n v="4"/>
    <x v="1"/>
    <s v="Oct"/>
    <s v="2015-10"/>
  </r>
  <r>
    <n v="8083"/>
    <s v="CA-2015-150714"/>
    <x v="662"/>
    <d v="2015-11-01T00:00:00"/>
    <s v="Standard Class"/>
    <s v="KH-16690"/>
    <s v="Kristen Hastings"/>
    <x v="1"/>
    <s v="United States"/>
    <x v="24"/>
    <s v="Oregon"/>
    <n v="97477"/>
    <x v="1"/>
    <s v="OFF-AP-10003287"/>
    <x v="1"/>
    <x v="9"/>
    <s v="Tripp Lite TLP810NET Broadband Surge for Modem/Fax"/>
    <x v="5057"/>
    <n v="5"/>
    <n v="0.2"/>
    <n v="20.388000000000002"/>
    <n v="10"/>
    <n v="4"/>
    <x v="1"/>
    <s v="Oct"/>
    <s v="2015-10"/>
  </r>
  <r>
    <n v="8084"/>
    <s v="CA-2015-150714"/>
    <x v="662"/>
    <d v="2015-11-01T00:00:00"/>
    <s v="Standard Class"/>
    <s v="KH-16690"/>
    <s v="Kristen Hastings"/>
    <x v="1"/>
    <s v="United States"/>
    <x v="24"/>
    <s v="Oregon"/>
    <n v="97477"/>
    <x v="1"/>
    <s v="OFF-BI-10002982"/>
    <x v="1"/>
    <x v="8"/>
    <s v="Avery Self-Adhesive Photo Pockets for Polaroid Photos"/>
    <x v="4297"/>
    <n v="7"/>
    <n v="0.7"/>
    <n v="-10.487399999999999"/>
    <n v="10"/>
    <n v="4"/>
    <x v="1"/>
    <s v="Oct"/>
    <s v="2015-10"/>
  </r>
  <r>
    <n v="8085"/>
    <s v="CA-2015-150714"/>
    <x v="662"/>
    <d v="2015-11-01T00:00:00"/>
    <s v="Standard Class"/>
    <s v="KH-16690"/>
    <s v="Kristen Hastings"/>
    <x v="1"/>
    <s v="United States"/>
    <x v="24"/>
    <s v="Oregon"/>
    <n v="97477"/>
    <x v="1"/>
    <s v="OFF-ST-10001809"/>
    <x v="1"/>
    <x v="4"/>
    <s v="Fellowes Officeware Wire Shelving"/>
    <x v="5058"/>
    <n v="10"/>
    <n v="0.2"/>
    <n v="-161.69399999999999"/>
    <n v="10"/>
    <n v="4"/>
    <x v="1"/>
    <s v="Oct"/>
    <s v="2015-10"/>
  </r>
  <r>
    <n v="8086"/>
    <s v="CA-2016-105753"/>
    <x v="201"/>
    <d v="2016-10-26T00:00:00"/>
    <s v="Standard Class"/>
    <s v="LC-16960"/>
    <s v="Lindsay Castell"/>
    <x v="2"/>
    <s v="United States"/>
    <x v="81"/>
    <s v="Virginia"/>
    <n v="22204"/>
    <x v="0"/>
    <s v="FUR-FU-10000246"/>
    <x v="0"/>
    <x v="5"/>
    <s v="Aluminum Document Frame"/>
    <x v="5059"/>
    <n v="5"/>
    <n v="0"/>
    <n v="18.329999999999998"/>
    <n v="10"/>
    <n v="4"/>
    <x v="0"/>
    <s v="Oct"/>
    <s v="2016-10"/>
  </r>
  <r>
    <n v="8087"/>
    <s v="CA-2017-120894"/>
    <x v="1045"/>
    <d v="2017-05-02T00:00:00"/>
    <s v="Standard Class"/>
    <s v="JL-15130"/>
    <s v="Jack Lebron"/>
    <x v="0"/>
    <s v="United States"/>
    <x v="40"/>
    <s v="North Carolina"/>
    <n v="28403"/>
    <x v="0"/>
    <s v="OFF-AP-10000252"/>
    <x v="1"/>
    <x v="9"/>
    <s v="Harmony HEPA Quiet Air Purifiers"/>
    <x v="5060"/>
    <n v="3"/>
    <n v="0.2"/>
    <n v="5.2649999999999997"/>
    <n v="4"/>
    <n v="2"/>
    <x v="3"/>
    <s v="Apr"/>
    <s v="2017-04"/>
  </r>
  <r>
    <n v="8088"/>
    <s v="CA-2016-106621"/>
    <x v="321"/>
    <d v="2016-10-01T00:00:00"/>
    <s v="Second Class"/>
    <s v="DM-12955"/>
    <s v="Dario Medina"/>
    <x v="1"/>
    <s v="United States"/>
    <x v="420"/>
    <s v="Arizona"/>
    <n v="85364"/>
    <x v="1"/>
    <s v="OFF-AR-10002375"/>
    <x v="1"/>
    <x v="6"/>
    <s v="Newell 351"/>
    <x v="5061"/>
    <n v="4"/>
    <n v="0.2"/>
    <n v="1.1808000000000001"/>
    <n v="9"/>
    <n v="3"/>
    <x v="0"/>
    <s v="Sep"/>
    <s v="2016-09"/>
  </r>
  <r>
    <n v="8089"/>
    <s v="CA-2015-107020"/>
    <x v="848"/>
    <d v="2015-07-14T00:00:00"/>
    <s v="Standard Class"/>
    <s v="MV-18190"/>
    <s v="Mike Vittorini"/>
    <x v="0"/>
    <s v="United States"/>
    <x v="272"/>
    <s v="California"/>
    <n v="92404"/>
    <x v="1"/>
    <s v="OFF-BI-10003719"/>
    <x v="1"/>
    <x v="8"/>
    <s v="Large Capacity Hanging Post Binders"/>
    <x v="3009"/>
    <n v="2"/>
    <n v="0.2"/>
    <n v="12.974"/>
    <n v="7"/>
    <n v="3"/>
    <x v="1"/>
    <s v="Jul"/>
    <s v="2015-07"/>
  </r>
  <r>
    <n v="8090"/>
    <s v="US-2015-117492"/>
    <x v="976"/>
    <d v="2015-08-09T00:00:00"/>
    <s v="First Class"/>
    <s v="NS-18640"/>
    <s v="Noel Staavos"/>
    <x v="1"/>
    <s v="United States"/>
    <x v="248"/>
    <s v="Maryland"/>
    <n v="21215"/>
    <x v="3"/>
    <s v="OFF-AP-10001492"/>
    <x v="1"/>
    <x v="9"/>
    <s v="Acco Six-Outlet Power Strip, 4' Cord Length"/>
    <x v="5062"/>
    <n v="9"/>
    <n v="0"/>
    <n v="20.1708"/>
    <n v="8"/>
    <n v="3"/>
    <x v="1"/>
    <s v="Aug"/>
    <s v="2015-08"/>
  </r>
  <r>
    <n v="8091"/>
    <s v="CA-2014-101392"/>
    <x v="1035"/>
    <d v="2014-12-13T00:00:00"/>
    <s v="Standard Class"/>
    <s v="AS-10630"/>
    <s v="Ann Steele"/>
    <x v="2"/>
    <s v="United States"/>
    <x v="4"/>
    <s v="Washington"/>
    <n v="98103"/>
    <x v="1"/>
    <s v="OFF-ST-10000532"/>
    <x v="1"/>
    <x v="4"/>
    <s v="Advantus Rolling Drawer Organizers"/>
    <x v="5063"/>
    <n v="7"/>
    <n v="0"/>
    <n v="70.033600000000007"/>
    <n v="12"/>
    <n v="4"/>
    <x v="2"/>
    <s v="Dec"/>
    <s v="2014-12"/>
  </r>
  <r>
    <n v="8092"/>
    <s v="CA-2015-127502"/>
    <x v="895"/>
    <d v="2015-12-14T00:00:00"/>
    <s v="Standard Class"/>
    <s v="MT-17815"/>
    <s v="Meg Tillman"/>
    <x v="0"/>
    <s v="United States"/>
    <x v="8"/>
    <s v="California"/>
    <n v="94110"/>
    <x v="1"/>
    <s v="OFF-LA-10001613"/>
    <x v="1"/>
    <x v="2"/>
    <s v="Avery File Folder Labels"/>
    <x v="1755"/>
    <n v="2"/>
    <n v="0"/>
    <n v="2.8224"/>
    <n v="12"/>
    <n v="4"/>
    <x v="1"/>
    <s v="Dec"/>
    <s v="2015-12"/>
  </r>
  <r>
    <n v="8093"/>
    <s v="CA-2017-143658"/>
    <x v="1183"/>
    <d v="2017-11-13T00:00:00"/>
    <s v="Second Class"/>
    <s v="SR-20425"/>
    <s v="Sharelle Roach"/>
    <x v="2"/>
    <s v="United States"/>
    <x v="20"/>
    <s v="New York"/>
    <n v="10035"/>
    <x v="3"/>
    <s v="OFF-AR-10002818"/>
    <x v="1"/>
    <x v="6"/>
    <s v="Panasonic KP-310 Heavy-Duty Electric Pencil Sharpener"/>
    <x v="2198"/>
    <n v="5"/>
    <n v="0"/>
    <n v="32.97"/>
    <n v="11"/>
    <n v="4"/>
    <x v="3"/>
    <s v="Nov"/>
    <s v="2017-11"/>
  </r>
  <r>
    <n v="8094"/>
    <s v="CA-2017-133046"/>
    <x v="944"/>
    <d v="2017-08-01T00:00:00"/>
    <s v="Second Class"/>
    <s v="DK-13375"/>
    <s v="Dennis Kane"/>
    <x v="0"/>
    <s v="United States"/>
    <x v="4"/>
    <s v="Washington"/>
    <n v="98115"/>
    <x v="1"/>
    <s v="FUR-FU-10001940"/>
    <x v="0"/>
    <x v="5"/>
    <s v="Staple-based wall hangings"/>
    <x v="1680"/>
    <n v="3"/>
    <n v="0"/>
    <n v="10.507199999999999"/>
    <n v="7"/>
    <n v="3"/>
    <x v="3"/>
    <s v="Jul"/>
    <s v="2017-07"/>
  </r>
  <r>
    <n v="8095"/>
    <s v="CA-2017-133046"/>
    <x v="944"/>
    <d v="2017-08-01T00:00:00"/>
    <s v="Second Class"/>
    <s v="DK-13375"/>
    <s v="Dennis Kane"/>
    <x v="0"/>
    <s v="United States"/>
    <x v="4"/>
    <s v="Washington"/>
    <n v="98115"/>
    <x v="1"/>
    <s v="OFF-PA-10003883"/>
    <x v="1"/>
    <x v="10"/>
    <s v="Message Book, Phone, Wirebound Standard Line Memo, 2 3/4&quot; X 5&quot;"/>
    <x v="2183"/>
    <n v="4"/>
    <n v="0"/>
    <n v="12.052"/>
    <n v="7"/>
    <n v="3"/>
    <x v="3"/>
    <s v="Jul"/>
    <s v="2017-07"/>
  </r>
  <r>
    <n v="8096"/>
    <s v="CA-2017-133046"/>
    <x v="944"/>
    <d v="2017-08-01T00:00:00"/>
    <s v="Second Class"/>
    <s v="DK-13375"/>
    <s v="Dennis Kane"/>
    <x v="0"/>
    <s v="United States"/>
    <x v="4"/>
    <s v="Washington"/>
    <n v="98115"/>
    <x v="1"/>
    <s v="OFF-PA-10002787"/>
    <x v="1"/>
    <x v="10"/>
    <s v="Xerox 227"/>
    <x v="91"/>
    <n v="2"/>
    <n v="0"/>
    <n v="6.2207999999999997"/>
    <n v="7"/>
    <n v="3"/>
    <x v="3"/>
    <s v="Jul"/>
    <s v="2017-07"/>
  </r>
  <r>
    <n v="8097"/>
    <s v="CA-2017-133046"/>
    <x v="944"/>
    <d v="2017-08-01T00:00:00"/>
    <s v="Second Class"/>
    <s v="DK-13375"/>
    <s v="Dennis Kane"/>
    <x v="0"/>
    <s v="United States"/>
    <x v="4"/>
    <s v="Washington"/>
    <n v="98115"/>
    <x v="1"/>
    <s v="TEC-AC-10000991"/>
    <x v="2"/>
    <x v="11"/>
    <s v="Sony Micro Vault Click 8 GB USB 2.0 Flash Drive"/>
    <x v="5064"/>
    <n v="5"/>
    <n v="0"/>
    <n v="32.893000000000001"/>
    <n v="7"/>
    <n v="3"/>
    <x v="3"/>
    <s v="Jul"/>
    <s v="2017-07"/>
  </r>
  <r>
    <n v="8098"/>
    <s v="CA-2017-122798"/>
    <x v="116"/>
    <d v="2018-01-01T00:00:00"/>
    <s v="Standard Class"/>
    <s v="SV-20935"/>
    <s v="Susan Vittorini"/>
    <x v="0"/>
    <s v="United States"/>
    <x v="305"/>
    <s v="New Mexico"/>
    <n v="87105"/>
    <x v="1"/>
    <s v="OFF-ST-10003058"/>
    <x v="1"/>
    <x v="4"/>
    <s v="Eldon Mobile Mega Data Cart  Mega Stackable  Add-On Trays"/>
    <x v="2871"/>
    <n v="5"/>
    <n v="0"/>
    <n v="34.292499999999997"/>
    <n v="12"/>
    <n v="4"/>
    <x v="3"/>
    <s v="Dec"/>
    <s v="2017-12"/>
  </r>
  <r>
    <n v="8099"/>
    <s v="CA-2017-122798"/>
    <x v="116"/>
    <d v="2018-01-01T00:00:00"/>
    <s v="Standard Class"/>
    <s v="SV-20935"/>
    <s v="Susan Vittorini"/>
    <x v="0"/>
    <s v="United States"/>
    <x v="305"/>
    <s v="New Mexico"/>
    <n v="87105"/>
    <x v="1"/>
    <s v="OFF-PA-10004239"/>
    <x v="1"/>
    <x v="10"/>
    <s v="Xerox 1953"/>
    <x v="726"/>
    <n v="1"/>
    <n v="0"/>
    <n v="1.9259999999999999"/>
    <n v="12"/>
    <n v="4"/>
    <x v="3"/>
    <s v="Dec"/>
    <s v="2017-12"/>
  </r>
  <r>
    <n v="8100"/>
    <s v="CA-2016-169663"/>
    <x v="612"/>
    <d v="2016-03-13T00:00:00"/>
    <s v="First Class"/>
    <s v="RH-19510"/>
    <s v="Rick Huthwaite"/>
    <x v="2"/>
    <s v="United States"/>
    <x v="1"/>
    <s v="California"/>
    <n v="90045"/>
    <x v="1"/>
    <s v="TEC-AC-10003038"/>
    <x v="2"/>
    <x v="11"/>
    <s v="Kingston Digital DataTraveler 16GB USB 2.0"/>
    <x v="3858"/>
    <n v="3"/>
    <n v="0"/>
    <n v="5.1014999999999997"/>
    <n v="3"/>
    <n v="1"/>
    <x v="0"/>
    <s v="Mar"/>
    <s v="2016-03"/>
  </r>
  <r>
    <n v="8101"/>
    <s v="CA-2016-169663"/>
    <x v="612"/>
    <d v="2016-03-13T00:00:00"/>
    <s v="First Class"/>
    <s v="RH-19510"/>
    <s v="Rick Huthwaite"/>
    <x v="2"/>
    <s v="United States"/>
    <x v="1"/>
    <s v="California"/>
    <n v="90045"/>
    <x v="1"/>
    <s v="TEC-MA-10000984"/>
    <x v="2"/>
    <x v="15"/>
    <s v="Okidata MB760 Printer"/>
    <x v="5065"/>
    <n v="3"/>
    <n v="0.2"/>
    <n v="377.73"/>
    <n v="3"/>
    <n v="1"/>
    <x v="0"/>
    <s v="Mar"/>
    <s v="2016-03"/>
  </r>
  <r>
    <n v="8102"/>
    <s v="CA-2015-149846"/>
    <x v="1184"/>
    <d v="2015-05-26T00:00:00"/>
    <s v="Standard Class"/>
    <s v="SB-20185"/>
    <s v="Sarah Brown"/>
    <x v="0"/>
    <s v="United States"/>
    <x v="1"/>
    <s v="California"/>
    <n v="90045"/>
    <x v="1"/>
    <s v="OFF-LA-10004484"/>
    <x v="1"/>
    <x v="2"/>
    <s v="Avery 476"/>
    <x v="338"/>
    <n v="2"/>
    <n v="0"/>
    <n v="3.7995999999999999"/>
    <n v="5"/>
    <n v="2"/>
    <x v="1"/>
    <s v="May"/>
    <s v="2015-05"/>
  </r>
  <r>
    <n v="8103"/>
    <s v="CA-2015-149846"/>
    <x v="1184"/>
    <d v="2015-05-26T00:00:00"/>
    <s v="Standard Class"/>
    <s v="SB-20185"/>
    <s v="Sarah Brown"/>
    <x v="0"/>
    <s v="United States"/>
    <x v="1"/>
    <s v="California"/>
    <n v="90045"/>
    <x v="1"/>
    <s v="TEC-MA-10004002"/>
    <x v="2"/>
    <x v="15"/>
    <s v="Zebra GX420t Direct Thermal/Thermal Transfer Printer"/>
    <x v="5066"/>
    <n v="7"/>
    <n v="0.2"/>
    <n v="334.49849999999998"/>
    <n v="5"/>
    <n v="2"/>
    <x v="1"/>
    <s v="May"/>
    <s v="2015-05"/>
  </r>
  <r>
    <n v="8104"/>
    <s v="CA-2015-149846"/>
    <x v="1184"/>
    <d v="2015-05-26T00:00:00"/>
    <s v="Standard Class"/>
    <s v="SB-20185"/>
    <s v="Sarah Brown"/>
    <x v="0"/>
    <s v="United States"/>
    <x v="1"/>
    <s v="California"/>
    <n v="90045"/>
    <x v="1"/>
    <s v="OFF-ST-10002406"/>
    <x v="1"/>
    <x v="4"/>
    <s v="Pizazz Global Quick File"/>
    <x v="349"/>
    <n v="7"/>
    <n v="0"/>
    <n v="29.341200000000001"/>
    <n v="5"/>
    <n v="2"/>
    <x v="1"/>
    <s v="May"/>
    <s v="2015-05"/>
  </r>
  <r>
    <n v="8105"/>
    <s v="CA-2015-149846"/>
    <x v="1184"/>
    <d v="2015-05-26T00:00:00"/>
    <s v="Standard Class"/>
    <s v="SB-20185"/>
    <s v="Sarah Brown"/>
    <x v="0"/>
    <s v="United States"/>
    <x v="1"/>
    <s v="California"/>
    <n v="90045"/>
    <x v="1"/>
    <s v="TEC-PH-10003645"/>
    <x v="2"/>
    <x v="7"/>
    <s v="Aastra 57i VoIP phone"/>
    <x v="5067"/>
    <n v="6"/>
    <n v="0.2"/>
    <n v="58.179600000000001"/>
    <n v="5"/>
    <n v="2"/>
    <x v="1"/>
    <s v="May"/>
    <s v="2015-05"/>
  </r>
  <r>
    <n v="8106"/>
    <s v="CA-2017-159149"/>
    <x v="922"/>
    <d v="2017-02-19T00:00:00"/>
    <s v="First Class"/>
    <s v="CR-12820"/>
    <s v="Cyra Reiten"/>
    <x v="2"/>
    <s v="United States"/>
    <x v="12"/>
    <s v="Texas"/>
    <n v="77041"/>
    <x v="2"/>
    <s v="FUR-BO-10001601"/>
    <x v="0"/>
    <x v="0"/>
    <s v="Sauder Mission Library with Doors, Fruitwood Finish"/>
    <x v="5068"/>
    <n v="1"/>
    <n v="0.32"/>
    <n v="-17.0274"/>
    <n v="2"/>
    <n v="1"/>
    <x v="3"/>
    <s v="Feb"/>
    <s v="2017-02"/>
  </r>
  <r>
    <n v="8107"/>
    <s v="CA-2017-159149"/>
    <x v="922"/>
    <d v="2017-02-19T00:00:00"/>
    <s v="First Class"/>
    <s v="CR-12820"/>
    <s v="Cyra Reiten"/>
    <x v="2"/>
    <s v="United States"/>
    <x v="12"/>
    <s v="Texas"/>
    <n v="77041"/>
    <x v="2"/>
    <s v="OFF-AR-10000937"/>
    <x v="1"/>
    <x v="6"/>
    <s v="Dixon Ticonderoga Core-Lock Colored Pencils, 48-Color Set"/>
    <x v="5069"/>
    <n v="6"/>
    <n v="0.2"/>
    <n v="52.631999999999998"/>
    <n v="2"/>
    <n v="1"/>
    <x v="3"/>
    <s v="Feb"/>
    <s v="2017-02"/>
  </r>
  <r>
    <n v="8108"/>
    <s v="CA-2017-159149"/>
    <x v="922"/>
    <d v="2017-02-19T00:00:00"/>
    <s v="First Class"/>
    <s v="CR-12820"/>
    <s v="Cyra Reiten"/>
    <x v="2"/>
    <s v="United States"/>
    <x v="12"/>
    <s v="Texas"/>
    <n v="77041"/>
    <x v="2"/>
    <s v="TEC-PH-10000038"/>
    <x v="2"/>
    <x v="7"/>
    <s v="Jawbone MINI JAMBOX Wireless Bluetooth Speaker"/>
    <x v="1417"/>
    <n v="4"/>
    <n v="0.2"/>
    <n v="-87.667199999999994"/>
    <n v="2"/>
    <n v="1"/>
    <x v="3"/>
    <s v="Feb"/>
    <s v="2017-02"/>
  </r>
  <r>
    <n v="8109"/>
    <s v="US-2017-167570"/>
    <x v="166"/>
    <d v="2017-12-15T00:00:00"/>
    <s v="Standard Class"/>
    <s v="EG-13900"/>
    <s v="Emily Grady"/>
    <x v="0"/>
    <s v="United States"/>
    <x v="10"/>
    <s v="Pennsylvania"/>
    <n v="19140"/>
    <x v="3"/>
    <s v="FUR-CH-10003396"/>
    <x v="0"/>
    <x v="1"/>
    <s v="Global Deluxe Steno Chair"/>
    <x v="5070"/>
    <n v="4"/>
    <n v="0.3"/>
    <n v="-58.504800000000003"/>
    <n v="12"/>
    <n v="4"/>
    <x v="3"/>
    <s v="Dec"/>
    <s v="2017-12"/>
  </r>
  <r>
    <n v="8110"/>
    <s v="CA-2017-160122"/>
    <x v="551"/>
    <d v="2017-11-23T00:00:00"/>
    <s v="Standard Class"/>
    <s v="RD-19930"/>
    <s v="Russell D'Ascenzo"/>
    <x v="0"/>
    <s v="United States"/>
    <x v="22"/>
    <s v="Illinois"/>
    <n v="60623"/>
    <x v="2"/>
    <s v="OFF-EN-10002592"/>
    <x v="1"/>
    <x v="12"/>
    <s v="Peel &amp; Seel Recycled Catalog Envelopes, Brown"/>
    <x v="5071"/>
    <n v="6"/>
    <n v="0.2"/>
    <n v="20.844000000000001"/>
    <n v="11"/>
    <n v="4"/>
    <x v="3"/>
    <s v="Nov"/>
    <s v="2017-11"/>
  </r>
  <r>
    <n v="8111"/>
    <s v="CA-2017-160122"/>
    <x v="551"/>
    <d v="2017-11-23T00:00:00"/>
    <s v="Standard Class"/>
    <s v="RD-19930"/>
    <s v="Russell D'Ascenzo"/>
    <x v="0"/>
    <s v="United States"/>
    <x v="22"/>
    <s v="Illinois"/>
    <n v="60623"/>
    <x v="2"/>
    <s v="FUR-CH-10000422"/>
    <x v="0"/>
    <x v="1"/>
    <s v="Global Highback Leather Tilter in Burgundy"/>
    <x v="5072"/>
    <n v="2"/>
    <n v="0.3"/>
    <n v="-25.4772"/>
    <n v="11"/>
    <n v="4"/>
    <x v="3"/>
    <s v="Nov"/>
    <s v="2017-11"/>
  </r>
  <r>
    <n v="8112"/>
    <s v="CA-2016-130393"/>
    <x v="49"/>
    <d v="2016-12-03T00:00:00"/>
    <s v="Second Class"/>
    <s v="JM-15865"/>
    <s v="John Murray"/>
    <x v="0"/>
    <s v="United States"/>
    <x v="287"/>
    <s v="Texas"/>
    <n v="76903"/>
    <x v="2"/>
    <s v="FUR-CH-10002647"/>
    <x v="0"/>
    <x v="1"/>
    <s v="Situations Contoured Folding Chairs, 4/Set"/>
    <x v="5073"/>
    <n v="5"/>
    <n v="0.3"/>
    <n v="-17.745000000000001"/>
    <n v="12"/>
    <n v="4"/>
    <x v="0"/>
    <s v="Dec"/>
    <s v="2016-12"/>
  </r>
  <r>
    <n v="8113"/>
    <s v="CA-2016-130393"/>
    <x v="49"/>
    <d v="2016-12-03T00:00:00"/>
    <s v="Second Class"/>
    <s v="JM-15865"/>
    <s v="John Murray"/>
    <x v="0"/>
    <s v="United States"/>
    <x v="287"/>
    <s v="Texas"/>
    <n v="76903"/>
    <x v="2"/>
    <s v="OFF-AP-10004859"/>
    <x v="1"/>
    <x v="9"/>
    <s v="Acco 6 Outlet Guardian Premium Surge Suppressor"/>
    <x v="25"/>
    <n v="4"/>
    <n v="0.8"/>
    <n v="-30.8672"/>
    <n v="12"/>
    <n v="4"/>
    <x v="0"/>
    <s v="Dec"/>
    <s v="2016-12"/>
  </r>
  <r>
    <n v="8114"/>
    <s v="CA-2016-130393"/>
    <x v="49"/>
    <d v="2016-12-03T00:00:00"/>
    <s v="Second Class"/>
    <s v="JM-15865"/>
    <s v="John Murray"/>
    <x v="0"/>
    <s v="United States"/>
    <x v="287"/>
    <s v="Texas"/>
    <n v="76903"/>
    <x v="2"/>
    <s v="FUR-CH-10004477"/>
    <x v="0"/>
    <x v="1"/>
    <s v="Global Push Button Manager's Chair, Indigo"/>
    <x v="4763"/>
    <n v="2"/>
    <n v="0.3"/>
    <n v="-1.2178"/>
    <n v="12"/>
    <n v="4"/>
    <x v="0"/>
    <s v="Dec"/>
    <s v="2016-12"/>
  </r>
  <r>
    <n v="8115"/>
    <s v="CA-2017-144820"/>
    <x v="621"/>
    <d v="2017-10-07T00:00:00"/>
    <s v="Second Class"/>
    <s v="LW-16825"/>
    <s v="Laurel Workman"/>
    <x v="1"/>
    <s v="United States"/>
    <x v="45"/>
    <s v="Texas"/>
    <n v="77506"/>
    <x v="2"/>
    <s v="OFF-AR-10004817"/>
    <x v="1"/>
    <x v="6"/>
    <s v="Colorific Watercolor Pencils"/>
    <x v="5074"/>
    <n v="5"/>
    <n v="0.2"/>
    <n v="2.3220000000000001"/>
    <n v="10"/>
    <n v="4"/>
    <x v="3"/>
    <s v="Oct"/>
    <s v="2017-10"/>
  </r>
  <r>
    <n v="8116"/>
    <s v="CA-2017-101014"/>
    <x v="635"/>
    <d v="2017-09-04T00:00:00"/>
    <s v="Standard Class"/>
    <s v="RW-19540"/>
    <s v="Rick Wilson"/>
    <x v="1"/>
    <s v="United States"/>
    <x v="1"/>
    <s v="California"/>
    <n v="90049"/>
    <x v="1"/>
    <s v="FUR-FU-10003374"/>
    <x v="0"/>
    <x v="5"/>
    <s v="Electrix Fluorescent Magnifier Lamps &amp; Weighted Base"/>
    <x v="5075"/>
    <n v="3"/>
    <n v="0"/>
    <n v="41.445599999999999"/>
    <n v="8"/>
    <n v="3"/>
    <x v="3"/>
    <s v="Aug"/>
    <s v="2017-08"/>
  </r>
  <r>
    <n v="8117"/>
    <s v="CA-2017-105543"/>
    <x v="221"/>
    <d v="2017-11-24T00:00:00"/>
    <s v="Same Day"/>
    <s v="BG-11695"/>
    <s v="Brooke Gillingham"/>
    <x v="1"/>
    <s v="United States"/>
    <x v="495"/>
    <s v="Kansas"/>
    <n v="67846"/>
    <x v="2"/>
    <s v="OFF-ST-10003123"/>
    <x v="1"/>
    <x v="4"/>
    <s v="Fellowes Bases and Tops For Staxonsteel/High-Stak Systems"/>
    <x v="3212"/>
    <n v="1"/>
    <n v="0"/>
    <n v="7.9896000000000003"/>
    <n v="11"/>
    <n v="4"/>
    <x v="3"/>
    <s v="Nov"/>
    <s v="2017-11"/>
  </r>
  <r>
    <n v="8118"/>
    <s v="US-2017-113201"/>
    <x v="160"/>
    <d v="2017-07-05T00:00:00"/>
    <s v="Standard Class"/>
    <s v="TT-21220"/>
    <s v="Thomas Thornton"/>
    <x v="0"/>
    <s v="United States"/>
    <x v="1"/>
    <s v="California"/>
    <n v="90045"/>
    <x v="1"/>
    <s v="OFF-PA-10000675"/>
    <x v="1"/>
    <x v="10"/>
    <s v="Xerox 1919"/>
    <x v="2854"/>
    <n v="5"/>
    <n v="0"/>
    <n v="100.4255"/>
    <n v="6"/>
    <n v="2"/>
    <x v="3"/>
    <s v="Jun"/>
    <s v="2017-06"/>
  </r>
  <r>
    <n v="8119"/>
    <s v="US-2017-106551"/>
    <x v="847"/>
    <d v="2017-07-27T00:00:00"/>
    <s v="Standard Class"/>
    <s v="EB-13930"/>
    <s v="Eric Barreto"/>
    <x v="0"/>
    <s v="United States"/>
    <x v="22"/>
    <s v="Illinois"/>
    <n v="60653"/>
    <x v="2"/>
    <s v="FUR-CH-10004997"/>
    <x v="0"/>
    <x v="1"/>
    <s v="Hon Every-Day Series Multi-Task Chairs"/>
    <x v="5076"/>
    <n v="4"/>
    <n v="0.3"/>
    <n v="-75.191999999999993"/>
    <n v="7"/>
    <n v="3"/>
    <x v="3"/>
    <s v="Jul"/>
    <s v="2017-07"/>
  </r>
  <r>
    <n v="8120"/>
    <s v="CA-2016-116722"/>
    <x v="583"/>
    <d v="2016-11-16T00:00:00"/>
    <s v="Standard Class"/>
    <s v="LP-17080"/>
    <s v="Liz Pelletier"/>
    <x v="0"/>
    <s v="United States"/>
    <x v="8"/>
    <s v="California"/>
    <n v="94110"/>
    <x v="1"/>
    <s v="FUR-FU-10001934"/>
    <x v="0"/>
    <x v="5"/>
    <s v="Magnifier Swing Arm Lamp"/>
    <x v="108"/>
    <n v="2"/>
    <n v="0"/>
    <n v="10.909599999999999"/>
    <n v="11"/>
    <n v="4"/>
    <x v="0"/>
    <s v="Nov"/>
    <s v="2016-11"/>
  </r>
  <r>
    <n v="8121"/>
    <s v="CA-2016-116722"/>
    <x v="583"/>
    <d v="2016-11-16T00:00:00"/>
    <s v="Standard Class"/>
    <s v="LP-17080"/>
    <s v="Liz Pelletier"/>
    <x v="0"/>
    <s v="United States"/>
    <x v="8"/>
    <s v="California"/>
    <n v="94110"/>
    <x v="1"/>
    <s v="FUR-CH-10004997"/>
    <x v="0"/>
    <x v="1"/>
    <s v="Hon Every-Day Series Multi-Task Chairs"/>
    <x v="538"/>
    <n v="3"/>
    <n v="0.2"/>
    <n v="0"/>
    <n v="11"/>
    <n v="4"/>
    <x v="0"/>
    <s v="Nov"/>
    <s v="2016-11"/>
  </r>
  <r>
    <n v="8122"/>
    <s v="CA-2016-116722"/>
    <x v="583"/>
    <d v="2016-11-16T00:00:00"/>
    <s v="Standard Class"/>
    <s v="LP-17080"/>
    <s v="Liz Pelletier"/>
    <x v="0"/>
    <s v="United States"/>
    <x v="8"/>
    <s v="California"/>
    <n v="94110"/>
    <x v="1"/>
    <s v="OFF-BI-10001890"/>
    <x v="1"/>
    <x v="8"/>
    <s v="Avery Poly Binder Pockets"/>
    <x v="5077"/>
    <n v="11"/>
    <n v="0.2"/>
    <n v="11.026400000000001"/>
    <n v="11"/>
    <n v="4"/>
    <x v="0"/>
    <s v="Nov"/>
    <s v="2016-11"/>
  </r>
  <r>
    <n v="8123"/>
    <s v="CA-2014-138128"/>
    <x v="337"/>
    <d v="2014-12-15T00:00:00"/>
    <s v="Standard Class"/>
    <s v="FP-14320"/>
    <s v="Frank Preis"/>
    <x v="0"/>
    <s v="United States"/>
    <x v="10"/>
    <s v="Pennsylvania"/>
    <n v="19134"/>
    <x v="3"/>
    <s v="OFF-EN-10002500"/>
    <x v="1"/>
    <x v="12"/>
    <s v="Globe Weis Peel &amp; Seel First Class Envelopes"/>
    <x v="5078"/>
    <n v="3"/>
    <n v="0.2"/>
    <n v="9.5850000000000009"/>
    <n v="12"/>
    <n v="4"/>
    <x v="2"/>
    <s v="Dec"/>
    <s v="2014-12"/>
  </r>
  <r>
    <n v="8124"/>
    <s v="CA-2014-138128"/>
    <x v="337"/>
    <d v="2014-12-15T00:00:00"/>
    <s v="Standard Class"/>
    <s v="FP-14320"/>
    <s v="Frank Preis"/>
    <x v="0"/>
    <s v="United States"/>
    <x v="10"/>
    <s v="Pennsylvania"/>
    <n v="19134"/>
    <x v="3"/>
    <s v="TEC-CO-10001766"/>
    <x v="2"/>
    <x v="16"/>
    <s v="Canon PC940 Copier"/>
    <x v="5079"/>
    <n v="4"/>
    <n v="0.4"/>
    <n v="125.99720000000001"/>
    <n v="12"/>
    <n v="4"/>
    <x v="2"/>
    <s v="Dec"/>
    <s v="2014-12"/>
  </r>
  <r>
    <n v="8125"/>
    <s v="US-2017-150070"/>
    <x v="210"/>
    <d v="2017-09-12T00:00:00"/>
    <s v="Standard Class"/>
    <s v="JA-15970"/>
    <s v="Joseph Airdo"/>
    <x v="0"/>
    <s v="United States"/>
    <x v="494"/>
    <s v="California"/>
    <n v="95351"/>
    <x v="1"/>
    <s v="FUR-CH-10004860"/>
    <x v="0"/>
    <x v="1"/>
    <s v="Global Low Back Tilter Chair"/>
    <x v="224"/>
    <n v="2"/>
    <n v="0.2"/>
    <n v="-28.2744"/>
    <n v="9"/>
    <n v="3"/>
    <x v="3"/>
    <s v="Sep"/>
    <s v="2017-09"/>
  </r>
  <r>
    <n v="8126"/>
    <s v="CA-2015-137064"/>
    <x v="525"/>
    <d v="2015-02-13T00:00:00"/>
    <s v="Standard Class"/>
    <s v="TS-21655"/>
    <s v="Trudy Schmidt"/>
    <x v="0"/>
    <s v="United States"/>
    <x v="12"/>
    <s v="Texas"/>
    <n v="77070"/>
    <x v="2"/>
    <s v="OFF-BI-10002049"/>
    <x v="1"/>
    <x v="8"/>
    <s v="UniKeep View Case Binders"/>
    <x v="987"/>
    <n v="3"/>
    <n v="0.8"/>
    <n v="-4.9878"/>
    <n v="2"/>
    <n v="1"/>
    <x v="1"/>
    <s v="Feb"/>
    <s v="2015-02"/>
  </r>
  <r>
    <n v="8127"/>
    <s v="CA-2015-137064"/>
    <x v="525"/>
    <d v="2015-02-13T00:00:00"/>
    <s v="Standard Class"/>
    <s v="TS-21655"/>
    <s v="Trudy Schmidt"/>
    <x v="0"/>
    <s v="United States"/>
    <x v="12"/>
    <s v="Texas"/>
    <n v="77070"/>
    <x v="2"/>
    <s v="TEC-AC-10003499"/>
    <x v="2"/>
    <x v="11"/>
    <s v="Memorex Mini Travel Drive 8 GB USB 2.0 Flash Drive"/>
    <x v="4964"/>
    <n v="2"/>
    <n v="0.2"/>
    <n v="4.4004000000000003"/>
    <n v="2"/>
    <n v="1"/>
    <x v="1"/>
    <s v="Feb"/>
    <s v="2015-02"/>
  </r>
  <r>
    <n v="8128"/>
    <s v="CA-2015-137064"/>
    <x v="525"/>
    <d v="2015-02-13T00:00:00"/>
    <s v="Standard Class"/>
    <s v="TS-21655"/>
    <s v="Trudy Schmidt"/>
    <x v="0"/>
    <s v="United States"/>
    <x v="12"/>
    <s v="Texas"/>
    <n v="77070"/>
    <x v="2"/>
    <s v="OFF-ST-10003470"/>
    <x v="1"/>
    <x v="4"/>
    <s v="Tennsco Snap-Together Open Shelving Units, Starter Sets and Add-On Units"/>
    <x v="5080"/>
    <n v="3"/>
    <n v="0.2"/>
    <n v="-125.76600000000001"/>
    <n v="2"/>
    <n v="1"/>
    <x v="1"/>
    <s v="Feb"/>
    <s v="2015-02"/>
  </r>
  <r>
    <n v="8129"/>
    <s v="CA-2017-157350"/>
    <x v="775"/>
    <d v="2017-09-01T00:00:00"/>
    <s v="Standard Class"/>
    <s v="DP-13000"/>
    <s v="Darren Powers"/>
    <x v="0"/>
    <s v="United States"/>
    <x v="22"/>
    <s v="Illinois"/>
    <n v="60610"/>
    <x v="2"/>
    <s v="FUR-FU-10000222"/>
    <x v="0"/>
    <x v="5"/>
    <s v="Seth Thomas 16&quot; Steel Case Clock"/>
    <x v="643"/>
    <n v="5"/>
    <n v="0.6"/>
    <n v="-43.847999999999999"/>
    <n v="8"/>
    <n v="3"/>
    <x v="3"/>
    <s v="Aug"/>
    <s v="2017-08"/>
  </r>
  <r>
    <n v="8130"/>
    <s v="CA-2014-127866"/>
    <x v="836"/>
    <d v="2014-07-23T00:00:00"/>
    <s v="First Class"/>
    <s v="JD-15895"/>
    <s v="Jonathan Doherty"/>
    <x v="1"/>
    <s v="United States"/>
    <x v="169"/>
    <s v="California"/>
    <n v="92503"/>
    <x v="1"/>
    <s v="TEC-AC-10000023"/>
    <x v="2"/>
    <x v="11"/>
    <s v="Maxell 74 Minute CD-R Spindle, 50/Pack"/>
    <x v="4836"/>
    <n v="2"/>
    <n v="0"/>
    <n v="15.0984"/>
    <n v="7"/>
    <n v="3"/>
    <x v="2"/>
    <s v="Jul"/>
    <s v="2014-07"/>
  </r>
  <r>
    <n v="8131"/>
    <s v="CA-2014-127866"/>
    <x v="836"/>
    <d v="2014-07-23T00:00:00"/>
    <s v="First Class"/>
    <s v="JD-15895"/>
    <s v="Jonathan Doherty"/>
    <x v="1"/>
    <s v="United States"/>
    <x v="169"/>
    <s v="California"/>
    <n v="92503"/>
    <x v="1"/>
    <s v="OFF-PA-10003971"/>
    <x v="1"/>
    <x v="10"/>
    <s v="Xerox 1965"/>
    <x v="489"/>
    <n v="2"/>
    <n v="0"/>
    <n v="5.8604000000000003"/>
    <n v="7"/>
    <n v="3"/>
    <x v="2"/>
    <s v="Jul"/>
    <s v="2014-07"/>
  </r>
  <r>
    <n v="8132"/>
    <s v="CA-2014-127866"/>
    <x v="836"/>
    <d v="2014-07-23T00:00:00"/>
    <s v="First Class"/>
    <s v="JD-15895"/>
    <s v="Jonathan Doherty"/>
    <x v="1"/>
    <s v="United States"/>
    <x v="169"/>
    <s v="California"/>
    <n v="92503"/>
    <x v="1"/>
    <s v="OFF-AR-10003481"/>
    <x v="1"/>
    <x v="6"/>
    <s v="Newell 348"/>
    <x v="1317"/>
    <n v="4"/>
    <n v="0"/>
    <n v="3.8048000000000002"/>
    <n v="7"/>
    <n v="3"/>
    <x v="2"/>
    <s v="Jul"/>
    <s v="2014-07"/>
  </r>
  <r>
    <n v="8133"/>
    <s v="CA-2014-127866"/>
    <x v="836"/>
    <d v="2014-07-23T00:00:00"/>
    <s v="First Class"/>
    <s v="JD-15895"/>
    <s v="Jonathan Doherty"/>
    <x v="1"/>
    <s v="United States"/>
    <x v="169"/>
    <s v="California"/>
    <n v="92503"/>
    <x v="1"/>
    <s v="OFF-ST-10001490"/>
    <x v="1"/>
    <x v="4"/>
    <s v="Hot File 7-Pocket, Floor Stand"/>
    <x v="3370"/>
    <n v="3"/>
    <n v="0"/>
    <n v="160.62299999999999"/>
    <n v="7"/>
    <n v="3"/>
    <x v="2"/>
    <s v="Jul"/>
    <s v="2014-07"/>
  </r>
  <r>
    <n v="8134"/>
    <s v="CA-2015-131352"/>
    <x v="1049"/>
    <d v="2015-10-13T00:00:00"/>
    <s v="Standard Class"/>
    <s v="GH-14485"/>
    <s v="Gene Hale"/>
    <x v="1"/>
    <s v="United States"/>
    <x v="61"/>
    <s v="Texas"/>
    <n v="75081"/>
    <x v="2"/>
    <s v="FUR-FU-10003708"/>
    <x v="0"/>
    <x v="5"/>
    <s v="Tenex Traditional Chairmats for Medium Pile Carpet, Standard Lip, 36&quot; x 48&quot;"/>
    <x v="5081"/>
    <n v="3"/>
    <n v="0.6"/>
    <n v="-70.960499999999996"/>
    <n v="10"/>
    <n v="4"/>
    <x v="1"/>
    <s v="Oct"/>
    <s v="2015-10"/>
  </r>
  <r>
    <n v="8135"/>
    <s v="CA-2015-121776"/>
    <x v="1130"/>
    <d v="2015-02-21T00:00:00"/>
    <s v="Standard Class"/>
    <s v="RD-19585"/>
    <s v="Rob Dowd"/>
    <x v="0"/>
    <s v="United States"/>
    <x v="1"/>
    <s v="California"/>
    <n v="90008"/>
    <x v="1"/>
    <s v="OFF-PA-10001970"/>
    <x v="1"/>
    <x v="10"/>
    <s v="Xerox 1881"/>
    <x v="651"/>
    <n v="3"/>
    <n v="0"/>
    <n v="17.314800000000002"/>
    <n v="2"/>
    <n v="1"/>
    <x v="1"/>
    <s v="Feb"/>
    <s v="2015-02"/>
  </r>
  <r>
    <n v="8136"/>
    <s v="CA-2015-121776"/>
    <x v="1130"/>
    <d v="2015-02-21T00:00:00"/>
    <s v="Standard Class"/>
    <s v="RD-19585"/>
    <s v="Rob Dowd"/>
    <x v="0"/>
    <s v="United States"/>
    <x v="1"/>
    <s v="California"/>
    <n v="90008"/>
    <x v="1"/>
    <s v="OFF-LA-10002762"/>
    <x v="1"/>
    <x v="2"/>
    <s v="Avery 485"/>
    <x v="2041"/>
    <n v="7"/>
    <n v="0"/>
    <n v="41.223700000000001"/>
    <n v="2"/>
    <n v="1"/>
    <x v="1"/>
    <s v="Feb"/>
    <s v="2015-02"/>
  </r>
  <r>
    <n v="8137"/>
    <s v="CA-2016-118073"/>
    <x v="399"/>
    <d v="2016-08-16T00:00:00"/>
    <s v="Standard Class"/>
    <s v="CS-12490"/>
    <s v="Cindy Schnelling"/>
    <x v="1"/>
    <s v="United States"/>
    <x v="121"/>
    <s v="Florida"/>
    <n v="33801"/>
    <x v="0"/>
    <s v="FUR-TA-10002533"/>
    <x v="0"/>
    <x v="3"/>
    <s v="BPI Conference Tables"/>
    <x v="5082"/>
    <n v="7"/>
    <n v="0.45"/>
    <n v="-255.58750000000001"/>
    <n v="8"/>
    <n v="3"/>
    <x v="0"/>
    <s v="Aug"/>
    <s v="2016-08"/>
  </r>
  <r>
    <n v="8138"/>
    <s v="CA-2014-103219"/>
    <x v="187"/>
    <d v="2014-11-13T00:00:00"/>
    <s v="Standard Class"/>
    <s v="BF-11215"/>
    <s v="Benjamin Farhat"/>
    <x v="2"/>
    <s v="United States"/>
    <x v="20"/>
    <s v="New York"/>
    <n v="10035"/>
    <x v="3"/>
    <s v="FUR-FU-10004091"/>
    <x v="0"/>
    <x v="5"/>
    <s v="Eldon 200 Class Desk Accessories, Black"/>
    <x v="3012"/>
    <n v="9"/>
    <n v="0"/>
    <n v="21.477599999999999"/>
    <n v="11"/>
    <n v="4"/>
    <x v="2"/>
    <s v="Nov"/>
    <s v="2014-11"/>
  </r>
  <r>
    <n v="8139"/>
    <s v="CA-2016-102561"/>
    <x v="427"/>
    <d v="2016-07-22T00:00:00"/>
    <s v="Standard Class"/>
    <s v="NK-18490"/>
    <s v="Neil Knudson"/>
    <x v="2"/>
    <s v="United States"/>
    <x v="10"/>
    <s v="Pennsylvania"/>
    <n v="19140"/>
    <x v="3"/>
    <s v="OFF-AR-10001545"/>
    <x v="1"/>
    <x v="6"/>
    <s v="Newell 326"/>
    <x v="2387"/>
    <n v="8"/>
    <n v="0.2"/>
    <n v="1.2672000000000001"/>
    <n v="7"/>
    <n v="3"/>
    <x v="0"/>
    <s v="Jul"/>
    <s v="2016-07"/>
  </r>
  <r>
    <n v="8140"/>
    <s v="CA-2016-102561"/>
    <x v="427"/>
    <d v="2016-07-22T00:00:00"/>
    <s v="Standard Class"/>
    <s v="NK-18490"/>
    <s v="Neil Knudson"/>
    <x v="2"/>
    <s v="United States"/>
    <x v="10"/>
    <s v="Pennsylvania"/>
    <n v="19140"/>
    <x v="3"/>
    <s v="OFF-ST-10001476"/>
    <x v="1"/>
    <x v="4"/>
    <s v="Steel Personal Filing/Posting Tote"/>
    <x v="5083"/>
    <n v="10"/>
    <n v="0.2"/>
    <n v="24.856999999999999"/>
    <n v="7"/>
    <n v="3"/>
    <x v="0"/>
    <s v="Jul"/>
    <s v="2016-07"/>
  </r>
  <r>
    <n v="8141"/>
    <s v="CA-2016-102561"/>
    <x v="427"/>
    <d v="2016-07-22T00:00:00"/>
    <s v="Standard Class"/>
    <s v="NK-18490"/>
    <s v="Neil Knudson"/>
    <x v="2"/>
    <s v="United States"/>
    <x v="10"/>
    <s v="Pennsylvania"/>
    <n v="19140"/>
    <x v="3"/>
    <s v="OFF-PA-10004971"/>
    <x v="1"/>
    <x v="10"/>
    <s v="Xerox 196"/>
    <x v="281"/>
    <n v="4"/>
    <n v="0.2"/>
    <n v="6.7047999999999996"/>
    <n v="7"/>
    <n v="3"/>
    <x v="0"/>
    <s v="Jul"/>
    <s v="2016-07"/>
  </r>
  <r>
    <n v="8142"/>
    <s v="CA-2016-100993"/>
    <x v="473"/>
    <d v="2016-02-10T00:00:00"/>
    <s v="Standard Class"/>
    <s v="AZ-10750"/>
    <s v="Annie Zypern"/>
    <x v="0"/>
    <s v="United States"/>
    <x v="70"/>
    <s v="California"/>
    <n v="92037"/>
    <x v="1"/>
    <s v="OFF-LA-10003223"/>
    <x v="1"/>
    <x v="2"/>
    <s v="Avery 508"/>
    <x v="1646"/>
    <n v="3"/>
    <n v="0"/>
    <n v="7.2176999999999998"/>
    <n v="2"/>
    <n v="1"/>
    <x v="0"/>
    <s v="Feb"/>
    <s v="2016-02"/>
  </r>
  <r>
    <n v="8143"/>
    <s v="CA-2016-100993"/>
    <x v="473"/>
    <d v="2016-02-10T00:00:00"/>
    <s v="Standard Class"/>
    <s v="AZ-10750"/>
    <s v="Annie Zypern"/>
    <x v="0"/>
    <s v="United States"/>
    <x v="70"/>
    <s v="California"/>
    <n v="92037"/>
    <x v="1"/>
    <s v="OFF-ST-10004340"/>
    <x v="1"/>
    <x v="4"/>
    <s v="Fellowes Mobile File Cart, Black"/>
    <x v="4519"/>
    <n v="3"/>
    <n v="0"/>
    <n v="50.3658"/>
    <n v="2"/>
    <n v="1"/>
    <x v="0"/>
    <s v="Feb"/>
    <s v="2016-02"/>
  </r>
  <r>
    <n v="8144"/>
    <s v="CA-2016-100993"/>
    <x v="473"/>
    <d v="2016-02-10T00:00:00"/>
    <s v="Standard Class"/>
    <s v="AZ-10750"/>
    <s v="Annie Zypern"/>
    <x v="0"/>
    <s v="United States"/>
    <x v="70"/>
    <s v="California"/>
    <n v="92037"/>
    <x v="1"/>
    <s v="FUR-TA-10001095"/>
    <x v="0"/>
    <x v="3"/>
    <s v="Chromcraft Round Conference Tables"/>
    <x v="5084"/>
    <n v="4"/>
    <n v="0.2"/>
    <n v="6.9715999999999996"/>
    <n v="2"/>
    <n v="1"/>
    <x v="0"/>
    <s v="Feb"/>
    <s v="2016-02"/>
  </r>
  <r>
    <n v="8145"/>
    <s v="CA-2016-100993"/>
    <x v="473"/>
    <d v="2016-02-10T00:00:00"/>
    <s v="Standard Class"/>
    <s v="AZ-10750"/>
    <s v="Annie Zypern"/>
    <x v="0"/>
    <s v="United States"/>
    <x v="70"/>
    <s v="California"/>
    <n v="92037"/>
    <x v="1"/>
    <s v="TEC-PH-10001448"/>
    <x v="2"/>
    <x v="7"/>
    <s v="Anker Astro 15000mAh USB Portable Charger"/>
    <x v="3955"/>
    <n v="4"/>
    <n v="0.2"/>
    <n v="-31.993600000000001"/>
    <n v="2"/>
    <n v="1"/>
    <x v="0"/>
    <s v="Feb"/>
    <s v="2016-02"/>
  </r>
  <r>
    <n v="8146"/>
    <s v="US-2014-112949"/>
    <x v="886"/>
    <d v="2014-06-27T00:00:00"/>
    <s v="Standard Class"/>
    <s v="Co-12640"/>
    <s v="Corey-Lock"/>
    <x v="0"/>
    <s v="United States"/>
    <x v="408"/>
    <s v="Oklahoma"/>
    <n v="73505"/>
    <x v="2"/>
    <s v="OFF-AP-10001005"/>
    <x v="1"/>
    <x v="9"/>
    <s v="Honeywell Quietcare HEPA Air Cleaner"/>
    <x v="5085"/>
    <n v="6"/>
    <n v="0"/>
    <n v="155.727"/>
    <n v="6"/>
    <n v="2"/>
    <x v="2"/>
    <s v="Jun"/>
    <s v="2014-06"/>
  </r>
  <r>
    <n v="8147"/>
    <s v="US-2014-112949"/>
    <x v="886"/>
    <d v="2014-06-27T00:00:00"/>
    <s v="Standard Class"/>
    <s v="Co-12640"/>
    <s v="Corey-Lock"/>
    <x v="0"/>
    <s v="United States"/>
    <x v="408"/>
    <s v="Oklahoma"/>
    <n v="73505"/>
    <x v="2"/>
    <s v="OFF-AR-10003469"/>
    <x v="1"/>
    <x v="6"/>
    <s v="Nontoxic Chalk"/>
    <x v="2799"/>
    <n v="2"/>
    <n v="0"/>
    <n v="1.6896"/>
    <n v="6"/>
    <n v="2"/>
    <x v="2"/>
    <s v="Jun"/>
    <s v="2014-06"/>
  </r>
  <r>
    <n v="8148"/>
    <s v="US-2017-146822"/>
    <x v="255"/>
    <d v="2017-06-14T00:00:00"/>
    <s v="Standard Class"/>
    <s v="AG-10675"/>
    <s v="Anna Gayman"/>
    <x v="0"/>
    <s v="United States"/>
    <x v="127"/>
    <s v="Virginia"/>
    <n v="24153"/>
    <x v="0"/>
    <s v="OFF-PA-10000249"/>
    <x v="1"/>
    <x v="10"/>
    <s v="Easy-staple paper"/>
    <x v="335"/>
    <n v="4"/>
    <n v="0"/>
    <n v="23.086400000000001"/>
    <n v="6"/>
    <n v="2"/>
    <x v="3"/>
    <s v="Jun"/>
    <s v="2017-06"/>
  </r>
  <r>
    <n v="8149"/>
    <s v="US-2016-131058"/>
    <x v="797"/>
    <d v="2016-12-31T00:00:00"/>
    <s v="Standard Class"/>
    <s v="EM-14140"/>
    <s v="Eugene Moren"/>
    <x v="2"/>
    <s v="United States"/>
    <x v="157"/>
    <s v="California"/>
    <n v="92704"/>
    <x v="1"/>
    <s v="OFF-LA-10001613"/>
    <x v="1"/>
    <x v="2"/>
    <s v="Avery File Folder Labels"/>
    <x v="171"/>
    <n v="7"/>
    <n v="0"/>
    <n v="9.8783999999999992"/>
    <n v="12"/>
    <n v="4"/>
    <x v="0"/>
    <s v="Dec"/>
    <s v="2016-12"/>
  </r>
  <r>
    <n v="8150"/>
    <s v="CA-2014-167997"/>
    <x v="755"/>
    <d v="2014-01-29T00:00:00"/>
    <s v="First Class"/>
    <s v="CA-11965"/>
    <s v="Carol Adams"/>
    <x v="1"/>
    <s v="United States"/>
    <x v="503"/>
    <s v="South Dakota"/>
    <n v="57701"/>
    <x v="2"/>
    <s v="OFF-BI-10001758"/>
    <x v="1"/>
    <x v="8"/>
    <s v="Wilson Jones 14 Line Acrylic Coated Pressboard Data Binders"/>
    <x v="3766"/>
    <n v="2"/>
    <n v="0"/>
    <n v="5.0195999999999996"/>
    <n v="1"/>
    <n v="1"/>
    <x v="2"/>
    <s v="Jan"/>
    <s v="2014-01"/>
  </r>
  <r>
    <n v="8151"/>
    <s v="CA-2014-167997"/>
    <x v="755"/>
    <d v="2014-01-29T00:00:00"/>
    <s v="First Class"/>
    <s v="CA-11965"/>
    <s v="Carol Adams"/>
    <x v="1"/>
    <s v="United States"/>
    <x v="503"/>
    <s v="South Dakota"/>
    <n v="57701"/>
    <x v="2"/>
    <s v="FUR-BO-10004409"/>
    <x v="0"/>
    <x v="0"/>
    <s v="Safco Value Mate Series Steel Bookcases, Baked Enamel Finish on Steel, Gray"/>
    <x v="1713"/>
    <n v="2"/>
    <n v="0"/>
    <n v="39.748800000000003"/>
    <n v="1"/>
    <n v="1"/>
    <x v="2"/>
    <s v="Jan"/>
    <s v="2014-01"/>
  </r>
  <r>
    <n v="8152"/>
    <s v="CA-2017-140151"/>
    <x v="721"/>
    <d v="2017-03-25T00:00:00"/>
    <s v="First Class"/>
    <s v="RB-19360"/>
    <s v="Raymond Buch"/>
    <x v="0"/>
    <s v="United States"/>
    <x v="4"/>
    <s v="Washington"/>
    <n v="98115"/>
    <x v="1"/>
    <s v="OFF-ST-10001558"/>
    <x v="1"/>
    <x v="4"/>
    <s v="Acco Perma 4000 Stacking Storage Drawers"/>
    <x v="4482"/>
    <n v="2"/>
    <n v="0"/>
    <n v="4.8719999999999999"/>
    <n v="3"/>
    <n v="1"/>
    <x v="3"/>
    <s v="Mar"/>
    <s v="2017-03"/>
  </r>
  <r>
    <n v="8153"/>
    <s v="CA-2017-140151"/>
    <x v="721"/>
    <d v="2017-03-25T00:00:00"/>
    <s v="First Class"/>
    <s v="RB-19360"/>
    <s v="Raymond Buch"/>
    <x v="0"/>
    <s v="United States"/>
    <x v="4"/>
    <s v="Washington"/>
    <n v="98115"/>
    <x v="1"/>
    <s v="OFF-PA-10002986"/>
    <x v="1"/>
    <x v="10"/>
    <s v="Xerox 1898"/>
    <x v="130"/>
    <n v="3"/>
    <n v="0"/>
    <n v="9.6191999999999993"/>
    <n v="3"/>
    <n v="1"/>
    <x v="3"/>
    <s v="Mar"/>
    <s v="2017-03"/>
  </r>
  <r>
    <n v="8154"/>
    <s v="CA-2017-140151"/>
    <x v="721"/>
    <d v="2017-03-25T00:00:00"/>
    <s v="First Class"/>
    <s v="RB-19360"/>
    <s v="Raymond Buch"/>
    <x v="0"/>
    <s v="United States"/>
    <x v="4"/>
    <s v="Washington"/>
    <n v="98115"/>
    <x v="1"/>
    <s v="TEC-CO-10004722"/>
    <x v="2"/>
    <x v="16"/>
    <s v="Canon imageCLASS 2200 Advanced Copier"/>
    <x v="5086"/>
    <n v="4"/>
    <n v="0"/>
    <n v="6719.9808000000003"/>
    <n v="3"/>
    <n v="1"/>
    <x v="3"/>
    <s v="Mar"/>
    <s v="2017-03"/>
  </r>
  <r>
    <n v="8155"/>
    <s v="US-2017-143770"/>
    <x v="177"/>
    <d v="2017-03-24T00:00:00"/>
    <s v="Standard Class"/>
    <s v="RD-19720"/>
    <s v="Roger Demir"/>
    <x v="0"/>
    <s v="United States"/>
    <x v="209"/>
    <s v="Connecticut"/>
    <n v="6457"/>
    <x v="3"/>
    <s v="TEC-AC-10002842"/>
    <x v="2"/>
    <x v="11"/>
    <s v="WD My Passport Ultra 2TB Portable External Hard Drive"/>
    <x v="1657"/>
    <n v="2"/>
    <n v="0"/>
    <n v="38.08"/>
    <n v="3"/>
    <n v="1"/>
    <x v="3"/>
    <s v="Mar"/>
    <s v="2017-03"/>
  </r>
  <r>
    <n v="8156"/>
    <s v="US-2017-143770"/>
    <x v="177"/>
    <d v="2017-03-24T00:00:00"/>
    <s v="Standard Class"/>
    <s v="RD-19720"/>
    <s v="Roger Demir"/>
    <x v="0"/>
    <s v="United States"/>
    <x v="209"/>
    <s v="Connecticut"/>
    <n v="6457"/>
    <x v="3"/>
    <s v="OFF-PA-10001125"/>
    <x v="1"/>
    <x v="10"/>
    <s v="Xerox 1988"/>
    <x v="1156"/>
    <n v="2"/>
    <n v="0"/>
    <n v="27.882000000000001"/>
    <n v="3"/>
    <n v="1"/>
    <x v="3"/>
    <s v="Mar"/>
    <s v="2017-03"/>
  </r>
  <r>
    <n v="8157"/>
    <s v="CA-2016-131296"/>
    <x v="964"/>
    <d v="2016-10-09T00:00:00"/>
    <s v="Standard Class"/>
    <s v="MS-17830"/>
    <s v="Melanie Seite"/>
    <x v="0"/>
    <s v="United States"/>
    <x v="248"/>
    <s v="Maryland"/>
    <n v="21215"/>
    <x v="3"/>
    <s v="FUR-TA-10002622"/>
    <x v="0"/>
    <x v="3"/>
    <s v="Bush Andora Conference Table, Maple/Graphite Gray Finish"/>
    <x v="5087"/>
    <n v="2"/>
    <n v="0.3"/>
    <n v="-23.937200000000001"/>
    <n v="10"/>
    <n v="4"/>
    <x v="0"/>
    <s v="Oct"/>
    <s v="2016-10"/>
  </r>
  <r>
    <n v="8158"/>
    <s v="CA-2016-103464"/>
    <x v="741"/>
    <d v="2016-11-22T00:00:00"/>
    <s v="Standard Class"/>
    <s v="PG-18820"/>
    <s v="Patrick Gardner"/>
    <x v="0"/>
    <s v="United States"/>
    <x v="70"/>
    <s v="California"/>
    <n v="92105"/>
    <x v="1"/>
    <s v="TEC-AC-10002842"/>
    <x v="2"/>
    <x v="11"/>
    <s v="WD My Passport Ultra 2TB Portable External Hard Drive"/>
    <x v="1993"/>
    <n v="5"/>
    <n v="0"/>
    <n v="95.2"/>
    <n v="11"/>
    <n v="4"/>
    <x v="0"/>
    <s v="Nov"/>
    <s v="2016-11"/>
  </r>
  <r>
    <n v="8159"/>
    <s v="CA-2017-136238"/>
    <x v="377"/>
    <d v="2018-01-01T00:00:00"/>
    <s v="Standard Class"/>
    <s v="KB-16240"/>
    <s v="Karen Bern"/>
    <x v="1"/>
    <s v="United States"/>
    <x v="372"/>
    <s v="Texas"/>
    <n v="79762"/>
    <x v="2"/>
    <s v="OFF-PA-10004285"/>
    <x v="1"/>
    <x v="10"/>
    <s v="Xerox 1959"/>
    <x v="2897"/>
    <n v="3"/>
    <n v="0.2"/>
    <n v="5.6112000000000002"/>
    <n v="12"/>
    <n v="4"/>
    <x v="3"/>
    <s v="Dec"/>
    <s v="2017-12"/>
  </r>
  <r>
    <n v="8160"/>
    <s v="CA-2016-120803"/>
    <x v="1185"/>
    <d v="2016-03-13T00:00:00"/>
    <s v="Standard Class"/>
    <s v="RB-19465"/>
    <s v="Rick Bensley"/>
    <x v="2"/>
    <s v="United States"/>
    <x v="451"/>
    <s v="Connecticut"/>
    <n v="6460"/>
    <x v="3"/>
    <s v="TEC-AC-10004469"/>
    <x v="2"/>
    <x v="11"/>
    <s v="Microsoft Sculpt Comfort Mouse"/>
    <x v="5016"/>
    <n v="5"/>
    <n v="0"/>
    <n v="87.89"/>
    <n v="3"/>
    <n v="1"/>
    <x v="0"/>
    <s v="Mar"/>
    <s v="2016-03"/>
  </r>
  <r>
    <n v="8161"/>
    <s v="CA-2016-134138"/>
    <x v="595"/>
    <d v="2016-02-20T00:00:00"/>
    <s v="Standard Class"/>
    <s v="JD-15790"/>
    <s v="John Dryer"/>
    <x v="0"/>
    <s v="United States"/>
    <x v="78"/>
    <s v="New Jersey"/>
    <n v="7109"/>
    <x v="3"/>
    <s v="FUR-CH-10001545"/>
    <x v="0"/>
    <x v="1"/>
    <s v="Hon Comfortask Task/Swivel Chairs"/>
    <x v="5088"/>
    <n v="2"/>
    <n v="0"/>
    <n v="36.473599999999998"/>
    <n v="2"/>
    <n v="1"/>
    <x v="0"/>
    <s v="Feb"/>
    <s v="2016-02"/>
  </r>
  <r>
    <n v="8162"/>
    <s v="CA-2015-120915"/>
    <x v="694"/>
    <d v="2015-10-03T00:00:00"/>
    <s v="Second Class"/>
    <s v="JJ-15445"/>
    <s v="Jennifer Jackson"/>
    <x v="0"/>
    <s v="United States"/>
    <x v="20"/>
    <s v="New York"/>
    <n v="10035"/>
    <x v="3"/>
    <s v="OFF-AP-10002578"/>
    <x v="1"/>
    <x v="9"/>
    <s v="Fellowes Premier Superior Surge Suppressor, 10-Outlet, With Phone and Remote"/>
    <x v="5089"/>
    <n v="6"/>
    <n v="0"/>
    <n v="76.315200000000004"/>
    <n v="9"/>
    <n v="3"/>
    <x v="1"/>
    <s v="Sep"/>
    <s v="2015-09"/>
  </r>
  <r>
    <n v="8163"/>
    <s v="CA-2015-120915"/>
    <x v="694"/>
    <d v="2015-10-03T00:00:00"/>
    <s v="Second Class"/>
    <s v="JJ-15445"/>
    <s v="Jennifer Jackson"/>
    <x v="0"/>
    <s v="United States"/>
    <x v="20"/>
    <s v="New York"/>
    <n v="10035"/>
    <x v="3"/>
    <s v="TEC-PH-10003012"/>
    <x v="2"/>
    <x v="7"/>
    <s v="Nortel Meridian M3904 Professional Digital phone"/>
    <x v="669"/>
    <n v="2"/>
    <n v="0"/>
    <n v="89.3142"/>
    <n v="9"/>
    <n v="3"/>
    <x v="1"/>
    <s v="Sep"/>
    <s v="2015-09"/>
  </r>
  <r>
    <n v="8164"/>
    <s v="CA-2015-168207"/>
    <x v="121"/>
    <d v="2015-11-06T00:00:00"/>
    <s v="Standard Class"/>
    <s v="LT-17110"/>
    <s v="Liz Thompson"/>
    <x v="0"/>
    <s v="United States"/>
    <x v="70"/>
    <s v="California"/>
    <n v="92105"/>
    <x v="1"/>
    <s v="FUR-FU-10004909"/>
    <x v="0"/>
    <x v="5"/>
    <s v="Contemporary Wood/Metal Frame"/>
    <x v="5090"/>
    <n v="6"/>
    <n v="0"/>
    <n v="33.936"/>
    <n v="11"/>
    <n v="4"/>
    <x v="1"/>
    <s v="Nov"/>
    <s v="2015-11"/>
  </r>
  <r>
    <n v="8165"/>
    <s v="CA-2015-168207"/>
    <x v="121"/>
    <d v="2015-11-06T00:00:00"/>
    <s v="Standard Class"/>
    <s v="LT-17110"/>
    <s v="Liz Thompson"/>
    <x v="0"/>
    <s v="United States"/>
    <x v="70"/>
    <s v="California"/>
    <n v="92105"/>
    <x v="1"/>
    <s v="OFF-BI-10001524"/>
    <x v="1"/>
    <x v="8"/>
    <s v="GBC Premium Transparent Covers with Diagonal Lined Pattern"/>
    <x v="3553"/>
    <n v="7"/>
    <n v="0.2"/>
    <n v="41.120800000000003"/>
    <n v="11"/>
    <n v="4"/>
    <x v="1"/>
    <s v="Nov"/>
    <s v="2015-11"/>
  </r>
  <r>
    <n v="8166"/>
    <s v="CA-2015-168207"/>
    <x v="121"/>
    <d v="2015-11-06T00:00:00"/>
    <s v="Standard Class"/>
    <s v="LT-17110"/>
    <s v="Liz Thompson"/>
    <x v="0"/>
    <s v="United States"/>
    <x v="70"/>
    <s v="California"/>
    <n v="92105"/>
    <x v="1"/>
    <s v="OFF-BI-10003355"/>
    <x v="1"/>
    <x v="8"/>
    <s v="Cardinal Holdit Business Card Pockets"/>
    <x v="1627"/>
    <n v="3"/>
    <n v="0.2"/>
    <n v="4.1832000000000003"/>
    <n v="11"/>
    <n v="4"/>
    <x v="1"/>
    <s v="Nov"/>
    <s v="2015-11"/>
  </r>
  <r>
    <n v="8167"/>
    <s v="CA-2015-168207"/>
    <x v="121"/>
    <d v="2015-11-06T00:00:00"/>
    <s v="Standard Class"/>
    <s v="LT-17110"/>
    <s v="Liz Thompson"/>
    <x v="0"/>
    <s v="United States"/>
    <x v="70"/>
    <s v="California"/>
    <n v="92105"/>
    <x v="1"/>
    <s v="FUR-BO-10004357"/>
    <x v="0"/>
    <x v="0"/>
    <s v="O'Sullivan Living Dimensions 3-Shelf Bookcases"/>
    <x v="5091"/>
    <n v="3"/>
    <n v="0.15"/>
    <n v="-30.146999999999998"/>
    <n v="11"/>
    <n v="4"/>
    <x v="1"/>
    <s v="Nov"/>
    <s v="2015-11"/>
  </r>
  <r>
    <n v="8168"/>
    <s v="CA-2016-144148"/>
    <x v="995"/>
    <d v="2016-08-05T00:00:00"/>
    <s v="Standard Class"/>
    <s v="AH-10690"/>
    <s v="Anna Häberlin"/>
    <x v="1"/>
    <s v="United States"/>
    <x v="8"/>
    <s v="California"/>
    <n v="94122"/>
    <x v="1"/>
    <s v="FUR-TA-10002774"/>
    <x v="0"/>
    <x v="3"/>
    <s v="Laminate Occasional Tables"/>
    <x v="3178"/>
    <n v="7"/>
    <n v="0.2"/>
    <n v="-32.3673"/>
    <n v="7"/>
    <n v="3"/>
    <x v="0"/>
    <s v="Jul"/>
    <s v="2016-07"/>
  </r>
  <r>
    <n v="8169"/>
    <s v="CA-2017-107174"/>
    <x v="44"/>
    <d v="2017-11-13T00:00:00"/>
    <s v="Standard Class"/>
    <s v="AB-10060"/>
    <s v="Adam Bellavance"/>
    <x v="2"/>
    <s v="United States"/>
    <x v="4"/>
    <s v="Washington"/>
    <n v="98105"/>
    <x v="1"/>
    <s v="FUR-TA-10004575"/>
    <x v="0"/>
    <x v="3"/>
    <s v="Hon 5100 Series Wood Tables"/>
    <x v="5092"/>
    <n v="7"/>
    <n v="0"/>
    <n v="366.63479999999998"/>
    <n v="11"/>
    <n v="4"/>
    <x v="3"/>
    <s v="Nov"/>
    <s v="2017-11"/>
  </r>
  <r>
    <n v="8170"/>
    <s v="CA-2017-107174"/>
    <x v="44"/>
    <d v="2017-11-13T00:00:00"/>
    <s v="Standard Class"/>
    <s v="AB-10060"/>
    <s v="Adam Bellavance"/>
    <x v="2"/>
    <s v="United States"/>
    <x v="4"/>
    <s v="Washington"/>
    <n v="98105"/>
    <x v="1"/>
    <s v="FUR-CH-10003312"/>
    <x v="0"/>
    <x v="1"/>
    <s v="Hon 2090 “Pillow Soft” Series Mid Back Swivel/Tilt Chairs"/>
    <x v="4718"/>
    <n v="2"/>
    <n v="0.2"/>
    <n v="-73.0548"/>
    <n v="11"/>
    <n v="4"/>
    <x v="3"/>
    <s v="Nov"/>
    <s v="2017-11"/>
  </r>
  <r>
    <n v="8171"/>
    <s v="CA-2017-107174"/>
    <x v="44"/>
    <d v="2017-11-13T00:00:00"/>
    <s v="Standard Class"/>
    <s v="AB-10060"/>
    <s v="Adam Bellavance"/>
    <x v="2"/>
    <s v="United States"/>
    <x v="4"/>
    <s v="Washington"/>
    <n v="98105"/>
    <x v="1"/>
    <s v="TEC-AC-10001465"/>
    <x v="2"/>
    <x v="11"/>
    <s v="SanDisk Cruzer 64 GB USB Flash Drive"/>
    <x v="4342"/>
    <n v="3"/>
    <n v="0"/>
    <n v="32.688000000000002"/>
    <n v="11"/>
    <n v="4"/>
    <x v="3"/>
    <s v="Nov"/>
    <s v="2017-11"/>
  </r>
  <r>
    <n v="8172"/>
    <s v="CA-2016-146150"/>
    <x v="1173"/>
    <d v="2016-02-19T00:00:00"/>
    <s v="Standard Class"/>
    <s v="FM-14380"/>
    <s v="Fred McMath"/>
    <x v="0"/>
    <s v="United States"/>
    <x v="25"/>
    <s v="Mississippi"/>
    <n v="39212"/>
    <x v="0"/>
    <s v="OFF-AR-10002240"/>
    <x v="1"/>
    <x v="6"/>
    <s v="Panasonic KP-150 Electric Pencil Sharpener"/>
    <x v="5093"/>
    <n v="7"/>
    <n v="0"/>
    <n v="68.686800000000005"/>
    <n v="2"/>
    <n v="1"/>
    <x v="0"/>
    <s v="Feb"/>
    <s v="2016-02"/>
  </r>
  <r>
    <n v="8173"/>
    <s v="CA-2014-114125"/>
    <x v="868"/>
    <d v="2014-07-13T00:00:00"/>
    <s v="Standard Class"/>
    <s v="GH-14410"/>
    <s v="Gary Hansen"/>
    <x v="2"/>
    <s v="United States"/>
    <x v="1"/>
    <s v="California"/>
    <n v="90049"/>
    <x v="1"/>
    <s v="OFF-LA-10004559"/>
    <x v="1"/>
    <x v="2"/>
    <s v="Avery 49"/>
    <x v="704"/>
    <n v="1"/>
    <n v="0"/>
    <n v="1.4112"/>
    <n v="7"/>
    <n v="3"/>
    <x v="2"/>
    <s v="Jul"/>
    <s v="2014-07"/>
  </r>
  <r>
    <n v="8174"/>
    <s v="CA-2014-114125"/>
    <x v="868"/>
    <d v="2014-07-13T00:00:00"/>
    <s v="Standard Class"/>
    <s v="GH-14410"/>
    <s v="Gary Hansen"/>
    <x v="2"/>
    <s v="United States"/>
    <x v="1"/>
    <s v="California"/>
    <n v="90049"/>
    <x v="1"/>
    <s v="OFF-BI-10003291"/>
    <x v="1"/>
    <x v="8"/>
    <s v="Wilson Jones Leather-Like Binders with DublLock Round Rings"/>
    <x v="4144"/>
    <n v="6"/>
    <n v="0.2"/>
    <n v="14.1426"/>
    <n v="7"/>
    <n v="3"/>
    <x v="2"/>
    <s v="Jul"/>
    <s v="2014-07"/>
  </r>
  <r>
    <n v="8175"/>
    <s v="CA-2014-114125"/>
    <x v="868"/>
    <d v="2014-07-13T00:00:00"/>
    <s v="Standard Class"/>
    <s v="GH-14410"/>
    <s v="Gary Hansen"/>
    <x v="2"/>
    <s v="United States"/>
    <x v="1"/>
    <s v="California"/>
    <n v="90049"/>
    <x v="1"/>
    <s v="OFF-ST-10001505"/>
    <x v="1"/>
    <x v="4"/>
    <s v="Perma STOR-ALL Hanging File Box, 13 1/8&quot;W x 12 1/4&quot;D x 10 1/2&quot;H"/>
    <x v="100"/>
    <n v="4"/>
    <n v="0"/>
    <n v="4.0663999999999998"/>
    <n v="7"/>
    <n v="3"/>
    <x v="2"/>
    <s v="Jul"/>
    <s v="2014-07"/>
  </r>
  <r>
    <n v="8176"/>
    <s v="CA-2016-114944"/>
    <x v="806"/>
    <d v="2016-02-04T00:00:00"/>
    <s v="Standard Class"/>
    <s v="HE-14800"/>
    <s v="Harold Engle"/>
    <x v="1"/>
    <s v="United States"/>
    <x v="22"/>
    <s v="Illinois"/>
    <n v="60623"/>
    <x v="2"/>
    <s v="OFF-PA-10003892"/>
    <x v="1"/>
    <x v="10"/>
    <s v="Xerox 1943"/>
    <x v="4256"/>
    <n v="4"/>
    <n v="0.2"/>
    <n v="52.822800000000001"/>
    <n v="1"/>
    <n v="1"/>
    <x v="0"/>
    <s v="Jan"/>
    <s v="2016-01"/>
  </r>
  <r>
    <n v="8177"/>
    <s v="CA-2016-135965"/>
    <x v="897"/>
    <d v="2016-09-25T00:00:00"/>
    <s v="First Class"/>
    <s v="SZ-20035"/>
    <s v="Sam Zeldin"/>
    <x v="2"/>
    <s v="United States"/>
    <x v="20"/>
    <s v="New York"/>
    <n v="10035"/>
    <x v="3"/>
    <s v="OFF-ST-10002370"/>
    <x v="1"/>
    <x v="4"/>
    <s v="Sortfiler Multipurpose Personal File Organizer, Black"/>
    <x v="5094"/>
    <n v="6"/>
    <n v="0"/>
    <n v="37.218600000000002"/>
    <n v="9"/>
    <n v="3"/>
    <x v="0"/>
    <s v="Sep"/>
    <s v="2016-09"/>
  </r>
  <r>
    <n v="8178"/>
    <s v="CA-2017-149699"/>
    <x v="66"/>
    <d v="2017-12-24T00:00:00"/>
    <s v="First Class"/>
    <s v="CM-12115"/>
    <s v="Chad McGuire"/>
    <x v="0"/>
    <s v="United States"/>
    <x v="1"/>
    <s v="California"/>
    <n v="90008"/>
    <x v="1"/>
    <s v="TEC-AC-10000474"/>
    <x v="2"/>
    <x v="11"/>
    <s v="Kensington Expert Mouse Optical USB Trackball for PC or Mac"/>
    <x v="5095"/>
    <n v="5"/>
    <n v="0"/>
    <n v="142.48500000000001"/>
    <n v="12"/>
    <n v="4"/>
    <x v="3"/>
    <s v="Dec"/>
    <s v="2017-12"/>
  </r>
  <r>
    <n v="8179"/>
    <s v="CA-2016-166429"/>
    <x v="476"/>
    <d v="2016-09-08T00:00:00"/>
    <s v="Standard Class"/>
    <s v="TG-21310"/>
    <s v="Toby Gnade"/>
    <x v="0"/>
    <s v="United States"/>
    <x v="96"/>
    <s v="Washington"/>
    <n v="98198"/>
    <x v="1"/>
    <s v="TEC-CO-10002095"/>
    <x v="2"/>
    <x v="16"/>
    <s v="Hewlett Packard 610 Color Digital Copier / Printer"/>
    <x v="3074"/>
    <n v="2"/>
    <n v="0"/>
    <n v="449.99099999999999"/>
    <n v="9"/>
    <n v="3"/>
    <x v="0"/>
    <s v="Sep"/>
    <s v="2016-09"/>
  </r>
  <r>
    <n v="8180"/>
    <s v="CA-2015-112767"/>
    <x v="991"/>
    <d v="2015-08-06T00:00:00"/>
    <s v="Standard Class"/>
    <s v="DK-12985"/>
    <s v="Darren Koutras"/>
    <x v="0"/>
    <s v="United States"/>
    <x v="24"/>
    <s v="Oregon"/>
    <n v="97477"/>
    <x v="1"/>
    <s v="FUR-TA-10003469"/>
    <x v="0"/>
    <x v="3"/>
    <s v="Balt Split Level Computer Training Table"/>
    <x v="5096"/>
    <n v="4"/>
    <n v="0.5"/>
    <n v="-188.7"/>
    <n v="8"/>
    <n v="3"/>
    <x v="1"/>
    <s v="Aug"/>
    <s v="2015-08"/>
  </r>
  <r>
    <n v="8181"/>
    <s v="CA-2015-119879"/>
    <x v="82"/>
    <d v="2015-11-25T00:00:00"/>
    <s v="Standard Class"/>
    <s v="SS-20410"/>
    <s v="Shahid Shariari"/>
    <x v="0"/>
    <s v="United States"/>
    <x v="10"/>
    <s v="Pennsylvania"/>
    <n v="19120"/>
    <x v="3"/>
    <s v="FUR-TA-10002958"/>
    <x v="0"/>
    <x v="3"/>
    <s v="Bevis Oval Conference Table, Walnut"/>
    <x v="5097"/>
    <n v="8"/>
    <n v="0.4"/>
    <n v="-480.20319999999998"/>
    <n v="11"/>
    <n v="4"/>
    <x v="1"/>
    <s v="Nov"/>
    <s v="2015-11"/>
  </r>
  <r>
    <n v="8182"/>
    <s v="CA-2015-119879"/>
    <x v="82"/>
    <d v="2015-11-25T00:00:00"/>
    <s v="Standard Class"/>
    <s v="SS-20410"/>
    <s v="Shahid Shariari"/>
    <x v="0"/>
    <s v="United States"/>
    <x v="10"/>
    <s v="Pennsylvania"/>
    <n v="19120"/>
    <x v="3"/>
    <s v="TEC-PH-10002923"/>
    <x v="2"/>
    <x v="7"/>
    <s v="Logitech B530 USB Headset - headset - Full size, Binaural"/>
    <x v="5098"/>
    <n v="5"/>
    <n v="0.4"/>
    <n v="-24.043500000000002"/>
    <n v="11"/>
    <n v="4"/>
    <x v="1"/>
    <s v="Nov"/>
    <s v="2015-11"/>
  </r>
  <r>
    <n v="8183"/>
    <s v="CA-2017-155642"/>
    <x v="796"/>
    <d v="2017-05-22T00:00:00"/>
    <s v="Standard Class"/>
    <s v="BM-11575"/>
    <s v="Brendan Murry"/>
    <x v="1"/>
    <s v="United States"/>
    <x v="22"/>
    <s v="Illinois"/>
    <n v="60653"/>
    <x v="2"/>
    <s v="FUR-FU-10004973"/>
    <x v="0"/>
    <x v="5"/>
    <s v="Flat Face Poster Frame"/>
    <x v="1803"/>
    <n v="3"/>
    <n v="0.6"/>
    <n v="-10.1736"/>
    <n v="5"/>
    <n v="2"/>
    <x v="3"/>
    <s v="May"/>
    <s v="2017-05"/>
  </r>
  <r>
    <n v="8184"/>
    <s v="CA-2017-155642"/>
    <x v="796"/>
    <d v="2017-05-22T00:00:00"/>
    <s v="Standard Class"/>
    <s v="BM-11575"/>
    <s v="Brendan Murry"/>
    <x v="1"/>
    <s v="United States"/>
    <x v="22"/>
    <s v="Illinois"/>
    <n v="60653"/>
    <x v="2"/>
    <s v="FUR-FU-10001918"/>
    <x v="0"/>
    <x v="5"/>
    <s v="C-Line Cubicle Keepers Polyproplyene Holder With Velcro Backings"/>
    <x v="5099"/>
    <n v="1"/>
    <n v="0.6"/>
    <n v="-0.99329999999999996"/>
    <n v="5"/>
    <n v="2"/>
    <x v="3"/>
    <s v="May"/>
    <s v="2017-05"/>
  </r>
  <r>
    <n v="8185"/>
    <s v="US-2017-101721"/>
    <x v="283"/>
    <d v="2017-07-27T00:00:00"/>
    <s v="Standard Class"/>
    <s v="MY-17380"/>
    <s v="Maribeth Yedwab"/>
    <x v="1"/>
    <s v="United States"/>
    <x v="22"/>
    <s v="Illinois"/>
    <n v="60623"/>
    <x v="2"/>
    <s v="OFF-PA-10003641"/>
    <x v="1"/>
    <x v="10"/>
    <s v="Xerox 1909"/>
    <x v="922"/>
    <n v="3"/>
    <n v="0.2"/>
    <n v="20.5764"/>
    <n v="7"/>
    <n v="3"/>
    <x v="3"/>
    <s v="Jul"/>
    <s v="2017-07"/>
  </r>
  <r>
    <n v="8186"/>
    <s v="CA-2015-136728"/>
    <x v="1023"/>
    <d v="2015-09-17T00:00:00"/>
    <s v="Second Class"/>
    <s v="AG-10900"/>
    <s v="Arthur Gainer"/>
    <x v="0"/>
    <s v="United States"/>
    <x v="22"/>
    <s v="Illinois"/>
    <n v="60623"/>
    <x v="2"/>
    <s v="OFF-EN-10002621"/>
    <x v="1"/>
    <x v="12"/>
    <s v="Staple envelope"/>
    <x v="1608"/>
    <n v="1"/>
    <n v="0.2"/>
    <n v="2.9340000000000002"/>
    <n v="9"/>
    <n v="3"/>
    <x v="1"/>
    <s v="Sep"/>
    <s v="2015-09"/>
  </r>
  <r>
    <n v="8187"/>
    <s v="CA-2015-136728"/>
    <x v="1023"/>
    <d v="2015-09-17T00:00:00"/>
    <s v="Second Class"/>
    <s v="AG-10900"/>
    <s v="Arthur Gainer"/>
    <x v="0"/>
    <s v="United States"/>
    <x v="22"/>
    <s v="Illinois"/>
    <n v="60623"/>
    <x v="2"/>
    <s v="FUR-CH-10003817"/>
    <x v="0"/>
    <x v="1"/>
    <s v="Global Value Steno Chair, Gray"/>
    <x v="5100"/>
    <n v="4"/>
    <n v="0.3"/>
    <n v="-12.148"/>
    <n v="9"/>
    <n v="3"/>
    <x v="1"/>
    <s v="Sep"/>
    <s v="2015-09"/>
  </r>
  <r>
    <n v="8188"/>
    <s v="CA-2016-127194"/>
    <x v="107"/>
    <d v="2016-12-16T00:00:00"/>
    <s v="Standard Class"/>
    <s v="BW-11110"/>
    <s v="Bart Watters"/>
    <x v="1"/>
    <s v="United States"/>
    <x v="20"/>
    <s v="New York"/>
    <n v="10024"/>
    <x v="3"/>
    <s v="OFF-PA-10000659"/>
    <x v="1"/>
    <x v="10"/>
    <s v="Adams Phone Message Book, Professional, 400 Message Capacity, 5 3/6” x 11”"/>
    <x v="2119"/>
    <n v="9"/>
    <n v="0"/>
    <n v="29.525400000000001"/>
    <n v="12"/>
    <n v="4"/>
    <x v="0"/>
    <s v="Dec"/>
    <s v="2016-12"/>
  </r>
  <r>
    <n v="8189"/>
    <s v="CA-2015-140375"/>
    <x v="653"/>
    <d v="2015-10-05T00:00:00"/>
    <s v="Second Class"/>
    <s v="SG-20470"/>
    <s v="Sheri Gordon"/>
    <x v="0"/>
    <s v="United States"/>
    <x v="196"/>
    <s v="Maryland"/>
    <n v="20852"/>
    <x v="3"/>
    <s v="OFF-PA-10001870"/>
    <x v="1"/>
    <x v="10"/>
    <s v="Xerox 202"/>
    <x v="537"/>
    <n v="3"/>
    <n v="0"/>
    <n v="9.3312000000000008"/>
    <n v="10"/>
    <n v="4"/>
    <x v="1"/>
    <s v="Oct"/>
    <s v="2015-10"/>
  </r>
  <r>
    <n v="8190"/>
    <s v="CA-2015-140375"/>
    <x v="653"/>
    <d v="2015-10-05T00:00:00"/>
    <s v="Second Class"/>
    <s v="SG-20470"/>
    <s v="Sheri Gordon"/>
    <x v="0"/>
    <s v="United States"/>
    <x v="196"/>
    <s v="Maryland"/>
    <n v="20852"/>
    <x v="3"/>
    <s v="OFF-BI-10000320"/>
    <x v="1"/>
    <x v="8"/>
    <s v="GBC Plastic Binding Combs"/>
    <x v="1552"/>
    <n v="1"/>
    <n v="0"/>
    <n v="3.6162000000000001"/>
    <n v="10"/>
    <n v="4"/>
    <x v="1"/>
    <s v="Oct"/>
    <s v="2015-10"/>
  </r>
  <r>
    <n v="8191"/>
    <s v="US-2017-155866"/>
    <x v="701"/>
    <d v="2017-11-21T00:00:00"/>
    <s v="Standard Class"/>
    <s v="CC-12370"/>
    <s v="Christopher Conant"/>
    <x v="0"/>
    <s v="United States"/>
    <x v="20"/>
    <s v="New York"/>
    <n v="10011"/>
    <x v="3"/>
    <s v="OFF-PA-10004735"/>
    <x v="1"/>
    <x v="10"/>
    <s v="Xerox 1905"/>
    <x v="783"/>
    <n v="6"/>
    <n v="0"/>
    <n v="18.662400000000002"/>
    <n v="11"/>
    <n v="4"/>
    <x v="3"/>
    <s v="Nov"/>
    <s v="2017-11"/>
  </r>
  <r>
    <n v="8192"/>
    <s v="US-2017-155866"/>
    <x v="701"/>
    <d v="2017-11-21T00:00:00"/>
    <s v="Standard Class"/>
    <s v="CC-12370"/>
    <s v="Christopher Conant"/>
    <x v="0"/>
    <s v="United States"/>
    <x v="20"/>
    <s v="New York"/>
    <n v="10011"/>
    <x v="3"/>
    <s v="FUR-FU-10004091"/>
    <x v="0"/>
    <x v="5"/>
    <s v="Howard Miller 13&quot; Diameter Goldtone Round Wall Clock"/>
    <x v="4880"/>
    <n v="4"/>
    <n v="0"/>
    <n v="76.9816"/>
    <n v="11"/>
    <n v="4"/>
    <x v="3"/>
    <s v="Nov"/>
    <s v="2017-11"/>
  </r>
  <r>
    <n v="8193"/>
    <s v="CA-2015-141327"/>
    <x v="672"/>
    <d v="2015-12-03T00:00:00"/>
    <s v="First Class"/>
    <s v="LR-16915"/>
    <s v="Lena Radford"/>
    <x v="0"/>
    <s v="United States"/>
    <x v="28"/>
    <s v="North Carolina"/>
    <n v="27707"/>
    <x v="0"/>
    <s v="OFF-BI-10000546"/>
    <x v="1"/>
    <x v="8"/>
    <s v="Avery Durable Binders"/>
    <x v="192"/>
    <n v="7"/>
    <n v="0.7"/>
    <n v="-4.2336"/>
    <n v="11"/>
    <n v="4"/>
    <x v="1"/>
    <s v="Nov"/>
    <s v="2015-11"/>
  </r>
  <r>
    <n v="8194"/>
    <s v="CA-2015-141327"/>
    <x v="672"/>
    <d v="2015-12-03T00:00:00"/>
    <s v="First Class"/>
    <s v="LR-16915"/>
    <s v="Lena Radford"/>
    <x v="0"/>
    <s v="United States"/>
    <x v="28"/>
    <s v="North Carolina"/>
    <n v="27707"/>
    <x v="0"/>
    <s v="OFF-AP-10001293"/>
    <x v="1"/>
    <x v="9"/>
    <s v="Belkin 8 Outlet Surge Protector"/>
    <x v="2031"/>
    <n v="3"/>
    <n v="0.2"/>
    <n v="9.8352000000000004"/>
    <n v="11"/>
    <n v="4"/>
    <x v="1"/>
    <s v="Nov"/>
    <s v="2015-11"/>
  </r>
  <r>
    <n v="8195"/>
    <s v="CA-2015-141327"/>
    <x v="672"/>
    <d v="2015-12-03T00:00:00"/>
    <s v="First Class"/>
    <s v="LR-16915"/>
    <s v="Lena Radford"/>
    <x v="0"/>
    <s v="United States"/>
    <x v="28"/>
    <s v="North Carolina"/>
    <n v="27707"/>
    <x v="0"/>
    <s v="FUR-FU-10000576"/>
    <x v="0"/>
    <x v="5"/>
    <s v="Luxo Professional Fluorescent Magnifier Lamp with Clamp-Mount Base"/>
    <x v="5101"/>
    <n v="2"/>
    <n v="0.2"/>
    <n v="25.180800000000001"/>
    <n v="11"/>
    <n v="4"/>
    <x v="1"/>
    <s v="Nov"/>
    <s v="2015-11"/>
  </r>
  <r>
    <n v="8196"/>
    <s v="CA-2015-136700"/>
    <x v="401"/>
    <d v="2015-12-11T00:00:00"/>
    <s v="Second Class"/>
    <s v="DB-13120"/>
    <s v="David Bremer"/>
    <x v="1"/>
    <s v="United States"/>
    <x v="443"/>
    <s v="California"/>
    <n v="93101"/>
    <x v="1"/>
    <s v="OFF-PA-10004519"/>
    <x v="1"/>
    <x v="10"/>
    <s v="Spiral Phone Message Books with Labels by Adams"/>
    <x v="2431"/>
    <n v="2"/>
    <n v="0"/>
    <n v="4.3903999999999996"/>
    <n v="12"/>
    <n v="4"/>
    <x v="1"/>
    <s v="Dec"/>
    <s v="2015-12"/>
  </r>
  <r>
    <n v="8197"/>
    <s v="CA-2017-102736"/>
    <x v="528"/>
    <d v="2017-09-09T00:00:00"/>
    <s v="Standard Class"/>
    <s v="LP-17095"/>
    <s v="Liz Preis"/>
    <x v="0"/>
    <s v="United States"/>
    <x v="289"/>
    <s v="Tennessee"/>
    <n v="37918"/>
    <x v="0"/>
    <s v="TEC-AC-10004568"/>
    <x v="2"/>
    <x v="11"/>
    <s v="Maxell LTO Ultrium - 800 GB"/>
    <x v="2806"/>
    <n v="4"/>
    <n v="0.2"/>
    <n v="-1.1195999999999999"/>
    <n v="9"/>
    <n v="3"/>
    <x v="3"/>
    <s v="Sep"/>
    <s v="2017-09"/>
  </r>
  <r>
    <n v="8198"/>
    <s v="CA-2017-102736"/>
    <x v="528"/>
    <d v="2017-09-09T00:00:00"/>
    <s v="Standard Class"/>
    <s v="LP-17095"/>
    <s v="Liz Preis"/>
    <x v="0"/>
    <s v="United States"/>
    <x v="289"/>
    <s v="Tennessee"/>
    <n v="37918"/>
    <x v="0"/>
    <s v="OFF-AR-10001897"/>
    <x v="1"/>
    <x v="6"/>
    <s v="Model L Table or Wall-Mount Pencil Sharpener"/>
    <x v="994"/>
    <n v="5"/>
    <n v="0.2"/>
    <n v="7.1959999999999997"/>
    <n v="9"/>
    <n v="3"/>
    <x v="3"/>
    <s v="Sep"/>
    <s v="2017-09"/>
  </r>
  <r>
    <n v="8199"/>
    <s v="CA-2017-102736"/>
    <x v="528"/>
    <d v="2017-09-09T00:00:00"/>
    <s v="Standard Class"/>
    <s v="LP-17095"/>
    <s v="Liz Preis"/>
    <x v="0"/>
    <s v="United States"/>
    <x v="289"/>
    <s v="Tennessee"/>
    <n v="37918"/>
    <x v="0"/>
    <s v="OFF-PA-10001800"/>
    <x v="1"/>
    <x v="10"/>
    <s v="Xerox 220"/>
    <x v="12"/>
    <n v="3"/>
    <n v="0.2"/>
    <n v="5.4432"/>
    <n v="9"/>
    <n v="3"/>
    <x v="3"/>
    <s v="Sep"/>
    <s v="2017-09"/>
  </r>
  <r>
    <n v="8200"/>
    <s v="CA-2017-125269"/>
    <x v="558"/>
    <d v="2017-04-30T00:00:00"/>
    <s v="Standard Class"/>
    <s v="AF-10870"/>
    <s v="Art Ferguson"/>
    <x v="0"/>
    <s v="United States"/>
    <x v="22"/>
    <s v="Illinois"/>
    <n v="60610"/>
    <x v="2"/>
    <s v="OFF-BI-10001628"/>
    <x v="1"/>
    <x v="8"/>
    <s v="Acco Data Flex Cable Posts For Top &amp; Bottom Load Binders, 6&quot; Capacity"/>
    <x v="4883"/>
    <n v="5"/>
    <n v="0.8"/>
    <n v="-18.252500000000001"/>
    <n v="4"/>
    <n v="2"/>
    <x v="3"/>
    <s v="Apr"/>
    <s v="2017-04"/>
  </r>
  <r>
    <n v="8201"/>
    <s v="CA-2017-125269"/>
    <x v="558"/>
    <d v="2017-04-30T00:00:00"/>
    <s v="Standard Class"/>
    <s v="AF-10870"/>
    <s v="Art Ferguson"/>
    <x v="0"/>
    <s v="United States"/>
    <x v="22"/>
    <s v="Illinois"/>
    <n v="60610"/>
    <x v="2"/>
    <s v="OFF-ST-10004123"/>
    <x v="1"/>
    <x v="4"/>
    <s v="Safco Industrial Wire Shelving System"/>
    <x v="74"/>
    <n v="1"/>
    <n v="0.2"/>
    <n v="-18.196000000000002"/>
    <n v="4"/>
    <n v="2"/>
    <x v="3"/>
    <s v="Apr"/>
    <s v="2017-04"/>
  </r>
  <r>
    <n v="8202"/>
    <s v="CA-2015-114811"/>
    <x v="627"/>
    <d v="2015-11-08T00:00:00"/>
    <s v="Same Day"/>
    <s v="KD-16495"/>
    <s v="Keith Dawkins"/>
    <x v="1"/>
    <s v="United States"/>
    <x v="20"/>
    <s v="New York"/>
    <n v="10024"/>
    <x v="3"/>
    <s v="OFF-ST-10000885"/>
    <x v="1"/>
    <x v="4"/>
    <s v="Fellowes Desktop Hanging File Manager"/>
    <x v="5102"/>
    <n v="5"/>
    <n v="0"/>
    <n v="16.787500000000001"/>
    <n v="11"/>
    <n v="4"/>
    <x v="1"/>
    <s v="Nov"/>
    <s v="2015-11"/>
  </r>
  <r>
    <n v="8203"/>
    <s v="CA-2015-114811"/>
    <x v="627"/>
    <d v="2015-11-08T00:00:00"/>
    <s v="Same Day"/>
    <s v="KD-16495"/>
    <s v="Keith Dawkins"/>
    <x v="1"/>
    <s v="United States"/>
    <x v="20"/>
    <s v="New York"/>
    <n v="10024"/>
    <x v="3"/>
    <s v="TEC-PH-10004165"/>
    <x v="2"/>
    <x v="7"/>
    <s v="Mitel MiVoice 5330e IP Phone"/>
    <x v="5103"/>
    <n v="2"/>
    <n v="0"/>
    <n v="142.9948"/>
    <n v="11"/>
    <n v="4"/>
    <x v="1"/>
    <s v="Nov"/>
    <s v="2015-11"/>
  </r>
  <r>
    <n v="8204"/>
    <s v="CA-2015-114811"/>
    <x v="627"/>
    <d v="2015-11-08T00:00:00"/>
    <s v="Same Day"/>
    <s v="KD-16495"/>
    <s v="Keith Dawkins"/>
    <x v="1"/>
    <s v="United States"/>
    <x v="20"/>
    <s v="New York"/>
    <n v="10024"/>
    <x v="3"/>
    <s v="FUR-FU-10002240"/>
    <x v="0"/>
    <x v="5"/>
    <s v="Nu-Dell EZ-Mount Plastic Wall Frames"/>
    <x v="5104"/>
    <n v="3"/>
    <n v="0"/>
    <n v="4.7279999999999998"/>
    <n v="11"/>
    <n v="4"/>
    <x v="1"/>
    <s v="Nov"/>
    <s v="2015-11"/>
  </r>
  <r>
    <n v="8205"/>
    <s v="CA-2015-114811"/>
    <x v="627"/>
    <d v="2015-11-08T00:00:00"/>
    <s v="Same Day"/>
    <s v="KD-16495"/>
    <s v="Keith Dawkins"/>
    <x v="1"/>
    <s v="United States"/>
    <x v="20"/>
    <s v="New York"/>
    <n v="10024"/>
    <x v="3"/>
    <s v="TEC-MA-10000045"/>
    <x v="2"/>
    <x v="15"/>
    <s v="Zebra ZM400 Thermal Label Printer"/>
    <x v="5105"/>
    <n v="4"/>
    <n v="0"/>
    <n v="2229.0239999999999"/>
    <n v="11"/>
    <n v="4"/>
    <x v="1"/>
    <s v="Nov"/>
    <s v="2015-11"/>
  </r>
  <r>
    <n v="8206"/>
    <s v="CA-2015-114811"/>
    <x v="627"/>
    <d v="2015-11-08T00:00:00"/>
    <s v="Same Day"/>
    <s v="KD-16495"/>
    <s v="Keith Dawkins"/>
    <x v="1"/>
    <s v="United States"/>
    <x v="20"/>
    <s v="New York"/>
    <n v="10024"/>
    <x v="3"/>
    <s v="FUR-CH-10003746"/>
    <x v="0"/>
    <x v="1"/>
    <s v="Hon 4070 Series Pagoda Round Back Stacking Chairs"/>
    <x v="5106"/>
    <n v="2"/>
    <n v="0.1"/>
    <n v="115.5528"/>
    <n v="11"/>
    <n v="4"/>
    <x v="1"/>
    <s v="Nov"/>
    <s v="2015-11"/>
  </r>
  <r>
    <n v="8207"/>
    <s v="CA-2015-122266"/>
    <x v="33"/>
    <d v="2015-04-30T00:00:00"/>
    <s v="Standard Class"/>
    <s v="SA-20830"/>
    <s v="Sue Ann Reed"/>
    <x v="0"/>
    <s v="United States"/>
    <x v="399"/>
    <s v="Florida"/>
    <n v="32114"/>
    <x v="0"/>
    <s v="FUR-TA-10000577"/>
    <x v="0"/>
    <x v="3"/>
    <s v="Bretford CR4500 Series Slim Rectangular Table"/>
    <x v="5107"/>
    <n v="1"/>
    <n v="0.45"/>
    <n v="-76.606200000000001"/>
    <n v="4"/>
    <n v="2"/>
    <x v="1"/>
    <s v="Apr"/>
    <s v="2015-04"/>
  </r>
  <r>
    <n v="8208"/>
    <s v="CA-2015-122266"/>
    <x v="33"/>
    <d v="2015-04-30T00:00:00"/>
    <s v="Standard Class"/>
    <s v="SA-20830"/>
    <s v="Sue Ann Reed"/>
    <x v="0"/>
    <s v="United States"/>
    <x v="399"/>
    <s v="Florida"/>
    <n v="32114"/>
    <x v="0"/>
    <s v="OFF-AR-10004757"/>
    <x v="1"/>
    <x v="6"/>
    <s v="Crayola Colored Pencils"/>
    <x v="367"/>
    <n v="1"/>
    <n v="0.2"/>
    <n v="0.4264"/>
    <n v="4"/>
    <n v="2"/>
    <x v="1"/>
    <s v="Apr"/>
    <s v="2015-04"/>
  </r>
  <r>
    <n v="8209"/>
    <s v="CA-2015-141565"/>
    <x v="1181"/>
    <d v="2015-09-24T00:00:00"/>
    <s v="Standard Class"/>
    <s v="BG-11035"/>
    <s v="Barry Gonzalez"/>
    <x v="0"/>
    <s v="United States"/>
    <x v="316"/>
    <s v="Tennessee"/>
    <n v="37211"/>
    <x v="0"/>
    <s v="OFF-BI-10000545"/>
    <x v="1"/>
    <x v="8"/>
    <s v="GBC Ibimaster 500 Manual ProClick Binding System"/>
    <x v="5108"/>
    <n v="6"/>
    <n v="0.7"/>
    <n v="-913.17600000000004"/>
    <n v="9"/>
    <n v="3"/>
    <x v="1"/>
    <s v="Sep"/>
    <s v="2015-09"/>
  </r>
  <r>
    <n v="8210"/>
    <s v="CA-2015-141565"/>
    <x v="1181"/>
    <d v="2015-09-24T00:00:00"/>
    <s v="Standard Class"/>
    <s v="BG-11035"/>
    <s v="Barry Gonzalez"/>
    <x v="0"/>
    <s v="United States"/>
    <x v="316"/>
    <s v="Tennessee"/>
    <n v="37211"/>
    <x v="0"/>
    <s v="OFF-ST-10001522"/>
    <x v="1"/>
    <x v="4"/>
    <s v="Gould Plastics 18-Pocket Panel Bin, 34w x 5-1/4d x 20-1/2h"/>
    <x v="5109"/>
    <n v="4"/>
    <n v="0.2"/>
    <n v="-58.873600000000003"/>
    <n v="9"/>
    <n v="3"/>
    <x v="1"/>
    <s v="Sep"/>
    <s v="2015-09"/>
  </r>
  <r>
    <n v="8211"/>
    <s v="CA-2017-128769"/>
    <x v="210"/>
    <d v="2017-09-12T00:00:00"/>
    <s v="Standard Class"/>
    <s v="DM-12955"/>
    <s v="Dario Medina"/>
    <x v="1"/>
    <s v="United States"/>
    <x v="316"/>
    <s v="Tennessee"/>
    <n v="37211"/>
    <x v="0"/>
    <s v="OFF-AP-10001271"/>
    <x v="1"/>
    <x v="9"/>
    <s v="Eureka The Boss Cordless Rechargeable Stick Vac"/>
    <x v="2375"/>
    <n v="2"/>
    <n v="0.2"/>
    <n v="7.1372"/>
    <n v="9"/>
    <n v="3"/>
    <x v="3"/>
    <s v="Sep"/>
    <s v="2017-09"/>
  </r>
  <r>
    <n v="8212"/>
    <s v="CA-2016-116337"/>
    <x v="77"/>
    <d v="2016-11-12T00:00:00"/>
    <s v="Standard Class"/>
    <s v="MC-17845"/>
    <s v="Michael Chen"/>
    <x v="0"/>
    <s v="United States"/>
    <x v="61"/>
    <s v="Texas"/>
    <n v="75220"/>
    <x v="2"/>
    <s v="FUR-FU-10002030"/>
    <x v="0"/>
    <x v="5"/>
    <s v="Executive Impressions 14&quot; Contract Wall Clock with Quartz Movement"/>
    <x v="785"/>
    <n v="5"/>
    <n v="0.6"/>
    <n v="-17.783999999999999"/>
    <n v="11"/>
    <n v="4"/>
    <x v="0"/>
    <s v="Nov"/>
    <s v="2016-11"/>
  </r>
  <r>
    <n v="8213"/>
    <s v="CA-2016-116337"/>
    <x v="77"/>
    <d v="2016-11-12T00:00:00"/>
    <s v="Standard Class"/>
    <s v="MC-17845"/>
    <s v="Michael Chen"/>
    <x v="0"/>
    <s v="United States"/>
    <x v="61"/>
    <s v="Texas"/>
    <n v="75220"/>
    <x v="2"/>
    <s v="OFF-ST-10001272"/>
    <x v="1"/>
    <x v="4"/>
    <s v="Mini 13-1/2 Capacity Data Binder Rack, Pearl"/>
    <x v="5110"/>
    <n v="3"/>
    <n v="0.2"/>
    <n v="19.630500000000001"/>
    <n v="11"/>
    <n v="4"/>
    <x v="0"/>
    <s v="Nov"/>
    <s v="2016-11"/>
  </r>
  <r>
    <n v="8214"/>
    <s v="CA-2015-120845"/>
    <x v="12"/>
    <d v="2015-10-02T00:00:00"/>
    <s v="Standard Class"/>
    <s v="ML-17395"/>
    <s v="Marina Lichtenstein"/>
    <x v="1"/>
    <s v="United States"/>
    <x v="87"/>
    <s v="Tennessee"/>
    <n v="37130"/>
    <x v="0"/>
    <s v="OFF-BI-10001116"/>
    <x v="1"/>
    <x v="8"/>
    <s v="Wilson Jones 1&quot; Hanging DublLock Ring Binders"/>
    <x v="5111"/>
    <n v="4"/>
    <n v="0.7"/>
    <n v="-4.6463999999999999"/>
    <n v="9"/>
    <n v="3"/>
    <x v="1"/>
    <s v="Sep"/>
    <s v="2015-09"/>
  </r>
  <r>
    <n v="8215"/>
    <s v="CA-2015-120845"/>
    <x v="12"/>
    <d v="2015-10-02T00:00:00"/>
    <s v="Standard Class"/>
    <s v="ML-17395"/>
    <s v="Marina Lichtenstein"/>
    <x v="1"/>
    <s v="United States"/>
    <x v="87"/>
    <s v="Tennessee"/>
    <n v="37130"/>
    <x v="0"/>
    <s v="OFF-PA-10004665"/>
    <x v="1"/>
    <x v="10"/>
    <s v="Advantus Motivational Note Cards"/>
    <x v="3639"/>
    <n v="1"/>
    <n v="0.2"/>
    <n v="3.7989999999999999"/>
    <n v="9"/>
    <n v="3"/>
    <x v="1"/>
    <s v="Sep"/>
    <s v="2015-09"/>
  </r>
  <r>
    <n v="8216"/>
    <s v="CA-2015-120845"/>
    <x v="12"/>
    <d v="2015-10-02T00:00:00"/>
    <s v="Standard Class"/>
    <s v="ML-17395"/>
    <s v="Marina Lichtenstein"/>
    <x v="1"/>
    <s v="United States"/>
    <x v="87"/>
    <s v="Tennessee"/>
    <n v="37130"/>
    <x v="0"/>
    <s v="OFF-BI-10004506"/>
    <x v="1"/>
    <x v="8"/>
    <s v="Wilson Jones data.warehouse D-Ring Binders with DublLock"/>
    <x v="5112"/>
    <n v="1"/>
    <n v="0.7"/>
    <n v="-1.8106"/>
    <n v="9"/>
    <n v="3"/>
    <x v="1"/>
    <s v="Sep"/>
    <s v="2015-09"/>
  </r>
  <r>
    <n v="8217"/>
    <s v="CA-2015-120845"/>
    <x v="12"/>
    <d v="2015-10-02T00:00:00"/>
    <s v="Standard Class"/>
    <s v="ML-17395"/>
    <s v="Marina Lichtenstein"/>
    <x v="1"/>
    <s v="United States"/>
    <x v="87"/>
    <s v="Tennessee"/>
    <n v="37130"/>
    <x v="0"/>
    <s v="OFF-BI-10001982"/>
    <x v="1"/>
    <x v="8"/>
    <s v="Wilson Jones Custom Binder Spines &amp; Labels"/>
    <x v="30"/>
    <n v="2"/>
    <n v="0.7"/>
    <n v="-2.2848000000000002"/>
    <n v="9"/>
    <n v="3"/>
    <x v="1"/>
    <s v="Sep"/>
    <s v="2015-09"/>
  </r>
  <r>
    <n v="8218"/>
    <s v="CA-2014-120775"/>
    <x v="462"/>
    <d v="2014-10-07T00:00:00"/>
    <s v="Standard Class"/>
    <s v="RD-19930"/>
    <s v="Russell D'Ascenzo"/>
    <x v="0"/>
    <s v="United States"/>
    <x v="61"/>
    <s v="Texas"/>
    <n v="75217"/>
    <x v="2"/>
    <s v="OFF-FA-10002676"/>
    <x v="1"/>
    <x v="13"/>
    <s v="Colored Push Pins"/>
    <x v="1435"/>
    <n v="3"/>
    <n v="0.2"/>
    <n v="0.86880000000000002"/>
    <n v="10"/>
    <n v="4"/>
    <x v="2"/>
    <s v="Oct"/>
    <s v="2014-10"/>
  </r>
  <r>
    <n v="8219"/>
    <s v="CA-2014-120775"/>
    <x v="462"/>
    <d v="2014-10-07T00:00:00"/>
    <s v="Standard Class"/>
    <s v="RD-19930"/>
    <s v="Russell D'Ascenzo"/>
    <x v="0"/>
    <s v="United States"/>
    <x v="61"/>
    <s v="Texas"/>
    <n v="75217"/>
    <x v="2"/>
    <s v="FUR-FU-10000758"/>
    <x v="0"/>
    <x v="5"/>
    <s v="DAX Natural Wood-Tone Poster Frame"/>
    <x v="2792"/>
    <n v="3"/>
    <n v="0.6"/>
    <n v="-19.0656"/>
    <n v="10"/>
    <n v="4"/>
    <x v="2"/>
    <s v="Oct"/>
    <s v="2014-10"/>
  </r>
  <r>
    <n v="8220"/>
    <s v="CA-2014-120775"/>
    <x v="462"/>
    <d v="2014-10-07T00:00:00"/>
    <s v="Standard Class"/>
    <s v="RD-19930"/>
    <s v="Russell D'Ascenzo"/>
    <x v="0"/>
    <s v="United States"/>
    <x v="61"/>
    <s v="Texas"/>
    <n v="75217"/>
    <x v="2"/>
    <s v="OFF-LA-10002271"/>
    <x v="1"/>
    <x v="2"/>
    <s v="Smead Alpha-Z Color-Coded Second Alphabetical Labels and Starter Set"/>
    <x v="1253"/>
    <n v="2"/>
    <n v="0.2"/>
    <n v="1.7248000000000001"/>
    <n v="10"/>
    <n v="4"/>
    <x v="2"/>
    <s v="Oct"/>
    <s v="2014-10"/>
  </r>
  <r>
    <n v="8221"/>
    <s v="CA-2014-120775"/>
    <x v="462"/>
    <d v="2014-10-07T00:00:00"/>
    <s v="Standard Class"/>
    <s v="RD-19930"/>
    <s v="Russell D'Ascenzo"/>
    <x v="0"/>
    <s v="United States"/>
    <x v="61"/>
    <s v="Texas"/>
    <n v="75217"/>
    <x v="2"/>
    <s v="OFF-BI-10002609"/>
    <x v="1"/>
    <x v="8"/>
    <s v="Avery Hidden Tab Dividers for Binding Systems"/>
    <x v="99"/>
    <n v="3"/>
    <n v="0.8"/>
    <n v="-3.0396000000000001"/>
    <n v="10"/>
    <n v="4"/>
    <x v="2"/>
    <s v="Oct"/>
    <s v="2014-10"/>
  </r>
  <r>
    <n v="8222"/>
    <s v="CA-2014-120775"/>
    <x v="462"/>
    <d v="2014-10-07T00:00:00"/>
    <s v="Standard Class"/>
    <s v="RD-19930"/>
    <s v="Russell D'Ascenzo"/>
    <x v="0"/>
    <s v="United States"/>
    <x v="61"/>
    <s v="Texas"/>
    <n v="75217"/>
    <x v="2"/>
    <s v="OFF-FA-10000254"/>
    <x v="1"/>
    <x v="13"/>
    <s v="Sterling Rubber Bands by Alliance"/>
    <x v="659"/>
    <n v="4"/>
    <n v="0.2"/>
    <n v="-3.7679999999999998"/>
    <n v="10"/>
    <n v="4"/>
    <x v="2"/>
    <s v="Oct"/>
    <s v="2014-10"/>
  </r>
  <r>
    <n v="8223"/>
    <s v="CA-2014-152905"/>
    <x v="1087"/>
    <d v="2014-02-24T00:00:00"/>
    <s v="Standard Class"/>
    <s v="AB-10015"/>
    <s v="Aaron Bergman"/>
    <x v="0"/>
    <s v="United States"/>
    <x v="81"/>
    <s v="Texas"/>
    <n v="76017"/>
    <x v="2"/>
    <s v="OFF-ST-10000321"/>
    <x v="1"/>
    <x v="4"/>
    <s v="Akro Stacking Bins"/>
    <x v="1420"/>
    <n v="2"/>
    <n v="0.2"/>
    <n v="-2.5247999999999999"/>
    <n v="2"/>
    <n v="1"/>
    <x v="2"/>
    <s v="Feb"/>
    <s v="2014-02"/>
  </r>
  <r>
    <n v="8224"/>
    <s v="CA-2016-104633"/>
    <x v="1"/>
    <d v="2016-06-16T00:00:00"/>
    <s v="Standard Class"/>
    <s v="EA-14035"/>
    <s v="Erin Ashbrook"/>
    <x v="1"/>
    <s v="United States"/>
    <x v="45"/>
    <s v="California"/>
    <n v="91104"/>
    <x v="1"/>
    <s v="OFF-PA-10000241"/>
    <x v="1"/>
    <x v="10"/>
    <s v="IBM Multi-Purpose Copy Paper, 8 1/2 x 11&quot;, Case"/>
    <x v="784"/>
    <n v="6"/>
    <n v="0"/>
    <n v="83.646000000000001"/>
    <n v="6"/>
    <n v="2"/>
    <x v="0"/>
    <s v="Jun"/>
    <s v="2016-06"/>
  </r>
  <r>
    <n v="8225"/>
    <s v="CA-2016-104633"/>
    <x v="1"/>
    <d v="2016-06-16T00:00:00"/>
    <s v="Standard Class"/>
    <s v="EA-14035"/>
    <s v="Erin Ashbrook"/>
    <x v="1"/>
    <s v="United States"/>
    <x v="45"/>
    <s v="California"/>
    <n v="91104"/>
    <x v="1"/>
    <s v="OFF-PA-10004782"/>
    <x v="1"/>
    <x v="10"/>
    <s v="Xerox 228"/>
    <x v="91"/>
    <n v="2"/>
    <n v="0"/>
    <n v="6.2207999999999997"/>
    <n v="6"/>
    <n v="2"/>
    <x v="0"/>
    <s v="Jun"/>
    <s v="2016-06"/>
  </r>
  <r>
    <n v="8226"/>
    <s v="CA-2017-104136"/>
    <x v="752"/>
    <d v="2017-11-04T00:00:00"/>
    <s v="Second Class"/>
    <s v="SF-20065"/>
    <s v="Sandra Flanagan"/>
    <x v="0"/>
    <s v="United States"/>
    <x v="231"/>
    <s v="Massachusetts"/>
    <n v="2149"/>
    <x v="3"/>
    <s v="OFF-PA-10004243"/>
    <x v="1"/>
    <x v="10"/>
    <s v="Xerox 1939"/>
    <x v="2360"/>
    <n v="10"/>
    <n v="0"/>
    <n v="91.055999999999997"/>
    <n v="11"/>
    <n v="4"/>
    <x v="3"/>
    <s v="Nov"/>
    <s v="2017-11"/>
  </r>
  <r>
    <n v="8227"/>
    <s v="CA-2017-104136"/>
    <x v="752"/>
    <d v="2017-11-04T00:00:00"/>
    <s v="Second Class"/>
    <s v="SF-20065"/>
    <s v="Sandra Flanagan"/>
    <x v="0"/>
    <s v="United States"/>
    <x v="231"/>
    <s v="Massachusetts"/>
    <n v="2149"/>
    <x v="3"/>
    <s v="OFF-PA-10001033"/>
    <x v="1"/>
    <x v="10"/>
    <s v="Xerox 1893"/>
    <x v="1010"/>
    <n v="1"/>
    <n v="0"/>
    <n v="20.085100000000001"/>
    <n v="11"/>
    <n v="4"/>
    <x v="3"/>
    <s v="Nov"/>
    <s v="2017-11"/>
  </r>
  <r>
    <n v="8228"/>
    <s v="CA-2016-123050"/>
    <x v="958"/>
    <d v="2016-04-08T00:00:00"/>
    <s v="Second Class"/>
    <s v="BC-11125"/>
    <s v="Becky Castell"/>
    <x v="2"/>
    <s v="United States"/>
    <x v="21"/>
    <s v="New York"/>
    <n v="12180"/>
    <x v="3"/>
    <s v="FUR-FU-10000723"/>
    <x v="0"/>
    <x v="5"/>
    <s v="Deflect-o EconoMat Studded, No Bevel Mat for Low Pile Carpeting"/>
    <x v="5113"/>
    <n v="2"/>
    <n v="0"/>
    <n v="7.4375999999999998"/>
    <n v="4"/>
    <n v="2"/>
    <x v="0"/>
    <s v="Apr"/>
    <s v="2016-04"/>
  </r>
  <r>
    <n v="8229"/>
    <s v="CA-2016-123050"/>
    <x v="958"/>
    <d v="2016-04-08T00:00:00"/>
    <s v="Second Class"/>
    <s v="BC-11125"/>
    <s v="Becky Castell"/>
    <x v="2"/>
    <s v="United States"/>
    <x v="21"/>
    <s v="New York"/>
    <n v="12180"/>
    <x v="3"/>
    <s v="OFF-ST-10003455"/>
    <x v="1"/>
    <x v="4"/>
    <s v="Tenex File Box, Personal Filing Tote with Lid, Black"/>
    <x v="5114"/>
    <n v="2"/>
    <n v="0"/>
    <n v="8.0652000000000008"/>
    <n v="4"/>
    <n v="2"/>
    <x v="0"/>
    <s v="Apr"/>
    <s v="2016-04"/>
  </r>
  <r>
    <n v="8230"/>
    <s v="CA-2016-123050"/>
    <x v="958"/>
    <d v="2016-04-08T00:00:00"/>
    <s v="Second Class"/>
    <s v="BC-11125"/>
    <s v="Becky Castell"/>
    <x v="2"/>
    <s v="United States"/>
    <x v="21"/>
    <s v="New York"/>
    <n v="12180"/>
    <x v="3"/>
    <s v="TEC-AC-10001109"/>
    <x v="2"/>
    <x v="11"/>
    <s v="Logitech Trackman Marble Mouse"/>
    <x v="1309"/>
    <n v="3"/>
    <n v="0"/>
    <n v="37.787399999999998"/>
    <n v="4"/>
    <n v="2"/>
    <x v="0"/>
    <s v="Apr"/>
    <s v="2016-04"/>
  </r>
  <r>
    <n v="8231"/>
    <s v="CA-2016-162355"/>
    <x v="1186"/>
    <d v="2016-07-02T00:00:00"/>
    <s v="Second Class"/>
    <s v="PF-19165"/>
    <s v="Philip Fox"/>
    <x v="0"/>
    <s v="United States"/>
    <x v="406"/>
    <s v="Georgia"/>
    <n v="30328"/>
    <x v="0"/>
    <s v="OFF-AR-10004344"/>
    <x v="1"/>
    <x v="6"/>
    <s v="Bulldog Vacuum Base Pencil Sharpener"/>
    <x v="872"/>
    <n v="3"/>
    <n v="0"/>
    <n v="9.7119"/>
    <n v="6"/>
    <n v="2"/>
    <x v="0"/>
    <s v="Jun"/>
    <s v="2016-06"/>
  </r>
  <r>
    <n v="8232"/>
    <s v="CA-2016-162355"/>
    <x v="1186"/>
    <d v="2016-07-02T00:00:00"/>
    <s v="Second Class"/>
    <s v="PF-19165"/>
    <s v="Philip Fox"/>
    <x v="0"/>
    <s v="United States"/>
    <x v="406"/>
    <s v="Georgia"/>
    <n v="30328"/>
    <x v="0"/>
    <s v="FUR-BO-10004695"/>
    <x v="0"/>
    <x v="0"/>
    <s v="O'Sullivan 2-Door Barrister Bookcase in Odessa Pine"/>
    <x v="5115"/>
    <n v="7"/>
    <n v="0"/>
    <n v="291.37779999999998"/>
    <n v="6"/>
    <n v="2"/>
    <x v="0"/>
    <s v="Jun"/>
    <s v="2016-06"/>
  </r>
  <r>
    <n v="8233"/>
    <s v="CA-2014-158225"/>
    <x v="358"/>
    <d v="2014-09-28T00:00:00"/>
    <s v="Standard Class"/>
    <s v="SE-20110"/>
    <s v="Sanjit Engle"/>
    <x v="0"/>
    <s v="United States"/>
    <x v="49"/>
    <s v="California"/>
    <n v="95123"/>
    <x v="1"/>
    <s v="OFF-ST-10000675"/>
    <x v="1"/>
    <x v="4"/>
    <s v="File Shuttle II and Handi-File, Black"/>
    <x v="3285"/>
    <n v="5"/>
    <n v="0"/>
    <n v="42.362499999999997"/>
    <n v="9"/>
    <n v="3"/>
    <x v="2"/>
    <s v="Sep"/>
    <s v="2014-09"/>
  </r>
  <r>
    <n v="8234"/>
    <s v="CA-2014-158225"/>
    <x v="358"/>
    <d v="2014-09-28T00:00:00"/>
    <s v="Standard Class"/>
    <s v="SE-20110"/>
    <s v="Sanjit Engle"/>
    <x v="0"/>
    <s v="United States"/>
    <x v="49"/>
    <s v="California"/>
    <n v="95123"/>
    <x v="1"/>
    <s v="OFF-ST-10002301"/>
    <x v="1"/>
    <x v="4"/>
    <s v="Tennsco Commercial Shelving"/>
    <x v="1374"/>
    <n v="2"/>
    <n v="0"/>
    <n v="0.40679999999999999"/>
    <n v="9"/>
    <n v="3"/>
    <x v="2"/>
    <s v="Sep"/>
    <s v="2014-09"/>
  </r>
  <r>
    <n v="8235"/>
    <s v="CA-2017-102204"/>
    <x v="927"/>
    <d v="2017-05-06T00:00:00"/>
    <s v="Standard Class"/>
    <s v="CJ-12010"/>
    <s v="Caroline Jumper"/>
    <x v="0"/>
    <s v="United States"/>
    <x v="108"/>
    <s v="Florida"/>
    <n v="32216"/>
    <x v="0"/>
    <s v="OFF-SU-10001212"/>
    <x v="1"/>
    <x v="14"/>
    <s v="Kleencut Forged Office Shears by Acme United Corporation"/>
    <x v="5116"/>
    <n v="2"/>
    <n v="0.2"/>
    <n v="0.41599999999999998"/>
    <n v="5"/>
    <n v="2"/>
    <x v="3"/>
    <s v="May"/>
    <s v="2017-05"/>
  </r>
  <r>
    <n v="8236"/>
    <s v="CA-2017-102204"/>
    <x v="927"/>
    <d v="2017-05-06T00:00:00"/>
    <s v="Standard Class"/>
    <s v="CJ-12010"/>
    <s v="Caroline Jumper"/>
    <x v="0"/>
    <s v="United States"/>
    <x v="108"/>
    <s v="Florida"/>
    <n v="32216"/>
    <x v="0"/>
    <s v="FUR-TA-10001889"/>
    <x v="0"/>
    <x v="3"/>
    <s v="Bush Advantage Collection Racetrack Conference Table"/>
    <x v="5117"/>
    <n v="4"/>
    <n v="0.45"/>
    <n v="-458.14679999999998"/>
    <n v="5"/>
    <n v="2"/>
    <x v="3"/>
    <s v="May"/>
    <s v="2017-05"/>
  </r>
  <r>
    <n v="8237"/>
    <s v="CA-2017-102204"/>
    <x v="927"/>
    <d v="2017-05-06T00:00:00"/>
    <s v="Standard Class"/>
    <s v="CJ-12010"/>
    <s v="Caroline Jumper"/>
    <x v="0"/>
    <s v="United States"/>
    <x v="108"/>
    <s v="Florida"/>
    <n v="32216"/>
    <x v="0"/>
    <s v="FUR-CH-10002024"/>
    <x v="0"/>
    <x v="1"/>
    <s v="HON 5400 Series Task Chairs for Big and Tall"/>
    <x v="5118"/>
    <n v="5"/>
    <n v="0.2"/>
    <n v="0"/>
    <n v="5"/>
    <n v="2"/>
    <x v="3"/>
    <s v="May"/>
    <s v="2017-05"/>
  </r>
  <r>
    <n v="8238"/>
    <s v="CA-2017-103065"/>
    <x v="179"/>
    <d v="2017-10-20T00:00:00"/>
    <s v="Same Day"/>
    <s v="PT-19090"/>
    <s v="Pete Takahito"/>
    <x v="0"/>
    <s v="United States"/>
    <x v="108"/>
    <s v="Florida"/>
    <n v="32216"/>
    <x v="0"/>
    <s v="OFF-ST-10000617"/>
    <x v="1"/>
    <x v="4"/>
    <s v="Woodgrain Magazine Files by Perma"/>
    <x v="408"/>
    <n v="2"/>
    <n v="0.2"/>
    <n v="-0.77480000000000004"/>
    <n v="10"/>
    <n v="4"/>
    <x v="3"/>
    <s v="Oct"/>
    <s v="2017-10"/>
  </r>
  <r>
    <n v="8239"/>
    <s v="CA-2017-103065"/>
    <x v="179"/>
    <d v="2017-10-20T00:00:00"/>
    <s v="Same Day"/>
    <s v="PT-19090"/>
    <s v="Pete Takahito"/>
    <x v="0"/>
    <s v="United States"/>
    <x v="108"/>
    <s v="Florida"/>
    <n v="32216"/>
    <x v="0"/>
    <s v="OFF-PA-10000380"/>
    <x v="1"/>
    <x v="10"/>
    <s v="REDIFORM Incoming/Outgoing Call Register, 11&quot; X 8 1/2&quot;, 100 Messages"/>
    <x v="405"/>
    <n v="1"/>
    <n v="0.2"/>
    <n v="2.5019999999999998"/>
    <n v="10"/>
    <n v="4"/>
    <x v="3"/>
    <s v="Oct"/>
    <s v="2017-10"/>
  </r>
  <r>
    <n v="8240"/>
    <s v="CA-2017-103065"/>
    <x v="179"/>
    <d v="2017-10-20T00:00:00"/>
    <s v="Same Day"/>
    <s v="PT-19090"/>
    <s v="Pete Takahito"/>
    <x v="0"/>
    <s v="United States"/>
    <x v="108"/>
    <s v="Florida"/>
    <n v="32216"/>
    <x v="0"/>
    <s v="OFF-AR-10003251"/>
    <x v="1"/>
    <x v="6"/>
    <s v="Prang Drawing Pencil Set"/>
    <x v="2999"/>
    <n v="2"/>
    <n v="0.2"/>
    <n v="1.1120000000000001"/>
    <n v="10"/>
    <n v="4"/>
    <x v="3"/>
    <s v="Oct"/>
    <s v="2017-10"/>
  </r>
  <r>
    <n v="8241"/>
    <s v="CA-2017-103065"/>
    <x v="179"/>
    <d v="2017-10-20T00:00:00"/>
    <s v="Same Day"/>
    <s v="PT-19090"/>
    <s v="Pete Takahito"/>
    <x v="0"/>
    <s v="United States"/>
    <x v="108"/>
    <s v="Florida"/>
    <n v="32216"/>
    <x v="0"/>
    <s v="FUR-FU-10000175"/>
    <x v="0"/>
    <x v="5"/>
    <s v="DAX Wood Document Frame."/>
    <x v="5119"/>
    <n v="4"/>
    <n v="0.2"/>
    <n v="6.0411999999999999"/>
    <n v="10"/>
    <n v="4"/>
    <x v="3"/>
    <s v="Oct"/>
    <s v="2017-10"/>
  </r>
  <r>
    <n v="8242"/>
    <s v="CA-2014-109855"/>
    <x v="416"/>
    <d v="2014-09-05T00:00:00"/>
    <s v="Standard Class"/>
    <s v="LH-16900"/>
    <s v="Lena Hernandez"/>
    <x v="0"/>
    <s v="United States"/>
    <x v="20"/>
    <s v="New York"/>
    <n v="10009"/>
    <x v="3"/>
    <s v="OFF-BI-10004716"/>
    <x v="1"/>
    <x v="8"/>
    <s v="Wilson Jones Hanging Recycled Pressboard Data Binders"/>
    <x v="5120"/>
    <n v="2"/>
    <n v="0.2"/>
    <n v="8.3103999999999996"/>
    <n v="9"/>
    <n v="3"/>
    <x v="2"/>
    <s v="Sep"/>
    <s v="2014-09"/>
  </r>
  <r>
    <n v="8243"/>
    <s v="CA-2014-109855"/>
    <x v="416"/>
    <d v="2014-09-05T00:00:00"/>
    <s v="Standard Class"/>
    <s v="LH-16900"/>
    <s v="Lena Hernandez"/>
    <x v="0"/>
    <s v="United States"/>
    <x v="20"/>
    <s v="New York"/>
    <n v="10009"/>
    <x v="3"/>
    <s v="TEC-AC-10002842"/>
    <x v="2"/>
    <x v="11"/>
    <s v="WD My Passport Ultra 2TB Portable External Hard Drive"/>
    <x v="5121"/>
    <n v="3"/>
    <n v="0"/>
    <n v="57.12"/>
    <n v="9"/>
    <n v="3"/>
    <x v="2"/>
    <s v="Sep"/>
    <s v="2014-09"/>
  </r>
  <r>
    <n v="8244"/>
    <s v="CA-2014-109897"/>
    <x v="1132"/>
    <d v="2014-08-16T00:00:00"/>
    <s v="Standard Class"/>
    <s v="BW-11200"/>
    <s v="Ben Wallace"/>
    <x v="0"/>
    <s v="United States"/>
    <x v="8"/>
    <s v="California"/>
    <n v="94122"/>
    <x v="1"/>
    <s v="TEC-PH-10003691"/>
    <x v="2"/>
    <x v="7"/>
    <s v="BlackBerry Q10"/>
    <x v="5122"/>
    <n v="8"/>
    <n v="0.2"/>
    <n v="50.396000000000001"/>
    <n v="8"/>
    <n v="3"/>
    <x v="2"/>
    <s v="Aug"/>
    <s v="2014-08"/>
  </r>
  <r>
    <n v="8245"/>
    <s v="CA-2014-109897"/>
    <x v="1132"/>
    <d v="2014-08-16T00:00:00"/>
    <s v="Standard Class"/>
    <s v="BW-11200"/>
    <s v="Ben Wallace"/>
    <x v="0"/>
    <s v="United States"/>
    <x v="8"/>
    <s v="California"/>
    <n v="94122"/>
    <x v="1"/>
    <s v="FUR-FU-10002878"/>
    <x v="0"/>
    <x v="5"/>
    <s v="Seth Thomas 14&quot; Day/Date Wall Clock"/>
    <x v="5123"/>
    <n v="3"/>
    <n v="0"/>
    <n v="31.6128"/>
    <n v="8"/>
    <n v="3"/>
    <x v="2"/>
    <s v="Aug"/>
    <s v="2014-08"/>
  </r>
  <r>
    <n v="8246"/>
    <s v="US-2014-143581"/>
    <x v="710"/>
    <d v="2014-08-23T00:00:00"/>
    <s v="Standard Class"/>
    <s v="BS-11365"/>
    <s v="Bill Shonely"/>
    <x v="1"/>
    <s v="United States"/>
    <x v="38"/>
    <s v="Georgia"/>
    <n v="31907"/>
    <x v="0"/>
    <s v="OFF-ST-10000991"/>
    <x v="1"/>
    <x v="4"/>
    <s v="Space Solutions HD Industrial Steel Shelving."/>
    <x v="3129"/>
    <n v="3"/>
    <n v="0"/>
    <n v="10.347300000000001"/>
    <n v="8"/>
    <n v="3"/>
    <x v="2"/>
    <s v="Aug"/>
    <s v="2014-08"/>
  </r>
  <r>
    <n v="8247"/>
    <s v="CA-2015-129217"/>
    <x v="1187"/>
    <d v="2015-05-10T00:00:00"/>
    <s v="Same Day"/>
    <s v="DP-13390"/>
    <s v="Dennis Pardue"/>
    <x v="2"/>
    <s v="United States"/>
    <x v="34"/>
    <s v="Illinois"/>
    <n v="60505"/>
    <x v="2"/>
    <s v="OFF-AP-10002439"/>
    <x v="1"/>
    <x v="9"/>
    <s v="Tripp Lite Isotel 8 Ultra 8 Outlet Metal Surge"/>
    <x v="5124"/>
    <n v="5"/>
    <n v="0.8"/>
    <n v="-191.619"/>
    <n v="5"/>
    <n v="2"/>
    <x v="1"/>
    <s v="May"/>
    <s v="2015-05"/>
  </r>
  <r>
    <n v="8248"/>
    <s v="CA-2015-129217"/>
    <x v="1187"/>
    <d v="2015-05-10T00:00:00"/>
    <s v="Same Day"/>
    <s v="DP-13390"/>
    <s v="Dennis Pardue"/>
    <x v="2"/>
    <s v="United States"/>
    <x v="34"/>
    <s v="Illinois"/>
    <n v="60505"/>
    <x v="2"/>
    <s v="OFF-AR-10004602"/>
    <x v="1"/>
    <x v="6"/>
    <s v="Boston KS Multi-Size Manual Pencil Sharpener"/>
    <x v="2790"/>
    <n v="2"/>
    <n v="0.2"/>
    <n v="3.6783999999999999"/>
    <n v="5"/>
    <n v="2"/>
    <x v="1"/>
    <s v="May"/>
    <s v="2015-05"/>
  </r>
  <r>
    <n v="8249"/>
    <s v="CA-2016-133816"/>
    <x v="1120"/>
    <d v="2016-05-13T00:00:00"/>
    <s v="Second Class"/>
    <s v="CS-12400"/>
    <s v="Christopher Schild"/>
    <x v="2"/>
    <s v="United States"/>
    <x v="10"/>
    <s v="Pennsylvania"/>
    <n v="19134"/>
    <x v="3"/>
    <s v="TEC-PH-10001795"/>
    <x v="2"/>
    <x v="7"/>
    <s v="ClearOne CHATAttach 160 - speaker phone"/>
    <x v="5125"/>
    <n v="2"/>
    <n v="0.4"/>
    <n v="-123.998"/>
    <n v="5"/>
    <n v="2"/>
    <x v="0"/>
    <s v="May"/>
    <s v="2016-05"/>
  </r>
  <r>
    <n v="8250"/>
    <s v="CA-2015-140221"/>
    <x v="616"/>
    <d v="2015-03-09T00:00:00"/>
    <s v="Second Class"/>
    <s v="MS-17365"/>
    <s v="Maribeth Schnelling"/>
    <x v="0"/>
    <s v="United States"/>
    <x v="22"/>
    <s v="Illinois"/>
    <n v="60653"/>
    <x v="2"/>
    <s v="OFF-BI-10002854"/>
    <x v="1"/>
    <x v="8"/>
    <s v="Performers Binder/Pad Holder, Black"/>
    <x v="5126"/>
    <n v="2"/>
    <n v="0.8"/>
    <n v="-16.818000000000001"/>
    <n v="3"/>
    <n v="1"/>
    <x v="1"/>
    <s v="Mar"/>
    <s v="2015-03"/>
  </r>
  <r>
    <n v="8251"/>
    <s v="CA-2015-140221"/>
    <x v="616"/>
    <d v="2015-03-09T00:00:00"/>
    <s v="Second Class"/>
    <s v="MS-17365"/>
    <s v="Maribeth Schnelling"/>
    <x v="0"/>
    <s v="United States"/>
    <x v="22"/>
    <s v="Illinois"/>
    <n v="60653"/>
    <x v="2"/>
    <s v="FUR-FU-10000023"/>
    <x v="0"/>
    <x v="5"/>
    <s v="Eldon Wave Desk Accessories"/>
    <x v="5127"/>
    <n v="2"/>
    <n v="0.6"/>
    <n v="-1.8848"/>
    <n v="3"/>
    <n v="1"/>
    <x v="1"/>
    <s v="Mar"/>
    <s v="2015-03"/>
  </r>
  <r>
    <n v="8252"/>
    <s v="CA-2015-140221"/>
    <x v="616"/>
    <d v="2015-03-09T00:00:00"/>
    <s v="Second Class"/>
    <s v="MS-17365"/>
    <s v="Maribeth Schnelling"/>
    <x v="0"/>
    <s v="United States"/>
    <x v="22"/>
    <s v="Illinois"/>
    <n v="60653"/>
    <x v="2"/>
    <s v="OFF-AP-10000828"/>
    <x v="1"/>
    <x v="9"/>
    <s v="Avanti 4.4 Cu. Ft. Refrigerator"/>
    <x v="2699"/>
    <n v="5"/>
    <n v="0.8"/>
    <n v="-470.548"/>
    <n v="3"/>
    <n v="1"/>
    <x v="1"/>
    <s v="Mar"/>
    <s v="2015-03"/>
  </r>
  <r>
    <n v="8253"/>
    <s v="CA-2015-140221"/>
    <x v="616"/>
    <d v="2015-03-09T00:00:00"/>
    <s v="Second Class"/>
    <s v="MS-17365"/>
    <s v="Maribeth Schnelling"/>
    <x v="0"/>
    <s v="United States"/>
    <x v="22"/>
    <s v="Illinois"/>
    <n v="60653"/>
    <x v="2"/>
    <s v="OFF-ST-10000777"/>
    <x v="1"/>
    <x v="4"/>
    <s v="Companion Letter/Legal File, Black"/>
    <x v="1532"/>
    <n v="2"/>
    <n v="0.2"/>
    <n v="6.0415999999999999"/>
    <n v="3"/>
    <n v="1"/>
    <x v="1"/>
    <s v="Mar"/>
    <s v="2015-03"/>
  </r>
  <r>
    <n v="8254"/>
    <s v="CA-2017-152310"/>
    <x v="801"/>
    <d v="2017-08-19T00:00:00"/>
    <s v="Standard Class"/>
    <s v="DK-12895"/>
    <s v="Dana Kaydos"/>
    <x v="0"/>
    <s v="United States"/>
    <x v="4"/>
    <s v="Washington"/>
    <n v="98103"/>
    <x v="1"/>
    <s v="TEC-CO-10000971"/>
    <x v="2"/>
    <x v="16"/>
    <s v="Hewlett Packard 310 Color Digital Copier"/>
    <x v="5128"/>
    <n v="1"/>
    <n v="0"/>
    <n v="89.997"/>
    <n v="8"/>
    <n v="3"/>
    <x v="3"/>
    <s v="Aug"/>
    <s v="2017-08"/>
  </r>
  <r>
    <n v="8255"/>
    <s v="CA-2017-152310"/>
    <x v="801"/>
    <d v="2017-08-19T00:00:00"/>
    <s v="Standard Class"/>
    <s v="DK-12895"/>
    <s v="Dana Kaydos"/>
    <x v="0"/>
    <s v="United States"/>
    <x v="4"/>
    <s v="Washington"/>
    <n v="98103"/>
    <x v="1"/>
    <s v="OFF-PA-10003134"/>
    <x v="1"/>
    <x v="10"/>
    <s v="Xerox 1937"/>
    <x v="801"/>
    <n v="4"/>
    <n v="0"/>
    <n v="92.236800000000002"/>
    <n v="8"/>
    <n v="3"/>
    <x v="3"/>
    <s v="Aug"/>
    <s v="2017-08"/>
  </r>
  <r>
    <n v="8256"/>
    <s v="CA-2017-152310"/>
    <x v="801"/>
    <d v="2017-08-19T00:00:00"/>
    <s v="Standard Class"/>
    <s v="DK-12895"/>
    <s v="Dana Kaydos"/>
    <x v="0"/>
    <s v="United States"/>
    <x v="4"/>
    <s v="Washington"/>
    <n v="98103"/>
    <x v="1"/>
    <s v="TEC-PH-10002538"/>
    <x v="2"/>
    <x v="7"/>
    <s v="Grandstream GXP1160 VoIP phone"/>
    <x v="5129"/>
    <n v="8"/>
    <n v="0.2"/>
    <n v="27.295200000000001"/>
    <n v="8"/>
    <n v="3"/>
    <x v="3"/>
    <s v="Aug"/>
    <s v="2017-08"/>
  </r>
  <r>
    <n v="8257"/>
    <s v="CA-2017-152310"/>
    <x v="801"/>
    <d v="2017-08-19T00:00:00"/>
    <s v="Standard Class"/>
    <s v="DK-12895"/>
    <s v="Dana Kaydos"/>
    <x v="0"/>
    <s v="United States"/>
    <x v="4"/>
    <s v="Washington"/>
    <n v="98103"/>
    <x v="1"/>
    <s v="OFF-ST-10001228"/>
    <x v="1"/>
    <x v="4"/>
    <s v="Personal File Boxes with Fold-Down Carry Handle"/>
    <x v="481"/>
    <n v="3"/>
    <n v="0"/>
    <n v="11.685"/>
    <n v="8"/>
    <n v="3"/>
    <x v="3"/>
    <s v="Aug"/>
    <s v="2017-08"/>
  </r>
  <r>
    <n v="8258"/>
    <s v="CA-2017-152310"/>
    <x v="801"/>
    <d v="2017-08-19T00:00:00"/>
    <s v="Standard Class"/>
    <s v="DK-12895"/>
    <s v="Dana Kaydos"/>
    <x v="0"/>
    <s v="United States"/>
    <x v="4"/>
    <s v="Washington"/>
    <n v="98103"/>
    <x v="1"/>
    <s v="TEC-AC-10000397"/>
    <x v="2"/>
    <x v="11"/>
    <s v="Perixx PERIBOARD-512B, Ergonomic Split Keyboard"/>
    <x v="5130"/>
    <n v="5"/>
    <n v="0"/>
    <n v="12.246499999999999"/>
    <n v="8"/>
    <n v="3"/>
    <x v="3"/>
    <s v="Aug"/>
    <s v="2017-08"/>
  </r>
  <r>
    <n v="8259"/>
    <s v="CA-2017-152310"/>
    <x v="801"/>
    <d v="2017-08-19T00:00:00"/>
    <s v="Standard Class"/>
    <s v="DK-12895"/>
    <s v="Dana Kaydos"/>
    <x v="0"/>
    <s v="United States"/>
    <x v="4"/>
    <s v="Washington"/>
    <n v="98103"/>
    <x v="1"/>
    <s v="OFF-BI-10004308"/>
    <x v="1"/>
    <x v="8"/>
    <s v="Avery Legal 4-Ring Binder"/>
    <x v="989"/>
    <n v="6"/>
    <n v="0.2"/>
    <n v="37.764000000000003"/>
    <n v="8"/>
    <n v="3"/>
    <x v="3"/>
    <s v="Aug"/>
    <s v="2017-08"/>
  </r>
  <r>
    <n v="8260"/>
    <s v="CA-2016-118101"/>
    <x v="190"/>
    <d v="2016-06-26T00:00:00"/>
    <s v="Same Day"/>
    <s v="SN-20560"/>
    <s v="Skye Norling"/>
    <x v="2"/>
    <s v="United States"/>
    <x v="43"/>
    <s v="Michigan"/>
    <n v="48066"/>
    <x v="2"/>
    <s v="OFF-PA-10000357"/>
    <x v="1"/>
    <x v="10"/>
    <s v="White Dual Perf Computer Printout Paper, 2700 Sheets, 1 Part, Heavyweight, 20 lbs., 14 7/8 x 11"/>
    <x v="1519"/>
    <n v="9"/>
    <n v="0"/>
    <n v="180.76589999999999"/>
    <n v="6"/>
    <n v="2"/>
    <x v="0"/>
    <s v="Jun"/>
    <s v="2016-06"/>
  </r>
  <r>
    <n v="8261"/>
    <s v="CA-2016-118101"/>
    <x v="190"/>
    <d v="2016-06-26T00:00:00"/>
    <s v="Same Day"/>
    <s v="SN-20560"/>
    <s v="Skye Norling"/>
    <x v="2"/>
    <s v="United States"/>
    <x v="43"/>
    <s v="Michigan"/>
    <n v="48066"/>
    <x v="2"/>
    <s v="OFF-BI-10000773"/>
    <x v="1"/>
    <x v="8"/>
    <s v="Insertable Tab Post Binder Dividers"/>
    <x v="5131"/>
    <n v="1"/>
    <n v="0"/>
    <n v="3.7694000000000001"/>
    <n v="6"/>
    <n v="2"/>
    <x v="0"/>
    <s v="Jun"/>
    <s v="2016-06"/>
  </r>
  <r>
    <n v="8262"/>
    <s v="CA-2016-118101"/>
    <x v="190"/>
    <d v="2016-06-26T00:00:00"/>
    <s v="Same Day"/>
    <s v="SN-20560"/>
    <s v="Skye Norling"/>
    <x v="2"/>
    <s v="United States"/>
    <x v="43"/>
    <s v="Michigan"/>
    <n v="48066"/>
    <x v="2"/>
    <s v="OFF-ST-10001837"/>
    <x v="1"/>
    <x v="4"/>
    <s v="SAFCO Mobile Desk Side File, Wire Frame"/>
    <x v="5132"/>
    <n v="4"/>
    <n v="0"/>
    <n v="44.470399999999998"/>
    <n v="6"/>
    <n v="2"/>
    <x v="0"/>
    <s v="Jun"/>
    <s v="2016-06"/>
  </r>
  <r>
    <n v="8263"/>
    <s v="CA-2016-100307"/>
    <x v="272"/>
    <d v="2016-12-19T00:00:00"/>
    <s v="Standard Class"/>
    <s v="TC-21475"/>
    <s v="Tony Chapman"/>
    <x v="2"/>
    <s v="United States"/>
    <x v="115"/>
    <s v="Arkansas"/>
    <n v="72701"/>
    <x v="0"/>
    <s v="OFF-PA-10002552"/>
    <x v="1"/>
    <x v="10"/>
    <s v="Xerox 1958"/>
    <x v="537"/>
    <n v="3"/>
    <n v="0"/>
    <n v="9.3312000000000008"/>
    <n v="12"/>
    <n v="4"/>
    <x v="0"/>
    <s v="Dec"/>
    <s v="2016-12"/>
  </r>
  <r>
    <n v="8264"/>
    <s v="CA-2015-138457"/>
    <x v="1023"/>
    <d v="2015-09-17T00:00:00"/>
    <s v="Standard Class"/>
    <s v="AM-10705"/>
    <s v="Anne McFarland"/>
    <x v="0"/>
    <s v="United States"/>
    <x v="108"/>
    <s v="North Carolina"/>
    <n v="28540"/>
    <x v="0"/>
    <s v="OFF-BI-10000014"/>
    <x v="1"/>
    <x v="8"/>
    <s v="Heavy-Duty E-Z-D Binders"/>
    <x v="3587"/>
    <n v="4"/>
    <n v="0.7"/>
    <n v="-10.0372"/>
    <n v="9"/>
    <n v="3"/>
    <x v="1"/>
    <s v="Sep"/>
    <s v="2015-09"/>
  </r>
  <r>
    <n v="8265"/>
    <s v="CA-2014-131800"/>
    <x v="125"/>
    <d v="2015-01-04T00:00:00"/>
    <s v="Standard Class"/>
    <s v="AJ-10960"/>
    <s v="Astrea Jones"/>
    <x v="0"/>
    <s v="United States"/>
    <x v="20"/>
    <s v="New York"/>
    <n v="10035"/>
    <x v="3"/>
    <s v="OFF-AP-10004136"/>
    <x v="1"/>
    <x v="9"/>
    <s v="Kensington 6 Outlet SmartSocket Surge Protector"/>
    <x v="1522"/>
    <n v="3"/>
    <n v="0"/>
    <n v="30.734999999999999"/>
    <n v="12"/>
    <n v="4"/>
    <x v="2"/>
    <s v="Dec"/>
    <s v="2014-12"/>
  </r>
  <r>
    <n v="8266"/>
    <s v="CA-2014-131800"/>
    <x v="125"/>
    <d v="2015-01-04T00:00:00"/>
    <s v="Standard Class"/>
    <s v="AJ-10960"/>
    <s v="Astrea Jones"/>
    <x v="0"/>
    <s v="United States"/>
    <x v="20"/>
    <s v="New York"/>
    <n v="10035"/>
    <x v="3"/>
    <s v="OFF-BI-10003429"/>
    <x v="1"/>
    <x v="8"/>
    <s v="Cardinal HOLDit! Binder Insert Strips,Extra Strips"/>
    <x v="5133"/>
    <n v="7"/>
    <n v="0.2"/>
    <n v="12.8499"/>
    <n v="12"/>
    <n v="4"/>
    <x v="2"/>
    <s v="Dec"/>
    <s v="2014-12"/>
  </r>
  <r>
    <n v="8267"/>
    <s v="CA-2014-118304"/>
    <x v="333"/>
    <d v="2014-05-04T00:00:00"/>
    <s v="Standard Class"/>
    <s v="KH-16360"/>
    <s v="Katherine Hughes"/>
    <x v="0"/>
    <s v="United States"/>
    <x v="18"/>
    <s v="Delaware"/>
    <n v="19901"/>
    <x v="3"/>
    <s v="TEC-PH-10000376"/>
    <x v="2"/>
    <x v="7"/>
    <s v="Square Credit Card Reader"/>
    <x v="1016"/>
    <n v="2"/>
    <n v="0"/>
    <n v="5.1947999999999999"/>
    <n v="4"/>
    <n v="2"/>
    <x v="2"/>
    <s v="Apr"/>
    <s v="2014-04"/>
  </r>
  <r>
    <n v="8268"/>
    <s v="CA-2017-121790"/>
    <x v="289"/>
    <d v="2017-02-06T00:00:00"/>
    <s v="Standard Class"/>
    <s v="LP-17095"/>
    <s v="Liz Preis"/>
    <x v="0"/>
    <s v="United States"/>
    <x v="34"/>
    <s v="Illinois"/>
    <n v="60505"/>
    <x v="2"/>
    <s v="FUR-TA-10003469"/>
    <x v="0"/>
    <x v="3"/>
    <s v="Balt Split Level Computer Training Table"/>
    <x v="5134"/>
    <n v="1"/>
    <n v="0.5"/>
    <n v="-47.174999999999997"/>
    <n v="1"/>
    <n v="1"/>
    <x v="3"/>
    <s v="Jan"/>
    <s v="2017-01"/>
  </r>
  <r>
    <n v="8269"/>
    <s v="CA-2017-121790"/>
    <x v="289"/>
    <d v="2017-02-06T00:00:00"/>
    <s v="Standard Class"/>
    <s v="LP-17095"/>
    <s v="Liz Preis"/>
    <x v="0"/>
    <s v="United States"/>
    <x v="34"/>
    <s v="Illinois"/>
    <n v="60505"/>
    <x v="2"/>
    <s v="OFF-SU-10004231"/>
    <x v="1"/>
    <x v="14"/>
    <s v="Acme Tagit Stainless Steel Antibacterial Scissors"/>
    <x v="2458"/>
    <n v="4"/>
    <n v="0.2"/>
    <n v="2.7719999999999998"/>
    <n v="1"/>
    <n v="1"/>
    <x v="3"/>
    <s v="Jan"/>
    <s v="2017-01"/>
  </r>
  <r>
    <n v="8270"/>
    <s v="CA-2017-121790"/>
    <x v="289"/>
    <d v="2017-02-06T00:00:00"/>
    <s v="Standard Class"/>
    <s v="LP-17095"/>
    <s v="Liz Preis"/>
    <x v="0"/>
    <s v="United States"/>
    <x v="34"/>
    <s v="Illinois"/>
    <n v="60505"/>
    <x v="2"/>
    <s v="TEC-PH-10002584"/>
    <x v="2"/>
    <x v="7"/>
    <s v="Samsung Galaxy S4"/>
    <x v="5135"/>
    <n v="4"/>
    <n v="0.2"/>
    <n v="250.39599999999999"/>
    <n v="1"/>
    <n v="1"/>
    <x v="3"/>
    <s v="Jan"/>
    <s v="2017-01"/>
  </r>
  <r>
    <n v="8271"/>
    <s v="CA-2017-121790"/>
    <x v="289"/>
    <d v="2017-02-06T00:00:00"/>
    <s v="Standard Class"/>
    <s v="LP-17095"/>
    <s v="Liz Preis"/>
    <x v="0"/>
    <s v="United States"/>
    <x v="34"/>
    <s v="Illinois"/>
    <n v="60505"/>
    <x v="2"/>
    <s v="OFF-AR-10003602"/>
    <x v="1"/>
    <x v="6"/>
    <s v="Quartet Omega Colored Chalk, 12/Pack"/>
    <x v="560"/>
    <n v="2"/>
    <n v="0.2"/>
    <n v="3.1536"/>
    <n v="1"/>
    <n v="1"/>
    <x v="3"/>
    <s v="Jan"/>
    <s v="2017-01"/>
  </r>
  <r>
    <n v="8272"/>
    <s v="CA-2016-169670"/>
    <x v="591"/>
    <d v="2016-12-31T00:00:00"/>
    <s v="Standard Class"/>
    <s v="JE-15715"/>
    <s v="Joe Elijah"/>
    <x v="0"/>
    <s v="United States"/>
    <x v="20"/>
    <s v="New York"/>
    <n v="10009"/>
    <x v="3"/>
    <s v="FUR-CH-10002331"/>
    <x v="0"/>
    <x v="1"/>
    <s v="Hon 4700 Series Mobuis Mid-Back Task Chairs with Adjustable Arms"/>
    <x v="5136"/>
    <n v="8"/>
    <n v="0.1"/>
    <n v="313.26240000000001"/>
    <n v="12"/>
    <n v="4"/>
    <x v="0"/>
    <s v="Dec"/>
    <s v="2016-12"/>
  </r>
  <r>
    <n v="8273"/>
    <s v="CA-2016-139549"/>
    <x v="201"/>
    <d v="2016-10-25T00:00:00"/>
    <s v="Standard Class"/>
    <s v="MY-18295"/>
    <s v="Muhammed Yedwab"/>
    <x v="1"/>
    <s v="United States"/>
    <x v="485"/>
    <s v="California"/>
    <n v="92020"/>
    <x v="1"/>
    <s v="FUR-CH-10001802"/>
    <x v="0"/>
    <x v="1"/>
    <s v="Hon Every-Day Chair Series Swivel Task Chairs"/>
    <x v="2342"/>
    <n v="4"/>
    <n v="0.2"/>
    <n v="4.8391999999999999"/>
    <n v="10"/>
    <n v="4"/>
    <x v="0"/>
    <s v="Oct"/>
    <s v="2016-10"/>
  </r>
  <r>
    <n v="8274"/>
    <s v="CA-2015-104059"/>
    <x v="385"/>
    <d v="2015-06-15T00:00:00"/>
    <s v="Second Class"/>
    <s v="FC-14245"/>
    <s v="Frank Carlisle"/>
    <x v="2"/>
    <s v="United States"/>
    <x v="24"/>
    <s v="Ohio"/>
    <n v="45503"/>
    <x v="3"/>
    <s v="OFF-AR-10000634"/>
    <x v="1"/>
    <x v="6"/>
    <s v="Newell 320"/>
    <x v="1306"/>
    <n v="1"/>
    <n v="0.2"/>
    <n v="0.29959999999999998"/>
    <n v="6"/>
    <n v="2"/>
    <x v="1"/>
    <s v="Jun"/>
    <s v="2015-06"/>
  </r>
  <r>
    <n v="8275"/>
    <s v="CA-2017-164112"/>
    <x v="160"/>
    <d v="2017-07-04T00:00:00"/>
    <s v="Standard Class"/>
    <s v="ND-18460"/>
    <s v="Neil Ducich"/>
    <x v="1"/>
    <s v="United States"/>
    <x v="145"/>
    <s v="New York"/>
    <n v="10550"/>
    <x v="3"/>
    <s v="OFF-ST-10002615"/>
    <x v="1"/>
    <x v="4"/>
    <s v="Dual Level, Single-Width Filing Carts"/>
    <x v="2892"/>
    <n v="7"/>
    <n v="0"/>
    <n v="282.20920000000001"/>
    <n v="6"/>
    <n v="2"/>
    <x v="3"/>
    <s v="Jun"/>
    <s v="2017-06"/>
  </r>
  <r>
    <n v="8276"/>
    <s v="CA-2015-143882"/>
    <x v="153"/>
    <d v="2015-06-30T00:00:00"/>
    <s v="Standard Class"/>
    <s v="DB-13360"/>
    <s v="Dennis Bolton"/>
    <x v="2"/>
    <s v="United States"/>
    <x v="80"/>
    <s v="Ohio"/>
    <n v="44107"/>
    <x v="3"/>
    <s v="OFF-PA-10004040"/>
    <x v="1"/>
    <x v="10"/>
    <s v="Universal Premium White Copier/Laser Paper (20Lb. and 87 Bright)"/>
    <x v="5137"/>
    <n v="9"/>
    <n v="0.2"/>
    <n v="15.607799999999999"/>
    <n v="6"/>
    <n v="2"/>
    <x v="1"/>
    <s v="Jun"/>
    <s v="2015-06"/>
  </r>
  <r>
    <n v="8277"/>
    <s v="US-2016-139262"/>
    <x v="823"/>
    <d v="2016-02-25T00:00:00"/>
    <s v="Standard Class"/>
    <s v="LC-16960"/>
    <s v="Lindsay Castell"/>
    <x v="2"/>
    <s v="United States"/>
    <x v="67"/>
    <s v="Florida"/>
    <n v="33614"/>
    <x v="0"/>
    <s v="OFF-BI-10003727"/>
    <x v="1"/>
    <x v="8"/>
    <s v="Avery Durable Slant Ring Binders With Label Holder"/>
    <x v="5010"/>
    <n v="3"/>
    <n v="0.7"/>
    <n v="-2.7587999999999999"/>
    <n v="2"/>
    <n v="1"/>
    <x v="0"/>
    <s v="Feb"/>
    <s v="2016-02"/>
  </r>
  <r>
    <n v="8278"/>
    <s v="US-2016-139262"/>
    <x v="823"/>
    <d v="2016-02-25T00:00:00"/>
    <s v="Standard Class"/>
    <s v="LC-16960"/>
    <s v="Lindsay Castell"/>
    <x v="2"/>
    <s v="United States"/>
    <x v="67"/>
    <s v="Florida"/>
    <n v="33614"/>
    <x v="0"/>
    <s v="OFF-BI-10002026"/>
    <x v="1"/>
    <x v="8"/>
    <s v="Avery Arch Ring Binders"/>
    <x v="1950"/>
    <n v="2"/>
    <n v="0.7"/>
    <n v="-26.725999999999999"/>
    <n v="2"/>
    <n v="1"/>
    <x v="0"/>
    <s v="Feb"/>
    <s v="2016-02"/>
  </r>
  <r>
    <n v="8279"/>
    <s v="US-2016-139262"/>
    <x v="823"/>
    <d v="2016-02-25T00:00:00"/>
    <s v="Standard Class"/>
    <s v="LC-16960"/>
    <s v="Lindsay Castell"/>
    <x v="2"/>
    <s v="United States"/>
    <x v="67"/>
    <s v="Florida"/>
    <n v="33614"/>
    <x v="0"/>
    <s v="OFF-ST-10001496"/>
    <x v="1"/>
    <x v="4"/>
    <s v="Standard Rollaway File with Lock"/>
    <x v="5138"/>
    <n v="3"/>
    <n v="0.2"/>
    <n v="32.434199999999997"/>
    <n v="2"/>
    <n v="1"/>
    <x v="0"/>
    <s v="Feb"/>
    <s v="2016-02"/>
  </r>
  <r>
    <n v="8280"/>
    <s v="CA-2017-146192"/>
    <x v="300"/>
    <d v="2017-04-26T00:00:00"/>
    <s v="Standard Class"/>
    <s v="BD-11725"/>
    <s v="Bruce Degenhardt"/>
    <x v="0"/>
    <s v="United States"/>
    <x v="38"/>
    <s v="Georgia"/>
    <n v="31907"/>
    <x v="0"/>
    <s v="OFF-ST-10003716"/>
    <x v="1"/>
    <x v="4"/>
    <s v="Tennsco Double-Tier Lockers"/>
    <x v="5139"/>
    <n v="3"/>
    <n v="0"/>
    <n v="87.757800000000003"/>
    <n v="4"/>
    <n v="2"/>
    <x v="3"/>
    <s v="Apr"/>
    <s v="2017-04"/>
  </r>
  <r>
    <n v="8281"/>
    <s v="CA-2017-134810"/>
    <x v="1188"/>
    <d v="2017-05-10T00:00:00"/>
    <s v="First Class"/>
    <s v="MC-17605"/>
    <s v="Matt Connell"/>
    <x v="1"/>
    <s v="United States"/>
    <x v="108"/>
    <s v="North Carolina"/>
    <n v="28540"/>
    <x v="0"/>
    <s v="OFF-EN-10002504"/>
    <x v="1"/>
    <x v="12"/>
    <s v="Tyvek  Top-Opening Peel &amp; Seel Envelopes, Plain White"/>
    <x v="5140"/>
    <n v="3"/>
    <n v="0.2"/>
    <n v="22.015799999999999"/>
    <n v="5"/>
    <n v="2"/>
    <x v="3"/>
    <s v="May"/>
    <s v="2017-05"/>
  </r>
  <r>
    <n v="8282"/>
    <s v="CA-2017-134810"/>
    <x v="1188"/>
    <d v="2017-05-10T00:00:00"/>
    <s v="First Class"/>
    <s v="MC-17605"/>
    <s v="Matt Connell"/>
    <x v="1"/>
    <s v="United States"/>
    <x v="108"/>
    <s v="North Carolina"/>
    <n v="28540"/>
    <x v="0"/>
    <s v="FUR-CH-10001270"/>
    <x v="0"/>
    <x v="1"/>
    <s v="Harbour Creations Steel Folding Chair"/>
    <x v="718"/>
    <n v="3"/>
    <n v="0.2"/>
    <n v="25.875"/>
    <n v="5"/>
    <n v="2"/>
    <x v="3"/>
    <s v="May"/>
    <s v="2017-05"/>
  </r>
  <r>
    <n v="8283"/>
    <s v="CA-2015-154284"/>
    <x v="379"/>
    <d v="2015-12-26T00:00:00"/>
    <s v="Second Class"/>
    <s v="SZ-20035"/>
    <s v="Sam Zeldin"/>
    <x v="2"/>
    <s v="United States"/>
    <x v="490"/>
    <s v="Illinois"/>
    <n v="60174"/>
    <x v="2"/>
    <s v="TEC-MA-10004241"/>
    <x v="2"/>
    <x v="15"/>
    <s v="Star Micronics TSP800 TSP847IIU Receipt Printer"/>
    <x v="5141"/>
    <n v="2"/>
    <n v="0.3"/>
    <n v="137.26400000000001"/>
    <n v="12"/>
    <n v="4"/>
    <x v="1"/>
    <s v="Dec"/>
    <s v="2015-12"/>
  </r>
  <r>
    <n v="8284"/>
    <s v="CA-2015-154284"/>
    <x v="379"/>
    <d v="2015-12-26T00:00:00"/>
    <s v="Second Class"/>
    <s v="SZ-20035"/>
    <s v="Sam Zeldin"/>
    <x v="2"/>
    <s v="United States"/>
    <x v="490"/>
    <s v="Illinois"/>
    <n v="60174"/>
    <x v="2"/>
    <s v="OFF-AR-10001468"/>
    <x v="1"/>
    <x v="6"/>
    <s v="Sanford Prismacolor Professional Thick Lead Art Pencils, 36-Color Set"/>
    <x v="3396"/>
    <n v="2"/>
    <n v="0.2"/>
    <n v="14.2272"/>
    <n v="12"/>
    <n v="4"/>
    <x v="1"/>
    <s v="Dec"/>
    <s v="2015-12"/>
  </r>
  <r>
    <n v="8285"/>
    <s v="CA-2015-154284"/>
    <x v="379"/>
    <d v="2015-12-26T00:00:00"/>
    <s v="Second Class"/>
    <s v="SZ-20035"/>
    <s v="Sam Zeldin"/>
    <x v="2"/>
    <s v="United States"/>
    <x v="490"/>
    <s v="Illinois"/>
    <n v="60174"/>
    <x v="2"/>
    <s v="TEC-AC-10003198"/>
    <x v="2"/>
    <x v="11"/>
    <s v="Enermax Acrylux Wireless Keyboard"/>
    <x v="5142"/>
    <n v="8"/>
    <n v="0.2"/>
    <n v="135.45599999999999"/>
    <n v="12"/>
    <n v="4"/>
    <x v="1"/>
    <s v="Dec"/>
    <s v="2015-12"/>
  </r>
  <r>
    <n v="8286"/>
    <s v="CA-2015-154284"/>
    <x v="379"/>
    <d v="2015-12-26T00:00:00"/>
    <s v="Second Class"/>
    <s v="SZ-20035"/>
    <s v="Sam Zeldin"/>
    <x v="2"/>
    <s v="United States"/>
    <x v="490"/>
    <s v="Illinois"/>
    <n v="60174"/>
    <x v="2"/>
    <s v="FUR-FU-10003039"/>
    <x v="0"/>
    <x v="5"/>
    <s v="Howard Miller 11-1/2&quot; Diameter Grantwood Wall Clock"/>
    <x v="5143"/>
    <n v="3"/>
    <n v="0.6"/>
    <n v="-33.641399999999997"/>
    <n v="12"/>
    <n v="4"/>
    <x v="1"/>
    <s v="Dec"/>
    <s v="2015-12"/>
  </r>
  <r>
    <n v="8287"/>
    <s v="CA-2014-156244"/>
    <x v="1132"/>
    <d v="2014-08-16T00:00:00"/>
    <s v="Standard Class"/>
    <s v="DH-13675"/>
    <s v="Duane Huffman"/>
    <x v="2"/>
    <s v="United States"/>
    <x v="100"/>
    <s v="Florida"/>
    <n v="33180"/>
    <x v="0"/>
    <s v="OFF-PA-10000295"/>
    <x v="1"/>
    <x v="10"/>
    <s v="Xerox 229"/>
    <x v="276"/>
    <n v="6"/>
    <n v="0.2"/>
    <n v="10.8864"/>
    <n v="8"/>
    <n v="3"/>
    <x v="2"/>
    <s v="Aug"/>
    <s v="2014-08"/>
  </r>
  <r>
    <n v="8288"/>
    <s v="CA-2014-156244"/>
    <x v="1132"/>
    <d v="2014-08-16T00:00:00"/>
    <s v="Standard Class"/>
    <s v="DH-13675"/>
    <s v="Duane Huffman"/>
    <x v="2"/>
    <s v="United States"/>
    <x v="100"/>
    <s v="Florida"/>
    <n v="33180"/>
    <x v="0"/>
    <s v="OFF-AR-10004344"/>
    <x v="1"/>
    <x v="6"/>
    <s v="Bulldog Vacuum Base Pencil Sharpener"/>
    <x v="1883"/>
    <n v="5"/>
    <n v="0.2"/>
    <n v="4.1965000000000003"/>
    <n v="8"/>
    <n v="3"/>
    <x v="2"/>
    <s v="Aug"/>
    <s v="2014-08"/>
  </r>
  <r>
    <n v="8289"/>
    <s v="CA-2014-156244"/>
    <x v="1132"/>
    <d v="2014-08-16T00:00:00"/>
    <s v="Standard Class"/>
    <s v="DH-13675"/>
    <s v="Duane Huffman"/>
    <x v="2"/>
    <s v="United States"/>
    <x v="100"/>
    <s v="Florida"/>
    <n v="33180"/>
    <x v="0"/>
    <s v="TEC-AC-10002473"/>
    <x v="2"/>
    <x v="11"/>
    <s v="Maxell 4.7GB DVD-R"/>
    <x v="1996"/>
    <n v="7"/>
    <n v="0.2"/>
    <n v="41.718600000000002"/>
    <n v="8"/>
    <n v="3"/>
    <x v="2"/>
    <s v="Aug"/>
    <s v="2014-08"/>
  </r>
  <r>
    <n v="8290"/>
    <s v="CA-2014-156244"/>
    <x v="1132"/>
    <d v="2014-08-16T00:00:00"/>
    <s v="Standard Class"/>
    <s v="DH-13675"/>
    <s v="Duane Huffman"/>
    <x v="2"/>
    <s v="United States"/>
    <x v="100"/>
    <s v="Florida"/>
    <n v="33180"/>
    <x v="0"/>
    <s v="OFF-AP-10002403"/>
    <x v="1"/>
    <x v="9"/>
    <s v="Acco Smartsocket Color-Coded Six-Outlet AC Adapter Model Surge Protectors"/>
    <x v="5144"/>
    <n v="6"/>
    <n v="0.2"/>
    <n v="15.8436"/>
    <n v="8"/>
    <n v="3"/>
    <x v="2"/>
    <s v="Aug"/>
    <s v="2014-08"/>
  </r>
  <r>
    <n v="8291"/>
    <s v="CA-2014-156244"/>
    <x v="1132"/>
    <d v="2014-08-16T00:00:00"/>
    <s v="Standard Class"/>
    <s v="DH-13675"/>
    <s v="Duane Huffman"/>
    <x v="2"/>
    <s v="United States"/>
    <x v="100"/>
    <s v="Florida"/>
    <n v="33180"/>
    <x v="0"/>
    <s v="OFF-SU-10000432"/>
    <x v="1"/>
    <x v="14"/>
    <s v="Acco Side-Punched Conventional Columnar Pads"/>
    <x v="4643"/>
    <n v="2"/>
    <n v="0.2"/>
    <n v="-1.0409999999999999"/>
    <n v="8"/>
    <n v="3"/>
    <x v="2"/>
    <s v="Aug"/>
    <s v="2014-08"/>
  </r>
  <r>
    <n v="8292"/>
    <s v="CA-2014-156244"/>
    <x v="1132"/>
    <d v="2014-08-16T00:00:00"/>
    <s v="Standard Class"/>
    <s v="DH-13675"/>
    <s v="Duane Huffman"/>
    <x v="2"/>
    <s v="United States"/>
    <x v="100"/>
    <s v="Florida"/>
    <n v="33180"/>
    <x v="0"/>
    <s v="OFF-LA-10000443"/>
    <x v="1"/>
    <x v="2"/>
    <s v="Avery 501"/>
    <x v="1620"/>
    <n v="1"/>
    <n v="0.2"/>
    <n v="0.99629999999999996"/>
    <n v="8"/>
    <n v="3"/>
    <x v="2"/>
    <s v="Aug"/>
    <s v="2014-08"/>
  </r>
  <r>
    <n v="8293"/>
    <s v="CA-2015-106362"/>
    <x v="555"/>
    <d v="2015-12-15T00:00:00"/>
    <s v="Standard Class"/>
    <s v="LC-16885"/>
    <s v="Lena Creighton"/>
    <x v="0"/>
    <s v="United States"/>
    <x v="21"/>
    <s v="Ohio"/>
    <n v="45373"/>
    <x v="3"/>
    <s v="OFF-BI-10003166"/>
    <x v="1"/>
    <x v="8"/>
    <s v="GBC Plasticlear Binding Covers"/>
    <x v="2250"/>
    <n v="3"/>
    <n v="0.7"/>
    <n v="-7.5768000000000004"/>
    <n v="12"/>
    <n v="4"/>
    <x v="1"/>
    <s v="Dec"/>
    <s v="2015-12"/>
  </r>
  <r>
    <n v="8294"/>
    <s v="US-2017-168802"/>
    <x v="132"/>
    <d v="2017-11-07T00:00:00"/>
    <s v="Standard Class"/>
    <s v="JO-15145"/>
    <s v="Jack O'Briant"/>
    <x v="1"/>
    <s v="United States"/>
    <x v="4"/>
    <s v="Washington"/>
    <n v="98103"/>
    <x v="1"/>
    <s v="OFF-BI-10002393"/>
    <x v="1"/>
    <x v="8"/>
    <s v="Binder Posts"/>
    <x v="5145"/>
    <n v="4"/>
    <n v="0.2"/>
    <n v="5.9695999999999998"/>
    <n v="11"/>
    <n v="4"/>
    <x v="3"/>
    <s v="Nov"/>
    <s v="2017-11"/>
  </r>
  <r>
    <n v="8295"/>
    <s v="US-2017-146906"/>
    <x v="677"/>
    <d v="2017-03-17T00:00:00"/>
    <s v="Standard Class"/>
    <s v="MT-17815"/>
    <s v="Meg Tillman"/>
    <x v="0"/>
    <s v="United States"/>
    <x v="20"/>
    <s v="New York"/>
    <n v="10011"/>
    <x v="3"/>
    <s v="TEC-PH-10001809"/>
    <x v="2"/>
    <x v="7"/>
    <s v="Panasonic KX T7736-B Digital phone"/>
    <x v="1629"/>
    <n v="2"/>
    <n v="0"/>
    <n v="74.974999999999994"/>
    <n v="3"/>
    <n v="1"/>
    <x v="3"/>
    <s v="Mar"/>
    <s v="2017-03"/>
  </r>
  <r>
    <n v="8296"/>
    <s v="CA-2016-166380"/>
    <x v="198"/>
    <d v="2016-06-03T00:00:00"/>
    <s v="Standard Class"/>
    <s v="EB-13750"/>
    <s v="Edward Becker"/>
    <x v="1"/>
    <s v="United States"/>
    <x v="81"/>
    <s v="Virginia"/>
    <n v="22204"/>
    <x v="0"/>
    <s v="OFF-EN-10002600"/>
    <x v="1"/>
    <x v="12"/>
    <s v="Redi-Strip #10 Envelopes, 4 1/8 x 9 1/2"/>
    <x v="1756"/>
    <n v="9"/>
    <n v="0"/>
    <n v="12.744"/>
    <n v="5"/>
    <n v="2"/>
    <x v="0"/>
    <s v="May"/>
    <s v="2016-05"/>
  </r>
  <r>
    <n v="8297"/>
    <s v="CA-2016-166380"/>
    <x v="198"/>
    <d v="2016-06-03T00:00:00"/>
    <s v="Standard Class"/>
    <s v="EB-13750"/>
    <s v="Edward Becker"/>
    <x v="1"/>
    <s v="United States"/>
    <x v="81"/>
    <s v="Virginia"/>
    <n v="22204"/>
    <x v="0"/>
    <s v="TEC-AC-10000109"/>
    <x v="2"/>
    <x v="11"/>
    <s v="Sony Micro Vault Click 16 GB USB 2.0 Flash Drive"/>
    <x v="5146"/>
    <n v="2"/>
    <n v="0"/>
    <n v="26.8752"/>
    <n v="5"/>
    <n v="2"/>
    <x v="0"/>
    <s v="May"/>
    <s v="2016-05"/>
  </r>
  <r>
    <n v="8298"/>
    <s v="US-2015-158911"/>
    <x v="761"/>
    <d v="2015-07-11T00:00:00"/>
    <s v="Standard Class"/>
    <s v="RS-19765"/>
    <s v="Roland Schwarz"/>
    <x v="1"/>
    <s v="United States"/>
    <x v="35"/>
    <s v="North Carolina"/>
    <n v="28205"/>
    <x v="0"/>
    <s v="FUR-FU-10003829"/>
    <x v="0"/>
    <x v="5"/>
    <s v="Stackable Trays"/>
    <x v="1253"/>
    <n v="2"/>
    <n v="0.2"/>
    <n v="0.73919999999999997"/>
    <n v="7"/>
    <n v="3"/>
    <x v="1"/>
    <s v="Jul"/>
    <s v="2015-07"/>
  </r>
  <r>
    <n v="8299"/>
    <s v="US-2015-158911"/>
    <x v="761"/>
    <d v="2015-07-11T00:00:00"/>
    <s v="Standard Class"/>
    <s v="RS-19765"/>
    <s v="Roland Schwarz"/>
    <x v="1"/>
    <s v="United States"/>
    <x v="35"/>
    <s v="North Carolina"/>
    <n v="28205"/>
    <x v="0"/>
    <s v="OFF-LA-10003223"/>
    <x v="1"/>
    <x v="2"/>
    <s v="Avery 508"/>
    <x v="692"/>
    <n v="3"/>
    <n v="0.2"/>
    <n v="4.2717000000000001"/>
    <n v="7"/>
    <n v="3"/>
    <x v="1"/>
    <s v="Jul"/>
    <s v="2015-07"/>
  </r>
  <r>
    <n v="8300"/>
    <s v="US-2014-103338"/>
    <x v="518"/>
    <d v="2014-03-15T00:00:00"/>
    <s v="Standard Class"/>
    <s v="RB-19435"/>
    <s v="Richard Bierner"/>
    <x v="0"/>
    <s v="United States"/>
    <x v="43"/>
    <s v="California"/>
    <n v="95661"/>
    <x v="1"/>
    <s v="OFF-AR-10001770"/>
    <x v="1"/>
    <x v="6"/>
    <s v="Economy #2 Pencils"/>
    <x v="3277"/>
    <n v="3"/>
    <n v="0"/>
    <n v="2.0748000000000002"/>
    <n v="3"/>
    <n v="1"/>
    <x v="2"/>
    <s v="Mar"/>
    <s v="2014-03"/>
  </r>
  <r>
    <n v="8301"/>
    <s v="CA-2015-109169"/>
    <x v="704"/>
    <d v="2015-04-24T00:00:00"/>
    <s v="Standard Class"/>
    <s v="OT-18730"/>
    <s v="Olvera Toch"/>
    <x v="0"/>
    <s v="United States"/>
    <x v="66"/>
    <s v="Michigan"/>
    <n v="48234"/>
    <x v="2"/>
    <s v="OFF-EN-10003296"/>
    <x v="1"/>
    <x v="12"/>
    <s v="Tyvek Side-Opening Peel &amp; Seel Expanding Envelopes"/>
    <x v="2131"/>
    <n v="2"/>
    <n v="0"/>
    <n v="81.432000000000002"/>
    <n v="4"/>
    <n v="2"/>
    <x v="1"/>
    <s v="Apr"/>
    <s v="2015-04"/>
  </r>
  <r>
    <n v="8302"/>
    <s v="US-2017-167318"/>
    <x v="1189"/>
    <d v="2017-08-01T00:00:00"/>
    <s v="Standard Class"/>
    <s v="GZ-14545"/>
    <s v="George Zrebassa"/>
    <x v="1"/>
    <s v="United States"/>
    <x v="1"/>
    <s v="California"/>
    <n v="90036"/>
    <x v="1"/>
    <s v="TEC-AC-10003870"/>
    <x v="2"/>
    <x v="11"/>
    <s v="Logitech Z-906 Speaker sys - home theater - 5.1-CH"/>
    <x v="3808"/>
    <n v="5"/>
    <n v="0"/>
    <n v="659.98"/>
    <n v="7"/>
    <n v="3"/>
    <x v="3"/>
    <s v="Jul"/>
    <s v="2017-07"/>
  </r>
  <r>
    <n v="8303"/>
    <s v="US-2017-167318"/>
    <x v="1189"/>
    <d v="2017-08-01T00:00:00"/>
    <s v="Standard Class"/>
    <s v="GZ-14545"/>
    <s v="George Zrebassa"/>
    <x v="1"/>
    <s v="United States"/>
    <x v="1"/>
    <s v="California"/>
    <n v="90036"/>
    <x v="1"/>
    <s v="FUR-CH-10000665"/>
    <x v="0"/>
    <x v="1"/>
    <s v="Global Airflow Leather Mesh Back Chair, Black"/>
    <x v="1575"/>
    <n v="3"/>
    <n v="0.2"/>
    <n v="45.293999999999997"/>
    <n v="7"/>
    <n v="3"/>
    <x v="3"/>
    <s v="Jul"/>
    <s v="2017-07"/>
  </r>
  <r>
    <n v="8304"/>
    <s v="US-2014-120313"/>
    <x v="656"/>
    <d v="2014-11-02T00:00:00"/>
    <s v="Second Class"/>
    <s v="NL-18310"/>
    <s v="Nancy Lomonaco"/>
    <x v="2"/>
    <s v="United States"/>
    <x v="8"/>
    <s v="California"/>
    <n v="94110"/>
    <x v="1"/>
    <s v="TEC-PH-10003092"/>
    <x v="2"/>
    <x v="7"/>
    <s v="Motorola L804"/>
    <x v="89"/>
    <n v="2"/>
    <n v="0.2"/>
    <n v="8.2782"/>
    <n v="10"/>
    <n v="4"/>
    <x v="2"/>
    <s v="Oct"/>
    <s v="2014-10"/>
  </r>
  <r>
    <n v="8305"/>
    <s v="CA-2017-135419"/>
    <x v="132"/>
    <d v="2017-11-09T00:00:00"/>
    <s v="Standard Class"/>
    <s v="BG-11740"/>
    <s v="Bruce Geld"/>
    <x v="0"/>
    <s v="United States"/>
    <x v="329"/>
    <s v="California"/>
    <n v="93309"/>
    <x v="1"/>
    <s v="FUR-TA-10001086"/>
    <x v="0"/>
    <x v="3"/>
    <s v="SAFCO PlanMaster Boards, 60w x 37-1/2d, White Melamine"/>
    <x v="5147"/>
    <n v="4"/>
    <n v="0.2"/>
    <n v="36.477600000000002"/>
    <n v="11"/>
    <n v="4"/>
    <x v="3"/>
    <s v="Nov"/>
    <s v="2017-11"/>
  </r>
  <r>
    <n v="8306"/>
    <s v="CA-2016-128671"/>
    <x v="1190"/>
    <d v="2016-08-16T00:00:00"/>
    <s v="Standard Class"/>
    <s v="MT-18070"/>
    <s v="Michelle Tran"/>
    <x v="2"/>
    <s v="United States"/>
    <x v="251"/>
    <s v="Oklahoma"/>
    <n v="74133"/>
    <x v="2"/>
    <s v="OFF-PA-10001870"/>
    <x v="1"/>
    <x v="10"/>
    <s v="Xerox 202"/>
    <x v="56"/>
    <n v="5"/>
    <n v="0"/>
    <n v="15.552"/>
    <n v="8"/>
    <n v="3"/>
    <x v="0"/>
    <s v="Aug"/>
    <s v="2016-08"/>
  </r>
  <r>
    <n v="8307"/>
    <s v="CA-2016-128671"/>
    <x v="1190"/>
    <d v="2016-08-16T00:00:00"/>
    <s v="Standard Class"/>
    <s v="MT-18070"/>
    <s v="Michelle Tran"/>
    <x v="2"/>
    <s v="United States"/>
    <x v="251"/>
    <s v="Oklahoma"/>
    <n v="74133"/>
    <x v="2"/>
    <s v="OFF-BI-10003305"/>
    <x v="1"/>
    <x v="8"/>
    <s v="Avery Hanging File Binders"/>
    <x v="1075"/>
    <n v="7"/>
    <n v="0"/>
    <n v="19.255600000000001"/>
    <n v="8"/>
    <n v="3"/>
    <x v="0"/>
    <s v="Aug"/>
    <s v="2016-08"/>
  </r>
  <r>
    <n v="8308"/>
    <s v="CA-2016-128671"/>
    <x v="1190"/>
    <d v="2016-08-16T00:00:00"/>
    <s v="Standard Class"/>
    <s v="MT-18070"/>
    <s v="Michelle Tran"/>
    <x v="2"/>
    <s v="United States"/>
    <x v="251"/>
    <s v="Oklahoma"/>
    <n v="74133"/>
    <x v="2"/>
    <s v="OFF-BI-10003007"/>
    <x v="1"/>
    <x v="8"/>
    <s v="Premium Transparent Presentation Covers, No Pattern/Clear, 8 1/2&quot; x 11&quot;"/>
    <x v="4081"/>
    <n v="2"/>
    <n v="0"/>
    <n v="35.677599999999998"/>
    <n v="8"/>
    <n v="3"/>
    <x v="0"/>
    <s v="Aug"/>
    <s v="2016-08"/>
  </r>
  <r>
    <n v="8309"/>
    <s v="CA-2016-149335"/>
    <x v="197"/>
    <d v="2016-07-25T00:00:00"/>
    <s v="Same Day"/>
    <s v="BC-11125"/>
    <s v="Becky Castell"/>
    <x v="2"/>
    <s v="United States"/>
    <x v="8"/>
    <s v="California"/>
    <n v="94122"/>
    <x v="1"/>
    <s v="OFF-AR-10001419"/>
    <x v="1"/>
    <x v="6"/>
    <s v="Newell 325"/>
    <x v="5148"/>
    <n v="9"/>
    <n v="0"/>
    <n v="11.151"/>
    <n v="7"/>
    <n v="3"/>
    <x v="0"/>
    <s v="Jul"/>
    <s v="2016-07"/>
  </r>
  <r>
    <n v="8310"/>
    <s v="CA-2014-168312"/>
    <x v="72"/>
    <d v="2014-03-07T00:00:00"/>
    <s v="Standard Class"/>
    <s v="GW-14605"/>
    <s v="Giulietta Weimer"/>
    <x v="0"/>
    <s v="United States"/>
    <x v="12"/>
    <s v="Texas"/>
    <n v="77036"/>
    <x v="2"/>
    <s v="OFF-ST-10003692"/>
    <x v="1"/>
    <x v="4"/>
    <s v="Recycled Steel Personal File for Hanging File Folders"/>
    <x v="5149"/>
    <n v="3"/>
    <n v="0.2"/>
    <n v="8.5845000000000002"/>
    <n v="3"/>
    <n v="1"/>
    <x v="2"/>
    <s v="Mar"/>
    <s v="2014-03"/>
  </r>
  <r>
    <n v="8311"/>
    <s v="CA-2014-168312"/>
    <x v="72"/>
    <d v="2014-03-07T00:00:00"/>
    <s v="Standard Class"/>
    <s v="GW-14605"/>
    <s v="Giulietta Weimer"/>
    <x v="0"/>
    <s v="United States"/>
    <x v="12"/>
    <s v="Texas"/>
    <n v="77036"/>
    <x v="2"/>
    <s v="FUR-TA-10001866"/>
    <x v="0"/>
    <x v="3"/>
    <s v="Bevis Round Conference Room Tables and Bases"/>
    <x v="5150"/>
    <n v="3"/>
    <n v="0.3"/>
    <n v="-43.029600000000002"/>
    <n v="3"/>
    <n v="1"/>
    <x v="2"/>
    <s v="Mar"/>
    <s v="2014-03"/>
  </r>
  <r>
    <n v="8312"/>
    <s v="US-2017-105935"/>
    <x v="795"/>
    <d v="2017-01-31T00:00:00"/>
    <s v="Standard Class"/>
    <s v="BD-11500"/>
    <s v="Bradley Drucker"/>
    <x v="0"/>
    <s v="United States"/>
    <x v="38"/>
    <s v="Georgia"/>
    <n v="31907"/>
    <x v="0"/>
    <s v="FUR-FU-10002157"/>
    <x v="0"/>
    <x v="5"/>
    <s v="Artistic Insta-Plaque"/>
    <x v="5151"/>
    <n v="4"/>
    <n v="0"/>
    <n v="24.460799999999999"/>
    <n v="1"/>
    <n v="1"/>
    <x v="3"/>
    <s v="Jan"/>
    <s v="2017-01"/>
  </r>
  <r>
    <n v="8313"/>
    <s v="US-2017-105935"/>
    <x v="795"/>
    <d v="2017-01-31T00:00:00"/>
    <s v="Standard Class"/>
    <s v="BD-11500"/>
    <s v="Bradley Drucker"/>
    <x v="0"/>
    <s v="United States"/>
    <x v="38"/>
    <s v="Georgia"/>
    <n v="31907"/>
    <x v="0"/>
    <s v="TEC-PH-10001459"/>
    <x v="2"/>
    <x v="7"/>
    <s v="Samsung Galaxy Mega 6.3"/>
    <x v="5152"/>
    <n v="7"/>
    <n v="0"/>
    <n v="764.3818"/>
    <n v="1"/>
    <n v="1"/>
    <x v="3"/>
    <s v="Jan"/>
    <s v="2017-01"/>
  </r>
  <r>
    <n v="8314"/>
    <s v="CA-2014-161508"/>
    <x v="136"/>
    <d v="2014-07-16T00:00:00"/>
    <s v="Standard Class"/>
    <s v="PV-18985"/>
    <s v="Paul Van Hugh"/>
    <x v="2"/>
    <s v="United States"/>
    <x v="425"/>
    <s v="Texas"/>
    <n v="77573"/>
    <x v="2"/>
    <s v="FUR-CH-10002126"/>
    <x v="0"/>
    <x v="1"/>
    <s v="Hon Deluxe Fabric Upholstered Stacking Chairs"/>
    <x v="5153"/>
    <n v="3"/>
    <n v="0.3"/>
    <n v="-14.6388"/>
    <n v="7"/>
    <n v="3"/>
    <x v="2"/>
    <s v="Jul"/>
    <s v="2014-07"/>
  </r>
  <r>
    <n v="8315"/>
    <s v="CA-2014-161508"/>
    <x v="136"/>
    <d v="2014-07-16T00:00:00"/>
    <s v="Standard Class"/>
    <s v="PV-18985"/>
    <s v="Paul Van Hugh"/>
    <x v="2"/>
    <s v="United States"/>
    <x v="425"/>
    <s v="Texas"/>
    <n v="77573"/>
    <x v="2"/>
    <s v="OFF-FA-10001561"/>
    <x v="1"/>
    <x v="13"/>
    <s v="Stockwell Push Pins"/>
    <x v="4120"/>
    <n v="2"/>
    <n v="0.2"/>
    <n v="0.56679999999999997"/>
    <n v="7"/>
    <n v="3"/>
    <x v="2"/>
    <s v="Jul"/>
    <s v="2014-07"/>
  </r>
  <r>
    <n v="8316"/>
    <s v="CA-2014-161508"/>
    <x v="136"/>
    <d v="2014-07-16T00:00:00"/>
    <s v="Standard Class"/>
    <s v="PV-18985"/>
    <s v="Paul Van Hugh"/>
    <x v="2"/>
    <s v="United States"/>
    <x v="425"/>
    <s v="Texas"/>
    <n v="77573"/>
    <x v="2"/>
    <s v="OFF-AR-10003158"/>
    <x v="1"/>
    <x v="6"/>
    <s v="Fluorescent Highlighters by Dixon"/>
    <x v="2653"/>
    <n v="7"/>
    <n v="0.2"/>
    <n v="3.9003999999999999"/>
    <n v="7"/>
    <n v="3"/>
    <x v="2"/>
    <s v="Jul"/>
    <s v="2014-07"/>
  </r>
  <r>
    <n v="8317"/>
    <s v="CA-2014-161508"/>
    <x v="136"/>
    <d v="2014-07-16T00:00:00"/>
    <s v="Standard Class"/>
    <s v="PV-18985"/>
    <s v="Paul Van Hugh"/>
    <x v="2"/>
    <s v="United States"/>
    <x v="425"/>
    <s v="Texas"/>
    <n v="77573"/>
    <x v="2"/>
    <s v="OFF-PA-10001804"/>
    <x v="1"/>
    <x v="10"/>
    <s v="Xerox 195"/>
    <x v="2897"/>
    <n v="3"/>
    <n v="0.2"/>
    <n v="5.6112000000000002"/>
    <n v="7"/>
    <n v="3"/>
    <x v="2"/>
    <s v="Jul"/>
    <s v="2014-07"/>
  </r>
  <r>
    <n v="8318"/>
    <s v="CA-2017-130904"/>
    <x v="645"/>
    <d v="2017-04-16T00:00:00"/>
    <s v="Standard Class"/>
    <s v="HM-14980"/>
    <s v="Henry MacAllister"/>
    <x v="0"/>
    <s v="United States"/>
    <x v="140"/>
    <s v="North Carolina"/>
    <n v="27217"/>
    <x v="0"/>
    <s v="OFF-AR-10000422"/>
    <x v="1"/>
    <x v="6"/>
    <s v="Pencil and Crayon Sharpener"/>
    <x v="5154"/>
    <n v="1"/>
    <n v="0.2"/>
    <n v="0.15329999999999999"/>
    <n v="4"/>
    <n v="2"/>
    <x v="3"/>
    <s v="Apr"/>
    <s v="2017-04"/>
  </r>
  <r>
    <n v="8319"/>
    <s v="CA-2017-130904"/>
    <x v="645"/>
    <d v="2017-04-16T00:00:00"/>
    <s v="Standard Class"/>
    <s v="HM-14980"/>
    <s v="Henry MacAllister"/>
    <x v="0"/>
    <s v="United States"/>
    <x v="140"/>
    <s v="North Carolina"/>
    <n v="27217"/>
    <x v="0"/>
    <s v="OFF-AR-10000127"/>
    <x v="1"/>
    <x v="6"/>
    <s v="Newell 321"/>
    <x v="5155"/>
    <n v="8"/>
    <n v="0.2"/>
    <n v="2.3616000000000001"/>
    <n v="4"/>
    <n v="2"/>
    <x v="3"/>
    <s v="Apr"/>
    <s v="2017-04"/>
  </r>
  <r>
    <n v="8320"/>
    <s v="CA-2017-133620"/>
    <x v="38"/>
    <d v="2017-11-18T00:00:00"/>
    <s v="Standard Class"/>
    <s v="EM-14065"/>
    <s v="Erin Mull"/>
    <x v="0"/>
    <s v="United States"/>
    <x v="20"/>
    <s v="New York"/>
    <n v="10009"/>
    <x v="3"/>
    <s v="OFF-ST-10004634"/>
    <x v="1"/>
    <x v="4"/>
    <s v="Personal Folder Holder, Ebony"/>
    <x v="1072"/>
    <n v="1"/>
    <n v="0"/>
    <n v="3.363"/>
    <n v="11"/>
    <n v="4"/>
    <x v="3"/>
    <s v="Nov"/>
    <s v="2017-11"/>
  </r>
  <r>
    <n v="8321"/>
    <s v="CA-2015-142937"/>
    <x v="901"/>
    <d v="2015-12-06T00:00:00"/>
    <s v="First Class"/>
    <s v="SF-20065"/>
    <s v="Sandra Flanagan"/>
    <x v="0"/>
    <s v="United States"/>
    <x v="61"/>
    <s v="Texas"/>
    <n v="75220"/>
    <x v="2"/>
    <s v="OFF-AR-10003582"/>
    <x v="1"/>
    <x v="6"/>
    <s v="Boston Electric Pencil Sharpener, Model 1818, Charcoal Black"/>
    <x v="3696"/>
    <n v="2"/>
    <n v="0.2"/>
    <n v="4.5039999999999996"/>
    <n v="12"/>
    <n v="4"/>
    <x v="1"/>
    <s v="Dec"/>
    <s v="2015-12"/>
  </r>
  <r>
    <n v="8322"/>
    <s v="US-2016-149790"/>
    <x v="182"/>
    <d v="2016-10-01T00:00:00"/>
    <s v="Standard Class"/>
    <s v="SC-20380"/>
    <s v="Shahid Collister"/>
    <x v="0"/>
    <s v="United States"/>
    <x v="12"/>
    <s v="Texas"/>
    <n v="77095"/>
    <x v="2"/>
    <s v="OFF-BI-10002026"/>
    <x v="1"/>
    <x v="8"/>
    <s v="Ibico Recycled Linen-Style Covers"/>
    <x v="5156"/>
    <n v="2"/>
    <n v="0.8"/>
    <n v="-24.9984"/>
    <n v="9"/>
    <n v="3"/>
    <x v="0"/>
    <s v="Sep"/>
    <s v="2016-09"/>
  </r>
  <r>
    <n v="8323"/>
    <s v="CA-2016-130778"/>
    <x v="258"/>
    <d v="2016-11-25T00:00:00"/>
    <s v="Standard Class"/>
    <s v="ND-18370"/>
    <s v="Natalie DeCherney"/>
    <x v="0"/>
    <s v="United States"/>
    <x v="85"/>
    <s v="New York"/>
    <n v="11561"/>
    <x v="3"/>
    <s v="OFF-AP-10000595"/>
    <x v="1"/>
    <x v="9"/>
    <s v="Disposable Triple-Filter Dust Bags"/>
    <x v="4449"/>
    <n v="2"/>
    <n v="0"/>
    <n v="2.2724000000000002"/>
    <n v="11"/>
    <n v="4"/>
    <x v="0"/>
    <s v="Nov"/>
    <s v="2016-11"/>
  </r>
  <r>
    <n v="8324"/>
    <s v="CA-2016-130778"/>
    <x v="258"/>
    <d v="2016-11-25T00:00:00"/>
    <s v="Standard Class"/>
    <s v="ND-18370"/>
    <s v="Natalie DeCherney"/>
    <x v="0"/>
    <s v="United States"/>
    <x v="85"/>
    <s v="New York"/>
    <n v="11561"/>
    <x v="3"/>
    <s v="OFF-PA-10001509"/>
    <x v="1"/>
    <x v="10"/>
    <s v="Recycled Desk Saver Line &quot;While You Were Out&quot; Book, 5 1/2&quot; X 4&quot;"/>
    <x v="908"/>
    <n v="5"/>
    <n v="0"/>
    <n v="20.585000000000001"/>
    <n v="11"/>
    <n v="4"/>
    <x v="0"/>
    <s v="Nov"/>
    <s v="2016-11"/>
  </r>
  <r>
    <n v="8325"/>
    <s v="CA-2017-144456"/>
    <x v="565"/>
    <d v="2017-09-09T00:00:00"/>
    <s v="First Class"/>
    <s v="FC-14245"/>
    <s v="Frank Carlisle"/>
    <x v="2"/>
    <s v="United States"/>
    <x v="146"/>
    <s v="Florida"/>
    <n v="33012"/>
    <x v="0"/>
    <s v="OFF-ST-10001321"/>
    <x v="1"/>
    <x v="4"/>
    <s v="Decoflex Hanging Personal Folder File, Blue"/>
    <x v="2978"/>
    <n v="5"/>
    <n v="0.2"/>
    <n v="5.3970000000000002"/>
    <n v="9"/>
    <n v="3"/>
    <x v="3"/>
    <s v="Sep"/>
    <s v="2017-09"/>
  </r>
  <r>
    <n v="8326"/>
    <s v="CA-2017-144456"/>
    <x v="565"/>
    <d v="2017-09-09T00:00:00"/>
    <s v="First Class"/>
    <s v="FC-14245"/>
    <s v="Frank Carlisle"/>
    <x v="2"/>
    <s v="United States"/>
    <x v="146"/>
    <s v="Florida"/>
    <n v="33012"/>
    <x v="0"/>
    <s v="TEC-PH-10001750"/>
    <x v="2"/>
    <x v="7"/>
    <s v="Samsung Rugby III"/>
    <x v="3097"/>
    <n v="3"/>
    <n v="0.2"/>
    <n v="13.857900000000001"/>
    <n v="9"/>
    <n v="3"/>
    <x v="3"/>
    <s v="Sep"/>
    <s v="2017-09"/>
  </r>
  <r>
    <n v="8327"/>
    <s v="CA-2017-103478"/>
    <x v="246"/>
    <d v="2017-07-24T00:00:00"/>
    <s v="Second Class"/>
    <s v="KL-16555"/>
    <s v="Kelly Lampkin"/>
    <x v="1"/>
    <s v="United States"/>
    <x v="34"/>
    <s v="Illinois"/>
    <n v="60505"/>
    <x v="2"/>
    <s v="OFF-BI-10001890"/>
    <x v="1"/>
    <x v="8"/>
    <s v="Avery Poly Binder Pockets"/>
    <x v="5157"/>
    <n v="4"/>
    <n v="0.8"/>
    <n v="-4.5823999999999998"/>
    <n v="7"/>
    <n v="3"/>
    <x v="3"/>
    <s v="Jul"/>
    <s v="2017-07"/>
  </r>
  <r>
    <n v="8328"/>
    <s v="CA-2017-103478"/>
    <x v="246"/>
    <d v="2017-07-24T00:00:00"/>
    <s v="Second Class"/>
    <s v="KL-16555"/>
    <s v="Kelly Lampkin"/>
    <x v="1"/>
    <s v="United States"/>
    <x v="34"/>
    <s v="Illinois"/>
    <n v="60505"/>
    <x v="2"/>
    <s v="OFF-BI-10004224"/>
    <x v="1"/>
    <x v="8"/>
    <s v="Catalog Binders with Expanding Posts"/>
    <x v="5158"/>
    <n v="7"/>
    <n v="0.8"/>
    <n v="-164.83600000000001"/>
    <n v="7"/>
    <n v="3"/>
    <x v="3"/>
    <s v="Jul"/>
    <s v="2017-07"/>
  </r>
  <r>
    <n v="8329"/>
    <s v="CA-2017-118577"/>
    <x v="833"/>
    <d v="2017-10-11T00:00:00"/>
    <s v="Standard Class"/>
    <s v="XP-21865"/>
    <s v="Xylona Preis"/>
    <x v="0"/>
    <s v="United States"/>
    <x v="78"/>
    <s v="New Jersey"/>
    <n v="7109"/>
    <x v="3"/>
    <s v="OFF-PA-10001357"/>
    <x v="1"/>
    <x v="10"/>
    <s v="Xerox 1886"/>
    <x v="140"/>
    <n v="3"/>
    <n v="0"/>
    <n v="68.975999999999999"/>
    <n v="10"/>
    <n v="4"/>
    <x v="3"/>
    <s v="Oct"/>
    <s v="2017-10"/>
  </r>
  <r>
    <n v="8330"/>
    <s v="CA-2017-118577"/>
    <x v="833"/>
    <d v="2017-10-11T00:00:00"/>
    <s v="Standard Class"/>
    <s v="XP-21865"/>
    <s v="Xylona Preis"/>
    <x v="0"/>
    <s v="United States"/>
    <x v="78"/>
    <s v="New Jersey"/>
    <n v="7109"/>
    <x v="3"/>
    <s v="OFF-PA-10004888"/>
    <x v="1"/>
    <x v="10"/>
    <s v="Xerox 217"/>
    <x v="90"/>
    <n v="1"/>
    <n v="0"/>
    <n v="3.1103999999999998"/>
    <n v="10"/>
    <n v="4"/>
    <x v="3"/>
    <s v="Oct"/>
    <s v="2017-10"/>
  </r>
  <r>
    <n v="8331"/>
    <s v="CA-2017-113572"/>
    <x v="659"/>
    <d v="2017-11-11T00:00:00"/>
    <s v="Standard Class"/>
    <s v="FP-14320"/>
    <s v="Frank Preis"/>
    <x v="0"/>
    <s v="United States"/>
    <x v="20"/>
    <s v="New York"/>
    <n v="10024"/>
    <x v="3"/>
    <s v="TEC-AC-10002370"/>
    <x v="2"/>
    <x v="11"/>
    <s v="Maxell CD-R Discs"/>
    <x v="2273"/>
    <n v="4"/>
    <n v="0"/>
    <n v="2.5215999999999998"/>
    <n v="11"/>
    <n v="4"/>
    <x v="3"/>
    <s v="Nov"/>
    <s v="2017-11"/>
  </r>
  <r>
    <n v="8332"/>
    <s v="CA-2016-153269"/>
    <x v="1185"/>
    <d v="2016-03-12T00:00:00"/>
    <s v="First Class"/>
    <s v="PS-18760"/>
    <s v="Pamela Stobb"/>
    <x v="0"/>
    <s v="United States"/>
    <x v="504"/>
    <s v="Massachusetts"/>
    <n v="1810"/>
    <x v="3"/>
    <s v="OFF-ST-10004634"/>
    <x v="1"/>
    <x v="4"/>
    <s v="Personal Folder Holder, Ebony"/>
    <x v="1072"/>
    <n v="1"/>
    <n v="0"/>
    <n v="3.363"/>
    <n v="3"/>
    <n v="1"/>
    <x v="0"/>
    <s v="Mar"/>
    <s v="2016-03"/>
  </r>
  <r>
    <n v="8333"/>
    <s v="CA-2016-153269"/>
    <x v="1185"/>
    <d v="2016-03-12T00:00:00"/>
    <s v="First Class"/>
    <s v="PS-18760"/>
    <s v="Pamela Stobb"/>
    <x v="0"/>
    <s v="United States"/>
    <x v="504"/>
    <s v="Massachusetts"/>
    <n v="1810"/>
    <x v="3"/>
    <s v="FUR-CH-10002647"/>
    <x v="0"/>
    <x v="1"/>
    <s v="Situations Contoured Folding Chairs, 4/Set"/>
    <x v="1367"/>
    <n v="5"/>
    <n v="0"/>
    <n v="88.724999999999994"/>
    <n v="3"/>
    <n v="1"/>
    <x v="0"/>
    <s v="Mar"/>
    <s v="2016-03"/>
  </r>
  <r>
    <n v="8334"/>
    <s v="CA-2016-153269"/>
    <x v="1185"/>
    <d v="2016-03-12T00:00:00"/>
    <s v="First Class"/>
    <s v="PS-18760"/>
    <s v="Pamela Stobb"/>
    <x v="0"/>
    <s v="United States"/>
    <x v="504"/>
    <s v="Massachusetts"/>
    <n v="1810"/>
    <x v="3"/>
    <s v="OFF-PA-10001801"/>
    <x v="1"/>
    <x v="10"/>
    <s v="Xerox 193"/>
    <x v="1444"/>
    <n v="3"/>
    <n v="0"/>
    <n v="8.7905999999999995"/>
    <n v="3"/>
    <n v="1"/>
    <x v="0"/>
    <s v="Mar"/>
    <s v="2016-03"/>
  </r>
  <r>
    <n v="8335"/>
    <s v="CA-2016-153269"/>
    <x v="1185"/>
    <d v="2016-03-12T00:00:00"/>
    <s v="First Class"/>
    <s v="PS-18760"/>
    <s v="Pamela Stobb"/>
    <x v="0"/>
    <s v="United States"/>
    <x v="504"/>
    <s v="Massachusetts"/>
    <n v="1810"/>
    <x v="3"/>
    <s v="OFF-BI-10004632"/>
    <x v="1"/>
    <x v="8"/>
    <s v="GBC Binding covers"/>
    <x v="5159"/>
    <n v="4"/>
    <n v="0"/>
    <n v="23.31"/>
    <n v="3"/>
    <n v="1"/>
    <x v="0"/>
    <s v="Mar"/>
    <s v="2016-03"/>
  </r>
  <r>
    <n v="8336"/>
    <s v="CA-2017-161655"/>
    <x v="726"/>
    <d v="2017-05-18T00:00:00"/>
    <s v="Second Class"/>
    <s v="CW-11905"/>
    <s v="Carl Weiss"/>
    <x v="2"/>
    <s v="United States"/>
    <x v="46"/>
    <s v="Delaware"/>
    <n v="19711"/>
    <x v="3"/>
    <s v="OFF-BI-10002082"/>
    <x v="1"/>
    <x v="8"/>
    <s v="GBC Twin Loop Wire Binding Elements"/>
    <x v="5160"/>
    <n v="9"/>
    <n v="0"/>
    <n v="149.76"/>
    <n v="5"/>
    <n v="2"/>
    <x v="3"/>
    <s v="May"/>
    <s v="2017-05"/>
  </r>
  <r>
    <n v="8337"/>
    <s v="CA-2016-101469"/>
    <x v="415"/>
    <d v="2016-07-08T00:00:00"/>
    <s v="Standard Class"/>
    <s v="KH-16360"/>
    <s v="Katherine Hughes"/>
    <x v="0"/>
    <s v="United States"/>
    <x v="81"/>
    <s v="Virginia"/>
    <n v="22204"/>
    <x v="0"/>
    <s v="OFF-AR-10003986"/>
    <x v="1"/>
    <x v="6"/>
    <s v="Avery Hi-Liter Pen Style Six-Color Fluorescent Set"/>
    <x v="5161"/>
    <n v="2"/>
    <n v="0"/>
    <n v="3.157"/>
    <n v="7"/>
    <n v="3"/>
    <x v="0"/>
    <s v="Jul"/>
    <s v="2016-07"/>
  </r>
  <r>
    <n v="8338"/>
    <s v="CA-2014-153087"/>
    <x v="422"/>
    <d v="2015-01-03T00:00:00"/>
    <s v="Standard Class"/>
    <s v="TC-20980"/>
    <s v="Tamara Chand"/>
    <x v="1"/>
    <s v="United States"/>
    <x v="27"/>
    <s v="Alabama"/>
    <n v="35601"/>
    <x v="0"/>
    <s v="OFF-PA-10001243"/>
    <x v="1"/>
    <x v="10"/>
    <s v="Xerox 1983"/>
    <x v="100"/>
    <n v="4"/>
    <n v="0"/>
    <n v="11.720800000000001"/>
    <n v="12"/>
    <n v="4"/>
    <x v="2"/>
    <s v="Dec"/>
    <s v="2014-12"/>
  </r>
  <r>
    <n v="8339"/>
    <s v="CA-2014-153087"/>
    <x v="422"/>
    <d v="2015-01-03T00:00:00"/>
    <s v="Standard Class"/>
    <s v="TC-20980"/>
    <s v="Tamara Chand"/>
    <x v="1"/>
    <s v="United States"/>
    <x v="27"/>
    <s v="Alabama"/>
    <n v="35601"/>
    <x v="0"/>
    <s v="TEC-AC-10003198"/>
    <x v="2"/>
    <x v="11"/>
    <s v="Enermax Acrylux Wireless Keyboard"/>
    <x v="5162"/>
    <n v="5"/>
    <n v="0"/>
    <n v="184.26"/>
    <n v="12"/>
    <n v="4"/>
    <x v="2"/>
    <s v="Dec"/>
    <s v="2014-12"/>
  </r>
  <r>
    <n v="8340"/>
    <s v="CA-2017-135076"/>
    <x v="669"/>
    <d v="2017-04-17T00:00:00"/>
    <s v="Standard Class"/>
    <s v="YS-21880"/>
    <s v="Yana Sorensen"/>
    <x v="1"/>
    <s v="United States"/>
    <x v="86"/>
    <s v="California"/>
    <n v="92345"/>
    <x v="1"/>
    <s v="FUR-CH-10003774"/>
    <x v="0"/>
    <x v="1"/>
    <s v="Global Wood Trimmed Manager's Task Chair, Khaki"/>
    <x v="5163"/>
    <n v="6"/>
    <n v="0.2"/>
    <n v="-38.211599999999997"/>
    <n v="4"/>
    <n v="2"/>
    <x v="3"/>
    <s v="Apr"/>
    <s v="2017-04"/>
  </r>
  <r>
    <n v="8341"/>
    <s v="CA-2014-161634"/>
    <x v="687"/>
    <d v="2014-11-20T00:00:00"/>
    <s v="Standard Class"/>
    <s v="CC-12220"/>
    <s v="Chris Cortes"/>
    <x v="0"/>
    <s v="United States"/>
    <x v="269"/>
    <s v="Virginia"/>
    <n v="23320"/>
    <x v="0"/>
    <s v="OFF-PA-10002262"/>
    <x v="1"/>
    <x v="10"/>
    <s v="Xerox 192"/>
    <x v="56"/>
    <n v="5"/>
    <n v="0"/>
    <n v="15.552"/>
    <n v="11"/>
    <n v="4"/>
    <x v="2"/>
    <s v="Nov"/>
    <s v="2014-11"/>
  </r>
  <r>
    <n v="8342"/>
    <s v="CA-2017-141481"/>
    <x v="532"/>
    <d v="2017-06-14T00:00:00"/>
    <s v="First Class"/>
    <s v="ZD-21925"/>
    <s v="Zuschuss Donatelli"/>
    <x v="0"/>
    <s v="United States"/>
    <x v="1"/>
    <s v="California"/>
    <n v="90036"/>
    <x v="1"/>
    <s v="OFF-AP-10004532"/>
    <x v="1"/>
    <x v="9"/>
    <s v="Kensington 6 Outlet Guardian Standard Surge Protector"/>
    <x v="635"/>
    <n v="3"/>
    <n v="0"/>
    <n v="16.588799999999999"/>
    <n v="6"/>
    <n v="2"/>
    <x v="3"/>
    <s v="Jun"/>
    <s v="2017-06"/>
  </r>
  <r>
    <n v="8343"/>
    <s v="CA-2016-132549"/>
    <x v="881"/>
    <d v="2016-11-30T00:00:00"/>
    <s v="Standard Class"/>
    <s v="JK-15370"/>
    <s v="Jay Kimmel"/>
    <x v="0"/>
    <s v="United States"/>
    <x v="114"/>
    <s v="Alabama"/>
    <n v="35810"/>
    <x v="0"/>
    <s v="OFF-ST-10001325"/>
    <x v="1"/>
    <x v="4"/>
    <s v="Sterilite Officeware Hinged File Box"/>
    <x v="5164"/>
    <n v="7"/>
    <n v="0"/>
    <n v="19.807200000000002"/>
    <n v="11"/>
    <n v="4"/>
    <x v="0"/>
    <s v="Nov"/>
    <s v="2016-11"/>
  </r>
  <r>
    <n v="8344"/>
    <s v="US-2014-155544"/>
    <x v="90"/>
    <d v="2014-03-25T00:00:00"/>
    <s v="Standard Class"/>
    <s v="GM-14440"/>
    <s v="Gary McGarr"/>
    <x v="0"/>
    <s v="United States"/>
    <x v="289"/>
    <s v="Tennessee"/>
    <n v="37918"/>
    <x v="0"/>
    <s v="OFF-LA-10004544"/>
    <x v="1"/>
    <x v="2"/>
    <s v="Avery 505"/>
    <x v="2261"/>
    <n v="5"/>
    <n v="0.2"/>
    <n v="22.2"/>
    <n v="3"/>
    <n v="1"/>
    <x v="2"/>
    <s v="Mar"/>
    <s v="2014-03"/>
  </r>
  <r>
    <n v="8345"/>
    <s v="US-2014-155544"/>
    <x v="90"/>
    <d v="2014-03-25T00:00:00"/>
    <s v="Standard Class"/>
    <s v="GM-14440"/>
    <s v="Gary McGarr"/>
    <x v="0"/>
    <s v="United States"/>
    <x v="289"/>
    <s v="Tennessee"/>
    <n v="37918"/>
    <x v="0"/>
    <s v="FUR-FU-10001473"/>
    <x v="0"/>
    <x v="5"/>
    <s v="DAX Wood Document Frame"/>
    <x v="2377"/>
    <n v="3"/>
    <n v="0.2"/>
    <n v="6.5903999999999998"/>
    <n v="3"/>
    <n v="1"/>
    <x v="2"/>
    <s v="Mar"/>
    <s v="2014-03"/>
  </r>
  <r>
    <n v="8346"/>
    <s v="US-2014-155544"/>
    <x v="90"/>
    <d v="2014-03-25T00:00:00"/>
    <s v="Standard Class"/>
    <s v="GM-14440"/>
    <s v="Gary McGarr"/>
    <x v="0"/>
    <s v="United States"/>
    <x v="289"/>
    <s v="Tennessee"/>
    <n v="37918"/>
    <x v="0"/>
    <s v="FUR-CH-10000422"/>
    <x v="0"/>
    <x v="1"/>
    <s v="Global Highback Leather Tilter in Burgundy"/>
    <x v="5165"/>
    <n v="3"/>
    <n v="0.2"/>
    <n v="-10.918799999999999"/>
    <n v="3"/>
    <n v="1"/>
    <x v="2"/>
    <s v="Mar"/>
    <s v="2014-03"/>
  </r>
  <r>
    <n v="8347"/>
    <s v="US-2015-115238"/>
    <x v="28"/>
    <d v="2015-05-04T00:00:00"/>
    <s v="Standard Class"/>
    <s v="JW-15220"/>
    <s v="Jane Waco"/>
    <x v="1"/>
    <s v="United States"/>
    <x v="104"/>
    <s v="Massachusetts"/>
    <n v="1841"/>
    <x v="3"/>
    <s v="FUR-FU-10002960"/>
    <x v="0"/>
    <x v="5"/>
    <s v="Eldon 200 Class Desk Accessories, Burgundy"/>
    <x v="809"/>
    <n v="5"/>
    <n v="0"/>
    <n v="13.188000000000001"/>
    <n v="4"/>
    <n v="2"/>
    <x v="1"/>
    <s v="Apr"/>
    <s v="2015-04"/>
  </r>
  <r>
    <n v="8348"/>
    <s v="US-2015-115238"/>
    <x v="28"/>
    <d v="2015-05-04T00:00:00"/>
    <s v="Standard Class"/>
    <s v="JW-15220"/>
    <s v="Jane Waco"/>
    <x v="1"/>
    <s v="United States"/>
    <x v="104"/>
    <s v="Massachusetts"/>
    <n v="1841"/>
    <x v="3"/>
    <s v="FUR-FU-10002445"/>
    <x v="0"/>
    <x v="5"/>
    <s v="DAX Two-Tone Rosewood/Black Document Frame, Desktop, 5 x 7"/>
    <x v="5166"/>
    <n v="1"/>
    <n v="0"/>
    <n v="3.7919999999999998"/>
    <n v="4"/>
    <n v="2"/>
    <x v="1"/>
    <s v="Apr"/>
    <s v="2015-04"/>
  </r>
  <r>
    <n v="8349"/>
    <s v="US-2015-115238"/>
    <x v="28"/>
    <d v="2015-05-04T00:00:00"/>
    <s v="Standard Class"/>
    <s v="JW-15220"/>
    <s v="Jane Waco"/>
    <x v="1"/>
    <s v="United States"/>
    <x v="104"/>
    <s v="Massachusetts"/>
    <n v="1841"/>
    <x v="3"/>
    <s v="TEC-PH-10001300"/>
    <x v="2"/>
    <x v="7"/>
    <s v="iKross Bluetooth Portable Keyboard + Cell Phone Stand Holder + Brush for Apple iPhone 5S 5C 5, 4S 4"/>
    <x v="5167"/>
    <n v="10"/>
    <n v="0"/>
    <n v="58.66"/>
    <n v="4"/>
    <n v="2"/>
    <x v="1"/>
    <s v="Apr"/>
    <s v="2015-04"/>
  </r>
  <r>
    <n v="8350"/>
    <s v="US-2015-115238"/>
    <x v="28"/>
    <d v="2015-05-04T00:00:00"/>
    <s v="Standard Class"/>
    <s v="JW-15220"/>
    <s v="Jane Waco"/>
    <x v="1"/>
    <s v="United States"/>
    <x v="104"/>
    <s v="Massachusetts"/>
    <n v="1841"/>
    <x v="3"/>
    <s v="FUR-FU-10001025"/>
    <x v="0"/>
    <x v="5"/>
    <s v="Eldon Imàge Series Desk Accessories, Clear"/>
    <x v="5168"/>
    <n v="5"/>
    <n v="0"/>
    <n v="10.449"/>
    <n v="4"/>
    <n v="2"/>
    <x v="1"/>
    <s v="Apr"/>
    <s v="2015-04"/>
  </r>
  <r>
    <n v="8351"/>
    <s v="US-2015-115238"/>
    <x v="28"/>
    <d v="2015-05-04T00:00:00"/>
    <s v="Standard Class"/>
    <s v="JW-15220"/>
    <s v="Jane Waco"/>
    <x v="1"/>
    <s v="United States"/>
    <x v="104"/>
    <s v="Massachusetts"/>
    <n v="1841"/>
    <x v="3"/>
    <s v="OFF-PA-10002689"/>
    <x v="1"/>
    <x v="10"/>
    <s v="Weyerhaeuser First Choice Laser/Copy Paper (20Lb. and 88 Bright)"/>
    <x v="90"/>
    <n v="1"/>
    <n v="0"/>
    <n v="3.1103999999999998"/>
    <n v="4"/>
    <n v="2"/>
    <x v="1"/>
    <s v="Apr"/>
    <s v="2015-04"/>
  </r>
  <r>
    <n v="8352"/>
    <s v="CA-2017-132199"/>
    <x v="898"/>
    <d v="2017-05-08T00:00:00"/>
    <s v="Standard Class"/>
    <s v="BO-11350"/>
    <s v="Bill Overfelt"/>
    <x v="1"/>
    <s v="United States"/>
    <x v="10"/>
    <s v="Pennsylvania"/>
    <n v="19134"/>
    <x v="3"/>
    <s v="FUR-FU-10004245"/>
    <x v="0"/>
    <x v="5"/>
    <s v="Career Cubicle Clock, 8 1/4&quot;, Black"/>
    <x v="5169"/>
    <n v="2"/>
    <n v="0.2"/>
    <n v="7.3007999999999997"/>
    <n v="5"/>
    <n v="2"/>
    <x v="3"/>
    <s v="May"/>
    <s v="2017-05"/>
  </r>
  <r>
    <n v="8353"/>
    <s v="CA-2017-132199"/>
    <x v="898"/>
    <d v="2017-05-08T00:00:00"/>
    <s v="Standard Class"/>
    <s v="BO-11350"/>
    <s v="Bill Overfelt"/>
    <x v="1"/>
    <s v="United States"/>
    <x v="10"/>
    <s v="Pennsylvania"/>
    <n v="19134"/>
    <x v="3"/>
    <s v="OFF-BI-10003684"/>
    <x v="1"/>
    <x v="8"/>
    <s v="Wilson Jones Legal Size Ring Binders"/>
    <x v="5170"/>
    <n v="4"/>
    <n v="0.7"/>
    <n v="-17.591999999999999"/>
    <n v="5"/>
    <n v="2"/>
    <x v="3"/>
    <s v="May"/>
    <s v="2017-05"/>
  </r>
  <r>
    <n v="8354"/>
    <s v="CA-2017-132199"/>
    <x v="898"/>
    <d v="2017-05-08T00:00:00"/>
    <s v="Standard Class"/>
    <s v="BO-11350"/>
    <s v="Bill Overfelt"/>
    <x v="1"/>
    <s v="United States"/>
    <x v="10"/>
    <s v="Pennsylvania"/>
    <n v="19134"/>
    <x v="3"/>
    <s v="FUR-TA-10003748"/>
    <x v="0"/>
    <x v="3"/>
    <s v="Bevis 36 x 72 Conference Tables"/>
    <x v="5171"/>
    <n v="5"/>
    <n v="0.4"/>
    <n v="-112.041"/>
    <n v="5"/>
    <n v="2"/>
    <x v="3"/>
    <s v="May"/>
    <s v="2017-05"/>
  </r>
  <r>
    <n v="8355"/>
    <s v="CA-2017-132199"/>
    <x v="898"/>
    <d v="2017-05-08T00:00:00"/>
    <s v="Standard Class"/>
    <s v="BO-11350"/>
    <s v="Bill Overfelt"/>
    <x v="1"/>
    <s v="United States"/>
    <x v="10"/>
    <s v="Pennsylvania"/>
    <n v="19134"/>
    <x v="3"/>
    <s v="OFF-BI-10002133"/>
    <x v="1"/>
    <x v="8"/>
    <s v="Wilson Jones Elliptical Ring 3 1/2&quot; Capacity Binders, 800 sheets"/>
    <x v="4010"/>
    <n v="5"/>
    <n v="0.7"/>
    <n v="-44.94"/>
    <n v="5"/>
    <n v="2"/>
    <x v="3"/>
    <s v="May"/>
    <s v="2017-05"/>
  </r>
  <r>
    <n v="8356"/>
    <s v="CA-2017-132199"/>
    <x v="898"/>
    <d v="2017-05-08T00:00:00"/>
    <s v="Standard Class"/>
    <s v="BO-11350"/>
    <s v="Bill Overfelt"/>
    <x v="1"/>
    <s v="United States"/>
    <x v="10"/>
    <s v="Pennsylvania"/>
    <n v="19134"/>
    <x v="3"/>
    <s v="OFF-FA-10002280"/>
    <x v="1"/>
    <x v="13"/>
    <s v="Advantus Plastic Paper Clips"/>
    <x v="3778"/>
    <n v="2"/>
    <n v="0.2"/>
    <n v="2.8"/>
    <n v="5"/>
    <n v="2"/>
    <x v="3"/>
    <s v="May"/>
    <s v="2017-05"/>
  </r>
  <r>
    <n v="8357"/>
    <s v="CA-2016-163174"/>
    <x v="370"/>
    <d v="2016-08-30T00:00:00"/>
    <s v="Standard Class"/>
    <s v="XP-21865"/>
    <s v="Xylona Preis"/>
    <x v="0"/>
    <s v="United States"/>
    <x v="417"/>
    <s v="Georgia"/>
    <n v="30605"/>
    <x v="0"/>
    <s v="FUR-FU-10000308"/>
    <x v="0"/>
    <x v="5"/>
    <s v="Deflect-o Glass Clear Studded Chair Mats"/>
    <x v="4519"/>
    <n v="3"/>
    <n v="0"/>
    <n v="41.038800000000002"/>
    <n v="8"/>
    <n v="3"/>
    <x v="0"/>
    <s v="Aug"/>
    <s v="2016-08"/>
  </r>
  <r>
    <n v="8358"/>
    <s v="CA-2014-110555"/>
    <x v="909"/>
    <d v="2014-04-18T00:00:00"/>
    <s v="Standard Class"/>
    <s v="MM-18055"/>
    <s v="Michelle Moray"/>
    <x v="0"/>
    <s v="United States"/>
    <x v="120"/>
    <s v="Montana"/>
    <n v="59405"/>
    <x v="1"/>
    <s v="OFF-ST-10000876"/>
    <x v="1"/>
    <x v="4"/>
    <s v="Eldon Simplefile Box Office"/>
    <x v="5172"/>
    <n v="7"/>
    <n v="0"/>
    <n v="24.382400000000001"/>
    <n v="4"/>
    <n v="2"/>
    <x v="2"/>
    <s v="Apr"/>
    <s v="2014-04"/>
  </r>
  <r>
    <n v="8359"/>
    <s v="CA-2014-110555"/>
    <x v="909"/>
    <d v="2014-04-18T00:00:00"/>
    <s v="Standard Class"/>
    <s v="MM-18055"/>
    <s v="Michelle Moray"/>
    <x v="0"/>
    <s v="United States"/>
    <x v="120"/>
    <s v="Montana"/>
    <n v="59405"/>
    <x v="1"/>
    <s v="TEC-PH-10000586"/>
    <x v="2"/>
    <x v="7"/>
    <s v="AT&amp;T SB67148 SynJ"/>
    <x v="550"/>
    <n v="2"/>
    <n v="0.2"/>
    <n v="9.2385999999999999"/>
    <n v="4"/>
    <n v="2"/>
    <x v="2"/>
    <s v="Apr"/>
    <s v="2014-04"/>
  </r>
  <r>
    <n v="8360"/>
    <s v="CA-2014-110555"/>
    <x v="909"/>
    <d v="2014-04-18T00:00:00"/>
    <s v="Standard Class"/>
    <s v="MM-18055"/>
    <s v="Michelle Moray"/>
    <x v="0"/>
    <s v="United States"/>
    <x v="120"/>
    <s v="Montana"/>
    <n v="59405"/>
    <x v="1"/>
    <s v="TEC-AC-10003399"/>
    <x v="2"/>
    <x v="11"/>
    <s v="Memorex Mini Travel Drive 64 GB USB 2.0 Flash Drive"/>
    <x v="5173"/>
    <n v="6"/>
    <n v="0"/>
    <n v="91.324799999999996"/>
    <n v="4"/>
    <n v="2"/>
    <x v="2"/>
    <s v="Apr"/>
    <s v="2014-04"/>
  </r>
  <r>
    <n v="8361"/>
    <s v="CA-2017-147207"/>
    <x v="460"/>
    <d v="2017-01-04T00:00:00"/>
    <s v="Second Class"/>
    <s v="TS-21655"/>
    <s v="Trudy Schmidt"/>
    <x v="0"/>
    <s v="United States"/>
    <x v="236"/>
    <s v="Texas"/>
    <n v="79907"/>
    <x v="2"/>
    <s v="OFF-AR-10001955"/>
    <x v="1"/>
    <x v="6"/>
    <s v="Newell 319"/>
    <x v="3993"/>
    <n v="2"/>
    <n v="0.2"/>
    <n v="3.968"/>
    <n v="1"/>
    <n v="1"/>
    <x v="3"/>
    <s v="Jan"/>
    <s v="2017-01"/>
  </r>
  <r>
    <n v="8362"/>
    <s v="CA-2017-147207"/>
    <x v="460"/>
    <d v="2017-01-04T00:00:00"/>
    <s v="Second Class"/>
    <s v="TS-21655"/>
    <s v="Trudy Schmidt"/>
    <x v="0"/>
    <s v="United States"/>
    <x v="236"/>
    <s v="Texas"/>
    <n v="79907"/>
    <x v="2"/>
    <s v="OFF-AP-10000027"/>
    <x v="1"/>
    <x v="9"/>
    <s v="Hoover Commercial SteamVac"/>
    <x v="5174"/>
    <n v="2"/>
    <n v="0.8"/>
    <n v="-13.58"/>
    <n v="1"/>
    <n v="1"/>
    <x v="3"/>
    <s v="Jan"/>
    <s v="2017-01"/>
  </r>
  <r>
    <n v="8363"/>
    <s v="CA-2017-147207"/>
    <x v="460"/>
    <d v="2017-01-04T00:00:00"/>
    <s v="Second Class"/>
    <s v="TS-21655"/>
    <s v="Trudy Schmidt"/>
    <x v="0"/>
    <s v="United States"/>
    <x v="236"/>
    <s v="Texas"/>
    <n v="79907"/>
    <x v="2"/>
    <s v="FUR-TA-10002958"/>
    <x v="0"/>
    <x v="3"/>
    <s v="Bevis Oval Conference Table, Walnut"/>
    <x v="3245"/>
    <n v="5"/>
    <n v="0.3"/>
    <n v="-169.637"/>
    <n v="1"/>
    <n v="1"/>
    <x v="3"/>
    <s v="Jan"/>
    <s v="2017-01"/>
  </r>
  <r>
    <n v="8364"/>
    <s v="CA-2017-147207"/>
    <x v="460"/>
    <d v="2017-01-04T00:00:00"/>
    <s v="Second Class"/>
    <s v="TS-21655"/>
    <s v="Trudy Schmidt"/>
    <x v="0"/>
    <s v="United States"/>
    <x v="236"/>
    <s v="Texas"/>
    <n v="79907"/>
    <x v="2"/>
    <s v="OFF-ST-10002615"/>
    <x v="1"/>
    <x v="4"/>
    <s v="Dual Level, Single-Width Filing Carts"/>
    <x v="5175"/>
    <n v="3"/>
    <n v="0.2"/>
    <n v="27.910799999999998"/>
    <n v="1"/>
    <n v="1"/>
    <x v="3"/>
    <s v="Jan"/>
    <s v="2017-01"/>
  </r>
  <r>
    <n v="8365"/>
    <s v="CA-2017-137631"/>
    <x v="1045"/>
    <d v="2017-05-02T00:00:00"/>
    <s v="Standard Class"/>
    <s v="JL-15235"/>
    <s v="Janet Lee"/>
    <x v="0"/>
    <s v="United States"/>
    <x v="505"/>
    <s v="Florida"/>
    <n v="34741"/>
    <x v="0"/>
    <s v="TEC-PH-10002624"/>
    <x v="2"/>
    <x v="7"/>
    <s v="Samsung Galaxy S4 Mini"/>
    <x v="5176"/>
    <n v="2"/>
    <n v="0.2"/>
    <n v="84.598200000000006"/>
    <n v="4"/>
    <n v="2"/>
    <x v="3"/>
    <s v="Apr"/>
    <s v="2017-04"/>
  </r>
  <r>
    <n v="8366"/>
    <s v="CA-2017-157273"/>
    <x v="289"/>
    <d v="2017-02-02T00:00:00"/>
    <s v="First Class"/>
    <s v="SZ-20035"/>
    <s v="Sam Zeldin"/>
    <x v="2"/>
    <s v="United States"/>
    <x v="4"/>
    <s v="Washington"/>
    <n v="98105"/>
    <x v="1"/>
    <s v="TEC-PH-10002275"/>
    <x v="2"/>
    <x v="7"/>
    <s v="Mitel 5320 IP Phone VoIP phone"/>
    <x v="5177"/>
    <n v="4"/>
    <n v="0.2"/>
    <n v="60.476799999999997"/>
    <n v="1"/>
    <n v="1"/>
    <x v="3"/>
    <s v="Jan"/>
    <s v="2017-01"/>
  </r>
  <r>
    <n v="8367"/>
    <s v="CA-2014-109918"/>
    <x v="557"/>
    <d v="2014-09-12T00:00:00"/>
    <s v="Second Class"/>
    <s v="LR-17035"/>
    <s v="Lisa Ryan"/>
    <x v="1"/>
    <s v="United States"/>
    <x v="68"/>
    <s v="California"/>
    <n v="95051"/>
    <x v="1"/>
    <s v="OFF-SU-10004290"/>
    <x v="1"/>
    <x v="14"/>
    <s v="Acme Design Line 8&quot; Stainless Steel Bent Scissors w/Champagne Handles, 3-1/8&quot; Cut"/>
    <x v="3251"/>
    <n v="4"/>
    <n v="0"/>
    <n v="7.3872"/>
    <n v="9"/>
    <n v="3"/>
    <x v="2"/>
    <s v="Sep"/>
    <s v="2014-09"/>
  </r>
  <r>
    <n v="8368"/>
    <s v="CA-2014-109918"/>
    <x v="557"/>
    <d v="2014-09-12T00:00:00"/>
    <s v="Second Class"/>
    <s v="LR-17035"/>
    <s v="Lisa Ryan"/>
    <x v="1"/>
    <s v="United States"/>
    <x v="68"/>
    <s v="California"/>
    <n v="95051"/>
    <x v="1"/>
    <s v="OFF-PA-10000174"/>
    <x v="1"/>
    <x v="10"/>
    <s v="Message Book, Wirebound, Four 5 1/2&quot; X 4&quot; Forms/Pg., 200 Dupl. Sets/Book"/>
    <x v="5178"/>
    <n v="2"/>
    <n v="0"/>
    <n v="9.6631999999999998"/>
    <n v="9"/>
    <n v="3"/>
    <x v="2"/>
    <s v="Sep"/>
    <s v="2014-09"/>
  </r>
  <r>
    <n v="8369"/>
    <s v="CA-2014-109918"/>
    <x v="557"/>
    <d v="2014-09-12T00:00:00"/>
    <s v="Second Class"/>
    <s v="LR-17035"/>
    <s v="Lisa Ryan"/>
    <x v="1"/>
    <s v="United States"/>
    <x v="68"/>
    <s v="California"/>
    <n v="95051"/>
    <x v="1"/>
    <s v="OFF-BI-10004308"/>
    <x v="1"/>
    <x v="8"/>
    <s v="Avery Legal 4-Ring Binder"/>
    <x v="202"/>
    <n v="5"/>
    <n v="0.2"/>
    <n v="31.47"/>
    <n v="9"/>
    <n v="3"/>
    <x v="2"/>
    <s v="Sep"/>
    <s v="2014-09"/>
  </r>
  <r>
    <n v="8370"/>
    <s v="CA-2016-118745"/>
    <x v="725"/>
    <d v="2016-06-16T00:00:00"/>
    <s v="Standard Class"/>
    <s v="SV-20365"/>
    <s v="Seth Vernon"/>
    <x v="0"/>
    <s v="United States"/>
    <x v="1"/>
    <s v="California"/>
    <n v="90049"/>
    <x v="1"/>
    <s v="FUR-TA-10003473"/>
    <x v="0"/>
    <x v="3"/>
    <s v="Bretford Rectangular Conference Table Tops"/>
    <x v="3359"/>
    <n v="3"/>
    <n v="0.2"/>
    <n v="33.851700000000001"/>
    <n v="6"/>
    <n v="2"/>
    <x v="0"/>
    <s v="Jun"/>
    <s v="2016-06"/>
  </r>
  <r>
    <n v="8371"/>
    <s v="CA-2016-163972"/>
    <x v="508"/>
    <d v="2016-10-21T00:00:00"/>
    <s v="Standard Class"/>
    <s v="MG-17890"/>
    <s v="Michael Granlund"/>
    <x v="2"/>
    <s v="United States"/>
    <x v="201"/>
    <s v="California"/>
    <n v="93727"/>
    <x v="1"/>
    <s v="FUR-BO-10003894"/>
    <x v="0"/>
    <x v="0"/>
    <s v="Safco Value Mate Steel Bookcase, Baked Enamel Finish on Steel, Black"/>
    <x v="2446"/>
    <n v="2"/>
    <n v="0.15"/>
    <n v="21.294"/>
    <n v="10"/>
    <n v="4"/>
    <x v="0"/>
    <s v="Oct"/>
    <s v="2016-10"/>
  </r>
  <r>
    <n v="8372"/>
    <s v="CA-2014-165393"/>
    <x v="422"/>
    <d v="2014-12-30T00:00:00"/>
    <s v="First Class"/>
    <s v="NC-18415"/>
    <s v="Nathan Cano"/>
    <x v="0"/>
    <s v="United States"/>
    <x v="5"/>
    <s v="Texas"/>
    <n v="76106"/>
    <x v="2"/>
    <s v="OFF-BI-10001658"/>
    <x v="1"/>
    <x v="8"/>
    <s v="GBC Standard Therm-A-Bind Covers"/>
    <x v="5179"/>
    <n v="1"/>
    <n v="0.8"/>
    <n v="-8.4727999999999994"/>
    <n v="12"/>
    <n v="4"/>
    <x v="2"/>
    <s v="Dec"/>
    <s v="2014-12"/>
  </r>
  <r>
    <n v="8373"/>
    <s v="CA-2016-113726"/>
    <x v="390"/>
    <d v="2016-12-01T00:00:00"/>
    <s v="Standard Class"/>
    <s v="SC-20680"/>
    <s v="Steve Carroll"/>
    <x v="2"/>
    <s v="United States"/>
    <x v="4"/>
    <s v="Washington"/>
    <n v="98105"/>
    <x v="1"/>
    <s v="FUR-FU-10003535"/>
    <x v="0"/>
    <x v="5"/>
    <s v="Howard Miller Distant Time Traveler Alarm Clock"/>
    <x v="4303"/>
    <n v="3"/>
    <n v="0"/>
    <n v="33.726599999999998"/>
    <n v="11"/>
    <n v="4"/>
    <x v="0"/>
    <s v="Nov"/>
    <s v="2016-11"/>
  </r>
  <r>
    <n v="8374"/>
    <s v="CA-2016-152940"/>
    <x v="338"/>
    <d v="2016-11-13T00:00:00"/>
    <s v="First Class"/>
    <s v="RO-19780"/>
    <s v="Rose O'Brian"/>
    <x v="0"/>
    <s v="United States"/>
    <x v="8"/>
    <s v="California"/>
    <n v="94110"/>
    <x v="1"/>
    <s v="OFF-ST-10000352"/>
    <x v="1"/>
    <x v="4"/>
    <s v="Acco Perma 2700 Stacking Storage Drawers"/>
    <x v="5180"/>
    <n v="1"/>
    <n v="0"/>
    <n v="4.4610000000000003"/>
    <n v="11"/>
    <n v="4"/>
    <x v="0"/>
    <s v="Nov"/>
    <s v="2016-11"/>
  </r>
  <r>
    <n v="8375"/>
    <s v="CA-2015-158701"/>
    <x v="956"/>
    <d v="2015-01-10T00:00:00"/>
    <s v="Standard Class"/>
    <s v="JL-15175"/>
    <s v="James Lanier"/>
    <x v="2"/>
    <s v="United States"/>
    <x v="8"/>
    <s v="California"/>
    <n v="94110"/>
    <x v="1"/>
    <s v="OFF-AP-10004859"/>
    <x v="1"/>
    <x v="9"/>
    <s v="Acco 6 Outlet Guardian Premium Surge Suppressor"/>
    <x v="5181"/>
    <n v="6"/>
    <n v="0"/>
    <n v="23.587199999999999"/>
    <n v="1"/>
    <n v="1"/>
    <x v="1"/>
    <s v="Jan"/>
    <s v="2015-01"/>
  </r>
  <r>
    <n v="8376"/>
    <s v="CA-2015-158701"/>
    <x v="956"/>
    <d v="2015-01-10T00:00:00"/>
    <s v="Standard Class"/>
    <s v="JL-15175"/>
    <s v="James Lanier"/>
    <x v="2"/>
    <s v="United States"/>
    <x v="8"/>
    <s v="California"/>
    <n v="94110"/>
    <x v="1"/>
    <s v="OFF-BI-10001294"/>
    <x v="1"/>
    <x v="8"/>
    <s v="Fellowes Binding Cases"/>
    <x v="5182"/>
    <n v="6"/>
    <n v="0.2"/>
    <n v="17.55"/>
    <n v="1"/>
    <n v="1"/>
    <x v="1"/>
    <s v="Jan"/>
    <s v="2015-01"/>
  </r>
  <r>
    <n v="8377"/>
    <s v="CA-2017-156272"/>
    <x v="708"/>
    <d v="2017-03-27T00:00:00"/>
    <s v="Standard Class"/>
    <s v="PW-19030"/>
    <s v="Pauline Webber"/>
    <x v="1"/>
    <s v="United States"/>
    <x v="330"/>
    <s v="Florida"/>
    <n v="33068"/>
    <x v="0"/>
    <s v="OFF-AP-10001242"/>
    <x v="1"/>
    <x v="9"/>
    <s v="APC 7 Outlet Network SurgeArrest Surge Protector"/>
    <x v="5183"/>
    <n v="1"/>
    <n v="0.2"/>
    <n v="8.048"/>
    <n v="3"/>
    <n v="1"/>
    <x v="3"/>
    <s v="Mar"/>
    <s v="2017-03"/>
  </r>
  <r>
    <n v="8378"/>
    <s v="CA-2015-162964"/>
    <x v="768"/>
    <d v="2015-11-18T00:00:00"/>
    <s v="Standard Class"/>
    <s v="MF-18250"/>
    <s v="Monica Federle"/>
    <x v="1"/>
    <s v="United States"/>
    <x v="12"/>
    <s v="Texas"/>
    <n v="77095"/>
    <x v="2"/>
    <s v="OFF-ST-10002344"/>
    <x v="1"/>
    <x v="4"/>
    <s v="Carina 42&quot;Hx23 3/4&quot;W Media Storage Unit"/>
    <x v="1445"/>
    <n v="1"/>
    <n v="0.2"/>
    <n v="-14.5764"/>
    <n v="11"/>
    <n v="4"/>
    <x v="1"/>
    <s v="Nov"/>
    <s v="2015-11"/>
  </r>
  <r>
    <n v="8379"/>
    <s v="CA-2015-162964"/>
    <x v="768"/>
    <d v="2015-11-18T00:00:00"/>
    <s v="Standard Class"/>
    <s v="MF-18250"/>
    <s v="Monica Federle"/>
    <x v="1"/>
    <s v="United States"/>
    <x v="12"/>
    <s v="Texas"/>
    <n v="77095"/>
    <x v="2"/>
    <s v="OFF-PA-10003349"/>
    <x v="1"/>
    <x v="10"/>
    <s v="Xerox 1957"/>
    <x v="12"/>
    <n v="3"/>
    <n v="0.2"/>
    <n v="5.6375999999999999"/>
    <n v="11"/>
    <n v="4"/>
    <x v="1"/>
    <s v="Nov"/>
    <s v="2015-11"/>
  </r>
  <r>
    <n v="8380"/>
    <s v="CA-2015-162964"/>
    <x v="768"/>
    <d v="2015-11-18T00:00:00"/>
    <s v="Standard Class"/>
    <s v="MF-18250"/>
    <s v="Monica Federle"/>
    <x v="1"/>
    <s v="United States"/>
    <x v="12"/>
    <s v="Texas"/>
    <n v="77095"/>
    <x v="2"/>
    <s v="OFF-EN-10003055"/>
    <x v="1"/>
    <x v="12"/>
    <s v="Blue String-Tie &amp; Button Interoffice Envelopes, 10 x 13"/>
    <x v="5184"/>
    <n v="7"/>
    <n v="0.2"/>
    <n v="69.965000000000003"/>
    <n v="11"/>
    <n v="4"/>
    <x v="1"/>
    <s v="Nov"/>
    <s v="2015-11"/>
  </r>
  <r>
    <n v="8381"/>
    <s v="CA-2014-103527"/>
    <x v="340"/>
    <d v="2014-09-14T00:00:00"/>
    <s v="Second Class"/>
    <s v="CC-12220"/>
    <s v="Chris Cortes"/>
    <x v="0"/>
    <s v="United States"/>
    <x v="22"/>
    <s v="Illinois"/>
    <n v="60653"/>
    <x v="2"/>
    <s v="OFF-PA-10001622"/>
    <x v="1"/>
    <x v="10"/>
    <s v="Ampad Poly Cover Wirebound Steno Book, 6&quot; x 9&quot; Assorted Colors, Gregg Ruled"/>
    <x v="2944"/>
    <n v="3"/>
    <n v="0.2"/>
    <n v="3.4049999999999998"/>
    <n v="9"/>
    <n v="3"/>
    <x v="2"/>
    <s v="Sep"/>
    <s v="2014-09"/>
  </r>
  <r>
    <n v="8382"/>
    <s v="CA-2016-134544"/>
    <x v="716"/>
    <d v="2016-03-19T00:00:00"/>
    <s v="Second Class"/>
    <s v="AC-10660"/>
    <s v="Anna Chung"/>
    <x v="0"/>
    <s v="United States"/>
    <x v="8"/>
    <s v="California"/>
    <n v="94109"/>
    <x v="1"/>
    <s v="TEC-PH-10003800"/>
    <x v="2"/>
    <x v="7"/>
    <s v="i.Sound Portable Power - 8000 mAh"/>
    <x v="556"/>
    <n v="2"/>
    <n v="0.2"/>
    <n v="-20.136199999999999"/>
    <n v="3"/>
    <n v="1"/>
    <x v="0"/>
    <s v="Mar"/>
    <s v="2016-03"/>
  </r>
  <r>
    <n v="8383"/>
    <s v="CA-2016-163048"/>
    <x v="597"/>
    <d v="2016-02-15T00:00:00"/>
    <s v="Standard Class"/>
    <s v="MH-17440"/>
    <s v="Mark Haberlin"/>
    <x v="1"/>
    <s v="United States"/>
    <x v="12"/>
    <s v="Texas"/>
    <n v="77036"/>
    <x v="2"/>
    <s v="FUR-CH-10001270"/>
    <x v="0"/>
    <x v="1"/>
    <s v="Harbour Creations Steel Folding Chair"/>
    <x v="5185"/>
    <n v="4"/>
    <n v="0.3"/>
    <n v="0"/>
    <n v="2"/>
    <n v="1"/>
    <x v="0"/>
    <s v="Feb"/>
    <s v="2016-02"/>
  </r>
  <r>
    <n v="8384"/>
    <s v="CA-2016-145135"/>
    <x v="491"/>
    <d v="2016-11-28T00:00:00"/>
    <s v="First Class"/>
    <s v="CD-12790"/>
    <s v="Cynthia Delaney"/>
    <x v="2"/>
    <s v="United States"/>
    <x v="506"/>
    <s v="Connecticut"/>
    <n v="6484"/>
    <x v="3"/>
    <s v="TEC-AC-10003447"/>
    <x v="2"/>
    <x v="11"/>
    <s v="Micropad Numeric Keypads"/>
    <x v="127"/>
    <n v="3"/>
    <n v="0"/>
    <n v="14.9925"/>
    <n v="11"/>
    <n v="4"/>
    <x v="0"/>
    <s v="Nov"/>
    <s v="2016-11"/>
  </r>
  <r>
    <n v="8385"/>
    <s v="CA-2016-145135"/>
    <x v="491"/>
    <d v="2016-11-28T00:00:00"/>
    <s v="First Class"/>
    <s v="CD-12790"/>
    <s v="Cynthia Delaney"/>
    <x v="2"/>
    <s v="United States"/>
    <x v="506"/>
    <s v="Connecticut"/>
    <n v="6484"/>
    <x v="3"/>
    <s v="OFF-PA-10004285"/>
    <x v="1"/>
    <x v="10"/>
    <s v="Xerox 1959"/>
    <x v="518"/>
    <n v="2"/>
    <n v="0"/>
    <n v="6.4127999999999998"/>
    <n v="11"/>
    <n v="4"/>
    <x v="0"/>
    <s v="Nov"/>
    <s v="2016-11"/>
  </r>
  <r>
    <n v="8386"/>
    <s v="CA-2017-137582"/>
    <x v="507"/>
    <d v="2017-09-08T00:00:00"/>
    <s v="Standard Class"/>
    <s v="CV-12805"/>
    <s v="Cynthia Voltz"/>
    <x v="1"/>
    <s v="United States"/>
    <x v="182"/>
    <s v="California"/>
    <n v="94601"/>
    <x v="1"/>
    <s v="OFF-BI-10001757"/>
    <x v="1"/>
    <x v="8"/>
    <s v="Pressboard Hanging Data Binders for Unburst Sheets"/>
    <x v="921"/>
    <n v="3"/>
    <n v="0.2"/>
    <n v="4.1327999999999996"/>
    <n v="9"/>
    <n v="3"/>
    <x v="3"/>
    <s v="Sep"/>
    <s v="2017-09"/>
  </r>
  <r>
    <n v="8387"/>
    <s v="CA-2015-149601"/>
    <x v="71"/>
    <d v="2015-06-03T00:00:00"/>
    <s v="Standard Class"/>
    <s v="TB-21625"/>
    <s v="Trudy Brown"/>
    <x v="0"/>
    <s v="United States"/>
    <x v="91"/>
    <s v="Connecticut"/>
    <n v="6040"/>
    <x v="3"/>
    <s v="OFF-ST-10001558"/>
    <x v="1"/>
    <x v="4"/>
    <s v="Acco Perma 4000 Stacking Storage Drawers"/>
    <x v="5186"/>
    <n v="1"/>
    <n v="0"/>
    <n v="2.4359999999999999"/>
    <n v="5"/>
    <n v="2"/>
    <x v="1"/>
    <s v="May"/>
    <s v="2015-05"/>
  </r>
  <r>
    <n v="8388"/>
    <s v="CA-2015-149601"/>
    <x v="71"/>
    <d v="2015-06-03T00:00:00"/>
    <s v="Standard Class"/>
    <s v="TB-21625"/>
    <s v="Trudy Brown"/>
    <x v="0"/>
    <s v="United States"/>
    <x v="91"/>
    <s v="Connecticut"/>
    <n v="6040"/>
    <x v="3"/>
    <s v="OFF-ST-10001328"/>
    <x v="1"/>
    <x v="4"/>
    <s v="Personal Filing Tote with Lid, Black/Gray"/>
    <x v="3378"/>
    <n v="5"/>
    <n v="0"/>
    <n v="21.713999999999999"/>
    <n v="5"/>
    <n v="2"/>
    <x v="1"/>
    <s v="May"/>
    <s v="2015-05"/>
  </r>
  <r>
    <n v="8389"/>
    <s v="CA-2014-139423"/>
    <x v="301"/>
    <d v="2014-11-05T00:00:00"/>
    <s v="Standard Class"/>
    <s v="DG-13300"/>
    <s v="Deirdre Greer"/>
    <x v="1"/>
    <s v="United States"/>
    <x v="334"/>
    <s v="New Jersey"/>
    <n v="7050"/>
    <x v="3"/>
    <s v="OFF-AP-10004708"/>
    <x v="1"/>
    <x v="9"/>
    <s v="Fellowes Superior 10 Outlet Split Surge Protector"/>
    <x v="562"/>
    <n v="2"/>
    <n v="0"/>
    <n v="22.0748"/>
    <n v="11"/>
    <n v="4"/>
    <x v="2"/>
    <s v="Nov"/>
    <s v="2014-11"/>
  </r>
  <r>
    <n v="8390"/>
    <s v="CA-2016-102596"/>
    <x v="797"/>
    <d v="2016-12-30T00:00:00"/>
    <s v="First Class"/>
    <s v="RD-19810"/>
    <s v="Ross DeVincentis"/>
    <x v="2"/>
    <s v="United States"/>
    <x v="59"/>
    <s v="Ohio"/>
    <n v="44312"/>
    <x v="3"/>
    <s v="OFF-FA-10000621"/>
    <x v="1"/>
    <x v="13"/>
    <s v="OIC Colored Binder Clips, Assorted Sizes"/>
    <x v="5187"/>
    <n v="6"/>
    <n v="0.2"/>
    <n v="6.2291999999999996"/>
    <n v="12"/>
    <n v="4"/>
    <x v="0"/>
    <s v="Dec"/>
    <s v="2016-12"/>
  </r>
  <r>
    <n v="8391"/>
    <s v="CA-2017-153227"/>
    <x v="769"/>
    <d v="2017-12-06T00:00:00"/>
    <s v="First Class"/>
    <s v="CS-12250"/>
    <s v="Chris Selesnick"/>
    <x v="1"/>
    <s v="United States"/>
    <x v="1"/>
    <s v="California"/>
    <n v="90032"/>
    <x v="1"/>
    <s v="OFF-PA-10001838"/>
    <x v="1"/>
    <x v="10"/>
    <s v="Adams Telephone Message Book W/Dividers/Space For Phone Numbers, 5 1/4&quot;X8 1/2&quot;, 300/Messages"/>
    <x v="2660"/>
    <n v="2"/>
    <n v="0"/>
    <n v="5.7624000000000004"/>
    <n v="12"/>
    <n v="4"/>
    <x v="3"/>
    <s v="Dec"/>
    <s v="2017-12"/>
  </r>
  <r>
    <n v="8392"/>
    <s v="CA-2017-110625"/>
    <x v="331"/>
    <d v="2017-12-30T00:00:00"/>
    <s v="Standard Class"/>
    <s v="JB-16045"/>
    <s v="Julia Barnett"/>
    <x v="2"/>
    <s v="United States"/>
    <x v="507"/>
    <s v="Connecticut"/>
    <n v="6810"/>
    <x v="3"/>
    <s v="FUR-FU-10001473"/>
    <x v="0"/>
    <x v="5"/>
    <s v="DAX Wood Document Frame"/>
    <x v="1287"/>
    <n v="2"/>
    <n v="0"/>
    <n v="9.8856000000000002"/>
    <n v="12"/>
    <n v="4"/>
    <x v="3"/>
    <s v="Dec"/>
    <s v="2017-12"/>
  </r>
  <r>
    <n v="8393"/>
    <s v="CA-2016-142594"/>
    <x v="49"/>
    <d v="2016-12-06T00:00:00"/>
    <s v="Second Class"/>
    <s v="EJ-14155"/>
    <s v="Eva Jacobs"/>
    <x v="0"/>
    <s v="United States"/>
    <x v="47"/>
    <s v="Massachusetts"/>
    <n v="2038"/>
    <x v="3"/>
    <s v="TEC-PH-10000193"/>
    <x v="2"/>
    <x v="7"/>
    <s v="Jensen SMPS-640 - speaker phone"/>
    <x v="4658"/>
    <n v="3"/>
    <n v="0"/>
    <n v="35.864400000000003"/>
    <n v="12"/>
    <n v="4"/>
    <x v="0"/>
    <s v="Dec"/>
    <s v="2016-12"/>
  </r>
  <r>
    <n v="8394"/>
    <s v="CA-2016-142594"/>
    <x v="49"/>
    <d v="2016-12-06T00:00:00"/>
    <s v="Second Class"/>
    <s v="EJ-14155"/>
    <s v="Eva Jacobs"/>
    <x v="0"/>
    <s v="United States"/>
    <x v="47"/>
    <s v="Massachusetts"/>
    <n v="2038"/>
    <x v="3"/>
    <s v="FUR-FU-10002045"/>
    <x v="0"/>
    <x v="5"/>
    <s v="Executive Impressions 14&quot;"/>
    <x v="4623"/>
    <n v="5"/>
    <n v="0"/>
    <n v="48.905999999999999"/>
    <n v="12"/>
    <n v="4"/>
    <x v="0"/>
    <s v="Dec"/>
    <s v="2016-12"/>
  </r>
  <r>
    <n v="8395"/>
    <s v="CA-2016-142594"/>
    <x v="49"/>
    <d v="2016-12-06T00:00:00"/>
    <s v="Second Class"/>
    <s v="EJ-14155"/>
    <s v="Eva Jacobs"/>
    <x v="0"/>
    <s v="United States"/>
    <x v="47"/>
    <s v="Massachusetts"/>
    <n v="2038"/>
    <x v="3"/>
    <s v="OFF-AP-10002945"/>
    <x v="1"/>
    <x v="9"/>
    <s v="Honeywell Enviracaire Portable HEPA Air Cleaner for 17' x 22' Room"/>
    <x v="3256"/>
    <n v="3"/>
    <n v="0"/>
    <n v="297.64350000000002"/>
    <n v="12"/>
    <n v="4"/>
    <x v="0"/>
    <s v="Dec"/>
    <s v="2016-12"/>
  </r>
  <r>
    <n v="8396"/>
    <s v="CA-2016-142594"/>
    <x v="49"/>
    <d v="2016-12-06T00:00:00"/>
    <s v="Second Class"/>
    <s v="EJ-14155"/>
    <s v="Eva Jacobs"/>
    <x v="0"/>
    <s v="United States"/>
    <x v="47"/>
    <s v="Massachusetts"/>
    <n v="2038"/>
    <x v="3"/>
    <s v="FUR-TA-10001095"/>
    <x v="0"/>
    <x v="3"/>
    <s v="Chromcraft Round Conference Tables"/>
    <x v="5188"/>
    <n v="3"/>
    <n v="0.3"/>
    <n v="-47.058300000000003"/>
    <n v="12"/>
    <n v="4"/>
    <x v="0"/>
    <s v="Dec"/>
    <s v="2016-12"/>
  </r>
  <r>
    <n v="8397"/>
    <s v="CA-2014-152254"/>
    <x v="479"/>
    <d v="2014-06-30T00:00:00"/>
    <s v="Same Day"/>
    <s v="BD-11620"/>
    <s v="Brian DeCherney"/>
    <x v="0"/>
    <s v="United States"/>
    <x v="40"/>
    <s v="North Carolina"/>
    <n v="28403"/>
    <x v="0"/>
    <s v="OFF-PA-10001144"/>
    <x v="1"/>
    <x v="10"/>
    <s v="Xerox 1913"/>
    <x v="5189"/>
    <n v="7"/>
    <n v="0.2"/>
    <n v="108.74079999999999"/>
    <n v="6"/>
    <n v="2"/>
    <x v="2"/>
    <s v="Jun"/>
    <s v="2014-06"/>
  </r>
  <r>
    <n v="8398"/>
    <s v="US-2014-120236"/>
    <x v="1010"/>
    <d v="2014-09-04T00:00:00"/>
    <s v="First Class"/>
    <s v="MR-17545"/>
    <s v="Mathew Reese"/>
    <x v="2"/>
    <s v="United States"/>
    <x v="12"/>
    <s v="Texas"/>
    <n v="77095"/>
    <x v="2"/>
    <s v="OFF-BI-10004099"/>
    <x v="1"/>
    <x v="8"/>
    <s v="GBC VeloBinder Strips"/>
    <x v="5190"/>
    <n v="5"/>
    <n v="0.8"/>
    <n v="-11.52"/>
    <n v="9"/>
    <n v="3"/>
    <x v="2"/>
    <s v="Sep"/>
    <s v="2014-09"/>
  </r>
  <r>
    <n v="8399"/>
    <s v="CA-2017-120061"/>
    <x v="808"/>
    <d v="2017-11-07T00:00:00"/>
    <s v="Second Class"/>
    <s v="SR-20425"/>
    <s v="Sharelle Roach"/>
    <x v="2"/>
    <s v="United States"/>
    <x v="24"/>
    <s v="Ohio"/>
    <n v="45503"/>
    <x v="3"/>
    <s v="FUR-CH-10001973"/>
    <x v="0"/>
    <x v="1"/>
    <s v="Office Star Flex Back Scooter Chair with White Frame"/>
    <x v="1165"/>
    <n v="2"/>
    <n v="0.3"/>
    <n v="-35.513599999999997"/>
    <n v="11"/>
    <n v="4"/>
    <x v="3"/>
    <s v="Nov"/>
    <s v="2017-11"/>
  </r>
  <r>
    <n v="8400"/>
    <s v="CA-2015-133837"/>
    <x v="657"/>
    <d v="2015-04-18T00:00:00"/>
    <s v="Standard Class"/>
    <s v="TH-21100"/>
    <s v="Thea Hendricks"/>
    <x v="0"/>
    <s v="United States"/>
    <x v="220"/>
    <s v="Arizona"/>
    <n v="85301"/>
    <x v="1"/>
    <s v="OFF-ST-10000344"/>
    <x v="1"/>
    <x v="4"/>
    <s v="Neat Ideas Personal Hanging Folder Files, Black"/>
    <x v="1340"/>
    <n v="1"/>
    <n v="0.2"/>
    <n v="0.80579999999999996"/>
    <n v="4"/>
    <n v="2"/>
    <x v="1"/>
    <s v="Apr"/>
    <s v="2015-04"/>
  </r>
  <r>
    <n v="8401"/>
    <s v="CA-2015-110814"/>
    <x v="901"/>
    <d v="2015-12-09T00:00:00"/>
    <s v="Second Class"/>
    <s v="BD-11635"/>
    <s v="Brian Derr"/>
    <x v="0"/>
    <s v="United States"/>
    <x v="20"/>
    <s v="New York"/>
    <n v="10009"/>
    <x v="3"/>
    <s v="OFF-BI-10002026"/>
    <x v="1"/>
    <x v="8"/>
    <s v="Avery Arch Ring Binders"/>
    <x v="2595"/>
    <n v="5"/>
    <n v="0.2"/>
    <n v="78.435000000000002"/>
    <n v="12"/>
    <n v="4"/>
    <x v="1"/>
    <s v="Dec"/>
    <s v="2015-12"/>
  </r>
  <r>
    <n v="8402"/>
    <s v="CA-2015-110814"/>
    <x v="901"/>
    <d v="2015-12-09T00:00:00"/>
    <s v="Second Class"/>
    <s v="BD-11635"/>
    <s v="Brian Derr"/>
    <x v="0"/>
    <s v="United States"/>
    <x v="20"/>
    <s v="New York"/>
    <n v="10009"/>
    <x v="3"/>
    <s v="FUR-CH-10003535"/>
    <x v="0"/>
    <x v="1"/>
    <s v="Global Armless Task Chair, Royal Blue"/>
    <x v="5191"/>
    <n v="3"/>
    <n v="0.1"/>
    <n v="12.8058"/>
    <n v="12"/>
    <n v="4"/>
    <x v="1"/>
    <s v="Dec"/>
    <s v="2015-12"/>
  </r>
  <r>
    <n v="8403"/>
    <s v="CA-2015-110814"/>
    <x v="901"/>
    <d v="2015-12-09T00:00:00"/>
    <s v="Second Class"/>
    <s v="BD-11635"/>
    <s v="Brian Derr"/>
    <x v="0"/>
    <s v="United States"/>
    <x v="20"/>
    <s v="New York"/>
    <n v="10009"/>
    <x v="3"/>
    <s v="OFF-PA-10004156"/>
    <x v="1"/>
    <x v="10"/>
    <s v="Xerox 188"/>
    <x v="5192"/>
    <n v="2"/>
    <n v="0"/>
    <n v="11.113200000000001"/>
    <n v="12"/>
    <n v="4"/>
    <x v="1"/>
    <s v="Dec"/>
    <s v="2015-12"/>
  </r>
  <r>
    <n v="8404"/>
    <s v="CA-2016-154067"/>
    <x v="854"/>
    <d v="2016-02-07T00:00:00"/>
    <s v="Standard Class"/>
    <s v="SM-20950"/>
    <s v="Suzanne McNair"/>
    <x v="1"/>
    <s v="United States"/>
    <x v="1"/>
    <s v="California"/>
    <n v="90036"/>
    <x v="1"/>
    <s v="OFF-PA-10002254"/>
    <x v="1"/>
    <x v="10"/>
    <s v="Xerox 1883"/>
    <x v="151"/>
    <n v="4"/>
    <n v="0"/>
    <n v="48.539200000000001"/>
    <n v="2"/>
    <n v="1"/>
    <x v="0"/>
    <s v="Feb"/>
    <s v="2016-02"/>
  </r>
  <r>
    <n v="8405"/>
    <s v="CA-2017-140480"/>
    <x v="141"/>
    <d v="2017-07-12T00:00:00"/>
    <s v="Standard Class"/>
    <s v="HE-14800"/>
    <s v="Harold Engle"/>
    <x v="1"/>
    <s v="United States"/>
    <x v="46"/>
    <s v="Delaware"/>
    <n v="19711"/>
    <x v="3"/>
    <s v="FUR-FU-10003247"/>
    <x v="0"/>
    <x v="5"/>
    <s v="36X48 HARDFLOOR CHAIRMAT"/>
    <x v="202"/>
    <n v="4"/>
    <n v="0"/>
    <n v="5.8743999999999996"/>
    <n v="7"/>
    <n v="3"/>
    <x v="3"/>
    <s v="Jul"/>
    <s v="2017-07"/>
  </r>
  <r>
    <n v="8406"/>
    <s v="CA-2017-140480"/>
    <x v="141"/>
    <d v="2017-07-12T00:00:00"/>
    <s v="Standard Class"/>
    <s v="HE-14800"/>
    <s v="Harold Engle"/>
    <x v="1"/>
    <s v="United States"/>
    <x v="46"/>
    <s v="Delaware"/>
    <n v="19711"/>
    <x v="3"/>
    <s v="TEC-AC-10002473"/>
    <x v="2"/>
    <x v="11"/>
    <s v="Maxell 4.7GB DVD-R"/>
    <x v="5193"/>
    <n v="5"/>
    <n v="0"/>
    <n v="58.179000000000002"/>
    <n v="7"/>
    <n v="3"/>
    <x v="3"/>
    <s v="Jul"/>
    <s v="2017-07"/>
  </r>
  <r>
    <n v="8407"/>
    <s v="CA-2017-140480"/>
    <x v="141"/>
    <d v="2017-07-12T00:00:00"/>
    <s v="Standard Class"/>
    <s v="HE-14800"/>
    <s v="Harold Engle"/>
    <x v="1"/>
    <s v="United States"/>
    <x v="46"/>
    <s v="Delaware"/>
    <n v="19711"/>
    <x v="3"/>
    <s v="FUR-FU-10001057"/>
    <x v="0"/>
    <x v="5"/>
    <s v="Tensor Track Tree Floor Lamp"/>
    <x v="369"/>
    <n v="2"/>
    <n v="0"/>
    <n v="9.1953999999999994"/>
    <n v="7"/>
    <n v="3"/>
    <x v="3"/>
    <s v="Jul"/>
    <s v="2017-07"/>
  </r>
  <r>
    <n v="8408"/>
    <s v="CA-2017-140480"/>
    <x v="141"/>
    <d v="2017-07-12T00:00:00"/>
    <s v="Standard Class"/>
    <s v="HE-14800"/>
    <s v="Harold Engle"/>
    <x v="1"/>
    <s v="United States"/>
    <x v="46"/>
    <s v="Delaware"/>
    <n v="19711"/>
    <x v="3"/>
    <s v="OFF-AR-10001419"/>
    <x v="1"/>
    <x v="6"/>
    <s v="Newell 325"/>
    <x v="1301"/>
    <n v="7"/>
    <n v="0"/>
    <n v="8.673"/>
    <n v="7"/>
    <n v="3"/>
    <x v="3"/>
    <s v="Jul"/>
    <s v="2017-07"/>
  </r>
  <r>
    <n v="8409"/>
    <s v="CA-2017-140480"/>
    <x v="141"/>
    <d v="2017-07-12T00:00:00"/>
    <s v="Standard Class"/>
    <s v="HE-14800"/>
    <s v="Harold Engle"/>
    <x v="1"/>
    <s v="United States"/>
    <x v="46"/>
    <s v="Delaware"/>
    <n v="19711"/>
    <x v="3"/>
    <s v="OFF-AR-10004010"/>
    <x v="1"/>
    <x v="6"/>
    <s v="Hunt Boston Vacuum Mount KS Pencil Sharpener"/>
    <x v="5130"/>
    <n v="5"/>
    <n v="0"/>
    <n v="45.487000000000002"/>
    <n v="7"/>
    <n v="3"/>
    <x v="3"/>
    <s v="Jul"/>
    <s v="2017-07"/>
  </r>
  <r>
    <n v="8410"/>
    <s v="CA-2015-134082"/>
    <x v="555"/>
    <d v="2015-12-17T00:00:00"/>
    <s v="Standard Class"/>
    <s v="JK-15640"/>
    <s v="Jim Kriz"/>
    <x v="2"/>
    <s v="United States"/>
    <x v="272"/>
    <s v="California"/>
    <n v="92404"/>
    <x v="1"/>
    <s v="OFF-BI-10004230"/>
    <x v="1"/>
    <x v="8"/>
    <s v="GBC Recycled Grain Textured Covers"/>
    <x v="5194"/>
    <n v="4"/>
    <n v="0.2"/>
    <n v="38.684800000000003"/>
    <n v="12"/>
    <n v="4"/>
    <x v="1"/>
    <s v="Dec"/>
    <s v="2015-12"/>
  </r>
  <r>
    <n v="8411"/>
    <s v="CA-2016-130820"/>
    <x v="625"/>
    <d v="2016-11-15T00:00:00"/>
    <s v="Same Day"/>
    <s v="ON-18715"/>
    <s v="Odella Nelson"/>
    <x v="1"/>
    <s v="United States"/>
    <x v="140"/>
    <s v="North Carolina"/>
    <n v="27217"/>
    <x v="0"/>
    <s v="FUR-TA-10001768"/>
    <x v="0"/>
    <x v="3"/>
    <s v="Hon Racetrack Conference Tables"/>
    <x v="5195"/>
    <n v="4"/>
    <n v="0.4"/>
    <n v="-199.5076"/>
    <n v="11"/>
    <n v="4"/>
    <x v="0"/>
    <s v="Nov"/>
    <s v="2016-11"/>
  </r>
  <r>
    <n v="8412"/>
    <s v="CA-2016-159765"/>
    <x v="195"/>
    <d v="2016-05-12T00:00:00"/>
    <s v="Second Class"/>
    <s v="TH-21100"/>
    <s v="Thea Hendricks"/>
    <x v="0"/>
    <s v="United States"/>
    <x v="127"/>
    <s v="Virginia"/>
    <n v="24153"/>
    <x v="0"/>
    <s v="OFF-AR-10003514"/>
    <x v="1"/>
    <x v="6"/>
    <s v="4009 Highlighters by Sanford"/>
    <x v="5196"/>
    <n v="7"/>
    <n v="0"/>
    <n v="9.1937999999999995"/>
    <n v="5"/>
    <n v="2"/>
    <x v="0"/>
    <s v="May"/>
    <s v="2016-05"/>
  </r>
  <r>
    <n v="8413"/>
    <s v="CA-2017-132290"/>
    <x v="434"/>
    <d v="2017-03-14T00:00:00"/>
    <s v="Standard Class"/>
    <s v="MD-17350"/>
    <s v="Maribeth Dona"/>
    <x v="0"/>
    <s v="United States"/>
    <x v="61"/>
    <s v="Texas"/>
    <n v="75217"/>
    <x v="2"/>
    <s v="FUR-TA-10002228"/>
    <x v="0"/>
    <x v="3"/>
    <s v="Bevis Traditional Conference Table Top, Plinth Base"/>
    <x v="5197"/>
    <n v="4"/>
    <n v="0.3"/>
    <n v="-173.34719999999999"/>
    <n v="3"/>
    <n v="1"/>
    <x v="3"/>
    <s v="Mar"/>
    <s v="2017-03"/>
  </r>
  <r>
    <n v="8414"/>
    <s v="CA-2016-147109"/>
    <x v="907"/>
    <d v="2016-12-21T00:00:00"/>
    <s v="Standard Class"/>
    <s v="AH-10075"/>
    <s v="Adam Hart"/>
    <x v="1"/>
    <s v="United States"/>
    <x v="81"/>
    <s v="Texas"/>
    <n v="76017"/>
    <x v="2"/>
    <s v="OFF-PA-10001972"/>
    <x v="1"/>
    <x v="10"/>
    <s v="Xerox 214"/>
    <x v="187"/>
    <n v="10"/>
    <n v="0.2"/>
    <n v="18.143999999999998"/>
    <n v="12"/>
    <n v="4"/>
    <x v="0"/>
    <s v="Dec"/>
    <s v="2016-12"/>
  </r>
  <r>
    <n v="8415"/>
    <s v="CA-2016-147109"/>
    <x v="907"/>
    <d v="2016-12-21T00:00:00"/>
    <s v="Standard Class"/>
    <s v="AH-10075"/>
    <s v="Adam Hart"/>
    <x v="1"/>
    <s v="United States"/>
    <x v="81"/>
    <s v="Texas"/>
    <n v="76017"/>
    <x v="2"/>
    <s v="TEC-AC-10002942"/>
    <x v="2"/>
    <x v="11"/>
    <s v="WD My Passport Ultra 1TB Portable External Hard Drive"/>
    <x v="5198"/>
    <n v="3"/>
    <n v="0.2"/>
    <n v="-6.21"/>
    <n v="12"/>
    <n v="4"/>
    <x v="0"/>
    <s v="Dec"/>
    <s v="2016-12"/>
  </r>
  <r>
    <n v="8416"/>
    <s v="CA-2017-107265"/>
    <x v="1191"/>
    <d v="2017-04-12T00:00:00"/>
    <s v="Standard Class"/>
    <s v="ML-17755"/>
    <s v="Max Ludwig"/>
    <x v="2"/>
    <s v="United States"/>
    <x v="292"/>
    <s v="Iowa"/>
    <n v="52302"/>
    <x v="2"/>
    <s v="OFF-PA-10000474"/>
    <x v="1"/>
    <x v="10"/>
    <s v="Easy-staple paper"/>
    <x v="1907"/>
    <n v="3"/>
    <n v="0"/>
    <n v="49.970399999999998"/>
    <n v="4"/>
    <n v="2"/>
    <x v="3"/>
    <s v="Apr"/>
    <s v="2017-04"/>
  </r>
  <r>
    <n v="8417"/>
    <s v="CA-2017-118199"/>
    <x v="1188"/>
    <d v="2017-05-11T00:00:00"/>
    <s v="First Class"/>
    <s v="LB-16795"/>
    <s v="Laurel Beltran"/>
    <x v="2"/>
    <s v="United States"/>
    <x v="4"/>
    <s v="Washington"/>
    <n v="98105"/>
    <x v="1"/>
    <s v="OFF-BI-10004330"/>
    <x v="1"/>
    <x v="8"/>
    <s v="GBC Velobind Prepunched Cover Sets, Regency Series"/>
    <x v="5199"/>
    <n v="5"/>
    <n v="0.2"/>
    <n v="46.225000000000001"/>
    <n v="5"/>
    <n v="2"/>
    <x v="3"/>
    <s v="May"/>
    <s v="2017-05"/>
  </r>
  <r>
    <n v="8418"/>
    <s v="CA-2017-118199"/>
    <x v="1188"/>
    <d v="2017-05-11T00:00:00"/>
    <s v="First Class"/>
    <s v="LB-16795"/>
    <s v="Laurel Beltran"/>
    <x v="2"/>
    <s v="United States"/>
    <x v="4"/>
    <s v="Washington"/>
    <n v="98105"/>
    <x v="1"/>
    <s v="OFF-ST-10000604"/>
    <x v="1"/>
    <x v="4"/>
    <s v="Home/Office Personal File Carts"/>
    <x v="1443"/>
    <n v="3"/>
    <n v="0"/>
    <n v="26.07"/>
    <n v="5"/>
    <n v="2"/>
    <x v="3"/>
    <s v="May"/>
    <s v="2017-05"/>
  </r>
  <r>
    <n v="8419"/>
    <s v="CA-2017-118199"/>
    <x v="1188"/>
    <d v="2017-05-11T00:00:00"/>
    <s v="First Class"/>
    <s v="LB-16795"/>
    <s v="Laurel Beltran"/>
    <x v="2"/>
    <s v="United States"/>
    <x v="4"/>
    <s v="Washington"/>
    <n v="98105"/>
    <x v="1"/>
    <s v="FUR-TA-10004154"/>
    <x v="0"/>
    <x v="3"/>
    <s v="Riverside Furniture Oval Coffee Table, Oval End Table, End Table with Drawer"/>
    <x v="5200"/>
    <n v="1"/>
    <n v="0"/>
    <n v="63.106999999999999"/>
    <n v="5"/>
    <n v="2"/>
    <x v="3"/>
    <s v="May"/>
    <s v="2017-05"/>
  </r>
  <r>
    <n v="8420"/>
    <s v="CA-2017-118199"/>
    <x v="1188"/>
    <d v="2017-05-11T00:00:00"/>
    <s v="First Class"/>
    <s v="LB-16795"/>
    <s v="Laurel Beltran"/>
    <x v="2"/>
    <s v="United States"/>
    <x v="4"/>
    <s v="Washington"/>
    <n v="98105"/>
    <x v="1"/>
    <s v="OFF-ST-10000636"/>
    <x v="1"/>
    <x v="4"/>
    <s v="Rogers Profile Extra Capacity Storage Tub"/>
    <x v="5003"/>
    <n v="4"/>
    <n v="0"/>
    <n v="2.6783999999999999"/>
    <n v="5"/>
    <n v="2"/>
    <x v="3"/>
    <s v="May"/>
    <s v="2017-05"/>
  </r>
  <r>
    <n v="8421"/>
    <s v="CA-2017-118199"/>
    <x v="1188"/>
    <d v="2017-05-11T00:00:00"/>
    <s v="First Class"/>
    <s v="LB-16795"/>
    <s v="Laurel Beltran"/>
    <x v="2"/>
    <s v="United States"/>
    <x v="4"/>
    <s v="Washington"/>
    <n v="98105"/>
    <x v="1"/>
    <s v="TEC-AC-10004171"/>
    <x v="2"/>
    <x v="11"/>
    <s v="Razer Kraken 7.1 Surround Sound Over Ear USB Gaming Headset"/>
    <x v="1636"/>
    <n v="2"/>
    <n v="0"/>
    <n v="87.991200000000006"/>
    <n v="5"/>
    <n v="2"/>
    <x v="3"/>
    <s v="May"/>
    <s v="2017-05"/>
  </r>
  <r>
    <n v="8422"/>
    <s v="CA-2017-150091"/>
    <x v="386"/>
    <d v="2017-10-16T00:00:00"/>
    <s v="Standard Class"/>
    <s v="NP-18670"/>
    <s v="Nora Paige"/>
    <x v="0"/>
    <s v="United States"/>
    <x v="80"/>
    <s v="New Jersey"/>
    <n v="8701"/>
    <x v="3"/>
    <s v="TEC-AC-10002167"/>
    <x v="2"/>
    <x v="11"/>
    <s v="Imation 8gb Micro Traveldrive Usb 2.0 Flash Drive"/>
    <x v="47"/>
    <n v="3"/>
    <n v="0"/>
    <n v="4.95"/>
    <n v="10"/>
    <n v="4"/>
    <x v="3"/>
    <s v="Oct"/>
    <s v="2017-10"/>
  </r>
  <r>
    <n v="8423"/>
    <s v="CA-2017-150091"/>
    <x v="386"/>
    <d v="2017-10-16T00:00:00"/>
    <s v="Standard Class"/>
    <s v="NP-18670"/>
    <s v="Nora Paige"/>
    <x v="0"/>
    <s v="United States"/>
    <x v="80"/>
    <s v="New Jersey"/>
    <n v="8701"/>
    <x v="3"/>
    <s v="OFF-FA-10000621"/>
    <x v="1"/>
    <x v="13"/>
    <s v="OIC Colored Binder Clips, Assorted Sizes"/>
    <x v="1488"/>
    <n v="5"/>
    <n v="0"/>
    <n v="8.7710000000000008"/>
    <n v="10"/>
    <n v="4"/>
    <x v="3"/>
    <s v="Oct"/>
    <s v="2017-10"/>
  </r>
  <r>
    <n v="8424"/>
    <s v="CA-2017-150091"/>
    <x v="386"/>
    <d v="2017-10-16T00:00:00"/>
    <s v="Standard Class"/>
    <s v="NP-18670"/>
    <s v="Nora Paige"/>
    <x v="0"/>
    <s v="United States"/>
    <x v="80"/>
    <s v="New Jersey"/>
    <n v="8701"/>
    <x v="3"/>
    <s v="FUR-FU-10004053"/>
    <x v="0"/>
    <x v="5"/>
    <s v="DAX Two-Tone Silver Metal Document Frame"/>
    <x v="582"/>
    <n v="2"/>
    <n v="0"/>
    <n v="17.406400000000001"/>
    <n v="10"/>
    <n v="4"/>
    <x v="3"/>
    <s v="Oct"/>
    <s v="2017-10"/>
  </r>
  <r>
    <n v="8425"/>
    <s v="CA-2017-150091"/>
    <x v="386"/>
    <d v="2017-10-16T00:00:00"/>
    <s v="Standard Class"/>
    <s v="NP-18670"/>
    <s v="Nora Paige"/>
    <x v="0"/>
    <s v="United States"/>
    <x v="80"/>
    <s v="New Jersey"/>
    <n v="8701"/>
    <x v="3"/>
    <s v="FUR-BO-10003404"/>
    <x v="0"/>
    <x v="0"/>
    <s v="Global Adaptabilites Bookcase, Cherry/Storm Gray Finish"/>
    <x v="5201"/>
    <n v="5"/>
    <n v="0"/>
    <n v="129.29400000000001"/>
    <n v="10"/>
    <n v="4"/>
    <x v="3"/>
    <s v="Oct"/>
    <s v="2017-10"/>
  </r>
  <r>
    <n v="8426"/>
    <s v="CA-2016-137652"/>
    <x v="770"/>
    <d v="2016-08-30T00:00:00"/>
    <s v="First Class"/>
    <s v="EB-13750"/>
    <s v="Edward Becker"/>
    <x v="1"/>
    <s v="United States"/>
    <x v="74"/>
    <s v="Ohio"/>
    <n v="45231"/>
    <x v="3"/>
    <s v="OFF-BI-10004099"/>
    <x v="1"/>
    <x v="8"/>
    <s v="GBC VeloBinder Strips"/>
    <x v="3584"/>
    <n v="8"/>
    <n v="0.7"/>
    <n v="-12.288"/>
    <n v="8"/>
    <n v="3"/>
    <x v="0"/>
    <s v="Aug"/>
    <s v="2016-08"/>
  </r>
  <r>
    <n v="8427"/>
    <s v="CA-2015-128356"/>
    <x v="653"/>
    <d v="2015-10-07T00:00:00"/>
    <s v="Standard Class"/>
    <s v="RP-19390"/>
    <s v="Resi Pölking"/>
    <x v="0"/>
    <s v="United States"/>
    <x v="377"/>
    <s v="Colorado"/>
    <n v="80229"/>
    <x v="1"/>
    <s v="OFF-SU-10004290"/>
    <x v="1"/>
    <x v="14"/>
    <s v="Acme Design Line 8&quot; Stainless Steel Bent Scissors w/Champagne Handles, 3-1/8&quot; Cut"/>
    <x v="5202"/>
    <n v="2"/>
    <n v="0.2"/>
    <n v="0.95760000000000001"/>
    <n v="10"/>
    <n v="4"/>
    <x v="1"/>
    <s v="Oct"/>
    <s v="2015-10"/>
  </r>
  <r>
    <n v="8428"/>
    <s v="CA-2017-167017"/>
    <x v="51"/>
    <d v="2017-11-25T00:00:00"/>
    <s v="First Class"/>
    <s v="DC-12850"/>
    <s v="Dan Campbell"/>
    <x v="0"/>
    <s v="United States"/>
    <x v="43"/>
    <s v="Michigan"/>
    <n v="48066"/>
    <x v="2"/>
    <s v="OFF-SU-10001935"/>
    <x v="1"/>
    <x v="14"/>
    <s v="Staple remover"/>
    <x v="1001"/>
    <n v="2"/>
    <n v="0"/>
    <n v="0.1744"/>
    <n v="11"/>
    <n v="4"/>
    <x v="3"/>
    <s v="Nov"/>
    <s v="2017-11"/>
  </r>
  <r>
    <n v="8429"/>
    <s v="US-2017-132220"/>
    <x v="105"/>
    <d v="2017-11-16T00:00:00"/>
    <s v="Standard Class"/>
    <s v="DJ-13510"/>
    <s v="Don Jones"/>
    <x v="1"/>
    <s v="United States"/>
    <x v="228"/>
    <s v="Arizona"/>
    <n v="85281"/>
    <x v="1"/>
    <s v="TEC-AC-10004227"/>
    <x v="2"/>
    <x v="11"/>
    <s v="SanDisk Ultra 16 GB MicroSDHC Class 10 Memory Card"/>
    <x v="5203"/>
    <n v="6"/>
    <n v="0.2"/>
    <n v="-10.9116"/>
    <n v="11"/>
    <n v="4"/>
    <x v="3"/>
    <s v="Nov"/>
    <s v="2017-11"/>
  </r>
  <r>
    <n v="8430"/>
    <s v="CA-2016-118129"/>
    <x v="1054"/>
    <d v="2016-12-21T00:00:00"/>
    <s v="Second Class"/>
    <s v="CL-12565"/>
    <s v="Clay Ludtke"/>
    <x v="0"/>
    <s v="United States"/>
    <x v="265"/>
    <s v="Pennsylvania"/>
    <n v="19601"/>
    <x v="3"/>
    <s v="FUR-FU-10004904"/>
    <x v="0"/>
    <x v="5"/>
    <s v="Eldon &quot;L&quot; Workstation Diamond Chairmat"/>
    <x v="5204"/>
    <n v="5"/>
    <n v="0.2"/>
    <n v="-30.391999999999999"/>
    <n v="12"/>
    <n v="4"/>
    <x v="0"/>
    <s v="Dec"/>
    <s v="2016-12"/>
  </r>
  <r>
    <n v="8431"/>
    <s v="US-2014-113124"/>
    <x v="809"/>
    <d v="2014-04-05T00:00:00"/>
    <s v="Standard Class"/>
    <s v="NC-18340"/>
    <s v="Nat Carroll"/>
    <x v="0"/>
    <s v="United States"/>
    <x v="339"/>
    <s v="Minnesota"/>
    <n v="55124"/>
    <x v="2"/>
    <s v="OFF-ST-10001511"/>
    <x v="1"/>
    <x v="4"/>
    <s v="Space Solutions Commercial Steel Shelving"/>
    <x v="2349"/>
    <n v="2"/>
    <n v="0"/>
    <n v="6.4649999999999999"/>
    <n v="3"/>
    <n v="1"/>
    <x v="2"/>
    <s v="Mar"/>
    <s v="2014-03"/>
  </r>
  <r>
    <n v="8432"/>
    <s v="CA-2017-155621"/>
    <x v="1183"/>
    <d v="2017-11-13T00:00:00"/>
    <s v="Standard Class"/>
    <s v="KN-16450"/>
    <s v="Kean Nguyen"/>
    <x v="1"/>
    <s v="United States"/>
    <x v="248"/>
    <s v="Maryland"/>
    <n v="21215"/>
    <x v="3"/>
    <s v="FUR-FU-10003535"/>
    <x v="0"/>
    <x v="5"/>
    <s v="Howard Miller Distant Time Traveler Alarm Clock"/>
    <x v="5205"/>
    <n v="10"/>
    <n v="0"/>
    <n v="112.422"/>
    <n v="11"/>
    <n v="4"/>
    <x v="3"/>
    <s v="Nov"/>
    <s v="2017-11"/>
  </r>
  <r>
    <n v="8433"/>
    <s v="US-2014-127635"/>
    <x v="80"/>
    <d v="2014-09-18T00:00:00"/>
    <s v="Second Class"/>
    <s v="SC-20260"/>
    <s v="Scott Cohen"/>
    <x v="1"/>
    <s v="United States"/>
    <x v="331"/>
    <s v="Texas"/>
    <n v="78415"/>
    <x v="2"/>
    <s v="OFF-FA-10000053"/>
    <x v="1"/>
    <x v="13"/>
    <s v="Revere Boxed Rubber Bands by Revere"/>
    <x v="192"/>
    <n v="4"/>
    <n v="0.2"/>
    <n v="-1.3608"/>
    <n v="9"/>
    <n v="3"/>
    <x v="2"/>
    <s v="Sep"/>
    <s v="2014-09"/>
  </r>
  <r>
    <n v="8434"/>
    <s v="US-2014-127635"/>
    <x v="80"/>
    <d v="2014-09-18T00:00:00"/>
    <s v="Second Class"/>
    <s v="SC-20260"/>
    <s v="Scott Cohen"/>
    <x v="1"/>
    <s v="United States"/>
    <x v="331"/>
    <s v="Texas"/>
    <n v="78415"/>
    <x v="2"/>
    <s v="OFF-PA-10004610"/>
    <x v="1"/>
    <x v="10"/>
    <s v="Xerox 1900"/>
    <x v="1297"/>
    <n v="2"/>
    <n v="0.2"/>
    <n v="2.14"/>
    <n v="9"/>
    <n v="3"/>
    <x v="2"/>
    <s v="Sep"/>
    <s v="2014-09"/>
  </r>
  <r>
    <n v="8435"/>
    <s v="US-2014-127635"/>
    <x v="80"/>
    <d v="2014-09-18T00:00:00"/>
    <s v="Second Class"/>
    <s v="SC-20260"/>
    <s v="Scott Cohen"/>
    <x v="1"/>
    <s v="United States"/>
    <x v="331"/>
    <s v="Texas"/>
    <n v="78415"/>
    <x v="2"/>
    <s v="FUR-FU-10000550"/>
    <x v="0"/>
    <x v="5"/>
    <s v="Stacking Trays by OIC"/>
    <x v="739"/>
    <n v="5"/>
    <n v="0.6"/>
    <n v="-6.7229999999999999"/>
    <n v="9"/>
    <n v="3"/>
    <x v="2"/>
    <s v="Sep"/>
    <s v="2014-09"/>
  </r>
  <r>
    <n v="8436"/>
    <s v="US-2014-127635"/>
    <x v="80"/>
    <d v="2014-09-18T00:00:00"/>
    <s v="Second Class"/>
    <s v="SC-20260"/>
    <s v="Scott Cohen"/>
    <x v="1"/>
    <s v="United States"/>
    <x v="331"/>
    <s v="Texas"/>
    <n v="78415"/>
    <x v="2"/>
    <s v="OFF-BI-10001721"/>
    <x v="1"/>
    <x v="8"/>
    <s v="Trimflex Flexible Post Binders"/>
    <x v="5206"/>
    <n v="2"/>
    <n v="0.8"/>
    <n v="-13.683199999999999"/>
    <n v="9"/>
    <n v="3"/>
    <x v="2"/>
    <s v="Sep"/>
    <s v="2014-09"/>
  </r>
  <r>
    <n v="8437"/>
    <s v="CA-2015-151470"/>
    <x v="1181"/>
    <d v="2015-09-26T00:00:00"/>
    <s v="Standard Class"/>
    <s v="AM-10705"/>
    <s v="Anne McFarland"/>
    <x v="0"/>
    <s v="United States"/>
    <x v="98"/>
    <s v="Nevada"/>
    <n v="89115"/>
    <x v="1"/>
    <s v="OFF-BI-10004040"/>
    <x v="1"/>
    <x v="8"/>
    <s v="Wilson Jones Impact Binders"/>
    <x v="678"/>
    <n v="11"/>
    <n v="0.2"/>
    <n v="16.5242"/>
    <n v="9"/>
    <n v="3"/>
    <x v="1"/>
    <s v="Sep"/>
    <s v="2015-09"/>
  </r>
  <r>
    <n v="8438"/>
    <s v="CA-2015-112823"/>
    <x v="895"/>
    <d v="2015-12-16T00:00:00"/>
    <s v="Standard Class"/>
    <s v="RA-19945"/>
    <s v="Ryan Akin"/>
    <x v="0"/>
    <s v="United States"/>
    <x v="138"/>
    <s v="Ohio"/>
    <n v="44105"/>
    <x v="3"/>
    <s v="TEC-AC-10002550"/>
    <x v="2"/>
    <x v="11"/>
    <s v="Maxell 4.7GB DVD-RW 3/Pack"/>
    <x v="2079"/>
    <n v="2"/>
    <n v="0.2"/>
    <n v="4.4603999999999999"/>
    <n v="12"/>
    <n v="4"/>
    <x v="1"/>
    <s v="Dec"/>
    <s v="2015-12"/>
  </r>
  <r>
    <n v="8439"/>
    <s v="CA-2014-108861"/>
    <x v="1061"/>
    <d v="2014-06-01T00:00:00"/>
    <s v="Standard Class"/>
    <s v="MM-17260"/>
    <s v="Magdelene Morse"/>
    <x v="0"/>
    <s v="United States"/>
    <x v="4"/>
    <s v="Washington"/>
    <n v="98105"/>
    <x v="1"/>
    <s v="OFF-BI-10003876"/>
    <x v="1"/>
    <x v="8"/>
    <s v="Green Canvas Binder for 8-1/2&quot; x 14&quot; Sheets"/>
    <x v="5207"/>
    <n v="4"/>
    <n v="0.2"/>
    <n v="51.36"/>
    <n v="5"/>
    <n v="2"/>
    <x v="2"/>
    <s v="May"/>
    <s v="2014-05"/>
  </r>
  <r>
    <n v="8440"/>
    <s v="CA-2017-114370"/>
    <x v="1192"/>
    <d v="2017-03-17T00:00:00"/>
    <s v="Second Class"/>
    <s v="BN-11470"/>
    <s v="Brad Norvell"/>
    <x v="1"/>
    <s v="United States"/>
    <x v="22"/>
    <s v="Illinois"/>
    <n v="60623"/>
    <x v="2"/>
    <s v="TEC-PH-10000213"/>
    <x v="2"/>
    <x v="7"/>
    <s v="Seidio BD2-HK3IPH5-BK DILEX Case and Holster Combo for Apple iPhone 5/5s - Black"/>
    <x v="4812"/>
    <n v="2"/>
    <n v="0.2"/>
    <n v="4.9615999999999998"/>
    <n v="3"/>
    <n v="1"/>
    <x v="3"/>
    <s v="Mar"/>
    <s v="2017-03"/>
  </r>
  <r>
    <n v="8441"/>
    <s v="CA-2016-158302"/>
    <x v="16"/>
    <d v="2016-12-12T00:00:00"/>
    <s v="Second Class"/>
    <s v="JB-16045"/>
    <s v="Julia Barnett"/>
    <x v="2"/>
    <s v="United States"/>
    <x v="38"/>
    <s v="Ohio"/>
    <n v="43229"/>
    <x v="3"/>
    <s v="OFF-PA-10002615"/>
    <x v="1"/>
    <x v="10"/>
    <s v="Ampad Gold Fibre Wirebound Steno Books, 6&quot; x 9&quot;, Gregg Ruled"/>
    <x v="1785"/>
    <n v="3"/>
    <n v="0.2"/>
    <n v="3.4398"/>
    <n v="12"/>
    <n v="4"/>
    <x v="0"/>
    <s v="Dec"/>
    <s v="2016-12"/>
  </r>
  <r>
    <n v="8442"/>
    <s v="CA-2017-145779"/>
    <x v="636"/>
    <d v="2017-05-10T00:00:00"/>
    <s v="Standard Class"/>
    <s v="DB-13615"/>
    <s v="Doug Bickford"/>
    <x v="0"/>
    <s v="United States"/>
    <x v="93"/>
    <s v="Arizona"/>
    <n v="85705"/>
    <x v="1"/>
    <s v="OFF-PA-10002254"/>
    <x v="1"/>
    <x v="10"/>
    <s v="Xerox 1883"/>
    <x v="5208"/>
    <n v="4"/>
    <n v="0.2"/>
    <n v="27.435199999999998"/>
    <n v="5"/>
    <n v="2"/>
    <x v="3"/>
    <s v="May"/>
    <s v="2017-05"/>
  </r>
  <r>
    <n v="8443"/>
    <s v="US-2016-155173"/>
    <x v="1193"/>
    <d v="2016-03-10T00:00:00"/>
    <s v="Standard Class"/>
    <s v="JB-16045"/>
    <s v="Julia Barnett"/>
    <x v="2"/>
    <s v="United States"/>
    <x v="10"/>
    <s v="Pennsylvania"/>
    <n v="19120"/>
    <x v="3"/>
    <s v="TEC-PH-10004586"/>
    <x v="2"/>
    <x v="7"/>
    <s v="Wilson SignalBoost 841262 DB PRO Amplifier Kit"/>
    <x v="5209"/>
    <n v="2"/>
    <n v="0.4"/>
    <n v="-71.989999999999995"/>
    <n v="3"/>
    <n v="1"/>
    <x v="0"/>
    <s v="Mar"/>
    <s v="2016-03"/>
  </r>
  <r>
    <n v="8444"/>
    <s v="US-2016-155173"/>
    <x v="1193"/>
    <d v="2016-03-10T00:00:00"/>
    <s v="Standard Class"/>
    <s v="JB-16045"/>
    <s v="Julia Barnett"/>
    <x v="2"/>
    <s v="United States"/>
    <x v="10"/>
    <s v="Pennsylvania"/>
    <n v="19120"/>
    <x v="3"/>
    <s v="OFF-BI-10002982"/>
    <x v="1"/>
    <x v="8"/>
    <s v="Avery Self-Adhesive Photo Pockets for Polaroid Photos"/>
    <x v="5210"/>
    <n v="1"/>
    <n v="0.7"/>
    <n v="-1.4982"/>
    <n v="3"/>
    <n v="1"/>
    <x v="0"/>
    <s v="Mar"/>
    <s v="2016-03"/>
  </r>
  <r>
    <n v="8445"/>
    <s v="US-2016-155173"/>
    <x v="1193"/>
    <d v="2016-03-10T00:00:00"/>
    <s v="Standard Class"/>
    <s v="JB-16045"/>
    <s v="Julia Barnett"/>
    <x v="2"/>
    <s v="United States"/>
    <x v="10"/>
    <s v="Pennsylvania"/>
    <n v="19120"/>
    <x v="3"/>
    <s v="TEC-PH-10002538"/>
    <x v="2"/>
    <x v="7"/>
    <s v="Grandstream GXP1160 VoIP phone"/>
    <x v="5211"/>
    <n v="3"/>
    <n v="0.4"/>
    <n v="-12.510300000000001"/>
    <n v="3"/>
    <n v="1"/>
    <x v="0"/>
    <s v="Mar"/>
    <s v="2016-03"/>
  </r>
  <r>
    <n v="8446"/>
    <s v="CA-2017-125451"/>
    <x v="436"/>
    <d v="2017-10-24T00:00:00"/>
    <s v="First Class"/>
    <s v="AH-10075"/>
    <s v="Adam Hart"/>
    <x v="1"/>
    <s v="United States"/>
    <x v="395"/>
    <s v="Rhode Island"/>
    <n v="2920"/>
    <x v="3"/>
    <s v="FUR-TA-10001039"/>
    <x v="0"/>
    <x v="3"/>
    <s v="KI Adjustable-Height Table"/>
    <x v="5212"/>
    <n v="4"/>
    <n v="0.3"/>
    <n v="-13.7568"/>
    <n v="10"/>
    <n v="4"/>
    <x v="3"/>
    <s v="Oct"/>
    <s v="2017-10"/>
  </r>
  <r>
    <n v="8447"/>
    <s v="CA-2017-125451"/>
    <x v="436"/>
    <d v="2017-10-24T00:00:00"/>
    <s v="First Class"/>
    <s v="AH-10075"/>
    <s v="Adam Hart"/>
    <x v="1"/>
    <s v="United States"/>
    <x v="395"/>
    <s v="Rhode Island"/>
    <n v="2920"/>
    <x v="3"/>
    <s v="FUR-FU-10004963"/>
    <x v="0"/>
    <x v="5"/>
    <s v="Eldon 400 Class Desk Accessories, Black Carbon"/>
    <x v="762"/>
    <n v="4"/>
    <n v="0"/>
    <n v="14.7"/>
    <n v="10"/>
    <n v="4"/>
    <x v="3"/>
    <s v="Oct"/>
    <s v="2017-10"/>
  </r>
  <r>
    <n v="8448"/>
    <s v="CA-2017-125451"/>
    <x v="436"/>
    <d v="2017-10-24T00:00:00"/>
    <s v="First Class"/>
    <s v="AH-10075"/>
    <s v="Adam Hart"/>
    <x v="1"/>
    <s v="United States"/>
    <x v="395"/>
    <s v="Rhode Island"/>
    <n v="2920"/>
    <x v="3"/>
    <s v="FUR-FU-10000277"/>
    <x v="0"/>
    <x v="5"/>
    <s v="Deflect-o DuraMat Antistatic Studded Beveled Mat for Medium Pile Carpeting"/>
    <x v="5031"/>
    <n v="2"/>
    <n v="0"/>
    <n v="50.563200000000002"/>
    <n v="10"/>
    <n v="4"/>
    <x v="3"/>
    <s v="Oct"/>
    <s v="2017-10"/>
  </r>
  <r>
    <n v="8449"/>
    <s v="CA-2017-125451"/>
    <x v="436"/>
    <d v="2017-10-24T00:00:00"/>
    <s v="First Class"/>
    <s v="AH-10075"/>
    <s v="Adam Hart"/>
    <x v="1"/>
    <s v="United States"/>
    <x v="395"/>
    <s v="Rhode Island"/>
    <n v="2920"/>
    <x v="3"/>
    <s v="FUR-TA-10004915"/>
    <x v="0"/>
    <x v="3"/>
    <s v="Office Impressions End Table, 20-1/2&quot;H x 24&quot;W x 20&quot;D"/>
    <x v="3029"/>
    <n v="3"/>
    <n v="0.3"/>
    <n v="-127.5792"/>
    <n v="10"/>
    <n v="4"/>
    <x v="3"/>
    <s v="Oct"/>
    <s v="2017-10"/>
  </r>
  <r>
    <n v="8450"/>
    <s v="CA-2017-125451"/>
    <x v="436"/>
    <d v="2017-10-24T00:00:00"/>
    <s v="First Class"/>
    <s v="AH-10075"/>
    <s v="Adam Hart"/>
    <x v="1"/>
    <s v="United States"/>
    <x v="395"/>
    <s v="Rhode Island"/>
    <n v="2920"/>
    <x v="3"/>
    <s v="OFF-PA-10003724"/>
    <x v="1"/>
    <x v="10"/>
    <s v="Wirebound Message Book, 4 per Page"/>
    <x v="5213"/>
    <n v="8"/>
    <n v="0"/>
    <n v="21.285599999999999"/>
    <n v="10"/>
    <n v="4"/>
    <x v="3"/>
    <s v="Oct"/>
    <s v="2017-10"/>
  </r>
  <r>
    <n v="8451"/>
    <s v="CA-2017-125451"/>
    <x v="436"/>
    <d v="2017-10-24T00:00:00"/>
    <s v="First Class"/>
    <s v="AH-10075"/>
    <s v="Adam Hart"/>
    <x v="1"/>
    <s v="United States"/>
    <x v="395"/>
    <s v="Rhode Island"/>
    <n v="2920"/>
    <x v="3"/>
    <s v="OFF-AP-10002906"/>
    <x v="1"/>
    <x v="9"/>
    <s v="Hoover Replacement Belt for Commercial Guardsman Heavy-Duty Upright Vacuum"/>
    <x v="5214"/>
    <n v="1"/>
    <n v="0"/>
    <n v="0.66600000000000004"/>
    <n v="10"/>
    <n v="4"/>
    <x v="3"/>
    <s v="Oct"/>
    <s v="2017-10"/>
  </r>
  <r>
    <n v="8452"/>
    <s v="CA-2014-131387"/>
    <x v="582"/>
    <d v="2014-04-30T00:00:00"/>
    <s v="First Class"/>
    <s v="AI-10855"/>
    <s v="Arianne Irving"/>
    <x v="0"/>
    <s v="United States"/>
    <x v="8"/>
    <s v="California"/>
    <n v="94122"/>
    <x v="1"/>
    <s v="TEC-PH-10001459"/>
    <x v="2"/>
    <x v="7"/>
    <s v="Samsung Galaxy Mega 6.3"/>
    <x v="5215"/>
    <n v="5"/>
    <n v="0.2"/>
    <n v="125.997"/>
    <n v="4"/>
    <n v="2"/>
    <x v="2"/>
    <s v="Apr"/>
    <s v="2014-04"/>
  </r>
  <r>
    <n v="8453"/>
    <s v="CA-2016-125087"/>
    <x v="724"/>
    <d v="2016-04-23T00:00:00"/>
    <s v="Standard Class"/>
    <s v="TH-21115"/>
    <s v="Thea Hudgings"/>
    <x v="1"/>
    <s v="United States"/>
    <x v="12"/>
    <s v="Texas"/>
    <n v="77070"/>
    <x v="2"/>
    <s v="FUR-CH-10002880"/>
    <x v="0"/>
    <x v="1"/>
    <s v="Global High-Back Leather Tilter, Burgundy"/>
    <x v="4988"/>
    <n v="4"/>
    <n v="0.3"/>
    <n v="-93.472399999999993"/>
    <n v="4"/>
    <n v="2"/>
    <x v="0"/>
    <s v="Apr"/>
    <s v="2016-04"/>
  </r>
  <r>
    <n v="8454"/>
    <s v="CA-2016-125087"/>
    <x v="724"/>
    <d v="2016-04-23T00:00:00"/>
    <s v="Standard Class"/>
    <s v="TH-21115"/>
    <s v="Thea Hudgings"/>
    <x v="1"/>
    <s v="United States"/>
    <x v="12"/>
    <s v="Texas"/>
    <n v="77070"/>
    <x v="2"/>
    <s v="OFF-ST-10001780"/>
    <x v="1"/>
    <x v="4"/>
    <s v="Tennsco 16-Compartment Lockers with Coat Rack"/>
    <x v="5216"/>
    <n v="3"/>
    <n v="0.2"/>
    <n v="77.746799999999993"/>
    <n v="4"/>
    <n v="2"/>
    <x v="0"/>
    <s v="Apr"/>
    <s v="2016-04"/>
  </r>
  <r>
    <n v="8455"/>
    <s v="CA-2016-125087"/>
    <x v="724"/>
    <d v="2016-04-23T00:00:00"/>
    <s v="Standard Class"/>
    <s v="TH-21115"/>
    <s v="Thea Hudgings"/>
    <x v="1"/>
    <s v="United States"/>
    <x v="12"/>
    <s v="Texas"/>
    <n v="77070"/>
    <x v="2"/>
    <s v="FUR-FU-10004748"/>
    <x v="0"/>
    <x v="5"/>
    <s v="Howard Miller 16&quot; Diameter Gallery Wall Clock"/>
    <x v="1952"/>
    <n v="5"/>
    <n v="0.6"/>
    <n v="-67.137"/>
    <n v="4"/>
    <n v="2"/>
    <x v="0"/>
    <s v="Apr"/>
    <s v="2016-04"/>
  </r>
  <r>
    <n v="8456"/>
    <s v="CA-2016-154081"/>
    <x v="730"/>
    <d v="2016-05-29T00:00:00"/>
    <s v="Standard Class"/>
    <s v="JE-15610"/>
    <s v="Jim Epp"/>
    <x v="1"/>
    <s v="United States"/>
    <x v="1"/>
    <s v="California"/>
    <n v="90049"/>
    <x v="1"/>
    <s v="TEC-PH-10001918"/>
    <x v="2"/>
    <x v="7"/>
    <s v="Nortel Business Series Terminal T7208 Digital phone"/>
    <x v="2643"/>
    <n v="2"/>
    <n v="0.2"/>
    <n v="22.238399999999999"/>
    <n v="5"/>
    <n v="2"/>
    <x v="0"/>
    <s v="May"/>
    <s v="2016-05"/>
  </r>
  <r>
    <n v="8457"/>
    <s v="US-2017-118556"/>
    <x v="39"/>
    <d v="2017-06-02T00:00:00"/>
    <s v="Second Class"/>
    <s v="TH-21235"/>
    <s v="Tiffany House"/>
    <x v="1"/>
    <s v="United States"/>
    <x v="22"/>
    <s v="Illinois"/>
    <n v="60653"/>
    <x v="2"/>
    <s v="FUR-CH-10001146"/>
    <x v="0"/>
    <x v="1"/>
    <s v="Global Task Chair, Black"/>
    <x v="5217"/>
    <n v="3"/>
    <n v="0.3"/>
    <n v="-29.007300000000001"/>
    <n v="5"/>
    <n v="2"/>
    <x v="3"/>
    <s v="May"/>
    <s v="2017-05"/>
  </r>
  <r>
    <n v="8458"/>
    <s v="US-2017-118556"/>
    <x v="39"/>
    <d v="2017-06-02T00:00:00"/>
    <s v="Second Class"/>
    <s v="TH-21235"/>
    <s v="Tiffany House"/>
    <x v="1"/>
    <s v="United States"/>
    <x v="22"/>
    <s v="Illinois"/>
    <n v="60653"/>
    <x v="2"/>
    <s v="OFF-BI-10004364"/>
    <x v="1"/>
    <x v="8"/>
    <s v="Storex Dura Pro Binders"/>
    <x v="2940"/>
    <n v="3"/>
    <n v="0.8"/>
    <n v="-6.2370000000000001"/>
    <n v="5"/>
    <n v="2"/>
    <x v="3"/>
    <s v="May"/>
    <s v="2017-05"/>
  </r>
  <r>
    <n v="8459"/>
    <s v="CA-2014-126200"/>
    <x v="55"/>
    <d v="2014-08-29T00:00:00"/>
    <s v="Standard Class"/>
    <s v="JE-15715"/>
    <s v="Joe Elijah"/>
    <x v="0"/>
    <s v="United States"/>
    <x v="12"/>
    <s v="Texas"/>
    <n v="77070"/>
    <x v="2"/>
    <s v="OFF-BI-10002133"/>
    <x v="1"/>
    <x v="8"/>
    <s v="Wilson Jones Elliptical Ring 3 1/2&quot; Capacity Binders, 800 sheets"/>
    <x v="2274"/>
    <n v="3"/>
    <n v="0.8"/>
    <n v="-39.804000000000002"/>
    <n v="8"/>
    <n v="3"/>
    <x v="2"/>
    <s v="Aug"/>
    <s v="2014-08"/>
  </r>
  <r>
    <n v="8460"/>
    <s v="CA-2014-126200"/>
    <x v="55"/>
    <d v="2014-08-29T00:00:00"/>
    <s v="Standard Class"/>
    <s v="JE-15715"/>
    <s v="Joe Elijah"/>
    <x v="0"/>
    <s v="United States"/>
    <x v="12"/>
    <s v="Texas"/>
    <n v="77070"/>
    <x v="2"/>
    <s v="OFF-BI-10002225"/>
    <x v="1"/>
    <x v="8"/>
    <s v="Square Ring Data Binders, Rigid 75 Pt. Covers, 11&quot; x 14-7/8&quot;"/>
    <x v="5218"/>
    <n v="3"/>
    <n v="0.8"/>
    <n v="-19.814399999999999"/>
    <n v="8"/>
    <n v="3"/>
    <x v="2"/>
    <s v="Aug"/>
    <s v="2014-08"/>
  </r>
  <r>
    <n v="8461"/>
    <s v="CA-2014-146500"/>
    <x v="1194"/>
    <d v="2014-09-04T00:00:00"/>
    <s v="Standard Class"/>
    <s v="AT-10735"/>
    <s v="Annie Thurman"/>
    <x v="0"/>
    <s v="United States"/>
    <x v="39"/>
    <s v="Connecticut"/>
    <n v="6010"/>
    <x v="3"/>
    <s v="OFF-BI-10002432"/>
    <x v="1"/>
    <x v="8"/>
    <s v="Wilson Jones Standard D-Ring Binders"/>
    <x v="3186"/>
    <n v="5"/>
    <n v="0"/>
    <n v="11.891"/>
    <n v="8"/>
    <n v="3"/>
    <x v="2"/>
    <s v="Aug"/>
    <s v="2014-08"/>
  </r>
  <r>
    <n v="8462"/>
    <s v="CA-2014-146500"/>
    <x v="1194"/>
    <d v="2014-09-04T00:00:00"/>
    <s v="Standard Class"/>
    <s v="AT-10735"/>
    <s v="Annie Thurman"/>
    <x v="0"/>
    <s v="United States"/>
    <x v="39"/>
    <s v="Connecticut"/>
    <n v="6010"/>
    <x v="3"/>
    <s v="OFF-ST-10000563"/>
    <x v="1"/>
    <x v="4"/>
    <s v="Fellowes Bankers Box Stor/Drawer Steel Plus"/>
    <x v="1429"/>
    <n v="3"/>
    <n v="0"/>
    <n v="9.5939999999999994"/>
    <n v="8"/>
    <n v="3"/>
    <x v="2"/>
    <s v="Aug"/>
    <s v="2014-08"/>
  </r>
  <r>
    <n v="8463"/>
    <s v="CA-2015-169537"/>
    <x v="37"/>
    <d v="2015-09-07T00:00:00"/>
    <s v="Second Class"/>
    <s v="JH-15820"/>
    <s v="John Huston"/>
    <x v="0"/>
    <s v="United States"/>
    <x v="450"/>
    <s v="Michigan"/>
    <n v="49423"/>
    <x v="2"/>
    <s v="OFF-LA-10001982"/>
    <x v="1"/>
    <x v="2"/>
    <s v="Smead Alpha-Z Color-Coded Name Labels First Letter Starter Set"/>
    <x v="5219"/>
    <n v="2"/>
    <n v="0"/>
    <n v="3.6"/>
    <n v="9"/>
    <n v="3"/>
    <x v="1"/>
    <s v="Sep"/>
    <s v="2015-09"/>
  </r>
  <r>
    <n v="8464"/>
    <s v="CA-2014-100881"/>
    <x v="1176"/>
    <d v="2014-04-01T00:00:00"/>
    <s v="Standard Class"/>
    <s v="DR-12940"/>
    <s v="Daniel Raglin"/>
    <x v="2"/>
    <s v="United States"/>
    <x v="305"/>
    <s v="New Mexico"/>
    <n v="87105"/>
    <x v="1"/>
    <s v="TEC-PH-10003273"/>
    <x v="2"/>
    <x v="7"/>
    <s v="AT&amp;T TR1909W"/>
    <x v="214"/>
    <n v="3"/>
    <n v="0.2"/>
    <n v="22.6782"/>
    <n v="3"/>
    <n v="1"/>
    <x v="2"/>
    <s v="Mar"/>
    <s v="2014-03"/>
  </r>
  <r>
    <n v="8465"/>
    <s v="CA-2015-144043"/>
    <x v="1187"/>
    <d v="2015-05-15T00:00:00"/>
    <s v="Standard Class"/>
    <s v="AB-10165"/>
    <s v="Alan Barnes"/>
    <x v="0"/>
    <s v="United States"/>
    <x v="103"/>
    <s v="Colorado"/>
    <n v="80027"/>
    <x v="1"/>
    <s v="TEC-AC-10002718"/>
    <x v="2"/>
    <x v="11"/>
    <s v="Belkin Standard 104 key USB Keyboard"/>
    <x v="3728"/>
    <n v="4"/>
    <n v="0.2"/>
    <n v="-2.9180000000000001"/>
    <n v="5"/>
    <n v="2"/>
    <x v="1"/>
    <s v="May"/>
    <s v="2015-05"/>
  </r>
  <r>
    <n v="8466"/>
    <s v="CA-2015-116512"/>
    <x v="265"/>
    <d v="2015-04-14T00:00:00"/>
    <s v="Standard Class"/>
    <s v="MC-18100"/>
    <s v="Mick Crebagga"/>
    <x v="0"/>
    <s v="United States"/>
    <x v="20"/>
    <s v="New York"/>
    <n v="10024"/>
    <x v="3"/>
    <s v="OFF-ST-10001505"/>
    <x v="1"/>
    <x v="4"/>
    <s v="Perma STOR-ALL Hanging File Box, 13 1/8&quot;W x 12 1/4&quot;D x 10 1/2&quot;H"/>
    <x v="1444"/>
    <n v="3"/>
    <n v="0"/>
    <n v="3.0497999999999998"/>
    <n v="4"/>
    <n v="2"/>
    <x v="1"/>
    <s v="Apr"/>
    <s v="2015-04"/>
  </r>
  <r>
    <n v="8467"/>
    <s v="CA-2015-101000"/>
    <x v="265"/>
    <d v="2015-04-14T00:00:00"/>
    <s v="Standard Class"/>
    <s v="IG-15085"/>
    <s v="Ivan Gibson"/>
    <x v="0"/>
    <s v="United States"/>
    <x v="165"/>
    <s v="Connecticut"/>
    <n v="6360"/>
    <x v="3"/>
    <s v="OFF-AP-10000179"/>
    <x v="1"/>
    <x v="9"/>
    <s v="Honeywell Enviracaire Portable HEPA Air Cleaner for up to 10 x 16 Room"/>
    <x v="5220"/>
    <n v="3"/>
    <n v="0"/>
    <n v="144.3546"/>
    <n v="4"/>
    <n v="2"/>
    <x v="1"/>
    <s v="Apr"/>
    <s v="2015-04"/>
  </r>
  <r>
    <n v="8468"/>
    <s v="CA-2016-168557"/>
    <x v="251"/>
    <d v="2016-09-23T00:00:00"/>
    <s v="Standard Class"/>
    <s v="FH-14275"/>
    <s v="Frank Hawley"/>
    <x v="1"/>
    <s v="United States"/>
    <x v="8"/>
    <s v="California"/>
    <n v="94122"/>
    <x v="1"/>
    <s v="OFF-BI-10002309"/>
    <x v="1"/>
    <x v="8"/>
    <s v="Avery Heavy-Duty EZD  Binder With Locking Rings"/>
    <x v="433"/>
    <n v="2"/>
    <n v="0.2"/>
    <n v="3.1248"/>
    <n v="9"/>
    <n v="3"/>
    <x v="0"/>
    <s v="Sep"/>
    <s v="2016-09"/>
  </r>
  <r>
    <n v="8469"/>
    <s v="US-2016-164196"/>
    <x v="583"/>
    <d v="2016-11-17T00:00:00"/>
    <s v="Standard Class"/>
    <s v="AS-10285"/>
    <s v="Alejandro Savely"/>
    <x v="1"/>
    <s v="United States"/>
    <x v="338"/>
    <s v="Indiana"/>
    <n v="46060"/>
    <x v="2"/>
    <s v="FUR-TA-10001950"/>
    <x v="0"/>
    <x v="3"/>
    <s v="Balt Solid Wood Round Tables"/>
    <x v="5221"/>
    <n v="6"/>
    <n v="0"/>
    <n v="241.1046"/>
    <n v="11"/>
    <n v="4"/>
    <x v="0"/>
    <s v="Nov"/>
    <s v="2016-11"/>
  </r>
  <r>
    <n v="8470"/>
    <s v="US-2017-132031"/>
    <x v="756"/>
    <d v="2017-04-27T00:00:00"/>
    <s v="Standard Class"/>
    <s v="PN-18775"/>
    <s v="Parhena Norris"/>
    <x v="2"/>
    <s v="United States"/>
    <x v="300"/>
    <s v="Tennessee"/>
    <n v="37042"/>
    <x v="0"/>
    <s v="FUR-BO-10001972"/>
    <x v="0"/>
    <x v="0"/>
    <s v="O'Sullivan 4-Shelf Bookcase in Odessa Pine"/>
    <x v="2342"/>
    <n v="4"/>
    <n v="0.2"/>
    <n v="-14.5176"/>
    <n v="4"/>
    <n v="2"/>
    <x v="3"/>
    <s v="Apr"/>
    <s v="2017-04"/>
  </r>
  <r>
    <n v="8471"/>
    <s v="US-2017-132031"/>
    <x v="756"/>
    <d v="2017-04-27T00:00:00"/>
    <s v="Standard Class"/>
    <s v="PN-18775"/>
    <s v="Parhena Norris"/>
    <x v="2"/>
    <s v="United States"/>
    <x v="300"/>
    <s v="Tennessee"/>
    <n v="37042"/>
    <x v="0"/>
    <s v="TEC-AC-10002473"/>
    <x v="2"/>
    <x v="11"/>
    <s v="Maxell 4.7GB DVD-R"/>
    <x v="5222"/>
    <n v="2"/>
    <n v="0.2"/>
    <n v="11.919600000000001"/>
    <n v="4"/>
    <n v="2"/>
    <x v="3"/>
    <s v="Apr"/>
    <s v="2017-04"/>
  </r>
  <r>
    <n v="8472"/>
    <s v="US-2017-132031"/>
    <x v="756"/>
    <d v="2017-04-27T00:00:00"/>
    <s v="Standard Class"/>
    <s v="PN-18775"/>
    <s v="Parhena Norris"/>
    <x v="2"/>
    <s v="United States"/>
    <x v="300"/>
    <s v="Tennessee"/>
    <n v="37042"/>
    <x v="0"/>
    <s v="FUR-FU-10000193"/>
    <x v="0"/>
    <x v="5"/>
    <s v="Tenex Chairmats For Use with Hard Floors"/>
    <x v="2486"/>
    <n v="3"/>
    <n v="0.2"/>
    <n v="-11.6928"/>
    <n v="4"/>
    <n v="2"/>
    <x v="3"/>
    <s v="Apr"/>
    <s v="2017-04"/>
  </r>
  <r>
    <n v="8473"/>
    <s v="US-2017-132031"/>
    <x v="756"/>
    <d v="2017-04-27T00:00:00"/>
    <s v="Standard Class"/>
    <s v="PN-18775"/>
    <s v="Parhena Norris"/>
    <x v="2"/>
    <s v="United States"/>
    <x v="300"/>
    <s v="Tennessee"/>
    <n v="37042"/>
    <x v="0"/>
    <s v="OFF-LA-10000081"/>
    <x v="1"/>
    <x v="2"/>
    <s v="Avery 496"/>
    <x v="3399"/>
    <n v="1"/>
    <n v="0.2"/>
    <n v="1.05"/>
    <n v="4"/>
    <n v="2"/>
    <x v="3"/>
    <s v="Apr"/>
    <s v="2017-04"/>
  </r>
  <r>
    <n v="8474"/>
    <s v="CA-2015-169733"/>
    <x v="420"/>
    <d v="2015-10-26T00:00:00"/>
    <s v="Second Class"/>
    <s v="GM-14500"/>
    <s v="Gene McClure"/>
    <x v="0"/>
    <s v="United States"/>
    <x v="389"/>
    <s v="Florida"/>
    <n v="33021"/>
    <x v="0"/>
    <s v="OFF-ST-10000876"/>
    <x v="1"/>
    <x v="4"/>
    <s v="Eldon Simplefile Box Office"/>
    <x v="5223"/>
    <n v="1"/>
    <n v="0.2"/>
    <n v="0.99519999999999997"/>
    <n v="10"/>
    <n v="4"/>
    <x v="1"/>
    <s v="Oct"/>
    <s v="2015-10"/>
  </r>
  <r>
    <n v="8475"/>
    <s v="CA-2017-169404"/>
    <x v="359"/>
    <d v="2017-04-14T00:00:00"/>
    <s v="Standard Class"/>
    <s v="NC-18625"/>
    <s v="Noah Childs"/>
    <x v="1"/>
    <s v="United States"/>
    <x v="283"/>
    <s v="Pennsylvania"/>
    <n v="17403"/>
    <x v="3"/>
    <s v="OFF-BI-10004492"/>
    <x v="1"/>
    <x v="8"/>
    <s v="Tuf-Vin Binders"/>
    <x v="5224"/>
    <n v="4"/>
    <n v="0.7"/>
    <n v="-29.053599999999999"/>
    <n v="4"/>
    <n v="2"/>
    <x v="3"/>
    <s v="Apr"/>
    <s v="2017-04"/>
  </r>
  <r>
    <n v="8476"/>
    <s v="CA-2017-169404"/>
    <x v="359"/>
    <d v="2017-04-14T00:00:00"/>
    <s v="Standard Class"/>
    <s v="NC-18625"/>
    <s v="Noah Childs"/>
    <x v="1"/>
    <s v="United States"/>
    <x v="283"/>
    <s v="Pennsylvania"/>
    <n v="17403"/>
    <x v="3"/>
    <s v="OFF-PA-10001033"/>
    <x v="1"/>
    <x v="10"/>
    <s v="Xerox 1893"/>
    <x v="4771"/>
    <n v="2"/>
    <n v="0.2"/>
    <n v="23.7742"/>
    <n v="4"/>
    <n v="2"/>
    <x v="3"/>
    <s v="Apr"/>
    <s v="2017-04"/>
  </r>
  <r>
    <n v="8477"/>
    <s v="CA-2017-134880"/>
    <x v="855"/>
    <d v="2017-11-01T00:00:00"/>
    <s v="Standard Class"/>
    <s v="TW-21025"/>
    <s v="Tamara Willingham"/>
    <x v="2"/>
    <s v="United States"/>
    <x v="123"/>
    <s v="Arizona"/>
    <n v="85204"/>
    <x v="1"/>
    <s v="OFF-PA-10004039"/>
    <x v="1"/>
    <x v="10"/>
    <s v="Xerox 1882"/>
    <x v="2488"/>
    <n v="1"/>
    <n v="0.2"/>
    <n v="16.234200000000001"/>
    <n v="10"/>
    <n v="4"/>
    <x v="3"/>
    <s v="Oct"/>
    <s v="2017-10"/>
  </r>
  <r>
    <n v="8478"/>
    <s v="CA-2015-145758"/>
    <x v="628"/>
    <d v="2015-10-30T00:00:00"/>
    <s v="Same Day"/>
    <s v="BF-11020"/>
    <s v="Barry Französisch"/>
    <x v="1"/>
    <s v="United States"/>
    <x v="20"/>
    <s v="New York"/>
    <n v="10024"/>
    <x v="3"/>
    <s v="TEC-MA-10004552"/>
    <x v="2"/>
    <x v="15"/>
    <s v="Star Micronics TSP100 TSP143LAN Receipt Printer"/>
    <x v="5225"/>
    <n v="4"/>
    <n v="0"/>
    <n v="269.30799999999999"/>
    <n v="10"/>
    <n v="4"/>
    <x v="1"/>
    <s v="Oct"/>
    <s v="2015-10"/>
  </r>
  <r>
    <n v="8479"/>
    <s v="CA-2017-158736"/>
    <x v="404"/>
    <d v="2017-12-24T00:00:00"/>
    <s v="Standard Class"/>
    <s v="TT-21460"/>
    <s v="Tonja Turnell"/>
    <x v="2"/>
    <s v="United States"/>
    <x v="8"/>
    <s v="California"/>
    <n v="94110"/>
    <x v="1"/>
    <s v="OFF-AR-10002578"/>
    <x v="1"/>
    <x v="6"/>
    <s v="Newell 335"/>
    <x v="1755"/>
    <n v="2"/>
    <n v="0"/>
    <n v="1.6704000000000001"/>
    <n v="12"/>
    <n v="4"/>
    <x v="3"/>
    <s v="Dec"/>
    <s v="2017-12"/>
  </r>
  <r>
    <n v="8480"/>
    <s v="US-2016-119270"/>
    <x v="299"/>
    <d v="2016-03-16T00:00:00"/>
    <s v="Standard Class"/>
    <s v="SW-20245"/>
    <s v="Scot Wooten"/>
    <x v="0"/>
    <s v="United States"/>
    <x v="1"/>
    <s v="California"/>
    <n v="90036"/>
    <x v="1"/>
    <s v="OFF-PA-10004022"/>
    <x v="1"/>
    <x v="10"/>
    <s v="Hammermill Color Copier Paper (28Lb. and 96 Bright)"/>
    <x v="1016"/>
    <n v="2"/>
    <n v="0"/>
    <n v="8.9909999999999997"/>
    <n v="3"/>
    <n v="1"/>
    <x v="0"/>
    <s v="Mar"/>
    <s v="2016-03"/>
  </r>
  <r>
    <n v="8481"/>
    <s v="CA-2014-109890"/>
    <x v="609"/>
    <d v="2014-07-27T00:00:00"/>
    <s v="Standard Class"/>
    <s v="PG-18820"/>
    <s v="Patrick Gardner"/>
    <x v="0"/>
    <s v="United States"/>
    <x v="155"/>
    <s v="Nebraska"/>
    <n v="68104"/>
    <x v="2"/>
    <s v="TEC-PH-10004100"/>
    <x v="2"/>
    <x v="7"/>
    <s v="Griffin GC17055 Auxiliary Audio Cable"/>
    <x v="5226"/>
    <n v="2"/>
    <n v="0"/>
    <n v="10.074400000000001"/>
    <n v="7"/>
    <n v="3"/>
    <x v="2"/>
    <s v="Jul"/>
    <s v="2014-07"/>
  </r>
  <r>
    <n v="8482"/>
    <s v="CA-2016-138583"/>
    <x v="1012"/>
    <d v="2016-05-28T00:00:00"/>
    <s v="Standard Class"/>
    <s v="DP-13390"/>
    <s v="Dennis Pardue"/>
    <x v="2"/>
    <s v="United States"/>
    <x v="10"/>
    <s v="Pennsylvania"/>
    <n v="19120"/>
    <x v="3"/>
    <s v="OFF-AR-10001860"/>
    <x v="1"/>
    <x v="6"/>
    <s v="BIC Liqua Brite Liner"/>
    <x v="3866"/>
    <n v="3"/>
    <n v="0.2"/>
    <n v="3.3311999999999999"/>
    <n v="5"/>
    <n v="2"/>
    <x v="0"/>
    <s v="May"/>
    <s v="2016-05"/>
  </r>
  <r>
    <n v="8483"/>
    <s v="US-2017-118535"/>
    <x v="512"/>
    <d v="2017-02-15T00:00:00"/>
    <s v="Standard Class"/>
    <s v="DJ-13510"/>
    <s v="Don Jones"/>
    <x v="1"/>
    <s v="United States"/>
    <x v="20"/>
    <s v="New York"/>
    <n v="10024"/>
    <x v="3"/>
    <s v="OFF-LA-10001297"/>
    <x v="1"/>
    <x v="2"/>
    <s v="Avery 473"/>
    <x v="343"/>
    <n v="2"/>
    <n v="0"/>
    <n v="9.9359999999999999"/>
    <n v="2"/>
    <n v="1"/>
    <x v="3"/>
    <s v="Feb"/>
    <s v="2017-02"/>
  </r>
  <r>
    <n v="8484"/>
    <s v="CA-2016-126284"/>
    <x v="873"/>
    <d v="2016-09-24T00:00:00"/>
    <s v="Standard Class"/>
    <s v="EN-13780"/>
    <s v="Edward Nazzal"/>
    <x v="0"/>
    <s v="United States"/>
    <x v="354"/>
    <s v="Michigan"/>
    <n v="49505"/>
    <x v="2"/>
    <s v="OFF-BI-10004828"/>
    <x v="1"/>
    <x v="8"/>
    <s v="GBC Poly Designer Binding Covers"/>
    <x v="4013"/>
    <n v="5"/>
    <n v="0"/>
    <n v="41.012999999999998"/>
    <n v="9"/>
    <n v="3"/>
    <x v="0"/>
    <s v="Sep"/>
    <s v="2016-09"/>
  </r>
  <r>
    <n v="8485"/>
    <s v="CA-2017-142391"/>
    <x v="241"/>
    <d v="2017-09-24T00:00:00"/>
    <s v="Same Day"/>
    <s v="PB-19150"/>
    <s v="Philip Brown"/>
    <x v="0"/>
    <s v="United States"/>
    <x v="4"/>
    <s v="Washington"/>
    <n v="98115"/>
    <x v="1"/>
    <s v="FUR-FU-10002759"/>
    <x v="0"/>
    <x v="5"/>
    <s v="12-1/2 Diameter Round Wall Clock"/>
    <x v="5227"/>
    <n v="10"/>
    <n v="0"/>
    <n v="71.927999999999997"/>
    <n v="9"/>
    <n v="3"/>
    <x v="3"/>
    <s v="Sep"/>
    <s v="2017-09"/>
  </r>
  <r>
    <n v="8486"/>
    <s v="CA-2017-124716"/>
    <x v="996"/>
    <d v="2017-03-31T00:00:00"/>
    <s v="Standard Class"/>
    <s v="BD-11560"/>
    <s v="Brendan Dodson"/>
    <x v="2"/>
    <s v="United States"/>
    <x v="201"/>
    <s v="California"/>
    <n v="93727"/>
    <x v="1"/>
    <s v="OFF-PA-10000740"/>
    <x v="1"/>
    <x v="10"/>
    <s v="Xerox 1982"/>
    <x v="1816"/>
    <n v="2"/>
    <n v="0"/>
    <n v="21.012799999999999"/>
    <n v="3"/>
    <n v="1"/>
    <x v="3"/>
    <s v="Mar"/>
    <s v="2017-03"/>
  </r>
  <r>
    <n v="8487"/>
    <s v="CA-2017-124716"/>
    <x v="996"/>
    <d v="2017-03-31T00:00:00"/>
    <s v="Standard Class"/>
    <s v="BD-11560"/>
    <s v="Brendan Dodson"/>
    <x v="2"/>
    <s v="United States"/>
    <x v="201"/>
    <s v="California"/>
    <n v="93727"/>
    <x v="1"/>
    <s v="OFF-PA-10001144"/>
    <x v="1"/>
    <x v="10"/>
    <s v="Xerox 1913"/>
    <x v="168"/>
    <n v="2"/>
    <n v="0"/>
    <n v="53.260800000000003"/>
    <n v="3"/>
    <n v="1"/>
    <x v="3"/>
    <s v="Mar"/>
    <s v="2017-03"/>
  </r>
  <r>
    <n v="8488"/>
    <s v="CA-2017-124716"/>
    <x v="996"/>
    <d v="2017-03-31T00:00:00"/>
    <s v="Standard Class"/>
    <s v="BD-11560"/>
    <s v="Brendan Dodson"/>
    <x v="2"/>
    <s v="United States"/>
    <x v="201"/>
    <s v="California"/>
    <n v="93727"/>
    <x v="1"/>
    <s v="OFF-PA-10000859"/>
    <x v="1"/>
    <x v="10"/>
    <s v="Unpadded Memo Slips"/>
    <x v="5228"/>
    <n v="3"/>
    <n v="0"/>
    <n v="5.97"/>
    <n v="3"/>
    <n v="1"/>
    <x v="3"/>
    <s v="Mar"/>
    <s v="2017-03"/>
  </r>
  <r>
    <n v="8489"/>
    <s v="CA-2016-158841"/>
    <x v="1056"/>
    <d v="2016-02-04T00:00:00"/>
    <s v="Second Class"/>
    <s v="SE-20110"/>
    <s v="Sanjit Engle"/>
    <x v="0"/>
    <s v="United States"/>
    <x v="81"/>
    <s v="Virginia"/>
    <n v="22204"/>
    <x v="0"/>
    <s v="TEC-MA-10001127"/>
    <x v="2"/>
    <x v="15"/>
    <s v="HP Designjet T520 Inkjet Large Format Printer - 24&quot; Color"/>
    <x v="5229"/>
    <n v="5"/>
    <n v="0"/>
    <n v="2799.9839999999999"/>
    <n v="2"/>
    <n v="1"/>
    <x v="0"/>
    <s v="Feb"/>
    <s v="2016-02"/>
  </r>
  <r>
    <n v="8490"/>
    <s v="CA-2016-158841"/>
    <x v="1056"/>
    <d v="2016-02-04T00:00:00"/>
    <s v="Second Class"/>
    <s v="SE-20110"/>
    <s v="Sanjit Engle"/>
    <x v="0"/>
    <s v="United States"/>
    <x v="81"/>
    <s v="Virginia"/>
    <n v="22204"/>
    <x v="0"/>
    <s v="OFF-BI-10002557"/>
    <x v="1"/>
    <x v="8"/>
    <s v="Presstex Flexible Ring Binders"/>
    <x v="3343"/>
    <n v="8"/>
    <n v="0"/>
    <n v="18.2"/>
    <n v="2"/>
    <n v="1"/>
    <x v="0"/>
    <s v="Feb"/>
    <s v="2016-02"/>
  </r>
  <r>
    <n v="8491"/>
    <s v="CA-2016-158841"/>
    <x v="1056"/>
    <d v="2016-02-04T00:00:00"/>
    <s v="Second Class"/>
    <s v="SE-20110"/>
    <s v="Sanjit Engle"/>
    <x v="0"/>
    <s v="United States"/>
    <x v="81"/>
    <s v="Virginia"/>
    <n v="22204"/>
    <x v="0"/>
    <s v="FUR-FU-10001731"/>
    <x v="0"/>
    <x v="5"/>
    <s v="Acrylic Self-Standing Desk Frames"/>
    <x v="3450"/>
    <n v="7"/>
    <n v="0"/>
    <n v="7.1021999999999998"/>
    <n v="2"/>
    <n v="1"/>
    <x v="0"/>
    <s v="Feb"/>
    <s v="2016-02"/>
  </r>
  <r>
    <n v="8492"/>
    <s v="CA-2017-106824"/>
    <x v="437"/>
    <d v="2017-07-11T00:00:00"/>
    <s v="Standard Class"/>
    <s v="AT-10735"/>
    <s v="Annie Thurman"/>
    <x v="0"/>
    <s v="United States"/>
    <x v="1"/>
    <s v="California"/>
    <n v="90049"/>
    <x v="1"/>
    <s v="OFF-FA-10001135"/>
    <x v="1"/>
    <x v="13"/>
    <s v="Brites Rubber Bands, 1 1/2 oz. Box"/>
    <x v="3949"/>
    <n v="3"/>
    <n v="0"/>
    <n v="0.1188"/>
    <n v="7"/>
    <n v="3"/>
    <x v="3"/>
    <s v="Jul"/>
    <s v="2017-07"/>
  </r>
  <r>
    <n v="8493"/>
    <s v="CA-2015-109190"/>
    <x v="924"/>
    <d v="2015-10-28T00:00:00"/>
    <s v="Standard Class"/>
    <s v="CC-12685"/>
    <s v="Craig Carroll"/>
    <x v="0"/>
    <s v="United States"/>
    <x v="270"/>
    <s v="Texas"/>
    <n v="79424"/>
    <x v="2"/>
    <s v="OFF-PA-10000069"/>
    <x v="1"/>
    <x v="10"/>
    <s v="TOPS 4 x 6 Fluorescent Color Memo Sheets, 500 Sheets per Pack"/>
    <x v="5230"/>
    <n v="8"/>
    <n v="0.2"/>
    <n v="20.4984"/>
    <n v="10"/>
    <n v="4"/>
    <x v="1"/>
    <s v="Oct"/>
    <s v="2015-10"/>
  </r>
  <r>
    <n v="8494"/>
    <s v="CA-2015-109190"/>
    <x v="924"/>
    <d v="2015-10-28T00:00:00"/>
    <s v="Standard Class"/>
    <s v="CC-12685"/>
    <s v="Craig Carroll"/>
    <x v="0"/>
    <s v="United States"/>
    <x v="270"/>
    <s v="Texas"/>
    <n v="79424"/>
    <x v="2"/>
    <s v="TEC-CO-10001943"/>
    <x v="2"/>
    <x v="16"/>
    <s v="Canon PC-428 Personal Copier"/>
    <x v="5231"/>
    <n v="3"/>
    <n v="0.2"/>
    <n v="161.99189999999999"/>
    <n v="10"/>
    <n v="4"/>
    <x v="1"/>
    <s v="Oct"/>
    <s v="2015-10"/>
  </r>
  <r>
    <n v="8495"/>
    <s v="CA-2015-109190"/>
    <x v="924"/>
    <d v="2015-10-28T00:00:00"/>
    <s v="Standard Class"/>
    <s v="CC-12685"/>
    <s v="Craig Carroll"/>
    <x v="0"/>
    <s v="United States"/>
    <x v="270"/>
    <s v="Texas"/>
    <n v="79424"/>
    <x v="2"/>
    <s v="OFF-BI-10000977"/>
    <x v="1"/>
    <x v="8"/>
    <s v="Ibico Plastic Spiral Binding Combs"/>
    <x v="2351"/>
    <n v="1"/>
    <n v="0.8"/>
    <n v="-10.336"/>
    <n v="10"/>
    <n v="4"/>
    <x v="1"/>
    <s v="Oct"/>
    <s v="2015-10"/>
  </r>
  <r>
    <n v="8496"/>
    <s v="CA-2016-143154"/>
    <x v="499"/>
    <d v="2016-12-08T00:00:00"/>
    <s v="Standard Class"/>
    <s v="AS-10225"/>
    <s v="Alan Schoenberger"/>
    <x v="1"/>
    <s v="United States"/>
    <x v="497"/>
    <s v="Colorado"/>
    <n v="80501"/>
    <x v="1"/>
    <s v="TEC-AC-10002942"/>
    <x v="2"/>
    <x v="11"/>
    <s v="WD My Passport Ultra 1TB Portable External Hard Drive"/>
    <x v="5198"/>
    <n v="3"/>
    <n v="0.2"/>
    <n v="-6.21"/>
    <n v="12"/>
    <n v="4"/>
    <x v="0"/>
    <s v="Dec"/>
    <s v="2016-12"/>
  </r>
  <r>
    <n v="8497"/>
    <s v="CA-2014-169061"/>
    <x v="1195"/>
    <d v="2014-03-08T00:00:00"/>
    <s v="Second Class"/>
    <s v="AB-10150"/>
    <s v="Aimee Bixby"/>
    <x v="0"/>
    <s v="United States"/>
    <x v="181"/>
    <s v="New York"/>
    <n v="10701"/>
    <x v="3"/>
    <s v="OFF-AR-10000588"/>
    <x v="1"/>
    <x v="6"/>
    <s v="Newell 345"/>
    <x v="423"/>
    <n v="3"/>
    <n v="0"/>
    <n v="15.475199999999999"/>
    <n v="3"/>
    <n v="1"/>
    <x v="2"/>
    <s v="Mar"/>
    <s v="2014-03"/>
  </r>
  <r>
    <n v="8498"/>
    <s v="CA-2014-169061"/>
    <x v="1195"/>
    <d v="2014-03-08T00:00:00"/>
    <s v="Second Class"/>
    <s v="AB-10150"/>
    <s v="Aimee Bixby"/>
    <x v="0"/>
    <s v="United States"/>
    <x v="181"/>
    <s v="New York"/>
    <n v="10701"/>
    <x v="3"/>
    <s v="TEC-AC-10002001"/>
    <x v="2"/>
    <x v="11"/>
    <s v="Logitech Wireless Gaming Headset G930"/>
    <x v="647"/>
    <n v="3"/>
    <n v="0"/>
    <n v="177.5889"/>
    <n v="3"/>
    <n v="1"/>
    <x v="2"/>
    <s v="Mar"/>
    <s v="2014-03"/>
  </r>
  <r>
    <n v="8499"/>
    <s v="CA-2014-169061"/>
    <x v="1195"/>
    <d v="2014-03-08T00:00:00"/>
    <s v="Second Class"/>
    <s v="AB-10150"/>
    <s v="Aimee Bixby"/>
    <x v="0"/>
    <s v="United States"/>
    <x v="181"/>
    <s v="New York"/>
    <n v="10701"/>
    <x v="3"/>
    <s v="OFF-SU-10000381"/>
    <x v="1"/>
    <x v="14"/>
    <s v="Acme Forged Steel Scissors with Black Enamel Handles"/>
    <x v="5232"/>
    <n v="2"/>
    <n v="0"/>
    <n v="5.3997999999999999"/>
    <n v="3"/>
    <n v="1"/>
    <x v="2"/>
    <s v="Mar"/>
    <s v="2014-03"/>
  </r>
  <r>
    <n v="8500"/>
    <s v="CA-2014-169061"/>
    <x v="1195"/>
    <d v="2014-03-08T00:00:00"/>
    <s v="Second Class"/>
    <s v="AB-10150"/>
    <s v="Aimee Bixby"/>
    <x v="0"/>
    <s v="United States"/>
    <x v="181"/>
    <s v="New York"/>
    <n v="10701"/>
    <x v="3"/>
    <s v="OFF-BI-10001617"/>
    <x v="1"/>
    <x v="8"/>
    <s v="GBC Wire Binding Combs"/>
    <x v="1587"/>
    <n v="6"/>
    <n v="0.2"/>
    <n v="16.750800000000002"/>
    <n v="3"/>
    <n v="1"/>
    <x v="2"/>
    <s v="Mar"/>
    <s v="2014-03"/>
  </r>
  <r>
    <n v="8501"/>
    <s v="CA-2014-169061"/>
    <x v="1195"/>
    <d v="2014-03-08T00:00:00"/>
    <s v="Second Class"/>
    <s v="AB-10150"/>
    <s v="Aimee Bixby"/>
    <x v="0"/>
    <s v="United States"/>
    <x v="181"/>
    <s v="New York"/>
    <n v="10701"/>
    <x v="3"/>
    <s v="OFF-PA-10001878"/>
    <x v="1"/>
    <x v="10"/>
    <s v="Xerox 1891"/>
    <x v="615"/>
    <n v="2"/>
    <n v="0"/>
    <n v="45.9754"/>
    <n v="3"/>
    <n v="1"/>
    <x v="2"/>
    <s v="Mar"/>
    <s v="2014-03"/>
  </r>
  <r>
    <n v="8502"/>
    <s v="CA-2015-102316"/>
    <x v="879"/>
    <d v="2015-03-03T00:00:00"/>
    <s v="Second Class"/>
    <s v="DH-13075"/>
    <s v="Dave Hallsten"/>
    <x v="1"/>
    <s v="United States"/>
    <x v="1"/>
    <s v="California"/>
    <n v="90045"/>
    <x v="1"/>
    <s v="TEC-PH-10000376"/>
    <x v="2"/>
    <x v="7"/>
    <s v="Square Credit Card Reader"/>
    <x v="2913"/>
    <n v="2"/>
    <n v="0.2"/>
    <n v="1.1988000000000001"/>
    <n v="3"/>
    <n v="1"/>
    <x v="1"/>
    <s v="Mar"/>
    <s v="2015-03"/>
  </r>
  <r>
    <n v="8503"/>
    <s v="CA-2015-102316"/>
    <x v="879"/>
    <d v="2015-03-03T00:00:00"/>
    <s v="Second Class"/>
    <s v="DH-13075"/>
    <s v="Dave Hallsten"/>
    <x v="1"/>
    <s v="United States"/>
    <x v="1"/>
    <s v="California"/>
    <n v="90045"/>
    <x v="1"/>
    <s v="FUR-CH-10003396"/>
    <x v="0"/>
    <x v="1"/>
    <s v="Global Deluxe Steno Chair"/>
    <x v="4086"/>
    <n v="3"/>
    <n v="0.2"/>
    <n v="-20.784600000000001"/>
    <n v="3"/>
    <n v="1"/>
    <x v="1"/>
    <s v="Mar"/>
    <s v="2015-03"/>
  </r>
  <r>
    <n v="8504"/>
    <s v="CA-2014-164903"/>
    <x v="980"/>
    <d v="2014-02-24T00:00:00"/>
    <s v="Standard Class"/>
    <s v="SR-20740"/>
    <s v="Steven Roelle"/>
    <x v="2"/>
    <s v="United States"/>
    <x v="1"/>
    <s v="California"/>
    <n v="90049"/>
    <x v="1"/>
    <s v="OFF-PA-10003363"/>
    <x v="1"/>
    <x v="10"/>
    <s v="Xerox 204"/>
    <x v="91"/>
    <n v="2"/>
    <n v="0"/>
    <n v="6.2207999999999997"/>
    <n v="2"/>
    <n v="1"/>
    <x v="2"/>
    <s v="Feb"/>
    <s v="2014-02"/>
  </r>
  <r>
    <n v="8505"/>
    <s v="CA-2016-109400"/>
    <x v="440"/>
    <d v="2016-05-06T00:00:00"/>
    <s v="Standard Class"/>
    <s v="NR-18550"/>
    <s v="Nick Radford"/>
    <x v="0"/>
    <s v="United States"/>
    <x v="112"/>
    <s v="Texas"/>
    <n v="79109"/>
    <x v="2"/>
    <s v="FUR-CH-10003298"/>
    <x v="0"/>
    <x v="1"/>
    <s v="Office Star - Contemporary Task Swivel chair with Loop Arms, Charcoal"/>
    <x v="4565"/>
    <n v="4"/>
    <n v="0.3"/>
    <n v="-110.0232"/>
    <n v="5"/>
    <n v="2"/>
    <x v="0"/>
    <s v="May"/>
    <s v="2016-05"/>
  </r>
  <r>
    <n v="8506"/>
    <s v="CA-2016-130400"/>
    <x v="387"/>
    <d v="2016-03-12T00:00:00"/>
    <s v="Standard Class"/>
    <s v="SJ-20125"/>
    <s v="Sanjit Jacobs"/>
    <x v="2"/>
    <s v="United States"/>
    <x v="61"/>
    <s v="Texas"/>
    <n v="75217"/>
    <x v="2"/>
    <s v="OFF-BI-10001757"/>
    <x v="1"/>
    <x v="8"/>
    <s v="Pressboard Hanging Data Binders for Unburst Sheets"/>
    <x v="3096"/>
    <n v="9"/>
    <n v="0.8"/>
    <n v="-14.169600000000001"/>
    <n v="3"/>
    <n v="1"/>
    <x v="0"/>
    <s v="Mar"/>
    <s v="2016-03"/>
  </r>
  <r>
    <n v="8507"/>
    <s v="CA-2016-130400"/>
    <x v="387"/>
    <d v="2016-03-12T00:00:00"/>
    <s v="Standard Class"/>
    <s v="SJ-20125"/>
    <s v="Sanjit Jacobs"/>
    <x v="2"/>
    <s v="United States"/>
    <x v="61"/>
    <s v="Texas"/>
    <n v="75217"/>
    <x v="2"/>
    <s v="TEC-AC-10004633"/>
    <x v="2"/>
    <x v="11"/>
    <s v="Verbatim 25 GB 6x Blu-ray Single Layer Recordable Disc, 3/Pack"/>
    <x v="5233"/>
    <n v="5"/>
    <n v="0.2"/>
    <n v="8.3879999999999999"/>
    <n v="3"/>
    <n v="1"/>
    <x v="0"/>
    <s v="Mar"/>
    <s v="2016-03"/>
  </r>
  <r>
    <n v="8508"/>
    <s v="CA-2016-130400"/>
    <x v="387"/>
    <d v="2016-03-12T00:00:00"/>
    <s v="Standard Class"/>
    <s v="SJ-20125"/>
    <s v="Sanjit Jacobs"/>
    <x v="2"/>
    <s v="United States"/>
    <x v="61"/>
    <s v="Texas"/>
    <n v="75217"/>
    <x v="2"/>
    <s v="OFF-EN-10001453"/>
    <x v="1"/>
    <x v="12"/>
    <s v="Tyvek Interoffice Envelopes, 9 1/2&quot; x 12 1/2&quot;, 100/Box"/>
    <x v="1741"/>
    <n v="3"/>
    <n v="0.2"/>
    <n v="49.393799999999999"/>
    <n v="3"/>
    <n v="1"/>
    <x v="0"/>
    <s v="Mar"/>
    <s v="2016-03"/>
  </r>
  <r>
    <n v="8509"/>
    <s v="CA-2015-135853"/>
    <x v="555"/>
    <d v="2015-12-14T00:00:00"/>
    <s v="First Class"/>
    <s v="CA-12775"/>
    <s v="Cynthia Arntzen"/>
    <x v="0"/>
    <s v="United States"/>
    <x v="66"/>
    <s v="Michigan"/>
    <n v="48205"/>
    <x v="2"/>
    <s v="TEC-AC-10004761"/>
    <x v="2"/>
    <x v="11"/>
    <s v="Maxell 4.7GB DVD+RW 3/Pack"/>
    <x v="5234"/>
    <n v="11"/>
    <n v="0"/>
    <n v="61.330500000000001"/>
    <n v="12"/>
    <n v="4"/>
    <x v="1"/>
    <s v="Dec"/>
    <s v="2015-12"/>
  </r>
  <r>
    <n v="8510"/>
    <s v="CA-2015-135853"/>
    <x v="555"/>
    <d v="2015-12-14T00:00:00"/>
    <s v="First Class"/>
    <s v="CA-12775"/>
    <s v="Cynthia Arntzen"/>
    <x v="0"/>
    <s v="United States"/>
    <x v="66"/>
    <s v="Michigan"/>
    <n v="48205"/>
    <x v="2"/>
    <s v="TEC-PH-10003691"/>
    <x v="2"/>
    <x v="7"/>
    <s v="BlackBerry Q10"/>
    <x v="4675"/>
    <n v="1"/>
    <n v="0"/>
    <n v="31.497499999999999"/>
    <n v="12"/>
    <n v="4"/>
    <x v="1"/>
    <s v="Dec"/>
    <s v="2015-12"/>
  </r>
  <r>
    <n v="8511"/>
    <s v="CA-2015-135853"/>
    <x v="555"/>
    <d v="2015-12-14T00:00:00"/>
    <s v="First Class"/>
    <s v="CA-12775"/>
    <s v="Cynthia Arntzen"/>
    <x v="0"/>
    <s v="United States"/>
    <x v="66"/>
    <s v="Michigan"/>
    <n v="48205"/>
    <x v="2"/>
    <s v="OFF-BI-10004965"/>
    <x v="1"/>
    <x v="8"/>
    <s v="Ibico Covers for Plastic or Wire Binding Elements"/>
    <x v="5235"/>
    <n v="2"/>
    <n v="0"/>
    <n v="10.35"/>
    <n v="12"/>
    <n v="4"/>
    <x v="1"/>
    <s v="Dec"/>
    <s v="2015-12"/>
  </r>
  <r>
    <n v="8512"/>
    <s v="CA-2016-103359"/>
    <x v="596"/>
    <d v="2016-12-26T00:00:00"/>
    <s v="Standard Class"/>
    <s v="LC-16885"/>
    <s v="Lena Creighton"/>
    <x v="0"/>
    <s v="United States"/>
    <x v="20"/>
    <s v="New York"/>
    <n v="10035"/>
    <x v="3"/>
    <s v="OFF-BI-10004233"/>
    <x v="1"/>
    <x v="8"/>
    <s v="GBC Pre-Punched Binding Paper, Plastic, White, 8-1/2&quot; x 11&quot;"/>
    <x v="2171"/>
    <n v="2"/>
    <n v="0.2"/>
    <n v="8.9543999999999997"/>
    <n v="12"/>
    <n v="4"/>
    <x v="0"/>
    <s v="Dec"/>
    <s v="2016-12"/>
  </r>
  <r>
    <n v="8513"/>
    <s v="CA-2016-144645"/>
    <x v="1056"/>
    <d v="2016-02-08T00:00:00"/>
    <s v="Standard Class"/>
    <s v="NS-18640"/>
    <s v="Noel Staavos"/>
    <x v="1"/>
    <s v="United States"/>
    <x v="12"/>
    <s v="Texas"/>
    <n v="77041"/>
    <x v="2"/>
    <s v="FUR-FU-10003601"/>
    <x v="0"/>
    <x v="5"/>
    <s v="Deflect-o RollaMat Studded, Beveled Mat for Medium Pile Carpeting"/>
    <x v="5236"/>
    <n v="2"/>
    <n v="0.6"/>
    <n v="-77.473200000000006"/>
    <n v="2"/>
    <n v="1"/>
    <x v="0"/>
    <s v="Feb"/>
    <s v="2016-02"/>
  </r>
  <r>
    <n v="8514"/>
    <s v="CA-2017-141614"/>
    <x v="929"/>
    <d v="2017-06-09T00:00:00"/>
    <s v="Standard Class"/>
    <s v="NS-18640"/>
    <s v="Noel Staavos"/>
    <x v="1"/>
    <s v="United States"/>
    <x v="333"/>
    <s v="Florida"/>
    <n v="32839"/>
    <x v="0"/>
    <s v="OFF-PA-10002787"/>
    <x v="1"/>
    <x v="10"/>
    <s v="Xerox 227"/>
    <x v="557"/>
    <n v="4"/>
    <n v="0.2"/>
    <n v="7.2576000000000001"/>
    <n v="6"/>
    <n v="2"/>
    <x v="3"/>
    <s v="Jun"/>
    <s v="2017-06"/>
  </r>
  <r>
    <n v="8515"/>
    <s v="CA-2015-122168"/>
    <x v="291"/>
    <d v="2015-08-26T00:00:00"/>
    <s v="Standard Class"/>
    <s v="HG-14965"/>
    <s v="Henry Goldwyn"/>
    <x v="1"/>
    <s v="United States"/>
    <x v="159"/>
    <s v="Kentucky"/>
    <n v="41042"/>
    <x v="0"/>
    <s v="OFF-AR-10003602"/>
    <x v="1"/>
    <x v="6"/>
    <s v="Quartet Omega Colored Chalk, 12/Pack"/>
    <x v="254"/>
    <n v="3"/>
    <n v="0"/>
    <n v="8.2344000000000008"/>
    <n v="8"/>
    <n v="3"/>
    <x v="1"/>
    <s v="Aug"/>
    <s v="2015-08"/>
  </r>
  <r>
    <n v="8516"/>
    <s v="CA-2015-122168"/>
    <x v="291"/>
    <d v="2015-08-26T00:00:00"/>
    <s v="Standard Class"/>
    <s v="HG-14965"/>
    <s v="Henry Goldwyn"/>
    <x v="1"/>
    <s v="United States"/>
    <x v="159"/>
    <s v="Kentucky"/>
    <n v="41042"/>
    <x v="0"/>
    <s v="OFF-AR-10002053"/>
    <x v="1"/>
    <x v="6"/>
    <s v="Premium Writing Pencils, Soft, #2 by Central Association for the Blind"/>
    <x v="5237"/>
    <n v="12"/>
    <n v="0"/>
    <n v="10.0128"/>
    <n v="8"/>
    <n v="3"/>
    <x v="1"/>
    <s v="Aug"/>
    <s v="2015-08"/>
  </r>
  <r>
    <n v="8517"/>
    <s v="CA-2016-132899"/>
    <x v="281"/>
    <d v="2016-04-11T00:00:00"/>
    <s v="Standard Class"/>
    <s v="SF-20200"/>
    <s v="Sarah Foster"/>
    <x v="0"/>
    <s v="United States"/>
    <x v="20"/>
    <s v="New York"/>
    <n v="10009"/>
    <x v="3"/>
    <s v="OFF-AR-10002833"/>
    <x v="1"/>
    <x v="6"/>
    <s v="Newell 322"/>
    <x v="1026"/>
    <n v="2"/>
    <n v="0"/>
    <n v="0.98280000000000001"/>
    <n v="4"/>
    <n v="2"/>
    <x v="0"/>
    <s v="Apr"/>
    <s v="2016-04"/>
  </r>
  <r>
    <n v="8518"/>
    <s v="CA-2017-149720"/>
    <x v="400"/>
    <d v="2017-06-07T00:00:00"/>
    <s v="Second Class"/>
    <s v="EM-14065"/>
    <s v="Erin Mull"/>
    <x v="0"/>
    <s v="United States"/>
    <x v="326"/>
    <s v="Texas"/>
    <n v="75034"/>
    <x v="2"/>
    <s v="FUR-FU-10002501"/>
    <x v="0"/>
    <x v="5"/>
    <s v="Nu-Dell Executive Frame"/>
    <x v="5238"/>
    <n v="6"/>
    <n v="0.6"/>
    <n v="-17.443200000000001"/>
    <n v="6"/>
    <n v="2"/>
    <x v="3"/>
    <s v="Jun"/>
    <s v="2017-06"/>
  </r>
  <r>
    <n v="8519"/>
    <s v="CA-2017-118003"/>
    <x v="769"/>
    <d v="2017-12-10T00:00:00"/>
    <s v="Standard Class"/>
    <s v="DO-13645"/>
    <s v="Doug O'Connell"/>
    <x v="0"/>
    <s v="United States"/>
    <x v="267"/>
    <s v="New Jersey"/>
    <n v="7501"/>
    <x v="3"/>
    <s v="FUR-FU-10002506"/>
    <x v="0"/>
    <x v="5"/>
    <s v="Tensor &quot;Hersey Kiss&quot; Styled Floor Lamp"/>
    <x v="2391"/>
    <n v="1"/>
    <n v="0"/>
    <n v="1.5588"/>
    <n v="12"/>
    <n v="4"/>
    <x v="3"/>
    <s v="Dec"/>
    <s v="2017-12"/>
  </r>
  <r>
    <n v="8520"/>
    <s v="CA-2017-118003"/>
    <x v="769"/>
    <d v="2017-12-10T00:00:00"/>
    <s v="Standard Class"/>
    <s v="DO-13645"/>
    <s v="Doug O'Connell"/>
    <x v="0"/>
    <s v="United States"/>
    <x v="267"/>
    <s v="New Jersey"/>
    <n v="7501"/>
    <x v="3"/>
    <s v="FUR-CH-10003817"/>
    <x v="0"/>
    <x v="1"/>
    <s v="Global Value Steno Chair, Gray"/>
    <x v="5239"/>
    <n v="3"/>
    <n v="0"/>
    <n v="45.555"/>
    <n v="12"/>
    <n v="4"/>
    <x v="3"/>
    <s v="Dec"/>
    <s v="2017-12"/>
  </r>
  <r>
    <n v="8521"/>
    <s v="CA-2017-118003"/>
    <x v="769"/>
    <d v="2017-12-10T00:00:00"/>
    <s v="Standard Class"/>
    <s v="DO-13645"/>
    <s v="Doug O'Connell"/>
    <x v="0"/>
    <s v="United States"/>
    <x v="267"/>
    <s v="New Jersey"/>
    <n v="7501"/>
    <x v="3"/>
    <s v="FUR-CH-10004860"/>
    <x v="0"/>
    <x v="1"/>
    <s v="Global Low Back Tilter Chair"/>
    <x v="3271"/>
    <n v="3"/>
    <n v="0"/>
    <n v="18.176400000000001"/>
    <n v="12"/>
    <n v="4"/>
    <x v="3"/>
    <s v="Dec"/>
    <s v="2017-12"/>
  </r>
  <r>
    <n v="8522"/>
    <s v="CA-2016-141887"/>
    <x v="383"/>
    <d v="2016-01-15T00:00:00"/>
    <s v="Standard Class"/>
    <s v="MP-17470"/>
    <s v="Mark Packer"/>
    <x v="2"/>
    <s v="United States"/>
    <x v="38"/>
    <s v="Ohio"/>
    <n v="43229"/>
    <x v="3"/>
    <s v="FUR-FU-10002268"/>
    <x v="0"/>
    <x v="5"/>
    <s v="Ultra Door Push Plate"/>
    <x v="5240"/>
    <n v="14"/>
    <n v="0.2"/>
    <n v="8.9361999999999995"/>
    <n v="1"/>
    <n v="1"/>
    <x v="0"/>
    <s v="Jan"/>
    <s v="2016-01"/>
  </r>
  <r>
    <n v="8523"/>
    <s v="US-2016-160206"/>
    <x v="178"/>
    <d v="2016-04-07T00:00:00"/>
    <s v="Standard Class"/>
    <s v="MY-18295"/>
    <s v="Muhammed Yedwab"/>
    <x v="1"/>
    <s v="United States"/>
    <x v="158"/>
    <s v="Wisconsin"/>
    <n v="53209"/>
    <x v="2"/>
    <s v="TEC-PH-10000148"/>
    <x v="2"/>
    <x v="7"/>
    <s v="Cyber Acoustics AC-202b Speech Recognition Stereo Headset"/>
    <x v="2391"/>
    <n v="1"/>
    <n v="0"/>
    <n v="0.25979999999999998"/>
    <n v="4"/>
    <n v="2"/>
    <x v="0"/>
    <s v="Apr"/>
    <s v="2016-04"/>
  </r>
  <r>
    <n v="8524"/>
    <s v="CA-2017-133074"/>
    <x v="296"/>
    <d v="2017-09-25T00:00:00"/>
    <s v="Standard Class"/>
    <s v="DB-13615"/>
    <s v="Doug Bickford"/>
    <x v="0"/>
    <s v="United States"/>
    <x v="8"/>
    <s v="California"/>
    <n v="94109"/>
    <x v="1"/>
    <s v="OFF-PA-10004082"/>
    <x v="1"/>
    <x v="10"/>
    <s v="Adams Telephone Message Book w/Frequently-Called Numbers Space, 400 Messages per Book"/>
    <x v="5241"/>
    <n v="7"/>
    <n v="0"/>
    <n v="27.93"/>
    <n v="9"/>
    <n v="3"/>
    <x v="3"/>
    <s v="Sep"/>
    <s v="2017-09"/>
  </r>
  <r>
    <n v="8525"/>
    <s v="CA-2017-161172"/>
    <x v="633"/>
    <d v="2017-03-16T00:00:00"/>
    <s v="Same Day"/>
    <s v="SP-20920"/>
    <s v="Susan Pistek"/>
    <x v="0"/>
    <s v="United States"/>
    <x v="38"/>
    <s v="Ohio"/>
    <n v="43229"/>
    <x v="3"/>
    <s v="TEC-PH-10004348"/>
    <x v="2"/>
    <x v="7"/>
    <s v="OtterBox Defender Series Case - iPhone 5c"/>
    <x v="5242"/>
    <n v="2"/>
    <n v="0.4"/>
    <n v="-7.3959999999999999"/>
    <n v="3"/>
    <n v="1"/>
    <x v="3"/>
    <s v="Mar"/>
    <s v="2017-03"/>
  </r>
  <r>
    <n v="8526"/>
    <s v="CA-2017-161172"/>
    <x v="633"/>
    <d v="2017-03-16T00:00:00"/>
    <s v="Same Day"/>
    <s v="SP-20920"/>
    <s v="Susan Pistek"/>
    <x v="0"/>
    <s v="United States"/>
    <x v="38"/>
    <s v="Ohio"/>
    <n v="43229"/>
    <x v="3"/>
    <s v="FUR-FU-10003424"/>
    <x v="0"/>
    <x v="5"/>
    <s v="Nu-Dell Oak Frame"/>
    <x v="5243"/>
    <n v="6"/>
    <n v="0.2"/>
    <n v="7.6896000000000004"/>
    <n v="3"/>
    <n v="1"/>
    <x v="3"/>
    <s v="Mar"/>
    <s v="2017-03"/>
  </r>
  <r>
    <n v="8527"/>
    <s v="CA-2017-161172"/>
    <x v="633"/>
    <d v="2017-03-16T00:00:00"/>
    <s v="Same Day"/>
    <s v="SP-20920"/>
    <s v="Susan Pistek"/>
    <x v="0"/>
    <s v="United States"/>
    <x v="38"/>
    <s v="Ohio"/>
    <n v="43229"/>
    <x v="3"/>
    <s v="OFF-BI-10004654"/>
    <x v="1"/>
    <x v="8"/>
    <s v="Avery Binding System Hidden Tab Executive Style Index Sets"/>
    <x v="5244"/>
    <n v="3"/>
    <n v="0.7"/>
    <n v="-3.4620000000000002"/>
    <n v="3"/>
    <n v="1"/>
    <x v="3"/>
    <s v="Mar"/>
    <s v="2017-03"/>
  </r>
  <r>
    <n v="8528"/>
    <s v="CA-2017-161172"/>
    <x v="633"/>
    <d v="2017-03-16T00:00:00"/>
    <s v="Same Day"/>
    <s v="SP-20920"/>
    <s v="Susan Pistek"/>
    <x v="0"/>
    <s v="United States"/>
    <x v="38"/>
    <s v="Ohio"/>
    <n v="43229"/>
    <x v="3"/>
    <s v="TEC-AC-10004571"/>
    <x v="2"/>
    <x v="11"/>
    <s v="Logitech G700s Rechargeable Gaming Mouse"/>
    <x v="1290"/>
    <n v="2"/>
    <n v="0.2"/>
    <n v="43.995600000000003"/>
    <n v="3"/>
    <n v="1"/>
    <x v="3"/>
    <s v="Mar"/>
    <s v="2017-03"/>
  </r>
  <r>
    <n v="8529"/>
    <s v="CA-2017-161172"/>
    <x v="633"/>
    <d v="2017-03-16T00:00:00"/>
    <s v="Same Day"/>
    <s v="SP-20920"/>
    <s v="Susan Pistek"/>
    <x v="0"/>
    <s v="United States"/>
    <x v="38"/>
    <s v="Ohio"/>
    <n v="43229"/>
    <x v="3"/>
    <s v="OFF-ST-10000675"/>
    <x v="1"/>
    <x v="4"/>
    <s v="File Shuttle II and Handi-File, Black"/>
    <x v="314"/>
    <n v="2"/>
    <n v="0.2"/>
    <n v="3.3889999999999998"/>
    <n v="3"/>
    <n v="1"/>
    <x v="3"/>
    <s v="Mar"/>
    <s v="2017-03"/>
  </r>
  <r>
    <n v="8530"/>
    <s v="CA-2017-137624"/>
    <x v="468"/>
    <d v="2017-11-17T00:00:00"/>
    <s v="Standard Class"/>
    <s v="ME-17320"/>
    <s v="Maria Etezadi"/>
    <x v="2"/>
    <s v="United States"/>
    <x v="1"/>
    <s v="California"/>
    <n v="90008"/>
    <x v="1"/>
    <s v="FUR-CH-10001714"/>
    <x v="0"/>
    <x v="1"/>
    <s v="Global Leather &amp; Oak Executive Chair, Burgundy"/>
    <x v="5245"/>
    <n v="2"/>
    <n v="0.2"/>
    <n v="-36.2136"/>
    <n v="11"/>
    <n v="4"/>
    <x v="3"/>
    <s v="Nov"/>
    <s v="2017-11"/>
  </r>
  <r>
    <n v="8531"/>
    <s v="CA-2016-156748"/>
    <x v="885"/>
    <d v="2016-12-06T00:00:00"/>
    <s v="Standard Class"/>
    <s v="BS-11755"/>
    <s v="Bruce Stewart"/>
    <x v="0"/>
    <s v="United States"/>
    <x v="66"/>
    <s v="Michigan"/>
    <n v="48227"/>
    <x v="2"/>
    <s v="OFF-PA-10000380"/>
    <x v="1"/>
    <x v="10"/>
    <s v="REDIFORM Incoming/Outgoing Call Register, 11&quot; X 8 1/2&quot;, 100 Messages"/>
    <x v="1707"/>
    <n v="4"/>
    <n v="0"/>
    <n v="16.68"/>
    <n v="11"/>
    <n v="4"/>
    <x v="0"/>
    <s v="Nov"/>
    <s v="2016-11"/>
  </r>
  <r>
    <n v="8532"/>
    <s v="CA-2016-156748"/>
    <x v="885"/>
    <d v="2016-12-06T00:00:00"/>
    <s v="Standard Class"/>
    <s v="BS-11755"/>
    <s v="Bruce Stewart"/>
    <x v="0"/>
    <s v="United States"/>
    <x v="66"/>
    <s v="Michigan"/>
    <n v="48227"/>
    <x v="2"/>
    <s v="OFF-PA-10002713"/>
    <x v="1"/>
    <x v="10"/>
    <s v="Adams Phone Message Book, 200 Message Capacity, 8 1/16” x 11”"/>
    <x v="1273"/>
    <n v="2"/>
    <n v="0"/>
    <n v="6.3296000000000001"/>
    <n v="11"/>
    <n v="4"/>
    <x v="0"/>
    <s v="Nov"/>
    <s v="2016-11"/>
  </r>
  <r>
    <n v="8533"/>
    <s v="CA-2016-156748"/>
    <x v="885"/>
    <d v="2016-12-06T00:00:00"/>
    <s v="Standard Class"/>
    <s v="BS-11755"/>
    <s v="Bruce Stewart"/>
    <x v="0"/>
    <s v="United States"/>
    <x v="66"/>
    <s v="Michigan"/>
    <n v="48227"/>
    <x v="2"/>
    <s v="OFF-ST-10001370"/>
    <x v="1"/>
    <x v="4"/>
    <s v="Sensible Storage WireTech Storage Systems"/>
    <x v="5246"/>
    <n v="7"/>
    <n v="0"/>
    <n v="24.843"/>
    <n v="11"/>
    <n v="4"/>
    <x v="0"/>
    <s v="Nov"/>
    <s v="2016-11"/>
  </r>
  <r>
    <n v="8534"/>
    <s v="CA-2016-156748"/>
    <x v="885"/>
    <d v="2016-12-06T00:00:00"/>
    <s v="Standard Class"/>
    <s v="BS-11755"/>
    <s v="Bruce Stewart"/>
    <x v="0"/>
    <s v="United States"/>
    <x v="66"/>
    <s v="Michigan"/>
    <n v="48227"/>
    <x v="2"/>
    <s v="FUR-CH-10000513"/>
    <x v="0"/>
    <x v="1"/>
    <s v="High-Back Leather Manager's Chair"/>
    <x v="1917"/>
    <n v="3"/>
    <n v="0"/>
    <n v="35.097299999999997"/>
    <n v="11"/>
    <n v="4"/>
    <x v="0"/>
    <s v="Nov"/>
    <s v="2016-11"/>
  </r>
  <r>
    <n v="8535"/>
    <s v="CA-2015-169677"/>
    <x v="1004"/>
    <d v="2015-01-15T00:00:00"/>
    <s v="Second Class"/>
    <s v="KS-16300"/>
    <s v="Karen Seio"/>
    <x v="1"/>
    <s v="United States"/>
    <x v="38"/>
    <s v="Georgia"/>
    <n v="31907"/>
    <x v="0"/>
    <s v="OFF-LA-10003223"/>
    <x v="1"/>
    <x v="2"/>
    <s v="Avery 508"/>
    <x v="759"/>
    <n v="2"/>
    <n v="0"/>
    <n v="4.8117999999999999"/>
    <n v="1"/>
    <n v="1"/>
    <x v="1"/>
    <s v="Jan"/>
    <s v="2015-01"/>
  </r>
  <r>
    <n v="8536"/>
    <s v="US-2014-163146"/>
    <x v="1174"/>
    <d v="2014-05-20T00:00:00"/>
    <s v="Standard Class"/>
    <s v="CC-12475"/>
    <s v="Cindy Chapman"/>
    <x v="0"/>
    <s v="United States"/>
    <x v="8"/>
    <s v="California"/>
    <n v="94122"/>
    <x v="1"/>
    <s v="TEC-AC-10002217"/>
    <x v="2"/>
    <x v="11"/>
    <s v="Imation Clip USB flash drive - 8 GB"/>
    <x v="5247"/>
    <n v="3"/>
    <n v="0"/>
    <n v="3.3839999999999999"/>
    <n v="5"/>
    <n v="2"/>
    <x v="2"/>
    <s v="May"/>
    <s v="2014-05"/>
  </r>
  <r>
    <n v="8537"/>
    <s v="CA-2015-157343"/>
    <x v="722"/>
    <d v="2015-06-11T00:00:00"/>
    <s v="Standard Class"/>
    <s v="HD-14785"/>
    <s v="Harold Dahlen"/>
    <x v="2"/>
    <s v="United States"/>
    <x v="10"/>
    <s v="Pennsylvania"/>
    <n v="19143"/>
    <x v="3"/>
    <s v="OFF-BI-10003707"/>
    <x v="1"/>
    <x v="8"/>
    <s v="Aluminum Screw Posts"/>
    <x v="4475"/>
    <n v="4"/>
    <n v="0.7"/>
    <n v="-12.208"/>
    <n v="6"/>
    <n v="2"/>
    <x v="1"/>
    <s v="Jun"/>
    <s v="2015-06"/>
  </r>
  <r>
    <n v="8538"/>
    <s v="CA-2015-157343"/>
    <x v="722"/>
    <d v="2015-06-11T00:00:00"/>
    <s v="Standard Class"/>
    <s v="HD-14785"/>
    <s v="Harold Dahlen"/>
    <x v="2"/>
    <s v="United States"/>
    <x v="10"/>
    <s v="Pennsylvania"/>
    <n v="19143"/>
    <x v="3"/>
    <s v="OFF-PA-10000552"/>
    <x v="1"/>
    <x v="10"/>
    <s v="Xerox 200"/>
    <x v="233"/>
    <n v="5"/>
    <n v="0.2"/>
    <n v="9.0719999999999992"/>
    <n v="6"/>
    <n v="2"/>
    <x v="1"/>
    <s v="Jun"/>
    <s v="2015-06"/>
  </r>
  <r>
    <n v="8539"/>
    <s v="CA-2015-157343"/>
    <x v="722"/>
    <d v="2015-06-11T00:00:00"/>
    <s v="Standard Class"/>
    <s v="HD-14785"/>
    <s v="Harold Dahlen"/>
    <x v="2"/>
    <s v="United States"/>
    <x v="10"/>
    <s v="Pennsylvania"/>
    <n v="19143"/>
    <x v="3"/>
    <s v="OFF-AR-10003183"/>
    <x v="1"/>
    <x v="6"/>
    <s v="Avery Fluorescent Highlighter Four-Color Set"/>
    <x v="2204"/>
    <n v="3"/>
    <n v="0.2"/>
    <n v="1.002"/>
    <n v="6"/>
    <n v="2"/>
    <x v="1"/>
    <s v="Jun"/>
    <s v="2015-06"/>
  </r>
  <r>
    <n v="8540"/>
    <s v="CA-2017-147354"/>
    <x v="631"/>
    <d v="2017-03-13T00:00:00"/>
    <s v="Standard Class"/>
    <s v="KB-16315"/>
    <s v="Karl Braun"/>
    <x v="0"/>
    <s v="United States"/>
    <x v="1"/>
    <s v="California"/>
    <n v="90008"/>
    <x v="1"/>
    <s v="TEC-CO-10000971"/>
    <x v="2"/>
    <x v="16"/>
    <s v="Hewlett Packard 310 Color Digital Copier"/>
    <x v="1973"/>
    <n v="2"/>
    <n v="0.2"/>
    <n v="59.997999999999998"/>
    <n v="3"/>
    <n v="1"/>
    <x v="3"/>
    <s v="Mar"/>
    <s v="2017-03"/>
  </r>
  <r>
    <n v="8541"/>
    <s v="CA-2017-147354"/>
    <x v="631"/>
    <d v="2017-03-13T00:00:00"/>
    <s v="Standard Class"/>
    <s v="KB-16315"/>
    <s v="Karl Braun"/>
    <x v="0"/>
    <s v="United States"/>
    <x v="1"/>
    <s v="California"/>
    <n v="90008"/>
    <x v="1"/>
    <s v="OFF-BI-10003910"/>
    <x v="1"/>
    <x v="8"/>
    <s v="DXL Angle-View Binders with Locking Rings by Samsill"/>
    <x v="117"/>
    <n v="5"/>
    <n v="0.2"/>
    <n v="9.6374999999999993"/>
    <n v="3"/>
    <n v="1"/>
    <x v="3"/>
    <s v="Mar"/>
    <s v="2017-03"/>
  </r>
  <r>
    <n v="8542"/>
    <s v="CA-2015-157287"/>
    <x v="937"/>
    <d v="2015-12-23T00:00:00"/>
    <s v="First Class"/>
    <s v="HR-14830"/>
    <s v="Harold Ryan"/>
    <x v="1"/>
    <s v="United States"/>
    <x v="10"/>
    <s v="Pennsylvania"/>
    <n v="19140"/>
    <x v="3"/>
    <s v="OFF-ST-10001172"/>
    <x v="1"/>
    <x v="4"/>
    <s v="Tennsco Lockers, Sand"/>
    <x v="2939"/>
    <n v="2"/>
    <n v="0.2"/>
    <n v="1.6783999999999999"/>
    <n v="12"/>
    <n v="4"/>
    <x v="1"/>
    <s v="Dec"/>
    <s v="2015-12"/>
  </r>
  <r>
    <n v="8543"/>
    <s v="CA-2015-157287"/>
    <x v="937"/>
    <d v="2015-12-23T00:00:00"/>
    <s v="First Class"/>
    <s v="HR-14830"/>
    <s v="Harold Ryan"/>
    <x v="1"/>
    <s v="United States"/>
    <x v="10"/>
    <s v="Pennsylvania"/>
    <n v="19140"/>
    <x v="3"/>
    <s v="FUR-CH-10001270"/>
    <x v="0"/>
    <x v="1"/>
    <s v="Harbour Creations Steel Folding Chair"/>
    <x v="5248"/>
    <n v="7"/>
    <n v="0.3"/>
    <n v="0"/>
    <n v="12"/>
    <n v="4"/>
    <x v="1"/>
    <s v="Dec"/>
    <s v="2015-12"/>
  </r>
  <r>
    <n v="8544"/>
    <s v="CA-2014-137575"/>
    <x v="908"/>
    <d v="2014-08-11T00:00:00"/>
    <s v="Standard Class"/>
    <s v="TB-21625"/>
    <s v="Trudy Brown"/>
    <x v="0"/>
    <s v="United States"/>
    <x v="20"/>
    <s v="New York"/>
    <n v="10035"/>
    <x v="3"/>
    <s v="TEC-AC-10004571"/>
    <x v="2"/>
    <x v="11"/>
    <s v="Logitech G700s Rechargeable Gaming Mouse"/>
    <x v="1636"/>
    <n v="2"/>
    <n v="0"/>
    <n v="83.991600000000005"/>
    <n v="8"/>
    <n v="3"/>
    <x v="2"/>
    <s v="Aug"/>
    <s v="2014-08"/>
  </r>
  <r>
    <n v="8545"/>
    <s v="CA-2016-119074"/>
    <x v="1196"/>
    <d v="2016-03-31T00:00:00"/>
    <s v="Standard Class"/>
    <s v="DS-13180"/>
    <s v="David Smith"/>
    <x v="1"/>
    <s v="United States"/>
    <x v="38"/>
    <s v="Georgia"/>
    <n v="31907"/>
    <x v="0"/>
    <s v="FUR-FU-10004053"/>
    <x v="0"/>
    <x v="5"/>
    <s v="DAX Two-Tone Silver Metal Document Frame"/>
    <x v="4693"/>
    <n v="1"/>
    <n v="0"/>
    <n v="8.7032000000000007"/>
    <n v="3"/>
    <n v="1"/>
    <x v="0"/>
    <s v="Mar"/>
    <s v="2016-03"/>
  </r>
  <r>
    <n v="8546"/>
    <s v="CA-2016-119074"/>
    <x v="1196"/>
    <d v="2016-03-31T00:00:00"/>
    <s v="Standard Class"/>
    <s v="DS-13180"/>
    <s v="David Smith"/>
    <x v="1"/>
    <s v="United States"/>
    <x v="38"/>
    <s v="Georgia"/>
    <n v="31907"/>
    <x v="0"/>
    <s v="FUR-FU-10003731"/>
    <x v="0"/>
    <x v="5"/>
    <s v="Eldon Expressions Wood and Plastic Desk Accessories, Oak"/>
    <x v="3009"/>
    <n v="4"/>
    <n v="0"/>
    <n v="11.1776"/>
    <n v="3"/>
    <n v="1"/>
    <x v="0"/>
    <s v="Mar"/>
    <s v="2016-03"/>
  </r>
  <r>
    <n v="8547"/>
    <s v="CA-2016-119074"/>
    <x v="1196"/>
    <d v="2016-03-31T00:00:00"/>
    <s v="Standard Class"/>
    <s v="DS-13180"/>
    <s v="David Smith"/>
    <x v="1"/>
    <s v="United States"/>
    <x v="38"/>
    <s v="Georgia"/>
    <n v="31907"/>
    <x v="0"/>
    <s v="OFF-BI-10000962"/>
    <x v="1"/>
    <x v="8"/>
    <s v="Acco Flexible ACCOHIDE Square Ring Data Binder, Dark Blue, 11 1/2&quot; X 14&quot; 7/8&quot;"/>
    <x v="2867"/>
    <n v="2"/>
    <n v="0"/>
    <n v="15.944599999999999"/>
    <n v="3"/>
    <n v="1"/>
    <x v="0"/>
    <s v="Mar"/>
    <s v="2016-03"/>
  </r>
  <r>
    <n v="8548"/>
    <s v="CA-2015-149566"/>
    <x v="901"/>
    <d v="2015-12-10T00:00:00"/>
    <s v="Standard Class"/>
    <s v="GB-14530"/>
    <s v="George Bell"/>
    <x v="1"/>
    <s v="United States"/>
    <x v="1"/>
    <s v="California"/>
    <n v="90049"/>
    <x v="1"/>
    <s v="TEC-AC-10001266"/>
    <x v="2"/>
    <x v="11"/>
    <s v="Memorex Micro Travel Drive 8 GB"/>
    <x v="3798"/>
    <n v="3"/>
    <n v="0"/>
    <n v="17.55"/>
    <n v="12"/>
    <n v="4"/>
    <x v="1"/>
    <s v="Dec"/>
    <s v="2015-12"/>
  </r>
  <r>
    <n v="8549"/>
    <s v="CA-2015-149566"/>
    <x v="901"/>
    <d v="2015-12-10T00:00:00"/>
    <s v="Standard Class"/>
    <s v="GB-14530"/>
    <s v="George Bell"/>
    <x v="1"/>
    <s v="United States"/>
    <x v="1"/>
    <s v="California"/>
    <n v="90049"/>
    <x v="1"/>
    <s v="OFF-LA-10000452"/>
    <x v="1"/>
    <x v="2"/>
    <s v="Avery 488"/>
    <x v="2336"/>
    <n v="4"/>
    <n v="0"/>
    <n v="6.048"/>
    <n v="12"/>
    <n v="4"/>
    <x v="1"/>
    <s v="Dec"/>
    <s v="2015-12"/>
  </r>
  <r>
    <n v="8550"/>
    <s v="CA-2015-126186"/>
    <x v="861"/>
    <d v="2015-09-12T00:00:00"/>
    <s v="First Class"/>
    <s v="GB-14530"/>
    <s v="George Bell"/>
    <x v="1"/>
    <s v="United States"/>
    <x v="34"/>
    <s v="Colorado"/>
    <n v="80013"/>
    <x v="1"/>
    <s v="FUR-FU-10000073"/>
    <x v="0"/>
    <x v="5"/>
    <s v="Deflect-O Glasstique Clear Desk Accessories"/>
    <x v="4282"/>
    <n v="4"/>
    <n v="0.2"/>
    <n v="4.0039999999999996"/>
    <n v="9"/>
    <n v="3"/>
    <x v="1"/>
    <s v="Sep"/>
    <s v="2015-09"/>
  </r>
  <r>
    <n v="8551"/>
    <s v="CA-2015-121132"/>
    <x v="789"/>
    <d v="2015-07-24T00:00:00"/>
    <s v="Standard Class"/>
    <s v="VB-21745"/>
    <s v="Victoria Brennan"/>
    <x v="1"/>
    <s v="United States"/>
    <x v="12"/>
    <s v="Texas"/>
    <n v="77041"/>
    <x v="2"/>
    <s v="OFF-LA-10002368"/>
    <x v="1"/>
    <x v="2"/>
    <s v="Avery 479"/>
    <x v="301"/>
    <n v="3"/>
    <n v="0.2"/>
    <n v="2.0358000000000001"/>
    <n v="7"/>
    <n v="3"/>
    <x v="1"/>
    <s v="Jul"/>
    <s v="2015-07"/>
  </r>
  <r>
    <n v="8552"/>
    <s v="CA-2015-121132"/>
    <x v="789"/>
    <d v="2015-07-24T00:00:00"/>
    <s v="Standard Class"/>
    <s v="VB-21745"/>
    <s v="Victoria Brennan"/>
    <x v="1"/>
    <s v="United States"/>
    <x v="12"/>
    <s v="Texas"/>
    <n v="77041"/>
    <x v="2"/>
    <s v="OFF-FA-10004248"/>
    <x v="1"/>
    <x v="13"/>
    <s v="Advantus T-Pin Paper Clips"/>
    <x v="5249"/>
    <n v="4"/>
    <n v="0.2"/>
    <n v="3.4276"/>
    <n v="7"/>
    <n v="3"/>
    <x v="1"/>
    <s v="Jul"/>
    <s v="2015-07"/>
  </r>
  <r>
    <n v="8553"/>
    <s v="CA-2014-140473"/>
    <x v="992"/>
    <d v="2014-06-03T00:00:00"/>
    <s v="Standard Class"/>
    <s v="MC-17425"/>
    <s v="Mark Cousins"/>
    <x v="1"/>
    <s v="United States"/>
    <x v="22"/>
    <s v="Illinois"/>
    <n v="60623"/>
    <x v="2"/>
    <s v="TEC-CO-10004202"/>
    <x v="2"/>
    <x v="16"/>
    <s v="Brother DCP1000 Digital 3 in 1 Multifunction Machine"/>
    <x v="5250"/>
    <n v="3"/>
    <n v="0.2"/>
    <n v="134.99549999999999"/>
    <n v="5"/>
    <n v="2"/>
    <x v="2"/>
    <s v="May"/>
    <s v="2014-05"/>
  </r>
  <r>
    <n v="8554"/>
    <s v="US-2017-102904"/>
    <x v="38"/>
    <d v="2017-11-20T00:00:00"/>
    <s v="Standard Class"/>
    <s v="CB-12025"/>
    <s v="Cassandra Brandow"/>
    <x v="0"/>
    <s v="United States"/>
    <x v="27"/>
    <s v="Alabama"/>
    <n v="35601"/>
    <x v="0"/>
    <s v="TEC-AC-10000927"/>
    <x v="2"/>
    <x v="11"/>
    <s v="Anker Ultrathin Bluetooth Wireless Keyboard Aluminum Cover with Stand "/>
    <x v="5251"/>
    <n v="8"/>
    <n v="0"/>
    <n v="23.992000000000001"/>
    <n v="11"/>
    <n v="4"/>
    <x v="3"/>
    <s v="Nov"/>
    <s v="2017-11"/>
  </r>
  <r>
    <n v="8555"/>
    <s v="CA-2016-102092"/>
    <x v="10"/>
    <d v="2016-12-11T00:00:00"/>
    <s v="First Class"/>
    <s v="PM-18940"/>
    <s v="Paul MacIntyre"/>
    <x v="0"/>
    <s v="United States"/>
    <x v="24"/>
    <s v="Virginia"/>
    <n v="22153"/>
    <x v="0"/>
    <s v="FUR-TA-10002530"/>
    <x v="0"/>
    <x v="3"/>
    <s v="Iceberg OfficeWorks 42&quot; Round Tables"/>
    <x v="2914"/>
    <n v="7"/>
    <n v="0"/>
    <n v="158.529"/>
    <n v="12"/>
    <n v="4"/>
    <x v="0"/>
    <s v="Dec"/>
    <s v="2016-12"/>
  </r>
  <r>
    <n v="8556"/>
    <s v="CA-2015-117884"/>
    <x v="204"/>
    <d v="2015-03-22T00:00:00"/>
    <s v="Same Day"/>
    <s v="DC-13285"/>
    <s v="Debra Catini"/>
    <x v="0"/>
    <s v="United States"/>
    <x v="369"/>
    <s v="Florida"/>
    <n v="33317"/>
    <x v="0"/>
    <s v="TEC-AC-10002567"/>
    <x v="2"/>
    <x v="11"/>
    <s v="Logitech G602 Wireless Gaming Mouse"/>
    <x v="2941"/>
    <n v="7"/>
    <n v="0.2"/>
    <n v="89.588800000000006"/>
    <n v="3"/>
    <n v="1"/>
    <x v="1"/>
    <s v="Mar"/>
    <s v="2015-03"/>
  </r>
  <r>
    <n v="8557"/>
    <s v="CA-2015-117884"/>
    <x v="204"/>
    <d v="2015-03-22T00:00:00"/>
    <s v="Same Day"/>
    <s v="DC-13285"/>
    <s v="Debra Catini"/>
    <x v="0"/>
    <s v="United States"/>
    <x v="369"/>
    <s v="Florida"/>
    <n v="33317"/>
    <x v="0"/>
    <s v="OFF-ST-10002182"/>
    <x v="1"/>
    <x v="4"/>
    <s v="Iris 3-Drawer Stacking Bin, Black"/>
    <x v="5252"/>
    <n v="9"/>
    <n v="0.2"/>
    <n v="-33.841799999999999"/>
    <n v="3"/>
    <n v="1"/>
    <x v="1"/>
    <s v="Mar"/>
    <s v="2015-03"/>
  </r>
  <r>
    <n v="8558"/>
    <s v="CA-2016-132829"/>
    <x v="443"/>
    <d v="2016-12-26T00:00:00"/>
    <s v="Second Class"/>
    <s v="LA-16780"/>
    <s v="Laura Armstrong"/>
    <x v="1"/>
    <s v="United States"/>
    <x v="12"/>
    <s v="Texas"/>
    <n v="77041"/>
    <x v="2"/>
    <s v="TEC-PH-10004539"/>
    <x v="2"/>
    <x v="7"/>
    <s v="Wireless Extenders zBoost YX545 SOHO Signal Booster"/>
    <x v="1368"/>
    <n v="3"/>
    <n v="0.2"/>
    <n v="39.687899999999999"/>
    <n v="12"/>
    <n v="4"/>
    <x v="0"/>
    <s v="Dec"/>
    <s v="2016-12"/>
  </r>
  <r>
    <n v="8559"/>
    <s v="CA-2016-132829"/>
    <x v="443"/>
    <d v="2016-12-26T00:00:00"/>
    <s v="Second Class"/>
    <s v="LA-16780"/>
    <s v="Laura Armstrong"/>
    <x v="1"/>
    <s v="United States"/>
    <x v="12"/>
    <s v="Texas"/>
    <n v="77041"/>
    <x v="2"/>
    <s v="OFF-LA-10002945"/>
    <x v="1"/>
    <x v="2"/>
    <s v="Permanent Self-Adhesive File Folder Labels for Typewriters, 1 1/8 x 3 1/2, White"/>
    <x v="1544"/>
    <n v="9"/>
    <n v="0.2"/>
    <n v="14.742000000000001"/>
    <n v="12"/>
    <n v="4"/>
    <x v="0"/>
    <s v="Dec"/>
    <s v="2016-12"/>
  </r>
  <r>
    <n v="8560"/>
    <s v="CA-2016-132829"/>
    <x v="443"/>
    <d v="2016-12-26T00:00:00"/>
    <s v="Second Class"/>
    <s v="LA-16780"/>
    <s v="Laura Armstrong"/>
    <x v="1"/>
    <s v="United States"/>
    <x v="12"/>
    <s v="Texas"/>
    <n v="77041"/>
    <x v="2"/>
    <s v="TEC-PH-10004345"/>
    <x v="2"/>
    <x v="7"/>
    <s v="Cisco SPA 502G IP Phone"/>
    <x v="4095"/>
    <n v="3"/>
    <n v="0.2"/>
    <n v="35.984999999999999"/>
    <n v="12"/>
    <n v="4"/>
    <x v="0"/>
    <s v="Dec"/>
    <s v="2016-12"/>
  </r>
  <r>
    <n v="8561"/>
    <s v="CA-2016-132829"/>
    <x v="443"/>
    <d v="2016-12-26T00:00:00"/>
    <s v="Second Class"/>
    <s v="LA-16780"/>
    <s v="Laura Armstrong"/>
    <x v="1"/>
    <s v="United States"/>
    <x v="12"/>
    <s v="Texas"/>
    <n v="77041"/>
    <x v="2"/>
    <s v="TEC-PH-10004912"/>
    <x v="2"/>
    <x v="7"/>
    <s v="Cisco SPA112 2 Port Phone Adapter"/>
    <x v="5253"/>
    <n v="3"/>
    <n v="0.2"/>
    <n v="14.836499999999999"/>
    <n v="12"/>
    <n v="4"/>
    <x v="0"/>
    <s v="Dec"/>
    <s v="2016-12"/>
  </r>
  <r>
    <n v="8562"/>
    <s v="CA-2016-132829"/>
    <x v="443"/>
    <d v="2016-12-26T00:00:00"/>
    <s v="Second Class"/>
    <s v="LA-16780"/>
    <s v="Laura Armstrong"/>
    <x v="1"/>
    <s v="United States"/>
    <x v="12"/>
    <s v="Texas"/>
    <n v="77041"/>
    <x v="2"/>
    <s v="FUR-FU-10000206"/>
    <x v="0"/>
    <x v="5"/>
    <s v="GE General Purpose, Extra Long Life, Showcase &amp; Floodlight Incandescent Bulbs"/>
    <x v="990"/>
    <n v="2"/>
    <n v="0.6"/>
    <n v="-0.75660000000000005"/>
    <n v="12"/>
    <n v="4"/>
    <x v="0"/>
    <s v="Dec"/>
    <s v="2016-12"/>
  </r>
  <r>
    <n v="8563"/>
    <s v="CA-2016-123540"/>
    <x v="1197"/>
    <d v="2016-04-06T00:00:00"/>
    <s v="Second Class"/>
    <s v="DJ-13420"/>
    <s v="Denny Joy"/>
    <x v="1"/>
    <s v="United States"/>
    <x v="158"/>
    <s v="Wisconsin"/>
    <n v="53209"/>
    <x v="2"/>
    <s v="FUR-CH-10000847"/>
    <x v="0"/>
    <x v="1"/>
    <s v="Global Executive Mid-Back Manager's Chair"/>
    <x v="5254"/>
    <n v="5"/>
    <n v="0"/>
    <n v="378.274"/>
    <n v="4"/>
    <n v="2"/>
    <x v="0"/>
    <s v="Apr"/>
    <s v="2016-04"/>
  </r>
  <r>
    <n v="8564"/>
    <s v="US-2017-108315"/>
    <x v="504"/>
    <d v="2017-05-04T00:00:00"/>
    <s v="Standard Class"/>
    <s v="MH-18115"/>
    <s v="Mick Hernandez"/>
    <x v="2"/>
    <s v="United States"/>
    <x v="508"/>
    <s v="Florida"/>
    <n v="32771"/>
    <x v="0"/>
    <s v="OFF-BI-10000822"/>
    <x v="1"/>
    <x v="8"/>
    <s v="Acco PRESSTEX Data Binder with Storage Hooks, Light Blue, 9 1/2&quot; X 11&quot;"/>
    <x v="4937"/>
    <n v="3"/>
    <n v="0.7"/>
    <n v="-3.5508000000000002"/>
    <n v="4"/>
    <n v="2"/>
    <x v="3"/>
    <s v="Apr"/>
    <s v="2017-04"/>
  </r>
  <r>
    <n v="8565"/>
    <s v="US-2017-108315"/>
    <x v="504"/>
    <d v="2017-05-04T00:00:00"/>
    <s v="Standard Class"/>
    <s v="MH-18115"/>
    <s v="Mick Hernandez"/>
    <x v="2"/>
    <s v="United States"/>
    <x v="508"/>
    <s v="Florida"/>
    <n v="32771"/>
    <x v="0"/>
    <s v="FUR-FU-10000747"/>
    <x v="0"/>
    <x v="5"/>
    <s v="Tenex B1-RE Series Chair Mats for Low Pile Carpets"/>
    <x v="5255"/>
    <n v="6"/>
    <n v="0.2"/>
    <n v="-8.2764000000000006"/>
    <n v="4"/>
    <n v="2"/>
    <x v="3"/>
    <s v="Apr"/>
    <s v="2017-04"/>
  </r>
  <r>
    <n v="8566"/>
    <s v="CA-2016-134110"/>
    <x v="1019"/>
    <d v="2016-11-18T00:00:00"/>
    <s v="First Class"/>
    <s v="BG-11035"/>
    <s v="Barry Gonzalez"/>
    <x v="0"/>
    <s v="United States"/>
    <x v="398"/>
    <s v="Texas"/>
    <n v="75056"/>
    <x v="2"/>
    <s v="TEC-PH-10002350"/>
    <x v="2"/>
    <x v="7"/>
    <s v="Apple EarPods with Remote and Mic"/>
    <x v="3061"/>
    <n v="3"/>
    <n v="0.2"/>
    <n v="6.7176"/>
    <n v="11"/>
    <n v="4"/>
    <x v="0"/>
    <s v="Nov"/>
    <s v="2016-11"/>
  </r>
  <r>
    <n v="8567"/>
    <s v="CA-2016-134110"/>
    <x v="1019"/>
    <d v="2016-11-18T00:00:00"/>
    <s v="First Class"/>
    <s v="BG-11035"/>
    <s v="Barry Gonzalez"/>
    <x v="0"/>
    <s v="United States"/>
    <x v="398"/>
    <s v="Texas"/>
    <n v="75056"/>
    <x v="2"/>
    <s v="OFF-PA-10000697"/>
    <x v="1"/>
    <x v="10"/>
    <s v="TOPS Voice Message Log Book, Flash Format"/>
    <x v="300"/>
    <n v="4"/>
    <n v="0.2"/>
    <n v="5.5216000000000003"/>
    <n v="11"/>
    <n v="4"/>
    <x v="0"/>
    <s v="Nov"/>
    <s v="2016-11"/>
  </r>
  <r>
    <n v="8568"/>
    <s v="US-2016-136581"/>
    <x v="338"/>
    <d v="2016-11-12T00:00:00"/>
    <s v="First Class"/>
    <s v="SV-20365"/>
    <s v="Seth Vernon"/>
    <x v="0"/>
    <s v="United States"/>
    <x v="21"/>
    <s v="Ohio"/>
    <n v="45373"/>
    <x v="3"/>
    <s v="OFF-PA-10002787"/>
    <x v="1"/>
    <x v="10"/>
    <s v="Xerox 227"/>
    <x v="276"/>
    <n v="6"/>
    <n v="0.2"/>
    <n v="10.8864"/>
    <n v="11"/>
    <n v="4"/>
    <x v="0"/>
    <s v="Nov"/>
    <s v="2016-11"/>
  </r>
  <r>
    <n v="8569"/>
    <s v="CA-2016-162390"/>
    <x v="409"/>
    <d v="2016-12-12T00:00:00"/>
    <s v="Standard Class"/>
    <s v="DP-13105"/>
    <s v="Dave Poirier"/>
    <x v="1"/>
    <s v="United States"/>
    <x v="337"/>
    <s v="New York"/>
    <n v="11550"/>
    <x v="3"/>
    <s v="OFF-BI-10004318"/>
    <x v="1"/>
    <x v="8"/>
    <s v="Ibico EB-19 Dual Function Manual Binding System"/>
    <x v="5256"/>
    <n v="7"/>
    <n v="0.2"/>
    <n v="314.84179999999998"/>
    <n v="12"/>
    <n v="4"/>
    <x v="0"/>
    <s v="Dec"/>
    <s v="2016-12"/>
  </r>
  <r>
    <n v="8570"/>
    <s v="CA-2016-162390"/>
    <x v="409"/>
    <d v="2016-12-12T00:00:00"/>
    <s v="Standard Class"/>
    <s v="DP-13105"/>
    <s v="Dave Poirier"/>
    <x v="1"/>
    <s v="United States"/>
    <x v="337"/>
    <s v="New York"/>
    <n v="11550"/>
    <x v="3"/>
    <s v="OFF-BI-10001721"/>
    <x v="1"/>
    <x v="8"/>
    <s v="Trimflex Flexible Post Binders"/>
    <x v="5257"/>
    <n v="13"/>
    <n v="0.2"/>
    <n v="77.8232"/>
    <n v="12"/>
    <n v="4"/>
    <x v="0"/>
    <s v="Dec"/>
    <s v="2016-12"/>
  </r>
  <r>
    <n v="8571"/>
    <s v="CA-2016-162390"/>
    <x v="409"/>
    <d v="2016-12-12T00:00:00"/>
    <s v="Standard Class"/>
    <s v="DP-13105"/>
    <s v="Dave Poirier"/>
    <x v="1"/>
    <s v="United States"/>
    <x v="337"/>
    <s v="New York"/>
    <n v="11550"/>
    <x v="3"/>
    <s v="TEC-CO-10004202"/>
    <x v="2"/>
    <x v="16"/>
    <s v="Brother DCP1000 Digital 3 in 1 Multifunction Machine"/>
    <x v="1973"/>
    <n v="2"/>
    <n v="0.2"/>
    <n v="89.997"/>
    <n v="12"/>
    <n v="4"/>
    <x v="0"/>
    <s v="Dec"/>
    <s v="2016-12"/>
  </r>
  <r>
    <n v="8572"/>
    <s v="CA-2016-162222"/>
    <x v="1015"/>
    <d v="2016-04-03T00:00:00"/>
    <s v="Same Day"/>
    <s v="SR-20740"/>
    <s v="Steven Roelle"/>
    <x v="2"/>
    <s v="United States"/>
    <x v="61"/>
    <s v="Texas"/>
    <n v="75081"/>
    <x v="2"/>
    <s v="OFF-PA-10003893"/>
    <x v="1"/>
    <x v="10"/>
    <s v="Xerox 1962"/>
    <x v="1495"/>
    <n v="3"/>
    <n v="0.2"/>
    <n v="3.21"/>
    <n v="4"/>
    <n v="2"/>
    <x v="0"/>
    <s v="Apr"/>
    <s v="2016-04"/>
  </r>
  <r>
    <n v="8573"/>
    <s v="CA-2014-121629"/>
    <x v="683"/>
    <d v="2014-12-02T00:00:00"/>
    <s v="Standard Class"/>
    <s v="BT-11680"/>
    <s v="Brian Thompson"/>
    <x v="0"/>
    <s v="United States"/>
    <x v="12"/>
    <s v="Texas"/>
    <n v="77041"/>
    <x v="2"/>
    <s v="TEC-MA-10004679"/>
    <x v="2"/>
    <x v="15"/>
    <s v="StarTech.com 10/100 VDSL2 Ethernet Extender Kit"/>
    <x v="5258"/>
    <n v="5"/>
    <n v="0.4"/>
    <n v="-199.77"/>
    <n v="11"/>
    <n v="4"/>
    <x v="2"/>
    <s v="Nov"/>
    <s v="2014-11"/>
  </r>
  <r>
    <n v="8574"/>
    <s v="CA-2015-164623"/>
    <x v="1182"/>
    <d v="2015-10-22T00:00:00"/>
    <s v="First Class"/>
    <s v="MS-17770"/>
    <s v="Maxwell Schwartz"/>
    <x v="0"/>
    <s v="United States"/>
    <x v="20"/>
    <s v="New York"/>
    <n v="10035"/>
    <x v="3"/>
    <s v="OFF-PA-10000249"/>
    <x v="1"/>
    <x v="10"/>
    <s v="Easy-staple paper"/>
    <x v="332"/>
    <n v="2"/>
    <n v="0"/>
    <n v="11.543200000000001"/>
    <n v="10"/>
    <n v="4"/>
    <x v="1"/>
    <s v="Oct"/>
    <s v="2015-10"/>
  </r>
  <r>
    <n v="8575"/>
    <s v="CA-2014-159849"/>
    <x v="111"/>
    <d v="2014-09-19T00:00:00"/>
    <s v="Same Day"/>
    <s v="JK-15640"/>
    <s v="Jim Kriz"/>
    <x v="2"/>
    <s v="United States"/>
    <x v="8"/>
    <s v="California"/>
    <n v="94110"/>
    <x v="1"/>
    <s v="OFF-FA-10000053"/>
    <x v="1"/>
    <x v="13"/>
    <s v="Revere Boxed Rubber Bands by Revere"/>
    <x v="1962"/>
    <n v="3"/>
    <n v="0"/>
    <n v="0.1134"/>
    <n v="9"/>
    <n v="3"/>
    <x v="2"/>
    <s v="Sep"/>
    <s v="2014-09"/>
  </r>
  <r>
    <n v="8576"/>
    <s v="CA-2017-101273"/>
    <x v="151"/>
    <d v="2017-08-30T00:00:00"/>
    <s v="Second Class"/>
    <s v="ST-20530"/>
    <s v="Shui Tom"/>
    <x v="0"/>
    <s v="United States"/>
    <x v="370"/>
    <s v="Florida"/>
    <n v="34952"/>
    <x v="0"/>
    <s v="OFF-AP-10000804"/>
    <x v="1"/>
    <x v="9"/>
    <s v="Hoover Portapower Portable Vacuum"/>
    <x v="5259"/>
    <n v="4"/>
    <n v="0.2"/>
    <n v="0.89600000000000002"/>
    <n v="8"/>
    <n v="3"/>
    <x v="3"/>
    <s v="Aug"/>
    <s v="2017-08"/>
  </r>
  <r>
    <n v="8577"/>
    <s v="CA-2017-106747"/>
    <x v="445"/>
    <d v="2017-07-04T00:00:00"/>
    <s v="First Class"/>
    <s v="TS-21505"/>
    <s v="Tony Sayre"/>
    <x v="0"/>
    <s v="United States"/>
    <x v="3"/>
    <s v="New Hampshire"/>
    <n v="3301"/>
    <x v="3"/>
    <s v="FUR-FU-10004188"/>
    <x v="0"/>
    <x v="5"/>
    <s v="Luxo Professional Combination Clamp-On Lamps"/>
    <x v="787"/>
    <n v="1"/>
    <n v="0"/>
    <n v="26.597999999999999"/>
    <n v="7"/>
    <n v="3"/>
    <x v="3"/>
    <s v="Jul"/>
    <s v="2017-07"/>
  </r>
  <r>
    <n v="8578"/>
    <s v="CA-2017-146164"/>
    <x v="66"/>
    <d v="2017-12-26T00:00:00"/>
    <s v="Standard Class"/>
    <s v="CM-12190"/>
    <s v="Charlotte Melton"/>
    <x v="0"/>
    <s v="United States"/>
    <x v="30"/>
    <s v="Minnesota"/>
    <n v="55901"/>
    <x v="2"/>
    <s v="FUR-TA-10004915"/>
    <x v="0"/>
    <x v="3"/>
    <s v="Office Impressions End Table, 20-1/2&quot;H x 24&quot;W x 20&quot;D"/>
    <x v="5260"/>
    <n v="2"/>
    <n v="0"/>
    <n v="97.203199999999995"/>
    <n v="12"/>
    <n v="4"/>
    <x v="3"/>
    <s v="Dec"/>
    <s v="2017-12"/>
  </r>
  <r>
    <n v="8579"/>
    <s v="CA-2017-146164"/>
    <x v="66"/>
    <d v="2017-12-26T00:00:00"/>
    <s v="Standard Class"/>
    <s v="CM-12190"/>
    <s v="Charlotte Melton"/>
    <x v="0"/>
    <s v="United States"/>
    <x v="30"/>
    <s v="Minnesota"/>
    <n v="55901"/>
    <x v="2"/>
    <s v="OFF-ST-10001228"/>
    <x v="1"/>
    <x v="4"/>
    <s v="Personal File Boxes with Fold-Down Carry Handle"/>
    <x v="5261"/>
    <n v="2"/>
    <n v="0"/>
    <n v="7.79"/>
    <n v="12"/>
    <n v="4"/>
    <x v="3"/>
    <s v="Dec"/>
    <s v="2017-12"/>
  </r>
  <r>
    <n v="8580"/>
    <s v="CA-2016-111605"/>
    <x v="797"/>
    <d v="2017-01-02T00:00:00"/>
    <s v="Standard Class"/>
    <s v="JW-15955"/>
    <s v="Joni Wasserman"/>
    <x v="0"/>
    <s v="United States"/>
    <x v="103"/>
    <s v="Kentucky"/>
    <n v="40214"/>
    <x v="0"/>
    <s v="OFF-LA-10002368"/>
    <x v="1"/>
    <x v="2"/>
    <s v="Avery 479"/>
    <x v="533"/>
    <n v="1"/>
    <n v="0"/>
    <n v="1.2005999999999999"/>
    <n v="12"/>
    <n v="4"/>
    <x v="0"/>
    <s v="Dec"/>
    <s v="2016-12"/>
  </r>
  <r>
    <n v="8581"/>
    <s v="CA-2014-130673"/>
    <x v="671"/>
    <d v="2014-05-22T00:00:00"/>
    <s v="Second Class"/>
    <s v="MC-17590"/>
    <s v="Matt Collister"/>
    <x v="1"/>
    <s v="United States"/>
    <x v="509"/>
    <s v="Texas"/>
    <n v="78666"/>
    <x v="2"/>
    <s v="FUR-FU-10003489"/>
    <x v="0"/>
    <x v="5"/>
    <s v="Contemporary Borderless Frame"/>
    <x v="2250"/>
    <n v="3"/>
    <n v="0.6"/>
    <n v="-5.9409000000000001"/>
    <n v="5"/>
    <n v="2"/>
    <x v="2"/>
    <s v="May"/>
    <s v="2014-05"/>
  </r>
  <r>
    <n v="8582"/>
    <s v="CA-2014-130673"/>
    <x v="671"/>
    <d v="2014-05-22T00:00:00"/>
    <s v="Second Class"/>
    <s v="MC-17590"/>
    <s v="Matt Collister"/>
    <x v="1"/>
    <s v="United States"/>
    <x v="509"/>
    <s v="Texas"/>
    <n v="78666"/>
    <x v="2"/>
    <s v="OFF-PA-10000289"/>
    <x v="1"/>
    <x v="10"/>
    <s v="Xerox 213"/>
    <x v="559"/>
    <n v="2"/>
    <n v="0.2"/>
    <n v="3.6288"/>
    <n v="5"/>
    <n v="2"/>
    <x v="2"/>
    <s v="May"/>
    <s v="2014-05"/>
  </r>
  <r>
    <n v="8583"/>
    <s v="CA-2014-130673"/>
    <x v="671"/>
    <d v="2014-05-22T00:00:00"/>
    <s v="Second Class"/>
    <s v="MC-17590"/>
    <s v="Matt Collister"/>
    <x v="1"/>
    <s v="United States"/>
    <x v="509"/>
    <s v="Texas"/>
    <n v="78666"/>
    <x v="2"/>
    <s v="TEC-AC-10004227"/>
    <x v="2"/>
    <x v="11"/>
    <s v="SanDisk Ultra 16 GB MicroSDHC Class 10 Memory Card"/>
    <x v="4225"/>
    <n v="2"/>
    <n v="0.2"/>
    <n v="-3.6372"/>
    <n v="5"/>
    <n v="2"/>
    <x v="2"/>
    <s v="May"/>
    <s v="2014-05"/>
  </r>
  <r>
    <n v="8584"/>
    <s v="CA-2014-130673"/>
    <x v="671"/>
    <d v="2014-05-22T00:00:00"/>
    <s v="Second Class"/>
    <s v="MC-17590"/>
    <s v="Matt Collister"/>
    <x v="1"/>
    <s v="United States"/>
    <x v="509"/>
    <s v="Texas"/>
    <n v="78666"/>
    <x v="2"/>
    <s v="OFF-ST-10000636"/>
    <x v="1"/>
    <x v="4"/>
    <s v="Rogers Profile Extra Capacity Storage Tub"/>
    <x v="5003"/>
    <n v="5"/>
    <n v="0.2"/>
    <n v="-13.391999999999999"/>
    <n v="5"/>
    <n v="2"/>
    <x v="2"/>
    <s v="May"/>
    <s v="2014-05"/>
  </r>
  <r>
    <n v="8585"/>
    <s v="CA-2014-104808"/>
    <x v="519"/>
    <d v="2014-02-08T00:00:00"/>
    <s v="Second Class"/>
    <s v="MH-17440"/>
    <s v="Mark Haberlin"/>
    <x v="1"/>
    <s v="United States"/>
    <x v="194"/>
    <s v="California"/>
    <n v="92025"/>
    <x v="1"/>
    <s v="OFF-BI-10003676"/>
    <x v="1"/>
    <x v="8"/>
    <s v="GBC Standard Recycled Report Covers, Clear Plastic Sheets"/>
    <x v="2995"/>
    <n v="2"/>
    <n v="0.2"/>
    <n v="6.0368000000000004"/>
    <n v="2"/>
    <n v="1"/>
    <x v="2"/>
    <s v="Feb"/>
    <s v="2014-02"/>
  </r>
  <r>
    <n v="8586"/>
    <s v="US-2017-132927"/>
    <x v="34"/>
    <d v="2017-12-15T00:00:00"/>
    <s v="Standard Class"/>
    <s v="RD-19720"/>
    <s v="Roger Demir"/>
    <x v="0"/>
    <s v="United States"/>
    <x v="10"/>
    <s v="Pennsylvania"/>
    <n v="19134"/>
    <x v="3"/>
    <s v="OFF-BI-10001116"/>
    <x v="1"/>
    <x v="8"/>
    <s v="Wilson Jones 1&quot; Hanging DublLock Ring Binders"/>
    <x v="2186"/>
    <n v="7"/>
    <n v="0.7"/>
    <n v="-8.1311999999999998"/>
    <n v="12"/>
    <n v="4"/>
    <x v="3"/>
    <s v="Dec"/>
    <s v="2017-12"/>
  </r>
  <r>
    <n v="8587"/>
    <s v="CA-2017-162015"/>
    <x v="497"/>
    <d v="2017-07-18T00:00:00"/>
    <s v="Standard Class"/>
    <s v="KB-16240"/>
    <s v="Karen Bern"/>
    <x v="1"/>
    <s v="United States"/>
    <x v="1"/>
    <s v="California"/>
    <n v="90049"/>
    <x v="1"/>
    <s v="TEC-AC-10003832"/>
    <x v="2"/>
    <x v="11"/>
    <s v="Logitech P710e Mobile Speakerphone"/>
    <x v="2632"/>
    <n v="5"/>
    <n v="0"/>
    <n v="244.6155"/>
    <n v="7"/>
    <n v="3"/>
    <x v="3"/>
    <s v="Jul"/>
    <s v="2017-07"/>
  </r>
  <r>
    <n v="8588"/>
    <s v="CA-2017-162015"/>
    <x v="497"/>
    <d v="2017-07-18T00:00:00"/>
    <s v="Standard Class"/>
    <s v="KB-16240"/>
    <s v="Karen Bern"/>
    <x v="1"/>
    <s v="United States"/>
    <x v="1"/>
    <s v="California"/>
    <n v="90049"/>
    <x v="1"/>
    <s v="OFF-AP-10003040"/>
    <x v="1"/>
    <x v="9"/>
    <s v="Fellowes 8 Outlet Superior Workstation Surge Protector w/o Phone/Fax/Modem Protection"/>
    <x v="4479"/>
    <n v="5"/>
    <n v="0"/>
    <n v="43.706000000000003"/>
    <n v="7"/>
    <n v="3"/>
    <x v="3"/>
    <s v="Jul"/>
    <s v="2017-07"/>
  </r>
  <r>
    <n v="8589"/>
    <s v="CA-2015-138492"/>
    <x v="1060"/>
    <d v="2015-05-22T00:00:00"/>
    <s v="Standard Class"/>
    <s v="FC-14335"/>
    <s v="Fred Chung"/>
    <x v="1"/>
    <s v="United States"/>
    <x v="10"/>
    <s v="Pennsylvania"/>
    <n v="19140"/>
    <x v="3"/>
    <s v="OFF-ST-10002583"/>
    <x v="1"/>
    <x v="4"/>
    <s v="Fellowes Neat Ideas Storage Cubes"/>
    <x v="3417"/>
    <n v="2"/>
    <n v="0.2"/>
    <n v="-10.393599999999999"/>
    <n v="5"/>
    <n v="2"/>
    <x v="1"/>
    <s v="May"/>
    <s v="2015-05"/>
  </r>
  <r>
    <n v="8590"/>
    <s v="CA-2017-145338"/>
    <x v="926"/>
    <d v="2017-02-01T00:00:00"/>
    <s v="First Class"/>
    <s v="BD-11770"/>
    <s v="Bryan Davis"/>
    <x v="0"/>
    <s v="United States"/>
    <x v="10"/>
    <s v="Pennsylvania"/>
    <n v="19120"/>
    <x v="3"/>
    <s v="OFF-AR-10002053"/>
    <x v="1"/>
    <x v="6"/>
    <s v="Premium Writing Pencils, Soft, #2 by Central Association for the Blind"/>
    <x v="408"/>
    <n v="2"/>
    <n v="0.2"/>
    <n v="0.4768"/>
    <n v="1"/>
    <n v="1"/>
    <x v="3"/>
    <s v="Jan"/>
    <s v="2017-01"/>
  </r>
  <r>
    <n v="8591"/>
    <s v="CA-2017-126676"/>
    <x v="365"/>
    <d v="2017-10-01T00:00:00"/>
    <s v="First Class"/>
    <s v="FH-14365"/>
    <s v="Fred Hopkins"/>
    <x v="1"/>
    <s v="United States"/>
    <x v="337"/>
    <s v="New York"/>
    <n v="11550"/>
    <x v="3"/>
    <s v="OFF-EN-10004846"/>
    <x v="1"/>
    <x v="12"/>
    <s v="Letter or Legal Size Expandable Poly String Tie Envelopes"/>
    <x v="3277"/>
    <n v="3"/>
    <n v="0"/>
    <n v="3.9102000000000001"/>
    <n v="9"/>
    <n v="3"/>
    <x v="3"/>
    <s v="Sep"/>
    <s v="2017-09"/>
  </r>
  <r>
    <n v="8592"/>
    <s v="CA-2017-101700"/>
    <x v="756"/>
    <d v="2017-04-26T00:00:00"/>
    <s v="First Class"/>
    <s v="SO-20335"/>
    <s v="Sean O'Donnell"/>
    <x v="0"/>
    <s v="United States"/>
    <x v="510"/>
    <s v="Colorado"/>
    <n v="80634"/>
    <x v="1"/>
    <s v="OFF-EN-10003134"/>
    <x v="1"/>
    <x v="12"/>
    <s v="Staple envelope"/>
    <x v="3917"/>
    <n v="2"/>
    <n v="0.2"/>
    <n v="7.008"/>
    <n v="4"/>
    <n v="2"/>
    <x v="3"/>
    <s v="Apr"/>
    <s v="2017-04"/>
  </r>
  <r>
    <n v="8593"/>
    <s v="CA-2017-101700"/>
    <x v="756"/>
    <d v="2017-04-26T00:00:00"/>
    <s v="First Class"/>
    <s v="SO-20335"/>
    <s v="Sean O'Donnell"/>
    <x v="0"/>
    <s v="United States"/>
    <x v="510"/>
    <s v="Colorado"/>
    <n v="80634"/>
    <x v="1"/>
    <s v="FUR-FU-10001025"/>
    <x v="0"/>
    <x v="5"/>
    <s v="Eldon Imàge Series Desk Accessories, Clear"/>
    <x v="5262"/>
    <n v="3"/>
    <n v="0.2"/>
    <n v="3.3534000000000002"/>
    <n v="4"/>
    <n v="2"/>
    <x v="3"/>
    <s v="Apr"/>
    <s v="2017-04"/>
  </r>
  <r>
    <n v="8594"/>
    <s v="CA-2017-159667"/>
    <x v="45"/>
    <d v="2017-11-13T00:00:00"/>
    <s v="Standard Class"/>
    <s v="PM-19135"/>
    <s v="Peter McVee"/>
    <x v="2"/>
    <s v="United States"/>
    <x v="108"/>
    <s v="Florida"/>
    <n v="32216"/>
    <x v="0"/>
    <s v="TEC-AC-10002567"/>
    <x v="2"/>
    <x v="11"/>
    <s v="Logitech G602 Wireless Gaming Mouse"/>
    <x v="1807"/>
    <n v="3"/>
    <n v="0.2"/>
    <n v="38.395200000000003"/>
    <n v="11"/>
    <n v="4"/>
    <x v="3"/>
    <s v="Nov"/>
    <s v="2017-11"/>
  </r>
  <r>
    <n v="8595"/>
    <s v="CA-2017-159667"/>
    <x v="45"/>
    <d v="2017-11-13T00:00:00"/>
    <s v="Standard Class"/>
    <s v="PM-19135"/>
    <s v="Peter McVee"/>
    <x v="2"/>
    <s v="United States"/>
    <x v="108"/>
    <s v="Florida"/>
    <n v="32216"/>
    <x v="0"/>
    <s v="TEC-PH-10004094"/>
    <x v="2"/>
    <x v="7"/>
    <s v="Motorola L703CM"/>
    <x v="5263"/>
    <n v="4"/>
    <n v="0.2"/>
    <n v="31.198"/>
    <n v="11"/>
    <n v="4"/>
    <x v="3"/>
    <s v="Nov"/>
    <s v="2017-11"/>
  </r>
  <r>
    <n v="8596"/>
    <s v="CA-2014-111934"/>
    <x v="952"/>
    <d v="2014-05-07T00:00:00"/>
    <s v="First Class"/>
    <s v="GD-14590"/>
    <s v="Giulietta Dortch"/>
    <x v="1"/>
    <s v="United States"/>
    <x v="81"/>
    <s v="Virginia"/>
    <n v="22204"/>
    <x v="0"/>
    <s v="OFF-BI-10004364"/>
    <x v="1"/>
    <x v="8"/>
    <s v="Storex Dura Pro Binders"/>
    <x v="5264"/>
    <n v="2"/>
    <n v="0"/>
    <n v="5.3460000000000001"/>
    <n v="5"/>
    <n v="2"/>
    <x v="2"/>
    <s v="May"/>
    <s v="2014-05"/>
  </r>
  <r>
    <n v="8597"/>
    <s v="CA-2014-111934"/>
    <x v="952"/>
    <d v="2014-05-07T00:00:00"/>
    <s v="First Class"/>
    <s v="GD-14590"/>
    <s v="Giulietta Dortch"/>
    <x v="1"/>
    <s v="United States"/>
    <x v="81"/>
    <s v="Virginia"/>
    <n v="22204"/>
    <x v="0"/>
    <s v="OFF-PA-10000474"/>
    <x v="1"/>
    <x v="10"/>
    <s v="Easy-staple paper"/>
    <x v="131"/>
    <n v="1"/>
    <n v="0"/>
    <n v="16.6568"/>
    <n v="5"/>
    <n v="2"/>
    <x v="2"/>
    <s v="May"/>
    <s v="2014-05"/>
  </r>
  <r>
    <n v="8598"/>
    <s v="US-2016-117387"/>
    <x v="189"/>
    <d v="2016-10-31T00:00:00"/>
    <s v="Standard Class"/>
    <s v="PA-19060"/>
    <s v="Pete Armstrong"/>
    <x v="2"/>
    <s v="United States"/>
    <x v="8"/>
    <s v="California"/>
    <n v="94122"/>
    <x v="1"/>
    <s v="OFF-BI-10004308"/>
    <x v="1"/>
    <x v="8"/>
    <s v="Avery Legal 4-Ring Binder"/>
    <x v="1715"/>
    <n v="4"/>
    <n v="0.2"/>
    <n v="25.175999999999998"/>
    <n v="10"/>
    <n v="4"/>
    <x v="0"/>
    <s v="Oct"/>
    <s v="2016-10"/>
  </r>
  <r>
    <n v="8599"/>
    <s v="CA-2014-141110"/>
    <x v="35"/>
    <d v="2014-12-01T00:00:00"/>
    <s v="Standard Class"/>
    <s v="LS-17200"/>
    <s v="Luke Schmidt"/>
    <x v="1"/>
    <s v="United States"/>
    <x v="201"/>
    <s v="California"/>
    <n v="93727"/>
    <x v="1"/>
    <s v="OFF-BI-10002012"/>
    <x v="1"/>
    <x v="8"/>
    <s v="Wilson Jones Easy Flow II Sheet Lifters"/>
    <x v="5265"/>
    <n v="3"/>
    <n v="0.2"/>
    <n v="1.512"/>
    <n v="11"/>
    <n v="4"/>
    <x v="2"/>
    <s v="Nov"/>
    <s v="2014-11"/>
  </r>
  <r>
    <n v="8600"/>
    <s v="CA-2014-141110"/>
    <x v="35"/>
    <d v="2014-12-01T00:00:00"/>
    <s v="Standard Class"/>
    <s v="LS-17200"/>
    <s v="Luke Schmidt"/>
    <x v="1"/>
    <s v="United States"/>
    <x v="201"/>
    <s v="California"/>
    <n v="93727"/>
    <x v="1"/>
    <s v="OFF-PA-10002586"/>
    <x v="1"/>
    <x v="10"/>
    <s v="Xerox 1970"/>
    <x v="1801"/>
    <n v="3"/>
    <n v="0"/>
    <n v="7.0217999999999998"/>
    <n v="11"/>
    <n v="4"/>
    <x v="2"/>
    <s v="Nov"/>
    <s v="2014-11"/>
  </r>
  <r>
    <n v="8601"/>
    <s v="CA-2014-141110"/>
    <x v="35"/>
    <d v="2014-12-01T00:00:00"/>
    <s v="Standard Class"/>
    <s v="LS-17200"/>
    <s v="Luke Schmidt"/>
    <x v="1"/>
    <s v="United States"/>
    <x v="201"/>
    <s v="California"/>
    <n v="93727"/>
    <x v="1"/>
    <s v="OFF-AP-10000692"/>
    <x v="1"/>
    <x v="9"/>
    <s v="Fellowes Mighty 8 Compact Surge Protector"/>
    <x v="5266"/>
    <n v="2"/>
    <n v="0"/>
    <n v="11.3512"/>
    <n v="11"/>
    <n v="4"/>
    <x v="2"/>
    <s v="Nov"/>
    <s v="2014-11"/>
  </r>
  <r>
    <n v="8602"/>
    <s v="CA-2014-141110"/>
    <x v="35"/>
    <d v="2014-12-01T00:00:00"/>
    <s v="Standard Class"/>
    <s v="LS-17200"/>
    <s v="Luke Schmidt"/>
    <x v="1"/>
    <s v="United States"/>
    <x v="201"/>
    <s v="California"/>
    <n v="93727"/>
    <x v="1"/>
    <s v="OFF-BI-10001553"/>
    <x v="1"/>
    <x v="8"/>
    <s v="SpineVue Locking Slant-D Ring Binders by Cardinal"/>
    <x v="1746"/>
    <n v="1"/>
    <n v="0.2"/>
    <n v="2.5592000000000001"/>
    <n v="11"/>
    <n v="4"/>
    <x v="2"/>
    <s v="Nov"/>
    <s v="2014-11"/>
  </r>
  <r>
    <n v="8603"/>
    <s v="US-2014-133949"/>
    <x v="520"/>
    <d v="2014-12-31T00:00:00"/>
    <s v="Same Day"/>
    <s v="JL-15175"/>
    <s v="James Lanier"/>
    <x v="2"/>
    <s v="United States"/>
    <x v="192"/>
    <s v="Nevada"/>
    <n v="89502"/>
    <x v="1"/>
    <s v="TEC-PH-10004908"/>
    <x v="2"/>
    <x v="7"/>
    <s v="Panasonic KX TS3282W Corded phone"/>
    <x v="5267"/>
    <n v="7"/>
    <n v="0.2"/>
    <n v="59.493000000000002"/>
    <n v="12"/>
    <n v="4"/>
    <x v="2"/>
    <s v="Dec"/>
    <s v="2014-12"/>
  </r>
  <r>
    <n v="8604"/>
    <s v="US-2016-116365"/>
    <x v="835"/>
    <d v="2016-01-08T00:00:00"/>
    <s v="Standard Class"/>
    <s v="CA-12310"/>
    <s v="Christine Abelman"/>
    <x v="1"/>
    <s v="United States"/>
    <x v="52"/>
    <s v="Texas"/>
    <n v="78207"/>
    <x v="2"/>
    <s v="TEC-AC-10002217"/>
    <x v="2"/>
    <x v="11"/>
    <s v="Imation Clip USB flash drive - 8 GB"/>
    <x v="5268"/>
    <n v="2"/>
    <n v="0.2"/>
    <n v="-5.2640000000000002"/>
    <n v="1"/>
    <n v="1"/>
    <x v="0"/>
    <s v="Jan"/>
    <s v="2016-01"/>
  </r>
  <r>
    <n v="8605"/>
    <s v="US-2016-116365"/>
    <x v="835"/>
    <d v="2016-01-08T00:00:00"/>
    <s v="Standard Class"/>
    <s v="CA-12310"/>
    <s v="Christine Abelman"/>
    <x v="1"/>
    <s v="United States"/>
    <x v="52"/>
    <s v="Texas"/>
    <n v="78207"/>
    <x v="2"/>
    <s v="TEC-AC-10002942"/>
    <x v="2"/>
    <x v="11"/>
    <s v="WD My Passport Ultra 1TB Portable External Hard Drive"/>
    <x v="5198"/>
    <n v="3"/>
    <n v="0.2"/>
    <n v="-6.21"/>
    <n v="1"/>
    <n v="1"/>
    <x v="0"/>
    <s v="Jan"/>
    <s v="2016-01"/>
  </r>
  <r>
    <n v="8606"/>
    <s v="US-2016-116365"/>
    <x v="835"/>
    <d v="2016-01-08T00:00:00"/>
    <s v="Standard Class"/>
    <s v="CA-12310"/>
    <s v="Christine Abelman"/>
    <x v="1"/>
    <s v="United States"/>
    <x v="52"/>
    <s v="Texas"/>
    <n v="78207"/>
    <x v="2"/>
    <s v="TEC-PH-10002890"/>
    <x v="2"/>
    <x v="7"/>
    <s v="AT&amp;T 17929 Lendline Telephone"/>
    <x v="2131"/>
    <n v="5"/>
    <n v="0.2"/>
    <n v="13.571999999999999"/>
    <n v="1"/>
    <n v="1"/>
    <x v="0"/>
    <s v="Jan"/>
    <s v="2016-01"/>
  </r>
  <r>
    <n v="8607"/>
    <s v="CA-2017-162936"/>
    <x v="238"/>
    <d v="2017-08-22T00:00:00"/>
    <s v="Standard Class"/>
    <s v="CM-12160"/>
    <s v="Charles McCrossin"/>
    <x v="0"/>
    <s v="United States"/>
    <x v="217"/>
    <s v="Massachusetts"/>
    <n v="2740"/>
    <x v="3"/>
    <s v="TEC-AC-10003614"/>
    <x v="2"/>
    <x v="11"/>
    <s v="Verbatim 25 GB 6x Blu-ray Single Layer Recordable Disc, 10/Pack"/>
    <x v="5269"/>
    <n v="2"/>
    <n v="0"/>
    <n v="7.6494"/>
    <n v="8"/>
    <n v="3"/>
    <x v="3"/>
    <s v="Aug"/>
    <s v="2017-08"/>
  </r>
  <r>
    <n v="8608"/>
    <s v="CA-2014-151946"/>
    <x v="611"/>
    <d v="2014-06-09T00:00:00"/>
    <s v="Standard Class"/>
    <s v="BT-11440"/>
    <s v="Bobby Trafton"/>
    <x v="0"/>
    <s v="United States"/>
    <x v="20"/>
    <s v="New York"/>
    <n v="10035"/>
    <x v="3"/>
    <s v="FUR-FU-10002878"/>
    <x v="0"/>
    <x v="5"/>
    <s v="Seth Thomas 14&quot; Day/Date Wall Clock"/>
    <x v="5270"/>
    <n v="2"/>
    <n v="0"/>
    <n v="21.075199999999999"/>
    <n v="6"/>
    <n v="2"/>
    <x v="2"/>
    <s v="Jun"/>
    <s v="2014-06"/>
  </r>
  <r>
    <n v="8609"/>
    <s v="CA-2014-151946"/>
    <x v="611"/>
    <d v="2014-06-09T00:00:00"/>
    <s v="Standard Class"/>
    <s v="BT-11440"/>
    <s v="Bobby Trafton"/>
    <x v="0"/>
    <s v="United States"/>
    <x v="20"/>
    <s v="New York"/>
    <n v="10035"/>
    <x v="3"/>
    <s v="OFF-AP-10001626"/>
    <x v="1"/>
    <x v="9"/>
    <s v="Commercial WindTunnel Clean Air Upright Vacuum, Replacement Belts, Filtration Bags"/>
    <x v="2505"/>
    <n v="4"/>
    <n v="0"/>
    <n v="4.0456000000000003"/>
    <n v="6"/>
    <n v="2"/>
    <x v="2"/>
    <s v="Jun"/>
    <s v="2014-06"/>
  </r>
  <r>
    <n v="8610"/>
    <s v="CA-2014-151946"/>
    <x v="611"/>
    <d v="2014-06-09T00:00:00"/>
    <s v="Standard Class"/>
    <s v="BT-11440"/>
    <s v="Bobby Trafton"/>
    <x v="0"/>
    <s v="United States"/>
    <x v="20"/>
    <s v="New York"/>
    <n v="10035"/>
    <x v="3"/>
    <s v="FUR-BO-10003272"/>
    <x v="0"/>
    <x v="0"/>
    <s v="O'Sullivan Living Dimensions 5-Shelf Bookcases"/>
    <x v="3710"/>
    <n v="2"/>
    <n v="0.2"/>
    <n v="-44.195999999999998"/>
    <n v="6"/>
    <n v="2"/>
    <x v="2"/>
    <s v="Jun"/>
    <s v="2014-06"/>
  </r>
  <r>
    <n v="8611"/>
    <s v="CA-2014-151946"/>
    <x v="611"/>
    <d v="2014-06-09T00:00:00"/>
    <s v="Standard Class"/>
    <s v="BT-11440"/>
    <s v="Bobby Trafton"/>
    <x v="0"/>
    <s v="United States"/>
    <x v="20"/>
    <s v="New York"/>
    <n v="10035"/>
    <x v="3"/>
    <s v="FUR-FU-10002191"/>
    <x v="0"/>
    <x v="5"/>
    <s v="G.E. Halogen Desk Lamp Bulbs"/>
    <x v="540"/>
    <n v="2"/>
    <n v="0"/>
    <n v="6.7008000000000001"/>
    <n v="6"/>
    <n v="2"/>
    <x v="2"/>
    <s v="Jun"/>
    <s v="2014-06"/>
  </r>
  <r>
    <n v="8612"/>
    <s v="CA-2017-123624"/>
    <x v="38"/>
    <d v="2017-11-17T00:00:00"/>
    <s v="Second Class"/>
    <s v="SE-20110"/>
    <s v="Sanjit Engle"/>
    <x v="0"/>
    <s v="United States"/>
    <x v="475"/>
    <s v="California"/>
    <n v="93030"/>
    <x v="1"/>
    <s v="TEC-AC-10000682"/>
    <x v="2"/>
    <x v="11"/>
    <s v="Kensington K72356US Mouse-in-a-Box USB Desktop Mouse"/>
    <x v="2040"/>
    <n v="5"/>
    <n v="0"/>
    <n v="29.032499999999999"/>
    <n v="11"/>
    <n v="4"/>
    <x v="3"/>
    <s v="Nov"/>
    <s v="2017-11"/>
  </r>
  <r>
    <n v="8613"/>
    <s v="CA-2016-146437"/>
    <x v="1198"/>
    <d v="2016-02-01T00:00:00"/>
    <s v="Second Class"/>
    <s v="HG-14965"/>
    <s v="Henry Goldwyn"/>
    <x v="1"/>
    <s v="United States"/>
    <x v="1"/>
    <s v="California"/>
    <n v="90036"/>
    <x v="1"/>
    <s v="OFF-AR-10000588"/>
    <x v="1"/>
    <x v="6"/>
    <s v="Newell 345"/>
    <x v="1977"/>
    <n v="2"/>
    <n v="0"/>
    <n v="10.316800000000001"/>
    <n v="1"/>
    <n v="1"/>
    <x v="0"/>
    <s v="Jan"/>
    <s v="2016-01"/>
  </r>
  <r>
    <n v="8614"/>
    <s v="CA-2016-138233"/>
    <x v="1199"/>
    <d v="2016-11-14T00:00:00"/>
    <s v="Standard Class"/>
    <s v="PF-19165"/>
    <s v="Philip Fox"/>
    <x v="0"/>
    <s v="United States"/>
    <x v="182"/>
    <s v="California"/>
    <n v="94601"/>
    <x v="1"/>
    <s v="TEC-AC-10002001"/>
    <x v="2"/>
    <x v="11"/>
    <s v="Logitech Wireless Gaming Headset G930"/>
    <x v="647"/>
    <n v="3"/>
    <n v="0"/>
    <n v="177.5889"/>
    <n v="11"/>
    <n v="4"/>
    <x v="0"/>
    <s v="Nov"/>
    <s v="2016-11"/>
  </r>
  <r>
    <n v="8615"/>
    <s v="CA-2016-165918"/>
    <x v="545"/>
    <d v="2016-09-14T00:00:00"/>
    <s v="Standard Class"/>
    <s v="BD-11770"/>
    <s v="Bryan Davis"/>
    <x v="0"/>
    <s v="United States"/>
    <x v="156"/>
    <s v="Washington"/>
    <n v="98026"/>
    <x v="1"/>
    <s v="OFF-LA-10003720"/>
    <x v="1"/>
    <x v="2"/>
    <s v="Avery 487"/>
    <x v="1552"/>
    <n v="2"/>
    <n v="0"/>
    <n v="3.4685999999999999"/>
    <n v="9"/>
    <n v="3"/>
    <x v="0"/>
    <s v="Sep"/>
    <s v="2016-09"/>
  </r>
  <r>
    <n v="8616"/>
    <s v="CA-2016-165918"/>
    <x v="545"/>
    <d v="2016-09-14T00:00:00"/>
    <s v="Standard Class"/>
    <s v="BD-11770"/>
    <s v="Bryan Davis"/>
    <x v="0"/>
    <s v="United States"/>
    <x v="156"/>
    <s v="Washington"/>
    <n v="98026"/>
    <x v="1"/>
    <s v="OFF-BI-10004364"/>
    <x v="1"/>
    <x v="8"/>
    <s v="Storex Dura Pro Binders"/>
    <x v="5271"/>
    <n v="3"/>
    <n v="0.2"/>
    <n v="4.4550000000000001"/>
    <n v="9"/>
    <n v="3"/>
    <x v="0"/>
    <s v="Sep"/>
    <s v="2016-09"/>
  </r>
  <r>
    <n v="8617"/>
    <s v="CA-2016-165918"/>
    <x v="545"/>
    <d v="2016-09-14T00:00:00"/>
    <s v="Standard Class"/>
    <s v="BD-11770"/>
    <s v="Bryan Davis"/>
    <x v="0"/>
    <s v="United States"/>
    <x v="156"/>
    <s v="Washington"/>
    <n v="98026"/>
    <x v="1"/>
    <s v="OFF-PA-10000100"/>
    <x v="1"/>
    <x v="10"/>
    <s v="Xerox 1945"/>
    <x v="2597"/>
    <n v="2"/>
    <n v="0"/>
    <n v="40.170200000000001"/>
    <n v="9"/>
    <n v="3"/>
    <x v="0"/>
    <s v="Sep"/>
    <s v="2016-09"/>
  </r>
  <r>
    <n v="8618"/>
    <s v="CA-2016-165918"/>
    <x v="545"/>
    <d v="2016-09-14T00:00:00"/>
    <s v="Standard Class"/>
    <s v="BD-11770"/>
    <s v="Bryan Davis"/>
    <x v="0"/>
    <s v="United States"/>
    <x v="156"/>
    <s v="Washington"/>
    <n v="98026"/>
    <x v="1"/>
    <s v="OFF-BI-10004826"/>
    <x v="1"/>
    <x v="8"/>
    <s v="JM Magazine Binder"/>
    <x v="5272"/>
    <n v="3"/>
    <n v="0.2"/>
    <n v="13.868399999999999"/>
    <n v="9"/>
    <n v="3"/>
    <x v="0"/>
    <s v="Sep"/>
    <s v="2016-09"/>
  </r>
  <r>
    <n v="8619"/>
    <s v="CA-2017-117513"/>
    <x v="448"/>
    <d v="2017-03-08T00:00:00"/>
    <s v="Standard Class"/>
    <s v="BT-11395"/>
    <s v="Bill Tyler"/>
    <x v="1"/>
    <s v="United States"/>
    <x v="1"/>
    <s v="California"/>
    <n v="90004"/>
    <x v="1"/>
    <s v="FUR-TA-10001520"/>
    <x v="0"/>
    <x v="3"/>
    <s v="Lesro Sheffield Collection Coffee Table, End Table, Center Table, Corner Table"/>
    <x v="3734"/>
    <n v="7"/>
    <n v="0.2"/>
    <n v="-14.9877"/>
    <n v="3"/>
    <n v="1"/>
    <x v="3"/>
    <s v="Mar"/>
    <s v="2017-03"/>
  </r>
  <r>
    <n v="8620"/>
    <s v="CA-2017-132437"/>
    <x v="565"/>
    <d v="2017-09-13T00:00:00"/>
    <s v="Second Class"/>
    <s v="EM-14095"/>
    <s v="Eudokia Martin"/>
    <x v="1"/>
    <s v="United States"/>
    <x v="20"/>
    <s v="New York"/>
    <n v="10024"/>
    <x v="3"/>
    <s v="OFF-ST-10001031"/>
    <x v="1"/>
    <x v="4"/>
    <s v="Adjustable Personal File Tote"/>
    <x v="5273"/>
    <n v="4"/>
    <n v="0"/>
    <n v="16.9312"/>
    <n v="9"/>
    <n v="3"/>
    <x v="3"/>
    <s v="Sep"/>
    <s v="2017-09"/>
  </r>
  <r>
    <n v="8621"/>
    <s v="US-2017-119319"/>
    <x v="44"/>
    <d v="2017-11-09T00:00:00"/>
    <s v="Second Class"/>
    <s v="LC-17050"/>
    <s v="Liz Carlisle"/>
    <x v="0"/>
    <s v="United States"/>
    <x v="61"/>
    <s v="Texas"/>
    <n v="75217"/>
    <x v="2"/>
    <s v="FUR-FU-10003878"/>
    <x v="0"/>
    <x v="5"/>
    <s v="Linden 10&quot; Round Wall Clock, Black"/>
    <x v="2433"/>
    <n v="5"/>
    <n v="0.6"/>
    <n v="-19.864000000000001"/>
    <n v="11"/>
    <n v="4"/>
    <x v="3"/>
    <s v="Nov"/>
    <s v="2017-11"/>
  </r>
  <r>
    <n v="8622"/>
    <s v="CA-2017-104318"/>
    <x v="726"/>
    <d v="2017-05-18T00:00:00"/>
    <s v="Standard Class"/>
    <s v="FH-14275"/>
    <s v="Frank Hawley"/>
    <x v="1"/>
    <s v="United States"/>
    <x v="47"/>
    <s v="Tennessee"/>
    <n v="37064"/>
    <x v="0"/>
    <s v="OFF-AP-10000358"/>
    <x v="1"/>
    <x v="9"/>
    <s v="Fellowes Basic Home/Office Series Surge Protectors"/>
    <x v="3721"/>
    <n v="2"/>
    <n v="0.2"/>
    <n v="2.3363999999999998"/>
    <n v="5"/>
    <n v="2"/>
    <x v="3"/>
    <s v="May"/>
    <s v="2017-05"/>
  </r>
  <r>
    <n v="8623"/>
    <s v="US-2016-114230"/>
    <x v="581"/>
    <d v="2016-12-01T00:00:00"/>
    <s v="Standard Class"/>
    <s v="CM-12235"/>
    <s v="Chris McAfee"/>
    <x v="0"/>
    <s v="United States"/>
    <x v="42"/>
    <s v="Arizona"/>
    <n v="85023"/>
    <x v="1"/>
    <s v="OFF-ST-10000876"/>
    <x v="1"/>
    <x v="4"/>
    <s v="Eldon Simplefile Box Office"/>
    <x v="5274"/>
    <n v="4"/>
    <n v="0.2"/>
    <n v="3.9807999999999999"/>
    <n v="11"/>
    <n v="4"/>
    <x v="0"/>
    <s v="Nov"/>
    <s v="2016-11"/>
  </r>
  <r>
    <n v="8624"/>
    <s v="CA-2015-136147"/>
    <x v="50"/>
    <d v="2015-11-18T00:00:00"/>
    <s v="Standard Class"/>
    <s v="FM-14380"/>
    <s v="Fred McMath"/>
    <x v="0"/>
    <s v="United States"/>
    <x v="100"/>
    <s v="Florida"/>
    <n v="33178"/>
    <x v="0"/>
    <s v="OFF-BI-10004224"/>
    <x v="1"/>
    <x v="8"/>
    <s v="Catalog Binders with Expanding Posts"/>
    <x v="1425"/>
    <n v="6"/>
    <n v="0.7"/>
    <n v="-100.92"/>
    <n v="11"/>
    <n v="4"/>
    <x v="1"/>
    <s v="Nov"/>
    <s v="2015-11"/>
  </r>
  <r>
    <n v="8625"/>
    <s v="CA-2015-136147"/>
    <x v="50"/>
    <d v="2015-11-18T00:00:00"/>
    <s v="Standard Class"/>
    <s v="FM-14380"/>
    <s v="Fred McMath"/>
    <x v="0"/>
    <s v="United States"/>
    <x v="100"/>
    <s v="Florida"/>
    <n v="33178"/>
    <x v="0"/>
    <s v="TEC-AC-10004568"/>
    <x v="2"/>
    <x v="11"/>
    <s v="Maxell LTO Ultrium - 800 GB"/>
    <x v="1359"/>
    <n v="5"/>
    <n v="0.2"/>
    <n v="-1.3995"/>
    <n v="11"/>
    <n v="4"/>
    <x v="1"/>
    <s v="Nov"/>
    <s v="2015-11"/>
  </r>
  <r>
    <n v="8626"/>
    <s v="CA-2015-156118"/>
    <x v="575"/>
    <d v="2015-12-12T00:00:00"/>
    <s v="Standard Class"/>
    <s v="HG-14965"/>
    <s v="Henry Goldwyn"/>
    <x v="1"/>
    <s v="United States"/>
    <x v="77"/>
    <s v="Colorado"/>
    <n v="80906"/>
    <x v="1"/>
    <s v="OFF-PA-10000533"/>
    <x v="1"/>
    <x v="10"/>
    <s v="Southworth Parchment Paper &amp; Envelopes"/>
    <x v="929"/>
    <n v="3"/>
    <n v="0.2"/>
    <n v="5.1012000000000004"/>
    <n v="12"/>
    <n v="4"/>
    <x v="1"/>
    <s v="Dec"/>
    <s v="2015-12"/>
  </r>
  <r>
    <n v="8627"/>
    <s v="CA-2015-164084"/>
    <x v="67"/>
    <d v="2015-09-12T00:00:00"/>
    <s v="Standard Class"/>
    <s v="AG-10525"/>
    <s v="Andy Gerbode"/>
    <x v="1"/>
    <s v="United States"/>
    <x v="20"/>
    <s v="New York"/>
    <n v="10011"/>
    <x v="3"/>
    <s v="OFF-ST-10003638"/>
    <x v="1"/>
    <x v="4"/>
    <s v="Mobile Personal File Cube"/>
    <x v="3702"/>
    <n v="3"/>
    <n v="0"/>
    <n v="18.970199999999998"/>
    <n v="9"/>
    <n v="3"/>
    <x v="1"/>
    <s v="Sep"/>
    <s v="2015-09"/>
  </r>
  <r>
    <n v="8628"/>
    <s v="CA-2015-164084"/>
    <x v="67"/>
    <d v="2015-09-12T00:00:00"/>
    <s v="Standard Class"/>
    <s v="AG-10525"/>
    <s v="Andy Gerbode"/>
    <x v="1"/>
    <s v="United States"/>
    <x v="20"/>
    <s v="New York"/>
    <n v="10011"/>
    <x v="3"/>
    <s v="TEC-AC-10002305"/>
    <x v="2"/>
    <x v="11"/>
    <s v="KeyTronic E03601U1 - Keyboard - Beige"/>
    <x v="2540"/>
    <n v="5"/>
    <n v="0"/>
    <n v="16.2"/>
    <n v="9"/>
    <n v="3"/>
    <x v="1"/>
    <s v="Sep"/>
    <s v="2015-09"/>
  </r>
  <r>
    <n v="8629"/>
    <s v="CA-2015-164084"/>
    <x v="67"/>
    <d v="2015-09-12T00:00:00"/>
    <s v="Standard Class"/>
    <s v="AG-10525"/>
    <s v="Andy Gerbode"/>
    <x v="1"/>
    <s v="United States"/>
    <x v="20"/>
    <s v="New York"/>
    <n v="10011"/>
    <x v="3"/>
    <s v="OFF-BI-10000605"/>
    <x v="1"/>
    <x v="8"/>
    <s v="Acco Pressboard Covers with Storage Hooks, 9 1/2&quot; x 11&quot;, Executive Red"/>
    <x v="855"/>
    <n v="2"/>
    <n v="0.2"/>
    <n v="2.0573999999999999"/>
    <n v="9"/>
    <n v="3"/>
    <x v="1"/>
    <s v="Sep"/>
    <s v="2015-09"/>
  </r>
  <r>
    <n v="8630"/>
    <s v="CA-2015-164084"/>
    <x v="67"/>
    <d v="2015-09-12T00:00:00"/>
    <s v="Standard Class"/>
    <s v="AG-10525"/>
    <s v="Andy Gerbode"/>
    <x v="1"/>
    <s v="United States"/>
    <x v="20"/>
    <s v="New York"/>
    <n v="10011"/>
    <x v="3"/>
    <s v="FUR-TA-10003569"/>
    <x v="0"/>
    <x v="3"/>
    <s v="Bretford CR8500 Series Meeting Room Furniture"/>
    <x v="5275"/>
    <n v="2"/>
    <n v="0.4"/>
    <n v="-120.294"/>
    <n v="9"/>
    <n v="3"/>
    <x v="1"/>
    <s v="Sep"/>
    <s v="2015-09"/>
  </r>
  <r>
    <n v="8631"/>
    <s v="CA-2015-164084"/>
    <x v="67"/>
    <d v="2015-09-12T00:00:00"/>
    <s v="Standard Class"/>
    <s v="AG-10525"/>
    <s v="Andy Gerbode"/>
    <x v="1"/>
    <s v="United States"/>
    <x v="20"/>
    <s v="New York"/>
    <n v="10011"/>
    <x v="3"/>
    <s v="OFF-FA-10003059"/>
    <x v="1"/>
    <x v="13"/>
    <s v="Assorted Color Push Pins"/>
    <x v="3578"/>
    <n v="4"/>
    <n v="0"/>
    <n v="2.3892000000000002"/>
    <n v="9"/>
    <n v="3"/>
    <x v="1"/>
    <s v="Sep"/>
    <s v="2015-09"/>
  </r>
  <r>
    <n v="8632"/>
    <s v="CA-2016-107783"/>
    <x v="1062"/>
    <d v="2016-07-29T00:00:00"/>
    <s v="First Class"/>
    <s v="OT-18730"/>
    <s v="Olvera Toch"/>
    <x v="0"/>
    <s v="United States"/>
    <x v="437"/>
    <s v="Pennsylvania"/>
    <n v="18018"/>
    <x v="3"/>
    <s v="FUR-BO-10004409"/>
    <x v="0"/>
    <x v="0"/>
    <s v="Safco Value Mate Series Steel Bookcases, Baked Enamel Finish on Steel, Gray"/>
    <x v="5276"/>
    <n v="5"/>
    <n v="0.5"/>
    <n v="-78.078000000000003"/>
    <n v="7"/>
    <n v="3"/>
    <x v="0"/>
    <s v="Jul"/>
    <s v="2016-07"/>
  </r>
  <r>
    <n v="8633"/>
    <s v="CA-2016-107783"/>
    <x v="1062"/>
    <d v="2016-07-29T00:00:00"/>
    <s v="First Class"/>
    <s v="OT-18730"/>
    <s v="Olvera Toch"/>
    <x v="0"/>
    <s v="United States"/>
    <x v="437"/>
    <s v="Pennsylvania"/>
    <n v="18018"/>
    <x v="3"/>
    <s v="OFF-BI-10000545"/>
    <x v="1"/>
    <x v="8"/>
    <s v="GBC Ibimaster 500 Manual ProClick Binding System"/>
    <x v="5108"/>
    <n v="6"/>
    <n v="0.7"/>
    <n v="-913.17600000000004"/>
    <n v="7"/>
    <n v="3"/>
    <x v="0"/>
    <s v="Jul"/>
    <s v="2016-07"/>
  </r>
  <r>
    <n v="8634"/>
    <s v="CA-2016-107783"/>
    <x v="1062"/>
    <d v="2016-07-29T00:00:00"/>
    <s v="First Class"/>
    <s v="OT-18730"/>
    <s v="Olvera Toch"/>
    <x v="0"/>
    <s v="United States"/>
    <x v="437"/>
    <s v="Pennsylvania"/>
    <n v="18018"/>
    <x v="3"/>
    <s v="OFF-AP-10004052"/>
    <x v="1"/>
    <x v="9"/>
    <s v="Hoover Replacement Belts For Soft Guard &amp; Commercial Ltweight Upright Vacs, 2/Pk"/>
    <x v="5166"/>
    <n v="3"/>
    <n v="0.2"/>
    <n v="0.71099999999999997"/>
    <n v="7"/>
    <n v="3"/>
    <x v="0"/>
    <s v="Jul"/>
    <s v="2016-07"/>
  </r>
  <r>
    <n v="8635"/>
    <s v="CA-2017-159793"/>
    <x v="326"/>
    <d v="2017-08-29T00:00:00"/>
    <s v="Standard Class"/>
    <s v="SV-20365"/>
    <s v="Seth Vernon"/>
    <x v="0"/>
    <s v="United States"/>
    <x v="10"/>
    <s v="Pennsylvania"/>
    <n v="19140"/>
    <x v="3"/>
    <s v="FUR-BO-10001798"/>
    <x v="0"/>
    <x v="0"/>
    <s v="Bush Somerset Collection Bookcase"/>
    <x v="5277"/>
    <n v="2"/>
    <n v="0.5"/>
    <n v="-89.066400000000002"/>
    <n v="8"/>
    <n v="3"/>
    <x v="3"/>
    <s v="Aug"/>
    <s v="2017-08"/>
  </r>
  <r>
    <n v="8636"/>
    <s v="CA-2014-160094"/>
    <x v="1013"/>
    <d v="2014-05-02T00:00:00"/>
    <s v="First Class"/>
    <s v="JM-16195"/>
    <s v="Justin MacKendrick"/>
    <x v="0"/>
    <s v="United States"/>
    <x v="103"/>
    <s v="Kentucky"/>
    <n v="40214"/>
    <x v="0"/>
    <s v="OFF-AR-10004010"/>
    <x v="1"/>
    <x v="6"/>
    <s v="Hunt Boston Vacuum Mount KS Pencil Sharpener"/>
    <x v="5130"/>
    <n v="5"/>
    <n v="0"/>
    <n v="45.487000000000002"/>
    <n v="4"/>
    <n v="2"/>
    <x v="2"/>
    <s v="Apr"/>
    <s v="2014-04"/>
  </r>
  <r>
    <n v="8637"/>
    <s v="CA-2014-160094"/>
    <x v="1013"/>
    <d v="2014-05-02T00:00:00"/>
    <s v="First Class"/>
    <s v="JM-16195"/>
    <s v="Justin MacKendrick"/>
    <x v="0"/>
    <s v="United States"/>
    <x v="103"/>
    <s v="Kentucky"/>
    <n v="40214"/>
    <x v="0"/>
    <s v="OFF-ST-10000585"/>
    <x v="1"/>
    <x v="4"/>
    <s v="Economy Rollaway Files"/>
    <x v="5278"/>
    <n v="5"/>
    <n v="0"/>
    <n v="214.76"/>
    <n v="4"/>
    <n v="2"/>
    <x v="2"/>
    <s v="Apr"/>
    <s v="2014-04"/>
  </r>
  <r>
    <n v="8638"/>
    <s v="CA-2017-151281"/>
    <x v="842"/>
    <d v="2017-05-02T00:00:00"/>
    <s v="Standard Class"/>
    <s v="HM-14980"/>
    <s v="Henry MacAllister"/>
    <x v="0"/>
    <s v="United States"/>
    <x v="4"/>
    <s v="Washington"/>
    <n v="98105"/>
    <x v="1"/>
    <s v="FUR-FU-10000397"/>
    <x v="0"/>
    <x v="5"/>
    <s v="Luxo Economy Swing Arm Lamp"/>
    <x v="5279"/>
    <n v="7"/>
    <n v="0"/>
    <n v="39.0824"/>
    <n v="4"/>
    <n v="2"/>
    <x v="3"/>
    <s v="Apr"/>
    <s v="2017-04"/>
  </r>
  <r>
    <n v="8639"/>
    <s v="CA-2017-118346"/>
    <x v="283"/>
    <d v="2017-07-24T00:00:00"/>
    <s v="First Class"/>
    <s v="PO-19180"/>
    <s v="Philisse Overcash"/>
    <x v="2"/>
    <s v="United States"/>
    <x v="249"/>
    <s v="Wisconsin"/>
    <n v="53142"/>
    <x v="2"/>
    <s v="TEC-AC-10000736"/>
    <x v="2"/>
    <x v="11"/>
    <s v="Logitech G600 MMO Gaming Mouse"/>
    <x v="4349"/>
    <n v="5"/>
    <n v="0"/>
    <n v="143.982"/>
    <n v="7"/>
    <n v="3"/>
    <x v="3"/>
    <s v="Jul"/>
    <s v="2017-07"/>
  </r>
  <r>
    <n v="8640"/>
    <s v="CA-2014-129819"/>
    <x v="736"/>
    <d v="2014-12-15T00:00:00"/>
    <s v="Second Class"/>
    <s v="KC-16675"/>
    <s v="Kimberly Carter"/>
    <x v="1"/>
    <s v="United States"/>
    <x v="0"/>
    <s v="Kentucky"/>
    <n v="42420"/>
    <x v="0"/>
    <s v="OFF-BI-10004970"/>
    <x v="1"/>
    <x v="8"/>
    <s v="ACCOHIDE 3-Ring Binder, Blue, 1&quot;"/>
    <x v="708"/>
    <n v="3"/>
    <n v="0"/>
    <n v="5.8232999999999997"/>
    <n v="12"/>
    <n v="4"/>
    <x v="2"/>
    <s v="Dec"/>
    <s v="2014-12"/>
  </r>
  <r>
    <n v="8641"/>
    <s v="US-2017-148551"/>
    <x v="602"/>
    <d v="2017-01-16T00:00:00"/>
    <s v="Standard Class"/>
    <s v="DB-13120"/>
    <s v="David Bremer"/>
    <x v="1"/>
    <s v="United States"/>
    <x v="61"/>
    <s v="Texas"/>
    <n v="75217"/>
    <x v="2"/>
    <s v="OFF-BI-10000545"/>
    <x v="1"/>
    <x v="8"/>
    <s v="GBC Ibimaster 500 Manual ProClick Binding System"/>
    <x v="5280"/>
    <n v="5"/>
    <n v="0.8"/>
    <n v="-1141.47"/>
    <n v="1"/>
    <n v="1"/>
    <x v="3"/>
    <s v="Jan"/>
    <s v="2017-01"/>
  </r>
  <r>
    <n v="8642"/>
    <s v="CA-2017-147767"/>
    <x v="574"/>
    <d v="2017-12-02T00:00:00"/>
    <s v="Same Day"/>
    <s v="SV-20935"/>
    <s v="Susan Vittorini"/>
    <x v="0"/>
    <s v="United States"/>
    <x v="97"/>
    <s v="Arizona"/>
    <n v="85345"/>
    <x v="1"/>
    <s v="OFF-BI-10001670"/>
    <x v="1"/>
    <x v="8"/>
    <s v="Vinyl Sectional Post Binders"/>
    <x v="5281"/>
    <n v="6"/>
    <n v="0.7"/>
    <n v="-45.24"/>
    <n v="12"/>
    <n v="4"/>
    <x v="3"/>
    <s v="Dec"/>
    <s v="2017-12"/>
  </r>
  <r>
    <n v="8643"/>
    <s v="CA-2015-108259"/>
    <x v="627"/>
    <d v="2015-11-15T00:00:00"/>
    <s v="Standard Class"/>
    <s v="NS-18640"/>
    <s v="Noel Staavos"/>
    <x v="1"/>
    <s v="United States"/>
    <x v="108"/>
    <s v="North Carolina"/>
    <n v="28540"/>
    <x v="0"/>
    <s v="OFF-FA-10000624"/>
    <x v="1"/>
    <x v="13"/>
    <s v="OIC Binder Clips"/>
    <x v="5077"/>
    <n v="11"/>
    <n v="0.2"/>
    <n v="11.814"/>
    <n v="11"/>
    <n v="4"/>
    <x v="1"/>
    <s v="Nov"/>
    <s v="2015-11"/>
  </r>
  <r>
    <n v="8644"/>
    <s v="CA-2015-108259"/>
    <x v="627"/>
    <d v="2015-11-15T00:00:00"/>
    <s v="Standard Class"/>
    <s v="NS-18640"/>
    <s v="Noel Staavos"/>
    <x v="1"/>
    <s v="United States"/>
    <x v="108"/>
    <s v="North Carolina"/>
    <n v="28540"/>
    <x v="0"/>
    <s v="OFF-LA-10002945"/>
    <x v="1"/>
    <x v="2"/>
    <s v="Permanent Self-Adhesive File Folder Labels for Typewriters, 1 1/8 x 3 1/2, White"/>
    <x v="1310"/>
    <n v="1"/>
    <n v="0.2"/>
    <n v="1.6379999999999999"/>
    <n v="11"/>
    <n v="4"/>
    <x v="1"/>
    <s v="Nov"/>
    <s v="2015-11"/>
  </r>
  <r>
    <n v="8645"/>
    <s v="CA-2015-108259"/>
    <x v="627"/>
    <d v="2015-11-15T00:00:00"/>
    <s v="Standard Class"/>
    <s v="NS-18640"/>
    <s v="Noel Staavos"/>
    <x v="1"/>
    <s v="United States"/>
    <x v="108"/>
    <s v="North Carolina"/>
    <n v="28540"/>
    <x v="0"/>
    <s v="OFF-BI-10000315"/>
    <x v="1"/>
    <x v="8"/>
    <s v="Poly Designer Cover &amp; Back"/>
    <x v="5282"/>
    <n v="7"/>
    <n v="0.7"/>
    <n v="-29.244599999999998"/>
    <n v="11"/>
    <n v="4"/>
    <x v="1"/>
    <s v="Nov"/>
    <s v="2015-11"/>
  </r>
  <r>
    <n v="8646"/>
    <s v="CA-2015-108259"/>
    <x v="627"/>
    <d v="2015-11-15T00:00:00"/>
    <s v="Standard Class"/>
    <s v="NS-18640"/>
    <s v="Noel Staavos"/>
    <x v="1"/>
    <s v="United States"/>
    <x v="108"/>
    <s v="North Carolina"/>
    <n v="28540"/>
    <x v="0"/>
    <s v="FUR-FU-10000023"/>
    <x v="0"/>
    <x v="5"/>
    <s v="Eldon Wave Desk Accessories"/>
    <x v="5127"/>
    <n v="1"/>
    <n v="0.2"/>
    <n v="1.4136"/>
    <n v="11"/>
    <n v="4"/>
    <x v="1"/>
    <s v="Nov"/>
    <s v="2015-11"/>
  </r>
  <r>
    <n v="8647"/>
    <s v="CA-2016-113341"/>
    <x v="881"/>
    <d v="2016-11-29T00:00:00"/>
    <s v="Standard Class"/>
    <s v="MH-17455"/>
    <s v="Mark Hamilton"/>
    <x v="0"/>
    <s v="United States"/>
    <x v="1"/>
    <s v="California"/>
    <n v="90032"/>
    <x v="1"/>
    <s v="FUR-CH-10004698"/>
    <x v="0"/>
    <x v="1"/>
    <s v="Padded Folding Chairs, Black, 4/Carton"/>
    <x v="4732"/>
    <n v="3"/>
    <n v="0.2"/>
    <n v="19.435199999999998"/>
    <n v="11"/>
    <n v="4"/>
    <x v="0"/>
    <s v="Nov"/>
    <s v="2016-11"/>
  </r>
  <r>
    <n v="8648"/>
    <s v="US-2015-131842"/>
    <x v="901"/>
    <d v="2015-12-08T00:00:00"/>
    <s v="First Class"/>
    <s v="RR-19525"/>
    <s v="Rick Reed"/>
    <x v="1"/>
    <s v="United States"/>
    <x v="316"/>
    <s v="Tennessee"/>
    <n v="37211"/>
    <x v="0"/>
    <s v="FUR-CH-10004477"/>
    <x v="0"/>
    <x v="1"/>
    <s v="Global Push Button Manager's Chair, Indigo"/>
    <x v="5283"/>
    <n v="2"/>
    <n v="0.2"/>
    <n v="10.9602"/>
    <n v="12"/>
    <n v="4"/>
    <x v="1"/>
    <s v="Dec"/>
    <s v="2015-12"/>
  </r>
  <r>
    <n v="8649"/>
    <s v="CA-2016-164574"/>
    <x v="875"/>
    <d v="2016-08-03T00:00:00"/>
    <s v="Standard Class"/>
    <s v="RH-19555"/>
    <s v="Ritsa Hightower"/>
    <x v="0"/>
    <s v="United States"/>
    <x v="35"/>
    <s v="North Carolina"/>
    <n v="28205"/>
    <x v="0"/>
    <s v="OFF-ST-10003816"/>
    <x v="1"/>
    <x v="4"/>
    <s v="Fellowes High-Stak Drawer Files"/>
    <x v="3232"/>
    <n v="5"/>
    <n v="0.2"/>
    <n v="26.4285"/>
    <n v="7"/>
    <n v="3"/>
    <x v="0"/>
    <s v="Jul"/>
    <s v="2016-07"/>
  </r>
  <r>
    <n v="8650"/>
    <s v="CA-2016-164574"/>
    <x v="875"/>
    <d v="2016-08-03T00:00:00"/>
    <s v="Standard Class"/>
    <s v="RH-19555"/>
    <s v="Ritsa Hightower"/>
    <x v="0"/>
    <s v="United States"/>
    <x v="35"/>
    <s v="North Carolina"/>
    <n v="28205"/>
    <x v="0"/>
    <s v="OFF-BI-10002429"/>
    <x v="1"/>
    <x v="8"/>
    <s v="Premier Elliptical Ring Binder, Black"/>
    <x v="3940"/>
    <n v="3"/>
    <n v="0.7"/>
    <n v="-20.090399999999999"/>
    <n v="7"/>
    <n v="3"/>
    <x v="0"/>
    <s v="Jul"/>
    <s v="2016-07"/>
  </r>
  <r>
    <n v="8651"/>
    <s v="CA-2014-142769"/>
    <x v="103"/>
    <d v="2014-09-13T00:00:00"/>
    <s v="Same Day"/>
    <s v="RP-19390"/>
    <s v="Resi Pölking"/>
    <x v="0"/>
    <s v="United States"/>
    <x v="4"/>
    <s v="Washington"/>
    <n v="98103"/>
    <x v="1"/>
    <s v="OFF-FA-10000840"/>
    <x v="1"/>
    <x v="13"/>
    <s v="OIC Thumb-Tacks"/>
    <x v="5284"/>
    <n v="5"/>
    <n v="0"/>
    <n v="2.6789999999999998"/>
    <n v="9"/>
    <n v="3"/>
    <x v="2"/>
    <s v="Sep"/>
    <s v="2014-09"/>
  </r>
  <r>
    <n v="8652"/>
    <s v="CA-2014-142769"/>
    <x v="103"/>
    <d v="2014-09-13T00:00:00"/>
    <s v="Same Day"/>
    <s v="RP-19390"/>
    <s v="Resi Pölking"/>
    <x v="0"/>
    <s v="United States"/>
    <x v="4"/>
    <s v="Washington"/>
    <n v="98103"/>
    <x v="1"/>
    <s v="FUR-FU-10001918"/>
    <x v="0"/>
    <x v="5"/>
    <s v="C-Line Cubicle Keepers Polyproplyene Holder With Velcro Backings"/>
    <x v="5285"/>
    <n v="3"/>
    <n v="0"/>
    <n v="5.5340999999999996"/>
    <n v="9"/>
    <n v="3"/>
    <x v="2"/>
    <s v="Sep"/>
    <s v="2014-09"/>
  </r>
  <r>
    <n v="8653"/>
    <s v="CA-2014-142769"/>
    <x v="103"/>
    <d v="2014-09-13T00:00:00"/>
    <s v="Same Day"/>
    <s v="RP-19390"/>
    <s v="Resi Pölking"/>
    <x v="0"/>
    <s v="United States"/>
    <x v="4"/>
    <s v="Washington"/>
    <n v="98103"/>
    <x v="1"/>
    <s v="OFF-SU-10001574"/>
    <x v="1"/>
    <x v="14"/>
    <s v="Acme Value Line Scissors"/>
    <x v="545"/>
    <n v="2"/>
    <n v="0"/>
    <n v="2.19"/>
    <n v="9"/>
    <n v="3"/>
    <x v="2"/>
    <s v="Sep"/>
    <s v="2014-09"/>
  </r>
  <r>
    <n v="8654"/>
    <s v="CA-2014-142769"/>
    <x v="103"/>
    <d v="2014-09-13T00:00:00"/>
    <s v="Same Day"/>
    <s v="RP-19390"/>
    <s v="Resi Pölking"/>
    <x v="0"/>
    <s v="United States"/>
    <x v="4"/>
    <s v="Washington"/>
    <n v="98103"/>
    <x v="1"/>
    <s v="TEC-AC-10001606"/>
    <x v="2"/>
    <x v="11"/>
    <s v="Logitech Wireless Performance Mouse MX for PC and Mac"/>
    <x v="1636"/>
    <n v="2"/>
    <n v="0"/>
    <n v="75.992400000000004"/>
    <n v="9"/>
    <n v="3"/>
    <x v="2"/>
    <s v="Sep"/>
    <s v="2014-09"/>
  </r>
  <r>
    <n v="8655"/>
    <s v="CA-2014-142769"/>
    <x v="103"/>
    <d v="2014-09-13T00:00:00"/>
    <s v="Same Day"/>
    <s v="RP-19390"/>
    <s v="Resi Pölking"/>
    <x v="0"/>
    <s v="United States"/>
    <x v="4"/>
    <s v="Washington"/>
    <n v="98103"/>
    <x v="1"/>
    <s v="TEC-AC-10003399"/>
    <x v="2"/>
    <x v="11"/>
    <s v="Memorex Mini Travel Drive 64 GB USB 2.0 Flash Drive"/>
    <x v="5286"/>
    <n v="4"/>
    <n v="0"/>
    <n v="60.883200000000002"/>
    <n v="9"/>
    <n v="3"/>
    <x v="2"/>
    <s v="Sep"/>
    <s v="2014-09"/>
  </r>
  <r>
    <n v="8656"/>
    <s v="CA-2014-142769"/>
    <x v="103"/>
    <d v="2014-09-13T00:00:00"/>
    <s v="Same Day"/>
    <s v="RP-19390"/>
    <s v="Resi Pölking"/>
    <x v="0"/>
    <s v="United States"/>
    <x v="4"/>
    <s v="Washington"/>
    <n v="98103"/>
    <x v="1"/>
    <s v="TEC-AC-10000865"/>
    <x v="2"/>
    <x v="11"/>
    <s v="WD My Passport Ultra 500GB Portable External Hard Drive"/>
    <x v="5287"/>
    <n v="2"/>
    <n v="0"/>
    <n v="20.059999999999999"/>
    <n v="9"/>
    <n v="3"/>
    <x v="2"/>
    <s v="Sep"/>
    <s v="2014-09"/>
  </r>
  <r>
    <n v="8657"/>
    <s v="CA-2014-142769"/>
    <x v="103"/>
    <d v="2014-09-13T00:00:00"/>
    <s v="Same Day"/>
    <s v="RP-19390"/>
    <s v="Resi Pölking"/>
    <x v="0"/>
    <s v="United States"/>
    <x v="4"/>
    <s v="Washington"/>
    <n v="98103"/>
    <x v="1"/>
    <s v="OFF-PA-10002923"/>
    <x v="1"/>
    <x v="10"/>
    <s v="Xerox 1942"/>
    <x v="1529"/>
    <n v="1"/>
    <n v="0"/>
    <n v="24.47"/>
    <n v="9"/>
    <n v="3"/>
    <x v="2"/>
    <s v="Sep"/>
    <s v="2014-09"/>
  </r>
  <r>
    <n v="8658"/>
    <s v="CA-2014-142769"/>
    <x v="103"/>
    <d v="2014-09-13T00:00:00"/>
    <s v="Same Day"/>
    <s v="RP-19390"/>
    <s v="Resi Pölking"/>
    <x v="0"/>
    <s v="United States"/>
    <x v="4"/>
    <s v="Washington"/>
    <n v="98103"/>
    <x v="1"/>
    <s v="OFF-AP-10004785"/>
    <x v="1"/>
    <x v="9"/>
    <s v="Holmes Replacement Filter for HEPA Air Cleaner, Medium Room"/>
    <x v="5288"/>
    <n v="2"/>
    <n v="0"/>
    <n v="9.7438000000000002"/>
    <n v="9"/>
    <n v="3"/>
    <x v="2"/>
    <s v="Sep"/>
    <s v="2014-09"/>
  </r>
  <r>
    <n v="8659"/>
    <s v="CA-2016-168361"/>
    <x v="1028"/>
    <d v="2016-06-25T00:00:00"/>
    <s v="Standard Class"/>
    <s v="KB-16600"/>
    <s v="Ken Brennan"/>
    <x v="1"/>
    <s v="United States"/>
    <x v="22"/>
    <s v="Illinois"/>
    <n v="60623"/>
    <x v="2"/>
    <s v="OFF-BI-10003727"/>
    <x v="1"/>
    <x v="8"/>
    <s v="Avery Durable Slant Ring Binders With Label Holder"/>
    <x v="5289"/>
    <n v="1"/>
    <n v="0.8"/>
    <n v="-1.3375999999999999"/>
    <n v="6"/>
    <n v="2"/>
    <x v="0"/>
    <s v="Jun"/>
    <s v="2016-06"/>
  </r>
  <r>
    <n v="8660"/>
    <s v="CA-2016-153185"/>
    <x v="323"/>
    <d v="2016-09-08T00:00:00"/>
    <s v="Standard Class"/>
    <s v="MH-17620"/>
    <s v="Matt Hagelstein"/>
    <x v="1"/>
    <s v="United States"/>
    <x v="74"/>
    <s v="Ohio"/>
    <n v="45231"/>
    <x v="3"/>
    <s v="OFF-PA-10002246"/>
    <x v="1"/>
    <x v="10"/>
    <s v="Wirebound Four 2-3/4 x 5 Forms per Page, 400 Sets per Book"/>
    <x v="2585"/>
    <n v="6"/>
    <n v="0.2"/>
    <n v="11.223000000000001"/>
    <n v="9"/>
    <n v="3"/>
    <x v="0"/>
    <s v="Sep"/>
    <s v="2016-09"/>
  </r>
  <r>
    <n v="8661"/>
    <s v="CA-2017-124765"/>
    <x v="920"/>
    <d v="2017-11-30T00:00:00"/>
    <s v="Standard Class"/>
    <s v="HZ-14950"/>
    <s v="Henia Zydlo"/>
    <x v="0"/>
    <s v="United States"/>
    <x v="2"/>
    <s v="Florida"/>
    <n v="33311"/>
    <x v="0"/>
    <s v="FUR-BO-10003965"/>
    <x v="0"/>
    <x v="0"/>
    <s v="O'Sullivan Manor Hill 2-Door Library in Brianna Oak"/>
    <x v="1906"/>
    <n v="5"/>
    <n v="0.2"/>
    <n v="-81.441000000000003"/>
    <n v="11"/>
    <n v="4"/>
    <x v="3"/>
    <s v="Nov"/>
    <s v="2017-11"/>
  </r>
  <r>
    <n v="8662"/>
    <s v="CA-2015-131856"/>
    <x v="793"/>
    <d v="2015-05-17T00:00:00"/>
    <s v="Standard Class"/>
    <s v="JG-15160"/>
    <s v="James Galang"/>
    <x v="0"/>
    <s v="United States"/>
    <x v="12"/>
    <s v="Texas"/>
    <n v="77041"/>
    <x v="2"/>
    <s v="FUR-FU-10000175"/>
    <x v="0"/>
    <x v="5"/>
    <s v="DAX Wood Document Frame."/>
    <x v="5290"/>
    <n v="4"/>
    <n v="0.6"/>
    <n v="-15.9268"/>
    <n v="5"/>
    <n v="2"/>
    <x v="1"/>
    <s v="May"/>
    <s v="2015-05"/>
  </r>
  <r>
    <n v="8663"/>
    <s v="CA-2015-131856"/>
    <x v="793"/>
    <d v="2015-05-17T00:00:00"/>
    <s v="Standard Class"/>
    <s v="JG-15160"/>
    <s v="James Galang"/>
    <x v="0"/>
    <s v="United States"/>
    <x v="12"/>
    <s v="Texas"/>
    <n v="77041"/>
    <x v="2"/>
    <s v="TEC-PH-10001336"/>
    <x v="2"/>
    <x v="7"/>
    <s v="Digium D40 VoIP phone"/>
    <x v="5291"/>
    <n v="6"/>
    <n v="0.2"/>
    <n v="69.654600000000002"/>
    <n v="5"/>
    <n v="2"/>
    <x v="1"/>
    <s v="May"/>
    <s v="2015-05"/>
  </r>
  <r>
    <n v="8664"/>
    <s v="CA-2015-131856"/>
    <x v="793"/>
    <d v="2015-05-17T00:00:00"/>
    <s v="Standard Class"/>
    <s v="JG-15160"/>
    <s v="James Galang"/>
    <x v="0"/>
    <s v="United States"/>
    <x v="12"/>
    <s v="Texas"/>
    <n v="77041"/>
    <x v="2"/>
    <s v="OFF-PA-10001954"/>
    <x v="1"/>
    <x v="10"/>
    <s v="Xerox 1964"/>
    <x v="5292"/>
    <n v="7"/>
    <n v="0.2"/>
    <n v="41.568800000000003"/>
    <n v="5"/>
    <n v="2"/>
    <x v="1"/>
    <s v="May"/>
    <s v="2015-05"/>
  </r>
  <r>
    <n v="8665"/>
    <s v="CA-2017-126634"/>
    <x v="983"/>
    <d v="2017-04-01T00:00:00"/>
    <s v="Second Class"/>
    <s v="AB-10165"/>
    <s v="Alan Barnes"/>
    <x v="0"/>
    <s v="United States"/>
    <x v="80"/>
    <s v="California"/>
    <n v="90712"/>
    <x v="1"/>
    <s v="FUR-FU-10004973"/>
    <x v="0"/>
    <x v="5"/>
    <s v="Flat Face Poster Frame"/>
    <x v="1983"/>
    <n v="5"/>
    <n v="0"/>
    <n v="39.564"/>
    <n v="3"/>
    <n v="1"/>
    <x v="3"/>
    <s v="Mar"/>
    <s v="2017-03"/>
  </r>
  <r>
    <n v="8666"/>
    <s v="CA-2016-118500"/>
    <x v="1019"/>
    <d v="2016-11-18T00:00:00"/>
    <s v="First Class"/>
    <s v="HJ-14875"/>
    <s v="Heather Jas"/>
    <x v="2"/>
    <s v="United States"/>
    <x v="8"/>
    <s v="California"/>
    <n v="94122"/>
    <x v="1"/>
    <s v="OFF-SU-10004231"/>
    <x v="1"/>
    <x v="14"/>
    <s v="Acme Tagit Stainless Steel Antibacterial Scissors"/>
    <x v="5293"/>
    <n v="5"/>
    <n v="0"/>
    <n v="13.365"/>
    <n v="11"/>
    <n v="4"/>
    <x v="0"/>
    <s v="Nov"/>
    <s v="2016-11"/>
  </r>
  <r>
    <n v="8667"/>
    <s v="CA-2016-163951"/>
    <x v="945"/>
    <d v="2017-01-02T00:00:00"/>
    <s v="First Class"/>
    <s v="CJ-11875"/>
    <s v="Carl Jackson"/>
    <x v="1"/>
    <s v="United States"/>
    <x v="10"/>
    <s v="Pennsylvania"/>
    <n v="19140"/>
    <x v="3"/>
    <s v="OFF-AR-10004269"/>
    <x v="1"/>
    <x v="6"/>
    <s v="Newell 31"/>
    <x v="1045"/>
    <n v="5"/>
    <n v="0.2"/>
    <n v="1.6519999999999999"/>
    <n v="12"/>
    <n v="4"/>
    <x v="0"/>
    <s v="Dec"/>
    <s v="2016-12"/>
  </r>
  <r>
    <n v="8668"/>
    <s v="CA-2016-149916"/>
    <x v="596"/>
    <d v="2016-12-24T00:00:00"/>
    <s v="Second Class"/>
    <s v="ED-13885"/>
    <s v="Emily Ducich"/>
    <x v="2"/>
    <s v="United States"/>
    <x v="4"/>
    <s v="Washington"/>
    <n v="98115"/>
    <x v="1"/>
    <s v="OFF-BI-10004002"/>
    <x v="1"/>
    <x v="8"/>
    <s v="Wilson Jones International Size A4 Ring Binders"/>
    <x v="2394"/>
    <n v="4"/>
    <n v="0.2"/>
    <n v="19.376000000000001"/>
    <n v="12"/>
    <n v="4"/>
    <x v="0"/>
    <s v="Dec"/>
    <s v="2016-12"/>
  </r>
  <r>
    <n v="8669"/>
    <s v="CA-2016-149916"/>
    <x v="596"/>
    <d v="2016-12-24T00:00:00"/>
    <s v="Second Class"/>
    <s v="ED-13885"/>
    <s v="Emily Ducich"/>
    <x v="2"/>
    <s v="United States"/>
    <x v="4"/>
    <s v="Washington"/>
    <n v="98115"/>
    <x v="1"/>
    <s v="TEC-MA-10000752"/>
    <x v="2"/>
    <x v="15"/>
    <s v="Texas Instrument TI-15 Fraction Calculator"/>
    <x v="1049"/>
    <n v="1"/>
    <n v="0.2"/>
    <n v="3.7570000000000001"/>
    <n v="12"/>
    <n v="4"/>
    <x v="0"/>
    <s v="Dec"/>
    <s v="2016-12"/>
  </r>
  <r>
    <n v="8670"/>
    <s v="CA-2015-158918"/>
    <x v="139"/>
    <d v="2015-12-25T00:00:00"/>
    <s v="Second Class"/>
    <s v="AI-10855"/>
    <s v="Arianne Irving"/>
    <x v="0"/>
    <s v="United States"/>
    <x v="1"/>
    <s v="California"/>
    <n v="90036"/>
    <x v="1"/>
    <s v="OFF-PA-10004947"/>
    <x v="1"/>
    <x v="10"/>
    <s v="Easy-staple paper"/>
    <x v="854"/>
    <n v="4"/>
    <n v="0"/>
    <n v="7.7039999999999997"/>
    <n v="12"/>
    <n v="4"/>
    <x v="1"/>
    <s v="Dec"/>
    <s v="2015-12"/>
  </r>
  <r>
    <n v="8671"/>
    <s v="US-2014-159611"/>
    <x v="422"/>
    <d v="2015-01-01T00:00:00"/>
    <s v="Second Class"/>
    <s v="KB-16315"/>
    <s v="Karl Braun"/>
    <x v="0"/>
    <s v="United States"/>
    <x v="138"/>
    <s v="Ohio"/>
    <n v="44105"/>
    <x v="3"/>
    <s v="FUR-FU-10004904"/>
    <x v="0"/>
    <x v="5"/>
    <s v="Eldon &quot;L&quot; Workstation Diamond Chairmat"/>
    <x v="5294"/>
    <n v="3"/>
    <n v="0.2"/>
    <n v="-18.235199999999999"/>
    <n v="12"/>
    <n v="4"/>
    <x v="2"/>
    <s v="Dec"/>
    <s v="2014-12"/>
  </r>
  <r>
    <n v="8672"/>
    <s v="US-2014-159611"/>
    <x v="422"/>
    <d v="2015-01-01T00:00:00"/>
    <s v="Second Class"/>
    <s v="KB-16315"/>
    <s v="Karl Braun"/>
    <x v="0"/>
    <s v="United States"/>
    <x v="138"/>
    <s v="Ohio"/>
    <n v="44105"/>
    <x v="3"/>
    <s v="OFF-ST-10002790"/>
    <x v="1"/>
    <x v="4"/>
    <s v="Safco Industrial Shelving"/>
    <x v="4879"/>
    <n v="2"/>
    <n v="0.2"/>
    <n v="-25.109000000000002"/>
    <n v="12"/>
    <n v="4"/>
    <x v="2"/>
    <s v="Dec"/>
    <s v="2014-12"/>
  </r>
  <r>
    <n v="8673"/>
    <s v="CA-2017-163265"/>
    <x v="911"/>
    <d v="2017-02-21T00:00:00"/>
    <s v="Standard Class"/>
    <s v="JS-16030"/>
    <s v="Joy Smith"/>
    <x v="0"/>
    <s v="United States"/>
    <x v="27"/>
    <s v="Illinois"/>
    <n v="62521"/>
    <x v="2"/>
    <s v="OFF-FA-10004854"/>
    <x v="1"/>
    <x v="13"/>
    <s v="Vinyl Coated Wire Paper Clips in Organizer Box, 800/Box"/>
    <x v="5145"/>
    <n v="2"/>
    <n v="0.2"/>
    <n v="6.1992000000000003"/>
    <n v="2"/>
    <n v="1"/>
    <x v="3"/>
    <s v="Feb"/>
    <s v="2017-02"/>
  </r>
  <r>
    <n v="8674"/>
    <s v="CA-2017-163265"/>
    <x v="911"/>
    <d v="2017-02-21T00:00:00"/>
    <s v="Standard Class"/>
    <s v="JS-16030"/>
    <s v="Joy Smith"/>
    <x v="0"/>
    <s v="United States"/>
    <x v="27"/>
    <s v="Illinois"/>
    <n v="62521"/>
    <x v="2"/>
    <s v="FUR-CH-10004063"/>
    <x v="0"/>
    <x v="1"/>
    <s v="Global Deluxe High-Back Manager's Chair"/>
    <x v="121"/>
    <n v="3"/>
    <n v="0.3"/>
    <n v="-8.5793999999999997"/>
    <n v="2"/>
    <n v="1"/>
    <x v="3"/>
    <s v="Feb"/>
    <s v="2017-02"/>
  </r>
  <r>
    <n v="8675"/>
    <s v="CA-2017-163265"/>
    <x v="911"/>
    <d v="2017-02-21T00:00:00"/>
    <s v="Standard Class"/>
    <s v="JS-16030"/>
    <s v="Joy Smith"/>
    <x v="0"/>
    <s v="United States"/>
    <x v="27"/>
    <s v="Illinois"/>
    <n v="62521"/>
    <x v="2"/>
    <s v="OFF-ST-10000642"/>
    <x v="1"/>
    <x v="4"/>
    <s v="Tennsco Lockers, Gray"/>
    <x v="4338"/>
    <n v="3"/>
    <n v="0.2"/>
    <n v="-8.1821999999999999"/>
    <n v="2"/>
    <n v="1"/>
    <x v="3"/>
    <s v="Feb"/>
    <s v="2017-02"/>
  </r>
  <r>
    <n v="8676"/>
    <s v="CA-2017-163265"/>
    <x v="911"/>
    <d v="2017-02-21T00:00:00"/>
    <s v="Standard Class"/>
    <s v="JS-16030"/>
    <s v="Joy Smith"/>
    <x v="0"/>
    <s v="United States"/>
    <x v="27"/>
    <s v="Illinois"/>
    <n v="62521"/>
    <x v="2"/>
    <s v="OFF-AR-10004078"/>
    <x v="1"/>
    <x v="6"/>
    <s v="Newell 312"/>
    <x v="5295"/>
    <n v="6"/>
    <n v="0.2"/>
    <n v="3.504"/>
    <n v="2"/>
    <n v="1"/>
    <x v="3"/>
    <s v="Feb"/>
    <s v="2017-02"/>
  </r>
  <r>
    <n v="8677"/>
    <s v="CA-2017-163265"/>
    <x v="911"/>
    <d v="2017-02-21T00:00:00"/>
    <s v="Standard Class"/>
    <s v="JS-16030"/>
    <s v="Joy Smith"/>
    <x v="0"/>
    <s v="United States"/>
    <x v="27"/>
    <s v="Illinois"/>
    <n v="62521"/>
    <x v="2"/>
    <s v="FUR-FU-10004270"/>
    <x v="0"/>
    <x v="5"/>
    <s v="Executive Impressions 13&quot; Clairmont Wall Clock"/>
    <x v="5296"/>
    <n v="1"/>
    <n v="0.6"/>
    <n v="-3.6537000000000002"/>
    <n v="2"/>
    <n v="1"/>
    <x v="3"/>
    <s v="Feb"/>
    <s v="2017-02"/>
  </r>
  <r>
    <n v="8678"/>
    <s v="CA-2017-141705"/>
    <x v="1200"/>
    <d v="2017-10-26T00:00:00"/>
    <s v="First Class"/>
    <s v="PO-18850"/>
    <s v="Patrick O'Brill"/>
    <x v="0"/>
    <s v="United States"/>
    <x v="511"/>
    <s v="Texas"/>
    <n v="76063"/>
    <x v="2"/>
    <s v="FUR-TA-10004607"/>
    <x v="0"/>
    <x v="3"/>
    <s v="Hon 2111 Invitation Series Straight Table"/>
    <x v="5297"/>
    <n v="5"/>
    <n v="0.3"/>
    <n v="-81.3065"/>
    <n v="10"/>
    <n v="4"/>
    <x v="3"/>
    <s v="Oct"/>
    <s v="2017-10"/>
  </r>
  <r>
    <n v="8679"/>
    <s v="CA-2016-112739"/>
    <x v="476"/>
    <d v="2016-09-07T00:00:00"/>
    <s v="Second Class"/>
    <s v="RD-19810"/>
    <s v="Ross DeVincentis"/>
    <x v="2"/>
    <s v="United States"/>
    <x v="12"/>
    <s v="Texas"/>
    <n v="77070"/>
    <x v="2"/>
    <s v="OFF-BI-10001132"/>
    <x v="1"/>
    <x v="8"/>
    <s v="Acco PRESSTEX Data Binder with Storage Hooks, Dark Blue, 9 1/2&quot; X 11&quot;"/>
    <x v="5298"/>
    <n v="8"/>
    <n v="0.8"/>
    <n v="-13.3424"/>
    <n v="9"/>
    <n v="3"/>
    <x v="0"/>
    <s v="Sep"/>
    <s v="2016-09"/>
  </r>
  <r>
    <n v="8680"/>
    <s v="CA-2016-112739"/>
    <x v="476"/>
    <d v="2016-09-07T00:00:00"/>
    <s v="Second Class"/>
    <s v="RD-19810"/>
    <s v="Ross DeVincentis"/>
    <x v="2"/>
    <s v="United States"/>
    <x v="12"/>
    <s v="Texas"/>
    <n v="77070"/>
    <x v="2"/>
    <s v="TEC-AC-10001714"/>
    <x v="2"/>
    <x v="11"/>
    <s v="Logitech MX Performance Wireless Mouse"/>
    <x v="4520"/>
    <n v="5"/>
    <n v="0.2"/>
    <n v="33.906500000000001"/>
    <n v="9"/>
    <n v="3"/>
    <x v="0"/>
    <s v="Sep"/>
    <s v="2016-09"/>
  </r>
  <r>
    <n v="8681"/>
    <s v="CA-2016-143805"/>
    <x v="49"/>
    <d v="2016-12-03T00:00:00"/>
    <s v="Second Class"/>
    <s v="JD-15895"/>
    <s v="Jonathan Doherty"/>
    <x v="1"/>
    <s v="United States"/>
    <x v="102"/>
    <s v="Virginia"/>
    <n v="23223"/>
    <x v="0"/>
    <s v="OFF-AP-10002945"/>
    <x v="1"/>
    <x v="9"/>
    <s v="Honeywell Enviracaire Portable HEPA Air Cleaner for 17' x 22' Room"/>
    <x v="5299"/>
    <n v="7"/>
    <n v="0"/>
    <n v="694.50149999999996"/>
    <n v="12"/>
    <n v="4"/>
    <x v="0"/>
    <s v="Dec"/>
    <s v="2016-12"/>
  </r>
  <r>
    <n v="8682"/>
    <s v="CA-2016-143805"/>
    <x v="49"/>
    <d v="2016-12-03T00:00:00"/>
    <s v="Second Class"/>
    <s v="JD-15895"/>
    <s v="Jonathan Doherty"/>
    <x v="1"/>
    <s v="United States"/>
    <x v="102"/>
    <s v="Virginia"/>
    <n v="23223"/>
    <x v="0"/>
    <s v="OFF-SU-10004664"/>
    <x v="1"/>
    <x v="14"/>
    <s v="Acme Softgrip Scissors"/>
    <x v="5300"/>
    <n v="5"/>
    <n v="0"/>
    <n v="11.803000000000001"/>
    <n v="12"/>
    <n v="4"/>
    <x v="0"/>
    <s v="Dec"/>
    <s v="2016-12"/>
  </r>
  <r>
    <n v="8683"/>
    <s v="CA-2014-133634"/>
    <x v="1127"/>
    <d v="2014-11-10T00:00:00"/>
    <s v="Standard Class"/>
    <s v="SR-20740"/>
    <s v="Steven Roelle"/>
    <x v="2"/>
    <s v="United States"/>
    <x v="81"/>
    <s v="Virginia"/>
    <n v="22204"/>
    <x v="0"/>
    <s v="TEC-AC-10002550"/>
    <x v="2"/>
    <x v="11"/>
    <s v="Maxell 4.7GB DVD-RW 3/Pack"/>
    <x v="3591"/>
    <n v="3"/>
    <n v="0"/>
    <n v="16.2486"/>
    <n v="11"/>
    <n v="4"/>
    <x v="2"/>
    <s v="Nov"/>
    <s v="2014-11"/>
  </r>
  <r>
    <n v="8684"/>
    <s v="CA-2017-101665"/>
    <x v="920"/>
    <d v="2017-12-01T00:00:00"/>
    <s v="Standard Class"/>
    <s v="TZ-21580"/>
    <s v="Tracy Zic"/>
    <x v="0"/>
    <s v="United States"/>
    <x v="8"/>
    <s v="California"/>
    <n v="94122"/>
    <x v="1"/>
    <s v="OFF-AR-10002335"/>
    <x v="1"/>
    <x v="6"/>
    <s v="DIXON Oriole Pencils"/>
    <x v="782"/>
    <n v="2"/>
    <n v="0"/>
    <n v="1.3415999999999999"/>
    <n v="11"/>
    <n v="4"/>
    <x v="3"/>
    <s v="Nov"/>
    <s v="2017-11"/>
  </r>
  <r>
    <n v="8685"/>
    <s v="CA-2016-155446"/>
    <x v="186"/>
    <d v="2016-12-23T00:00:00"/>
    <s v="Standard Class"/>
    <s v="TN-21040"/>
    <s v="Tanja Norvell"/>
    <x v="2"/>
    <s v="United States"/>
    <x v="70"/>
    <s v="California"/>
    <n v="92024"/>
    <x v="1"/>
    <s v="TEC-AC-10001445"/>
    <x v="2"/>
    <x v="11"/>
    <s v="Imation USB 2.0 Swivel Flash Drive USB flash drive - 4 GB - Pink"/>
    <x v="5301"/>
    <n v="7"/>
    <n v="0"/>
    <n v="4.4541000000000004"/>
    <n v="12"/>
    <n v="4"/>
    <x v="0"/>
    <s v="Dec"/>
    <s v="2016-12"/>
  </r>
  <r>
    <n v="8686"/>
    <s v="CA-2017-137323"/>
    <x v="237"/>
    <d v="2017-11-18T00:00:00"/>
    <s v="Second Class"/>
    <s v="PW-19030"/>
    <s v="Pauline Webber"/>
    <x v="1"/>
    <s v="United States"/>
    <x v="232"/>
    <s v="New York"/>
    <n v="13601"/>
    <x v="3"/>
    <s v="OFF-ST-10003996"/>
    <x v="1"/>
    <x v="4"/>
    <s v="Letter/Legal File Tote with Clear Snap-On Lid, Black Granite"/>
    <x v="5302"/>
    <n v="6"/>
    <n v="0"/>
    <n v="25.053599999999999"/>
    <n v="11"/>
    <n v="4"/>
    <x v="3"/>
    <s v="Nov"/>
    <s v="2017-11"/>
  </r>
  <r>
    <n v="8687"/>
    <s v="CA-2016-144015"/>
    <x v="190"/>
    <d v="2016-06-26T00:00:00"/>
    <s v="Same Day"/>
    <s v="AH-10075"/>
    <s v="Adam Hart"/>
    <x v="1"/>
    <s v="United States"/>
    <x v="1"/>
    <s v="California"/>
    <n v="90036"/>
    <x v="1"/>
    <s v="OFF-SU-10003505"/>
    <x v="1"/>
    <x v="14"/>
    <s v="Premier Electric Letter Opener"/>
    <x v="4372"/>
    <n v="2"/>
    <n v="0"/>
    <n v="11.586"/>
    <n v="6"/>
    <n v="2"/>
    <x v="0"/>
    <s v="Jun"/>
    <s v="2016-06"/>
  </r>
  <r>
    <n v="8688"/>
    <s v="CA-2016-144015"/>
    <x v="190"/>
    <d v="2016-06-26T00:00:00"/>
    <s v="Same Day"/>
    <s v="AH-10075"/>
    <s v="Adam Hart"/>
    <x v="1"/>
    <s v="United States"/>
    <x v="1"/>
    <s v="California"/>
    <n v="90036"/>
    <x v="1"/>
    <s v="OFF-FA-10000624"/>
    <x v="1"/>
    <x v="13"/>
    <s v="OIC Binder Clips"/>
    <x v="1488"/>
    <n v="5"/>
    <n v="0"/>
    <n v="8.9499999999999993"/>
    <n v="6"/>
    <n v="2"/>
    <x v="0"/>
    <s v="Jun"/>
    <s v="2016-06"/>
  </r>
  <r>
    <n v="8689"/>
    <s v="CA-2016-144015"/>
    <x v="190"/>
    <d v="2016-06-26T00:00:00"/>
    <s v="Same Day"/>
    <s v="AH-10075"/>
    <s v="Adam Hart"/>
    <x v="1"/>
    <s v="United States"/>
    <x v="1"/>
    <s v="California"/>
    <n v="90036"/>
    <x v="1"/>
    <s v="OFF-PA-10002870"/>
    <x v="1"/>
    <x v="10"/>
    <s v="Ampad Phone Message Book, Recycled, 400 Message Capacity, 5 ¾” x 11”"/>
    <x v="1128"/>
    <n v="2"/>
    <n v="0"/>
    <n v="5.6159999999999997"/>
    <n v="6"/>
    <n v="2"/>
    <x v="0"/>
    <s v="Jun"/>
    <s v="2016-06"/>
  </r>
  <r>
    <n v="8690"/>
    <s v="CA-2014-101427"/>
    <x v="58"/>
    <d v="2014-12-30T00:00:00"/>
    <s v="Standard Class"/>
    <s v="AY-10555"/>
    <s v="Andy Yotov"/>
    <x v="1"/>
    <s v="United States"/>
    <x v="10"/>
    <s v="Pennsylvania"/>
    <n v="19140"/>
    <x v="3"/>
    <s v="OFF-AR-10002257"/>
    <x v="1"/>
    <x v="6"/>
    <s v="Eldon Spacemaker Box, Quick-Snap Lid, Clear"/>
    <x v="2204"/>
    <n v="3"/>
    <n v="0.2"/>
    <n v="1.1022000000000001"/>
    <n v="12"/>
    <n v="4"/>
    <x v="2"/>
    <s v="Dec"/>
    <s v="2014-12"/>
  </r>
  <r>
    <n v="8691"/>
    <s v="CA-2016-136770"/>
    <x v="1041"/>
    <d v="2016-08-18T00:00:00"/>
    <s v="Standard Class"/>
    <s v="SP-20650"/>
    <s v="Stephanie Phelps"/>
    <x v="1"/>
    <s v="United States"/>
    <x v="59"/>
    <s v="Ohio"/>
    <n v="44312"/>
    <x v="3"/>
    <s v="TEC-PH-10003580"/>
    <x v="2"/>
    <x v="7"/>
    <s v="Cisco IP Phone 7961G-GE VoIP phone"/>
    <x v="4506"/>
    <n v="2"/>
    <n v="0.4"/>
    <n v="-56.3108"/>
    <n v="8"/>
    <n v="3"/>
    <x v="0"/>
    <s v="Aug"/>
    <s v="2016-08"/>
  </r>
  <r>
    <n v="8692"/>
    <s v="CA-2016-136770"/>
    <x v="1041"/>
    <d v="2016-08-18T00:00:00"/>
    <s v="Standard Class"/>
    <s v="SP-20650"/>
    <s v="Stephanie Phelps"/>
    <x v="1"/>
    <s v="United States"/>
    <x v="59"/>
    <s v="Ohio"/>
    <n v="44312"/>
    <x v="3"/>
    <s v="TEC-PH-10001530"/>
    <x v="2"/>
    <x v="7"/>
    <s v="Plantronics Voyager Pro Legend"/>
    <x v="5303"/>
    <n v="2"/>
    <n v="0.4"/>
    <n v="-49.437600000000003"/>
    <n v="8"/>
    <n v="3"/>
    <x v="0"/>
    <s v="Aug"/>
    <s v="2016-08"/>
  </r>
  <r>
    <n v="8693"/>
    <s v="CA-2016-136770"/>
    <x v="1041"/>
    <d v="2016-08-18T00:00:00"/>
    <s v="Standard Class"/>
    <s v="SP-20650"/>
    <s v="Stephanie Phelps"/>
    <x v="1"/>
    <s v="United States"/>
    <x v="59"/>
    <s v="Ohio"/>
    <n v="44312"/>
    <x v="3"/>
    <s v="TEC-AC-10000420"/>
    <x v="2"/>
    <x v="11"/>
    <s v="Logitech G500s Laser Gaming Mouse with Adjustable Weight Tuning"/>
    <x v="460"/>
    <n v="5"/>
    <n v="0.2"/>
    <n v="48.993000000000002"/>
    <n v="8"/>
    <n v="3"/>
    <x v="0"/>
    <s v="Aug"/>
    <s v="2016-08"/>
  </r>
  <r>
    <n v="8694"/>
    <s v="CA-2016-118311"/>
    <x v="1057"/>
    <d v="2016-10-28T00:00:00"/>
    <s v="Standard Class"/>
    <s v="ED-13885"/>
    <s v="Emily Ducich"/>
    <x v="2"/>
    <s v="United States"/>
    <x v="8"/>
    <s v="California"/>
    <n v="94110"/>
    <x v="1"/>
    <s v="TEC-AC-10000892"/>
    <x v="2"/>
    <x v="11"/>
    <s v="NETGEAR N750 Dual Band Wi-Fi Gigabit Router"/>
    <x v="5304"/>
    <n v="5"/>
    <n v="0"/>
    <n v="162"/>
    <n v="10"/>
    <n v="4"/>
    <x v="0"/>
    <s v="Oct"/>
    <s v="2016-10"/>
  </r>
  <r>
    <n v="8695"/>
    <s v="US-2014-112795"/>
    <x v="709"/>
    <d v="2014-08-28T00:00:00"/>
    <s v="Second Class"/>
    <s v="CR-12625"/>
    <s v="Corey Roper"/>
    <x v="2"/>
    <s v="United States"/>
    <x v="354"/>
    <s v="Michigan"/>
    <n v="49505"/>
    <x v="2"/>
    <s v="OFF-PA-10001934"/>
    <x v="1"/>
    <x v="10"/>
    <s v="Xerox 1993"/>
    <x v="537"/>
    <n v="3"/>
    <n v="0"/>
    <n v="9.5256000000000007"/>
    <n v="8"/>
    <n v="3"/>
    <x v="2"/>
    <s v="Aug"/>
    <s v="2014-08"/>
  </r>
  <r>
    <n v="8696"/>
    <s v="CA-2017-127096"/>
    <x v="175"/>
    <d v="2017-09-17T00:00:00"/>
    <s v="Second Class"/>
    <s v="CS-12400"/>
    <s v="Christopher Schild"/>
    <x v="2"/>
    <s v="United States"/>
    <x v="8"/>
    <s v="California"/>
    <n v="94109"/>
    <x v="1"/>
    <s v="FUR-TA-10003473"/>
    <x v="0"/>
    <x v="3"/>
    <s v="Bretford Rectangular Conference Table Tops"/>
    <x v="1201"/>
    <n v="1"/>
    <n v="0.2"/>
    <n v="11.283899999999999"/>
    <n v="9"/>
    <n v="3"/>
    <x v="3"/>
    <s v="Sep"/>
    <s v="2017-09"/>
  </r>
  <r>
    <n v="8697"/>
    <s v="CA-2017-119284"/>
    <x v="140"/>
    <d v="2017-06-20T00:00:00"/>
    <s v="Standard Class"/>
    <s v="TS-21205"/>
    <s v="Thomas Seio"/>
    <x v="1"/>
    <s v="United States"/>
    <x v="316"/>
    <s v="Tennessee"/>
    <n v="37211"/>
    <x v="0"/>
    <s v="TEC-PH-10001051"/>
    <x v="2"/>
    <x v="7"/>
    <s v="HTC One"/>
    <x v="1946"/>
    <n v="3"/>
    <n v="0.2"/>
    <n v="26.997299999999999"/>
    <n v="6"/>
    <n v="2"/>
    <x v="3"/>
    <s v="Jun"/>
    <s v="2017-06"/>
  </r>
  <r>
    <n v="8698"/>
    <s v="CA-2017-119284"/>
    <x v="140"/>
    <d v="2017-06-20T00:00:00"/>
    <s v="Standard Class"/>
    <s v="TS-21205"/>
    <s v="Thomas Seio"/>
    <x v="1"/>
    <s v="United States"/>
    <x v="316"/>
    <s v="Tennessee"/>
    <n v="37211"/>
    <x v="0"/>
    <s v="FUR-FU-10004351"/>
    <x v="0"/>
    <x v="5"/>
    <s v="Staple-based wall hangings"/>
    <x v="5305"/>
    <n v="4"/>
    <n v="0.2"/>
    <n v="9.3504000000000005"/>
    <n v="6"/>
    <n v="2"/>
    <x v="3"/>
    <s v="Jun"/>
    <s v="2017-06"/>
  </r>
  <r>
    <n v="8699"/>
    <s v="CA-2017-119284"/>
    <x v="140"/>
    <d v="2017-06-20T00:00:00"/>
    <s v="Standard Class"/>
    <s v="TS-21205"/>
    <s v="Thomas Seio"/>
    <x v="1"/>
    <s v="United States"/>
    <x v="316"/>
    <s v="Tennessee"/>
    <n v="37211"/>
    <x v="0"/>
    <s v="FUR-TA-10004152"/>
    <x v="0"/>
    <x v="3"/>
    <s v="Barricks 18&quot; x 48&quot; Non-Folding Utility Table with Bottom Storage Shelf"/>
    <x v="5306"/>
    <n v="2"/>
    <n v="0.4"/>
    <n v="-28.224"/>
    <n v="6"/>
    <n v="2"/>
    <x v="3"/>
    <s v="Jun"/>
    <s v="2017-06"/>
  </r>
  <r>
    <n v="8700"/>
    <s v="CA-2017-119284"/>
    <x v="140"/>
    <d v="2017-06-20T00:00:00"/>
    <s v="Standard Class"/>
    <s v="TS-21205"/>
    <s v="Thomas Seio"/>
    <x v="1"/>
    <s v="United States"/>
    <x v="316"/>
    <s v="Tennessee"/>
    <n v="37211"/>
    <x v="0"/>
    <s v="TEC-PH-10000560"/>
    <x v="2"/>
    <x v="7"/>
    <s v="Samsung Galaxy S III - 16GB - pebble blue (T-Mobile)"/>
    <x v="5307"/>
    <n v="8"/>
    <n v="0.2"/>
    <n v="223.99359999999999"/>
    <n v="6"/>
    <n v="2"/>
    <x v="3"/>
    <s v="Jun"/>
    <s v="2017-06"/>
  </r>
  <r>
    <n v="8701"/>
    <s v="CA-2017-119284"/>
    <x v="140"/>
    <d v="2017-06-20T00:00:00"/>
    <s v="Standard Class"/>
    <s v="TS-21205"/>
    <s v="Thomas Seio"/>
    <x v="1"/>
    <s v="United States"/>
    <x v="316"/>
    <s v="Tennessee"/>
    <n v="37211"/>
    <x v="0"/>
    <s v="OFF-AP-10004249"/>
    <x v="1"/>
    <x v="9"/>
    <s v="Staple holder"/>
    <x v="5308"/>
    <n v="8"/>
    <n v="0.2"/>
    <n v="6.7031999999999998"/>
    <n v="6"/>
    <n v="2"/>
    <x v="3"/>
    <s v="Jun"/>
    <s v="2017-06"/>
  </r>
  <r>
    <n v="8702"/>
    <s v="CA-2017-119284"/>
    <x v="140"/>
    <d v="2017-06-20T00:00:00"/>
    <s v="Standard Class"/>
    <s v="TS-21205"/>
    <s v="Thomas Seio"/>
    <x v="1"/>
    <s v="United States"/>
    <x v="316"/>
    <s v="Tennessee"/>
    <n v="37211"/>
    <x v="0"/>
    <s v="OFF-ST-10001490"/>
    <x v="1"/>
    <x v="4"/>
    <s v="Hot File 7-Pocket, Floor Stand"/>
    <x v="569"/>
    <n v="1"/>
    <n v="0.2"/>
    <n v="17.847000000000001"/>
    <n v="6"/>
    <n v="2"/>
    <x v="3"/>
    <s v="Jun"/>
    <s v="2017-06"/>
  </r>
  <r>
    <n v="8703"/>
    <s v="CA-2017-119284"/>
    <x v="140"/>
    <d v="2017-06-20T00:00:00"/>
    <s v="Standard Class"/>
    <s v="TS-21205"/>
    <s v="Thomas Seio"/>
    <x v="1"/>
    <s v="United States"/>
    <x v="316"/>
    <s v="Tennessee"/>
    <n v="37211"/>
    <x v="0"/>
    <s v="OFF-PA-10000312"/>
    <x v="1"/>
    <x v="10"/>
    <s v="Xerox 1955"/>
    <x v="419"/>
    <n v="5"/>
    <n v="0.2"/>
    <n v="29.692"/>
    <n v="6"/>
    <n v="2"/>
    <x v="3"/>
    <s v="Jun"/>
    <s v="2017-06"/>
  </r>
  <r>
    <n v="8704"/>
    <s v="CA-2015-133494"/>
    <x v="879"/>
    <d v="2015-03-05T00:00:00"/>
    <s v="Standard Class"/>
    <s v="RP-19390"/>
    <s v="Resi Pölking"/>
    <x v="0"/>
    <s v="United States"/>
    <x v="10"/>
    <s v="Pennsylvania"/>
    <n v="19120"/>
    <x v="3"/>
    <s v="OFF-AP-10002906"/>
    <x v="1"/>
    <x v="9"/>
    <s v="Hoover Replacement Belt for Commercial Guardsman Heavy-Duty Upright Vacuum"/>
    <x v="1480"/>
    <n v="2"/>
    <n v="0.2"/>
    <n v="0.44400000000000001"/>
    <n v="3"/>
    <n v="1"/>
    <x v="1"/>
    <s v="Mar"/>
    <s v="2015-03"/>
  </r>
  <r>
    <n v="8705"/>
    <s v="CA-2016-111318"/>
    <x v="310"/>
    <d v="2016-07-26T00:00:00"/>
    <s v="First Class"/>
    <s v="IL-15100"/>
    <s v="Ivan Liston"/>
    <x v="0"/>
    <s v="United States"/>
    <x v="12"/>
    <s v="Texas"/>
    <n v="77041"/>
    <x v="2"/>
    <s v="TEC-PH-10004100"/>
    <x v="2"/>
    <x v="7"/>
    <s v="Griffin GC17055 Auxiliary Audio Cable"/>
    <x v="5309"/>
    <n v="8"/>
    <n v="0.2"/>
    <n v="11.5136"/>
    <n v="7"/>
    <n v="3"/>
    <x v="0"/>
    <s v="Jul"/>
    <s v="2016-07"/>
  </r>
  <r>
    <n v="8706"/>
    <s v="US-2014-132745"/>
    <x v="1201"/>
    <d v="2014-10-05T00:00:00"/>
    <s v="Standard Class"/>
    <s v="NF-18475"/>
    <s v="Neil Französisch"/>
    <x v="2"/>
    <s v="United States"/>
    <x v="192"/>
    <s v="Nevada"/>
    <n v="89502"/>
    <x v="1"/>
    <s v="OFF-FA-10000254"/>
    <x v="1"/>
    <x v="13"/>
    <s v="Sterling Rubber Bands by Alliance"/>
    <x v="5310"/>
    <n v="1"/>
    <n v="0"/>
    <n v="0"/>
    <n v="10"/>
    <n v="4"/>
    <x v="2"/>
    <s v="Oct"/>
    <s v="2014-10"/>
  </r>
  <r>
    <n v="8707"/>
    <s v="CA-2014-146815"/>
    <x v="78"/>
    <d v="2014-09-13T00:00:00"/>
    <s v="Standard Class"/>
    <s v="PP-18955"/>
    <s v="Paul Prost"/>
    <x v="2"/>
    <s v="United States"/>
    <x v="20"/>
    <s v="New York"/>
    <n v="10009"/>
    <x v="3"/>
    <s v="FUR-CH-10004289"/>
    <x v="0"/>
    <x v="1"/>
    <s v="Global Super Steno Chair"/>
    <x v="3058"/>
    <n v="2"/>
    <n v="0.1"/>
    <n v="13.437200000000001"/>
    <n v="9"/>
    <n v="3"/>
    <x v="2"/>
    <s v="Sep"/>
    <s v="2014-09"/>
  </r>
  <r>
    <n v="8708"/>
    <s v="CA-2014-146815"/>
    <x v="78"/>
    <d v="2014-09-13T00:00:00"/>
    <s v="Standard Class"/>
    <s v="PP-18955"/>
    <s v="Paul Prost"/>
    <x v="2"/>
    <s v="United States"/>
    <x v="20"/>
    <s v="New York"/>
    <n v="10009"/>
    <x v="3"/>
    <s v="OFF-AR-10003469"/>
    <x v="1"/>
    <x v="6"/>
    <s v="Nontoxic Chalk"/>
    <x v="2799"/>
    <n v="2"/>
    <n v="0"/>
    <n v="1.6896"/>
    <n v="9"/>
    <n v="3"/>
    <x v="2"/>
    <s v="Sep"/>
    <s v="2014-09"/>
  </r>
  <r>
    <n v="8709"/>
    <s v="CA-2014-119144"/>
    <x v="912"/>
    <d v="2014-11-18T00:00:00"/>
    <s v="First Class"/>
    <s v="JD-16150"/>
    <s v="Justin Deggeller"/>
    <x v="1"/>
    <s v="United States"/>
    <x v="1"/>
    <s v="California"/>
    <n v="90008"/>
    <x v="1"/>
    <s v="TEC-PH-10004188"/>
    <x v="2"/>
    <x v="7"/>
    <s v="OtterBox Commuter Series Case - Samsung Galaxy S4"/>
    <x v="5311"/>
    <n v="4"/>
    <n v="0.2"/>
    <n v="-17.992799999999999"/>
    <n v="11"/>
    <n v="4"/>
    <x v="2"/>
    <s v="Nov"/>
    <s v="2014-11"/>
  </r>
  <r>
    <n v="8710"/>
    <s v="CA-2014-119144"/>
    <x v="912"/>
    <d v="2014-11-18T00:00:00"/>
    <s v="First Class"/>
    <s v="JD-16150"/>
    <s v="Justin Deggeller"/>
    <x v="1"/>
    <s v="United States"/>
    <x v="1"/>
    <s v="California"/>
    <n v="90008"/>
    <x v="1"/>
    <s v="FUR-BO-10004015"/>
    <x v="0"/>
    <x v="0"/>
    <s v="Bush Andora Bookcase, Maple/Graphite Gray Finish"/>
    <x v="5312"/>
    <n v="3"/>
    <n v="0.15"/>
    <n v="25.197900000000001"/>
    <n v="11"/>
    <n v="4"/>
    <x v="2"/>
    <s v="Nov"/>
    <s v="2014-11"/>
  </r>
  <r>
    <n v="8711"/>
    <s v="CA-2014-119144"/>
    <x v="912"/>
    <d v="2014-11-18T00:00:00"/>
    <s v="First Class"/>
    <s v="JD-16150"/>
    <s v="Justin Deggeller"/>
    <x v="1"/>
    <s v="United States"/>
    <x v="1"/>
    <s v="California"/>
    <n v="90008"/>
    <x v="1"/>
    <s v="OFF-ST-10000991"/>
    <x v="1"/>
    <x v="4"/>
    <s v="Space Solutions HD Industrial Steel Shelving."/>
    <x v="3129"/>
    <n v="3"/>
    <n v="0"/>
    <n v="10.347300000000001"/>
    <n v="11"/>
    <n v="4"/>
    <x v="2"/>
    <s v="Nov"/>
    <s v="2014-11"/>
  </r>
  <r>
    <n v="8712"/>
    <s v="CA-2014-105648"/>
    <x v="223"/>
    <d v="2014-03-07T00:00:00"/>
    <s v="Standard Class"/>
    <s v="EJ-14155"/>
    <s v="Eva Jacobs"/>
    <x v="0"/>
    <s v="United States"/>
    <x v="70"/>
    <s v="California"/>
    <n v="92037"/>
    <x v="1"/>
    <s v="FUR-TA-10002958"/>
    <x v="0"/>
    <x v="3"/>
    <s v="Bevis Oval Conference Table, Walnut"/>
    <x v="188"/>
    <n v="3"/>
    <n v="0.2"/>
    <n v="-23.488199999999999"/>
    <n v="3"/>
    <n v="1"/>
    <x v="2"/>
    <s v="Mar"/>
    <s v="2014-03"/>
  </r>
  <r>
    <n v="8713"/>
    <s v="US-2015-145422"/>
    <x v="155"/>
    <d v="2015-12-07T00:00:00"/>
    <s v="Standard Class"/>
    <s v="PW-19240"/>
    <s v="Pierre Wener"/>
    <x v="0"/>
    <s v="United States"/>
    <x v="8"/>
    <s v="California"/>
    <n v="94110"/>
    <x v="1"/>
    <s v="FUR-BO-10002213"/>
    <x v="0"/>
    <x v="0"/>
    <s v="Sauder Forest Hills Library, Woodland Oak Finish"/>
    <x v="3638"/>
    <n v="3"/>
    <n v="0.15"/>
    <n v="-29.605799999999999"/>
    <n v="12"/>
    <n v="4"/>
    <x v="1"/>
    <s v="Dec"/>
    <s v="2015-12"/>
  </r>
  <r>
    <n v="8714"/>
    <s v="CA-2017-136623"/>
    <x v="497"/>
    <d v="2017-07-16T00:00:00"/>
    <s v="Standard Class"/>
    <s v="TS-21430"/>
    <s v="Tom Stivers"/>
    <x v="1"/>
    <s v="United States"/>
    <x v="70"/>
    <s v="California"/>
    <n v="92105"/>
    <x v="1"/>
    <s v="TEC-PH-10000004"/>
    <x v="2"/>
    <x v="7"/>
    <s v="Belkin iPhone and iPad Lightning Cable"/>
    <x v="5313"/>
    <n v="6"/>
    <n v="0.2"/>
    <n v="5.3963999999999999"/>
    <n v="7"/>
    <n v="3"/>
    <x v="3"/>
    <s v="Jul"/>
    <s v="2017-07"/>
  </r>
  <r>
    <n v="8715"/>
    <s v="CA-2017-136623"/>
    <x v="497"/>
    <d v="2017-07-16T00:00:00"/>
    <s v="Standard Class"/>
    <s v="TS-21430"/>
    <s v="Tom Stivers"/>
    <x v="1"/>
    <s v="United States"/>
    <x v="70"/>
    <s v="California"/>
    <n v="92105"/>
    <x v="1"/>
    <s v="OFF-BI-10003708"/>
    <x v="1"/>
    <x v="8"/>
    <s v="Acco Four Pocket Poly Ring Binder with Label Holder, Smoke, 1&quot;"/>
    <x v="1263"/>
    <n v="5"/>
    <n v="0.2"/>
    <n v="9.3125"/>
    <n v="7"/>
    <n v="3"/>
    <x v="3"/>
    <s v="Jul"/>
    <s v="2017-07"/>
  </r>
  <r>
    <n v="8716"/>
    <s v="CA-2017-121678"/>
    <x v="673"/>
    <d v="2017-11-20T00:00:00"/>
    <s v="Second Class"/>
    <s v="BM-11650"/>
    <s v="Brian Moss"/>
    <x v="1"/>
    <s v="United States"/>
    <x v="512"/>
    <s v="Ohio"/>
    <n v="44035"/>
    <x v="3"/>
    <s v="OFF-BI-10002949"/>
    <x v="1"/>
    <x v="8"/>
    <s v="Prestige Round Ring Binders"/>
    <x v="3515"/>
    <n v="1"/>
    <n v="0.7"/>
    <n v="-1.3984000000000001"/>
    <n v="11"/>
    <n v="4"/>
    <x v="3"/>
    <s v="Nov"/>
    <s v="2017-11"/>
  </r>
  <r>
    <n v="8717"/>
    <s v="CA-2016-120824"/>
    <x v="1"/>
    <d v="2016-06-16T00:00:00"/>
    <s v="Second Class"/>
    <s v="AW-10930"/>
    <s v="Arthur Wiediger"/>
    <x v="2"/>
    <s v="United States"/>
    <x v="12"/>
    <s v="Texas"/>
    <n v="77070"/>
    <x v="2"/>
    <s v="OFF-AP-10001242"/>
    <x v="1"/>
    <x v="9"/>
    <s v="APC 7 Outlet Network SurgeArrest Surge Protector"/>
    <x v="5183"/>
    <n v="4"/>
    <n v="0.8"/>
    <n v="-160.96"/>
    <n v="6"/>
    <n v="2"/>
    <x v="0"/>
    <s v="Jun"/>
    <s v="2016-06"/>
  </r>
  <r>
    <n v="8718"/>
    <s v="CA-2016-120824"/>
    <x v="1"/>
    <d v="2016-06-16T00:00:00"/>
    <s v="Second Class"/>
    <s v="AW-10930"/>
    <s v="Arthur Wiediger"/>
    <x v="2"/>
    <s v="United States"/>
    <x v="12"/>
    <s v="Texas"/>
    <n v="77070"/>
    <x v="2"/>
    <s v="FUR-FU-10001424"/>
    <x v="0"/>
    <x v="5"/>
    <s v="Dax Clear Box Frame"/>
    <x v="1882"/>
    <n v="2"/>
    <n v="0.6"/>
    <n v="-4.5396000000000001"/>
    <n v="6"/>
    <n v="2"/>
    <x v="0"/>
    <s v="Jun"/>
    <s v="2016-06"/>
  </r>
  <r>
    <n v="8719"/>
    <s v="CA-2016-120824"/>
    <x v="1"/>
    <d v="2016-06-16T00:00:00"/>
    <s v="Second Class"/>
    <s v="AW-10930"/>
    <s v="Arthur Wiediger"/>
    <x v="2"/>
    <s v="United States"/>
    <x v="12"/>
    <s v="Texas"/>
    <n v="77070"/>
    <x v="2"/>
    <s v="OFF-AR-10003469"/>
    <x v="1"/>
    <x v="6"/>
    <s v="Nontoxic Chalk"/>
    <x v="2387"/>
    <n v="8"/>
    <n v="0.2"/>
    <n v="3.9424000000000001"/>
    <n v="6"/>
    <n v="2"/>
    <x v="0"/>
    <s v="Jun"/>
    <s v="2016-06"/>
  </r>
  <r>
    <n v="8720"/>
    <s v="CA-2016-120824"/>
    <x v="1"/>
    <d v="2016-06-16T00:00:00"/>
    <s v="Second Class"/>
    <s v="AW-10930"/>
    <s v="Arthur Wiediger"/>
    <x v="2"/>
    <s v="United States"/>
    <x v="12"/>
    <s v="Texas"/>
    <n v="77070"/>
    <x v="2"/>
    <s v="OFF-PA-10000232"/>
    <x v="1"/>
    <x v="10"/>
    <s v="Xerox 1975"/>
    <x v="12"/>
    <n v="3"/>
    <n v="0.2"/>
    <n v="5.6375999999999999"/>
    <n v="6"/>
    <n v="2"/>
    <x v="0"/>
    <s v="Jun"/>
    <s v="2016-06"/>
  </r>
  <r>
    <n v="8721"/>
    <s v="CA-2016-120824"/>
    <x v="1"/>
    <d v="2016-06-16T00:00:00"/>
    <s v="Second Class"/>
    <s v="AW-10930"/>
    <s v="Arthur Wiediger"/>
    <x v="2"/>
    <s v="United States"/>
    <x v="12"/>
    <s v="Texas"/>
    <n v="77070"/>
    <x v="2"/>
    <s v="FUR-CH-10000229"/>
    <x v="0"/>
    <x v="1"/>
    <s v="Global Enterprise Series Seating High-Back Swivel/Tilt Chairs"/>
    <x v="5314"/>
    <n v="2"/>
    <n v="0.3"/>
    <n v="-119.2312"/>
    <n v="6"/>
    <n v="2"/>
    <x v="0"/>
    <s v="Jun"/>
    <s v="2016-06"/>
  </r>
  <r>
    <n v="8722"/>
    <s v="CA-2016-120824"/>
    <x v="1"/>
    <d v="2016-06-16T00:00:00"/>
    <s v="Second Class"/>
    <s v="AW-10930"/>
    <s v="Arthur Wiediger"/>
    <x v="2"/>
    <s v="United States"/>
    <x v="12"/>
    <s v="Texas"/>
    <n v="77070"/>
    <x v="2"/>
    <s v="OFF-ST-10002562"/>
    <x v="1"/>
    <x v="4"/>
    <s v="Staple magnet"/>
    <x v="5315"/>
    <n v="9"/>
    <n v="0.2"/>
    <n v="6.7535999999999996"/>
    <n v="6"/>
    <n v="2"/>
    <x v="0"/>
    <s v="Jun"/>
    <s v="2016-06"/>
  </r>
  <r>
    <n v="8723"/>
    <s v="CA-2016-120824"/>
    <x v="1"/>
    <d v="2016-06-16T00:00:00"/>
    <s v="Second Class"/>
    <s v="AW-10930"/>
    <s v="Arthur Wiediger"/>
    <x v="2"/>
    <s v="United States"/>
    <x v="12"/>
    <s v="Texas"/>
    <n v="77070"/>
    <x v="2"/>
    <s v="OFF-BI-10001525"/>
    <x v="1"/>
    <x v="8"/>
    <s v="Acco Pressboard Covers with Storage Hooks, 14 7/8&quot; x 11&quot;, Executive Red"/>
    <x v="5316"/>
    <n v="2"/>
    <n v="0.8"/>
    <n v="-2.6669999999999998"/>
    <n v="6"/>
    <n v="2"/>
    <x v="0"/>
    <s v="Jun"/>
    <s v="2016-06"/>
  </r>
  <r>
    <n v="8724"/>
    <s v="US-2016-135209"/>
    <x v="723"/>
    <d v="2016-12-31T00:00:00"/>
    <s v="Second Class"/>
    <s v="MH-17290"/>
    <s v="Marc Harrigan"/>
    <x v="2"/>
    <s v="United States"/>
    <x v="100"/>
    <s v="Florida"/>
    <n v="33178"/>
    <x v="0"/>
    <s v="OFF-PA-10002986"/>
    <x v="1"/>
    <x v="10"/>
    <s v="Xerox 1898"/>
    <x v="5317"/>
    <n v="7"/>
    <n v="0.2"/>
    <n v="13.0928"/>
    <n v="12"/>
    <n v="4"/>
    <x v="0"/>
    <s v="Dec"/>
    <s v="2016-12"/>
  </r>
  <r>
    <n v="8725"/>
    <s v="US-2016-135209"/>
    <x v="723"/>
    <d v="2016-12-31T00:00:00"/>
    <s v="Second Class"/>
    <s v="MH-17290"/>
    <s v="Marc Harrigan"/>
    <x v="2"/>
    <s v="United States"/>
    <x v="100"/>
    <s v="Florida"/>
    <n v="33178"/>
    <x v="0"/>
    <s v="OFF-PA-10000143"/>
    <x v="1"/>
    <x v="10"/>
    <s v="Astroparche Fine Business Paper"/>
    <x v="863"/>
    <n v="6"/>
    <n v="0.2"/>
    <n v="8.8704000000000001"/>
    <n v="12"/>
    <n v="4"/>
    <x v="0"/>
    <s v="Dec"/>
    <s v="2016-12"/>
  </r>
  <r>
    <n v="8726"/>
    <s v="CA-2017-148145"/>
    <x v="257"/>
    <d v="2017-03-23T00:00:00"/>
    <s v="Standard Class"/>
    <s v="SW-20275"/>
    <s v="Scott Williamson"/>
    <x v="0"/>
    <s v="United States"/>
    <x v="4"/>
    <s v="Washington"/>
    <n v="98115"/>
    <x v="1"/>
    <s v="OFF-AR-10003752"/>
    <x v="1"/>
    <x v="6"/>
    <s v="Deluxe Chalkboard Eraser Cleaner"/>
    <x v="843"/>
    <n v="4"/>
    <n v="0"/>
    <n v="21.251999999999999"/>
    <n v="3"/>
    <n v="1"/>
    <x v="3"/>
    <s v="Mar"/>
    <s v="2017-03"/>
  </r>
  <r>
    <n v="8727"/>
    <s v="CA-2015-103870"/>
    <x v="17"/>
    <d v="2015-12-31T00:00:00"/>
    <s v="Standard Class"/>
    <s v="SP-20860"/>
    <s v="Sung Pak"/>
    <x v="1"/>
    <s v="United States"/>
    <x v="87"/>
    <s v="Tennessee"/>
    <n v="37130"/>
    <x v="0"/>
    <s v="TEC-AC-10002370"/>
    <x v="2"/>
    <x v="11"/>
    <s v="Maxell CD-R Discs"/>
    <x v="5318"/>
    <n v="3"/>
    <n v="0.2"/>
    <n v="0.70920000000000005"/>
    <n v="12"/>
    <n v="4"/>
    <x v="1"/>
    <s v="Dec"/>
    <s v="2015-12"/>
  </r>
  <r>
    <n v="8728"/>
    <s v="CA-2015-103870"/>
    <x v="17"/>
    <d v="2015-12-31T00:00:00"/>
    <s v="Standard Class"/>
    <s v="SP-20860"/>
    <s v="Sung Pak"/>
    <x v="1"/>
    <s v="United States"/>
    <x v="87"/>
    <s v="Tennessee"/>
    <n v="37130"/>
    <x v="0"/>
    <s v="FUR-FU-10002030"/>
    <x v="0"/>
    <x v="5"/>
    <s v="Executive Impressions 14&quot; Contract Wall Clock with Quartz Movement"/>
    <x v="5319"/>
    <n v="3"/>
    <n v="0.2"/>
    <n v="16.005600000000001"/>
    <n v="12"/>
    <n v="4"/>
    <x v="1"/>
    <s v="Dec"/>
    <s v="2015-12"/>
  </r>
  <r>
    <n v="8729"/>
    <s v="CA-2015-103870"/>
    <x v="17"/>
    <d v="2015-12-31T00:00:00"/>
    <s v="Standard Class"/>
    <s v="SP-20860"/>
    <s v="Sung Pak"/>
    <x v="1"/>
    <s v="United States"/>
    <x v="87"/>
    <s v="Tennessee"/>
    <n v="37130"/>
    <x v="0"/>
    <s v="FUR-BO-10002853"/>
    <x v="0"/>
    <x v="0"/>
    <s v="O'Sullivan 5-Shelf Heavy-Duty Bookcases"/>
    <x v="5320"/>
    <n v="2"/>
    <n v="0.2"/>
    <n v="8.1940000000000008"/>
    <n v="12"/>
    <n v="4"/>
    <x v="1"/>
    <s v="Dec"/>
    <s v="2015-12"/>
  </r>
  <r>
    <n v="8730"/>
    <s v="CA-2015-103870"/>
    <x v="17"/>
    <d v="2015-12-31T00:00:00"/>
    <s v="Standard Class"/>
    <s v="SP-20860"/>
    <s v="Sung Pak"/>
    <x v="1"/>
    <s v="United States"/>
    <x v="87"/>
    <s v="Tennessee"/>
    <n v="37130"/>
    <x v="0"/>
    <s v="OFF-ST-10002562"/>
    <x v="1"/>
    <x v="4"/>
    <s v="Staple magnet"/>
    <x v="2688"/>
    <n v="3"/>
    <n v="0.2"/>
    <n v="2.2511999999999999"/>
    <n v="12"/>
    <n v="4"/>
    <x v="1"/>
    <s v="Dec"/>
    <s v="2015-12"/>
  </r>
  <r>
    <n v="8731"/>
    <s v="CA-2015-103870"/>
    <x v="17"/>
    <d v="2015-12-31T00:00:00"/>
    <s v="Standard Class"/>
    <s v="SP-20860"/>
    <s v="Sung Pak"/>
    <x v="1"/>
    <s v="United States"/>
    <x v="87"/>
    <s v="Tennessee"/>
    <n v="37130"/>
    <x v="0"/>
    <s v="TEC-AC-10004227"/>
    <x v="2"/>
    <x v="11"/>
    <s v="SanDisk Ultra 16 GB MicroSDHC Class 10 Memory Card"/>
    <x v="3063"/>
    <n v="7"/>
    <n v="0.2"/>
    <n v="-12.7302"/>
    <n v="12"/>
    <n v="4"/>
    <x v="1"/>
    <s v="Dec"/>
    <s v="2015-12"/>
  </r>
  <r>
    <n v="8732"/>
    <s v="CA-2015-111017"/>
    <x v="374"/>
    <d v="2015-08-06T00:00:00"/>
    <s v="Standard Class"/>
    <s v="SC-20695"/>
    <s v="Steve Chapman"/>
    <x v="1"/>
    <s v="United States"/>
    <x v="285"/>
    <s v="Missouri"/>
    <n v="63116"/>
    <x v="2"/>
    <s v="OFF-SU-10002573"/>
    <x v="1"/>
    <x v="14"/>
    <s v="Acme 10&quot; Easy Grip Assistive Scissors"/>
    <x v="5321"/>
    <n v="3"/>
    <n v="0"/>
    <n v="15.776999999999999"/>
    <n v="7"/>
    <n v="3"/>
    <x v="1"/>
    <s v="Jul"/>
    <s v="2015-07"/>
  </r>
  <r>
    <n v="8733"/>
    <s v="CA-2017-116988"/>
    <x v="818"/>
    <d v="2017-06-29T00:00:00"/>
    <s v="Second Class"/>
    <s v="PW-19030"/>
    <s v="Pauline Webber"/>
    <x v="1"/>
    <s v="United States"/>
    <x v="4"/>
    <s v="Washington"/>
    <n v="98105"/>
    <x v="1"/>
    <s v="OFF-PA-10003848"/>
    <x v="1"/>
    <x v="10"/>
    <s v="Xerox 1997"/>
    <x v="537"/>
    <n v="3"/>
    <n v="0"/>
    <n v="9.3312000000000008"/>
    <n v="6"/>
    <n v="2"/>
    <x v="3"/>
    <s v="Jun"/>
    <s v="2017-06"/>
  </r>
  <r>
    <n v="8734"/>
    <s v="CA-2017-116988"/>
    <x v="818"/>
    <d v="2017-06-29T00:00:00"/>
    <s v="Second Class"/>
    <s v="PW-19030"/>
    <s v="Pauline Webber"/>
    <x v="1"/>
    <s v="United States"/>
    <x v="4"/>
    <s v="Washington"/>
    <n v="98105"/>
    <x v="1"/>
    <s v="FUR-FU-10001290"/>
    <x v="0"/>
    <x v="5"/>
    <s v="Executive Impressions Supervisor Wall Clock"/>
    <x v="483"/>
    <n v="3"/>
    <n v="0"/>
    <n v="40.415999999999997"/>
    <n v="6"/>
    <n v="2"/>
    <x v="3"/>
    <s v="Jun"/>
    <s v="2017-06"/>
  </r>
  <r>
    <n v="8735"/>
    <s v="CA-2017-116988"/>
    <x v="818"/>
    <d v="2017-06-29T00:00:00"/>
    <s v="Second Class"/>
    <s v="PW-19030"/>
    <s v="Pauline Webber"/>
    <x v="1"/>
    <s v="United States"/>
    <x v="4"/>
    <s v="Washington"/>
    <n v="98105"/>
    <x v="1"/>
    <s v="TEC-AC-10003832"/>
    <x v="2"/>
    <x v="11"/>
    <s v="Logitech P710e Mobile Speakerphone"/>
    <x v="2632"/>
    <n v="5"/>
    <n v="0"/>
    <n v="244.6155"/>
    <n v="6"/>
    <n v="2"/>
    <x v="3"/>
    <s v="Jun"/>
    <s v="2017-06"/>
  </r>
  <r>
    <n v="8736"/>
    <s v="US-2014-169390"/>
    <x v="315"/>
    <d v="2014-02-10T00:00:00"/>
    <s v="Second Class"/>
    <s v="CS-12250"/>
    <s v="Chris Selesnick"/>
    <x v="1"/>
    <s v="United States"/>
    <x v="20"/>
    <s v="New York"/>
    <n v="10024"/>
    <x v="3"/>
    <s v="OFF-ST-10001558"/>
    <x v="1"/>
    <x v="4"/>
    <s v="Acco Perma 4000 Stacking Storage Drawers"/>
    <x v="643"/>
    <n v="4"/>
    <n v="0"/>
    <n v="9.7439999999999998"/>
    <n v="2"/>
    <n v="1"/>
    <x v="2"/>
    <s v="Feb"/>
    <s v="2014-02"/>
  </r>
  <r>
    <n v="8737"/>
    <s v="CA-2016-168774"/>
    <x v="913"/>
    <d v="2016-09-09T00:00:00"/>
    <s v="Standard Class"/>
    <s v="RP-19855"/>
    <s v="Roy Phan"/>
    <x v="1"/>
    <s v="United States"/>
    <x v="439"/>
    <s v="Minnesota"/>
    <n v="55125"/>
    <x v="2"/>
    <s v="OFF-ST-10001490"/>
    <x v="1"/>
    <x v="4"/>
    <s v="Hot File 7-Pocket, Floor Stand"/>
    <x v="3370"/>
    <n v="3"/>
    <n v="0"/>
    <n v="160.62299999999999"/>
    <n v="9"/>
    <n v="3"/>
    <x v="0"/>
    <s v="Sep"/>
    <s v="2016-09"/>
  </r>
  <r>
    <n v="8738"/>
    <s v="CA-2017-161592"/>
    <x v="1191"/>
    <d v="2017-04-10T00:00:00"/>
    <s v="Standard Class"/>
    <s v="CS-12175"/>
    <s v="Charles Sheldon"/>
    <x v="1"/>
    <s v="United States"/>
    <x v="346"/>
    <s v="Tennessee"/>
    <n v="37421"/>
    <x v="0"/>
    <s v="OFF-BI-10003669"/>
    <x v="1"/>
    <x v="8"/>
    <s v="3M Organizer Strips"/>
    <x v="5322"/>
    <n v="5"/>
    <n v="0.7"/>
    <n v="-5.94"/>
    <n v="4"/>
    <n v="2"/>
    <x v="3"/>
    <s v="Apr"/>
    <s v="2017-04"/>
  </r>
  <r>
    <n v="8739"/>
    <s v="US-2017-131961"/>
    <x v="166"/>
    <d v="2017-12-11T00:00:00"/>
    <s v="First Class"/>
    <s v="MJ-17740"/>
    <s v="Max Jones"/>
    <x v="0"/>
    <s v="United States"/>
    <x v="10"/>
    <s v="Pennsylvania"/>
    <n v="19140"/>
    <x v="3"/>
    <s v="OFF-AR-10004441"/>
    <x v="1"/>
    <x v="6"/>
    <s v="BIC Brite Liner Highlighters"/>
    <x v="2113"/>
    <n v="4"/>
    <n v="0.2"/>
    <n v="3.6432000000000002"/>
    <n v="12"/>
    <n v="4"/>
    <x v="3"/>
    <s v="Dec"/>
    <s v="2017-12"/>
  </r>
  <r>
    <n v="8740"/>
    <s v="US-2017-131961"/>
    <x v="166"/>
    <d v="2017-12-11T00:00:00"/>
    <s v="First Class"/>
    <s v="MJ-17740"/>
    <s v="Max Jones"/>
    <x v="0"/>
    <s v="United States"/>
    <x v="10"/>
    <s v="Pennsylvania"/>
    <n v="19140"/>
    <x v="3"/>
    <s v="TEC-PH-10001924"/>
    <x v="2"/>
    <x v="7"/>
    <s v="iHome FM Clock Radio with Lightning Dock"/>
    <x v="5323"/>
    <n v="2"/>
    <n v="0.4"/>
    <n v="-20.997"/>
    <n v="12"/>
    <n v="4"/>
    <x v="3"/>
    <s v="Dec"/>
    <s v="2017-12"/>
  </r>
  <r>
    <n v="8741"/>
    <s v="CA-2016-102498"/>
    <x v="1131"/>
    <d v="2016-07-25T00:00:00"/>
    <s v="First Class"/>
    <s v="JG-15160"/>
    <s v="James Galang"/>
    <x v="0"/>
    <s v="United States"/>
    <x v="240"/>
    <s v="Louisiana"/>
    <n v="70506"/>
    <x v="0"/>
    <s v="OFF-AR-10004456"/>
    <x v="1"/>
    <x v="6"/>
    <s v="Panasonic KP-4ABK Battery-Operated Pencil Sharpener"/>
    <x v="1393"/>
    <n v="5"/>
    <n v="0"/>
    <n v="21.228000000000002"/>
    <n v="7"/>
    <n v="3"/>
    <x v="0"/>
    <s v="Jul"/>
    <s v="2016-07"/>
  </r>
  <r>
    <n v="8742"/>
    <s v="CA-2015-113222"/>
    <x v="529"/>
    <d v="2015-11-09T00:00:00"/>
    <s v="Same Day"/>
    <s v="AG-10765"/>
    <s v="Anthony Garverick"/>
    <x v="2"/>
    <s v="United States"/>
    <x v="104"/>
    <s v="Indiana"/>
    <n v="46226"/>
    <x v="2"/>
    <s v="OFF-BI-10001890"/>
    <x v="1"/>
    <x v="8"/>
    <s v="Avery Poly Binder Pockets"/>
    <x v="627"/>
    <n v="3"/>
    <n v="0"/>
    <n v="5.1551999999999998"/>
    <n v="11"/>
    <n v="4"/>
    <x v="1"/>
    <s v="Nov"/>
    <s v="2015-11"/>
  </r>
  <r>
    <n v="8743"/>
    <s v="US-2015-144771"/>
    <x v="653"/>
    <d v="2015-10-04T00:00:00"/>
    <s v="First Class"/>
    <s v="CK-12205"/>
    <s v="Chloris Kastensmidt"/>
    <x v="0"/>
    <s v="United States"/>
    <x v="492"/>
    <s v="Oregon"/>
    <n v="97123"/>
    <x v="1"/>
    <s v="FUR-FU-10000629"/>
    <x v="0"/>
    <x v="5"/>
    <s v="9-3/4 Diameter Round Wall Clock"/>
    <x v="5324"/>
    <n v="1"/>
    <n v="0.2"/>
    <n v="3.0337999999999998"/>
    <n v="10"/>
    <n v="4"/>
    <x v="1"/>
    <s v="Oct"/>
    <s v="2015-10"/>
  </r>
  <r>
    <n v="8744"/>
    <s v="US-2015-144771"/>
    <x v="653"/>
    <d v="2015-10-04T00:00:00"/>
    <s v="First Class"/>
    <s v="CK-12205"/>
    <s v="Chloris Kastensmidt"/>
    <x v="0"/>
    <s v="United States"/>
    <x v="492"/>
    <s v="Oregon"/>
    <n v="97123"/>
    <x v="1"/>
    <s v="TEC-AC-10002323"/>
    <x v="2"/>
    <x v="11"/>
    <s v="SanDisk Ultra 32 GB MicroSDHC Class 10 Memory Card"/>
    <x v="3891"/>
    <n v="3"/>
    <n v="0.2"/>
    <n v="-4.641"/>
    <n v="10"/>
    <n v="4"/>
    <x v="1"/>
    <s v="Oct"/>
    <s v="2015-10"/>
  </r>
  <r>
    <n v="8745"/>
    <s v="CA-2015-162376"/>
    <x v="6"/>
    <d v="2015-11-25T00:00:00"/>
    <s v="Second Class"/>
    <s v="HD-14785"/>
    <s v="Harold Dahlen"/>
    <x v="2"/>
    <s v="United States"/>
    <x v="471"/>
    <s v="Massachusetts"/>
    <n v="2138"/>
    <x v="3"/>
    <s v="OFF-AR-10003056"/>
    <x v="1"/>
    <x v="6"/>
    <s v="Newell 341"/>
    <x v="854"/>
    <n v="4"/>
    <n v="0"/>
    <n v="4.9648000000000003"/>
    <n v="11"/>
    <n v="4"/>
    <x v="1"/>
    <s v="Nov"/>
    <s v="2015-11"/>
  </r>
  <r>
    <n v="8746"/>
    <s v="CA-2015-162376"/>
    <x v="6"/>
    <d v="2015-11-25T00:00:00"/>
    <s v="Second Class"/>
    <s v="HD-14785"/>
    <s v="Harold Dahlen"/>
    <x v="2"/>
    <s v="United States"/>
    <x v="471"/>
    <s v="Massachusetts"/>
    <n v="2138"/>
    <x v="3"/>
    <s v="OFF-PA-10000300"/>
    <x v="1"/>
    <x v="10"/>
    <s v="Xerox 1936"/>
    <x v="725"/>
    <n v="3"/>
    <n v="0"/>
    <n v="28.171800000000001"/>
    <n v="11"/>
    <n v="4"/>
    <x v="1"/>
    <s v="Nov"/>
    <s v="2015-11"/>
  </r>
  <r>
    <n v="8747"/>
    <s v="CA-2017-128076"/>
    <x v="62"/>
    <d v="2017-02-07T00:00:00"/>
    <s v="Standard Class"/>
    <s v="BO-11350"/>
    <s v="Bill Overfelt"/>
    <x v="1"/>
    <s v="United States"/>
    <x v="70"/>
    <s v="California"/>
    <n v="92105"/>
    <x v="1"/>
    <s v="FUR-FU-10000293"/>
    <x v="0"/>
    <x v="5"/>
    <s v="Eldon Antistatic Chair Mats for Low to Medium Pile Carpets"/>
    <x v="5325"/>
    <n v="2"/>
    <n v="0"/>
    <n v="12.6348"/>
    <n v="2"/>
    <n v="1"/>
    <x v="3"/>
    <s v="Feb"/>
    <s v="2017-02"/>
  </r>
  <r>
    <n v="8748"/>
    <s v="CA-2017-128076"/>
    <x v="62"/>
    <d v="2017-02-07T00:00:00"/>
    <s v="Standard Class"/>
    <s v="BO-11350"/>
    <s v="Bill Overfelt"/>
    <x v="1"/>
    <s v="United States"/>
    <x v="70"/>
    <s v="California"/>
    <n v="92105"/>
    <x v="1"/>
    <s v="OFF-BI-10003638"/>
    <x v="1"/>
    <x v="8"/>
    <s v="GBC Durable Plastic Covers"/>
    <x v="2585"/>
    <n v="2"/>
    <n v="0.2"/>
    <n v="10.061999999999999"/>
    <n v="2"/>
    <n v="1"/>
    <x v="3"/>
    <s v="Feb"/>
    <s v="2017-02"/>
  </r>
  <r>
    <n v="8749"/>
    <s v="CA-2017-128076"/>
    <x v="62"/>
    <d v="2017-02-07T00:00:00"/>
    <s v="Standard Class"/>
    <s v="BO-11350"/>
    <s v="Bill Overfelt"/>
    <x v="1"/>
    <s v="United States"/>
    <x v="70"/>
    <s v="California"/>
    <n v="92105"/>
    <x v="1"/>
    <s v="TEC-MA-10002109"/>
    <x v="2"/>
    <x v="15"/>
    <s v="HP Officejet Pro 8600 e-All-In-One Printer, Copier, Scanner, Fax"/>
    <x v="2507"/>
    <n v="2"/>
    <n v="0.2"/>
    <n v="38.997399999999999"/>
    <n v="2"/>
    <n v="1"/>
    <x v="3"/>
    <s v="Feb"/>
    <s v="2017-02"/>
  </r>
  <r>
    <n v="8750"/>
    <s v="US-2015-163825"/>
    <x v="382"/>
    <d v="2015-06-19T00:00:00"/>
    <s v="First Class"/>
    <s v="LC-16885"/>
    <s v="Lena Creighton"/>
    <x v="0"/>
    <s v="United States"/>
    <x v="20"/>
    <s v="New York"/>
    <n v="10009"/>
    <x v="3"/>
    <s v="OFF-BI-10003527"/>
    <x v="1"/>
    <x v="8"/>
    <s v="Fellowes PB500 Electric Punch Plastic Comb Binding Machine with Manual Bind"/>
    <x v="5326"/>
    <n v="3"/>
    <n v="0.2"/>
    <n v="1143.8910000000001"/>
    <n v="6"/>
    <n v="2"/>
    <x v="1"/>
    <s v="Jun"/>
    <s v="2015-06"/>
  </r>
  <r>
    <n v="8751"/>
    <s v="US-2015-163825"/>
    <x v="382"/>
    <d v="2015-06-19T00:00:00"/>
    <s v="First Class"/>
    <s v="LC-16885"/>
    <s v="Lena Creighton"/>
    <x v="0"/>
    <s v="United States"/>
    <x v="20"/>
    <s v="New York"/>
    <n v="10009"/>
    <x v="3"/>
    <s v="TEC-PH-10004922"/>
    <x v="2"/>
    <x v="7"/>
    <s v="RCA Visys Integrated PBX 8-Line Router"/>
    <x v="5327"/>
    <n v="2"/>
    <n v="0"/>
    <n v="33.494999999999997"/>
    <n v="6"/>
    <n v="2"/>
    <x v="1"/>
    <s v="Jun"/>
    <s v="2015-06"/>
  </r>
  <r>
    <n v="8752"/>
    <s v="CA-2016-105662"/>
    <x v="465"/>
    <d v="2016-05-09T00:00:00"/>
    <s v="Standard Class"/>
    <s v="RB-19465"/>
    <s v="Rick Bensley"/>
    <x v="2"/>
    <s v="United States"/>
    <x v="315"/>
    <s v="Florida"/>
    <n v="32303"/>
    <x v="0"/>
    <s v="OFF-PA-10001001"/>
    <x v="1"/>
    <x v="10"/>
    <s v="Snap-A-Way Black Print Carbonless Speed Message, No Reply Area, Duplicate"/>
    <x v="5328"/>
    <n v="4"/>
    <n v="0.2"/>
    <n v="31.4712"/>
    <n v="5"/>
    <n v="2"/>
    <x v="0"/>
    <s v="May"/>
    <s v="2016-05"/>
  </r>
  <r>
    <n v="8753"/>
    <s v="CA-2016-105662"/>
    <x v="465"/>
    <d v="2016-05-09T00:00:00"/>
    <s v="Standard Class"/>
    <s v="RB-19465"/>
    <s v="Rick Bensley"/>
    <x v="2"/>
    <s v="United States"/>
    <x v="315"/>
    <s v="Florida"/>
    <n v="32303"/>
    <x v="0"/>
    <s v="TEC-PH-10001198"/>
    <x v="2"/>
    <x v="7"/>
    <s v="Avaya 4621SW VoIP phone"/>
    <x v="1637"/>
    <n v="3"/>
    <n v="0.2"/>
    <n v="19.9665"/>
    <n v="5"/>
    <n v="2"/>
    <x v="0"/>
    <s v="May"/>
    <s v="2016-05"/>
  </r>
  <r>
    <n v="8754"/>
    <s v="CA-2017-152198"/>
    <x v="428"/>
    <d v="2017-09-10T00:00:00"/>
    <s v="First Class"/>
    <s v="JD-16015"/>
    <s v="Joy Daniels"/>
    <x v="0"/>
    <s v="United States"/>
    <x v="167"/>
    <s v="Ohio"/>
    <n v="43615"/>
    <x v="3"/>
    <s v="OFF-LA-10000443"/>
    <x v="1"/>
    <x v="2"/>
    <s v="Avery 501"/>
    <x v="1161"/>
    <n v="6"/>
    <n v="0.2"/>
    <n v="5.9778000000000002"/>
    <n v="9"/>
    <n v="3"/>
    <x v="3"/>
    <s v="Sep"/>
    <s v="2017-09"/>
  </r>
  <r>
    <n v="8755"/>
    <s v="CA-2017-152198"/>
    <x v="428"/>
    <d v="2017-09-10T00:00:00"/>
    <s v="First Class"/>
    <s v="JD-16015"/>
    <s v="Joy Daniels"/>
    <x v="0"/>
    <s v="United States"/>
    <x v="167"/>
    <s v="Ohio"/>
    <n v="43615"/>
    <x v="3"/>
    <s v="OFF-BI-10003669"/>
    <x v="1"/>
    <x v="8"/>
    <s v="3M Organizer Strips"/>
    <x v="5329"/>
    <n v="3"/>
    <n v="0.7"/>
    <n v="-3.5640000000000001"/>
    <n v="9"/>
    <n v="3"/>
    <x v="3"/>
    <s v="Sep"/>
    <s v="2017-09"/>
  </r>
  <r>
    <n v="8756"/>
    <s v="CA-2017-152198"/>
    <x v="428"/>
    <d v="2017-09-10T00:00:00"/>
    <s v="First Class"/>
    <s v="JD-16015"/>
    <s v="Joy Daniels"/>
    <x v="0"/>
    <s v="United States"/>
    <x v="167"/>
    <s v="Ohio"/>
    <n v="43615"/>
    <x v="3"/>
    <s v="OFF-BI-10001628"/>
    <x v="1"/>
    <x v="8"/>
    <s v="Acco Data Flex Cable Posts For Top &amp; Bottom Load Binders, 6&quot; Capacity"/>
    <x v="5330"/>
    <n v="2"/>
    <n v="0.7"/>
    <n v="-5.2149999999999999"/>
    <n v="9"/>
    <n v="3"/>
    <x v="3"/>
    <s v="Sep"/>
    <s v="2017-09"/>
  </r>
  <r>
    <n v="8757"/>
    <s v="CA-2016-114307"/>
    <x v="405"/>
    <d v="2016-07-26T00:00:00"/>
    <s v="Standard Class"/>
    <s v="MF-17665"/>
    <s v="Maureen Fritzler"/>
    <x v="1"/>
    <s v="United States"/>
    <x v="29"/>
    <s v="Maryland"/>
    <n v="21044"/>
    <x v="3"/>
    <s v="OFF-AP-10002350"/>
    <x v="1"/>
    <x v="9"/>
    <s v="Belkin F9H710-06 7 Outlet SurgeMaster Surge Protector"/>
    <x v="1015"/>
    <n v="2"/>
    <n v="0"/>
    <n v="10.5504"/>
    <n v="7"/>
    <n v="3"/>
    <x v="0"/>
    <s v="Jul"/>
    <s v="2016-07"/>
  </r>
  <r>
    <n v="8758"/>
    <s v="CA-2016-114307"/>
    <x v="405"/>
    <d v="2016-07-26T00:00:00"/>
    <s v="Standard Class"/>
    <s v="MF-17665"/>
    <s v="Maureen Fritzler"/>
    <x v="1"/>
    <s v="United States"/>
    <x v="29"/>
    <s v="Maryland"/>
    <n v="21044"/>
    <x v="3"/>
    <s v="OFF-PA-10004100"/>
    <x v="1"/>
    <x v="10"/>
    <s v="Xerox 216"/>
    <x v="187"/>
    <n v="8"/>
    <n v="0"/>
    <n v="24.883199999999999"/>
    <n v="7"/>
    <n v="3"/>
    <x v="0"/>
    <s v="Jul"/>
    <s v="2016-07"/>
  </r>
  <r>
    <n v="8759"/>
    <s v="CA-2016-114307"/>
    <x v="405"/>
    <d v="2016-07-26T00:00:00"/>
    <s v="Standard Class"/>
    <s v="MF-17665"/>
    <s v="Maureen Fritzler"/>
    <x v="1"/>
    <s v="United States"/>
    <x v="29"/>
    <s v="Maryland"/>
    <n v="21044"/>
    <x v="3"/>
    <s v="FUR-FU-10000794"/>
    <x v="0"/>
    <x v="5"/>
    <s v="Eldon Stackable Tray, Side-Load, Legal, Smoke"/>
    <x v="1846"/>
    <n v="3"/>
    <n v="0"/>
    <n v="9.3228000000000009"/>
    <n v="7"/>
    <n v="3"/>
    <x v="0"/>
    <s v="Jul"/>
    <s v="2016-07"/>
  </r>
  <r>
    <n v="8760"/>
    <s v="CA-2016-114307"/>
    <x v="405"/>
    <d v="2016-07-26T00:00:00"/>
    <s v="Standard Class"/>
    <s v="MF-17665"/>
    <s v="Maureen Fritzler"/>
    <x v="1"/>
    <s v="United States"/>
    <x v="29"/>
    <s v="Maryland"/>
    <n v="21044"/>
    <x v="3"/>
    <s v="OFF-BI-10002012"/>
    <x v="1"/>
    <x v="8"/>
    <s v="Wilson Jones Easy Flow II Sheet Lifters"/>
    <x v="5331"/>
    <n v="3"/>
    <n v="0"/>
    <n v="2.5920000000000001"/>
    <n v="7"/>
    <n v="3"/>
    <x v="0"/>
    <s v="Jul"/>
    <s v="2016-07"/>
  </r>
  <r>
    <n v="8761"/>
    <s v="CA-2016-159891"/>
    <x v="1011"/>
    <d v="2016-02-06T00:00:00"/>
    <s v="Standard Class"/>
    <s v="BF-11170"/>
    <s v="Ben Ferrer"/>
    <x v="2"/>
    <s v="United States"/>
    <x v="118"/>
    <s v="Georgia"/>
    <n v="30318"/>
    <x v="0"/>
    <s v="OFF-BI-10003527"/>
    <x v="1"/>
    <x v="8"/>
    <s v="Fellowes PB500 Electric Punch Plastic Comb Binding Machine with Manual Bind"/>
    <x v="5332"/>
    <n v="1"/>
    <n v="0"/>
    <n v="635.495"/>
    <n v="1"/>
    <n v="1"/>
    <x v="0"/>
    <s v="Jan"/>
    <s v="2016-01"/>
  </r>
  <r>
    <n v="8762"/>
    <s v="CA-2016-159891"/>
    <x v="1011"/>
    <d v="2016-02-06T00:00:00"/>
    <s v="Standard Class"/>
    <s v="BF-11170"/>
    <s v="Ben Ferrer"/>
    <x v="2"/>
    <s v="United States"/>
    <x v="118"/>
    <s v="Georgia"/>
    <n v="30318"/>
    <x v="0"/>
    <s v="OFF-EN-10004483"/>
    <x v="1"/>
    <x v="12"/>
    <s v="#10 White Business Envelopes,4 1/8 x 9 1/2"/>
    <x v="5333"/>
    <n v="8"/>
    <n v="0"/>
    <n v="58.919199999999996"/>
    <n v="1"/>
    <n v="1"/>
    <x v="0"/>
    <s v="Jan"/>
    <s v="2016-01"/>
  </r>
  <r>
    <n v="8763"/>
    <s v="CA-2016-112578"/>
    <x v="723"/>
    <d v="2017-01-02T00:00:00"/>
    <s v="Standard Class"/>
    <s v="FO-14305"/>
    <s v="Frank Olsen"/>
    <x v="0"/>
    <s v="United States"/>
    <x v="301"/>
    <s v="California"/>
    <n v="95823"/>
    <x v="1"/>
    <s v="OFF-ST-10003722"/>
    <x v="1"/>
    <x v="4"/>
    <s v="Project Tote Personal File"/>
    <x v="912"/>
    <n v="1"/>
    <n v="0"/>
    <n v="4.0686999999999998"/>
    <n v="12"/>
    <n v="4"/>
    <x v="0"/>
    <s v="Dec"/>
    <s v="2016-12"/>
  </r>
  <r>
    <n v="8764"/>
    <s v="CA-2016-112578"/>
    <x v="723"/>
    <d v="2017-01-02T00:00:00"/>
    <s v="Standard Class"/>
    <s v="FO-14305"/>
    <s v="Frank Olsen"/>
    <x v="0"/>
    <s v="United States"/>
    <x v="301"/>
    <s v="California"/>
    <n v="95823"/>
    <x v="1"/>
    <s v="OFF-SU-10002557"/>
    <x v="1"/>
    <x v="14"/>
    <s v="Fiskars Spring-Action Scissors"/>
    <x v="5233"/>
    <n v="2"/>
    <n v="0"/>
    <n v="7.2695999999999996"/>
    <n v="12"/>
    <n v="4"/>
    <x v="0"/>
    <s v="Dec"/>
    <s v="2016-12"/>
  </r>
  <r>
    <n v="8765"/>
    <s v="CA-2015-107083"/>
    <x v="82"/>
    <d v="2015-11-27T00:00:00"/>
    <s v="Standard Class"/>
    <s v="BB-11545"/>
    <s v="Brenda Bowman"/>
    <x v="1"/>
    <s v="United States"/>
    <x v="5"/>
    <s v="Texas"/>
    <n v="76106"/>
    <x v="2"/>
    <s v="OFF-AR-10002257"/>
    <x v="1"/>
    <x v="6"/>
    <s v="Eldon Spacemaker Box, Quick-Snap Lid, Clear"/>
    <x v="752"/>
    <n v="2"/>
    <n v="0.2"/>
    <n v="0.73480000000000001"/>
    <n v="11"/>
    <n v="4"/>
    <x v="1"/>
    <s v="Nov"/>
    <s v="2015-11"/>
  </r>
  <r>
    <n v="8766"/>
    <s v="CA-2015-107083"/>
    <x v="82"/>
    <d v="2015-11-27T00:00:00"/>
    <s v="Standard Class"/>
    <s v="BB-11545"/>
    <s v="Brenda Bowman"/>
    <x v="1"/>
    <s v="United States"/>
    <x v="5"/>
    <s v="Texas"/>
    <n v="76106"/>
    <x v="2"/>
    <s v="OFF-BI-10000756"/>
    <x v="1"/>
    <x v="8"/>
    <s v="Storex DuraTech Recycled Plastic Frosted Binders"/>
    <x v="5334"/>
    <n v="2"/>
    <n v="0.8"/>
    <n v="-2.544"/>
    <n v="11"/>
    <n v="4"/>
    <x v="1"/>
    <s v="Nov"/>
    <s v="2015-11"/>
  </r>
  <r>
    <n v="8767"/>
    <s v="CA-2015-107083"/>
    <x v="82"/>
    <d v="2015-11-27T00:00:00"/>
    <s v="Standard Class"/>
    <s v="BB-11545"/>
    <s v="Brenda Bowman"/>
    <x v="1"/>
    <s v="United States"/>
    <x v="5"/>
    <s v="Texas"/>
    <n v="76106"/>
    <x v="2"/>
    <s v="OFF-AP-10004136"/>
    <x v="1"/>
    <x v="9"/>
    <s v="Kensington 6 Outlet SmartSocket Surge Protector"/>
    <x v="4238"/>
    <n v="3"/>
    <n v="0.8"/>
    <n v="-67.617000000000004"/>
    <n v="11"/>
    <n v="4"/>
    <x v="1"/>
    <s v="Nov"/>
    <s v="2015-11"/>
  </r>
  <r>
    <n v="8768"/>
    <s v="CA-2015-107083"/>
    <x v="82"/>
    <d v="2015-11-27T00:00:00"/>
    <s v="Standard Class"/>
    <s v="BB-11545"/>
    <s v="Brenda Bowman"/>
    <x v="1"/>
    <s v="United States"/>
    <x v="5"/>
    <s v="Texas"/>
    <n v="76106"/>
    <x v="2"/>
    <s v="OFF-BI-10002194"/>
    <x v="1"/>
    <x v="8"/>
    <s v="Cardinal Hold-It CD Pocket"/>
    <x v="3277"/>
    <n v="5"/>
    <n v="0.8"/>
    <n v="-13.167"/>
    <n v="11"/>
    <n v="4"/>
    <x v="1"/>
    <s v="Nov"/>
    <s v="2015-11"/>
  </r>
  <r>
    <n v="8769"/>
    <s v="CA-2015-151722"/>
    <x v="348"/>
    <d v="2015-10-09T00:00:00"/>
    <s v="Standard Class"/>
    <s v="IL-15100"/>
    <s v="Ivan Liston"/>
    <x v="0"/>
    <s v="United States"/>
    <x v="38"/>
    <s v="Ohio"/>
    <n v="43229"/>
    <x v="3"/>
    <s v="TEC-AC-10000892"/>
    <x v="2"/>
    <x v="11"/>
    <s v="NETGEAR N750 Dual Band Wi-Fi Gigabit Router"/>
    <x v="5335"/>
    <n v="4"/>
    <n v="0.2"/>
    <n v="57.6"/>
    <n v="10"/>
    <n v="4"/>
    <x v="1"/>
    <s v="Oct"/>
    <s v="2015-10"/>
  </r>
  <r>
    <n v="8770"/>
    <s v="CA-2016-151148"/>
    <x v="126"/>
    <d v="2016-09-13T00:00:00"/>
    <s v="Same Day"/>
    <s v="PO-19180"/>
    <s v="Philisse Overcash"/>
    <x v="2"/>
    <s v="United States"/>
    <x v="103"/>
    <s v="Colorado"/>
    <n v="80027"/>
    <x v="1"/>
    <s v="TEC-PH-10001870"/>
    <x v="2"/>
    <x v="7"/>
    <s v="Lunatik TT5L-002 Taktik Strike Impact Protection System for iPhone 5"/>
    <x v="5336"/>
    <n v="3"/>
    <n v="0.2"/>
    <n v="9.1844999999999999"/>
    <n v="9"/>
    <n v="3"/>
    <x v="0"/>
    <s v="Sep"/>
    <s v="2016-09"/>
  </r>
  <r>
    <n v="8771"/>
    <s v="CA-2016-151148"/>
    <x v="126"/>
    <d v="2016-09-13T00:00:00"/>
    <s v="Same Day"/>
    <s v="PO-19180"/>
    <s v="Philisse Overcash"/>
    <x v="2"/>
    <s v="United States"/>
    <x v="103"/>
    <s v="Colorado"/>
    <n v="80027"/>
    <x v="1"/>
    <s v="FUR-CH-10002304"/>
    <x v="0"/>
    <x v="1"/>
    <s v="Global Stack Chair without Arms, Black"/>
    <x v="5337"/>
    <n v="4"/>
    <n v="0.2"/>
    <n v="5.1959999999999997"/>
    <n v="9"/>
    <n v="3"/>
    <x v="0"/>
    <s v="Sep"/>
    <s v="2016-09"/>
  </r>
  <r>
    <n v="8772"/>
    <s v="CA-2017-115882"/>
    <x v="32"/>
    <d v="2017-09-17T00:00:00"/>
    <s v="First Class"/>
    <s v="DB-13555"/>
    <s v="Dorothy Badders"/>
    <x v="1"/>
    <s v="United States"/>
    <x v="253"/>
    <s v="North Carolina"/>
    <n v="27604"/>
    <x v="0"/>
    <s v="OFF-AP-10002534"/>
    <x v="1"/>
    <x v="9"/>
    <s v="3.6 Cubic Foot Counter Height Office Refrigerator"/>
    <x v="5338"/>
    <n v="4"/>
    <n v="0.2"/>
    <n v="94.278400000000005"/>
    <n v="9"/>
    <n v="3"/>
    <x v="3"/>
    <s v="Sep"/>
    <s v="2017-09"/>
  </r>
  <r>
    <n v="8773"/>
    <s v="CA-2017-115882"/>
    <x v="32"/>
    <d v="2017-09-17T00:00:00"/>
    <s v="First Class"/>
    <s v="DB-13555"/>
    <s v="Dorothy Badders"/>
    <x v="1"/>
    <s v="United States"/>
    <x v="253"/>
    <s v="North Carolina"/>
    <n v="27604"/>
    <x v="0"/>
    <s v="OFF-PA-10001125"/>
    <x v="1"/>
    <x v="10"/>
    <s v="Xerox 1988"/>
    <x v="1339"/>
    <n v="3"/>
    <n v="0.2"/>
    <n v="23.234999999999999"/>
    <n v="9"/>
    <n v="3"/>
    <x v="3"/>
    <s v="Sep"/>
    <s v="2017-09"/>
  </r>
  <r>
    <n v="8774"/>
    <s v="CA-2015-132276"/>
    <x v="1202"/>
    <d v="2015-02-28T00:00:00"/>
    <s v="Standard Class"/>
    <s v="LC-16960"/>
    <s v="Lindsay Castell"/>
    <x v="2"/>
    <s v="United States"/>
    <x v="20"/>
    <s v="New York"/>
    <n v="10024"/>
    <x v="3"/>
    <s v="OFF-AP-10000804"/>
    <x v="1"/>
    <x v="9"/>
    <s v="Hoover Portapower Portable Vacuum"/>
    <x v="2017"/>
    <n v="6"/>
    <n v="0"/>
    <n v="6.72"/>
    <n v="2"/>
    <n v="1"/>
    <x v="1"/>
    <s v="Feb"/>
    <s v="2015-02"/>
  </r>
  <r>
    <n v="8775"/>
    <s v="CA-2015-132276"/>
    <x v="1202"/>
    <d v="2015-02-28T00:00:00"/>
    <s v="Standard Class"/>
    <s v="LC-16960"/>
    <s v="Lindsay Castell"/>
    <x v="2"/>
    <s v="United States"/>
    <x v="20"/>
    <s v="New York"/>
    <n v="10024"/>
    <x v="3"/>
    <s v="OFF-BI-10002982"/>
    <x v="1"/>
    <x v="8"/>
    <s v="Avery Self-Adhesive Photo Pockets for Polaroid Photos"/>
    <x v="2944"/>
    <n v="2"/>
    <n v="0.2"/>
    <n v="3.8136000000000001"/>
    <n v="2"/>
    <n v="1"/>
    <x v="1"/>
    <s v="Feb"/>
    <s v="2015-02"/>
  </r>
  <r>
    <n v="8776"/>
    <s v="CA-2016-163636"/>
    <x v="5"/>
    <d v="2016-12-09T00:00:00"/>
    <s v="Second Class"/>
    <s v="MP-18175"/>
    <s v="Mike Pelletier"/>
    <x v="2"/>
    <s v="United States"/>
    <x v="22"/>
    <s v="Illinois"/>
    <n v="60623"/>
    <x v="2"/>
    <s v="OFF-AR-10001547"/>
    <x v="1"/>
    <x v="6"/>
    <s v="Newell 311"/>
    <x v="5339"/>
    <n v="2"/>
    <n v="0.2"/>
    <n v="0.30940000000000001"/>
    <n v="12"/>
    <n v="4"/>
    <x v="0"/>
    <s v="Dec"/>
    <s v="2016-12"/>
  </r>
  <r>
    <n v="8777"/>
    <s v="CA-2016-102813"/>
    <x v="415"/>
    <d v="2016-07-03T00:00:00"/>
    <s v="First Class"/>
    <s v="EA-14035"/>
    <s v="Erin Ashbrook"/>
    <x v="1"/>
    <s v="United States"/>
    <x v="114"/>
    <s v="Texas"/>
    <n v="77340"/>
    <x v="2"/>
    <s v="FUR-CH-10000665"/>
    <x v="0"/>
    <x v="1"/>
    <s v="Global Airflow Leather Mesh Back Chair, Black"/>
    <x v="2512"/>
    <n v="5"/>
    <n v="0.3"/>
    <n v="0"/>
    <n v="7"/>
    <n v="3"/>
    <x v="0"/>
    <s v="Jul"/>
    <s v="2016-07"/>
  </r>
  <r>
    <n v="8778"/>
    <s v="CA-2016-102813"/>
    <x v="415"/>
    <d v="2016-07-03T00:00:00"/>
    <s v="First Class"/>
    <s v="EA-14035"/>
    <s v="Erin Ashbrook"/>
    <x v="1"/>
    <s v="United States"/>
    <x v="114"/>
    <s v="Texas"/>
    <n v="77340"/>
    <x v="2"/>
    <s v="OFF-PA-10000520"/>
    <x v="1"/>
    <x v="10"/>
    <s v="Xerox 201"/>
    <x v="753"/>
    <n v="8"/>
    <n v="0.2"/>
    <n v="14.5152"/>
    <n v="7"/>
    <n v="3"/>
    <x v="0"/>
    <s v="Jul"/>
    <s v="2016-07"/>
  </r>
  <r>
    <n v="8779"/>
    <s v="CA-2017-135377"/>
    <x v="1096"/>
    <d v="2017-12-18T00:00:00"/>
    <s v="Standard Class"/>
    <s v="BP-11095"/>
    <s v="Bart Pistole"/>
    <x v="1"/>
    <s v="United States"/>
    <x v="20"/>
    <s v="New York"/>
    <n v="10024"/>
    <x v="3"/>
    <s v="FUR-BO-10004015"/>
    <x v="0"/>
    <x v="0"/>
    <s v="Bush Andora Bookcase, Maple/Graphite Gray Finish"/>
    <x v="5340"/>
    <n v="3"/>
    <n v="0.2"/>
    <n v="7.1993999999999998"/>
    <n v="12"/>
    <n v="4"/>
    <x v="3"/>
    <s v="Dec"/>
    <s v="2017-12"/>
  </r>
  <r>
    <n v="8780"/>
    <s v="CA-2015-165813"/>
    <x v="305"/>
    <d v="2015-03-22T00:00:00"/>
    <s v="Second Class"/>
    <s v="BM-11785"/>
    <s v="Bryan Mills"/>
    <x v="0"/>
    <s v="United States"/>
    <x v="127"/>
    <s v="Oregon"/>
    <n v="97301"/>
    <x v="1"/>
    <s v="OFF-ST-10004258"/>
    <x v="1"/>
    <x v="4"/>
    <s v="Portable Personal File Box"/>
    <x v="5341"/>
    <n v="3"/>
    <n v="0.2"/>
    <n v="2.5640999999999998"/>
    <n v="3"/>
    <n v="1"/>
    <x v="1"/>
    <s v="Mar"/>
    <s v="2015-03"/>
  </r>
  <r>
    <n v="8781"/>
    <s v="CA-2015-133585"/>
    <x v="879"/>
    <d v="2015-03-04T00:00:00"/>
    <s v="First Class"/>
    <s v="CM-12715"/>
    <s v="Craig Molinari"/>
    <x v="1"/>
    <s v="United States"/>
    <x v="12"/>
    <s v="Texas"/>
    <n v="77070"/>
    <x v="2"/>
    <s v="OFF-AR-10003696"/>
    <x v="1"/>
    <x v="6"/>
    <s v="Panasonic KP-350BK Electric Pencil Sharpener with Auto Stop"/>
    <x v="5342"/>
    <n v="2"/>
    <n v="0.2"/>
    <n v="6.2244000000000002"/>
    <n v="3"/>
    <n v="1"/>
    <x v="1"/>
    <s v="Mar"/>
    <s v="2015-03"/>
  </r>
  <r>
    <n v="8782"/>
    <s v="CA-2015-133585"/>
    <x v="879"/>
    <d v="2015-03-04T00:00:00"/>
    <s v="First Class"/>
    <s v="CM-12715"/>
    <s v="Craig Molinari"/>
    <x v="1"/>
    <s v="United States"/>
    <x v="12"/>
    <s v="Texas"/>
    <n v="77070"/>
    <x v="2"/>
    <s v="FUR-BO-10001811"/>
    <x v="0"/>
    <x v="0"/>
    <s v="Atlantic Metals Mobile 5-Shelf Bookcases, Custom Colors"/>
    <x v="5343"/>
    <n v="6"/>
    <n v="0.32"/>
    <n v="-36.117600000000003"/>
    <n v="3"/>
    <n v="1"/>
    <x v="1"/>
    <s v="Mar"/>
    <s v="2015-03"/>
  </r>
  <r>
    <n v="8783"/>
    <s v="CA-2016-116911"/>
    <x v="306"/>
    <d v="2016-09-20T00:00:00"/>
    <s v="Standard Class"/>
    <s v="JD-16150"/>
    <s v="Justin Deggeller"/>
    <x v="1"/>
    <s v="United States"/>
    <x v="513"/>
    <s v="Idaho"/>
    <n v="83301"/>
    <x v="1"/>
    <s v="OFF-BI-10001249"/>
    <x v="1"/>
    <x v="8"/>
    <s v="Avery Heavy-Duty EZD View Binder with Locking Rings"/>
    <x v="5344"/>
    <n v="4"/>
    <n v="0.2"/>
    <n v="6.6352000000000002"/>
    <n v="9"/>
    <n v="3"/>
    <x v="0"/>
    <s v="Sep"/>
    <s v="2016-09"/>
  </r>
  <r>
    <n v="8784"/>
    <s v="CA-2016-116911"/>
    <x v="306"/>
    <d v="2016-09-20T00:00:00"/>
    <s v="Standard Class"/>
    <s v="JD-16150"/>
    <s v="Justin Deggeller"/>
    <x v="1"/>
    <s v="United States"/>
    <x v="513"/>
    <s v="Idaho"/>
    <n v="83301"/>
    <x v="1"/>
    <s v="FUR-TA-10003473"/>
    <x v="0"/>
    <x v="3"/>
    <s v="Bretford Rectangular Conference Table Tops"/>
    <x v="5345"/>
    <n v="3"/>
    <n v="0"/>
    <n v="259.52969999999999"/>
    <n v="9"/>
    <n v="3"/>
    <x v="0"/>
    <s v="Sep"/>
    <s v="2016-09"/>
  </r>
  <r>
    <n v="8785"/>
    <s v="US-2017-129224"/>
    <x v="294"/>
    <d v="2017-03-23T00:00:00"/>
    <s v="Standard Class"/>
    <s v="AS-10630"/>
    <s v="Ann Steele"/>
    <x v="2"/>
    <s v="United States"/>
    <x v="289"/>
    <s v="Tennessee"/>
    <n v="37918"/>
    <x v="0"/>
    <s v="OFF-LA-10003190"/>
    <x v="1"/>
    <x v="2"/>
    <s v="Avery 474"/>
    <x v="871"/>
    <n v="2"/>
    <n v="0.2"/>
    <n v="1.6704000000000001"/>
    <n v="3"/>
    <n v="1"/>
    <x v="3"/>
    <s v="Mar"/>
    <s v="2017-03"/>
  </r>
  <r>
    <n v="8786"/>
    <s v="CA-2017-145765"/>
    <x v="39"/>
    <d v="2017-06-02T00:00:00"/>
    <s v="Standard Class"/>
    <s v="CM-11815"/>
    <s v="Candace McMahon"/>
    <x v="1"/>
    <s v="United States"/>
    <x v="42"/>
    <s v="Arizona"/>
    <n v="85023"/>
    <x v="1"/>
    <s v="TEC-PH-10001305"/>
    <x v="2"/>
    <x v="7"/>
    <s v="Panasonic KX TS208W Corded phone"/>
    <x v="4240"/>
    <n v="5"/>
    <n v="0.2"/>
    <n v="19.596"/>
    <n v="5"/>
    <n v="2"/>
    <x v="3"/>
    <s v="May"/>
    <s v="2017-05"/>
  </r>
  <r>
    <n v="8787"/>
    <s v="CA-2017-145765"/>
    <x v="39"/>
    <d v="2017-06-02T00:00:00"/>
    <s v="Standard Class"/>
    <s v="CM-11815"/>
    <s v="Candace McMahon"/>
    <x v="1"/>
    <s v="United States"/>
    <x v="42"/>
    <s v="Arizona"/>
    <n v="85023"/>
    <x v="1"/>
    <s v="OFF-PA-10001534"/>
    <x v="1"/>
    <x v="10"/>
    <s v="Xerox 230"/>
    <x v="12"/>
    <n v="3"/>
    <n v="0.2"/>
    <n v="5.4432"/>
    <n v="5"/>
    <n v="2"/>
    <x v="3"/>
    <s v="May"/>
    <s v="2017-05"/>
  </r>
  <r>
    <n v="8788"/>
    <s v="CA-2017-145765"/>
    <x v="39"/>
    <d v="2017-06-02T00:00:00"/>
    <s v="Standard Class"/>
    <s v="CM-11815"/>
    <s v="Candace McMahon"/>
    <x v="1"/>
    <s v="United States"/>
    <x v="42"/>
    <s v="Arizona"/>
    <n v="85023"/>
    <x v="1"/>
    <s v="TEC-AC-10000844"/>
    <x v="2"/>
    <x v="11"/>
    <s v="Logitech Gaming G510s - Keyboard"/>
    <x v="5346"/>
    <n v="4"/>
    <n v="0.2"/>
    <n v="54.393599999999999"/>
    <n v="5"/>
    <n v="2"/>
    <x v="3"/>
    <s v="May"/>
    <s v="2017-05"/>
  </r>
  <r>
    <n v="8789"/>
    <s v="CA-2017-126914"/>
    <x v="140"/>
    <d v="2017-06-19T00:00:00"/>
    <s v="Standard Class"/>
    <s v="JE-15715"/>
    <s v="Joe Elijah"/>
    <x v="0"/>
    <s v="United States"/>
    <x v="53"/>
    <s v="North Carolina"/>
    <n v="28110"/>
    <x v="0"/>
    <s v="FUR-CH-10000847"/>
    <x v="0"/>
    <x v="1"/>
    <s v="Global Executive Mid-Back Manager's Chair"/>
    <x v="324"/>
    <n v="3"/>
    <n v="0.2"/>
    <n v="52.376399999999997"/>
    <n v="6"/>
    <n v="2"/>
    <x v="3"/>
    <s v="Jun"/>
    <s v="2017-06"/>
  </r>
  <r>
    <n v="8790"/>
    <s v="CA-2017-126914"/>
    <x v="140"/>
    <d v="2017-06-19T00:00:00"/>
    <s v="Standard Class"/>
    <s v="JE-15715"/>
    <s v="Joe Elijah"/>
    <x v="0"/>
    <s v="United States"/>
    <x v="53"/>
    <s v="North Carolina"/>
    <n v="28110"/>
    <x v="0"/>
    <s v="FUR-BO-10000468"/>
    <x v="0"/>
    <x v="0"/>
    <s v="O'Sullivan 2-Shelf Heavy-Duty Bookcases"/>
    <x v="5347"/>
    <n v="2"/>
    <n v="0.2"/>
    <n v="-3.8864000000000001"/>
    <n v="6"/>
    <n v="2"/>
    <x v="3"/>
    <s v="Jun"/>
    <s v="2017-06"/>
  </r>
  <r>
    <n v="8791"/>
    <s v="CA-2015-169572"/>
    <x v="684"/>
    <d v="2015-09-12T00:00:00"/>
    <s v="Standard Class"/>
    <s v="AG-10525"/>
    <s v="Andy Gerbode"/>
    <x v="1"/>
    <s v="United States"/>
    <x v="102"/>
    <s v="Virginia"/>
    <n v="23223"/>
    <x v="0"/>
    <s v="OFF-BI-10002799"/>
    <x v="1"/>
    <x v="8"/>
    <s v="SlimView Poly Binder, 3/8&quot;"/>
    <x v="5348"/>
    <n v="9"/>
    <n v="0"/>
    <n v="21.4452"/>
    <n v="9"/>
    <n v="3"/>
    <x v="1"/>
    <s v="Sep"/>
    <s v="2015-09"/>
  </r>
  <r>
    <n v="8792"/>
    <s v="CA-2017-162075"/>
    <x v="257"/>
    <d v="2017-03-24T00:00:00"/>
    <s v="Standard Class"/>
    <s v="TT-21220"/>
    <s v="Thomas Thornton"/>
    <x v="0"/>
    <s v="United States"/>
    <x v="12"/>
    <s v="Texas"/>
    <n v="77041"/>
    <x v="2"/>
    <s v="TEC-PH-10001557"/>
    <x v="2"/>
    <x v="7"/>
    <s v="Pyle PMP37LED"/>
    <x v="3333"/>
    <n v="7"/>
    <n v="0.2"/>
    <n v="47.0351"/>
    <n v="3"/>
    <n v="1"/>
    <x v="3"/>
    <s v="Mar"/>
    <s v="2017-03"/>
  </r>
  <r>
    <n v="8793"/>
    <s v="CA-2014-162992"/>
    <x v="174"/>
    <d v="2014-12-21T00:00:00"/>
    <s v="First Class"/>
    <s v="BP-11095"/>
    <s v="Bart Pistole"/>
    <x v="1"/>
    <s v="United States"/>
    <x v="1"/>
    <s v="California"/>
    <n v="90008"/>
    <x v="1"/>
    <s v="OFF-LA-10001934"/>
    <x v="1"/>
    <x v="2"/>
    <s v="Avery 516"/>
    <x v="2"/>
    <n v="2"/>
    <n v="0"/>
    <n v="6.8714000000000004"/>
    <n v="12"/>
    <n v="4"/>
    <x v="2"/>
    <s v="Dec"/>
    <s v="2014-12"/>
  </r>
  <r>
    <n v="8794"/>
    <s v="CA-2014-162992"/>
    <x v="174"/>
    <d v="2014-12-21T00:00:00"/>
    <s v="First Class"/>
    <s v="BP-11095"/>
    <s v="Bart Pistole"/>
    <x v="1"/>
    <s v="United States"/>
    <x v="1"/>
    <s v="California"/>
    <n v="90008"/>
    <x v="1"/>
    <s v="OFF-FA-10004248"/>
    <x v="1"/>
    <x v="13"/>
    <s v="Advantus T-Pin Paper Clips"/>
    <x v="5349"/>
    <n v="5"/>
    <n v="0"/>
    <n v="8.7944999999999993"/>
    <n v="12"/>
    <n v="4"/>
    <x v="2"/>
    <s v="Dec"/>
    <s v="2014-12"/>
  </r>
  <r>
    <n v="8795"/>
    <s v="CA-2014-162992"/>
    <x v="174"/>
    <d v="2014-12-21T00:00:00"/>
    <s v="First Class"/>
    <s v="BP-11095"/>
    <s v="Bart Pistole"/>
    <x v="1"/>
    <s v="United States"/>
    <x v="1"/>
    <s v="California"/>
    <n v="90008"/>
    <x v="1"/>
    <s v="TEC-PH-10001944"/>
    <x v="2"/>
    <x v="7"/>
    <s v="Wi-Ex zBoost YX540 Cellular Phone Signal Booster"/>
    <x v="5350"/>
    <n v="5"/>
    <n v="0.2"/>
    <n v="72.974999999999994"/>
    <n v="12"/>
    <n v="4"/>
    <x v="2"/>
    <s v="Dec"/>
    <s v="2014-12"/>
  </r>
  <r>
    <n v="8796"/>
    <s v="CA-2014-162992"/>
    <x v="174"/>
    <d v="2014-12-21T00:00:00"/>
    <s v="First Class"/>
    <s v="BP-11095"/>
    <s v="Bart Pistole"/>
    <x v="1"/>
    <s v="United States"/>
    <x v="1"/>
    <s v="California"/>
    <n v="90008"/>
    <x v="1"/>
    <s v="TEC-PH-10002085"/>
    <x v="2"/>
    <x v="7"/>
    <s v="Clarity 53712"/>
    <x v="1972"/>
    <n v="4"/>
    <n v="0.2"/>
    <n v="15.8376"/>
    <n v="12"/>
    <n v="4"/>
    <x v="2"/>
    <s v="Dec"/>
    <s v="2014-12"/>
  </r>
  <r>
    <n v="8797"/>
    <s v="CA-2016-106397"/>
    <x v="274"/>
    <d v="2016-07-13T00:00:00"/>
    <s v="Standard Class"/>
    <s v="MJ-17740"/>
    <s v="Max Jones"/>
    <x v="0"/>
    <s v="United States"/>
    <x v="11"/>
    <s v="Utah"/>
    <n v="84057"/>
    <x v="1"/>
    <s v="OFF-PA-10003441"/>
    <x v="1"/>
    <x v="10"/>
    <s v="Xerox 226"/>
    <x v="91"/>
    <n v="2"/>
    <n v="0"/>
    <n v="6.2207999999999997"/>
    <n v="7"/>
    <n v="3"/>
    <x v="0"/>
    <s v="Jul"/>
    <s v="2016-07"/>
  </r>
  <r>
    <n v="8798"/>
    <s v="CA-2016-106397"/>
    <x v="274"/>
    <d v="2016-07-13T00:00:00"/>
    <s v="Standard Class"/>
    <s v="MJ-17740"/>
    <s v="Max Jones"/>
    <x v="0"/>
    <s v="United States"/>
    <x v="11"/>
    <s v="Utah"/>
    <n v="84057"/>
    <x v="1"/>
    <s v="OFF-AR-10004602"/>
    <x v="1"/>
    <x v="6"/>
    <s v="Boston KS Multi-Size Manual Pencil Sharpener"/>
    <x v="44"/>
    <n v="2"/>
    <n v="0"/>
    <n v="12.8744"/>
    <n v="7"/>
    <n v="3"/>
    <x v="0"/>
    <s v="Jul"/>
    <s v="2016-07"/>
  </r>
  <r>
    <n v="8799"/>
    <s v="US-2016-150140"/>
    <x v="1203"/>
    <d v="2016-04-10T00:00:00"/>
    <s v="Standard Class"/>
    <s v="VM-21685"/>
    <s v="Valerie Mitchum"/>
    <x v="2"/>
    <s v="United States"/>
    <x v="140"/>
    <s v="Vermont"/>
    <n v="5408"/>
    <x v="3"/>
    <s v="TEC-PH-10002555"/>
    <x v="2"/>
    <x v="7"/>
    <s v="Nortel Meridian M5316 Digital phone"/>
    <x v="5351"/>
    <n v="5"/>
    <n v="0"/>
    <n v="336.63499999999999"/>
    <n v="4"/>
    <n v="2"/>
    <x v="0"/>
    <s v="Apr"/>
    <s v="2016-04"/>
  </r>
  <r>
    <n v="8800"/>
    <s v="CA-2014-116666"/>
    <x v="1204"/>
    <d v="2014-05-10T00:00:00"/>
    <s v="First Class"/>
    <s v="KT-16480"/>
    <s v="Kean Thornton"/>
    <x v="0"/>
    <s v="United States"/>
    <x v="10"/>
    <s v="Pennsylvania"/>
    <n v="19134"/>
    <x v="3"/>
    <s v="TEC-CO-10001449"/>
    <x v="2"/>
    <x v="16"/>
    <s v="Hewlett Packard LaserJet 3310 Copier"/>
    <x v="371"/>
    <n v="5"/>
    <n v="0.4"/>
    <n v="239.99600000000001"/>
    <n v="5"/>
    <n v="2"/>
    <x v="2"/>
    <s v="May"/>
    <s v="2014-05"/>
  </r>
  <r>
    <n v="8801"/>
    <s v="CA-2017-148992"/>
    <x v="51"/>
    <d v="2017-11-27T00:00:00"/>
    <s v="Standard Class"/>
    <s v="CS-12250"/>
    <s v="Chris Selesnick"/>
    <x v="1"/>
    <s v="United States"/>
    <x v="22"/>
    <s v="Illinois"/>
    <n v="60623"/>
    <x v="2"/>
    <s v="OFF-PA-10004285"/>
    <x v="1"/>
    <x v="10"/>
    <s v="Xerox 1959"/>
    <x v="1414"/>
    <n v="2"/>
    <n v="0.2"/>
    <n v="3.7408000000000001"/>
    <n v="11"/>
    <n v="4"/>
    <x v="3"/>
    <s v="Nov"/>
    <s v="2017-11"/>
  </r>
  <r>
    <n v="8802"/>
    <s v="CA-2016-140935"/>
    <x v="338"/>
    <d v="2016-11-12T00:00:00"/>
    <s v="First Class"/>
    <s v="AB-10015"/>
    <s v="Aaron Bergman"/>
    <x v="0"/>
    <s v="United States"/>
    <x v="268"/>
    <s v="Oklahoma"/>
    <n v="73120"/>
    <x v="2"/>
    <s v="TEC-PH-10000562"/>
    <x v="2"/>
    <x v="7"/>
    <s v="Samsung Convoy 3"/>
    <x v="5352"/>
    <n v="2"/>
    <n v="0"/>
    <n v="62.154400000000003"/>
    <n v="11"/>
    <n v="4"/>
    <x v="0"/>
    <s v="Nov"/>
    <s v="2016-11"/>
  </r>
  <r>
    <n v="8803"/>
    <s v="CA-2016-140935"/>
    <x v="338"/>
    <d v="2016-11-12T00:00:00"/>
    <s v="First Class"/>
    <s v="AB-10015"/>
    <s v="Aaron Bergman"/>
    <x v="0"/>
    <s v="United States"/>
    <x v="268"/>
    <s v="Oklahoma"/>
    <n v="73120"/>
    <x v="2"/>
    <s v="FUR-BO-10003966"/>
    <x v="0"/>
    <x v="0"/>
    <s v="Sauder Facets Collection Library, Sky Alder Finish"/>
    <x v="2600"/>
    <n v="2"/>
    <n v="0"/>
    <n v="54.7136"/>
    <n v="11"/>
    <n v="4"/>
    <x v="0"/>
    <s v="Nov"/>
    <s v="2016-11"/>
  </r>
  <r>
    <n v="8804"/>
    <s v="CA-2014-157644"/>
    <x v="520"/>
    <d v="2015-01-01T00:00:00"/>
    <s v="First Class"/>
    <s v="AH-10030"/>
    <s v="Aaron Hawkins"/>
    <x v="1"/>
    <s v="United States"/>
    <x v="20"/>
    <s v="New York"/>
    <n v="10035"/>
    <x v="3"/>
    <s v="TEC-AC-10003614"/>
    <x v="2"/>
    <x v="11"/>
    <s v="Verbatim 25 GB 6x Blu-ray Single Layer Recordable Disc, 10/Pack"/>
    <x v="5353"/>
    <n v="3"/>
    <n v="0"/>
    <n v="11.4741"/>
    <n v="12"/>
    <n v="4"/>
    <x v="2"/>
    <s v="Dec"/>
    <s v="2014-12"/>
  </r>
  <r>
    <n v="8805"/>
    <s v="CA-2014-157644"/>
    <x v="520"/>
    <d v="2015-01-01T00:00:00"/>
    <s v="First Class"/>
    <s v="AH-10030"/>
    <s v="Aaron Hawkins"/>
    <x v="1"/>
    <s v="United States"/>
    <x v="20"/>
    <s v="New York"/>
    <n v="10035"/>
    <x v="3"/>
    <s v="OFF-LA-10003148"/>
    <x v="1"/>
    <x v="2"/>
    <s v="Avery 51"/>
    <x v="1365"/>
    <n v="3"/>
    <n v="0"/>
    <n v="8.6940000000000008"/>
    <n v="12"/>
    <n v="4"/>
    <x v="2"/>
    <s v="Dec"/>
    <s v="2014-12"/>
  </r>
  <r>
    <n v="8806"/>
    <s v="US-2017-100398"/>
    <x v="971"/>
    <d v="2017-08-23T00:00:00"/>
    <s v="Standard Class"/>
    <s v="DO-13435"/>
    <s v="Denny Ordway"/>
    <x v="0"/>
    <s v="United States"/>
    <x v="288"/>
    <s v="Utah"/>
    <n v="84106"/>
    <x v="1"/>
    <s v="OFF-BI-10002133"/>
    <x v="1"/>
    <x v="8"/>
    <s v="Wilson Jones Elliptical Ring 3 1/2&quot; Capacity Binders, 800 sheets"/>
    <x v="5354"/>
    <n v="3"/>
    <n v="0.2"/>
    <n v="37.235999999999997"/>
    <n v="8"/>
    <n v="3"/>
    <x v="3"/>
    <s v="Aug"/>
    <s v="2017-08"/>
  </r>
  <r>
    <n v="8807"/>
    <s v="CA-2016-113082"/>
    <x v="126"/>
    <d v="2016-09-16T00:00:00"/>
    <s v="Standard Class"/>
    <s v="MC-17590"/>
    <s v="Matt Collister"/>
    <x v="1"/>
    <s v="United States"/>
    <x v="456"/>
    <s v="New York"/>
    <n v="13501"/>
    <x v="3"/>
    <s v="FUR-FU-10002813"/>
    <x v="0"/>
    <x v="5"/>
    <s v="DAX Contemporary Wood Frame with Silver Metal Mat, Desktop, 11 x 14 Size"/>
    <x v="582"/>
    <n v="2"/>
    <n v="0"/>
    <n v="14.572800000000001"/>
    <n v="9"/>
    <n v="3"/>
    <x v="0"/>
    <s v="Sep"/>
    <s v="2016-09"/>
  </r>
  <r>
    <n v="8808"/>
    <s v="US-2017-110646"/>
    <x v="40"/>
    <d v="2017-10-31T00:00:00"/>
    <s v="Standard Class"/>
    <s v="JF-15190"/>
    <s v="Jamie Frazer"/>
    <x v="0"/>
    <s v="United States"/>
    <x v="10"/>
    <s v="Pennsylvania"/>
    <n v="19134"/>
    <x v="3"/>
    <s v="OFF-BI-10004330"/>
    <x v="1"/>
    <x v="8"/>
    <s v="GBC Velobind Prepunched Cover Sets, Regency Series"/>
    <x v="5355"/>
    <n v="3"/>
    <n v="0.7"/>
    <n v="-27.734999999999999"/>
    <n v="10"/>
    <n v="4"/>
    <x v="3"/>
    <s v="Oct"/>
    <s v="2017-10"/>
  </r>
  <r>
    <n v="8809"/>
    <s v="US-2017-110646"/>
    <x v="40"/>
    <d v="2017-10-31T00:00:00"/>
    <s v="Standard Class"/>
    <s v="JF-15190"/>
    <s v="Jamie Frazer"/>
    <x v="0"/>
    <s v="United States"/>
    <x v="10"/>
    <s v="Pennsylvania"/>
    <n v="19134"/>
    <x v="3"/>
    <s v="TEC-PH-10002807"/>
    <x v="2"/>
    <x v="7"/>
    <s v="Motorla HX550 Universal Bluetooth Headset"/>
    <x v="5356"/>
    <n v="5"/>
    <n v="0.4"/>
    <n v="19.774999999999999"/>
    <n v="10"/>
    <n v="4"/>
    <x v="3"/>
    <s v="Oct"/>
    <s v="2017-10"/>
  </r>
  <r>
    <n v="8810"/>
    <s v="US-2017-110646"/>
    <x v="40"/>
    <d v="2017-10-31T00:00:00"/>
    <s v="Standard Class"/>
    <s v="JF-15190"/>
    <s v="Jamie Frazer"/>
    <x v="0"/>
    <s v="United States"/>
    <x v="10"/>
    <s v="Pennsylvania"/>
    <n v="19134"/>
    <x v="3"/>
    <s v="OFF-LA-10001404"/>
    <x v="1"/>
    <x v="2"/>
    <s v="Avery 517"/>
    <x v="1787"/>
    <n v="5"/>
    <n v="0.2"/>
    <n v="4.9814999999999996"/>
    <n v="10"/>
    <n v="4"/>
    <x v="3"/>
    <s v="Oct"/>
    <s v="2017-10"/>
  </r>
  <r>
    <n v="8811"/>
    <s v="CA-2017-120614"/>
    <x v="1109"/>
    <d v="2017-06-04T00:00:00"/>
    <s v="Standard Class"/>
    <s v="SM-20950"/>
    <s v="Suzanne McNair"/>
    <x v="1"/>
    <s v="United States"/>
    <x v="1"/>
    <s v="California"/>
    <n v="90004"/>
    <x v="1"/>
    <s v="OFF-PA-10004911"/>
    <x v="1"/>
    <x v="10"/>
    <s v="Rediform S.O.S. 1-Up Phone Message Bk, 4-1/4x3-1/16 Bk, 1 Form/Pg, 40 Messages/Bk, 3/Pk"/>
    <x v="2778"/>
    <n v="4"/>
    <n v="0"/>
    <n v="18.009599999999999"/>
    <n v="5"/>
    <n v="2"/>
    <x v="3"/>
    <s v="May"/>
    <s v="2017-05"/>
  </r>
  <r>
    <n v="8812"/>
    <s v="US-2016-140172"/>
    <x v="387"/>
    <d v="2016-03-13T00:00:00"/>
    <s v="Standard Class"/>
    <s v="SP-20650"/>
    <s v="Stephanie Phelps"/>
    <x v="1"/>
    <s v="United States"/>
    <x v="25"/>
    <s v="Michigan"/>
    <n v="49201"/>
    <x v="2"/>
    <s v="OFF-AP-10004233"/>
    <x v="1"/>
    <x v="9"/>
    <s v="Honeywell Enviracaire Portable Air Cleaner for up to 8 x 10 Room"/>
    <x v="5357"/>
    <n v="3"/>
    <n v="0.1"/>
    <n v="48.333599999999997"/>
    <n v="3"/>
    <n v="1"/>
    <x v="0"/>
    <s v="Mar"/>
    <s v="2016-03"/>
  </r>
  <r>
    <n v="8813"/>
    <s v="US-2016-140172"/>
    <x v="387"/>
    <d v="2016-03-13T00:00:00"/>
    <s v="Standard Class"/>
    <s v="SP-20650"/>
    <s v="Stephanie Phelps"/>
    <x v="1"/>
    <s v="United States"/>
    <x v="25"/>
    <s v="Michigan"/>
    <n v="49201"/>
    <x v="2"/>
    <s v="OFF-AR-10002766"/>
    <x v="1"/>
    <x v="6"/>
    <s v="Prang Drawing Pencil Set"/>
    <x v="2213"/>
    <n v="5"/>
    <n v="0"/>
    <n v="3.7530000000000001"/>
    <n v="3"/>
    <n v="1"/>
    <x v="0"/>
    <s v="Mar"/>
    <s v="2016-03"/>
  </r>
  <r>
    <n v="8814"/>
    <s v="CA-2015-127754"/>
    <x v="353"/>
    <d v="2015-07-31T00:00:00"/>
    <s v="Standard Class"/>
    <s v="CK-12760"/>
    <s v="Cyma Kinney"/>
    <x v="1"/>
    <s v="United States"/>
    <x v="220"/>
    <s v="Arizona"/>
    <n v="85301"/>
    <x v="1"/>
    <s v="FUR-CH-10003199"/>
    <x v="0"/>
    <x v="1"/>
    <s v="Office Star - Contemporary Task Swivel Chair"/>
    <x v="4429"/>
    <n v="3"/>
    <n v="0.2"/>
    <n v="13.317600000000001"/>
    <n v="7"/>
    <n v="3"/>
    <x v="1"/>
    <s v="Jul"/>
    <s v="2015-07"/>
  </r>
  <r>
    <n v="8815"/>
    <s v="CA-2015-144274"/>
    <x v="521"/>
    <d v="2015-11-25T00:00:00"/>
    <s v="Second Class"/>
    <s v="PW-19240"/>
    <s v="Pierre Wener"/>
    <x v="0"/>
    <s v="United States"/>
    <x v="40"/>
    <s v="Delaware"/>
    <n v="19805"/>
    <x v="3"/>
    <s v="TEC-PH-10003012"/>
    <x v="2"/>
    <x v="7"/>
    <s v="Nortel Meridian M3904 Professional Digital phone"/>
    <x v="669"/>
    <n v="2"/>
    <n v="0"/>
    <n v="89.3142"/>
    <n v="11"/>
    <n v="4"/>
    <x v="1"/>
    <s v="Nov"/>
    <s v="2015-11"/>
  </r>
  <r>
    <n v="8816"/>
    <s v="CA-2015-144274"/>
    <x v="521"/>
    <d v="2015-11-25T00:00:00"/>
    <s v="Second Class"/>
    <s v="PW-19240"/>
    <s v="Pierre Wener"/>
    <x v="0"/>
    <s v="United States"/>
    <x v="40"/>
    <s v="Delaware"/>
    <n v="19805"/>
    <x v="3"/>
    <s v="OFF-PA-10001583"/>
    <x v="1"/>
    <x v="10"/>
    <s v="1/4 Fold Party Design Invitations &amp; White Envelopes, 24 8-1/2&quot; X 11&quot; Cards, 25 Env./Pack"/>
    <x v="5358"/>
    <n v="6"/>
    <n v="0"/>
    <n v="20.727"/>
    <n v="11"/>
    <n v="4"/>
    <x v="1"/>
    <s v="Nov"/>
    <s v="2015-11"/>
  </r>
  <r>
    <n v="8817"/>
    <s v="CA-2015-144274"/>
    <x v="521"/>
    <d v="2015-11-25T00:00:00"/>
    <s v="Second Class"/>
    <s v="PW-19240"/>
    <s v="Pierre Wener"/>
    <x v="0"/>
    <s v="United States"/>
    <x v="40"/>
    <s v="Delaware"/>
    <n v="19805"/>
    <x v="3"/>
    <s v="OFF-AR-10001940"/>
    <x v="1"/>
    <x v="6"/>
    <s v="Sanford Colorific Eraseable Coloring Pencils, 12 Count"/>
    <x v="1317"/>
    <n v="4"/>
    <n v="0"/>
    <n v="5.6416000000000004"/>
    <n v="11"/>
    <n v="4"/>
    <x v="1"/>
    <s v="Nov"/>
    <s v="2015-11"/>
  </r>
  <r>
    <n v="8818"/>
    <s v="CA-2015-144274"/>
    <x v="521"/>
    <d v="2015-11-25T00:00:00"/>
    <s v="Second Class"/>
    <s v="PW-19240"/>
    <s v="Pierre Wener"/>
    <x v="0"/>
    <s v="United States"/>
    <x v="40"/>
    <s v="Delaware"/>
    <n v="19805"/>
    <x v="3"/>
    <s v="OFF-EN-10003286"/>
    <x v="1"/>
    <x v="12"/>
    <s v="Staple envelope"/>
    <x v="3319"/>
    <n v="2"/>
    <n v="0"/>
    <n v="7.7831999999999999"/>
    <n v="11"/>
    <n v="4"/>
    <x v="1"/>
    <s v="Nov"/>
    <s v="2015-11"/>
  </r>
  <r>
    <n v="8819"/>
    <s v="CA-2015-144274"/>
    <x v="521"/>
    <d v="2015-11-25T00:00:00"/>
    <s v="Second Class"/>
    <s v="PW-19240"/>
    <s v="Pierre Wener"/>
    <x v="0"/>
    <s v="United States"/>
    <x v="40"/>
    <s v="Delaware"/>
    <n v="19805"/>
    <x v="3"/>
    <s v="OFF-PA-10003441"/>
    <x v="1"/>
    <x v="10"/>
    <s v="Xerox 226"/>
    <x v="783"/>
    <n v="6"/>
    <n v="0"/>
    <n v="18.662400000000002"/>
    <n v="11"/>
    <n v="4"/>
    <x v="1"/>
    <s v="Nov"/>
    <s v="2015-11"/>
  </r>
  <r>
    <n v="8820"/>
    <s v="CA-2015-142930"/>
    <x v="109"/>
    <d v="2015-12-02T00:00:00"/>
    <s v="Standard Class"/>
    <s v="EB-14170"/>
    <s v="Evan Bailliet"/>
    <x v="0"/>
    <s v="United States"/>
    <x v="89"/>
    <s v="Texas"/>
    <n v="78745"/>
    <x v="2"/>
    <s v="OFF-PA-10003395"/>
    <x v="1"/>
    <x v="10"/>
    <s v="Xerox 1941"/>
    <x v="757"/>
    <n v="4"/>
    <n v="0.2"/>
    <n v="117.432"/>
    <n v="11"/>
    <n v="4"/>
    <x v="1"/>
    <s v="Nov"/>
    <s v="2015-11"/>
  </r>
  <r>
    <n v="8821"/>
    <s v="CA-2017-100622"/>
    <x v="132"/>
    <d v="2017-11-07T00:00:00"/>
    <s v="Standard Class"/>
    <s v="DK-13090"/>
    <s v="Dave Kipp"/>
    <x v="0"/>
    <s v="United States"/>
    <x v="333"/>
    <s v="Florida"/>
    <n v="32839"/>
    <x v="0"/>
    <s v="TEC-CO-10003236"/>
    <x v="2"/>
    <x v="16"/>
    <s v="Canon Image Class D660 Copier"/>
    <x v="321"/>
    <n v="2"/>
    <n v="0.2"/>
    <n v="311.9948"/>
    <n v="11"/>
    <n v="4"/>
    <x v="3"/>
    <s v="Nov"/>
    <s v="2017-11"/>
  </r>
  <r>
    <n v="8822"/>
    <s v="CA-2017-100622"/>
    <x v="132"/>
    <d v="2017-11-07T00:00:00"/>
    <s v="Standard Class"/>
    <s v="DK-13090"/>
    <s v="Dave Kipp"/>
    <x v="0"/>
    <s v="United States"/>
    <x v="333"/>
    <s v="Florida"/>
    <n v="32839"/>
    <x v="0"/>
    <s v="OFF-BI-10002982"/>
    <x v="1"/>
    <x v="8"/>
    <s v="Avery Self-Adhesive Photo Pockets for Polaroid Photos"/>
    <x v="5359"/>
    <n v="2"/>
    <n v="0.7"/>
    <n v="-2.9964"/>
    <n v="11"/>
    <n v="4"/>
    <x v="3"/>
    <s v="Nov"/>
    <s v="2017-11"/>
  </r>
  <r>
    <n v="8823"/>
    <s v="CA-2017-100622"/>
    <x v="132"/>
    <d v="2017-11-07T00:00:00"/>
    <s v="Standard Class"/>
    <s v="DK-13090"/>
    <s v="Dave Kipp"/>
    <x v="0"/>
    <s v="United States"/>
    <x v="333"/>
    <s v="Florida"/>
    <n v="32839"/>
    <x v="0"/>
    <s v="OFF-AR-10004010"/>
    <x v="1"/>
    <x v="6"/>
    <s v="Hunt Boston Vacuum Mount KS Pencil Sharpener"/>
    <x v="3886"/>
    <n v="2"/>
    <n v="0.2"/>
    <n v="4.1988000000000003"/>
    <n v="11"/>
    <n v="4"/>
    <x v="3"/>
    <s v="Nov"/>
    <s v="2017-11"/>
  </r>
  <r>
    <n v="8824"/>
    <s v="CA-2017-100622"/>
    <x v="132"/>
    <d v="2017-11-07T00:00:00"/>
    <s v="Standard Class"/>
    <s v="DK-13090"/>
    <s v="Dave Kipp"/>
    <x v="0"/>
    <s v="United States"/>
    <x v="333"/>
    <s v="Florida"/>
    <n v="32839"/>
    <x v="0"/>
    <s v="OFF-PA-10002947"/>
    <x v="1"/>
    <x v="10"/>
    <s v="Xerox 1923"/>
    <x v="1414"/>
    <n v="2"/>
    <n v="0.2"/>
    <n v="3.7408000000000001"/>
    <n v="11"/>
    <n v="4"/>
    <x v="3"/>
    <s v="Nov"/>
    <s v="2017-11"/>
  </r>
  <r>
    <n v="8825"/>
    <s v="CA-2017-117156"/>
    <x v="708"/>
    <d v="2017-03-23T00:00:00"/>
    <s v="Second Class"/>
    <s v="TB-21055"/>
    <s v="Ted Butterfield"/>
    <x v="0"/>
    <s v="United States"/>
    <x v="265"/>
    <s v="Pennsylvania"/>
    <n v="19601"/>
    <x v="3"/>
    <s v="OFF-EN-10003845"/>
    <x v="1"/>
    <x v="12"/>
    <s v="Colored Envelopes"/>
    <x v="3096"/>
    <n v="3"/>
    <n v="0.2"/>
    <n v="2.8782000000000001"/>
    <n v="3"/>
    <n v="1"/>
    <x v="3"/>
    <s v="Mar"/>
    <s v="2017-03"/>
  </r>
  <r>
    <n v="8826"/>
    <s v="CA-2015-115399"/>
    <x v="546"/>
    <d v="2015-12-22T00:00:00"/>
    <s v="First Class"/>
    <s v="AG-10900"/>
    <s v="Arthur Gainer"/>
    <x v="0"/>
    <s v="United States"/>
    <x v="10"/>
    <s v="Pennsylvania"/>
    <n v="19134"/>
    <x v="3"/>
    <s v="OFF-LA-10003190"/>
    <x v="1"/>
    <x v="2"/>
    <s v="Avery 474"/>
    <x v="2721"/>
    <n v="3"/>
    <n v="0.2"/>
    <n v="2.5055999999999998"/>
    <n v="12"/>
    <n v="4"/>
    <x v="1"/>
    <s v="Dec"/>
    <s v="2015-12"/>
  </r>
  <r>
    <n v="8827"/>
    <s v="US-2014-157847"/>
    <x v="1063"/>
    <d v="2014-04-06T00:00:00"/>
    <s v="Second Class"/>
    <s v="SC-20020"/>
    <s v="Sam Craven"/>
    <x v="0"/>
    <s v="United States"/>
    <x v="12"/>
    <s v="Texas"/>
    <n v="77095"/>
    <x v="2"/>
    <s v="OFF-PA-10002986"/>
    <x v="1"/>
    <x v="10"/>
    <s v="Xerox 1898"/>
    <x v="2979"/>
    <n v="5"/>
    <n v="0.2"/>
    <n v="9.3520000000000003"/>
    <n v="4"/>
    <n v="2"/>
    <x v="2"/>
    <s v="Apr"/>
    <s v="2014-04"/>
  </r>
  <r>
    <n v="8828"/>
    <s v="US-2014-157847"/>
    <x v="1063"/>
    <d v="2014-04-06T00:00:00"/>
    <s v="Second Class"/>
    <s v="SC-20020"/>
    <s v="Sam Craven"/>
    <x v="0"/>
    <s v="United States"/>
    <x v="12"/>
    <s v="Texas"/>
    <n v="77095"/>
    <x v="2"/>
    <s v="OFF-PA-10001593"/>
    <x v="1"/>
    <x v="10"/>
    <s v="Xerox 1947"/>
    <x v="1383"/>
    <n v="7"/>
    <n v="0.2"/>
    <n v="10.465"/>
    <n v="4"/>
    <n v="2"/>
    <x v="2"/>
    <s v="Apr"/>
    <s v="2014-04"/>
  </r>
  <r>
    <n v="8829"/>
    <s v="CA-2015-115168"/>
    <x v="1117"/>
    <d v="2015-06-09T00:00:00"/>
    <s v="Standard Class"/>
    <s v="BB-11545"/>
    <s v="Brenda Bowman"/>
    <x v="1"/>
    <s v="United States"/>
    <x v="490"/>
    <s v="Missouri"/>
    <n v="63301"/>
    <x v="2"/>
    <s v="OFF-PA-10000528"/>
    <x v="1"/>
    <x v="10"/>
    <s v="Xerox 1981"/>
    <x v="232"/>
    <n v="2"/>
    <n v="0"/>
    <n v="4.7519999999999998"/>
    <n v="6"/>
    <n v="2"/>
    <x v="1"/>
    <s v="Jun"/>
    <s v="2015-06"/>
  </r>
  <r>
    <n v="8830"/>
    <s v="CA-2014-109680"/>
    <x v="191"/>
    <d v="2014-10-09T00:00:00"/>
    <s v="First Class"/>
    <s v="VP-21760"/>
    <s v="Victoria Pisteka"/>
    <x v="1"/>
    <s v="United States"/>
    <x v="245"/>
    <s v="Indiana"/>
    <n v="46203"/>
    <x v="2"/>
    <s v="OFF-ST-10001932"/>
    <x v="1"/>
    <x v="4"/>
    <s v="Fellowes Staxonsteel Drawer Files"/>
    <x v="5360"/>
    <n v="2"/>
    <n v="0"/>
    <n v="54.087600000000002"/>
    <n v="10"/>
    <n v="4"/>
    <x v="2"/>
    <s v="Oct"/>
    <s v="2014-10"/>
  </r>
  <r>
    <n v="8831"/>
    <s v="CA-2016-167983"/>
    <x v="1036"/>
    <d v="2016-08-24T00:00:00"/>
    <s v="Second Class"/>
    <s v="RP-19270"/>
    <s v="Rachel Payne"/>
    <x v="1"/>
    <s v="United States"/>
    <x v="4"/>
    <s v="Washington"/>
    <n v="98115"/>
    <x v="1"/>
    <s v="OFF-BI-10003727"/>
    <x v="1"/>
    <x v="8"/>
    <s v="Avery Durable Slant Ring Binders With Label Holder"/>
    <x v="5361"/>
    <n v="10"/>
    <n v="0.2"/>
    <n v="11.704000000000001"/>
    <n v="8"/>
    <n v="3"/>
    <x v="0"/>
    <s v="Aug"/>
    <s v="2016-08"/>
  </r>
  <r>
    <n v="8832"/>
    <s v="CA-2015-145324"/>
    <x v="219"/>
    <d v="2015-11-19T00:00:00"/>
    <s v="Standard Class"/>
    <s v="DH-13675"/>
    <s v="Duane Huffman"/>
    <x v="2"/>
    <s v="United States"/>
    <x v="193"/>
    <s v="Virginia"/>
    <n v="22801"/>
    <x v="0"/>
    <s v="FUR-FU-10002759"/>
    <x v="0"/>
    <x v="5"/>
    <s v="12-1/2 Diameter Round Wall Clock"/>
    <x v="786"/>
    <n v="2"/>
    <n v="0"/>
    <n v="14.3856"/>
    <n v="11"/>
    <n v="4"/>
    <x v="1"/>
    <s v="Nov"/>
    <s v="2015-11"/>
  </r>
  <r>
    <n v="8833"/>
    <s v="CA-2015-153423"/>
    <x v="137"/>
    <d v="2015-06-27T00:00:00"/>
    <s v="Standard Class"/>
    <s v="SW-20455"/>
    <s v="Shaun Weien"/>
    <x v="0"/>
    <s v="United States"/>
    <x v="30"/>
    <s v="New York"/>
    <n v="14609"/>
    <x v="3"/>
    <s v="OFF-BI-10000545"/>
    <x v="1"/>
    <x v="8"/>
    <s v="GBC Ibimaster 500 Manual ProClick Binding System"/>
    <x v="1380"/>
    <n v="2"/>
    <n v="0.2"/>
    <n v="456.58800000000002"/>
    <n v="6"/>
    <n v="2"/>
    <x v="1"/>
    <s v="Jun"/>
    <s v="2015-06"/>
  </r>
  <r>
    <n v="8834"/>
    <s v="US-2017-132675"/>
    <x v="241"/>
    <d v="2017-09-28T00:00:00"/>
    <s v="Standard Class"/>
    <s v="KF-16285"/>
    <s v="Karen Ferguson"/>
    <x v="2"/>
    <s v="United States"/>
    <x v="406"/>
    <s v="Georgia"/>
    <n v="30328"/>
    <x v="0"/>
    <s v="OFF-ST-10004950"/>
    <x v="1"/>
    <x v="4"/>
    <s v="Tenex Personal Filing Tote With Secure Closure Lid, Black/Frost"/>
    <x v="4542"/>
    <n v="1"/>
    <n v="0"/>
    <n v="3.8774999999999999"/>
    <n v="9"/>
    <n v="3"/>
    <x v="3"/>
    <s v="Sep"/>
    <s v="2017-09"/>
  </r>
  <r>
    <n v="8835"/>
    <s v="US-2017-132675"/>
    <x v="241"/>
    <d v="2017-09-28T00:00:00"/>
    <s v="Standard Class"/>
    <s v="KF-16285"/>
    <s v="Karen Ferguson"/>
    <x v="2"/>
    <s v="United States"/>
    <x v="406"/>
    <s v="Georgia"/>
    <n v="30328"/>
    <x v="0"/>
    <s v="TEC-PH-10003171"/>
    <x v="2"/>
    <x v="7"/>
    <s v="Plantronics Encore H101 Dual Earpieces Headset"/>
    <x v="5362"/>
    <n v="2"/>
    <n v="0"/>
    <n v="25.172000000000001"/>
    <n v="9"/>
    <n v="3"/>
    <x v="3"/>
    <s v="Sep"/>
    <s v="2017-09"/>
  </r>
  <r>
    <n v="8836"/>
    <s v="US-2017-132675"/>
    <x v="241"/>
    <d v="2017-09-28T00:00:00"/>
    <s v="Standard Class"/>
    <s v="KF-16285"/>
    <s v="Karen Ferguson"/>
    <x v="2"/>
    <s v="United States"/>
    <x v="406"/>
    <s v="Georgia"/>
    <n v="30328"/>
    <x v="0"/>
    <s v="OFF-AR-10000614"/>
    <x v="1"/>
    <x v="6"/>
    <s v="Barrel Sharpener"/>
    <x v="190"/>
    <n v="4"/>
    <n v="0"/>
    <n v="3.7128000000000001"/>
    <n v="9"/>
    <n v="3"/>
    <x v="3"/>
    <s v="Sep"/>
    <s v="2017-09"/>
  </r>
  <r>
    <n v="8837"/>
    <s v="US-2017-132675"/>
    <x v="241"/>
    <d v="2017-09-28T00:00:00"/>
    <s v="Standard Class"/>
    <s v="KF-16285"/>
    <s v="Karen Ferguson"/>
    <x v="2"/>
    <s v="United States"/>
    <x v="406"/>
    <s v="Georgia"/>
    <n v="30328"/>
    <x v="0"/>
    <s v="OFF-AR-10000034"/>
    <x v="1"/>
    <x v="6"/>
    <s v="BIC Brite Liner Grip Highlighters, Assorted, 5/Pack"/>
    <x v="1905"/>
    <n v="3"/>
    <n v="0"/>
    <n v="4.9607999999999999"/>
    <n v="9"/>
    <n v="3"/>
    <x v="3"/>
    <s v="Sep"/>
    <s v="2017-09"/>
  </r>
  <r>
    <n v="8838"/>
    <s v="US-2017-132675"/>
    <x v="241"/>
    <d v="2017-09-28T00:00:00"/>
    <s v="Standard Class"/>
    <s v="KF-16285"/>
    <s v="Karen Ferguson"/>
    <x v="2"/>
    <s v="United States"/>
    <x v="406"/>
    <s v="Georgia"/>
    <n v="30328"/>
    <x v="0"/>
    <s v="OFF-LA-10003766"/>
    <x v="1"/>
    <x v="2"/>
    <s v="Self-Adhesive Removable Labels"/>
    <x v="2104"/>
    <n v="5"/>
    <n v="0"/>
    <n v="7.56"/>
    <n v="9"/>
    <n v="3"/>
    <x v="3"/>
    <s v="Sep"/>
    <s v="2017-09"/>
  </r>
  <r>
    <n v="8839"/>
    <s v="CA-2014-153808"/>
    <x v="322"/>
    <d v="2014-04-10T00:00:00"/>
    <s v="Second Class"/>
    <s v="FH-14275"/>
    <s v="Frank Hawley"/>
    <x v="1"/>
    <s v="United States"/>
    <x v="1"/>
    <s v="California"/>
    <n v="90004"/>
    <x v="1"/>
    <s v="OFF-AR-10001725"/>
    <x v="1"/>
    <x v="6"/>
    <s v="Boston Home &amp; Office Model 2000 Electric Pencil Sharpeners"/>
    <x v="418"/>
    <n v="3"/>
    <n v="0"/>
    <n v="18.446999999999999"/>
    <n v="4"/>
    <n v="2"/>
    <x v="2"/>
    <s v="Apr"/>
    <s v="2014-04"/>
  </r>
  <r>
    <n v="8840"/>
    <s v="CA-2014-153808"/>
    <x v="322"/>
    <d v="2014-04-10T00:00:00"/>
    <s v="Second Class"/>
    <s v="FH-14275"/>
    <s v="Frank Hawley"/>
    <x v="1"/>
    <s v="United States"/>
    <x v="1"/>
    <s v="California"/>
    <n v="90004"/>
    <x v="1"/>
    <s v="OFF-BI-10002794"/>
    <x v="1"/>
    <x v="8"/>
    <s v="Avery Trapezoid Ring Binder, 3&quot; Capacity, Black, 1040 sheets"/>
    <x v="951"/>
    <n v="2"/>
    <n v="0.2"/>
    <n v="23.7684"/>
    <n v="4"/>
    <n v="2"/>
    <x v="2"/>
    <s v="Apr"/>
    <s v="2014-04"/>
  </r>
  <r>
    <n v="8841"/>
    <s v="CA-2014-153808"/>
    <x v="322"/>
    <d v="2014-04-10T00:00:00"/>
    <s v="Second Class"/>
    <s v="FH-14275"/>
    <s v="Frank Hawley"/>
    <x v="1"/>
    <s v="United States"/>
    <x v="1"/>
    <s v="California"/>
    <n v="90004"/>
    <x v="1"/>
    <s v="TEC-AC-10004171"/>
    <x v="2"/>
    <x v="11"/>
    <s v="Razer Kraken 7.1 Surround Sound Over Ear USB Gaming Headset"/>
    <x v="670"/>
    <n v="3"/>
    <n v="0"/>
    <n v="131.98679999999999"/>
    <n v="4"/>
    <n v="2"/>
    <x v="2"/>
    <s v="Apr"/>
    <s v="2014-04"/>
  </r>
  <r>
    <n v="8842"/>
    <s v="US-2016-112396"/>
    <x v="1205"/>
    <d v="2016-02-13T00:00:00"/>
    <s v="Standard Class"/>
    <s v="JR-16210"/>
    <s v="Justin Ritter"/>
    <x v="1"/>
    <s v="United States"/>
    <x v="8"/>
    <s v="California"/>
    <n v="94110"/>
    <x v="1"/>
    <s v="TEC-AC-10003628"/>
    <x v="2"/>
    <x v="11"/>
    <s v="Logitech 910-002974 M325 Wireless Mouse for Web Scrolling"/>
    <x v="1309"/>
    <n v="3"/>
    <n v="0"/>
    <n v="39.586799999999997"/>
    <n v="2"/>
    <n v="1"/>
    <x v="0"/>
    <s v="Feb"/>
    <s v="2016-02"/>
  </r>
  <r>
    <n v="8843"/>
    <s v="US-2016-112396"/>
    <x v="1205"/>
    <d v="2016-02-13T00:00:00"/>
    <s v="Standard Class"/>
    <s v="JR-16210"/>
    <s v="Justin Ritter"/>
    <x v="1"/>
    <s v="United States"/>
    <x v="8"/>
    <s v="California"/>
    <n v="94110"/>
    <x v="1"/>
    <s v="TEC-AC-10004761"/>
    <x v="2"/>
    <x v="11"/>
    <s v="Maxell 4.7GB DVD+RW 3/Pack"/>
    <x v="937"/>
    <n v="2"/>
    <n v="0"/>
    <n v="11.151"/>
    <n v="2"/>
    <n v="1"/>
    <x v="0"/>
    <s v="Feb"/>
    <s v="2016-02"/>
  </r>
  <r>
    <n v="8844"/>
    <s v="CA-2014-141173"/>
    <x v="728"/>
    <d v="2014-11-20T00:00:00"/>
    <s v="Second Class"/>
    <s v="JC-16105"/>
    <s v="Julie Creighton"/>
    <x v="1"/>
    <s v="United States"/>
    <x v="31"/>
    <s v="Minnesota"/>
    <n v="55407"/>
    <x v="2"/>
    <s v="OFF-ST-10000885"/>
    <x v="1"/>
    <x v="4"/>
    <s v="Fellowes Desktop Hanging File Manager"/>
    <x v="5102"/>
    <n v="5"/>
    <n v="0"/>
    <n v="16.787500000000001"/>
    <n v="11"/>
    <n v="4"/>
    <x v="2"/>
    <s v="Nov"/>
    <s v="2014-11"/>
  </r>
  <r>
    <n v="8845"/>
    <s v="CA-2017-156664"/>
    <x v="404"/>
    <d v="2017-12-23T00:00:00"/>
    <s v="Standard Class"/>
    <s v="BP-11290"/>
    <s v="Beth Paige"/>
    <x v="0"/>
    <s v="United States"/>
    <x v="38"/>
    <s v="Ohio"/>
    <n v="43229"/>
    <x v="3"/>
    <s v="OFF-BI-10004209"/>
    <x v="1"/>
    <x v="8"/>
    <s v="Fellowes Twister Kit, Gray/Clear, 3/pkg"/>
    <x v="5363"/>
    <n v="3"/>
    <n v="0.7"/>
    <n v="-6.03"/>
    <n v="12"/>
    <n v="4"/>
    <x v="3"/>
    <s v="Dec"/>
    <s v="2017-12"/>
  </r>
  <r>
    <n v="8846"/>
    <s v="CA-2017-156664"/>
    <x v="404"/>
    <d v="2017-12-23T00:00:00"/>
    <s v="Standard Class"/>
    <s v="BP-11290"/>
    <s v="Beth Paige"/>
    <x v="0"/>
    <s v="United States"/>
    <x v="38"/>
    <s v="Ohio"/>
    <n v="43229"/>
    <x v="3"/>
    <s v="OFF-FA-10002988"/>
    <x v="1"/>
    <x v="13"/>
    <s v="Ideal Clamps"/>
    <x v="5364"/>
    <n v="3"/>
    <n v="0.2"/>
    <n v="1.7486999999999999"/>
    <n v="12"/>
    <n v="4"/>
    <x v="3"/>
    <s v="Dec"/>
    <s v="2017-12"/>
  </r>
  <r>
    <n v="8847"/>
    <s v="CA-2017-156664"/>
    <x v="404"/>
    <d v="2017-12-23T00:00:00"/>
    <s v="Standard Class"/>
    <s v="BP-11290"/>
    <s v="Beth Paige"/>
    <x v="0"/>
    <s v="United States"/>
    <x v="38"/>
    <s v="Ohio"/>
    <n v="43229"/>
    <x v="3"/>
    <s v="OFF-PA-10002222"/>
    <x v="1"/>
    <x v="10"/>
    <s v="Xerox Color Copier Paper, 11&quot; x 17&quot;, Ream"/>
    <x v="419"/>
    <n v="5"/>
    <n v="0.2"/>
    <n v="29.692"/>
    <n v="12"/>
    <n v="4"/>
    <x v="3"/>
    <s v="Dec"/>
    <s v="2017-12"/>
  </r>
  <r>
    <n v="8848"/>
    <s v="CA-2017-156664"/>
    <x v="404"/>
    <d v="2017-12-23T00:00:00"/>
    <s v="Standard Class"/>
    <s v="BP-11290"/>
    <s v="Beth Paige"/>
    <x v="0"/>
    <s v="United States"/>
    <x v="38"/>
    <s v="Ohio"/>
    <n v="43229"/>
    <x v="3"/>
    <s v="OFF-AP-10004487"/>
    <x v="1"/>
    <x v="9"/>
    <s v="Kensington 4 Outlet MasterPiece Compact Power Control Center"/>
    <x v="5365"/>
    <n v="2"/>
    <n v="0.2"/>
    <n v="13.011200000000001"/>
    <n v="12"/>
    <n v="4"/>
    <x v="3"/>
    <s v="Dec"/>
    <s v="2017-12"/>
  </r>
  <r>
    <n v="8849"/>
    <s v="CA-2015-140718"/>
    <x v="740"/>
    <d v="2015-07-04T00:00:00"/>
    <s v="First Class"/>
    <s v="FA-14230"/>
    <s v="Frank Atkinson"/>
    <x v="1"/>
    <s v="United States"/>
    <x v="253"/>
    <s v="North Carolina"/>
    <n v="27604"/>
    <x v="0"/>
    <s v="TEC-PH-10003505"/>
    <x v="2"/>
    <x v="7"/>
    <s v="Geemarc AmpliPOWER60"/>
    <x v="5366"/>
    <n v="1"/>
    <n v="0.2"/>
    <n v="8.3520000000000003"/>
    <n v="7"/>
    <n v="3"/>
    <x v="1"/>
    <s v="Jul"/>
    <s v="2015-07"/>
  </r>
  <r>
    <n v="8850"/>
    <s v="CA-2015-140718"/>
    <x v="740"/>
    <d v="2015-07-04T00:00:00"/>
    <s v="First Class"/>
    <s v="FA-14230"/>
    <s v="Frank Atkinson"/>
    <x v="1"/>
    <s v="United States"/>
    <x v="253"/>
    <s v="North Carolina"/>
    <n v="27604"/>
    <x v="0"/>
    <s v="FUR-FU-10000076"/>
    <x v="0"/>
    <x v="5"/>
    <s v="24-Hour Round Wall Clock"/>
    <x v="5367"/>
    <n v="10"/>
    <n v="0.2"/>
    <n v="45.954000000000001"/>
    <n v="7"/>
    <n v="3"/>
    <x v="1"/>
    <s v="Jul"/>
    <s v="2015-07"/>
  </r>
  <r>
    <n v="8851"/>
    <s v="CA-2015-140718"/>
    <x v="740"/>
    <d v="2015-07-04T00:00:00"/>
    <s v="First Class"/>
    <s v="FA-14230"/>
    <s v="Frank Atkinson"/>
    <x v="1"/>
    <s v="United States"/>
    <x v="253"/>
    <s v="North Carolina"/>
    <n v="27604"/>
    <x v="0"/>
    <s v="OFF-BI-10004728"/>
    <x v="1"/>
    <x v="8"/>
    <s v="Wilson Jones Turn Tabs Binder Tool for Ring Binders"/>
    <x v="4698"/>
    <n v="2"/>
    <n v="0.7"/>
    <n v="-2.3136000000000001"/>
    <n v="7"/>
    <n v="3"/>
    <x v="1"/>
    <s v="Jul"/>
    <s v="2015-07"/>
  </r>
  <r>
    <n v="8852"/>
    <s v="CA-2015-140718"/>
    <x v="740"/>
    <d v="2015-07-04T00:00:00"/>
    <s v="First Class"/>
    <s v="FA-14230"/>
    <s v="Frank Atkinson"/>
    <x v="1"/>
    <s v="United States"/>
    <x v="253"/>
    <s v="North Carolina"/>
    <n v="27604"/>
    <x v="0"/>
    <s v="OFF-PA-10002250"/>
    <x v="1"/>
    <x v="10"/>
    <s v="Things To Do Today Pad"/>
    <x v="1718"/>
    <n v="2"/>
    <n v="0.2"/>
    <n v="3.2871999999999999"/>
    <n v="7"/>
    <n v="3"/>
    <x v="1"/>
    <s v="Jul"/>
    <s v="2015-07"/>
  </r>
  <r>
    <n v="8853"/>
    <s v="CA-2014-119977"/>
    <x v="1169"/>
    <d v="2014-10-13T00:00:00"/>
    <s v="Second Class"/>
    <s v="DN-13690"/>
    <s v="Duane Noonan"/>
    <x v="0"/>
    <s v="United States"/>
    <x v="20"/>
    <s v="New York"/>
    <n v="10011"/>
    <x v="3"/>
    <s v="OFF-PA-10003823"/>
    <x v="1"/>
    <x v="10"/>
    <s v="Xerox 197"/>
    <x v="1832"/>
    <n v="4"/>
    <n v="0"/>
    <n v="55.764000000000003"/>
    <n v="10"/>
    <n v="4"/>
    <x v="2"/>
    <s v="Oct"/>
    <s v="2014-10"/>
  </r>
  <r>
    <n v="8854"/>
    <s v="US-2015-115343"/>
    <x v="357"/>
    <d v="2015-09-25T00:00:00"/>
    <s v="First Class"/>
    <s v="FO-14305"/>
    <s v="Frank Olsen"/>
    <x v="0"/>
    <s v="United States"/>
    <x v="10"/>
    <s v="Pennsylvania"/>
    <n v="19143"/>
    <x v="3"/>
    <s v="OFF-SU-10000898"/>
    <x v="1"/>
    <x v="14"/>
    <s v="Acme Hot Forged Carbon Steel Scissors with Nickel-Plated Handles, 3 7/8&quot; Cut, 8&quot;L"/>
    <x v="5368"/>
    <n v="5"/>
    <n v="0.2"/>
    <n v="6.2549999999999999"/>
    <n v="9"/>
    <n v="3"/>
    <x v="1"/>
    <s v="Sep"/>
    <s v="2015-09"/>
  </r>
  <r>
    <n v="8855"/>
    <s v="US-2015-115343"/>
    <x v="357"/>
    <d v="2015-09-25T00:00:00"/>
    <s v="First Class"/>
    <s v="FO-14305"/>
    <s v="Frank Olsen"/>
    <x v="0"/>
    <s v="United States"/>
    <x v="10"/>
    <s v="Pennsylvania"/>
    <n v="19143"/>
    <x v="3"/>
    <s v="TEC-AC-10003832"/>
    <x v="2"/>
    <x v="11"/>
    <s v="Logitech P710e Mobile Speakerphone"/>
    <x v="231"/>
    <n v="3"/>
    <n v="0.2"/>
    <n v="-7.7247000000000003"/>
    <n v="9"/>
    <n v="3"/>
    <x v="1"/>
    <s v="Sep"/>
    <s v="2015-09"/>
  </r>
  <r>
    <n v="8856"/>
    <s v="CA-2017-163671"/>
    <x v="165"/>
    <d v="2017-12-30T00:00:00"/>
    <s v="Standard Class"/>
    <s v="DP-13105"/>
    <s v="Dave Poirier"/>
    <x v="1"/>
    <s v="United States"/>
    <x v="347"/>
    <s v="Idaho"/>
    <n v="83642"/>
    <x v="1"/>
    <s v="OFF-BI-10001679"/>
    <x v="1"/>
    <x v="8"/>
    <s v="GBC Instant Index System for Binding Systems"/>
    <x v="3309"/>
    <n v="3"/>
    <n v="0.2"/>
    <n v="7.992"/>
    <n v="12"/>
    <n v="4"/>
    <x v="3"/>
    <s v="Dec"/>
    <s v="2017-12"/>
  </r>
  <r>
    <n v="8857"/>
    <s v="CA-2017-135909"/>
    <x v="119"/>
    <d v="2017-10-20T00:00:00"/>
    <s v="Standard Class"/>
    <s v="JW-15220"/>
    <s v="Jane Waco"/>
    <x v="1"/>
    <s v="United States"/>
    <x v="301"/>
    <s v="California"/>
    <n v="95823"/>
    <x v="1"/>
    <s v="TEC-AC-10002335"/>
    <x v="2"/>
    <x v="11"/>
    <s v="Logitech Media Keyboard K200"/>
    <x v="4383"/>
    <n v="6"/>
    <n v="0"/>
    <n v="39.888599999999997"/>
    <n v="10"/>
    <n v="4"/>
    <x v="3"/>
    <s v="Oct"/>
    <s v="2017-10"/>
  </r>
  <r>
    <n v="8858"/>
    <s v="CA-2017-135909"/>
    <x v="119"/>
    <d v="2017-10-20T00:00:00"/>
    <s v="Standard Class"/>
    <s v="JW-15220"/>
    <s v="Jane Waco"/>
    <x v="1"/>
    <s v="United States"/>
    <x v="301"/>
    <s v="California"/>
    <n v="95823"/>
    <x v="1"/>
    <s v="TEC-PH-10003187"/>
    <x v="2"/>
    <x v="7"/>
    <s v="Anker Astro Mini 3000mAh Ultra-Compact Portable Charger"/>
    <x v="236"/>
    <n v="2"/>
    <n v="0.2"/>
    <n v="-7.9960000000000004"/>
    <n v="10"/>
    <n v="4"/>
    <x v="3"/>
    <s v="Oct"/>
    <s v="2017-10"/>
  </r>
  <r>
    <n v="8859"/>
    <s v="CA-2017-135909"/>
    <x v="119"/>
    <d v="2017-10-20T00:00:00"/>
    <s v="Standard Class"/>
    <s v="JW-15220"/>
    <s v="Jane Waco"/>
    <x v="1"/>
    <s v="United States"/>
    <x v="301"/>
    <s v="California"/>
    <n v="95823"/>
    <x v="1"/>
    <s v="OFF-BI-10003527"/>
    <x v="1"/>
    <x v="8"/>
    <s v="Fellowes PB500 Electric Punch Plastic Comb Binding Machine with Manual Bind"/>
    <x v="5369"/>
    <n v="5"/>
    <n v="0.2"/>
    <n v="1906.4849999999999"/>
    <n v="10"/>
    <n v="4"/>
    <x v="3"/>
    <s v="Oct"/>
    <s v="2017-10"/>
  </r>
  <r>
    <n v="8860"/>
    <s v="US-2017-114356"/>
    <x v="648"/>
    <d v="2017-08-26T00:00:00"/>
    <s v="Standard Class"/>
    <s v="TT-21460"/>
    <s v="Tonja Turnell"/>
    <x v="2"/>
    <s v="United States"/>
    <x v="35"/>
    <s v="North Carolina"/>
    <n v="28205"/>
    <x v="0"/>
    <s v="TEC-PH-10003171"/>
    <x v="2"/>
    <x v="7"/>
    <s v="Plantronics Encore H101 Dual Earpieces Headset"/>
    <x v="3539"/>
    <n v="1"/>
    <n v="0.2"/>
    <n v="3.5960000000000001"/>
    <n v="8"/>
    <n v="3"/>
    <x v="3"/>
    <s v="Aug"/>
    <s v="2017-08"/>
  </r>
  <r>
    <n v="8861"/>
    <s v="CA-2015-125934"/>
    <x v="861"/>
    <d v="2015-09-18T00:00:00"/>
    <s v="Standard Class"/>
    <s v="SN-20560"/>
    <s v="Skye Norling"/>
    <x v="2"/>
    <s v="United States"/>
    <x v="267"/>
    <s v="New Jersey"/>
    <n v="7501"/>
    <x v="3"/>
    <s v="OFF-LA-10000414"/>
    <x v="1"/>
    <x v="2"/>
    <s v="Avery 503"/>
    <x v="2496"/>
    <n v="3"/>
    <n v="0"/>
    <n v="14.904"/>
    <n v="9"/>
    <n v="3"/>
    <x v="1"/>
    <s v="Sep"/>
    <s v="2015-09"/>
  </r>
  <r>
    <n v="8862"/>
    <s v="CA-2015-125934"/>
    <x v="861"/>
    <d v="2015-09-18T00:00:00"/>
    <s v="Standard Class"/>
    <s v="SN-20560"/>
    <s v="Skye Norling"/>
    <x v="2"/>
    <s v="United States"/>
    <x v="267"/>
    <s v="New Jersey"/>
    <n v="7501"/>
    <x v="3"/>
    <s v="FUR-FU-10002107"/>
    <x v="0"/>
    <x v="5"/>
    <s v="Eldon Pizzaz Desk Accessories"/>
    <x v="4056"/>
    <n v="4"/>
    <n v="0"/>
    <n v="3.9247999999999998"/>
    <n v="9"/>
    <n v="3"/>
    <x v="1"/>
    <s v="Sep"/>
    <s v="2015-09"/>
  </r>
  <r>
    <n v="8863"/>
    <s v="CA-2015-125934"/>
    <x v="861"/>
    <d v="2015-09-18T00:00:00"/>
    <s v="Standard Class"/>
    <s v="SN-20560"/>
    <s v="Skye Norling"/>
    <x v="2"/>
    <s v="United States"/>
    <x v="267"/>
    <s v="New Jersey"/>
    <n v="7501"/>
    <x v="3"/>
    <s v="OFF-BI-10004593"/>
    <x v="1"/>
    <x v="8"/>
    <s v="Ibico Laser Imprintable Binding System Covers"/>
    <x v="4582"/>
    <n v="4"/>
    <n v="0"/>
    <n v="96.415999999999997"/>
    <n v="9"/>
    <n v="3"/>
    <x v="1"/>
    <s v="Sep"/>
    <s v="2015-09"/>
  </r>
  <r>
    <n v="8864"/>
    <s v="CA-2015-125934"/>
    <x v="861"/>
    <d v="2015-09-18T00:00:00"/>
    <s v="Standard Class"/>
    <s v="SN-20560"/>
    <s v="Skye Norling"/>
    <x v="2"/>
    <s v="United States"/>
    <x v="267"/>
    <s v="New Jersey"/>
    <n v="7501"/>
    <x v="3"/>
    <s v="OFF-AP-10003860"/>
    <x v="1"/>
    <x v="9"/>
    <s v="Fellowes Advanced 8 Outlet Surge Suppressor with Phone/Fax Protection"/>
    <x v="5370"/>
    <n v="4"/>
    <n v="0"/>
    <n v="29.980799999999999"/>
    <n v="9"/>
    <n v="3"/>
    <x v="1"/>
    <s v="Sep"/>
    <s v="2015-09"/>
  </r>
  <r>
    <n v="8865"/>
    <s v="CA-2015-125934"/>
    <x v="861"/>
    <d v="2015-09-18T00:00:00"/>
    <s v="Standard Class"/>
    <s v="SN-20560"/>
    <s v="Skye Norling"/>
    <x v="2"/>
    <s v="United States"/>
    <x v="267"/>
    <s v="New Jersey"/>
    <n v="7501"/>
    <x v="3"/>
    <s v="OFF-PA-10000556"/>
    <x v="1"/>
    <x v="10"/>
    <s v="Xerox 208"/>
    <x v="783"/>
    <n v="6"/>
    <n v="0"/>
    <n v="18.662400000000002"/>
    <n v="9"/>
    <n v="3"/>
    <x v="1"/>
    <s v="Sep"/>
    <s v="2015-09"/>
  </r>
  <r>
    <n v="8866"/>
    <s v="CA-2015-158148"/>
    <x v="139"/>
    <d v="2015-12-26T00:00:00"/>
    <s v="Standard Class"/>
    <s v="JM-15865"/>
    <s v="John Murray"/>
    <x v="0"/>
    <s v="United States"/>
    <x v="81"/>
    <s v="Virginia"/>
    <n v="22204"/>
    <x v="0"/>
    <s v="OFF-AP-10003281"/>
    <x v="1"/>
    <x v="9"/>
    <s v="Acco 6 Outlet Guardian Standard Surge Suppressor"/>
    <x v="2267"/>
    <n v="3"/>
    <n v="0"/>
    <n v="10.881"/>
    <n v="12"/>
    <n v="4"/>
    <x v="1"/>
    <s v="Dec"/>
    <s v="2015-12"/>
  </r>
  <r>
    <n v="8867"/>
    <s v="CA-2014-120411"/>
    <x v="59"/>
    <d v="2014-09-23T00:00:00"/>
    <s v="First Class"/>
    <s v="SB-20185"/>
    <s v="Sarah Brown"/>
    <x v="0"/>
    <s v="United States"/>
    <x v="22"/>
    <s v="Illinois"/>
    <n v="60653"/>
    <x v="2"/>
    <s v="FUR-BO-10004218"/>
    <x v="0"/>
    <x v="0"/>
    <s v="Bush Heritage Pine Collection 5-Shelf Bookcase, Albany Pine Finish, *Special Order"/>
    <x v="5371"/>
    <n v="5"/>
    <n v="0.3"/>
    <n v="-70.489999999999995"/>
    <n v="9"/>
    <n v="3"/>
    <x v="2"/>
    <s v="Sep"/>
    <s v="2014-09"/>
  </r>
  <r>
    <n v="8868"/>
    <s v="CA-2014-120411"/>
    <x v="59"/>
    <d v="2014-09-23T00:00:00"/>
    <s v="First Class"/>
    <s v="SB-20185"/>
    <s v="Sarah Brown"/>
    <x v="0"/>
    <s v="United States"/>
    <x v="22"/>
    <s v="Illinois"/>
    <n v="60653"/>
    <x v="2"/>
    <s v="TEC-PH-10002185"/>
    <x v="2"/>
    <x v="7"/>
    <s v="QVS USB Car Charger 2-Port 2.1Amp for iPod/iPhone/iPad/iPad 2/iPad 3"/>
    <x v="1731"/>
    <n v="2"/>
    <n v="0.2"/>
    <n v="3.4750000000000001"/>
    <n v="9"/>
    <n v="3"/>
    <x v="2"/>
    <s v="Sep"/>
    <s v="2014-09"/>
  </r>
  <r>
    <n v="8869"/>
    <s v="CA-2016-158260"/>
    <x v="254"/>
    <d v="2016-11-08T00:00:00"/>
    <s v="Standard Class"/>
    <s v="CC-12475"/>
    <s v="Cindy Chapman"/>
    <x v="0"/>
    <s v="United States"/>
    <x v="70"/>
    <s v="California"/>
    <n v="92037"/>
    <x v="1"/>
    <s v="TEC-MA-10003176"/>
    <x v="2"/>
    <x v="15"/>
    <s v="Okidata B400 Printer"/>
    <x v="5372"/>
    <n v="2"/>
    <n v="0.2"/>
    <n v="77.22"/>
    <n v="11"/>
    <n v="4"/>
    <x v="0"/>
    <s v="Nov"/>
    <s v="2016-11"/>
  </r>
  <r>
    <n v="8870"/>
    <s v="CA-2017-101805"/>
    <x v="96"/>
    <d v="2017-12-06T00:00:00"/>
    <s v="Standard Class"/>
    <s v="SH-19975"/>
    <s v="Sally Hughsby"/>
    <x v="1"/>
    <s v="United States"/>
    <x v="4"/>
    <s v="Washington"/>
    <n v="98105"/>
    <x v="1"/>
    <s v="OFF-BI-10002003"/>
    <x v="1"/>
    <x v="8"/>
    <s v="Ibico Presentation Index for Binding Systems"/>
    <x v="204"/>
    <n v="5"/>
    <n v="0.2"/>
    <n v="5.3730000000000002"/>
    <n v="12"/>
    <n v="4"/>
    <x v="3"/>
    <s v="Dec"/>
    <s v="2017-12"/>
  </r>
  <r>
    <n v="8871"/>
    <s v="CA-2017-101805"/>
    <x v="96"/>
    <d v="2017-12-06T00:00:00"/>
    <s v="Standard Class"/>
    <s v="SH-19975"/>
    <s v="Sally Hughsby"/>
    <x v="1"/>
    <s v="United States"/>
    <x v="4"/>
    <s v="Washington"/>
    <n v="98105"/>
    <x v="1"/>
    <s v="FUR-FU-10000023"/>
    <x v="0"/>
    <x v="5"/>
    <s v="Eldon Wave Desk Accessories"/>
    <x v="5373"/>
    <n v="12"/>
    <n v="0"/>
    <n v="31.0992"/>
    <n v="12"/>
    <n v="4"/>
    <x v="3"/>
    <s v="Dec"/>
    <s v="2017-12"/>
  </r>
  <r>
    <n v="8872"/>
    <s v="CA-2017-101805"/>
    <x v="96"/>
    <d v="2017-12-06T00:00:00"/>
    <s v="Standard Class"/>
    <s v="SH-19975"/>
    <s v="Sally Hughsby"/>
    <x v="1"/>
    <s v="United States"/>
    <x v="4"/>
    <s v="Washington"/>
    <n v="98105"/>
    <x v="1"/>
    <s v="OFF-ST-10002756"/>
    <x v="1"/>
    <x v="4"/>
    <s v="Tennsco Stur-D-Stor Boltless Shelving, 5 Shelves, 24&quot; Deep, Sand"/>
    <x v="5023"/>
    <n v="4"/>
    <n v="0"/>
    <n v="5.4123999999999999"/>
    <n v="12"/>
    <n v="4"/>
    <x v="3"/>
    <s v="Dec"/>
    <s v="2017-12"/>
  </r>
  <r>
    <n v="8873"/>
    <s v="US-2014-105137"/>
    <x v="982"/>
    <d v="2014-10-10T00:00:00"/>
    <s v="Same Day"/>
    <s v="RB-19435"/>
    <s v="Richard Bierner"/>
    <x v="0"/>
    <s v="United States"/>
    <x v="38"/>
    <s v="Ohio"/>
    <n v="43229"/>
    <x v="3"/>
    <s v="TEC-MA-10002694"/>
    <x v="2"/>
    <x v="15"/>
    <s v="Hewlett-Packard Deskjet F4180 All-in-One Color Ink-jet - Printer / copier / scanner"/>
    <x v="5374"/>
    <n v="2"/>
    <n v="0.7"/>
    <n v="-71.395799999999994"/>
    <n v="10"/>
    <n v="4"/>
    <x v="2"/>
    <s v="Oct"/>
    <s v="2014-10"/>
  </r>
  <r>
    <n v="8874"/>
    <s v="US-2014-105137"/>
    <x v="982"/>
    <d v="2014-10-10T00:00:00"/>
    <s v="Same Day"/>
    <s v="RB-19435"/>
    <s v="Richard Bierner"/>
    <x v="0"/>
    <s v="United States"/>
    <x v="38"/>
    <s v="Ohio"/>
    <n v="43229"/>
    <x v="3"/>
    <s v="OFF-BI-10002429"/>
    <x v="1"/>
    <x v="8"/>
    <s v="Premier Elliptical Ring Binder, Black"/>
    <x v="3487"/>
    <n v="2"/>
    <n v="0.7"/>
    <n v="-13.393599999999999"/>
    <n v="10"/>
    <n v="4"/>
    <x v="2"/>
    <s v="Oct"/>
    <s v="2014-10"/>
  </r>
  <r>
    <n v="8875"/>
    <s v="CA-2017-142489"/>
    <x v="237"/>
    <d v="2017-11-16T00:00:00"/>
    <s v="Second Class"/>
    <s v="TC-21295"/>
    <s v="Toby Carlisle"/>
    <x v="0"/>
    <s v="United States"/>
    <x v="12"/>
    <s v="Texas"/>
    <n v="77095"/>
    <x v="2"/>
    <s v="OFF-BI-10003684"/>
    <x v="1"/>
    <x v="8"/>
    <s v="Wilson Jones Legal Size Ring Binders"/>
    <x v="839"/>
    <n v="5"/>
    <n v="0.8"/>
    <n v="-32.984999999999999"/>
    <n v="11"/>
    <n v="4"/>
    <x v="3"/>
    <s v="Nov"/>
    <s v="2017-11"/>
  </r>
  <r>
    <n v="8876"/>
    <s v="US-2016-141264"/>
    <x v="572"/>
    <d v="2016-08-19T00:00:00"/>
    <s v="Standard Class"/>
    <s v="CT-11995"/>
    <s v="Carol Triggs"/>
    <x v="0"/>
    <s v="United States"/>
    <x v="218"/>
    <s v="Texas"/>
    <n v="75061"/>
    <x v="2"/>
    <s v="OFF-SU-10003505"/>
    <x v="1"/>
    <x v="14"/>
    <s v="Premier Electric Letter Opener"/>
    <x v="439"/>
    <n v="2"/>
    <n v="0.2"/>
    <n v="-34.758000000000003"/>
    <n v="8"/>
    <n v="3"/>
    <x v="0"/>
    <s v="Aug"/>
    <s v="2016-08"/>
  </r>
  <r>
    <n v="8877"/>
    <s v="US-2016-141264"/>
    <x v="572"/>
    <d v="2016-08-19T00:00:00"/>
    <s v="Standard Class"/>
    <s v="CT-11995"/>
    <s v="Carol Triggs"/>
    <x v="0"/>
    <s v="United States"/>
    <x v="218"/>
    <s v="Texas"/>
    <n v="75061"/>
    <x v="2"/>
    <s v="OFF-AP-10002534"/>
    <x v="1"/>
    <x v="9"/>
    <s v="3.6 Cubic Foot Counter Height Office Refrigerator"/>
    <x v="5375"/>
    <n v="1"/>
    <n v="0.8"/>
    <n v="-153.20240000000001"/>
    <n v="8"/>
    <n v="3"/>
    <x v="0"/>
    <s v="Aug"/>
    <s v="2016-08"/>
  </r>
  <r>
    <n v="8878"/>
    <s v="CA-2017-126928"/>
    <x v="697"/>
    <d v="2017-09-23T00:00:00"/>
    <s v="Standard Class"/>
    <s v="GZ-14470"/>
    <s v="Gary Zandusky"/>
    <x v="0"/>
    <s v="United States"/>
    <x v="73"/>
    <s v="New Jersey"/>
    <n v="7960"/>
    <x v="3"/>
    <s v="TEC-MA-10004626"/>
    <x v="2"/>
    <x v="15"/>
    <s v="Lexmark 20R1285 X6650 Wireless All-in-One Printer"/>
    <x v="5376"/>
    <n v="4"/>
    <n v="0"/>
    <n v="225.6"/>
    <n v="9"/>
    <n v="3"/>
    <x v="3"/>
    <s v="Sep"/>
    <s v="2017-09"/>
  </r>
  <r>
    <n v="8879"/>
    <s v="CA-2017-126928"/>
    <x v="697"/>
    <d v="2017-09-23T00:00:00"/>
    <s v="Standard Class"/>
    <s v="GZ-14470"/>
    <s v="Gary Zandusky"/>
    <x v="0"/>
    <s v="United States"/>
    <x v="73"/>
    <s v="New Jersey"/>
    <n v="7960"/>
    <x v="3"/>
    <s v="OFF-ST-10000615"/>
    <x v="1"/>
    <x v="4"/>
    <s v="SimpliFile Personal File, Black Granite, 15w x 6-15/16d x 11-1/4h"/>
    <x v="3881"/>
    <n v="3"/>
    <n v="0"/>
    <n v="9.5340000000000007"/>
    <n v="9"/>
    <n v="3"/>
    <x v="3"/>
    <s v="Sep"/>
    <s v="2017-09"/>
  </r>
  <r>
    <n v="8880"/>
    <s v="US-2015-107944"/>
    <x v="391"/>
    <d v="2015-03-25T00:00:00"/>
    <s v="First Class"/>
    <s v="AM-10360"/>
    <s v="Alice McCarthy"/>
    <x v="1"/>
    <s v="United States"/>
    <x v="1"/>
    <s v="California"/>
    <n v="90008"/>
    <x v="1"/>
    <s v="OFF-PA-10000659"/>
    <x v="1"/>
    <x v="10"/>
    <s v="TOPS Carbonless Receipt Book, Four 2-3/4 x 7-1/4 Money Receipts per Page"/>
    <x v="5377"/>
    <n v="11"/>
    <n v="0"/>
    <n v="92.505600000000001"/>
    <n v="3"/>
    <n v="1"/>
    <x v="1"/>
    <s v="Mar"/>
    <s v="2015-03"/>
  </r>
  <r>
    <n v="8881"/>
    <s v="US-2015-107944"/>
    <x v="391"/>
    <d v="2015-03-25T00:00:00"/>
    <s v="First Class"/>
    <s v="AM-10360"/>
    <s v="Alice McCarthy"/>
    <x v="1"/>
    <s v="United States"/>
    <x v="1"/>
    <s v="California"/>
    <n v="90008"/>
    <x v="1"/>
    <s v="TEC-AC-10000736"/>
    <x v="2"/>
    <x v="11"/>
    <s v="Logitech G600 MMO Gaming Mouse"/>
    <x v="758"/>
    <n v="3"/>
    <n v="0"/>
    <n v="86.389200000000002"/>
    <n v="3"/>
    <n v="1"/>
    <x v="1"/>
    <s v="Mar"/>
    <s v="2015-03"/>
  </r>
  <r>
    <n v="8882"/>
    <s v="CA-2016-135594"/>
    <x v="1186"/>
    <d v="2016-07-03T00:00:00"/>
    <s v="Second Class"/>
    <s v="AH-10120"/>
    <s v="Adrian Hane"/>
    <x v="2"/>
    <s v="United States"/>
    <x v="34"/>
    <s v="Illinois"/>
    <n v="60505"/>
    <x v="2"/>
    <s v="TEC-AC-10003038"/>
    <x v="2"/>
    <x v="11"/>
    <s v="Kingston Digital DataTraveler 16GB USB 2.0"/>
    <x v="2255"/>
    <n v="7"/>
    <n v="0.2"/>
    <n v="-0.62649999999999995"/>
    <n v="6"/>
    <n v="2"/>
    <x v="0"/>
    <s v="Jun"/>
    <s v="2016-06"/>
  </r>
  <r>
    <n v="8883"/>
    <s v="US-2017-115252"/>
    <x v="179"/>
    <d v="2017-10-25T00:00:00"/>
    <s v="Standard Class"/>
    <s v="MY-18295"/>
    <s v="Muhammed Yedwab"/>
    <x v="1"/>
    <s v="United States"/>
    <x v="28"/>
    <s v="North Carolina"/>
    <n v="27707"/>
    <x v="0"/>
    <s v="TEC-PH-10004071"/>
    <x v="2"/>
    <x v="7"/>
    <s v="PayAnywhere Card Reader"/>
    <x v="2913"/>
    <n v="2"/>
    <n v="0.2"/>
    <n v="1.3986000000000001"/>
    <n v="10"/>
    <n v="4"/>
    <x v="3"/>
    <s v="Oct"/>
    <s v="2017-10"/>
  </r>
  <r>
    <n v="8884"/>
    <s v="US-2017-115252"/>
    <x v="179"/>
    <d v="2017-10-25T00:00:00"/>
    <s v="Standard Class"/>
    <s v="MY-18295"/>
    <s v="Muhammed Yedwab"/>
    <x v="1"/>
    <s v="United States"/>
    <x v="28"/>
    <s v="North Carolina"/>
    <n v="27707"/>
    <x v="0"/>
    <s v="OFF-PA-10001667"/>
    <x v="1"/>
    <x v="10"/>
    <s v="Great White Multi-Use Recycled Paper (20Lb. and 84 Bright)"/>
    <x v="642"/>
    <n v="3"/>
    <n v="0.2"/>
    <n v="4.4850000000000003"/>
    <n v="10"/>
    <n v="4"/>
    <x v="3"/>
    <s v="Oct"/>
    <s v="2017-10"/>
  </r>
  <r>
    <n v="8885"/>
    <s v="CA-2014-107398"/>
    <x v="55"/>
    <d v="2014-08-30T00:00:00"/>
    <s v="Standard Class"/>
    <s v="BS-11590"/>
    <s v="Brendan Sweed"/>
    <x v="1"/>
    <s v="United States"/>
    <x v="38"/>
    <s v="Ohio"/>
    <n v="43229"/>
    <x v="3"/>
    <s v="OFF-BI-10001982"/>
    <x v="1"/>
    <x v="8"/>
    <s v="Wilson Jones Custom Binder Spines &amp; Labels"/>
    <x v="5378"/>
    <n v="4"/>
    <n v="0.7"/>
    <n v="-4.5696000000000003"/>
    <n v="8"/>
    <n v="3"/>
    <x v="2"/>
    <s v="Aug"/>
    <s v="2014-08"/>
  </r>
  <r>
    <n v="8886"/>
    <s v="CA-2014-107398"/>
    <x v="55"/>
    <d v="2014-08-30T00:00:00"/>
    <s v="Standard Class"/>
    <s v="BS-11590"/>
    <s v="Brendan Sweed"/>
    <x v="1"/>
    <s v="United States"/>
    <x v="38"/>
    <s v="Ohio"/>
    <n v="43229"/>
    <x v="3"/>
    <s v="OFF-BI-10004141"/>
    <x v="1"/>
    <x v="8"/>
    <s v="Insertable Tab Indexes For Data Binders"/>
    <x v="5379"/>
    <n v="3"/>
    <n v="0.7"/>
    <n v="-2.2896000000000001"/>
    <n v="8"/>
    <n v="3"/>
    <x v="2"/>
    <s v="Aug"/>
    <s v="2014-08"/>
  </r>
  <r>
    <n v="8887"/>
    <s v="CA-2014-107398"/>
    <x v="55"/>
    <d v="2014-08-30T00:00:00"/>
    <s v="Standard Class"/>
    <s v="BS-11590"/>
    <s v="Brendan Sweed"/>
    <x v="1"/>
    <s v="United States"/>
    <x v="38"/>
    <s v="Ohio"/>
    <n v="43229"/>
    <x v="3"/>
    <s v="OFF-BI-10002103"/>
    <x v="1"/>
    <x v="8"/>
    <s v="Cardinal Slant-D Ring Binder, Heavy Gauge Vinyl"/>
    <x v="5380"/>
    <n v="8"/>
    <n v="0.7"/>
    <n v="-16.684799999999999"/>
    <n v="8"/>
    <n v="3"/>
    <x v="2"/>
    <s v="Aug"/>
    <s v="2014-08"/>
  </r>
  <r>
    <n v="8888"/>
    <s v="CA-2014-169642"/>
    <x v="923"/>
    <d v="2014-07-30T00:00:00"/>
    <s v="Second Class"/>
    <s v="BB-10990"/>
    <s v="Barry Blumstein"/>
    <x v="1"/>
    <s v="United States"/>
    <x v="1"/>
    <s v="California"/>
    <n v="90036"/>
    <x v="1"/>
    <s v="OFF-ST-10002574"/>
    <x v="1"/>
    <x v="4"/>
    <s v="SAFCO Commercial Wire Shelving, Black"/>
    <x v="5381"/>
    <n v="2"/>
    <n v="0"/>
    <n v="0"/>
    <n v="7"/>
    <n v="3"/>
    <x v="2"/>
    <s v="Jul"/>
    <s v="2014-07"/>
  </r>
  <r>
    <n v="8889"/>
    <s v="CA-2017-103968"/>
    <x v="96"/>
    <d v="2017-12-07T00:00:00"/>
    <s v="Standard Class"/>
    <s v="ML-17755"/>
    <s v="Max Ludwig"/>
    <x v="2"/>
    <s v="United States"/>
    <x v="280"/>
    <s v="California"/>
    <n v="95207"/>
    <x v="1"/>
    <s v="FUR-FU-10003394"/>
    <x v="0"/>
    <x v="5"/>
    <s v="Tenex &quot;The Solids&quot; Textured Chair Mats"/>
    <x v="5382"/>
    <n v="9"/>
    <n v="0"/>
    <n v="107.03879999999999"/>
    <n v="12"/>
    <n v="4"/>
    <x v="3"/>
    <s v="Dec"/>
    <s v="2017-12"/>
  </r>
  <r>
    <n v="8890"/>
    <s v="CA-2016-147256"/>
    <x v="508"/>
    <d v="2016-10-21T00:00:00"/>
    <s v="Second Class"/>
    <s v="FC-14245"/>
    <s v="Frank Carlisle"/>
    <x v="2"/>
    <s v="United States"/>
    <x v="29"/>
    <s v="Missouri"/>
    <n v="65203"/>
    <x v="2"/>
    <s v="TEC-PH-10003072"/>
    <x v="2"/>
    <x v="7"/>
    <s v="Panasonic KX-TG9541B DECT 6.0 Digital 2-Line Expandable Cordless Phone With Digital Answering System"/>
    <x v="5383"/>
    <n v="3"/>
    <n v="0"/>
    <n v="220.4853"/>
    <n v="10"/>
    <n v="4"/>
    <x v="0"/>
    <s v="Oct"/>
    <s v="2016-10"/>
  </r>
  <r>
    <n v="8891"/>
    <s v="CA-2016-147256"/>
    <x v="508"/>
    <d v="2016-10-21T00:00:00"/>
    <s v="Second Class"/>
    <s v="FC-14245"/>
    <s v="Frank Carlisle"/>
    <x v="2"/>
    <s v="United States"/>
    <x v="29"/>
    <s v="Missouri"/>
    <n v="65203"/>
    <x v="2"/>
    <s v="OFF-AP-10003057"/>
    <x v="1"/>
    <x v="9"/>
    <s v="Honeywell Enviracaire Portable HEPA Air Cleaner for 16' x 20' Room"/>
    <x v="5384"/>
    <n v="7"/>
    <n v="0"/>
    <n v="751.76009999999997"/>
    <n v="10"/>
    <n v="4"/>
    <x v="0"/>
    <s v="Oct"/>
    <s v="2016-10"/>
  </r>
  <r>
    <n v="8892"/>
    <s v="CA-2016-162159"/>
    <x v="1142"/>
    <d v="2016-09-18T00:00:00"/>
    <s v="First Class"/>
    <s v="CR-12625"/>
    <s v="Corey Roper"/>
    <x v="2"/>
    <s v="United States"/>
    <x v="38"/>
    <s v="Georgia"/>
    <n v="31907"/>
    <x v="0"/>
    <s v="FUR-CH-10001146"/>
    <x v="0"/>
    <x v="1"/>
    <s v="Global Value Mid-Back Manager's Chair, Gray"/>
    <x v="5385"/>
    <n v="2"/>
    <n v="0"/>
    <n v="30.445"/>
    <n v="9"/>
    <n v="3"/>
    <x v="0"/>
    <s v="Sep"/>
    <s v="2016-09"/>
  </r>
  <r>
    <n v="8893"/>
    <s v="CA-2015-111038"/>
    <x v="494"/>
    <d v="2015-12-06T00:00:00"/>
    <s v="Standard Class"/>
    <s v="LC-16960"/>
    <s v="Lindsay Castell"/>
    <x v="2"/>
    <s v="United States"/>
    <x v="70"/>
    <s v="California"/>
    <n v="92037"/>
    <x v="1"/>
    <s v="FUR-CH-10003973"/>
    <x v="0"/>
    <x v="1"/>
    <s v="GuestStacker Chair with Chrome Finish Legs"/>
    <x v="5386"/>
    <n v="9"/>
    <n v="0.2"/>
    <n v="267.66719999999998"/>
    <n v="12"/>
    <n v="4"/>
    <x v="1"/>
    <s v="Dec"/>
    <s v="2015-12"/>
  </r>
  <r>
    <n v="8894"/>
    <s v="CA-2014-124723"/>
    <x v="79"/>
    <d v="2014-08-12T00:00:00"/>
    <s v="Standard Class"/>
    <s v="GZ-14470"/>
    <s v="Gary Zandusky"/>
    <x v="0"/>
    <s v="United States"/>
    <x v="480"/>
    <s v="Texas"/>
    <n v="77590"/>
    <x v="2"/>
    <s v="FUR-TA-10001307"/>
    <x v="0"/>
    <x v="3"/>
    <s v="SAFCO PlanMaster Heigh-Adjustable Drafting Table Base, 43w x 30d x 30-37h, Black"/>
    <x v="5387"/>
    <n v="2"/>
    <n v="0.3"/>
    <n v="41.933999999999997"/>
    <n v="8"/>
    <n v="3"/>
    <x v="2"/>
    <s v="Aug"/>
    <s v="2014-08"/>
  </r>
  <r>
    <n v="8895"/>
    <s v="CA-2016-167241"/>
    <x v="243"/>
    <d v="2016-08-22T00:00:00"/>
    <s v="Standard Class"/>
    <s v="BD-11320"/>
    <s v="Bill Donatelli"/>
    <x v="0"/>
    <s v="United States"/>
    <x v="1"/>
    <s v="California"/>
    <n v="90004"/>
    <x v="1"/>
    <s v="FUR-FU-10004071"/>
    <x v="0"/>
    <x v="5"/>
    <s v="Luxo Professional Magnifying Clamp-On Fluorescent Lamps"/>
    <x v="5388"/>
    <n v="3"/>
    <n v="0"/>
    <n v="43.684199999999997"/>
    <n v="8"/>
    <n v="3"/>
    <x v="0"/>
    <s v="Aug"/>
    <s v="2016-08"/>
  </r>
  <r>
    <n v="8896"/>
    <s v="CA-2016-167241"/>
    <x v="243"/>
    <d v="2016-08-22T00:00:00"/>
    <s v="Standard Class"/>
    <s v="BD-11320"/>
    <s v="Bill Donatelli"/>
    <x v="0"/>
    <s v="United States"/>
    <x v="1"/>
    <s v="California"/>
    <n v="90004"/>
    <x v="1"/>
    <s v="OFF-ST-10001505"/>
    <x v="1"/>
    <x v="4"/>
    <s v="Perma STOR-ALL Hanging File Box, 13 1/8&quot;W x 12 1/4&quot;D x 10 1/2&quot;H"/>
    <x v="1444"/>
    <n v="3"/>
    <n v="0"/>
    <n v="3.0497999999999998"/>
    <n v="8"/>
    <n v="3"/>
    <x v="0"/>
    <s v="Aug"/>
    <s v="2016-08"/>
  </r>
  <r>
    <n v="8897"/>
    <s v="CA-2016-167241"/>
    <x v="243"/>
    <d v="2016-08-22T00:00:00"/>
    <s v="Standard Class"/>
    <s v="BD-11320"/>
    <s v="Bill Donatelli"/>
    <x v="0"/>
    <s v="United States"/>
    <x v="1"/>
    <s v="California"/>
    <n v="90004"/>
    <x v="1"/>
    <s v="TEC-PH-10004614"/>
    <x v="2"/>
    <x v="7"/>
    <s v="AT&amp;T 841000 Phone"/>
    <x v="5198"/>
    <n v="3"/>
    <n v="0.2"/>
    <n v="10.35"/>
    <n v="8"/>
    <n v="3"/>
    <x v="0"/>
    <s v="Aug"/>
    <s v="2016-08"/>
  </r>
  <r>
    <n v="8898"/>
    <s v="CA-2016-167241"/>
    <x v="243"/>
    <d v="2016-08-22T00:00:00"/>
    <s v="Standard Class"/>
    <s v="BD-11320"/>
    <s v="Bill Donatelli"/>
    <x v="0"/>
    <s v="United States"/>
    <x v="1"/>
    <s v="California"/>
    <n v="90004"/>
    <x v="1"/>
    <s v="OFF-PA-10004911"/>
    <x v="1"/>
    <x v="10"/>
    <s v="Rediform S.O.S. 1-Up Phone Message Bk, 4-1/4x3-1/16 Bk, 1 Form/Pg, 40 Messages/Bk, 3/Pk"/>
    <x v="2778"/>
    <n v="4"/>
    <n v="0"/>
    <n v="18.009599999999999"/>
    <n v="8"/>
    <n v="3"/>
    <x v="0"/>
    <s v="Aug"/>
    <s v="2016-08"/>
  </r>
  <r>
    <n v="8899"/>
    <s v="CA-2015-163237"/>
    <x v="976"/>
    <d v="2015-08-09T00:00:00"/>
    <s v="Second Class"/>
    <s v="EM-14095"/>
    <s v="Eudokia Martin"/>
    <x v="1"/>
    <s v="United States"/>
    <x v="24"/>
    <s v="Virginia"/>
    <n v="22153"/>
    <x v="0"/>
    <s v="TEC-PH-10003601"/>
    <x v="2"/>
    <x v="7"/>
    <s v="Ativa D5772 2-Line 5.8GHz Digital Expandable Corded/Cordless Phone System with Answering &amp; Caller ID/Call Waiting, Black/Silver"/>
    <x v="4496"/>
    <n v="3"/>
    <n v="0"/>
    <n v="148.49100000000001"/>
    <n v="8"/>
    <n v="3"/>
    <x v="1"/>
    <s v="Aug"/>
    <s v="2015-08"/>
  </r>
  <r>
    <n v="8900"/>
    <s v="CA-2015-163237"/>
    <x v="976"/>
    <d v="2015-08-09T00:00:00"/>
    <s v="Second Class"/>
    <s v="EM-14095"/>
    <s v="Eudokia Martin"/>
    <x v="1"/>
    <s v="United States"/>
    <x v="24"/>
    <s v="Virginia"/>
    <n v="22153"/>
    <x v="0"/>
    <s v="OFF-LA-10004545"/>
    <x v="1"/>
    <x v="2"/>
    <s v="Avery 50"/>
    <x v="2910"/>
    <n v="2"/>
    <n v="0"/>
    <n v="11.7782"/>
    <n v="8"/>
    <n v="3"/>
    <x v="1"/>
    <s v="Aug"/>
    <s v="2015-08"/>
  </r>
  <r>
    <n v="8901"/>
    <s v="CA-2016-150483"/>
    <x v="1206"/>
    <d v="2016-06-04T00:00:00"/>
    <s v="Standard Class"/>
    <s v="BP-11290"/>
    <s v="Beth Paige"/>
    <x v="0"/>
    <s v="United States"/>
    <x v="27"/>
    <s v="Illinois"/>
    <n v="62521"/>
    <x v="2"/>
    <s v="FUR-FU-10001379"/>
    <x v="0"/>
    <x v="5"/>
    <s v="Executive Impressions 16-1/2&quot; Circular Wall Clock"/>
    <x v="164"/>
    <n v="3"/>
    <n v="0.6"/>
    <n v="-12.8256"/>
    <n v="5"/>
    <n v="2"/>
    <x v="0"/>
    <s v="May"/>
    <s v="2016-05"/>
  </r>
  <r>
    <n v="8902"/>
    <s v="CA-2016-150483"/>
    <x v="1206"/>
    <d v="2016-06-04T00:00:00"/>
    <s v="Standard Class"/>
    <s v="BP-11290"/>
    <s v="Beth Paige"/>
    <x v="0"/>
    <s v="United States"/>
    <x v="27"/>
    <s v="Illinois"/>
    <n v="62521"/>
    <x v="2"/>
    <s v="OFF-PA-10001846"/>
    <x v="1"/>
    <x v="10"/>
    <s v="Xerox 1899"/>
    <x v="281"/>
    <n v="4"/>
    <n v="0.2"/>
    <n v="6.7047999999999996"/>
    <n v="5"/>
    <n v="2"/>
    <x v="0"/>
    <s v="May"/>
    <s v="2016-05"/>
  </r>
  <r>
    <n v="8903"/>
    <s v="CA-2016-150483"/>
    <x v="1206"/>
    <d v="2016-06-04T00:00:00"/>
    <s v="Standard Class"/>
    <s v="BP-11290"/>
    <s v="Beth Paige"/>
    <x v="0"/>
    <s v="United States"/>
    <x v="27"/>
    <s v="Illinois"/>
    <n v="62521"/>
    <x v="2"/>
    <s v="FUR-CH-10000422"/>
    <x v="0"/>
    <x v="1"/>
    <s v="Global Highback Leather Tilter in Burgundy"/>
    <x v="5389"/>
    <n v="3"/>
    <n v="0.3"/>
    <n v="-38.215800000000002"/>
    <n v="5"/>
    <n v="2"/>
    <x v="0"/>
    <s v="May"/>
    <s v="2016-05"/>
  </r>
  <r>
    <n v="8904"/>
    <s v="CA-2016-150483"/>
    <x v="1206"/>
    <d v="2016-06-04T00:00:00"/>
    <s v="Standard Class"/>
    <s v="BP-11290"/>
    <s v="Beth Paige"/>
    <x v="0"/>
    <s v="United States"/>
    <x v="27"/>
    <s v="Illinois"/>
    <n v="62521"/>
    <x v="2"/>
    <s v="OFF-PA-10004621"/>
    <x v="1"/>
    <x v="10"/>
    <s v="Xerox 212"/>
    <x v="559"/>
    <n v="2"/>
    <n v="0.2"/>
    <n v="3.6288"/>
    <n v="5"/>
    <n v="2"/>
    <x v="0"/>
    <s v="May"/>
    <s v="2016-05"/>
  </r>
  <r>
    <n v="8905"/>
    <s v="US-2016-126431"/>
    <x v="949"/>
    <d v="2016-07-01T00:00:00"/>
    <s v="Same Day"/>
    <s v="SU-20665"/>
    <s v="Stephanie Ulpright"/>
    <x v="2"/>
    <s v="United States"/>
    <x v="20"/>
    <s v="New York"/>
    <n v="10009"/>
    <x v="3"/>
    <s v="OFF-LA-10001474"/>
    <x v="1"/>
    <x v="2"/>
    <s v="Avery 477"/>
    <x v="5390"/>
    <n v="1"/>
    <n v="0"/>
    <n v="14.043799999999999"/>
    <n v="7"/>
    <n v="3"/>
    <x v="0"/>
    <s v="Jul"/>
    <s v="2016-07"/>
  </r>
  <r>
    <n v="8906"/>
    <s v="US-2016-126431"/>
    <x v="949"/>
    <d v="2016-07-01T00:00:00"/>
    <s v="Same Day"/>
    <s v="SU-20665"/>
    <s v="Stephanie Ulpright"/>
    <x v="2"/>
    <s v="United States"/>
    <x v="20"/>
    <s v="New York"/>
    <n v="10009"/>
    <x v="3"/>
    <s v="TEC-AC-10001635"/>
    <x v="2"/>
    <x v="11"/>
    <s v="KeyTronic KT400U2 - Keyboard - Black"/>
    <x v="117"/>
    <n v="3"/>
    <n v="0"/>
    <n v="6.1680000000000001"/>
    <n v="7"/>
    <n v="3"/>
    <x v="0"/>
    <s v="Jul"/>
    <s v="2016-07"/>
  </r>
  <r>
    <n v="8907"/>
    <s v="US-2016-126431"/>
    <x v="949"/>
    <d v="2016-07-01T00:00:00"/>
    <s v="Same Day"/>
    <s v="SU-20665"/>
    <s v="Stephanie Ulpright"/>
    <x v="2"/>
    <s v="United States"/>
    <x v="20"/>
    <s v="New York"/>
    <n v="10009"/>
    <x v="3"/>
    <s v="OFF-PA-10001950"/>
    <x v="1"/>
    <x v="10"/>
    <s v="Southworth 25% Cotton Antique Laid Paper &amp; Envelopes"/>
    <x v="5391"/>
    <n v="9"/>
    <n v="0"/>
    <n v="33.777000000000001"/>
    <n v="7"/>
    <n v="3"/>
    <x v="0"/>
    <s v="Jul"/>
    <s v="2016-07"/>
  </r>
  <r>
    <n v="8908"/>
    <s v="CA-2016-139934"/>
    <x v="122"/>
    <d v="2016-12-20T00:00:00"/>
    <s v="First Class"/>
    <s v="AY-10555"/>
    <s v="Andy Yotov"/>
    <x v="1"/>
    <s v="United States"/>
    <x v="8"/>
    <s v="California"/>
    <n v="94110"/>
    <x v="1"/>
    <s v="TEC-PH-10001552"/>
    <x v="2"/>
    <x v="7"/>
    <s v="I Need's 3d Hello Kitty Hybrid Silicone Case Cover for HTC One X 4g with 3d Hello Kitty Stylus Pen Green/pink"/>
    <x v="5392"/>
    <n v="7"/>
    <n v="0.2"/>
    <n v="6.6976000000000004"/>
    <n v="12"/>
    <n v="4"/>
    <x v="0"/>
    <s v="Dec"/>
    <s v="2016-12"/>
  </r>
  <r>
    <n v="8909"/>
    <s v="CA-2015-109603"/>
    <x v="1207"/>
    <d v="2015-02-01T00:00:00"/>
    <s v="Standard Class"/>
    <s v="EM-13825"/>
    <s v="Elizabeth Moffitt"/>
    <x v="1"/>
    <s v="United States"/>
    <x v="429"/>
    <s v="California"/>
    <n v="92553"/>
    <x v="1"/>
    <s v="OFF-PA-10003790"/>
    <x v="1"/>
    <x v="10"/>
    <s v="Xerox 1991"/>
    <x v="681"/>
    <n v="8"/>
    <n v="0"/>
    <n v="84.051199999999994"/>
    <n v="1"/>
    <n v="1"/>
    <x v="1"/>
    <s v="Jan"/>
    <s v="2015-01"/>
  </r>
  <r>
    <n v="8910"/>
    <s v="CA-2017-160661"/>
    <x v="960"/>
    <d v="2017-11-01T00:00:00"/>
    <s v="Standard Class"/>
    <s v="SA-20830"/>
    <s v="Sue Ann Reed"/>
    <x v="0"/>
    <s v="United States"/>
    <x v="231"/>
    <s v="Massachusetts"/>
    <n v="2149"/>
    <x v="3"/>
    <s v="OFF-LA-10002475"/>
    <x v="1"/>
    <x v="2"/>
    <s v="Avery 519"/>
    <x v="2468"/>
    <n v="3"/>
    <n v="0"/>
    <n v="10.3071"/>
    <n v="10"/>
    <n v="4"/>
    <x v="3"/>
    <s v="Oct"/>
    <s v="2017-10"/>
  </r>
  <r>
    <n v="8911"/>
    <s v="CA-2017-102610"/>
    <x v="259"/>
    <d v="2017-11-08T00:00:00"/>
    <s v="Standard Class"/>
    <s v="CA-12265"/>
    <s v="Christina Anderson"/>
    <x v="0"/>
    <s v="United States"/>
    <x v="346"/>
    <s v="Tennessee"/>
    <n v="37421"/>
    <x v="0"/>
    <s v="TEC-AC-10000303"/>
    <x v="2"/>
    <x v="11"/>
    <s v="Logitech M510 Wireless Mouse"/>
    <x v="98"/>
    <n v="3"/>
    <n v="0.2"/>
    <n v="15.5961"/>
    <n v="11"/>
    <n v="4"/>
    <x v="3"/>
    <s v="Nov"/>
    <s v="2017-11"/>
  </r>
  <r>
    <n v="8912"/>
    <s v="CA-2017-102610"/>
    <x v="259"/>
    <d v="2017-11-08T00:00:00"/>
    <s v="Standard Class"/>
    <s v="CA-12265"/>
    <s v="Christina Anderson"/>
    <x v="0"/>
    <s v="United States"/>
    <x v="346"/>
    <s v="Tennessee"/>
    <n v="37421"/>
    <x v="0"/>
    <s v="TEC-PH-10000127"/>
    <x v="2"/>
    <x v="7"/>
    <s v="iOttie XL Car Mount"/>
    <x v="5393"/>
    <n v="9"/>
    <n v="0.2"/>
    <n v="-32.383800000000001"/>
    <n v="11"/>
    <n v="4"/>
    <x v="3"/>
    <s v="Nov"/>
    <s v="2017-11"/>
  </r>
  <r>
    <n v="8913"/>
    <s v="CA-2017-102610"/>
    <x v="259"/>
    <d v="2017-11-08T00:00:00"/>
    <s v="Standard Class"/>
    <s v="CA-12265"/>
    <s v="Christina Anderson"/>
    <x v="0"/>
    <s v="United States"/>
    <x v="346"/>
    <s v="Tennessee"/>
    <n v="37421"/>
    <x v="0"/>
    <s v="OFF-BI-10004364"/>
    <x v="1"/>
    <x v="8"/>
    <s v="Storex Dura Pro Binders"/>
    <x v="2940"/>
    <n v="2"/>
    <n v="0.7"/>
    <n v="-2.97"/>
    <n v="11"/>
    <n v="4"/>
    <x v="3"/>
    <s v="Nov"/>
    <s v="2017-11"/>
  </r>
  <r>
    <n v="8914"/>
    <s v="CA-2017-102610"/>
    <x v="259"/>
    <d v="2017-11-08T00:00:00"/>
    <s v="Standard Class"/>
    <s v="CA-12265"/>
    <s v="Christina Anderson"/>
    <x v="0"/>
    <s v="United States"/>
    <x v="346"/>
    <s v="Tennessee"/>
    <n v="37421"/>
    <x v="0"/>
    <s v="OFF-LA-10002195"/>
    <x v="1"/>
    <x v="2"/>
    <s v="Avery 481"/>
    <x v="1253"/>
    <n v="2"/>
    <n v="0.2"/>
    <n v="1.7248000000000001"/>
    <n v="11"/>
    <n v="4"/>
    <x v="3"/>
    <s v="Nov"/>
    <s v="2017-11"/>
  </r>
  <r>
    <n v="8915"/>
    <s v="US-2016-144057"/>
    <x v="195"/>
    <d v="2016-05-13T00:00:00"/>
    <s v="Standard Class"/>
    <s v="CV-12805"/>
    <s v="Cynthia Voltz"/>
    <x v="1"/>
    <s v="United States"/>
    <x v="89"/>
    <s v="Texas"/>
    <n v="78745"/>
    <x v="2"/>
    <s v="OFF-ST-10001490"/>
    <x v="1"/>
    <x v="4"/>
    <s v="Hot File 7-Pocket, Floor Stand"/>
    <x v="5394"/>
    <n v="6"/>
    <n v="0.2"/>
    <n v="107.08199999999999"/>
    <n v="5"/>
    <n v="2"/>
    <x v="0"/>
    <s v="May"/>
    <s v="2016-05"/>
  </r>
  <r>
    <n v="8916"/>
    <s v="US-2016-144057"/>
    <x v="195"/>
    <d v="2016-05-13T00:00:00"/>
    <s v="Standard Class"/>
    <s v="CV-12805"/>
    <s v="Cynthia Voltz"/>
    <x v="1"/>
    <s v="United States"/>
    <x v="89"/>
    <s v="Texas"/>
    <n v="78745"/>
    <x v="2"/>
    <s v="OFF-BI-10002852"/>
    <x v="1"/>
    <x v="8"/>
    <s v="Ibico Standard Transparent Covers"/>
    <x v="1223"/>
    <n v="4"/>
    <n v="0.8"/>
    <n v="-20.435199999999998"/>
    <n v="5"/>
    <n v="2"/>
    <x v="0"/>
    <s v="May"/>
    <s v="2016-05"/>
  </r>
  <r>
    <n v="8917"/>
    <s v="US-2016-144057"/>
    <x v="195"/>
    <d v="2016-05-13T00:00:00"/>
    <s v="Standard Class"/>
    <s v="CV-12805"/>
    <s v="Cynthia Voltz"/>
    <x v="1"/>
    <s v="United States"/>
    <x v="89"/>
    <s v="Texas"/>
    <n v="78745"/>
    <x v="2"/>
    <s v="OFF-AP-10000390"/>
    <x v="1"/>
    <x v="9"/>
    <s v="Euro Pro Shark Stick Mini Vacuum"/>
    <x v="3586"/>
    <n v="4"/>
    <n v="0.8"/>
    <n v="-131.71680000000001"/>
    <n v="5"/>
    <n v="2"/>
    <x v="0"/>
    <s v="May"/>
    <s v="2016-05"/>
  </r>
  <r>
    <n v="8918"/>
    <s v="US-2016-144057"/>
    <x v="195"/>
    <d v="2016-05-13T00:00:00"/>
    <s v="Standard Class"/>
    <s v="CV-12805"/>
    <s v="Cynthia Voltz"/>
    <x v="1"/>
    <s v="United States"/>
    <x v="89"/>
    <s v="Texas"/>
    <n v="78745"/>
    <x v="2"/>
    <s v="OFF-PA-10004327"/>
    <x v="1"/>
    <x v="10"/>
    <s v="Xerox 1911"/>
    <x v="4981"/>
    <n v="2"/>
    <n v="0.2"/>
    <n v="26.824000000000002"/>
    <n v="5"/>
    <n v="2"/>
    <x v="0"/>
    <s v="May"/>
    <s v="2016-05"/>
  </r>
  <r>
    <n v="8919"/>
    <s v="US-2016-144057"/>
    <x v="195"/>
    <d v="2016-05-13T00:00:00"/>
    <s v="Standard Class"/>
    <s v="CV-12805"/>
    <s v="Cynthia Voltz"/>
    <x v="1"/>
    <s v="United States"/>
    <x v="89"/>
    <s v="Texas"/>
    <n v="78745"/>
    <x v="2"/>
    <s v="OFF-BI-10002353"/>
    <x v="1"/>
    <x v="8"/>
    <s v="GBC VeloBind Cover Sets"/>
    <x v="4964"/>
    <n v="6"/>
    <n v="0.8"/>
    <n v="-27.792000000000002"/>
    <n v="5"/>
    <n v="2"/>
    <x v="0"/>
    <s v="May"/>
    <s v="2016-05"/>
  </r>
  <r>
    <n v="8920"/>
    <s v="CA-2014-160276"/>
    <x v="1063"/>
    <d v="2014-04-08T00:00:00"/>
    <s v="Standard Class"/>
    <s v="AH-10690"/>
    <s v="Anna Häberlin"/>
    <x v="1"/>
    <s v="United States"/>
    <x v="173"/>
    <s v="Virginia"/>
    <n v="23464"/>
    <x v="0"/>
    <s v="FUR-FU-10003192"/>
    <x v="0"/>
    <x v="5"/>
    <s v="Luxo Adjustable Task Clamp Lamp"/>
    <x v="5395"/>
    <n v="2"/>
    <n v="0"/>
    <n v="46.196800000000003"/>
    <n v="4"/>
    <n v="2"/>
    <x v="2"/>
    <s v="Apr"/>
    <s v="2014-04"/>
  </r>
  <r>
    <n v="8921"/>
    <s v="CA-2014-132983"/>
    <x v="582"/>
    <d v="2014-05-03T00:00:00"/>
    <s v="Standard Class"/>
    <s v="DS-13180"/>
    <s v="David Smith"/>
    <x v="1"/>
    <s v="United States"/>
    <x v="312"/>
    <s v="New York"/>
    <n v="14701"/>
    <x v="3"/>
    <s v="TEC-AC-10000736"/>
    <x v="2"/>
    <x v="11"/>
    <s v="Logitech G600 MMO Gaming Mouse"/>
    <x v="457"/>
    <n v="2"/>
    <n v="0"/>
    <n v="57.592799999999997"/>
    <n v="4"/>
    <n v="2"/>
    <x v="2"/>
    <s v="Apr"/>
    <s v="2014-04"/>
  </r>
  <r>
    <n v="8922"/>
    <s v="CA-2016-145709"/>
    <x v="964"/>
    <d v="2016-10-08T00:00:00"/>
    <s v="Standard Class"/>
    <s v="AH-10690"/>
    <s v="Anna Häberlin"/>
    <x v="1"/>
    <s v="United States"/>
    <x v="514"/>
    <s v="Florida"/>
    <n v="33134"/>
    <x v="0"/>
    <s v="TEC-PH-10003095"/>
    <x v="2"/>
    <x v="7"/>
    <s v="Samsung HM1900 Bluetooth Headset"/>
    <x v="2610"/>
    <n v="3"/>
    <n v="0.2"/>
    <n v="19.754999999999999"/>
    <n v="10"/>
    <n v="4"/>
    <x v="0"/>
    <s v="Oct"/>
    <s v="2016-10"/>
  </r>
  <r>
    <n v="8923"/>
    <s v="CA-2016-145709"/>
    <x v="964"/>
    <d v="2016-10-08T00:00:00"/>
    <s v="Standard Class"/>
    <s v="AH-10690"/>
    <s v="Anna Häberlin"/>
    <x v="1"/>
    <s v="United States"/>
    <x v="514"/>
    <s v="Florida"/>
    <n v="33134"/>
    <x v="0"/>
    <s v="FUR-FU-10002885"/>
    <x v="0"/>
    <x v="5"/>
    <s v="Magna Visual Magnetic Picture Hangers"/>
    <x v="5396"/>
    <n v="3"/>
    <n v="0.2"/>
    <n v="2.6027999999999998"/>
    <n v="10"/>
    <n v="4"/>
    <x v="0"/>
    <s v="Oct"/>
    <s v="2016-10"/>
  </r>
  <r>
    <n v="8924"/>
    <s v="CA-2017-133928"/>
    <x v="532"/>
    <d v="2017-06-17T00:00:00"/>
    <s v="Standard Class"/>
    <s v="ZC-21910"/>
    <s v="Zuschuss Carroll"/>
    <x v="0"/>
    <s v="United States"/>
    <x v="365"/>
    <s v="North Carolina"/>
    <n v="28601"/>
    <x v="0"/>
    <s v="OFF-BI-10001525"/>
    <x v="1"/>
    <x v="8"/>
    <s v="Acco Pressboard Covers with Storage Hooks, 14 7/8&quot; x 11&quot;, Executive Red"/>
    <x v="5397"/>
    <n v="4"/>
    <n v="0.7"/>
    <n v="-3.81"/>
    <n v="6"/>
    <n v="2"/>
    <x v="3"/>
    <s v="Jun"/>
    <s v="2017-06"/>
  </r>
  <r>
    <n v="8925"/>
    <s v="CA-2016-168032"/>
    <x v="806"/>
    <d v="2016-02-03T00:00:00"/>
    <s v="Standard Class"/>
    <s v="DF-13135"/>
    <s v="David Flashing"/>
    <x v="0"/>
    <s v="United States"/>
    <x v="179"/>
    <s v="Illinois"/>
    <n v="61107"/>
    <x v="2"/>
    <s v="TEC-PH-10004241"/>
    <x v="2"/>
    <x v="7"/>
    <s v="Nokia Lumia 1020"/>
    <x v="4188"/>
    <n v="4"/>
    <n v="0.2"/>
    <n v="143.99680000000001"/>
    <n v="1"/>
    <n v="1"/>
    <x v="0"/>
    <s v="Jan"/>
    <s v="2016-01"/>
  </r>
  <r>
    <n v="8926"/>
    <s v="CA-2016-168032"/>
    <x v="806"/>
    <d v="2016-02-03T00:00:00"/>
    <s v="Standard Class"/>
    <s v="DF-13135"/>
    <s v="David Flashing"/>
    <x v="0"/>
    <s v="United States"/>
    <x v="179"/>
    <s v="Illinois"/>
    <n v="61107"/>
    <x v="2"/>
    <s v="OFF-BI-10000546"/>
    <x v="1"/>
    <x v="8"/>
    <s v="Avery Durable Binders"/>
    <x v="1089"/>
    <n v="3"/>
    <n v="0.8"/>
    <n v="-2.6783999999999999"/>
    <n v="1"/>
    <n v="1"/>
    <x v="0"/>
    <s v="Jan"/>
    <s v="2016-01"/>
  </r>
  <r>
    <n v="8927"/>
    <s v="CA-2016-168032"/>
    <x v="806"/>
    <d v="2016-02-03T00:00:00"/>
    <s v="Standard Class"/>
    <s v="DF-13135"/>
    <s v="David Flashing"/>
    <x v="0"/>
    <s v="United States"/>
    <x v="179"/>
    <s v="Illinois"/>
    <n v="61107"/>
    <x v="2"/>
    <s v="FUR-TA-10004256"/>
    <x v="0"/>
    <x v="3"/>
    <s v="Bretford “Just In Time” Height-Adjustable Multi-Task Work Tables"/>
    <x v="5398"/>
    <n v="3"/>
    <n v="0.5"/>
    <n v="-538.44600000000003"/>
    <n v="1"/>
    <n v="1"/>
    <x v="0"/>
    <s v="Jan"/>
    <s v="2016-01"/>
  </r>
  <r>
    <n v="8928"/>
    <s v="CA-2015-143616"/>
    <x v="874"/>
    <d v="2015-09-29T00:00:00"/>
    <s v="Second Class"/>
    <s v="SS-20140"/>
    <s v="Saphhira Shifley"/>
    <x v="1"/>
    <s v="United States"/>
    <x v="4"/>
    <s v="Washington"/>
    <n v="98103"/>
    <x v="1"/>
    <s v="OFF-AR-10002067"/>
    <x v="1"/>
    <x v="6"/>
    <s v="Newell 334"/>
    <x v="1593"/>
    <n v="5"/>
    <n v="0"/>
    <n v="25.792000000000002"/>
    <n v="9"/>
    <n v="3"/>
    <x v="1"/>
    <s v="Sep"/>
    <s v="2015-09"/>
  </r>
  <r>
    <n v="8929"/>
    <s v="US-2015-168704"/>
    <x v="657"/>
    <d v="2015-04-17T00:00:00"/>
    <s v="Standard Class"/>
    <s v="FP-14320"/>
    <s v="Frank Preis"/>
    <x v="0"/>
    <s v="United States"/>
    <x v="114"/>
    <s v="Texas"/>
    <n v="77340"/>
    <x v="2"/>
    <s v="FUR-TA-10000688"/>
    <x v="0"/>
    <x v="3"/>
    <s v="Chromcraft Bull-Nose Wood Round Conference Table Top, Wood Base"/>
    <x v="4788"/>
    <n v="4"/>
    <n v="0.3"/>
    <n v="-113.282"/>
    <n v="4"/>
    <n v="2"/>
    <x v="1"/>
    <s v="Apr"/>
    <s v="2015-04"/>
  </r>
  <r>
    <n v="8930"/>
    <s v="US-2015-168704"/>
    <x v="657"/>
    <d v="2015-04-17T00:00:00"/>
    <s v="Standard Class"/>
    <s v="FP-14320"/>
    <s v="Frank Preis"/>
    <x v="0"/>
    <s v="United States"/>
    <x v="114"/>
    <s v="Texas"/>
    <n v="77340"/>
    <x v="2"/>
    <s v="FUR-TA-10002530"/>
    <x v="0"/>
    <x v="3"/>
    <s v="Iceberg OfficeWorks 42&quot; Round Tables"/>
    <x v="5399"/>
    <n v="2"/>
    <n v="0.3"/>
    <n v="-45.293999999999997"/>
    <n v="4"/>
    <n v="2"/>
    <x v="1"/>
    <s v="Apr"/>
    <s v="2015-04"/>
  </r>
  <r>
    <n v="8931"/>
    <s v="US-2015-168704"/>
    <x v="657"/>
    <d v="2015-04-17T00:00:00"/>
    <s v="Standard Class"/>
    <s v="FP-14320"/>
    <s v="Frank Preis"/>
    <x v="0"/>
    <s v="United States"/>
    <x v="114"/>
    <s v="Texas"/>
    <n v="77340"/>
    <x v="2"/>
    <s v="TEC-PH-10001061"/>
    <x v="2"/>
    <x v="7"/>
    <s v="Apple iPhone 5C"/>
    <x v="1946"/>
    <n v="3"/>
    <n v="0.2"/>
    <n v="17.998200000000001"/>
    <n v="4"/>
    <n v="2"/>
    <x v="1"/>
    <s v="Apr"/>
    <s v="2015-04"/>
  </r>
  <r>
    <n v="8932"/>
    <s v="CA-2017-143252"/>
    <x v="404"/>
    <d v="2017-12-24T00:00:00"/>
    <s v="Standard Class"/>
    <s v="HE-14800"/>
    <s v="Harold Engle"/>
    <x v="1"/>
    <s v="United States"/>
    <x v="158"/>
    <s v="Wisconsin"/>
    <n v="53209"/>
    <x v="2"/>
    <s v="FUR-FU-10001057"/>
    <x v="0"/>
    <x v="5"/>
    <s v="Tensor Track Tree Floor Lamp"/>
    <x v="5400"/>
    <n v="5"/>
    <n v="0"/>
    <n v="22.988499999999998"/>
    <n v="12"/>
    <n v="4"/>
    <x v="3"/>
    <s v="Dec"/>
    <s v="2017-12"/>
  </r>
  <r>
    <n v="8933"/>
    <s v="CA-2017-143252"/>
    <x v="404"/>
    <d v="2017-12-24T00:00:00"/>
    <s v="Standard Class"/>
    <s v="HE-14800"/>
    <s v="Harold Engle"/>
    <x v="1"/>
    <s v="United States"/>
    <x v="158"/>
    <s v="Wisconsin"/>
    <n v="53209"/>
    <x v="2"/>
    <s v="TEC-AC-10002331"/>
    <x v="2"/>
    <x v="11"/>
    <s v="Maxell 74 Minute CDR, 10/Pack"/>
    <x v="1599"/>
    <n v="3"/>
    <n v="0"/>
    <n v="10.8558"/>
    <n v="12"/>
    <n v="4"/>
    <x v="3"/>
    <s v="Dec"/>
    <s v="2017-12"/>
  </r>
  <r>
    <n v="8934"/>
    <s v="CA-2016-102134"/>
    <x v="560"/>
    <d v="2016-03-19T00:00:00"/>
    <s v="Standard Class"/>
    <s v="SP-20545"/>
    <s v="Sibella Parks"/>
    <x v="1"/>
    <s v="United States"/>
    <x v="124"/>
    <s v="Wisconsin"/>
    <n v="54302"/>
    <x v="2"/>
    <s v="FUR-FU-10003724"/>
    <x v="0"/>
    <x v="5"/>
    <s v="Westinghouse Clip-On Gooseneck Lamps"/>
    <x v="80"/>
    <n v="2"/>
    <n v="0"/>
    <n v="4.3524000000000003"/>
    <n v="3"/>
    <n v="1"/>
    <x v="0"/>
    <s v="Mar"/>
    <s v="2016-03"/>
  </r>
  <r>
    <n v="8935"/>
    <s v="CA-2017-130036"/>
    <x v="151"/>
    <d v="2017-08-27T00:00:00"/>
    <s v="Same Day"/>
    <s v="BP-11185"/>
    <s v="Ben Peterman"/>
    <x v="1"/>
    <s v="United States"/>
    <x v="10"/>
    <s v="Pennsylvania"/>
    <n v="19120"/>
    <x v="3"/>
    <s v="OFF-PA-10000528"/>
    <x v="1"/>
    <x v="10"/>
    <s v="Xerox 1981"/>
    <x v="2485"/>
    <n v="3"/>
    <n v="0.2"/>
    <n v="3.96"/>
    <n v="8"/>
    <n v="3"/>
    <x v="3"/>
    <s v="Aug"/>
    <s v="2017-08"/>
  </r>
  <r>
    <n v="8936"/>
    <s v="CA-2017-130036"/>
    <x v="151"/>
    <d v="2017-08-27T00:00:00"/>
    <s v="Same Day"/>
    <s v="BP-11185"/>
    <s v="Ben Peterman"/>
    <x v="1"/>
    <s v="United States"/>
    <x v="10"/>
    <s v="Pennsylvania"/>
    <n v="19120"/>
    <x v="3"/>
    <s v="TEC-AC-10001908"/>
    <x v="2"/>
    <x v="11"/>
    <s v="Logitech Wireless Headset h800"/>
    <x v="5401"/>
    <n v="14"/>
    <n v="0.2"/>
    <n v="209.97900000000001"/>
    <n v="8"/>
    <n v="3"/>
    <x v="3"/>
    <s v="Aug"/>
    <s v="2017-08"/>
  </r>
  <r>
    <n v="8937"/>
    <s v="CA-2015-134117"/>
    <x v="997"/>
    <d v="2015-12-19T00:00:00"/>
    <s v="Second Class"/>
    <s v="PG-18895"/>
    <s v="Paul Gonzalez"/>
    <x v="0"/>
    <s v="United States"/>
    <x v="1"/>
    <s v="California"/>
    <n v="90008"/>
    <x v="1"/>
    <s v="OFF-AR-10003903"/>
    <x v="1"/>
    <x v="6"/>
    <s v="Sanford 52201 APSCO Electric Pencil Sharpener"/>
    <x v="3054"/>
    <n v="5"/>
    <n v="0"/>
    <n v="53.261000000000003"/>
    <n v="12"/>
    <n v="4"/>
    <x v="1"/>
    <s v="Dec"/>
    <s v="2015-12"/>
  </r>
  <r>
    <n v="8938"/>
    <s v="CA-2015-134117"/>
    <x v="997"/>
    <d v="2015-12-19T00:00:00"/>
    <s v="Second Class"/>
    <s v="PG-18895"/>
    <s v="Paul Gonzalez"/>
    <x v="0"/>
    <s v="United States"/>
    <x v="1"/>
    <s v="California"/>
    <n v="90008"/>
    <x v="1"/>
    <s v="TEC-PH-10004908"/>
    <x v="2"/>
    <x v="7"/>
    <s v="Panasonic KX TS3282W Corded phone"/>
    <x v="5402"/>
    <n v="2"/>
    <n v="0.2"/>
    <n v="16.998000000000001"/>
    <n v="12"/>
    <n v="4"/>
    <x v="1"/>
    <s v="Dec"/>
    <s v="2015-12"/>
  </r>
  <r>
    <n v="8939"/>
    <s v="CA-2015-134117"/>
    <x v="997"/>
    <d v="2015-12-19T00:00:00"/>
    <s v="Second Class"/>
    <s v="PG-18895"/>
    <s v="Paul Gonzalez"/>
    <x v="0"/>
    <s v="United States"/>
    <x v="1"/>
    <s v="California"/>
    <n v="90008"/>
    <x v="1"/>
    <s v="OFF-AR-10001940"/>
    <x v="1"/>
    <x v="6"/>
    <s v="Sanford Colorific Eraseable Coloring Pencils, 12 Count"/>
    <x v="1220"/>
    <n v="5"/>
    <n v="0"/>
    <n v="7.0519999999999996"/>
    <n v="12"/>
    <n v="4"/>
    <x v="1"/>
    <s v="Dec"/>
    <s v="2015-12"/>
  </r>
  <r>
    <n v="8940"/>
    <s v="CA-2015-134117"/>
    <x v="997"/>
    <d v="2015-12-19T00:00:00"/>
    <s v="Second Class"/>
    <s v="PG-18895"/>
    <s v="Paul Gonzalez"/>
    <x v="0"/>
    <s v="United States"/>
    <x v="1"/>
    <s v="California"/>
    <n v="90008"/>
    <x v="1"/>
    <s v="OFF-BI-10002026"/>
    <x v="1"/>
    <x v="8"/>
    <s v="Avery Arch Ring Binders"/>
    <x v="5403"/>
    <n v="2"/>
    <n v="0.2"/>
    <n v="31.373999999999999"/>
    <n v="12"/>
    <n v="4"/>
    <x v="1"/>
    <s v="Dec"/>
    <s v="2015-12"/>
  </r>
  <r>
    <n v="8941"/>
    <s v="CA-2014-130918"/>
    <x v="963"/>
    <d v="2014-08-24T00:00:00"/>
    <s v="Second Class"/>
    <s v="JP-15520"/>
    <s v="Jeremy Pistek"/>
    <x v="0"/>
    <s v="United States"/>
    <x v="368"/>
    <s v="Florida"/>
    <n v="33161"/>
    <x v="0"/>
    <s v="OFF-SU-10003936"/>
    <x v="1"/>
    <x v="14"/>
    <s v="Acme Serrated Blade Letter Opener"/>
    <x v="5404"/>
    <n v="3"/>
    <n v="0.2"/>
    <n v="-1.8126"/>
    <n v="8"/>
    <n v="3"/>
    <x v="2"/>
    <s v="Aug"/>
    <s v="2014-08"/>
  </r>
  <r>
    <n v="8942"/>
    <s v="CA-2016-159023"/>
    <x v="54"/>
    <d v="2016-11-05T00:00:00"/>
    <s v="First Class"/>
    <s v="NW-18400"/>
    <s v="Natalie Webber"/>
    <x v="0"/>
    <s v="United States"/>
    <x v="32"/>
    <s v="Oregon"/>
    <n v="97206"/>
    <x v="1"/>
    <s v="OFF-BI-10002813"/>
    <x v="1"/>
    <x v="8"/>
    <s v="Avery Reinforcements for Hole-Punch Pages"/>
    <x v="4707"/>
    <n v="7"/>
    <n v="0.7"/>
    <n v="-3.4649999999999999"/>
    <n v="11"/>
    <n v="4"/>
    <x v="0"/>
    <s v="Nov"/>
    <s v="2016-11"/>
  </r>
  <r>
    <n v="8943"/>
    <s v="CA-2016-159023"/>
    <x v="54"/>
    <d v="2016-11-05T00:00:00"/>
    <s v="First Class"/>
    <s v="NW-18400"/>
    <s v="Natalie Webber"/>
    <x v="0"/>
    <s v="United States"/>
    <x v="32"/>
    <s v="Oregon"/>
    <n v="97206"/>
    <x v="1"/>
    <s v="TEC-MA-10003337"/>
    <x v="2"/>
    <x v="15"/>
    <s v="Okidata B401 Printer"/>
    <x v="5405"/>
    <n v="3"/>
    <n v="0.7"/>
    <n v="-251.98740000000001"/>
    <n v="11"/>
    <n v="4"/>
    <x v="0"/>
    <s v="Nov"/>
    <s v="2016-11"/>
  </r>
  <r>
    <n v="8944"/>
    <s v="CA-2017-111717"/>
    <x v="1208"/>
    <d v="2017-10-16T00:00:00"/>
    <s v="Standard Class"/>
    <s v="SW-20245"/>
    <s v="Scot Wooten"/>
    <x v="0"/>
    <s v="United States"/>
    <x v="34"/>
    <s v="Illinois"/>
    <n v="60505"/>
    <x v="2"/>
    <s v="FUR-CH-10001545"/>
    <x v="0"/>
    <x v="1"/>
    <s v="Hon Comfortask Task/Swivel Chairs"/>
    <x v="5406"/>
    <n v="3"/>
    <n v="0.3"/>
    <n v="-47.871600000000001"/>
    <n v="10"/>
    <n v="4"/>
    <x v="3"/>
    <s v="Oct"/>
    <s v="2017-10"/>
  </r>
  <r>
    <n v="8945"/>
    <s v="CA-2014-154592"/>
    <x v="1035"/>
    <d v="2014-12-08T00:00:00"/>
    <s v="First Class"/>
    <s v="EH-14005"/>
    <s v="Erica Hernandez"/>
    <x v="2"/>
    <s v="United States"/>
    <x v="8"/>
    <s v="California"/>
    <n v="94109"/>
    <x v="1"/>
    <s v="OFF-PA-10000062"/>
    <x v="1"/>
    <x v="10"/>
    <s v="Green Bar Computer Printout Paper"/>
    <x v="2169"/>
    <n v="3"/>
    <n v="0"/>
    <n v="80.791200000000003"/>
    <n v="12"/>
    <n v="4"/>
    <x v="2"/>
    <s v="Dec"/>
    <s v="2014-12"/>
  </r>
  <r>
    <n v="8946"/>
    <s v="CA-2014-128622"/>
    <x v="647"/>
    <d v="2014-11-17T00:00:00"/>
    <s v="Second Class"/>
    <s v="SC-20260"/>
    <s v="Scott Cohen"/>
    <x v="1"/>
    <s v="United States"/>
    <x v="8"/>
    <s v="California"/>
    <n v="94110"/>
    <x v="1"/>
    <s v="OFF-SU-10001574"/>
    <x v="1"/>
    <x v="14"/>
    <s v="Acme Value Line Scissors"/>
    <x v="1023"/>
    <n v="3"/>
    <n v="0"/>
    <n v="3.2850000000000001"/>
    <n v="11"/>
    <n v="4"/>
    <x v="2"/>
    <s v="Nov"/>
    <s v="2014-11"/>
  </r>
  <r>
    <n v="8947"/>
    <s v="CA-2017-148355"/>
    <x v="165"/>
    <d v="2017-12-28T00:00:00"/>
    <s v="Standard Class"/>
    <s v="NC-18535"/>
    <s v="Nick Crebassa"/>
    <x v="1"/>
    <s v="United States"/>
    <x v="217"/>
    <s v="Massachusetts"/>
    <n v="2740"/>
    <x v="3"/>
    <s v="OFF-PA-10001972"/>
    <x v="1"/>
    <x v="10"/>
    <s v="Xerox 214"/>
    <x v="537"/>
    <n v="3"/>
    <n v="0"/>
    <n v="9.3312000000000008"/>
    <n v="12"/>
    <n v="4"/>
    <x v="3"/>
    <s v="Dec"/>
    <s v="2017-12"/>
  </r>
  <r>
    <n v="8948"/>
    <s v="CA-2017-148355"/>
    <x v="165"/>
    <d v="2017-12-28T00:00:00"/>
    <s v="Standard Class"/>
    <s v="NC-18535"/>
    <s v="Nick Crebassa"/>
    <x v="1"/>
    <s v="United States"/>
    <x v="217"/>
    <s v="Massachusetts"/>
    <n v="2740"/>
    <x v="3"/>
    <s v="OFF-BI-10000201"/>
    <x v="1"/>
    <x v="8"/>
    <s v="Avery Triangle Shaped Sheet Lifters, Black, 2/Pack"/>
    <x v="5407"/>
    <n v="5"/>
    <n v="0"/>
    <n v="6.15"/>
    <n v="12"/>
    <n v="4"/>
    <x v="3"/>
    <s v="Dec"/>
    <s v="2017-12"/>
  </r>
  <r>
    <n v="8949"/>
    <s v="CA-2014-132913"/>
    <x v="163"/>
    <d v="2014-12-26T00:00:00"/>
    <s v="First Class"/>
    <s v="AS-10090"/>
    <s v="Adam Shillingsburg"/>
    <x v="0"/>
    <s v="United States"/>
    <x v="70"/>
    <s v="California"/>
    <n v="92037"/>
    <x v="1"/>
    <s v="OFF-AP-10003278"/>
    <x v="1"/>
    <x v="9"/>
    <s v="Belkin 7-Outlet SurgeMaster Home Series"/>
    <x v="5408"/>
    <n v="1"/>
    <n v="0"/>
    <n v="3.6322000000000001"/>
    <n v="12"/>
    <n v="4"/>
    <x v="2"/>
    <s v="Dec"/>
    <s v="2014-12"/>
  </r>
  <r>
    <n v="8950"/>
    <s v="CA-2017-150910"/>
    <x v="66"/>
    <d v="2017-12-28T00:00:00"/>
    <s v="Standard Class"/>
    <s v="JL-15130"/>
    <s v="Jack Lebron"/>
    <x v="0"/>
    <s v="United States"/>
    <x v="25"/>
    <s v="Tennessee"/>
    <n v="38301"/>
    <x v="0"/>
    <s v="FUR-TA-10002903"/>
    <x v="0"/>
    <x v="3"/>
    <s v="Bevis Round Bullnose 29&quot; High Table Top"/>
    <x v="5409"/>
    <n v="6"/>
    <n v="0.4"/>
    <n v="-249.32159999999999"/>
    <n v="12"/>
    <n v="4"/>
    <x v="3"/>
    <s v="Dec"/>
    <s v="2017-12"/>
  </r>
  <r>
    <n v="8951"/>
    <s v="CA-2017-150910"/>
    <x v="66"/>
    <d v="2017-12-28T00:00:00"/>
    <s v="Standard Class"/>
    <s v="JL-15130"/>
    <s v="Jack Lebron"/>
    <x v="0"/>
    <s v="United States"/>
    <x v="25"/>
    <s v="Tennessee"/>
    <n v="38301"/>
    <x v="0"/>
    <s v="TEC-AC-10001013"/>
    <x v="2"/>
    <x v="11"/>
    <s v="Logitech ClearChat Comfort/USB Headset H390"/>
    <x v="1502"/>
    <n v="2"/>
    <n v="0.2"/>
    <n v="7.6154000000000002"/>
    <n v="12"/>
    <n v="4"/>
    <x v="3"/>
    <s v="Dec"/>
    <s v="2017-12"/>
  </r>
  <r>
    <n v="8952"/>
    <s v="CA-2017-150910"/>
    <x v="66"/>
    <d v="2017-12-28T00:00:00"/>
    <s v="Standard Class"/>
    <s v="JL-15130"/>
    <s v="Jack Lebron"/>
    <x v="0"/>
    <s v="United States"/>
    <x v="25"/>
    <s v="Tennessee"/>
    <n v="38301"/>
    <x v="0"/>
    <s v="OFF-ST-10000918"/>
    <x v="1"/>
    <x v="4"/>
    <s v="Crate-A-Files"/>
    <x v="4165"/>
    <n v="3"/>
    <n v="0.2"/>
    <n v="1.962"/>
    <n v="12"/>
    <n v="4"/>
    <x v="3"/>
    <s v="Dec"/>
    <s v="2017-12"/>
  </r>
  <r>
    <n v="8953"/>
    <s v="CA-2017-150910"/>
    <x v="66"/>
    <d v="2017-12-28T00:00:00"/>
    <s v="Standard Class"/>
    <s v="JL-15130"/>
    <s v="Jack Lebron"/>
    <x v="0"/>
    <s v="United States"/>
    <x v="25"/>
    <s v="Tennessee"/>
    <n v="38301"/>
    <x v="0"/>
    <s v="OFF-AR-10001419"/>
    <x v="1"/>
    <x v="6"/>
    <s v="Newell 325"/>
    <x v="5410"/>
    <n v="7"/>
    <n v="0.2"/>
    <n v="2.891"/>
    <n v="12"/>
    <n v="4"/>
    <x v="3"/>
    <s v="Dec"/>
    <s v="2017-12"/>
  </r>
  <r>
    <n v="8954"/>
    <s v="CA-2017-150910"/>
    <x v="66"/>
    <d v="2017-12-28T00:00:00"/>
    <s v="Standard Class"/>
    <s v="JL-15130"/>
    <s v="Jack Lebron"/>
    <x v="0"/>
    <s v="United States"/>
    <x v="25"/>
    <s v="Tennessee"/>
    <n v="38301"/>
    <x v="0"/>
    <s v="OFF-AP-10003266"/>
    <x v="1"/>
    <x v="9"/>
    <s v="Holmes Replacement Filter for HEPA Air Cleaner, Large Room"/>
    <x v="5411"/>
    <n v="5"/>
    <n v="0.2"/>
    <n v="16.291"/>
    <n v="12"/>
    <n v="4"/>
    <x v="3"/>
    <s v="Dec"/>
    <s v="2017-12"/>
  </r>
  <r>
    <n v="8955"/>
    <s v="CA-2014-156790"/>
    <x v="233"/>
    <d v="2014-08-10T00:00:00"/>
    <s v="Second Class"/>
    <s v="VG-21790"/>
    <s v="Vivek Gonzalez"/>
    <x v="0"/>
    <s v="United States"/>
    <x v="108"/>
    <s v="Florida"/>
    <n v="32216"/>
    <x v="0"/>
    <s v="FUR-BO-10000468"/>
    <x v="0"/>
    <x v="0"/>
    <s v="O'Sullivan 2-Shelf Heavy-Duty Bookcases"/>
    <x v="5412"/>
    <n v="4"/>
    <n v="0.2"/>
    <n v="-7.7728000000000002"/>
    <n v="8"/>
    <n v="3"/>
    <x v="2"/>
    <s v="Aug"/>
    <s v="2014-08"/>
  </r>
  <r>
    <n v="8956"/>
    <s v="CA-2014-126480"/>
    <x v="59"/>
    <d v="2014-09-24T00:00:00"/>
    <s v="Standard Class"/>
    <s v="HG-14965"/>
    <s v="Henry Goldwyn"/>
    <x v="1"/>
    <s v="United States"/>
    <x v="70"/>
    <s v="California"/>
    <n v="92024"/>
    <x v="1"/>
    <s v="OFF-PA-10004610"/>
    <x v="1"/>
    <x v="10"/>
    <s v="Xerox 1900"/>
    <x v="18"/>
    <n v="2"/>
    <n v="0"/>
    <n v="3.8519999999999999"/>
    <n v="9"/>
    <n v="3"/>
    <x v="2"/>
    <s v="Sep"/>
    <s v="2014-09"/>
  </r>
  <r>
    <n v="8957"/>
    <s v="CA-2017-105620"/>
    <x v="53"/>
    <d v="2017-12-28T00:00:00"/>
    <s v="First Class"/>
    <s v="JH-15430"/>
    <s v="Jennifer Halladay"/>
    <x v="0"/>
    <s v="United States"/>
    <x v="146"/>
    <s v="Florida"/>
    <n v="33012"/>
    <x v="0"/>
    <s v="FUR-FU-10004963"/>
    <x v="0"/>
    <x v="5"/>
    <s v="Eldon 400 Class Desk Accessories, Black Carbon"/>
    <x v="5413"/>
    <n v="3"/>
    <n v="0.2"/>
    <n v="5.7750000000000004"/>
    <n v="12"/>
    <n v="4"/>
    <x v="3"/>
    <s v="Dec"/>
    <s v="2017-12"/>
  </r>
  <r>
    <n v="8958"/>
    <s v="CA-2017-105620"/>
    <x v="53"/>
    <d v="2017-12-28T00:00:00"/>
    <s v="First Class"/>
    <s v="JH-15430"/>
    <s v="Jennifer Halladay"/>
    <x v="0"/>
    <s v="United States"/>
    <x v="146"/>
    <s v="Florida"/>
    <n v="33012"/>
    <x v="0"/>
    <s v="TEC-MA-10004626"/>
    <x v="2"/>
    <x v="15"/>
    <s v="Lexmark 20R1285 X6650 Wireless All-in-One Printer"/>
    <x v="5028"/>
    <n v="2"/>
    <n v="0.5"/>
    <n v="-7.2"/>
    <n v="12"/>
    <n v="4"/>
    <x v="3"/>
    <s v="Dec"/>
    <s v="2017-12"/>
  </r>
  <r>
    <n v="8959"/>
    <s v="CA-2017-150266"/>
    <x v="920"/>
    <d v="2017-11-30T00:00:00"/>
    <s v="Standard Class"/>
    <s v="RO-19780"/>
    <s v="Rose O'Brian"/>
    <x v="0"/>
    <s v="United States"/>
    <x v="12"/>
    <s v="Texas"/>
    <n v="77070"/>
    <x v="2"/>
    <s v="TEC-PH-10003437"/>
    <x v="2"/>
    <x v="7"/>
    <s v="Blue Parrot B250XT Professional Grade Wireless Bluetooth Headset with"/>
    <x v="5414"/>
    <n v="5"/>
    <n v="0.2"/>
    <n v="37.494999999999997"/>
    <n v="11"/>
    <n v="4"/>
    <x v="3"/>
    <s v="Nov"/>
    <s v="2017-11"/>
  </r>
  <r>
    <n v="8960"/>
    <s v="CA-2017-150266"/>
    <x v="920"/>
    <d v="2017-11-30T00:00:00"/>
    <s v="Standard Class"/>
    <s v="RO-19780"/>
    <s v="Rose O'Brian"/>
    <x v="0"/>
    <s v="United States"/>
    <x v="12"/>
    <s v="Texas"/>
    <n v="77070"/>
    <x v="2"/>
    <s v="OFF-AP-10002867"/>
    <x v="1"/>
    <x v="9"/>
    <s v="Fellowes Command Center 5-outlet power strip"/>
    <x v="3561"/>
    <n v="5"/>
    <n v="0.8"/>
    <n v="-179.77600000000001"/>
    <n v="11"/>
    <n v="4"/>
    <x v="3"/>
    <s v="Nov"/>
    <s v="2017-11"/>
  </r>
  <r>
    <n v="8961"/>
    <s v="CA-2017-150266"/>
    <x v="920"/>
    <d v="2017-11-30T00:00:00"/>
    <s v="Standard Class"/>
    <s v="RO-19780"/>
    <s v="Rose O'Brian"/>
    <x v="0"/>
    <s v="United States"/>
    <x v="12"/>
    <s v="Texas"/>
    <n v="77070"/>
    <x v="2"/>
    <s v="FUR-CH-10002126"/>
    <x v="0"/>
    <x v="1"/>
    <s v="Hon Deluxe Fabric Upholstered Stacking Chairs"/>
    <x v="3042"/>
    <n v="5"/>
    <n v="0.3"/>
    <n v="-24.398"/>
    <n v="11"/>
    <n v="4"/>
    <x v="3"/>
    <s v="Nov"/>
    <s v="2017-11"/>
  </r>
  <r>
    <n v="8962"/>
    <s v="CA-2017-150266"/>
    <x v="920"/>
    <d v="2017-11-30T00:00:00"/>
    <s v="Standard Class"/>
    <s v="RO-19780"/>
    <s v="Rose O'Brian"/>
    <x v="0"/>
    <s v="United States"/>
    <x v="12"/>
    <s v="Texas"/>
    <n v="77070"/>
    <x v="2"/>
    <s v="OFF-AR-10001761"/>
    <x v="1"/>
    <x v="6"/>
    <s v="Avery Hi-Liter Smear-Safe Highlighters"/>
    <x v="3917"/>
    <n v="4"/>
    <n v="0.2"/>
    <n v="3.7376"/>
    <n v="11"/>
    <n v="4"/>
    <x v="3"/>
    <s v="Nov"/>
    <s v="2017-11"/>
  </r>
  <r>
    <n v="8963"/>
    <s v="CA-2016-157280"/>
    <x v="732"/>
    <d v="2016-11-07T00:00:00"/>
    <s v="First Class"/>
    <s v="LW-17125"/>
    <s v="Liz Willingham"/>
    <x v="0"/>
    <s v="United States"/>
    <x v="173"/>
    <s v="Virginia"/>
    <n v="23464"/>
    <x v="0"/>
    <s v="FUR-FU-10004665"/>
    <x v="0"/>
    <x v="5"/>
    <s v="3M Polarizing Task Lamp with Clamp Arm, Light Gray"/>
    <x v="2887"/>
    <n v="2"/>
    <n v="0"/>
    <n v="71.229600000000005"/>
    <n v="11"/>
    <n v="4"/>
    <x v="0"/>
    <s v="Nov"/>
    <s v="2016-11"/>
  </r>
  <r>
    <n v="8964"/>
    <s v="CA-2016-157280"/>
    <x v="732"/>
    <d v="2016-11-07T00:00:00"/>
    <s v="First Class"/>
    <s v="LW-17125"/>
    <s v="Liz Willingham"/>
    <x v="0"/>
    <s v="United States"/>
    <x v="173"/>
    <s v="Virginia"/>
    <n v="23464"/>
    <x v="0"/>
    <s v="TEC-AC-10000057"/>
    <x v="2"/>
    <x v="11"/>
    <s v="Microsoft Natural Ergonomic Keyboard 4000"/>
    <x v="1309"/>
    <n v="3"/>
    <n v="0"/>
    <n v="18.893699999999999"/>
    <n v="11"/>
    <n v="4"/>
    <x v="0"/>
    <s v="Nov"/>
    <s v="2016-11"/>
  </r>
  <r>
    <n v="8965"/>
    <s v="CA-2016-157280"/>
    <x v="732"/>
    <d v="2016-11-07T00:00:00"/>
    <s v="First Class"/>
    <s v="LW-17125"/>
    <s v="Liz Willingham"/>
    <x v="0"/>
    <s v="United States"/>
    <x v="173"/>
    <s v="Virginia"/>
    <n v="23464"/>
    <x v="0"/>
    <s v="FUR-FU-10003806"/>
    <x v="0"/>
    <x v="5"/>
    <s v="Tenex Chairmat w/ Average Lip, 45&quot; x 53&quot;"/>
    <x v="4653"/>
    <n v="5"/>
    <n v="0"/>
    <n v="75.680000000000007"/>
    <n v="11"/>
    <n v="4"/>
    <x v="0"/>
    <s v="Nov"/>
    <s v="2016-11"/>
  </r>
  <r>
    <n v="8966"/>
    <s v="CA-2017-106691"/>
    <x v="44"/>
    <d v="2017-11-12T00:00:00"/>
    <s v="Standard Class"/>
    <s v="CC-12370"/>
    <s v="Christopher Conant"/>
    <x v="0"/>
    <s v="United States"/>
    <x v="12"/>
    <s v="Texas"/>
    <n v="77070"/>
    <x v="2"/>
    <s v="OFF-BI-10000145"/>
    <x v="1"/>
    <x v="8"/>
    <s v="Zipper Ring Binder Pockets"/>
    <x v="75"/>
    <n v="2"/>
    <n v="0.8"/>
    <n v="-1.9343999999999999"/>
    <n v="11"/>
    <n v="4"/>
    <x v="3"/>
    <s v="Nov"/>
    <s v="2017-11"/>
  </r>
  <r>
    <n v="8967"/>
    <s v="CA-2016-134180"/>
    <x v="54"/>
    <d v="2016-11-07T00:00:00"/>
    <s v="Standard Class"/>
    <s v="JP-16135"/>
    <s v="Julie Prescott"/>
    <x v="2"/>
    <s v="United States"/>
    <x v="10"/>
    <s v="Pennsylvania"/>
    <n v="19120"/>
    <x v="3"/>
    <s v="TEC-AC-10000892"/>
    <x v="2"/>
    <x v="11"/>
    <s v="NETGEAR N750 Dual Band Wi-Fi Gigabit Router"/>
    <x v="2709"/>
    <n v="1"/>
    <n v="0.2"/>
    <n v="14.4"/>
    <n v="11"/>
    <n v="4"/>
    <x v="0"/>
    <s v="Nov"/>
    <s v="2016-11"/>
  </r>
  <r>
    <n v="8968"/>
    <s v="CA-2016-134180"/>
    <x v="54"/>
    <d v="2016-11-07T00:00:00"/>
    <s v="Standard Class"/>
    <s v="JP-16135"/>
    <s v="Julie Prescott"/>
    <x v="2"/>
    <s v="United States"/>
    <x v="10"/>
    <s v="Pennsylvania"/>
    <n v="19120"/>
    <x v="3"/>
    <s v="FUR-CH-10004886"/>
    <x v="0"/>
    <x v="1"/>
    <s v="Bevis Steel Folding Chairs"/>
    <x v="5415"/>
    <n v="7"/>
    <n v="0.3"/>
    <n v="-13.433"/>
    <n v="11"/>
    <n v="4"/>
    <x v="0"/>
    <s v="Nov"/>
    <s v="2016-11"/>
  </r>
  <r>
    <n v="8969"/>
    <s v="CA-2014-166730"/>
    <x v="125"/>
    <d v="2015-01-01T00:00:00"/>
    <s v="First Class"/>
    <s v="DD-13570"/>
    <s v="Dorothy Dickinson"/>
    <x v="0"/>
    <s v="United States"/>
    <x v="26"/>
    <s v="Tennessee"/>
    <n v="38109"/>
    <x v="0"/>
    <s v="OFF-ST-10002554"/>
    <x v="1"/>
    <x v="4"/>
    <s v="Tennsco Industrial Shelving"/>
    <x v="5416"/>
    <n v="1"/>
    <n v="0.2"/>
    <n v="-8.8038000000000007"/>
    <n v="12"/>
    <n v="4"/>
    <x v="2"/>
    <s v="Dec"/>
    <s v="2014-12"/>
  </r>
  <r>
    <n v="8970"/>
    <s v="CA-2017-157469"/>
    <x v="574"/>
    <d v="2017-12-07T00:00:00"/>
    <s v="Standard Class"/>
    <s v="ES-14080"/>
    <s v="Erin Smith"/>
    <x v="1"/>
    <s v="United States"/>
    <x v="80"/>
    <s v="Ohio"/>
    <n v="44107"/>
    <x v="3"/>
    <s v="OFF-AR-10001662"/>
    <x v="1"/>
    <x v="6"/>
    <s v="Rogers Handheld Barrel Pencil Sharpener"/>
    <x v="5417"/>
    <n v="9"/>
    <n v="0.2"/>
    <n v="1.7262"/>
    <n v="12"/>
    <n v="4"/>
    <x v="3"/>
    <s v="Dec"/>
    <s v="2017-12"/>
  </r>
  <r>
    <n v="8971"/>
    <s v="CA-2017-157469"/>
    <x v="574"/>
    <d v="2017-12-07T00:00:00"/>
    <s v="Standard Class"/>
    <s v="ES-14080"/>
    <s v="Erin Smith"/>
    <x v="1"/>
    <s v="United States"/>
    <x v="80"/>
    <s v="Ohio"/>
    <n v="44107"/>
    <x v="3"/>
    <s v="TEC-PH-10004531"/>
    <x v="2"/>
    <x v="7"/>
    <s v="AT&amp;T CL2909"/>
    <x v="5418"/>
    <n v="2"/>
    <n v="0.4"/>
    <n v="-25.198"/>
    <n v="12"/>
    <n v="4"/>
    <x v="3"/>
    <s v="Dec"/>
    <s v="2017-12"/>
  </r>
  <r>
    <n v="8972"/>
    <s v="CA-2017-122308"/>
    <x v="668"/>
    <d v="2017-03-28T00:00:00"/>
    <s v="Standard Class"/>
    <s v="MV-17485"/>
    <s v="Mark Van Huff"/>
    <x v="0"/>
    <s v="United States"/>
    <x v="20"/>
    <s v="New York"/>
    <n v="10011"/>
    <x v="3"/>
    <s v="FUR-CH-10000665"/>
    <x v="0"/>
    <x v="1"/>
    <s v="Global Airflow Leather Mesh Back Chair, Black"/>
    <x v="2598"/>
    <n v="2"/>
    <n v="0.1"/>
    <n v="60.392000000000003"/>
    <n v="3"/>
    <n v="1"/>
    <x v="3"/>
    <s v="Mar"/>
    <s v="2017-03"/>
  </r>
  <r>
    <n v="8973"/>
    <s v="US-2014-149034"/>
    <x v="84"/>
    <d v="2014-11-21T00:00:00"/>
    <s v="First Class"/>
    <s v="RD-19900"/>
    <s v="Ruben Dartt"/>
    <x v="0"/>
    <s v="United States"/>
    <x v="10"/>
    <s v="Pennsylvania"/>
    <n v="19120"/>
    <x v="3"/>
    <s v="TEC-AC-10003023"/>
    <x v="2"/>
    <x v="11"/>
    <s v="Logitech G105 Gaming Keyboard"/>
    <x v="5419"/>
    <n v="1"/>
    <n v="0.2"/>
    <n v="-1.1874"/>
    <n v="11"/>
    <n v="4"/>
    <x v="2"/>
    <s v="Nov"/>
    <s v="2014-11"/>
  </r>
  <r>
    <n v="8974"/>
    <s v="CA-2017-159226"/>
    <x v="1016"/>
    <d v="2017-04-27T00:00:00"/>
    <s v="Second Class"/>
    <s v="RL-19615"/>
    <s v="Rob Lucas"/>
    <x v="0"/>
    <s v="United States"/>
    <x v="1"/>
    <s v="California"/>
    <n v="90008"/>
    <x v="1"/>
    <s v="FUR-BO-10004709"/>
    <x v="0"/>
    <x v="0"/>
    <s v="Bush Westfield Collection Bookcases, Medium Cherry Finish"/>
    <x v="5420"/>
    <n v="7"/>
    <n v="0.15"/>
    <n v="28.4102"/>
    <n v="4"/>
    <n v="2"/>
    <x v="3"/>
    <s v="Apr"/>
    <s v="2017-04"/>
  </r>
  <r>
    <n v="8975"/>
    <s v="CA-2017-156622"/>
    <x v="51"/>
    <d v="2017-11-26T00:00:00"/>
    <s v="First Class"/>
    <s v="JP-15460"/>
    <s v="Jennifer Patt"/>
    <x v="1"/>
    <s v="United States"/>
    <x v="61"/>
    <s v="Texas"/>
    <n v="75220"/>
    <x v="2"/>
    <s v="OFF-PA-10000477"/>
    <x v="1"/>
    <x v="10"/>
    <s v="Xerox 22"/>
    <x v="1566"/>
    <n v="7"/>
    <n v="0.2"/>
    <n v="12.700799999999999"/>
    <n v="11"/>
    <n v="4"/>
    <x v="3"/>
    <s v="Nov"/>
    <s v="2017-11"/>
  </r>
  <r>
    <n v="8976"/>
    <s v="CA-2017-156622"/>
    <x v="51"/>
    <d v="2017-11-26T00:00:00"/>
    <s v="First Class"/>
    <s v="JP-15460"/>
    <s v="Jennifer Patt"/>
    <x v="1"/>
    <s v="United States"/>
    <x v="61"/>
    <s v="Texas"/>
    <n v="75220"/>
    <x v="2"/>
    <s v="OFF-PA-10002923"/>
    <x v="1"/>
    <x v="10"/>
    <s v="Xerox 1942"/>
    <x v="128"/>
    <n v="2"/>
    <n v="0.2"/>
    <n v="29.364000000000001"/>
    <n v="11"/>
    <n v="4"/>
    <x v="3"/>
    <s v="Nov"/>
    <s v="2017-11"/>
  </r>
  <r>
    <n v="8977"/>
    <s v="CA-2017-156622"/>
    <x v="51"/>
    <d v="2017-11-26T00:00:00"/>
    <s v="First Class"/>
    <s v="JP-15460"/>
    <s v="Jennifer Patt"/>
    <x v="1"/>
    <s v="United States"/>
    <x v="61"/>
    <s v="Texas"/>
    <n v="75220"/>
    <x v="2"/>
    <s v="FUR-TA-10003008"/>
    <x v="0"/>
    <x v="3"/>
    <s v="Lesro Round Back Collection Coffee Table, End Table"/>
    <x v="5421"/>
    <n v="1"/>
    <n v="0.3"/>
    <n v="-31.0335"/>
    <n v="11"/>
    <n v="4"/>
    <x v="3"/>
    <s v="Nov"/>
    <s v="2017-11"/>
  </r>
  <r>
    <n v="8978"/>
    <s v="CA-2017-156622"/>
    <x v="51"/>
    <d v="2017-11-26T00:00:00"/>
    <s v="First Class"/>
    <s v="JP-15460"/>
    <s v="Jennifer Patt"/>
    <x v="1"/>
    <s v="United States"/>
    <x v="61"/>
    <s v="Texas"/>
    <n v="75220"/>
    <x v="2"/>
    <s v="OFF-BI-10003707"/>
    <x v="1"/>
    <x v="8"/>
    <s v="Aluminum Screw Posts"/>
    <x v="5422"/>
    <n v="2"/>
    <n v="0.8"/>
    <n v="-9.1560000000000006"/>
    <n v="11"/>
    <n v="4"/>
    <x v="3"/>
    <s v="Nov"/>
    <s v="2017-11"/>
  </r>
  <r>
    <n v="8979"/>
    <s v="CA-2014-119529"/>
    <x v="935"/>
    <d v="2014-11-05T00:00:00"/>
    <s v="Second Class"/>
    <s v="DM-13345"/>
    <s v="Denise Monton"/>
    <x v="1"/>
    <s v="United States"/>
    <x v="334"/>
    <s v="New Jersey"/>
    <n v="7050"/>
    <x v="3"/>
    <s v="OFF-BI-10000546"/>
    <x v="1"/>
    <x v="8"/>
    <s v="Avery Durable Binders"/>
    <x v="1755"/>
    <n v="2"/>
    <n v="0"/>
    <n v="2.8224"/>
    <n v="11"/>
    <n v="4"/>
    <x v="2"/>
    <s v="Nov"/>
    <s v="2014-11"/>
  </r>
  <r>
    <n v="8980"/>
    <s v="CA-2015-150413"/>
    <x v="324"/>
    <d v="2015-10-24T00:00:00"/>
    <s v="Second Class"/>
    <s v="CS-11860"/>
    <s v="Cari Schnelling"/>
    <x v="0"/>
    <s v="United States"/>
    <x v="61"/>
    <s v="Texas"/>
    <n v="75220"/>
    <x v="2"/>
    <s v="OFF-BI-10000404"/>
    <x v="1"/>
    <x v="8"/>
    <s v="Avery Printable Repositionable Plastic Tabs"/>
    <x v="5423"/>
    <n v="1"/>
    <n v="0.8"/>
    <n v="-2.8380000000000001"/>
    <n v="10"/>
    <n v="4"/>
    <x v="1"/>
    <s v="Oct"/>
    <s v="2015-10"/>
  </r>
  <r>
    <n v="8981"/>
    <s v="CA-2014-108182"/>
    <x v="644"/>
    <d v="2014-02-10T00:00:00"/>
    <s v="Second Class"/>
    <s v="DL-13315"/>
    <s v="Delfina Latchford"/>
    <x v="0"/>
    <s v="United States"/>
    <x v="515"/>
    <s v="Illinois"/>
    <n v="60441"/>
    <x v="2"/>
    <s v="OFF-BI-10001196"/>
    <x v="1"/>
    <x v="8"/>
    <s v="Avery Flip-Chart Easel Binder, Black"/>
    <x v="4808"/>
    <n v="2"/>
    <n v="0.8"/>
    <n v="-14.770799999999999"/>
    <n v="2"/>
    <n v="1"/>
    <x v="2"/>
    <s v="Feb"/>
    <s v="2014-02"/>
  </r>
  <r>
    <n v="8982"/>
    <s v="CA-2016-110898"/>
    <x v="1193"/>
    <d v="2016-03-12T00:00:00"/>
    <s v="Standard Class"/>
    <s v="LC-16870"/>
    <s v="Lena Cacioppo"/>
    <x v="0"/>
    <s v="United States"/>
    <x v="22"/>
    <s v="Illinois"/>
    <n v="60623"/>
    <x v="2"/>
    <s v="OFF-AP-10001626"/>
    <x v="1"/>
    <x v="9"/>
    <s v="Commercial WindTunnel Clean Air Upright Vacuum, Replacement Belts, Filtration Bags"/>
    <x v="5424"/>
    <n v="3"/>
    <n v="0.8"/>
    <n v="-6.3018000000000001"/>
    <n v="3"/>
    <n v="1"/>
    <x v="0"/>
    <s v="Mar"/>
    <s v="2016-03"/>
  </r>
  <r>
    <n v="8983"/>
    <s v="CA-2016-110898"/>
    <x v="1193"/>
    <d v="2016-03-12T00:00:00"/>
    <s v="Standard Class"/>
    <s v="LC-16870"/>
    <s v="Lena Cacioppo"/>
    <x v="0"/>
    <s v="United States"/>
    <x v="22"/>
    <s v="Illinois"/>
    <n v="60623"/>
    <x v="2"/>
    <s v="OFF-BI-10004656"/>
    <x v="1"/>
    <x v="8"/>
    <s v="Peel &amp; Stick Add-On Corner Pockets"/>
    <x v="1089"/>
    <n v="4"/>
    <n v="0.8"/>
    <n v="-2.7648000000000001"/>
    <n v="3"/>
    <n v="1"/>
    <x v="0"/>
    <s v="Mar"/>
    <s v="2016-03"/>
  </r>
  <r>
    <n v="8984"/>
    <s v="CA-2016-110898"/>
    <x v="1193"/>
    <d v="2016-03-12T00:00:00"/>
    <s v="Standard Class"/>
    <s v="LC-16870"/>
    <s v="Lena Cacioppo"/>
    <x v="0"/>
    <s v="United States"/>
    <x v="22"/>
    <s v="Illinois"/>
    <n v="60623"/>
    <x v="2"/>
    <s v="FUR-FU-10003773"/>
    <x v="0"/>
    <x v="5"/>
    <s v="Eldon Cleatmat Plus Chair Mats for High Pile Carpets"/>
    <x v="5425"/>
    <n v="5"/>
    <n v="0.6"/>
    <n v="-194.82400000000001"/>
    <n v="3"/>
    <n v="1"/>
    <x v="0"/>
    <s v="Mar"/>
    <s v="2016-03"/>
  </r>
  <r>
    <n v="8985"/>
    <s v="CA-2016-110898"/>
    <x v="1193"/>
    <d v="2016-03-12T00:00:00"/>
    <s v="Standard Class"/>
    <s v="LC-16870"/>
    <s v="Lena Cacioppo"/>
    <x v="0"/>
    <s v="United States"/>
    <x v="22"/>
    <s v="Illinois"/>
    <n v="60623"/>
    <x v="2"/>
    <s v="FUR-TA-10000849"/>
    <x v="0"/>
    <x v="3"/>
    <s v="Bevis Rectangular Conference Tables"/>
    <x v="2010"/>
    <n v="2"/>
    <n v="0.5"/>
    <n v="-99.266400000000004"/>
    <n v="3"/>
    <n v="1"/>
    <x v="0"/>
    <s v="Mar"/>
    <s v="2016-03"/>
  </r>
  <r>
    <n v="8986"/>
    <s v="CA-2015-123092"/>
    <x v="155"/>
    <d v="2015-12-07T00:00:00"/>
    <s v="Standard Class"/>
    <s v="JG-15115"/>
    <s v="Jack Garza"/>
    <x v="0"/>
    <s v="United States"/>
    <x v="108"/>
    <s v="North Carolina"/>
    <n v="28540"/>
    <x v="0"/>
    <s v="FUR-FU-10000222"/>
    <x v="0"/>
    <x v="5"/>
    <s v="Seth Thomas 16&quot; Steel Case Clock"/>
    <x v="2486"/>
    <n v="3"/>
    <n v="0.2"/>
    <n v="12.667199999999999"/>
    <n v="12"/>
    <n v="4"/>
    <x v="1"/>
    <s v="Dec"/>
    <s v="2015-12"/>
  </r>
  <r>
    <n v="8987"/>
    <s v="CA-2015-123092"/>
    <x v="155"/>
    <d v="2015-12-07T00:00:00"/>
    <s v="Standard Class"/>
    <s v="JG-15115"/>
    <s v="Jack Garza"/>
    <x v="0"/>
    <s v="United States"/>
    <x v="108"/>
    <s v="North Carolina"/>
    <n v="28540"/>
    <x v="0"/>
    <s v="OFF-BI-10001718"/>
    <x v="1"/>
    <x v="8"/>
    <s v="GBC DocuBind P50 Personal Binding Machine"/>
    <x v="5426"/>
    <n v="5"/>
    <n v="0.7"/>
    <n v="-73.576999999999998"/>
    <n v="12"/>
    <n v="4"/>
    <x v="1"/>
    <s v="Dec"/>
    <s v="2015-12"/>
  </r>
  <r>
    <n v="8988"/>
    <s v="CA-2015-123092"/>
    <x v="155"/>
    <d v="2015-12-07T00:00:00"/>
    <s v="Standard Class"/>
    <s v="JG-15115"/>
    <s v="Jack Garza"/>
    <x v="0"/>
    <s v="United States"/>
    <x v="108"/>
    <s v="North Carolina"/>
    <n v="28540"/>
    <x v="0"/>
    <s v="TEC-PH-10001700"/>
    <x v="2"/>
    <x v="7"/>
    <s v="Panasonic KX-TG6844B Expandable Digital Cordless Telephone"/>
    <x v="550"/>
    <n v="2"/>
    <n v="0.2"/>
    <n v="9.2385999999999999"/>
    <n v="12"/>
    <n v="4"/>
    <x v="1"/>
    <s v="Dec"/>
    <s v="2015-12"/>
  </r>
  <r>
    <n v="8989"/>
    <s v="CA-2015-123092"/>
    <x v="155"/>
    <d v="2015-12-07T00:00:00"/>
    <s v="Standard Class"/>
    <s v="JG-15115"/>
    <s v="Jack Garza"/>
    <x v="0"/>
    <s v="United States"/>
    <x v="108"/>
    <s v="North Carolina"/>
    <n v="28540"/>
    <x v="0"/>
    <s v="OFF-AR-10004078"/>
    <x v="1"/>
    <x v="6"/>
    <s v="Newell 312"/>
    <x v="560"/>
    <n v="2"/>
    <n v="0.2"/>
    <n v="1.1679999999999999"/>
    <n v="12"/>
    <n v="4"/>
    <x v="1"/>
    <s v="Dec"/>
    <s v="2015-12"/>
  </r>
  <r>
    <n v="8990"/>
    <s v="US-2015-128587"/>
    <x v="100"/>
    <d v="2015-12-30T00:00:00"/>
    <s v="Standard Class"/>
    <s v="HM-14860"/>
    <s v="Harry Marie"/>
    <x v="1"/>
    <s v="United States"/>
    <x v="24"/>
    <s v="Missouri"/>
    <n v="65807"/>
    <x v="2"/>
    <s v="FUR-FU-10003026"/>
    <x v="0"/>
    <x v="5"/>
    <s v="Eldon Regeneration Recycled Desk Accessories, Black"/>
    <x v="387"/>
    <n v="2"/>
    <n v="0"/>
    <n v="3.7751999999999999"/>
    <n v="12"/>
    <n v="4"/>
    <x v="1"/>
    <s v="Dec"/>
    <s v="2015-12"/>
  </r>
  <r>
    <n v="8991"/>
    <s v="US-2015-128587"/>
    <x v="100"/>
    <d v="2015-12-30T00:00:00"/>
    <s v="Standard Class"/>
    <s v="HM-14860"/>
    <s v="Harry Marie"/>
    <x v="1"/>
    <s v="United States"/>
    <x v="24"/>
    <s v="Missouri"/>
    <n v="65807"/>
    <x v="2"/>
    <s v="TEC-CO-10003763"/>
    <x v="2"/>
    <x v="16"/>
    <s v="Canon PC1060 Personal Laser Copier"/>
    <x v="972"/>
    <n v="7"/>
    <n v="0"/>
    <n v="2302.9670999999998"/>
    <n v="12"/>
    <n v="4"/>
    <x v="1"/>
    <s v="Dec"/>
    <s v="2015-12"/>
  </r>
  <r>
    <n v="8992"/>
    <s v="US-2017-139577"/>
    <x v="172"/>
    <d v="2017-10-06T00:00:00"/>
    <s v="Standard Class"/>
    <s v="TN-21040"/>
    <s v="Tanja Norvell"/>
    <x v="2"/>
    <s v="United States"/>
    <x v="8"/>
    <s v="California"/>
    <n v="94110"/>
    <x v="1"/>
    <s v="TEC-AC-10004708"/>
    <x v="2"/>
    <x v="11"/>
    <s v="Sony 32GB Class 10 Micro SDHC R40 Memory Card"/>
    <x v="5427"/>
    <n v="5"/>
    <n v="0"/>
    <n v="21.997499999999999"/>
    <n v="10"/>
    <n v="4"/>
    <x v="3"/>
    <s v="Oct"/>
    <s v="2017-10"/>
  </r>
  <r>
    <n v="8993"/>
    <s v="CA-2017-159100"/>
    <x v="524"/>
    <d v="2017-10-21T00:00:00"/>
    <s v="Standard Class"/>
    <s v="VP-21760"/>
    <s v="Victoria Pisteka"/>
    <x v="1"/>
    <s v="United States"/>
    <x v="29"/>
    <s v="Tennessee"/>
    <n v="38401"/>
    <x v="0"/>
    <s v="TEC-AC-10003499"/>
    <x v="2"/>
    <x v="11"/>
    <s v="Memorex Mini Travel Drive 8 GB USB 2.0 Flash Drive"/>
    <x v="4964"/>
    <n v="2"/>
    <n v="0.2"/>
    <n v="4.4004000000000003"/>
    <n v="10"/>
    <n v="4"/>
    <x v="3"/>
    <s v="Oct"/>
    <s v="2017-10"/>
  </r>
  <r>
    <n v="8994"/>
    <s v="CA-2017-159100"/>
    <x v="524"/>
    <d v="2017-10-21T00:00:00"/>
    <s v="Standard Class"/>
    <s v="VP-21760"/>
    <s v="Victoria Pisteka"/>
    <x v="1"/>
    <s v="United States"/>
    <x v="29"/>
    <s v="Tennessee"/>
    <n v="38401"/>
    <x v="0"/>
    <s v="FUR-TA-10001950"/>
    <x v="0"/>
    <x v="3"/>
    <s v="Balt Solid Wood Round Tables"/>
    <x v="5428"/>
    <n v="7"/>
    <n v="0.4"/>
    <n v="-968.88329999999996"/>
    <n v="10"/>
    <n v="4"/>
    <x v="3"/>
    <s v="Oct"/>
    <s v="2017-10"/>
  </r>
  <r>
    <n v="8995"/>
    <s v="CA-2014-109043"/>
    <x v="860"/>
    <d v="2014-08-17T00:00:00"/>
    <s v="First Class"/>
    <s v="CS-12355"/>
    <s v="Christine Sundaresam"/>
    <x v="0"/>
    <s v="United States"/>
    <x v="389"/>
    <s v="Florida"/>
    <n v="33021"/>
    <x v="0"/>
    <s v="OFF-PA-10000312"/>
    <x v="1"/>
    <x v="10"/>
    <s v="Xerox 1955"/>
    <x v="419"/>
    <n v="5"/>
    <n v="0.2"/>
    <n v="29.692"/>
    <n v="8"/>
    <n v="3"/>
    <x v="2"/>
    <s v="Aug"/>
    <s v="2014-08"/>
  </r>
  <r>
    <n v="8996"/>
    <s v="CA-2014-109043"/>
    <x v="860"/>
    <d v="2014-08-17T00:00:00"/>
    <s v="First Class"/>
    <s v="CS-12355"/>
    <s v="Christine Sundaresam"/>
    <x v="0"/>
    <s v="United States"/>
    <x v="389"/>
    <s v="Florida"/>
    <n v="33021"/>
    <x v="0"/>
    <s v="OFF-AP-10004708"/>
    <x v="1"/>
    <x v="9"/>
    <s v="Fellowes Superior 10 Outlet Split Surge Protector"/>
    <x v="5429"/>
    <n v="5"/>
    <n v="0.2"/>
    <n v="17.126999999999999"/>
    <n v="8"/>
    <n v="3"/>
    <x v="2"/>
    <s v="Aug"/>
    <s v="2014-08"/>
  </r>
  <r>
    <n v="8997"/>
    <s v="US-2017-116491"/>
    <x v="343"/>
    <d v="2017-11-13T00:00:00"/>
    <s v="First Class"/>
    <s v="PG-18820"/>
    <s v="Patrick Gardner"/>
    <x v="0"/>
    <s v="United States"/>
    <x v="61"/>
    <s v="Texas"/>
    <n v="75081"/>
    <x v="2"/>
    <s v="TEC-PH-10004531"/>
    <x v="2"/>
    <x v="7"/>
    <s v="OtterBox Commuter Series Case - iPhone 5 &amp; 5s"/>
    <x v="5430"/>
    <n v="2"/>
    <n v="0.2"/>
    <n v="12.314399999999999"/>
    <n v="11"/>
    <n v="4"/>
    <x v="3"/>
    <s v="Nov"/>
    <s v="2017-11"/>
  </r>
  <r>
    <n v="8998"/>
    <s v="CA-2017-122763"/>
    <x v="177"/>
    <d v="2017-03-20T00:00:00"/>
    <s v="Same Day"/>
    <s v="HG-14845"/>
    <s v="Harry Greene"/>
    <x v="0"/>
    <s v="United States"/>
    <x v="12"/>
    <s v="Texas"/>
    <n v="77041"/>
    <x v="2"/>
    <s v="OFF-PA-10000474"/>
    <x v="1"/>
    <x v="10"/>
    <s v="Easy-staple paper"/>
    <x v="3849"/>
    <n v="2"/>
    <n v="0.2"/>
    <n v="19.137599999999999"/>
    <n v="3"/>
    <n v="1"/>
    <x v="3"/>
    <s v="Mar"/>
    <s v="2017-03"/>
  </r>
  <r>
    <n v="8999"/>
    <s v="CA-2017-122763"/>
    <x v="177"/>
    <d v="2017-03-20T00:00:00"/>
    <s v="Same Day"/>
    <s v="HG-14845"/>
    <s v="Harry Greene"/>
    <x v="0"/>
    <s v="United States"/>
    <x v="12"/>
    <s v="Texas"/>
    <n v="77041"/>
    <x v="2"/>
    <s v="OFF-PA-10002377"/>
    <x v="1"/>
    <x v="10"/>
    <s v="Xerox 1916"/>
    <x v="5431"/>
    <n v="7"/>
    <n v="0.2"/>
    <n v="102.774"/>
    <n v="3"/>
    <n v="1"/>
    <x v="3"/>
    <s v="Mar"/>
    <s v="2017-03"/>
  </r>
  <r>
    <n v="9000"/>
    <s v="CA-2017-137785"/>
    <x v="726"/>
    <d v="2017-05-17T00:00:00"/>
    <s v="Standard Class"/>
    <s v="MH-18115"/>
    <s v="Mick Hernandez"/>
    <x v="2"/>
    <s v="United States"/>
    <x v="10"/>
    <s v="Pennsylvania"/>
    <n v="19140"/>
    <x v="3"/>
    <s v="FUR-CH-10001482"/>
    <x v="0"/>
    <x v="1"/>
    <s v="Office Star - Mesh Screen back chair with Vinyl seat"/>
    <x v="4087"/>
    <n v="5"/>
    <n v="0.3"/>
    <n v="-124.431"/>
    <n v="5"/>
    <n v="2"/>
    <x v="3"/>
    <s v="May"/>
    <s v="2017-05"/>
  </r>
  <r>
    <n v="9001"/>
    <s v="CA-2014-133389"/>
    <x v="169"/>
    <d v="2014-06-22T00:00:00"/>
    <s v="Same Day"/>
    <s v="TB-21280"/>
    <s v="Toby Braunhardt"/>
    <x v="0"/>
    <s v="United States"/>
    <x v="42"/>
    <s v="Arizona"/>
    <n v="85023"/>
    <x v="1"/>
    <s v="OFF-BI-10001553"/>
    <x v="1"/>
    <x v="8"/>
    <s v="SpineVue Locking Slant-D Ring Binders by Cardinal"/>
    <x v="2238"/>
    <n v="3"/>
    <n v="0.7"/>
    <n v="-6.0324"/>
    <n v="6"/>
    <n v="2"/>
    <x v="2"/>
    <s v="Jun"/>
    <s v="2014-06"/>
  </r>
  <r>
    <n v="9002"/>
    <s v="CA-2014-103807"/>
    <x v="266"/>
    <d v="2014-12-09T00:00:00"/>
    <s v="Standard Class"/>
    <s v="EM-13825"/>
    <s v="Elizabeth Moffitt"/>
    <x v="1"/>
    <s v="United States"/>
    <x v="406"/>
    <s v="Georgia"/>
    <n v="30328"/>
    <x v="0"/>
    <s v="TEC-AC-10000199"/>
    <x v="2"/>
    <x v="11"/>
    <s v="Kingston Digital DataTraveler 8GB USB 2.0"/>
    <x v="5432"/>
    <n v="1"/>
    <n v="0"/>
    <n v="0.83299999999999996"/>
    <n v="12"/>
    <n v="4"/>
    <x v="2"/>
    <s v="Dec"/>
    <s v="2014-12"/>
  </r>
  <r>
    <n v="9003"/>
    <s v="CA-2014-103807"/>
    <x v="266"/>
    <d v="2014-12-09T00:00:00"/>
    <s v="Standard Class"/>
    <s v="EM-13825"/>
    <s v="Elizabeth Moffitt"/>
    <x v="1"/>
    <s v="United States"/>
    <x v="406"/>
    <s v="Georgia"/>
    <n v="30328"/>
    <x v="0"/>
    <s v="OFF-PA-10002195"/>
    <x v="1"/>
    <x v="10"/>
    <s v="RSVP Cards &amp; Envelopes, Blank White, 8-1/2&quot; X 11&quot;, 24 Cards/25 Envelopes/Set"/>
    <x v="593"/>
    <n v="3"/>
    <n v="0"/>
    <n v="7.1627999999999998"/>
    <n v="12"/>
    <n v="4"/>
    <x v="2"/>
    <s v="Dec"/>
    <s v="2014-12"/>
  </r>
  <r>
    <n v="9004"/>
    <s v="CA-2015-102855"/>
    <x v="57"/>
    <d v="2015-04-06T00:00:00"/>
    <s v="Same Day"/>
    <s v="JF-15415"/>
    <s v="Jennifer Ferguson"/>
    <x v="0"/>
    <s v="United States"/>
    <x v="258"/>
    <s v="Washington"/>
    <n v="99207"/>
    <x v="1"/>
    <s v="TEC-AC-10001767"/>
    <x v="2"/>
    <x v="11"/>
    <s v="SanDisk Ultra 64 GB MicroSDHC Class 10 Memory Card"/>
    <x v="5433"/>
    <n v="6"/>
    <n v="0"/>
    <n v="26.3934"/>
    <n v="4"/>
    <n v="2"/>
    <x v="1"/>
    <s v="Apr"/>
    <s v="2015-04"/>
  </r>
  <r>
    <n v="9005"/>
    <s v="CA-2015-102855"/>
    <x v="57"/>
    <d v="2015-04-06T00:00:00"/>
    <s v="Same Day"/>
    <s v="JF-15415"/>
    <s v="Jennifer Ferguson"/>
    <x v="0"/>
    <s v="United States"/>
    <x v="258"/>
    <s v="Washington"/>
    <n v="99207"/>
    <x v="1"/>
    <s v="OFF-AR-10002467"/>
    <x v="1"/>
    <x v="6"/>
    <s v="Dixon Ticonderoga Pencils"/>
    <x v="4748"/>
    <n v="8"/>
    <n v="0"/>
    <n v="6.4367999999999999"/>
    <n v="4"/>
    <n v="2"/>
    <x v="1"/>
    <s v="Apr"/>
    <s v="2015-04"/>
  </r>
  <r>
    <n v="9006"/>
    <s v="CA-2017-107825"/>
    <x v="551"/>
    <d v="2017-11-18T00:00:00"/>
    <s v="Same Day"/>
    <s v="NB-18655"/>
    <s v="Nona Balk"/>
    <x v="1"/>
    <s v="United States"/>
    <x v="158"/>
    <s v="Wisconsin"/>
    <n v="53209"/>
    <x v="2"/>
    <s v="OFF-ST-10001321"/>
    <x v="1"/>
    <x v="4"/>
    <s v="Decoflex Hanging Personal Folder File, Blue"/>
    <x v="448"/>
    <n v="6"/>
    <n v="0"/>
    <n v="24.980399999999999"/>
    <n v="11"/>
    <n v="4"/>
    <x v="3"/>
    <s v="Nov"/>
    <s v="2017-11"/>
  </r>
  <r>
    <n v="9007"/>
    <s v="CA-2017-107825"/>
    <x v="551"/>
    <d v="2017-11-18T00:00:00"/>
    <s v="Same Day"/>
    <s v="NB-18655"/>
    <s v="Nona Balk"/>
    <x v="1"/>
    <s v="United States"/>
    <x v="158"/>
    <s v="Wisconsin"/>
    <n v="53209"/>
    <x v="2"/>
    <s v="OFF-ST-10000777"/>
    <x v="1"/>
    <x v="4"/>
    <s v="Companion Letter/Legal File, Black"/>
    <x v="5434"/>
    <n v="1"/>
    <n v="0"/>
    <n v="10.572800000000001"/>
    <n v="11"/>
    <n v="4"/>
    <x v="3"/>
    <s v="Nov"/>
    <s v="2017-11"/>
  </r>
  <r>
    <n v="9008"/>
    <s v="CA-2017-107825"/>
    <x v="551"/>
    <d v="2017-11-18T00:00:00"/>
    <s v="Same Day"/>
    <s v="NB-18655"/>
    <s v="Nona Balk"/>
    <x v="1"/>
    <s v="United States"/>
    <x v="158"/>
    <s v="Wisconsin"/>
    <n v="53209"/>
    <x v="2"/>
    <s v="OFF-LA-10003720"/>
    <x v="1"/>
    <x v="2"/>
    <s v="Avery 487"/>
    <x v="1552"/>
    <n v="2"/>
    <n v="0"/>
    <n v="3.4685999999999999"/>
    <n v="11"/>
    <n v="4"/>
    <x v="3"/>
    <s v="Nov"/>
    <s v="2017-11"/>
  </r>
  <r>
    <n v="9009"/>
    <s v="CA-2017-107825"/>
    <x v="551"/>
    <d v="2017-11-18T00:00:00"/>
    <s v="Same Day"/>
    <s v="NB-18655"/>
    <s v="Nona Balk"/>
    <x v="1"/>
    <s v="United States"/>
    <x v="158"/>
    <s v="Wisconsin"/>
    <n v="53209"/>
    <x v="2"/>
    <s v="FUR-FU-10000206"/>
    <x v="0"/>
    <x v="5"/>
    <s v="GE General Purpose, Extra Long Life, Showcase &amp; Floodlight Incandescent Bulbs"/>
    <x v="5435"/>
    <n v="2"/>
    <n v="0"/>
    <n v="2.7353999999999998"/>
    <n v="11"/>
    <n v="4"/>
    <x v="3"/>
    <s v="Nov"/>
    <s v="2017-11"/>
  </r>
  <r>
    <n v="9010"/>
    <s v="CA-2017-106047"/>
    <x v="1209"/>
    <d v="2017-07-18T00:00:00"/>
    <s v="Standard Class"/>
    <s v="CS-11860"/>
    <s v="Cari Schnelling"/>
    <x v="0"/>
    <s v="United States"/>
    <x v="54"/>
    <s v="Ohio"/>
    <n v="45014"/>
    <x v="3"/>
    <s v="OFF-PA-10000791"/>
    <x v="1"/>
    <x v="10"/>
    <s v="Wirebound Message Books, Four 2 3/4 x 5 Forms per Page, 200 Sets per Book"/>
    <x v="5436"/>
    <n v="1"/>
    <n v="0.2"/>
    <n v="1.1924999999999999"/>
    <n v="7"/>
    <n v="3"/>
    <x v="3"/>
    <s v="Jul"/>
    <s v="2017-07"/>
  </r>
  <r>
    <n v="9011"/>
    <s v="CA-2017-127803"/>
    <x v="240"/>
    <d v="2017-05-23T00:00:00"/>
    <s v="Standard Class"/>
    <s v="ND-18460"/>
    <s v="Neil Ducich"/>
    <x v="1"/>
    <s v="United States"/>
    <x v="114"/>
    <s v="Alabama"/>
    <n v="35810"/>
    <x v="0"/>
    <s v="OFF-BI-10001787"/>
    <x v="1"/>
    <x v="8"/>
    <s v="Wilson Jones Four-Pocket Poly Binders"/>
    <x v="4165"/>
    <n v="4"/>
    <n v="0"/>
    <n v="12.8184"/>
    <n v="5"/>
    <n v="2"/>
    <x v="3"/>
    <s v="May"/>
    <s v="2017-05"/>
  </r>
  <r>
    <n v="9012"/>
    <s v="CA-2015-137071"/>
    <x v="139"/>
    <d v="2015-12-21T00:00:00"/>
    <s v="First Class"/>
    <s v="ED-13885"/>
    <s v="Emily Ducich"/>
    <x v="2"/>
    <s v="United States"/>
    <x v="12"/>
    <s v="Texas"/>
    <n v="77036"/>
    <x v="2"/>
    <s v="TEC-AC-10004353"/>
    <x v="2"/>
    <x v="11"/>
    <s v="Hypercom P1300 Pinpad"/>
    <x v="4470"/>
    <n v="2"/>
    <n v="0.2"/>
    <n v="21.42"/>
    <n v="12"/>
    <n v="4"/>
    <x v="1"/>
    <s v="Dec"/>
    <s v="2015-12"/>
  </r>
  <r>
    <n v="9013"/>
    <s v="CA-2016-121447"/>
    <x v="823"/>
    <d v="2016-02-22T00:00:00"/>
    <s v="First Class"/>
    <s v="EA-14035"/>
    <s v="Erin Ashbrook"/>
    <x v="1"/>
    <s v="United States"/>
    <x v="20"/>
    <s v="New York"/>
    <n v="10011"/>
    <x v="3"/>
    <s v="FUR-FU-10001861"/>
    <x v="0"/>
    <x v="5"/>
    <s v="Floodlight Indoor Halogen Bulbs, 1 Bulb per Pack, 60 Watts"/>
    <x v="5437"/>
    <n v="7"/>
    <n v="0"/>
    <n v="66.542000000000002"/>
    <n v="2"/>
    <n v="1"/>
    <x v="0"/>
    <s v="Feb"/>
    <s v="2016-02"/>
  </r>
  <r>
    <n v="9014"/>
    <s v="CA-2017-143084"/>
    <x v="257"/>
    <d v="2017-03-22T00:00:00"/>
    <s v="Standard Class"/>
    <s v="BP-11050"/>
    <s v="Barry Pond"/>
    <x v="1"/>
    <s v="United States"/>
    <x v="1"/>
    <s v="California"/>
    <n v="90008"/>
    <x v="1"/>
    <s v="OFF-AR-10002766"/>
    <x v="1"/>
    <x v="6"/>
    <s v="Prang Drawing Pencil Set"/>
    <x v="2213"/>
    <n v="5"/>
    <n v="0"/>
    <n v="3.7530000000000001"/>
    <n v="3"/>
    <n v="1"/>
    <x v="3"/>
    <s v="Mar"/>
    <s v="2017-03"/>
  </r>
  <r>
    <n v="9015"/>
    <s v="CA-2017-143084"/>
    <x v="257"/>
    <d v="2017-03-22T00:00:00"/>
    <s v="Standard Class"/>
    <s v="BP-11050"/>
    <s v="Barry Pond"/>
    <x v="1"/>
    <s v="United States"/>
    <x v="1"/>
    <s v="California"/>
    <n v="90008"/>
    <x v="1"/>
    <s v="OFF-EN-10003072"/>
    <x v="1"/>
    <x v="12"/>
    <s v="Peel &amp; Seel Envelopes"/>
    <x v="5438"/>
    <n v="5"/>
    <n v="0"/>
    <n v="9.3119999999999994"/>
    <n v="3"/>
    <n v="1"/>
    <x v="3"/>
    <s v="Mar"/>
    <s v="2017-03"/>
  </r>
  <r>
    <n v="9016"/>
    <s v="CA-2016-131639"/>
    <x v="907"/>
    <d v="2016-12-23T00:00:00"/>
    <s v="Standard Class"/>
    <s v="NS-18640"/>
    <s v="Noel Staavos"/>
    <x v="1"/>
    <s v="United States"/>
    <x v="51"/>
    <s v="New Mexico"/>
    <n v="88220"/>
    <x v="1"/>
    <s v="OFF-BI-10001636"/>
    <x v="1"/>
    <x v="8"/>
    <s v="Ibico Plastic and Wire Spiral Binding Combs"/>
    <x v="5439"/>
    <n v="2"/>
    <n v="0.2"/>
    <n v="4.3836000000000004"/>
    <n v="12"/>
    <n v="4"/>
    <x v="0"/>
    <s v="Dec"/>
    <s v="2016-12"/>
  </r>
  <r>
    <n v="9017"/>
    <s v="CA-2016-131639"/>
    <x v="907"/>
    <d v="2016-12-23T00:00:00"/>
    <s v="Standard Class"/>
    <s v="NS-18640"/>
    <s v="Noel Staavos"/>
    <x v="1"/>
    <s v="United States"/>
    <x v="51"/>
    <s v="New Mexico"/>
    <n v="88220"/>
    <x v="1"/>
    <s v="OFF-BI-10000948"/>
    <x v="1"/>
    <x v="8"/>
    <s v="GBC Laser Imprintable Binding System Covers, Desert Sand"/>
    <x v="3161"/>
    <n v="1"/>
    <n v="0.2"/>
    <n v="3.8529"/>
    <n v="12"/>
    <n v="4"/>
    <x v="0"/>
    <s v="Dec"/>
    <s v="2016-12"/>
  </r>
  <r>
    <n v="9018"/>
    <s v="CA-2016-161361"/>
    <x v="253"/>
    <d v="2016-03-28T00:00:00"/>
    <s v="Second Class"/>
    <s v="MV-17485"/>
    <s v="Mark Van Huff"/>
    <x v="0"/>
    <s v="United States"/>
    <x v="449"/>
    <s v="Idaho"/>
    <n v="83201"/>
    <x v="1"/>
    <s v="OFF-PA-10001838"/>
    <x v="1"/>
    <x v="10"/>
    <s v="Adams Telephone Message Book W/Dividers/Space For Phone Numbers, 5 1/4&quot;X8 1/2&quot;, 300/Messages"/>
    <x v="4459"/>
    <n v="3"/>
    <n v="0"/>
    <n v="8.6435999999999993"/>
    <n v="3"/>
    <n v="1"/>
    <x v="0"/>
    <s v="Mar"/>
    <s v="2016-03"/>
  </r>
  <r>
    <n v="9019"/>
    <s v="CA-2016-161361"/>
    <x v="253"/>
    <d v="2016-03-28T00:00:00"/>
    <s v="Second Class"/>
    <s v="MV-17485"/>
    <s v="Mark Van Huff"/>
    <x v="0"/>
    <s v="United States"/>
    <x v="449"/>
    <s v="Idaho"/>
    <n v="83201"/>
    <x v="1"/>
    <s v="OFF-BI-10002215"/>
    <x v="1"/>
    <x v="8"/>
    <s v="Wilson Jones Hanging View Binder, White, 1&quot;"/>
    <x v="339"/>
    <n v="3"/>
    <n v="0.2"/>
    <n v="5.5380000000000003"/>
    <n v="3"/>
    <n v="1"/>
    <x v="0"/>
    <s v="Mar"/>
    <s v="2016-03"/>
  </r>
  <r>
    <n v="9020"/>
    <s v="CA-2014-100706"/>
    <x v="757"/>
    <d v="2014-12-18T00:00:00"/>
    <s v="Second Class"/>
    <s v="LE-16810"/>
    <s v="Laurel Elliston"/>
    <x v="0"/>
    <s v="United States"/>
    <x v="24"/>
    <s v="Virginia"/>
    <n v="22153"/>
    <x v="0"/>
    <s v="TEC-AC-10001314"/>
    <x v="2"/>
    <x v="11"/>
    <s v="Case Logic 2.4GHz Wireless Keyboard"/>
    <x v="2564"/>
    <n v="2"/>
    <n v="0"/>
    <n v="7.9984000000000002"/>
    <n v="12"/>
    <n v="4"/>
    <x v="2"/>
    <s v="Dec"/>
    <s v="2014-12"/>
  </r>
  <r>
    <n v="9021"/>
    <s v="CA-2014-100706"/>
    <x v="757"/>
    <d v="2014-12-18T00:00:00"/>
    <s v="Second Class"/>
    <s v="LE-16810"/>
    <s v="Laurel Elliston"/>
    <x v="0"/>
    <s v="United States"/>
    <x v="24"/>
    <s v="Virginia"/>
    <n v="22153"/>
    <x v="0"/>
    <s v="FUR-FU-10002268"/>
    <x v="0"/>
    <x v="5"/>
    <s v="Ultra Door Push Plate"/>
    <x v="2074"/>
    <n v="6"/>
    <n v="0"/>
    <n v="9.7218"/>
    <n v="12"/>
    <n v="4"/>
    <x v="2"/>
    <s v="Dec"/>
    <s v="2014-12"/>
  </r>
  <r>
    <n v="9022"/>
    <s v="CA-2015-129525"/>
    <x v="219"/>
    <d v="2015-11-20T00:00:00"/>
    <s v="Standard Class"/>
    <s v="VP-21760"/>
    <s v="Victoria Pisteka"/>
    <x v="1"/>
    <s v="United States"/>
    <x v="167"/>
    <s v="Ohio"/>
    <n v="43615"/>
    <x v="3"/>
    <s v="OFF-BI-10002133"/>
    <x v="1"/>
    <x v="8"/>
    <s v="Wilson Jones Elliptical Ring 3 1/2&quot; Capacity Binders, 800 sheets"/>
    <x v="5440"/>
    <n v="13"/>
    <n v="0.7"/>
    <n v="-116.84399999999999"/>
    <n v="11"/>
    <n v="4"/>
    <x v="1"/>
    <s v="Nov"/>
    <s v="2015-11"/>
  </r>
  <r>
    <n v="9023"/>
    <s v="US-2016-141880"/>
    <x v="250"/>
    <d v="2016-08-23T00:00:00"/>
    <s v="First Class"/>
    <s v="TC-21475"/>
    <s v="Tony Chapman"/>
    <x v="2"/>
    <s v="United States"/>
    <x v="299"/>
    <s v="Colorado"/>
    <n v="80525"/>
    <x v="1"/>
    <s v="FUR-FU-10001979"/>
    <x v="0"/>
    <x v="5"/>
    <s v="Dana Halogen Swing-Arm Architect Lamp"/>
    <x v="5441"/>
    <n v="3"/>
    <n v="0.2"/>
    <n v="9.8328000000000007"/>
    <n v="8"/>
    <n v="3"/>
    <x v="0"/>
    <s v="Aug"/>
    <s v="2016-08"/>
  </r>
  <r>
    <n v="9024"/>
    <s v="CA-2015-165799"/>
    <x v="685"/>
    <d v="2015-07-02T00:00:00"/>
    <s v="First Class"/>
    <s v="SG-20470"/>
    <s v="Sheri Gordon"/>
    <x v="0"/>
    <s v="United States"/>
    <x v="20"/>
    <s v="New York"/>
    <n v="10024"/>
    <x v="3"/>
    <s v="FUR-CH-10001482"/>
    <x v="0"/>
    <x v="1"/>
    <s v="Office Star - Mesh Screen back chair with Vinyl seat"/>
    <x v="5442"/>
    <n v="1"/>
    <n v="0.1"/>
    <n v="1.3098000000000001"/>
    <n v="6"/>
    <n v="2"/>
    <x v="1"/>
    <s v="Jun"/>
    <s v="2015-06"/>
  </r>
  <r>
    <n v="9025"/>
    <s v="CA-2016-102127"/>
    <x v="190"/>
    <d v="2016-07-02T00:00:00"/>
    <s v="Standard Class"/>
    <s v="VP-21760"/>
    <s v="Victoria Pisteka"/>
    <x v="1"/>
    <s v="United States"/>
    <x v="20"/>
    <s v="New York"/>
    <n v="10035"/>
    <x v="3"/>
    <s v="TEC-AC-10002018"/>
    <x v="2"/>
    <x v="11"/>
    <s v="AmazonBasics 3-Button USB Wired Mouse"/>
    <x v="5443"/>
    <n v="3"/>
    <n v="0"/>
    <n v="9.0170999999999992"/>
    <n v="6"/>
    <n v="2"/>
    <x v="0"/>
    <s v="Jun"/>
    <s v="2016-06"/>
  </r>
  <r>
    <n v="9026"/>
    <s v="CA-2016-102127"/>
    <x v="190"/>
    <d v="2016-07-02T00:00:00"/>
    <s v="Standard Class"/>
    <s v="VP-21760"/>
    <s v="Victoria Pisteka"/>
    <x v="1"/>
    <s v="United States"/>
    <x v="20"/>
    <s v="New York"/>
    <n v="10035"/>
    <x v="3"/>
    <s v="TEC-AC-10000397"/>
    <x v="2"/>
    <x v="11"/>
    <s v="Perixx PERIBOARD-512B, Ergonomic Split Keyboard"/>
    <x v="3943"/>
    <n v="4"/>
    <n v="0"/>
    <n v="9.7972000000000001"/>
    <n v="6"/>
    <n v="2"/>
    <x v="0"/>
    <s v="Jun"/>
    <s v="2016-06"/>
  </r>
  <r>
    <n v="9027"/>
    <s v="CA-2016-102127"/>
    <x v="190"/>
    <d v="2016-07-02T00:00:00"/>
    <s v="Standard Class"/>
    <s v="VP-21760"/>
    <s v="Victoria Pisteka"/>
    <x v="1"/>
    <s v="United States"/>
    <x v="20"/>
    <s v="New York"/>
    <n v="10035"/>
    <x v="3"/>
    <s v="FUR-FU-10003976"/>
    <x v="0"/>
    <x v="5"/>
    <s v="DAX Executive Solid Wood Document Frame, Desktop or Hang, Mahogany, 5 x 7"/>
    <x v="1250"/>
    <n v="3"/>
    <n v="0"/>
    <n v="12.8316"/>
    <n v="6"/>
    <n v="2"/>
    <x v="0"/>
    <s v="Jun"/>
    <s v="2016-06"/>
  </r>
  <r>
    <n v="9028"/>
    <s v="US-2016-152415"/>
    <x v="42"/>
    <d v="2016-09-22T00:00:00"/>
    <s v="Standard Class"/>
    <s v="PO-18865"/>
    <s v="Patrick O'Donnell"/>
    <x v="0"/>
    <s v="United States"/>
    <x v="516"/>
    <s v="Massachusetts"/>
    <n v="1752"/>
    <x v="3"/>
    <s v="FUR-FU-10002597"/>
    <x v="0"/>
    <x v="5"/>
    <s v="C-Line Magnetic Cubicle Keepers, Clear Polypropylene"/>
    <x v="1450"/>
    <n v="3"/>
    <n v="0"/>
    <n v="6.2244000000000002"/>
    <n v="9"/>
    <n v="3"/>
    <x v="0"/>
    <s v="Sep"/>
    <s v="2016-09"/>
  </r>
  <r>
    <n v="9029"/>
    <s v="US-2016-152415"/>
    <x v="42"/>
    <d v="2016-09-22T00:00:00"/>
    <s v="Standard Class"/>
    <s v="PO-18865"/>
    <s v="Patrick O'Donnell"/>
    <x v="0"/>
    <s v="United States"/>
    <x v="516"/>
    <s v="Massachusetts"/>
    <n v="1752"/>
    <x v="3"/>
    <s v="FUR-FU-10004864"/>
    <x v="0"/>
    <x v="5"/>
    <s v="Howard Miller 14-1/2&quot; Diameter Chrome Round Wall Clock"/>
    <x v="1838"/>
    <n v="3"/>
    <n v="0"/>
    <n v="61.382399999999997"/>
    <n v="9"/>
    <n v="3"/>
    <x v="0"/>
    <s v="Sep"/>
    <s v="2016-09"/>
  </r>
  <r>
    <n v="9030"/>
    <s v="CA-2014-138198"/>
    <x v="667"/>
    <d v="2014-07-23T00:00:00"/>
    <s v="Standard Class"/>
    <s v="JL-15130"/>
    <s v="Jack Lebron"/>
    <x v="0"/>
    <s v="United States"/>
    <x v="106"/>
    <s v="New York"/>
    <n v="10801"/>
    <x v="3"/>
    <s v="OFF-BI-10002103"/>
    <x v="1"/>
    <x v="8"/>
    <s v="Cardinal Slant-D Ring Binder, Heavy Gauge Vinyl"/>
    <x v="1150"/>
    <n v="2"/>
    <n v="0.2"/>
    <n v="4.5187999999999997"/>
    <n v="7"/>
    <n v="3"/>
    <x v="2"/>
    <s v="Jul"/>
    <s v="2014-07"/>
  </r>
  <r>
    <n v="9031"/>
    <s v="CA-2017-128041"/>
    <x v="853"/>
    <d v="2017-09-01T00:00:00"/>
    <s v="Same Day"/>
    <s v="RW-19540"/>
    <s v="Rick Wilson"/>
    <x v="1"/>
    <s v="United States"/>
    <x v="4"/>
    <s v="Washington"/>
    <n v="98103"/>
    <x v="1"/>
    <s v="OFF-AP-10001005"/>
    <x v="1"/>
    <x v="9"/>
    <s v="Honeywell Quietcare HEPA Air Cleaner"/>
    <x v="5444"/>
    <n v="4"/>
    <n v="0"/>
    <n v="103.818"/>
    <n v="9"/>
    <n v="3"/>
    <x v="3"/>
    <s v="Sep"/>
    <s v="2017-09"/>
  </r>
  <r>
    <n v="9032"/>
    <s v="CA-2017-128041"/>
    <x v="853"/>
    <d v="2017-09-01T00:00:00"/>
    <s v="Same Day"/>
    <s v="RW-19540"/>
    <s v="Rick Wilson"/>
    <x v="1"/>
    <s v="United States"/>
    <x v="4"/>
    <s v="Washington"/>
    <n v="98103"/>
    <x v="1"/>
    <s v="FUR-TA-10002607"/>
    <x v="0"/>
    <x v="3"/>
    <s v="KI Conference Tables"/>
    <x v="5445"/>
    <n v="4"/>
    <n v="0"/>
    <n v="45.369599999999998"/>
    <n v="9"/>
    <n v="3"/>
    <x v="3"/>
    <s v="Sep"/>
    <s v="2017-09"/>
  </r>
  <r>
    <n v="9033"/>
    <s v="CA-2017-105823"/>
    <x v="738"/>
    <d v="2017-06-26T00:00:00"/>
    <s v="Standard Class"/>
    <s v="RB-19465"/>
    <s v="Rick Bensley"/>
    <x v="2"/>
    <s v="United States"/>
    <x v="66"/>
    <s v="Michigan"/>
    <n v="48227"/>
    <x v="2"/>
    <s v="FUR-CH-10000454"/>
    <x v="0"/>
    <x v="1"/>
    <s v="Hon Deluxe Fabric Upholstered Stacking Chairs, Rounded Back"/>
    <x v="5446"/>
    <n v="2"/>
    <n v="0"/>
    <n v="146.38800000000001"/>
    <n v="6"/>
    <n v="2"/>
    <x v="3"/>
    <s v="Jun"/>
    <s v="2017-06"/>
  </r>
  <r>
    <n v="9034"/>
    <s v="CA-2014-152268"/>
    <x v="814"/>
    <d v="2014-09-07T00:00:00"/>
    <s v="Standard Class"/>
    <s v="SC-20095"/>
    <s v="Sanjit Chand"/>
    <x v="0"/>
    <s v="United States"/>
    <x v="115"/>
    <s v="Arkansas"/>
    <n v="72701"/>
    <x v="0"/>
    <s v="OFF-BI-10001359"/>
    <x v="1"/>
    <x v="8"/>
    <s v="GBC DocuBind TL300 Electric Binding System"/>
    <x v="1612"/>
    <n v="2"/>
    <n v="0"/>
    <n v="843.17060000000004"/>
    <n v="9"/>
    <n v="3"/>
    <x v="2"/>
    <s v="Sep"/>
    <s v="2014-09"/>
  </r>
  <r>
    <n v="9035"/>
    <s v="CA-2015-148873"/>
    <x v="486"/>
    <d v="2015-10-05T00:00:00"/>
    <s v="Standard Class"/>
    <s v="EM-13960"/>
    <s v="Eric Murdock"/>
    <x v="0"/>
    <s v="United States"/>
    <x v="94"/>
    <s v="Illinois"/>
    <n v="62301"/>
    <x v="2"/>
    <s v="OFF-BI-10003196"/>
    <x v="1"/>
    <x v="8"/>
    <s v="Accohide Poly Flexible Ring Binders"/>
    <x v="5447"/>
    <n v="4"/>
    <n v="0.8"/>
    <n v="-4.4880000000000004"/>
    <n v="10"/>
    <n v="4"/>
    <x v="1"/>
    <s v="Oct"/>
    <s v="2015-10"/>
  </r>
  <r>
    <n v="9036"/>
    <s v="CA-2015-148873"/>
    <x v="486"/>
    <d v="2015-10-05T00:00:00"/>
    <s v="Standard Class"/>
    <s v="EM-13960"/>
    <s v="Eric Murdock"/>
    <x v="0"/>
    <s v="United States"/>
    <x v="94"/>
    <s v="Illinois"/>
    <n v="62301"/>
    <x v="2"/>
    <s v="TEC-AC-10003657"/>
    <x v="2"/>
    <x v="11"/>
    <s v="Lenovo 17-Key USB Numeric Keypad"/>
    <x v="5448"/>
    <n v="4"/>
    <n v="0.2"/>
    <n v="2.7191999999999998"/>
    <n v="10"/>
    <n v="4"/>
    <x v="1"/>
    <s v="Oct"/>
    <s v="2015-10"/>
  </r>
  <r>
    <n v="9037"/>
    <s v="CA-2015-166492"/>
    <x v="1003"/>
    <d v="2015-04-10T00:00:00"/>
    <s v="First Class"/>
    <s v="RP-19390"/>
    <s v="Resi Pölking"/>
    <x v="0"/>
    <s v="United States"/>
    <x v="20"/>
    <s v="New York"/>
    <n v="10035"/>
    <x v="3"/>
    <s v="OFF-PA-10002262"/>
    <x v="1"/>
    <x v="10"/>
    <s v="Xerox 192"/>
    <x v="233"/>
    <n v="4"/>
    <n v="0"/>
    <n v="12.441599999999999"/>
    <n v="4"/>
    <n v="2"/>
    <x v="1"/>
    <s v="Apr"/>
    <s v="2015-04"/>
  </r>
  <r>
    <n v="9038"/>
    <s v="CA-2015-166492"/>
    <x v="1003"/>
    <d v="2015-04-10T00:00:00"/>
    <s v="First Class"/>
    <s v="RP-19390"/>
    <s v="Resi Pölking"/>
    <x v="0"/>
    <s v="United States"/>
    <x v="20"/>
    <s v="New York"/>
    <n v="10035"/>
    <x v="3"/>
    <s v="OFF-ST-10002214"/>
    <x v="1"/>
    <x v="4"/>
    <s v="X-Rack File for Hanging Folders"/>
    <x v="2383"/>
    <n v="2"/>
    <n v="0"/>
    <n v="5.8708"/>
    <n v="4"/>
    <n v="2"/>
    <x v="1"/>
    <s v="Apr"/>
    <s v="2015-04"/>
  </r>
  <r>
    <n v="9039"/>
    <s v="CA-2017-157420"/>
    <x v="610"/>
    <d v="2017-11-21T00:00:00"/>
    <s v="Same Day"/>
    <s v="HZ-14950"/>
    <s v="Henia Zydlo"/>
    <x v="0"/>
    <s v="United States"/>
    <x v="12"/>
    <s v="Texas"/>
    <n v="77095"/>
    <x v="2"/>
    <s v="TEC-PH-10003555"/>
    <x v="2"/>
    <x v="7"/>
    <s v="Motorola HK250 Universal Bluetooth Headset"/>
    <x v="494"/>
    <n v="3"/>
    <n v="0.2"/>
    <n v="-12.4146"/>
    <n v="11"/>
    <n v="4"/>
    <x v="3"/>
    <s v="Nov"/>
    <s v="2017-11"/>
  </r>
  <r>
    <n v="9040"/>
    <s v="CA-2016-117121"/>
    <x v="907"/>
    <d v="2016-12-21T00:00:00"/>
    <s v="Standard Class"/>
    <s v="AB-10105"/>
    <s v="Adrian Barton"/>
    <x v="0"/>
    <s v="United States"/>
    <x v="66"/>
    <s v="Michigan"/>
    <n v="48205"/>
    <x v="2"/>
    <s v="OFF-BI-10000545"/>
    <x v="1"/>
    <x v="8"/>
    <s v="GBC Ibimaster 500 Manual ProClick Binding System"/>
    <x v="5449"/>
    <n v="13"/>
    <n v="0"/>
    <n v="4946.37"/>
    <n v="12"/>
    <n v="4"/>
    <x v="0"/>
    <s v="Dec"/>
    <s v="2016-12"/>
  </r>
  <r>
    <n v="9041"/>
    <s v="CA-2014-138177"/>
    <x v="111"/>
    <d v="2014-09-24T00:00:00"/>
    <s v="Standard Class"/>
    <s v="ND-18460"/>
    <s v="Neil Ducich"/>
    <x v="1"/>
    <s v="United States"/>
    <x v="432"/>
    <s v="Arizona"/>
    <n v="85224"/>
    <x v="1"/>
    <s v="FUR-TA-10004607"/>
    <x v="0"/>
    <x v="3"/>
    <s v="Hon 2111 Invitation Series Straight Table"/>
    <x v="5450"/>
    <n v="1"/>
    <n v="0.5"/>
    <n v="-45.827300000000001"/>
    <n v="9"/>
    <n v="3"/>
    <x v="2"/>
    <s v="Sep"/>
    <s v="2014-09"/>
  </r>
  <r>
    <n v="9042"/>
    <s v="CA-2014-114335"/>
    <x v="450"/>
    <d v="2014-10-03T00:00:00"/>
    <s v="Standard Class"/>
    <s v="XP-21865"/>
    <s v="Xylona Preis"/>
    <x v="0"/>
    <s v="United States"/>
    <x v="389"/>
    <s v="Florida"/>
    <n v="33021"/>
    <x v="0"/>
    <s v="FUR-FU-10000277"/>
    <x v="0"/>
    <x v="5"/>
    <s v="Deflect-o DuraMat Antistatic Studded Beveled Mat for Medium Pile Carpeting"/>
    <x v="5451"/>
    <n v="4"/>
    <n v="0.2"/>
    <n v="16.854399999999998"/>
    <n v="9"/>
    <n v="3"/>
    <x v="2"/>
    <s v="Sep"/>
    <s v="2014-09"/>
  </r>
  <r>
    <n v="9043"/>
    <s v="CA-2015-168760"/>
    <x v="357"/>
    <d v="2015-09-26T00:00:00"/>
    <s v="Second Class"/>
    <s v="MM-18280"/>
    <s v="Muhammed MacIntyre"/>
    <x v="1"/>
    <s v="United States"/>
    <x v="1"/>
    <s v="California"/>
    <n v="90049"/>
    <x v="1"/>
    <s v="OFF-AP-10004532"/>
    <x v="1"/>
    <x v="9"/>
    <s v="Kensington 6 Outlet Guardian Standard Surge Protector"/>
    <x v="635"/>
    <n v="3"/>
    <n v="0"/>
    <n v="16.588799999999999"/>
    <n v="9"/>
    <n v="3"/>
    <x v="1"/>
    <s v="Sep"/>
    <s v="2015-09"/>
  </r>
  <r>
    <n v="9044"/>
    <s v="CA-2016-168830"/>
    <x v="77"/>
    <d v="2016-11-13T00:00:00"/>
    <s v="Standard Class"/>
    <s v="ML-17395"/>
    <s v="Marina Lichtenstein"/>
    <x v="1"/>
    <s v="United States"/>
    <x v="8"/>
    <s v="California"/>
    <n v="94122"/>
    <x v="1"/>
    <s v="TEC-AC-10003911"/>
    <x v="2"/>
    <x v="11"/>
    <s v="NETGEAR AC1750 Dual Band Gigabit Smart WiFi Router"/>
    <x v="647"/>
    <n v="3"/>
    <n v="0"/>
    <n v="163.18979999999999"/>
    <n v="11"/>
    <n v="4"/>
    <x v="0"/>
    <s v="Nov"/>
    <s v="2016-11"/>
  </r>
  <r>
    <n v="9045"/>
    <s v="CA-2017-137463"/>
    <x v="819"/>
    <d v="2017-12-20T00:00:00"/>
    <s v="Second Class"/>
    <s v="KM-16225"/>
    <s v="Kalyca Meade"/>
    <x v="1"/>
    <s v="United States"/>
    <x v="282"/>
    <s v="California"/>
    <n v="94086"/>
    <x v="1"/>
    <s v="OFF-BI-10003196"/>
    <x v="1"/>
    <x v="8"/>
    <s v="Accohide Poly Flexible Ring Binders"/>
    <x v="4290"/>
    <n v="2"/>
    <n v="0.2"/>
    <n v="2.2440000000000002"/>
    <n v="12"/>
    <n v="4"/>
    <x v="3"/>
    <s v="Dec"/>
    <s v="2017-12"/>
  </r>
  <r>
    <n v="9046"/>
    <s v="CA-2017-137463"/>
    <x v="819"/>
    <d v="2017-12-20T00:00:00"/>
    <s v="Second Class"/>
    <s v="KM-16225"/>
    <s v="Kalyca Meade"/>
    <x v="1"/>
    <s v="United States"/>
    <x v="282"/>
    <s v="California"/>
    <n v="94086"/>
    <x v="1"/>
    <s v="TEC-AC-10000358"/>
    <x v="2"/>
    <x v="11"/>
    <s v="Imation Secure Drive + Hardware Encrypted USB flash drive - 16 GB"/>
    <x v="5452"/>
    <n v="5"/>
    <n v="0"/>
    <n v="45.588000000000001"/>
    <n v="12"/>
    <n v="4"/>
    <x v="3"/>
    <s v="Dec"/>
    <s v="2017-12"/>
  </r>
  <r>
    <n v="9047"/>
    <s v="CA-2017-137463"/>
    <x v="819"/>
    <d v="2017-12-20T00:00:00"/>
    <s v="Second Class"/>
    <s v="KM-16225"/>
    <s v="Kalyca Meade"/>
    <x v="1"/>
    <s v="United States"/>
    <x v="282"/>
    <s v="California"/>
    <n v="94086"/>
    <x v="1"/>
    <s v="TEC-AC-10000057"/>
    <x v="2"/>
    <x v="11"/>
    <s v="Microsoft Natural Ergonomic Keyboard 4000"/>
    <x v="179"/>
    <n v="5"/>
    <n v="0"/>
    <n v="31.4895"/>
    <n v="12"/>
    <n v="4"/>
    <x v="3"/>
    <s v="Dec"/>
    <s v="2017-12"/>
  </r>
  <r>
    <n v="9048"/>
    <s v="CA-2017-137463"/>
    <x v="819"/>
    <d v="2017-12-20T00:00:00"/>
    <s v="Second Class"/>
    <s v="KM-16225"/>
    <s v="Kalyca Meade"/>
    <x v="1"/>
    <s v="United States"/>
    <x v="282"/>
    <s v="California"/>
    <n v="94086"/>
    <x v="1"/>
    <s v="OFF-AR-10001988"/>
    <x v="1"/>
    <x v="6"/>
    <s v="Bulldog Table or Wall-Mount Pencil Sharpener"/>
    <x v="5453"/>
    <n v="5"/>
    <n v="0"/>
    <n v="8.6854999999999993"/>
    <n v="12"/>
    <n v="4"/>
    <x v="3"/>
    <s v="Dec"/>
    <s v="2017-12"/>
  </r>
  <r>
    <n v="9049"/>
    <s v="CA-2017-137463"/>
    <x v="819"/>
    <d v="2017-12-20T00:00:00"/>
    <s v="Second Class"/>
    <s v="KM-16225"/>
    <s v="Kalyca Meade"/>
    <x v="1"/>
    <s v="United States"/>
    <x v="282"/>
    <s v="California"/>
    <n v="94086"/>
    <x v="1"/>
    <s v="OFF-LA-10003498"/>
    <x v="1"/>
    <x v="2"/>
    <s v="Avery 475"/>
    <x v="1821"/>
    <n v="3"/>
    <n v="0"/>
    <n v="22.2"/>
    <n v="12"/>
    <n v="4"/>
    <x v="3"/>
    <s v="Dec"/>
    <s v="2017-12"/>
  </r>
  <r>
    <n v="9050"/>
    <s v="CA-2014-124513"/>
    <x v="158"/>
    <d v="2014-09-25T00:00:00"/>
    <s v="Standard Class"/>
    <s v="SL-20155"/>
    <s v="Sara Luxemburg"/>
    <x v="2"/>
    <s v="United States"/>
    <x v="20"/>
    <s v="New York"/>
    <n v="10011"/>
    <x v="3"/>
    <s v="OFF-AR-10002956"/>
    <x v="1"/>
    <x v="6"/>
    <s v="Boston 16801 Nautilus Battery Pencil Sharpener"/>
    <x v="5454"/>
    <n v="3"/>
    <n v="0"/>
    <n v="17.1678"/>
    <n v="9"/>
    <n v="3"/>
    <x v="2"/>
    <s v="Sep"/>
    <s v="2014-09"/>
  </r>
  <r>
    <n v="9051"/>
    <s v="CA-2015-165554"/>
    <x v="1210"/>
    <d v="2015-05-22T00:00:00"/>
    <s v="Standard Class"/>
    <s v="AJ-10780"/>
    <s v="Anthony Jacobs"/>
    <x v="1"/>
    <s v="United States"/>
    <x v="1"/>
    <s v="California"/>
    <n v="90004"/>
    <x v="1"/>
    <s v="OFF-PA-10003724"/>
    <x v="1"/>
    <x v="10"/>
    <s v="Wirebound Message Book, 4 per Page"/>
    <x v="139"/>
    <n v="2"/>
    <n v="0"/>
    <n v="5.3213999999999997"/>
    <n v="5"/>
    <n v="2"/>
    <x v="1"/>
    <s v="May"/>
    <s v="2015-05"/>
  </r>
  <r>
    <n v="9052"/>
    <s v="CA-2014-141838"/>
    <x v="959"/>
    <d v="2014-03-31T00:00:00"/>
    <s v="Second Class"/>
    <s v="DK-12835"/>
    <s v="Damala Kotsonis"/>
    <x v="1"/>
    <s v="United States"/>
    <x v="8"/>
    <s v="California"/>
    <n v="94122"/>
    <x v="1"/>
    <s v="OFF-AR-10004272"/>
    <x v="1"/>
    <x v="6"/>
    <s v="Newell 308"/>
    <x v="3525"/>
    <n v="2"/>
    <n v="0"/>
    <n v="0.84"/>
    <n v="3"/>
    <n v="1"/>
    <x v="2"/>
    <s v="Mar"/>
    <s v="2014-03"/>
  </r>
  <r>
    <n v="9053"/>
    <s v="CA-2014-141838"/>
    <x v="959"/>
    <d v="2014-03-31T00:00:00"/>
    <s v="Second Class"/>
    <s v="DK-12835"/>
    <s v="Damala Kotsonis"/>
    <x v="1"/>
    <s v="United States"/>
    <x v="8"/>
    <s v="California"/>
    <n v="94122"/>
    <x v="1"/>
    <s v="OFF-BI-10003291"/>
    <x v="1"/>
    <x v="8"/>
    <s v="Wilson Jones Leather-Like Binders with DublLock Round Rings"/>
    <x v="688"/>
    <n v="4"/>
    <n v="0.2"/>
    <n v="9.4283999999999999"/>
    <n v="3"/>
    <n v="1"/>
    <x v="2"/>
    <s v="Mar"/>
    <s v="2014-03"/>
  </r>
  <r>
    <n v="9054"/>
    <s v="CA-2014-141838"/>
    <x v="959"/>
    <d v="2014-03-31T00:00:00"/>
    <s v="Second Class"/>
    <s v="DK-12835"/>
    <s v="Damala Kotsonis"/>
    <x v="1"/>
    <s v="United States"/>
    <x v="8"/>
    <s v="California"/>
    <n v="94122"/>
    <x v="1"/>
    <s v="TEC-PH-10004100"/>
    <x v="2"/>
    <x v="7"/>
    <s v="Griffin GC17055 Auxiliary Audio Cable"/>
    <x v="5455"/>
    <n v="2"/>
    <n v="0.2"/>
    <n v="2.8784000000000001"/>
    <n v="3"/>
    <n v="1"/>
    <x v="2"/>
    <s v="Mar"/>
    <s v="2014-03"/>
  </r>
  <r>
    <n v="9055"/>
    <s v="CA-2017-117009"/>
    <x v="585"/>
    <d v="2017-09-28T00:00:00"/>
    <s v="Standard Class"/>
    <s v="BK-11260"/>
    <s v="Berenike Kampe"/>
    <x v="0"/>
    <s v="United States"/>
    <x v="157"/>
    <s v="California"/>
    <n v="92704"/>
    <x v="1"/>
    <s v="OFF-SU-10001218"/>
    <x v="1"/>
    <x v="14"/>
    <s v="Fiskars Softgrip Scissors"/>
    <x v="2099"/>
    <n v="2"/>
    <n v="0"/>
    <n v="6.1487999999999996"/>
    <n v="9"/>
    <n v="3"/>
    <x v="3"/>
    <s v="Sep"/>
    <s v="2017-09"/>
  </r>
  <r>
    <n v="9056"/>
    <s v="CA-2015-128993"/>
    <x v="811"/>
    <d v="2015-09-17T00:00:00"/>
    <s v="Second Class"/>
    <s v="CC-12670"/>
    <s v="Craig Carreira"/>
    <x v="0"/>
    <s v="United States"/>
    <x v="4"/>
    <s v="Washington"/>
    <n v="98103"/>
    <x v="1"/>
    <s v="TEC-AC-10004209"/>
    <x v="2"/>
    <x v="11"/>
    <s v="Memorex Froggy Flash Drive 4 GB"/>
    <x v="223"/>
    <n v="2"/>
    <n v="0"/>
    <n v="8.5722000000000005"/>
    <n v="9"/>
    <n v="3"/>
    <x v="1"/>
    <s v="Sep"/>
    <s v="2015-09"/>
  </r>
  <r>
    <n v="9057"/>
    <s v="CA-2015-160227"/>
    <x v="121"/>
    <d v="2015-11-04T00:00:00"/>
    <s v="First Class"/>
    <s v="ED-13885"/>
    <s v="Emily Ducich"/>
    <x v="2"/>
    <s v="United States"/>
    <x v="20"/>
    <s v="New York"/>
    <n v="10011"/>
    <x v="3"/>
    <s v="FUR-CH-10002073"/>
    <x v="0"/>
    <x v="1"/>
    <s v="Hon Olson Stacker Chairs"/>
    <x v="5456"/>
    <n v="11"/>
    <n v="0.1"/>
    <n v="553.39020000000005"/>
    <n v="11"/>
    <n v="4"/>
    <x v="1"/>
    <s v="Nov"/>
    <s v="2015-11"/>
  </r>
  <r>
    <n v="9058"/>
    <s v="CA-2015-149097"/>
    <x v="1182"/>
    <d v="2015-10-24T00:00:00"/>
    <s v="Standard Class"/>
    <s v="SV-20785"/>
    <s v="Stewart Visinsky"/>
    <x v="0"/>
    <s v="United States"/>
    <x v="1"/>
    <s v="California"/>
    <n v="90045"/>
    <x v="1"/>
    <s v="FUR-FU-10003424"/>
    <x v="0"/>
    <x v="5"/>
    <s v="Nu-Dell Oak Frame"/>
    <x v="4021"/>
    <n v="7"/>
    <n v="0"/>
    <n v="23.923200000000001"/>
    <n v="10"/>
    <n v="4"/>
    <x v="1"/>
    <s v="Oct"/>
    <s v="2015-10"/>
  </r>
  <r>
    <n v="9059"/>
    <s v="CA-2015-149097"/>
    <x v="1182"/>
    <d v="2015-10-24T00:00:00"/>
    <s v="Standard Class"/>
    <s v="SV-20785"/>
    <s v="Stewart Visinsky"/>
    <x v="0"/>
    <s v="United States"/>
    <x v="1"/>
    <s v="California"/>
    <n v="90045"/>
    <x v="1"/>
    <s v="FUR-TA-10001086"/>
    <x v="0"/>
    <x v="3"/>
    <s v="SAFCO PlanMaster Boards, 60w x 37-1/2d, White Melamine"/>
    <x v="5457"/>
    <n v="3"/>
    <n v="0.2"/>
    <n v="27.3582"/>
    <n v="10"/>
    <n v="4"/>
    <x v="1"/>
    <s v="Oct"/>
    <s v="2015-10"/>
  </r>
  <r>
    <n v="9060"/>
    <s v="CA-2016-132304"/>
    <x v="403"/>
    <d v="2016-06-18T00:00:00"/>
    <s v="Standard Class"/>
    <s v="AR-10825"/>
    <s v="Anthony Rawles"/>
    <x v="1"/>
    <s v="United States"/>
    <x v="4"/>
    <s v="Washington"/>
    <n v="98103"/>
    <x v="1"/>
    <s v="FUR-TA-10004619"/>
    <x v="0"/>
    <x v="3"/>
    <s v="Hon Non-Folding Utility Tables"/>
    <x v="5458"/>
    <n v="7"/>
    <n v="0"/>
    <n v="334.55099999999999"/>
    <n v="6"/>
    <n v="2"/>
    <x v="0"/>
    <s v="Jun"/>
    <s v="2016-06"/>
  </r>
  <r>
    <n v="9061"/>
    <s v="CA-2015-136420"/>
    <x v="312"/>
    <d v="2015-11-21T00:00:00"/>
    <s v="First Class"/>
    <s v="CS-12250"/>
    <s v="Chris Selesnick"/>
    <x v="1"/>
    <s v="United States"/>
    <x v="70"/>
    <s v="California"/>
    <n v="92024"/>
    <x v="1"/>
    <s v="OFF-BI-10002854"/>
    <x v="1"/>
    <x v="8"/>
    <s v="Performers Binder/Pad Holder, Black"/>
    <x v="5459"/>
    <n v="4"/>
    <n v="0.2"/>
    <n v="33.636000000000003"/>
    <n v="11"/>
    <n v="4"/>
    <x v="1"/>
    <s v="Nov"/>
    <s v="2015-11"/>
  </r>
  <r>
    <n v="9062"/>
    <s v="CA-2015-136420"/>
    <x v="312"/>
    <d v="2015-11-21T00:00:00"/>
    <s v="First Class"/>
    <s v="CS-12250"/>
    <s v="Chris Selesnick"/>
    <x v="1"/>
    <s v="United States"/>
    <x v="70"/>
    <s v="California"/>
    <n v="92024"/>
    <x v="1"/>
    <s v="OFF-LA-10002762"/>
    <x v="1"/>
    <x v="2"/>
    <s v="Avery 485"/>
    <x v="2255"/>
    <n v="4"/>
    <n v="0"/>
    <n v="23.5564"/>
    <n v="11"/>
    <n v="4"/>
    <x v="1"/>
    <s v="Nov"/>
    <s v="2015-11"/>
  </r>
  <r>
    <n v="9063"/>
    <s v="CA-2016-101623"/>
    <x v="1211"/>
    <d v="2016-03-06T00:00:00"/>
    <s v="Standard Class"/>
    <s v="RR-19525"/>
    <s v="Rick Reed"/>
    <x v="1"/>
    <s v="United States"/>
    <x v="20"/>
    <s v="New York"/>
    <n v="10035"/>
    <x v="3"/>
    <s v="OFF-FA-10003495"/>
    <x v="1"/>
    <x v="13"/>
    <s v="Staples"/>
    <x v="5460"/>
    <n v="6"/>
    <n v="0"/>
    <n v="18.239999999999998"/>
    <n v="2"/>
    <n v="1"/>
    <x v="0"/>
    <s v="Feb"/>
    <s v="2016-02"/>
  </r>
  <r>
    <n v="9064"/>
    <s v="US-2014-151015"/>
    <x v="1005"/>
    <d v="2014-10-20T00:00:00"/>
    <s v="Standard Class"/>
    <s v="BD-11500"/>
    <s v="Bradley Drucker"/>
    <x v="0"/>
    <s v="United States"/>
    <x v="22"/>
    <s v="Illinois"/>
    <n v="60653"/>
    <x v="2"/>
    <s v="OFF-PA-10002581"/>
    <x v="1"/>
    <x v="10"/>
    <s v="Xerox 1951"/>
    <x v="5461"/>
    <n v="13"/>
    <n v="0.2"/>
    <n v="100.685"/>
    <n v="10"/>
    <n v="4"/>
    <x v="2"/>
    <s v="Oct"/>
    <s v="2014-10"/>
  </r>
  <r>
    <n v="9065"/>
    <s v="US-2014-151015"/>
    <x v="1005"/>
    <d v="2014-10-20T00:00:00"/>
    <s v="Standard Class"/>
    <s v="BD-11500"/>
    <s v="Bradley Drucker"/>
    <x v="0"/>
    <s v="United States"/>
    <x v="22"/>
    <s v="Illinois"/>
    <n v="60653"/>
    <x v="2"/>
    <s v="OFF-BI-10000343"/>
    <x v="1"/>
    <x v="8"/>
    <s v="Pressboard Covers with Storage Hooks, 9 1/2&quot; x 11&quot;, Light Blue"/>
    <x v="194"/>
    <n v="3"/>
    <n v="0.8"/>
    <n v="-4.8609"/>
    <n v="10"/>
    <n v="4"/>
    <x v="2"/>
    <s v="Oct"/>
    <s v="2014-10"/>
  </r>
  <r>
    <n v="9066"/>
    <s v="US-2014-151015"/>
    <x v="1005"/>
    <d v="2014-10-20T00:00:00"/>
    <s v="Standard Class"/>
    <s v="BD-11500"/>
    <s v="Bradley Drucker"/>
    <x v="0"/>
    <s v="United States"/>
    <x v="22"/>
    <s v="Illinois"/>
    <n v="60653"/>
    <x v="2"/>
    <s v="OFF-PA-10001184"/>
    <x v="1"/>
    <x v="10"/>
    <s v="Xerox 1903"/>
    <x v="4336"/>
    <n v="4"/>
    <n v="0.2"/>
    <n v="6.9367999999999999"/>
    <n v="10"/>
    <n v="4"/>
    <x v="2"/>
    <s v="Oct"/>
    <s v="2014-10"/>
  </r>
  <r>
    <n v="9067"/>
    <s v="CA-2017-152968"/>
    <x v="1143"/>
    <d v="2017-05-30T00:00:00"/>
    <s v="Standard Class"/>
    <s v="BM-11785"/>
    <s v="Bryan Mills"/>
    <x v="0"/>
    <s v="United States"/>
    <x v="193"/>
    <s v="Virginia"/>
    <n v="22801"/>
    <x v="0"/>
    <s v="TEC-AC-10000521"/>
    <x v="2"/>
    <x v="11"/>
    <s v="Verbatim Slim CD and DVD Storage Cases, 50/Pack"/>
    <x v="5462"/>
    <n v="2"/>
    <n v="0"/>
    <n v="6.9240000000000004"/>
    <n v="5"/>
    <n v="2"/>
    <x v="3"/>
    <s v="May"/>
    <s v="2017-05"/>
  </r>
  <r>
    <n v="9068"/>
    <s v="CA-2016-150077"/>
    <x v="1084"/>
    <d v="2016-02-10T00:00:00"/>
    <s v="Standard Class"/>
    <s v="MS-17365"/>
    <s v="Maribeth Schnelling"/>
    <x v="0"/>
    <s v="United States"/>
    <x v="196"/>
    <s v="Maryland"/>
    <n v="20852"/>
    <x v="3"/>
    <s v="TEC-PH-10002890"/>
    <x v="2"/>
    <x v="7"/>
    <s v="AT&amp;T 17929 Lendline Telephone"/>
    <x v="3377"/>
    <n v="2"/>
    <n v="0"/>
    <n v="23.524799999999999"/>
    <n v="2"/>
    <n v="1"/>
    <x v="0"/>
    <s v="Feb"/>
    <s v="2016-02"/>
  </r>
  <r>
    <n v="9069"/>
    <s v="CA-2016-106278"/>
    <x v="476"/>
    <d v="2016-09-05T00:00:00"/>
    <s v="Second Class"/>
    <s v="BM-11140"/>
    <s v="Becky Martin"/>
    <x v="0"/>
    <s v="United States"/>
    <x v="96"/>
    <s v="Washington"/>
    <n v="98198"/>
    <x v="1"/>
    <s v="FUR-CH-10003061"/>
    <x v="0"/>
    <x v="1"/>
    <s v="Global Leather Task Chair, Black"/>
    <x v="1775"/>
    <n v="3"/>
    <n v="0.2"/>
    <n v="-2.6997"/>
    <n v="9"/>
    <n v="3"/>
    <x v="0"/>
    <s v="Sep"/>
    <s v="2016-09"/>
  </r>
  <r>
    <n v="9070"/>
    <s v="CA-2016-106278"/>
    <x v="476"/>
    <d v="2016-09-05T00:00:00"/>
    <s v="Second Class"/>
    <s v="BM-11140"/>
    <s v="Becky Martin"/>
    <x v="0"/>
    <s v="United States"/>
    <x v="96"/>
    <s v="Washington"/>
    <n v="98198"/>
    <x v="1"/>
    <s v="OFF-EN-10003567"/>
    <x v="1"/>
    <x v="12"/>
    <s v="Inter-Office Recycled Envelopes, Brown Kraft, Button-String,10&quot; x 13&quot; , 100/Box"/>
    <x v="4196"/>
    <n v="3"/>
    <n v="0"/>
    <n v="30.991800000000001"/>
    <n v="9"/>
    <n v="3"/>
    <x v="0"/>
    <s v="Sep"/>
    <s v="2016-09"/>
  </r>
  <r>
    <n v="9071"/>
    <s v="CA-2017-147550"/>
    <x v="769"/>
    <d v="2017-12-05T00:00:00"/>
    <s v="First Class"/>
    <s v="KE-16420"/>
    <s v="Katrina Edelman"/>
    <x v="1"/>
    <s v="United States"/>
    <x v="10"/>
    <s v="Pennsylvania"/>
    <n v="19134"/>
    <x v="3"/>
    <s v="FUR-FU-10001918"/>
    <x v="0"/>
    <x v="5"/>
    <s v="C-Line Cubicle Keepers Polyproplyene Holder With Velcro Backings"/>
    <x v="1366"/>
    <n v="3"/>
    <n v="0.2"/>
    <n v="2.6960999999999999"/>
    <n v="12"/>
    <n v="4"/>
    <x v="3"/>
    <s v="Dec"/>
    <s v="2017-12"/>
  </r>
  <r>
    <n v="9072"/>
    <s v="CA-2015-136105"/>
    <x v="821"/>
    <d v="2015-06-16T00:00:00"/>
    <s v="Standard Class"/>
    <s v="SZ-20035"/>
    <s v="Sam Zeldin"/>
    <x v="2"/>
    <s v="United States"/>
    <x v="38"/>
    <s v="Indiana"/>
    <n v="47201"/>
    <x v="2"/>
    <s v="OFF-ST-10002444"/>
    <x v="1"/>
    <x v="4"/>
    <s v="Recycled Eldon Regeneration Jumbo File"/>
    <x v="332"/>
    <n v="2"/>
    <n v="0"/>
    <n v="6.8768000000000002"/>
    <n v="6"/>
    <n v="2"/>
    <x v="1"/>
    <s v="Jun"/>
    <s v="2015-06"/>
  </r>
  <r>
    <n v="9073"/>
    <s v="CA-2016-142524"/>
    <x v="913"/>
    <d v="2016-09-08T00:00:00"/>
    <s v="Standard Class"/>
    <s v="MB-18085"/>
    <s v="Mick Brown"/>
    <x v="0"/>
    <s v="United States"/>
    <x v="24"/>
    <s v="Missouri"/>
    <n v="65807"/>
    <x v="2"/>
    <s v="OFF-EN-10003286"/>
    <x v="1"/>
    <x v="12"/>
    <s v="Staple envelope"/>
    <x v="3319"/>
    <n v="2"/>
    <n v="0"/>
    <n v="7.7831999999999999"/>
    <n v="9"/>
    <n v="3"/>
    <x v="0"/>
    <s v="Sep"/>
    <s v="2016-09"/>
  </r>
  <r>
    <n v="9074"/>
    <s v="CA-2016-142524"/>
    <x v="913"/>
    <d v="2016-09-08T00:00:00"/>
    <s v="Standard Class"/>
    <s v="MB-18085"/>
    <s v="Mick Brown"/>
    <x v="0"/>
    <s v="United States"/>
    <x v="24"/>
    <s v="Missouri"/>
    <n v="65807"/>
    <x v="2"/>
    <s v="TEC-AC-10000109"/>
    <x v="2"/>
    <x v="11"/>
    <s v="Sony Micro Vault Click 16 GB USB 2.0 Flash Drive"/>
    <x v="5463"/>
    <n v="5"/>
    <n v="0"/>
    <n v="67.188000000000002"/>
    <n v="9"/>
    <n v="3"/>
    <x v="0"/>
    <s v="Sep"/>
    <s v="2016-09"/>
  </r>
  <r>
    <n v="9075"/>
    <s v="CA-2014-136336"/>
    <x v="419"/>
    <d v="2014-04-26T00:00:00"/>
    <s v="Standard Class"/>
    <s v="DB-13555"/>
    <s v="Dorothy Badders"/>
    <x v="1"/>
    <s v="United States"/>
    <x v="0"/>
    <s v="Kentucky"/>
    <n v="42420"/>
    <x v="0"/>
    <s v="OFF-ST-10002574"/>
    <x v="1"/>
    <x v="4"/>
    <s v="SAFCO Commercial Wire Shelving, Black"/>
    <x v="5464"/>
    <n v="6"/>
    <n v="0"/>
    <n v="0"/>
    <n v="4"/>
    <n v="2"/>
    <x v="2"/>
    <s v="Apr"/>
    <s v="2014-04"/>
  </r>
  <r>
    <n v="9076"/>
    <s v="US-2015-136259"/>
    <x v="599"/>
    <d v="2015-11-08T00:00:00"/>
    <s v="First Class"/>
    <s v="CB-12415"/>
    <s v="Christy Brittain"/>
    <x v="0"/>
    <s v="United States"/>
    <x v="80"/>
    <s v="Ohio"/>
    <n v="44107"/>
    <x v="3"/>
    <s v="OFF-BI-10000773"/>
    <x v="1"/>
    <x v="8"/>
    <s v="Insertable Tab Post Binder Dividers"/>
    <x v="570"/>
    <n v="3"/>
    <n v="0.7"/>
    <n v="-5.5338000000000003"/>
    <n v="11"/>
    <n v="4"/>
    <x v="1"/>
    <s v="Nov"/>
    <s v="2015-11"/>
  </r>
  <r>
    <n v="9077"/>
    <s v="US-2015-136259"/>
    <x v="599"/>
    <d v="2015-11-08T00:00:00"/>
    <s v="First Class"/>
    <s v="CB-12415"/>
    <s v="Christy Brittain"/>
    <x v="0"/>
    <s v="United States"/>
    <x v="80"/>
    <s v="Ohio"/>
    <n v="44107"/>
    <x v="3"/>
    <s v="OFF-SU-10004661"/>
    <x v="1"/>
    <x v="14"/>
    <s v="Acme Titanium Bonded Scissors"/>
    <x v="5465"/>
    <n v="4"/>
    <n v="0.2"/>
    <n v="2.04"/>
    <n v="11"/>
    <n v="4"/>
    <x v="1"/>
    <s v="Nov"/>
    <s v="2015-11"/>
  </r>
  <r>
    <n v="9078"/>
    <s v="US-2014-124625"/>
    <x v="935"/>
    <d v="2014-11-07T00:00:00"/>
    <s v="Standard Class"/>
    <s v="SP-20650"/>
    <s v="Stephanie Phelps"/>
    <x v="1"/>
    <s v="United States"/>
    <x v="155"/>
    <s v="Nebraska"/>
    <n v="68104"/>
    <x v="2"/>
    <s v="TEC-AC-10003280"/>
    <x v="2"/>
    <x v="11"/>
    <s v="Belkin F8E887 USB Wired Ergonomic Keyboard"/>
    <x v="1309"/>
    <n v="3"/>
    <n v="0"/>
    <n v="18.893699999999999"/>
    <n v="11"/>
    <n v="4"/>
    <x v="2"/>
    <s v="Nov"/>
    <s v="2014-11"/>
  </r>
  <r>
    <n v="9079"/>
    <s v="CA-2016-108105"/>
    <x v="595"/>
    <d v="2016-02-23T00:00:00"/>
    <s v="Standard Class"/>
    <s v="GW-14605"/>
    <s v="Giulietta Weimer"/>
    <x v="0"/>
    <s v="United States"/>
    <x v="0"/>
    <s v="Kentucky"/>
    <n v="42420"/>
    <x v="0"/>
    <s v="FUR-FU-10003773"/>
    <x v="0"/>
    <x v="5"/>
    <s v="Eldon Cleatmat Plus Chair Mats for High Pile Carpets"/>
    <x v="5466"/>
    <n v="4"/>
    <n v="0"/>
    <n v="34.988799999999998"/>
    <n v="2"/>
    <n v="1"/>
    <x v="0"/>
    <s v="Feb"/>
    <s v="2016-02"/>
  </r>
  <r>
    <n v="9080"/>
    <s v="CA-2016-108105"/>
    <x v="595"/>
    <d v="2016-02-23T00:00:00"/>
    <s v="Standard Class"/>
    <s v="GW-14605"/>
    <s v="Giulietta Weimer"/>
    <x v="0"/>
    <s v="United States"/>
    <x v="0"/>
    <s v="Kentucky"/>
    <n v="42420"/>
    <x v="0"/>
    <s v="OFF-BI-10002412"/>
    <x v="1"/>
    <x v="8"/>
    <s v="Wilson Jones “Snap” Scratch Pad Binder Tool for Ring Binders"/>
    <x v="4773"/>
    <n v="1"/>
    <n v="0"/>
    <n v="2.61"/>
    <n v="2"/>
    <n v="1"/>
    <x v="0"/>
    <s v="Feb"/>
    <s v="2016-02"/>
  </r>
  <r>
    <n v="9081"/>
    <s v="CA-2017-166898"/>
    <x v="220"/>
    <d v="2017-09-13T00:00:00"/>
    <s v="Second Class"/>
    <s v="KH-16630"/>
    <s v="Ken Heidel"/>
    <x v="1"/>
    <s v="United States"/>
    <x v="157"/>
    <s v="California"/>
    <n v="92704"/>
    <x v="1"/>
    <s v="TEC-PH-10002564"/>
    <x v="2"/>
    <x v="7"/>
    <s v="OtterBox Defender Series Case - Samsung Galaxy S4"/>
    <x v="2092"/>
    <n v="6"/>
    <n v="0.2"/>
    <n v="17.994"/>
    <n v="9"/>
    <n v="3"/>
    <x v="3"/>
    <s v="Sep"/>
    <s v="2017-09"/>
  </r>
  <r>
    <n v="9082"/>
    <s v="CA-2017-166898"/>
    <x v="220"/>
    <d v="2017-09-13T00:00:00"/>
    <s v="Second Class"/>
    <s v="KH-16630"/>
    <s v="Ken Heidel"/>
    <x v="1"/>
    <s v="United States"/>
    <x v="157"/>
    <s v="California"/>
    <n v="92704"/>
    <x v="1"/>
    <s v="OFF-PA-10002262"/>
    <x v="1"/>
    <x v="10"/>
    <s v="Xerox 192"/>
    <x v="537"/>
    <n v="3"/>
    <n v="0"/>
    <n v="9.3312000000000008"/>
    <n v="9"/>
    <n v="3"/>
    <x v="3"/>
    <s v="Sep"/>
    <s v="2017-09"/>
  </r>
  <r>
    <n v="9083"/>
    <s v="CA-2017-169005"/>
    <x v="808"/>
    <d v="2017-11-06T00:00:00"/>
    <s v="Standard Class"/>
    <s v="BG-11035"/>
    <s v="Barry Gonzalez"/>
    <x v="0"/>
    <s v="United States"/>
    <x v="24"/>
    <s v="Virginia"/>
    <n v="22153"/>
    <x v="0"/>
    <s v="OFF-AR-10000246"/>
    <x v="1"/>
    <x v="6"/>
    <s v="Newell 318"/>
    <x v="345"/>
    <n v="2"/>
    <n v="0"/>
    <n v="1.4456"/>
    <n v="11"/>
    <n v="4"/>
    <x v="3"/>
    <s v="Nov"/>
    <s v="2017-11"/>
  </r>
  <r>
    <n v="9084"/>
    <s v="CA-2015-104038"/>
    <x v="525"/>
    <d v="2015-02-08T00:00:00"/>
    <s v="First Class"/>
    <s v="LO-17170"/>
    <s v="Lori Olson"/>
    <x v="1"/>
    <s v="United States"/>
    <x v="244"/>
    <s v="Virginia"/>
    <n v="23434"/>
    <x v="0"/>
    <s v="OFF-ST-10002554"/>
    <x v="1"/>
    <x v="4"/>
    <s v="Tennsco Industrial Shelving"/>
    <x v="64"/>
    <n v="3"/>
    <n v="0"/>
    <n v="2.9346000000000001"/>
    <n v="2"/>
    <n v="1"/>
    <x v="1"/>
    <s v="Feb"/>
    <s v="2015-02"/>
  </r>
  <r>
    <n v="9085"/>
    <s v="CA-2015-104038"/>
    <x v="525"/>
    <d v="2015-02-08T00:00:00"/>
    <s v="First Class"/>
    <s v="LO-17170"/>
    <s v="Lori Olson"/>
    <x v="1"/>
    <s v="United States"/>
    <x v="244"/>
    <s v="Virginia"/>
    <n v="23434"/>
    <x v="0"/>
    <s v="OFF-PA-10002751"/>
    <x v="1"/>
    <x v="10"/>
    <s v="Xerox 1920"/>
    <x v="2680"/>
    <n v="5"/>
    <n v="0"/>
    <n v="13.455"/>
    <n v="2"/>
    <n v="1"/>
    <x v="1"/>
    <s v="Feb"/>
    <s v="2015-02"/>
  </r>
  <r>
    <n v="9086"/>
    <s v="CA-2016-126102"/>
    <x v="545"/>
    <d v="2016-09-12T00:00:00"/>
    <s v="Second Class"/>
    <s v="DV-13465"/>
    <s v="Dianna Vittorini"/>
    <x v="0"/>
    <s v="United States"/>
    <x v="1"/>
    <s v="California"/>
    <n v="90049"/>
    <x v="1"/>
    <s v="OFF-BI-10004318"/>
    <x v="1"/>
    <x v="8"/>
    <s v="Ibico EB-19 Dual Function Manual Binding System"/>
    <x v="4604"/>
    <n v="2"/>
    <n v="0.2"/>
    <n v="89.954800000000006"/>
    <n v="9"/>
    <n v="3"/>
    <x v="0"/>
    <s v="Sep"/>
    <s v="2016-09"/>
  </r>
  <r>
    <n v="9087"/>
    <s v="CA-2016-143406"/>
    <x v="182"/>
    <d v="2016-09-30T00:00:00"/>
    <s v="Standard Class"/>
    <s v="LR-17035"/>
    <s v="Lisa Ryan"/>
    <x v="1"/>
    <s v="United States"/>
    <x v="12"/>
    <s v="Texas"/>
    <n v="77041"/>
    <x v="2"/>
    <s v="OFF-AP-10001564"/>
    <x v="1"/>
    <x v="9"/>
    <s v="Hoover Commercial Lightweight Upright Vacuum with E-Z Empty Dirt Cup"/>
    <x v="5467"/>
    <n v="2"/>
    <n v="0.8"/>
    <n v="-251.18639999999999"/>
    <n v="9"/>
    <n v="3"/>
    <x v="0"/>
    <s v="Sep"/>
    <s v="2016-09"/>
  </r>
  <r>
    <n v="9088"/>
    <s v="CA-2016-143406"/>
    <x v="182"/>
    <d v="2016-09-30T00:00:00"/>
    <s v="Standard Class"/>
    <s v="LR-17035"/>
    <s v="Lisa Ryan"/>
    <x v="1"/>
    <s v="United States"/>
    <x v="12"/>
    <s v="Texas"/>
    <n v="77041"/>
    <x v="2"/>
    <s v="FUR-CH-10000513"/>
    <x v="0"/>
    <x v="1"/>
    <s v="High-Back Leather Manager's Chair"/>
    <x v="5468"/>
    <n v="5"/>
    <n v="0.3"/>
    <n v="-136.48949999999999"/>
    <n v="9"/>
    <n v="3"/>
    <x v="0"/>
    <s v="Sep"/>
    <s v="2016-09"/>
  </r>
  <r>
    <n v="9089"/>
    <s v="CA-2015-150308"/>
    <x v="83"/>
    <d v="2015-12-20T00:00:00"/>
    <s v="Standard Class"/>
    <s v="RR-19525"/>
    <s v="Rick Reed"/>
    <x v="1"/>
    <s v="United States"/>
    <x v="143"/>
    <s v="North Carolina"/>
    <n v="27511"/>
    <x v="0"/>
    <s v="TEC-PH-10001433"/>
    <x v="2"/>
    <x v="7"/>
    <s v="Cisco Small Business SPA 502G VoIP phone"/>
    <x v="2126"/>
    <n v="3"/>
    <n v="0.2"/>
    <n v="21.5397"/>
    <n v="12"/>
    <n v="4"/>
    <x v="1"/>
    <s v="Dec"/>
    <s v="2015-12"/>
  </r>
  <r>
    <n v="9090"/>
    <s v="CA-2016-131093"/>
    <x v="42"/>
    <d v="2016-09-20T00:00:00"/>
    <s v="Second Class"/>
    <s v="TS-21610"/>
    <s v="Troy Staebel"/>
    <x v="0"/>
    <s v="United States"/>
    <x v="24"/>
    <s v="Ohio"/>
    <n v="45503"/>
    <x v="3"/>
    <s v="OFF-ST-10002790"/>
    <x v="1"/>
    <x v="4"/>
    <s v="Safco Industrial Shelving"/>
    <x v="5469"/>
    <n v="5"/>
    <n v="0.2"/>
    <n v="-62.772500000000001"/>
    <n v="9"/>
    <n v="3"/>
    <x v="0"/>
    <s v="Sep"/>
    <s v="2016-09"/>
  </r>
  <r>
    <n v="9091"/>
    <s v="US-2017-148831"/>
    <x v="119"/>
    <d v="2017-10-15T00:00:00"/>
    <s v="First Class"/>
    <s v="AH-10210"/>
    <s v="Alan Hwang"/>
    <x v="0"/>
    <s v="United States"/>
    <x v="103"/>
    <s v="Kentucky"/>
    <n v="40214"/>
    <x v="0"/>
    <s v="OFF-ST-10002974"/>
    <x v="1"/>
    <x v="4"/>
    <s v="Trav-L-File Heavy-Duty Shuttle II, Black"/>
    <x v="5470"/>
    <n v="8"/>
    <n v="0"/>
    <n v="104.568"/>
    <n v="10"/>
    <n v="4"/>
    <x v="3"/>
    <s v="Oct"/>
    <s v="2017-10"/>
  </r>
  <r>
    <n v="9092"/>
    <s v="CA-2015-162950"/>
    <x v="1141"/>
    <d v="2015-07-03T00:00:00"/>
    <s v="Second Class"/>
    <s v="DW-13585"/>
    <s v="Dorothy Wardle"/>
    <x v="1"/>
    <s v="United States"/>
    <x v="21"/>
    <s v="Ohio"/>
    <n v="45373"/>
    <x v="3"/>
    <s v="OFF-PA-10003177"/>
    <x v="1"/>
    <x v="10"/>
    <s v="Xerox 1999"/>
    <x v="12"/>
    <n v="3"/>
    <n v="0.2"/>
    <n v="5.4432"/>
    <n v="6"/>
    <n v="2"/>
    <x v="1"/>
    <s v="Jun"/>
    <s v="2015-06"/>
  </r>
  <r>
    <n v="9093"/>
    <s v="CA-2015-162950"/>
    <x v="1141"/>
    <d v="2015-07-03T00:00:00"/>
    <s v="Second Class"/>
    <s v="DW-13585"/>
    <s v="Dorothy Wardle"/>
    <x v="1"/>
    <s v="United States"/>
    <x v="21"/>
    <s v="Ohio"/>
    <n v="45373"/>
    <x v="3"/>
    <s v="FUR-BO-10001918"/>
    <x v="0"/>
    <x v="0"/>
    <s v="Sauder Forest Hills Library with Doors, Woodland Oak Finish"/>
    <x v="5471"/>
    <n v="6"/>
    <n v="0.5"/>
    <n v="-376.69319999999999"/>
    <n v="6"/>
    <n v="2"/>
    <x v="1"/>
    <s v="Jun"/>
    <s v="2015-06"/>
  </r>
  <r>
    <n v="9094"/>
    <s v="US-2015-132836"/>
    <x v="932"/>
    <d v="2015-06-05T00:00:00"/>
    <s v="Standard Class"/>
    <s v="AJ-10945"/>
    <s v="Ashley Jarboe"/>
    <x v="0"/>
    <s v="United States"/>
    <x v="66"/>
    <s v="Michigan"/>
    <n v="48227"/>
    <x v="2"/>
    <s v="TEC-PH-10001299"/>
    <x v="2"/>
    <x v="7"/>
    <s v="Polycom CX300 Desktop Phone USB VoIP phone"/>
    <x v="3633"/>
    <n v="2"/>
    <n v="0"/>
    <n v="83.994399999999999"/>
    <n v="6"/>
    <n v="2"/>
    <x v="1"/>
    <s v="Jun"/>
    <s v="2015-06"/>
  </r>
  <r>
    <n v="9095"/>
    <s v="US-2015-132836"/>
    <x v="932"/>
    <d v="2015-06-05T00:00:00"/>
    <s v="Standard Class"/>
    <s v="AJ-10945"/>
    <s v="Ashley Jarboe"/>
    <x v="0"/>
    <s v="United States"/>
    <x v="66"/>
    <s v="Michigan"/>
    <n v="48227"/>
    <x v="2"/>
    <s v="OFF-BI-10004224"/>
    <x v="1"/>
    <x v="8"/>
    <s v="Catalog Binders with Expanding Posts"/>
    <x v="5472"/>
    <n v="6"/>
    <n v="0"/>
    <n v="181.65600000000001"/>
    <n v="6"/>
    <n v="2"/>
    <x v="1"/>
    <s v="Jun"/>
    <s v="2015-06"/>
  </r>
  <r>
    <n v="9096"/>
    <s v="US-2015-132836"/>
    <x v="932"/>
    <d v="2015-06-05T00:00:00"/>
    <s v="Standard Class"/>
    <s v="AJ-10945"/>
    <s v="Ashley Jarboe"/>
    <x v="0"/>
    <s v="United States"/>
    <x v="66"/>
    <s v="Michigan"/>
    <n v="48227"/>
    <x v="2"/>
    <s v="TEC-PH-10001300"/>
    <x v="2"/>
    <x v="7"/>
    <s v="iKross Bluetooth Portable Keyboard + Cell Phone Stand Holder + Brush for Apple iPhone 5S 5C 5, 4S 4"/>
    <x v="362"/>
    <n v="2"/>
    <n v="0"/>
    <n v="11.731999999999999"/>
    <n v="6"/>
    <n v="2"/>
    <x v="1"/>
    <s v="Jun"/>
    <s v="2015-06"/>
  </r>
  <r>
    <n v="9097"/>
    <s v="US-2015-132836"/>
    <x v="932"/>
    <d v="2015-06-05T00:00:00"/>
    <s v="Standard Class"/>
    <s v="AJ-10945"/>
    <s v="Ashley Jarboe"/>
    <x v="0"/>
    <s v="United States"/>
    <x v="66"/>
    <s v="Michigan"/>
    <n v="48227"/>
    <x v="2"/>
    <s v="OFF-LA-10004178"/>
    <x v="1"/>
    <x v="2"/>
    <s v="Avery 491"/>
    <x v="1301"/>
    <n v="7"/>
    <n v="0"/>
    <n v="13.2986"/>
    <n v="6"/>
    <n v="2"/>
    <x v="1"/>
    <s v="Jun"/>
    <s v="2015-06"/>
  </r>
  <r>
    <n v="9098"/>
    <s v="US-2014-158365"/>
    <x v="791"/>
    <d v="2014-04-17T00:00:00"/>
    <s v="Standard Class"/>
    <s v="SV-20785"/>
    <s v="Stewart Visinsky"/>
    <x v="0"/>
    <s v="United States"/>
    <x v="41"/>
    <s v="Indiana"/>
    <n v="47401"/>
    <x v="2"/>
    <s v="OFF-PA-10000289"/>
    <x v="1"/>
    <x v="10"/>
    <s v="Xerox 213"/>
    <x v="56"/>
    <n v="5"/>
    <n v="0"/>
    <n v="15.552"/>
    <n v="4"/>
    <n v="2"/>
    <x v="2"/>
    <s v="Apr"/>
    <s v="2014-04"/>
  </r>
  <r>
    <n v="9099"/>
    <s v="CA-2017-152933"/>
    <x v="386"/>
    <d v="2017-10-16T00:00:00"/>
    <s v="Standard Class"/>
    <s v="MG-17650"/>
    <s v="Matthew Grinstein"/>
    <x v="2"/>
    <s v="United States"/>
    <x v="61"/>
    <s v="Texas"/>
    <n v="75081"/>
    <x v="2"/>
    <s v="TEC-PH-10002085"/>
    <x v="2"/>
    <x v="7"/>
    <s v="Clarity 53712"/>
    <x v="4085"/>
    <n v="7"/>
    <n v="0.2"/>
    <n v="27.715800000000002"/>
    <n v="10"/>
    <n v="4"/>
    <x v="3"/>
    <s v="Oct"/>
    <s v="2017-10"/>
  </r>
  <r>
    <n v="9100"/>
    <s v="CA-2017-152933"/>
    <x v="386"/>
    <d v="2017-10-16T00:00:00"/>
    <s v="Standard Class"/>
    <s v="MG-17650"/>
    <s v="Matthew Grinstein"/>
    <x v="2"/>
    <s v="United States"/>
    <x v="61"/>
    <s v="Texas"/>
    <n v="75081"/>
    <x v="2"/>
    <s v="OFF-PA-10001934"/>
    <x v="1"/>
    <x v="10"/>
    <s v="Xerox 1993"/>
    <x v="559"/>
    <n v="2"/>
    <n v="0.2"/>
    <n v="3.7584"/>
    <n v="10"/>
    <n v="4"/>
    <x v="3"/>
    <s v="Oct"/>
    <s v="2017-10"/>
  </r>
  <r>
    <n v="9101"/>
    <s v="CA-2017-152933"/>
    <x v="386"/>
    <d v="2017-10-16T00:00:00"/>
    <s v="Standard Class"/>
    <s v="MG-17650"/>
    <s v="Matthew Grinstein"/>
    <x v="2"/>
    <s v="United States"/>
    <x v="61"/>
    <s v="Texas"/>
    <n v="75081"/>
    <x v="2"/>
    <s v="TEC-AC-10003033"/>
    <x v="2"/>
    <x v="11"/>
    <s v="Plantronics CS510 - Over-the-Head monaural Wireless Headset System"/>
    <x v="5473"/>
    <n v="3"/>
    <n v="0.2"/>
    <n v="128.68049999999999"/>
    <n v="10"/>
    <n v="4"/>
    <x v="3"/>
    <s v="Oct"/>
    <s v="2017-10"/>
  </r>
  <r>
    <n v="9102"/>
    <s v="CA-2015-163181"/>
    <x v="209"/>
    <d v="2015-11-12T00:00:00"/>
    <s v="Standard Class"/>
    <s v="AB-10105"/>
    <s v="Adrian Barton"/>
    <x v="0"/>
    <s v="United States"/>
    <x v="12"/>
    <s v="Texas"/>
    <n v="77041"/>
    <x v="2"/>
    <s v="OFF-AR-10001683"/>
    <x v="1"/>
    <x v="6"/>
    <s v="Lumber Crayons"/>
    <x v="5474"/>
    <n v="3"/>
    <n v="0.2"/>
    <n v="5.319"/>
    <n v="11"/>
    <n v="4"/>
    <x v="1"/>
    <s v="Nov"/>
    <s v="2015-11"/>
  </r>
  <r>
    <n v="9103"/>
    <s v="CA-2015-163181"/>
    <x v="209"/>
    <d v="2015-11-12T00:00:00"/>
    <s v="Standard Class"/>
    <s v="AB-10105"/>
    <s v="Adrian Barton"/>
    <x v="0"/>
    <s v="United States"/>
    <x v="12"/>
    <s v="Texas"/>
    <n v="77041"/>
    <x v="2"/>
    <s v="OFF-ST-10001713"/>
    <x v="1"/>
    <x v="4"/>
    <s v="Gould Plastics 9-Pocket Panel Bin, 18-3/8w x 5-1/4d x 20-1/2h, Black"/>
    <x v="556"/>
    <n v="2"/>
    <n v="0.2"/>
    <n v="-16.956800000000001"/>
    <n v="11"/>
    <n v="4"/>
    <x v="1"/>
    <s v="Nov"/>
    <s v="2015-11"/>
  </r>
  <r>
    <n v="9104"/>
    <s v="CA-2015-163181"/>
    <x v="209"/>
    <d v="2015-11-12T00:00:00"/>
    <s v="Standard Class"/>
    <s v="AB-10105"/>
    <s v="Adrian Barton"/>
    <x v="0"/>
    <s v="United States"/>
    <x v="12"/>
    <s v="Texas"/>
    <n v="77041"/>
    <x v="2"/>
    <s v="FUR-FU-10000193"/>
    <x v="0"/>
    <x v="5"/>
    <s v="Tenex Chairmats For Use with Hard Floors"/>
    <x v="643"/>
    <n v="5"/>
    <n v="0.6"/>
    <n v="-84.447999999999993"/>
    <n v="11"/>
    <n v="4"/>
    <x v="1"/>
    <s v="Nov"/>
    <s v="2015-11"/>
  </r>
  <r>
    <n v="9105"/>
    <s v="CA-2015-163181"/>
    <x v="209"/>
    <d v="2015-11-12T00:00:00"/>
    <s v="Standard Class"/>
    <s v="AB-10105"/>
    <s v="Adrian Barton"/>
    <x v="0"/>
    <s v="United States"/>
    <x v="12"/>
    <s v="Texas"/>
    <n v="77041"/>
    <x v="2"/>
    <s v="OFF-BI-10000474"/>
    <x v="1"/>
    <x v="8"/>
    <s v="Avery Recycled Flexi-View Covers for Binding Systems"/>
    <x v="4078"/>
    <n v="10"/>
    <n v="0.8"/>
    <n v="-51.295999999999999"/>
    <n v="11"/>
    <n v="4"/>
    <x v="1"/>
    <s v="Nov"/>
    <s v="2015-11"/>
  </r>
  <r>
    <n v="9106"/>
    <s v="CA-2015-163181"/>
    <x v="209"/>
    <d v="2015-11-12T00:00:00"/>
    <s v="Standard Class"/>
    <s v="AB-10105"/>
    <s v="Adrian Barton"/>
    <x v="0"/>
    <s v="United States"/>
    <x v="12"/>
    <s v="Texas"/>
    <n v="77041"/>
    <x v="2"/>
    <s v="OFF-ST-10000129"/>
    <x v="1"/>
    <x v="4"/>
    <s v="Fellowes Recycled Storage Drawers"/>
    <x v="5475"/>
    <n v="2"/>
    <n v="0.2"/>
    <n v="-28.867799999999999"/>
    <n v="11"/>
    <n v="4"/>
    <x v="1"/>
    <s v="Nov"/>
    <s v="2015-11"/>
  </r>
  <r>
    <n v="9107"/>
    <s v="CA-2015-163181"/>
    <x v="209"/>
    <d v="2015-11-12T00:00:00"/>
    <s v="Standard Class"/>
    <s v="AB-10105"/>
    <s v="Adrian Barton"/>
    <x v="0"/>
    <s v="United States"/>
    <x v="12"/>
    <s v="Texas"/>
    <n v="77041"/>
    <x v="2"/>
    <s v="TEC-MA-10001016"/>
    <x v="2"/>
    <x v="15"/>
    <s v="Canon PC170 Desktop Personal Copier"/>
    <x v="3030"/>
    <n v="3"/>
    <n v="0.4"/>
    <n v="33.589500000000001"/>
    <n v="11"/>
    <n v="4"/>
    <x v="1"/>
    <s v="Nov"/>
    <s v="2015-11"/>
  </r>
  <r>
    <n v="9108"/>
    <s v="CA-2015-132941"/>
    <x v="442"/>
    <d v="2015-05-28T00:00:00"/>
    <s v="First Class"/>
    <s v="MM-18280"/>
    <s v="Muhammed MacIntyre"/>
    <x v="1"/>
    <s v="United States"/>
    <x v="319"/>
    <s v="Texas"/>
    <n v="76117"/>
    <x v="2"/>
    <s v="OFF-SU-10002557"/>
    <x v="1"/>
    <x v="14"/>
    <s v="Fiskars Spring-Action Scissors"/>
    <x v="4"/>
    <n v="2"/>
    <n v="0.2"/>
    <n v="1.6776"/>
    <n v="5"/>
    <n v="2"/>
    <x v="1"/>
    <s v="May"/>
    <s v="2015-05"/>
  </r>
  <r>
    <n v="9109"/>
    <s v="CA-2015-132941"/>
    <x v="442"/>
    <d v="2015-05-28T00:00:00"/>
    <s v="First Class"/>
    <s v="MM-18280"/>
    <s v="Muhammed MacIntyre"/>
    <x v="1"/>
    <s v="United States"/>
    <x v="319"/>
    <s v="Texas"/>
    <n v="76117"/>
    <x v="2"/>
    <s v="OFF-PA-10002160"/>
    <x v="1"/>
    <x v="10"/>
    <s v="Xerox 1978"/>
    <x v="5476"/>
    <n v="7"/>
    <n v="0.2"/>
    <n v="11.7334"/>
    <n v="5"/>
    <n v="2"/>
    <x v="1"/>
    <s v="May"/>
    <s v="2015-05"/>
  </r>
  <r>
    <n v="9110"/>
    <s v="CA-2015-132941"/>
    <x v="442"/>
    <d v="2015-05-28T00:00:00"/>
    <s v="First Class"/>
    <s v="MM-18280"/>
    <s v="Muhammed MacIntyre"/>
    <x v="1"/>
    <s v="United States"/>
    <x v="319"/>
    <s v="Texas"/>
    <n v="76117"/>
    <x v="2"/>
    <s v="TEC-AC-10003095"/>
    <x v="2"/>
    <x v="11"/>
    <s v="Logitech G35 7.1-Channel Surround Sound Headset"/>
    <x v="3568"/>
    <n v="2"/>
    <n v="0.2"/>
    <n v="36.397199999999998"/>
    <n v="5"/>
    <n v="2"/>
    <x v="1"/>
    <s v="May"/>
    <s v="2015-05"/>
  </r>
  <r>
    <n v="9111"/>
    <s v="CA-2014-132010"/>
    <x v="303"/>
    <d v="2014-10-15T00:00:00"/>
    <s v="First Class"/>
    <s v="MA-17995"/>
    <s v="Michelle Arnett"/>
    <x v="2"/>
    <s v="United States"/>
    <x v="102"/>
    <s v="Virginia"/>
    <n v="23223"/>
    <x v="0"/>
    <s v="OFF-EN-10003160"/>
    <x v="1"/>
    <x v="12"/>
    <s v="Pastel Pink Envelopes"/>
    <x v="3343"/>
    <n v="5"/>
    <n v="0"/>
    <n v="17.472000000000001"/>
    <n v="10"/>
    <n v="4"/>
    <x v="2"/>
    <s v="Oct"/>
    <s v="2014-10"/>
  </r>
  <r>
    <n v="9112"/>
    <s v="CA-2014-132010"/>
    <x v="303"/>
    <d v="2014-10-15T00:00:00"/>
    <s v="First Class"/>
    <s v="MA-17995"/>
    <s v="Michelle Arnett"/>
    <x v="2"/>
    <s v="United States"/>
    <x v="102"/>
    <s v="Virginia"/>
    <n v="23223"/>
    <x v="0"/>
    <s v="TEC-AC-10001542"/>
    <x v="2"/>
    <x v="11"/>
    <s v="SanDisk Cruzer 16 GB USB Flash Drive"/>
    <x v="1003"/>
    <n v="2"/>
    <n v="0"/>
    <n v="4.3624000000000001"/>
    <n v="10"/>
    <n v="4"/>
    <x v="2"/>
    <s v="Oct"/>
    <s v="2014-10"/>
  </r>
  <r>
    <n v="9113"/>
    <s v="CA-2014-132010"/>
    <x v="303"/>
    <d v="2014-10-15T00:00:00"/>
    <s v="First Class"/>
    <s v="MA-17995"/>
    <s v="Michelle Arnett"/>
    <x v="2"/>
    <s v="United States"/>
    <x v="102"/>
    <s v="Virginia"/>
    <n v="23223"/>
    <x v="0"/>
    <s v="OFF-ST-10003641"/>
    <x v="1"/>
    <x v="4"/>
    <s v="Space Solutions Industrial Galvanized Steel Shelving."/>
    <x v="5477"/>
    <n v="4"/>
    <n v="0"/>
    <n v="6.3040000000000003"/>
    <n v="10"/>
    <n v="4"/>
    <x v="2"/>
    <s v="Oct"/>
    <s v="2014-10"/>
  </r>
  <r>
    <n v="9114"/>
    <s v="CA-2014-132010"/>
    <x v="303"/>
    <d v="2014-10-15T00:00:00"/>
    <s v="First Class"/>
    <s v="MA-17995"/>
    <s v="Michelle Arnett"/>
    <x v="2"/>
    <s v="United States"/>
    <x v="102"/>
    <s v="Virginia"/>
    <n v="23223"/>
    <x v="0"/>
    <s v="OFF-BI-10002432"/>
    <x v="1"/>
    <x v="8"/>
    <s v="Wilson Jones Standard D-Ring Binders"/>
    <x v="5478"/>
    <n v="3"/>
    <n v="0"/>
    <n v="7.1345999999999998"/>
    <n v="10"/>
    <n v="4"/>
    <x v="2"/>
    <s v="Oct"/>
    <s v="2014-10"/>
  </r>
  <r>
    <n v="9115"/>
    <s v="CA-2016-135461"/>
    <x v="569"/>
    <d v="2016-02-10T00:00:00"/>
    <s v="Second Class"/>
    <s v="EB-13975"/>
    <s v="Erica Bern"/>
    <x v="1"/>
    <s v="United States"/>
    <x v="1"/>
    <s v="California"/>
    <n v="90049"/>
    <x v="1"/>
    <s v="TEC-PH-10004094"/>
    <x v="2"/>
    <x v="7"/>
    <s v="Motorola L703CM"/>
    <x v="4537"/>
    <n v="5"/>
    <n v="0.2"/>
    <n v="38.997500000000002"/>
    <n v="2"/>
    <n v="1"/>
    <x v="0"/>
    <s v="Feb"/>
    <s v="2016-02"/>
  </r>
  <r>
    <n v="9116"/>
    <s v="CA-2017-153045"/>
    <x v="617"/>
    <d v="2017-01-24T00:00:00"/>
    <s v="Second Class"/>
    <s v="NS-18505"/>
    <s v="Neola Schneider"/>
    <x v="0"/>
    <s v="United States"/>
    <x v="10"/>
    <s v="Pennsylvania"/>
    <n v="19140"/>
    <x v="3"/>
    <s v="TEC-PH-10001817"/>
    <x v="2"/>
    <x v="7"/>
    <s v="Wilson Electronics DB Pro Signal Booster"/>
    <x v="5479"/>
    <n v="2"/>
    <n v="0.4"/>
    <n v="-93.08"/>
    <n v="1"/>
    <n v="1"/>
    <x v="3"/>
    <s v="Jan"/>
    <s v="2017-01"/>
  </r>
  <r>
    <n v="9117"/>
    <s v="CA-2017-153045"/>
    <x v="617"/>
    <d v="2017-01-24T00:00:00"/>
    <s v="Second Class"/>
    <s v="NS-18505"/>
    <s v="Neola Schneider"/>
    <x v="0"/>
    <s v="United States"/>
    <x v="10"/>
    <s v="Pennsylvania"/>
    <n v="19140"/>
    <x v="3"/>
    <s v="FUR-FU-10002759"/>
    <x v="0"/>
    <x v="5"/>
    <s v="12-1/2 Diameter Round Wall Clock"/>
    <x v="1303"/>
    <n v="2"/>
    <n v="0.2"/>
    <n v="6.3936000000000002"/>
    <n v="1"/>
    <n v="1"/>
    <x v="3"/>
    <s v="Jan"/>
    <s v="2017-01"/>
  </r>
  <r>
    <n v="9118"/>
    <s v="CA-2017-153045"/>
    <x v="617"/>
    <d v="2017-01-24T00:00:00"/>
    <s v="Second Class"/>
    <s v="NS-18505"/>
    <s v="Neola Schneider"/>
    <x v="0"/>
    <s v="United States"/>
    <x v="10"/>
    <s v="Pennsylvania"/>
    <n v="19140"/>
    <x v="3"/>
    <s v="FUR-CH-10000309"/>
    <x v="0"/>
    <x v="1"/>
    <s v="Global Comet Stacking Arm Chair"/>
    <x v="4843"/>
    <n v="3"/>
    <n v="0.3"/>
    <n v="-63.3765"/>
    <n v="1"/>
    <n v="1"/>
    <x v="3"/>
    <s v="Jan"/>
    <s v="2017-01"/>
  </r>
  <r>
    <n v="9119"/>
    <s v="CA-2017-153045"/>
    <x v="617"/>
    <d v="2017-01-24T00:00:00"/>
    <s v="Second Class"/>
    <s v="NS-18505"/>
    <s v="Neola Schneider"/>
    <x v="0"/>
    <s v="United States"/>
    <x v="10"/>
    <s v="Pennsylvania"/>
    <n v="19140"/>
    <x v="3"/>
    <s v="OFF-PA-10003673"/>
    <x v="1"/>
    <x v="10"/>
    <s v="Strathmore Photo Mount Cards"/>
    <x v="5480"/>
    <n v="4"/>
    <n v="0.2"/>
    <n v="7.0511999999999997"/>
    <n v="1"/>
    <n v="1"/>
    <x v="3"/>
    <s v="Jan"/>
    <s v="2017-01"/>
  </r>
  <r>
    <n v="9120"/>
    <s v="US-2016-155971"/>
    <x v="112"/>
    <d v="2016-06-12T00:00:00"/>
    <s v="Standard Class"/>
    <s v="RB-19795"/>
    <s v="Ross Baird"/>
    <x v="2"/>
    <s v="United States"/>
    <x v="1"/>
    <s v="California"/>
    <n v="90036"/>
    <x v="1"/>
    <s v="OFF-LA-10000452"/>
    <x v="1"/>
    <x v="2"/>
    <s v="Avery 488"/>
    <x v="421"/>
    <n v="7"/>
    <n v="0"/>
    <n v="10.584"/>
    <n v="6"/>
    <n v="2"/>
    <x v="0"/>
    <s v="Jun"/>
    <s v="2016-06"/>
  </r>
  <r>
    <n v="9121"/>
    <s v="US-2016-155971"/>
    <x v="112"/>
    <d v="2016-06-12T00:00:00"/>
    <s v="Standard Class"/>
    <s v="RB-19795"/>
    <s v="Ross Baird"/>
    <x v="2"/>
    <s v="United States"/>
    <x v="1"/>
    <s v="California"/>
    <n v="90036"/>
    <x v="1"/>
    <s v="OFF-PA-10000210"/>
    <x v="1"/>
    <x v="10"/>
    <s v="Xerox Blank Computer Paper"/>
    <x v="3324"/>
    <n v="5"/>
    <n v="0"/>
    <n v="46.953000000000003"/>
    <n v="6"/>
    <n v="2"/>
    <x v="0"/>
    <s v="Jun"/>
    <s v="2016-06"/>
  </r>
  <r>
    <n v="9122"/>
    <s v="CA-2017-122007"/>
    <x v="257"/>
    <d v="2017-03-20T00:00:00"/>
    <s v="Second Class"/>
    <s v="JK-15325"/>
    <s v="Jason Klamczynski"/>
    <x v="1"/>
    <s v="United States"/>
    <x v="1"/>
    <s v="California"/>
    <n v="90032"/>
    <x v="1"/>
    <s v="OFF-AP-10000358"/>
    <x v="1"/>
    <x v="9"/>
    <s v="Fellowes Basic Home/Office Series Surge Protectors"/>
    <x v="1750"/>
    <n v="7"/>
    <n v="0"/>
    <n v="26.349399999999999"/>
    <n v="3"/>
    <n v="1"/>
    <x v="3"/>
    <s v="Mar"/>
    <s v="2017-03"/>
  </r>
  <r>
    <n v="9123"/>
    <s v="CA-2017-162250"/>
    <x v="221"/>
    <d v="2017-11-24T00:00:00"/>
    <s v="Same Day"/>
    <s v="PR-18880"/>
    <s v="Patrick Ryan"/>
    <x v="0"/>
    <s v="United States"/>
    <x v="8"/>
    <s v="California"/>
    <n v="94109"/>
    <x v="1"/>
    <s v="OFF-PA-10002137"/>
    <x v="1"/>
    <x v="10"/>
    <s v="Southworth 100% Résumé Paper, 24lb."/>
    <x v="3890"/>
    <n v="1"/>
    <n v="0"/>
    <n v="3.5009999999999999"/>
    <n v="11"/>
    <n v="4"/>
    <x v="3"/>
    <s v="Nov"/>
    <s v="2017-11"/>
  </r>
  <r>
    <n v="9124"/>
    <s v="US-2016-158288"/>
    <x v="491"/>
    <d v="2016-11-28T00:00:00"/>
    <s v="Second Class"/>
    <s v="EH-13945"/>
    <s v="Eric Hoffmann"/>
    <x v="0"/>
    <s v="United States"/>
    <x v="10"/>
    <s v="Pennsylvania"/>
    <n v="19120"/>
    <x v="3"/>
    <s v="OFF-BI-10003364"/>
    <x v="1"/>
    <x v="8"/>
    <s v="Binding Machine Supplies"/>
    <x v="5481"/>
    <n v="9"/>
    <n v="0.7"/>
    <n v="-57.756599999999999"/>
    <n v="11"/>
    <n v="4"/>
    <x v="0"/>
    <s v="Nov"/>
    <s v="2016-11"/>
  </r>
  <r>
    <n v="9125"/>
    <s v="CA-2016-128916"/>
    <x v="298"/>
    <d v="2016-08-20T00:00:00"/>
    <s v="Second Class"/>
    <s v="MA-17560"/>
    <s v="Matt Abelman"/>
    <x v="2"/>
    <s v="United States"/>
    <x v="12"/>
    <s v="Texas"/>
    <n v="77070"/>
    <x v="2"/>
    <s v="FUR-FU-10001940"/>
    <x v="0"/>
    <x v="5"/>
    <s v="Staple-based wall hangings"/>
    <x v="1235"/>
    <n v="3"/>
    <n v="0.6"/>
    <n v="-3.8208000000000002"/>
    <n v="8"/>
    <n v="3"/>
    <x v="0"/>
    <s v="Aug"/>
    <s v="2016-08"/>
  </r>
  <r>
    <n v="9126"/>
    <s v="CA-2016-128916"/>
    <x v="298"/>
    <d v="2016-08-20T00:00:00"/>
    <s v="Second Class"/>
    <s v="MA-17560"/>
    <s v="Matt Abelman"/>
    <x v="2"/>
    <s v="United States"/>
    <x v="12"/>
    <s v="Texas"/>
    <n v="77070"/>
    <x v="2"/>
    <s v="FUR-FU-10000320"/>
    <x v="0"/>
    <x v="5"/>
    <s v="OIC Stacking Trays"/>
    <x v="752"/>
    <n v="4"/>
    <n v="0.6"/>
    <n v="-2.1375999999999999"/>
    <n v="8"/>
    <n v="3"/>
    <x v="0"/>
    <s v="Aug"/>
    <s v="2016-08"/>
  </r>
  <r>
    <n v="9127"/>
    <s v="CA-2015-157028"/>
    <x v="109"/>
    <d v="2015-12-03T00:00:00"/>
    <s v="Standard Class"/>
    <s v="MA-17995"/>
    <s v="Michelle Arnett"/>
    <x v="2"/>
    <s v="United States"/>
    <x v="324"/>
    <s v="New Mexico"/>
    <n v="88001"/>
    <x v="1"/>
    <s v="OFF-AR-10004441"/>
    <x v="1"/>
    <x v="6"/>
    <s v="BIC Brite Liner Highlighters"/>
    <x v="5482"/>
    <n v="2"/>
    <n v="0"/>
    <n v="3.4775999999999998"/>
    <n v="11"/>
    <n v="4"/>
    <x v="1"/>
    <s v="Nov"/>
    <s v="2015-11"/>
  </r>
  <r>
    <n v="9128"/>
    <s v="CA-2017-112473"/>
    <x v="1126"/>
    <d v="2017-06-01T00:00:00"/>
    <s v="Standard Class"/>
    <s v="JL-15505"/>
    <s v="Jeremy Lonsdale"/>
    <x v="0"/>
    <s v="United States"/>
    <x v="12"/>
    <s v="Texas"/>
    <n v="77070"/>
    <x v="2"/>
    <s v="OFF-ST-10002182"/>
    <x v="1"/>
    <x v="4"/>
    <s v="Iris 3-Drawer Stacking Bin, Black"/>
    <x v="5483"/>
    <n v="3"/>
    <n v="0.2"/>
    <n v="-11.2806"/>
    <n v="5"/>
    <n v="2"/>
    <x v="3"/>
    <s v="May"/>
    <s v="2017-05"/>
  </r>
  <r>
    <n v="9129"/>
    <s v="US-2017-147655"/>
    <x v="507"/>
    <d v="2017-09-05T00:00:00"/>
    <s v="First Class"/>
    <s v="AS-10045"/>
    <s v="Aaron Smayling"/>
    <x v="1"/>
    <s v="United States"/>
    <x v="252"/>
    <s v="Oregon"/>
    <n v="97756"/>
    <x v="1"/>
    <s v="OFF-BI-10002931"/>
    <x v="1"/>
    <x v="8"/>
    <s v="Avery Trapezoid Extra Heavy Duty 4&quot; Binders"/>
    <x v="5484"/>
    <n v="7"/>
    <n v="0.7"/>
    <n v="-58.716000000000001"/>
    <n v="9"/>
    <n v="3"/>
    <x v="3"/>
    <s v="Sep"/>
    <s v="2017-09"/>
  </r>
  <r>
    <n v="9130"/>
    <s v="CA-2016-130911"/>
    <x v="830"/>
    <d v="2016-03-26T00:00:00"/>
    <s v="Second Class"/>
    <s v="DC-12850"/>
    <s v="Dan Campbell"/>
    <x v="0"/>
    <s v="United States"/>
    <x v="138"/>
    <s v="Ohio"/>
    <n v="44105"/>
    <x v="3"/>
    <s v="FUR-BO-10004357"/>
    <x v="0"/>
    <x v="0"/>
    <s v="O'Sullivan Living Dimensions 3-Shelf Bookcases"/>
    <x v="5485"/>
    <n v="3"/>
    <n v="0.5"/>
    <n v="-241.17599999999999"/>
    <n v="3"/>
    <n v="1"/>
    <x v="0"/>
    <s v="Mar"/>
    <s v="2016-03"/>
  </r>
  <r>
    <n v="9131"/>
    <s v="CA-2016-130911"/>
    <x v="830"/>
    <d v="2016-03-26T00:00:00"/>
    <s v="Second Class"/>
    <s v="DC-12850"/>
    <s v="Dan Campbell"/>
    <x v="0"/>
    <s v="United States"/>
    <x v="138"/>
    <s v="Ohio"/>
    <n v="44105"/>
    <x v="3"/>
    <s v="OFF-AR-10000475"/>
    <x v="1"/>
    <x v="6"/>
    <s v="Hunt BOSTON Vista Battery-Operated Pencil Sharpener, Black"/>
    <x v="3923"/>
    <n v="2"/>
    <n v="0.2"/>
    <n v="1.6324000000000001"/>
    <n v="3"/>
    <n v="1"/>
    <x v="0"/>
    <s v="Mar"/>
    <s v="2016-03"/>
  </r>
  <r>
    <n v="9132"/>
    <s v="CA-2017-100055"/>
    <x v="39"/>
    <d v="2017-06-01T00:00:00"/>
    <s v="Standard Class"/>
    <s v="MD-17860"/>
    <s v="Michael Dominguez"/>
    <x v="1"/>
    <s v="United States"/>
    <x v="517"/>
    <s v="Maryland"/>
    <n v="20707"/>
    <x v="3"/>
    <s v="FUR-FU-10001473"/>
    <x v="0"/>
    <x v="5"/>
    <s v="DAX Wood Document Frame"/>
    <x v="1287"/>
    <n v="2"/>
    <n v="0"/>
    <n v="9.8856000000000002"/>
    <n v="5"/>
    <n v="2"/>
    <x v="3"/>
    <s v="May"/>
    <s v="2017-05"/>
  </r>
  <r>
    <n v="9133"/>
    <s v="CA-2017-100055"/>
    <x v="39"/>
    <d v="2017-06-01T00:00:00"/>
    <s v="Standard Class"/>
    <s v="MD-17860"/>
    <s v="Michael Dominguez"/>
    <x v="1"/>
    <s v="United States"/>
    <x v="517"/>
    <s v="Maryland"/>
    <n v="20707"/>
    <x v="3"/>
    <s v="OFF-AP-10001469"/>
    <x v="1"/>
    <x v="9"/>
    <s v="Fellowes 8 Outlet Superior Workstation Surge Protector"/>
    <x v="5486"/>
    <n v="3"/>
    <n v="0"/>
    <n v="36.287700000000001"/>
    <n v="5"/>
    <n v="2"/>
    <x v="3"/>
    <s v="May"/>
    <s v="2017-05"/>
  </r>
  <r>
    <n v="9134"/>
    <s v="CA-2015-157805"/>
    <x v="284"/>
    <d v="2015-09-04T00:00:00"/>
    <s v="Standard Class"/>
    <s v="RH-19510"/>
    <s v="Rick Huthwaite"/>
    <x v="2"/>
    <s v="United States"/>
    <x v="70"/>
    <s v="California"/>
    <n v="92037"/>
    <x v="1"/>
    <s v="TEC-PH-10004447"/>
    <x v="2"/>
    <x v="7"/>
    <s v="Toshiba IPT2010-SD IP Telephone"/>
    <x v="5487"/>
    <n v="5"/>
    <n v="0.2"/>
    <n v="41.697000000000003"/>
    <n v="8"/>
    <n v="3"/>
    <x v="1"/>
    <s v="Aug"/>
    <s v="2015-08"/>
  </r>
  <r>
    <n v="9135"/>
    <s v="CA-2016-124254"/>
    <x v="408"/>
    <d v="2016-04-17T00:00:00"/>
    <s v="Standard Class"/>
    <s v="TB-21175"/>
    <s v="Thomas Boland"/>
    <x v="1"/>
    <s v="United States"/>
    <x v="481"/>
    <s v="North Carolina"/>
    <n v="27893"/>
    <x v="0"/>
    <s v="OFF-ST-10001469"/>
    <x v="1"/>
    <x v="4"/>
    <s v="Fellowes Bankers Box Recycled Super Stor/Drawer"/>
    <x v="5001"/>
    <n v="3"/>
    <n v="0.2"/>
    <n v="-22.671600000000002"/>
    <n v="4"/>
    <n v="2"/>
    <x v="0"/>
    <s v="Apr"/>
    <s v="2016-04"/>
  </r>
  <r>
    <n v="9136"/>
    <s v="CA-2016-124254"/>
    <x v="408"/>
    <d v="2016-04-17T00:00:00"/>
    <s v="Standard Class"/>
    <s v="TB-21175"/>
    <s v="Thomas Boland"/>
    <x v="1"/>
    <s v="United States"/>
    <x v="481"/>
    <s v="North Carolina"/>
    <n v="27893"/>
    <x v="0"/>
    <s v="OFF-ST-10000060"/>
    <x v="1"/>
    <x v="4"/>
    <s v="Fellowes Bankers Box Staxonsteel Drawer File/Stacking System"/>
    <x v="5488"/>
    <n v="1"/>
    <n v="0.2"/>
    <n v="-5.1984000000000004"/>
    <n v="4"/>
    <n v="2"/>
    <x v="0"/>
    <s v="Apr"/>
    <s v="2016-04"/>
  </r>
  <r>
    <n v="9137"/>
    <s v="CA-2016-124254"/>
    <x v="408"/>
    <d v="2016-04-17T00:00:00"/>
    <s v="Standard Class"/>
    <s v="TB-21175"/>
    <s v="Thomas Boland"/>
    <x v="1"/>
    <s v="United States"/>
    <x v="481"/>
    <s v="North Carolina"/>
    <n v="27893"/>
    <x v="0"/>
    <s v="OFF-PA-10000807"/>
    <x v="1"/>
    <x v="10"/>
    <s v="TOPS &quot;Important Message&quot; Pads, Canary, 4-1/4 x 5-1/2, 50 Sheets per Pad"/>
    <x v="1495"/>
    <n v="3"/>
    <n v="0.2"/>
    <n v="3.4668000000000001"/>
    <n v="4"/>
    <n v="2"/>
    <x v="0"/>
    <s v="Apr"/>
    <s v="2016-04"/>
  </r>
  <r>
    <n v="9138"/>
    <s v="CA-2014-123400"/>
    <x v="563"/>
    <d v="2014-02-09T00:00:00"/>
    <s v="Standard Class"/>
    <s v="EB-13930"/>
    <s v="Eric Barreto"/>
    <x v="0"/>
    <s v="United States"/>
    <x v="84"/>
    <s v="Florida"/>
    <n v="33710"/>
    <x v="0"/>
    <s v="OFF-BI-10000666"/>
    <x v="1"/>
    <x v="8"/>
    <s v="Surelock Post Binders"/>
    <x v="823"/>
    <n v="2"/>
    <n v="0.7"/>
    <n v="-12.224"/>
    <n v="2"/>
    <n v="1"/>
    <x v="2"/>
    <s v="Feb"/>
    <s v="2014-02"/>
  </r>
  <r>
    <n v="9139"/>
    <s v="CA-2014-123400"/>
    <x v="563"/>
    <d v="2014-02-09T00:00:00"/>
    <s v="Standard Class"/>
    <s v="EB-13930"/>
    <s v="Eric Barreto"/>
    <x v="0"/>
    <s v="United States"/>
    <x v="84"/>
    <s v="Florida"/>
    <n v="33710"/>
    <x v="0"/>
    <s v="TEC-PH-10002890"/>
    <x v="2"/>
    <x v="7"/>
    <s v="AT&amp;T 17929 Lendline Telephone"/>
    <x v="2131"/>
    <n v="5"/>
    <n v="0.2"/>
    <n v="13.571999999999999"/>
    <n v="2"/>
    <n v="1"/>
    <x v="2"/>
    <s v="Feb"/>
    <s v="2014-02"/>
  </r>
  <r>
    <n v="9140"/>
    <s v="CA-2014-106971"/>
    <x v="814"/>
    <d v="2014-09-08T00:00:00"/>
    <s v="Standard Class"/>
    <s v="BM-11785"/>
    <s v="Bryan Mills"/>
    <x v="0"/>
    <s v="United States"/>
    <x v="452"/>
    <s v="Illinois"/>
    <n v="60089"/>
    <x v="2"/>
    <s v="TEC-AC-10000844"/>
    <x v="2"/>
    <x v="11"/>
    <s v="Logitech Gaming G510s - Keyboard"/>
    <x v="5267"/>
    <n v="7"/>
    <n v="0.2"/>
    <n v="95.188800000000001"/>
    <n v="9"/>
    <n v="3"/>
    <x v="2"/>
    <s v="Sep"/>
    <s v="2014-09"/>
  </r>
  <r>
    <n v="9141"/>
    <s v="CA-2017-123029"/>
    <x v="1033"/>
    <d v="2017-10-02T00:00:00"/>
    <s v="Second Class"/>
    <s v="BT-11530"/>
    <s v="Bradley Talbott"/>
    <x v="2"/>
    <s v="United States"/>
    <x v="1"/>
    <s v="California"/>
    <n v="90049"/>
    <x v="1"/>
    <s v="TEC-AC-10002402"/>
    <x v="2"/>
    <x v="11"/>
    <s v="Razer Kraken PRO Over Ear PC and Music Headset"/>
    <x v="457"/>
    <n v="2"/>
    <n v="0"/>
    <n v="47.994"/>
    <n v="9"/>
    <n v="3"/>
    <x v="3"/>
    <s v="Sep"/>
    <s v="2017-09"/>
  </r>
  <r>
    <n v="9142"/>
    <s v="CA-2016-139409"/>
    <x v="64"/>
    <d v="2016-09-07T00:00:00"/>
    <s v="First Class"/>
    <s v="FW-14395"/>
    <s v="Fred Wasserman"/>
    <x v="1"/>
    <s v="United States"/>
    <x v="20"/>
    <s v="New York"/>
    <n v="10011"/>
    <x v="3"/>
    <s v="TEC-PH-10003988"/>
    <x v="2"/>
    <x v="7"/>
    <s v="LF Elite 3D Dazzle Designer Hard Case Cover, Lf Stylus Pen and Wiper For Apple Iphone 5c Mini Lite"/>
    <x v="3477"/>
    <n v="4"/>
    <n v="0"/>
    <n v="12.208"/>
    <n v="9"/>
    <n v="3"/>
    <x v="0"/>
    <s v="Sep"/>
    <s v="2016-09"/>
  </r>
  <r>
    <n v="9143"/>
    <s v="US-2017-166688"/>
    <x v="968"/>
    <d v="2017-05-26T00:00:00"/>
    <s v="Standard Class"/>
    <s v="RD-19480"/>
    <s v="Rick Duston"/>
    <x v="0"/>
    <s v="United States"/>
    <x v="98"/>
    <s v="Nevada"/>
    <n v="89115"/>
    <x v="1"/>
    <s v="OFF-BI-10004040"/>
    <x v="1"/>
    <x v="8"/>
    <s v="Wilson Jones Impact Binders"/>
    <x v="1808"/>
    <n v="2"/>
    <n v="0.2"/>
    <n v="3.0044"/>
    <n v="5"/>
    <n v="2"/>
    <x v="3"/>
    <s v="May"/>
    <s v="2017-05"/>
  </r>
  <r>
    <n v="9144"/>
    <s v="US-2017-166688"/>
    <x v="968"/>
    <d v="2017-05-26T00:00:00"/>
    <s v="Standard Class"/>
    <s v="RD-19480"/>
    <s v="Rick Duston"/>
    <x v="0"/>
    <s v="United States"/>
    <x v="98"/>
    <s v="Nevada"/>
    <n v="89115"/>
    <x v="1"/>
    <s v="TEC-PH-10004094"/>
    <x v="2"/>
    <x v="7"/>
    <s v="Motorola L703CM"/>
    <x v="5489"/>
    <n v="9"/>
    <n v="0.2"/>
    <n v="70.195499999999996"/>
    <n v="5"/>
    <n v="2"/>
    <x v="3"/>
    <s v="May"/>
    <s v="2017-05"/>
  </r>
  <r>
    <n v="9145"/>
    <s v="US-2017-166688"/>
    <x v="968"/>
    <d v="2017-05-26T00:00:00"/>
    <s v="Standard Class"/>
    <s v="RD-19480"/>
    <s v="Rick Duston"/>
    <x v="0"/>
    <s v="United States"/>
    <x v="98"/>
    <s v="Nevada"/>
    <n v="89115"/>
    <x v="1"/>
    <s v="OFF-AP-10000358"/>
    <x v="1"/>
    <x v="9"/>
    <s v="Fellowes Basic Home/Office Series Surge Protectors"/>
    <x v="5490"/>
    <n v="5"/>
    <n v="0"/>
    <n v="18.821000000000002"/>
    <n v="5"/>
    <n v="2"/>
    <x v="3"/>
    <s v="May"/>
    <s v="2017-05"/>
  </r>
  <r>
    <n v="9146"/>
    <s v="CA-2015-126970"/>
    <x v="1181"/>
    <d v="2015-09-24T00:00:00"/>
    <s v="Standard Class"/>
    <s v="TP-21130"/>
    <s v="Theone Pippenger"/>
    <x v="0"/>
    <s v="United States"/>
    <x v="14"/>
    <s v="Illinois"/>
    <n v="60540"/>
    <x v="2"/>
    <s v="OFF-BI-10000138"/>
    <x v="1"/>
    <x v="8"/>
    <s v="Acco Translucent Poly Ring Binders"/>
    <x v="1774"/>
    <n v="3"/>
    <n v="0.8"/>
    <n v="-4.4927999999999999"/>
    <n v="9"/>
    <n v="3"/>
    <x v="1"/>
    <s v="Sep"/>
    <s v="2015-09"/>
  </r>
  <r>
    <n v="9147"/>
    <s v="US-2016-165505"/>
    <x v="1156"/>
    <d v="2016-01-27T00:00:00"/>
    <s v="Standard Class"/>
    <s v="CB-12535"/>
    <s v="Claudia Bergmann"/>
    <x v="1"/>
    <s v="United States"/>
    <x v="140"/>
    <s v="Vermont"/>
    <n v="5408"/>
    <x v="3"/>
    <s v="TEC-AC-10002926"/>
    <x v="2"/>
    <x v="11"/>
    <s v="Logitech Wireless Marathon Mouse M705"/>
    <x v="2564"/>
    <n v="2"/>
    <n v="0"/>
    <n v="42.991399999999999"/>
    <n v="1"/>
    <n v="1"/>
    <x v="0"/>
    <s v="Jan"/>
    <s v="2016-01"/>
  </r>
  <r>
    <n v="9148"/>
    <s v="US-2016-165505"/>
    <x v="1156"/>
    <d v="2016-01-27T00:00:00"/>
    <s v="Standard Class"/>
    <s v="CB-12535"/>
    <s v="Claudia Bergmann"/>
    <x v="1"/>
    <s v="United States"/>
    <x v="140"/>
    <s v="Vermont"/>
    <n v="5408"/>
    <x v="3"/>
    <s v="OFF-AR-10003477"/>
    <x v="1"/>
    <x v="6"/>
    <s v="4009 Highlighters"/>
    <x v="1384"/>
    <n v="6"/>
    <n v="0"/>
    <n v="2.7336"/>
    <n v="1"/>
    <n v="1"/>
    <x v="0"/>
    <s v="Jan"/>
    <s v="2016-01"/>
  </r>
  <r>
    <n v="9149"/>
    <s v="US-2016-165505"/>
    <x v="1156"/>
    <d v="2016-01-27T00:00:00"/>
    <s v="Standard Class"/>
    <s v="CB-12535"/>
    <s v="Claudia Bergmann"/>
    <x v="1"/>
    <s v="United States"/>
    <x v="140"/>
    <s v="Vermont"/>
    <n v="5408"/>
    <x v="3"/>
    <s v="OFF-ST-10001526"/>
    <x v="1"/>
    <x v="4"/>
    <s v="Iceberg Mobile Mega Data/Printer Cart "/>
    <x v="5491"/>
    <n v="13"/>
    <n v="0"/>
    <n v="406.71539999999999"/>
    <n v="1"/>
    <n v="1"/>
    <x v="0"/>
    <s v="Jan"/>
    <s v="2016-01"/>
  </r>
  <r>
    <n v="9150"/>
    <s v="US-2014-157070"/>
    <x v="106"/>
    <d v="2014-06-06T00:00:00"/>
    <s v="Standard Class"/>
    <s v="QJ-19255"/>
    <s v="Quincy Jones"/>
    <x v="1"/>
    <s v="United States"/>
    <x v="66"/>
    <s v="Michigan"/>
    <n v="48234"/>
    <x v="2"/>
    <s v="OFF-BI-10001765"/>
    <x v="1"/>
    <x v="8"/>
    <s v="Wilson Jones Heavy-Duty Casebound Ring Binders with Metal Hinges"/>
    <x v="5492"/>
    <n v="4"/>
    <n v="0"/>
    <n v="66.508799999999994"/>
    <n v="6"/>
    <n v="2"/>
    <x v="2"/>
    <s v="Jun"/>
    <s v="2014-06"/>
  </r>
  <r>
    <n v="9151"/>
    <s v="US-2014-157070"/>
    <x v="106"/>
    <d v="2014-06-06T00:00:00"/>
    <s v="Standard Class"/>
    <s v="QJ-19255"/>
    <s v="Quincy Jones"/>
    <x v="1"/>
    <s v="United States"/>
    <x v="66"/>
    <s v="Michigan"/>
    <n v="48234"/>
    <x v="2"/>
    <s v="OFF-AP-10004859"/>
    <x v="1"/>
    <x v="9"/>
    <s v="Acco 6 Outlet Guardian Premium Surge Suppressor"/>
    <x v="5493"/>
    <n v="5"/>
    <n v="0.1"/>
    <n v="12.375999999999999"/>
    <n v="6"/>
    <n v="2"/>
    <x v="2"/>
    <s v="Jun"/>
    <s v="2014-06"/>
  </r>
  <r>
    <n v="9152"/>
    <s v="US-2015-106873"/>
    <x v="496"/>
    <d v="2015-09-29T00:00:00"/>
    <s v="Second Class"/>
    <s v="KM-16720"/>
    <s v="Kunst Miller"/>
    <x v="0"/>
    <s v="United States"/>
    <x v="418"/>
    <s v="Arizona"/>
    <n v="85323"/>
    <x v="1"/>
    <s v="OFF-AR-10003179"/>
    <x v="1"/>
    <x v="6"/>
    <s v="Dixon Ticonderoga Core-Lock Colored Pencils"/>
    <x v="4581"/>
    <n v="2"/>
    <n v="0.2"/>
    <n v="2.3685999999999998"/>
    <n v="9"/>
    <n v="3"/>
    <x v="1"/>
    <s v="Sep"/>
    <s v="2015-09"/>
  </r>
  <r>
    <n v="9153"/>
    <s v="US-2015-106873"/>
    <x v="496"/>
    <d v="2015-09-29T00:00:00"/>
    <s v="Second Class"/>
    <s v="KM-16720"/>
    <s v="Kunst Miller"/>
    <x v="0"/>
    <s v="United States"/>
    <x v="418"/>
    <s v="Arizona"/>
    <n v="85323"/>
    <x v="1"/>
    <s v="TEC-AC-10002345"/>
    <x v="2"/>
    <x v="11"/>
    <s v="HP Standard 104 key PS/2 Keyboard"/>
    <x v="347"/>
    <n v="2"/>
    <n v="0.2"/>
    <n v="1.45"/>
    <n v="9"/>
    <n v="3"/>
    <x v="1"/>
    <s v="Sep"/>
    <s v="2015-09"/>
  </r>
  <r>
    <n v="9154"/>
    <s v="US-2015-106873"/>
    <x v="496"/>
    <d v="2015-09-29T00:00:00"/>
    <s v="Second Class"/>
    <s v="KM-16720"/>
    <s v="Kunst Miller"/>
    <x v="0"/>
    <s v="United States"/>
    <x v="418"/>
    <s v="Arizona"/>
    <n v="85323"/>
    <x v="1"/>
    <s v="OFF-AR-10001246"/>
    <x v="1"/>
    <x v="6"/>
    <s v="Newell 317"/>
    <x v="2265"/>
    <n v="7"/>
    <n v="0.2"/>
    <n v="1.8522000000000001"/>
    <n v="9"/>
    <n v="3"/>
    <x v="1"/>
    <s v="Sep"/>
    <s v="2015-09"/>
  </r>
  <r>
    <n v="9155"/>
    <s v="CA-2016-132990"/>
    <x v="1147"/>
    <d v="2016-08-03T00:00:00"/>
    <s v="Second Class"/>
    <s v="KM-16660"/>
    <s v="Khloe Miller"/>
    <x v="0"/>
    <s v="United States"/>
    <x v="10"/>
    <s v="Pennsylvania"/>
    <n v="19140"/>
    <x v="3"/>
    <s v="FUR-FU-10004864"/>
    <x v="0"/>
    <x v="5"/>
    <s v="Eldon 500 Class Desk Accessories"/>
    <x v="5494"/>
    <n v="2"/>
    <n v="0.2"/>
    <n v="3.1381999999999999"/>
    <n v="8"/>
    <n v="3"/>
    <x v="0"/>
    <s v="Aug"/>
    <s v="2016-08"/>
  </r>
  <r>
    <n v="9156"/>
    <s v="CA-2014-102645"/>
    <x v="1212"/>
    <d v="2014-01-28T00:00:00"/>
    <s v="Standard Class"/>
    <s v="IM-15055"/>
    <s v="Ionia McGrath"/>
    <x v="0"/>
    <s v="United States"/>
    <x v="98"/>
    <s v="Nevada"/>
    <n v="89115"/>
    <x v="1"/>
    <s v="OFF-PA-10001804"/>
    <x v="1"/>
    <x v="10"/>
    <s v="Xerox 195"/>
    <x v="1574"/>
    <n v="6"/>
    <n v="0"/>
    <n v="19.238399999999999"/>
    <n v="1"/>
    <n v="1"/>
    <x v="2"/>
    <s v="Jan"/>
    <s v="2014-01"/>
  </r>
  <r>
    <n v="9157"/>
    <s v="CA-2014-134215"/>
    <x v="472"/>
    <d v="2014-08-08T00:00:00"/>
    <s v="Standard Class"/>
    <s v="ML-17395"/>
    <s v="Marina Lichtenstein"/>
    <x v="1"/>
    <s v="United States"/>
    <x v="294"/>
    <s v="Maine"/>
    <n v="4401"/>
    <x v="3"/>
    <s v="OFF-AP-10001271"/>
    <x v="1"/>
    <x v="9"/>
    <s v="Eureka The Boss Cordless Rechargeable Stick Vac"/>
    <x v="5495"/>
    <n v="2"/>
    <n v="0"/>
    <n v="27.529199999999999"/>
    <n v="8"/>
    <n v="3"/>
    <x v="2"/>
    <s v="Aug"/>
    <s v="2014-08"/>
  </r>
  <r>
    <n v="9158"/>
    <s v="CA-2014-134215"/>
    <x v="472"/>
    <d v="2014-08-08T00:00:00"/>
    <s v="Standard Class"/>
    <s v="ML-17395"/>
    <s v="Marina Lichtenstein"/>
    <x v="1"/>
    <s v="United States"/>
    <x v="294"/>
    <s v="Maine"/>
    <n v="4401"/>
    <x v="3"/>
    <s v="OFF-PA-10004353"/>
    <x v="1"/>
    <x v="10"/>
    <s v="Southworth 25% Cotton Premium Laser Paper and Envelopes"/>
    <x v="5496"/>
    <n v="13"/>
    <n v="0"/>
    <n v="124.6752"/>
    <n v="8"/>
    <n v="3"/>
    <x v="2"/>
    <s v="Aug"/>
    <s v="2014-08"/>
  </r>
  <r>
    <n v="9159"/>
    <s v="CA-2014-134215"/>
    <x v="472"/>
    <d v="2014-08-08T00:00:00"/>
    <s v="Standard Class"/>
    <s v="ML-17395"/>
    <s v="Marina Lichtenstein"/>
    <x v="1"/>
    <s v="United States"/>
    <x v="294"/>
    <s v="Maine"/>
    <n v="4401"/>
    <x v="3"/>
    <s v="TEC-AC-10002473"/>
    <x v="2"/>
    <x v="11"/>
    <s v="Maxell 4.7GB DVD-R"/>
    <x v="5497"/>
    <n v="9"/>
    <n v="0"/>
    <n v="104.7222"/>
    <n v="8"/>
    <n v="3"/>
    <x v="2"/>
    <s v="Aug"/>
    <s v="2014-08"/>
  </r>
  <r>
    <n v="9160"/>
    <s v="CA-2016-118934"/>
    <x v="888"/>
    <d v="2016-08-14T00:00:00"/>
    <s v="Standard Class"/>
    <s v="GH-14410"/>
    <s v="Gary Hansen"/>
    <x v="2"/>
    <s v="United States"/>
    <x v="469"/>
    <s v="Tennessee"/>
    <n v="37075"/>
    <x v="0"/>
    <s v="OFF-BI-10003314"/>
    <x v="1"/>
    <x v="8"/>
    <s v="Tuff Stuff Recycled Round Ring Binders"/>
    <x v="5498"/>
    <n v="3"/>
    <n v="0.7"/>
    <n v="-3.0366"/>
    <n v="8"/>
    <n v="3"/>
    <x v="0"/>
    <s v="Aug"/>
    <s v="2016-08"/>
  </r>
  <r>
    <n v="9161"/>
    <s v="CA-2016-118934"/>
    <x v="888"/>
    <d v="2016-08-14T00:00:00"/>
    <s v="Standard Class"/>
    <s v="GH-14410"/>
    <s v="Gary Hansen"/>
    <x v="2"/>
    <s v="United States"/>
    <x v="469"/>
    <s v="Tennessee"/>
    <n v="37075"/>
    <x v="0"/>
    <s v="OFF-BI-10004465"/>
    <x v="1"/>
    <x v="8"/>
    <s v="Avery Durable Slant Ring Binders"/>
    <x v="5264"/>
    <n v="5"/>
    <n v="0.7"/>
    <n v="-7.92"/>
    <n v="8"/>
    <n v="3"/>
    <x v="0"/>
    <s v="Aug"/>
    <s v="2016-08"/>
  </r>
  <r>
    <n v="9162"/>
    <s v="CA-2016-160108"/>
    <x v="16"/>
    <d v="2016-12-12T00:00:00"/>
    <s v="Standard Class"/>
    <s v="AG-10900"/>
    <s v="Arthur Gainer"/>
    <x v="0"/>
    <s v="United States"/>
    <x v="342"/>
    <s v="Wisconsin"/>
    <n v="54703"/>
    <x v="2"/>
    <s v="FUR-BO-10003450"/>
    <x v="0"/>
    <x v="0"/>
    <s v="Bush Westfield Collection Bookcases, Dark Cherry Finish"/>
    <x v="5499"/>
    <n v="7"/>
    <n v="0"/>
    <n v="32.468800000000002"/>
    <n v="12"/>
    <n v="4"/>
    <x v="0"/>
    <s v="Dec"/>
    <s v="2016-12"/>
  </r>
  <r>
    <n v="9163"/>
    <s v="CA-2016-160108"/>
    <x v="16"/>
    <d v="2016-12-12T00:00:00"/>
    <s v="Standard Class"/>
    <s v="AG-10900"/>
    <s v="Arthur Gainer"/>
    <x v="0"/>
    <s v="United States"/>
    <x v="342"/>
    <s v="Wisconsin"/>
    <n v="54703"/>
    <x v="2"/>
    <s v="FUR-CH-10002335"/>
    <x v="0"/>
    <x v="1"/>
    <s v="Hon GuestStacker Chair"/>
    <x v="5500"/>
    <n v="3"/>
    <n v="0"/>
    <n v="176.80260000000001"/>
    <n v="12"/>
    <n v="4"/>
    <x v="0"/>
    <s v="Dec"/>
    <s v="2016-12"/>
  </r>
  <r>
    <n v="9164"/>
    <s v="CA-2015-164007"/>
    <x v="1213"/>
    <d v="2015-06-12T00:00:00"/>
    <s v="Standard Class"/>
    <s v="MG-17695"/>
    <s v="Maureen Gnade"/>
    <x v="0"/>
    <s v="United States"/>
    <x v="22"/>
    <s v="Illinois"/>
    <n v="60610"/>
    <x v="2"/>
    <s v="TEC-AC-10003433"/>
    <x v="2"/>
    <x v="11"/>
    <s v="Maxell 4.7GB DVD+R 5/Pack"/>
    <x v="477"/>
    <n v="3"/>
    <n v="0.2"/>
    <n v="0.74250000000000005"/>
    <n v="6"/>
    <n v="2"/>
    <x v="1"/>
    <s v="Jun"/>
    <s v="2015-06"/>
  </r>
  <r>
    <n v="9165"/>
    <s v="CA-2015-164007"/>
    <x v="1213"/>
    <d v="2015-06-12T00:00:00"/>
    <s v="Standard Class"/>
    <s v="MG-17695"/>
    <s v="Maureen Gnade"/>
    <x v="0"/>
    <s v="United States"/>
    <x v="22"/>
    <s v="Illinois"/>
    <n v="60610"/>
    <x v="2"/>
    <s v="OFF-AP-10003849"/>
    <x v="1"/>
    <x v="9"/>
    <s v="Hoover Shoulder Vac Commercial Portable Vacuum"/>
    <x v="5501"/>
    <n v="2"/>
    <n v="0.8"/>
    <n v="-393.60199999999998"/>
    <n v="6"/>
    <n v="2"/>
    <x v="1"/>
    <s v="Jun"/>
    <s v="2015-06"/>
  </r>
  <r>
    <n v="9166"/>
    <s v="CA-2016-100300"/>
    <x v="890"/>
    <d v="2016-06-26T00:00:00"/>
    <s v="Second Class"/>
    <s v="MJ-17740"/>
    <s v="Max Jones"/>
    <x v="0"/>
    <s v="United States"/>
    <x v="70"/>
    <s v="California"/>
    <n v="92037"/>
    <x v="1"/>
    <s v="TEC-MA-10000984"/>
    <x v="2"/>
    <x v="15"/>
    <s v="Okidata MB760 Printer"/>
    <x v="5502"/>
    <n v="4"/>
    <n v="0.2"/>
    <n v="503.64"/>
    <n v="6"/>
    <n v="2"/>
    <x v="0"/>
    <s v="Jun"/>
    <s v="2016-06"/>
  </r>
  <r>
    <n v="9167"/>
    <s v="CA-2016-100300"/>
    <x v="890"/>
    <d v="2016-06-26T00:00:00"/>
    <s v="Second Class"/>
    <s v="MJ-17740"/>
    <s v="Max Jones"/>
    <x v="0"/>
    <s v="United States"/>
    <x v="70"/>
    <s v="California"/>
    <n v="92037"/>
    <x v="1"/>
    <s v="OFF-PA-10000418"/>
    <x v="1"/>
    <x v="10"/>
    <s v="Xerox 189"/>
    <x v="1230"/>
    <n v="1"/>
    <n v="0"/>
    <n v="50.328000000000003"/>
    <n v="6"/>
    <n v="2"/>
    <x v="0"/>
    <s v="Jun"/>
    <s v="2016-06"/>
  </r>
  <r>
    <n v="9168"/>
    <s v="CA-2016-100300"/>
    <x v="890"/>
    <d v="2016-06-26T00:00:00"/>
    <s v="Second Class"/>
    <s v="MJ-17740"/>
    <s v="Max Jones"/>
    <x v="0"/>
    <s v="United States"/>
    <x v="70"/>
    <s v="California"/>
    <n v="92037"/>
    <x v="1"/>
    <s v="OFF-AP-10001242"/>
    <x v="1"/>
    <x v="9"/>
    <s v="APC 7 Outlet Network SurgeArrest Surge Protector"/>
    <x v="2566"/>
    <n v="3"/>
    <n v="0"/>
    <n v="72.432000000000002"/>
    <n v="6"/>
    <n v="2"/>
    <x v="0"/>
    <s v="Jun"/>
    <s v="2016-06"/>
  </r>
  <r>
    <n v="9169"/>
    <s v="CA-2016-140571"/>
    <x v="543"/>
    <d v="2016-03-19T00:00:00"/>
    <s v="Standard Class"/>
    <s v="SJ-20125"/>
    <s v="Sanjit Jacobs"/>
    <x v="2"/>
    <s v="United States"/>
    <x v="25"/>
    <s v="Mississippi"/>
    <n v="39212"/>
    <x v="0"/>
    <s v="OFF-PA-10001954"/>
    <x v="1"/>
    <x v="10"/>
    <s v="Xerox 1964"/>
    <x v="5503"/>
    <n v="14"/>
    <n v="0"/>
    <n v="147.08959999999999"/>
    <n v="3"/>
    <n v="1"/>
    <x v="0"/>
    <s v="Mar"/>
    <s v="2016-03"/>
  </r>
  <r>
    <n v="9170"/>
    <s v="CA-2016-140571"/>
    <x v="543"/>
    <d v="2016-03-19T00:00:00"/>
    <s v="Standard Class"/>
    <s v="SJ-20125"/>
    <s v="Sanjit Jacobs"/>
    <x v="2"/>
    <s v="United States"/>
    <x v="25"/>
    <s v="Mississippi"/>
    <n v="39212"/>
    <x v="0"/>
    <s v="OFF-PA-10001954"/>
    <x v="1"/>
    <x v="10"/>
    <s v="Xerox 1964"/>
    <x v="1816"/>
    <n v="2"/>
    <n v="0"/>
    <n v="21.012799999999999"/>
    <n v="3"/>
    <n v="1"/>
    <x v="0"/>
    <s v="Mar"/>
    <s v="2016-03"/>
  </r>
  <r>
    <n v="9171"/>
    <s v="US-2016-155768"/>
    <x v="49"/>
    <d v="2016-12-01T00:00:00"/>
    <s v="Same Day"/>
    <s v="LB-16795"/>
    <s v="Laurel Beltran"/>
    <x v="2"/>
    <s v="United States"/>
    <x v="475"/>
    <s v="California"/>
    <n v="93030"/>
    <x v="1"/>
    <s v="FUR-FU-10000448"/>
    <x v="0"/>
    <x v="5"/>
    <s v="Tenex Chairmats For Use With Carpeted Floors"/>
    <x v="5504"/>
    <n v="2"/>
    <n v="0"/>
    <n v="1.5980000000000001"/>
    <n v="12"/>
    <n v="4"/>
    <x v="0"/>
    <s v="Dec"/>
    <s v="2016-12"/>
  </r>
  <r>
    <n v="9172"/>
    <s v="US-2016-155768"/>
    <x v="49"/>
    <d v="2016-12-01T00:00:00"/>
    <s v="Same Day"/>
    <s v="LB-16795"/>
    <s v="Laurel Beltran"/>
    <x v="2"/>
    <s v="United States"/>
    <x v="475"/>
    <s v="California"/>
    <n v="93030"/>
    <x v="1"/>
    <s v="OFF-PA-10001357"/>
    <x v="1"/>
    <x v="10"/>
    <s v="Xerox 1886"/>
    <x v="3531"/>
    <n v="1"/>
    <n v="0"/>
    <n v="22.992000000000001"/>
    <n v="12"/>
    <n v="4"/>
    <x v="0"/>
    <s v="Dec"/>
    <s v="2016-12"/>
  </r>
  <r>
    <n v="9173"/>
    <s v="US-2016-155768"/>
    <x v="49"/>
    <d v="2016-12-01T00:00:00"/>
    <s v="Same Day"/>
    <s v="LB-16795"/>
    <s v="Laurel Beltran"/>
    <x v="2"/>
    <s v="United States"/>
    <x v="475"/>
    <s v="California"/>
    <n v="93030"/>
    <x v="1"/>
    <s v="OFF-ST-10002292"/>
    <x v="1"/>
    <x v="4"/>
    <s v="Sauder Facets Collection Locker/File Cabinet, Sky Alder Finish"/>
    <x v="5505"/>
    <n v="3"/>
    <n v="0"/>
    <n v="222.58799999999999"/>
    <n v="12"/>
    <n v="4"/>
    <x v="0"/>
    <s v="Dec"/>
    <s v="2016-12"/>
  </r>
  <r>
    <n v="9174"/>
    <s v="US-2016-155768"/>
    <x v="49"/>
    <d v="2016-12-01T00:00:00"/>
    <s v="Same Day"/>
    <s v="LB-16795"/>
    <s v="Laurel Beltran"/>
    <x v="2"/>
    <s v="United States"/>
    <x v="475"/>
    <s v="California"/>
    <n v="93030"/>
    <x v="1"/>
    <s v="OFF-EN-10001219"/>
    <x v="1"/>
    <x v="12"/>
    <s v="#10- 4 1/8&quot; x 9 1/2&quot; Security-Tint Envelopes"/>
    <x v="988"/>
    <n v="3"/>
    <n v="0"/>
    <n v="11.2308"/>
    <n v="12"/>
    <n v="4"/>
    <x v="0"/>
    <s v="Dec"/>
    <s v="2016-12"/>
  </r>
  <r>
    <n v="9175"/>
    <s v="CA-2017-119424"/>
    <x v="492"/>
    <d v="2017-06-14T00:00:00"/>
    <s v="Second Class"/>
    <s v="SB-20185"/>
    <s v="Sarah Brown"/>
    <x v="0"/>
    <s v="United States"/>
    <x v="239"/>
    <s v="Washington"/>
    <n v="98031"/>
    <x v="1"/>
    <s v="TEC-PH-10002564"/>
    <x v="2"/>
    <x v="7"/>
    <s v="OtterBox Defender Series Case - Samsung Galaxy S4"/>
    <x v="973"/>
    <n v="3"/>
    <n v="0.2"/>
    <n v="8.9969999999999999"/>
    <n v="6"/>
    <n v="2"/>
    <x v="3"/>
    <s v="Jun"/>
    <s v="2017-06"/>
  </r>
  <r>
    <n v="9176"/>
    <s v="CA-2017-119424"/>
    <x v="492"/>
    <d v="2017-06-14T00:00:00"/>
    <s v="Second Class"/>
    <s v="SB-20185"/>
    <s v="Sarah Brown"/>
    <x v="0"/>
    <s v="United States"/>
    <x v="239"/>
    <s v="Washington"/>
    <n v="98031"/>
    <x v="1"/>
    <s v="OFF-PA-10001639"/>
    <x v="1"/>
    <x v="10"/>
    <s v="Xerox 203"/>
    <x v="537"/>
    <n v="3"/>
    <n v="0"/>
    <n v="9.3312000000000008"/>
    <n v="6"/>
    <n v="2"/>
    <x v="3"/>
    <s v="Jun"/>
    <s v="2017-06"/>
  </r>
  <r>
    <n v="9177"/>
    <s v="CA-2016-118178"/>
    <x v="690"/>
    <d v="2016-03-24T00:00:00"/>
    <s v="Standard Class"/>
    <s v="CC-12610"/>
    <s v="Corey Catlett"/>
    <x v="1"/>
    <s v="United States"/>
    <x v="316"/>
    <s v="Tennessee"/>
    <n v="37211"/>
    <x v="0"/>
    <s v="OFF-BI-10001153"/>
    <x v="1"/>
    <x v="8"/>
    <s v="Ibico Recycled Grain-Textured Covers"/>
    <x v="756"/>
    <n v="3"/>
    <n v="0.7"/>
    <n v="-20.724"/>
    <n v="3"/>
    <n v="1"/>
    <x v="0"/>
    <s v="Mar"/>
    <s v="2016-03"/>
  </r>
  <r>
    <n v="9178"/>
    <s v="CA-2016-166618"/>
    <x v="696"/>
    <d v="2016-11-18T00:00:00"/>
    <s v="Standard Class"/>
    <s v="DP-13000"/>
    <s v="Darren Powers"/>
    <x v="0"/>
    <s v="United States"/>
    <x v="20"/>
    <s v="New York"/>
    <n v="10035"/>
    <x v="3"/>
    <s v="TEC-PH-10003356"/>
    <x v="2"/>
    <x v="7"/>
    <s v="SmartStand Mobile Device Holder, Assorted Colors"/>
    <x v="62"/>
    <n v="2"/>
    <n v="0"/>
    <n v="3.9144000000000001"/>
    <n v="11"/>
    <n v="4"/>
    <x v="0"/>
    <s v="Nov"/>
    <s v="2016-11"/>
  </r>
  <r>
    <n v="9179"/>
    <s v="CA-2016-166618"/>
    <x v="696"/>
    <d v="2016-11-18T00:00:00"/>
    <s v="Standard Class"/>
    <s v="DP-13000"/>
    <s v="Darren Powers"/>
    <x v="0"/>
    <s v="United States"/>
    <x v="20"/>
    <s v="New York"/>
    <n v="10035"/>
    <x v="3"/>
    <s v="OFF-AR-10001725"/>
    <x v="1"/>
    <x v="6"/>
    <s v="Boston Home &amp; Office Model 2000 Electric Pencil Sharpeners"/>
    <x v="5506"/>
    <n v="1"/>
    <n v="0"/>
    <n v="6.149"/>
    <n v="11"/>
    <n v="4"/>
    <x v="0"/>
    <s v="Nov"/>
    <s v="2016-11"/>
  </r>
  <r>
    <n v="9180"/>
    <s v="CA-2017-156776"/>
    <x v="783"/>
    <d v="2017-08-11T00:00:00"/>
    <s v="Standard Class"/>
    <s v="JL-15505"/>
    <s v="Jeremy Lonsdale"/>
    <x v="0"/>
    <s v="United States"/>
    <x v="223"/>
    <s v="California"/>
    <n v="92683"/>
    <x v="1"/>
    <s v="TEC-PH-10002415"/>
    <x v="2"/>
    <x v="7"/>
    <s v="Polycom VoiceStation 500 Conference phone"/>
    <x v="5507"/>
    <n v="3"/>
    <n v="0.2"/>
    <n v="44.2425"/>
    <n v="8"/>
    <n v="3"/>
    <x v="3"/>
    <s v="Aug"/>
    <s v="2017-08"/>
  </r>
  <r>
    <n v="9181"/>
    <s v="CA-2017-156776"/>
    <x v="783"/>
    <d v="2017-08-11T00:00:00"/>
    <s v="Standard Class"/>
    <s v="JL-15505"/>
    <s v="Jeremy Lonsdale"/>
    <x v="0"/>
    <s v="United States"/>
    <x v="223"/>
    <s v="California"/>
    <n v="92683"/>
    <x v="1"/>
    <s v="OFF-BI-10003355"/>
    <x v="1"/>
    <x v="8"/>
    <s v="Cardinal Holdit Business Card Pockets"/>
    <x v="1627"/>
    <n v="3"/>
    <n v="0.2"/>
    <n v="4.1832000000000003"/>
    <n v="8"/>
    <n v="3"/>
    <x v="3"/>
    <s v="Aug"/>
    <s v="2017-08"/>
  </r>
  <r>
    <n v="9182"/>
    <s v="CA-2017-156776"/>
    <x v="783"/>
    <d v="2017-08-11T00:00:00"/>
    <s v="Standard Class"/>
    <s v="JL-15505"/>
    <s v="Jeremy Lonsdale"/>
    <x v="0"/>
    <s v="United States"/>
    <x v="223"/>
    <s v="California"/>
    <n v="92683"/>
    <x v="1"/>
    <s v="OFF-BI-10000216"/>
    <x v="1"/>
    <x v="8"/>
    <s v="Mead 1st Gear 2&quot; Zipper Binder, Asst. Colors"/>
    <x v="5508"/>
    <n v="3"/>
    <n v="0.2"/>
    <n v="11.673"/>
    <n v="8"/>
    <n v="3"/>
    <x v="3"/>
    <s v="Aug"/>
    <s v="2017-08"/>
  </r>
  <r>
    <n v="9183"/>
    <s v="CA-2017-156776"/>
    <x v="783"/>
    <d v="2017-08-11T00:00:00"/>
    <s v="Standard Class"/>
    <s v="JL-15505"/>
    <s v="Jeremy Lonsdale"/>
    <x v="0"/>
    <s v="United States"/>
    <x v="223"/>
    <s v="California"/>
    <n v="92683"/>
    <x v="1"/>
    <s v="TEC-AC-10004803"/>
    <x v="2"/>
    <x v="11"/>
    <s v="Sony Micro Vault Click 4 GB USB 2.0 Flash Drive"/>
    <x v="5509"/>
    <n v="4"/>
    <n v="0"/>
    <n v="7.8064"/>
    <n v="8"/>
    <n v="3"/>
    <x v="3"/>
    <s v="Aug"/>
    <s v="2017-08"/>
  </r>
  <r>
    <n v="9184"/>
    <s v="CA-2017-156776"/>
    <x v="783"/>
    <d v="2017-08-11T00:00:00"/>
    <s v="Standard Class"/>
    <s v="JL-15505"/>
    <s v="Jeremy Lonsdale"/>
    <x v="0"/>
    <s v="United States"/>
    <x v="223"/>
    <s v="California"/>
    <n v="92683"/>
    <x v="1"/>
    <s v="OFF-PA-10001970"/>
    <x v="1"/>
    <x v="10"/>
    <s v="Xerox 1881"/>
    <x v="332"/>
    <n v="2"/>
    <n v="0"/>
    <n v="11.543200000000001"/>
    <n v="8"/>
    <n v="3"/>
    <x v="3"/>
    <s v="Aug"/>
    <s v="2017-08"/>
  </r>
  <r>
    <n v="9185"/>
    <s v="CA-2017-156776"/>
    <x v="783"/>
    <d v="2017-08-11T00:00:00"/>
    <s v="Standard Class"/>
    <s v="JL-15505"/>
    <s v="Jeremy Lonsdale"/>
    <x v="0"/>
    <s v="United States"/>
    <x v="223"/>
    <s v="California"/>
    <n v="92683"/>
    <x v="1"/>
    <s v="FUR-FU-10004848"/>
    <x v="0"/>
    <x v="5"/>
    <s v="Howard Miller 13-3/4&quot; Diameter Brushed Chrome Round Wall Clock"/>
    <x v="2616"/>
    <n v="1"/>
    <n v="0"/>
    <n v="15.525"/>
    <n v="8"/>
    <n v="3"/>
    <x v="3"/>
    <s v="Aug"/>
    <s v="2017-08"/>
  </r>
  <r>
    <n v="9186"/>
    <s v="CA-2017-156776"/>
    <x v="783"/>
    <d v="2017-08-11T00:00:00"/>
    <s v="Standard Class"/>
    <s v="JL-15505"/>
    <s v="Jeremy Lonsdale"/>
    <x v="0"/>
    <s v="United States"/>
    <x v="223"/>
    <s v="California"/>
    <n v="92683"/>
    <x v="1"/>
    <s v="FUR-CH-10002317"/>
    <x v="0"/>
    <x v="1"/>
    <s v="Global Enterprise Series Seating Low-Back Swivel/Tilt Chairs"/>
    <x v="5510"/>
    <n v="1"/>
    <n v="0.2"/>
    <n v="25.898"/>
    <n v="8"/>
    <n v="3"/>
    <x v="3"/>
    <s v="Aug"/>
    <s v="2017-08"/>
  </r>
  <r>
    <n v="9187"/>
    <s v="CA-2017-156776"/>
    <x v="783"/>
    <d v="2017-08-11T00:00:00"/>
    <s v="Standard Class"/>
    <s v="JL-15505"/>
    <s v="Jeremy Lonsdale"/>
    <x v="0"/>
    <s v="United States"/>
    <x v="223"/>
    <s v="California"/>
    <n v="92683"/>
    <x v="1"/>
    <s v="OFF-AP-10002534"/>
    <x v="1"/>
    <x v="9"/>
    <s v="3.6 Cubic Foot Counter Height Office Refrigerator"/>
    <x v="5511"/>
    <n v="5"/>
    <n v="0"/>
    <n v="412.46800000000002"/>
    <n v="8"/>
    <n v="3"/>
    <x v="3"/>
    <s v="Aug"/>
    <s v="2017-08"/>
  </r>
  <r>
    <n v="9188"/>
    <s v="US-2015-130512"/>
    <x v="291"/>
    <d v="2015-08-25T00:00:00"/>
    <s v="Standard Class"/>
    <s v="SM-20320"/>
    <s v="Sean Miller"/>
    <x v="2"/>
    <s v="United States"/>
    <x v="227"/>
    <s v="Pennsylvania"/>
    <n v="18103"/>
    <x v="3"/>
    <s v="OFF-SU-10001935"/>
    <x v="1"/>
    <x v="14"/>
    <s v="Staple remover"/>
    <x v="4120"/>
    <n v="2"/>
    <n v="0.2"/>
    <n v="-0.6976"/>
    <n v="8"/>
    <n v="3"/>
    <x v="1"/>
    <s v="Aug"/>
    <s v="2015-08"/>
  </r>
  <r>
    <n v="9189"/>
    <s v="US-2015-130512"/>
    <x v="291"/>
    <d v="2015-08-25T00:00:00"/>
    <s v="Standard Class"/>
    <s v="SM-20320"/>
    <s v="Sean Miller"/>
    <x v="2"/>
    <s v="United States"/>
    <x v="227"/>
    <s v="Pennsylvania"/>
    <n v="18103"/>
    <x v="3"/>
    <s v="TEC-AC-10000290"/>
    <x v="2"/>
    <x v="11"/>
    <s v="Sabrent 4-Port USB 2.0 Hub"/>
    <x v="4809"/>
    <n v="4"/>
    <n v="0.2"/>
    <n v="3.8024"/>
    <n v="8"/>
    <n v="3"/>
    <x v="1"/>
    <s v="Aug"/>
    <s v="2015-08"/>
  </r>
  <r>
    <n v="9190"/>
    <s v="US-2015-130512"/>
    <x v="291"/>
    <d v="2015-08-25T00:00:00"/>
    <s v="Standard Class"/>
    <s v="SM-20320"/>
    <s v="Sean Miller"/>
    <x v="2"/>
    <s v="United States"/>
    <x v="227"/>
    <s v="Pennsylvania"/>
    <n v="18103"/>
    <x v="3"/>
    <s v="OFF-ST-10002574"/>
    <x v="1"/>
    <x v="4"/>
    <s v="SAFCO Commercial Wire Shelving, Black"/>
    <x v="5512"/>
    <n v="6"/>
    <n v="0.2"/>
    <n v="-165.768"/>
    <n v="8"/>
    <n v="3"/>
    <x v="1"/>
    <s v="Aug"/>
    <s v="2015-08"/>
  </r>
  <r>
    <n v="9191"/>
    <s v="US-2015-130512"/>
    <x v="291"/>
    <d v="2015-08-25T00:00:00"/>
    <s v="Standard Class"/>
    <s v="SM-20320"/>
    <s v="Sean Miller"/>
    <x v="2"/>
    <s v="United States"/>
    <x v="227"/>
    <s v="Pennsylvania"/>
    <n v="18103"/>
    <x v="3"/>
    <s v="OFF-BI-10004519"/>
    <x v="1"/>
    <x v="8"/>
    <s v="GBC DocuBind P100 Manual Binding Machine"/>
    <x v="5513"/>
    <n v="2"/>
    <n v="0.7"/>
    <n v="-82.99"/>
    <n v="8"/>
    <n v="3"/>
    <x v="1"/>
    <s v="Aug"/>
    <s v="2015-08"/>
  </r>
  <r>
    <n v="9192"/>
    <s v="US-2015-130512"/>
    <x v="291"/>
    <d v="2015-08-25T00:00:00"/>
    <s v="Standard Class"/>
    <s v="SM-20320"/>
    <s v="Sean Miller"/>
    <x v="2"/>
    <s v="United States"/>
    <x v="227"/>
    <s v="Pennsylvania"/>
    <n v="18103"/>
    <x v="3"/>
    <s v="OFF-PA-10003625"/>
    <x v="1"/>
    <x v="10"/>
    <s v="Xerox 1979"/>
    <x v="1967"/>
    <n v="2"/>
    <n v="0.2"/>
    <n v="15.49"/>
    <n v="8"/>
    <n v="3"/>
    <x v="1"/>
    <s v="Aug"/>
    <s v="2015-08"/>
  </r>
  <r>
    <n v="9193"/>
    <s v="CA-2015-141810"/>
    <x v="121"/>
    <d v="2015-11-07T00:00:00"/>
    <s v="Standard Class"/>
    <s v="BB-10990"/>
    <s v="Barry Blumstein"/>
    <x v="1"/>
    <s v="United States"/>
    <x v="52"/>
    <s v="Texas"/>
    <n v="78207"/>
    <x v="2"/>
    <s v="OFF-BI-10001524"/>
    <x v="1"/>
    <x v="8"/>
    <s v="GBC Premium Transparent Covers with Diagonal Lined Pattern"/>
    <x v="5514"/>
    <n v="7"/>
    <n v="0.8"/>
    <n v="-46.995199999999997"/>
    <n v="11"/>
    <n v="4"/>
    <x v="1"/>
    <s v="Nov"/>
    <s v="2015-11"/>
  </r>
  <r>
    <n v="9194"/>
    <s v="CA-2015-141810"/>
    <x v="121"/>
    <d v="2015-11-07T00:00:00"/>
    <s v="Standard Class"/>
    <s v="BB-10990"/>
    <s v="Barry Blumstein"/>
    <x v="1"/>
    <s v="United States"/>
    <x v="52"/>
    <s v="Texas"/>
    <n v="78207"/>
    <x v="2"/>
    <s v="TEC-PH-10002200"/>
    <x v="2"/>
    <x v="7"/>
    <s v="Aastra 6757i CT Wireless VoIP phone"/>
    <x v="3430"/>
    <n v="2"/>
    <n v="0.2"/>
    <n v="38.779200000000003"/>
    <n v="11"/>
    <n v="4"/>
    <x v="1"/>
    <s v="Nov"/>
    <s v="2015-11"/>
  </r>
  <r>
    <n v="9195"/>
    <s v="CA-2014-146843"/>
    <x v="953"/>
    <d v="2014-12-06T00:00:00"/>
    <s v="Standard Class"/>
    <s v="PB-19150"/>
    <s v="Philip Brown"/>
    <x v="0"/>
    <s v="United States"/>
    <x v="418"/>
    <s v="Arizona"/>
    <n v="85323"/>
    <x v="1"/>
    <s v="OFF-SU-10001664"/>
    <x v="1"/>
    <x v="14"/>
    <s v="Acme Office Executive Series Stainless Steel Trimmers"/>
    <x v="1388"/>
    <n v="7"/>
    <n v="0.2"/>
    <n v="3.5994000000000002"/>
    <n v="11"/>
    <n v="4"/>
    <x v="2"/>
    <s v="Nov"/>
    <s v="2014-11"/>
  </r>
  <r>
    <n v="9196"/>
    <s v="CA-2014-146843"/>
    <x v="953"/>
    <d v="2014-12-06T00:00:00"/>
    <s v="Standard Class"/>
    <s v="PB-19150"/>
    <s v="Philip Brown"/>
    <x v="0"/>
    <s v="United States"/>
    <x v="418"/>
    <s v="Arizona"/>
    <n v="85323"/>
    <x v="1"/>
    <s v="TEC-AC-10002550"/>
    <x v="2"/>
    <x v="11"/>
    <s v="Memorex 25GB 6X Branded Blu-Ray Recordable Disc, 30/Pack"/>
    <x v="5515"/>
    <n v="4"/>
    <n v="0.2"/>
    <n v="-16.614000000000001"/>
    <n v="11"/>
    <n v="4"/>
    <x v="2"/>
    <s v="Nov"/>
    <s v="2014-11"/>
  </r>
  <r>
    <n v="9197"/>
    <s v="CA-2014-103310"/>
    <x v="1025"/>
    <d v="2014-05-15T00:00:00"/>
    <s v="Standard Class"/>
    <s v="GM-14680"/>
    <s v="Greg Matthias"/>
    <x v="0"/>
    <s v="United States"/>
    <x v="49"/>
    <s v="California"/>
    <n v="95123"/>
    <x v="1"/>
    <s v="OFF-PA-10004353"/>
    <x v="1"/>
    <x v="10"/>
    <s v="Southworth 25% Cotton Premium Laser Paper and Envelopes"/>
    <x v="786"/>
    <n v="2"/>
    <n v="0"/>
    <n v="19.180800000000001"/>
    <n v="5"/>
    <n v="2"/>
    <x v="2"/>
    <s v="May"/>
    <s v="2014-05"/>
  </r>
  <r>
    <n v="9198"/>
    <s v="CA-2014-103310"/>
    <x v="1025"/>
    <d v="2014-05-15T00:00:00"/>
    <s v="Standard Class"/>
    <s v="GM-14680"/>
    <s v="Greg Matthias"/>
    <x v="0"/>
    <s v="United States"/>
    <x v="49"/>
    <s v="California"/>
    <n v="95123"/>
    <x v="1"/>
    <s v="TEC-PH-10001817"/>
    <x v="2"/>
    <x v="7"/>
    <s v="Wilson Electronics DB Pro Signal Booster"/>
    <x v="5516"/>
    <n v="5"/>
    <n v="0.2"/>
    <n v="125.3"/>
    <n v="5"/>
    <n v="2"/>
    <x v="2"/>
    <s v="May"/>
    <s v="2014-05"/>
  </r>
  <r>
    <n v="9199"/>
    <s v="CA-2014-103310"/>
    <x v="1025"/>
    <d v="2014-05-15T00:00:00"/>
    <s v="Standard Class"/>
    <s v="GM-14680"/>
    <s v="Greg Matthias"/>
    <x v="0"/>
    <s v="United States"/>
    <x v="49"/>
    <s v="California"/>
    <n v="95123"/>
    <x v="1"/>
    <s v="OFF-SU-10004737"/>
    <x v="1"/>
    <x v="14"/>
    <s v="Acme Design Stainless Steel Bent Scissors"/>
    <x v="5517"/>
    <n v="6"/>
    <n v="0"/>
    <n v="11.0808"/>
    <n v="5"/>
    <n v="2"/>
    <x v="2"/>
    <s v="May"/>
    <s v="2014-05"/>
  </r>
  <r>
    <n v="9200"/>
    <s v="CA-2014-103310"/>
    <x v="1025"/>
    <d v="2014-05-15T00:00:00"/>
    <s v="Standard Class"/>
    <s v="GM-14680"/>
    <s v="Greg Matthias"/>
    <x v="0"/>
    <s v="United States"/>
    <x v="49"/>
    <s v="California"/>
    <n v="95123"/>
    <x v="1"/>
    <s v="FUR-CH-10002320"/>
    <x v="0"/>
    <x v="1"/>
    <s v="Hon Pagoda Stacking Chairs"/>
    <x v="5518"/>
    <n v="1"/>
    <n v="0.2"/>
    <n v="32.097999999999999"/>
    <n v="5"/>
    <n v="2"/>
    <x v="2"/>
    <s v="May"/>
    <s v="2014-05"/>
  </r>
  <r>
    <n v="9201"/>
    <s v="CA-2016-152688"/>
    <x v="508"/>
    <d v="2016-10-20T00:00:00"/>
    <s v="First Class"/>
    <s v="NR-18550"/>
    <s v="Nick Radford"/>
    <x v="0"/>
    <s v="United States"/>
    <x v="275"/>
    <s v="New Jersey"/>
    <n v="8861"/>
    <x v="3"/>
    <s v="FUR-BO-10001337"/>
    <x v="0"/>
    <x v="0"/>
    <s v="O'Sullivan Living Dimensions 2-Shelf Bookcases"/>
    <x v="5519"/>
    <n v="1"/>
    <n v="0"/>
    <n v="12.098000000000001"/>
    <n v="10"/>
    <n v="4"/>
    <x v="0"/>
    <s v="Oct"/>
    <s v="2016-10"/>
  </r>
  <r>
    <n v="9202"/>
    <s v="CA-2016-152688"/>
    <x v="508"/>
    <d v="2016-10-20T00:00:00"/>
    <s v="First Class"/>
    <s v="NR-18550"/>
    <s v="Nick Radford"/>
    <x v="0"/>
    <s v="United States"/>
    <x v="275"/>
    <s v="New Jersey"/>
    <n v="8861"/>
    <x v="3"/>
    <s v="OFF-BI-10004584"/>
    <x v="1"/>
    <x v="8"/>
    <s v="GBC ProClick 150 Presentation Binding System"/>
    <x v="5520"/>
    <n v="1"/>
    <n v="0"/>
    <n v="148.51060000000001"/>
    <n v="10"/>
    <n v="4"/>
    <x v="0"/>
    <s v="Oct"/>
    <s v="2016-10"/>
  </r>
  <r>
    <n v="9203"/>
    <s v="CA-2016-153836"/>
    <x v="859"/>
    <d v="2016-11-03T00:00:00"/>
    <s v="Standard Class"/>
    <s v="EH-13765"/>
    <s v="Edward Hooks"/>
    <x v="1"/>
    <s v="United States"/>
    <x v="20"/>
    <s v="New York"/>
    <n v="10011"/>
    <x v="3"/>
    <s v="OFF-BI-10004817"/>
    <x v="1"/>
    <x v="8"/>
    <s v="GBC Personal VeloBind Strips"/>
    <x v="1505"/>
    <n v="3"/>
    <n v="0.2"/>
    <n v="10.0632"/>
    <n v="10"/>
    <n v="4"/>
    <x v="0"/>
    <s v="Oct"/>
    <s v="2016-10"/>
  </r>
  <r>
    <n v="9204"/>
    <s v="CA-2016-153836"/>
    <x v="859"/>
    <d v="2016-11-03T00:00:00"/>
    <s v="Standard Class"/>
    <s v="EH-13765"/>
    <s v="Edward Hooks"/>
    <x v="1"/>
    <s v="United States"/>
    <x v="20"/>
    <s v="New York"/>
    <n v="10011"/>
    <x v="3"/>
    <s v="OFF-AR-10004602"/>
    <x v="1"/>
    <x v="6"/>
    <s v="Boston KS Multi-Size Manual Pencil Sharpener"/>
    <x v="1152"/>
    <n v="5"/>
    <n v="0"/>
    <n v="32.186"/>
    <n v="10"/>
    <n v="4"/>
    <x v="0"/>
    <s v="Oct"/>
    <s v="2016-10"/>
  </r>
  <r>
    <n v="9205"/>
    <s v="CA-2016-104689"/>
    <x v="49"/>
    <d v="2016-12-05T00:00:00"/>
    <s v="Standard Class"/>
    <s v="FH-14365"/>
    <s v="Fred Hopkins"/>
    <x v="1"/>
    <s v="United States"/>
    <x v="1"/>
    <s v="California"/>
    <n v="90004"/>
    <x v="1"/>
    <s v="OFF-AR-10001149"/>
    <x v="1"/>
    <x v="6"/>
    <s v="Sanford Colorific Colored Pencils, 12/Box"/>
    <x v="4023"/>
    <n v="8"/>
    <n v="0"/>
    <n v="6.9119999999999999"/>
    <n v="12"/>
    <n v="4"/>
    <x v="0"/>
    <s v="Dec"/>
    <s v="2016-12"/>
  </r>
  <r>
    <n v="9206"/>
    <s v="CA-2016-146423"/>
    <x v="438"/>
    <d v="2016-04-21T00:00:00"/>
    <s v="Same Day"/>
    <s v="BT-11680"/>
    <s v="Brian Thompson"/>
    <x v="0"/>
    <s v="United States"/>
    <x v="451"/>
    <s v="Connecticut"/>
    <n v="6460"/>
    <x v="3"/>
    <s v="OFF-AR-10004817"/>
    <x v="1"/>
    <x v="6"/>
    <s v="Colorific Watercolor Pencils"/>
    <x v="1142"/>
    <n v="3"/>
    <n v="0"/>
    <n v="4.4892000000000003"/>
    <n v="4"/>
    <n v="2"/>
    <x v="0"/>
    <s v="Apr"/>
    <s v="2016-04"/>
  </r>
  <r>
    <n v="9207"/>
    <s v="CA-2016-146423"/>
    <x v="438"/>
    <d v="2016-04-21T00:00:00"/>
    <s v="Same Day"/>
    <s v="BT-11680"/>
    <s v="Brian Thompson"/>
    <x v="0"/>
    <s v="United States"/>
    <x v="451"/>
    <s v="Connecticut"/>
    <n v="6460"/>
    <x v="3"/>
    <s v="OFF-PA-10003797"/>
    <x v="1"/>
    <x v="10"/>
    <s v="Xerox 209"/>
    <x v="187"/>
    <n v="8"/>
    <n v="0"/>
    <n v="24.883199999999999"/>
    <n v="4"/>
    <n v="2"/>
    <x v="0"/>
    <s v="Apr"/>
    <s v="2016-04"/>
  </r>
  <r>
    <n v="9208"/>
    <s v="CA-2017-140781"/>
    <x v="646"/>
    <d v="2017-08-07T00:00:00"/>
    <s v="Standard Class"/>
    <s v="AB-10105"/>
    <s v="Adrian Barton"/>
    <x v="0"/>
    <s v="United States"/>
    <x v="41"/>
    <s v="Illinois"/>
    <n v="61701"/>
    <x v="2"/>
    <s v="TEC-AC-10000682"/>
    <x v="2"/>
    <x v="11"/>
    <s v="Kensington K72356US Mouse-in-a-Box USB Desktop Mouse"/>
    <x v="5521"/>
    <n v="3"/>
    <n v="0.2"/>
    <n v="7.4654999999999996"/>
    <n v="8"/>
    <n v="3"/>
    <x v="3"/>
    <s v="Aug"/>
    <s v="2017-08"/>
  </r>
  <r>
    <n v="9209"/>
    <s v="CA-2017-141747"/>
    <x v="646"/>
    <d v="2017-08-08T00:00:00"/>
    <s v="Second Class"/>
    <s v="SC-20230"/>
    <s v="Scot Coram"/>
    <x v="1"/>
    <s v="United States"/>
    <x v="4"/>
    <s v="Washington"/>
    <n v="98105"/>
    <x v="1"/>
    <s v="OFF-ST-10003996"/>
    <x v="1"/>
    <x v="4"/>
    <s v="Letter/Legal File Tote with Clear Snap-On Lid, Black Granite"/>
    <x v="5522"/>
    <n v="1"/>
    <n v="0"/>
    <n v="4.1756000000000002"/>
    <n v="8"/>
    <n v="3"/>
    <x v="3"/>
    <s v="Aug"/>
    <s v="2017-08"/>
  </r>
  <r>
    <n v="9210"/>
    <s v="CA-2017-142776"/>
    <x v="157"/>
    <d v="2017-12-14T00:00:00"/>
    <s v="Second Class"/>
    <s v="RS-19870"/>
    <s v="Roy Skaria"/>
    <x v="2"/>
    <s v="United States"/>
    <x v="140"/>
    <s v="Iowa"/>
    <n v="52601"/>
    <x v="2"/>
    <s v="OFF-EN-10003160"/>
    <x v="1"/>
    <x v="12"/>
    <s v="Pastel Pink Envelopes"/>
    <x v="6"/>
    <n v="1"/>
    <n v="0"/>
    <n v="3.4944000000000002"/>
    <n v="12"/>
    <n v="4"/>
    <x v="3"/>
    <s v="Dec"/>
    <s v="2017-12"/>
  </r>
  <r>
    <n v="9211"/>
    <s v="CA-2017-142776"/>
    <x v="157"/>
    <d v="2017-12-14T00:00:00"/>
    <s v="Second Class"/>
    <s v="RS-19870"/>
    <s v="Roy Skaria"/>
    <x v="2"/>
    <s v="United States"/>
    <x v="140"/>
    <s v="Iowa"/>
    <n v="52601"/>
    <x v="2"/>
    <s v="OFF-BI-10002012"/>
    <x v="1"/>
    <x v="8"/>
    <s v="Wilson Jones Easy Flow II Sheet Lifters"/>
    <x v="5331"/>
    <n v="3"/>
    <n v="0"/>
    <n v="2.5920000000000001"/>
    <n v="12"/>
    <n v="4"/>
    <x v="3"/>
    <s v="Dec"/>
    <s v="2017-12"/>
  </r>
  <r>
    <n v="9212"/>
    <s v="CA-2015-167479"/>
    <x v="948"/>
    <d v="2015-03-19T00:00:00"/>
    <s v="Standard Class"/>
    <s v="AI-10855"/>
    <s v="Arianne Irving"/>
    <x v="0"/>
    <s v="United States"/>
    <x v="43"/>
    <s v="California"/>
    <n v="95661"/>
    <x v="1"/>
    <s v="OFF-PA-10002105"/>
    <x v="1"/>
    <x v="10"/>
    <s v="Xerox 223"/>
    <x v="537"/>
    <n v="3"/>
    <n v="0"/>
    <n v="9.3312000000000008"/>
    <n v="3"/>
    <n v="1"/>
    <x v="1"/>
    <s v="Mar"/>
    <s v="2015-03"/>
  </r>
  <r>
    <n v="9213"/>
    <s v="CA-2014-144071"/>
    <x v="589"/>
    <d v="2014-12-15T00:00:00"/>
    <s v="Standard Class"/>
    <s v="DJ-13420"/>
    <s v="Denny Joy"/>
    <x v="1"/>
    <s v="United States"/>
    <x v="8"/>
    <s v="California"/>
    <n v="94110"/>
    <x v="1"/>
    <s v="FUR-FU-10000397"/>
    <x v="0"/>
    <x v="5"/>
    <s v="Luxo Economy Swing Arm Lamp"/>
    <x v="1143"/>
    <n v="2"/>
    <n v="0"/>
    <n v="11.166399999999999"/>
    <n v="12"/>
    <n v="4"/>
    <x v="2"/>
    <s v="Dec"/>
    <s v="2014-12"/>
  </r>
  <r>
    <n v="9214"/>
    <s v="CA-2014-144071"/>
    <x v="589"/>
    <d v="2014-12-15T00:00:00"/>
    <s v="Standard Class"/>
    <s v="DJ-13420"/>
    <s v="Denny Joy"/>
    <x v="1"/>
    <s v="United States"/>
    <x v="8"/>
    <s v="California"/>
    <n v="94110"/>
    <x v="1"/>
    <s v="FUR-FU-10000758"/>
    <x v="0"/>
    <x v="5"/>
    <s v="DAX Natural Wood-Tone Poster Frame"/>
    <x v="3946"/>
    <n v="3"/>
    <n v="0"/>
    <n v="28.598400000000002"/>
    <n v="12"/>
    <n v="4"/>
    <x v="2"/>
    <s v="Dec"/>
    <s v="2014-12"/>
  </r>
  <r>
    <n v="9215"/>
    <s v="US-2017-120908"/>
    <x v="1033"/>
    <d v="2017-10-02T00:00:00"/>
    <s v="First Class"/>
    <s v="BF-10975"/>
    <s v="Barbara Fisher"/>
    <x v="1"/>
    <s v="United States"/>
    <x v="10"/>
    <s v="Pennsylvania"/>
    <n v="19120"/>
    <x v="3"/>
    <s v="OFF-LA-10004677"/>
    <x v="1"/>
    <x v="2"/>
    <s v="Self-Adhesive Address Labels for Typewriters with Dispenser Box"/>
    <x v="5523"/>
    <n v="7"/>
    <n v="0.2"/>
    <n v="6.9741"/>
    <n v="9"/>
    <n v="3"/>
    <x v="3"/>
    <s v="Sep"/>
    <s v="2017-09"/>
  </r>
  <r>
    <n v="9216"/>
    <s v="CA-2016-152646"/>
    <x v="831"/>
    <d v="2016-11-26T00:00:00"/>
    <s v="Standard Class"/>
    <s v="TH-21235"/>
    <s v="Tiffany House"/>
    <x v="1"/>
    <s v="United States"/>
    <x v="1"/>
    <s v="California"/>
    <n v="90049"/>
    <x v="1"/>
    <s v="OFF-PA-10004451"/>
    <x v="1"/>
    <x v="10"/>
    <s v="Xerox 222"/>
    <x v="56"/>
    <n v="5"/>
    <n v="0"/>
    <n v="15.552"/>
    <n v="11"/>
    <n v="4"/>
    <x v="0"/>
    <s v="Nov"/>
    <s v="2016-11"/>
  </r>
  <r>
    <n v="9217"/>
    <s v="CA-2017-103765"/>
    <x v="221"/>
    <d v="2017-11-30T00:00:00"/>
    <s v="Standard Class"/>
    <s v="JG-15310"/>
    <s v="Jason Gross"/>
    <x v="1"/>
    <s v="United States"/>
    <x v="372"/>
    <s v="Texas"/>
    <n v="79762"/>
    <x v="2"/>
    <s v="OFF-AP-10002311"/>
    <x v="1"/>
    <x v="9"/>
    <s v="Holmes Replacement Filter for HEPA Air Cleaner, Very Large Room, HEPA Filter"/>
    <x v="5524"/>
    <n v="1"/>
    <n v="0.8"/>
    <n v="-24.771599999999999"/>
    <n v="11"/>
    <n v="4"/>
    <x v="3"/>
    <s v="Nov"/>
    <s v="2017-11"/>
  </r>
  <r>
    <n v="9218"/>
    <s v="US-2017-118157"/>
    <x v="237"/>
    <d v="2017-11-17T00:00:00"/>
    <s v="First Class"/>
    <s v="AW-10930"/>
    <s v="Arthur Wiediger"/>
    <x v="2"/>
    <s v="United States"/>
    <x v="31"/>
    <s v="Minnesota"/>
    <n v="55407"/>
    <x v="2"/>
    <s v="OFF-EN-10004459"/>
    <x v="1"/>
    <x v="12"/>
    <s v="Security-Tint Envelopes"/>
    <x v="764"/>
    <n v="2"/>
    <n v="0"/>
    <n v="7.4871999999999996"/>
    <n v="11"/>
    <n v="4"/>
    <x v="3"/>
    <s v="Nov"/>
    <s v="2017-11"/>
  </r>
  <r>
    <n v="9219"/>
    <s v="US-2015-164238"/>
    <x v="748"/>
    <d v="2015-08-20T00:00:00"/>
    <s v="Standard Class"/>
    <s v="JW-15955"/>
    <s v="Joni Wasserman"/>
    <x v="0"/>
    <s v="United States"/>
    <x v="10"/>
    <s v="Pennsylvania"/>
    <n v="19120"/>
    <x v="3"/>
    <s v="OFF-ST-10002352"/>
    <x v="1"/>
    <x v="4"/>
    <s v="Iris Project Case"/>
    <x v="4998"/>
    <n v="7"/>
    <n v="0.2"/>
    <n v="3.3515999999999999"/>
    <n v="8"/>
    <n v="3"/>
    <x v="1"/>
    <s v="Aug"/>
    <s v="2015-08"/>
  </r>
  <r>
    <n v="9220"/>
    <s v="US-2015-164238"/>
    <x v="748"/>
    <d v="2015-08-20T00:00:00"/>
    <s v="Standard Class"/>
    <s v="JW-15955"/>
    <s v="Joni Wasserman"/>
    <x v="0"/>
    <s v="United States"/>
    <x v="10"/>
    <s v="Pennsylvania"/>
    <n v="19120"/>
    <x v="3"/>
    <s v="FUR-BO-10000780"/>
    <x v="0"/>
    <x v="0"/>
    <s v="O'Sullivan Plantations 2-Door Library in Landvery Oak"/>
    <x v="5485"/>
    <n v="3"/>
    <n v="0.5"/>
    <n v="-204.99959999999999"/>
    <n v="8"/>
    <n v="3"/>
    <x v="1"/>
    <s v="Aug"/>
    <s v="2015-08"/>
  </r>
  <r>
    <n v="9221"/>
    <s v="CA-2017-103212"/>
    <x v="119"/>
    <d v="2017-10-14T00:00:00"/>
    <s v="First Class"/>
    <s v="MH-18025"/>
    <s v="Michelle Huthwaite"/>
    <x v="0"/>
    <s v="United States"/>
    <x v="240"/>
    <s v="Louisiana"/>
    <n v="70506"/>
    <x v="0"/>
    <s v="OFF-LA-10000248"/>
    <x v="1"/>
    <x v="2"/>
    <s v="Avery 52"/>
    <x v="466"/>
    <n v="3"/>
    <n v="0"/>
    <n v="5.2028999999999996"/>
    <n v="10"/>
    <n v="4"/>
    <x v="3"/>
    <s v="Oct"/>
    <s v="2017-10"/>
  </r>
  <r>
    <n v="9222"/>
    <s v="CA-2017-103212"/>
    <x v="119"/>
    <d v="2017-10-14T00:00:00"/>
    <s v="First Class"/>
    <s v="MH-18025"/>
    <s v="Michelle Huthwaite"/>
    <x v="0"/>
    <s v="United States"/>
    <x v="240"/>
    <s v="Louisiana"/>
    <n v="70506"/>
    <x v="0"/>
    <s v="FUR-TA-10003473"/>
    <x v="0"/>
    <x v="3"/>
    <s v="Bretford Rectangular Conference Table Tops"/>
    <x v="5525"/>
    <n v="4"/>
    <n v="0"/>
    <n v="346.03960000000001"/>
    <n v="10"/>
    <n v="4"/>
    <x v="3"/>
    <s v="Oct"/>
    <s v="2017-10"/>
  </r>
  <r>
    <n v="9223"/>
    <s v="CA-2017-103212"/>
    <x v="119"/>
    <d v="2017-10-14T00:00:00"/>
    <s v="First Class"/>
    <s v="MH-18025"/>
    <s v="Michelle Huthwaite"/>
    <x v="0"/>
    <s v="United States"/>
    <x v="240"/>
    <s v="Louisiana"/>
    <n v="70506"/>
    <x v="0"/>
    <s v="OFF-PA-10004355"/>
    <x v="1"/>
    <x v="10"/>
    <s v="Xerox 231"/>
    <x v="233"/>
    <n v="4"/>
    <n v="0"/>
    <n v="12.441599999999999"/>
    <n v="10"/>
    <n v="4"/>
    <x v="3"/>
    <s v="Oct"/>
    <s v="2017-10"/>
  </r>
  <r>
    <n v="9224"/>
    <s v="CA-2017-121160"/>
    <x v="259"/>
    <d v="2017-11-04T00:00:00"/>
    <s v="Same Day"/>
    <s v="FM-14290"/>
    <s v="Frank Merwin"/>
    <x v="2"/>
    <s v="United States"/>
    <x v="518"/>
    <s v="Texas"/>
    <n v="77803"/>
    <x v="2"/>
    <s v="OFF-BI-10001308"/>
    <x v="1"/>
    <x v="8"/>
    <s v="GBC Standard Plastic Binding Systems' Combs"/>
    <x v="5526"/>
    <n v="6"/>
    <n v="0.8"/>
    <n v="-13.188000000000001"/>
    <n v="11"/>
    <n v="4"/>
    <x v="3"/>
    <s v="Nov"/>
    <s v="2017-11"/>
  </r>
  <r>
    <n v="9225"/>
    <s v="CA-2017-121160"/>
    <x v="259"/>
    <d v="2017-11-04T00:00:00"/>
    <s v="Same Day"/>
    <s v="FM-14290"/>
    <s v="Frank Merwin"/>
    <x v="2"/>
    <s v="United States"/>
    <x v="518"/>
    <s v="Texas"/>
    <n v="77803"/>
    <x v="2"/>
    <s v="OFF-BI-10003094"/>
    <x v="1"/>
    <x v="8"/>
    <s v="Self-Adhesive Ring Binder Labels"/>
    <x v="4729"/>
    <n v="2"/>
    <n v="0.8"/>
    <n v="-2.3231999999999999"/>
    <n v="11"/>
    <n v="4"/>
    <x v="3"/>
    <s v="Nov"/>
    <s v="2017-11"/>
  </r>
  <r>
    <n v="9226"/>
    <s v="CA-2017-121160"/>
    <x v="259"/>
    <d v="2017-11-04T00:00:00"/>
    <s v="Same Day"/>
    <s v="FM-14290"/>
    <s v="Frank Merwin"/>
    <x v="2"/>
    <s v="United States"/>
    <x v="518"/>
    <s v="Texas"/>
    <n v="77803"/>
    <x v="2"/>
    <s v="OFF-BI-10004040"/>
    <x v="1"/>
    <x v="8"/>
    <s v="Wilson Jones Impact Binders"/>
    <x v="5527"/>
    <n v="4"/>
    <n v="0.8"/>
    <n v="-6.4231999999999996"/>
    <n v="11"/>
    <n v="4"/>
    <x v="3"/>
    <s v="Nov"/>
    <s v="2017-11"/>
  </r>
  <r>
    <n v="9227"/>
    <s v="CA-2017-121160"/>
    <x v="259"/>
    <d v="2017-11-04T00:00:00"/>
    <s v="Same Day"/>
    <s v="FM-14290"/>
    <s v="Frank Merwin"/>
    <x v="2"/>
    <s v="United States"/>
    <x v="518"/>
    <s v="Texas"/>
    <n v="77803"/>
    <x v="2"/>
    <s v="OFF-ST-10002485"/>
    <x v="1"/>
    <x v="4"/>
    <s v="Rogers Deluxe File Chest"/>
    <x v="5528"/>
    <n v="3"/>
    <n v="0.2"/>
    <n v="-12.528600000000001"/>
    <n v="11"/>
    <n v="4"/>
    <x v="3"/>
    <s v="Nov"/>
    <s v="2017-11"/>
  </r>
  <r>
    <n v="9228"/>
    <s v="CA-2017-140515"/>
    <x v="498"/>
    <d v="2017-03-24T00:00:00"/>
    <s v="Standard Class"/>
    <s v="GZ-14545"/>
    <s v="George Zrebassa"/>
    <x v="1"/>
    <s v="United States"/>
    <x v="1"/>
    <s v="California"/>
    <n v="90008"/>
    <x v="1"/>
    <s v="OFF-AP-10001205"/>
    <x v="1"/>
    <x v="9"/>
    <s v="Belkin 5 Outlet SurgeMaster Power Centers"/>
    <x v="5529"/>
    <n v="7"/>
    <n v="0"/>
    <n v="106.7808"/>
    <n v="3"/>
    <n v="1"/>
    <x v="3"/>
    <s v="Mar"/>
    <s v="2017-03"/>
  </r>
  <r>
    <n v="9229"/>
    <s v="CA-2014-153619"/>
    <x v="935"/>
    <d v="2014-11-03T00:00:00"/>
    <s v="Same Day"/>
    <s v="TC-21535"/>
    <s v="Tracy Collins"/>
    <x v="2"/>
    <s v="United States"/>
    <x v="1"/>
    <s v="California"/>
    <n v="90049"/>
    <x v="1"/>
    <s v="OFF-AR-10001868"/>
    <x v="1"/>
    <x v="6"/>
    <s v="Prang Dustless Chalk Sticks"/>
    <x v="944"/>
    <n v="4"/>
    <n v="0"/>
    <n v="3.36"/>
    <n v="11"/>
    <n v="4"/>
    <x v="2"/>
    <s v="Nov"/>
    <s v="2014-11"/>
  </r>
  <r>
    <n v="9230"/>
    <s v="CA-2017-133718"/>
    <x v="283"/>
    <d v="2017-07-26T00:00:00"/>
    <s v="First Class"/>
    <s v="TB-21520"/>
    <s v="Tracy Blumstein"/>
    <x v="0"/>
    <s v="United States"/>
    <x v="1"/>
    <s v="California"/>
    <n v="90045"/>
    <x v="1"/>
    <s v="OFF-BI-10003429"/>
    <x v="1"/>
    <x v="8"/>
    <s v="Cardinal HOLDit! Binder Insert Strips,Extra Strips"/>
    <x v="5530"/>
    <n v="3"/>
    <n v="0.2"/>
    <n v="5.5071000000000003"/>
    <n v="7"/>
    <n v="3"/>
    <x v="3"/>
    <s v="Jul"/>
    <s v="2017-07"/>
  </r>
  <r>
    <n v="9231"/>
    <s v="CA-2017-133718"/>
    <x v="283"/>
    <d v="2017-07-26T00:00:00"/>
    <s v="First Class"/>
    <s v="TB-21520"/>
    <s v="Tracy Blumstein"/>
    <x v="0"/>
    <s v="United States"/>
    <x v="1"/>
    <s v="California"/>
    <n v="90045"/>
    <x v="1"/>
    <s v="OFF-PA-10002689"/>
    <x v="1"/>
    <x v="10"/>
    <s v="Weyerhaeuser First Choice Laser/Copy Paper (20Lb. and 88 Bright)"/>
    <x v="707"/>
    <n v="9"/>
    <n v="0"/>
    <n v="27.993600000000001"/>
    <n v="7"/>
    <n v="3"/>
    <x v="3"/>
    <s v="Jul"/>
    <s v="2017-07"/>
  </r>
  <r>
    <n v="9232"/>
    <s v="CA-2014-148383"/>
    <x v="422"/>
    <d v="2014-12-31T00:00:00"/>
    <s v="Standard Class"/>
    <s v="RP-19390"/>
    <s v="Resi Pölking"/>
    <x v="0"/>
    <s v="United States"/>
    <x v="42"/>
    <s v="Arizona"/>
    <n v="85023"/>
    <x v="1"/>
    <s v="OFF-BI-10003650"/>
    <x v="1"/>
    <x v="8"/>
    <s v="GBC DocuBind 300 Electric Binding Machine"/>
    <x v="5531"/>
    <n v="6"/>
    <n v="0.7"/>
    <n v="-694.29359999999997"/>
    <n v="12"/>
    <n v="4"/>
    <x v="2"/>
    <s v="Dec"/>
    <s v="2014-12"/>
  </r>
  <r>
    <n v="9233"/>
    <s v="CA-2016-126732"/>
    <x v="476"/>
    <d v="2016-09-06T00:00:00"/>
    <s v="Standard Class"/>
    <s v="LR-16915"/>
    <s v="Lena Radford"/>
    <x v="0"/>
    <s v="United States"/>
    <x v="1"/>
    <s v="California"/>
    <n v="90036"/>
    <x v="1"/>
    <s v="FUR-FU-10001889"/>
    <x v="0"/>
    <x v="5"/>
    <s v="Ultra Door Pull Handle"/>
    <x v="5532"/>
    <n v="9"/>
    <n v="0"/>
    <n v="31.244399999999999"/>
    <n v="9"/>
    <n v="3"/>
    <x v="0"/>
    <s v="Sep"/>
    <s v="2016-09"/>
  </r>
  <r>
    <n v="9234"/>
    <s v="CA-2016-126732"/>
    <x v="476"/>
    <d v="2016-09-06T00:00:00"/>
    <s v="Standard Class"/>
    <s v="LR-16915"/>
    <s v="Lena Radford"/>
    <x v="0"/>
    <s v="United States"/>
    <x v="1"/>
    <s v="California"/>
    <n v="90036"/>
    <x v="1"/>
    <s v="OFF-ST-10000321"/>
    <x v="1"/>
    <x v="4"/>
    <s v="Akro Stacking Bins"/>
    <x v="5533"/>
    <n v="3"/>
    <n v="0"/>
    <n v="0.94679999999999997"/>
    <n v="9"/>
    <n v="3"/>
    <x v="0"/>
    <s v="Sep"/>
    <s v="2016-09"/>
  </r>
  <r>
    <n v="9235"/>
    <s v="CA-2016-126732"/>
    <x v="476"/>
    <d v="2016-09-06T00:00:00"/>
    <s v="Standard Class"/>
    <s v="LR-16915"/>
    <s v="Lena Radford"/>
    <x v="0"/>
    <s v="United States"/>
    <x v="1"/>
    <s v="California"/>
    <n v="90036"/>
    <x v="1"/>
    <s v="TEC-PH-10001530"/>
    <x v="2"/>
    <x v="7"/>
    <s v="Cisco Unified IP Phone 7945G VoIP phone"/>
    <x v="2645"/>
    <n v="4"/>
    <n v="0.2"/>
    <n v="68.197999999999993"/>
    <n v="9"/>
    <n v="3"/>
    <x v="0"/>
    <s v="Sep"/>
    <s v="2016-09"/>
  </r>
  <r>
    <n v="9236"/>
    <s v="CA-2016-126732"/>
    <x v="476"/>
    <d v="2016-09-06T00:00:00"/>
    <s v="Standard Class"/>
    <s v="LR-16915"/>
    <s v="Lena Radford"/>
    <x v="0"/>
    <s v="United States"/>
    <x v="1"/>
    <s v="California"/>
    <n v="90036"/>
    <x v="1"/>
    <s v="OFF-AR-10004752"/>
    <x v="1"/>
    <x v="6"/>
    <s v="Blackstonian Pencils"/>
    <x v="3450"/>
    <n v="7"/>
    <n v="0"/>
    <n v="5.2332000000000001"/>
    <n v="9"/>
    <n v="3"/>
    <x v="0"/>
    <s v="Sep"/>
    <s v="2016-09"/>
  </r>
  <r>
    <n v="9237"/>
    <s v="CA-2016-126732"/>
    <x v="476"/>
    <d v="2016-09-06T00:00:00"/>
    <s v="Standard Class"/>
    <s v="LR-16915"/>
    <s v="Lena Radford"/>
    <x v="0"/>
    <s v="United States"/>
    <x v="1"/>
    <s v="California"/>
    <n v="90036"/>
    <x v="1"/>
    <s v="FUR-TA-10001539"/>
    <x v="0"/>
    <x v="3"/>
    <s v="Chromcraft Rectangular Conference Tables"/>
    <x v="2613"/>
    <n v="3"/>
    <n v="0.2"/>
    <n v="28.436399999999999"/>
    <n v="9"/>
    <n v="3"/>
    <x v="0"/>
    <s v="Sep"/>
    <s v="2016-09"/>
  </r>
  <r>
    <n v="9238"/>
    <s v="CA-2016-126732"/>
    <x v="476"/>
    <d v="2016-09-06T00:00:00"/>
    <s v="Standard Class"/>
    <s v="LR-16915"/>
    <s v="Lena Radford"/>
    <x v="0"/>
    <s v="United States"/>
    <x v="1"/>
    <s v="California"/>
    <n v="90036"/>
    <x v="1"/>
    <s v="OFF-BI-10001553"/>
    <x v="1"/>
    <x v="8"/>
    <s v="SpineVue Locking Slant-D Ring Binders by Cardinal"/>
    <x v="1746"/>
    <n v="1"/>
    <n v="0.2"/>
    <n v="2.5592000000000001"/>
    <n v="9"/>
    <n v="3"/>
    <x v="0"/>
    <s v="Sep"/>
    <s v="2016-09"/>
  </r>
  <r>
    <n v="9239"/>
    <s v="CA-2017-138156"/>
    <x v="512"/>
    <d v="2017-02-14T00:00:00"/>
    <s v="First Class"/>
    <s v="MM-17260"/>
    <s v="Magdelene Morse"/>
    <x v="0"/>
    <s v="United States"/>
    <x v="38"/>
    <s v="Ohio"/>
    <n v="43229"/>
    <x v="3"/>
    <s v="FUR-FU-10003601"/>
    <x v="0"/>
    <x v="5"/>
    <s v="Deflect-o RollaMat Studded, Beveled Mat for Medium Pile Carpeting"/>
    <x v="5534"/>
    <n v="2"/>
    <n v="0.2"/>
    <n v="-3.6892"/>
    <n v="2"/>
    <n v="1"/>
    <x v="3"/>
    <s v="Feb"/>
    <s v="2017-02"/>
  </r>
  <r>
    <n v="9240"/>
    <s v="CA-2017-110310"/>
    <x v="855"/>
    <d v="2017-11-02T00:00:00"/>
    <s v="Standard Class"/>
    <s v="NB-18655"/>
    <s v="Nona Balk"/>
    <x v="1"/>
    <s v="United States"/>
    <x v="315"/>
    <s v="Florida"/>
    <n v="32303"/>
    <x v="0"/>
    <s v="OFF-PA-10001685"/>
    <x v="1"/>
    <x v="10"/>
    <s v="Easy-staple paper"/>
    <x v="5535"/>
    <n v="7"/>
    <n v="0.2"/>
    <n v="20.584199999999999"/>
    <n v="10"/>
    <n v="4"/>
    <x v="3"/>
    <s v="Oct"/>
    <s v="2017-10"/>
  </r>
  <r>
    <n v="9241"/>
    <s v="CA-2017-110310"/>
    <x v="855"/>
    <d v="2017-11-02T00:00:00"/>
    <s v="Standard Class"/>
    <s v="NB-18655"/>
    <s v="Nona Balk"/>
    <x v="1"/>
    <s v="United States"/>
    <x v="315"/>
    <s v="Florida"/>
    <n v="32303"/>
    <x v="0"/>
    <s v="OFF-BI-10001097"/>
    <x v="1"/>
    <x v="8"/>
    <s v="Avery Hole Reinforcements"/>
    <x v="1540"/>
    <n v="3"/>
    <n v="0.7"/>
    <n v="-3.9249000000000001"/>
    <n v="10"/>
    <n v="4"/>
    <x v="3"/>
    <s v="Oct"/>
    <s v="2017-10"/>
  </r>
  <r>
    <n v="9242"/>
    <s v="CA-2017-110310"/>
    <x v="855"/>
    <d v="2017-11-02T00:00:00"/>
    <s v="Standard Class"/>
    <s v="NB-18655"/>
    <s v="Nona Balk"/>
    <x v="1"/>
    <s v="United States"/>
    <x v="315"/>
    <s v="Florida"/>
    <n v="32303"/>
    <x v="0"/>
    <s v="OFF-AR-10001662"/>
    <x v="1"/>
    <x v="6"/>
    <s v="Rogers Handheld Barrel Pencil Sharpener"/>
    <x v="5536"/>
    <n v="3"/>
    <n v="0.2"/>
    <n v="0.57540000000000002"/>
    <n v="10"/>
    <n v="4"/>
    <x v="3"/>
    <s v="Oct"/>
    <s v="2017-10"/>
  </r>
  <r>
    <n v="9243"/>
    <s v="CA-2014-113271"/>
    <x v="868"/>
    <d v="2014-07-14T00:00:00"/>
    <s v="Standard Class"/>
    <s v="DS-13030"/>
    <s v="Darrin Sayre"/>
    <x v="2"/>
    <s v="United States"/>
    <x v="8"/>
    <s v="California"/>
    <n v="94122"/>
    <x v="1"/>
    <s v="OFF-BI-10002609"/>
    <x v="1"/>
    <x v="8"/>
    <s v="Avery Hidden Tab Dividers for Binding Systems"/>
    <x v="1471"/>
    <n v="6"/>
    <n v="0.2"/>
    <n v="4.6487999999999996"/>
    <n v="7"/>
    <n v="3"/>
    <x v="2"/>
    <s v="Jul"/>
    <s v="2014-07"/>
  </r>
  <r>
    <n v="9244"/>
    <s v="CA-2014-113271"/>
    <x v="868"/>
    <d v="2014-07-14T00:00:00"/>
    <s v="Standard Class"/>
    <s v="DS-13030"/>
    <s v="Darrin Sayre"/>
    <x v="2"/>
    <s v="United States"/>
    <x v="8"/>
    <s v="California"/>
    <n v="94122"/>
    <x v="1"/>
    <s v="FUR-BO-10004218"/>
    <x v="0"/>
    <x v="0"/>
    <s v="Bush Heritage Pine Collection 5-Shelf Bookcase, Albany Pine Finish, *Special Order"/>
    <x v="997"/>
    <n v="1"/>
    <n v="0.15"/>
    <n v="7.0490000000000004"/>
    <n v="7"/>
    <n v="3"/>
    <x v="2"/>
    <s v="Jul"/>
    <s v="2014-07"/>
  </r>
  <r>
    <n v="9245"/>
    <s v="CA-2014-113271"/>
    <x v="868"/>
    <d v="2014-07-14T00:00:00"/>
    <s v="Standard Class"/>
    <s v="DS-13030"/>
    <s v="Darrin Sayre"/>
    <x v="2"/>
    <s v="United States"/>
    <x v="8"/>
    <s v="California"/>
    <n v="94122"/>
    <x v="1"/>
    <s v="OFF-AR-10003251"/>
    <x v="1"/>
    <x v="6"/>
    <s v="Prang Drawing Pencil Set"/>
    <x v="345"/>
    <n v="2"/>
    <n v="0"/>
    <n v="2.2240000000000002"/>
    <n v="7"/>
    <n v="3"/>
    <x v="2"/>
    <s v="Jul"/>
    <s v="2014-07"/>
  </r>
  <r>
    <n v="9246"/>
    <s v="CA-2014-113271"/>
    <x v="868"/>
    <d v="2014-07-14T00:00:00"/>
    <s v="Standard Class"/>
    <s v="DS-13030"/>
    <s v="Darrin Sayre"/>
    <x v="2"/>
    <s v="United States"/>
    <x v="8"/>
    <s v="California"/>
    <n v="94122"/>
    <x v="1"/>
    <s v="OFF-PA-10002365"/>
    <x v="1"/>
    <x v="10"/>
    <s v="Xerox 1967"/>
    <x v="56"/>
    <n v="5"/>
    <n v="0"/>
    <n v="15.552"/>
    <n v="7"/>
    <n v="3"/>
    <x v="2"/>
    <s v="Jul"/>
    <s v="2014-07"/>
  </r>
  <r>
    <n v="9247"/>
    <s v="CA-2017-130106"/>
    <x v="1053"/>
    <d v="2017-05-26T00:00:00"/>
    <s v="Standard Class"/>
    <s v="VF-21715"/>
    <s v="Vicky Freymann"/>
    <x v="2"/>
    <s v="United States"/>
    <x v="8"/>
    <s v="California"/>
    <n v="94109"/>
    <x v="1"/>
    <s v="OFF-AR-10003651"/>
    <x v="1"/>
    <x v="6"/>
    <s v="Newell 350"/>
    <x v="294"/>
    <n v="3"/>
    <n v="0"/>
    <n v="2.8536000000000001"/>
    <n v="5"/>
    <n v="2"/>
    <x v="3"/>
    <s v="May"/>
    <s v="2017-05"/>
  </r>
  <r>
    <n v="9248"/>
    <s v="CA-2017-130106"/>
    <x v="1053"/>
    <d v="2017-05-26T00:00:00"/>
    <s v="Standard Class"/>
    <s v="VF-21715"/>
    <s v="Vicky Freymann"/>
    <x v="2"/>
    <s v="United States"/>
    <x v="8"/>
    <s v="California"/>
    <n v="94109"/>
    <x v="1"/>
    <s v="OFF-AR-10003732"/>
    <x v="1"/>
    <x v="6"/>
    <s v="Newell 333"/>
    <x v="1094"/>
    <n v="1"/>
    <n v="0"/>
    <n v="0.7228"/>
    <n v="5"/>
    <n v="2"/>
    <x v="3"/>
    <s v="May"/>
    <s v="2017-05"/>
  </r>
  <r>
    <n v="9249"/>
    <s v="CA-2016-127761"/>
    <x v="338"/>
    <d v="2016-11-14T00:00:00"/>
    <s v="Standard Class"/>
    <s v="SW-20275"/>
    <s v="Scott Williamson"/>
    <x v="0"/>
    <s v="United States"/>
    <x v="20"/>
    <s v="New York"/>
    <n v="10009"/>
    <x v="3"/>
    <s v="OFF-BI-10002557"/>
    <x v="1"/>
    <x v="8"/>
    <s v="Presstex Flexible Ring Binders"/>
    <x v="1026"/>
    <n v="1"/>
    <n v="0.2"/>
    <n v="1.365"/>
    <n v="11"/>
    <n v="4"/>
    <x v="0"/>
    <s v="Nov"/>
    <s v="2016-11"/>
  </r>
  <r>
    <n v="9250"/>
    <s v="CA-2016-127761"/>
    <x v="338"/>
    <d v="2016-11-14T00:00:00"/>
    <s v="Standard Class"/>
    <s v="SW-20275"/>
    <s v="Scott Williamson"/>
    <x v="0"/>
    <s v="United States"/>
    <x v="20"/>
    <s v="New York"/>
    <n v="10009"/>
    <x v="3"/>
    <s v="TEC-PH-10003691"/>
    <x v="2"/>
    <x v="7"/>
    <s v="BlackBerry Q10"/>
    <x v="1837"/>
    <n v="7"/>
    <n v="0"/>
    <n v="220.48249999999999"/>
    <n v="11"/>
    <n v="4"/>
    <x v="0"/>
    <s v="Nov"/>
    <s v="2016-11"/>
  </r>
  <r>
    <n v="9251"/>
    <s v="CA-2016-105354"/>
    <x v="499"/>
    <d v="2016-12-06T00:00:00"/>
    <s v="Standard Class"/>
    <s v="PW-19030"/>
    <s v="Pauline Webber"/>
    <x v="1"/>
    <s v="United States"/>
    <x v="292"/>
    <s v="Iowa"/>
    <n v="52302"/>
    <x v="2"/>
    <s v="OFF-BI-10001107"/>
    <x v="1"/>
    <x v="8"/>
    <s v="GBC White Gloss Covers, Plain Front"/>
    <x v="5537"/>
    <n v="8"/>
    <n v="0"/>
    <n v="54.444800000000001"/>
    <n v="12"/>
    <n v="4"/>
    <x v="0"/>
    <s v="Dec"/>
    <s v="2016-12"/>
  </r>
  <r>
    <n v="9252"/>
    <s v="CA-2017-155712"/>
    <x v="580"/>
    <d v="2017-03-08T00:00:00"/>
    <s v="Standard Class"/>
    <s v="KD-16615"/>
    <s v="Ken Dana"/>
    <x v="1"/>
    <s v="United States"/>
    <x v="1"/>
    <s v="California"/>
    <n v="90008"/>
    <x v="1"/>
    <s v="OFF-BI-10004224"/>
    <x v="1"/>
    <x v="8"/>
    <s v="Catalog Binders with Expanding Posts"/>
    <x v="3725"/>
    <n v="2"/>
    <n v="0.2"/>
    <n v="33.64"/>
    <n v="3"/>
    <n v="1"/>
    <x v="3"/>
    <s v="Mar"/>
    <s v="2017-03"/>
  </r>
  <r>
    <n v="9253"/>
    <s v="CA-2017-102309"/>
    <x v="397"/>
    <d v="2017-09-25T00:00:00"/>
    <s v="Second Class"/>
    <s v="DO-13645"/>
    <s v="Doug O'Connell"/>
    <x v="0"/>
    <s v="United States"/>
    <x v="519"/>
    <s v="Arkansas"/>
    <n v="71603"/>
    <x v="0"/>
    <s v="TEC-AC-10001114"/>
    <x v="2"/>
    <x v="11"/>
    <s v="Microsoft Wireless Mobile Mouse 4000"/>
    <x v="1695"/>
    <n v="5"/>
    <n v="0"/>
    <n v="63.984000000000002"/>
    <n v="9"/>
    <n v="3"/>
    <x v="3"/>
    <s v="Sep"/>
    <s v="2017-09"/>
  </r>
  <r>
    <n v="9254"/>
    <s v="CA-2017-102309"/>
    <x v="397"/>
    <d v="2017-09-25T00:00:00"/>
    <s v="Second Class"/>
    <s v="DO-13645"/>
    <s v="Doug O'Connell"/>
    <x v="0"/>
    <s v="United States"/>
    <x v="519"/>
    <s v="Arkansas"/>
    <n v="71603"/>
    <x v="0"/>
    <s v="OFF-PA-10002005"/>
    <x v="1"/>
    <x v="10"/>
    <s v="Xerox 225"/>
    <x v="91"/>
    <n v="2"/>
    <n v="0"/>
    <n v="6.2207999999999997"/>
    <n v="9"/>
    <n v="3"/>
    <x v="3"/>
    <s v="Sep"/>
    <s v="2017-09"/>
  </r>
  <r>
    <n v="9255"/>
    <s v="CA-2014-168368"/>
    <x v="1058"/>
    <d v="2014-02-15T00:00:00"/>
    <s v="Second Class"/>
    <s v="GA-14725"/>
    <s v="Guy Armstrong"/>
    <x v="0"/>
    <s v="United States"/>
    <x v="29"/>
    <s v="Missouri"/>
    <n v="65203"/>
    <x v="2"/>
    <s v="FUR-CH-10001146"/>
    <x v="0"/>
    <x v="1"/>
    <s v="Global Value Mid-Back Manager's Chair, Gray"/>
    <x v="5538"/>
    <n v="1"/>
    <n v="0"/>
    <n v="15.2225"/>
    <n v="2"/>
    <n v="1"/>
    <x v="2"/>
    <s v="Feb"/>
    <s v="2014-02"/>
  </r>
  <r>
    <n v="9256"/>
    <s v="CA-2014-168368"/>
    <x v="1058"/>
    <d v="2014-02-15T00:00:00"/>
    <s v="Second Class"/>
    <s v="GA-14725"/>
    <s v="Guy Armstrong"/>
    <x v="0"/>
    <s v="United States"/>
    <x v="29"/>
    <s v="Missouri"/>
    <n v="65203"/>
    <x v="2"/>
    <s v="OFF-LA-10004853"/>
    <x v="1"/>
    <x v="2"/>
    <s v="Avery 483"/>
    <x v="1801"/>
    <n v="3"/>
    <n v="0"/>
    <n v="6.8723999999999998"/>
    <n v="2"/>
    <n v="1"/>
    <x v="2"/>
    <s v="Feb"/>
    <s v="2014-02"/>
  </r>
  <r>
    <n v="9257"/>
    <s v="CA-2014-168368"/>
    <x v="1058"/>
    <d v="2014-02-15T00:00:00"/>
    <s v="Second Class"/>
    <s v="GA-14725"/>
    <s v="Guy Armstrong"/>
    <x v="0"/>
    <s v="United States"/>
    <x v="29"/>
    <s v="Missouri"/>
    <n v="65203"/>
    <x v="2"/>
    <s v="OFF-BI-10004728"/>
    <x v="1"/>
    <x v="8"/>
    <s v="Wilson Jones Turn Tabs Binder Tool for Ring Binders"/>
    <x v="1313"/>
    <n v="2"/>
    <n v="0"/>
    <n v="4.4344000000000001"/>
    <n v="2"/>
    <n v="1"/>
    <x v="2"/>
    <s v="Feb"/>
    <s v="2014-02"/>
  </r>
  <r>
    <n v="9258"/>
    <s v="CA-2014-168368"/>
    <x v="1058"/>
    <d v="2014-02-15T00:00:00"/>
    <s v="Second Class"/>
    <s v="GA-14725"/>
    <s v="Guy Armstrong"/>
    <x v="0"/>
    <s v="United States"/>
    <x v="29"/>
    <s v="Missouri"/>
    <n v="65203"/>
    <x v="2"/>
    <s v="FUR-FU-10002298"/>
    <x v="0"/>
    <x v="5"/>
    <s v="Rubbermaid ClusterMat Chairmats, Mat Size- 66&quot; x 60&quot;, Lip 20&quot; x 11&quot; -90 Degree Angle"/>
    <x v="737"/>
    <n v="3"/>
    <n v="0"/>
    <n v="53.270400000000002"/>
    <n v="2"/>
    <n v="1"/>
    <x v="2"/>
    <s v="Feb"/>
    <s v="2014-02"/>
  </r>
  <r>
    <n v="9259"/>
    <s v="CA-2014-168368"/>
    <x v="1058"/>
    <d v="2014-02-15T00:00:00"/>
    <s v="Second Class"/>
    <s v="GA-14725"/>
    <s v="Guy Armstrong"/>
    <x v="0"/>
    <s v="United States"/>
    <x v="29"/>
    <s v="Missouri"/>
    <n v="65203"/>
    <x v="2"/>
    <s v="OFF-BI-10004654"/>
    <x v="1"/>
    <x v="8"/>
    <s v="VariCap6 Expandable Binder"/>
    <x v="5539"/>
    <n v="3"/>
    <n v="0"/>
    <n v="24.393000000000001"/>
    <n v="2"/>
    <n v="1"/>
    <x v="2"/>
    <s v="Feb"/>
    <s v="2014-02"/>
  </r>
  <r>
    <n v="9260"/>
    <s v="CA-2014-168368"/>
    <x v="1058"/>
    <d v="2014-02-15T00:00:00"/>
    <s v="Second Class"/>
    <s v="GA-14725"/>
    <s v="Guy Armstrong"/>
    <x v="0"/>
    <s v="United States"/>
    <x v="29"/>
    <s v="Missouri"/>
    <n v="65203"/>
    <x v="2"/>
    <s v="OFF-ST-10002583"/>
    <x v="1"/>
    <x v="4"/>
    <s v="Fellowes Neat Ideas Storage Cubes"/>
    <x v="643"/>
    <n v="2"/>
    <n v="0"/>
    <n v="2.5983999999999998"/>
    <n v="2"/>
    <n v="1"/>
    <x v="2"/>
    <s v="Feb"/>
    <s v="2014-02"/>
  </r>
  <r>
    <n v="9261"/>
    <s v="CA-2017-167976"/>
    <x v="343"/>
    <d v="2017-11-14T00:00:00"/>
    <s v="Second Class"/>
    <s v="JL-15505"/>
    <s v="Jeremy Lonsdale"/>
    <x v="0"/>
    <s v="United States"/>
    <x v="520"/>
    <s v="South Dakota"/>
    <n v="57401"/>
    <x v="2"/>
    <s v="OFF-SU-10004661"/>
    <x v="1"/>
    <x v="14"/>
    <s v="Acme Titanium Bonded Scissors"/>
    <x v="4048"/>
    <n v="3"/>
    <n v="0"/>
    <n v="6.63"/>
    <n v="11"/>
    <n v="4"/>
    <x v="3"/>
    <s v="Nov"/>
    <s v="2017-11"/>
  </r>
  <r>
    <n v="9262"/>
    <s v="CA-2017-111388"/>
    <x v="264"/>
    <d v="2017-09-02T00:00:00"/>
    <s v="Same Day"/>
    <s v="SU-20665"/>
    <s v="Stephanie Ulpright"/>
    <x v="2"/>
    <s v="United States"/>
    <x v="4"/>
    <s v="Washington"/>
    <n v="98103"/>
    <x v="1"/>
    <s v="FUR-CH-10003061"/>
    <x v="0"/>
    <x v="1"/>
    <s v="Global Leather Task Chair, Black"/>
    <x v="1775"/>
    <n v="3"/>
    <n v="0.2"/>
    <n v="-2.6997"/>
    <n v="9"/>
    <n v="3"/>
    <x v="3"/>
    <s v="Sep"/>
    <s v="2017-09"/>
  </r>
  <r>
    <n v="9263"/>
    <s v="CA-2015-124499"/>
    <x v="330"/>
    <d v="2015-10-13T00:00:00"/>
    <s v="Standard Class"/>
    <s v="FM-14380"/>
    <s v="Fred McMath"/>
    <x v="0"/>
    <s v="United States"/>
    <x v="66"/>
    <s v="Michigan"/>
    <n v="48227"/>
    <x v="2"/>
    <s v="FUR-CH-10000513"/>
    <x v="0"/>
    <x v="1"/>
    <s v="High-Back Leather Manager's Chair"/>
    <x v="1917"/>
    <n v="3"/>
    <n v="0"/>
    <n v="35.097299999999997"/>
    <n v="10"/>
    <n v="4"/>
    <x v="1"/>
    <s v="Oct"/>
    <s v="2015-10"/>
  </r>
  <r>
    <n v="9264"/>
    <s v="CA-2015-124499"/>
    <x v="330"/>
    <d v="2015-10-13T00:00:00"/>
    <s v="Standard Class"/>
    <s v="FM-14380"/>
    <s v="Fred McMath"/>
    <x v="0"/>
    <s v="United States"/>
    <x v="66"/>
    <s v="Michigan"/>
    <n v="48227"/>
    <x v="2"/>
    <s v="OFF-AP-10002191"/>
    <x v="1"/>
    <x v="9"/>
    <s v="Belkin 8 Outlet SurgeMaster II Gold Surge Protector"/>
    <x v="5540"/>
    <n v="5"/>
    <n v="0.1"/>
    <n v="53.981999999999999"/>
    <n v="10"/>
    <n v="4"/>
    <x v="1"/>
    <s v="Oct"/>
    <s v="2015-10"/>
  </r>
  <r>
    <n v="9265"/>
    <s v="US-2017-128118"/>
    <x v="221"/>
    <d v="2017-12-01T00:00:00"/>
    <s v="Standard Class"/>
    <s v="MY-17380"/>
    <s v="Maribeth Yedwab"/>
    <x v="1"/>
    <s v="United States"/>
    <x v="26"/>
    <s v="Tennessee"/>
    <n v="38109"/>
    <x v="0"/>
    <s v="OFF-BI-10000216"/>
    <x v="1"/>
    <x v="8"/>
    <s v="Mead 1st Gear 2&quot; Zipper Binder, Asst. Colors"/>
    <x v="3177"/>
    <n v="3"/>
    <n v="0.7"/>
    <n v="-7.782"/>
    <n v="11"/>
    <n v="4"/>
    <x v="3"/>
    <s v="Nov"/>
    <s v="2017-11"/>
  </r>
  <r>
    <n v="9266"/>
    <s v="US-2017-128118"/>
    <x v="221"/>
    <d v="2017-12-01T00:00:00"/>
    <s v="Standard Class"/>
    <s v="MY-17380"/>
    <s v="Maribeth Yedwab"/>
    <x v="1"/>
    <s v="United States"/>
    <x v="26"/>
    <s v="Tennessee"/>
    <n v="38109"/>
    <x v="0"/>
    <s v="OFF-EN-10003448"/>
    <x v="1"/>
    <x v="12"/>
    <s v="Peel &amp; Seel Recycled Catalog Envelopes, Brown"/>
    <x v="5541"/>
    <n v="7"/>
    <n v="0.2"/>
    <n v="24.318000000000001"/>
    <n v="11"/>
    <n v="4"/>
    <x v="3"/>
    <s v="Nov"/>
    <s v="2017-11"/>
  </r>
  <r>
    <n v="9267"/>
    <s v="CA-2014-125759"/>
    <x v="1214"/>
    <d v="2014-02-09T00:00:00"/>
    <s v="First Class"/>
    <s v="NM-18445"/>
    <s v="Nathan Mautz"/>
    <x v="2"/>
    <s v="United States"/>
    <x v="226"/>
    <s v="Nevada"/>
    <n v="89031"/>
    <x v="1"/>
    <s v="FUR-FU-10002111"/>
    <x v="0"/>
    <x v="5"/>
    <s v="Master Caster Door Stop, Large Brown"/>
    <x v="58"/>
    <n v="2"/>
    <n v="0"/>
    <n v="5.5327999999999999"/>
    <n v="2"/>
    <n v="1"/>
    <x v="2"/>
    <s v="Feb"/>
    <s v="2014-02"/>
  </r>
  <r>
    <n v="9268"/>
    <s v="CA-2015-151869"/>
    <x v="12"/>
    <d v="2015-09-25T00:00:00"/>
    <s v="Same Day"/>
    <s v="CS-11950"/>
    <s v="Carlos Soltero"/>
    <x v="0"/>
    <s v="United States"/>
    <x v="210"/>
    <s v="New York"/>
    <n v="11520"/>
    <x v="3"/>
    <s v="FUR-CH-10001545"/>
    <x v="0"/>
    <x v="1"/>
    <s v="Hon Comfortask Task/Swivel Chairs"/>
    <x v="5542"/>
    <n v="1"/>
    <n v="0.1"/>
    <n v="6.8388"/>
    <n v="9"/>
    <n v="3"/>
    <x v="1"/>
    <s v="Sep"/>
    <s v="2015-09"/>
  </r>
  <r>
    <n v="9269"/>
    <s v="CA-2015-151869"/>
    <x v="12"/>
    <d v="2015-09-25T00:00:00"/>
    <s v="Same Day"/>
    <s v="CS-11950"/>
    <s v="Carlos Soltero"/>
    <x v="0"/>
    <s v="United States"/>
    <x v="210"/>
    <s v="New York"/>
    <n v="11520"/>
    <x v="3"/>
    <s v="OFF-PA-10002947"/>
    <x v="1"/>
    <x v="10"/>
    <s v="Xerox 1923"/>
    <x v="130"/>
    <n v="3"/>
    <n v="0"/>
    <n v="9.6191999999999993"/>
    <n v="9"/>
    <n v="3"/>
    <x v="1"/>
    <s v="Sep"/>
    <s v="2015-09"/>
  </r>
  <r>
    <n v="9270"/>
    <s v="US-2017-102183"/>
    <x v="170"/>
    <d v="2017-08-28T00:00:00"/>
    <s v="Standard Class"/>
    <s v="PK-19075"/>
    <s v="Pete Kriz"/>
    <x v="0"/>
    <s v="United States"/>
    <x v="20"/>
    <s v="New York"/>
    <n v="10035"/>
    <x v="3"/>
    <s v="OFF-BI-10003476"/>
    <x v="1"/>
    <x v="8"/>
    <s v="Avery Metallic Poly Binders"/>
    <x v="5543"/>
    <n v="7"/>
    <n v="0.2"/>
    <n v="11.2308"/>
    <n v="8"/>
    <n v="3"/>
    <x v="3"/>
    <s v="Aug"/>
    <s v="2017-08"/>
  </r>
  <r>
    <n v="9271"/>
    <s v="US-2017-102183"/>
    <x v="170"/>
    <d v="2017-08-28T00:00:00"/>
    <s v="Standard Class"/>
    <s v="PK-19075"/>
    <s v="Pete Kriz"/>
    <x v="0"/>
    <s v="United States"/>
    <x v="20"/>
    <s v="New York"/>
    <n v="10035"/>
    <x v="3"/>
    <s v="OFF-BI-10001359"/>
    <x v="1"/>
    <x v="8"/>
    <s v="GBC DocuBind TL300 Electric Binding System"/>
    <x v="5544"/>
    <n v="6"/>
    <n v="0.2"/>
    <n v="1453.1238000000001"/>
    <n v="8"/>
    <n v="3"/>
    <x v="3"/>
    <s v="Aug"/>
    <s v="2017-08"/>
  </r>
  <r>
    <n v="9272"/>
    <s v="CA-2016-100510"/>
    <x v="536"/>
    <d v="2016-05-17T00:00:00"/>
    <s v="Standard Class"/>
    <s v="HM-14860"/>
    <s v="Harry Marie"/>
    <x v="1"/>
    <s v="United States"/>
    <x v="20"/>
    <s v="New York"/>
    <n v="10024"/>
    <x v="3"/>
    <s v="FUR-FU-10000320"/>
    <x v="0"/>
    <x v="5"/>
    <s v="OIC Stacking Trays"/>
    <x v="4613"/>
    <n v="3"/>
    <n v="0"/>
    <n v="4.4088000000000003"/>
    <n v="5"/>
    <n v="2"/>
    <x v="0"/>
    <s v="May"/>
    <s v="2016-05"/>
  </r>
  <r>
    <n v="9273"/>
    <s v="CA-2016-100510"/>
    <x v="536"/>
    <d v="2016-05-17T00:00:00"/>
    <s v="Standard Class"/>
    <s v="HM-14860"/>
    <s v="Harry Marie"/>
    <x v="1"/>
    <s v="United States"/>
    <x v="20"/>
    <s v="New York"/>
    <n v="10024"/>
    <x v="3"/>
    <s v="TEC-PH-10001835"/>
    <x v="2"/>
    <x v="7"/>
    <s v="Jawbone JAMBOX Wireless Bluetooth Speaker"/>
    <x v="2050"/>
    <n v="4"/>
    <n v="0"/>
    <n v="303.3408"/>
    <n v="5"/>
    <n v="2"/>
    <x v="0"/>
    <s v="May"/>
    <s v="2016-05"/>
  </r>
  <r>
    <n v="9274"/>
    <s v="CA-2017-146983"/>
    <x v="264"/>
    <d v="2017-09-06T00:00:00"/>
    <s v="Standard Class"/>
    <s v="AH-10210"/>
    <s v="Alan Hwang"/>
    <x v="0"/>
    <s v="United States"/>
    <x v="0"/>
    <s v="Kentucky"/>
    <n v="42420"/>
    <x v="0"/>
    <s v="OFF-BI-10003650"/>
    <x v="1"/>
    <x v="8"/>
    <s v="GBC DocuBind 300 Electric Binding Machine"/>
    <x v="2758"/>
    <n v="3"/>
    <n v="0"/>
    <n v="757.41120000000001"/>
    <n v="9"/>
    <n v="3"/>
    <x v="3"/>
    <s v="Sep"/>
    <s v="2017-09"/>
  </r>
  <r>
    <n v="9275"/>
    <s v="US-2014-134054"/>
    <x v="982"/>
    <d v="2014-10-10T00:00:00"/>
    <s v="Same Day"/>
    <s v="FC-14335"/>
    <s v="Fred Chung"/>
    <x v="1"/>
    <s v="United States"/>
    <x v="305"/>
    <s v="New Mexico"/>
    <n v="87105"/>
    <x v="1"/>
    <s v="OFF-AR-10000937"/>
    <x v="1"/>
    <x v="6"/>
    <s v="Dixon Ticonderoga Core-Lock Colored Pencils, 48-Color Set"/>
    <x v="5545"/>
    <n v="7"/>
    <n v="0"/>
    <n v="112.574"/>
    <n v="10"/>
    <n v="4"/>
    <x v="2"/>
    <s v="Oct"/>
    <s v="2014-10"/>
  </r>
  <r>
    <n v="9276"/>
    <s v="CA-2016-113236"/>
    <x v="439"/>
    <d v="2016-05-29T00:00:00"/>
    <s v="Second Class"/>
    <s v="CP-12085"/>
    <s v="Cathy Prescott"/>
    <x v="1"/>
    <s v="United States"/>
    <x v="478"/>
    <s v="Florida"/>
    <n v="33445"/>
    <x v="0"/>
    <s v="OFF-ST-10000532"/>
    <x v="1"/>
    <x v="4"/>
    <s v="Advantus Rolling Drawer Organizers"/>
    <x v="5546"/>
    <n v="6"/>
    <n v="0.2"/>
    <n v="13.8528"/>
    <n v="5"/>
    <n v="2"/>
    <x v="0"/>
    <s v="May"/>
    <s v="2016-05"/>
  </r>
  <r>
    <n v="9277"/>
    <s v="CA-2016-113236"/>
    <x v="439"/>
    <d v="2016-05-29T00:00:00"/>
    <s v="Second Class"/>
    <s v="CP-12085"/>
    <s v="Cathy Prescott"/>
    <x v="1"/>
    <s v="United States"/>
    <x v="478"/>
    <s v="Florida"/>
    <n v="33445"/>
    <x v="0"/>
    <s v="TEC-AC-10001267"/>
    <x v="2"/>
    <x v="11"/>
    <s v="Imation 32GB Pocket Pro USB 3.0 Flash Drive - 32 GB - Black - 1 P ..."/>
    <x v="5547"/>
    <n v="2"/>
    <n v="0.2"/>
    <n v="11.98"/>
    <n v="5"/>
    <n v="2"/>
    <x v="0"/>
    <s v="May"/>
    <s v="2016-05"/>
  </r>
  <r>
    <n v="9278"/>
    <s v="CA-2017-122539"/>
    <x v="96"/>
    <d v="2017-12-05T00:00:00"/>
    <s v="Standard Class"/>
    <s v="SC-20305"/>
    <s v="Sean Christensen"/>
    <x v="0"/>
    <s v="United States"/>
    <x v="10"/>
    <s v="Pennsylvania"/>
    <n v="19140"/>
    <x v="3"/>
    <s v="OFF-LA-10004853"/>
    <x v="1"/>
    <x v="2"/>
    <s v="Avery 483"/>
    <x v="795"/>
    <n v="4"/>
    <n v="0.2"/>
    <n v="5.1791999999999998"/>
    <n v="12"/>
    <n v="4"/>
    <x v="3"/>
    <s v="Dec"/>
    <s v="2017-12"/>
  </r>
  <r>
    <n v="9279"/>
    <s v="CA-2017-122539"/>
    <x v="96"/>
    <d v="2017-12-05T00:00:00"/>
    <s v="Standard Class"/>
    <s v="SC-20305"/>
    <s v="Sean Christensen"/>
    <x v="0"/>
    <s v="United States"/>
    <x v="10"/>
    <s v="Pennsylvania"/>
    <n v="19140"/>
    <x v="3"/>
    <s v="OFF-BI-10001759"/>
    <x v="1"/>
    <x v="8"/>
    <s v="Acco Pressboard Covers with Storage Hooks, 14 7/8&quot; x 11&quot;, Dark Blue"/>
    <x v="5548"/>
    <n v="7"/>
    <n v="0.7"/>
    <n v="-5.6006999999999998"/>
    <n v="12"/>
    <n v="4"/>
    <x v="3"/>
    <s v="Dec"/>
    <s v="2017-12"/>
  </r>
  <r>
    <n v="9280"/>
    <s v="CA-2017-122539"/>
    <x v="96"/>
    <d v="2017-12-05T00:00:00"/>
    <s v="Standard Class"/>
    <s v="SC-20305"/>
    <s v="Sean Christensen"/>
    <x v="0"/>
    <s v="United States"/>
    <x v="10"/>
    <s v="Pennsylvania"/>
    <n v="19140"/>
    <x v="3"/>
    <s v="FUR-CH-10003379"/>
    <x v="0"/>
    <x v="1"/>
    <s v="Global Commerce Series High-Back Swivel/Tilt Chairs"/>
    <x v="5549"/>
    <n v="2"/>
    <n v="0.3"/>
    <n v="-28.498000000000001"/>
    <n v="12"/>
    <n v="4"/>
    <x v="3"/>
    <s v="Dec"/>
    <s v="2017-12"/>
  </r>
  <r>
    <n v="9281"/>
    <s v="CA-2016-166772"/>
    <x v="873"/>
    <d v="2016-09-24T00:00:00"/>
    <s v="Standard Class"/>
    <s v="HJ-14875"/>
    <s v="Heather Jas"/>
    <x v="2"/>
    <s v="United States"/>
    <x v="4"/>
    <s v="Washington"/>
    <n v="98105"/>
    <x v="1"/>
    <s v="FUR-BO-10002853"/>
    <x v="0"/>
    <x v="0"/>
    <s v="O'Sullivan 5-Shelf Heavy-Duty Bookcases"/>
    <x v="3413"/>
    <n v="2"/>
    <n v="0"/>
    <n v="40.97"/>
    <n v="9"/>
    <n v="3"/>
    <x v="0"/>
    <s v="Sep"/>
    <s v="2016-09"/>
  </r>
  <r>
    <n v="9282"/>
    <s v="US-2017-152898"/>
    <x v="220"/>
    <d v="2017-09-15T00:00:00"/>
    <s v="Standard Class"/>
    <s v="CB-12025"/>
    <s v="Cassandra Brandow"/>
    <x v="0"/>
    <s v="United States"/>
    <x v="102"/>
    <s v="Virginia"/>
    <n v="23223"/>
    <x v="0"/>
    <s v="OFF-AP-10000027"/>
    <x v="1"/>
    <x v="9"/>
    <s v="Hoover Commercial SteamVac"/>
    <x v="4490"/>
    <n v="5"/>
    <n v="0"/>
    <n v="20.37"/>
    <n v="9"/>
    <n v="3"/>
    <x v="3"/>
    <s v="Sep"/>
    <s v="2017-09"/>
  </r>
  <r>
    <n v="9283"/>
    <s v="CA-2016-160486"/>
    <x v="945"/>
    <d v="2017-01-04T00:00:00"/>
    <s v="Standard Class"/>
    <s v="EH-14185"/>
    <s v="Evan Henry"/>
    <x v="0"/>
    <s v="United States"/>
    <x v="487"/>
    <s v="Florida"/>
    <n v="33407"/>
    <x v="0"/>
    <s v="OFF-PA-10002421"/>
    <x v="1"/>
    <x v="10"/>
    <s v="Embossed Ink Jet Note Cards"/>
    <x v="5550"/>
    <n v="4"/>
    <n v="0.2"/>
    <n v="25.278400000000001"/>
    <n v="12"/>
    <n v="4"/>
    <x v="0"/>
    <s v="Dec"/>
    <s v="2016-12"/>
  </r>
  <r>
    <n v="9284"/>
    <s v="CA-2017-102218"/>
    <x v="264"/>
    <d v="2017-09-04T00:00:00"/>
    <s v="Second Class"/>
    <s v="LW-17215"/>
    <s v="Luke Weiss"/>
    <x v="0"/>
    <s v="United States"/>
    <x v="299"/>
    <s v="Colorado"/>
    <n v="80525"/>
    <x v="1"/>
    <s v="OFF-LA-10002475"/>
    <x v="1"/>
    <x v="2"/>
    <s v="Avery 519"/>
    <x v="3190"/>
    <n v="2"/>
    <n v="0.2"/>
    <n v="3.9474"/>
    <n v="9"/>
    <n v="3"/>
    <x v="3"/>
    <s v="Sep"/>
    <s v="2017-09"/>
  </r>
  <r>
    <n v="9285"/>
    <s v="CA-2014-161032"/>
    <x v="728"/>
    <d v="2014-11-23T00:00:00"/>
    <s v="Standard Class"/>
    <s v="MK-17905"/>
    <s v="Michael Kennedy"/>
    <x v="1"/>
    <s v="United States"/>
    <x v="47"/>
    <s v="Wisconsin"/>
    <n v="53132"/>
    <x v="2"/>
    <s v="FUR-CH-10001482"/>
    <x v="0"/>
    <x v="1"/>
    <s v="Office Star - Mesh Screen back chair with Vinyl seat"/>
    <x v="600"/>
    <n v="3"/>
    <n v="0"/>
    <n v="43.223399999999998"/>
    <n v="11"/>
    <n v="4"/>
    <x v="2"/>
    <s v="Nov"/>
    <s v="2014-11"/>
  </r>
  <r>
    <n v="9286"/>
    <s v="CA-2015-102778"/>
    <x v="82"/>
    <d v="2015-11-24T00:00:00"/>
    <s v="First Class"/>
    <s v="JH-15820"/>
    <s v="John Huston"/>
    <x v="0"/>
    <s v="United States"/>
    <x v="53"/>
    <s v="North Carolina"/>
    <n v="28110"/>
    <x v="0"/>
    <s v="FUR-FU-10000087"/>
    <x v="0"/>
    <x v="5"/>
    <s v="Executive Impressions 14&quot; Two-Color Numerals Wall Clock"/>
    <x v="268"/>
    <n v="1"/>
    <n v="0.2"/>
    <n v="4.7712000000000003"/>
    <n v="11"/>
    <n v="4"/>
    <x v="1"/>
    <s v="Nov"/>
    <s v="2015-11"/>
  </r>
  <r>
    <n v="9287"/>
    <s v="CA-2017-154011"/>
    <x v="249"/>
    <d v="2017-06-26T00:00:00"/>
    <s v="Standard Class"/>
    <s v="DB-13270"/>
    <s v="Deborah Brumfield"/>
    <x v="2"/>
    <s v="United States"/>
    <x v="61"/>
    <s v="Texas"/>
    <n v="75081"/>
    <x v="2"/>
    <s v="OFF-BI-10003166"/>
    <x v="1"/>
    <x v="8"/>
    <s v="GBC Plasticlear Binding Covers"/>
    <x v="4734"/>
    <n v="3"/>
    <n v="0.8"/>
    <n v="-11.020799999999999"/>
    <n v="6"/>
    <n v="2"/>
    <x v="3"/>
    <s v="Jun"/>
    <s v="2017-06"/>
  </r>
  <r>
    <n v="9288"/>
    <s v="CA-2017-154011"/>
    <x v="249"/>
    <d v="2017-06-26T00:00:00"/>
    <s v="Standard Class"/>
    <s v="DB-13270"/>
    <s v="Deborah Brumfield"/>
    <x v="2"/>
    <s v="United States"/>
    <x v="61"/>
    <s v="Texas"/>
    <n v="75081"/>
    <x v="2"/>
    <s v="FUR-TA-10000688"/>
    <x v="0"/>
    <x v="3"/>
    <s v="Chromcraft Bull-Nose Wood Round Conference Table Top, Wood Base"/>
    <x v="5551"/>
    <n v="3"/>
    <n v="0.3"/>
    <n v="-84.961500000000001"/>
    <n v="6"/>
    <n v="2"/>
    <x v="3"/>
    <s v="Jun"/>
    <s v="2017-06"/>
  </r>
  <r>
    <n v="9289"/>
    <s v="US-2017-165456"/>
    <x v="329"/>
    <d v="2017-12-03T00:00:00"/>
    <s v="First Class"/>
    <s v="TB-21625"/>
    <s v="Trudy Brown"/>
    <x v="0"/>
    <s v="United States"/>
    <x v="10"/>
    <s v="Pennsylvania"/>
    <n v="19134"/>
    <x v="3"/>
    <s v="FUR-CH-10003981"/>
    <x v="0"/>
    <x v="1"/>
    <s v="Global Commerce Series Low-Back Swivel/Tilt Chairs"/>
    <x v="5552"/>
    <n v="6"/>
    <n v="0.3"/>
    <n v="-15.418799999999999"/>
    <n v="11"/>
    <n v="4"/>
    <x v="3"/>
    <s v="Nov"/>
    <s v="2017-11"/>
  </r>
  <r>
    <n v="9290"/>
    <s v="CA-2014-111857"/>
    <x v="488"/>
    <d v="2014-04-26T00:00:00"/>
    <s v="Second Class"/>
    <s v="NM-18445"/>
    <s v="Nathan Mautz"/>
    <x v="2"/>
    <s v="United States"/>
    <x v="8"/>
    <s v="California"/>
    <n v="94109"/>
    <x v="1"/>
    <s v="OFF-PA-10001878"/>
    <x v="1"/>
    <x v="10"/>
    <s v="Xerox 1891"/>
    <x v="5553"/>
    <n v="1"/>
    <n v="0"/>
    <n v="22.9877"/>
    <n v="4"/>
    <n v="2"/>
    <x v="2"/>
    <s v="Apr"/>
    <s v="2014-04"/>
  </r>
  <r>
    <n v="9291"/>
    <s v="CA-2014-163650"/>
    <x v="865"/>
    <d v="2014-09-25T00:00:00"/>
    <s v="First Class"/>
    <s v="TT-21220"/>
    <s v="Thomas Thornton"/>
    <x v="0"/>
    <s v="United States"/>
    <x v="18"/>
    <s v="Delaware"/>
    <n v="19901"/>
    <x v="3"/>
    <s v="OFF-AR-10002375"/>
    <x v="1"/>
    <x v="6"/>
    <s v="Newell 351"/>
    <x v="294"/>
    <n v="3"/>
    <n v="0"/>
    <n v="2.8536000000000001"/>
    <n v="9"/>
    <n v="3"/>
    <x v="2"/>
    <s v="Sep"/>
    <s v="2014-09"/>
  </r>
  <r>
    <n v="9292"/>
    <s v="CA-2014-163650"/>
    <x v="865"/>
    <d v="2014-09-25T00:00:00"/>
    <s v="First Class"/>
    <s v="TT-21220"/>
    <s v="Thomas Thornton"/>
    <x v="0"/>
    <s v="United States"/>
    <x v="18"/>
    <s v="Delaware"/>
    <n v="19901"/>
    <x v="3"/>
    <s v="OFF-BI-10004965"/>
    <x v="1"/>
    <x v="8"/>
    <s v="Ibico Covers for Plastic or Wire Binding Elements"/>
    <x v="1323"/>
    <n v="3"/>
    <n v="0"/>
    <n v="15.525"/>
    <n v="9"/>
    <n v="3"/>
    <x v="2"/>
    <s v="Sep"/>
    <s v="2014-09"/>
  </r>
  <r>
    <n v="9293"/>
    <s v="CA-2017-124114"/>
    <x v="580"/>
    <d v="2017-03-02T00:00:00"/>
    <s v="Same Day"/>
    <s v="RS-19765"/>
    <s v="Roland Schwarz"/>
    <x v="1"/>
    <s v="United States"/>
    <x v="435"/>
    <s v="Texas"/>
    <n v="76706"/>
    <x v="2"/>
    <s v="OFF-BI-10004022"/>
    <x v="1"/>
    <x v="8"/>
    <s v="Acco Suede Grain Vinyl Round Ring Binder"/>
    <x v="5554"/>
    <n v="1"/>
    <n v="0.8"/>
    <n v="-0.94520000000000004"/>
    <n v="3"/>
    <n v="1"/>
    <x v="3"/>
    <s v="Mar"/>
    <s v="2017-03"/>
  </r>
  <r>
    <n v="9294"/>
    <s v="US-2017-116505"/>
    <x v="701"/>
    <d v="2017-11-21T00:00:00"/>
    <s v="Second Class"/>
    <s v="TB-21625"/>
    <s v="Trudy Brown"/>
    <x v="0"/>
    <s v="United States"/>
    <x v="521"/>
    <s v="Maryland"/>
    <n v="21740"/>
    <x v="3"/>
    <s v="OFF-BI-10000050"/>
    <x v="1"/>
    <x v="8"/>
    <s v="Angle-D Binders with Locking Rings, Label Holders"/>
    <x v="1844"/>
    <n v="6"/>
    <n v="0"/>
    <n v="20.585999999999999"/>
    <n v="11"/>
    <n v="4"/>
    <x v="3"/>
    <s v="Nov"/>
    <s v="2017-11"/>
  </r>
  <r>
    <n v="9295"/>
    <s v="CA-2017-161340"/>
    <x v="39"/>
    <d v="2017-06-01T00:00:00"/>
    <s v="Standard Class"/>
    <s v="AM-10360"/>
    <s v="Alice McCarthy"/>
    <x v="1"/>
    <s v="United States"/>
    <x v="138"/>
    <s v="Ohio"/>
    <n v="44105"/>
    <x v="3"/>
    <s v="OFF-PA-10002464"/>
    <x v="1"/>
    <x v="10"/>
    <s v="HP Office Recycled Paper (20Lb. and 87 Bright)"/>
    <x v="847"/>
    <n v="3"/>
    <n v="0.2"/>
    <n v="5.0286"/>
    <n v="5"/>
    <n v="2"/>
    <x v="3"/>
    <s v="May"/>
    <s v="2017-05"/>
  </r>
  <r>
    <n v="9296"/>
    <s v="CA-2017-161340"/>
    <x v="39"/>
    <d v="2017-06-01T00:00:00"/>
    <s v="Standard Class"/>
    <s v="AM-10360"/>
    <s v="Alice McCarthy"/>
    <x v="1"/>
    <s v="United States"/>
    <x v="138"/>
    <s v="Ohio"/>
    <n v="44105"/>
    <x v="3"/>
    <s v="FUR-BO-10004709"/>
    <x v="0"/>
    <x v="0"/>
    <s v="Bush Westfield Collection Bookcases, Medium Cherry Finish"/>
    <x v="4518"/>
    <n v="4"/>
    <n v="0.5"/>
    <n v="-64.937600000000003"/>
    <n v="5"/>
    <n v="2"/>
    <x v="3"/>
    <s v="May"/>
    <s v="2017-05"/>
  </r>
  <r>
    <n v="9297"/>
    <s v="US-2015-163433"/>
    <x v="24"/>
    <d v="2015-04-22T00:00:00"/>
    <s v="Second Class"/>
    <s v="MP-17965"/>
    <s v="Michael Paige"/>
    <x v="1"/>
    <s v="United States"/>
    <x v="392"/>
    <s v="Texas"/>
    <n v="78501"/>
    <x v="2"/>
    <s v="TEC-AC-10003590"/>
    <x v="2"/>
    <x v="11"/>
    <s v="TRENDnet 56K USB 2.0 Phone, Internet and Fax Modem"/>
    <x v="2890"/>
    <n v="2"/>
    <n v="0.2"/>
    <n v="8.2848000000000006"/>
    <n v="4"/>
    <n v="2"/>
    <x v="1"/>
    <s v="Apr"/>
    <s v="2015-04"/>
  </r>
  <r>
    <n v="9298"/>
    <s v="US-2015-163433"/>
    <x v="24"/>
    <d v="2015-04-22T00:00:00"/>
    <s v="Second Class"/>
    <s v="MP-17965"/>
    <s v="Michael Paige"/>
    <x v="1"/>
    <s v="United States"/>
    <x v="392"/>
    <s v="Texas"/>
    <n v="78501"/>
    <x v="2"/>
    <s v="TEC-PH-10003357"/>
    <x v="2"/>
    <x v="7"/>
    <s v="Grandstream GXP2100 Mainstream Business Phone"/>
    <x v="4329"/>
    <n v="4"/>
    <n v="0.2"/>
    <n v="24.476800000000001"/>
    <n v="4"/>
    <n v="2"/>
    <x v="1"/>
    <s v="Apr"/>
    <s v="2015-04"/>
  </r>
  <r>
    <n v="9299"/>
    <s v="US-2015-163433"/>
    <x v="24"/>
    <d v="2015-04-22T00:00:00"/>
    <s v="Second Class"/>
    <s v="MP-17965"/>
    <s v="Michael Paige"/>
    <x v="1"/>
    <s v="United States"/>
    <x v="392"/>
    <s v="Texas"/>
    <n v="78501"/>
    <x v="2"/>
    <s v="OFF-AR-10003373"/>
    <x v="1"/>
    <x v="6"/>
    <s v="Boston School Pro Electric Pencil Sharpener, 1670"/>
    <x v="1339"/>
    <n v="3"/>
    <n v="0.2"/>
    <n v="6.5057999999999998"/>
    <n v="4"/>
    <n v="2"/>
    <x v="1"/>
    <s v="Apr"/>
    <s v="2015-04"/>
  </r>
  <r>
    <n v="9300"/>
    <s v="US-2015-163433"/>
    <x v="24"/>
    <d v="2015-04-22T00:00:00"/>
    <s v="Second Class"/>
    <s v="MP-17965"/>
    <s v="Michael Paige"/>
    <x v="1"/>
    <s v="United States"/>
    <x v="392"/>
    <s v="Texas"/>
    <n v="78501"/>
    <x v="2"/>
    <s v="OFF-BI-10003676"/>
    <x v="1"/>
    <x v="8"/>
    <s v="GBC Standard Recycled Report Covers, Clear Plastic Sheets"/>
    <x v="3093"/>
    <n v="2"/>
    <n v="0.8"/>
    <n v="-6.8992000000000004"/>
    <n v="4"/>
    <n v="2"/>
    <x v="1"/>
    <s v="Apr"/>
    <s v="2015-04"/>
  </r>
  <r>
    <n v="9301"/>
    <s v="US-2015-163433"/>
    <x v="24"/>
    <d v="2015-04-22T00:00:00"/>
    <s v="Second Class"/>
    <s v="MP-17965"/>
    <s v="Michael Paige"/>
    <x v="1"/>
    <s v="United States"/>
    <x v="392"/>
    <s v="Texas"/>
    <n v="78501"/>
    <x v="2"/>
    <s v="FUR-CH-10000225"/>
    <x v="0"/>
    <x v="1"/>
    <s v="Global Geo Office Task Chair, Gray"/>
    <x v="4193"/>
    <n v="1"/>
    <n v="0.3"/>
    <n v="-20.245000000000001"/>
    <n v="4"/>
    <n v="2"/>
    <x v="1"/>
    <s v="Apr"/>
    <s v="2015-04"/>
  </r>
  <r>
    <n v="9302"/>
    <s v="US-2015-163433"/>
    <x v="24"/>
    <d v="2015-04-22T00:00:00"/>
    <s v="Second Class"/>
    <s v="MP-17965"/>
    <s v="Michael Paige"/>
    <x v="1"/>
    <s v="United States"/>
    <x v="392"/>
    <s v="Texas"/>
    <n v="78501"/>
    <x v="2"/>
    <s v="TEC-PH-10001870"/>
    <x v="2"/>
    <x v="7"/>
    <s v="Lunatik TT5L-002 Taktik Strike Impact Protection System for iPhone 5"/>
    <x v="5555"/>
    <n v="2"/>
    <n v="0.2"/>
    <n v="6.1230000000000002"/>
    <n v="4"/>
    <n v="2"/>
    <x v="1"/>
    <s v="Apr"/>
    <s v="2015-04"/>
  </r>
  <r>
    <n v="9303"/>
    <s v="US-2015-163433"/>
    <x v="24"/>
    <d v="2015-04-22T00:00:00"/>
    <s v="Second Class"/>
    <s v="MP-17965"/>
    <s v="Michael Paige"/>
    <x v="1"/>
    <s v="United States"/>
    <x v="392"/>
    <s v="Texas"/>
    <n v="78501"/>
    <x v="2"/>
    <s v="OFF-AR-10003481"/>
    <x v="1"/>
    <x v="6"/>
    <s v="Newell 348"/>
    <x v="956"/>
    <n v="3"/>
    <n v="0.2"/>
    <n v="0.88560000000000005"/>
    <n v="4"/>
    <n v="2"/>
    <x v="1"/>
    <s v="Apr"/>
    <s v="2015-04"/>
  </r>
  <r>
    <n v="9304"/>
    <s v="US-2015-163433"/>
    <x v="24"/>
    <d v="2015-04-22T00:00:00"/>
    <s v="Second Class"/>
    <s v="MP-17965"/>
    <s v="Michael Paige"/>
    <x v="1"/>
    <s v="United States"/>
    <x v="392"/>
    <s v="Texas"/>
    <n v="78501"/>
    <x v="2"/>
    <s v="OFF-PA-10003936"/>
    <x v="1"/>
    <x v="10"/>
    <s v="Xerox 1994"/>
    <x v="12"/>
    <n v="3"/>
    <n v="0.2"/>
    <n v="5.4432"/>
    <n v="4"/>
    <n v="2"/>
    <x v="1"/>
    <s v="Apr"/>
    <s v="2015-04"/>
  </r>
  <r>
    <n v="9305"/>
    <s v="US-2015-163433"/>
    <x v="24"/>
    <d v="2015-04-22T00:00:00"/>
    <s v="Second Class"/>
    <s v="MP-17965"/>
    <s v="Michael Paige"/>
    <x v="1"/>
    <s v="United States"/>
    <x v="392"/>
    <s v="Texas"/>
    <n v="78501"/>
    <x v="2"/>
    <s v="OFF-BI-10000320"/>
    <x v="1"/>
    <x v="8"/>
    <s v="GBC Plastic Binding Combs"/>
    <x v="3466"/>
    <n v="1"/>
    <n v="0.8"/>
    <n v="-2.2877999999999998"/>
    <n v="4"/>
    <n v="2"/>
    <x v="1"/>
    <s v="Apr"/>
    <s v="2015-04"/>
  </r>
  <r>
    <n v="9306"/>
    <s v="CA-2015-137603"/>
    <x v="444"/>
    <d v="2015-09-24T00:00:00"/>
    <s v="Standard Class"/>
    <s v="MH-17290"/>
    <s v="Marc Harrigan"/>
    <x v="2"/>
    <s v="United States"/>
    <x v="364"/>
    <s v="New Mexico"/>
    <n v="87505"/>
    <x v="1"/>
    <s v="OFF-AR-10001972"/>
    <x v="1"/>
    <x v="6"/>
    <s v="Newell 323"/>
    <x v="3566"/>
    <n v="5"/>
    <n v="0"/>
    <n v="2.1840000000000002"/>
    <n v="9"/>
    <n v="3"/>
    <x v="1"/>
    <s v="Sep"/>
    <s v="2015-09"/>
  </r>
  <r>
    <n v="9307"/>
    <s v="CA-2014-128237"/>
    <x v="727"/>
    <d v="2014-03-30T00:00:00"/>
    <s v="Standard Class"/>
    <s v="CA-12265"/>
    <s v="Christina Anderson"/>
    <x v="0"/>
    <s v="United States"/>
    <x v="8"/>
    <s v="California"/>
    <n v="94110"/>
    <x v="1"/>
    <s v="OFF-AR-10003829"/>
    <x v="1"/>
    <x v="6"/>
    <s v="Newell 35"/>
    <x v="2578"/>
    <n v="2"/>
    <n v="0"/>
    <n v="1.9024000000000001"/>
    <n v="3"/>
    <n v="1"/>
    <x v="2"/>
    <s v="Mar"/>
    <s v="2014-03"/>
  </r>
  <r>
    <n v="9308"/>
    <s v="CA-2014-128237"/>
    <x v="727"/>
    <d v="2014-03-30T00:00:00"/>
    <s v="Standard Class"/>
    <s v="CA-12265"/>
    <s v="Christina Anderson"/>
    <x v="0"/>
    <s v="United States"/>
    <x v="8"/>
    <s v="California"/>
    <n v="94110"/>
    <x v="1"/>
    <s v="OFF-AR-10003338"/>
    <x v="1"/>
    <x v="6"/>
    <s v="Eberhard Faber 3 1/2&quot; Golf Pencils"/>
    <x v="3544"/>
    <n v="2"/>
    <n v="0"/>
    <n v="3.72"/>
    <n v="3"/>
    <n v="1"/>
    <x v="2"/>
    <s v="Mar"/>
    <s v="2014-03"/>
  </r>
  <r>
    <n v="9309"/>
    <s v="CA-2014-128237"/>
    <x v="727"/>
    <d v="2014-03-30T00:00:00"/>
    <s v="Standard Class"/>
    <s v="CA-12265"/>
    <s v="Christina Anderson"/>
    <x v="0"/>
    <s v="United States"/>
    <x v="8"/>
    <s v="California"/>
    <n v="94110"/>
    <x v="1"/>
    <s v="TEC-AC-10002558"/>
    <x v="2"/>
    <x v="11"/>
    <s v="Imation Swivel Flash Drive USB flash drive - 8 GB"/>
    <x v="295"/>
    <n v="4"/>
    <n v="0"/>
    <n v="15.917999999999999"/>
    <n v="3"/>
    <n v="1"/>
    <x v="2"/>
    <s v="Mar"/>
    <s v="2014-03"/>
  </r>
  <r>
    <n v="9310"/>
    <s v="CA-2014-128237"/>
    <x v="727"/>
    <d v="2014-03-30T00:00:00"/>
    <s v="Standard Class"/>
    <s v="CA-12265"/>
    <s v="Christina Anderson"/>
    <x v="0"/>
    <s v="United States"/>
    <x v="8"/>
    <s v="California"/>
    <n v="94110"/>
    <x v="1"/>
    <s v="OFF-AR-10000034"/>
    <x v="1"/>
    <x v="6"/>
    <s v="BIC Brite Liner Grip Highlighters, Assorted, 5/Pack"/>
    <x v="2326"/>
    <n v="6"/>
    <n v="0"/>
    <n v="9.9215999999999998"/>
    <n v="3"/>
    <n v="1"/>
    <x v="2"/>
    <s v="Mar"/>
    <s v="2014-03"/>
  </r>
  <r>
    <n v="9311"/>
    <s v="US-2016-102141"/>
    <x v="370"/>
    <d v="2016-08-31T00:00:00"/>
    <s v="Standard Class"/>
    <s v="KD-16615"/>
    <s v="Ken Dana"/>
    <x v="1"/>
    <s v="United States"/>
    <x v="20"/>
    <s v="New York"/>
    <n v="10024"/>
    <x v="3"/>
    <s v="OFF-BI-10001510"/>
    <x v="1"/>
    <x v="8"/>
    <s v="Deluxe Heavy-Duty Vinyl Round Ring Binder"/>
    <x v="4603"/>
    <n v="8"/>
    <n v="0.2"/>
    <n v="45.84"/>
    <n v="8"/>
    <n v="3"/>
    <x v="0"/>
    <s v="Aug"/>
    <s v="2016-08"/>
  </r>
  <r>
    <n v="9312"/>
    <s v="CA-2017-148642"/>
    <x v="904"/>
    <d v="2017-03-12T00:00:00"/>
    <s v="Standard Class"/>
    <s v="DW-13540"/>
    <s v="Don Weiss"/>
    <x v="0"/>
    <s v="United States"/>
    <x v="61"/>
    <s v="Texas"/>
    <n v="75220"/>
    <x v="2"/>
    <s v="OFF-LA-10000134"/>
    <x v="1"/>
    <x v="2"/>
    <s v="Avery 511"/>
    <x v="1253"/>
    <n v="2"/>
    <n v="0.2"/>
    <n v="1.7248000000000001"/>
    <n v="3"/>
    <n v="1"/>
    <x v="3"/>
    <s v="Mar"/>
    <s v="2017-03"/>
  </r>
  <r>
    <n v="9313"/>
    <s v="CA-2017-148642"/>
    <x v="904"/>
    <d v="2017-03-12T00:00:00"/>
    <s v="Standard Class"/>
    <s v="DW-13540"/>
    <s v="Don Weiss"/>
    <x v="0"/>
    <s v="United States"/>
    <x v="61"/>
    <s v="Texas"/>
    <n v="75220"/>
    <x v="2"/>
    <s v="OFF-AR-10000588"/>
    <x v="1"/>
    <x v="6"/>
    <s v="Newell 345"/>
    <x v="5556"/>
    <n v="4"/>
    <n v="0.2"/>
    <n v="4.7615999999999996"/>
    <n v="3"/>
    <n v="1"/>
    <x v="3"/>
    <s v="Mar"/>
    <s v="2017-03"/>
  </r>
  <r>
    <n v="9314"/>
    <s v="CA-2015-111948"/>
    <x v="1215"/>
    <d v="2015-11-11T00:00:00"/>
    <s v="Same Day"/>
    <s v="AG-10495"/>
    <s v="Andrew Gjertsen"/>
    <x v="1"/>
    <s v="United States"/>
    <x v="66"/>
    <s v="Michigan"/>
    <n v="48234"/>
    <x v="2"/>
    <s v="OFF-ST-10003282"/>
    <x v="1"/>
    <x v="4"/>
    <s v="Advantus 10-Drawer Portable Organizer, Chrome Metal Frame, Smoke Drawers"/>
    <x v="5557"/>
    <n v="7"/>
    <n v="0"/>
    <n v="117.1296"/>
    <n v="11"/>
    <n v="4"/>
    <x v="1"/>
    <s v="Nov"/>
    <s v="2015-11"/>
  </r>
  <r>
    <n v="9315"/>
    <s v="CA-2015-111948"/>
    <x v="1215"/>
    <d v="2015-11-11T00:00:00"/>
    <s v="Same Day"/>
    <s v="AG-10495"/>
    <s v="Andrew Gjertsen"/>
    <x v="1"/>
    <s v="United States"/>
    <x v="66"/>
    <s v="Michigan"/>
    <n v="48234"/>
    <x v="2"/>
    <s v="OFF-AP-10002311"/>
    <x v="1"/>
    <x v="9"/>
    <s v="Holmes Replacement Filter for HEPA Air Cleaner, Very Large Room, HEPA Filter"/>
    <x v="5558"/>
    <n v="2"/>
    <n v="0.1"/>
    <n v="46.790799999999997"/>
    <n v="11"/>
    <n v="4"/>
    <x v="1"/>
    <s v="Nov"/>
    <s v="2015-11"/>
  </r>
  <r>
    <n v="9316"/>
    <s v="CA-2016-161907"/>
    <x v="41"/>
    <d v="2016-04-09T00:00:00"/>
    <s v="Standard Class"/>
    <s v="JH-16180"/>
    <s v="Justin Hirsh"/>
    <x v="0"/>
    <s v="United States"/>
    <x v="10"/>
    <s v="Pennsylvania"/>
    <n v="19140"/>
    <x v="3"/>
    <s v="TEC-PH-10000141"/>
    <x v="2"/>
    <x v="7"/>
    <s v="Clearsounds A400"/>
    <x v="957"/>
    <n v="3"/>
    <n v="0.4"/>
    <n v="-27.715800000000002"/>
    <n v="4"/>
    <n v="2"/>
    <x v="0"/>
    <s v="Apr"/>
    <s v="2016-04"/>
  </r>
  <r>
    <n v="9317"/>
    <s v="CA-2016-161907"/>
    <x v="41"/>
    <d v="2016-04-09T00:00:00"/>
    <s v="Standard Class"/>
    <s v="JH-16180"/>
    <s v="Justin Hirsh"/>
    <x v="0"/>
    <s v="United States"/>
    <x v="10"/>
    <s v="Pennsylvania"/>
    <n v="19140"/>
    <x v="3"/>
    <s v="OFF-SU-10000646"/>
    <x v="1"/>
    <x v="14"/>
    <s v="Premier Automatic Letter Opener"/>
    <x v="5559"/>
    <n v="4"/>
    <n v="0.2"/>
    <n v="-163.45160000000001"/>
    <n v="4"/>
    <n v="2"/>
    <x v="0"/>
    <s v="Apr"/>
    <s v="2016-04"/>
  </r>
  <r>
    <n v="9318"/>
    <s v="CA-2017-124940"/>
    <x v="1216"/>
    <d v="2017-02-26T00:00:00"/>
    <s v="Standard Class"/>
    <s v="DK-13090"/>
    <s v="Dave Kipp"/>
    <x v="0"/>
    <s v="United States"/>
    <x v="238"/>
    <s v="Texas"/>
    <n v="75007"/>
    <x v="2"/>
    <s v="TEC-AC-10002076"/>
    <x v="2"/>
    <x v="11"/>
    <s v="Microsoft Natural Keyboard Elite"/>
    <x v="5560"/>
    <n v="1"/>
    <n v="0.2"/>
    <n v="-2.9940000000000002"/>
    <n v="2"/>
    <n v="1"/>
    <x v="3"/>
    <s v="Feb"/>
    <s v="2017-02"/>
  </r>
  <r>
    <n v="9319"/>
    <s v="US-2017-108343"/>
    <x v="228"/>
    <d v="2017-07-25T00:00:00"/>
    <s v="Standard Class"/>
    <s v="AR-10825"/>
    <s v="Anthony Rawles"/>
    <x v="1"/>
    <s v="United States"/>
    <x v="20"/>
    <s v="New York"/>
    <n v="10009"/>
    <x v="3"/>
    <s v="OFF-PA-10000743"/>
    <x v="1"/>
    <x v="10"/>
    <s v="Xerox 1977"/>
    <x v="518"/>
    <n v="2"/>
    <n v="0"/>
    <n v="6.4127999999999998"/>
    <n v="7"/>
    <n v="3"/>
    <x v="3"/>
    <s v="Jul"/>
    <s v="2017-07"/>
  </r>
  <r>
    <n v="9320"/>
    <s v="US-2017-108343"/>
    <x v="228"/>
    <d v="2017-07-25T00:00:00"/>
    <s v="Standard Class"/>
    <s v="AR-10825"/>
    <s v="Anthony Rawles"/>
    <x v="1"/>
    <s v="United States"/>
    <x v="20"/>
    <s v="New York"/>
    <n v="10009"/>
    <x v="3"/>
    <s v="FUR-CH-10002780"/>
    <x v="0"/>
    <x v="1"/>
    <s v="Office Star - Task Chair with Contemporary Loop Arms"/>
    <x v="5561"/>
    <n v="2"/>
    <n v="0.1"/>
    <n v="25.474399999999999"/>
    <n v="7"/>
    <n v="3"/>
    <x v="3"/>
    <s v="Jul"/>
    <s v="2017-07"/>
  </r>
  <r>
    <n v="9321"/>
    <s v="US-2017-108343"/>
    <x v="228"/>
    <d v="2017-07-25T00:00:00"/>
    <s v="Standard Class"/>
    <s v="AR-10825"/>
    <s v="Anthony Rawles"/>
    <x v="1"/>
    <s v="United States"/>
    <x v="20"/>
    <s v="New York"/>
    <n v="10009"/>
    <x v="3"/>
    <s v="FUR-FU-10000747"/>
    <x v="0"/>
    <x v="5"/>
    <s v="Tenex B1-RE Series Chair Mats for Low Pile Carpets"/>
    <x v="5562"/>
    <n v="4"/>
    <n v="0"/>
    <n v="31.266400000000001"/>
    <n v="7"/>
    <n v="3"/>
    <x v="3"/>
    <s v="Jul"/>
    <s v="2017-07"/>
  </r>
  <r>
    <n v="9322"/>
    <s v="US-2016-111563"/>
    <x v="254"/>
    <d v="2016-11-08T00:00:00"/>
    <s v="Standard Class"/>
    <s v="SM-20005"/>
    <s v="Sally Matthias"/>
    <x v="0"/>
    <s v="United States"/>
    <x v="12"/>
    <s v="Texas"/>
    <n v="77041"/>
    <x v="2"/>
    <s v="FUR-FU-10002445"/>
    <x v="0"/>
    <x v="5"/>
    <s v="DAX Two-Tone Rosewood/Black Document Frame, Desktop, 5 x 7"/>
    <x v="5563"/>
    <n v="3"/>
    <n v="0.6"/>
    <n v="-5.6879999999999997"/>
    <n v="11"/>
    <n v="4"/>
    <x v="0"/>
    <s v="Nov"/>
    <s v="2016-11"/>
  </r>
  <r>
    <n v="9323"/>
    <s v="US-2016-111563"/>
    <x v="254"/>
    <d v="2016-11-08T00:00:00"/>
    <s v="Standard Class"/>
    <s v="SM-20005"/>
    <s v="Sally Matthias"/>
    <x v="0"/>
    <s v="United States"/>
    <x v="12"/>
    <s v="Texas"/>
    <n v="77041"/>
    <x v="2"/>
    <s v="FUR-FU-10000723"/>
    <x v="0"/>
    <x v="5"/>
    <s v="Deflect-o EconoMat Studded, No Bevel Mat for Low Pile Carpeting"/>
    <x v="516"/>
    <n v="4"/>
    <n v="0.6"/>
    <n v="-84.2928"/>
    <n v="11"/>
    <n v="4"/>
    <x v="0"/>
    <s v="Nov"/>
    <s v="2016-11"/>
  </r>
  <r>
    <n v="9324"/>
    <s v="CA-2017-121853"/>
    <x v="397"/>
    <d v="2017-09-29T00:00:00"/>
    <s v="Standard Class"/>
    <s v="DB-13660"/>
    <s v="Duane Benoit"/>
    <x v="0"/>
    <s v="United States"/>
    <x v="1"/>
    <s v="California"/>
    <n v="90036"/>
    <x v="1"/>
    <s v="OFF-PA-10003641"/>
    <x v="1"/>
    <x v="10"/>
    <s v="Xerox 1909"/>
    <x v="5564"/>
    <n v="8"/>
    <n v="0"/>
    <n v="97.078400000000002"/>
    <n v="9"/>
    <n v="3"/>
    <x v="3"/>
    <s v="Sep"/>
    <s v="2017-09"/>
  </r>
  <r>
    <n v="9325"/>
    <s v="CA-2017-121853"/>
    <x v="397"/>
    <d v="2017-09-29T00:00:00"/>
    <s v="Standard Class"/>
    <s v="DB-13660"/>
    <s v="Duane Benoit"/>
    <x v="0"/>
    <s v="United States"/>
    <x v="1"/>
    <s v="California"/>
    <n v="90036"/>
    <x v="1"/>
    <s v="FUR-CH-10003973"/>
    <x v="0"/>
    <x v="1"/>
    <s v="GuestStacker Chair with Chrome Finish Legs"/>
    <x v="5565"/>
    <n v="2"/>
    <n v="0.2"/>
    <n v="59.4816"/>
    <n v="9"/>
    <n v="3"/>
    <x v="3"/>
    <s v="Sep"/>
    <s v="2017-09"/>
  </r>
  <r>
    <n v="9326"/>
    <s v="CA-2017-121853"/>
    <x v="397"/>
    <d v="2017-09-29T00:00:00"/>
    <s v="Standard Class"/>
    <s v="DB-13660"/>
    <s v="Duane Benoit"/>
    <x v="0"/>
    <s v="United States"/>
    <x v="1"/>
    <s v="California"/>
    <n v="90036"/>
    <x v="1"/>
    <s v="OFF-BI-10000977"/>
    <x v="1"/>
    <x v="8"/>
    <s v="Ibico Plastic Spiral Binding Combs"/>
    <x v="5566"/>
    <n v="3"/>
    <n v="0.2"/>
    <n v="23.712"/>
    <n v="9"/>
    <n v="3"/>
    <x v="3"/>
    <s v="Sep"/>
    <s v="2017-09"/>
  </r>
  <r>
    <n v="9327"/>
    <s v="US-2017-130687"/>
    <x v="210"/>
    <d v="2017-09-10T00:00:00"/>
    <s v="First Class"/>
    <s v="PF-19225"/>
    <s v="Phillip Flathmann"/>
    <x v="0"/>
    <s v="United States"/>
    <x v="156"/>
    <s v="Washington"/>
    <n v="98026"/>
    <x v="1"/>
    <s v="FUR-FU-10004053"/>
    <x v="0"/>
    <x v="5"/>
    <s v="DAX Two-Tone Silver Metal Document Frame"/>
    <x v="4016"/>
    <n v="4"/>
    <n v="0"/>
    <n v="34.812800000000003"/>
    <n v="9"/>
    <n v="3"/>
    <x v="3"/>
    <s v="Sep"/>
    <s v="2017-09"/>
  </r>
  <r>
    <n v="9328"/>
    <s v="US-2017-130687"/>
    <x v="210"/>
    <d v="2017-09-10T00:00:00"/>
    <s v="First Class"/>
    <s v="PF-19225"/>
    <s v="Phillip Flathmann"/>
    <x v="0"/>
    <s v="United States"/>
    <x v="156"/>
    <s v="Washington"/>
    <n v="98026"/>
    <x v="1"/>
    <s v="TEC-PH-10002033"/>
    <x v="2"/>
    <x v="7"/>
    <s v="Konftel 250 Conference phone - Charcoal black"/>
    <x v="5567"/>
    <n v="2"/>
    <n v="0.2"/>
    <n v="34.178400000000003"/>
    <n v="9"/>
    <n v="3"/>
    <x v="3"/>
    <s v="Sep"/>
    <s v="2017-09"/>
  </r>
  <r>
    <n v="9329"/>
    <s v="US-2017-130687"/>
    <x v="210"/>
    <d v="2017-09-10T00:00:00"/>
    <s v="First Class"/>
    <s v="PF-19225"/>
    <s v="Phillip Flathmann"/>
    <x v="0"/>
    <s v="United States"/>
    <x v="156"/>
    <s v="Washington"/>
    <n v="98026"/>
    <x v="1"/>
    <s v="OFF-AR-10004260"/>
    <x v="1"/>
    <x v="6"/>
    <s v="Boston 1799 Powerhouse Electric Pencil Sharpener"/>
    <x v="2232"/>
    <n v="1"/>
    <n v="0"/>
    <n v="7.2744"/>
    <n v="9"/>
    <n v="3"/>
    <x v="3"/>
    <s v="Sep"/>
    <s v="2017-09"/>
  </r>
  <r>
    <n v="9330"/>
    <s v="CA-2015-164497"/>
    <x v="109"/>
    <d v="2015-11-30T00:00:00"/>
    <s v="First Class"/>
    <s v="AJ-10945"/>
    <s v="Ashley Jarboe"/>
    <x v="0"/>
    <s v="United States"/>
    <x v="8"/>
    <s v="California"/>
    <n v="94110"/>
    <x v="1"/>
    <s v="OFF-AP-10004655"/>
    <x v="1"/>
    <x v="9"/>
    <s v="Holmes Visible Mist Ultrasonic Humidifier with 2.3-Gallon Output per Day, Replacement Filter"/>
    <x v="5568"/>
    <n v="4"/>
    <n v="0"/>
    <n v="15.395200000000001"/>
    <n v="11"/>
    <n v="4"/>
    <x v="1"/>
    <s v="Nov"/>
    <s v="2015-11"/>
  </r>
  <r>
    <n v="9331"/>
    <s v="US-2015-153283"/>
    <x v="768"/>
    <d v="2015-11-18T00:00:00"/>
    <s v="Standard Class"/>
    <s v="EB-14110"/>
    <s v="Eugene Barchas"/>
    <x v="0"/>
    <s v="United States"/>
    <x v="20"/>
    <s v="New York"/>
    <n v="10035"/>
    <x v="3"/>
    <s v="OFF-EN-10001539"/>
    <x v="1"/>
    <x v="12"/>
    <s v="Staple envelope"/>
    <x v="2505"/>
    <n v="2"/>
    <n v="0"/>
    <n v="7.3132000000000001"/>
    <n v="11"/>
    <n v="4"/>
    <x v="1"/>
    <s v="Nov"/>
    <s v="2015-11"/>
  </r>
  <r>
    <n v="9332"/>
    <s v="CA-2016-108056"/>
    <x v="321"/>
    <d v="2016-10-03T00:00:00"/>
    <s v="Standard Class"/>
    <s v="ES-14080"/>
    <s v="Erin Smith"/>
    <x v="1"/>
    <s v="United States"/>
    <x v="24"/>
    <s v="Oregon"/>
    <n v="97477"/>
    <x v="1"/>
    <s v="TEC-PH-10001817"/>
    <x v="2"/>
    <x v="7"/>
    <s v="Wilson Electronics DB Pro Signal Booster"/>
    <x v="3848"/>
    <n v="3"/>
    <n v="0.2"/>
    <n v="75.180000000000007"/>
    <n v="9"/>
    <n v="3"/>
    <x v="0"/>
    <s v="Sep"/>
    <s v="2016-09"/>
  </r>
  <r>
    <n v="9333"/>
    <s v="CA-2017-127726"/>
    <x v="220"/>
    <d v="2017-09-13T00:00:00"/>
    <s v="Second Class"/>
    <s v="SS-20410"/>
    <s v="Shahid Shariari"/>
    <x v="0"/>
    <s v="United States"/>
    <x v="430"/>
    <s v="Kentucky"/>
    <n v="40324"/>
    <x v="0"/>
    <s v="OFF-AP-10002578"/>
    <x v="1"/>
    <x v="9"/>
    <s v="Fellowes Premier Superior Surge Suppressor, 10-Outlet, With Phone and Remote"/>
    <x v="5569"/>
    <n v="4"/>
    <n v="0"/>
    <n v="50.876800000000003"/>
    <n v="9"/>
    <n v="3"/>
    <x v="3"/>
    <s v="Sep"/>
    <s v="2017-09"/>
  </r>
  <r>
    <n v="9334"/>
    <s v="CA-2017-127726"/>
    <x v="220"/>
    <d v="2017-09-13T00:00:00"/>
    <s v="Second Class"/>
    <s v="SS-20410"/>
    <s v="Shahid Shariari"/>
    <x v="0"/>
    <s v="United States"/>
    <x v="430"/>
    <s v="Kentucky"/>
    <n v="40324"/>
    <x v="0"/>
    <s v="OFF-FA-10000992"/>
    <x v="1"/>
    <x v="13"/>
    <s v="Acco Clips to Go Binder Clips, 24 Clips in Two Sizes"/>
    <x v="1168"/>
    <n v="4"/>
    <n v="0"/>
    <n v="6.6740000000000004"/>
    <n v="9"/>
    <n v="3"/>
    <x v="3"/>
    <s v="Sep"/>
    <s v="2017-09"/>
  </r>
  <r>
    <n v="9335"/>
    <s v="CA-2017-110198"/>
    <x v="927"/>
    <d v="2017-05-02T00:00:00"/>
    <s v="First Class"/>
    <s v="AG-10900"/>
    <s v="Arthur Gainer"/>
    <x v="0"/>
    <s v="United States"/>
    <x v="197"/>
    <s v="Florida"/>
    <n v="33065"/>
    <x v="0"/>
    <s v="FUR-BO-10001798"/>
    <x v="0"/>
    <x v="0"/>
    <s v="Bush Somerset Collection Bookcase"/>
    <x v="2317"/>
    <n v="3"/>
    <n v="0.2"/>
    <n v="-15.717599999999999"/>
    <n v="5"/>
    <n v="2"/>
    <x v="3"/>
    <s v="May"/>
    <s v="2017-05"/>
  </r>
  <r>
    <n v="9336"/>
    <s v="CA-2017-110198"/>
    <x v="927"/>
    <d v="2017-05-02T00:00:00"/>
    <s v="First Class"/>
    <s v="AG-10900"/>
    <s v="Arthur Gainer"/>
    <x v="0"/>
    <s v="United States"/>
    <x v="197"/>
    <s v="Florida"/>
    <n v="33065"/>
    <x v="0"/>
    <s v="OFF-LA-10004409"/>
    <x v="1"/>
    <x v="2"/>
    <s v="Avery 492"/>
    <x v="871"/>
    <n v="2"/>
    <n v="0.2"/>
    <n v="1.4976"/>
    <n v="5"/>
    <n v="2"/>
    <x v="3"/>
    <s v="May"/>
    <s v="2017-05"/>
  </r>
  <r>
    <n v="9337"/>
    <s v="CA-2017-130715"/>
    <x v="118"/>
    <d v="2017-09-20T00:00:00"/>
    <s v="Standard Class"/>
    <s v="CY-12745"/>
    <s v="Craig Yedwab"/>
    <x v="1"/>
    <s v="United States"/>
    <x v="8"/>
    <s v="California"/>
    <n v="94110"/>
    <x v="1"/>
    <s v="OFF-FA-10000621"/>
    <x v="1"/>
    <x v="13"/>
    <s v="OIC Colored Binder Clips, Assorted Sizes"/>
    <x v="1488"/>
    <n v="5"/>
    <n v="0"/>
    <n v="8.7710000000000008"/>
    <n v="9"/>
    <n v="3"/>
    <x v="3"/>
    <s v="Sep"/>
    <s v="2017-09"/>
  </r>
  <r>
    <n v="9338"/>
    <s v="CA-2014-155264"/>
    <x v="538"/>
    <d v="2014-10-22T00:00:00"/>
    <s v="Second Class"/>
    <s v="RP-19270"/>
    <s v="Rachel Payne"/>
    <x v="1"/>
    <s v="United States"/>
    <x v="8"/>
    <s v="California"/>
    <n v="94110"/>
    <x v="1"/>
    <s v="OFF-BI-10003196"/>
    <x v="1"/>
    <x v="8"/>
    <s v="Accohide Poly Flexible Ring Binders"/>
    <x v="5447"/>
    <n v="1"/>
    <n v="0.2"/>
    <n v="1.1220000000000001"/>
    <n v="10"/>
    <n v="4"/>
    <x v="2"/>
    <s v="Oct"/>
    <s v="2014-10"/>
  </r>
  <r>
    <n v="9339"/>
    <s v="CA-2014-155264"/>
    <x v="538"/>
    <d v="2014-10-22T00:00:00"/>
    <s v="Second Class"/>
    <s v="RP-19270"/>
    <s v="Rachel Payne"/>
    <x v="1"/>
    <s v="United States"/>
    <x v="8"/>
    <s v="California"/>
    <n v="94110"/>
    <x v="1"/>
    <s v="OFF-BI-10003727"/>
    <x v="1"/>
    <x v="8"/>
    <s v="Avery Durable Slant Ring Binders With Label Holder"/>
    <x v="5570"/>
    <n v="6"/>
    <n v="0.2"/>
    <n v="7.0224000000000002"/>
    <n v="10"/>
    <n v="4"/>
    <x v="2"/>
    <s v="Oct"/>
    <s v="2014-10"/>
  </r>
  <r>
    <n v="9340"/>
    <s v="CA-2014-155264"/>
    <x v="538"/>
    <d v="2014-10-22T00:00:00"/>
    <s v="Second Class"/>
    <s v="RP-19270"/>
    <s v="Rachel Payne"/>
    <x v="1"/>
    <s v="United States"/>
    <x v="8"/>
    <s v="California"/>
    <n v="94110"/>
    <x v="1"/>
    <s v="OFF-PA-10003228"/>
    <x v="1"/>
    <x v="10"/>
    <s v="Xerox 1917"/>
    <x v="64"/>
    <n v="3"/>
    <n v="0"/>
    <n v="68.963099999999997"/>
    <n v="10"/>
    <n v="4"/>
    <x v="2"/>
    <s v="Oct"/>
    <s v="2014-10"/>
  </r>
  <r>
    <n v="9341"/>
    <s v="CA-2014-155264"/>
    <x v="538"/>
    <d v="2014-10-22T00:00:00"/>
    <s v="Second Class"/>
    <s v="RP-19270"/>
    <s v="Rachel Payne"/>
    <x v="1"/>
    <s v="United States"/>
    <x v="8"/>
    <s v="California"/>
    <n v="94110"/>
    <x v="1"/>
    <s v="OFF-LA-10002787"/>
    <x v="1"/>
    <x v="2"/>
    <s v="Avery 480"/>
    <x v="2022"/>
    <n v="5"/>
    <n v="0"/>
    <n v="9"/>
    <n v="10"/>
    <n v="4"/>
    <x v="2"/>
    <s v="Oct"/>
    <s v="2014-10"/>
  </r>
  <r>
    <n v="9342"/>
    <s v="CA-2014-155264"/>
    <x v="538"/>
    <d v="2014-10-22T00:00:00"/>
    <s v="Second Class"/>
    <s v="RP-19270"/>
    <s v="Rachel Payne"/>
    <x v="1"/>
    <s v="United States"/>
    <x v="8"/>
    <s v="California"/>
    <n v="94110"/>
    <x v="1"/>
    <s v="TEC-PH-10001305"/>
    <x v="2"/>
    <x v="7"/>
    <s v="Panasonic KX TS208W Corded phone"/>
    <x v="5571"/>
    <n v="3"/>
    <n v="0.2"/>
    <n v="11.7576"/>
    <n v="10"/>
    <n v="4"/>
    <x v="2"/>
    <s v="Oct"/>
    <s v="2014-10"/>
  </r>
  <r>
    <n v="9343"/>
    <s v="CA-2016-119123"/>
    <x v="69"/>
    <d v="2016-03-18T00:00:00"/>
    <s v="Standard Class"/>
    <s v="DB-13360"/>
    <s v="Dennis Bolton"/>
    <x v="2"/>
    <s v="United States"/>
    <x v="169"/>
    <s v="California"/>
    <n v="92503"/>
    <x v="1"/>
    <s v="OFF-BI-10001036"/>
    <x v="1"/>
    <x v="8"/>
    <s v="Cardinal EasyOpen D-Ring Binders"/>
    <x v="771"/>
    <n v="7"/>
    <n v="0.2"/>
    <n v="19.193999999999999"/>
    <n v="3"/>
    <n v="1"/>
    <x v="0"/>
    <s v="Mar"/>
    <s v="2016-03"/>
  </r>
  <r>
    <n v="9344"/>
    <s v="CA-2017-109085"/>
    <x v="922"/>
    <d v="2017-02-20T00:00:00"/>
    <s v="First Class"/>
    <s v="CK-12325"/>
    <s v="Christine Kargatis"/>
    <x v="2"/>
    <s v="United States"/>
    <x v="21"/>
    <s v="Ohio"/>
    <n v="45373"/>
    <x v="3"/>
    <s v="FUR-TA-10001086"/>
    <x v="0"/>
    <x v="3"/>
    <s v="SAFCO PlanMaster Boards, 60w x 37-1/2d, White Melamine"/>
    <x v="3861"/>
    <n v="5"/>
    <n v="0.4"/>
    <n v="-106.393"/>
    <n v="2"/>
    <n v="1"/>
    <x v="3"/>
    <s v="Feb"/>
    <s v="2017-02"/>
  </r>
  <r>
    <n v="9345"/>
    <s v="CA-2017-109085"/>
    <x v="922"/>
    <d v="2017-02-20T00:00:00"/>
    <s v="First Class"/>
    <s v="CK-12325"/>
    <s v="Christine Kargatis"/>
    <x v="2"/>
    <s v="United States"/>
    <x v="21"/>
    <s v="Ohio"/>
    <n v="45373"/>
    <x v="3"/>
    <s v="OFF-BI-10001525"/>
    <x v="1"/>
    <x v="8"/>
    <s v="Acco Pressboard Covers with Storage Hooks, 14 7/8&quot; x 11&quot;, Executive Red"/>
    <x v="3416"/>
    <n v="5"/>
    <n v="0.7"/>
    <n v="-4.7625000000000002"/>
    <n v="2"/>
    <n v="1"/>
    <x v="3"/>
    <s v="Feb"/>
    <s v="2017-02"/>
  </r>
  <r>
    <n v="9346"/>
    <s v="CA-2017-109085"/>
    <x v="922"/>
    <d v="2017-02-20T00:00:00"/>
    <s v="First Class"/>
    <s v="CK-12325"/>
    <s v="Christine Kargatis"/>
    <x v="2"/>
    <s v="United States"/>
    <x v="21"/>
    <s v="Ohio"/>
    <n v="45373"/>
    <x v="3"/>
    <s v="TEC-PH-10000526"/>
    <x v="2"/>
    <x v="7"/>
    <s v="Vtech CS6719"/>
    <x v="5572"/>
    <n v="1"/>
    <n v="0.4"/>
    <n v="-11.518800000000001"/>
    <n v="2"/>
    <n v="1"/>
    <x v="3"/>
    <s v="Feb"/>
    <s v="2017-02"/>
  </r>
  <r>
    <n v="9347"/>
    <s v="CA-2017-109085"/>
    <x v="922"/>
    <d v="2017-02-20T00:00:00"/>
    <s v="First Class"/>
    <s v="CK-12325"/>
    <s v="Christine Kargatis"/>
    <x v="2"/>
    <s v="United States"/>
    <x v="21"/>
    <s v="Ohio"/>
    <n v="45373"/>
    <x v="3"/>
    <s v="FUR-FU-10004973"/>
    <x v="0"/>
    <x v="5"/>
    <s v="Flat Face Poster Frame"/>
    <x v="611"/>
    <n v="2"/>
    <n v="0.2"/>
    <n v="8.2896000000000001"/>
    <n v="2"/>
    <n v="1"/>
    <x v="3"/>
    <s v="Feb"/>
    <s v="2017-02"/>
  </r>
  <r>
    <n v="9348"/>
    <s v="CA-2017-109085"/>
    <x v="922"/>
    <d v="2017-02-20T00:00:00"/>
    <s v="First Class"/>
    <s v="CK-12325"/>
    <s v="Christine Kargatis"/>
    <x v="2"/>
    <s v="United States"/>
    <x v="21"/>
    <s v="Ohio"/>
    <n v="45373"/>
    <x v="3"/>
    <s v="FUR-CH-10003981"/>
    <x v="0"/>
    <x v="1"/>
    <s v="Global Commerce Series Low-Back Swivel/Tilt Chairs"/>
    <x v="4287"/>
    <n v="5"/>
    <n v="0.3"/>
    <n v="-12.849"/>
    <n v="2"/>
    <n v="1"/>
    <x v="3"/>
    <s v="Feb"/>
    <s v="2017-02"/>
  </r>
  <r>
    <n v="9349"/>
    <s v="CA-2016-114860"/>
    <x v="596"/>
    <d v="2016-12-28T00:00:00"/>
    <s v="Standard Class"/>
    <s v="DN-13690"/>
    <s v="Duane Noonan"/>
    <x v="0"/>
    <s v="United States"/>
    <x v="429"/>
    <s v="California"/>
    <n v="92553"/>
    <x v="1"/>
    <s v="FUR-FU-10000277"/>
    <x v="0"/>
    <x v="5"/>
    <s v="Deflect-o DuraMat Antistatic Studded Beveled Mat for Medium Pile Carpeting"/>
    <x v="5573"/>
    <n v="8"/>
    <n v="0"/>
    <n v="202.25280000000001"/>
    <n v="12"/>
    <n v="4"/>
    <x v="0"/>
    <s v="Dec"/>
    <s v="2016-12"/>
  </r>
  <r>
    <n v="9350"/>
    <s v="CA-2016-114860"/>
    <x v="596"/>
    <d v="2016-12-28T00:00:00"/>
    <s v="Standard Class"/>
    <s v="DN-13690"/>
    <s v="Duane Noonan"/>
    <x v="0"/>
    <s v="United States"/>
    <x v="429"/>
    <s v="California"/>
    <n v="92553"/>
    <x v="1"/>
    <s v="FUR-FU-10001934"/>
    <x v="0"/>
    <x v="5"/>
    <s v="Magnifier Swing Arm Lamp"/>
    <x v="108"/>
    <n v="2"/>
    <n v="0"/>
    <n v="10.909599999999999"/>
    <n v="12"/>
    <n v="4"/>
    <x v="0"/>
    <s v="Dec"/>
    <s v="2016-12"/>
  </r>
  <r>
    <n v="9351"/>
    <s v="CA-2016-159009"/>
    <x v="713"/>
    <d v="2016-09-27T00:00:00"/>
    <s v="Standard Class"/>
    <s v="DP-13105"/>
    <s v="Dave Poirier"/>
    <x v="1"/>
    <s v="United States"/>
    <x v="4"/>
    <s v="Washington"/>
    <n v="98115"/>
    <x v="1"/>
    <s v="OFF-BI-10004970"/>
    <x v="1"/>
    <x v="8"/>
    <s v="ACCOHIDE 3-Ring Binder, Blue, 1&quot;"/>
    <x v="1145"/>
    <n v="4"/>
    <n v="0.2"/>
    <n v="4.4603999999999999"/>
    <n v="9"/>
    <n v="3"/>
    <x v="0"/>
    <s v="Sep"/>
    <s v="2016-09"/>
  </r>
  <r>
    <n v="9352"/>
    <s v="CA-2016-159009"/>
    <x v="713"/>
    <d v="2016-09-27T00:00:00"/>
    <s v="Standard Class"/>
    <s v="DP-13105"/>
    <s v="Dave Poirier"/>
    <x v="1"/>
    <s v="United States"/>
    <x v="4"/>
    <s v="Washington"/>
    <n v="98115"/>
    <x v="1"/>
    <s v="FUR-CH-10003396"/>
    <x v="0"/>
    <x v="1"/>
    <s v="Global Deluxe Steno Chair"/>
    <x v="4086"/>
    <n v="3"/>
    <n v="0.2"/>
    <n v="-20.784600000000001"/>
    <n v="9"/>
    <n v="3"/>
    <x v="0"/>
    <s v="Sep"/>
    <s v="2016-09"/>
  </r>
  <r>
    <n v="9353"/>
    <s v="CA-2017-148411"/>
    <x v="241"/>
    <d v="2017-09-26T00:00:00"/>
    <s v="First Class"/>
    <s v="RO-19780"/>
    <s v="Rose O'Brian"/>
    <x v="0"/>
    <s v="United States"/>
    <x v="22"/>
    <s v="Illinois"/>
    <n v="60623"/>
    <x v="2"/>
    <s v="FUR-CH-10003973"/>
    <x v="0"/>
    <x v="1"/>
    <s v="GuestStacker Chair with Chrome Finish Legs"/>
    <x v="3230"/>
    <n v="2"/>
    <n v="0.3"/>
    <n v="-14.8704"/>
    <n v="9"/>
    <n v="3"/>
    <x v="3"/>
    <s v="Sep"/>
    <s v="2017-09"/>
  </r>
  <r>
    <n v="9354"/>
    <s v="CA-2017-148411"/>
    <x v="241"/>
    <d v="2017-09-26T00:00:00"/>
    <s v="First Class"/>
    <s v="RO-19780"/>
    <s v="Rose O'Brian"/>
    <x v="0"/>
    <s v="United States"/>
    <x v="22"/>
    <s v="Illinois"/>
    <n v="60623"/>
    <x v="2"/>
    <s v="OFF-PA-10002109"/>
    <x v="1"/>
    <x v="10"/>
    <s v="Wirebound Voice Message Log Book"/>
    <x v="5574"/>
    <n v="3"/>
    <n v="0.2"/>
    <n v="3.7128000000000001"/>
    <n v="9"/>
    <n v="3"/>
    <x v="3"/>
    <s v="Sep"/>
    <s v="2017-09"/>
  </r>
  <r>
    <n v="9355"/>
    <s v="CA-2015-110324"/>
    <x v="494"/>
    <d v="2015-12-05T00:00:00"/>
    <s v="Standard Class"/>
    <s v="MA-17560"/>
    <s v="Matt Abelman"/>
    <x v="2"/>
    <s v="United States"/>
    <x v="25"/>
    <s v="Michigan"/>
    <n v="49201"/>
    <x v="2"/>
    <s v="OFF-PA-10001826"/>
    <x v="1"/>
    <x v="10"/>
    <s v="Xerox 207"/>
    <x v="537"/>
    <n v="3"/>
    <n v="0"/>
    <n v="9.3312000000000008"/>
    <n v="12"/>
    <n v="4"/>
    <x v="1"/>
    <s v="Dec"/>
    <s v="2015-12"/>
  </r>
  <r>
    <n v="9356"/>
    <s v="CA-2015-110324"/>
    <x v="494"/>
    <d v="2015-12-05T00:00:00"/>
    <s v="Standard Class"/>
    <s v="MA-17560"/>
    <s v="Matt Abelman"/>
    <x v="2"/>
    <s v="United States"/>
    <x v="25"/>
    <s v="Michigan"/>
    <n v="49201"/>
    <x v="2"/>
    <s v="OFF-AR-10000823"/>
    <x v="1"/>
    <x v="6"/>
    <s v="Newell 307"/>
    <x v="1026"/>
    <n v="2"/>
    <n v="0"/>
    <n v="1.0192000000000001"/>
    <n v="12"/>
    <n v="4"/>
    <x v="1"/>
    <s v="Dec"/>
    <s v="2015-12"/>
  </r>
  <r>
    <n v="9357"/>
    <s v="CA-2015-110324"/>
    <x v="494"/>
    <d v="2015-12-05T00:00:00"/>
    <s v="Standard Class"/>
    <s v="MA-17560"/>
    <s v="Matt Abelman"/>
    <x v="2"/>
    <s v="United States"/>
    <x v="25"/>
    <s v="Michigan"/>
    <n v="49201"/>
    <x v="2"/>
    <s v="OFF-PA-10001776"/>
    <x v="1"/>
    <x v="10"/>
    <s v="Wirebound Message Books, Four 2 3/4&quot; x 5&quot; Forms per Page, 600 Sets per Book"/>
    <x v="1878"/>
    <n v="2"/>
    <n v="0"/>
    <n v="8.7138000000000009"/>
    <n v="12"/>
    <n v="4"/>
    <x v="1"/>
    <s v="Dec"/>
    <s v="2015-12"/>
  </r>
  <r>
    <n v="9358"/>
    <s v="CA-2016-168046"/>
    <x v="967"/>
    <d v="2016-01-28T00:00:00"/>
    <s v="Second Class"/>
    <s v="JD-15895"/>
    <s v="Jonathan Doherty"/>
    <x v="1"/>
    <s v="United States"/>
    <x v="20"/>
    <s v="New York"/>
    <n v="10024"/>
    <x v="3"/>
    <s v="OFF-BI-10003676"/>
    <x v="1"/>
    <x v="8"/>
    <s v="GBC Standard Recycled Report Covers, Clear Plastic Sheets"/>
    <x v="136"/>
    <n v="5"/>
    <n v="0.2"/>
    <n v="15.092000000000001"/>
    <n v="1"/>
    <n v="1"/>
    <x v="0"/>
    <s v="Jan"/>
    <s v="2016-01"/>
  </r>
  <r>
    <n v="9359"/>
    <s v="CA-2016-168046"/>
    <x v="967"/>
    <d v="2016-01-28T00:00:00"/>
    <s v="Second Class"/>
    <s v="JD-15895"/>
    <s v="Jonathan Doherty"/>
    <x v="1"/>
    <s v="United States"/>
    <x v="20"/>
    <s v="New York"/>
    <n v="10024"/>
    <x v="3"/>
    <s v="FUR-TA-10001095"/>
    <x v="0"/>
    <x v="3"/>
    <s v="Chromcraft Round Conference Tables"/>
    <x v="5575"/>
    <n v="3"/>
    <n v="0.4"/>
    <n v="-99.345299999999995"/>
    <n v="1"/>
    <n v="1"/>
    <x v="0"/>
    <s v="Jan"/>
    <s v="2016-01"/>
  </r>
  <r>
    <n v="9360"/>
    <s v="CA-2016-168046"/>
    <x v="967"/>
    <d v="2016-01-28T00:00:00"/>
    <s v="Second Class"/>
    <s v="JD-15895"/>
    <s v="Jonathan Doherty"/>
    <x v="1"/>
    <s v="United States"/>
    <x v="20"/>
    <s v="New York"/>
    <n v="10024"/>
    <x v="3"/>
    <s v="FUR-FU-10000747"/>
    <x v="0"/>
    <x v="5"/>
    <s v="Tenex B1-RE Series Chair Mats for Low Pile Carpets"/>
    <x v="44"/>
    <n v="1"/>
    <n v="0"/>
    <n v="7.8166000000000002"/>
    <n v="1"/>
    <n v="1"/>
    <x v="0"/>
    <s v="Jan"/>
    <s v="2016-01"/>
  </r>
  <r>
    <n v="9361"/>
    <s v="CA-2016-168046"/>
    <x v="967"/>
    <d v="2016-01-28T00:00:00"/>
    <s v="Second Class"/>
    <s v="JD-15895"/>
    <s v="Jonathan Doherty"/>
    <x v="1"/>
    <s v="United States"/>
    <x v="20"/>
    <s v="New York"/>
    <n v="10024"/>
    <x v="3"/>
    <s v="OFF-ST-10004337"/>
    <x v="1"/>
    <x v="4"/>
    <s v="SAFCO Commercial Wire Shelving, 72h"/>
    <x v="5576"/>
    <n v="7"/>
    <n v="0"/>
    <n v="0"/>
    <n v="1"/>
    <n v="1"/>
    <x v="0"/>
    <s v="Jan"/>
    <s v="2016-01"/>
  </r>
  <r>
    <n v="9362"/>
    <s v="CA-2017-111591"/>
    <x v="708"/>
    <d v="2017-03-25T00:00:00"/>
    <s v="Standard Class"/>
    <s v="PS-18970"/>
    <s v="Paul Stevenson"/>
    <x v="2"/>
    <s v="United States"/>
    <x v="4"/>
    <s v="Washington"/>
    <n v="98105"/>
    <x v="1"/>
    <s v="OFF-BI-10004410"/>
    <x v="1"/>
    <x v="8"/>
    <s v="C-Line Peel &amp; Stick Add-On Filing Pockets, 8-3/4 x 5-1/8, 10/Pack"/>
    <x v="5577"/>
    <n v="6"/>
    <n v="0.2"/>
    <n v="10.3194"/>
    <n v="3"/>
    <n v="1"/>
    <x v="3"/>
    <s v="Mar"/>
    <s v="2017-03"/>
  </r>
  <r>
    <n v="9363"/>
    <s v="CA-2017-111591"/>
    <x v="708"/>
    <d v="2017-03-25T00:00:00"/>
    <s v="Standard Class"/>
    <s v="PS-18970"/>
    <s v="Paul Stevenson"/>
    <x v="2"/>
    <s v="United States"/>
    <x v="4"/>
    <s v="Washington"/>
    <n v="98105"/>
    <x v="1"/>
    <s v="OFF-FA-10004838"/>
    <x v="1"/>
    <x v="13"/>
    <s v="Super Bands, 12/Pack"/>
    <x v="5578"/>
    <n v="7"/>
    <n v="0"/>
    <n v="0.3906"/>
    <n v="3"/>
    <n v="1"/>
    <x v="3"/>
    <s v="Mar"/>
    <s v="2017-03"/>
  </r>
  <r>
    <n v="9364"/>
    <s v="CA-2017-111591"/>
    <x v="708"/>
    <d v="2017-03-25T00:00:00"/>
    <s v="Standard Class"/>
    <s v="PS-18970"/>
    <s v="Paul Stevenson"/>
    <x v="2"/>
    <s v="United States"/>
    <x v="4"/>
    <s v="Washington"/>
    <n v="98105"/>
    <x v="1"/>
    <s v="FUR-FU-10002364"/>
    <x v="0"/>
    <x v="5"/>
    <s v="Eldon Expressions Wood Desk Accessories, Oak"/>
    <x v="2997"/>
    <n v="3"/>
    <n v="0"/>
    <n v="6.4206000000000003"/>
    <n v="3"/>
    <n v="1"/>
    <x v="3"/>
    <s v="Mar"/>
    <s v="2017-03"/>
  </r>
  <r>
    <n v="9365"/>
    <s v="CA-2017-111591"/>
    <x v="708"/>
    <d v="2017-03-25T00:00:00"/>
    <s v="Standard Class"/>
    <s v="PS-18970"/>
    <s v="Paul Stevenson"/>
    <x v="2"/>
    <s v="United States"/>
    <x v="4"/>
    <s v="Washington"/>
    <n v="98105"/>
    <x v="1"/>
    <s v="OFF-ST-10001809"/>
    <x v="1"/>
    <x v="4"/>
    <s v="Fellowes Officeware Wire Shelving"/>
    <x v="699"/>
    <n v="4"/>
    <n v="0"/>
    <n v="7.1863999999999999"/>
    <n v="3"/>
    <n v="1"/>
    <x v="3"/>
    <s v="Mar"/>
    <s v="2017-03"/>
  </r>
  <r>
    <n v="9366"/>
    <s v="US-2014-166828"/>
    <x v="963"/>
    <d v="2014-08-25T00:00:00"/>
    <s v="First Class"/>
    <s v="JF-15415"/>
    <s v="Jennifer Ferguson"/>
    <x v="0"/>
    <s v="United States"/>
    <x v="490"/>
    <s v="Missouri"/>
    <n v="63301"/>
    <x v="2"/>
    <s v="OFF-PA-10001846"/>
    <x v="1"/>
    <x v="10"/>
    <s v="Xerox 1899"/>
    <x v="1049"/>
    <n v="2"/>
    <n v="0"/>
    <n v="5.6643999999999997"/>
    <n v="8"/>
    <n v="3"/>
    <x v="2"/>
    <s v="Aug"/>
    <s v="2014-08"/>
  </r>
  <r>
    <n v="9367"/>
    <s v="CA-2014-108147"/>
    <x v="785"/>
    <d v="2014-06-13T00:00:00"/>
    <s v="Standard Class"/>
    <s v="RD-19480"/>
    <s v="Rick Duston"/>
    <x v="0"/>
    <s v="United States"/>
    <x v="85"/>
    <s v="New York"/>
    <n v="11561"/>
    <x v="3"/>
    <s v="OFF-BI-10003876"/>
    <x v="1"/>
    <x v="8"/>
    <s v="Green Canvas Binder for 8-1/2&quot; x 14&quot; Sheets"/>
    <x v="5579"/>
    <n v="2"/>
    <n v="0.2"/>
    <n v="25.68"/>
    <n v="6"/>
    <n v="2"/>
    <x v="2"/>
    <s v="Jun"/>
    <s v="2014-06"/>
  </r>
  <r>
    <n v="9368"/>
    <s v="CA-2014-108147"/>
    <x v="785"/>
    <d v="2014-06-13T00:00:00"/>
    <s v="Standard Class"/>
    <s v="RD-19480"/>
    <s v="Rick Duston"/>
    <x v="0"/>
    <s v="United States"/>
    <x v="85"/>
    <s v="New York"/>
    <n v="11561"/>
    <x v="3"/>
    <s v="OFF-ST-10003470"/>
    <x v="1"/>
    <x v="4"/>
    <s v="Tennsco Snap-Together Open Shelving Units, Starter Sets and Add-On Units"/>
    <x v="5580"/>
    <n v="6"/>
    <n v="0"/>
    <n v="83.843999999999994"/>
    <n v="6"/>
    <n v="2"/>
    <x v="2"/>
    <s v="Jun"/>
    <s v="2014-06"/>
  </r>
  <r>
    <n v="9369"/>
    <s v="CA-2016-154998"/>
    <x v="281"/>
    <d v="2016-04-09T00:00:00"/>
    <s v="First Class"/>
    <s v="ES-14080"/>
    <s v="Erin Smith"/>
    <x v="1"/>
    <s v="United States"/>
    <x v="80"/>
    <s v="New Jersey"/>
    <n v="8701"/>
    <x v="3"/>
    <s v="OFF-PA-10004243"/>
    <x v="1"/>
    <x v="10"/>
    <s v="Xerox 1939"/>
    <x v="2428"/>
    <n v="2"/>
    <n v="0"/>
    <n v="18.211200000000002"/>
    <n v="4"/>
    <n v="2"/>
    <x v="0"/>
    <s v="Apr"/>
    <s v="2016-04"/>
  </r>
  <r>
    <n v="9370"/>
    <s v="CA-2017-113460"/>
    <x v="659"/>
    <d v="2017-11-09T00:00:00"/>
    <s v="Second Class"/>
    <s v="KN-16390"/>
    <s v="Katherine Nockton"/>
    <x v="1"/>
    <s v="United States"/>
    <x v="183"/>
    <s v="Maryland"/>
    <n v="20735"/>
    <x v="3"/>
    <s v="FUR-CH-10000422"/>
    <x v="0"/>
    <x v="1"/>
    <s v="Global Highback Leather Tilter in Burgundy"/>
    <x v="5581"/>
    <n v="3"/>
    <n v="0"/>
    <n v="43.675199999999997"/>
    <n v="11"/>
    <n v="4"/>
    <x v="3"/>
    <s v="Nov"/>
    <s v="2017-11"/>
  </r>
  <r>
    <n v="9371"/>
    <s v="CA-2015-111339"/>
    <x v="352"/>
    <d v="2015-05-31T00:00:00"/>
    <s v="First Class"/>
    <s v="VP-21760"/>
    <s v="Victoria Pisteka"/>
    <x v="1"/>
    <s v="United States"/>
    <x v="38"/>
    <s v="Ohio"/>
    <n v="43229"/>
    <x v="3"/>
    <s v="FUR-FU-10002506"/>
    <x v="0"/>
    <x v="5"/>
    <s v="Tensor &quot;Hersey Kiss&quot; Styled Floor Lamp"/>
    <x v="1501"/>
    <n v="4"/>
    <n v="0.2"/>
    <n v="-4.1567999999999996"/>
    <n v="5"/>
    <n v="2"/>
    <x v="1"/>
    <s v="May"/>
    <s v="2015-05"/>
  </r>
  <r>
    <n v="9372"/>
    <s v="CA-2015-111339"/>
    <x v="352"/>
    <d v="2015-05-31T00:00:00"/>
    <s v="First Class"/>
    <s v="VP-21760"/>
    <s v="Victoria Pisteka"/>
    <x v="1"/>
    <s v="United States"/>
    <x v="38"/>
    <s v="Ohio"/>
    <n v="43229"/>
    <x v="3"/>
    <s v="FUR-CH-10000863"/>
    <x v="0"/>
    <x v="1"/>
    <s v="Novimex Swivel Fabric Task Chair"/>
    <x v="2555"/>
    <n v="3"/>
    <n v="0.3"/>
    <n v="-86.058599999999998"/>
    <n v="5"/>
    <n v="2"/>
    <x v="1"/>
    <s v="May"/>
    <s v="2015-05"/>
  </r>
  <r>
    <n v="9373"/>
    <s v="CA-2015-111339"/>
    <x v="352"/>
    <d v="2015-05-31T00:00:00"/>
    <s v="First Class"/>
    <s v="VP-21760"/>
    <s v="Victoria Pisteka"/>
    <x v="1"/>
    <s v="United States"/>
    <x v="38"/>
    <s v="Ohio"/>
    <n v="43229"/>
    <x v="3"/>
    <s v="OFF-FA-10002988"/>
    <x v="1"/>
    <x v="13"/>
    <s v="Ideal Clamps"/>
    <x v="1384"/>
    <n v="5"/>
    <n v="0.2"/>
    <n v="2.9144999999999999"/>
    <n v="5"/>
    <n v="2"/>
    <x v="1"/>
    <s v="May"/>
    <s v="2015-05"/>
  </r>
  <r>
    <n v="9374"/>
    <s v="CA-2017-102820"/>
    <x v="917"/>
    <d v="2017-05-11T00:00:00"/>
    <s v="Standard Class"/>
    <s v="CS-11950"/>
    <s v="Carlos Soltero"/>
    <x v="0"/>
    <s v="United States"/>
    <x v="45"/>
    <s v="California"/>
    <n v="91104"/>
    <x v="1"/>
    <s v="TEC-PH-10003437"/>
    <x v="2"/>
    <x v="7"/>
    <s v="Blue Parrot B250XT Professional Grade Wireless Bluetooth Headset with"/>
    <x v="1159"/>
    <n v="7"/>
    <n v="0.2"/>
    <n v="52.493000000000002"/>
    <n v="5"/>
    <n v="2"/>
    <x v="3"/>
    <s v="May"/>
    <s v="2017-05"/>
  </r>
  <r>
    <n v="9375"/>
    <s v="CA-2016-149671"/>
    <x v="410"/>
    <d v="2016-06-09T00:00:00"/>
    <s v="Standard Class"/>
    <s v="KB-16600"/>
    <s v="Ken Brennan"/>
    <x v="1"/>
    <s v="United States"/>
    <x v="4"/>
    <s v="Washington"/>
    <n v="98105"/>
    <x v="1"/>
    <s v="OFF-SU-10002537"/>
    <x v="1"/>
    <x v="14"/>
    <s v="Acme Box Cutter Scissors"/>
    <x v="5582"/>
    <n v="6"/>
    <n v="0"/>
    <n v="15.9588"/>
    <n v="6"/>
    <n v="2"/>
    <x v="0"/>
    <s v="Jun"/>
    <s v="2016-06"/>
  </r>
  <r>
    <n v="9376"/>
    <s v="CA-2015-126347"/>
    <x v="639"/>
    <d v="2015-12-19T00:00:00"/>
    <s v="Second Class"/>
    <s v="AJ-10945"/>
    <s v="Ashley Jarboe"/>
    <x v="0"/>
    <s v="United States"/>
    <x v="1"/>
    <s v="California"/>
    <n v="90045"/>
    <x v="1"/>
    <s v="TEC-AC-10003063"/>
    <x v="2"/>
    <x v="11"/>
    <s v="Micro Innovations USB RF Wireless Keyboard with Mouse"/>
    <x v="1406"/>
    <n v="2"/>
    <n v="0"/>
    <n v="10.5"/>
    <n v="12"/>
    <n v="4"/>
    <x v="1"/>
    <s v="Dec"/>
    <s v="2015-12"/>
  </r>
  <r>
    <n v="9377"/>
    <s v="CA-2017-108756"/>
    <x v="53"/>
    <d v="2017-12-29T00:00:00"/>
    <s v="Standard Class"/>
    <s v="PO-18865"/>
    <s v="Patrick O'Donnell"/>
    <x v="0"/>
    <s v="United States"/>
    <x v="522"/>
    <s v="New Jersey"/>
    <n v="7017"/>
    <x v="3"/>
    <s v="TEC-AC-10003237"/>
    <x v="2"/>
    <x v="11"/>
    <s v="Memorex Micro Travel Drive 4 GB"/>
    <x v="5583"/>
    <n v="3"/>
    <n v="0"/>
    <n v="13.673999999999999"/>
    <n v="12"/>
    <n v="4"/>
    <x v="3"/>
    <s v="Dec"/>
    <s v="2017-12"/>
  </r>
  <r>
    <n v="9378"/>
    <s v="CA-2017-155362"/>
    <x v="94"/>
    <d v="2017-12-21T00:00:00"/>
    <s v="Standard Class"/>
    <s v="DP-13105"/>
    <s v="Dave Poirier"/>
    <x v="1"/>
    <s v="United States"/>
    <x v="342"/>
    <s v="Wisconsin"/>
    <n v="54703"/>
    <x v="2"/>
    <s v="OFF-ST-10001031"/>
    <x v="1"/>
    <x v="4"/>
    <s v="Adjustable Personal File Tote"/>
    <x v="5584"/>
    <n v="2"/>
    <n v="0"/>
    <n v="8.4656000000000002"/>
    <n v="12"/>
    <n v="4"/>
    <x v="3"/>
    <s v="Dec"/>
    <s v="2017-12"/>
  </r>
  <r>
    <n v="9379"/>
    <s v="CA-2016-117625"/>
    <x v="1120"/>
    <d v="2016-05-15T00:00:00"/>
    <s v="Standard Class"/>
    <s v="GM-14500"/>
    <s v="Gene McClure"/>
    <x v="0"/>
    <s v="United States"/>
    <x v="22"/>
    <s v="Illinois"/>
    <n v="60610"/>
    <x v="2"/>
    <s v="OFF-EN-10001535"/>
    <x v="1"/>
    <x v="12"/>
    <s v="Grip Seal Envelopes"/>
    <x v="5585"/>
    <n v="2"/>
    <n v="0.2"/>
    <n v="2.3868"/>
    <n v="5"/>
    <n v="2"/>
    <x v="0"/>
    <s v="May"/>
    <s v="2016-05"/>
  </r>
  <r>
    <n v="9380"/>
    <s v="CA-2014-154158"/>
    <x v="851"/>
    <d v="2014-12-27T00:00:00"/>
    <s v="Second Class"/>
    <s v="CC-12670"/>
    <s v="Craig Carreira"/>
    <x v="0"/>
    <s v="United States"/>
    <x v="67"/>
    <s v="Florida"/>
    <n v="33614"/>
    <x v="0"/>
    <s v="OFF-PA-10001295"/>
    <x v="1"/>
    <x v="10"/>
    <s v="Computer Printout Paper with Letter-Trim Perforations"/>
    <x v="2748"/>
    <n v="3"/>
    <n v="0.2"/>
    <n v="15.934799999999999"/>
    <n v="12"/>
    <n v="4"/>
    <x v="2"/>
    <s v="Dec"/>
    <s v="2014-12"/>
  </r>
  <r>
    <n v="9381"/>
    <s v="CA-2014-154158"/>
    <x v="851"/>
    <d v="2014-12-27T00:00:00"/>
    <s v="Second Class"/>
    <s v="CC-12670"/>
    <s v="Craig Carreira"/>
    <x v="0"/>
    <s v="United States"/>
    <x v="67"/>
    <s v="Florida"/>
    <n v="33614"/>
    <x v="0"/>
    <s v="FUR-CH-10004698"/>
    <x v="0"/>
    <x v="1"/>
    <s v="Padded Folding Chairs, Black, 4/Carton"/>
    <x v="1445"/>
    <n v="1"/>
    <n v="0.2"/>
    <n v="6.4783999999999997"/>
    <n v="12"/>
    <n v="4"/>
    <x v="2"/>
    <s v="Dec"/>
    <s v="2014-12"/>
  </r>
  <r>
    <n v="9382"/>
    <s v="CA-2014-154158"/>
    <x v="851"/>
    <d v="2014-12-27T00:00:00"/>
    <s v="Second Class"/>
    <s v="CC-12670"/>
    <s v="Craig Carreira"/>
    <x v="0"/>
    <s v="United States"/>
    <x v="67"/>
    <s v="Florida"/>
    <n v="33614"/>
    <x v="0"/>
    <s v="OFF-ST-10000078"/>
    <x v="1"/>
    <x v="4"/>
    <s v="Tennsco 6- and 18-Compartment Lockers"/>
    <x v="5586"/>
    <n v="2"/>
    <n v="0.2"/>
    <n v="-10.6068"/>
    <n v="12"/>
    <n v="4"/>
    <x v="2"/>
    <s v="Dec"/>
    <s v="2014-12"/>
  </r>
  <r>
    <n v="9383"/>
    <s v="CA-2014-154158"/>
    <x v="851"/>
    <d v="2014-12-27T00:00:00"/>
    <s v="Second Class"/>
    <s v="CC-12670"/>
    <s v="Craig Carreira"/>
    <x v="0"/>
    <s v="United States"/>
    <x v="67"/>
    <s v="Florida"/>
    <n v="33614"/>
    <x v="0"/>
    <s v="OFF-AR-10001868"/>
    <x v="1"/>
    <x v="6"/>
    <s v="Prang Dustless Chalk Sticks"/>
    <x v="2000"/>
    <n v="1"/>
    <n v="0.2"/>
    <n v="0.504"/>
    <n v="12"/>
    <n v="4"/>
    <x v="2"/>
    <s v="Dec"/>
    <s v="2014-12"/>
  </r>
  <r>
    <n v="9384"/>
    <s v="CA-2014-154158"/>
    <x v="851"/>
    <d v="2014-12-27T00:00:00"/>
    <s v="Second Class"/>
    <s v="CC-12670"/>
    <s v="Craig Carreira"/>
    <x v="0"/>
    <s v="United States"/>
    <x v="67"/>
    <s v="Florida"/>
    <n v="33614"/>
    <x v="0"/>
    <s v="OFF-ST-10004950"/>
    <x v="1"/>
    <x v="4"/>
    <s v="Acco Perma 3000 Stacking Storage Drawers"/>
    <x v="202"/>
    <n v="5"/>
    <n v="0.2"/>
    <n v="-1.0489999999999999"/>
    <n v="12"/>
    <n v="4"/>
    <x v="2"/>
    <s v="Dec"/>
    <s v="2014-12"/>
  </r>
  <r>
    <n v="9385"/>
    <s v="CA-2017-100433"/>
    <x v="938"/>
    <d v="2017-08-16T00:00:00"/>
    <s v="Standard Class"/>
    <s v="SJ-20125"/>
    <s v="Sanjit Jacobs"/>
    <x v="2"/>
    <s v="United States"/>
    <x v="20"/>
    <s v="New York"/>
    <n v="10009"/>
    <x v="3"/>
    <s v="OFF-PA-10003441"/>
    <x v="1"/>
    <x v="10"/>
    <s v="Xerox 226"/>
    <x v="233"/>
    <n v="4"/>
    <n v="0"/>
    <n v="12.441599999999999"/>
    <n v="8"/>
    <n v="3"/>
    <x v="3"/>
    <s v="Aug"/>
    <s v="2017-08"/>
  </r>
  <r>
    <n v="9386"/>
    <s v="CA-2017-163097"/>
    <x v="151"/>
    <d v="2017-08-31T00:00:00"/>
    <s v="Standard Class"/>
    <s v="SF-20200"/>
    <s v="Sarah Foster"/>
    <x v="0"/>
    <s v="United States"/>
    <x v="123"/>
    <s v="Arizona"/>
    <n v="85204"/>
    <x v="1"/>
    <s v="FUR-FU-10004973"/>
    <x v="0"/>
    <x v="5"/>
    <s v="Flat Face Poster Frame"/>
    <x v="5587"/>
    <n v="8"/>
    <n v="0.2"/>
    <n v="33.1584"/>
    <n v="8"/>
    <n v="3"/>
    <x v="3"/>
    <s v="Aug"/>
    <s v="2017-08"/>
  </r>
  <r>
    <n v="9387"/>
    <s v="US-2017-127292"/>
    <x v="617"/>
    <d v="2017-01-23T00:00:00"/>
    <s v="Standard Class"/>
    <s v="RM-19375"/>
    <s v="Raymond Messe"/>
    <x v="0"/>
    <s v="United States"/>
    <x v="140"/>
    <s v="Vermont"/>
    <n v="5408"/>
    <x v="3"/>
    <s v="OFF-PA-10000157"/>
    <x v="1"/>
    <x v="10"/>
    <s v="Xerox 191"/>
    <x v="705"/>
    <n v="4"/>
    <n v="0"/>
    <n v="37.562399999999997"/>
    <n v="1"/>
    <n v="1"/>
    <x v="3"/>
    <s v="Jan"/>
    <s v="2017-01"/>
  </r>
  <r>
    <n v="9388"/>
    <s v="US-2017-127292"/>
    <x v="617"/>
    <d v="2017-01-23T00:00:00"/>
    <s v="Standard Class"/>
    <s v="RM-19375"/>
    <s v="Raymond Messe"/>
    <x v="0"/>
    <s v="United States"/>
    <x v="140"/>
    <s v="Vermont"/>
    <n v="5408"/>
    <x v="3"/>
    <s v="OFF-PA-10001970"/>
    <x v="1"/>
    <x v="10"/>
    <s v="Xerox 1881"/>
    <x v="5588"/>
    <n v="1"/>
    <n v="0"/>
    <n v="5.7716000000000003"/>
    <n v="1"/>
    <n v="1"/>
    <x v="3"/>
    <s v="Jan"/>
    <s v="2017-01"/>
  </r>
  <r>
    <n v="9389"/>
    <s v="US-2017-127292"/>
    <x v="617"/>
    <d v="2017-01-23T00:00:00"/>
    <s v="Standard Class"/>
    <s v="RM-19375"/>
    <s v="Raymond Messe"/>
    <x v="0"/>
    <s v="United States"/>
    <x v="140"/>
    <s v="Vermont"/>
    <n v="5408"/>
    <x v="3"/>
    <s v="OFF-AP-10000828"/>
    <x v="1"/>
    <x v="9"/>
    <s v="Avanti 4.4 Cu. Ft. Refrigerator"/>
    <x v="3036"/>
    <n v="3"/>
    <n v="0"/>
    <n v="152.0232"/>
    <n v="1"/>
    <n v="1"/>
    <x v="3"/>
    <s v="Jan"/>
    <s v="2017-01"/>
  </r>
  <r>
    <n v="9390"/>
    <s v="US-2017-127292"/>
    <x v="617"/>
    <d v="2017-01-23T00:00:00"/>
    <s v="Standard Class"/>
    <s v="RM-19375"/>
    <s v="Raymond Messe"/>
    <x v="0"/>
    <s v="United States"/>
    <x v="140"/>
    <s v="Vermont"/>
    <n v="5408"/>
    <x v="3"/>
    <s v="OFF-EN-10001509"/>
    <x v="1"/>
    <x v="12"/>
    <s v="Poly String Tie Envelopes"/>
    <x v="5589"/>
    <n v="1"/>
    <n v="0"/>
    <n v="0.95879999999999999"/>
    <n v="1"/>
    <n v="1"/>
    <x v="3"/>
    <s v="Jan"/>
    <s v="2017-01"/>
  </r>
  <r>
    <n v="9391"/>
    <s v="CA-2015-163734"/>
    <x v="974"/>
    <d v="2015-06-24T00:00:00"/>
    <s v="Standard Class"/>
    <s v="KM-16375"/>
    <s v="Katherine Murray"/>
    <x v="2"/>
    <s v="United States"/>
    <x v="12"/>
    <s v="Texas"/>
    <n v="77070"/>
    <x v="2"/>
    <s v="OFF-ST-10003692"/>
    <x v="1"/>
    <x v="4"/>
    <s v="Recycled Steel Personal File for Hanging File Folders"/>
    <x v="1863"/>
    <n v="5"/>
    <n v="0.2"/>
    <n v="14.307499999999999"/>
    <n v="6"/>
    <n v="2"/>
    <x v="1"/>
    <s v="Jun"/>
    <s v="2015-06"/>
  </r>
  <r>
    <n v="9392"/>
    <s v="CA-2017-162474"/>
    <x v="677"/>
    <d v="2017-03-16T00:00:00"/>
    <s v="First Class"/>
    <s v="FH-14275"/>
    <s v="Frank Hawley"/>
    <x v="1"/>
    <s v="United States"/>
    <x v="34"/>
    <s v="Illinois"/>
    <n v="60505"/>
    <x v="2"/>
    <s v="TEC-PH-10004700"/>
    <x v="2"/>
    <x v="7"/>
    <s v="PowerGen Dual USB Car Charger"/>
    <x v="462"/>
    <n v="1"/>
    <n v="0.2"/>
    <n v="2.5973999999999999"/>
    <n v="3"/>
    <n v="1"/>
    <x v="3"/>
    <s v="Mar"/>
    <s v="2017-03"/>
  </r>
  <r>
    <n v="9393"/>
    <s v="CA-2015-130848"/>
    <x v="969"/>
    <d v="2015-10-25T00:00:00"/>
    <s v="Same Day"/>
    <s v="DG-13300"/>
    <s v="Deirdre Greer"/>
    <x v="1"/>
    <s v="United States"/>
    <x v="60"/>
    <s v="Colorado"/>
    <n v="80219"/>
    <x v="1"/>
    <s v="FUR-CH-10000422"/>
    <x v="0"/>
    <x v="1"/>
    <s v="Global Highback Leather Tilter in Burgundy"/>
    <x v="5590"/>
    <n v="8"/>
    <n v="0.2"/>
    <n v="-29.116800000000001"/>
    <n v="10"/>
    <n v="4"/>
    <x v="1"/>
    <s v="Oct"/>
    <s v="2015-10"/>
  </r>
  <r>
    <n v="9394"/>
    <s v="CA-2014-125997"/>
    <x v="59"/>
    <d v="2014-09-23T00:00:00"/>
    <s v="First Class"/>
    <s v="MW-18220"/>
    <s v="Mitch Webber"/>
    <x v="0"/>
    <s v="United States"/>
    <x v="20"/>
    <s v="New York"/>
    <n v="10011"/>
    <x v="3"/>
    <s v="TEC-PH-10003484"/>
    <x v="2"/>
    <x v="7"/>
    <s v="Ooma Telo VoIP Home Phone System"/>
    <x v="3125"/>
    <n v="5"/>
    <n v="0"/>
    <n v="157.48750000000001"/>
    <n v="9"/>
    <n v="3"/>
    <x v="2"/>
    <s v="Sep"/>
    <s v="2014-09"/>
  </r>
  <r>
    <n v="9395"/>
    <s v="CA-2014-125997"/>
    <x v="59"/>
    <d v="2014-09-23T00:00:00"/>
    <s v="First Class"/>
    <s v="MW-18220"/>
    <s v="Mitch Webber"/>
    <x v="0"/>
    <s v="United States"/>
    <x v="20"/>
    <s v="New York"/>
    <n v="10011"/>
    <x v="3"/>
    <s v="FUR-CH-10001394"/>
    <x v="0"/>
    <x v="1"/>
    <s v="Global Leather Executive Chair"/>
    <x v="3223"/>
    <n v="2"/>
    <n v="0.1"/>
    <n v="140.39599999999999"/>
    <n v="9"/>
    <n v="3"/>
    <x v="2"/>
    <s v="Sep"/>
    <s v="2014-09"/>
  </r>
  <r>
    <n v="9396"/>
    <s v="CA-2014-125997"/>
    <x v="59"/>
    <d v="2014-09-23T00:00:00"/>
    <s v="First Class"/>
    <s v="MW-18220"/>
    <s v="Mitch Webber"/>
    <x v="0"/>
    <s v="United States"/>
    <x v="20"/>
    <s v="New York"/>
    <n v="10011"/>
    <x v="3"/>
    <s v="FUR-BO-10002213"/>
    <x v="0"/>
    <x v="0"/>
    <s v="DMI Eclipse Executive Suite Bookcases"/>
    <x v="476"/>
    <n v="2"/>
    <n v="0.2"/>
    <n v="-10.019600000000001"/>
    <n v="9"/>
    <n v="3"/>
    <x v="2"/>
    <s v="Sep"/>
    <s v="2014-09"/>
  </r>
  <r>
    <n v="9397"/>
    <s v="CA-2014-125997"/>
    <x v="59"/>
    <d v="2014-09-23T00:00:00"/>
    <s v="First Class"/>
    <s v="MW-18220"/>
    <s v="Mitch Webber"/>
    <x v="0"/>
    <s v="United States"/>
    <x v="20"/>
    <s v="New York"/>
    <n v="10011"/>
    <x v="3"/>
    <s v="OFF-LA-10002762"/>
    <x v="1"/>
    <x v="2"/>
    <s v="Avery 485"/>
    <x v="50"/>
    <n v="6"/>
    <n v="0"/>
    <n v="35.334600000000002"/>
    <n v="9"/>
    <n v="3"/>
    <x v="2"/>
    <s v="Sep"/>
    <s v="2014-09"/>
  </r>
  <r>
    <n v="9398"/>
    <s v="CA-2014-125997"/>
    <x v="59"/>
    <d v="2014-09-23T00:00:00"/>
    <s v="First Class"/>
    <s v="MW-18220"/>
    <s v="Mitch Webber"/>
    <x v="0"/>
    <s v="United States"/>
    <x v="20"/>
    <s v="New York"/>
    <n v="10011"/>
    <x v="3"/>
    <s v="OFF-AP-10003842"/>
    <x v="1"/>
    <x v="9"/>
    <s v="Euro-Pro Shark Turbo Vacuum"/>
    <x v="4583"/>
    <n v="1"/>
    <n v="0"/>
    <n v="8.0548000000000002"/>
    <n v="9"/>
    <n v="3"/>
    <x v="2"/>
    <s v="Sep"/>
    <s v="2014-09"/>
  </r>
  <r>
    <n v="9399"/>
    <s v="CA-2014-125997"/>
    <x v="59"/>
    <d v="2014-09-23T00:00:00"/>
    <s v="First Class"/>
    <s v="MW-18220"/>
    <s v="Mitch Webber"/>
    <x v="0"/>
    <s v="United States"/>
    <x v="20"/>
    <s v="New York"/>
    <n v="10011"/>
    <x v="3"/>
    <s v="TEC-PH-10003072"/>
    <x v="2"/>
    <x v="7"/>
    <s v="Panasonic KX-TG9541B DECT 6.0 Digital 2-Line Expandable Cordless Phone With Digital Answering System"/>
    <x v="5591"/>
    <n v="9"/>
    <n v="0"/>
    <n v="661.45590000000004"/>
    <n v="9"/>
    <n v="3"/>
    <x v="2"/>
    <s v="Sep"/>
    <s v="2014-09"/>
  </r>
  <r>
    <n v="9400"/>
    <s v="CA-2016-103128"/>
    <x v="583"/>
    <d v="2016-11-15T00:00:00"/>
    <s v="Standard Class"/>
    <s v="SC-20845"/>
    <s v="Sung Chung"/>
    <x v="0"/>
    <s v="United States"/>
    <x v="523"/>
    <s v="Illinois"/>
    <n v="60004"/>
    <x v="2"/>
    <s v="OFF-AR-10003394"/>
    <x v="1"/>
    <x v="6"/>
    <s v="Newell 332"/>
    <x v="492"/>
    <n v="6"/>
    <n v="0.2"/>
    <n v="1.2347999999999999"/>
    <n v="11"/>
    <n v="4"/>
    <x v="0"/>
    <s v="Nov"/>
    <s v="2016-11"/>
  </r>
  <r>
    <n v="9401"/>
    <s v="CA-2015-167696"/>
    <x v="1217"/>
    <d v="2015-09-21T00:00:00"/>
    <s v="Standard Class"/>
    <s v="BD-11500"/>
    <s v="Bradley Drucker"/>
    <x v="0"/>
    <s v="United States"/>
    <x v="311"/>
    <s v="Virginia"/>
    <n v="23602"/>
    <x v="0"/>
    <s v="OFF-EN-10001539"/>
    <x v="1"/>
    <x v="12"/>
    <s v="Staple envelope"/>
    <x v="4791"/>
    <n v="4"/>
    <n v="0"/>
    <n v="14.6264"/>
    <n v="9"/>
    <n v="3"/>
    <x v="1"/>
    <s v="Sep"/>
    <s v="2015-09"/>
  </r>
  <r>
    <n v="9402"/>
    <s v="CA-2014-159814"/>
    <x v="1218"/>
    <d v="2014-06-28T00:00:00"/>
    <s v="Standard Class"/>
    <s v="LP-17080"/>
    <s v="Liz Pelletier"/>
    <x v="0"/>
    <s v="United States"/>
    <x v="93"/>
    <s v="Arizona"/>
    <n v="85705"/>
    <x v="1"/>
    <s v="FUR-FU-10001731"/>
    <x v="0"/>
    <x v="5"/>
    <s v="Acrylic Self-Standing Desk Frames"/>
    <x v="5592"/>
    <n v="2"/>
    <n v="0.2"/>
    <n v="0.96120000000000005"/>
    <n v="6"/>
    <n v="2"/>
    <x v="2"/>
    <s v="Jun"/>
    <s v="2014-06"/>
  </r>
  <r>
    <n v="9403"/>
    <s v="CA-2016-105459"/>
    <x v="399"/>
    <d v="2016-08-17T00:00:00"/>
    <s v="Second Class"/>
    <s v="NP-18700"/>
    <s v="Nora Preis"/>
    <x v="0"/>
    <s v="United States"/>
    <x v="20"/>
    <s v="New York"/>
    <n v="10024"/>
    <x v="3"/>
    <s v="FUR-TA-10001095"/>
    <x v="0"/>
    <x v="3"/>
    <s v="Chromcraft Round Conference Tables"/>
    <x v="5593"/>
    <n v="2"/>
    <n v="0.4"/>
    <n v="-66.230199999999996"/>
    <n v="8"/>
    <n v="3"/>
    <x v="0"/>
    <s v="Aug"/>
    <s v="2016-08"/>
  </r>
  <r>
    <n v="9404"/>
    <s v="CA-2016-105459"/>
    <x v="399"/>
    <d v="2016-08-17T00:00:00"/>
    <s v="Second Class"/>
    <s v="NP-18700"/>
    <s v="Nora Preis"/>
    <x v="0"/>
    <s v="United States"/>
    <x v="20"/>
    <s v="New York"/>
    <n v="10024"/>
    <x v="3"/>
    <s v="OFF-ST-10000078"/>
    <x v="1"/>
    <x v="4"/>
    <s v="Tennsco 6- and 18-Compartment Lockers"/>
    <x v="5594"/>
    <n v="6"/>
    <n v="0"/>
    <n v="286.3836"/>
    <n v="8"/>
    <n v="3"/>
    <x v="0"/>
    <s v="Aug"/>
    <s v="2016-08"/>
  </r>
  <r>
    <n v="9405"/>
    <s v="CA-2017-141663"/>
    <x v="669"/>
    <d v="2017-04-17T00:00:00"/>
    <s v="Standard Class"/>
    <s v="DP-13105"/>
    <s v="Dave Poirier"/>
    <x v="1"/>
    <s v="United States"/>
    <x v="10"/>
    <s v="Pennsylvania"/>
    <n v="19134"/>
    <x v="3"/>
    <s v="OFF-FA-10004076"/>
    <x v="1"/>
    <x v="13"/>
    <s v="Translucent Push Pins by OIC"/>
    <x v="1054"/>
    <n v="5"/>
    <n v="0.2"/>
    <n v="1.6830000000000001"/>
    <n v="4"/>
    <n v="2"/>
    <x v="3"/>
    <s v="Apr"/>
    <s v="2017-04"/>
  </r>
  <r>
    <n v="9406"/>
    <s v="CA-2014-152618"/>
    <x v="619"/>
    <d v="2014-03-17T00:00:00"/>
    <s v="First Class"/>
    <s v="RB-19465"/>
    <s v="Rick Bensley"/>
    <x v="2"/>
    <s v="United States"/>
    <x v="22"/>
    <s v="Illinois"/>
    <n v="60653"/>
    <x v="2"/>
    <s v="TEC-MA-10003626"/>
    <x v="2"/>
    <x v="15"/>
    <s v="Hewlett-Packard Deskjet 6540 Color Inkjet Printer"/>
    <x v="5595"/>
    <n v="2"/>
    <n v="0.3"/>
    <n v="156.047"/>
    <n v="3"/>
    <n v="1"/>
    <x v="2"/>
    <s v="Mar"/>
    <s v="2014-03"/>
  </r>
  <r>
    <n v="9407"/>
    <s v="CA-2014-152618"/>
    <x v="619"/>
    <d v="2014-03-17T00:00:00"/>
    <s v="First Class"/>
    <s v="RB-19465"/>
    <s v="Rick Bensley"/>
    <x v="2"/>
    <s v="United States"/>
    <x v="22"/>
    <s v="Illinois"/>
    <n v="60653"/>
    <x v="2"/>
    <s v="OFF-PA-10001215"/>
    <x v="1"/>
    <x v="10"/>
    <s v="Xerox 1963"/>
    <x v="578"/>
    <n v="2"/>
    <n v="0.2"/>
    <n v="2.64"/>
    <n v="3"/>
    <n v="1"/>
    <x v="2"/>
    <s v="Mar"/>
    <s v="2014-03"/>
  </r>
  <r>
    <n v="9408"/>
    <s v="CA-2017-162789"/>
    <x v="585"/>
    <d v="2017-09-24T00:00:00"/>
    <s v="Second Class"/>
    <s v="LC-17140"/>
    <s v="Logan Currie"/>
    <x v="0"/>
    <s v="United States"/>
    <x v="20"/>
    <s v="New York"/>
    <n v="10035"/>
    <x v="3"/>
    <s v="TEC-AC-10002842"/>
    <x v="2"/>
    <x v="11"/>
    <s v="WD My Passport Ultra 2TB Portable External Hard Drive"/>
    <x v="5596"/>
    <n v="9"/>
    <n v="0"/>
    <n v="171.36"/>
    <n v="9"/>
    <n v="3"/>
    <x v="3"/>
    <s v="Sep"/>
    <s v="2017-09"/>
  </r>
  <r>
    <n v="9409"/>
    <s v="CA-2017-162789"/>
    <x v="585"/>
    <d v="2017-09-24T00:00:00"/>
    <s v="Second Class"/>
    <s v="LC-17140"/>
    <s v="Logan Currie"/>
    <x v="0"/>
    <s v="United States"/>
    <x v="20"/>
    <s v="New York"/>
    <n v="10035"/>
    <x v="3"/>
    <s v="FUR-FU-10004864"/>
    <x v="0"/>
    <x v="5"/>
    <s v="Eldon 500 Class Desk Accessories"/>
    <x v="5597"/>
    <n v="1"/>
    <n v="0"/>
    <n v="3.9830999999999999"/>
    <n v="9"/>
    <n v="3"/>
    <x v="3"/>
    <s v="Sep"/>
    <s v="2017-09"/>
  </r>
  <r>
    <n v="9410"/>
    <s v="US-2017-110149"/>
    <x v="389"/>
    <d v="2017-12-13T00:00:00"/>
    <s v="First Class"/>
    <s v="WB-21850"/>
    <s v="William Brown"/>
    <x v="0"/>
    <s v="United States"/>
    <x v="10"/>
    <s v="Pennsylvania"/>
    <n v="19143"/>
    <x v="3"/>
    <s v="OFF-BI-10000014"/>
    <x v="1"/>
    <x v="8"/>
    <s v="Heavy-Duty E-Z-D Binders"/>
    <x v="5598"/>
    <n v="1"/>
    <n v="0.7"/>
    <n v="-2.5093000000000001"/>
    <n v="12"/>
    <n v="4"/>
    <x v="3"/>
    <s v="Dec"/>
    <s v="2017-12"/>
  </r>
  <r>
    <n v="9411"/>
    <s v="US-2017-110149"/>
    <x v="389"/>
    <d v="2017-12-13T00:00:00"/>
    <s v="First Class"/>
    <s v="WB-21850"/>
    <s v="William Brown"/>
    <x v="0"/>
    <s v="United States"/>
    <x v="10"/>
    <s v="Pennsylvania"/>
    <n v="19143"/>
    <x v="3"/>
    <s v="FUR-FU-10001475"/>
    <x v="0"/>
    <x v="5"/>
    <s v="Contract Clock, 14&quot;, Brown"/>
    <x v="1177"/>
    <n v="5"/>
    <n v="0.2"/>
    <n v="15.385999999999999"/>
    <n v="12"/>
    <n v="4"/>
    <x v="3"/>
    <s v="Dec"/>
    <s v="2017-12"/>
  </r>
  <r>
    <n v="9412"/>
    <s v="CA-2016-108959"/>
    <x v="612"/>
    <d v="2016-03-14T00:00:00"/>
    <s v="Second Class"/>
    <s v="MH-17785"/>
    <s v="Maya Herman"/>
    <x v="1"/>
    <s v="United States"/>
    <x v="220"/>
    <s v="Arizona"/>
    <n v="85301"/>
    <x v="1"/>
    <s v="OFF-ST-10001272"/>
    <x v="1"/>
    <x v="4"/>
    <s v="Mini 13-1/2 Capacity Data Binder Rack, Pearl"/>
    <x v="5599"/>
    <n v="1"/>
    <n v="0.2"/>
    <n v="6.5434999999999999"/>
    <n v="3"/>
    <n v="1"/>
    <x v="0"/>
    <s v="Mar"/>
    <s v="2016-03"/>
  </r>
  <r>
    <n v="9413"/>
    <s v="CA-2015-164777"/>
    <x v="746"/>
    <d v="2015-01-29T00:00:00"/>
    <s v="First Class"/>
    <s v="SC-20305"/>
    <s v="Sean Christensen"/>
    <x v="0"/>
    <s v="United States"/>
    <x v="1"/>
    <s v="California"/>
    <n v="90036"/>
    <x v="1"/>
    <s v="FUR-CH-10002024"/>
    <x v="0"/>
    <x v="1"/>
    <s v="HON 5400 Series Task Chairs for Big and Tall"/>
    <x v="5118"/>
    <n v="5"/>
    <n v="0.2"/>
    <n v="0"/>
    <n v="1"/>
    <n v="1"/>
    <x v="1"/>
    <s v="Jan"/>
    <s v="2015-01"/>
  </r>
  <r>
    <n v="9414"/>
    <s v="CA-2016-132017"/>
    <x v="182"/>
    <d v="2016-09-27T00:00:00"/>
    <s v="First Class"/>
    <s v="MH-17620"/>
    <s v="Matt Hagelstein"/>
    <x v="1"/>
    <s v="United States"/>
    <x v="12"/>
    <s v="Texas"/>
    <n v="77041"/>
    <x v="2"/>
    <s v="OFF-BI-10004001"/>
    <x v="1"/>
    <x v="8"/>
    <s v="GBC Recycled VeloBinder Covers"/>
    <x v="5600"/>
    <n v="2"/>
    <n v="0.8"/>
    <n v="-11.587199999999999"/>
    <n v="9"/>
    <n v="3"/>
    <x v="0"/>
    <s v="Sep"/>
    <s v="2016-09"/>
  </r>
  <r>
    <n v="9415"/>
    <s v="CA-2015-127824"/>
    <x v="1090"/>
    <d v="2015-10-22T00:00:00"/>
    <s v="Standard Class"/>
    <s v="JC-15775"/>
    <s v="John Castell"/>
    <x v="0"/>
    <s v="United States"/>
    <x v="4"/>
    <s v="Washington"/>
    <n v="98115"/>
    <x v="1"/>
    <s v="TEC-PH-10004094"/>
    <x v="2"/>
    <x v="7"/>
    <s v="Motorola L703CM"/>
    <x v="2475"/>
    <n v="2"/>
    <n v="0.2"/>
    <n v="15.599"/>
    <n v="10"/>
    <n v="4"/>
    <x v="1"/>
    <s v="Oct"/>
    <s v="2015-10"/>
  </r>
  <r>
    <n v="9416"/>
    <s v="CA-2015-127824"/>
    <x v="1090"/>
    <d v="2015-10-22T00:00:00"/>
    <s v="Standard Class"/>
    <s v="JC-15775"/>
    <s v="John Castell"/>
    <x v="0"/>
    <s v="United States"/>
    <x v="4"/>
    <s v="Washington"/>
    <n v="98115"/>
    <x v="1"/>
    <s v="OFF-PA-10001184"/>
    <x v="1"/>
    <x v="10"/>
    <s v="Xerox 1903"/>
    <x v="1444"/>
    <n v="3"/>
    <n v="0"/>
    <n v="8.7905999999999995"/>
    <n v="10"/>
    <n v="4"/>
    <x v="1"/>
    <s v="Oct"/>
    <s v="2015-10"/>
  </r>
  <r>
    <n v="9417"/>
    <s v="CA-2015-127824"/>
    <x v="1090"/>
    <d v="2015-10-22T00:00:00"/>
    <s v="Standard Class"/>
    <s v="JC-15775"/>
    <s v="John Castell"/>
    <x v="0"/>
    <s v="United States"/>
    <x v="4"/>
    <s v="Washington"/>
    <n v="98115"/>
    <x v="1"/>
    <s v="FUR-FU-10002505"/>
    <x v="0"/>
    <x v="5"/>
    <s v="Eldon 100 Class Desk Accessories"/>
    <x v="3601"/>
    <n v="3"/>
    <n v="0"/>
    <n v="3.2351999999999999"/>
    <n v="10"/>
    <n v="4"/>
    <x v="1"/>
    <s v="Oct"/>
    <s v="2015-10"/>
  </r>
  <r>
    <n v="9418"/>
    <s v="CA-2014-148285"/>
    <x v="1219"/>
    <d v="2014-11-01T00:00:00"/>
    <s v="Standard Class"/>
    <s v="RD-19810"/>
    <s v="Ross DeVincentis"/>
    <x v="2"/>
    <s v="United States"/>
    <x v="115"/>
    <s v="North Carolina"/>
    <n v="28314"/>
    <x v="0"/>
    <s v="OFF-PA-10001166"/>
    <x v="1"/>
    <x v="10"/>
    <s v="Xerox 2"/>
    <x v="559"/>
    <n v="2"/>
    <n v="0.2"/>
    <n v="3.6288"/>
    <n v="10"/>
    <n v="4"/>
    <x v="2"/>
    <s v="Oct"/>
    <s v="2014-10"/>
  </r>
  <r>
    <n v="9419"/>
    <s v="CA-2014-148285"/>
    <x v="1219"/>
    <d v="2014-11-01T00:00:00"/>
    <s v="Standard Class"/>
    <s v="RD-19810"/>
    <s v="Ross DeVincentis"/>
    <x v="2"/>
    <s v="United States"/>
    <x v="115"/>
    <s v="North Carolina"/>
    <n v="28314"/>
    <x v="0"/>
    <s v="OFF-PA-10000349"/>
    <x v="1"/>
    <x v="10"/>
    <s v="Easy-staple paper"/>
    <x v="1627"/>
    <n v="3"/>
    <n v="0.2"/>
    <n v="4.0338000000000003"/>
    <n v="10"/>
    <n v="4"/>
    <x v="2"/>
    <s v="Oct"/>
    <s v="2014-10"/>
  </r>
  <r>
    <n v="9420"/>
    <s v="CA-2017-152926"/>
    <x v="280"/>
    <d v="2017-10-04T00:00:00"/>
    <s v="Second Class"/>
    <s v="SC-20695"/>
    <s v="Steve Chapman"/>
    <x v="1"/>
    <s v="United States"/>
    <x v="12"/>
    <s v="Texas"/>
    <n v="77041"/>
    <x v="2"/>
    <s v="OFF-AP-10004708"/>
    <x v="1"/>
    <x v="9"/>
    <s v="Fellowes Superior 10 Outlet Split Surge Protector"/>
    <x v="5052"/>
    <n v="2"/>
    <n v="0.8"/>
    <n v="-38.821199999999997"/>
    <n v="10"/>
    <n v="4"/>
    <x v="3"/>
    <s v="Oct"/>
    <s v="2017-10"/>
  </r>
  <r>
    <n v="9421"/>
    <s v="CA-2017-152926"/>
    <x v="280"/>
    <d v="2017-10-04T00:00:00"/>
    <s v="Second Class"/>
    <s v="SC-20695"/>
    <s v="Steve Chapman"/>
    <x v="1"/>
    <s v="United States"/>
    <x v="12"/>
    <s v="Texas"/>
    <n v="77041"/>
    <x v="2"/>
    <s v="OFF-AP-10001947"/>
    <x v="1"/>
    <x v="9"/>
    <s v="Acco 6 Outlet Guardian Premium Plus Surge Suppressor"/>
    <x v="5601"/>
    <n v="6"/>
    <n v="0.8"/>
    <n v="-56.059199999999997"/>
    <n v="10"/>
    <n v="4"/>
    <x v="3"/>
    <s v="Oct"/>
    <s v="2017-10"/>
  </r>
  <r>
    <n v="9422"/>
    <s v="CA-2014-145254"/>
    <x v="149"/>
    <d v="2014-07-27T00:00:00"/>
    <s v="Standard Class"/>
    <s v="NC-18535"/>
    <s v="Nick Crebassa"/>
    <x v="1"/>
    <s v="United States"/>
    <x v="8"/>
    <s v="California"/>
    <n v="94122"/>
    <x v="1"/>
    <s v="TEC-PH-10000441"/>
    <x v="2"/>
    <x v="7"/>
    <s v="VTech DS6151"/>
    <x v="2752"/>
    <n v="6"/>
    <n v="0.2"/>
    <n v="60.475200000000001"/>
    <n v="7"/>
    <n v="3"/>
    <x v="2"/>
    <s v="Jul"/>
    <s v="2014-07"/>
  </r>
  <r>
    <n v="9423"/>
    <s v="CA-2014-145254"/>
    <x v="149"/>
    <d v="2014-07-27T00:00:00"/>
    <s v="Standard Class"/>
    <s v="NC-18535"/>
    <s v="Nick Crebassa"/>
    <x v="1"/>
    <s v="United States"/>
    <x v="8"/>
    <s v="California"/>
    <n v="94122"/>
    <x v="1"/>
    <s v="OFF-SU-10004664"/>
    <x v="1"/>
    <x v="14"/>
    <s v="Acme Softgrip Scissors"/>
    <x v="5300"/>
    <n v="5"/>
    <n v="0"/>
    <n v="11.803000000000001"/>
    <n v="7"/>
    <n v="3"/>
    <x v="2"/>
    <s v="Jul"/>
    <s v="2014-07"/>
  </r>
  <r>
    <n v="9424"/>
    <s v="CA-2014-145254"/>
    <x v="149"/>
    <d v="2014-07-27T00:00:00"/>
    <s v="Standard Class"/>
    <s v="NC-18535"/>
    <s v="Nick Crebassa"/>
    <x v="1"/>
    <s v="United States"/>
    <x v="8"/>
    <s v="California"/>
    <n v="94122"/>
    <x v="1"/>
    <s v="TEC-PH-10004531"/>
    <x v="2"/>
    <x v="7"/>
    <s v="AT&amp;T CL2909"/>
    <x v="214"/>
    <n v="3"/>
    <n v="0.2"/>
    <n v="37.796999999999997"/>
    <n v="7"/>
    <n v="3"/>
    <x v="2"/>
    <s v="Jul"/>
    <s v="2014-07"/>
  </r>
  <r>
    <n v="9425"/>
    <s v="CA-2014-145254"/>
    <x v="149"/>
    <d v="2014-07-27T00:00:00"/>
    <s v="Standard Class"/>
    <s v="NC-18535"/>
    <s v="Nick Crebassa"/>
    <x v="1"/>
    <s v="United States"/>
    <x v="8"/>
    <s v="California"/>
    <n v="94122"/>
    <x v="1"/>
    <s v="TEC-AC-10002167"/>
    <x v="2"/>
    <x v="11"/>
    <s v="Imation 8gb Micro Traveldrive Usb 2.0 Flash Drive"/>
    <x v="47"/>
    <n v="3"/>
    <n v="0"/>
    <n v="4.95"/>
    <n v="7"/>
    <n v="3"/>
    <x v="2"/>
    <s v="Jul"/>
    <s v="2014-07"/>
  </r>
  <r>
    <n v="9426"/>
    <s v="CA-2014-116246"/>
    <x v="171"/>
    <d v="2014-09-17T00:00:00"/>
    <s v="Second Class"/>
    <s v="LW-17215"/>
    <s v="Luke Weiss"/>
    <x v="0"/>
    <s v="United States"/>
    <x v="20"/>
    <s v="New York"/>
    <n v="10035"/>
    <x v="3"/>
    <s v="FUR-CH-10002024"/>
    <x v="0"/>
    <x v="1"/>
    <s v="HON 5400 Series Task Chairs for Big and Tall"/>
    <x v="5602"/>
    <n v="6"/>
    <n v="0.1"/>
    <n v="420.58800000000002"/>
    <n v="9"/>
    <n v="3"/>
    <x v="2"/>
    <s v="Sep"/>
    <s v="2014-09"/>
  </r>
  <r>
    <n v="9427"/>
    <s v="CA-2016-160479"/>
    <x v="306"/>
    <d v="2016-09-20T00:00:00"/>
    <s v="Standard Class"/>
    <s v="AH-10585"/>
    <s v="Angele Hood"/>
    <x v="0"/>
    <s v="United States"/>
    <x v="4"/>
    <s v="Washington"/>
    <n v="98105"/>
    <x v="1"/>
    <s v="OFF-AR-10002445"/>
    <x v="1"/>
    <x v="6"/>
    <s v="SANFORD Major Accent Highlighters"/>
    <x v="3704"/>
    <n v="5"/>
    <n v="0"/>
    <n v="13.452"/>
    <n v="9"/>
    <n v="3"/>
    <x v="0"/>
    <s v="Sep"/>
    <s v="2016-09"/>
  </r>
  <r>
    <n v="9428"/>
    <s v="CA-2014-167486"/>
    <x v="501"/>
    <d v="2014-12-01T00:00:00"/>
    <s v="Standard Class"/>
    <s v="JO-15145"/>
    <s v="Jack O'Briant"/>
    <x v="1"/>
    <s v="United States"/>
    <x v="198"/>
    <s v="New York"/>
    <n v="14215"/>
    <x v="3"/>
    <s v="FUR-FU-10003268"/>
    <x v="0"/>
    <x v="5"/>
    <s v="Eldon Radial Chair Mat for Low to Medium Pile Carpets"/>
    <x v="3255"/>
    <n v="5"/>
    <n v="0"/>
    <n v="39.979999999999997"/>
    <n v="11"/>
    <n v="4"/>
    <x v="2"/>
    <s v="Nov"/>
    <s v="2014-11"/>
  </r>
  <r>
    <n v="9429"/>
    <s v="CA-2014-152100"/>
    <x v="218"/>
    <d v="2014-05-16T00:00:00"/>
    <s v="Standard Class"/>
    <s v="VW-21775"/>
    <s v="Victoria Wilson"/>
    <x v="1"/>
    <s v="United States"/>
    <x v="114"/>
    <s v="Texas"/>
    <n v="77340"/>
    <x v="2"/>
    <s v="FUR-CH-10000015"/>
    <x v="0"/>
    <x v="1"/>
    <s v="Hon Multipurpose Stacking Arm Chairs"/>
    <x v="1877"/>
    <n v="8"/>
    <n v="0.3"/>
    <n v="-69.311999999999998"/>
    <n v="5"/>
    <n v="2"/>
    <x v="2"/>
    <s v="May"/>
    <s v="2014-05"/>
  </r>
  <r>
    <n v="9430"/>
    <s v="CA-2015-166219"/>
    <x v="834"/>
    <d v="2015-09-01T00:00:00"/>
    <s v="Standard Class"/>
    <s v="BP-11185"/>
    <s v="Ben Peterman"/>
    <x v="1"/>
    <s v="United States"/>
    <x v="61"/>
    <s v="Texas"/>
    <n v="75081"/>
    <x v="2"/>
    <s v="TEC-PH-10004165"/>
    <x v="2"/>
    <x v="7"/>
    <s v="Mitel MiVoice 5330e IP Phone"/>
    <x v="1113"/>
    <n v="5"/>
    <n v="0.2"/>
    <n v="82.497"/>
    <n v="8"/>
    <n v="3"/>
    <x v="1"/>
    <s v="Aug"/>
    <s v="2015-08"/>
  </r>
  <r>
    <n v="9431"/>
    <s v="CA-2015-166219"/>
    <x v="834"/>
    <d v="2015-09-01T00:00:00"/>
    <s v="Standard Class"/>
    <s v="BP-11185"/>
    <s v="Ben Peterman"/>
    <x v="1"/>
    <s v="United States"/>
    <x v="61"/>
    <s v="Texas"/>
    <n v="75081"/>
    <x v="2"/>
    <s v="FUR-TA-10004607"/>
    <x v="0"/>
    <x v="3"/>
    <s v="Hon 2111 Invitation Series Straight Table"/>
    <x v="5603"/>
    <n v="1"/>
    <n v="0.3"/>
    <n v="-16.261299999999999"/>
    <n v="8"/>
    <n v="3"/>
    <x v="1"/>
    <s v="Aug"/>
    <s v="2015-08"/>
  </r>
  <r>
    <n v="9432"/>
    <s v="CA-2015-111864"/>
    <x v="974"/>
    <d v="2015-06-19T00:00:00"/>
    <s v="Same Day"/>
    <s v="PP-18955"/>
    <s v="Paul Prost"/>
    <x v="2"/>
    <s v="United States"/>
    <x v="10"/>
    <s v="Pennsylvania"/>
    <n v="19134"/>
    <x v="3"/>
    <s v="OFF-LA-10004677"/>
    <x v="1"/>
    <x v="2"/>
    <s v="Self-Adhesive Address Labels for Typewriters with Dispenser Box"/>
    <x v="2144"/>
    <n v="2"/>
    <n v="0.2"/>
    <n v="1.9925999999999999"/>
    <n v="6"/>
    <n v="2"/>
    <x v="1"/>
    <s v="Jun"/>
    <s v="2015-06"/>
  </r>
  <r>
    <n v="9433"/>
    <s v="CA-2015-119627"/>
    <x v="493"/>
    <d v="2015-08-23T00:00:00"/>
    <s v="Standard Class"/>
    <s v="SC-20725"/>
    <s v="Steven Cartwright"/>
    <x v="0"/>
    <s v="United States"/>
    <x v="97"/>
    <s v="Arizona"/>
    <n v="85345"/>
    <x v="1"/>
    <s v="TEC-AC-10002217"/>
    <x v="2"/>
    <x v="11"/>
    <s v="Imation Clip USB flash drive - 8 GB"/>
    <x v="5268"/>
    <n v="2"/>
    <n v="0.2"/>
    <n v="-5.2640000000000002"/>
    <n v="8"/>
    <n v="3"/>
    <x v="1"/>
    <s v="Aug"/>
    <s v="2015-08"/>
  </r>
  <r>
    <n v="9434"/>
    <s v="CA-2015-119627"/>
    <x v="493"/>
    <d v="2015-08-23T00:00:00"/>
    <s v="Standard Class"/>
    <s v="SC-20725"/>
    <s v="Steven Cartwright"/>
    <x v="0"/>
    <s v="United States"/>
    <x v="97"/>
    <s v="Arizona"/>
    <n v="85345"/>
    <x v="1"/>
    <s v="OFF-PA-10001937"/>
    <x v="1"/>
    <x v="10"/>
    <s v="Xerox 21"/>
    <x v="1566"/>
    <n v="7"/>
    <n v="0.2"/>
    <n v="12.700799999999999"/>
    <n v="8"/>
    <n v="3"/>
    <x v="1"/>
    <s v="Aug"/>
    <s v="2015-08"/>
  </r>
  <r>
    <n v="9435"/>
    <s v="CA-2015-119627"/>
    <x v="493"/>
    <d v="2015-08-23T00:00:00"/>
    <s v="Standard Class"/>
    <s v="SC-20725"/>
    <s v="Steven Cartwright"/>
    <x v="0"/>
    <s v="United States"/>
    <x v="97"/>
    <s v="Arizona"/>
    <n v="85345"/>
    <x v="1"/>
    <s v="OFF-AR-10000203"/>
    <x v="1"/>
    <x v="6"/>
    <s v="Newell 336"/>
    <x v="1495"/>
    <n v="3"/>
    <n v="0.2"/>
    <n v="1.1556"/>
    <n v="8"/>
    <n v="3"/>
    <x v="1"/>
    <s v="Aug"/>
    <s v="2015-08"/>
  </r>
  <r>
    <n v="9436"/>
    <s v="CA-2015-119627"/>
    <x v="493"/>
    <d v="2015-08-23T00:00:00"/>
    <s v="Standard Class"/>
    <s v="SC-20725"/>
    <s v="Steven Cartwright"/>
    <x v="0"/>
    <s v="United States"/>
    <x v="97"/>
    <s v="Arizona"/>
    <n v="85345"/>
    <x v="1"/>
    <s v="TEC-AC-10001142"/>
    <x v="2"/>
    <x v="11"/>
    <s v="First Data FD10 PIN Pad"/>
    <x v="5604"/>
    <n v="4"/>
    <n v="0.2"/>
    <n v="-31.6"/>
    <n v="8"/>
    <n v="3"/>
    <x v="1"/>
    <s v="Aug"/>
    <s v="2015-08"/>
  </r>
  <r>
    <n v="9437"/>
    <s v="CA-2015-160787"/>
    <x v="12"/>
    <d v="2015-09-25T00:00:00"/>
    <s v="Same Day"/>
    <s v="BM-11785"/>
    <s v="Bryan Mills"/>
    <x v="0"/>
    <s v="United States"/>
    <x v="10"/>
    <s v="Pennsylvania"/>
    <n v="19143"/>
    <x v="3"/>
    <s v="OFF-BI-10003712"/>
    <x v="1"/>
    <x v="8"/>
    <s v="Acco Pressboard Covers with Storage Hooks, 14 7/8&quot; x 11&quot;, Light Blue"/>
    <x v="194"/>
    <n v="2"/>
    <n v="0.7"/>
    <n v="-2.0621999999999998"/>
    <n v="9"/>
    <n v="3"/>
    <x v="1"/>
    <s v="Sep"/>
    <s v="2015-09"/>
  </r>
  <r>
    <n v="9438"/>
    <s v="CA-2017-107853"/>
    <x v="1143"/>
    <d v="2017-05-31T00:00:00"/>
    <s v="Standard Class"/>
    <s v="CD-11920"/>
    <s v="Carlos Daly"/>
    <x v="0"/>
    <s v="United States"/>
    <x v="147"/>
    <s v="California"/>
    <n v="92054"/>
    <x v="1"/>
    <s v="OFF-PA-10000520"/>
    <x v="1"/>
    <x v="10"/>
    <s v="Xerox 201"/>
    <x v="91"/>
    <n v="2"/>
    <n v="0"/>
    <n v="6.2207999999999997"/>
    <n v="5"/>
    <n v="2"/>
    <x v="3"/>
    <s v="May"/>
    <s v="2017-05"/>
  </r>
  <r>
    <n v="9439"/>
    <s v="CA-2017-126144"/>
    <x v="689"/>
    <d v="2017-08-05T00:00:00"/>
    <s v="Standard Class"/>
    <s v="GM-14680"/>
    <s v="Greg Matthias"/>
    <x v="0"/>
    <s v="United States"/>
    <x v="10"/>
    <s v="Pennsylvania"/>
    <n v="19134"/>
    <x v="3"/>
    <s v="TEC-PH-10001079"/>
    <x v="2"/>
    <x v="7"/>
    <s v="Polycom SoundPoint Pro SE-225 Corded phone"/>
    <x v="5605"/>
    <n v="4"/>
    <n v="0.4"/>
    <n v="-57.115200000000002"/>
    <n v="7"/>
    <n v="3"/>
    <x v="3"/>
    <s v="Jul"/>
    <s v="2017-07"/>
  </r>
  <r>
    <n v="9440"/>
    <s v="US-2014-154655"/>
    <x v="36"/>
    <d v="2014-10-17T00:00:00"/>
    <s v="Standard Class"/>
    <s v="BP-11050"/>
    <s v="Barry Pond"/>
    <x v="1"/>
    <s v="United States"/>
    <x v="22"/>
    <s v="Illinois"/>
    <n v="60623"/>
    <x v="2"/>
    <s v="OFF-SU-10000898"/>
    <x v="1"/>
    <x v="14"/>
    <s v="Acme Hot Forged Carbon Steel Scissors with Nickel-Plated Handles, 3 7/8&quot; Cut, 8&quot;L"/>
    <x v="5606"/>
    <n v="2"/>
    <n v="0.2"/>
    <n v="2.5019999999999998"/>
    <n v="10"/>
    <n v="4"/>
    <x v="2"/>
    <s v="Oct"/>
    <s v="2014-10"/>
  </r>
  <r>
    <n v="9441"/>
    <s v="CA-2014-100391"/>
    <x v="594"/>
    <d v="2014-05-29T00:00:00"/>
    <s v="Standard Class"/>
    <s v="BW-11065"/>
    <s v="Barry Weirich"/>
    <x v="0"/>
    <s v="United States"/>
    <x v="20"/>
    <s v="New York"/>
    <n v="10035"/>
    <x v="3"/>
    <s v="OFF-PA-10001471"/>
    <x v="1"/>
    <x v="10"/>
    <s v="Strathmore Photo Frame Cards"/>
    <x v="2"/>
    <n v="2"/>
    <n v="0"/>
    <n v="6.7252000000000001"/>
    <n v="5"/>
    <n v="2"/>
    <x v="2"/>
    <s v="May"/>
    <s v="2014-05"/>
  </r>
  <r>
    <n v="9442"/>
    <s v="CA-2014-165477"/>
    <x v="282"/>
    <d v="2014-12-31T00:00:00"/>
    <s v="Second Class"/>
    <s v="RE-19405"/>
    <s v="Ricardo Emerson"/>
    <x v="0"/>
    <s v="United States"/>
    <x v="239"/>
    <s v="Ohio"/>
    <n v="44240"/>
    <x v="3"/>
    <s v="OFF-AP-10003281"/>
    <x v="1"/>
    <x v="9"/>
    <s v="Acco 6 Outlet Guardian Standard Surge Suppressor"/>
    <x v="5607"/>
    <n v="5"/>
    <n v="0.2"/>
    <n v="6.0449999999999999"/>
    <n v="12"/>
    <n v="4"/>
    <x v="2"/>
    <s v="Dec"/>
    <s v="2014-12"/>
  </r>
  <r>
    <n v="9443"/>
    <s v="CA-2017-165904"/>
    <x v="104"/>
    <d v="2017-04-11T00:00:00"/>
    <s v="Standard Class"/>
    <s v="HR-14770"/>
    <s v="Hallie Redmond"/>
    <x v="2"/>
    <s v="United States"/>
    <x v="108"/>
    <s v="Florida"/>
    <n v="32216"/>
    <x v="0"/>
    <s v="OFF-AR-10003156"/>
    <x v="1"/>
    <x v="6"/>
    <s v="50 Colored Long Pencils"/>
    <x v="5608"/>
    <n v="2"/>
    <n v="0.2"/>
    <n v="1.2192000000000001"/>
    <n v="4"/>
    <n v="2"/>
    <x v="3"/>
    <s v="Apr"/>
    <s v="2017-04"/>
  </r>
  <r>
    <n v="9444"/>
    <s v="CA-2017-165904"/>
    <x v="104"/>
    <d v="2017-04-11T00:00:00"/>
    <s v="Standard Class"/>
    <s v="HR-14770"/>
    <s v="Hallie Redmond"/>
    <x v="2"/>
    <s v="United States"/>
    <x v="108"/>
    <s v="Florida"/>
    <n v="32216"/>
    <x v="0"/>
    <s v="TEC-PH-10000576"/>
    <x v="2"/>
    <x v="7"/>
    <s v="AT&amp;T 1080 Corded phone"/>
    <x v="977"/>
    <n v="2"/>
    <n v="0.2"/>
    <n v="19.178599999999999"/>
    <n v="4"/>
    <n v="2"/>
    <x v="3"/>
    <s v="Apr"/>
    <s v="2017-04"/>
  </r>
  <r>
    <n v="9445"/>
    <s v="CA-2015-104052"/>
    <x v="879"/>
    <d v="2015-03-02T00:00:00"/>
    <s v="First Class"/>
    <s v="TP-21565"/>
    <s v="Tracy Poddar"/>
    <x v="1"/>
    <s v="United States"/>
    <x v="224"/>
    <s v="Texas"/>
    <n v="75019"/>
    <x v="2"/>
    <s v="TEC-PH-10003215"/>
    <x v="2"/>
    <x v="7"/>
    <s v="Jackery Bar Premium Fast-charging Portable Charger"/>
    <x v="3044"/>
    <n v="4"/>
    <n v="0.2"/>
    <n v="34.741999999999997"/>
    <n v="3"/>
    <n v="1"/>
    <x v="1"/>
    <s v="Mar"/>
    <s v="2015-03"/>
  </r>
  <r>
    <n v="9446"/>
    <s v="CA-2015-168277"/>
    <x v="352"/>
    <d v="2015-06-03T00:00:00"/>
    <s v="Standard Class"/>
    <s v="KB-16315"/>
    <s v="Karl Braun"/>
    <x v="0"/>
    <s v="United States"/>
    <x v="245"/>
    <s v="Indiana"/>
    <n v="46203"/>
    <x v="2"/>
    <s v="OFF-LA-10004484"/>
    <x v="1"/>
    <x v="2"/>
    <s v="Avery 476"/>
    <x v="708"/>
    <n v="3"/>
    <n v="0"/>
    <n v="5.6993999999999998"/>
    <n v="5"/>
    <n v="2"/>
    <x v="1"/>
    <s v="May"/>
    <s v="2015-05"/>
  </r>
  <r>
    <n v="9447"/>
    <s v="CA-2016-158617"/>
    <x v="897"/>
    <d v="2016-09-28T00:00:00"/>
    <s v="Standard Class"/>
    <s v="AC-10660"/>
    <s v="Anna Chung"/>
    <x v="0"/>
    <s v="United States"/>
    <x v="104"/>
    <s v="Indiana"/>
    <n v="46226"/>
    <x v="2"/>
    <s v="OFF-PA-10002245"/>
    <x v="1"/>
    <x v="10"/>
    <s v="Xerox 1895"/>
    <x v="1197"/>
    <n v="6"/>
    <n v="0"/>
    <n v="16.146000000000001"/>
    <n v="9"/>
    <n v="3"/>
    <x v="0"/>
    <s v="Sep"/>
    <s v="2016-09"/>
  </r>
  <r>
    <n v="9448"/>
    <s v="CA-2017-136882"/>
    <x v="837"/>
    <d v="2017-06-03T00:00:00"/>
    <s v="Standard Class"/>
    <s v="DN-13690"/>
    <s v="Duane Noonan"/>
    <x v="0"/>
    <s v="United States"/>
    <x v="251"/>
    <s v="Oklahoma"/>
    <n v="74133"/>
    <x v="2"/>
    <s v="FUR-FU-10003664"/>
    <x v="0"/>
    <x v="5"/>
    <s v="Electrix Architect's Clamp-On Swing Arm Lamp, Black"/>
    <x v="5609"/>
    <n v="5"/>
    <n v="0"/>
    <n v="138.417"/>
    <n v="5"/>
    <n v="2"/>
    <x v="3"/>
    <s v="May"/>
    <s v="2017-05"/>
  </r>
  <r>
    <n v="9449"/>
    <s v="US-2016-148957"/>
    <x v="42"/>
    <d v="2016-09-23T00:00:00"/>
    <s v="Standard Class"/>
    <s v="CC-12430"/>
    <s v="Chuck Clark"/>
    <x v="2"/>
    <s v="United States"/>
    <x v="252"/>
    <s v="Washington"/>
    <n v="98052"/>
    <x v="1"/>
    <s v="OFF-LA-10002195"/>
    <x v="1"/>
    <x v="2"/>
    <s v="Avery 481"/>
    <x v="3987"/>
    <n v="4"/>
    <n v="0"/>
    <n v="5.9135999999999997"/>
    <n v="9"/>
    <n v="3"/>
    <x v="0"/>
    <s v="Sep"/>
    <s v="2016-09"/>
  </r>
  <r>
    <n v="9450"/>
    <s v="CA-2014-140032"/>
    <x v="78"/>
    <d v="2014-09-13T00:00:00"/>
    <s v="Standard Class"/>
    <s v="TS-21340"/>
    <s v="Toby Swindell"/>
    <x v="0"/>
    <s v="United States"/>
    <x v="8"/>
    <s v="California"/>
    <n v="94109"/>
    <x v="1"/>
    <s v="OFF-BI-10000822"/>
    <x v="1"/>
    <x v="8"/>
    <s v="Acco PRESSTEX Data Binder with Storage Hooks, Light Blue, 9 1/2&quot; X 11&quot;"/>
    <x v="5298"/>
    <n v="2"/>
    <n v="0.2"/>
    <n v="3.0127999999999999"/>
    <n v="9"/>
    <n v="3"/>
    <x v="2"/>
    <s v="Sep"/>
    <s v="2014-09"/>
  </r>
  <r>
    <n v="9451"/>
    <s v="CA-2017-145506"/>
    <x v="95"/>
    <d v="2017-06-07T00:00:00"/>
    <s v="Standard Class"/>
    <s v="MO-17800"/>
    <s v="Meg O'Connel"/>
    <x v="2"/>
    <s v="United States"/>
    <x v="258"/>
    <s v="Washington"/>
    <n v="99207"/>
    <x v="1"/>
    <s v="OFF-ST-10004963"/>
    <x v="1"/>
    <x v="4"/>
    <s v="Eldon Gobal File Keepers"/>
    <x v="5610"/>
    <n v="9"/>
    <n v="0"/>
    <n v="5.4504000000000001"/>
    <n v="6"/>
    <n v="2"/>
    <x v="3"/>
    <s v="Jun"/>
    <s v="2017-06"/>
  </r>
  <r>
    <n v="9452"/>
    <s v="CA-2015-129546"/>
    <x v="694"/>
    <d v="2015-10-05T00:00:00"/>
    <s v="Standard Class"/>
    <s v="RP-19855"/>
    <s v="Roy Phan"/>
    <x v="1"/>
    <s v="United States"/>
    <x v="1"/>
    <s v="California"/>
    <n v="90032"/>
    <x v="1"/>
    <s v="OFF-AP-10002495"/>
    <x v="1"/>
    <x v="9"/>
    <s v="Acco Smartsocket Table Surge Protector, 6 Color-Coded Adapter Outlets"/>
    <x v="5611"/>
    <n v="3"/>
    <n v="0"/>
    <n v="55.844999999999999"/>
    <n v="9"/>
    <n v="3"/>
    <x v="1"/>
    <s v="Sep"/>
    <s v="2015-09"/>
  </r>
  <r>
    <n v="9453"/>
    <s v="CA-2015-129546"/>
    <x v="694"/>
    <d v="2015-10-05T00:00:00"/>
    <s v="Standard Class"/>
    <s v="RP-19855"/>
    <s v="Roy Phan"/>
    <x v="1"/>
    <s v="United States"/>
    <x v="1"/>
    <s v="California"/>
    <n v="90032"/>
    <x v="1"/>
    <s v="OFF-BI-10004001"/>
    <x v="1"/>
    <x v="8"/>
    <s v="GBC Recycled VeloBinder Covers"/>
    <x v="5612"/>
    <n v="6"/>
    <n v="0.2"/>
    <n v="26.5824"/>
    <n v="9"/>
    <n v="3"/>
    <x v="1"/>
    <s v="Sep"/>
    <s v="2015-09"/>
  </r>
  <r>
    <n v="9454"/>
    <s v="CA-2015-129546"/>
    <x v="694"/>
    <d v="2015-10-05T00:00:00"/>
    <s v="Standard Class"/>
    <s v="RP-19855"/>
    <s v="Roy Phan"/>
    <x v="1"/>
    <s v="United States"/>
    <x v="1"/>
    <s v="California"/>
    <n v="90032"/>
    <x v="1"/>
    <s v="OFF-SU-10004884"/>
    <x v="1"/>
    <x v="14"/>
    <s v="Acme Galleria Hot Forged Steel Scissors with Colored Handles"/>
    <x v="5613"/>
    <n v="3"/>
    <n v="0"/>
    <n v="13.6851"/>
    <n v="9"/>
    <n v="3"/>
    <x v="1"/>
    <s v="Sep"/>
    <s v="2015-09"/>
  </r>
  <r>
    <n v="9455"/>
    <s v="CA-2015-129546"/>
    <x v="694"/>
    <d v="2015-10-05T00:00:00"/>
    <s v="Standard Class"/>
    <s v="RP-19855"/>
    <s v="Roy Phan"/>
    <x v="1"/>
    <s v="United States"/>
    <x v="1"/>
    <s v="California"/>
    <n v="90032"/>
    <x v="1"/>
    <s v="TEC-PH-10003555"/>
    <x v="2"/>
    <x v="7"/>
    <s v="Motorola HK250 Universal Bluetooth Headset"/>
    <x v="2790"/>
    <n v="2"/>
    <n v="0.2"/>
    <n v="-8.2764000000000006"/>
    <n v="9"/>
    <n v="3"/>
    <x v="1"/>
    <s v="Sep"/>
    <s v="2015-09"/>
  </r>
  <r>
    <n v="9456"/>
    <s v="CA-2016-140977"/>
    <x v="950"/>
    <d v="2016-06-19T00:00:00"/>
    <s v="Second Class"/>
    <s v="JL-15175"/>
    <s v="James Lanier"/>
    <x v="2"/>
    <s v="United States"/>
    <x v="346"/>
    <s v="Tennessee"/>
    <n v="37421"/>
    <x v="0"/>
    <s v="TEC-MA-10003493"/>
    <x v="2"/>
    <x v="15"/>
    <s v="Penpower WorldCard Pro Card Scanner"/>
    <x v="5614"/>
    <n v="1"/>
    <n v="0.5"/>
    <n v="-1.8294999999999999"/>
    <n v="6"/>
    <n v="2"/>
    <x v="0"/>
    <s v="Jun"/>
    <s v="2016-06"/>
  </r>
  <r>
    <n v="9457"/>
    <s v="CA-2017-151855"/>
    <x v="837"/>
    <d v="2017-06-03T00:00:00"/>
    <s v="Standard Class"/>
    <s v="BW-11110"/>
    <s v="Bart Watters"/>
    <x v="1"/>
    <s v="United States"/>
    <x v="247"/>
    <s v="North Carolina"/>
    <n v="27405"/>
    <x v="0"/>
    <s v="TEC-AC-10002380"/>
    <x v="2"/>
    <x v="11"/>
    <s v="Sony 8GB Class 10 Micro SDHC R40 Memory Card"/>
    <x v="5615"/>
    <n v="3"/>
    <n v="0.2"/>
    <n v="0.33989999999999998"/>
    <n v="5"/>
    <n v="2"/>
    <x v="3"/>
    <s v="May"/>
    <s v="2017-05"/>
  </r>
  <r>
    <n v="9458"/>
    <s v="CA-2017-151855"/>
    <x v="837"/>
    <d v="2017-06-03T00:00:00"/>
    <s v="Standard Class"/>
    <s v="BW-11110"/>
    <s v="Bart Watters"/>
    <x v="1"/>
    <s v="United States"/>
    <x v="247"/>
    <s v="North Carolina"/>
    <n v="27405"/>
    <x v="0"/>
    <s v="OFF-BI-10004209"/>
    <x v="1"/>
    <x v="8"/>
    <s v="Fellowes Twister Kit, Gray/Clear, 3/pkg"/>
    <x v="5616"/>
    <n v="5"/>
    <n v="0.7"/>
    <n v="-10.050000000000001"/>
    <n v="5"/>
    <n v="2"/>
    <x v="3"/>
    <s v="May"/>
    <s v="2017-05"/>
  </r>
  <r>
    <n v="9459"/>
    <s v="CA-2014-138240"/>
    <x v="1148"/>
    <d v="2014-10-14T00:00:00"/>
    <s v="Standard Class"/>
    <s v="SJ-20500"/>
    <s v="Shirley Jackson"/>
    <x v="0"/>
    <s v="United States"/>
    <x v="8"/>
    <s v="California"/>
    <n v="94122"/>
    <x v="1"/>
    <s v="OFF-AR-10002135"/>
    <x v="1"/>
    <x v="6"/>
    <s v="Boston Heavy-Duty Trimline Electric Pencil Sharpeners"/>
    <x v="5617"/>
    <n v="3"/>
    <n v="0"/>
    <n v="41.933999999999997"/>
    <n v="10"/>
    <n v="4"/>
    <x v="2"/>
    <s v="Oct"/>
    <s v="2014-10"/>
  </r>
  <r>
    <n v="9460"/>
    <s v="CA-2014-138240"/>
    <x v="1148"/>
    <d v="2014-10-14T00:00:00"/>
    <s v="Standard Class"/>
    <s v="SJ-20500"/>
    <s v="Shirley Jackson"/>
    <x v="0"/>
    <s v="United States"/>
    <x v="8"/>
    <s v="California"/>
    <n v="94122"/>
    <x v="1"/>
    <s v="TEC-PH-10002583"/>
    <x v="2"/>
    <x v="7"/>
    <s v="iOttie HLCRIO102 Car Mount"/>
    <x v="312"/>
    <n v="1"/>
    <n v="0.2"/>
    <n v="-2.9984999999999999"/>
    <n v="10"/>
    <n v="4"/>
    <x v="2"/>
    <s v="Oct"/>
    <s v="2014-10"/>
  </r>
  <r>
    <n v="9461"/>
    <s v="CA-2014-101833"/>
    <x v="664"/>
    <d v="2014-11-22T00:00:00"/>
    <s v="Second Class"/>
    <s v="FG-14260"/>
    <s v="Frank Gastineau"/>
    <x v="2"/>
    <s v="United States"/>
    <x v="20"/>
    <s v="New York"/>
    <n v="10024"/>
    <x v="3"/>
    <s v="OFF-PA-10003591"/>
    <x v="1"/>
    <x v="10"/>
    <s v="Southworth 100% Cotton The Best Paper"/>
    <x v="799"/>
    <n v="3"/>
    <n v="0"/>
    <n v="17.22"/>
    <n v="11"/>
    <n v="4"/>
    <x v="2"/>
    <s v="Nov"/>
    <s v="2014-11"/>
  </r>
  <r>
    <n v="9462"/>
    <s v="CA-2014-100867"/>
    <x v="538"/>
    <d v="2014-10-24T00:00:00"/>
    <s v="Standard Class"/>
    <s v="EH-14125"/>
    <s v="Eugene Hildebrand"/>
    <x v="2"/>
    <s v="United States"/>
    <x v="80"/>
    <s v="California"/>
    <n v="90712"/>
    <x v="1"/>
    <s v="TEC-PH-10004922"/>
    <x v="2"/>
    <x v="7"/>
    <s v="RCA Visys Integrated PBX 8-Line Router"/>
    <x v="5618"/>
    <n v="6"/>
    <n v="0.2"/>
    <n v="20.097000000000001"/>
    <n v="10"/>
    <n v="4"/>
    <x v="2"/>
    <s v="Oct"/>
    <s v="2014-10"/>
  </r>
  <r>
    <n v="9463"/>
    <s v="US-2017-109610"/>
    <x v="920"/>
    <d v="2017-11-30T00:00:00"/>
    <s v="Second Class"/>
    <s v="BS-11590"/>
    <s v="Brendan Sweed"/>
    <x v="1"/>
    <s v="United States"/>
    <x v="103"/>
    <s v="Kentucky"/>
    <n v="40214"/>
    <x v="0"/>
    <s v="FUR-CH-10001854"/>
    <x v="0"/>
    <x v="1"/>
    <s v="Office Star - Professional Matrix Back Chair with 2-to-1 Synchro Tilt and Mesh Fabric Seat"/>
    <x v="4233"/>
    <n v="2"/>
    <n v="0"/>
    <n v="168.47040000000001"/>
    <n v="11"/>
    <n v="4"/>
    <x v="3"/>
    <s v="Nov"/>
    <s v="2017-11"/>
  </r>
  <r>
    <n v="9464"/>
    <s v="CA-2014-156545"/>
    <x v="1220"/>
    <d v="2014-03-03T00:00:00"/>
    <s v="First Class"/>
    <s v="JS-16030"/>
    <s v="Joy Smith"/>
    <x v="0"/>
    <s v="United States"/>
    <x v="38"/>
    <s v="Ohio"/>
    <n v="43229"/>
    <x v="3"/>
    <s v="OFF-AR-10003560"/>
    <x v="1"/>
    <x v="6"/>
    <s v="Zebra Zazzle Fluorescent Highlighters"/>
    <x v="526"/>
    <n v="4"/>
    <n v="0.2"/>
    <n v="3.4047999999999998"/>
    <n v="2"/>
    <n v="1"/>
    <x v="2"/>
    <s v="Feb"/>
    <s v="2014-02"/>
  </r>
  <r>
    <n v="9465"/>
    <s v="CA-2014-109127"/>
    <x v="1059"/>
    <d v="2014-12-25T00:00:00"/>
    <s v="Standard Class"/>
    <s v="JC-15775"/>
    <s v="John Castell"/>
    <x v="0"/>
    <s v="United States"/>
    <x v="46"/>
    <s v="Delaware"/>
    <n v="19711"/>
    <x v="3"/>
    <s v="OFF-LA-10004409"/>
    <x v="1"/>
    <x v="2"/>
    <s v="Avery 492"/>
    <x v="1300"/>
    <n v="6"/>
    <n v="0"/>
    <n v="7.9488000000000003"/>
    <n v="12"/>
    <n v="4"/>
    <x v="2"/>
    <s v="Dec"/>
    <s v="2014-12"/>
  </r>
  <r>
    <n v="9466"/>
    <s v="CA-2016-126858"/>
    <x v="258"/>
    <d v="2016-11-23T00:00:00"/>
    <s v="Standard Class"/>
    <s v="JM-15265"/>
    <s v="Janet Molinari"/>
    <x v="1"/>
    <s v="United States"/>
    <x v="4"/>
    <s v="Washington"/>
    <n v="98115"/>
    <x v="1"/>
    <s v="FUR-FU-10000448"/>
    <x v="0"/>
    <x v="5"/>
    <s v="Tenex Chairmats For Use With Carpeted Floors"/>
    <x v="5504"/>
    <n v="2"/>
    <n v="0"/>
    <n v="1.5980000000000001"/>
    <n v="11"/>
    <n v="4"/>
    <x v="0"/>
    <s v="Nov"/>
    <s v="2016-11"/>
  </r>
  <r>
    <n v="9467"/>
    <s v="CA-2017-102925"/>
    <x v="60"/>
    <d v="2017-11-10T00:00:00"/>
    <s v="Second Class"/>
    <s v="CD-12280"/>
    <s v="Christina DeMoss"/>
    <x v="0"/>
    <s v="United States"/>
    <x v="20"/>
    <s v="New York"/>
    <n v="10024"/>
    <x v="3"/>
    <s v="OFF-BI-10002735"/>
    <x v="1"/>
    <x v="8"/>
    <s v="GBC Prestige Therm-A-Bind Covers"/>
    <x v="5619"/>
    <n v="6"/>
    <n v="0.2"/>
    <n v="55.5822"/>
    <n v="11"/>
    <n v="4"/>
    <x v="3"/>
    <s v="Nov"/>
    <s v="2017-11"/>
  </r>
  <r>
    <n v="9468"/>
    <s v="CA-2017-102925"/>
    <x v="60"/>
    <d v="2017-11-10T00:00:00"/>
    <s v="Second Class"/>
    <s v="CD-12280"/>
    <s v="Christina DeMoss"/>
    <x v="0"/>
    <s v="United States"/>
    <x v="20"/>
    <s v="New York"/>
    <n v="10024"/>
    <x v="3"/>
    <s v="FUR-TA-10003469"/>
    <x v="0"/>
    <x v="3"/>
    <s v="Balt Split Level Computer Training Table"/>
    <x v="4207"/>
    <n v="2"/>
    <n v="0.4"/>
    <n v="-66.599999999999994"/>
    <n v="11"/>
    <n v="4"/>
    <x v="3"/>
    <s v="Nov"/>
    <s v="2017-11"/>
  </r>
  <r>
    <n v="9469"/>
    <s v="CA-2017-102925"/>
    <x v="60"/>
    <d v="2017-11-10T00:00:00"/>
    <s v="Second Class"/>
    <s v="CD-12280"/>
    <s v="Christina DeMoss"/>
    <x v="0"/>
    <s v="United States"/>
    <x v="20"/>
    <s v="New York"/>
    <n v="10024"/>
    <x v="3"/>
    <s v="OFF-PA-10001870"/>
    <x v="1"/>
    <x v="10"/>
    <s v="Xerox 202"/>
    <x v="91"/>
    <n v="2"/>
    <n v="0"/>
    <n v="6.2207999999999997"/>
    <n v="11"/>
    <n v="4"/>
    <x v="3"/>
    <s v="Nov"/>
    <s v="2017-11"/>
  </r>
  <r>
    <n v="9470"/>
    <s v="CA-2017-102925"/>
    <x v="60"/>
    <d v="2017-11-10T00:00:00"/>
    <s v="Second Class"/>
    <s v="CD-12280"/>
    <s v="Christina DeMoss"/>
    <x v="0"/>
    <s v="United States"/>
    <x v="20"/>
    <s v="New York"/>
    <n v="10024"/>
    <x v="3"/>
    <s v="OFF-PA-10004071"/>
    <x v="1"/>
    <x v="10"/>
    <s v="Eaton Premium Continuous-Feed Paper, 25% Cotton, Letter Size, White, 1000 Shts/Box"/>
    <x v="168"/>
    <n v="2"/>
    <n v="0"/>
    <n v="53.260800000000003"/>
    <n v="11"/>
    <n v="4"/>
    <x v="3"/>
    <s v="Nov"/>
    <s v="2017-11"/>
  </r>
  <r>
    <n v="9471"/>
    <s v="CA-2017-102925"/>
    <x v="60"/>
    <d v="2017-11-10T00:00:00"/>
    <s v="Second Class"/>
    <s v="CD-12280"/>
    <s v="Christina DeMoss"/>
    <x v="0"/>
    <s v="United States"/>
    <x v="20"/>
    <s v="New York"/>
    <n v="10024"/>
    <x v="3"/>
    <s v="TEC-PH-10001448"/>
    <x v="2"/>
    <x v="7"/>
    <s v="Anker Astro 15000mAh USB Portable Charger"/>
    <x v="2564"/>
    <n v="2"/>
    <n v="0"/>
    <n v="3.9992000000000001"/>
    <n v="11"/>
    <n v="4"/>
    <x v="3"/>
    <s v="Nov"/>
    <s v="2017-11"/>
  </r>
  <r>
    <n v="9472"/>
    <s v="CA-2017-102925"/>
    <x v="60"/>
    <d v="2017-11-10T00:00:00"/>
    <s v="Second Class"/>
    <s v="CD-12280"/>
    <s v="Christina DeMoss"/>
    <x v="0"/>
    <s v="United States"/>
    <x v="20"/>
    <s v="New York"/>
    <n v="10024"/>
    <x v="3"/>
    <s v="OFF-BI-10002706"/>
    <x v="1"/>
    <x v="8"/>
    <s v="Avery Premier Heavy-Duty Binder with Round Locking Rings"/>
    <x v="5574"/>
    <n v="1"/>
    <n v="0.2"/>
    <n v="3.7128000000000001"/>
    <n v="11"/>
    <n v="4"/>
    <x v="3"/>
    <s v="Nov"/>
    <s v="2017-11"/>
  </r>
  <r>
    <n v="9473"/>
    <s v="CA-2017-102925"/>
    <x v="60"/>
    <d v="2017-11-10T00:00:00"/>
    <s v="Second Class"/>
    <s v="CD-12280"/>
    <s v="Christina DeMoss"/>
    <x v="0"/>
    <s v="United States"/>
    <x v="20"/>
    <s v="New York"/>
    <n v="10024"/>
    <x v="3"/>
    <s v="FUR-CH-10004875"/>
    <x v="0"/>
    <x v="1"/>
    <s v="Harbour Creations 67200 Series Stacking Chairs"/>
    <x v="5620"/>
    <n v="2"/>
    <n v="0.1"/>
    <n v="24.2012"/>
    <n v="11"/>
    <n v="4"/>
    <x v="3"/>
    <s v="Nov"/>
    <s v="2017-11"/>
  </r>
  <r>
    <n v="9474"/>
    <s v="CA-2017-102925"/>
    <x v="60"/>
    <d v="2017-11-10T00:00:00"/>
    <s v="Second Class"/>
    <s v="CD-12280"/>
    <s v="Christina DeMoss"/>
    <x v="0"/>
    <s v="United States"/>
    <x v="20"/>
    <s v="New York"/>
    <n v="10024"/>
    <x v="3"/>
    <s v="FUR-FU-10004245"/>
    <x v="0"/>
    <x v="5"/>
    <s v="Career Cubicle Clock, 8 1/4&quot;, Black"/>
    <x v="5621"/>
    <n v="5"/>
    <n v="0"/>
    <n v="38.531999999999996"/>
    <n v="11"/>
    <n v="4"/>
    <x v="3"/>
    <s v="Nov"/>
    <s v="2017-11"/>
  </r>
  <r>
    <n v="9475"/>
    <s v="CA-2015-100818"/>
    <x v="70"/>
    <d v="2015-06-05T00:00:00"/>
    <s v="Second Class"/>
    <s v="JM-15265"/>
    <s v="Janet Molinari"/>
    <x v="1"/>
    <s v="United States"/>
    <x v="22"/>
    <s v="Illinois"/>
    <n v="60653"/>
    <x v="2"/>
    <s v="OFF-LA-10000443"/>
    <x v="1"/>
    <x v="2"/>
    <s v="Avery 501"/>
    <x v="2144"/>
    <n v="2"/>
    <n v="0.2"/>
    <n v="1.9925999999999999"/>
    <n v="5"/>
    <n v="2"/>
    <x v="1"/>
    <s v="May"/>
    <s v="2015-05"/>
  </r>
  <r>
    <n v="9476"/>
    <s v="CA-2015-100818"/>
    <x v="70"/>
    <d v="2015-06-05T00:00:00"/>
    <s v="Second Class"/>
    <s v="JM-15265"/>
    <s v="Janet Molinari"/>
    <x v="1"/>
    <s v="United States"/>
    <x v="22"/>
    <s v="Illinois"/>
    <n v="60653"/>
    <x v="2"/>
    <s v="OFF-PA-10001125"/>
    <x v="1"/>
    <x v="10"/>
    <s v="Xerox 1988"/>
    <x v="4107"/>
    <n v="7"/>
    <n v="0.2"/>
    <n v="54.215000000000003"/>
    <n v="5"/>
    <n v="2"/>
    <x v="1"/>
    <s v="May"/>
    <s v="2015-05"/>
  </r>
  <r>
    <n v="9477"/>
    <s v="CA-2015-100818"/>
    <x v="70"/>
    <d v="2015-06-05T00:00:00"/>
    <s v="Second Class"/>
    <s v="JM-15265"/>
    <s v="Janet Molinari"/>
    <x v="1"/>
    <s v="United States"/>
    <x v="22"/>
    <s v="Illinois"/>
    <n v="60653"/>
    <x v="2"/>
    <s v="FUR-FU-10002703"/>
    <x v="0"/>
    <x v="5"/>
    <s v="Tenex Traditional Chairmats for Hard Floors, Average Lip, 36&quot; x 48&quot;"/>
    <x v="5622"/>
    <n v="2"/>
    <n v="0.6"/>
    <n v="-61.872"/>
    <n v="5"/>
    <n v="2"/>
    <x v="1"/>
    <s v="May"/>
    <s v="2015-05"/>
  </r>
  <r>
    <n v="9478"/>
    <s v="CA-2015-100818"/>
    <x v="70"/>
    <d v="2015-06-05T00:00:00"/>
    <s v="Second Class"/>
    <s v="JM-15265"/>
    <s v="Janet Molinari"/>
    <x v="1"/>
    <s v="United States"/>
    <x v="22"/>
    <s v="Illinois"/>
    <n v="60653"/>
    <x v="2"/>
    <s v="OFF-BI-10004364"/>
    <x v="1"/>
    <x v="8"/>
    <s v="Storex Dura Pro Binders"/>
    <x v="2940"/>
    <n v="3"/>
    <n v="0.8"/>
    <n v="-6.2370000000000001"/>
    <n v="5"/>
    <n v="2"/>
    <x v="1"/>
    <s v="May"/>
    <s v="2015-05"/>
  </r>
  <r>
    <n v="9479"/>
    <s v="CA-2014-126193"/>
    <x v="557"/>
    <d v="2014-09-14T00:00:00"/>
    <s v="Standard Class"/>
    <s v="SS-20410"/>
    <s v="Shahid Shariari"/>
    <x v="0"/>
    <s v="United States"/>
    <x v="524"/>
    <s v="Illinois"/>
    <n v="60543"/>
    <x v="2"/>
    <s v="OFF-FA-10000936"/>
    <x v="1"/>
    <x v="13"/>
    <s v="Acco Hot Clips Clips to Go"/>
    <x v="5623"/>
    <n v="5"/>
    <n v="0.2"/>
    <n v="4.1124999999999998"/>
    <n v="9"/>
    <n v="3"/>
    <x v="2"/>
    <s v="Sep"/>
    <s v="2014-09"/>
  </r>
  <r>
    <n v="9480"/>
    <s v="CA-2014-126193"/>
    <x v="557"/>
    <d v="2014-09-14T00:00:00"/>
    <s v="Standard Class"/>
    <s v="SS-20410"/>
    <s v="Shahid Shariari"/>
    <x v="0"/>
    <s v="United States"/>
    <x v="524"/>
    <s v="Illinois"/>
    <n v="60543"/>
    <x v="2"/>
    <s v="OFF-BI-10001249"/>
    <x v="1"/>
    <x v="8"/>
    <s v="Avery Heavy-Duty EZD View Binder with Locking Rings"/>
    <x v="5624"/>
    <n v="3"/>
    <n v="0.8"/>
    <n v="-6.5076000000000001"/>
    <n v="9"/>
    <n v="3"/>
    <x v="2"/>
    <s v="Sep"/>
    <s v="2014-09"/>
  </r>
  <r>
    <n v="9481"/>
    <s v="CA-2014-126193"/>
    <x v="557"/>
    <d v="2014-09-14T00:00:00"/>
    <s v="Standard Class"/>
    <s v="SS-20410"/>
    <s v="Shahid Shariari"/>
    <x v="0"/>
    <s v="United States"/>
    <x v="524"/>
    <s v="Illinois"/>
    <n v="60543"/>
    <x v="2"/>
    <s v="OFF-BI-10004632"/>
    <x v="1"/>
    <x v="8"/>
    <s v="Ibico Hi-Tech Manual Binding System"/>
    <x v="5625"/>
    <n v="5"/>
    <n v="0.8"/>
    <n v="-533.73249999999996"/>
    <n v="9"/>
    <n v="3"/>
    <x v="2"/>
    <s v="Sep"/>
    <s v="2014-09"/>
  </r>
  <r>
    <n v="9482"/>
    <s v="CA-2017-150504"/>
    <x v="44"/>
    <d v="2017-11-12T00:00:00"/>
    <s v="Standard Class"/>
    <s v="HG-14845"/>
    <s v="Harry Greene"/>
    <x v="0"/>
    <s v="United States"/>
    <x v="61"/>
    <s v="Texas"/>
    <n v="75220"/>
    <x v="2"/>
    <s v="OFF-ST-10000615"/>
    <x v="1"/>
    <x v="4"/>
    <s v="SimpliFile Personal File, Black Granite, 15w x 6-15/16d x 11-1/4h"/>
    <x v="1318"/>
    <n v="2"/>
    <n v="0.2"/>
    <n v="1.8160000000000001"/>
    <n v="11"/>
    <n v="4"/>
    <x v="3"/>
    <s v="Nov"/>
    <s v="2017-11"/>
  </r>
  <r>
    <n v="9483"/>
    <s v="CA-2015-158351"/>
    <x v="782"/>
    <d v="2015-06-24T00:00:00"/>
    <s v="Second Class"/>
    <s v="BC-11125"/>
    <s v="Becky Castell"/>
    <x v="2"/>
    <s v="United States"/>
    <x v="10"/>
    <s v="Pennsylvania"/>
    <n v="19134"/>
    <x v="3"/>
    <s v="TEC-AC-10001838"/>
    <x v="2"/>
    <x v="11"/>
    <s v="Razer Tiamat Over Ear 7.1 Surround Sound PC Gaming Headset"/>
    <x v="4398"/>
    <n v="2"/>
    <n v="0.2"/>
    <n v="91.995400000000004"/>
    <n v="6"/>
    <n v="2"/>
    <x v="1"/>
    <s v="Jun"/>
    <s v="2015-06"/>
  </r>
  <r>
    <n v="9484"/>
    <s v="CA-2014-122679"/>
    <x v="192"/>
    <d v="2014-07-28T00:00:00"/>
    <s v="Standard Class"/>
    <s v="AB-10255"/>
    <s v="Alejandro Ballentine"/>
    <x v="2"/>
    <s v="United States"/>
    <x v="1"/>
    <s v="California"/>
    <n v="90008"/>
    <x v="1"/>
    <s v="OFF-AR-10004757"/>
    <x v="1"/>
    <x v="6"/>
    <s v="Crayola Colored Pencils"/>
    <x v="1195"/>
    <n v="6"/>
    <n v="0"/>
    <n v="6.4943999999999997"/>
    <n v="7"/>
    <n v="3"/>
    <x v="2"/>
    <s v="Jul"/>
    <s v="2014-07"/>
  </r>
  <r>
    <n v="9485"/>
    <s v="CA-2016-164770"/>
    <x v="499"/>
    <d v="2016-12-04T00:00:00"/>
    <s v="Second Class"/>
    <s v="MY-18295"/>
    <s v="Muhammed Yedwab"/>
    <x v="1"/>
    <s v="United States"/>
    <x v="12"/>
    <s v="Texas"/>
    <n v="77036"/>
    <x v="2"/>
    <s v="FUR-BO-10003893"/>
    <x v="0"/>
    <x v="0"/>
    <s v="Sauder Camden County Collection Library"/>
    <x v="5626"/>
    <n v="10"/>
    <n v="0.32"/>
    <n v="-137.976"/>
    <n v="12"/>
    <n v="4"/>
    <x v="0"/>
    <s v="Dec"/>
    <s v="2016-12"/>
  </r>
  <r>
    <n v="9486"/>
    <s v="CA-2016-164770"/>
    <x v="499"/>
    <d v="2016-12-04T00:00:00"/>
    <s v="Second Class"/>
    <s v="MY-18295"/>
    <s v="Muhammed Yedwab"/>
    <x v="1"/>
    <s v="United States"/>
    <x v="12"/>
    <s v="Texas"/>
    <n v="77036"/>
    <x v="2"/>
    <s v="OFF-PA-10003893"/>
    <x v="1"/>
    <x v="10"/>
    <s v="Xerox 1962"/>
    <x v="2723"/>
    <n v="9"/>
    <n v="0.2"/>
    <n v="9.6300000000000008"/>
    <n v="12"/>
    <n v="4"/>
    <x v="0"/>
    <s v="Dec"/>
    <s v="2016-12"/>
  </r>
  <r>
    <n v="9487"/>
    <s v="CA-2017-130505"/>
    <x v="386"/>
    <d v="2017-10-12T00:00:00"/>
    <s v="Same Day"/>
    <s v="NF-18385"/>
    <s v="Natalie Fritzler"/>
    <x v="0"/>
    <s v="United States"/>
    <x v="320"/>
    <s v="West Virginia"/>
    <n v="26003"/>
    <x v="3"/>
    <s v="FUR-TA-10001932"/>
    <x v="0"/>
    <x v="3"/>
    <s v="Chromcraft 48&quot; x 96&quot; Racetrack Double Pedestal Table"/>
    <x v="5627"/>
    <n v="3"/>
    <n v="0.3"/>
    <n v="-76.953599999999994"/>
    <n v="10"/>
    <n v="4"/>
    <x v="3"/>
    <s v="Oct"/>
    <s v="2017-10"/>
  </r>
  <r>
    <n v="9488"/>
    <s v="US-2017-125213"/>
    <x v="157"/>
    <d v="2017-12-13T00:00:00"/>
    <s v="First Class"/>
    <s v="NB-18655"/>
    <s v="Nona Balk"/>
    <x v="1"/>
    <s v="United States"/>
    <x v="267"/>
    <s v="New Jersey"/>
    <n v="7501"/>
    <x v="3"/>
    <s v="OFF-FA-10001561"/>
    <x v="1"/>
    <x v="13"/>
    <s v="Stockwell Push Pins"/>
    <x v="2571"/>
    <n v="3"/>
    <n v="0"/>
    <n v="2.1581999999999999"/>
    <n v="12"/>
    <n v="4"/>
    <x v="3"/>
    <s v="Dec"/>
    <s v="2017-12"/>
  </r>
  <r>
    <n v="9489"/>
    <s v="CA-2015-156566"/>
    <x v="486"/>
    <d v="2015-10-04T00:00:00"/>
    <s v="First Class"/>
    <s v="EM-13960"/>
    <s v="Eric Murdock"/>
    <x v="0"/>
    <s v="United States"/>
    <x v="32"/>
    <s v="Oregon"/>
    <n v="97206"/>
    <x v="1"/>
    <s v="TEC-PH-10001817"/>
    <x v="2"/>
    <x v="7"/>
    <s v="Wilson Electronics DB Pro Signal Booster"/>
    <x v="5628"/>
    <n v="2"/>
    <n v="0.2"/>
    <n v="50.12"/>
    <n v="10"/>
    <n v="4"/>
    <x v="1"/>
    <s v="Oct"/>
    <s v="2015-10"/>
  </r>
  <r>
    <n v="9490"/>
    <s v="US-2016-102232"/>
    <x v="1221"/>
    <d v="2016-08-11T00:00:00"/>
    <s v="Standard Class"/>
    <s v="MF-17665"/>
    <s v="Maureen Fritzler"/>
    <x v="1"/>
    <s v="United States"/>
    <x v="114"/>
    <s v="Alabama"/>
    <n v="35810"/>
    <x v="0"/>
    <s v="OFF-AR-10000538"/>
    <x v="1"/>
    <x v="6"/>
    <s v="Boston Model 1800 Electric Pencil Sharpener, Gray"/>
    <x v="5629"/>
    <n v="7"/>
    <n v="0"/>
    <n v="59.115000000000002"/>
    <n v="8"/>
    <n v="3"/>
    <x v="0"/>
    <s v="Aug"/>
    <s v="2016-08"/>
  </r>
  <r>
    <n v="9491"/>
    <s v="CA-2017-111738"/>
    <x v="1032"/>
    <d v="2017-01-07T00:00:00"/>
    <s v="Standard Class"/>
    <s v="CM-12385"/>
    <s v="Christopher Martinez"/>
    <x v="0"/>
    <s v="United States"/>
    <x v="8"/>
    <s v="California"/>
    <n v="94110"/>
    <x v="1"/>
    <s v="OFF-BI-10004584"/>
    <x v="1"/>
    <x v="8"/>
    <s v="GBC ProClick 150 Presentation Binding System"/>
    <x v="5630"/>
    <n v="8"/>
    <n v="0.2"/>
    <n v="682.51679999999999"/>
    <n v="1"/>
    <n v="1"/>
    <x v="3"/>
    <s v="Jan"/>
    <s v="2017-01"/>
  </r>
  <r>
    <n v="9492"/>
    <s v="CA-2017-111738"/>
    <x v="1032"/>
    <d v="2017-01-07T00:00:00"/>
    <s v="Standard Class"/>
    <s v="CM-12385"/>
    <s v="Christopher Martinez"/>
    <x v="0"/>
    <s v="United States"/>
    <x v="8"/>
    <s v="California"/>
    <n v="94110"/>
    <x v="1"/>
    <s v="OFF-AR-10000817"/>
    <x v="1"/>
    <x v="6"/>
    <s v="Manco Dry-Lighter Erasable Highlighter"/>
    <x v="5631"/>
    <n v="3"/>
    <n v="0"/>
    <n v="3.1008"/>
    <n v="1"/>
    <n v="1"/>
    <x v="3"/>
    <s v="Jan"/>
    <s v="2017-01"/>
  </r>
  <r>
    <n v="9493"/>
    <s v="CA-2017-163188"/>
    <x v="659"/>
    <d v="2017-11-07T00:00:00"/>
    <s v="Same Day"/>
    <s v="EC-14050"/>
    <s v="Erin Creighton"/>
    <x v="0"/>
    <s v="United States"/>
    <x v="268"/>
    <s v="Oklahoma"/>
    <n v="73120"/>
    <x v="2"/>
    <s v="OFF-BI-10000756"/>
    <x v="1"/>
    <x v="8"/>
    <s v="Storex DuraTech Recycled Plastic Frosted Binders"/>
    <x v="5632"/>
    <n v="9"/>
    <n v="0"/>
    <n v="19.079999999999998"/>
    <n v="11"/>
    <n v="4"/>
    <x v="3"/>
    <s v="Nov"/>
    <s v="2017-11"/>
  </r>
  <r>
    <n v="9494"/>
    <s v="CA-2016-105207"/>
    <x v="835"/>
    <d v="2016-01-08T00:00:00"/>
    <s v="Standard Class"/>
    <s v="BO-11350"/>
    <s v="Bill Overfelt"/>
    <x v="1"/>
    <s v="United States"/>
    <x v="387"/>
    <s v="Oklahoma"/>
    <n v="74012"/>
    <x v="2"/>
    <s v="FUR-TA-10000617"/>
    <x v="0"/>
    <x v="3"/>
    <s v="Hon Practical Foundations 30 x 60 Training Table, Light Gray/Charcoal"/>
    <x v="5633"/>
    <n v="7"/>
    <n v="0"/>
    <n v="350.42700000000002"/>
    <n v="1"/>
    <n v="1"/>
    <x v="0"/>
    <s v="Jan"/>
    <s v="2016-01"/>
  </r>
  <r>
    <n v="9495"/>
    <s v="CA-2016-105207"/>
    <x v="835"/>
    <d v="2016-01-08T00:00:00"/>
    <s v="Standard Class"/>
    <s v="BO-11350"/>
    <s v="Bill Overfelt"/>
    <x v="1"/>
    <s v="United States"/>
    <x v="387"/>
    <s v="Oklahoma"/>
    <n v="74012"/>
    <x v="2"/>
    <s v="OFF-BI-10004364"/>
    <x v="1"/>
    <x v="8"/>
    <s v="Storex Dura Pro Binders"/>
    <x v="5264"/>
    <n v="2"/>
    <n v="0"/>
    <n v="5.3460000000000001"/>
    <n v="1"/>
    <n v="1"/>
    <x v="0"/>
    <s v="Jan"/>
    <s v="2016-01"/>
  </r>
  <r>
    <n v="9496"/>
    <s v="US-2016-123610"/>
    <x v="536"/>
    <d v="2016-05-16T00:00:00"/>
    <s v="Standard Class"/>
    <s v="VM-21835"/>
    <s v="Vivian Mathis"/>
    <x v="0"/>
    <s v="United States"/>
    <x v="133"/>
    <s v="California"/>
    <n v="92691"/>
    <x v="1"/>
    <s v="TEC-AC-10004518"/>
    <x v="2"/>
    <x v="11"/>
    <s v="Memorex Mini Travel Drive 32 GB USB 2.0 Flash Drive"/>
    <x v="5028"/>
    <n v="6"/>
    <n v="0"/>
    <n v="46.8"/>
    <n v="5"/>
    <n v="2"/>
    <x v="0"/>
    <s v="May"/>
    <s v="2016-05"/>
  </r>
  <r>
    <n v="9497"/>
    <s v="US-2016-123610"/>
    <x v="536"/>
    <d v="2016-05-16T00:00:00"/>
    <s v="Standard Class"/>
    <s v="VM-21835"/>
    <s v="Vivian Mathis"/>
    <x v="0"/>
    <s v="United States"/>
    <x v="133"/>
    <s v="California"/>
    <n v="92691"/>
    <x v="1"/>
    <s v="OFF-AP-10002222"/>
    <x v="1"/>
    <x v="9"/>
    <s v="Staple holder"/>
    <x v="1298"/>
    <n v="1"/>
    <n v="0"/>
    <n v="2.3409"/>
    <n v="5"/>
    <n v="2"/>
    <x v="0"/>
    <s v="May"/>
    <s v="2016-05"/>
  </r>
  <r>
    <n v="9498"/>
    <s v="CA-2017-118213"/>
    <x v="60"/>
    <d v="2017-11-07T00:00:00"/>
    <s v="First Class"/>
    <s v="AB-10060"/>
    <s v="Adam Bellavance"/>
    <x v="2"/>
    <s v="United States"/>
    <x v="382"/>
    <s v="Indiana"/>
    <n v="46142"/>
    <x v="2"/>
    <s v="OFF-PA-10002615"/>
    <x v="1"/>
    <x v="10"/>
    <s v="Ampad Gold Fibre Wirebound Steno Books, 6&quot; x 9&quot;, Gregg Ruled"/>
    <x v="5634"/>
    <n v="1"/>
    <n v="0"/>
    <n v="2.0286"/>
    <n v="11"/>
    <n v="4"/>
    <x v="3"/>
    <s v="Nov"/>
    <s v="2017-11"/>
  </r>
  <r>
    <n v="9499"/>
    <s v="CA-2017-118213"/>
    <x v="60"/>
    <d v="2017-11-07T00:00:00"/>
    <s v="First Class"/>
    <s v="AB-10060"/>
    <s v="Adam Bellavance"/>
    <x v="2"/>
    <s v="United States"/>
    <x v="382"/>
    <s v="Indiana"/>
    <n v="46142"/>
    <x v="2"/>
    <s v="OFF-PA-10000565"/>
    <x v="1"/>
    <x v="10"/>
    <s v="Easy-staple paper"/>
    <x v="3730"/>
    <n v="3"/>
    <n v="0"/>
    <n v="82.290599999999998"/>
    <n v="11"/>
    <n v="4"/>
    <x v="3"/>
    <s v="Nov"/>
    <s v="2017-11"/>
  </r>
  <r>
    <n v="9500"/>
    <s v="CA-2017-118213"/>
    <x v="60"/>
    <d v="2017-11-07T00:00:00"/>
    <s v="First Class"/>
    <s v="AB-10060"/>
    <s v="Adam Bellavance"/>
    <x v="2"/>
    <s v="United States"/>
    <x v="382"/>
    <s v="Indiana"/>
    <n v="46142"/>
    <x v="2"/>
    <s v="OFF-PA-10003673"/>
    <x v="1"/>
    <x v="10"/>
    <s v="Strathmore Photo Mount Cards"/>
    <x v="760"/>
    <n v="10"/>
    <n v="0"/>
    <n v="31.187999999999999"/>
    <n v="11"/>
    <n v="4"/>
    <x v="3"/>
    <s v="Nov"/>
    <s v="2017-11"/>
  </r>
  <r>
    <n v="9501"/>
    <s v="CA-2016-149237"/>
    <x v="439"/>
    <d v="2016-05-30T00:00:00"/>
    <s v="Standard Class"/>
    <s v="CM-12235"/>
    <s v="Chris McAfee"/>
    <x v="0"/>
    <s v="United States"/>
    <x v="158"/>
    <s v="Wisconsin"/>
    <n v="53209"/>
    <x v="2"/>
    <s v="FUR-FU-10002088"/>
    <x v="0"/>
    <x v="5"/>
    <s v="Nu-Dell Float Frame 11 x 14 1/2"/>
    <x v="5635"/>
    <n v="3"/>
    <n v="0"/>
    <n v="11.3148"/>
    <n v="5"/>
    <n v="2"/>
    <x v="0"/>
    <s v="May"/>
    <s v="2016-05"/>
  </r>
  <r>
    <n v="9502"/>
    <s v="US-2015-158589"/>
    <x v="312"/>
    <d v="2015-11-24T00:00:00"/>
    <s v="Standard Class"/>
    <s v="KW-16570"/>
    <s v="Kelly Williams"/>
    <x v="0"/>
    <s v="United States"/>
    <x v="8"/>
    <s v="California"/>
    <n v="94109"/>
    <x v="1"/>
    <s v="FUR-FU-10001546"/>
    <x v="0"/>
    <x v="5"/>
    <s v="Dana Swing-Arm Lamps"/>
    <x v="4492"/>
    <n v="3"/>
    <n v="0"/>
    <n v="8.01"/>
    <n v="11"/>
    <n v="4"/>
    <x v="1"/>
    <s v="Nov"/>
    <s v="2015-11"/>
  </r>
  <r>
    <n v="9503"/>
    <s v="CA-2016-101329"/>
    <x v="183"/>
    <d v="2016-04-29T00:00:00"/>
    <s v="Standard Class"/>
    <s v="MM-17920"/>
    <s v="Michael Moore"/>
    <x v="0"/>
    <s v="United States"/>
    <x v="410"/>
    <s v="New York"/>
    <n v="13440"/>
    <x v="3"/>
    <s v="OFF-AR-10000614"/>
    <x v="1"/>
    <x v="6"/>
    <s v="Barrel Sharpener"/>
    <x v="5636"/>
    <n v="9"/>
    <n v="0"/>
    <n v="8.3537999999999997"/>
    <n v="4"/>
    <n v="2"/>
    <x v="0"/>
    <s v="Apr"/>
    <s v="2016-04"/>
  </r>
  <r>
    <n v="9504"/>
    <s v="CA-2016-101329"/>
    <x v="183"/>
    <d v="2016-04-29T00:00:00"/>
    <s v="Standard Class"/>
    <s v="MM-17920"/>
    <s v="Michael Moore"/>
    <x v="0"/>
    <s v="United States"/>
    <x v="410"/>
    <s v="New York"/>
    <n v="13440"/>
    <x v="3"/>
    <s v="OFF-AR-10003190"/>
    <x v="1"/>
    <x v="6"/>
    <s v="Newell 32"/>
    <x v="704"/>
    <n v="1"/>
    <n v="0"/>
    <n v="0.80640000000000001"/>
    <n v="4"/>
    <n v="2"/>
    <x v="0"/>
    <s v="Apr"/>
    <s v="2016-04"/>
  </r>
  <r>
    <n v="9505"/>
    <s v="CA-2016-113607"/>
    <x v="500"/>
    <d v="2016-10-18T00:00:00"/>
    <s v="Standard Class"/>
    <s v="PW-19030"/>
    <s v="Pauline Webber"/>
    <x v="1"/>
    <s v="United States"/>
    <x v="20"/>
    <s v="New York"/>
    <n v="10009"/>
    <x v="3"/>
    <s v="TEC-PH-10004094"/>
    <x v="2"/>
    <x v="7"/>
    <s v="Motorola L703CM"/>
    <x v="5637"/>
    <n v="7"/>
    <n v="0"/>
    <n v="272.98250000000002"/>
    <n v="10"/>
    <n v="4"/>
    <x v="0"/>
    <s v="Oct"/>
    <s v="2016-10"/>
  </r>
  <r>
    <n v="9506"/>
    <s v="CA-2016-113607"/>
    <x v="500"/>
    <d v="2016-10-18T00:00:00"/>
    <s v="Standard Class"/>
    <s v="PW-19030"/>
    <s v="Pauline Webber"/>
    <x v="1"/>
    <s v="United States"/>
    <x v="20"/>
    <s v="New York"/>
    <n v="10009"/>
    <x v="3"/>
    <s v="OFF-PA-10001970"/>
    <x v="1"/>
    <x v="10"/>
    <s v="Xerox 1908"/>
    <x v="1359"/>
    <n v="2"/>
    <n v="0"/>
    <n v="54.860399999999998"/>
    <n v="10"/>
    <n v="4"/>
    <x v="0"/>
    <s v="Oct"/>
    <s v="2016-10"/>
  </r>
  <r>
    <n v="9507"/>
    <s v="CA-2014-149104"/>
    <x v="267"/>
    <d v="2014-04-07T00:00:00"/>
    <s v="Second Class"/>
    <s v="RD-19900"/>
    <s v="Ruben Dartt"/>
    <x v="0"/>
    <s v="United States"/>
    <x v="363"/>
    <s v="Michigan"/>
    <n v="48127"/>
    <x v="2"/>
    <s v="OFF-AR-10002952"/>
    <x v="1"/>
    <x v="6"/>
    <s v="Stanley Contemporary Battery Pencil Sharpeners"/>
    <x v="4170"/>
    <n v="2"/>
    <n v="0"/>
    <n v="7.476"/>
    <n v="4"/>
    <n v="2"/>
    <x v="2"/>
    <s v="Apr"/>
    <s v="2014-04"/>
  </r>
  <r>
    <n v="9508"/>
    <s v="CA-2014-149104"/>
    <x v="267"/>
    <d v="2014-04-07T00:00:00"/>
    <s v="Second Class"/>
    <s v="RD-19900"/>
    <s v="Ruben Dartt"/>
    <x v="0"/>
    <s v="United States"/>
    <x v="363"/>
    <s v="Michigan"/>
    <n v="48127"/>
    <x v="2"/>
    <s v="OFF-BI-10004209"/>
    <x v="1"/>
    <x v="8"/>
    <s v="Fellowes Twister Kit, Gray/Clear, 3/pkg"/>
    <x v="452"/>
    <n v="5"/>
    <n v="0"/>
    <n v="18.09"/>
    <n v="4"/>
    <n v="2"/>
    <x v="2"/>
    <s v="Apr"/>
    <s v="2014-04"/>
  </r>
  <r>
    <n v="9509"/>
    <s v="CA-2014-149104"/>
    <x v="267"/>
    <d v="2014-04-07T00:00:00"/>
    <s v="Second Class"/>
    <s v="RD-19900"/>
    <s v="Ruben Dartt"/>
    <x v="0"/>
    <s v="United States"/>
    <x v="363"/>
    <s v="Michigan"/>
    <n v="48127"/>
    <x v="2"/>
    <s v="OFF-AR-10004685"/>
    <x v="1"/>
    <x v="6"/>
    <s v="Binney &amp; Smith Crayola Metallic Colored Pencils, 8-Color Set"/>
    <x v="4614"/>
    <n v="3"/>
    <n v="0"/>
    <n v="4.5837000000000003"/>
    <n v="4"/>
    <n v="2"/>
    <x v="2"/>
    <s v="Apr"/>
    <s v="2014-04"/>
  </r>
  <r>
    <n v="9510"/>
    <s v="CA-2014-149104"/>
    <x v="267"/>
    <d v="2014-04-07T00:00:00"/>
    <s v="Second Class"/>
    <s v="RD-19900"/>
    <s v="Ruben Dartt"/>
    <x v="0"/>
    <s v="United States"/>
    <x v="363"/>
    <s v="Michigan"/>
    <n v="48127"/>
    <x v="2"/>
    <s v="OFF-ST-10000991"/>
    <x v="1"/>
    <x v="4"/>
    <s v="Space Solutions HD Industrial Steel Shelving."/>
    <x v="5638"/>
    <n v="6"/>
    <n v="0"/>
    <n v="20.694600000000001"/>
    <n v="4"/>
    <n v="2"/>
    <x v="2"/>
    <s v="Apr"/>
    <s v="2014-04"/>
  </r>
  <r>
    <n v="9511"/>
    <s v="CA-2016-105263"/>
    <x v="876"/>
    <d v="2016-08-11T00:00:00"/>
    <s v="Standard Class"/>
    <s v="LM-17065"/>
    <s v="Liz MacKendrick"/>
    <x v="0"/>
    <s v="United States"/>
    <x v="20"/>
    <s v="New York"/>
    <n v="10024"/>
    <x v="3"/>
    <s v="OFF-AR-10002399"/>
    <x v="1"/>
    <x v="6"/>
    <s v="Dixon Prang Watercolor Pencils, 10-Color Set with Brush"/>
    <x v="3631"/>
    <n v="9"/>
    <n v="0"/>
    <n v="15.7194"/>
    <n v="8"/>
    <n v="3"/>
    <x v="0"/>
    <s v="Aug"/>
    <s v="2016-08"/>
  </r>
  <r>
    <n v="9512"/>
    <s v="CA-2014-130575"/>
    <x v="637"/>
    <d v="2014-12-16T00:00:00"/>
    <s v="First Class"/>
    <s v="CS-11845"/>
    <s v="Cari Sayre"/>
    <x v="1"/>
    <s v="United States"/>
    <x v="22"/>
    <s v="Illinois"/>
    <n v="60623"/>
    <x v="2"/>
    <s v="OFF-BI-10002353"/>
    <x v="1"/>
    <x v="8"/>
    <s v="GBC VeloBind Cover Sets"/>
    <x v="1814"/>
    <n v="3"/>
    <n v="0.8"/>
    <n v="-13.896000000000001"/>
    <n v="12"/>
    <n v="4"/>
    <x v="2"/>
    <s v="Dec"/>
    <s v="2014-12"/>
  </r>
  <r>
    <n v="9513"/>
    <s v="CA-2017-142461"/>
    <x v="1109"/>
    <d v="2017-06-03T00:00:00"/>
    <s v="Second Class"/>
    <s v="KT-16480"/>
    <s v="Kean Thornton"/>
    <x v="0"/>
    <s v="United States"/>
    <x v="61"/>
    <s v="Texas"/>
    <n v="75217"/>
    <x v="2"/>
    <s v="FUR-BO-10001811"/>
    <x v="0"/>
    <x v="0"/>
    <s v="Atlantic Metals Mobile 5-Shelf Bookcases, Custom Colors"/>
    <x v="5639"/>
    <n v="1"/>
    <n v="0.32"/>
    <n v="-6.0195999999999996"/>
    <n v="5"/>
    <n v="2"/>
    <x v="3"/>
    <s v="May"/>
    <s v="2017-05"/>
  </r>
  <r>
    <n v="9514"/>
    <s v="CA-2016-125220"/>
    <x v="500"/>
    <d v="2016-10-19T00:00:00"/>
    <s v="Standard Class"/>
    <s v="BE-11410"/>
    <s v="Bobby Elias"/>
    <x v="0"/>
    <s v="United States"/>
    <x v="233"/>
    <s v="Wisconsin"/>
    <n v="54915"/>
    <x v="2"/>
    <s v="TEC-AC-10003033"/>
    <x v="2"/>
    <x v="11"/>
    <s v="Plantronics CS510 - Over-the-Head monaural Wireless Headset System"/>
    <x v="5640"/>
    <n v="5"/>
    <n v="0"/>
    <n v="544.41750000000002"/>
    <n v="10"/>
    <n v="4"/>
    <x v="0"/>
    <s v="Oct"/>
    <s v="2016-10"/>
  </r>
  <r>
    <n v="9515"/>
    <s v="CA-2014-100293"/>
    <x v="619"/>
    <d v="2014-03-18T00:00:00"/>
    <s v="Standard Class"/>
    <s v="NF-18475"/>
    <s v="Neil Französisch"/>
    <x v="2"/>
    <s v="United States"/>
    <x v="108"/>
    <s v="Florida"/>
    <n v="32216"/>
    <x v="0"/>
    <s v="OFF-PA-10000176"/>
    <x v="1"/>
    <x v="10"/>
    <s v="Xerox 1887"/>
    <x v="5641"/>
    <n v="6"/>
    <n v="0.2"/>
    <n v="31.869599999999998"/>
    <n v="3"/>
    <n v="1"/>
    <x v="2"/>
    <s v="Mar"/>
    <s v="2014-03"/>
  </r>
  <r>
    <n v="9516"/>
    <s v="CA-2014-154165"/>
    <x v="1222"/>
    <d v="2014-02-24T00:00:00"/>
    <s v="Standard Class"/>
    <s v="DL-13315"/>
    <s v="Delfina Latchford"/>
    <x v="0"/>
    <s v="United States"/>
    <x v="22"/>
    <s v="Illinois"/>
    <n v="60653"/>
    <x v="2"/>
    <s v="OFF-AR-10003631"/>
    <x v="1"/>
    <x v="6"/>
    <s v="Staples in misc. colors"/>
    <x v="5642"/>
    <n v="14"/>
    <n v="0.2"/>
    <n v="8.8087999999999997"/>
    <n v="2"/>
    <n v="1"/>
    <x v="2"/>
    <s v="Feb"/>
    <s v="2014-02"/>
  </r>
  <r>
    <n v="9517"/>
    <s v="CA-2015-123939"/>
    <x v="252"/>
    <d v="2015-08-26T00:00:00"/>
    <s v="Second Class"/>
    <s v="MS-17710"/>
    <s v="Maurice Satty"/>
    <x v="0"/>
    <s v="United States"/>
    <x v="256"/>
    <s v="Ohio"/>
    <n v="43402"/>
    <x v="3"/>
    <s v="TEC-PH-10000923"/>
    <x v="2"/>
    <x v="7"/>
    <s v="Belkin SportFit Armband For iPhone 5s/5c, Fuchsia"/>
    <x v="5643"/>
    <n v="3"/>
    <n v="0.4"/>
    <n v="4.0472999999999999"/>
    <n v="8"/>
    <n v="3"/>
    <x v="1"/>
    <s v="Aug"/>
    <s v="2015-08"/>
  </r>
  <r>
    <n v="9518"/>
    <s v="CA-2015-123939"/>
    <x v="252"/>
    <d v="2015-08-26T00:00:00"/>
    <s v="Second Class"/>
    <s v="MS-17710"/>
    <s v="Maurice Satty"/>
    <x v="0"/>
    <s v="United States"/>
    <x v="256"/>
    <s v="Ohio"/>
    <n v="43402"/>
    <x v="3"/>
    <s v="OFF-LA-10003190"/>
    <x v="1"/>
    <x v="2"/>
    <s v="Avery 474"/>
    <x v="2721"/>
    <n v="3"/>
    <n v="0.2"/>
    <n v="2.5055999999999998"/>
    <n v="8"/>
    <n v="3"/>
    <x v="1"/>
    <s v="Aug"/>
    <s v="2015-08"/>
  </r>
  <r>
    <n v="9519"/>
    <s v="CA-2015-123939"/>
    <x v="252"/>
    <d v="2015-08-26T00:00:00"/>
    <s v="Second Class"/>
    <s v="MS-17710"/>
    <s v="Maurice Satty"/>
    <x v="0"/>
    <s v="United States"/>
    <x v="256"/>
    <s v="Ohio"/>
    <n v="43402"/>
    <x v="3"/>
    <s v="OFF-ST-10003208"/>
    <x v="1"/>
    <x v="4"/>
    <s v="Adjustable Depth Letter/Legal Cart"/>
    <x v="2708"/>
    <n v="3"/>
    <n v="0.2"/>
    <n v="48.994199999999999"/>
    <n v="8"/>
    <n v="3"/>
    <x v="1"/>
    <s v="Aug"/>
    <s v="2015-08"/>
  </r>
  <r>
    <n v="9520"/>
    <s v="US-2017-104451"/>
    <x v="540"/>
    <d v="2017-05-12T00:00:00"/>
    <s v="Second Class"/>
    <s v="MM-18055"/>
    <s v="Michelle Moray"/>
    <x v="0"/>
    <s v="United States"/>
    <x v="8"/>
    <s v="California"/>
    <n v="94110"/>
    <x v="1"/>
    <s v="OFF-AP-10000692"/>
    <x v="1"/>
    <x v="9"/>
    <s v="Fellowes Mighty 8 Compact Surge Protector"/>
    <x v="5644"/>
    <n v="4"/>
    <n v="0"/>
    <n v="22.702400000000001"/>
    <n v="5"/>
    <n v="2"/>
    <x v="3"/>
    <s v="May"/>
    <s v="2017-05"/>
  </r>
  <r>
    <n v="9521"/>
    <s v="CA-2016-101189"/>
    <x v="1084"/>
    <d v="2016-02-09T00:00:00"/>
    <s v="Standard Class"/>
    <s v="JB-15400"/>
    <s v="Jennifer Braxton"/>
    <x v="1"/>
    <s v="United States"/>
    <x v="1"/>
    <s v="California"/>
    <n v="90049"/>
    <x v="1"/>
    <s v="OFF-ST-10004180"/>
    <x v="1"/>
    <x v="4"/>
    <s v="Safco Commercial Shelving"/>
    <x v="5645"/>
    <n v="2"/>
    <n v="0"/>
    <n v="3.7208000000000001"/>
    <n v="2"/>
    <n v="1"/>
    <x v="0"/>
    <s v="Feb"/>
    <s v="2016-02"/>
  </r>
  <r>
    <n v="9522"/>
    <s v="CA-2014-169446"/>
    <x v="174"/>
    <d v="2014-12-25T00:00:00"/>
    <s v="Standard Class"/>
    <s v="SG-20605"/>
    <s v="Speros Goranitis"/>
    <x v="0"/>
    <s v="United States"/>
    <x v="22"/>
    <s v="Illinois"/>
    <n v="60623"/>
    <x v="2"/>
    <s v="TEC-PH-10002817"/>
    <x v="2"/>
    <x v="7"/>
    <s v="RCA ViSYS 25425RE1 Corded phone"/>
    <x v="824"/>
    <n v="3"/>
    <n v="0.2"/>
    <n v="36.447299999999998"/>
    <n v="12"/>
    <n v="4"/>
    <x v="2"/>
    <s v="Dec"/>
    <s v="2014-12"/>
  </r>
  <r>
    <n v="9523"/>
    <s v="CA-2014-169446"/>
    <x v="174"/>
    <d v="2014-12-25T00:00:00"/>
    <s v="Standard Class"/>
    <s v="SG-20605"/>
    <s v="Speros Goranitis"/>
    <x v="0"/>
    <s v="United States"/>
    <x v="22"/>
    <s v="Illinois"/>
    <n v="60623"/>
    <x v="2"/>
    <s v="OFF-PA-10000295"/>
    <x v="1"/>
    <x v="10"/>
    <s v="Xerox 229"/>
    <x v="12"/>
    <n v="3"/>
    <n v="0.2"/>
    <n v="5.4432"/>
    <n v="12"/>
    <n v="4"/>
    <x v="2"/>
    <s v="Dec"/>
    <s v="2014-12"/>
  </r>
  <r>
    <n v="9524"/>
    <s v="CA-2014-169446"/>
    <x v="174"/>
    <d v="2014-12-25T00:00:00"/>
    <s v="Standard Class"/>
    <s v="SG-20605"/>
    <s v="Speros Goranitis"/>
    <x v="0"/>
    <s v="United States"/>
    <x v="22"/>
    <s v="Illinois"/>
    <n v="60623"/>
    <x v="2"/>
    <s v="OFF-ST-10000419"/>
    <x v="1"/>
    <x v="4"/>
    <s v="Rogers Jumbo File, Granite"/>
    <x v="5646"/>
    <n v="3"/>
    <n v="0.2"/>
    <n v="-7.7405999999999997"/>
    <n v="12"/>
    <n v="4"/>
    <x v="2"/>
    <s v="Dec"/>
    <s v="2014-12"/>
  </r>
  <r>
    <n v="9525"/>
    <s v="CA-2017-156958"/>
    <x v="256"/>
    <d v="2017-12-06T00:00:00"/>
    <s v="First Class"/>
    <s v="PB-18805"/>
    <s v="Patrick Bzostek"/>
    <x v="2"/>
    <s v="United States"/>
    <x v="4"/>
    <s v="Washington"/>
    <n v="98115"/>
    <x v="1"/>
    <s v="OFF-BI-10001524"/>
    <x v="1"/>
    <x v="8"/>
    <s v="GBC Premium Transparent Covers with Diagonal Lined Pattern"/>
    <x v="202"/>
    <n v="5"/>
    <n v="0.2"/>
    <n v="29.372"/>
    <n v="12"/>
    <n v="4"/>
    <x v="3"/>
    <s v="Dec"/>
    <s v="2017-12"/>
  </r>
  <r>
    <n v="9526"/>
    <s v="CA-2017-156958"/>
    <x v="256"/>
    <d v="2017-12-06T00:00:00"/>
    <s v="First Class"/>
    <s v="PB-18805"/>
    <s v="Patrick Bzostek"/>
    <x v="2"/>
    <s v="United States"/>
    <x v="4"/>
    <s v="Washington"/>
    <n v="98115"/>
    <x v="1"/>
    <s v="FUR-FU-10003268"/>
    <x v="0"/>
    <x v="5"/>
    <s v="Eldon Radial Chair Mat for Low to Medium Pile Carpets"/>
    <x v="3255"/>
    <n v="5"/>
    <n v="0"/>
    <n v="39.979999999999997"/>
    <n v="12"/>
    <n v="4"/>
    <x v="3"/>
    <s v="Dec"/>
    <s v="2017-12"/>
  </r>
  <r>
    <n v="9527"/>
    <s v="CA-2017-156958"/>
    <x v="256"/>
    <d v="2017-12-06T00:00:00"/>
    <s v="First Class"/>
    <s v="PB-18805"/>
    <s v="Patrick Bzostek"/>
    <x v="2"/>
    <s v="United States"/>
    <x v="4"/>
    <s v="Washington"/>
    <n v="98115"/>
    <x v="1"/>
    <s v="TEC-PH-10000148"/>
    <x v="2"/>
    <x v="7"/>
    <s v="Cyber Acoustics AC-202b Speech Recognition Stereo Headset"/>
    <x v="5009"/>
    <n v="3"/>
    <n v="0.2"/>
    <n v="-7.0145999999999997"/>
    <n v="12"/>
    <n v="4"/>
    <x v="3"/>
    <s v="Dec"/>
    <s v="2017-12"/>
  </r>
  <r>
    <n v="9528"/>
    <s v="CA-2017-156958"/>
    <x v="256"/>
    <d v="2017-12-06T00:00:00"/>
    <s v="First Class"/>
    <s v="PB-18805"/>
    <s v="Patrick Bzostek"/>
    <x v="2"/>
    <s v="United States"/>
    <x v="4"/>
    <s v="Washington"/>
    <n v="98115"/>
    <x v="1"/>
    <s v="OFF-BI-10001543"/>
    <x v="1"/>
    <x v="8"/>
    <s v="GBC VeloBinder Manual Binding System"/>
    <x v="5647"/>
    <n v="6"/>
    <n v="0.2"/>
    <n v="60.463200000000001"/>
    <n v="12"/>
    <n v="4"/>
    <x v="3"/>
    <s v="Dec"/>
    <s v="2017-12"/>
  </r>
  <r>
    <n v="9529"/>
    <s v="CA-2017-156958"/>
    <x v="256"/>
    <d v="2017-12-06T00:00:00"/>
    <s v="First Class"/>
    <s v="PB-18805"/>
    <s v="Patrick Bzostek"/>
    <x v="2"/>
    <s v="United States"/>
    <x v="4"/>
    <s v="Washington"/>
    <n v="98115"/>
    <x v="1"/>
    <s v="OFF-BI-10002071"/>
    <x v="1"/>
    <x v="8"/>
    <s v="Fellowes Black Plastic Comb Bindings"/>
    <x v="3299"/>
    <n v="2"/>
    <n v="0.2"/>
    <n v="3.0211999999999999"/>
    <n v="12"/>
    <n v="4"/>
    <x v="3"/>
    <s v="Dec"/>
    <s v="2017-12"/>
  </r>
  <r>
    <n v="9530"/>
    <s v="CA-2017-101637"/>
    <x v="668"/>
    <d v="2017-03-25T00:00:00"/>
    <s v="Same Day"/>
    <s v="AC-10615"/>
    <s v="Ann Chong"/>
    <x v="1"/>
    <s v="United States"/>
    <x v="486"/>
    <s v="Texas"/>
    <n v="77705"/>
    <x v="2"/>
    <s v="OFF-ST-10002352"/>
    <x v="1"/>
    <x v="4"/>
    <s v="Iris Project Case"/>
    <x v="2543"/>
    <n v="2"/>
    <n v="0.2"/>
    <n v="0.95760000000000001"/>
    <n v="3"/>
    <n v="1"/>
    <x v="3"/>
    <s v="Mar"/>
    <s v="2017-03"/>
  </r>
  <r>
    <n v="9531"/>
    <s v="CA-2017-111759"/>
    <x v="141"/>
    <d v="2017-07-12T00:00:00"/>
    <s v="Standard Class"/>
    <s v="MR-17545"/>
    <s v="Mathew Reese"/>
    <x v="2"/>
    <s v="United States"/>
    <x v="4"/>
    <s v="Washington"/>
    <n v="98103"/>
    <x v="1"/>
    <s v="OFF-PA-10003127"/>
    <x v="1"/>
    <x v="10"/>
    <s v="Easy-staple paper"/>
    <x v="4780"/>
    <n v="2"/>
    <n v="0"/>
    <n v="24.269600000000001"/>
    <n v="7"/>
    <n v="3"/>
    <x v="3"/>
    <s v="Jul"/>
    <s v="2017-07"/>
  </r>
  <r>
    <n v="9532"/>
    <s v="CA-2017-102729"/>
    <x v="40"/>
    <d v="2017-10-31T00:00:00"/>
    <s v="Standard Class"/>
    <s v="BF-11215"/>
    <s v="Benjamin Farhat"/>
    <x v="2"/>
    <s v="United States"/>
    <x v="61"/>
    <s v="Texas"/>
    <n v="75217"/>
    <x v="2"/>
    <s v="OFF-ST-10000464"/>
    <x v="1"/>
    <x v="4"/>
    <s v="Multi-Use Personal File Cart and Caster Set, Three Stacking Bins"/>
    <x v="5648"/>
    <n v="2"/>
    <n v="0.2"/>
    <n v="5.5616000000000003"/>
    <n v="10"/>
    <n v="4"/>
    <x v="3"/>
    <s v="Oct"/>
    <s v="2017-10"/>
  </r>
  <r>
    <n v="9533"/>
    <s v="CA-2016-116596"/>
    <x v="189"/>
    <d v="2016-10-31T00:00:00"/>
    <s v="Standard Class"/>
    <s v="BW-11200"/>
    <s v="Ben Wallace"/>
    <x v="0"/>
    <s v="United States"/>
    <x v="20"/>
    <s v="New York"/>
    <n v="10011"/>
    <x v="3"/>
    <s v="FUR-CH-10000553"/>
    <x v="0"/>
    <x v="1"/>
    <s v="Metal Folding Chairs, Beige, 4/Carton"/>
    <x v="5649"/>
    <n v="14"/>
    <n v="0.1"/>
    <n v="80.777199999999993"/>
    <n v="10"/>
    <n v="4"/>
    <x v="0"/>
    <s v="Oct"/>
    <s v="2016-10"/>
  </r>
  <r>
    <n v="9534"/>
    <s v="CA-2016-116596"/>
    <x v="189"/>
    <d v="2016-10-31T00:00:00"/>
    <s v="Standard Class"/>
    <s v="BW-11200"/>
    <s v="Ben Wallace"/>
    <x v="0"/>
    <s v="United States"/>
    <x v="20"/>
    <s v="New York"/>
    <n v="10011"/>
    <x v="3"/>
    <s v="OFF-FA-10000134"/>
    <x v="1"/>
    <x v="13"/>
    <s v="Advantus Push Pins, Aluminum Head"/>
    <x v="5650"/>
    <n v="7"/>
    <n v="0"/>
    <n v="12.607699999999999"/>
    <n v="10"/>
    <n v="4"/>
    <x v="0"/>
    <s v="Oct"/>
    <s v="2016-10"/>
  </r>
  <r>
    <n v="9535"/>
    <s v="CA-2016-116596"/>
    <x v="189"/>
    <d v="2016-10-31T00:00:00"/>
    <s v="Standard Class"/>
    <s v="BW-11200"/>
    <s v="Ben Wallace"/>
    <x v="0"/>
    <s v="United States"/>
    <x v="20"/>
    <s v="New York"/>
    <n v="10011"/>
    <x v="3"/>
    <s v="OFF-ST-10000636"/>
    <x v="1"/>
    <x v="4"/>
    <s v="Rogers Profile Extra Capacity Storage Tub"/>
    <x v="3347"/>
    <n v="2"/>
    <n v="0"/>
    <n v="1.3391999999999999"/>
    <n v="10"/>
    <n v="4"/>
    <x v="0"/>
    <s v="Oct"/>
    <s v="2016-10"/>
  </r>
  <r>
    <n v="9536"/>
    <s v="CA-2016-116596"/>
    <x v="189"/>
    <d v="2016-10-31T00:00:00"/>
    <s v="Standard Class"/>
    <s v="BW-11200"/>
    <s v="Ben Wallace"/>
    <x v="0"/>
    <s v="United States"/>
    <x v="20"/>
    <s v="New York"/>
    <n v="10011"/>
    <x v="3"/>
    <s v="OFF-BI-10002949"/>
    <x v="1"/>
    <x v="8"/>
    <s v="Prestige Round Ring Binders"/>
    <x v="1261"/>
    <n v="2"/>
    <n v="0.2"/>
    <n v="3.2831999999999999"/>
    <n v="10"/>
    <n v="4"/>
    <x v="0"/>
    <s v="Oct"/>
    <s v="2016-10"/>
  </r>
  <r>
    <n v="9537"/>
    <s v="CA-2017-124191"/>
    <x v="492"/>
    <d v="2017-06-14T00:00:00"/>
    <s v="Second Class"/>
    <s v="TS-21610"/>
    <s v="Troy Staebel"/>
    <x v="0"/>
    <s v="United States"/>
    <x v="22"/>
    <s v="Illinois"/>
    <n v="60610"/>
    <x v="2"/>
    <s v="FUR-FU-10002364"/>
    <x v="0"/>
    <x v="5"/>
    <s v="Eldon Expressions Wood Desk Accessories, Oak"/>
    <x v="3096"/>
    <n v="3"/>
    <n v="0.6"/>
    <n v="-6.8634000000000004"/>
    <n v="6"/>
    <n v="2"/>
    <x v="3"/>
    <s v="Jun"/>
    <s v="2017-06"/>
  </r>
  <r>
    <n v="9538"/>
    <s v="CA-2016-148747"/>
    <x v="477"/>
    <d v="2016-09-27T00:00:00"/>
    <s v="First Class"/>
    <s v="AS-10045"/>
    <s v="Aaron Smayling"/>
    <x v="1"/>
    <s v="United States"/>
    <x v="8"/>
    <s v="California"/>
    <n v="94110"/>
    <x v="1"/>
    <s v="FUR-BO-10002613"/>
    <x v="0"/>
    <x v="0"/>
    <s v="Atlantic Metals Mobile 4-Shelf Bookcases, Custom Colors"/>
    <x v="5651"/>
    <n v="2"/>
    <n v="0.15"/>
    <n v="84.293999999999997"/>
    <n v="9"/>
    <n v="3"/>
    <x v="0"/>
    <s v="Sep"/>
    <s v="2016-09"/>
  </r>
  <r>
    <n v="9539"/>
    <s v="US-2017-169488"/>
    <x v="210"/>
    <d v="2017-09-09T00:00:00"/>
    <s v="First Class"/>
    <s v="AA-10375"/>
    <s v="Allen Armold"/>
    <x v="0"/>
    <s v="United States"/>
    <x v="205"/>
    <s v="Rhode Island"/>
    <n v="2908"/>
    <x v="3"/>
    <s v="OFF-PA-10002659"/>
    <x v="1"/>
    <x v="10"/>
    <s v="Avoid Verbal Orders Carbonless Minifold Book"/>
    <x v="2877"/>
    <n v="5"/>
    <n v="0"/>
    <n v="7.774"/>
    <n v="9"/>
    <n v="3"/>
    <x v="3"/>
    <s v="Sep"/>
    <s v="2017-09"/>
  </r>
  <r>
    <n v="9540"/>
    <s v="US-2017-169488"/>
    <x v="210"/>
    <d v="2017-09-09T00:00:00"/>
    <s v="First Class"/>
    <s v="AA-10375"/>
    <s v="Allen Armold"/>
    <x v="0"/>
    <s v="United States"/>
    <x v="205"/>
    <s v="Rhode Island"/>
    <n v="2908"/>
    <x v="3"/>
    <s v="OFF-PA-10000157"/>
    <x v="1"/>
    <x v="10"/>
    <s v="Xerox 191"/>
    <x v="786"/>
    <n v="2"/>
    <n v="0"/>
    <n v="18.781199999999998"/>
    <n v="9"/>
    <n v="3"/>
    <x v="3"/>
    <s v="Sep"/>
    <s v="2017-09"/>
  </r>
  <r>
    <n v="9541"/>
    <s v="CA-2015-135727"/>
    <x v="1223"/>
    <d v="2015-05-16T00:00:00"/>
    <s v="Second Class"/>
    <s v="PS-18970"/>
    <s v="Paul Stevenson"/>
    <x v="2"/>
    <s v="United States"/>
    <x v="42"/>
    <s v="Arizona"/>
    <n v="85023"/>
    <x v="1"/>
    <s v="FUR-CH-10004540"/>
    <x v="0"/>
    <x v="1"/>
    <s v="Global Chrome Stack Chair"/>
    <x v="2950"/>
    <n v="7"/>
    <n v="0.2"/>
    <n v="16.7972"/>
    <n v="5"/>
    <n v="2"/>
    <x v="1"/>
    <s v="May"/>
    <s v="2015-05"/>
  </r>
  <r>
    <n v="9542"/>
    <s v="CA-2015-135251"/>
    <x v="705"/>
    <d v="2015-08-10T00:00:00"/>
    <s v="Standard Class"/>
    <s v="RP-19270"/>
    <s v="Rachel Payne"/>
    <x v="1"/>
    <s v="United States"/>
    <x v="12"/>
    <s v="Texas"/>
    <n v="77095"/>
    <x v="2"/>
    <s v="OFF-LA-10004544"/>
    <x v="1"/>
    <x v="2"/>
    <s v="Avery 505"/>
    <x v="5652"/>
    <n v="3"/>
    <n v="0.2"/>
    <n v="13.32"/>
    <n v="8"/>
    <n v="3"/>
    <x v="1"/>
    <s v="Aug"/>
    <s v="2015-08"/>
  </r>
  <r>
    <n v="9543"/>
    <s v="CA-2015-135251"/>
    <x v="705"/>
    <d v="2015-08-10T00:00:00"/>
    <s v="Standard Class"/>
    <s v="RP-19270"/>
    <s v="Rachel Payne"/>
    <x v="1"/>
    <s v="United States"/>
    <x v="12"/>
    <s v="Texas"/>
    <n v="77095"/>
    <x v="2"/>
    <s v="OFF-BI-10001097"/>
    <x v="1"/>
    <x v="8"/>
    <s v="Avery Hole Reinforcements"/>
    <x v="5653"/>
    <n v="5"/>
    <n v="0.8"/>
    <n v="-9.6564999999999994"/>
    <n v="8"/>
    <n v="3"/>
    <x v="1"/>
    <s v="Aug"/>
    <s v="2015-08"/>
  </r>
  <r>
    <n v="9544"/>
    <s v="CA-2015-135251"/>
    <x v="705"/>
    <d v="2015-08-10T00:00:00"/>
    <s v="Standard Class"/>
    <s v="RP-19270"/>
    <s v="Rachel Payne"/>
    <x v="1"/>
    <s v="United States"/>
    <x v="12"/>
    <s v="Texas"/>
    <n v="77095"/>
    <x v="2"/>
    <s v="OFF-PA-10003302"/>
    <x v="1"/>
    <x v="10"/>
    <s v="Xerox 1906"/>
    <x v="3849"/>
    <n v="2"/>
    <n v="0.2"/>
    <n v="19.137599999999999"/>
    <n v="8"/>
    <n v="3"/>
    <x v="1"/>
    <s v="Aug"/>
    <s v="2015-08"/>
  </r>
  <r>
    <n v="9545"/>
    <s v="CA-2015-135251"/>
    <x v="705"/>
    <d v="2015-08-10T00:00:00"/>
    <s v="Standard Class"/>
    <s v="RP-19270"/>
    <s v="Rachel Payne"/>
    <x v="1"/>
    <s v="United States"/>
    <x v="12"/>
    <s v="Texas"/>
    <n v="77095"/>
    <x v="2"/>
    <s v="FUR-BO-10003965"/>
    <x v="0"/>
    <x v="0"/>
    <s v="O'Sullivan Manor Hill 2-Door Library in Brianna Oak"/>
    <x v="5654"/>
    <n v="3"/>
    <n v="0.32"/>
    <n v="-114.01739999999999"/>
    <n v="8"/>
    <n v="3"/>
    <x v="1"/>
    <s v="Aug"/>
    <s v="2015-08"/>
  </r>
  <r>
    <n v="9546"/>
    <s v="CA-2014-166590"/>
    <x v="194"/>
    <d v="2014-11-02T00:00:00"/>
    <s v="Standard Class"/>
    <s v="NC-18625"/>
    <s v="Noah Childs"/>
    <x v="1"/>
    <s v="United States"/>
    <x v="38"/>
    <s v="Indiana"/>
    <n v="47201"/>
    <x v="2"/>
    <s v="TEC-AC-10003433"/>
    <x v="2"/>
    <x v="11"/>
    <s v="Maxell 4.7GB DVD+R 5/Pack"/>
    <x v="5013"/>
    <n v="2"/>
    <n v="0"/>
    <n v="0.89100000000000001"/>
    <n v="10"/>
    <n v="4"/>
    <x v="2"/>
    <s v="Oct"/>
    <s v="2014-10"/>
  </r>
  <r>
    <n v="9547"/>
    <s v="CA-2014-166590"/>
    <x v="194"/>
    <d v="2014-11-02T00:00:00"/>
    <s v="Standard Class"/>
    <s v="NC-18625"/>
    <s v="Noah Childs"/>
    <x v="1"/>
    <s v="United States"/>
    <x v="38"/>
    <s v="Indiana"/>
    <n v="47201"/>
    <x v="2"/>
    <s v="OFF-PA-10000482"/>
    <x v="1"/>
    <x v="10"/>
    <s v="Snap-A-Way Black Print Carbonless Ruled Speed Letter, Triplicate"/>
    <x v="69"/>
    <n v="2"/>
    <n v="0"/>
    <n v="35.663600000000002"/>
    <n v="10"/>
    <n v="4"/>
    <x v="2"/>
    <s v="Oct"/>
    <s v="2014-10"/>
  </r>
  <r>
    <n v="9548"/>
    <s v="CA-2016-131744"/>
    <x v="1133"/>
    <d v="2016-06-20T00:00:00"/>
    <s v="Second Class"/>
    <s v="SC-20770"/>
    <s v="Stewart Carmichael"/>
    <x v="1"/>
    <s v="United States"/>
    <x v="10"/>
    <s v="Pennsylvania"/>
    <n v="19134"/>
    <x v="3"/>
    <s v="OFF-PA-10004610"/>
    <x v="1"/>
    <x v="10"/>
    <s v="Xerox 1900"/>
    <x v="1297"/>
    <n v="2"/>
    <n v="0.2"/>
    <n v="2.14"/>
    <n v="6"/>
    <n v="2"/>
    <x v="0"/>
    <s v="Jun"/>
    <s v="2016-06"/>
  </r>
  <r>
    <n v="9549"/>
    <s v="CA-2016-131744"/>
    <x v="1133"/>
    <d v="2016-06-20T00:00:00"/>
    <s v="Second Class"/>
    <s v="SC-20770"/>
    <s v="Stewart Carmichael"/>
    <x v="1"/>
    <s v="United States"/>
    <x v="10"/>
    <s v="Pennsylvania"/>
    <n v="19134"/>
    <x v="3"/>
    <s v="OFF-BI-10003910"/>
    <x v="1"/>
    <x v="8"/>
    <s v="DXL Angle-View Binders with Locking Rings by Samsill"/>
    <x v="5655"/>
    <n v="2"/>
    <n v="0.7"/>
    <n v="-3.855"/>
    <n v="6"/>
    <n v="2"/>
    <x v="0"/>
    <s v="Jun"/>
    <s v="2016-06"/>
  </r>
  <r>
    <n v="9550"/>
    <s v="CA-2016-131744"/>
    <x v="1133"/>
    <d v="2016-06-20T00:00:00"/>
    <s v="Second Class"/>
    <s v="SC-20770"/>
    <s v="Stewart Carmichael"/>
    <x v="1"/>
    <s v="United States"/>
    <x v="10"/>
    <s v="Pennsylvania"/>
    <n v="19134"/>
    <x v="3"/>
    <s v="OFF-AP-10001394"/>
    <x v="1"/>
    <x v="9"/>
    <s v="Harmony Air Purifier"/>
    <x v="5656"/>
    <n v="3"/>
    <n v="0.2"/>
    <n v="90.72"/>
    <n v="6"/>
    <n v="2"/>
    <x v="0"/>
    <s v="Jun"/>
    <s v="2016-06"/>
  </r>
  <r>
    <n v="9551"/>
    <s v="CA-2015-160864"/>
    <x v="910"/>
    <d v="2015-05-06T00:00:00"/>
    <s v="First Class"/>
    <s v="NF-18595"/>
    <s v="Nicole Fjeld"/>
    <x v="2"/>
    <s v="United States"/>
    <x v="49"/>
    <s v="California"/>
    <n v="95123"/>
    <x v="1"/>
    <s v="OFF-BI-10004654"/>
    <x v="1"/>
    <x v="8"/>
    <s v="Avery Binding System Hidden Tab Executive Style Index Sets"/>
    <x v="5657"/>
    <n v="3"/>
    <n v="0.2"/>
    <n v="5.1929999999999996"/>
    <n v="5"/>
    <n v="2"/>
    <x v="1"/>
    <s v="May"/>
    <s v="2015-05"/>
  </r>
  <r>
    <n v="9552"/>
    <s v="CA-2015-147690"/>
    <x v="113"/>
    <d v="2015-11-14T00:00:00"/>
    <s v="Standard Class"/>
    <s v="SC-20020"/>
    <s v="Sam Craven"/>
    <x v="0"/>
    <s v="United States"/>
    <x v="10"/>
    <s v="Pennsylvania"/>
    <n v="19140"/>
    <x v="3"/>
    <s v="OFF-ST-10001526"/>
    <x v="1"/>
    <x v="4"/>
    <s v="Iceberg Mobile Mega Data/Printer Cart "/>
    <x v="5658"/>
    <n v="6"/>
    <n v="0.2"/>
    <n v="43.318800000000003"/>
    <n v="11"/>
    <n v="4"/>
    <x v="1"/>
    <s v="Nov"/>
    <s v="2015-11"/>
  </r>
  <r>
    <n v="9553"/>
    <s v="CA-2015-163923"/>
    <x v="1051"/>
    <d v="2015-06-03T00:00:00"/>
    <s v="Standard Class"/>
    <s v="BD-11560"/>
    <s v="Brendan Dodson"/>
    <x v="2"/>
    <s v="United States"/>
    <x v="24"/>
    <s v="Virginia"/>
    <n v="22153"/>
    <x v="0"/>
    <s v="TEC-AC-10000358"/>
    <x v="2"/>
    <x v="11"/>
    <s v="Imation Secure Drive + Hardware Encrypted USB flash drive - 16 GB"/>
    <x v="2946"/>
    <n v="4"/>
    <n v="0"/>
    <n v="36.470399999999998"/>
    <n v="5"/>
    <n v="2"/>
    <x v="1"/>
    <s v="May"/>
    <s v="2015-05"/>
  </r>
  <r>
    <n v="9554"/>
    <s v="CA-2016-125724"/>
    <x v="897"/>
    <d v="2016-09-27T00:00:00"/>
    <s v="Standard Class"/>
    <s v="SM-20950"/>
    <s v="Suzanne McNair"/>
    <x v="1"/>
    <s v="United States"/>
    <x v="266"/>
    <s v="Colorado"/>
    <n v="80020"/>
    <x v="1"/>
    <s v="FUR-FU-10000246"/>
    <x v="0"/>
    <x v="5"/>
    <s v="Aluminum Document Frame"/>
    <x v="5659"/>
    <n v="7"/>
    <n v="0.2"/>
    <n v="8.5540000000000003"/>
    <n v="9"/>
    <n v="3"/>
    <x v="0"/>
    <s v="Sep"/>
    <s v="2016-09"/>
  </r>
  <r>
    <n v="9555"/>
    <s v="CA-2015-111612"/>
    <x v="109"/>
    <d v="2015-12-02T00:00:00"/>
    <s v="Standard Class"/>
    <s v="EB-14110"/>
    <s v="Eugene Barchas"/>
    <x v="0"/>
    <s v="United States"/>
    <x v="38"/>
    <s v="Ohio"/>
    <n v="43229"/>
    <x v="3"/>
    <s v="FUR-FU-10003799"/>
    <x v="0"/>
    <x v="5"/>
    <s v="Seth Thomas 13 1/2&quot; Wall Clock"/>
    <x v="4042"/>
    <n v="5"/>
    <n v="0.2"/>
    <n v="9.7789999999999999"/>
    <n v="11"/>
    <n v="4"/>
    <x v="1"/>
    <s v="Nov"/>
    <s v="2015-11"/>
  </r>
  <r>
    <n v="9556"/>
    <s v="CA-2015-111612"/>
    <x v="109"/>
    <d v="2015-12-02T00:00:00"/>
    <s v="Standard Class"/>
    <s v="EB-14110"/>
    <s v="Eugene Barchas"/>
    <x v="0"/>
    <s v="United States"/>
    <x v="38"/>
    <s v="Ohio"/>
    <n v="43229"/>
    <x v="3"/>
    <s v="OFF-FA-10003021"/>
    <x v="1"/>
    <x v="13"/>
    <s v="Staples"/>
    <x v="4917"/>
    <n v="2"/>
    <n v="0.2"/>
    <n v="0.56399999999999995"/>
    <n v="11"/>
    <n v="4"/>
    <x v="1"/>
    <s v="Nov"/>
    <s v="2015-11"/>
  </r>
  <r>
    <n v="9557"/>
    <s v="CA-2015-156853"/>
    <x v="155"/>
    <d v="2015-12-05T00:00:00"/>
    <s v="Second Class"/>
    <s v="HP-14815"/>
    <s v="Harold Pawlan"/>
    <x v="2"/>
    <s v="United States"/>
    <x v="3"/>
    <s v="New Hampshire"/>
    <n v="3301"/>
    <x v="3"/>
    <s v="OFF-PA-10003656"/>
    <x v="1"/>
    <x v="10"/>
    <s v="Xerox 1935"/>
    <x v="2337"/>
    <n v="7"/>
    <n v="0"/>
    <n v="84.943600000000004"/>
    <n v="12"/>
    <n v="4"/>
    <x v="1"/>
    <s v="Dec"/>
    <s v="2015-12"/>
  </r>
  <r>
    <n v="9558"/>
    <s v="CA-2014-103086"/>
    <x v="1136"/>
    <d v="2014-10-19T00:00:00"/>
    <s v="Second Class"/>
    <s v="EB-14170"/>
    <s v="Evan Bailliet"/>
    <x v="0"/>
    <s v="United States"/>
    <x v="12"/>
    <s v="Texas"/>
    <n v="77095"/>
    <x v="2"/>
    <s v="FUR-FU-10004586"/>
    <x v="0"/>
    <x v="5"/>
    <s v="G.E. Longer-Life Indoor Recessed Floodlight Bulbs"/>
    <x v="5660"/>
    <n v="2"/>
    <n v="0.6"/>
    <n v="-1.5935999999999999"/>
    <n v="10"/>
    <n v="4"/>
    <x v="2"/>
    <s v="Oct"/>
    <s v="2014-10"/>
  </r>
  <r>
    <n v="9559"/>
    <s v="CA-2016-129280"/>
    <x v="973"/>
    <d v="2016-05-05T00:00:00"/>
    <s v="First Class"/>
    <s v="SM-20905"/>
    <s v="Susan MacKendrick"/>
    <x v="0"/>
    <s v="United States"/>
    <x v="46"/>
    <s v="Ohio"/>
    <n v="43055"/>
    <x v="3"/>
    <s v="TEC-AC-10003832"/>
    <x v="2"/>
    <x v="11"/>
    <s v="Imation 16GB Mini TravelDrive USB 2.0 Flash Drive"/>
    <x v="608"/>
    <n v="5"/>
    <n v="0.2"/>
    <n v="34.786499999999997"/>
    <n v="5"/>
    <n v="2"/>
    <x v="0"/>
    <s v="May"/>
    <s v="2016-05"/>
  </r>
  <r>
    <n v="9560"/>
    <s v="CA-2016-129280"/>
    <x v="973"/>
    <d v="2016-05-05T00:00:00"/>
    <s v="First Class"/>
    <s v="SM-20905"/>
    <s v="Susan MacKendrick"/>
    <x v="0"/>
    <s v="United States"/>
    <x v="46"/>
    <s v="Ohio"/>
    <n v="43055"/>
    <x v="3"/>
    <s v="OFF-ST-10002554"/>
    <x v="1"/>
    <x v="4"/>
    <s v="Tennsco Industrial Shelving"/>
    <x v="3483"/>
    <n v="5"/>
    <n v="0.2"/>
    <n v="-44.018999999999998"/>
    <n v="5"/>
    <n v="2"/>
    <x v="0"/>
    <s v="May"/>
    <s v="2016-05"/>
  </r>
  <r>
    <n v="9561"/>
    <s v="CA-2016-129280"/>
    <x v="973"/>
    <d v="2016-05-05T00:00:00"/>
    <s v="First Class"/>
    <s v="SM-20905"/>
    <s v="Susan MacKendrick"/>
    <x v="0"/>
    <s v="United States"/>
    <x v="46"/>
    <s v="Ohio"/>
    <n v="43055"/>
    <x v="3"/>
    <s v="FUR-FU-10001876"/>
    <x v="0"/>
    <x v="5"/>
    <s v="Computer Room Manger, 14&quot;"/>
    <x v="3417"/>
    <n v="2"/>
    <n v="0.2"/>
    <n v="10.393599999999999"/>
    <n v="5"/>
    <n v="2"/>
    <x v="0"/>
    <s v="May"/>
    <s v="2016-05"/>
  </r>
  <r>
    <n v="9562"/>
    <s v="CA-2016-129280"/>
    <x v="973"/>
    <d v="2016-05-05T00:00:00"/>
    <s v="First Class"/>
    <s v="SM-20905"/>
    <s v="Susan MacKendrick"/>
    <x v="0"/>
    <s v="United States"/>
    <x v="46"/>
    <s v="Ohio"/>
    <n v="43055"/>
    <x v="3"/>
    <s v="TEC-AC-10002637"/>
    <x v="2"/>
    <x v="11"/>
    <s v="Logitech VX Revolution Cordless Laser Mouse for Notebooks (Black)"/>
    <x v="2087"/>
    <n v="3"/>
    <n v="0.2"/>
    <n v="-75.595799999999997"/>
    <n v="5"/>
    <n v="2"/>
    <x v="0"/>
    <s v="May"/>
    <s v="2016-05"/>
  </r>
  <r>
    <n v="9563"/>
    <s v="CA-2016-129280"/>
    <x v="973"/>
    <d v="2016-05-05T00:00:00"/>
    <s v="First Class"/>
    <s v="SM-20905"/>
    <s v="Susan MacKendrick"/>
    <x v="0"/>
    <s v="United States"/>
    <x v="46"/>
    <s v="Ohio"/>
    <n v="43055"/>
    <x v="3"/>
    <s v="TEC-MA-10003589"/>
    <x v="2"/>
    <x v="15"/>
    <s v="Cisco 8961 IP Phone Charcoal"/>
    <x v="5661"/>
    <n v="3"/>
    <n v="0.7"/>
    <n v="-164.9538"/>
    <n v="5"/>
    <n v="2"/>
    <x v="0"/>
    <s v="May"/>
    <s v="2016-05"/>
  </r>
  <r>
    <n v="9564"/>
    <s v="CA-2016-129280"/>
    <x v="973"/>
    <d v="2016-05-05T00:00:00"/>
    <s v="First Class"/>
    <s v="SM-20905"/>
    <s v="Susan MacKendrick"/>
    <x v="0"/>
    <s v="United States"/>
    <x v="46"/>
    <s v="Ohio"/>
    <n v="43055"/>
    <x v="3"/>
    <s v="OFF-LA-10000081"/>
    <x v="1"/>
    <x v="2"/>
    <s v="Avery 496"/>
    <x v="1603"/>
    <n v="2"/>
    <n v="0.2"/>
    <n v="2.1"/>
    <n v="5"/>
    <n v="2"/>
    <x v="0"/>
    <s v="May"/>
    <s v="2016-05"/>
  </r>
  <r>
    <n v="9565"/>
    <s v="CA-2015-161242"/>
    <x v="932"/>
    <d v="2015-06-08T00:00:00"/>
    <s v="Standard Class"/>
    <s v="CG-12040"/>
    <s v="Catherine Glotzbach"/>
    <x v="2"/>
    <s v="United States"/>
    <x v="1"/>
    <s v="California"/>
    <n v="90045"/>
    <x v="1"/>
    <s v="OFF-PA-10001838"/>
    <x v="1"/>
    <x v="10"/>
    <s v="Adams Telephone Message Book W/Dividers/Space For Phone Numbers, 5 1/4&quot;X8 1/2&quot;, 300/Messages"/>
    <x v="2660"/>
    <n v="2"/>
    <n v="0"/>
    <n v="5.7624000000000004"/>
    <n v="6"/>
    <n v="2"/>
    <x v="1"/>
    <s v="Jun"/>
    <s v="2015-06"/>
  </r>
  <r>
    <n v="9566"/>
    <s v="CA-2014-130428"/>
    <x v="691"/>
    <d v="2014-03-31T00:00:00"/>
    <s v="Same Day"/>
    <s v="TG-21640"/>
    <s v="Trudy Glocke"/>
    <x v="0"/>
    <s v="United States"/>
    <x v="67"/>
    <s v="Florida"/>
    <n v="33614"/>
    <x v="0"/>
    <s v="FUR-CH-10002965"/>
    <x v="0"/>
    <x v="1"/>
    <s v="Global Leather Highback Executive Chair with Pneumatic Height Adjustment, Black"/>
    <x v="5662"/>
    <n v="7"/>
    <n v="0.2"/>
    <n v="98.480199999999996"/>
    <n v="3"/>
    <n v="1"/>
    <x v="2"/>
    <s v="Mar"/>
    <s v="2014-03"/>
  </r>
  <r>
    <n v="9567"/>
    <s v="CA-2014-130428"/>
    <x v="691"/>
    <d v="2014-03-31T00:00:00"/>
    <s v="Same Day"/>
    <s v="TG-21640"/>
    <s v="Trudy Glocke"/>
    <x v="0"/>
    <s v="United States"/>
    <x v="67"/>
    <s v="Florida"/>
    <n v="33614"/>
    <x v="0"/>
    <s v="OFF-BI-10001636"/>
    <x v="1"/>
    <x v="8"/>
    <s v="Ibico Plastic and Wire Spiral Binding Combs"/>
    <x v="5663"/>
    <n v="5"/>
    <n v="0.7"/>
    <n v="-10.116"/>
    <n v="3"/>
    <n v="1"/>
    <x v="2"/>
    <s v="Mar"/>
    <s v="2014-03"/>
  </r>
  <r>
    <n v="9568"/>
    <s v="CA-2014-130428"/>
    <x v="691"/>
    <d v="2014-03-31T00:00:00"/>
    <s v="Same Day"/>
    <s v="TG-21640"/>
    <s v="Trudy Glocke"/>
    <x v="0"/>
    <s v="United States"/>
    <x v="67"/>
    <s v="Florida"/>
    <n v="33614"/>
    <x v="0"/>
    <s v="OFF-AR-10004027"/>
    <x v="1"/>
    <x v="6"/>
    <s v="Binney &amp; Smith inkTank Erasable Desk Highlighter, Chisel Tip, Yellow, 12/Box"/>
    <x v="5664"/>
    <n v="2"/>
    <n v="0.2"/>
    <n v="1.0584"/>
    <n v="3"/>
    <n v="1"/>
    <x v="2"/>
    <s v="Mar"/>
    <s v="2014-03"/>
  </r>
  <r>
    <n v="9569"/>
    <s v="CA-2017-104388"/>
    <x v="957"/>
    <d v="2017-07-07T00:00:00"/>
    <s v="First Class"/>
    <s v="DK-12835"/>
    <s v="Damala Kotsonis"/>
    <x v="1"/>
    <s v="United States"/>
    <x v="9"/>
    <s v="Nebraska"/>
    <n v="68025"/>
    <x v="2"/>
    <s v="TEC-PH-10002293"/>
    <x v="2"/>
    <x v="7"/>
    <s v="Anker 36W 4-Port USB Wall Charger Travel Power Adapter for iPhone 5s 5c 5"/>
    <x v="1095"/>
    <n v="4"/>
    <n v="0"/>
    <n v="22.3888"/>
    <n v="7"/>
    <n v="3"/>
    <x v="3"/>
    <s v="Jul"/>
    <s v="2017-07"/>
  </r>
  <r>
    <n v="9570"/>
    <s v="CA-2015-113131"/>
    <x v="496"/>
    <d v="2015-09-24T00:00:00"/>
    <s v="Same Day"/>
    <s v="MB-17305"/>
    <s v="Maria Bertelson"/>
    <x v="0"/>
    <s v="United States"/>
    <x v="38"/>
    <s v="Ohio"/>
    <n v="43229"/>
    <x v="3"/>
    <s v="OFF-BI-10003196"/>
    <x v="1"/>
    <x v="8"/>
    <s v="Accohide Poly Flexible Ring Binders"/>
    <x v="5665"/>
    <n v="6"/>
    <n v="0.7"/>
    <n v="-4.4880000000000004"/>
    <n v="9"/>
    <n v="3"/>
    <x v="1"/>
    <s v="Sep"/>
    <s v="2015-09"/>
  </r>
  <r>
    <n v="9571"/>
    <s v="CA-2015-113131"/>
    <x v="496"/>
    <d v="2015-09-24T00:00:00"/>
    <s v="Same Day"/>
    <s v="MB-17305"/>
    <s v="Maria Bertelson"/>
    <x v="0"/>
    <s v="United States"/>
    <x v="38"/>
    <s v="Ohio"/>
    <n v="43229"/>
    <x v="3"/>
    <s v="OFF-ST-10001172"/>
    <x v="1"/>
    <x v="4"/>
    <s v="Tennsco Lockers, Sand"/>
    <x v="2939"/>
    <n v="2"/>
    <n v="0.2"/>
    <n v="1.6783999999999999"/>
    <n v="9"/>
    <n v="3"/>
    <x v="1"/>
    <s v="Sep"/>
    <s v="2015-09"/>
  </r>
  <r>
    <n v="9572"/>
    <s v="CA-2015-113131"/>
    <x v="496"/>
    <d v="2015-09-24T00:00:00"/>
    <s v="Same Day"/>
    <s v="MB-17305"/>
    <s v="Maria Bertelson"/>
    <x v="0"/>
    <s v="United States"/>
    <x v="38"/>
    <s v="Ohio"/>
    <n v="43229"/>
    <x v="3"/>
    <s v="OFF-EN-10003068"/>
    <x v="1"/>
    <x v="12"/>
    <s v="#6 3/4 Gummed Flap White Envelopes"/>
    <x v="3329"/>
    <n v="2"/>
    <n v="0.2"/>
    <n v="5.5439999999999996"/>
    <n v="9"/>
    <n v="3"/>
    <x v="1"/>
    <s v="Sep"/>
    <s v="2015-09"/>
  </r>
  <r>
    <n v="9573"/>
    <s v="CA-2015-113131"/>
    <x v="496"/>
    <d v="2015-09-24T00:00:00"/>
    <s v="Same Day"/>
    <s v="MB-17305"/>
    <s v="Maria Bertelson"/>
    <x v="0"/>
    <s v="United States"/>
    <x v="38"/>
    <s v="Ohio"/>
    <n v="43229"/>
    <x v="3"/>
    <s v="OFF-LA-10003510"/>
    <x v="1"/>
    <x v="2"/>
    <s v="Avery 4027 File Folder Labels for Dot Matrix Printers, 5000 Labels per Box, White"/>
    <x v="4362"/>
    <n v="1"/>
    <n v="0.2"/>
    <n v="7.9378000000000002"/>
    <n v="9"/>
    <n v="3"/>
    <x v="1"/>
    <s v="Sep"/>
    <s v="2015-09"/>
  </r>
  <r>
    <n v="9574"/>
    <s v="CA-2015-113131"/>
    <x v="496"/>
    <d v="2015-09-24T00:00:00"/>
    <s v="Same Day"/>
    <s v="MB-17305"/>
    <s v="Maria Bertelson"/>
    <x v="0"/>
    <s v="United States"/>
    <x v="38"/>
    <s v="Ohio"/>
    <n v="43229"/>
    <x v="3"/>
    <s v="OFF-AR-10003504"/>
    <x v="1"/>
    <x v="6"/>
    <s v="Newell 347"/>
    <x v="854"/>
    <n v="5"/>
    <n v="0.2"/>
    <n v="1.9259999999999999"/>
    <n v="9"/>
    <n v="3"/>
    <x v="1"/>
    <s v="Sep"/>
    <s v="2015-09"/>
  </r>
  <r>
    <n v="9575"/>
    <s v="CA-2015-148495"/>
    <x v="863"/>
    <d v="2015-08-13T00:00:00"/>
    <s v="Same Day"/>
    <s v="SF-20065"/>
    <s v="Sandra Flanagan"/>
    <x v="0"/>
    <s v="United States"/>
    <x v="225"/>
    <s v="California"/>
    <n v="91767"/>
    <x v="1"/>
    <s v="FUR-FU-10001889"/>
    <x v="0"/>
    <x v="5"/>
    <s v="Ultra Door Pull Handle"/>
    <x v="610"/>
    <n v="3"/>
    <n v="0"/>
    <n v="10.4148"/>
    <n v="8"/>
    <n v="3"/>
    <x v="1"/>
    <s v="Aug"/>
    <s v="2015-08"/>
  </r>
  <r>
    <n v="9576"/>
    <s v="CA-2015-143147"/>
    <x v="989"/>
    <d v="2015-05-28T00:00:00"/>
    <s v="Second Class"/>
    <s v="PS-18760"/>
    <s v="Pamela Stobb"/>
    <x v="0"/>
    <s v="United States"/>
    <x v="52"/>
    <s v="Texas"/>
    <n v="78207"/>
    <x v="2"/>
    <s v="FUR-CH-10000863"/>
    <x v="0"/>
    <x v="1"/>
    <s v="Novimex Swivel Fabric Task Chair"/>
    <x v="5666"/>
    <n v="1"/>
    <n v="0.3"/>
    <n v="-28.686199999999999"/>
    <n v="5"/>
    <n v="2"/>
    <x v="1"/>
    <s v="May"/>
    <s v="2015-05"/>
  </r>
  <r>
    <n v="9577"/>
    <s v="CA-2015-143147"/>
    <x v="989"/>
    <d v="2015-05-28T00:00:00"/>
    <s v="Second Class"/>
    <s v="PS-18760"/>
    <s v="Pamela Stobb"/>
    <x v="0"/>
    <s v="United States"/>
    <x v="52"/>
    <s v="Texas"/>
    <n v="78207"/>
    <x v="2"/>
    <s v="TEC-MA-10004679"/>
    <x v="2"/>
    <x v="15"/>
    <s v="StarTech.com 10/100 VDSL2 Ethernet Extender Kit"/>
    <x v="1448"/>
    <n v="2"/>
    <n v="0.4"/>
    <n v="-79.908000000000001"/>
    <n v="5"/>
    <n v="2"/>
    <x v="1"/>
    <s v="May"/>
    <s v="2015-05"/>
  </r>
  <r>
    <n v="9578"/>
    <s v="CA-2015-143147"/>
    <x v="989"/>
    <d v="2015-05-28T00:00:00"/>
    <s v="Second Class"/>
    <s v="PS-18760"/>
    <s v="Pamela Stobb"/>
    <x v="0"/>
    <s v="United States"/>
    <x v="52"/>
    <s v="Texas"/>
    <n v="78207"/>
    <x v="2"/>
    <s v="FUR-CH-10004754"/>
    <x v="0"/>
    <x v="1"/>
    <s v="Global Stack Chair with Arms, Black"/>
    <x v="5667"/>
    <n v="5"/>
    <n v="0.3"/>
    <n v="-4.4969999999999999"/>
    <n v="5"/>
    <n v="2"/>
    <x v="1"/>
    <s v="May"/>
    <s v="2015-05"/>
  </r>
  <r>
    <n v="9579"/>
    <s v="CA-2017-152975"/>
    <x v="32"/>
    <d v="2017-09-16T00:00:00"/>
    <s v="First Class"/>
    <s v="RB-19705"/>
    <s v="Roger Barcio"/>
    <x v="2"/>
    <s v="United States"/>
    <x v="20"/>
    <s v="New York"/>
    <n v="10035"/>
    <x v="3"/>
    <s v="TEC-PH-10004586"/>
    <x v="2"/>
    <x v="7"/>
    <s v="Wilson SignalBoost 841262 DB PRO Amplifier Kit"/>
    <x v="5668"/>
    <n v="3"/>
    <n v="0"/>
    <n v="323.95499999999998"/>
    <n v="9"/>
    <n v="3"/>
    <x v="3"/>
    <s v="Sep"/>
    <s v="2017-09"/>
  </r>
  <r>
    <n v="9580"/>
    <s v="CA-2017-152975"/>
    <x v="32"/>
    <d v="2017-09-16T00:00:00"/>
    <s v="First Class"/>
    <s v="RB-19705"/>
    <s v="Roger Barcio"/>
    <x v="2"/>
    <s v="United States"/>
    <x v="20"/>
    <s v="New York"/>
    <n v="10035"/>
    <x v="3"/>
    <s v="OFF-ST-10001370"/>
    <x v="1"/>
    <x v="4"/>
    <s v="Sensible Storage WireTech Storage Systems"/>
    <x v="554"/>
    <n v="1"/>
    <n v="0"/>
    <n v="3.5489999999999999"/>
    <n v="9"/>
    <n v="3"/>
    <x v="3"/>
    <s v="Sep"/>
    <s v="2017-09"/>
  </r>
  <r>
    <n v="9581"/>
    <s v="CA-2017-152975"/>
    <x v="32"/>
    <d v="2017-09-16T00:00:00"/>
    <s v="First Class"/>
    <s v="RB-19705"/>
    <s v="Roger Barcio"/>
    <x v="2"/>
    <s v="United States"/>
    <x v="20"/>
    <s v="New York"/>
    <n v="10035"/>
    <x v="3"/>
    <s v="OFF-AR-10001988"/>
    <x v="1"/>
    <x v="6"/>
    <s v="Bulldog Table or Wall-Mount Pencil Sharpener"/>
    <x v="5453"/>
    <n v="5"/>
    <n v="0"/>
    <n v="8.6854999999999993"/>
    <n v="9"/>
    <n v="3"/>
    <x v="3"/>
    <s v="Sep"/>
    <s v="2017-09"/>
  </r>
  <r>
    <n v="9582"/>
    <s v="CA-2017-152975"/>
    <x v="32"/>
    <d v="2017-09-16T00:00:00"/>
    <s v="First Class"/>
    <s v="RB-19705"/>
    <s v="Roger Barcio"/>
    <x v="2"/>
    <s v="United States"/>
    <x v="20"/>
    <s v="New York"/>
    <n v="10035"/>
    <x v="3"/>
    <s v="FUR-CH-10003298"/>
    <x v="0"/>
    <x v="1"/>
    <s v="Office Star - Contemporary Task Swivel chair with Loop Arms, Charcoal"/>
    <x v="4302"/>
    <n v="5"/>
    <n v="0.1"/>
    <n v="-6.5490000000000004"/>
    <n v="9"/>
    <n v="3"/>
    <x v="3"/>
    <s v="Sep"/>
    <s v="2017-09"/>
  </r>
  <r>
    <n v="9583"/>
    <s v="CA-2016-107475"/>
    <x v="843"/>
    <d v="2016-06-11T00:00:00"/>
    <s v="Standard Class"/>
    <s v="RS-19870"/>
    <s v="Roy Skaria"/>
    <x v="2"/>
    <s v="United States"/>
    <x v="10"/>
    <s v="Pennsylvania"/>
    <n v="19120"/>
    <x v="3"/>
    <s v="OFF-FA-10002988"/>
    <x v="1"/>
    <x v="13"/>
    <s v="Ideal Clamps"/>
    <x v="2081"/>
    <n v="6"/>
    <n v="0.2"/>
    <n v="3.4973999999999998"/>
    <n v="6"/>
    <n v="2"/>
    <x v="0"/>
    <s v="Jun"/>
    <s v="2016-06"/>
  </r>
  <r>
    <n v="9584"/>
    <s v="CA-2017-116127"/>
    <x v="643"/>
    <d v="2017-06-27T00:00:00"/>
    <s v="Second Class"/>
    <s v="SB-20185"/>
    <s v="Sarah Brown"/>
    <x v="0"/>
    <s v="United States"/>
    <x v="20"/>
    <s v="New York"/>
    <n v="10024"/>
    <x v="3"/>
    <s v="FUR-BO-10002213"/>
    <x v="0"/>
    <x v="0"/>
    <s v="DMI Eclipse Executive Suite Bookcases"/>
    <x v="5669"/>
    <n v="1"/>
    <n v="0.2"/>
    <n v="-5.0098000000000003"/>
    <n v="6"/>
    <n v="2"/>
    <x v="3"/>
    <s v="Jun"/>
    <s v="2017-06"/>
  </r>
  <r>
    <n v="9585"/>
    <s v="CA-2017-132584"/>
    <x v="775"/>
    <d v="2017-08-27T00:00:00"/>
    <s v="First Class"/>
    <s v="HJ-14875"/>
    <s v="Heather Jas"/>
    <x v="2"/>
    <s v="United States"/>
    <x v="66"/>
    <s v="Michigan"/>
    <n v="48234"/>
    <x v="2"/>
    <s v="OFF-ST-10000344"/>
    <x v="1"/>
    <x v="4"/>
    <s v="Neat Ideas Personal Hanging Folder Files, Black"/>
    <x v="2062"/>
    <n v="4"/>
    <n v="0"/>
    <n v="13.9672"/>
    <n v="8"/>
    <n v="3"/>
    <x v="3"/>
    <s v="Aug"/>
    <s v="2017-08"/>
  </r>
  <r>
    <n v="9586"/>
    <s v="CA-2016-160598"/>
    <x v="370"/>
    <d v="2016-08-28T00:00:00"/>
    <s v="First Class"/>
    <s v="SV-20815"/>
    <s v="Stuart Van"/>
    <x v="1"/>
    <s v="United States"/>
    <x v="100"/>
    <s v="Florida"/>
    <n v="33142"/>
    <x v="0"/>
    <s v="OFF-PA-10002319"/>
    <x v="1"/>
    <x v="10"/>
    <s v="Xerox 1944"/>
    <x v="5670"/>
    <n v="1"/>
    <n v="0.2"/>
    <n v="11.240399999999999"/>
    <n v="8"/>
    <n v="3"/>
    <x v="0"/>
    <s v="Aug"/>
    <s v="2016-08"/>
  </r>
  <r>
    <n v="9587"/>
    <s v="CA-2016-108630"/>
    <x v="741"/>
    <d v="2016-11-18T00:00:00"/>
    <s v="Same Day"/>
    <s v="BE-11410"/>
    <s v="Bobby Elias"/>
    <x v="0"/>
    <s v="United States"/>
    <x v="3"/>
    <s v="California"/>
    <n v="94521"/>
    <x v="1"/>
    <s v="OFF-BI-10002437"/>
    <x v="1"/>
    <x v="8"/>
    <s v="Recycled Premium Regency Composition Covers"/>
    <x v="2139"/>
    <n v="5"/>
    <n v="0.2"/>
    <n v="22.155999999999999"/>
    <n v="11"/>
    <n v="4"/>
    <x v="0"/>
    <s v="Nov"/>
    <s v="2016-11"/>
  </r>
  <r>
    <n v="9588"/>
    <s v="US-2017-129203"/>
    <x v="827"/>
    <d v="2017-04-22T00:00:00"/>
    <s v="Standard Class"/>
    <s v="BM-11575"/>
    <s v="Brendan Murry"/>
    <x v="1"/>
    <s v="United States"/>
    <x v="22"/>
    <s v="Illinois"/>
    <n v="60653"/>
    <x v="2"/>
    <s v="OFF-ST-10001418"/>
    <x v="1"/>
    <x v="4"/>
    <s v="Carina Media Storage Towers in Natural &amp; Black"/>
    <x v="2417"/>
    <n v="4"/>
    <n v="0.2"/>
    <n v="-43.9056"/>
    <n v="4"/>
    <n v="2"/>
    <x v="3"/>
    <s v="Apr"/>
    <s v="2017-04"/>
  </r>
  <r>
    <n v="9589"/>
    <s v="CA-2017-110940"/>
    <x v="283"/>
    <d v="2017-07-28T00:00:00"/>
    <s v="Standard Class"/>
    <s v="AZ-10750"/>
    <s v="Annie Zypern"/>
    <x v="0"/>
    <s v="United States"/>
    <x v="320"/>
    <s v="Illinois"/>
    <n v="60090"/>
    <x v="2"/>
    <s v="OFF-AR-10000380"/>
    <x v="1"/>
    <x v="6"/>
    <s v="Hunt PowerHouse Electric Pencil Sharpener, Blue"/>
    <x v="5671"/>
    <n v="4"/>
    <n v="0.2"/>
    <n v="15.192"/>
    <n v="7"/>
    <n v="3"/>
    <x v="3"/>
    <s v="Jul"/>
    <s v="2017-07"/>
  </r>
  <r>
    <n v="9590"/>
    <s v="CA-2014-119172"/>
    <x v="218"/>
    <d v="2014-05-15T00:00:00"/>
    <s v="Standard Class"/>
    <s v="HD-14785"/>
    <s v="Harold Dahlen"/>
    <x v="2"/>
    <s v="United States"/>
    <x v="22"/>
    <s v="Illinois"/>
    <n v="60610"/>
    <x v="2"/>
    <s v="OFF-PA-10003036"/>
    <x v="1"/>
    <x v="10"/>
    <s v="Black Print Carbonless 8 1/2&quot; x 8 1/4&quot; Rapid Memo Book"/>
    <x v="1121"/>
    <n v="3"/>
    <n v="0.2"/>
    <n v="5.6783999999999999"/>
    <n v="5"/>
    <n v="2"/>
    <x v="2"/>
    <s v="May"/>
    <s v="2014-05"/>
  </r>
  <r>
    <n v="9591"/>
    <s v="CA-2014-119172"/>
    <x v="218"/>
    <d v="2014-05-15T00:00:00"/>
    <s v="Standard Class"/>
    <s v="HD-14785"/>
    <s v="Harold Dahlen"/>
    <x v="2"/>
    <s v="United States"/>
    <x v="22"/>
    <s v="Illinois"/>
    <n v="60610"/>
    <x v="2"/>
    <s v="OFF-BI-10002026"/>
    <x v="1"/>
    <x v="8"/>
    <s v="Avery Arch Ring Binders"/>
    <x v="4028"/>
    <n v="9"/>
    <n v="0.8"/>
    <n v="-172.55699999999999"/>
    <n v="5"/>
    <n v="2"/>
    <x v="2"/>
    <s v="May"/>
    <s v="2014-05"/>
  </r>
  <r>
    <n v="9592"/>
    <s v="US-2016-105452"/>
    <x v="1062"/>
    <d v="2016-08-01T00:00:00"/>
    <s v="Standard Class"/>
    <s v="BF-11005"/>
    <s v="Barry Franz"/>
    <x v="2"/>
    <s v="United States"/>
    <x v="45"/>
    <s v="Texas"/>
    <n v="77506"/>
    <x v="2"/>
    <s v="FUR-FU-10003691"/>
    <x v="0"/>
    <x v="5"/>
    <s v="Eldon Image Series Desk Accessories, Ebony"/>
    <x v="3137"/>
    <n v="5"/>
    <n v="0.6"/>
    <n v="-9.8800000000000008"/>
    <n v="7"/>
    <n v="3"/>
    <x v="0"/>
    <s v="Jul"/>
    <s v="2016-07"/>
  </r>
  <r>
    <n v="9593"/>
    <s v="US-2016-105452"/>
    <x v="1062"/>
    <d v="2016-08-01T00:00:00"/>
    <s v="Standard Class"/>
    <s v="BF-11005"/>
    <s v="Barry Franz"/>
    <x v="2"/>
    <s v="United States"/>
    <x v="45"/>
    <s v="Texas"/>
    <n v="77506"/>
    <x v="2"/>
    <s v="FUR-FU-10003806"/>
    <x v="0"/>
    <x v="5"/>
    <s v="Tenex Chairmat w/ Average Lip, 45&quot; x 53&quot;"/>
    <x v="5672"/>
    <n v="5"/>
    <n v="0.6"/>
    <n v="-378.4"/>
    <n v="7"/>
    <n v="3"/>
    <x v="0"/>
    <s v="Jul"/>
    <s v="2016-07"/>
  </r>
  <r>
    <n v="9594"/>
    <s v="CA-2017-108931"/>
    <x v="32"/>
    <d v="2017-09-19T00:00:00"/>
    <s v="Standard Class"/>
    <s v="HZ-14950"/>
    <s v="Henia Zydlo"/>
    <x v="0"/>
    <s v="United States"/>
    <x v="20"/>
    <s v="New York"/>
    <n v="10024"/>
    <x v="3"/>
    <s v="OFF-PA-10002741"/>
    <x v="1"/>
    <x v="10"/>
    <s v="Xerox 1980"/>
    <x v="18"/>
    <n v="2"/>
    <n v="0"/>
    <n v="3.8519999999999999"/>
    <n v="9"/>
    <n v="3"/>
    <x v="3"/>
    <s v="Sep"/>
    <s v="2017-09"/>
  </r>
  <r>
    <n v="9595"/>
    <s v="CA-2017-108931"/>
    <x v="32"/>
    <d v="2017-09-19T00:00:00"/>
    <s v="Standard Class"/>
    <s v="HZ-14950"/>
    <s v="Henia Zydlo"/>
    <x v="0"/>
    <s v="United States"/>
    <x v="20"/>
    <s v="New York"/>
    <n v="10024"/>
    <x v="3"/>
    <s v="OFF-PA-10003845"/>
    <x v="1"/>
    <x v="10"/>
    <s v="Xerox 1987"/>
    <x v="1049"/>
    <n v="2"/>
    <n v="0"/>
    <n v="5.6643999999999997"/>
    <n v="9"/>
    <n v="3"/>
    <x v="3"/>
    <s v="Sep"/>
    <s v="2017-09"/>
  </r>
  <r>
    <n v="9596"/>
    <s v="CA-2017-104619"/>
    <x v="714"/>
    <d v="2017-01-29T00:00:00"/>
    <s v="Standard Class"/>
    <s v="KD-16495"/>
    <s v="Keith Dawkins"/>
    <x v="1"/>
    <s v="United States"/>
    <x v="49"/>
    <s v="California"/>
    <n v="95123"/>
    <x v="1"/>
    <s v="OFF-AP-10001492"/>
    <x v="1"/>
    <x v="9"/>
    <s v="Acco Six-Outlet Power Strip, 4' Cord Length"/>
    <x v="3039"/>
    <n v="3"/>
    <n v="0"/>
    <n v="6.7236000000000002"/>
    <n v="1"/>
    <n v="1"/>
    <x v="3"/>
    <s v="Jan"/>
    <s v="2017-01"/>
  </r>
  <r>
    <n v="9597"/>
    <s v="CA-2017-104619"/>
    <x v="714"/>
    <d v="2017-01-29T00:00:00"/>
    <s v="Standard Class"/>
    <s v="KD-16495"/>
    <s v="Keith Dawkins"/>
    <x v="1"/>
    <s v="United States"/>
    <x v="49"/>
    <s v="California"/>
    <n v="95123"/>
    <x v="1"/>
    <s v="OFF-BI-10004318"/>
    <x v="1"/>
    <x v="8"/>
    <s v="Ibico EB-19 Dual Function Manual Binding System"/>
    <x v="4604"/>
    <n v="2"/>
    <n v="0.2"/>
    <n v="89.954800000000006"/>
    <n v="1"/>
    <n v="1"/>
    <x v="3"/>
    <s v="Jan"/>
    <s v="2017-01"/>
  </r>
  <r>
    <n v="9598"/>
    <s v="CA-2017-104619"/>
    <x v="714"/>
    <d v="2017-01-29T00:00:00"/>
    <s v="Standard Class"/>
    <s v="KD-16495"/>
    <s v="Keith Dawkins"/>
    <x v="1"/>
    <s v="United States"/>
    <x v="49"/>
    <s v="California"/>
    <n v="95123"/>
    <x v="1"/>
    <s v="TEC-PH-10000193"/>
    <x v="2"/>
    <x v="7"/>
    <s v="Jensen SMPS-640 - speaker phone"/>
    <x v="3342"/>
    <n v="3"/>
    <n v="0.2"/>
    <n v="8.2764000000000006"/>
    <n v="1"/>
    <n v="1"/>
    <x v="3"/>
    <s v="Jan"/>
    <s v="2017-01"/>
  </r>
  <r>
    <n v="9599"/>
    <s v="CA-2015-149517"/>
    <x v="444"/>
    <d v="2015-09-23T00:00:00"/>
    <s v="Standard Class"/>
    <s v="FC-14245"/>
    <s v="Frank Carlisle"/>
    <x v="2"/>
    <s v="United States"/>
    <x v="301"/>
    <s v="California"/>
    <n v="95823"/>
    <x v="1"/>
    <s v="FUR-FU-10003464"/>
    <x v="0"/>
    <x v="5"/>
    <s v="Seth Thomas 8 1/2&quot; Cubicle Clock"/>
    <x v="3909"/>
    <n v="3"/>
    <n v="0"/>
    <n v="19.468800000000002"/>
    <n v="9"/>
    <n v="3"/>
    <x v="1"/>
    <s v="Sep"/>
    <s v="2015-09"/>
  </r>
  <r>
    <n v="9600"/>
    <s v="CA-2015-116841"/>
    <x v="1224"/>
    <d v="2015-04-18T00:00:00"/>
    <s v="Standard Class"/>
    <s v="TP-21130"/>
    <s v="Theone Pippenger"/>
    <x v="0"/>
    <s v="United States"/>
    <x v="24"/>
    <s v="Oregon"/>
    <n v="97477"/>
    <x v="1"/>
    <s v="OFF-AP-10002403"/>
    <x v="1"/>
    <x v="9"/>
    <s v="Acco Smartsocket Color-Coded Six-Outlet AC Adapter Model Surge Protectors"/>
    <x v="5673"/>
    <n v="1"/>
    <n v="0.2"/>
    <n v="2.6406000000000001"/>
    <n v="4"/>
    <n v="2"/>
    <x v="1"/>
    <s v="Apr"/>
    <s v="2015-04"/>
  </r>
  <r>
    <n v="9601"/>
    <s v="CA-2017-107797"/>
    <x v="540"/>
    <d v="2017-05-11T00:00:00"/>
    <s v="Second Class"/>
    <s v="EB-13705"/>
    <s v="Ed Braxton"/>
    <x v="1"/>
    <s v="United States"/>
    <x v="511"/>
    <s v="Texas"/>
    <n v="76063"/>
    <x v="2"/>
    <s v="OFF-PA-10003848"/>
    <x v="1"/>
    <x v="10"/>
    <s v="Xerox 1997"/>
    <x v="753"/>
    <n v="8"/>
    <n v="0.2"/>
    <n v="14.5152"/>
    <n v="5"/>
    <n v="2"/>
    <x v="3"/>
    <s v="May"/>
    <s v="2017-05"/>
  </r>
  <r>
    <n v="9602"/>
    <s v="CA-2016-117604"/>
    <x v="913"/>
    <d v="2016-09-09T00:00:00"/>
    <s v="Standard Class"/>
    <s v="JP-15520"/>
    <s v="Jeremy Pistek"/>
    <x v="0"/>
    <s v="United States"/>
    <x v="186"/>
    <s v="Arkansas"/>
    <n v="72401"/>
    <x v="0"/>
    <s v="OFF-PA-10001357"/>
    <x v="1"/>
    <x v="10"/>
    <s v="Xerox 1886"/>
    <x v="5674"/>
    <n v="5"/>
    <n v="0"/>
    <n v="114.96"/>
    <n v="9"/>
    <n v="3"/>
    <x v="0"/>
    <s v="Sep"/>
    <s v="2016-09"/>
  </r>
  <r>
    <n v="9603"/>
    <s v="CA-2014-130155"/>
    <x v="946"/>
    <d v="2014-05-22T00:00:00"/>
    <s v="First Class"/>
    <s v="TD-20995"/>
    <s v="Tamara Dahlen"/>
    <x v="0"/>
    <s v="United States"/>
    <x v="173"/>
    <s v="Virginia"/>
    <n v="23464"/>
    <x v="0"/>
    <s v="OFF-SU-10004737"/>
    <x v="1"/>
    <x v="14"/>
    <s v="Acme Design Stainless Steel Bent Scissors"/>
    <x v="5675"/>
    <n v="5"/>
    <n v="0"/>
    <n v="9.234"/>
    <n v="5"/>
    <n v="2"/>
    <x v="2"/>
    <s v="May"/>
    <s v="2014-05"/>
  </r>
  <r>
    <n v="9604"/>
    <s v="CA-2016-129861"/>
    <x v="26"/>
    <d v="2016-06-23T00:00:00"/>
    <s v="Standard Class"/>
    <s v="DM-13345"/>
    <s v="Denise Monton"/>
    <x v="1"/>
    <s v="United States"/>
    <x v="30"/>
    <s v="New York"/>
    <n v="14609"/>
    <x v="3"/>
    <s v="FUR-TA-10003715"/>
    <x v="0"/>
    <x v="3"/>
    <s v="Hon 2111 Invitation Series Corner Table"/>
    <x v="5676"/>
    <n v="3"/>
    <n v="0.4"/>
    <n v="-213.5574"/>
    <n v="6"/>
    <n v="2"/>
    <x v="0"/>
    <s v="Jun"/>
    <s v="2016-06"/>
  </r>
  <r>
    <n v="9605"/>
    <s v="CA-2015-138625"/>
    <x v="121"/>
    <d v="2015-11-05T00:00:00"/>
    <s v="First Class"/>
    <s v="EG-13900"/>
    <s v="Emily Grady"/>
    <x v="0"/>
    <s v="United States"/>
    <x v="269"/>
    <s v="Virginia"/>
    <n v="23320"/>
    <x v="0"/>
    <s v="OFF-AP-10003099"/>
    <x v="1"/>
    <x v="9"/>
    <s v="Eureka Hand Vacuum, Bagless"/>
    <x v="5677"/>
    <n v="4"/>
    <n v="0"/>
    <n v="55.361600000000003"/>
    <n v="11"/>
    <n v="4"/>
    <x v="1"/>
    <s v="Nov"/>
    <s v="2015-11"/>
  </r>
  <r>
    <n v="9606"/>
    <s v="US-2017-122672"/>
    <x v="259"/>
    <d v="2017-11-09T00:00:00"/>
    <s v="Standard Class"/>
    <s v="HG-14965"/>
    <s v="Henry Goldwyn"/>
    <x v="1"/>
    <s v="United States"/>
    <x v="152"/>
    <s v="Ohio"/>
    <n v="43130"/>
    <x v="3"/>
    <s v="TEC-AC-10002323"/>
    <x v="2"/>
    <x v="11"/>
    <s v="SanDisk Ultra 32 GB MicroSDHC Class 10 Memory Card"/>
    <x v="5678"/>
    <n v="4"/>
    <n v="0.2"/>
    <n v="-6.1879999999999997"/>
    <n v="11"/>
    <n v="4"/>
    <x v="3"/>
    <s v="Nov"/>
    <s v="2017-11"/>
  </r>
  <r>
    <n v="9607"/>
    <s v="US-2017-122672"/>
    <x v="259"/>
    <d v="2017-11-09T00:00:00"/>
    <s v="Standard Class"/>
    <s v="HG-14965"/>
    <s v="Henry Goldwyn"/>
    <x v="1"/>
    <s v="United States"/>
    <x v="152"/>
    <s v="Ohio"/>
    <n v="43130"/>
    <x v="3"/>
    <s v="OFF-ST-10002344"/>
    <x v="1"/>
    <x v="4"/>
    <s v="Carina 42&quot;Hx23 3/4&quot;W Media Storage Unit"/>
    <x v="4732"/>
    <n v="3"/>
    <n v="0.2"/>
    <n v="-43.729199999999999"/>
    <n v="11"/>
    <n v="4"/>
    <x v="3"/>
    <s v="Nov"/>
    <s v="2017-11"/>
  </r>
  <r>
    <n v="9608"/>
    <s v="CA-2017-117128"/>
    <x v="256"/>
    <d v="2017-12-08T00:00:00"/>
    <s v="Second Class"/>
    <s v="BF-11080"/>
    <s v="Bart Folk"/>
    <x v="0"/>
    <s v="United States"/>
    <x v="20"/>
    <s v="New York"/>
    <n v="10024"/>
    <x v="3"/>
    <s v="OFF-PA-10000007"/>
    <x v="1"/>
    <x v="10"/>
    <s v="Telephone Message Books with Fax/Mobile Section, 4 1/4&quot; x 6&quot;"/>
    <x v="5679"/>
    <n v="6"/>
    <n v="0"/>
    <n v="9.9359999999999999"/>
    <n v="12"/>
    <n v="4"/>
    <x v="3"/>
    <s v="Dec"/>
    <s v="2017-12"/>
  </r>
  <r>
    <n v="9609"/>
    <s v="CA-2017-117128"/>
    <x v="256"/>
    <d v="2017-12-08T00:00:00"/>
    <s v="Second Class"/>
    <s v="BF-11080"/>
    <s v="Bart Folk"/>
    <x v="0"/>
    <s v="United States"/>
    <x v="20"/>
    <s v="New York"/>
    <n v="10024"/>
    <x v="3"/>
    <s v="OFF-LA-10000248"/>
    <x v="1"/>
    <x v="2"/>
    <s v="Avery 52"/>
    <x v="466"/>
    <n v="3"/>
    <n v="0"/>
    <n v="5.2028999999999996"/>
    <n v="12"/>
    <n v="4"/>
    <x v="3"/>
    <s v="Dec"/>
    <s v="2017-12"/>
  </r>
  <r>
    <n v="9610"/>
    <s v="CA-2016-130638"/>
    <x v="458"/>
    <d v="2016-05-19T00:00:00"/>
    <s v="Second Class"/>
    <s v="SC-20095"/>
    <s v="Sanjit Chand"/>
    <x v="0"/>
    <s v="United States"/>
    <x v="1"/>
    <s v="California"/>
    <n v="90045"/>
    <x v="1"/>
    <s v="FUR-FU-10002116"/>
    <x v="0"/>
    <x v="5"/>
    <s v="Tenex Carpeted, Granite-Look or Clear Contemporary Contour Shape Chair Mats"/>
    <x v="5680"/>
    <n v="4"/>
    <n v="0"/>
    <n v="19.7988"/>
    <n v="5"/>
    <n v="2"/>
    <x v="0"/>
    <s v="May"/>
    <s v="2016-05"/>
  </r>
  <r>
    <n v="9611"/>
    <s v="CA-2016-130638"/>
    <x v="458"/>
    <d v="2016-05-19T00:00:00"/>
    <s v="Second Class"/>
    <s v="SC-20095"/>
    <s v="Sanjit Chand"/>
    <x v="0"/>
    <s v="United States"/>
    <x v="1"/>
    <s v="California"/>
    <n v="90045"/>
    <x v="1"/>
    <s v="OFF-LA-10002195"/>
    <x v="1"/>
    <x v="2"/>
    <s v="Avery 481"/>
    <x v="1777"/>
    <n v="9"/>
    <n v="0"/>
    <n v="13.3056"/>
    <n v="5"/>
    <n v="2"/>
    <x v="0"/>
    <s v="May"/>
    <s v="2016-05"/>
  </r>
  <r>
    <n v="9612"/>
    <s v="CA-2017-144365"/>
    <x v="1200"/>
    <d v="2017-10-30T00:00:00"/>
    <s v="Standard Class"/>
    <s v="CS-11950"/>
    <s v="Carlos Soltero"/>
    <x v="0"/>
    <s v="United States"/>
    <x v="25"/>
    <s v="Mississippi"/>
    <n v="39212"/>
    <x v="0"/>
    <s v="OFF-FA-10000735"/>
    <x v="1"/>
    <x v="13"/>
    <s v="Staples"/>
    <x v="2582"/>
    <n v="4"/>
    <n v="0"/>
    <n v="5.2560000000000002"/>
    <n v="10"/>
    <n v="4"/>
    <x v="3"/>
    <s v="Oct"/>
    <s v="2017-10"/>
  </r>
  <r>
    <n v="9613"/>
    <s v="CA-2016-110086"/>
    <x v="31"/>
    <d v="2016-09-22T00:00:00"/>
    <s v="Standard Class"/>
    <s v="BD-11320"/>
    <s v="Bill Donatelli"/>
    <x v="0"/>
    <s v="United States"/>
    <x v="350"/>
    <s v="California"/>
    <n v="95695"/>
    <x v="1"/>
    <s v="TEC-PH-10001299"/>
    <x v="2"/>
    <x v="7"/>
    <s v="Polycom CX300 Desktop Phone USB VoIP phone"/>
    <x v="2507"/>
    <n v="2"/>
    <n v="0.2"/>
    <n v="23.9984"/>
    <n v="9"/>
    <n v="3"/>
    <x v="0"/>
    <s v="Sep"/>
    <s v="2016-09"/>
  </r>
  <r>
    <n v="9614"/>
    <s v="CA-2014-128524"/>
    <x v="7"/>
    <d v="2014-11-13T00:00:00"/>
    <s v="First Class"/>
    <s v="MZ-17515"/>
    <s v="Mary Zewe"/>
    <x v="1"/>
    <s v="United States"/>
    <x v="4"/>
    <s v="Washington"/>
    <n v="98115"/>
    <x v="1"/>
    <s v="OFF-AP-10002892"/>
    <x v="1"/>
    <x v="9"/>
    <s v="Belkin F5C206VTEL 6 Outlet Surge"/>
    <x v="5681"/>
    <n v="1"/>
    <n v="0"/>
    <n v="6.8940000000000001"/>
    <n v="11"/>
    <n v="4"/>
    <x v="2"/>
    <s v="Nov"/>
    <s v="2014-11"/>
  </r>
  <r>
    <n v="9615"/>
    <s v="CA-2014-128524"/>
    <x v="7"/>
    <d v="2014-11-13T00:00:00"/>
    <s v="First Class"/>
    <s v="MZ-17515"/>
    <s v="Mary Zewe"/>
    <x v="1"/>
    <s v="United States"/>
    <x v="4"/>
    <s v="Washington"/>
    <n v="98115"/>
    <x v="1"/>
    <s v="TEC-AC-10002718"/>
    <x v="2"/>
    <x v="11"/>
    <s v="Belkin Standard 104 key USB Keyboard"/>
    <x v="5682"/>
    <n v="7"/>
    <n v="0"/>
    <n v="15.3195"/>
    <n v="11"/>
    <n v="4"/>
    <x v="2"/>
    <s v="Nov"/>
    <s v="2014-11"/>
  </r>
  <r>
    <n v="9616"/>
    <s v="CA-2014-128524"/>
    <x v="7"/>
    <d v="2014-11-13T00:00:00"/>
    <s v="First Class"/>
    <s v="MZ-17515"/>
    <s v="Mary Zewe"/>
    <x v="1"/>
    <s v="United States"/>
    <x v="4"/>
    <s v="Washington"/>
    <n v="98115"/>
    <x v="1"/>
    <s v="OFF-BI-10003527"/>
    <x v="1"/>
    <x v="8"/>
    <s v="Fellowes PB500 Electric Punch Plastic Comb Binding Machine with Manual Bind"/>
    <x v="5683"/>
    <n v="2"/>
    <n v="0.2"/>
    <n v="762.59400000000005"/>
    <n v="11"/>
    <n v="4"/>
    <x v="2"/>
    <s v="Nov"/>
    <s v="2014-11"/>
  </r>
  <r>
    <n v="9617"/>
    <s v="CA-2016-140256"/>
    <x v="250"/>
    <d v="2016-08-29T00:00:00"/>
    <s v="Standard Class"/>
    <s v="PW-19030"/>
    <s v="Pauline Webber"/>
    <x v="1"/>
    <s v="United States"/>
    <x v="1"/>
    <s v="California"/>
    <n v="90049"/>
    <x v="1"/>
    <s v="OFF-AR-10002255"/>
    <x v="1"/>
    <x v="6"/>
    <s v="Newell 346"/>
    <x v="1755"/>
    <n v="2"/>
    <n v="0"/>
    <n v="1.6704000000000001"/>
    <n v="8"/>
    <n v="3"/>
    <x v="0"/>
    <s v="Aug"/>
    <s v="2016-08"/>
  </r>
  <r>
    <n v="9618"/>
    <s v="CA-2017-160633"/>
    <x v="673"/>
    <d v="2017-11-21T00:00:00"/>
    <s v="Standard Class"/>
    <s v="BS-11380"/>
    <s v="Bill Stewart"/>
    <x v="1"/>
    <s v="United States"/>
    <x v="256"/>
    <s v="Ohio"/>
    <n v="43402"/>
    <x v="3"/>
    <s v="TEC-CO-10002095"/>
    <x v="2"/>
    <x v="16"/>
    <s v="Hewlett Packard 610 Color Digital Copier / Printer"/>
    <x v="5684"/>
    <n v="3"/>
    <n v="0.4"/>
    <n v="74.998500000000007"/>
    <n v="11"/>
    <n v="4"/>
    <x v="3"/>
    <s v="Nov"/>
    <s v="2017-11"/>
  </r>
  <r>
    <n v="9619"/>
    <s v="CA-2017-160633"/>
    <x v="673"/>
    <d v="2017-11-21T00:00:00"/>
    <s v="Standard Class"/>
    <s v="BS-11380"/>
    <s v="Bill Stewart"/>
    <x v="1"/>
    <s v="United States"/>
    <x v="256"/>
    <s v="Ohio"/>
    <n v="43402"/>
    <x v="3"/>
    <s v="OFF-AR-10004022"/>
    <x v="1"/>
    <x v="6"/>
    <s v="Panasonic KP-380BK Classic Electric Pencil Sharpener"/>
    <x v="1134"/>
    <n v="3"/>
    <n v="0.2"/>
    <n v="5.3970000000000002"/>
    <n v="11"/>
    <n v="4"/>
    <x v="3"/>
    <s v="Nov"/>
    <s v="2017-11"/>
  </r>
  <r>
    <n v="9620"/>
    <s v="CA-2017-160633"/>
    <x v="673"/>
    <d v="2017-11-21T00:00:00"/>
    <s v="Standard Class"/>
    <s v="BS-11380"/>
    <s v="Bill Stewart"/>
    <x v="1"/>
    <s v="United States"/>
    <x v="256"/>
    <s v="Ohio"/>
    <n v="43402"/>
    <x v="3"/>
    <s v="TEC-AC-10002335"/>
    <x v="2"/>
    <x v="11"/>
    <s v="Logitech Media Keyboard K200"/>
    <x v="3943"/>
    <n v="5"/>
    <n v="0.2"/>
    <n v="-1.7495000000000001"/>
    <n v="11"/>
    <n v="4"/>
    <x v="3"/>
    <s v="Nov"/>
    <s v="2017-11"/>
  </r>
  <r>
    <n v="9621"/>
    <s v="CA-2014-115133"/>
    <x v="467"/>
    <d v="2014-09-30T00:00:00"/>
    <s v="Standard Class"/>
    <s v="DA-13450"/>
    <s v="Dianna Arnett"/>
    <x v="2"/>
    <s v="United States"/>
    <x v="152"/>
    <s v="Ohio"/>
    <n v="43130"/>
    <x v="3"/>
    <s v="OFF-AP-10001634"/>
    <x v="1"/>
    <x v="9"/>
    <s v="Hoover Commercial Lightweight Upright Vacuum"/>
    <x v="5685"/>
    <n v="6"/>
    <n v="0.2"/>
    <n v="1.2527999999999999"/>
    <n v="9"/>
    <n v="3"/>
    <x v="2"/>
    <s v="Sep"/>
    <s v="2014-09"/>
  </r>
  <r>
    <n v="9622"/>
    <s v="CA-2014-115133"/>
    <x v="467"/>
    <d v="2014-09-30T00:00:00"/>
    <s v="Standard Class"/>
    <s v="DA-13450"/>
    <s v="Dianna Arnett"/>
    <x v="2"/>
    <s v="United States"/>
    <x v="152"/>
    <s v="Ohio"/>
    <n v="43130"/>
    <x v="3"/>
    <s v="TEC-AC-10002370"/>
    <x v="2"/>
    <x v="11"/>
    <s v="Maxell CD-R Discs"/>
    <x v="5686"/>
    <n v="2"/>
    <n v="0.2"/>
    <n v="0.4728"/>
    <n v="9"/>
    <n v="3"/>
    <x v="2"/>
    <s v="Sep"/>
    <s v="2014-09"/>
  </r>
  <r>
    <n v="9623"/>
    <s v="CA-2014-115133"/>
    <x v="467"/>
    <d v="2014-09-30T00:00:00"/>
    <s v="Standard Class"/>
    <s v="DA-13450"/>
    <s v="Dianna Arnett"/>
    <x v="2"/>
    <s v="United States"/>
    <x v="152"/>
    <s v="Ohio"/>
    <n v="43130"/>
    <x v="3"/>
    <s v="OFF-PA-10000174"/>
    <x v="1"/>
    <x v="10"/>
    <s v="Message Book, Wirebound, Four 5 1/2&quot; X 4&quot; Forms/Pg., 200 Dupl. Sets/Book"/>
    <x v="2668"/>
    <n v="4"/>
    <n v="0.2"/>
    <n v="11.102399999999999"/>
    <n v="9"/>
    <n v="3"/>
    <x v="2"/>
    <s v="Sep"/>
    <s v="2014-09"/>
  </r>
  <r>
    <n v="9624"/>
    <s v="CA-2017-137449"/>
    <x v="222"/>
    <d v="2017-06-30T00:00:00"/>
    <s v="First Class"/>
    <s v="ME-17725"/>
    <s v="Max Engle"/>
    <x v="0"/>
    <s v="United States"/>
    <x v="61"/>
    <s v="Texas"/>
    <n v="75220"/>
    <x v="2"/>
    <s v="OFF-AP-10000240"/>
    <x v="1"/>
    <x v="9"/>
    <s v="Belkin F9G930V10-GRY 9 Outlet Surge"/>
    <x v="5687"/>
    <n v="2"/>
    <n v="0.8"/>
    <n v="-54.549599999999998"/>
    <n v="6"/>
    <n v="2"/>
    <x v="3"/>
    <s v="Jun"/>
    <s v="2017-06"/>
  </r>
  <r>
    <n v="9625"/>
    <s v="CA-2017-137449"/>
    <x v="222"/>
    <d v="2017-06-30T00:00:00"/>
    <s v="First Class"/>
    <s v="ME-17725"/>
    <s v="Max Engle"/>
    <x v="0"/>
    <s v="United States"/>
    <x v="61"/>
    <s v="Texas"/>
    <n v="75220"/>
    <x v="2"/>
    <s v="FUR-TA-10002855"/>
    <x v="0"/>
    <x v="3"/>
    <s v="Bevis Round Conference Table Top &amp; Single Column Base"/>
    <x v="5688"/>
    <n v="3"/>
    <n v="0.3"/>
    <n v="-39.511800000000001"/>
    <n v="6"/>
    <n v="2"/>
    <x v="3"/>
    <s v="Jun"/>
    <s v="2017-06"/>
  </r>
  <r>
    <n v="9626"/>
    <s v="CA-2017-137449"/>
    <x v="222"/>
    <d v="2017-06-30T00:00:00"/>
    <s v="First Class"/>
    <s v="ME-17725"/>
    <s v="Max Engle"/>
    <x v="0"/>
    <s v="United States"/>
    <x v="61"/>
    <s v="Texas"/>
    <n v="75220"/>
    <x v="2"/>
    <s v="FUR-BO-10000780"/>
    <x v="0"/>
    <x v="0"/>
    <s v="O'Sullivan Plantations 2-Door Library in Landvery Oak"/>
    <x v="5689"/>
    <n v="3"/>
    <n v="0.32"/>
    <n v="-96.470399999999998"/>
    <n v="6"/>
    <n v="2"/>
    <x v="3"/>
    <s v="Jun"/>
    <s v="2017-06"/>
  </r>
  <r>
    <n v="9627"/>
    <s v="CA-2017-103520"/>
    <x v="397"/>
    <d v="2017-09-25T00:00:00"/>
    <s v="First Class"/>
    <s v="MH-17785"/>
    <s v="Maya Herman"/>
    <x v="1"/>
    <s v="United States"/>
    <x v="270"/>
    <s v="Texas"/>
    <n v="79424"/>
    <x v="2"/>
    <s v="OFF-PA-10001846"/>
    <x v="1"/>
    <x v="10"/>
    <s v="Xerox 1899"/>
    <x v="4579"/>
    <n v="2"/>
    <n v="0.2"/>
    <n v="3.3523999999999998"/>
    <n v="9"/>
    <n v="3"/>
    <x v="3"/>
    <s v="Sep"/>
    <s v="2017-09"/>
  </r>
  <r>
    <n v="9628"/>
    <s v="CA-2014-139283"/>
    <x v="533"/>
    <d v="2014-11-27T00:00:00"/>
    <s v="Standard Class"/>
    <s v="BT-11440"/>
    <s v="Bobby Trafton"/>
    <x v="0"/>
    <s v="United States"/>
    <x v="66"/>
    <s v="Michigan"/>
    <n v="48227"/>
    <x v="2"/>
    <s v="OFF-BI-10002049"/>
    <x v="1"/>
    <x v="8"/>
    <s v="UniKeep View Case Binders"/>
    <x v="1835"/>
    <n v="3"/>
    <n v="0"/>
    <n v="6.7481999999999998"/>
    <n v="11"/>
    <n v="4"/>
    <x v="2"/>
    <s v="Nov"/>
    <s v="2014-11"/>
  </r>
  <r>
    <n v="9629"/>
    <s v="CA-2014-118192"/>
    <x v="286"/>
    <d v="2014-01-18T00:00:00"/>
    <s v="Standard Class"/>
    <s v="MM-17920"/>
    <s v="Michael Moore"/>
    <x v="0"/>
    <s v="United States"/>
    <x v="46"/>
    <s v="Ohio"/>
    <n v="43055"/>
    <x v="3"/>
    <s v="OFF-PA-10002947"/>
    <x v="1"/>
    <x v="10"/>
    <s v="Xerox 1923"/>
    <x v="5317"/>
    <n v="7"/>
    <n v="0.2"/>
    <n v="13.0928"/>
    <n v="1"/>
    <n v="1"/>
    <x v="2"/>
    <s v="Jan"/>
    <s v="2014-01"/>
  </r>
  <r>
    <n v="9630"/>
    <s v="CA-2014-118192"/>
    <x v="286"/>
    <d v="2014-01-18T00:00:00"/>
    <s v="Standard Class"/>
    <s v="MM-17920"/>
    <s v="Michael Moore"/>
    <x v="0"/>
    <s v="United States"/>
    <x v="46"/>
    <s v="Ohio"/>
    <n v="43055"/>
    <x v="3"/>
    <s v="OFF-BI-10003476"/>
    <x v="1"/>
    <x v="8"/>
    <s v="Avery Metallic Poly Binders"/>
    <x v="5690"/>
    <n v="2"/>
    <n v="0.7"/>
    <n v="-2.5211999999999999"/>
    <n v="1"/>
    <n v="1"/>
    <x v="2"/>
    <s v="Jan"/>
    <s v="2014-01"/>
  </r>
  <r>
    <n v="9631"/>
    <s v="CA-2016-168844"/>
    <x v="1206"/>
    <d v="2016-06-06T00:00:00"/>
    <s v="Standard Class"/>
    <s v="NM-18520"/>
    <s v="Neoma Murray"/>
    <x v="0"/>
    <s v="United States"/>
    <x v="20"/>
    <s v="New York"/>
    <n v="10011"/>
    <x v="3"/>
    <s v="OFF-BI-10002609"/>
    <x v="1"/>
    <x v="8"/>
    <s v="Avery Hidden Tab Dividers for Binding Systems"/>
    <x v="485"/>
    <n v="3"/>
    <n v="0.2"/>
    <n v="2.3243999999999998"/>
    <n v="5"/>
    <n v="2"/>
    <x v="0"/>
    <s v="May"/>
    <s v="2016-05"/>
  </r>
  <r>
    <n v="9632"/>
    <s v="CA-2016-168844"/>
    <x v="1206"/>
    <d v="2016-06-06T00:00:00"/>
    <s v="Standard Class"/>
    <s v="NM-18520"/>
    <s v="Neoma Murray"/>
    <x v="0"/>
    <s v="United States"/>
    <x v="20"/>
    <s v="New York"/>
    <n v="10011"/>
    <x v="3"/>
    <s v="TEC-PH-10003215"/>
    <x v="2"/>
    <x v="7"/>
    <s v="Jackery Bar Premium Fast-charging Portable Charger"/>
    <x v="5691"/>
    <n v="6"/>
    <n v="0"/>
    <n v="88.052999999999997"/>
    <n v="5"/>
    <n v="2"/>
    <x v="0"/>
    <s v="May"/>
    <s v="2016-05"/>
  </r>
  <r>
    <n v="9633"/>
    <s v="CA-2017-154809"/>
    <x v="778"/>
    <d v="2017-02-17T00:00:00"/>
    <s v="Standard Class"/>
    <s v="MH-17455"/>
    <s v="Mark Hamilton"/>
    <x v="0"/>
    <s v="United States"/>
    <x v="31"/>
    <s v="Minnesota"/>
    <n v="55407"/>
    <x v="2"/>
    <s v="OFF-AP-10004785"/>
    <x v="1"/>
    <x v="9"/>
    <s v="Holmes Replacement Filter for HEPA Air Cleaner, Medium Room"/>
    <x v="5692"/>
    <n v="8"/>
    <n v="0"/>
    <n v="38.975200000000001"/>
    <n v="2"/>
    <n v="1"/>
    <x v="3"/>
    <s v="Feb"/>
    <s v="2017-02"/>
  </r>
  <r>
    <n v="9634"/>
    <s v="CA-2014-151330"/>
    <x v="1005"/>
    <d v="2014-10-17T00:00:00"/>
    <s v="First Class"/>
    <s v="TC-21295"/>
    <s v="Toby Carlisle"/>
    <x v="0"/>
    <s v="United States"/>
    <x v="231"/>
    <s v="Massachusetts"/>
    <n v="2149"/>
    <x v="3"/>
    <s v="TEC-AC-10000865"/>
    <x v="2"/>
    <x v="11"/>
    <s v="WD My Passport Ultra 500GB Portable External Hard Drive"/>
    <x v="1307"/>
    <n v="3"/>
    <n v="0"/>
    <n v="30.09"/>
    <n v="10"/>
    <n v="4"/>
    <x v="2"/>
    <s v="Oct"/>
    <s v="2014-10"/>
  </r>
  <r>
    <n v="9635"/>
    <s v="CA-2014-151330"/>
    <x v="1005"/>
    <d v="2014-10-17T00:00:00"/>
    <s v="First Class"/>
    <s v="TC-21295"/>
    <s v="Toby Carlisle"/>
    <x v="0"/>
    <s v="United States"/>
    <x v="231"/>
    <s v="Massachusetts"/>
    <n v="2149"/>
    <x v="3"/>
    <s v="OFF-ST-10000615"/>
    <x v="1"/>
    <x v="4"/>
    <s v="SimpliFile Personal File, Black Granite, 15w x 6-15/16d x 11-1/4h"/>
    <x v="5693"/>
    <n v="7"/>
    <n v="0"/>
    <n v="22.245999999999999"/>
    <n v="10"/>
    <n v="4"/>
    <x v="2"/>
    <s v="Oct"/>
    <s v="2014-10"/>
  </r>
  <r>
    <n v="9636"/>
    <s v="CA-2014-151330"/>
    <x v="1005"/>
    <d v="2014-10-17T00:00:00"/>
    <s v="First Class"/>
    <s v="TC-21295"/>
    <s v="Toby Carlisle"/>
    <x v="0"/>
    <s v="United States"/>
    <x v="231"/>
    <s v="Massachusetts"/>
    <n v="2149"/>
    <x v="3"/>
    <s v="FUR-CH-10000749"/>
    <x v="0"/>
    <x v="1"/>
    <s v="Office Star - Ergonomic Mid Back Chair with 2-Way Adjustable Arms"/>
    <x v="2312"/>
    <n v="9"/>
    <n v="0"/>
    <n v="260.6112"/>
    <n v="10"/>
    <n v="4"/>
    <x v="2"/>
    <s v="Oct"/>
    <s v="2014-10"/>
  </r>
  <r>
    <n v="9637"/>
    <s v="CA-2014-124702"/>
    <x v="728"/>
    <d v="2014-11-25T00:00:00"/>
    <s v="Standard Class"/>
    <s v="MH-17785"/>
    <s v="Maya Herman"/>
    <x v="1"/>
    <s v="United States"/>
    <x v="4"/>
    <s v="Washington"/>
    <n v="98105"/>
    <x v="1"/>
    <s v="FUR-FU-10003553"/>
    <x v="0"/>
    <x v="5"/>
    <s v="Howard Miller 13-1/2&quot; Diameter Rosebrook Wall Clock"/>
    <x v="5694"/>
    <n v="2"/>
    <n v="0"/>
    <n v="55.015999999999998"/>
    <n v="11"/>
    <n v="4"/>
    <x v="2"/>
    <s v="Nov"/>
    <s v="2014-11"/>
  </r>
  <r>
    <n v="9638"/>
    <s v="CA-2014-124702"/>
    <x v="728"/>
    <d v="2014-11-25T00:00:00"/>
    <s v="Standard Class"/>
    <s v="MH-17785"/>
    <s v="Maya Herman"/>
    <x v="1"/>
    <s v="United States"/>
    <x v="4"/>
    <s v="Washington"/>
    <n v="98105"/>
    <x v="1"/>
    <s v="FUR-TA-10003008"/>
    <x v="0"/>
    <x v="3"/>
    <s v="Lesro Round Back Collection Coffee Table, End Table"/>
    <x v="5695"/>
    <n v="4"/>
    <n v="0"/>
    <n v="94.926000000000002"/>
    <n v="11"/>
    <n v="4"/>
    <x v="2"/>
    <s v="Nov"/>
    <s v="2014-11"/>
  </r>
  <r>
    <n v="9639"/>
    <s v="US-2017-125808"/>
    <x v="105"/>
    <d v="2017-11-15T00:00:00"/>
    <s v="Second Class"/>
    <s v="EP-13915"/>
    <s v="Emily Phan"/>
    <x v="0"/>
    <s v="United States"/>
    <x v="1"/>
    <s v="California"/>
    <n v="90032"/>
    <x v="1"/>
    <s v="OFF-PA-10001846"/>
    <x v="1"/>
    <x v="10"/>
    <s v="Xerox 1899"/>
    <x v="1049"/>
    <n v="2"/>
    <n v="0"/>
    <n v="5.6643999999999997"/>
    <n v="11"/>
    <n v="4"/>
    <x v="3"/>
    <s v="Nov"/>
    <s v="2017-11"/>
  </r>
  <r>
    <n v="9640"/>
    <s v="CA-2015-116638"/>
    <x v="1225"/>
    <d v="2015-01-31T00:00:00"/>
    <s v="Second Class"/>
    <s v="JH-15985"/>
    <s v="Joseph Holt"/>
    <x v="0"/>
    <s v="United States"/>
    <x v="3"/>
    <s v="North Carolina"/>
    <n v="28027"/>
    <x v="0"/>
    <s v="FUR-TA-10000198"/>
    <x v="0"/>
    <x v="3"/>
    <s v="Chromcraft Bull-Nose Wood Oval Conference Tables &amp; Bases"/>
    <x v="5696"/>
    <n v="13"/>
    <n v="0.4"/>
    <n v="-1862.3124"/>
    <n v="1"/>
    <n v="1"/>
    <x v="1"/>
    <s v="Jan"/>
    <s v="2015-01"/>
  </r>
  <r>
    <n v="9641"/>
    <s v="CA-2014-104563"/>
    <x v="1009"/>
    <d v="2014-03-12T00:00:00"/>
    <s v="Standard Class"/>
    <s v="CM-12715"/>
    <s v="Craig Molinari"/>
    <x v="1"/>
    <s v="United States"/>
    <x v="4"/>
    <s v="Washington"/>
    <n v="98103"/>
    <x v="1"/>
    <s v="OFF-AR-10000390"/>
    <x v="1"/>
    <x v="6"/>
    <s v="Newell Chalk Holder"/>
    <x v="2740"/>
    <n v="5"/>
    <n v="0"/>
    <n v="9.4990000000000006"/>
    <n v="3"/>
    <n v="1"/>
    <x v="2"/>
    <s v="Mar"/>
    <s v="2014-03"/>
  </r>
  <r>
    <n v="9642"/>
    <s v="CA-2014-104563"/>
    <x v="1009"/>
    <d v="2014-03-12T00:00:00"/>
    <s v="Standard Class"/>
    <s v="CM-12715"/>
    <s v="Craig Molinari"/>
    <x v="1"/>
    <s v="United States"/>
    <x v="4"/>
    <s v="Washington"/>
    <n v="98103"/>
    <x v="1"/>
    <s v="OFF-ST-10000934"/>
    <x v="1"/>
    <x v="4"/>
    <s v="Contico 72&quot;H Heavy-Duty Storage System"/>
    <x v="5697"/>
    <n v="5"/>
    <n v="0"/>
    <n v="0"/>
    <n v="3"/>
    <n v="1"/>
    <x v="2"/>
    <s v="Mar"/>
    <s v="2014-03"/>
  </r>
  <r>
    <n v="9643"/>
    <s v="CA-2014-104563"/>
    <x v="1009"/>
    <d v="2014-03-12T00:00:00"/>
    <s v="Standard Class"/>
    <s v="CM-12715"/>
    <s v="Craig Molinari"/>
    <x v="1"/>
    <s v="United States"/>
    <x v="4"/>
    <s v="Washington"/>
    <n v="98103"/>
    <x v="1"/>
    <s v="FUR-CH-10002780"/>
    <x v="0"/>
    <x v="1"/>
    <s v="Office Star - Task Chair with Contemporary Loop Arms"/>
    <x v="5163"/>
    <n v="6"/>
    <n v="0.2"/>
    <n v="21.8352"/>
    <n v="3"/>
    <n v="1"/>
    <x v="2"/>
    <s v="Mar"/>
    <s v="2014-03"/>
  </r>
  <r>
    <n v="9644"/>
    <s v="CA-2014-104563"/>
    <x v="1009"/>
    <d v="2014-03-12T00:00:00"/>
    <s v="Standard Class"/>
    <s v="CM-12715"/>
    <s v="Craig Molinari"/>
    <x v="1"/>
    <s v="United States"/>
    <x v="4"/>
    <s v="Washington"/>
    <n v="98103"/>
    <x v="1"/>
    <s v="FUR-CH-10004495"/>
    <x v="0"/>
    <x v="1"/>
    <s v="Global Leather and Oak Executive Chair, Black"/>
    <x v="5698"/>
    <n v="2"/>
    <n v="0.2"/>
    <n v="54.176400000000001"/>
    <n v="3"/>
    <n v="1"/>
    <x v="2"/>
    <s v="Mar"/>
    <s v="2014-03"/>
  </r>
  <r>
    <n v="9645"/>
    <s v="US-2017-107979"/>
    <x v="110"/>
    <d v="2017-06-13T00:00:00"/>
    <s v="Standard Class"/>
    <s v="FO-14305"/>
    <s v="Frank Olsen"/>
    <x v="0"/>
    <s v="United States"/>
    <x v="220"/>
    <s v="Arizona"/>
    <n v="85301"/>
    <x v="1"/>
    <s v="TEC-AC-10002006"/>
    <x v="2"/>
    <x v="11"/>
    <s v="Memorex Micro Travel Drive 16 GB"/>
    <x v="5699"/>
    <n v="7"/>
    <n v="0.2"/>
    <n v="12.3123"/>
    <n v="6"/>
    <n v="2"/>
    <x v="3"/>
    <s v="Jun"/>
    <s v="2017-06"/>
  </r>
  <r>
    <n v="9646"/>
    <s v="US-2017-107979"/>
    <x v="110"/>
    <d v="2017-06-13T00:00:00"/>
    <s v="Standard Class"/>
    <s v="FO-14305"/>
    <s v="Frank Olsen"/>
    <x v="0"/>
    <s v="United States"/>
    <x v="220"/>
    <s v="Arizona"/>
    <n v="85301"/>
    <x v="1"/>
    <s v="OFF-ST-10002485"/>
    <x v="1"/>
    <x v="4"/>
    <s v="Rogers Deluxe File Chest"/>
    <x v="200"/>
    <n v="2"/>
    <n v="0.2"/>
    <n v="-8.3523999999999994"/>
    <n v="6"/>
    <n v="2"/>
    <x v="3"/>
    <s v="Jun"/>
    <s v="2017-06"/>
  </r>
  <r>
    <n v="9647"/>
    <s v="US-2017-107979"/>
    <x v="110"/>
    <d v="2017-06-13T00:00:00"/>
    <s v="Standard Class"/>
    <s v="FO-14305"/>
    <s v="Frank Olsen"/>
    <x v="0"/>
    <s v="United States"/>
    <x v="220"/>
    <s v="Arizona"/>
    <n v="85301"/>
    <x v="1"/>
    <s v="OFF-BI-10000778"/>
    <x v="1"/>
    <x v="8"/>
    <s v="GBC VeloBinder Electric Binding Machine"/>
    <x v="1255"/>
    <n v="2"/>
    <n v="0.7"/>
    <n v="-48.392000000000003"/>
    <n v="6"/>
    <n v="2"/>
    <x v="3"/>
    <s v="Jun"/>
    <s v="2017-06"/>
  </r>
  <r>
    <n v="9648"/>
    <s v="CA-2014-150518"/>
    <x v="84"/>
    <d v="2014-11-24T00:00:00"/>
    <s v="Standard Class"/>
    <s v="MW-18220"/>
    <s v="Mitch Webber"/>
    <x v="0"/>
    <s v="United States"/>
    <x v="525"/>
    <s v="Minnesota"/>
    <n v="55433"/>
    <x v="2"/>
    <s v="OFF-ST-10000877"/>
    <x v="1"/>
    <x v="4"/>
    <s v="Recycled Steel Personal File for Standard File Folders"/>
    <x v="3449"/>
    <n v="4"/>
    <n v="0"/>
    <n v="57.501600000000003"/>
    <n v="11"/>
    <n v="4"/>
    <x v="2"/>
    <s v="Nov"/>
    <s v="2014-11"/>
  </r>
  <r>
    <n v="9649"/>
    <s v="CA-2014-150518"/>
    <x v="84"/>
    <d v="2014-11-24T00:00:00"/>
    <s v="Standard Class"/>
    <s v="MW-18220"/>
    <s v="Mitch Webber"/>
    <x v="0"/>
    <s v="United States"/>
    <x v="525"/>
    <s v="Minnesota"/>
    <n v="55433"/>
    <x v="2"/>
    <s v="TEC-PH-10002103"/>
    <x v="2"/>
    <x v="7"/>
    <s v="Jabra SPEAK 410"/>
    <x v="1666"/>
    <n v="3"/>
    <n v="0"/>
    <n v="78.951599999999999"/>
    <n v="11"/>
    <n v="4"/>
    <x v="2"/>
    <s v="Nov"/>
    <s v="2014-11"/>
  </r>
  <r>
    <n v="9650"/>
    <s v="CA-2016-107104"/>
    <x v="491"/>
    <d v="2016-11-30T00:00:00"/>
    <s v="Standard Class"/>
    <s v="MS-17365"/>
    <s v="Maribeth Schnelling"/>
    <x v="0"/>
    <s v="United States"/>
    <x v="1"/>
    <s v="California"/>
    <n v="90045"/>
    <x v="1"/>
    <s v="FUR-BO-10002213"/>
    <x v="0"/>
    <x v="0"/>
    <s v="DMI Eclipse Executive Suite Bookcases"/>
    <x v="5700"/>
    <n v="8"/>
    <n v="0.15"/>
    <n v="160.31360000000001"/>
    <n v="11"/>
    <n v="4"/>
    <x v="0"/>
    <s v="Nov"/>
    <s v="2016-11"/>
  </r>
  <r>
    <n v="9651"/>
    <s v="CA-2016-107104"/>
    <x v="491"/>
    <d v="2016-11-30T00:00:00"/>
    <s v="Standard Class"/>
    <s v="MS-17365"/>
    <s v="Maribeth Schnelling"/>
    <x v="0"/>
    <s v="United States"/>
    <x v="1"/>
    <s v="California"/>
    <n v="90045"/>
    <x v="1"/>
    <s v="OFF-AR-10004269"/>
    <x v="1"/>
    <x v="6"/>
    <s v="Newell 31"/>
    <x v="5148"/>
    <n v="9"/>
    <n v="0"/>
    <n v="10.4076"/>
    <n v="11"/>
    <n v="4"/>
    <x v="0"/>
    <s v="Nov"/>
    <s v="2016-11"/>
  </r>
  <r>
    <n v="9652"/>
    <s v="CA-2016-107104"/>
    <x v="491"/>
    <d v="2016-11-30T00:00:00"/>
    <s v="Standard Class"/>
    <s v="MS-17365"/>
    <s v="Maribeth Schnelling"/>
    <x v="0"/>
    <s v="United States"/>
    <x v="1"/>
    <s v="California"/>
    <n v="90045"/>
    <x v="1"/>
    <s v="OFF-AP-10000055"/>
    <x v="1"/>
    <x v="9"/>
    <s v="Belkin F9S820V06 8 Outlet Surge"/>
    <x v="643"/>
    <n v="2"/>
    <n v="0"/>
    <n v="19.488"/>
    <n v="11"/>
    <n v="4"/>
    <x v="0"/>
    <s v="Nov"/>
    <s v="2016-11"/>
  </r>
  <r>
    <n v="9653"/>
    <s v="CA-2016-107104"/>
    <x v="491"/>
    <d v="2016-11-30T00:00:00"/>
    <s v="Standard Class"/>
    <s v="MS-17365"/>
    <s v="Maribeth Schnelling"/>
    <x v="0"/>
    <s v="United States"/>
    <x v="1"/>
    <s v="California"/>
    <n v="90045"/>
    <x v="1"/>
    <s v="FUR-FU-10002937"/>
    <x v="0"/>
    <x v="5"/>
    <s v="GE 48&quot; Fluorescent Tube, Cool White Energy Saver, 34 Watts, 30/Box"/>
    <x v="1899"/>
    <n v="6"/>
    <n v="0"/>
    <n v="297.69"/>
    <n v="11"/>
    <n v="4"/>
    <x v="0"/>
    <s v="Nov"/>
    <s v="2016-11"/>
  </r>
  <r>
    <n v="9654"/>
    <s v="CA-2017-161893"/>
    <x v="205"/>
    <d v="2017-01-27T00:00:00"/>
    <s v="Standard Class"/>
    <s v="HP-14815"/>
    <s v="Harold Pawlan"/>
    <x v="2"/>
    <s v="United States"/>
    <x v="93"/>
    <s v="Arizona"/>
    <n v="85705"/>
    <x v="1"/>
    <s v="TEC-AC-10001874"/>
    <x v="2"/>
    <x v="11"/>
    <s v="Logitech Wireless Anywhere Mouse MX for PC and Mac"/>
    <x v="909"/>
    <n v="2"/>
    <n v="0.2"/>
    <n v="11.997999999999999"/>
    <n v="1"/>
    <n v="1"/>
    <x v="3"/>
    <s v="Jan"/>
    <s v="2017-01"/>
  </r>
  <r>
    <n v="9655"/>
    <s v="CA-2017-161893"/>
    <x v="205"/>
    <d v="2017-01-27T00:00:00"/>
    <s v="Standard Class"/>
    <s v="HP-14815"/>
    <s v="Harold Pawlan"/>
    <x v="2"/>
    <s v="United States"/>
    <x v="93"/>
    <s v="Arizona"/>
    <n v="85705"/>
    <x v="1"/>
    <s v="OFF-BI-10004506"/>
    <x v="1"/>
    <x v="8"/>
    <s v="Wilson Jones data.warehouse D-Ring Binders with DublLock"/>
    <x v="5701"/>
    <n v="2"/>
    <n v="0.7"/>
    <n v="-3.6212"/>
    <n v="1"/>
    <n v="1"/>
    <x v="3"/>
    <s v="Jan"/>
    <s v="2017-01"/>
  </r>
  <r>
    <n v="9656"/>
    <s v="CA-2014-156160"/>
    <x v="358"/>
    <d v="2014-09-29T00:00:00"/>
    <s v="Standard Class"/>
    <s v="AS-10090"/>
    <s v="Adam Shillingsburg"/>
    <x v="0"/>
    <s v="United States"/>
    <x v="20"/>
    <s v="New York"/>
    <n v="10035"/>
    <x v="3"/>
    <s v="FUR-FU-10001876"/>
    <x v="0"/>
    <x v="5"/>
    <s v="Computer Room Manger, 14&quot;"/>
    <x v="5702"/>
    <n v="3"/>
    <n v="0"/>
    <n v="35.078400000000002"/>
    <n v="9"/>
    <n v="3"/>
    <x v="2"/>
    <s v="Sep"/>
    <s v="2014-09"/>
  </r>
  <r>
    <n v="9657"/>
    <s v="CA-2014-156160"/>
    <x v="358"/>
    <d v="2014-09-29T00:00:00"/>
    <s v="Standard Class"/>
    <s v="AS-10090"/>
    <s v="Adam Shillingsburg"/>
    <x v="0"/>
    <s v="United States"/>
    <x v="20"/>
    <s v="New York"/>
    <n v="10035"/>
    <x v="3"/>
    <s v="OFF-BI-10003355"/>
    <x v="1"/>
    <x v="8"/>
    <s v="Cardinal Holdit Business Card Pockets"/>
    <x v="2176"/>
    <n v="1"/>
    <n v="0.2"/>
    <n v="1.3944000000000001"/>
    <n v="9"/>
    <n v="3"/>
    <x v="2"/>
    <s v="Sep"/>
    <s v="2014-09"/>
  </r>
  <r>
    <n v="9658"/>
    <s v="CA-2014-156160"/>
    <x v="358"/>
    <d v="2014-09-29T00:00:00"/>
    <s v="Standard Class"/>
    <s v="AS-10090"/>
    <s v="Adam Shillingsburg"/>
    <x v="0"/>
    <s v="United States"/>
    <x v="20"/>
    <s v="New York"/>
    <n v="10035"/>
    <x v="3"/>
    <s v="OFF-AR-10003876"/>
    <x v="1"/>
    <x v="6"/>
    <s v="Avery Hi-Liter GlideStik Fluorescent Highlighter, Yellow Ink"/>
    <x v="3754"/>
    <n v="4"/>
    <n v="0"/>
    <n v="5.7375999999999996"/>
    <n v="9"/>
    <n v="3"/>
    <x v="2"/>
    <s v="Sep"/>
    <s v="2014-09"/>
  </r>
  <r>
    <n v="9659"/>
    <s v="CA-2014-156160"/>
    <x v="358"/>
    <d v="2014-09-29T00:00:00"/>
    <s v="Standard Class"/>
    <s v="AS-10090"/>
    <s v="Adam Shillingsburg"/>
    <x v="0"/>
    <s v="United States"/>
    <x v="20"/>
    <s v="New York"/>
    <n v="10035"/>
    <x v="3"/>
    <s v="FUR-CH-10004983"/>
    <x v="0"/>
    <x v="1"/>
    <s v="Office Star - Mid Back Dual function Ergonomic High Back Chair with 2-Way Adjustable Arms"/>
    <x v="5703"/>
    <n v="4"/>
    <n v="0.1"/>
    <n v="83.709599999999995"/>
    <n v="9"/>
    <n v="3"/>
    <x v="2"/>
    <s v="Sep"/>
    <s v="2014-09"/>
  </r>
  <r>
    <n v="9660"/>
    <s v="CA-2014-100860"/>
    <x v="959"/>
    <d v="2014-03-30T00:00:00"/>
    <s v="Second Class"/>
    <s v="CS-12505"/>
    <s v="Cindy Stewart"/>
    <x v="0"/>
    <s v="United States"/>
    <x v="225"/>
    <s v="California"/>
    <n v="91767"/>
    <x v="1"/>
    <s v="OFF-LA-10001982"/>
    <x v="1"/>
    <x v="2"/>
    <s v="Smead Alpha-Z Color-Coded Name Labels First Letter Starter Set"/>
    <x v="2022"/>
    <n v="5"/>
    <n v="0"/>
    <n v="9"/>
    <n v="3"/>
    <n v="1"/>
    <x v="2"/>
    <s v="Mar"/>
    <s v="2014-03"/>
  </r>
  <r>
    <n v="9661"/>
    <s v="CA-2016-160717"/>
    <x v="112"/>
    <d v="2016-06-11T00:00:00"/>
    <s v="Standard Class"/>
    <s v="ME-17320"/>
    <s v="Maria Etezadi"/>
    <x v="2"/>
    <s v="United States"/>
    <x v="443"/>
    <s v="California"/>
    <n v="93101"/>
    <x v="1"/>
    <s v="TEC-PH-10001459"/>
    <x v="2"/>
    <x v="7"/>
    <s v="Samsung Galaxy Mega 6.3"/>
    <x v="5704"/>
    <n v="9"/>
    <n v="0.2"/>
    <n v="226.7946"/>
    <n v="6"/>
    <n v="2"/>
    <x v="0"/>
    <s v="Jun"/>
    <s v="2016-06"/>
  </r>
  <r>
    <n v="9662"/>
    <s v="CA-2016-160717"/>
    <x v="112"/>
    <d v="2016-06-11T00:00:00"/>
    <s v="Standard Class"/>
    <s v="ME-17320"/>
    <s v="Maria Etezadi"/>
    <x v="2"/>
    <s v="United States"/>
    <x v="443"/>
    <s v="California"/>
    <n v="93101"/>
    <x v="1"/>
    <s v="TEC-AC-10002134"/>
    <x v="2"/>
    <x v="11"/>
    <s v="Rosewill 107 Normal Keys USB Wired Standard Keyboard"/>
    <x v="1153"/>
    <n v="2"/>
    <n v="0"/>
    <n v="3.7744"/>
    <n v="6"/>
    <n v="2"/>
    <x v="0"/>
    <s v="Jun"/>
    <s v="2016-06"/>
  </r>
  <r>
    <n v="9663"/>
    <s v="CA-2016-160717"/>
    <x v="112"/>
    <d v="2016-06-11T00:00:00"/>
    <s v="Standard Class"/>
    <s v="ME-17320"/>
    <s v="Maria Etezadi"/>
    <x v="2"/>
    <s v="United States"/>
    <x v="443"/>
    <s v="California"/>
    <n v="93101"/>
    <x v="1"/>
    <s v="TEC-PH-10001760"/>
    <x v="2"/>
    <x v="7"/>
    <s v="Bose SoundLink Bluetooth Speaker"/>
    <x v="5705"/>
    <n v="3"/>
    <n v="0.2"/>
    <n v="161.19"/>
    <n v="6"/>
    <n v="2"/>
    <x v="0"/>
    <s v="Jun"/>
    <s v="2016-06"/>
  </r>
  <r>
    <n v="9664"/>
    <s v="CA-2017-132619"/>
    <x v="515"/>
    <d v="2017-09-05T00:00:00"/>
    <s v="Standard Class"/>
    <s v="MS-17770"/>
    <s v="Maxwell Schwartz"/>
    <x v="0"/>
    <s v="United States"/>
    <x v="8"/>
    <s v="California"/>
    <n v="94109"/>
    <x v="1"/>
    <s v="OFF-ST-10001511"/>
    <x v="1"/>
    <x v="4"/>
    <s v="Space Solutions Commercial Steel Shelving"/>
    <x v="2652"/>
    <n v="3"/>
    <n v="0"/>
    <n v="9.6974999999999998"/>
    <n v="8"/>
    <n v="3"/>
    <x v="3"/>
    <s v="Aug"/>
    <s v="2017-08"/>
  </r>
  <r>
    <n v="9665"/>
    <s v="US-2015-120957"/>
    <x v="214"/>
    <d v="2015-12-07T00:00:00"/>
    <s v="Same Day"/>
    <s v="KH-16690"/>
    <s v="Kristen Hastings"/>
    <x v="1"/>
    <s v="United States"/>
    <x v="169"/>
    <s v="California"/>
    <n v="92503"/>
    <x v="1"/>
    <s v="OFF-PA-10003953"/>
    <x v="1"/>
    <x v="10"/>
    <s v="Xerox 218"/>
    <x v="91"/>
    <n v="2"/>
    <n v="0"/>
    <n v="6.2207999999999997"/>
    <n v="12"/>
    <n v="4"/>
    <x v="1"/>
    <s v="Dec"/>
    <s v="2015-12"/>
  </r>
  <r>
    <n v="9666"/>
    <s v="CA-2017-157448"/>
    <x v="673"/>
    <d v="2017-11-20T00:00:00"/>
    <s v="Standard Class"/>
    <s v="LC-16885"/>
    <s v="Lena Creighton"/>
    <x v="0"/>
    <s v="United States"/>
    <x v="1"/>
    <s v="California"/>
    <n v="90049"/>
    <x v="1"/>
    <s v="FUR-FU-10003268"/>
    <x v="0"/>
    <x v="5"/>
    <s v="Eldon Radial Chair Mat for Low to Medium Pile Carpets"/>
    <x v="580"/>
    <n v="3"/>
    <n v="0"/>
    <n v="23.988"/>
    <n v="11"/>
    <n v="4"/>
    <x v="3"/>
    <s v="Nov"/>
    <s v="2017-11"/>
  </r>
  <r>
    <n v="9667"/>
    <s v="CA-2017-157448"/>
    <x v="673"/>
    <d v="2017-11-20T00:00:00"/>
    <s v="Standard Class"/>
    <s v="LC-16885"/>
    <s v="Lena Creighton"/>
    <x v="0"/>
    <s v="United States"/>
    <x v="1"/>
    <s v="California"/>
    <n v="90049"/>
    <x v="1"/>
    <s v="FUR-FU-10001847"/>
    <x v="0"/>
    <x v="5"/>
    <s v="Eldon Image Series Black Desk Accessories"/>
    <x v="2122"/>
    <n v="3"/>
    <n v="0"/>
    <n v="4.4711999999999996"/>
    <n v="11"/>
    <n v="4"/>
    <x v="3"/>
    <s v="Nov"/>
    <s v="2017-11"/>
  </r>
  <r>
    <n v="9668"/>
    <s v="CA-2016-126270"/>
    <x v="131"/>
    <d v="2016-04-27T00:00:00"/>
    <s v="Standard Class"/>
    <s v="AF-10870"/>
    <s v="Art Ferguson"/>
    <x v="0"/>
    <s v="United States"/>
    <x v="526"/>
    <s v="California"/>
    <n v="92672"/>
    <x v="1"/>
    <s v="OFF-BI-10002764"/>
    <x v="1"/>
    <x v="8"/>
    <s v="Recycled Pressboard Report Cover with Reinforced Top Hinge"/>
    <x v="2270"/>
    <n v="7"/>
    <n v="0.2"/>
    <n v="6.5568999999999997"/>
    <n v="4"/>
    <n v="2"/>
    <x v="0"/>
    <s v="Apr"/>
    <s v="2016-04"/>
  </r>
  <r>
    <n v="9669"/>
    <s v="CA-2016-126270"/>
    <x v="131"/>
    <d v="2016-04-27T00:00:00"/>
    <s v="Standard Class"/>
    <s v="AF-10870"/>
    <s v="Art Ferguson"/>
    <x v="0"/>
    <s v="United States"/>
    <x v="526"/>
    <s v="California"/>
    <n v="92672"/>
    <x v="1"/>
    <s v="OFF-EN-10004386"/>
    <x v="1"/>
    <x v="12"/>
    <s v="Recycled Interoffice Envelopes with String and Button Closure, 10 x 13"/>
    <x v="2866"/>
    <n v="3"/>
    <n v="0"/>
    <n v="35.984999999999999"/>
    <n v="4"/>
    <n v="2"/>
    <x v="0"/>
    <s v="Apr"/>
    <s v="2016-04"/>
  </r>
  <r>
    <n v="9670"/>
    <s v="CA-2017-145275"/>
    <x v="459"/>
    <d v="2017-04-06T00:00:00"/>
    <s v="Standard Class"/>
    <s v="AH-10465"/>
    <s v="Amy Hunt"/>
    <x v="0"/>
    <s v="United States"/>
    <x v="27"/>
    <s v="Alabama"/>
    <n v="35601"/>
    <x v="0"/>
    <s v="OFF-LA-10001569"/>
    <x v="1"/>
    <x v="2"/>
    <s v="Avery 499"/>
    <x v="1801"/>
    <n v="3"/>
    <n v="0"/>
    <n v="6.8723999999999998"/>
    <n v="4"/>
    <n v="2"/>
    <x v="3"/>
    <s v="Apr"/>
    <s v="2017-04"/>
  </r>
  <r>
    <n v="9671"/>
    <s v="CA-2015-133396"/>
    <x v="863"/>
    <d v="2015-08-15T00:00:00"/>
    <s v="First Class"/>
    <s v="GK-14620"/>
    <s v="Grace Kelly"/>
    <x v="1"/>
    <s v="United States"/>
    <x v="247"/>
    <s v="North Carolina"/>
    <n v="27405"/>
    <x v="0"/>
    <s v="OFF-AR-10001446"/>
    <x v="1"/>
    <x v="6"/>
    <s v="Newell 309"/>
    <x v="5706"/>
    <n v="7"/>
    <n v="0.2"/>
    <n v="8.0850000000000009"/>
    <n v="8"/>
    <n v="3"/>
    <x v="1"/>
    <s v="Aug"/>
    <s v="2015-08"/>
  </r>
  <r>
    <n v="9672"/>
    <s v="US-2017-140312"/>
    <x v="38"/>
    <d v="2017-11-19T00:00:00"/>
    <s v="Standard Class"/>
    <s v="KL-16645"/>
    <s v="Ken Lonsdale"/>
    <x v="0"/>
    <s v="United States"/>
    <x v="65"/>
    <s v="California"/>
    <n v="94568"/>
    <x v="1"/>
    <s v="TEC-PH-10003442"/>
    <x v="2"/>
    <x v="7"/>
    <s v="Samsung Replacement EH64AVFWE Premium Headset"/>
    <x v="1103"/>
    <n v="5"/>
    <n v="0.2"/>
    <n v="1.375"/>
    <n v="11"/>
    <n v="4"/>
    <x v="3"/>
    <s v="Nov"/>
    <s v="2017-11"/>
  </r>
  <r>
    <n v="9673"/>
    <s v="CA-2016-114867"/>
    <x v="443"/>
    <d v="2016-12-28T00:00:00"/>
    <s v="Standard Class"/>
    <s v="FM-14290"/>
    <s v="Frank Merwin"/>
    <x v="2"/>
    <s v="United States"/>
    <x v="10"/>
    <s v="Pennsylvania"/>
    <n v="19143"/>
    <x v="3"/>
    <s v="OFF-PA-10000477"/>
    <x v="1"/>
    <x v="10"/>
    <s v="Xerox 1952"/>
    <x v="885"/>
    <n v="2"/>
    <n v="0.2"/>
    <n v="2.6892"/>
    <n v="12"/>
    <n v="4"/>
    <x v="0"/>
    <s v="Dec"/>
    <s v="2016-12"/>
  </r>
  <r>
    <n v="9674"/>
    <s v="CA-2016-114867"/>
    <x v="443"/>
    <d v="2016-12-28T00:00:00"/>
    <s v="Standard Class"/>
    <s v="FM-14290"/>
    <s v="Frank Merwin"/>
    <x v="2"/>
    <s v="United States"/>
    <x v="10"/>
    <s v="Pennsylvania"/>
    <n v="19143"/>
    <x v="3"/>
    <s v="TEC-PH-10002645"/>
    <x v="2"/>
    <x v="7"/>
    <s v="LG G2"/>
    <x v="5707"/>
    <n v="5"/>
    <n v="0.4"/>
    <n v="-374.99250000000001"/>
    <n v="12"/>
    <n v="4"/>
    <x v="0"/>
    <s v="Dec"/>
    <s v="2016-12"/>
  </r>
  <r>
    <n v="9675"/>
    <s v="US-2014-164644"/>
    <x v="192"/>
    <d v="2014-07-24T00:00:00"/>
    <s v="Second Class"/>
    <s v="JL-15850"/>
    <s v="John Lucas"/>
    <x v="0"/>
    <s v="United States"/>
    <x v="12"/>
    <s v="Texas"/>
    <n v="77095"/>
    <x v="2"/>
    <s v="OFF-ST-10003123"/>
    <x v="1"/>
    <x v="4"/>
    <s v="Fellowes Bases and Tops For Staxonsteel/High-Stak Systems"/>
    <x v="5708"/>
    <n v="1"/>
    <n v="0.2"/>
    <n v="1.3315999999999999"/>
    <n v="7"/>
    <n v="3"/>
    <x v="2"/>
    <s v="Jul"/>
    <s v="2014-07"/>
  </r>
  <r>
    <n v="9676"/>
    <s v="CA-2016-137393"/>
    <x v="715"/>
    <d v="2016-05-10T00:00:00"/>
    <s v="Standard Class"/>
    <s v="GM-14500"/>
    <s v="Gene McClure"/>
    <x v="0"/>
    <s v="United States"/>
    <x v="329"/>
    <s v="California"/>
    <n v="93309"/>
    <x v="1"/>
    <s v="FUR-FU-10001617"/>
    <x v="0"/>
    <x v="5"/>
    <s v="Executive Impressions 8-1/2&quot; Career Panel/Partition Cubicle Clock"/>
    <x v="2368"/>
    <n v="4"/>
    <n v="0"/>
    <n v="14.144"/>
    <n v="5"/>
    <n v="2"/>
    <x v="0"/>
    <s v="May"/>
    <s v="2016-05"/>
  </r>
  <r>
    <n v="9677"/>
    <s v="US-2014-120175"/>
    <x v="683"/>
    <d v="2014-12-03T00:00:00"/>
    <s v="Standard Class"/>
    <s v="MC-17635"/>
    <s v="Matthew Clasen"/>
    <x v="1"/>
    <s v="United States"/>
    <x v="102"/>
    <s v="Indiana"/>
    <n v="47374"/>
    <x v="2"/>
    <s v="OFF-EN-10003862"/>
    <x v="1"/>
    <x v="12"/>
    <s v="Laser &amp; Ink Jet Business Envelopes"/>
    <x v="5709"/>
    <n v="6"/>
    <n v="0"/>
    <n v="29.449200000000001"/>
    <n v="11"/>
    <n v="4"/>
    <x v="2"/>
    <s v="Nov"/>
    <s v="2014-11"/>
  </r>
  <r>
    <n v="9678"/>
    <s v="CA-2016-144785"/>
    <x v="724"/>
    <d v="2016-04-23T00:00:00"/>
    <s v="Standard Class"/>
    <s v="CS-12490"/>
    <s v="Cindy Schnelling"/>
    <x v="1"/>
    <s v="United States"/>
    <x v="20"/>
    <s v="New York"/>
    <n v="10009"/>
    <x v="3"/>
    <s v="OFF-AR-10001573"/>
    <x v="1"/>
    <x v="6"/>
    <s v="American Pencil"/>
    <x v="4391"/>
    <n v="3"/>
    <n v="0"/>
    <n v="2.0270999999999999"/>
    <n v="4"/>
    <n v="2"/>
    <x v="0"/>
    <s v="Apr"/>
    <s v="2016-04"/>
  </r>
  <r>
    <n v="9679"/>
    <s v="CA-2016-144785"/>
    <x v="724"/>
    <d v="2016-04-23T00:00:00"/>
    <s v="Standard Class"/>
    <s v="CS-12490"/>
    <s v="Cindy Schnelling"/>
    <x v="1"/>
    <s v="United States"/>
    <x v="20"/>
    <s v="New York"/>
    <n v="10009"/>
    <x v="3"/>
    <s v="OFF-SU-10004290"/>
    <x v="1"/>
    <x v="14"/>
    <s v="Acme Design Line 8&quot; Stainless Steel Bent Scissors w/Champagne Handles, 3-1/8&quot; Cut"/>
    <x v="5710"/>
    <n v="1"/>
    <n v="0"/>
    <n v="1.8468"/>
    <n v="4"/>
    <n v="2"/>
    <x v="0"/>
    <s v="Apr"/>
    <s v="2016-04"/>
  </r>
  <r>
    <n v="9680"/>
    <s v="CA-2015-130113"/>
    <x v="17"/>
    <d v="2015-12-31T00:00:00"/>
    <s v="Standard Class"/>
    <s v="AH-10030"/>
    <s v="Aaron Hawkins"/>
    <x v="1"/>
    <s v="United States"/>
    <x v="8"/>
    <s v="California"/>
    <n v="94122"/>
    <x v="1"/>
    <s v="OFF-ST-10000046"/>
    <x v="1"/>
    <x v="4"/>
    <s v="Fellowes Super Stor/Drawer Files"/>
    <x v="2105"/>
    <n v="2"/>
    <n v="0"/>
    <n v="61.389000000000003"/>
    <n v="12"/>
    <n v="4"/>
    <x v="1"/>
    <s v="Dec"/>
    <s v="2015-12"/>
  </r>
  <r>
    <n v="9681"/>
    <s v="CA-2015-130113"/>
    <x v="17"/>
    <d v="2015-12-31T00:00:00"/>
    <s v="Standard Class"/>
    <s v="AH-10030"/>
    <s v="Aaron Hawkins"/>
    <x v="1"/>
    <s v="United States"/>
    <x v="8"/>
    <s v="California"/>
    <n v="94122"/>
    <x v="1"/>
    <s v="TEC-PH-10003505"/>
    <x v="2"/>
    <x v="7"/>
    <s v="Geemarc AmpliPOWER60"/>
    <x v="5711"/>
    <n v="9"/>
    <n v="0.2"/>
    <n v="75.168000000000006"/>
    <n v="12"/>
    <n v="4"/>
    <x v="1"/>
    <s v="Dec"/>
    <s v="2015-12"/>
  </r>
  <r>
    <n v="9682"/>
    <s v="CA-2017-122770"/>
    <x v="1096"/>
    <d v="2017-12-18T00:00:00"/>
    <s v="Standard Class"/>
    <s v="EP-13915"/>
    <s v="Emily Phan"/>
    <x v="0"/>
    <s v="United States"/>
    <x v="8"/>
    <s v="California"/>
    <n v="94122"/>
    <x v="1"/>
    <s v="OFF-LA-10004559"/>
    <x v="1"/>
    <x v="2"/>
    <s v="Avery 49"/>
    <x v="874"/>
    <n v="3"/>
    <n v="0"/>
    <n v="4.2336"/>
    <n v="12"/>
    <n v="4"/>
    <x v="3"/>
    <s v="Dec"/>
    <s v="2017-12"/>
  </r>
  <r>
    <n v="9683"/>
    <s v="CA-2017-122770"/>
    <x v="1096"/>
    <d v="2017-12-18T00:00:00"/>
    <s v="Standard Class"/>
    <s v="EP-13915"/>
    <s v="Emily Phan"/>
    <x v="0"/>
    <s v="United States"/>
    <x v="8"/>
    <s v="California"/>
    <n v="94122"/>
    <x v="1"/>
    <s v="OFF-PA-10003172"/>
    <x v="1"/>
    <x v="10"/>
    <s v="Xerox 1996"/>
    <x v="783"/>
    <n v="6"/>
    <n v="0"/>
    <n v="18.662400000000002"/>
    <n v="12"/>
    <n v="4"/>
    <x v="3"/>
    <s v="Dec"/>
    <s v="2017-12"/>
  </r>
  <r>
    <n v="9684"/>
    <s v="CA-2017-122770"/>
    <x v="1096"/>
    <d v="2017-12-18T00:00:00"/>
    <s v="Standard Class"/>
    <s v="EP-13915"/>
    <s v="Emily Phan"/>
    <x v="0"/>
    <s v="United States"/>
    <x v="8"/>
    <s v="California"/>
    <n v="94122"/>
    <x v="1"/>
    <s v="FUR-FU-10001473"/>
    <x v="0"/>
    <x v="5"/>
    <s v="Eldon Executive Woodline II Desk Accessories, Mahogany"/>
    <x v="5712"/>
    <n v="8"/>
    <n v="0"/>
    <n v="54.280799999999999"/>
    <n v="12"/>
    <n v="4"/>
    <x v="3"/>
    <s v="Dec"/>
    <s v="2017-12"/>
  </r>
  <r>
    <n v="9685"/>
    <s v="CA-2017-122770"/>
    <x v="1096"/>
    <d v="2017-12-18T00:00:00"/>
    <s v="Standard Class"/>
    <s v="EP-13915"/>
    <s v="Emily Phan"/>
    <x v="0"/>
    <s v="United States"/>
    <x v="8"/>
    <s v="California"/>
    <n v="94122"/>
    <x v="1"/>
    <s v="OFF-PA-10000232"/>
    <x v="1"/>
    <x v="10"/>
    <s v="Xerox 1975"/>
    <x v="91"/>
    <n v="2"/>
    <n v="0"/>
    <n v="6.3503999999999996"/>
    <n v="12"/>
    <n v="4"/>
    <x v="3"/>
    <s v="Dec"/>
    <s v="2017-12"/>
  </r>
  <r>
    <n v="9686"/>
    <s v="CA-2017-118668"/>
    <x v="460"/>
    <d v="2017-01-04T00:00:00"/>
    <s v="Second Class"/>
    <s v="FW-14395"/>
    <s v="Fred Wasserman"/>
    <x v="1"/>
    <s v="United States"/>
    <x v="1"/>
    <s v="California"/>
    <n v="90032"/>
    <x v="1"/>
    <s v="TEC-AC-10000682"/>
    <x v="2"/>
    <x v="11"/>
    <s v="Kensington K72356US Mouse-in-a-Box USB Desktop Mouse"/>
    <x v="5713"/>
    <n v="1"/>
    <n v="0"/>
    <n v="5.8064999999999998"/>
    <n v="1"/>
    <n v="1"/>
    <x v="3"/>
    <s v="Jan"/>
    <s v="2017-01"/>
  </r>
  <r>
    <n v="9687"/>
    <s v="CA-2017-116498"/>
    <x v="1109"/>
    <d v="2017-06-03T00:00:00"/>
    <s v="Standard Class"/>
    <s v="KA-16525"/>
    <s v="Kelly Andreada"/>
    <x v="0"/>
    <s v="United States"/>
    <x v="70"/>
    <s v="California"/>
    <n v="92037"/>
    <x v="1"/>
    <s v="OFF-AR-10003405"/>
    <x v="1"/>
    <x v="6"/>
    <s v="Dixon My First Ticonderoga Pencil, #2"/>
    <x v="1833"/>
    <n v="6"/>
    <n v="0"/>
    <n v="10.179"/>
    <n v="5"/>
    <n v="2"/>
    <x v="3"/>
    <s v="May"/>
    <s v="2017-05"/>
  </r>
  <r>
    <n v="9688"/>
    <s v="US-2017-130603"/>
    <x v="1033"/>
    <d v="2017-10-06T00:00:00"/>
    <s v="Standard Class"/>
    <s v="SC-20050"/>
    <s v="Sample Company A"/>
    <x v="2"/>
    <s v="United States"/>
    <x v="81"/>
    <s v="Texas"/>
    <n v="76017"/>
    <x v="2"/>
    <s v="OFF-BI-10000301"/>
    <x v="1"/>
    <x v="8"/>
    <s v="GBC Instant Report Kit"/>
    <x v="5714"/>
    <n v="9"/>
    <n v="0.8"/>
    <n v="-17.469000000000001"/>
    <n v="9"/>
    <n v="3"/>
    <x v="3"/>
    <s v="Sep"/>
    <s v="2017-09"/>
  </r>
  <r>
    <n v="9689"/>
    <s v="US-2017-135986"/>
    <x v="308"/>
    <d v="2017-06-27T00:00:00"/>
    <s v="Standard Class"/>
    <s v="PG-18895"/>
    <s v="Paul Gonzalez"/>
    <x v="0"/>
    <s v="United States"/>
    <x v="102"/>
    <s v="Virginia"/>
    <n v="23223"/>
    <x v="0"/>
    <s v="OFF-PA-10001534"/>
    <x v="1"/>
    <x v="10"/>
    <s v="Xerox 230"/>
    <x v="56"/>
    <n v="5"/>
    <n v="0"/>
    <n v="15.552"/>
    <n v="6"/>
    <n v="2"/>
    <x v="3"/>
    <s v="Jun"/>
    <s v="2017-06"/>
  </r>
  <r>
    <n v="9690"/>
    <s v="US-2017-135986"/>
    <x v="308"/>
    <d v="2017-06-27T00:00:00"/>
    <s v="Standard Class"/>
    <s v="PG-18895"/>
    <s v="Paul Gonzalez"/>
    <x v="0"/>
    <s v="United States"/>
    <x v="102"/>
    <s v="Virginia"/>
    <n v="23223"/>
    <x v="0"/>
    <s v="TEC-PH-10003691"/>
    <x v="2"/>
    <x v="7"/>
    <s v="BlackBerry Q10"/>
    <x v="178"/>
    <n v="4"/>
    <n v="0"/>
    <n v="125.99"/>
    <n v="6"/>
    <n v="2"/>
    <x v="3"/>
    <s v="Jun"/>
    <s v="2017-06"/>
  </r>
  <r>
    <n v="9691"/>
    <s v="CA-2017-140536"/>
    <x v="1095"/>
    <d v="2017-04-05T00:00:00"/>
    <s v="First Class"/>
    <s v="TA-21385"/>
    <s v="Tom Ashbrook"/>
    <x v="2"/>
    <s v="United States"/>
    <x v="20"/>
    <s v="New York"/>
    <n v="10035"/>
    <x v="3"/>
    <s v="OFF-AR-10001545"/>
    <x v="1"/>
    <x v="6"/>
    <s v="Newell 326"/>
    <x v="983"/>
    <n v="4"/>
    <n v="0"/>
    <n v="2.0415999999999999"/>
    <n v="4"/>
    <n v="2"/>
    <x v="3"/>
    <s v="Apr"/>
    <s v="2017-04"/>
  </r>
  <r>
    <n v="9692"/>
    <s v="CA-2015-130183"/>
    <x v="50"/>
    <d v="2015-11-17T00:00:00"/>
    <s v="Standard Class"/>
    <s v="PO-18850"/>
    <s v="Patrick O'Brill"/>
    <x v="0"/>
    <s v="United States"/>
    <x v="12"/>
    <s v="Texas"/>
    <n v="77041"/>
    <x v="2"/>
    <s v="FUR-BO-10001811"/>
    <x v="0"/>
    <x v="0"/>
    <s v="Atlantic Metals Mobile 5-Shelf Bookcases, Custom Colors"/>
    <x v="5715"/>
    <n v="3"/>
    <n v="0.32"/>
    <n v="-18.058800000000002"/>
    <n v="11"/>
    <n v="4"/>
    <x v="1"/>
    <s v="Nov"/>
    <s v="2015-11"/>
  </r>
  <r>
    <n v="9693"/>
    <s v="CA-2015-107902"/>
    <x v="834"/>
    <d v="2015-09-02T00:00:00"/>
    <s v="Standard Class"/>
    <s v="SM-20950"/>
    <s v="Suzanne McNair"/>
    <x v="1"/>
    <s v="United States"/>
    <x v="54"/>
    <s v="Connecticut"/>
    <n v="6824"/>
    <x v="3"/>
    <s v="OFF-ST-10001837"/>
    <x v="1"/>
    <x v="4"/>
    <s v="SAFCO Mobile Desk Side File, Wire Frame"/>
    <x v="5716"/>
    <n v="11"/>
    <n v="0"/>
    <n v="122.2936"/>
    <n v="8"/>
    <n v="3"/>
    <x v="1"/>
    <s v="Aug"/>
    <s v="2015-08"/>
  </r>
  <r>
    <n v="9694"/>
    <s v="CA-2017-130148"/>
    <x v="241"/>
    <d v="2017-09-28T00:00:00"/>
    <s v="Second Class"/>
    <s v="NK-18490"/>
    <s v="Neil Knudson"/>
    <x v="2"/>
    <s v="United States"/>
    <x v="8"/>
    <s v="California"/>
    <n v="94110"/>
    <x v="1"/>
    <s v="OFF-PA-10000551"/>
    <x v="1"/>
    <x v="10"/>
    <s v="Array Memo Cubes"/>
    <x v="4560"/>
    <n v="6"/>
    <n v="0"/>
    <n v="15.229200000000001"/>
    <n v="9"/>
    <n v="3"/>
    <x v="3"/>
    <s v="Sep"/>
    <s v="2017-09"/>
  </r>
  <r>
    <n v="9695"/>
    <s v="CA-2017-130148"/>
    <x v="241"/>
    <d v="2017-09-28T00:00:00"/>
    <s v="Second Class"/>
    <s v="NK-18490"/>
    <s v="Neil Knudson"/>
    <x v="2"/>
    <s v="United States"/>
    <x v="8"/>
    <s v="California"/>
    <n v="94110"/>
    <x v="1"/>
    <s v="OFF-SU-10001574"/>
    <x v="1"/>
    <x v="14"/>
    <s v="Acme Value Line Scissors"/>
    <x v="545"/>
    <n v="2"/>
    <n v="0"/>
    <n v="2.19"/>
    <n v="9"/>
    <n v="3"/>
    <x v="3"/>
    <s v="Sep"/>
    <s v="2017-09"/>
  </r>
  <r>
    <n v="9696"/>
    <s v="US-2016-151260"/>
    <x v="25"/>
    <d v="2016-12-14T00:00:00"/>
    <s v="First Class"/>
    <s v="SC-20695"/>
    <s v="Steve Chapman"/>
    <x v="1"/>
    <s v="United States"/>
    <x v="24"/>
    <s v="Ohio"/>
    <n v="45503"/>
    <x v="3"/>
    <s v="OFF-AP-10002892"/>
    <x v="1"/>
    <x v="9"/>
    <s v="Belkin F5C206VTEL 6 Outlet Surge"/>
    <x v="5717"/>
    <n v="4"/>
    <n v="0.2"/>
    <n v="9.1920000000000002"/>
    <n v="12"/>
    <n v="4"/>
    <x v="0"/>
    <s v="Dec"/>
    <s v="2016-12"/>
  </r>
  <r>
    <n v="9697"/>
    <s v="CA-2014-144281"/>
    <x v="1226"/>
    <d v="2014-06-15T00:00:00"/>
    <s v="Second Class"/>
    <s v="HK-14890"/>
    <s v="Heather Kirkland"/>
    <x v="1"/>
    <s v="United States"/>
    <x v="66"/>
    <s v="Michigan"/>
    <n v="48234"/>
    <x v="2"/>
    <s v="OFF-LA-10003930"/>
    <x v="1"/>
    <x v="2"/>
    <s v="Dot Matrix Printer Tape Reel Labels, White, 5000/Box"/>
    <x v="4526"/>
    <n v="5"/>
    <n v="0"/>
    <n v="240.8595"/>
    <n v="6"/>
    <n v="2"/>
    <x v="2"/>
    <s v="Jun"/>
    <s v="2014-06"/>
  </r>
  <r>
    <n v="9698"/>
    <s v="CA-2016-122511"/>
    <x v="21"/>
    <d v="2016-03-11T00:00:00"/>
    <s v="Same Day"/>
    <s v="BT-11485"/>
    <s v="Brad Thomas"/>
    <x v="2"/>
    <s v="United States"/>
    <x v="10"/>
    <s v="Pennsylvania"/>
    <n v="19140"/>
    <x v="3"/>
    <s v="FUR-FU-10001037"/>
    <x v="0"/>
    <x v="5"/>
    <s v="DAX Charcoal/Nickel-Tone Document Frame, 5 x 7"/>
    <x v="5238"/>
    <n v="4"/>
    <n v="0.2"/>
    <n v="9.48"/>
    <n v="3"/>
    <n v="1"/>
    <x v="0"/>
    <s v="Mar"/>
    <s v="2016-03"/>
  </r>
  <r>
    <n v="9699"/>
    <s v="CA-2017-154116"/>
    <x v="934"/>
    <d v="2017-12-19T00:00:00"/>
    <s v="Standard Class"/>
    <s v="KM-16660"/>
    <s v="Khloe Miller"/>
    <x v="0"/>
    <s v="United States"/>
    <x v="75"/>
    <s v="California"/>
    <n v="90301"/>
    <x v="1"/>
    <s v="OFF-PA-10004569"/>
    <x v="1"/>
    <x v="10"/>
    <s v="Wirebound Message Books, Two 4 1/4&quot; x 5&quot; Forms per Page"/>
    <x v="4663"/>
    <n v="3"/>
    <n v="0"/>
    <n v="10.7301"/>
    <n v="12"/>
    <n v="4"/>
    <x v="3"/>
    <s v="Dec"/>
    <s v="2017-12"/>
  </r>
  <r>
    <n v="9700"/>
    <s v="CA-2017-154116"/>
    <x v="934"/>
    <d v="2017-12-19T00:00:00"/>
    <s v="Standard Class"/>
    <s v="KM-16660"/>
    <s v="Khloe Miller"/>
    <x v="0"/>
    <s v="United States"/>
    <x v="75"/>
    <s v="California"/>
    <n v="90301"/>
    <x v="1"/>
    <s v="OFF-AP-10000027"/>
    <x v="1"/>
    <x v="9"/>
    <s v="Hoover Commercial SteamVac"/>
    <x v="3196"/>
    <n v="4"/>
    <n v="0"/>
    <n v="16.295999999999999"/>
    <n v="12"/>
    <n v="4"/>
    <x v="3"/>
    <s v="Dec"/>
    <s v="2017-12"/>
  </r>
  <r>
    <n v="9701"/>
    <s v="CA-2017-154116"/>
    <x v="934"/>
    <d v="2017-12-19T00:00:00"/>
    <s v="Standard Class"/>
    <s v="KM-16660"/>
    <s v="Khloe Miller"/>
    <x v="0"/>
    <s v="United States"/>
    <x v="75"/>
    <s v="California"/>
    <n v="90301"/>
    <x v="1"/>
    <s v="TEC-PH-10000675"/>
    <x v="2"/>
    <x v="7"/>
    <s v="Panasonic KX TS3282B Corded phone"/>
    <x v="2066"/>
    <n v="3"/>
    <n v="0.2"/>
    <n v="14.7582"/>
    <n v="12"/>
    <n v="4"/>
    <x v="3"/>
    <s v="Dec"/>
    <s v="2017-12"/>
  </r>
  <r>
    <n v="9702"/>
    <s v="CA-2016-105291"/>
    <x v="859"/>
    <d v="2016-11-04T00:00:00"/>
    <s v="Standard Class"/>
    <s v="SP-20920"/>
    <s v="Susan Pistek"/>
    <x v="0"/>
    <s v="United States"/>
    <x v="527"/>
    <s v="California"/>
    <n v="93405"/>
    <x v="1"/>
    <s v="OFF-FA-10003059"/>
    <x v="1"/>
    <x v="13"/>
    <s v="Assorted Color Push Pins"/>
    <x v="3543"/>
    <n v="2"/>
    <n v="0"/>
    <n v="1.1946000000000001"/>
    <n v="10"/>
    <n v="4"/>
    <x v="0"/>
    <s v="Oct"/>
    <s v="2016-10"/>
  </r>
  <r>
    <n v="9703"/>
    <s v="CA-2017-147032"/>
    <x v="689"/>
    <d v="2017-08-04T00:00:00"/>
    <s v="Standard Class"/>
    <s v="LB-16795"/>
    <s v="Laurel Beltran"/>
    <x v="2"/>
    <s v="United States"/>
    <x v="40"/>
    <s v="Delaware"/>
    <n v="19805"/>
    <x v="3"/>
    <s v="OFF-PA-10003256"/>
    <x v="1"/>
    <x v="10"/>
    <s v="Avery Personal Creations Heavyweight Cards"/>
    <x v="1034"/>
    <n v="1"/>
    <n v="0"/>
    <n v="5.5392000000000001"/>
    <n v="7"/>
    <n v="3"/>
    <x v="3"/>
    <s v="Jul"/>
    <s v="2017-07"/>
  </r>
  <r>
    <n v="9704"/>
    <s v="CA-2017-147032"/>
    <x v="689"/>
    <d v="2017-08-04T00:00:00"/>
    <s v="Standard Class"/>
    <s v="LB-16795"/>
    <s v="Laurel Beltran"/>
    <x v="2"/>
    <s v="United States"/>
    <x v="40"/>
    <s v="Delaware"/>
    <n v="19805"/>
    <x v="3"/>
    <s v="OFF-BI-10003656"/>
    <x v="1"/>
    <x v="8"/>
    <s v="Fellowes PB200 Plastic Comb Binding Machine"/>
    <x v="5718"/>
    <n v="5"/>
    <n v="0"/>
    <n v="390.97699999999998"/>
    <n v="7"/>
    <n v="3"/>
    <x v="3"/>
    <s v="Jul"/>
    <s v="2017-07"/>
  </r>
  <r>
    <n v="9705"/>
    <s v="CA-2017-147032"/>
    <x v="689"/>
    <d v="2017-08-04T00:00:00"/>
    <s v="Standard Class"/>
    <s v="LB-16795"/>
    <s v="Laurel Beltran"/>
    <x v="2"/>
    <s v="United States"/>
    <x v="40"/>
    <s v="Delaware"/>
    <n v="19805"/>
    <x v="3"/>
    <s v="OFF-BI-10002897"/>
    <x v="1"/>
    <x v="8"/>
    <s v="Black Avery Memo-Size 3-Ring Binder, 5 1/2&quot; x 8 1/2&quot;"/>
    <x v="5719"/>
    <n v="3"/>
    <n v="0"/>
    <n v="5.3948999999999998"/>
    <n v="7"/>
    <n v="3"/>
    <x v="3"/>
    <s v="Jul"/>
    <s v="2017-07"/>
  </r>
  <r>
    <n v="9706"/>
    <s v="CA-2017-125990"/>
    <x v="15"/>
    <d v="2017-10-23T00:00:00"/>
    <s v="Standard Class"/>
    <s v="JS-16030"/>
    <s v="Joy Smith"/>
    <x v="0"/>
    <s v="United States"/>
    <x v="8"/>
    <s v="California"/>
    <n v="94122"/>
    <x v="1"/>
    <s v="OFF-BI-10004826"/>
    <x v="1"/>
    <x v="8"/>
    <s v="JM Magazine Binder"/>
    <x v="5272"/>
    <n v="3"/>
    <n v="0.2"/>
    <n v="13.868399999999999"/>
    <n v="10"/>
    <n v="4"/>
    <x v="3"/>
    <s v="Oct"/>
    <s v="2017-10"/>
  </r>
  <r>
    <n v="9707"/>
    <s v="CA-2016-161746"/>
    <x v="147"/>
    <d v="2016-10-27T00:00:00"/>
    <s v="Standard Class"/>
    <s v="CS-11950"/>
    <s v="Carlos Soltero"/>
    <x v="0"/>
    <s v="United States"/>
    <x v="1"/>
    <s v="California"/>
    <n v="90045"/>
    <x v="1"/>
    <s v="FUR-CH-10004626"/>
    <x v="0"/>
    <x v="1"/>
    <s v="Office Star Flex Back Scooter Chair with Aluminum Finish Frame"/>
    <x v="5720"/>
    <n v="3"/>
    <n v="0.2"/>
    <n v="12.1068"/>
    <n v="10"/>
    <n v="4"/>
    <x v="0"/>
    <s v="Oct"/>
    <s v="2016-10"/>
  </r>
  <r>
    <n v="9708"/>
    <s v="CA-2016-161746"/>
    <x v="147"/>
    <d v="2016-10-27T00:00:00"/>
    <s v="Standard Class"/>
    <s v="CS-11950"/>
    <s v="Carlos Soltero"/>
    <x v="0"/>
    <s v="United States"/>
    <x v="1"/>
    <s v="California"/>
    <n v="90045"/>
    <x v="1"/>
    <s v="OFF-AR-10000390"/>
    <x v="1"/>
    <x v="6"/>
    <s v="Newell Chalk Holder"/>
    <x v="708"/>
    <n v="3"/>
    <n v="0"/>
    <n v="5.6993999999999998"/>
    <n v="10"/>
    <n v="4"/>
    <x v="0"/>
    <s v="Oct"/>
    <s v="2016-10"/>
  </r>
  <r>
    <n v="9709"/>
    <s v="CA-2016-161746"/>
    <x v="147"/>
    <d v="2016-10-27T00:00:00"/>
    <s v="Standard Class"/>
    <s v="CS-11950"/>
    <s v="Carlos Soltero"/>
    <x v="0"/>
    <s v="United States"/>
    <x v="1"/>
    <s v="California"/>
    <n v="90045"/>
    <x v="1"/>
    <s v="FUR-FU-10003731"/>
    <x v="0"/>
    <x v="5"/>
    <s v="Eldon Expressions Wood and Plastic Desk Accessories, Oak"/>
    <x v="2923"/>
    <n v="2"/>
    <n v="0"/>
    <n v="5.5888"/>
    <n v="10"/>
    <n v="4"/>
    <x v="0"/>
    <s v="Oct"/>
    <s v="2016-10"/>
  </r>
  <r>
    <n v="9710"/>
    <s v="CA-2016-161746"/>
    <x v="147"/>
    <d v="2016-10-27T00:00:00"/>
    <s v="Standard Class"/>
    <s v="CS-11950"/>
    <s v="Carlos Soltero"/>
    <x v="0"/>
    <s v="United States"/>
    <x v="1"/>
    <s v="California"/>
    <n v="90045"/>
    <x v="1"/>
    <s v="OFF-ST-10002743"/>
    <x v="1"/>
    <x v="4"/>
    <s v="SAFCO Boltless Steel Shelving"/>
    <x v="445"/>
    <n v="3"/>
    <n v="0"/>
    <n v="3.4091999999999998"/>
    <n v="10"/>
    <n v="4"/>
    <x v="0"/>
    <s v="Oct"/>
    <s v="2016-10"/>
  </r>
  <r>
    <n v="9711"/>
    <s v="CA-2014-114251"/>
    <x v="1127"/>
    <d v="2014-11-10T00:00:00"/>
    <s v="Standard Class"/>
    <s v="MD-17350"/>
    <s v="Maribeth Dona"/>
    <x v="0"/>
    <s v="United States"/>
    <x v="10"/>
    <s v="Pennsylvania"/>
    <n v="19143"/>
    <x v="3"/>
    <s v="FUR-FU-10001468"/>
    <x v="0"/>
    <x v="5"/>
    <s v="Tenex Antistatic Computer Chair Mats"/>
    <x v="5721"/>
    <n v="2"/>
    <n v="0.2"/>
    <n v="-34.195999999999998"/>
    <n v="11"/>
    <n v="4"/>
    <x v="2"/>
    <s v="Nov"/>
    <s v="2014-11"/>
  </r>
  <r>
    <n v="9712"/>
    <s v="CA-2014-114251"/>
    <x v="1127"/>
    <d v="2014-11-10T00:00:00"/>
    <s v="Standard Class"/>
    <s v="MD-17350"/>
    <s v="Maribeth Dona"/>
    <x v="0"/>
    <s v="United States"/>
    <x v="10"/>
    <s v="Pennsylvania"/>
    <n v="19143"/>
    <x v="3"/>
    <s v="OFF-BI-10003684"/>
    <x v="1"/>
    <x v="8"/>
    <s v="Wilson Jones Legal Size Ring Binders"/>
    <x v="5722"/>
    <n v="2"/>
    <n v="0.7"/>
    <n v="-8.7959999999999994"/>
    <n v="11"/>
    <n v="4"/>
    <x v="2"/>
    <s v="Nov"/>
    <s v="2014-11"/>
  </r>
  <r>
    <n v="9713"/>
    <s v="CA-2014-114251"/>
    <x v="1127"/>
    <d v="2014-11-10T00:00:00"/>
    <s v="Standard Class"/>
    <s v="MD-17350"/>
    <s v="Maribeth Dona"/>
    <x v="0"/>
    <s v="United States"/>
    <x v="10"/>
    <s v="Pennsylvania"/>
    <n v="19143"/>
    <x v="3"/>
    <s v="OFF-ST-10003716"/>
    <x v="1"/>
    <x v="4"/>
    <s v="Tennsco Double-Tier Lockers"/>
    <x v="5723"/>
    <n v="6"/>
    <n v="0.2"/>
    <n v="-94.508399999999995"/>
    <n v="11"/>
    <n v="4"/>
    <x v="2"/>
    <s v="Nov"/>
    <s v="2014-11"/>
  </r>
  <r>
    <n v="9714"/>
    <s v="CA-2014-114251"/>
    <x v="1127"/>
    <d v="2014-11-10T00:00:00"/>
    <s v="Standard Class"/>
    <s v="MD-17350"/>
    <s v="Maribeth Dona"/>
    <x v="0"/>
    <s v="United States"/>
    <x v="10"/>
    <s v="Pennsylvania"/>
    <n v="19143"/>
    <x v="3"/>
    <s v="TEC-AC-10001101"/>
    <x v="2"/>
    <x v="11"/>
    <s v="Sony 16GB Class 10 Micro SDHC R40 Memory Card"/>
    <x v="5622"/>
    <n v="5"/>
    <n v="0.2"/>
    <n v="-6.4450000000000003"/>
    <n v="11"/>
    <n v="4"/>
    <x v="2"/>
    <s v="Nov"/>
    <s v="2014-11"/>
  </r>
  <r>
    <n v="9715"/>
    <s v="CA-2014-114251"/>
    <x v="1127"/>
    <d v="2014-11-10T00:00:00"/>
    <s v="Standard Class"/>
    <s v="MD-17350"/>
    <s v="Maribeth Dona"/>
    <x v="0"/>
    <s v="United States"/>
    <x v="10"/>
    <s v="Pennsylvania"/>
    <n v="19143"/>
    <x v="3"/>
    <s v="TEC-AC-10004864"/>
    <x v="2"/>
    <x v="11"/>
    <s v="Memorex Micro Travel Drive 32 GB"/>
    <x v="2788"/>
    <n v="2"/>
    <n v="0.2"/>
    <n v="16.794599999999999"/>
    <n v="11"/>
    <n v="4"/>
    <x v="2"/>
    <s v="Nov"/>
    <s v="2014-11"/>
  </r>
  <r>
    <n v="9716"/>
    <s v="CA-2016-116379"/>
    <x v="77"/>
    <d v="2016-11-12T00:00:00"/>
    <s v="Standard Class"/>
    <s v="LD-17005"/>
    <s v="Lisa DeCherney"/>
    <x v="0"/>
    <s v="United States"/>
    <x v="8"/>
    <s v="California"/>
    <n v="94122"/>
    <x v="1"/>
    <s v="OFF-BI-10001543"/>
    <x v="1"/>
    <x v="8"/>
    <s v="GBC VeloBinder Manual Binding System"/>
    <x v="379"/>
    <n v="2"/>
    <n v="0.2"/>
    <n v="20.154399999999999"/>
    <n v="11"/>
    <n v="4"/>
    <x v="0"/>
    <s v="Nov"/>
    <s v="2016-11"/>
  </r>
  <r>
    <n v="9717"/>
    <s v="US-2016-144477"/>
    <x v="399"/>
    <d v="2016-08-14T00:00:00"/>
    <s v="Second Class"/>
    <s v="DB-13270"/>
    <s v="Deborah Brumfield"/>
    <x v="2"/>
    <s v="United States"/>
    <x v="10"/>
    <s v="Pennsylvania"/>
    <n v="19134"/>
    <x v="3"/>
    <s v="OFF-AR-10000914"/>
    <x v="1"/>
    <x v="6"/>
    <s v="Boston 16765 Mini Stand Up Battery Pencil Sharpener"/>
    <x v="5724"/>
    <n v="4"/>
    <n v="0.2"/>
    <n v="2.7984"/>
    <n v="8"/>
    <n v="3"/>
    <x v="0"/>
    <s v="Aug"/>
    <s v="2016-08"/>
  </r>
  <r>
    <n v="9718"/>
    <s v="CA-2016-108210"/>
    <x v="198"/>
    <d v="2016-05-31T00:00:00"/>
    <s v="Same Day"/>
    <s v="AT-10735"/>
    <s v="Annie Thurman"/>
    <x v="0"/>
    <s v="United States"/>
    <x v="12"/>
    <s v="Texas"/>
    <n v="77041"/>
    <x v="2"/>
    <s v="TEC-PH-10002293"/>
    <x v="2"/>
    <x v="7"/>
    <s v="Anker 36W 4-Port USB Wall Charger Travel Power Adapter for iPhone 5s 5c 5"/>
    <x v="1095"/>
    <n v="5"/>
    <n v="0.2"/>
    <n v="7.9960000000000004"/>
    <n v="5"/>
    <n v="2"/>
    <x v="0"/>
    <s v="May"/>
    <s v="2016-05"/>
  </r>
  <r>
    <n v="9719"/>
    <s v="CA-2016-108210"/>
    <x v="198"/>
    <d v="2016-05-31T00:00:00"/>
    <s v="Same Day"/>
    <s v="AT-10735"/>
    <s v="Annie Thurman"/>
    <x v="0"/>
    <s v="United States"/>
    <x v="12"/>
    <s v="Texas"/>
    <n v="77041"/>
    <x v="2"/>
    <s v="TEC-AC-10000109"/>
    <x v="2"/>
    <x v="11"/>
    <s v="Sony Micro Vault Click 16 GB USB 2.0 Flash Drive"/>
    <x v="1891"/>
    <n v="5"/>
    <n v="0.2"/>
    <n v="11.198"/>
    <n v="5"/>
    <n v="2"/>
    <x v="0"/>
    <s v="May"/>
    <s v="2016-05"/>
  </r>
  <r>
    <n v="9720"/>
    <s v="CA-2017-166835"/>
    <x v="105"/>
    <d v="2017-11-14T00:00:00"/>
    <s v="Second Class"/>
    <s v="DK-13375"/>
    <s v="Dennis Kane"/>
    <x v="0"/>
    <s v="United States"/>
    <x v="152"/>
    <s v="Pennsylvania"/>
    <n v="17602"/>
    <x v="3"/>
    <s v="OFF-ST-10002574"/>
    <x v="1"/>
    <x v="4"/>
    <s v="SAFCO Commercial Wire Shelving, Black"/>
    <x v="3084"/>
    <n v="2"/>
    <n v="0.2"/>
    <n v="-55.256"/>
    <n v="11"/>
    <n v="4"/>
    <x v="3"/>
    <s v="Nov"/>
    <s v="2017-11"/>
  </r>
  <r>
    <n v="9721"/>
    <s v="CA-2016-119641"/>
    <x v="897"/>
    <d v="2016-09-26T00:00:00"/>
    <s v="Standard Class"/>
    <s v="CS-12250"/>
    <s v="Chris Selesnick"/>
    <x v="1"/>
    <s v="United States"/>
    <x v="124"/>
    <s v="Wisconsin"/>
    <n v="54302"/>
    <x v="2"/>
    <s v="FUR-FU-10002445"/>
    <x v="0"/>
    <x v="5"/>
    <s v="DAX Two-Tone Rosewood/Black Document Frame, Desktop, 5 x 7"/>
    <x v="1623"/>
    <n v="2"/>
    <n v="0"/>
    <n v="7.5839999999999996"/>
    <n v="9"/>
    <n v="3"/>
    <x v="0"/>
    <s v="Sep"/>
    <s v="2016-09"/>
  </r>
  <r>
    <n v="9722"/>
    <s v="CA-2016-105781"/>
    <x v="595"/>
    <d v="2016-02-20T00:00:00"/>
    <s v="Standard Class"/>
    <s v="JF-15565"/>
    <s v="Jill Fjeld"/>
    <x v="0"/>
    <s v="United States"/>
    <x v="20"/>
    <s v="New York"/>
    <n v="10024"/>
    <x v="3"/>
    <s v="FUR-CH-10001802"/>
    <x v="0"/>
    <x v="1"/>
    <s v="Hon Every-Day Chair Series Swivel Task Chairs"/>
    <x v="5725"/>
    <n v="3"/>
    <n v="0.1"/>
    <n v="39.923400000000001"/>
    <n v="2"/>
    <n v="1"/>
    <x v="0"/>
    <s v="Feb"/>
    <s v="2016-02"/>
  </r>
  <r>
    <n v="9723"/>
    <s v="CA-2016-105781"/>
    <x v="595"/>
    <d v="2016-02-20T00:00:00"/>
    <s v="Standard Class"/>
    <s v="JF-15565"/>
    <s v="Jill Fjeld"/>
    <x v="0"/>
    <s v="United States"/>
    <x v="20"/>
    <s v="New York"/>
    <n v="10024"/>
    <x v="3"/>
    <s v="TEC-AC-10003628"/>
    <x v="2"/>
    <x v="11"/>
    <s v="Logitech 910-002974 M325 Wireless Mouse for Web Scrolling"/>
    <x v="1309"/>
    <n v="3"/>
    <n v="0"/>
    <n v="39.586799999999997"/>
    <n v="2"/>
    <n v="1"/>
    <x v="0"/>
    <s v="Feb"/>
    <s v="2016-02"/>
  </r>
  <r>
    <n v="9724"/>
    <s v="CA-2014-101364"/>
    <x v="1091"/>
    <d v="2014-12-26T00:00:00"/>
    <s v="Standard Class"/>
    <s v="TW-21025"/>
    <s v="Tamara Willingham"/>
    <x v="2"/>
    <s v="United States"/>
    <x v="20"/>
    <s v="New York"/>
    <n v="10011"/>
    <x v="3"/>
    <s v="OFF-BI-10003984"/>
    <x v="1"/>
    <x v="8"/>
    <s v="Lock-Up Easel 'Spel-Binder'"/>
    <x v="5726"/>
    <n v="13"/>
    <n v="0.2"/>
    <n v="100.1403"/>
    <n v="12"/>
    <n v="4"/>
    <x v="2"/>
    <s v="Dec"/>
    <s v="2014-12"/>
  </r>
  <r>
    <n v="9725"/>
    <s v="CA-2015-117898"/>
    <x v="901"/>
    <d v="2015-12-11T00:00:00"/>
    <s v="Standard Class"/>
    <s v="TB-21250"/>
    <s v="Tim Brockman"/>
    <x v="0"/>
    <s v="United States"/>
    <x v="41"/>
    <s v="Illinois"/>
    <n v="61701"/>
    <x v="2"/>
    <s v="OFF-EN-10004459"/>
    <x v="1"/>
    <x v="12"/>
    <s v="Security-Tint Envelopes"/>
    <x v="2059"/>
    <n v="2"/>
    <n v="0.2"/>
    <n v="4.4311999999999996"/>
    <n v="12"/>
    <n v="4"/>
    <x v="1"/>
    <s v="Dec"/>
    <s v="2015-12"/>
  </r>
  <r>
    <n v="9726"/>
    <s v="CA-2017-142293"/>
    <x v="697"/>
    <d v="2017-09-20T00:00:00"/>
    <s v="First Class"/>
    <s v="SC-20380"/>
    <s v="Shahid Collister"/>
    <x v="0"/>
    <s v="United States"/>
    <x v="394"/>
    <s v="Idaho"/>
    <n v="83704"/>
    <x v="1"/>
    <s v="TEC-AC-10001109"/>
    <x v="2"/>
    <x v="11"/>
    <s v="Logitech Trackman Marble Mouse"/>
    <x v="1309"/>
    <n v="3"/>
    <n v="0"/>
    <n v="37.787399999999998"/>
    <n v="9"/>
    <n v="3"/>
    <x v="3"/>
    <s v="Sep"/>
    <s v="2017-09"/>
  </r>
  <r>
    <n v="9727"/>
    <s v="CA-2017-167395"/>
    <x v="574"/>
    <d v="2017-12-04T00:00:00"/>
    <s v="First Class"/>
    <s v="KM-16720"/>
    <s v="Kunst Miller"/>
    <x v="0"/>
    <s v="United States"/>
    <x v="90"/>
    <s v="Massachusetts"/>
    <n v="1852"/>
    <x v="3"/>
    <s v="OFF-AP-10001293"/>
    <x v="1"/>
    <x v="9"/>
    <s v="Belkin 8 Outlet Surge Protector"/>
    <x v="5727"/>
    <n v="7"/>
    <n v="0"/>
    <n v="80.320800000000006"/>
    <n v="12"/>
    <n v="4"/>
    <x v="3"/>
    <s v="Dec"/>
    <s v="2017-12"/>
  </r>
  <r>
    <n v="9728"/>
    <s v="CA-2017-167395"/>
    <x v="574"/>
    <d v="2017-12-04T00:00:00"/>
    <s v="First Class"/>
    <s v="KM-16720"/>
    <s v="Kunst Miller"/>
    <x v="0"/>
    <s v="United States"/>
    <x v="90"/>
    <s v="Massachusetts"/>
    <n v="1852"/>
    <x v="3"/>
    <s v="TEC-PH-10004977"/>
    <x v="2"/>
    <x v="7"/>
    <s v="GE 30524EE4"/>
    <x v="504"/>
    <n v="5"/>
    <n v="0"/>
    <n v="284.18549999999999"/>
    <n v="12"/>
    <n v="4"/>
    <x v="3"/>
    <s v="Dec"/>
    <s v="2017-12"/>
  </r>
  <r>
    <n v="9729"/>
    <s v="CA-2017-167395"/>
    <x v="574"/>
    <d v="2017-12-04T00:00:00"/>
    <s v="First Class"/>
    <s v="KM-16720"/>
    <s v="Kunst Miller"/>
    <x v="0"/>
    <s v="United States"/>
    <x v="90"/>
    <s v="Massachusetts"/>
    <n v="1852"/>
    <x v="3"/>
    <s v="OFF-SU-10001935"/>
    <x v="1"/>
    <x v="14"/>
    <s v="Staple remover"/>
    <x v="1001"/>
    <n v="2"/>
    <n v="0"/>
    <n v="0.1744"/>
    <n v="12"/>
    <n v="4"/>
    <x v="3"/>
    <s v="Dec"/>
    <s v="2017-12"/>
  </r>
  <r>
    <n v="9730"/>
    <s v="CA-2014-111962"/>
    <x v="411"/>
    <d v="2014-10-04T00:00:00"/>
    <s v="Standard Class"/>
    <s v="EB-14170"/>
    <s v="Evan Bailliet"/>
    <x v="0"/>
    <s v="United States"/>
    <x v="4"/>
    <s v="Washington"/>
    <n v="98115"/>
    <x v="1"/>
    <s v="OFF-BI-10001308"/>
    <x v="1"/>
    <x v="8"/>
    <s v="GBC Standard Plastic Binding Systems' Combs"/>
    <x v="3651"/>
    <n v="2"/>
    <n v="0.2"/>
    <n v="3.14"/>
    <n v="9"/>
    <n v="3"/>
    <x v="2"/>
    <s v="Sep"/>
    <s v="2014-09"/>
  </r>
  <r>
    <n v="9731"/>
    <s v="CA-2014-111962"/>
    <x v="411"/>
    <d v="2014-10-04T00:00:00"/>
    <s v="Standard Class"/>
    <s v="EB-14170"/>
    <s v="Evan Bailliet"/>
    <x v="0"/>
    <s v="United States"/>
    <x v="4"/>
    <s v="Washington"/>
    <n v="98115"/>
    <x v="1"/>
    <s v="OFF-ST-10000046"/>
    <x v="1"/>
    <x v="4"/>
    <s v="Fellowes Super Stor/Drawer Files"/>
    <x v="5728"/>
    <n v="5"/>
    <n v="0"/>
    <n v="153.4725"/>
    <n v="9"/>
    <n v="3"/>
    <x v="2"/>
    <s v="Sep"/>
    <s v="2014-09"/>
  </r>
  <r>
    <n v="9732"/>
    <s v="CA-2017-124261"/>
    <x v="237"/>
    <d v="2017-11-19T00:00:00"/>
    <s v="Standard Class"/>
    <s v="JE-15715"/>
    <s v="Joe Elijah"/>
    <x v="0"/>
    <s v="United States"/>
    <x v="1"/>
    <s v="California"/>
    <n v="90049"/>
    <x v="1"/>
    <s v="OFF-AR-10003504"/>
    <x v="1"/>
    <x v="6"/>
    <s v="Newell 347"/>
    <x v="1353"/>
    <n v="8"/>
    <n v="0"/>
    <n v="9.9296000000000006"/>
    <n v="11"/>
    <n v="4"/>
    <x v="3"/>
    <s v="Nov"/>
    <s v="2017-11"/>
  </r>
  <r>
    <n v="9733"/>
    <s v="CA-2014-114321"/>
    <x v="1071"/>
    <d v="2014-08-25T00:00:00"/>
    <s v="Standard Class"/>
    <s v="NC-18535"/>
    <s v="Nick Crebassa"/>
    <x v="1"/>
    <s v="United States"/>
    <x v="409"/>
    <s v="Virginia"/>
    <n v="23666"/>
    <x v="0"/>
    <s v="FUR-CH-10001797"/>
    <x v="0"/>
    <x v="1"/>
    <s v="Safco Chair Connectors, 6/Carton"/>
    <x v="5729"/>
    <n v="13"/>
    <n v="0"/>
    <n v="145.06960000000001"/>
    <n v="8"/>
    <n v="3"/>
    <x v="2"/>
    <s v="Aug"/>
    <s v="2014-08"/>
  </r>
  <r>
    <n v="9734"/>
    <s v="CA-2014-114321"/>
    <x v="1071"/>
    <d v="2014-08-25T00:00:00"/>
    <s v="Standard Class"/>
    <s v="NC-18535"/>
    <s v="Nick Crebassa"/>
    <x v="1"/>
    <s v="United States"/>
    <x v="409"/>
    <s v="Virginia"/>
    <n v="23666"/>
    <x v="0"/>
    <s v="OFF-PA-10000246"/>
    <x v="1"/>
    <x v="10"/>
    <s v="Riverleaf Stik-Withit Designer Note Cubes"/>
    <x v="5730"/>
    <n v="2"/>
    <n v="0"/>
    <n v="9.2552000000000003"/>
    <n v="8"/>
    <n v="3"/>
    <x v="2"/>
    <s v="Aug"/>
    <s v="2014-08"/>
  </r>
  <r>
    <n v="9735"/>
    <s v="CA-2014-114321"/>
    <x v="1071"/>
    <d v="2014-08-25T00:00:00"/>
    <s v="Standard Class"/>
    <s v="NC-18535"/>
    <s v="Nick Crebassa"/>
    <x v="1"/>
    <s v="United States"/>
    <x v="409"/>
    <s v="Virginia"/>
    <n v="23666"/>
    <x v="0"/>
    <s v="OFF-BI-10001359"/>
    <x v="1"/>
    <x v="8"/>
    <s v="GBC DocuBind TL300 Electric Binding System"/>
    <x v="2605"/>
    <n v="1"/>
    <n v="0"/>
    <n v="421.58530000000002"/>
    <n v="8"/>
    <n v="3"/>
    <x v="2"/>
    <s v="Aug"/>
    <s v="2014-08"/>
  </r>
  <r>
    <n v="9736"/>
    <s v="CA-2014-128062"/>
    <x v="84"/>
    <d v="2014-11-22T00:00:00"/>
    <s v="Second Class"/>
    <s v="AD-10180"/>
    <s v="Alan Dominguez"/>
    <x v="2"/>
    <s v="United States"/>
    <x v="10"/>
    <s v="Pennsylvania"/>
    <n v="19134"/>
    <x v="3"/>
    <s v="OFF-PA-10001583"/>
    <x v="1"/>
    <x v="10"/>
    <s v="1/4 Fold Party Design Invitations &amp; White Envelopes, 24 8-1/2&quot; X 11&quot; Cards, 25 Env./Pack"/>
    <x v="486"/>
    <n v="1"/>
    <n v="0.2"/>
    <n v="1.9844999999999999"/>
    <n v="11"/>
    <n v="4"/>
    <x v="2"/>
    <s v="Nov"/>
    <s v="2014-11"/>
  </r>
  <r>
    <n v="9737"/>
    <s v="US-2015-100069"/>
    <x v="685"/>
    <d v="2015-07-03T00:00:00"/>
    <s v="Standard Class"/>
    <s v="NF-18475"/>
    <s v="Neil Französisch"/>
    <x v="2"/>
    <s v="United States"/>
    <x v="155"/>
    <s v="Nebraska"/>
    <n v="68104"/>
    <x v="2"/>
    <s v="TEC-PH-10004667"/>
    <x v="2"/>
    <x v="7"/>
    <s v="Cisco 8x8 Inc. 6753i IP Business Phone System"/>
    <x v="3323"/>
    <n v="2"/>
    <n v="0"/>
    <n v="72.894599999999997"/>
    <n v="6"/>
    <n v="2"/>
    <x v="1"/>
    <s v="Jun"/>
    <s v="2015-06"/>
  </r>
  <r>
    <n v="9738"/>
    <s v="CA-2017-129294"/>
    <x v="633"/>
    <d v="2017-03-21T00:00:00"/>
    <s v="Standard Class"/>
    <s v="KD-16615"/>
    <s v="Ken Dana"/>
    <x v="1"/>
    <s v="United States"/>
    <x v="1"/>
    <s v="California"/>
    <n v="90032"/>
    <x v="1"/>
    <s v="OFF-ST-10002615"/>
    <x v="1"/>
    <x v="4"/>
    <s v="Dual Level, Single-Width Filing Carts"/>
    <x v="2340"/>
    <n v="2"/>
    <n v="0"/>
    <n v="80.631200000000007"/>
    <n v="3"/>
    <n v="1"/>
    <x v="3"/>
    <s v="Mar"/>
    <s v="2017-03"/>
  </r>
  <r>
    <n v="9739"/>
    <s v="CA-2017-129294"/>
    <x v="633"/>
    <d v="2017-03-21T00:00:00"/>
    <s v="Standard Class"/>
    <s v="KD-16615"/>
    <s v="Ken Dana"/>
    <x v="1"/>
    <s v="United States"/>
    <x v="1"/>
    <s v="California"/>
    <n v="90032"/>
    <x v="1"/>
    <s v="OFF-BI-10004236"/>
    <x v="1"/>
    <x v="8"/>
    <s v="XtraLife ClearVue Slant-D Ring Binder, White, 3&quot;"/>
    <x v="5731"/>
    <n v="6"/>
    <n v="0.2"/>
    <n v="22.9008"/>
    <n v="3"/>
    <n v="1"/>
    <x v="3"/>
    <s v="Mar"/>
    <s v="2017-03"/>
  </r>
  <r>
    <n v="9740"/>
    <s v="CA-2017-129294"/>
    <x v="633"/>
    <d v="2017-03-21T00:00:00"/>
    <s v="Standard Class"/>
    <s v="KD-16615"/>
    <s v="Ken Dana"/>
    <x v="1"/>
    <s v="United States"/>
    <x v="1"/>
    <s v="California"/>
    <n v="90032"/>
    <x v="1"/>
    <s v="OFF-BI-10001757"/>
    <x v="1"/>
    <x v="8"/>
    <s v="Pressboard Hanging Data Binders for Unburst Sheets"/>
    <x v="1195"/>
    <n v="5"/>
    <n v="0.2"/>
    <n v="6.8879999999999999"/>
    <n v="3"/>
    <n v="1"/>
    <x v="3"/>
    <s v="Mar"/>
    <s v="2017-03"/>
  </r>
  <r>
    <n v="9741"/>
    <s v="CA-2017-129294"/>
    <x v="633"/>
    <d v="2017-03-21T00:00:00"/>
    <s v="Standard Class"/>
    <s v="KD-16615"/>
    <s v="Ken Dana"/>
    <x v="1"/>
    <s v="United States"/>
    <x v="1"/>
    <s v="California"/>
    <n v="90032"/>
    <x v="1"/>
    <s v="OFF-AP-10001154"/>
    <x v="1"/>
    <x v="9"/>
    <s v="Bionaire Personal Warm Mist Humidifier/Vaporizer"/>
    <x v="5732"/>
    <n v="3"/>
    <n v="0"/>
    <n v="54.8613"/>
    <n v="3"/>
    <n v="1"/>
    <x v="3"/>
    <s v="Mar"/>
    <s v="2017-03"/>
  </r>
  <r>
    <n v="9742"/>
    <s v="CA-2015-117086"/>
    <x v="627"/>
    <d v="2015-11-12T00:00:00"/>
    <s v="Standard Class"/>
    <s v="QJ-19255"/>
    <s v="Quincy Jones"/>
    <x v="1"/>
    <s v="United States"/>
    <x v="140"/>
    <s v="Vermont"/>
    <n v="5408"/>
    <x v="3"/>
    <s v="FUR-BO-10004834"/>
    <x v="0"/>
    <x v="0"/>
    <s v="Riverside Palais Royal Lawyers Bookcase, Royale Cherry Finish"/>
    <x v="5733"/>
    <n v="5"/>
    <n v="0"/>
    <n v="1013.127"/>
    <n v="11"/>
    <n v="4"/>
    <x v="1"/>
    <s v="Nov"/>
    <s v="2015-11"/>
  </r>
  <r>
    <n v="9743"/>
    <s v="CA-2017-131303"/>
    <x v="354"/>
    <d v="2017-12-02T00:00:00"/>
    <s v="Standard Class"/>
    <s v="EP-13915"/>
    <s v="Emily Phan"/>
    <x v="0"/>
    <s v="United States"/>
    <x v="70"/>
    <s v="California"/>
    <n v="92037"/>
    <x v="1"/>
    <s v="OFF-LA-10001074"/>
    <x v="1"/>
    <x v="2"/>
    <s v="Round Specialty Laser Printer Labels"/>
    <x v="449"/>
    <n v="5"/>
    <n v="0"/>
    <n v="29.445499999999999"/>
    <n v="11"/>
    <n v="4"/>
    <x v="3"/>
    <s v="Nov"/>
    <s v="2017-11"/>
  </r>
  <r>
    <n v="9744"/>
    <s v="CA-2016-137127"/>
    <x v="950"/>
    <d v="2016-06-22T00:00:00"/>
    <s v="Standard Class"/>
    <s v="JJ-15445"/>
    <s v="Jennifer Jackson"/>
    <x v="0"/>
    <s v="United States"/>
    <x v="46"/>
    <s v="Delaware"/>
    <n v="19711"/>
    <x v="3"/>
    <s v="OFF-LA-10001641"/>
    <x v="1"/>
    <x v="2"/>
    <s v="Avery 518"/>
    <x v="1227"/>
    <n v="3"/>
    <n v="0"/>
    <n v="4.5359999999999996"/>
    <n v="6"/>
    <n v="2"/>
    <x v="0"/>
    <s v="Jun"/>
    <s v="2016-06"/>
  </r>
  <r>
    <n v="9745"/>
    <s v="CA-2017-141782"/>
    <x v="276"/>
    <d v="2017-01-25T00:00:00"/>
    <s v="Standard Class"/>
    <s v="BE-11410"/>
    <s v="Bobby Elias"/>
    <x v="0"/>
    <s v="United States"/>
    <x v="34"/>
    <s v="Illinois"/>
    <n v="60505"/>
    <x v="2"/>
    <s v="OFF-EN-10002230"/>
    <x v="1"/>
    <x v="12"/>
    <s v="Airmail Envelopes"/>
    <x v="5734"/>
    <n v="4"/>
    <n v="0.2"/>
    <n v="90.644400000000005"/>
    <n v="1"/>
    <n v="1"/>
    <x v="3"/>
    <s v="Jan"/>
    <s v="2017-01"/>
  </r>
  <r>
    <n v="9746"/>
    <s v="CA-2017-137505"/>
    <x v="221"/>
    <d v="2017-11-24T00:00:00"/>
    <s v="Same Day"/>
    <s v="BP-11290"/>
    <s v="Beth Paige"/>
    <x v="0"/>
    <s v="United States"/>
    <x v="1"/>
    <s v="California"/>
    <n v="90008"/>
    <x v="1"/>
    <s v="FUR-TA-10000617"/>
    <x v="0"/>
    <x v="3"/>
    <s v="Hon Practical Foundations 30 x 60 Training Table, Light Gray/Charcoal"/>
    <x v="5735"/>
    <n v="2"/>
    <n v="0.2"/>
    <n v="9.1020000000000003"/>
    <n v="11"/>
    <n v="4"/>
    <x v="3"/>
    <s v="Nov"/>
    <s v="2017-11"/>
  </r>
  <r>
    <n v="9747"/>
    <s v="CA-2017-137505"/>
    <x v="221"/>
    <d v="2017-11-24T00:00:00"/>
    <s v="Same Day"/>
    <s v="BP-11290"/>
    <s v="Beth Paige"/>
    <x v="0"/>
    <s v="United States"/>
    <x v="1"/>
    <s v="California"/>
    <n v="90008"/>
    <x v="1"/>
    <s v="FUR-TA-10001676"/>
    <x v="0"/>
    <x v="3"/>
    <s v="Hon 61000 Series Interactive Training Tables"/>
    <x v="3939"/>
    <n v="2"/>
    <n v="0.2"/>
    <n v="-1.7771999999999999"/>
    <n v="11"/>
    <n v="4"/>
    <x v="3"/>
    <s v="Nov"/>
    <s v="2017-11"/>
  </r>
  <r>
    <n v="9748"/>
    <s v="US-2014-140914"/>
    <x v="7"/>
    <d v="2014-11-15T00:00:00"/>
    <s v="Standard Class"/>
    <s v="BH-11710"/>
    <s v="Brosina Hoffman"/>
    <x v="0"/>
    <s v="United States"/>
    <x v="22"/>
    <s v="Illinois"/>
    <n v="60653"/>
    <x v="2"/>
    <s v="FUR-FU-10000175"/>
    <x v="0"/>
    <x v="5"/>
    <s v="DAX Wood Document Frame."/>
    <x v="5736"/>
    <n v="2"/>
    <n v="0.6"/>
    <n v="-7.9634"/>
    <n v="11"/>
    <n v="4"/>
    <x v="2"/>
    <s v="Nov"/>
    <s v="2014-11"/>
  </r>
  <r>
    <n v="9749"/>
    <s v="US-2014-140914"/>
    <x v="7"/>
    <d v="2014-11-15T00:00:00"/>
    <s v="Standard Class"/>
    <s v="BH-11710"/>
    <s v="Brosina Hoffman"/>
    <x v="0"/>
    <s v="United States"/>
    <x v="22"/>
    <s v="Illinois"/>
    <n v="60653"/>
    <x v="2"/>
    <s v="FUR-CH-10003379"/>
    <x v="0"/>
    <x v="1"/>
    <s v="Global Commerce Series High-Back Swivel/Tilt Chairs"/>
    <x v="834"/>
    <n v="4"/>
    <n v="0.3"/>
    <n v="-56.996000000000002"/>
    <n v="11"/>
    <n v="4"/>
    <x v="2"/>
    <s v="Nov"/>
    <s v="2014-11"/>
  </r>
  <r>
    <n v="9750"/>
    <s v="CA-2016-158358"/>
    <x v="758"/>
    <d v="2016-03-08T00:00:00"/>
    <s v="Standard Class"/>
    <s v="EM-13810"/>
    <s v="Eleni McCrary"/>
    <x v="1"/>
    <s v="United States"/>
    <x v="18"/>
    <s v="New Hampshire"/>
    <n v="3820"/>
    <x v="3"/>
    <s v="TEC-AC-10002567"/>
    <x v="2"/>
    <x v="11"/>
    <s v="Logitech G602 Wireless Gaming Mouse"/>
    <x v="457"/>
    <n v="2"/>
    <n v="0"/>
    <n v="57.592799999999997"/>
    <n v="3"/>
    <n v="1"/>
    <x v="0"/>
    <s v="Mar"/>
    <s v="2016-03"/>
  </r>
  <r>
    <n v="9751"/>
    <s v="CA-2016-113390"/>
    <x v="1227"/>
    <d v="2016-10-15T00:00:00"/>
    <s v="Standard Class"/>
    <s v="EP-13915"/>
    <s v="Emily Phan"/>
    <x v="0"/>
    <s v="United States"/>
    <x v="22"/>
    <s v="Illinois"/>
    <n v="60610"/>
    <x v="2"/>
    <s v="OFF-AR-10003183"/>
    <x v="1"/>
    <x v="6"/>
    <s v="Avery Fluorescent Highlighter Four-Color Set"/>
    <x v="752"/>
    <n v="2"/>
    <n v="0.2"/>
    <n v="0.66800000000000004"/>
    <n v="10"/>
    <n v="4"/>
    <x v="0"/>
    <s v="Oct"/>
    <s v="2016-10"/>
  </r>
  <r>
    <n v="9752"/>
    <s v="CA-2016-113390"/>
    <x v="1227"/>
    <d v="2016-10-15T00:00:00"/>
    <s v="Standard Class"/>
    <s v="EP-13915"/>
    <s v="Emily Phan"/>
    <x v="0"/>
    <s v="United States"/>
    <x v="22"/>
    <s v="Illinois"/>
    <n v="60610"/>
    <x v="2"/>
    <s v="OFF-AR-10001446"/>
    <x v="1"/>
    <x v="6"/>
    <s v="Newell 309"/>
    <x v="1777"/>
    <n v="3"/>
    <n v="0.2"/>
    <n v="3.4649999999999999"/>
    <n v="10"/>
    <n v="4"/>
    <x v="0"/>
    <s v="Oct"/>
    <s v="2016-10"/>
  </r>
  <r>
    <n v="9753"/>
    <s v="US-2016-158680"/>
    <x v="949"/>
    <d v="2016-07-02T00:00:00"/>
    <s v="First Class"/>
    <s v="NZ-18565"/>
    <s v="Nick Zandusky"/>
    <x v="2"/>
    <s v="United States"/>
    <x v="4"/>
    <s v="Washington"/>
    <n v="98115"/>
    <x v="1"/>
    <s v="OFF-BI-10000145"/>
    <x v="1"/>
    <x v="8"/>
    <s v="Zipper Ring Binder Pockets"/>
    <x v="5737"/>
    <n v="1"/>
    <n v="0.2"/>
    <n v="0.90480000000000005"/>
    <n v="7"/>
    <n v="3"/>
    <x v="0"/>
    <s v="Jul"/>
    <s v="2016-07"/>
  </r>
  <r>
    <n v="9754"/>
    <s v="CA-2017-113705"/>
    <x v="996"/>
    <d v="2017-03-29T00:00:00"/>
    <s v="Second Class"/>
    <s v="LC-16870"/>
    <s v="Lena Cacioppo"/>
    <x v="0"/>
    <s v="United States"/>
    <x v="102"/>
    <s v="Virginia"/>
    <n v="23223"/>
    <x v="0"/>
    <s v="OFF-LA-10000476"/>
    <x v="1"/>
    <x v="2"/>
    <s v="Avery 05222 Permanent Self-Adhesive File Folder Labels for Typewriters, on Rolls, White, 250/Roll"/>
    <x v="338"/>
    <n v="2"/>
    <n v="0"/>
    <n v="3.7995999999999999"/>
    <n v="3"/>
    <n v="1"/>
    <x v="3"/>
    <s v="Mar"/>
    <s v="2017-03"/>
  </r>
  <r>
    <n v="9755"/>
    <s v="CA-2017-113705"/>
    <x v="996"/>
    <d v="2017-03-29T00:00:00"/>
    <s v="Second Class"/>
    <s v="LC-16870"/>
    <s v="Lena Cacioppo"/>
    <x v="0"/>
    <s v="United States"/>
    <x v="102"/>
    <s v="Virginia"/>
    <n v="23223"/>
    <x v="0"/>
    <s v="OFF-BI-10001679"/>
    <x v="1"/>
    <x v="8"/>
    <s v="GBC Instant Index System for Binding Systems"/>
    <x v="2720"/>
    <n v="2"/>
    <n v="0"/>
    <n v="8.8800000000000008"/>
    <n v="3"/>
    <n v="1"/>
    <x v="3"/>
    <s v="Mar"/>
    <s v="2017-03"/>
  </r>
  <r>
    <n v="9756"/>
    <s v="CA-2017-113705"/>
    <x v="996"/>
    <d v="2017-03-29T00:00:00"/>
    <s v="Second Class"/>
    <s v="LC-16870"/>
    <s v="Lena Cacioppo"/>
    <x v="0"/>
    <s v="United States"/>
    <x v="102"/>
    <s v="Virginia"/>
    <n v="23223"/>
    <x v="0"/>
    <s v="OFF-ST-10001128"/>
    <x v="1"/>
    <x v="4"/>
    <s v="Carina Mini System Audio Rack, Model AR050B"/>
    <x v="737"/>
    <n v="3"/>
    <n v="0"/>
    <n v="9.9882000000000009"/>
    <n v="3"/>
    <n v="1"/>
    <x v="3"/>
    <s v="Mar"/>
    <s v="2017-03"/>
  </r>
  <r>
    <n v="9757"/>
    <s v="CA-2017-113705"/>
    <x v="996"/>
    <d v="2017-03-29T00:00:00"/>
    <s v="Second Class"/>
    <s v="LC-16870"/>
    <s v="Lena Cacioppo"/>
    <x v="0"/>
    <s v="United States"/>
    <x v="102"/>
    <s v="Virginia"/>
    <n v="23223"/>
    <x v="0"/>
    <s v="FUR-TA-10002533"/>
    <x v="0"/>
    <x v="3"/>
    <s v="BPI Conference Tables"/>
    <x v="4696"/>
    <n v="2"/>
    <n v="0"/>
    <n v="58.42"/>
    <n v="3"/>
    <n v="1"/>
    <x v="3"/>
    <s v="Mar"/>
    <s v="2017-03"/>
  </r>
  <r>
    <n v="9758"/>
    <s v="CA-2017-113705"/>
    <x v="996"/>
    <d v="2017-03-29T00:00:00"/>
    <s v="Second Class"/>
    <s v="LC-16870"/>
    <s v="Lena Cacioppo"/>
    <x v="0"/>
    <s v="United States"/>
    <x v="102"/>
    <s v="Virginia"/>
    <n v="23223"/>
    <x v="0"/>
    <s v="TEC-PH-10004006"/>
    <x v="2"/>
    <x v="7"/>
    <s v="Panasonic KX - TS880B Telephone"/>
    <x v="5738"/>
    <n v="5"/>
    <n v="0"/>
    <n v="55.646999999999998"/>
    <n v="3"/>
    <n v="1"/>
    <x v="3"/>
    <s v="Mar"/>
    <s v="2017-03"/>
  </r>
  <r>
    <n v="9759"/>
    <s v="CA-2017-113705"/>
    <x v="996"/>
    <d v="2017-03-29T00:00:00"/>
    <s v="Second Class"/>
    <s v="LC-16870"/>
    <s v="Lena Cacioppo"/>
    <x v="0"/>
    <s v="United States"/>
    <x v="102"/>
    <s v="Virginia"/>
    <n v="23223"/>
    <x v="0"/>
    <s v="OFF-PA-10002615"/>
    <x v="1"/>
    <x v="10"/>
    <s v="Ampad Gold Fibre Wirebound Steno Books, 6&quot; x 9&quot;, Gregg Ruled"/>
    <x v="4459"/>
    <n v="4"/>
    <n v="0"/>
    <n v="8.1143999999999998"/>
    <n v="3"/>
    <n v="1"/>
    <x v="3"/>
    <s v="Mar"/>
    <s v="2017-03"/>
  </r>
  <r>
    <n v="9760"/>
    <s v="CA-2016-146913"/>
    <x v="731"/>
    <d v="2016-11-05T00:00:00"/>
    <s v="Standard Class"/>
    <s v="SF-20965"/>
    <s v="Sylvia Foulston"/>
    <x v="1"/>
    <s v="United States"/>
    <x v="8"/>
    <s v="California"/>
    <n v="94109"/>
    <x v="1"/>
    <s v="FUR-CH-10001854"/>
    <x v="0"/>
    <x v="1"/>
    <s v="Office Star - Professional Matrix Back Chair with 2-to-1 Synchro Tilt and Mesh Fabric Seat"/>
    <x v="4523"/>
    <n v="5"/>
    <n v="0.2"/>
    <n v="70.195999999999998"/>
    <n v="10"/>
    <n v="4"/>
    <x v="0"/>
    <s v="Oct"/>
    <s v="2016-10"/>
  </r>
  <r>
    <n v="9761"/>
    <s v="CA-2017-159135"/>
    <x v="259"/>
    <d v="2017-11-08T00:00:00"/>
    <s v="Standard Class"/>
    <s v="KM-16375"/>
    <s v="Katherine Murray"/>
    <x v="2"/>
    <s v="United States"/>
    <x v="528"/>
    <s v="Arkansas"/>
    <n v="72762"/>
    <x v="0"/>
    <s v="OFF-AR-10000657"/>
    <x v="1"/>
    <x v="6"/>
    <s v="Binney &amp; Smith inkTank Desk Highlighter, Chisel Tip, Yellow, 12/Box"/>
    <x v="5739"/>
    <n v="2"/>
    <n v="0"/>
    <n v="1.419"/>
    <n v="11"/>
    <n v="4"/>
    <x v="3"/>
    <s v="Nov"/>
    <s v="2017-11"/>
  </r>
  <r>
    <n v="9762"/>
    <s v="CA-2014-121762"/>
    <x v="1047"/>
    <d v="2014-02-18T00:00:00"/>
    <s v="Standard Class"/>
    <s v="ML-17395"/>
    <s v="Marina Lichtenstein"/>
    <x v="1"/>
    <s v="United States"/>
    <x v="4"/>
    <s v="Washington"/>
    <n v="98103"/>
    <x v="1"/>
    <s v="TEC-AC-10000736"/>
    <x v="2"/>
    <x v="11"/>
    <s v="Logitech G600 MMO Gaming Mouse"/>
    <x v="758"/>
    <n v="3"/>
    <n v="0"/>
    <n v="86.389200000000002"/>
    <n v="2"/>
    <n v="1"/>
    <x v="2"/>
    <s v="Feb"/>
    <s v="2014-02"/>
  </r>
  <r>
    <n v="9763"/>
    <s v="CA-2014-121762"/>
    <x v="1047"/>
    <d v="2014-02-18T00:00:00"/>
    <s v="Standard Class"/>
    <s v="ML-17395"/>
    <s v="Marina Lichtenstein"/>
    <x v="1"/>
    <s v="United States"/>
    <x v="4"/>
    <s v="Washington"/>
    <n v="98103"/>
    <x v="1"/>
    <s v="OFF-AP-10001293"/>
    <x v="1"/>
    <x v="9"/>
    <s v="Belkin 8 Outlet Surge Protector"/>
    <x v="3314"/>
    <n v="2"/>
    <n v="0"/>
    <n v="22.948799999999999"/>
    <n v="2"/>
    <n v="1"/>
    <x v="2"/>
    <s v="Feb"/>
    <s v="2014-02"/>
  </r>
  <r>
    <n v="9764"/>
    <s v="CA-2014-121762"/>
    <x v="1047"/>
    <d v="2014-02-18T00:00:00"/>
    <s v="Standard Class"/>
    <s v="ML-17395"/>
    <s v="Marina Lichtenstein"/>
    <x v="1"/>
    <s v="United States"/>
    <x v="4"/>
    <s v="Washington"/>
    <n v="98103"/>
    <x v="1"/>
    <s v="OFF-SU-10000157"/>
    <x v="1"/>
    <x v="14"/>
    <s v="Compact Automatic Electric Letter Opener"/>
    <x v="3999"/>
    <n v="2"/>
    <n v="0"/>
    <n v="4.7724000000000002"/>
    <n v="2"/>
    <n v="1"/>
    <x v="2"/>
    <s v="Feb"/>
    <s v="2014-02"/>
  </r>
  <r>
    <n v="9765"/>
    <s v="CA-2014-123855"/>
    <x v="1228"/>
    <d v="2014-06-23T00:00:00"/>
    <s v="Standard Class"/>
    <s v="MC-18100"/>
    <s v="Mick Crebagga"/>
    <x v="0"/>
    <s v="United States"/>
    <x v="1"/>
    <s v="California"/>
    <n v="90036"/>
    <x v="1"/>
    <s v="TEC-PH-10000215"/>
    <x v="2"/>
    <x v="7"/>
    <s v="Plantronics Cordless Phone Headset with In-line Volume - M214C"/>
    <x v="5740"/>
    <n v="5"/>
    <n v="0.2"/>
    <n v="12.2325"/>
    <n v="6"/>
    <n v="2"/>
    <x v="2"/>
    <s v="Jun"/>
    <s v="2014-06"/>
  </r>
  <r>
    <n v="9766"/>
    <s v="CA-2017-101959"/>
    <x v="1229"/>
    <d v="2017-03-06T00:00:00"/>
    <s v="Standard Class"/>
    <s v="DB-13660"/>
    <s v="Duane Benoit"/>
    <x v="0"/>
    <s v="United States"/>
    <x v="209"/>
    <s v="Connecticut"/>
    <n v="6457"/>
    <x v="3"/>
    <s v="OFF-BI-10001757"/>
    <x v="1"/>
    <x v="8"/>
    <s v="Pressboard Hanging Data Binders for Unburst Sheets"/>
    <x v="294"/>
    <n v="2"/>
    <n v="0"/>
    <n v="4.7232000000000003"/>
    <n v="2"/>
    <n v="1"/>
    <x v="3"/>
    <s v="Feb"/>
    <s v="2017-02"/>
  </r>
  <r>
    <n v="9767"/>
    <s v="CA-2017-101959"/>
    <x v="1229"/>
    <d v="2017-03-06T00:00:00"/>
    <s v="Standard Class"/>
    <s v="DB-13660"/>
    <s v="Duane Benoit"/>
    <x v="0"/>
    <s v="United States"/>
    <x v="209"/>
    <s v="Connecticut"/>
    <n v="6457"/>
    <x v="3"/>
    <s v="OFF-PA-10002137"/>
    <x v="1"/>
    <x v="10"/>
    <s v="Southworth 100% Résumé Paper, 24lb."/>
    <x v="3890"/>
    <n v="1"/>
    <n v="0"/>
    <n v="3.5009999999999999"/>
    <n v="2"/>
    <n v="1"/>
    <x v="3"/>
    <s v="Feb"/>
    <s v="2017-02"/>
  </r>
  <r>
    <n v="9768"/>
    <s v="CA-2017-102659"/>
    <x v="34"/>
    <d v="2017-12-15T00:00:00"/>
    <s v="Standard Class"/>
    <s v="LW-17215"/>
    <s v="Luke Weiss"/>
    <x v="0"/>
    <s v="United States"/>
    <x v="354"/>
    <s v="Michigan"/>
    <n v="49505"/>
    <x v="2"/>
    <s v="OFF-BI-10000088"/>
    <x v="1"/>
    <x v="8"/>
    <s v="GBC Imprintable Covers"/>
    <x v="2735"/>
    <n v="5"/>
    <n v="0"/>
    <n v="26.901"/>
    <n v="12"/>
    <n v="4"/>
    <x v="3"/>
    <s v="Dec"/>
    <s v="2017-12"/>
  </r>
  <r>
    <n v="9769"/>
    <s v="CA-2017-142328"/>
    <x v="226"/>
    <d v="2017-12-14T00:00:00"/>
    <s v="Standard Class"/>
    <s v="TC-21535"/>
    <s v="Tracy Collins"/>
    <x v="2"/>
    <s v="United States"/>
    <x v="8"/>
    <s v="California"/>
    <n v="94122"/>
    <x v="1"/>
    <s v="OFF-PA-10000380"/>
    <x v="1"/>
    <x v="10"/>
    <s v="REDIFORM Incoming/Outgoing Call Register, 11&quot; X 8 1/2&quot;, 100 Messages"/>
    <x v="5741"/>
    <n v="6"/>
    <n v="0"/>
    <n v="25.02"/>
    <n v="12"/>
    <n v="4"/>
    <x v="3"/>
    <s v="Dec"/>
    <s v="2017-12"/>
  </r>
  <r>
    <n v="9770"/>
    <s v="CA-2016-123533"/>
    <x v="390"/>
    <d v="2016-11-30T00:00:00"/>
    <s v="Standard Class"/>
    <s v="SC-20050"/>
    <s v="Sample Company A"/>
    <x v="2"/>
    <s v="United States"/>
    <x v="146"/>
    <s v="Florida"/>
    <n v="33012"/>
    <x v="0"/>
    <s v="FUR-BO-10001619"/>
    <x v="0"/>
    <x v="0"/>
    <s v="O'Sullivan Cherrywood Estates Traditional Bookcase"/>
    <x v="5742"/>
    <n v="5"/>
    <n v="0.2"/>
    <n v="8.4979999999999993"/>
    <n v="11"/>
    <n v="4"/>
    <x v="0"/>
    <s v="Nov"/>
    <s v="2016-11"/>
  </r>
  <r>
    <n v="9771"/>
    <s v="CA-2016-123533"/>
    <x v="390"/>
    <d v="2016-11-30T00:00:00"/>
    <s v="Standard Class"/>
    <s v="SC-20050"/>
    <s v="Sample Company A"/>
    <x v="2"/>
    <s v="United States"/>
    <x v="146"/>
    <s v="Florida"/>
    <n v="33012"/>
    <x v="0"/>
    <s v="OFF-PA-10001609"/>
    <x v="1"/>
    <x v="10"/>
    <s v="Tops Wirebound Message Log Books"/>
    <x v="3235"/>
    <n v="4"/>
    <n v="0.2"/>
    <n v="3.4216000000000002"/>
    <n v="11"/>
    <n v="4"/>
    <x v="0"/>
    <s v="Nov"/>
    <s v="2016-11"/>
  </r>
  <r>
    <n v="9772"/>
    <s v="CA-2016-123533"/>
    <x v="390"/>
    <d v="2016-11-30T00:00:00"/>
    <s v="Standard Class"/>
    <s v="SC-20050"/>
    <s v="Sample Company A"/>
    <x v="2"/>
    <s v="United States"/>
    <x v="146"/>
    <s v="Florida"/>
    <n v="33012"/>
    <x v="0"/>
    <s v="OFF-AP-10002765"/>
    <x v="1"/>
    <x v="9"/>
    <s v="Fellowes Advanced Computer Series Surge Protectors"/>
    <x v="5743"/>
    <n v="2"/>
    <n v="0.2"/>
    <n v="4.2384000000000004"/>
    <n v="11"/>
    <n v="4"/>
    <x v="0"/>
    <s v="Nov"/>
    <s v="2016-11"/>
  </r>
  <r>
    <n v="9773"/>
    <s v="CA-2016-104983"/>
    <x v="894"/>
    <d v="2016-07-03T00:00:00"/>
    <s v="Same Day"/>
    <s v="FM-14215"/>
    <s v="Filia McAdams"/>
    <x v="1"/>
    <s v="United States"/>
    <x v="10"/>
    <s v="Pennsylvania"/>
    <n v="19143"/>
    <x v="3"/>
    <s v="OFF-PA-10000167"/>
    <x v="1"/>
    <x v="10"/>
    <s v="Xerox 1925"/>
    <x v="1832"/>
    <n v="5"/>
    <n v="0.2"/>
    <n v="38.725000000000001"/>
    <n v="7"/>
    <n v="3"/>
    <x v="0"/>
    <s v="Jul"/>
    <s v="2016-07"/>
  </r>
  <r>
    <n v="9774"/>
    <s v="CA-2016-160234"/>
    <x v="190"/>
    <d v="2016-07-03T00:00:00"/>
    <s v="Standard Class"/>
    <s v="PF-19225"/>
    <s v="Phillip Flathmann"/>
    <x v="0"/>
    <s v="United States"/>
    <x v="118"/>
    <s v="Georgia"/>
    <n v="30318"/>
    <x v="0"/>
    <s v="TEC-PH-10004434"/>
    <x v="2"/>
    <x v="7"/>
    <s v="Cisco IP Phone 7961G VoIP phone - Dark gray"/>
    <x v="5744"/>
    <n v="1"/>
    <n v="0"/>
    <n v="39.4255"/>
    <n v="6"/>
    <n v="2"/>
    <x v="0"/>
    <s v="Jun"/>
    <s v="2016-06"/>
  </r>
  <r>
    <n v="9775"/>
    <s v="CA-2014-169019"/>
    <x v="711"/>
    <d v="2014-07-30T00:00:00"/>
    <s v="Standard Class"/>
    <s v="LF-17185"/>
    <s v="Luke Foster"/>
    <x v="0"/>
    <s v="United States"/>
    <x v="52"/>
    <s v="Texas"/>
    <n v="78207"/>
    <x v="2"/>
    <s v="OFF-BI-10004995"/>
    <x v="1"/>
    <x v="8"/>
    <s v="GBC DocuBind P400 Electric Binding System"/>
    <x v="5745"/>
    <n v="8"/>
    <n v="0.8"/>
    <n v="-3701.8928000000001"/>
    <n v="7"/>
    <n v="3"/>
    <x v="2"/>
    <s v="Jul"/>
    <s v="2014-07"/>
  </r>
  <r>
    <n v="9776"/>
    <s v="CA-2014-169019"/>
    <x v="711"/>
    <d v="2014-07-30T00:00:00"/>
    <s v="Standard Class"/>
    <s v="LF-17185"/>
    <s v="Luke Foster"/>
    <x v="0"/>
    <s v="United States"/>
    <x v="52"/>
    <s v="Texas"/>
    <n v="78207"/>
    <x v="2"/>
    <s v="FUR-FU-10004666"/>
    <x v="0"/>
    <x v="5"/>
    <s v="DAX Clear Channel Poster Frame"/>
    <x v="3652"/>
    <n v="3"/>
    <n v="0.6"/>
    <n v="-10.0602"/>
    <n v="7"/>
    <n v="3"/>
    <x v="2"/>
    <s v="Jul"/>
    <s v="2014-07"/>
  </r>
  <r>
    <n v="9777"/>
    <s v="CA-2014-169019"/>
    <x v="711"/>
    <d v="2014-07-30T00:00:00"/>
    <s v="Standard Class"/>
    <s v="LF-17185"/>
    <s v="Luke Foster"/>
    <x v="0"/>
    <s v="United States"/>
    <x v="52"/>
    <s v="Texas"/>
    <n v="78207"/>
    <x v="2"/>
    <s v="OFF-BI-10001524"/>
    <x v="1"/>
    <x v="8"/>
    <s v="GBC Premium Transparent Covers with Diagonal Lined Pattern"/>
    <x v="1316"/>
    <n v="4"/>
    <n v="0.8"/>
    <n v="-26.854399999999998"/>
    <n v="7"/>
    <n v="3"/>
    <x v="2"/>
    <s v="Jul"/>
    <s v="2014-07"/>
  </r>
  <r>
    <n v="9778"/>
    <s v="CA-2014-169019"/>
    <x v="711"/>
    <d v="2014-07-30T00:00:00"/>
    <s v="Standard Class"/>
    <s v="LF-17185"/>
    <s v="Luke Foster"/>
    <x v="0"/>
    <s v="United States"/>
    <x v="52"/>
    <s v="Texas"/>
    <n v="78207"/>
    <x v="2"/>
    <s v="TEC-AC-10002076"/>
    <x v="2"/>
    <x v="11"/>
    <s v="Microsoft Natural Keyboard Elite"/>
    <x v="5746"/>
    <n v="9"/>
    <n v="0.2"/>
    <n v="-26.946000000000002"/>
    <n v="7"/>
    <n v="3"/>
    <x v="2"/>
    <s v="Jul"/>
    <s v="2014-07"/>
  </r>
  <r>
    <n v="9779"/>
    <s v="CA-2014-169019"/>
    <x v="711"/>
    <d v="2014-07-30T00:00:00"/>
    <s v="Standard Class"/>
    <s v="LF-17185"/>
    <s v="Luke Foster"/>
    <x v="0"/>
    <s v="United States"/>
    <x v="52"/>
    <s v="Texas"/>
    <n v="78207"/>
    <x v="2"/>
    <s v="OFF-BI-10001679"/>
    <x v="1"/>
    <x v="8"/>
    <s v="GBC Instant Index System for Binding Systems"/>
    <x v="5747"/>
    <n v="5"/>
    <n v="0.8"/>
    <n v="-13.32"/>
    <n v="7"/>
    <n v="3"/>
    <x v="2"/>
    <s v="Jul"/>
    <s v="2014-07"/>
  </r>
  <r>
    <n v="9780"/>
    <s v="CA-2014-169019"/>
    <x v="711"/>
    <d v="2014-07-30T00:00:00"/>
    <s v="Standard Class"/>
    <s v="LF-17185"/>
    <s v="Luke Foster"/>
    <x v="0"/>
    <s v="United States"/>
    <x v="52"/>
    <s v="Texas"/>
    <n v="78207"/>
    <x v="2"/>
    <s v="OFF-AP-10003281"/>
    <x v="1"/>
    <x v="9"/>
    <s v="Acco 6 Outlet Guardian Standard Surge Suppressor"/>
    <x v="5748"/>
    <n v="2"/>
    <n v="0.8"/>
    <n v="-12.09"/>
    <n v="7"/>
    <n v="3"/>
    <x v="2"/>
    <s v="Jul"/>
    <s v="2014-07"/>
  </r>
  <r>
    <n v="9781"/>
    <s v="CA-2016-153178"/>
    <x v="749"/>
    <d v="2016-09-18T00:00:00"/>
    <s v="Standard Class"/>
    <s v="CL-12565"/>
    <s v="Clay Ludtke"/>
    <x v="0"/>
    <s v="United States"/>
    <x v="85"/>
    <s v="New York"/>
    <n v="11561"/>
    <x v="3"/>
    <s v="TEC-PH-10001944"/>
    <x v="2"/>
    <x v="7"/>
    <s v="Wi-Ex zBoost YX540 Cellular Phone Signal Booster"/>
    <x v="1876"/>
    <n v="3"/>
    <n v="0"/>
    <n v="131.35499999999999"/>
    <n v="9"/>
    <n v="3"/>
    <x v="0"/>
    <s v="Sep"/>
    <s v="2016-09"/>
  </r>
  <r>
    <n v="9782"/>
    <s v="CA-2016-153178"/>
    <x v="749"/>
    <d v="2016-09-18T00:00:00"/>
    <s v="Standard Class"/>
    <s v="CL-12565"/>
    <s v="Clay Ludtke"/>
    <x v="0"/>
    <s v="United States"/>
    <x v="85"/>
    <s v="New York"/>
    <n v="11561"/>
    <x v="3"/>
    <s v="OFF-BI-10004390"/>
    <x v="1"/>
    <x v="8"/>
    <s v="GBC DocuBind 200 Manual Binding Machine"/>
    <x v="1860"/>
    <n v="2"/>
    <n v="0.2"/>
    <n v="252.58799999999999"/>
    <n v="9"/>
    <n v="3"/>
    <x v="0"/>
    <s v="Sep"/>
    <s v="2016-09"/>
  </r>
  <r>
    <n v="9783"/>
    <s v="CA-2015-149748"/>
    <x v="70"/>
    <d v="2015-06-02T00:00:00"/>
    <s v="Second Class"/>
    <s v="EM-13825"/>
    <s v="Elizabeth Moffitt"/>
    <x v="1"/>
    <s v="United States"/>
    <x v="267"/>
    <s v="New Jersey"/>
    <n v="7501"/>
    <x v="3"/>
    <s v="OFF-PA-10002120"/>
    <x v="1"/>
    <x v="10"/>
    <s v="Xerox 1889"/>
    <x v="4155"/>
    <n v="5"/>
    <n v="0"/>
    <n v="134.65199999999999"/>
    <n v="5"/>
    <n v="2"/>
    <x v="1"/>
    <s v="May"/>
    <s v="2015-05"/>
  </r>
  <r>
    <n v="9784"/>
    <s v="CA-2015-149748"/>
    <x v="70"/>
    <d v="2015-06-02T00:00:00"/>
    <s v="Second Class"/>
    <s v="EM-13825"/>
    <s v="Elizabeth Moffitt"/>
    <x v="1"/>
    <s v="United States"/>
    <x v="267"/>
    <s v="New Jersey"/>
    <n v="7501"/>
    <x v="3"/>
    <s v="OFF-ST-10004340"/>
    <x v="1"/>
    <x v="4"/>
    <s v="Fellowes Mobile File Cart, Black"/>
    <x v="1020"/>
    <n v="1"/>
    <n v="0"/>
    <n v="16.788599999999999"/>
    <n v="5"/>
    <n v="2"/>
    <x v="1"/>
    <s v="May"/>
    <s v="2015-05"/>
  </r>
  <r>
    <n v="9785"/>
    <s v="CA-2015-149748"/>
    <x v="70"/>
    <d v="2015-06-02T00:00:00"/>
    <s v="Second Class"/>
    <s v="EM-13825"/>
    <s v="Elizabeth Moffitt"/>
    <x v="1"/>
    <s v="United States"/>
    <x v="267"/>
    <s v="New Jersey"/>
    <n v="7501"/>
    <x v="3"/>
    <s v="FUR-FU-10001847"/>
    <x v="0"/>
    <x v="5"/>
    <s v="Eldon Image Series Black Desk Accessories"/>
    <x v="5482"/>
    <n v="2"/>
    <n v="0"/>
    <n v="2.9807999999999999"/>
    <n v="5"/>
    <n v="2"/>
    <x v="1"/>
    <s v="May"/>
    <s v="2015-05"/>
  </r>
  <r>
    <n v="9786"/>
    <s v="CA-2015-155635"/>
    <x v="1230"/>
    <d v="2015-05-13T00:00:00"/>
    <s v="Standard Class"/>
    <s v="ME-17725"/>
    <s v="Max Engle"/>
    <x v="0"/>
    <s v="United States"/>
    <x v="103"/>
    <s v="Kentucky"/>
    <n v="40214"/>
    <x v="0"/>
    <s v="OFF-BI-10000962"/>
    <x v="1"/>
    <x v="8"/>
    <s v="Acco Flexible ACCOHIDE Square Ring Data Binder, Dark Blue, 11 1/2&quot; X 14&quot; 7/8&quot;"/>
    <x v="5749"/>
    <n v="3"/>
    <n v="0"/>
    <n v="23.916899999999998"/>
    <n v="5"/>
    <n v="2"/>
    <x v="1"/>
    <s v="May"/>
    <s v="2015-05"/>
  </r>
  <r>
    <n v="9787"/>
    <s v="US-2014-114377"/>
    <x v="1127"/>
    <d v="2014-11-05T00:00:00"/>
    <s v="Same Day"/>
    <s v="BG-11035"/>
    <s v="Barry Gonzalez"/>
    <x v="0"/>
    <s v="United States"/>
    <x v="409"/>
    <s v="Virginia"/>
    <n v="23666"/>
    <x v="0"/>
    <s v="FUR-CH-10004754"/>
    <x v="0"/>
    <x v="1"/>
    <s v="Global Stack Chair with Arms, Black"/>
    <x v="5750"/>
    <n v="5"/>
    <n v="0"/>
    <n v="40.472999999999999"/>
    <n v="11"/>
    <n v="4"/>
    <x v="2"/>
    <s v="Nov"/>
    <s v="2014-11"/>
  </r>
  <r>
    <n v="9788"/>
    <s v="CA-2017-144491"/>
    <x v="996"/>
    <d v="2017-04-01T00:00:00"/>
    <s v="Standard Class"/>
    <s v="CJ-12010"/>
    <s v="Caroline Jumper"/>
    <x v="0"/>
    <s v="United States"/>
    <x v="12"/>
    <s v="Texas"/>
    <n v="77070"/>
    <x v="2"/>
    <s v="FUR-BO-10001811"/>
    <x v="0"/>
    <x v="0"/>
    <s v="Atlantic Metals Mobile 5-Shelf Bookcases, Custom Colors"/>
    <x v="5751"/>
    <n v="5"/>
    <n v="0.32"/>
    <n v="-30.097999999999999"/>
    <n v="3"/>
    <n v="1"/>
    <x v="3"/>
    <s v="Mar"/>
    <s v="2017-03"/>
  </r>
  <r>
    <n v="9789"/>
    <s v="CA-2017-144491"/>
    <x v="996"/>
    <d v="2017-04-01T00:00:00"/>
    <s v="Standard Class"/>
    <s v="CJ-12010"/>
    <s v="Caroline Jumper"/>
    <x v="0"/>
    <s v="United States"/>
    <x v="12"/>
    <s v="Texas"/>
    <n v="77070"/>
    <x v="2"/>
    <s v="FUR-CH-10004063"/>
    <x v="0"/>
    <x v="1"/>
    <s v="Global Deluxe High-Back Manager's Chair"/>
    <x v="121"/>
    <n v="3"/>
    <n v="0.3"/>
    <n v="-8.5793999999999997"/>
    <n v="3"/>
    <n v="1"/>
    <x v="3"/>
    <s v="Mar"/>
    <s v="2017-03"/>
  </r>
  <r>
    <n v="9790"/>
    <s v="CA-2017-144491"/>
    <x v="996"/>
    <d v="2017-04-01T00:00:00"/>
    <s v="Standard Class"/>
    <s v="CJ-12010"/>
    <s v="Caroline Jumper"/>
    <x v="0"/>
    <s v="United States"/>
    <x v="12"/>
    <s v="Texas"/>
    <n v="77070"/>
    <x v="2"/>
    <s v="TEC-AC-10004901"/>
    <x v="2"/>
    <x v="11"/>
    <s v="Kensington SlimBlade Notebook Wireless Mouse with Nano Receiver "/>
    <x v="3067"/>
    <n v="1"/>
    <n v="0.2"/>
    <n v="6.9985999999999997"/>
    <n v="3"/>
    <n v="1"/>
    <x v="3"/>
    <s v="Mar"/>
    <s v="2017-03"/>
  </r>
  <r>
    <n v="9791"/>
    <s v="CA-2017-144491"/>
    <x v="996"/>
    <d v="2017-04-01T00:00:00"/>
    <s v="Standard Class"/>
    <s v="CJ-12010"/>
    <s v="Caroline Jumper"/>
    <x v="0"/>
    <s v="United States"/>
    <x v="12"/>
    <s v="Texas"/>
    <n v="77070"/>
    <x v="2"/>
    <s v="FUR-CH-10001714"/>
    <x v="0"/>
    <x v="1"/>
    <s v="Global Leather &amp; Oak Executive Chair, Burgundy"/>
    <x v="5752"/>
    <n v="2"/>
    <n v="0.3"/>
    <n v="-66.391599999999997"/>
    <n v="3"/>
    <n v="1"/>
    <x v="3"/>
    <s v="Mar"/>
    <s v="2017-03"/>
  </r>
  <r>
    <n v="9792"/>
    <s v="CA-2014-127166"/>
    <x v="371"/>
    <d v="2014-05-23T00:00:00"/>
    <s v="Second Class"/>
    <s v="KH-16360"/>
    <s v="Katherine Hughes"/>
    <x v="0"/>
    <s v="United States"/>
    <x v="12"/>
    <s v="Texas"/>
    <n v="77070"/>
    <x v="2"/>
    <s v="OFF-EN-10003134"/>
    <x v="1"/>
    <x v="12"/>
    <s v="Staple envelope"/>
    <x v="3835"/>
    <n v="6"/>
    <n v="0.2"/>
    <n v="21.024000000000001"/>
    <n v="5"/>
    <n v="2"/>
    <x v="2"/>
    <s v="May"/>
    <s v="2014-05"/>
  </r>
  <r>
    <n v="9793"/>
    <s v="CA-2014-127166"/>
    <x v="371"/>
    <d v="2014-05-23T00:00:00"/>
    <s v="Second Class"/>
    <s v="KH-16360"/>
    <s v="Katherine Hughes"/>
    <x v="0"/>
    <s v="United States"/>
    <x v="12"/>
    <s v="Texas"/>
    <n v="77070"/>
    <x v="2"/>
    <s v="FUR-CH-10003396"/>
    <x v="0"/>
    <x v="1"/>
    <s v="Global Deluxe Steno Chair"/>
    <x v="953"/>
    <n v="2"/>
    <n v="0.3"/>
    <n v="-29.252400000000002"/>
    <n v="5"/>
    <n v="2"/>
    <x v="2"/>
    <s v="May"/>
    <s v="2014-05"/>
  </r>
  <r>
    <n v="9794"/>
    <s v="CA-2014-127166"/>
    <x v="371"/>
    <d v="2014-05-23T00:00:00"/>
    <s v="Second Class"/>
    <s v="KH-16360"/>
    <s v="Katherine Hughes"/>
    <x v="0"/>
    <s v="United States"/>
    <x v="12"/>
    <s v="Texas"/>
    <n v="77070"/>
    <x v="2"/>
    <s v="OFF-PA-10001560"/>
    <x v="1"/>
    <x v="10"/>
    <s v="Adams Telephone Message Books, 5 1/4” x 11”"/>
    <x v="5753"/>
    <n v="1"/>
    <n v="0.2"/>
    <n v="1.6308"/>
    <n v="5"/>
    <n v="2"/>
    <x v="2"/>
    <s v="May"/>
    <s v="2014-05"/>
  </r>
  <r>
    <n v="9795"/>
    <s v="CA-2014-127166"/>
    <x v="371"/>
    <d v="2014-05-23T00:00:00"/>
    <s v="Second Class"/>
    <s v="KH-16360"/>
    <s v="Katherine Hughes"/>
    <x v="0"/>
    <s v="United States"/>
    <x v="12"/>
    <s v="Texas"/>
    <n v="77070"/>
    <x v="2"/>
    <s v="OFF-BI-10000977"/>
    <x v="1"/>
    <x v="8"/>
    <s v="Ibico Plastic Spiral Binding Combs"/>
    <x v="2556"/>
    <n v="3"/>
    <n v="0.8"/>
    <n v="-31.007999999999999"/>
    <n v="5"/>
    <n v="2"/>
    <x v="2"/>
    <s v="May"/>
    <s v="2014-05"/>
  </r>
  <r>
    <n v="9796"/>
    <s v="CA-2016-125920"/>
    <x v="206"/>
    <d v="2016-05-28T00:00:00"/>
    <s v="Standard Class"/>
    <s v="SH-19975"/>
    <s v="Sally Hughsby"/>
    <x v="1"/>
    <s v="United States"/>
    <x v="22"/>
    <s v="Illinois"/>
    <n v="60610"/>
    <x v="2"/>
    <s v="OFF-BI-10003429"/>
    <x v="1"/>
    <x v="8"/>
    <s v="Cardinal HOLDit! Binder Insert Strips,Extra Strips"/>
    <x v="3497"/>
    <n v="3"/>
    <n v="0.8"/>
    <n v="-5.8868999999999998"/>
    <n v="5"/>
    <n v="2"/>
    <x v="0"/>
    <s v="May"/>
    <s v="2016-05"/>
  </r>
  <r>
    <n v="9797"/>
    <s v="CA-2015-128608"/>
    <x v="1026"/>
    <d v="2015-01-17T00:00:00"/>
    <s v="Standard Class"/>
    <s v="CS-12490"/>
    <s v="Cindy Schnelling"/>
    <x v="1"/>
    <s v="United States"/>
    <x v="167"/>
    <s v="Ohio"/>
    <n v="43615"/>
    <x v="3"/>
    <s v="OFF-AR-10001374"/>
    <x v="1"/>
    <x v="6"/>
    <s v="BIC Brite Liner Highlighters, Chisel Tip"/>
    <x v="559"/>
    <n v="2"/>
    <n v="0.2"/>
    <n v="1.5551999999999999"/>
    <n v="1"/>
    <n v="1"/>
    <x v="1"/>
    <s v="Jan"/>
    <s v="2015-01"/>
  </r>
  <r>
    <n v="9798"/>
    <s v="CA-2015-128608"/>
    <x v="1026"/>
    <d v="2015-01-17T00:00:00"/>
    <s v="Standard Class"/>
    <s v="CS-12490"/>
    <s v="Cindy Schnelling"/>
    <x v="1"/>
    <s v="United States"/>
    <x v="167"/>
    <s v="Ohio"/>
    <n v="43615"/>
    <x v="3"/>
    <s v="TEC-PH-10004977"/>
    <x v="2"/>
    <x v="7"/>
    <s v="GE 30524EE4"/>
    <x v="5754"/>
    <n v="2"/>
    <n v="0.4"/>
    <n v="-43.117800000000003"/>
    <n v="1"/>
    <n v="1"/>
    <x v="1"/>
    <s v="Jan"/>
    <s v="2015-01"/>
  </r>
  <r>
    <n v="9799"/>
    <s v="CA-2015-128608"/>
    <x v="1026"/>
    <d v="2015-01-17T00:00:00"/>
    <s v="Standard Class"/>
    <s v="CS-12490"/>
    <s v="Cindy Schnelling"/>
    <x v="1"/>
    <s v="United States"/>
    <x v="167"/>
    <s v="Ohio"/>
    <n v="43615"/>
    <x v="3"/>
    <s v="TEC-PH-10000912"/>
    <x v="2"/>
    <x v="7"/>
    <s v="Anker 24W Portable Micro USB Car Charger"/>
    <x v="5755"/>
    <n v="4"/>
    <n v="0.4"/>
    <n v="2.6375999999999999"/>
    <n v="1"/>
    <n v="1"/>
    <x v="1"/>
    <s v="Jan"/>
    <s v="2015-01"/>
  </r>
  <r>
    <n v="9800"/>
    <s v="CA-2015-128608"/>
    <x v="1026"/>
    <d v="2015-01-17T00:00:00"/>
    <s v="Standard Class"/>
    <s v="CS-12490"/>
    <s v="Cindy Schnelling"/>
    <x v="1"/>
    <s v="United States"/>
    <x v="167"/>
    <s v="Ohio"/>
    <n v="43615"/>
    <x v="3"/>
    <s v="TEC-AC-10000487"/>
    <x v="2"/>
    <x v="11"/>
    <s v="SanDisk Cruzer 4 GB USB Flash Drive"/>
    <x v="5756"/>
    <n v="2"/>
    <n v="0.2"/>
    <n v="2.2065999999999999"/>
    <n v="1"/>
    <n v="1"/>
    <x v="1"/>
    <s v="Jan"/>
    <s v="2015-01"/>
  </r>
  <r>
    <n v="9801"/>
    <s v="CA-2015-128608"/>
    <x v="1026"/>
    <d v="2015-01-17T00:00:00"/>
    <s v="Standard Class"/>
    <s v="CS-12490"/>
    <s v="Cindy Schnelling"/>
    <x v="1"/>
    <s v="United States"/>
    <x v="167"/>
    <s v="Ohio"/>
    <n v="43615"/>
    <x v="3"/>
    <s v="TEC-PH-10002262"/>
    <x v="2"/>
    <x v="7"/>
    <s v="LG Electronics Tone+ HBS-730 Bluetooth Headset"/>
    <x v="5757"/>
    <n v="3"/>
    <n v="0.4"/>
    <n v="-21.4236"/>
    <n v="1"/>
    <n v="1"/>
    <x v="1"/>
    <s v="Jan"/>
    <s v="2015-01"/>
  </r>
  <r>
    <n v="9802"/>
    <s v="CA-2017-137918"/>
    <x v="365"/>
    <d v="2017-10-06T00:00:00"/>
    <s v="Standard Class"/>
    <s v="JK-15730"/>
    <s v="Joe Kamberova"/>
    <x v="0"/>
    <s v="United States"/>
    <x v="529"/>
    <s v="California"/>
    <n v="95240"/>
    <x v="1"/>
    <s v="OFF-SU-10000898"/>
    <x v="1"/>
    <x v="14"/>
    <s v="Acme Hot Forged Carbon Steel Scissors with Nickel-Plated Handles, 3 7/8&quot; Cut, 8&quot;L"/>
    <x v="5758"/>
    <n v="7"/>
    <n v="0"/>
    <n v="28.216999999999999"/>
    <n v="9"/>
    <n v="3"/>
    <x v="3"/>
    <s v="Sep"/>
    <s v="2017-09"/>
  </r>
  <r>
    <n v="9803"/>
    <s v="CA-2015-122973"/>
    <x v="1074"/>
    <d v="2015-07-20T00:00:00"/>
    <s v="Second Class"/>
    <s v="PJ-19015"/>
    <s v="Pauline Johnson"/>
    <x v="0"/>
    <s v="United States"/>
    <x v="20"/>
    <s v="New York"/>
    <n v="10024"/>
    <x v="3"/>
    <s v="OFF-BI-10004182"/>
    <x v="1"/>
    <x v="8"/>
    <s v="Economy Binders"/>
    <x v="5116"/>
    <n v="2"/>
    <n v="0.2"/>
    <n v="1.2063999999999999"/>
    <n v="7"/>
    <n v="3"/>
    <x v="1"/>
    <s v="Jul"/>
    <s v="2015-07"/>
  </r>
  <r>
    <n v="9804"/>
    <s v="CA-2015-122973"/>
    <x v="1074"/>
    <d v="2015-07-20T00:00:00"/>
    <s v="Second Class"/>
    <s v="PJ-19015"/>
    <s v="Pauline Johnson"/>
    <x v="0"/>
    <s v="United States"/>
    <x v="20"/>
    <s v="New York"/>
    <n v="10024"/>
    <x v="3"/>
    <s v="TEC-PH-10002468"/>
    <x v="2"/>
    <x v="7"/>
    <s v="Plantronics CS 50-USB - headset - Convertible, Monaural"/>
    <x v="4309"/>
    <n v="1"/>
    <n v="0"/>
    <n v="36.717300000000002"/>
    <n v="7"/>
    <n v="3"/>
    <x v="1"/>
    <s v="Jul"/>
    <s v="2015-07"/>
  </r>
  <r>
    <n v="9805"/>
    <s v="CA-2015-122973"/>
    <x v="1074"/>
    <d v="2015-07-20T00:00:00"/>
    <s v="Second Class"/>
    <s v="PJ-19015"/>
    <s v="Pauline Johnson"/>
    <x v="0"/>
    <s v="United States"/>
    <x v="20"/>
    <s v="New York"/>
    <n v="10024"/>
    <x v="3"/>
    <s v="FUR-FU-10002364"/>
    <x v="0"/>
    <x v="5"/>
    <s v="Eldon Expressions Wood Desk Accessories, Oak"/>
    <x v="1552"/>
    <n v="1"/>
    <n v="0"/>
    <n v="2.1402000000000001"/>
    <n v="7"/>
    <n v="3"/>
    <x v="1"/>
    <s v="Jul"/>
    <s v="2015-07"/>
  </r>
  <r>
    <n v="9806"/>
    <s v="CA-2016-136322"/>
    <x v="147"/>
    <d v="2016-10-26T00:00:00"/>
    <s v="Standard Class"/>
    <s v="AP-10720"/>
    <s v="Anne Pryor"/>
    <x v="2"/>
    <s v="United States"/>
    <x v="2"/>
    <s v="Florida"/>
    <n v="33311"/>
    <x v="0"/>
    <s v="FUR-FU-10002878"/>
    <x v="0"/>
    <x v="5"/>
    <s v="Seth Thomas 14&quot; Day/Date Wall Clock"/>
    <x v="5759"/>
    <n v="2"/>
    <n v="0.2"/>
    <n v="9.6831999999999994"/>
    <n v="10"/>
    <n v="4"/>
    <x v="0"/>
    <s v="Oct"/>
    <s v="2016-10"/>
  </r>
  <r>
    <n v="9807"/>
    <s v="CA-2016-136322"/>
    <x v="147"/>
    <d v="2016-10-26T00:00:00"/>
    <s v="Standard Class"/>
    <s v="AP-10720"/>
    <s v="Anne Pryor"/>
    <x v="2"/>
    <s v="United States"/>
    <x v="2"/>
    <s v="Florida"/>
    <n v="33311"/>
    <x v="0"/>
    <s v="OFF-BI-10004817"/>
    <x v="1"/>
    <x v="8"/>
    <s v="GBC Personal VeloBind Strips"/>
    <x v="1505"/>
    <n v="8"/>
    <n v="0.7"/>
    <n v="-21.084800000000001"/>
    <n v="10"/>
    <n v="4"/>
    <x v="0"/>
    <s v="Oct"/>
    <s v="2016-10"/>
  </r>
  <r>
    <n v="9808"/>
    <s v="CA-2017-107209"/>
    <x v="944"/>
    <d v="2017-08-01T00:00:00"/>
    <s v="Second Class"/>
    <s v="JW-15955"/>
    <s v="Joni Wasserman"/>
    <x v="0"/>
    <s v="United States"/>
    <x v="253"/>
    <s v="North Carolina"/>
    <n v="27604"/>
    <x v="0"/>
    <s v="FUR-CH-10001146"/>
    <x v="0"/>
    <x v="1"/>
    <s v="Global Value Mid-Back Manager's Chair, Gray"/>
    <x v="960"/>
    <n v="4"/>
    <n v="0.2"/>
    <n v="12.178000000000001"/>
    <n v="7"/>
    <n v="3"/>
    <x v="3"/>
    <s v="Jul"/>
    <s v="2017-07"/>
  </r>
  <r>
    <n v="9809"/>
    <s v="CA-2017-145093"/>
    <x v="246"/>
    <d v="2017-07-26T00:00:00"/>
    <s v="Standard Class"/>
    <s v="PT-19090"/>
    <s v="Pete Takahito"/>
    <x v="0"/>
    <s v="United States"/>
    <x v="22"/>
    <s v="Illinois"/>
    <n v="60623"/>
    <x v="2"/>
    <s v="OFF-BI-10001116"/>
    <x v="1"/>
    <x v="8"/>
    <s v="Wilson Jones 1&quot; Hanging DublLock Ring Binders"/>
    <x v="5760"/>
    <n v="2"/>
    <n v="0.8"/>
    <n v="-3.3792"/>
    <n v="7"/>
    <n v="3"/>
    <x v="3"/>
    <s v="Jul"/>
    <s v="2017-07"/>
  </r>
  <r>
    <n v="9810"/>
    <s v="US-2014-139640"/>
    <x v="845"/>
    <d v="2014-11-11T00:00:00"/>
    <s v="Second Class"/>
    <s v="TB-21595"/>
    <s v="Troy Blackwell"/>
    <x v="0"/>
    <s v="United States"/>
    <x v="32"/>
    <s v="Oregon"/>
    <n v="97206"/>
    <x v="1"/>
    <s v="OFF-PA-10000304"/>
    <x v="1"/>
    <x v="10"/>
    <s v="Xerox 1995"/>
    <x v="233"/>
    <n v="5"/>
    <n v="0.2"/>
    <n v="9.0719999999999992"/>
    <n v="11"/>
    <n v="4"/>
    <x v="2"/>
    <s v="Nov"/>
    <s v="2014-11"/>
  </r>
  <r>
    <n v="9811"/>
    <s v="US-2014-139640"/>
    <x v="845"/>
    <d v="2014-11-11T00:00:00"/>
    <s v="Second Class"/>
    <s v="TB-21595"/>
    <s v="Troy Blackwell"/>
    <x v="0"/>
    <s v="United States"/>
    <x v="32"/>
    <s v="Oregon"/>
    <n v="97206"/>
    <x v="1"/>
    <s v="OFF-AR-10002240"/>
    <x v="1"/>
    <x v="6"/>
    <s v="Panasonic KP-150 Electric Pencil Sharpener"/>
    <x v="5761"/>
    <n v="4"/>
    <n v="0.2"/>
    <n v="9.0576000000000008"/>
    <n v="11"/>
    <n v="4"/>
    <x v="2"/>
    <s v="Nov"/>
    <s v="2014-11"/>
  </r>
  <r>
    <n v="9812"/>
    <s v="CA-2016-117583"/>
    <x v="581"/>
    <d v="2016-11-30T00:00:00"/>
    <s v="First Class"/>
    <s v="CB-12025"/>
    <s v="Cassandra Brandow"/>
    <x v="0"/>
    <s v="United States"/>
    <x v="522"/>
    <s v="New Jersey"/>
    <n v="7017"/>
    <x v="3"/>
    <s v="OFF-PA-10001246"/>
    <x v="1"/>
    <x v="10"/>
    <s v="Xerox 215"/>
    <x v="233"/>
    <n v="4"/>
    <n v="0"/>
    <n v="12.441599999999999"/>
    <n v="11"/>
    <n v="4"/>
    <x v="0"/>
    <s v="Nov"/>
    <s v="2016-11"/>
  </r>
  <r>
    <n v="9813"/>
    <s v="CA-2016-117583"/>
    <x v="581"/>
    <d v="2016-11-30T00:00:00"/>
    <s v="First Class"/>
    <s v="CB-12025"/>
    <s v="Cassandra Brandow"/>
    <x v="0"/>
    <s v="United States"/>
    <x v="522"/>
    <s v="New Jersey"/>
    <n v="7017"/>
    <x v="3"/>
    <s v="OFF-AR-10000658"/>
    <x v="1"/>
    <x v="6"/>
    <s v="Newell 324"/>
    <x v="1610"/>
    <n v="3"/>
    <n v="0"/>
    <n v="9.702"/>
    <n v="11"/>
    <n v="4"/>
    <x v="0"/>
    <s v="Nov"/>
    <s v="2016-11"/>
  </r>
  <r>
    <n v="9814"/>
    <s v="CA-2016-117583"/>
    <x v="581"/>
    <d v="2016-11-30T00:00:00"/>
    <s v="First Class"/>
    <s v="CB-12025"/>
    <s v="Cassandra Brandow"/>
    <x v="0"/>
    <s v="United States"/>
    <x v="522"/>
    <s v="New Jersey"/>
    <n v="7017"/>
    <x v="3"/>
    <s v="OFF-PA-10000100"/>
    <x v="1"/>
    <x v="10"/>
    <s v="Xerox 1945"/>
    <x v="2854"/>
    <n v="5"/>
    <n v="0"/>
    <n v="100.4255"/>
    <n v="11"/>
    <n v="4"/>
    <x v="0"/>
    <s v="Nov"/>
    <s v="2016-11"/>
  </r>
  <r>
    <n v="9815"/>
    <s v="CA-2016-117583"/>
    <x v="581"/>
    <d v="2016-11-30T00:00:00"/>
    <s v="First Class"/>
    <s v="CB-12025"/>
    <s v="Cassandra Brandow"/>
    <x v="0"/>
    <s v="United States"/>
    <x v="522"/>
    <s v="New Jersey"/>
    <n v="7017"/>
    <x v="3"/>
    <s v="OFF-BI-10004233"/>
    <x v="1"/>
    <x v="8"/>
    <s v="GBC Pre-Punched Binding Paper, Plastic, White, 8-1/2&quot; x 11&quot;"/>
    <x v="5762"/>
    <n v="5"/>
    <n v="0"/>
    <n v="38.375999999999998"/>
    <n v="11"/>
    <n v="4"/>
    <x v="0"/>
    <s v="Nov"/>
    <s v="2016-11"/>
  </r>
  <r>
    <n v="9816"/>
    <s v="CA-2015-162201"/>
    <x v="1213"/>
    <d v="2015-06-12T00:00:00"/>
    <s v="Standard Class"/>
    <s v="AG-10495"/>
    <s v="Andrew Gjertsen"/>
    <x v="1"/>
    <s v="United States"/>
    <x v="84"/>
    <s v="Florida"/>
    <n v="33710"/>
    <x v="0"/>
    <s v="OFF-PA-10002581"/>
    <x v="1"/>
    <x v="10"/>
    <s v="Xerox 1951"/>
    <x v="4107"/>
    <n v="7"/>
    <n v="0.2"/>
    <n v="54.215000000000003"/>
    <n v="6"/>
    <n v="2"/>
    <x v="1"/>
    <s v="Jun"/>
    <s v="2015-06"/>
  </r>
  <r>
    <n v="9817"/>
    <s v="CA-2015-162201"/>
    <x v="1213"/>
    <d v="2015-06-12T00:00:00"/>
    <s v="Standard Class"/>
    <s v="AG-10495"/>
    <s v="Andrew Gjertsen"/>
    <x v="1"/>
    <s v="United States"/>
    <x v="84"/>
    <s v="Florida"/>
    <n v="33710"/>
    <x v="0"/>
    <s v="OFF-ST-10000046"/>
    <x v="1"/>
    <x v="4"/>
    <s v="Fellowes Super Stor/Drawer Files"/>
    <x v="5763"/>
    <n v="4"/>
    <n v="0.2"/>
    <n v="-6.4619999999999997"/>
    <n v="6"/>
    <n v="2"/>
    <x v="1"/>
    <s v="Jun"/>
    <s v="2015-06"/>
  </r>
  <r>
    <n v="9818"/>
    <s v="CA-2015-162201"/>
    <x v="1213"/>
    <d v="2015-06-12T00:00:00"/>
    <s v="Standard Class"/>
    <s v="AG-10495"/>
    <s v="Andrew Gjertsen"/>
    <x v="1"/>
    <s v="United States"/>
    <x v="84"/>
    <s v="Florida"/>
    <n v="33710"/>
    <x v="0"/>
    <s v="FUR-FU-10001185"/>
    <x v="0"/>
    <x v="5"/>
    <s v="Advantus Employee of the Month Certificate Frame, 11 x 13-1/2"/>
    <x v="5764"/>
    <n v="7"/>
    <n v="0.2"/>
    <n v="45.467100000000002"/>
    <n v="6"/>
    <n v="2"/>
    <x v="1"/>
    <s v="Jun"/>
    <s v="2015-06"/>
  </r>
  <r>
    <n v="9819"/>
    <s v="CA-2015-162201"/>
    <x v="1213"/>
    <d v="2015-06-12T00:00:00"/>
    <s v="Standard Class"/>
    <s v="AG-10495"/>
    <s v="Andrew Gjertsen"/>
    <x v="1"/>
    <s v="United States"/>
    <x v="84"/>
    <s v="Florida"/>
    <n v="33710"/>
    <x v="0"/>
    <s v="OFF-AR-10003856"/>
    <x v="1"/>
    <x v="6"/>
    <s v="Newell 344"/>
    <x v="2999"/>
    <n v="2"/>
    <n v="0.2"/>
    <n v="0.33360000000000001"/>
    <n v="6"/>
    <n v="2"/>
    <x v="1"/>
    <s v="Jun"/>
    <s v="2015-06"/>
  </r>
  <r>
    <n v="9820"/>
    <s v="CA-2015-162201"/>
    <x v="1213"/>
    <d v="2015-06-12T00:00:00"/>
    <s v="Standard Class"/>
    <s v="AG-10495"/>
    <s v="Andrew Gjertsen"/>
    <x v="1"/>
    <s v="United States"/>
    <x v="84"/>
    <s v="Florida"/>
    <n v="33710"/>
    <x v="0"/>
    <s v="OFF-LA-10001982"/>
    <x v="1"/>
    <x v="2"/>
    <s v="Smead Alpha-Z Color-Coded Name Labels First Letter Starter Set"/>
    <x v="5765"/>
    <n v="3"/>
    <n v="0.2"/>
    <n v="3.15"/>
    <n v="6"/>
    <n v="2"/>
    <x v="1"/>
    <s v="Jun"/>
    <s v="2015-06"/>
  </r>
  <r>
    <n v="9821"/>
    <s v="CA-2015-162201"/>
    <x v="1213"/>
    <d v="2015-06-12T00:00:00"/>
    <s v="Standard Class"/>
    <s v="AG-10495"/>
    <s v="Andrew Gjertsen"/>
    <x v="1"/>
    <s v="United States"/>
    <x v="84"/>
    <s v="Florida"/>
    <n v="33710"/>
    <x v="0"/>
    <s v="OFF-PA-10001215"/>
    <x v="1"/>
    <x v="10"/>
    <s v="Xerox 1963"/>
    <x v="3005"/>
    <n v="10"/>
    <n v="0.2"/>
    <n v="13.2"/>
    <n v="6"/>
    <n v="2"/>
    <x v="1"/>
    <s v="Jun"/>
    <s v="2015-06"/>
  </r>
  <r>
    <n v="9822"/>
    <s v="CA-2015-162201"/>
    <x v="1213"/>
    <d v="2015-06-12T00:00:00"/>
    <s v="Standard Class"/>
    <s v="AG-10495"/>
    <s v="Andrew Gjertsen"/>
    <x v="1"/>
    <s v="United States"/>
    <x v="84"/>
    <s v="Florida"/>
    <n v="33710"/>
    <x v="0"/>
    <s v="OFF-BI-10002429"/>
    <x v="1"/>
    <x v="8"/>
    <s v="Premier Elliptical Ring Binder, Black"/>
    <x v="3487"/>
    <n v="2"/>
    <n v="0.7"/>
    <n v="-13.393599999999999"/>
    <n v="6"/>
    <n v="2"/>
    <x v="1"/>
    <s v="Jun"/>
    <s v="2015-06"/>
  </r>
  <r>
    <n v="9823"/>
    <s v="US-2014-164406"/>
    <x v="860"/>
    <d v="2014-08-19T00:00:00"/>
    <s v="Standard Class"/>
    <s v="BD-11605"/>
    <s v="Brian Dahlen"/>
    <x v="0"/>
    <s v="United States"/>
    <x v="8"/>
    <s v="California"/>
    <n v="94122"/>
    <x v="1"/>
    <s v="OFF-AP-10003287"/>
    <x v="1"/>
    <x v="9"/>
    <s v="Tripp Lite TLP810NET Broadband Surge for Modem/Fax"/>
    <x v="5766"/>
    <n v="3"/>
    <n v="0"/>
    <n v="42.814799999999998"/>
    <n v="8"/>
    <n v="3"/>
    <x v="2"/>
    <s v="Aug"/>
    <s v="2014-08"/>
  </r>
  <r>
    <n v="9824"/>
    <s v="US-2014-164406"/>
    <x v="860"/>
    <d v="2014-08-19T00:00:00"/>
    <s v="Standard Class"/>
    <s v="BD-11605"/>
    <s v="Brian Dahlen"/>
    <x v="0"/>
    <s v="United States"/>
    <x v="8"/>
    <s v="California"/>
    <n v="94122"/>
    <x v="1"/>
    <s v="OFF-PA-10000167"/>
    <x v="1"/>
    <x v="10"/>
    <s v="Xerox 1925"/>
    <x v="1635"/>
    <n v="3"/>
    <n v="0"/>
    <n v="41.823"/>
    <n v="8"/>
    <n v="3"/>
    <x v="2"/>
    <s v="Aug"/>
    <s v="2014-08"/>
  </r>
  <r>
    <n v="9825"/>
    <s v="US-2014-164406"/>
    <x v="860"/>
    <d v="2014-08-19T00:00:00"/>
    <s v="Standard Class"/>
    <s v="BD-11605"/>
    <s v="Brian Dahlen"/>
    <x v="0"/>
    <s v="United States"/>
    <x v="8"/>
    <s v="California"/>
    <n v="94122"/>
    <x v="1"/>
    <s v="OFF-BI-10002309"/>
    <x v="1"/>
    <x v="8"/>
    <s v="Avery Heavy-Duty EZD  Binder With Locking Rings"/>
    <x v="326"/>
    <n v="4"/>
    <n v="0.2"/>
    <n v="6.2496"/>
    <n v="8"/>
    <n v="3"/>
    <x v="2"/>
    <s v="Aug"/>
    <s v="2014-08"/>
  </r>
  <r>
    <n v="9826"/>
    <s v="US-2014-164406"/>
    <x v="860"/>
    <d v="2014-08-19T00:00:00"/>
    <s v="Standard Class"/>
    <s v="BD-11605"/>
    <s v="Brian Dahlen"/>
    <x v="0"/>
    <s v="United States"/>
    <x v="8"/>
    <s v="California"/>
    <n v="94122"/>
    <x v="1"/>
    <s v="OFF-BI-10003638"/>
    <x v="1"/>
    <x v="8"/>
    <s v="GBC Durable Plastic Covers"/>
    <x v="5767"/>
    <n v="3"/>
    <n v="0.2"/>
    <n v="15.093"/>
    <n v="8"/>
    <n v="3"/>
    <x v="2"/>
    <s v="Aug"/>
    <s v="2014-08"/>
  </r>
  <r>
    <n v="9827"/>
    <s v="US-2014-164406"/>
    <x v="860"/>
    <d v="2014-08-19T00:00:00"/>
    <s v="Standard Class"/>
    <s v="BD-11605"/>
    <s v="Brian Dahlen"/>
    <x v="0"/>
    <s v="United States"/>
    <x v="8"/>
    <s v="California"/>
    <n v="94122"/>
    <x v="1"/>
    <s v="FUR-CH-10003833"/>
    <x v="0"/>
    <x v="1"/>
    <s v="Novimex Fabric Task Chair"/>
    <x v="2417"/>
    <n v="4"/>
    <n v="0.2"/>
    <n v="-12.196"/>
    <n v="8"/>
    <n v="3"/>
    <x v="2"/>
    <s v="Aug"/>
    <s v="2014-08"/>
  </r>
  <r>
    <n v="9828"/>
    <s v="CA-2017-169999"/>
    <x v="249"/>
    <d v="2017-06-26T00:00:00"/>
    <s v="Standard Class"/>
    <s v="JS-15685"/>
    <s v="Jim Sink"/>
    <x v="1"/>
    <s v="United States"/>
    <x v="20"/>
    <s v="New York"/>
    <n v="10035"/>
    <x v="3"/>
    <s v="OFF-ST-10001511"/>
    <x v="1"/>
    <x v="4"/>
    <s v="Space Solutions Commercial Steel Shelving"/>
    <x v="2349"/>
    <n v="2"/>
    <n v="0"/>
    <n v="6.4649999999999999"/>
    <n v="6"/>
    <n v="2"/>
    <x v="3"/>
    <s v="Jun"/>
    <s v="2017-06"/>
  </r>
  <r>
    <n v="9829"/>
    <s v="CA-2017-169999"/>
    <x v="249"/>
    <d v="2017-06-26T00:00:00"/>
    <s v="Standard Class"/>
    <s v="JS-15685"/>
    <s v="Jim Sink"/>
    <x v="1"/>
    <s v="United States"/>
    <x v="20"/>
    <s v="New York"/>
    <n v="10035"/>
    <x v="3"/>
    <s v="OFF-BI-10004728"/>
    <x v="1"/>
    <x v="8"/>
    <s v="Wilson Jones Turn Tabs Binder Tool for Ring Binders"/>
    <x v="5396"/>
    <n v="3"/>
    <n v="0.2"/>
    <n v="3.7595999999999998"/>
    <n v="6"/>
    <n v="2"/>
    <x v="3"/>
    <s v="Jun"/>
    <s v="2017-06"/>
  </r>
  <r>
    <n v="9830"/>
    <s v="US-2017-152842"/>
    <x v="11"/>
    <d v="2017-07-23T00:00:00"/>
    <s v="Standard Class"/>
    <s v="NF-18385"/>
    <s v="Natalie Fritzler"/>
    <x v="0"/>
    <s v="United States"/>
    <x v="35"/>
    <s v="North Carolina"/>
    <n v="28205"/>
    <x v="0"/>
    <s v="FUR-CH-10004218"/>
    <x v="0"/>
    <x v="1"/>
    <s v="Global Fabric Manager's Chair, Dark Gray"/>
    <x v="2463"/>
    <n v="3"/>
    <n v="0.2"/>
    <n v="15.147"/>
    <n v="7"/>
    <n v="3"/>
    <x v="3"/>
    <s v="Jul"/>
    <s v="2017-07"/>
  </r>
  <r>
    <n v="9831"/>
    <s v="CA-2014-113257"/>
    <x v="757"/>
    <d v="2014-12-18T00:00:00"/>
    <s v="Second Class"/>
    <s v="SC-20305"/>
    <s v="Sean Christensen"/>
    <x v="0"/>
    <s v="United States"/>
    <x v="486"/>
    <s v="Texas"/>
    <n v="77705"/>
    <x v="2"/>
    <s v="TEC-AC-10004171"/>
    <x v="2"/>
    <x v="11"/>
    <s v="Razer Kraken 7.1 Surround Sound Over Ear USB Gaming Headset"/>
    <x v="1864"/>
    <n v="4"/>
    <n v="0.2"/>
    <n v="95.990399999999994"/>
    <n v="12"/>
    <n v="4"/>
    <x v="2"/>
    <s v="Dec"/>
    <s v="2014-12"/>
  </r>
  <r>
    <n v="9832"/>
    <s v="CA-2014-113257"/>
    <x v="757"/>
    <d v="2014-12-18T00:00:00"/>
    <s v="Second Class"/>
    <s v="SC-20305"/>
    <s v="Sean Christensen"/>
    <x v="0"/>
    <s v="United States"/>
    <x v="486"/>
    <s v="Texas"/>
    <n v="77705"/>
    <x v="2"/>
    <s v="FUR-FU-10001706"/>
    <x v="0"/>
    <x v="5"/>
    <s v="Longer-Life Soft White Bulbs"/>
    <x v="5768"/>
    <n v="7"/>
    <n v="0.6"/>
    <n v="-2.5872000000000002"/>
    <n v="12"/>
    <n v="4"/>
    <x v="2"/>
    <s v="Dec"/>
    <s v="2014-12"/>
  </r>
  <r>
    <n v="9833"/>
    <s v="CA-2014-133963"/>
    <x v="598"/>
    <d v="2014-05-22T00:00:00"/>
    <s v="Second Class"/>
    <s v="GA-14515"/>
    <s v="George Ashbrook"/>
    <x v="0"/>
    <s v="United States"/>
    <x v="61"/>
    <s v="Texas"/>
    <n v="75220"/>
    <x v="2"/>
    <s v="OFF-PA-10001526"/>
    <x v="1"/>
    <x v="10"/>
    <s v="Xerox 1949"/>
    <x v="2176"/>
    <n v="1"/>
    <n v="0.2"/>
    <n v="1.4441999999999999"/>
    <n v="5"/>
    <n v="2"/>
    <x v="2"/>
    <s v="May"/>
    <s v="2014-05"/>
  </r>
  <r>
    <n v="9834"/>
    <s v="CA-2017-130302"/>
    <x v="32"/>
    <d v="2017-09-19T00:00:00"/>
    <s v="Standard Class"/>
    <s v="CY-12745"/>
    <s v="Craig Yedwab"/>
    <x v="1"/>
    <s v="United States"/>
    <x v="24"/>
    <s v="Ohio"/>
    <n v="45503"/>
    <x v="3"/>
    <s v="TEC-AC-10002001"/>
    <x v="2"/>
    <x v="11"/>
    <s v="Logitech Wireless Gaming Headset G930"/>
    <x v="5769"/>
    <n v="7"/>
    <n v="0.2"/>
    <n v="190.38810000000001"/>
    <n v="9"/>
    <n v="3"/>
    <x v="3"/>
    <s v="Sep"/>
    <s v="2017-09"/>
  </r>
  <r>
    <n v="9835"/>
    <s v="CA-2016-126627"/>
    <x v="1155"/>
    <d v="2016-10-12T00:00:00"/>
    <s v="First Class"/>
    <s v="WB-21850"/>
    <s v="William Brown"/>
    <x v="0"/>
    <s v="United States"/>
    <x v="189"/>
    <s v="Texas"/>
    <n v="77571"/>
    <x v="2"/>
    <s v="FUR-FU-10004963"/>
    <x v="0"/>
    <x v="5"/>
    <s v="Eldon 400 Class Desk Accessories, Black Carbon"/>
    <x v="5770"/>
    <n v="4"/>
    <n v="0.6"/>
    <n v="-6.3"/>
    <n v="10"/>
    <n v="4"/>
    <x v="0"/>
    <s v="Oct"/>
    <s v="2016-10"/>
  </r>
  <r>
    <n v="9836"/>
    <s v="CA-2016-126627"/>
    <x v="1155"/>
    <d v="2016-10-12T00:00:00"/>
    <s v="First Class"/>
    <s v="WB-21850"/>
    <s v="William Brown"/>
    <x v="0"/>
    <s v="United States"/>
    <x v="189"/>
    <s v="Texas"/>
    <n v="77571"/>
    <x v="2"/>
    <s v="OFF-BI-10001597"/>
    <x v="1"/>
    <x v="8"/>
    <s v="Wilson Jones Ledger-Size, Piano-Hinge Binder, 2&quot;, Blue"/>
    <x v="5771"/>
    <n v="2"/>
    <n v="0.8"/>
    <n v="-26.2272"/>
    <n v="10"/>
    <n v="4"/>
    <x v="0"/>
    <s v="Oct"/>
    <s v="2016-10"/>
  </r>
  <r>
    <n v="9837"/>
    <s v="US-2016-125402"/>
    <x v="477"/>
    <d v="2016-10-01T00:00:00"/>
    <s v="Standard Class"/>
    <s v="DL-12865"/>
    <s v="Dan Lawera"/>
    <x v="0"/>
    <s v="United States"/>
    <x v="85"/>
    <s v="California"/>
    <n v="90805"/>
    <x v="1"/>
    <s v="OFF-PA-10000141"/>
    <x v="1"/>
    <x v="10"/>
    <s v="Ampad Evidence Wirebond Steno Books, 6&quot; x 9&quot;"/>
    <x v="2868"/>
    <n v="5"/>
    <n v="0"/>
    <n v="5.1230000000000002"/>
    <n v="9"/>
    <n v="3"/>
    <x v="0"/>
    <s v="Sep"/>
    <s v="2016-09"/>
  </r>
  <r>
    <n v="9838"/>
    <s v="US-2016-125402"/>
    <x v="477"/>
    <d v="2016-10-01T00:00:00"/>
    <s v="Standard Class"/>
    <s v="DL-12865"/>
    <s v="Dan Lawera"/>
    <x v="0"/>
    <s v="United States"/>
    <x v="85"/>
    <s v="California"/>
    <n v="90805"/>
    <x v="1"/>
    <s v="OFF-LA-10003923"/>
    <x v="1"/>
    <x v="2"/>
    <s v="Alphabetical Labels for Top Tab Filing"/>
    <x v="458"/>
    <n v="2"/>
    <n v="0"/>
    <n v="14.8"/>
    <n v="9"/>
    <n v="3"/>
    <x v="0"/>
    <s v="Sep"/>
    <s v="2016-09"/>
  </r>
  <r>
    <n v="9839"/>
    <s v="US-2016-125402"/>
    <x v="477"/>
    <d v="2016-10-01T00:00:00"/>
    <s v="Standard Class"/>
    <s v="DL-12865"/>
    <s v="Dan Lawera"/>
    <x v="0"/>
    <s v="United States"/>
    <x v="85"/>
    <s v="California"/>
    <n v="90805"/>
    <x v="1"/>
    <s v="OFF-LA-10001771"/>
    <x v="1"/>
    <x v="2"/>
    <s v="Avery 513"/>
    <x v="1377"/>
    <n v="1"/>
    <n v="0"/>
    <n v="2.2907999999999999"/>
    <n v="9"/>
    <n v="3"/>
    <x v="0"/>
    <s v="Sep"/>
    <s v="2016-09"/>
  </r>
  <r>
    <n v="9840"/>
    <s v="US-2016-125402"/>
    <x v="477"/>
    <d v="2016-10-01T00:00:00"/>
    <s v="Standard Class"/>
    <s v="DL-12865"/>
    <s v="Dan Lawera"/>
    <x v="0"/>
    <s v="United States"/>
    <x v="85"/>
    <s v="California"/>
    <n v="90805"/>
    <x v="1"/>
    <s v="TEC-CO-10001943"/>
    <x v="2"/>
    <x v="16"/>
    <s v="Canon PC-428 Personal Copier"/>
    <x v="5231"/>
    <n v="3"/>
    <n v="0.2"/>
    <n v="161.99189999999999"/>
    <n v="9"/>
    <n v="3"/>
    <x v="0"/>
    <s v="Sep"/>
    <s v="2016-09"/>
  </r>
  <r>
    <n v="9841"/>
    <s v="US-2016-125402"/>
    <x v="477"/>
    <d v="2016-10-01T00:00:00"/>
    <s v="Standard Class"/>
    <s v="DL-12865"/>
    <s v="Dan Lawera"/>
    <x v="0"/>
    <s v="United States"/>
    <x v="85"/>
    <s v="California"/>
    <n v="90805"/>
    <x v="1"/>
    <s v="TEC-PH-10003356"/>
    <x v="2"/>
    <x v="7"/>
    <s v="SmartStand Mobile Device Holder, Assorted Colors"/>
    <x v="5772"/>
    <n v="8"/>
    <n v="0.2"/>
    <n v="4.4736000000000002"/>
    <n v="9"/>
    <n v="3"/>
    <x v="0"/>
    <s v="Sep"/>
    <s v="2016-09"/>
  </r>
  <r>
    <n v="9842"/>
    <s v="US-2016-125402"/>
    <x v="477"/>
    <d v="2016-10-01T00:00:00"/>
    <s v="Standard Class"/>
    <s v="DL-12865"/>
    <s v="Dan Lawera"/>
    <x v="0"/>
    <s v="United States"/>
    <x v="85"/>
    <s v="California"/>
    <n v="90805"/>
    <x v="1"/>
    <s v="OFF-AR-10002255"/>
    <x v="1"/>
    <x v="6"/>
    <s v="Newell 346"/>
    <x v="1755"/>
    <n v="2"/>
    <n v="0"/>
    <n v="1.6704000000000001"/>
    <n v="9"/>
    <n v="3"/>
    <x v="0"/>
    <s v="Sep"/>
    <s v="2016-09"/>
  </r>
  <r>
    <n v="9843"/>
    <s v="US-2016-125402"/>
    <x v="477"/>
    <d v="2016-10-01T00:00:00"/>
    <s v="Standard Class"/>
    <s v="DL-12865"/>
    <s v="Dan Lawera"/>
    <x v="0"/>
    <s v="United States"/>
    <x v="85"/>
    <s v="California"/>
    <n v="90805"/>
    <x v="1"/>
    <s v="FUR-CH-10000665"/>
    <x v="0"/>
    <x v="1"/>
    <s v="Global Airflow Leather Mesh Back Chair, Black"/>
    <x v="4810"/>
    <n v="4"/>
    <n v="0.2"/>
    <n v="60.392000000000003"/>
    <n v="9"/>
    <n v="3"/>
    <x v="0"/>
    <s v="Sep"/>
    <s v="2016-09"/>
  </r>
  <r>
    <n v="9844"/>
    <s v="CA-2014-163867"/>
    <x v="561"/>
    <d v="2014-06-06T00:00:00"/>
    <s v="First Class"/>
    <s v="RE-19450"/>
    <s v="Richard Eichhorn"/>
    <x v="0"/>
    <s v="United States"/>
    <x v="27"/>
    <s v="Illinois"/>
    <n v="62521"/>
    <x v="2"/>
    <s v="OFF-LA-10001771"/>
    <x v="1"/>
    <x v="2"/>
    <s v="Avery 513"/>
    <x v="795"/>
    <n v="4"/>
    <n v="0.2"/>
    <n v="5.1791999999999998"/>
    <n v="6"/>
    <n v="2"/>
    <x v="2"/>
    <s v="Jun"/>
    <s v="2014-06"/>
  </r>
  <r>
    <n v="9845"/>
    <s v="CA-2014-163867"/>
    <x v="561"/>
    <d v="2014-06-06T00:00:00"/>
    <s v="First Class"/>
    <s v="RE-19450"/>
    <s v="Richard Eichhorn"/>
    <x v="0"/>
    <s v="United States"/>
    <x v="27"/>
    <s v="Illinois"/>
    <n v="62521"/>
    <x v="2"/>
    <s v="FUR-FU-10001475"/>
    <x v="0"/>
    <x v="5"/>
    <s v="Contract Clock, 14&quot;, Brown"/>
    <x v="5773"/>
    <n v="7"/>
    <n v="0.6"/>
    <n v="-40.003599999999999"/>
    <n v="6"/>
    <n v="2"/>
    <x v="2"/>
    <s v="Jun"/>
    <s v="2014-06"/>
  </r>
  <r>
    <n v="9846"/>
    <s v="CA-2014-163867"/>
    <x v="561"/>
    <d v="2014-06-06T00:00:00"/>
    <s v="First Class"/>
    <s v="RE-19450"/>
    <s v="Richard Eichhorn"/>
    <x v="0"/>
    <s v="United States"/>
    <x v="27"/>
    <s v="Illinois"/>
    <n v="62521"/>
    <x v="2"/>
    <s v="OFF-ST-10000877"/>
    <x v="1"/>
    <x v="4"/>
    <s v="Recycled Steel Personal File for Standard File Folders"/>
    <x v="5774"/>
    <n v="3"/>
    <n v="0.2"/>
    <n v="9.9521999999999995"/>
    <n v="6"/>
    <n v="2"/>
    <x v="2"/>
    <s v="Jun"/>
    <s v="2014-06"/>
  </r>
  <r>
    <n v="9847"/>
    <s v="CA-2017-169327"/>
    <x v="264"/>
    <d v="2017-09-04T00:00:00"/>
    <s v="Second Class"/>
    <s v="MH-17290"/>
    <s v="Marc Harrigan"/>
    <x v="2"/>
    <s v="United States"/>
    <x v="1"/>
    <s v="California"/>
    <n v="90008"/>
    <x v="1"/>
    <s v="OFF-AP-10001492"/>
    <x v="1"/>
    <x v="9"/>
    <s v="Acco Six-Outlet Power Strip, 4' Cord Length"/>
    <x v="2473"/>
    <n v="5"/>
    <n v="0"/>
    <n v="11.206"/>
    <n v="9"/>
    <n v="3"/>
    <x v="3"/>
    <s v="Sep"/>
    <s v="2017-09"/>
  </r>
  <r>
    <n v="9848"/>
    <s v="CA-2017-169327"/>
    <x v="264"/>
    <d v="2017-09-04T00:00:00"/>
    <s v="Second Class"/>
    <s v="MH-17290"/>
    <s v="Marc Harrigan"/>
    <x v="2"/>
    <s v="United States"/>
    <x v="1"/>
    <s v="California"/>
    <n v="90008"/>
    <x v="1"/>
    <s v="FUR-FU-10004188"/>
    <x v="0"/>
    <x v="5"/>
    <s v="Luxo Professional Combination Clamp-On Lamps"/>
    <x v="5775"/>
    <n v="5"/>
    <n v="0"/>
    <n v="132.99"/>
    <n v="9"/>
    <n v="3"/>
    <x v="3"/>
    <s v="Sep"/>
    <s v="2017-09"/>
  </r>
  <r>
    <n v="9849"/>
    <s v="CA-2017-169327"/>
    <x v="264"/>
    <d v="2017-09-04T00:00:00"/>
    <s v="Second Class"/>
    <s v="MH-17290"/>
    <s v="Marc Harrigan"/>
    <x v="2"/>
    <s v="United States"/>
    <x v="1"/>
    <s v="California"/>
    <n v="90008"/>
    <x v="1"/>
    <s v="OFF-BI-10004330"/>
    <x v="1"/>
    <x v="8"/>
    <s v="GBC Velobind Prepunched Cover Sets, Regency Series"/>
    <x v="5199"/>
    <n v="5"/>
    <n v="0.2"/>
    <n v="46.225000000000001"/>
    <n v="9"/>
    <n v="3"/>
    <x v="3"/>
    <s v="Sep"/>
    <s v="2017-09"/>
  </r>
  <r>
    <n v="9850"/>
    <s v="CA-2014-142979"/>
    <x v="791"/>
    <d v="2014-04-18T00:00:00"/>
    <s v="Standard Class"/>
    <s v="EH-13765"/>
    <s v="Edward Hooks"/>
    <x v="1"/>
    <s v="United States"/>
    <x v="529"/>
    <s v="California"/>
    <n v="95240"/>
    <x v="1"/>
    <s v="OFF-AR-10002987"/>
    <x v="1"/>
    <x v="6"/>
    <s v="Prismacolor Color Pencil Set"/>
    <x v="1977"/>
    <n v="2"/>
    <n v="0"/>
    <n v="16.268799999999999"/>
    <n v="4"/>
    <n v="2"/>
    <x v="2"/>
    <s v="Apr"/>
    <s v="2014-04"/>
  </r>
  <r>
    <n v="9851"/>
    <s v="CA-2016-158155"/>
    <x v="440"/>
    <d v="2016-05-06T00:00:00"/>
    <s v="Standard Class"/>
    <s v="EH-13765"/>
    <s v="Edward Hooks"/>
    <x v="1"/>
    <s v="United States"/>
    <x v="20"/>
    <s v="New York"/>
    <n v="10009"/>
    <x v="3"/>
    <s v="FUR-FU-10000732"/>
    <x v="0"/>
    <x v="5"/>
    <s v="Eldon 200 Class Desk Accessories"/>
    <x v="2345"/>
    <n v="2"/>
    <n v="0"/>
    <n v="4.0191999999999997"/>
    <n v="5"/>
    <n v="2"/>
    <x v="0"/>
    <s v="May"/>
    <s v="2016-05"/>
  </r>
  <r>
    <n v="9852"/>
    <s v="CA-2016-158155"/>
    <x v="440"/>
    <d v="2016-05-06T00:00:00"/>
    <s v="Standard Class"/>
    <s v="EH-13765"/>
    <s v="Edward Hooks"/>
    <x v="1"/>
    <s v="United States"/>
    <x v="20"/>
    <s v="New York"/>
    <n v="10009"/>
    <x v="3"/>
    <s v="OFF-BI-10001670"/>
    <x v="1"/>
    <x v="8"/>
    <s v="Vinyl Sectional Post Binders"/>
    <x v="3377"/>
    <n v="3"/>
    <n v="0.2"/>
    <n v="33.93"/>
    <n v="5"/>
    <n v="2"/>
    <x v="0"/>
    <s v="May"/>
    <s v="2016-05"/>
  </r>
  <r>
    <n v="9853"/>
    <s v="CA-2016-158155"/>
    <x v="440"/>
    <d v="2016-05-06T00:00:00"/>
    <s v="Standard Class"/>
    <s v="EH-13765"/>
    <s v="Edward Hooks"/>
    <x v="1"/>
    <s v="United States"/>
    <x v="20"/>
    <s v="New York"/>
    <n v="10009"/>
    <x v="3"/>
    <s v="OFF-PA-10000533"/>
    <x v="1"/>
    <x v="10"/>
    <s v="Southworth Parchment Paper &amp; Envelopes"/>
    <x v="1705"/>
    <n v="2"/>
    <n v="0"/>
    <n v="6.0167999999999999"/>
    <n v="5"/>
    <n v="2"/>
    <x v="0"/>
    <s v="May"/>
    <s v="2016-05"/>
  </r>
  <r>
    <n v="9854"/>
    <s v="CA-2016-158155"/>
    <x v="440"/>
    <d v="2016-05-06T00:00:00"/>
    <s v="Standard Class"/>
    <s v="EH-13765"/>
    <s v="Edward Hooks"/>
    <x v="1"/>
    <s v="United States"/>
    <x v="20"/>
    <s v="New York"/>
    <n v="10009"/>
    <x v="3"/>
    <s v="FUR-FU-10002253"/>
    <x v="0"/>
    <x v="5"/>
    <s v="Howard Miller 13&quot; Diameter Pewter Finish Round Wall Clock"/>
    <x v="5776"/>
    <n v="5"/>
    <n v="0"/>
    <n v="83.733000000000004"/>
    <n v="5"/>
    <n v="2"/>
    <x v="0"/>
    <s v="May"/>
    <s v="2016-05"/>
  </r>
  <r>
    <n v="9855"/>
    <s v="CA-2017-138870"/>
    <x v="249"/>
    <d v="2017-06-23T00:00:00"/>
    <s v="Standard Class"/>
    <s v="GA-14515"/>
    <s v="George Ashbrook"/>
    <x v="0"/>
    <s v="United States"/>
    <x v="8"/>
    <s v="California"/>
    <n v="94109"/>
    <x v="1"/>
    <s v="FUR-FU-10002396"/>
    <x v="0"/>
    <x v="5"/>
    <s v="DAX Copper Panel Document Frame, 5 x 7 Size"/>
    <x v="5777"/>
    <n v="4"/>
    <n v="0"/>
    <n v="21.134399999999999"/>
    <n v="6"/>
    <n v="2"/>
    <x v="3"/>
    <s v="Jun"/>
    <s v="2017-06"/>
  </r>
  <r>
    <n v="9856"/>
    <s v="CA-2017-138870"/>
    <x v="249"/>
    <d v="2017-06-23T00:00:00"/>
    <s v="Standard Class"/>
    <s v="GA-14515"/>
    <s v="George Ashbrook"/>
    <x v="0"/>
    <s v="United States"/>
    <x v="8"/>
    <s v="California"/>
    <n v="94109"/>
    <x v="1"/>
    <s v="OFF-PA-10004438"/>
    <x v="1"/>
    <x v="10"/>
    <s v="Xerox 1907"/>
    <x v="332"/>
    <n v="2"/>
    <n v="0"/>
    <n v="11.543200000000001"/>
    <n v="6"/>
    <n v="2"/>
    <x v="3"/>
    <s v="Jun"/>
    <s v="2017-06"/>
  </r>
  <r>
    <n v="9857"/>
    <s v="CA-2014-120950"/>
    <x v="1231"/>
    <d v="2014-11-11T00:00:00"/>
    <s v="Standard Class"/>
    <s v="GA-14515"/>
    <s v="George Ashbrook"/>
    <x v="0"/>
    <s v="United States"/>
    <x v="38"/>
    <s v="Georgia"/>
    <n v="31907"/>
    <x v="0"/>
    <s v="OFF-PA-10000587"/>
    <x v="1"/>
    <x v="10"/>
    <s v="Array Parchment Paper, Assorted Colors"/>
    <x v="2834"/>
    <n v="6"/>
    <n v="0"/>
    <n v="20.9664"/>
    <n v="11"/>
    <n v="4"/>
    <x v="2"/>
    <s v="Nov"/>
    <s v="2014-11"/>
  </r>
  <r>
    <n v="9858"/>
    <s v="CA-2015-164301"/>
    <x v="514"/>
    <d v="2015-03-30T00:00:00"/>
    <s v="Standard Class"/>
    <s v="EB-13840"/>
    <s v="Ellis Ballard"/>
    <x v="1"/>
    <s v="United States"/>
    <x v="4"/>
    <s v="Washington"/>
    <n v="98103"/>
    <x v="1"/>
    <s v="FUR-TA-10001889"/>
    <x v="0"/>
    <x v="3"/>
    <s v="Bush Advantage Collection Racetrack Conference Table"/>
    <x v="5778"/>
    <n v="8"/>
    <n v="0"/>
    <n v="610.86239999999998"/>
    <n v="3"/>
    <n v="1"/>
    <x v="1"/>
    <s v="Mar"/>
    <s v="2015-03"/>
  </r>
  <r>
    <n v="9859"/>
    <s v="CA-2017-113278"/>
    <x v="424"/>
    <d v="2017-01-20T00:00:00"/>
    <s v="Standard Class"/>
    <s v="HR-14770"/>
    <s v="Hallie Redmond"/>
    <x v="2"/>
    <s v="United States"/>
    <x v="102"/>
    <s v="Indiana"/>
    <n v="47374"/>
    <x v="2"/>
    <s v="OFF-ST-10001590"/>
    <x v="1"/>
    <x v="4"/>
    <s v="Tenex Personal Project File with Scoop Front Design, Black"/>
    <x v="3863"/>
    <n v="5"/>
    <n v="0"/>
    <n v="17.524000000000001"/>
    <n v="1"/>
    <n v="1"/>
    <x v="3"/>
    <s v="Jan"/>
    <s v="2017-01"/>
  </r>
  <r>
    <n v="9860"/>
    <s v="CA-2017-113278"/>
    <x v="424"/>
    <d v="2017-01-20T00:00:00"/>
    <s v="Standard Class"/>
    <s v="HR-14770"/>
    <s v="Hallie Redmond"/>
    <x v="2"/>
    <s v="United States"/>
    <x v="102"/>
    <s v="Indiana"/>
    <n v="47374"/>
    <x v="2"/>
    <s v="OFF-FA-10003472"/>
    <x v="1"/>
    <x v="13"/>
    <s v="Bagged Rubber Bands"/>
    <x v="2142"/>
    <n v="2"/>
    <n v="0"/>
    <n v="0.1008"/>
    <n v="1"/>
    <n v="1"/>
    <x v="3"/>
    <s v="Jan"/>
    <s v="2017-01"/>
  </r>
  <r>
    <n v="9861"/>
    <s v="CA-2017-113278"/>
    <x v="424"/>
    <d v="2017-01-20T00:00:00"/>
    <s v="Standard Class"/>
    <s v="HR-14770"/>
    <s v="Hallie Redmond"/>
    <x v="2"/>
    <s v="United States"/>
    <x v="102"/>
    <s v="Indiana"/>
    <n v="47374"/>
    <x v="2"/>
    <s v="TEC-PH-10000169"/>
    <x v="2"/>
    <x v="7"/>
    <s v="ARKON Windshield Dashboard Air Vent Car Mount Holder"/>
    <x v="760"/>
    <n v="4"/>
    <n v="0"/>
    <n v="1.3560000000000001"/>
    <n v="1"/>
    <n v="1"/>
    <x v="3"/>
    <s v="Jan"/>
    <s v="2017-01"/>
  </r>
  <r>
    <n v="9862"/>
    <s v="CA-2017-113278"/>
    <x v="424"/>
    <d v="2017-01-20T00:00:00"/>
    <s v="Standard Class"/>
    <s v="HR-14770"/>
    <s v="Hallie Redmond"/>
    <x v="2"/>
    <s v="United States"/>
    <x v="102"/>
    <s v="Indiana"/>
    <n v="47374"/>
    <x v="2"/>
    <s v="OFF-ST-10002562"/>
    <x v="1"/>
    <x v="4"/>
    <s v="Staple magnet"/>
    <x v="2516"/>
    <n v="2"/>
    <n v="0"/>
    <n v="5.2527999999999997"/>
    <n v="1"/>
    <n v="1"/>
    <x v="3"/>
    <s v="Jan"/>
    <s v="2017-01"/>
  </r>
  <r>
    <n v="9863"/>
    <s v="CA-2017-113278"/>
    <x v="424"/>
    <d v="2017-01-20T00:00:00"/>
    <s v="Standard Class"/>
    <s v="HR-14770"/>
    <s v="Hallie Redmond"/>
    <x v="2"/>
    <s v="United States"/>
    <x v="102"/>
    <s v="Indiana"/>
    <n v="47374"/>
    <x v="2"/>
    <s v="TEC-AC-10001445"/>
    <x v="2"/>
    <x v="11"/>
    <s v="Imation USB 2.0 Swivel Flash Drive USB flash drive - 4 GB - Pink"/>
    <x v="5779"/>
    <n v="4"/>
    <n v="0"/>
    <n v="2.5451999999999999"/>
    <n v="1"/>
    <n v="1"/>
    <x v="3"/>
    <s v="Jan"/>
    <s v="2017-01"/>
  </r>
  <r>
    <n v="9864"/>
    <s v="CA-2017-113278"/>
    <x v="424"/>
    <d v="2017-01-20T00:00:00"/>
    <s v="Standard Class"/>
    <s v="HR-14770"/>
    <s v="Hallie Redmond"/>
    <x v="2"/>
    <s v="United States"/>
    <x v="102"/>
    <s v="Indiana"/>
    <n v="47374"/>
    <x v="2"/>
    <s v="OFF-PA-10004156"/>
    <x v="1"/>
    <x v="10"/>
    <s v="Xerox 188"/>
    <x v="1176"/>
    <n v="1"/>
    <n v="0"/>
    <n v="5.5566000000000004"/>
    <n v="1"/>
    <n v="1"/>
    <x v="3"/>
    <s v="Jan"/>
    <s v="2017-01"/>
  </r>
  <r>
    <n v="9865"/>
    <s v="CA-2017-113278"/>
    <x v="424"/>
    <d v="2017-01-20T00:00:00"/>
    <s v="Standard Class"/>
    <s v="HR-14770"/>
    <s v="Hallie Redmond"/>
    <x v="2"/>
    <s v="United States"/>
    <x v="102"/>
    <s v="Indiana"/>
    <n v="47374"/>
    <x v="2"/>
    <s v="TEC-AC-10004469"/>
    <x v="2"/>
    <x v="11"/>
    <s v="Microsoft Sculpt Comfort Mouse"/>
    <x v="3737"/>
    <n v="4"/>
    <n v="0"/>
    <n v="70.311999999999998"/>
    <n v="1"/>
    <n v="1"/>
    <x v="3"/>
    <s v="Jan"/>
    <s v="2017-01"/>
  </r>
  <r>
    <n v="9866"/>
    <s v="CA-2017-113278"/>
    <x v="424"/>
    <d v="2017-01-20T00:00:00"/>
    <s v="Standard Class"/>
    <s v="HR-14770"/>
    <s v="Hallie Redmond"/>
    <x v="2"/>
    <s v="United States"/>
    <x v="102"/>
    <s v="Indiana"/>
    <n v="47374"/>
    <x v="2"/>
    <s v="FUR-FU-10001037"/>
    <x v="0"/>
    <x v="5"/>
    <s v="DAX Charcoal/Nickel-Tone Document Frame, 5 x 7"/>
    <x v="1623"/>
    <n v="2"/>
    <n v="0"/>
    <n v="8.532"/>
    <n v="1"/>
    <n v="1"/>
    <x v="3"/>
    <s v="Jan"/>
    <s v="2017-01"/>
  </r>
  <r>
    <n v="9867"/>
    <s v="US-2015-116981"/>
    <x v="514"/>
    <d v="2015-03-28T00:00:00"/>
    <s v="Second Class"/>
    <s v="SM-20950"/>
    <s v="Suzanne McNair"/>
    <x v="1"/>
    <s v="United States"/>
    <x v="20"/>
    <s v="New York"/>
    <n v="10009"/>
    <x v="3"/>
    <s v="OFF-ST-10002615"/>
    <x v="1"/>
    <x v="4"/>
    <s v="Dual Level, Single-Width Filing Carts"/>
    <x v="2892"/>
    <n v="7"/>
    <n v="0"/>
    <n v="282.20920000000001"/>
    <n v="3"/>
    <n v="1"/>
    <x v="1"/>
    <s v="Mar"/>
    <s v="2015-03"/>
  </r>
  <r>
    <n v="9868"/>
    <s v="US-2015-116981"/>
    <x v="514"/>
    <d v="2015-03-28T00:00:00"/>
    <s v="Second Class"/>
    <s v="SM-20950"/>
    <s v="Suzanne McNair"/>
    <x v="1"/>
    <s v="United States"/>
    <x v="20"/>
    <s v="New York"/>
    <n v="10009"/>
    <x v="3"/>
    <s v="OFF-AP-10000595"/>
    <x v="1"/>
    <x v="9"/>
    <s v="Disposable Triple-Filter Dust Bags"/>
    <x v="2579"/>
    <n v="3"/>
    <n v="0"/>
    <n v="3.4085999999999999"/>
    <n v="3"/>
    <n v="1"/>
    <x v="1"/>
    <s v="Mar"/>
    <s v="2015-03"/>
  </r>
  <r>
    <n v="9869"/>
    <s v="CA-2014-114195"/>
    <x v="301"/>
    <d v="2014-11-03T00:00:00"/>
    <s v="First Class"/>
    <s v="EA-14035"/>
    <s v="Erin Ashbrook"/>
    <x v="1"/>
    <s v="United States"/>
    <x v="530"/>
    <s v="Ohio"/>
    <n v="45040"/>
    <x v="3"/>
    <s v="FUR-FU-10002253"/>
    <x v="0"/>
    <x v="5"/>
    <s v="Howard Miller 13&quot; Diameter Pewter Finish Round Wall Clock"/>
    <x v="4402"/>
    <n v="2"/>
    <n v="0.2"/>
    <n v="16.3172"/>
    <n v="11"/>
    <n v="4"/>
    <x v="2"/>
    <s v="Nov"/>
    <s v="2014-11"/>
  </r>
  <r>
    <n v="9870"/>
    <s v="CA-2014-114195"/>
    <x v="301"/>
    <d v="2014-11-03T00:00:00"/>
    <s v="First Class"/>
    <s v="EA-14035"/>
    <s v="Erin Ashbrook"/>
    <x v="1"/>
    <s v="United States"/>
    <x v="530"/>
    <s v="Ohio"/>
    <n v="45040"/>
    <x v="3"/>
    <s v="OFF-BI-10000494"/>
    <x v="1"/>
    <x v="8"/>
    <s v="Acco Economy Flexible Poly Round Ring Binder"/>
    <x v="2891"/>
    <n v="2"/>
    <n v="0.7"/>
    <n v="-2.61"/>
    <n v="11"/>
    <n v="4"/>
    <x v="2"/>
    <s v="Nov"/>
    <s v="2014-11"/>
  </r>
  <r>
    <n v="9871"/>
    <s v="CA-2014-114195"/>
    <x v="301"/>
    <d v="2014-11-03T00:00:00"/>
    <s v="First Class"/>
    <s v="EA-14035"/>
    <s v="Erin Ashbrook"/>
    <x v="1"/>
    <s v="United States"/>
    <x v="530"/>
    <s v="Ohio"/>
    <n v="45040"/>
    <x v="3"/>
    <s v="OFF-BI-10001658"/>
    <x v="1"/>
    <x v="8"/>
    <s v="GBC Standard Therm-A-Bind Covers"/>
    <x v="2777"/>
    <n v="3"/>
    <n v="0.7"/>
    <n v="-17.942399999999999"/>
    <n v="11"/>
    <n v="4"/>
    <x v="2"/>
    <s v="Nov"/>
    <s v="2014-11"/>
  </r>
  <r>
    <n v="9872"/>
    <s v="CA-2017-146269"/>
    <x v="833"/>
    <d v="2017-10-06T00:00:00"/>
    <s v="Same Day"/>
    <s v="MH-17455"/>
    <s v="Mark Hamilton"/>
    <x v="0"/>
    <s v="United States"/>
    <x v="22"/>
    <s v="Illinois"/>
    <n v="60623"/>
    <x v="2"/>
    <s v="OFF-ST-10003208"/>
    <x v="1"/>
    <x v="4"/>
    <s v="Adjustable Depth Letter/Legal Cart"/>
    <x v="5780"/>
    <n v="2"/>
    <n v="0.2"/>
    <n v="32.662799999999997"/>
    <n v="10"/>
    <n v="4"/>
    <x v="3"/>
    <s v="Oct"/>
    <s v="2017-10"/>
  </r>
  <r>
    <n v="9873"/>
    <s v="CA-2017-146269"/>
    <x v="833"/>
    <d v="2017-10-06T00:00:00"/>
    <s v="Same Day"/>
    <s v="MH-17455"/>
    <s v="Mark Hamilton"/>
    <x v="0"/>
    <s v="United States"/>
    <x v="22"/>
    <s v="Illinois"/>
    <n v="60623"/>
    <x v="2"/>
    <s v="OFF-AR-10004790"/>
    <x v="1"/>
    <x v="6"/>
    <s v="Staples in misc. colors"/>
    <x v="3646"/>
    <n v="2"/>
    <n v="0.2"/>
    <n v="1.1970000000000001"/>
    <n v="10"/>
    <n v="4"/>
    <x v="3"/>
    <s v="Oct"/>
    <s v="2017-10"/>
  </r>
  <r>
    <n v="9874"/>
    <s v="CA-2016-100587"/>
    <x v="107"/>
    <d v="2016-12-14T00:00:00"/>
    <s v="Standard Class"/>
    <s v="SL-20155"/>
    <s v="Sara Luxemburg"/>
    <x v="2"/>
    <s v="United States"/>
    <x v="20"/>
    <s v="New York"/>
    <n v="10024"/>
    <x v="3"/>
    <s v="OFF-PA-10004609"/>
    <x v="1"/>
    <x v="10"/>
    <s v="Xerox 221"/>
    <x v="90"/>
    <n v="1"/>
    <n v="0"/>
    <n v="3.1103999999999998"/>
    <n v="12"/>
    <n v="4"/>
    <x v="0"/>
    <s v="Dec"/>
    <s v="2016-12"/>
  </r>
  <r>
    <n v="9875"/>
    <s v="CA-2016-166653"/>
    <x v="897"/>
    <d v="2016-09-24T00:00:00"/>
    <s v="Second Class"/>
    <s v="NP-18685"/>
    <s v="Nora Pelletier"/>
    <x v="2"/>
    <s v="United States"/>
    <x v="215"/>
    <s v="Ohio"/>
    <n v="44134"/>
    <x v="3"/>
    <s v="OFF-EN-10003055"/>
    <x v="1"/>
    <x v="12"/>
    <s v="Blue String-Tie &amp; Button Interoffice Envelopes, 10 x 13"/>
    <x v="1099"/>
    <n v="2"/>
    <n v="0.2"/>
    <n v="19.989999999999998"/>
    <n v="9"/>
    <n v="3"/>
    <x v="0"/>
    <s v="Sep"/>
    <s v="2016-09"/>
  </r>
  <r>
    <n v="9876"/>
    <s v="CA-2015-130855"/>
    <x v="1232"/>
    <d v="2016-01-05T00:00:00"/>
    <s v="Standard Class"/>
    <s v="RF-19840"/>
    <s v="Roy Französisch"/>
    <x v="0"/>
    <s v="United States"/>
    <x v="20"/>
    <s v="New York"/>
    <n v="10035"/>
    <x v="3"/>
    <s v="OFF-SU-10003936"/>
    <x v="1"/>
    <x v="14"/>
    <s v="Acme Serrated Blade Letter Opener"/>
    <x v="5781"/>
    <n v="2"/>
    <n v="0"/>
    <n v="6.3600000000000004E-2"/>
    <n v="12"/>
    <n v="4"/>
    <x v="1"/>
    <s v="Dec"/>
    <s v="2015-12"/>
  </r>
  <r>
    <n v="9877"/>
    <s v="US-2017-166324"/>
    <x v="693"/>
    <d v="2017-04-21T00:00:00"/>
    <s v="First Class"/>
    <s v="BE-11455"/>
    <s v="Brad Eason"/>
    <x v="2"/>
    <s v="United States"/>
    <x v="138"/>
    <s v="Ohio"/>
    <n v="44105"/>
    <x v="3"/>
    <s v="OFF-ST-10000078"/>
    <x v="1"/>
    <x v="4"/>
    <s v="Tennsco 6- and 18-Compartment Lockers"/>
    <x v="5782"/>
    <n v="4"/>
    <n v="0.2"/>
    <n v="-21.2136"/>
    <n v="4"/>
    <n v="2"/>
    <x v="3"/>
    <s v="Apr"/>
    <s v="2017-04"/>
  </r>
  <r>
    <n v="9878"/>
    <s v="US-2017-166324"/>
    <x v="693"/>
    <d v="2017-04-21T00:00:00"/>
    <s v="First Class"/>
    <s v="BE-11455"/>
    <s v="Brad Eason"/>
    <x v="2"/>
    <s v="United States"/>
    <x v="138"/>
    <s v="Ohio"/>
    <n v="44105"/>
    <x v="3"/>
    <s v="OFF-BI-10000174"/>
    <x v="1"/>
    <x v="8"/>
    <s v="Wilson Jones Clip &amp; Carry Folder Binder Tool for Ring Binders, Clear"/>
    <x v="5783"/>
    <n v="5"/>
    <n v="0.7"/>
    <n v="-6.38"/>
    <n v="4"/>
    <n v="2"/>
    <x v="3"/>
    <s v="Apr"/>
    <s v="2017-04"/>
  </r>
  <r>
    <n v="9879"/>
    <s v="US-2017-166324"/>
    <x v="693"/>
    <d v="2017-04-21T00:00:00"/>
    <s v="First Class"/>
    <s v="BE-11455"/>
    <s v="Brad Eason"/>
    <x v="2"/>
    <s v="United States"/>
    <x v="138"/>
    <s v="Ohio"/>
    <n v="44105"/>
    <x v="3"/>
    <s v="TEC-PH-10004080"/>
    <x v="2"/>
    <x v="7"/>
    <s v="Avaya 5410 Digital phone"/>
    <x v="4295"/>
    <n v="3"/>
    <n v="0.4"/>
    <n v="-24.476400000000002"/>
    <n v="4"/>
    <n v="2"/>
    <x v="3"/>
    <s v="Apr"/>
    <s v="2017-04"/>
  </r>
  <r>
    <n v="9880"/>
    <s v="CA-2016-122581"/>
    <x v="1036"/>
    <d v="2016-08-25T00:00:00"/>
    <s v="Standard Class"/>
    <s v="JK-15370"/>
    <s v="Jay Kimmel"/>
    <x v="0"/>
    <s v="United States"/>
    <x v="20"/>
    <s v="New York"/>
    <n v="10035"/>
    <x v="3"/>
    <s v="FUR-CH-10002961"/>
    <x v="0"/>
    <x v="1"/>
    <s v="Leather Task Chair, Black"/>
    <x v="5784"/>
    <n v="7"/>
    <n v="0.1"/>
    <n v="63.686"/>
    <n v="8"/>
    <n v="3"/>
    <x v="0"/>
    <s v="Aug"/>
    <s v="2016-08"/>
  </r>
  <r>
    <n v="9881"/>
    <s v="CA-2015-104297"/>
    <x v="352"/>
    <d v="2015-05-31T00:00:00"/>
    <s v="First Class"/>
    <s v="CC-12100"/>
    <s v="Chad Cunningham"/>
    <x v="2"/>
    <s v="United States"/>
    <x v="138"/>
    <s v="Ohio"/>
    <n v="44105"/>
    <x v="3"/>
    <s v="OFF-PA-10000474"/>
    <x v="1"/>
    <x v="10"/>
    <s v="Easy-staple paper"/>
    <x v="629"/>
    <n v="3"/>
    <n v="0.2"/>
    <n v="28.706399999999999"/>
    <n v="5"/>
    <n v="2"/>
    <x v="1"/>
    <s v="May"/>
    <s v="2015-05"/>
  </r>
  <r>
    <n v="9882"/>
    <s v="CA-2014-153927"/>
    <x v="1132"/>
    <d v="2014-08-13T00:00:00"/>
    <s v="First Class"/>
    <s v="LL-16840"/>
    <s v="Lauren Leatherbury"/>
    <x v="0"/>
    <s v="United States"/>
    <x v="318"/>
    <s v="Georgia"/>
    <n v="30188"/>
    <x v="0"/>
    <s v="OFF-BI-10000138"/>
    <x v="1"/>
    <x v="8"/>
    <s v="Acco Translucent Poly Ring Binders"/>
    <x v="1215"/>
    <n v="3"/>
    <n v="0"/>
    <n v="6.7392000000000003"/>
    <n v="8"/>
    <n v="3"/>
    <x v="2"/>
    <s v="Aug"/>
    <s v="2014-08"/>
  </r>
  <r>
    <n v="9883"/>
    <s v="CA-2014-153927"/>
    <x v="1132"/>
    <d v="2014-08-13T00:00:00"/>
    <s v="First Class"/>
    <s v="LL-16840"/>
    <s v="Lauren Leatherbury"/>
    <x v="0"/>
    <s v="United States"/>
    <x v="318"/>
    <s v="Georgia"/>
    <n v="30188"/>
    <x v="0"/>
    <s v="TEC-AC-10000023"/>
    <x v="2"/>
    <x v="11"/>
    <s v="Maxell 74 Minute CD-R Spindle, 50/Pack"/>
    <x v="5785"/>
    <n v="13"/>
    <n v="0"/>
    <n v="98.139600000000002"/>
    <n v="8"/>
    <n v="3"/>
    <x v="2"/>
    <s v="Aug"/>
    <s v="2014-08"/>
  </r>
  <r>
    <n v="9884"/>
    <s v="CA-2014-112291"/>
    <x v="1233"/>
    <d v="2014-04-08T00:00:00"/>
    <s v="Standard Class"/>
    <s v="KE-16420"/>
    <s v="Katrina Edelman"/>
    <x v="1"/>
    <s v="United States"/>
    <x v="1"/>
    <s v="California"/>
    <n v="90008"/>
    <x v="1"/>
    <s v="OFF-EN-10001415"/>
    <x v="1"/>
    <x v="12"/>
    <s v="Staple envelope"/>
    <x v="946"/>
    <n v="2"/>
    <n v="0"/>
    <n v="5.58"/>
    <n v="4"/>
    <n v="2"/>
    <x v="2"/>
    <s v="Apr"/>
    <s v="2014-04"/>
  </r>
  <r>
    <n v="9885"/>
    <s v="CA-2014-112291"/>
    <x v="1233"/>
    <d v="2014-04-08T00:00:00"/>
    <s v="Standard Class"/>
    <s v="KE-16420"/>
    <s v="Katrina Edelman"/>
    <x v="1"/>
    <s v="United States"/>
    <x v="1"/>
    <s v="California"/>
    <n v="90008"/>
    <x v="1"/>
    <s v="TEC-AC-10001284"/>
    <x v="2"/>
    <x v="11"/>
    <s v="Enermax Briskie RF Wireless Keyboard and Mouse Combo"/>
    <x v="1030"/>
    <n v="3"/>
    <n v="0"/>
    <n v="22.4316"/>
    <n v="4"/>
    <n v="2"/>
    <x v="2"/>
    <s v="Apr"/>
    <s v="2014-04"/>
  </r>
  <r>
    <n v="9886"/>
    <s v="CA-2014-112291"/>
    <x v="1233"/>
    <d v="2014-04-08T00:00:00"/>
    <s v="Standard Class"/>
    <s v="KE-16420"/>
    <s v="Katrina Edelman"/>
    <x v="1"/>
    <s v="United States"/>
    <x v="1"/>
    <s v="California"/>
    <n v="90008"/>
    <x v="1"/>
    <s v="TEC-AC-10000736"/>
    <x v="2"/>
    <x v="11"/>
    <s v="Logitech G600 MMO Gaming Mouse"/>
    <x v="457"/>
    <n v="2"/>
    <n v="0"/>
    <n v="57.592799999999997"/>
    <n v="4"/>
    <n v="2"/>
    <x v="2"/>
    <s v="Apr"/>
    <s v="2014-04"/>
  </r>
  <r>
    <n v="9887"/>
    <s v="CA-2014-146997"/>
    <x v="1212"/>
    <d v="2014-01-27T00:00:00"/>
    <s v="Standard Class"/>
    <s v="SG-20605"/>
    <s v="Speros Goranitis"/>
    <x v="0"/>
    <s v="United States"/>
    <x v="240"/>
    <s v="Indiana"/>
    <n v="47905"/>
    <x v="2"/>
    <s v="OFF-FA-10003467"/>
    <x v="1"/>
    <x v="13"/>
    <s v="Alliance Big Bands Rubber Bands, 12/Pack"/>
    <x v="3949"/>
    <n v="3"/>
    <n v="0"/>
    <n v="0"/>
    <n v="1"/>
    <n v="1"/>
    <x v="2"/>
    <s v="Jan"/>
    <s v="2014-01"/>
  </r>
  <r>
    <n v="9888"/>
    <s v="CA-2017-169607"/>
    <x v="386"/>
    <d v="2017-10-15T00:00:00"/>
    <s v="First Class"/>
    <s v="CA-12265"/>
    <s v="Christina Anderson"/>
    <x v="0"/>
    <s v="United States"/>
    <x v="20"/>
    <s v="New York"/>
    <n v="10024"/>
    <x v="3"/>
    <s v="OFF-PA-10000477"/>
    <x v="1"/>
    <x v="10"/>
    <s v="Xerox 1952"/>
    <x v="739"/>
    <n v="2"/>
    <n v="0"/>
    <n v="4.6811999999999996"/>
    <n v="10"/>
    <n v="4"/>
    <x v="3"/>
    <s v="Oct"/>
    <s v="2017-10"/>
  </r>
  <r>
    <n v="9889"/>
    <s v="CA-2015-127544"/>
    <x v="816"/>
    <d v="2015-08-12T00:00:00"/>
    <s v="Standard Class"/>
    <s v="RD-19585"/>
    <s v="Rob Dowd"/>
    <x v="0"/>
    <s v="United States"/>
    <x v="456"/>
    <s v="New York"/>
    <n v="13501"/>
    <x v="3"/>
    <s v="TEC-AC-10000736"/>
    <x v="2"/>
    <x v="11"/>
    <s v="Logitech G600 MMO Gaming Mouse"/>
    <x v="3590"/>
    <n v="1"/>
    <n v="0"/>
    <n v="28.796399999999998"/>
    <n v="8"/>
    <n v="3"/>
    <x v="1"/>
    <s v="Aug"/>
    <s v="2015-08"/>
  </r>
  <r>
    <n v="9890"/>
    <s v="CA-2017-166499"/>
    <x v="498"/>
    <d v="2017-03-20T00:00:00"/>
    <s v="First Class"/>
    <s v="VG-21805"/>
    <s v="Vivek Grady"/>
    <x v="1"/>
    <s v="United States"/>
    <x v="80"/>
    <s v="New Jersey"/>
    <n v="8701"/>
    <x v="3"/>
    <s v="OFF-AR-10002467"/>
    <x v="1"/>
    <x v="6"/>
    <s v="Dixon Ticonderoga Pencils"/>
    <x v="3010"/>
    <n v="3"/>
    <n v="0"/>
    <n v="2.4138000000000002"/>
    <n v="3"/>
    <n v="1"/>
    <x v="3"/>
    <s v="Mar"/>
    <s v="2017-03"/>
  </r>
  <r>
    <n v="9891"/>
    <s v="US-2016-115441"/>
    <x v="197"/>
    <d v="2016-07-28T00:00:00"/>
    <s v="Second Class"/>
    <s v="SH-19975"/>
    <s v="Sally Hughsby"/>
    <x v="1"/>
    <s v="United States"/>
    <x v="158"/>
    <s v="Wisconsin"/>
    <n v="53209"/>
    <x v="2"/>
    <s v="OFF-PA-10004996"/>
    <x v="1"/>
    <x v="10"/>
    <s v="Speediset Carbonless Redi-Letter 7&quot; x 8 1/2&quot;"/>
    <x v="5786"/>
    <n v="2"/>
    <n v="0"/>
    <n v="9.6913999999999998"/>
    <n v="7"/>
    <n v="3"/>
    <x v="0"/>
    <s v="Jul"/>
    <s v="2016-07"/>
  </r>
  <r>
    <n v="9892"/>
    <s v="US-2016-115441"/>
    <x v="197"/>
    <d v="2016-07-28T00:00:00"/>
    <s v="Second Class"/>
    <s v="SH-19975"/>
    <s v="Sally Hughsby"/>
    <x v="1"/>
    <s v="United States"/>
    <x v="158"/>
    <s v="Wisconsin"/>
    <n v="53209"/>
    <x v="2"/>
    <s v="TEC-AC-10003116"/>
    <x v="2"/>
    <x v="11"/>
    <s v="Memorex Froggy Flash Drive 8 GB"/>
    <x v="5787"/>
    <n v="7"/>
    <n v="0"/>
    <n v="48.457500000000003"/>
    <n v="7"/>
    <n v="3"/>
    <x v="0"/>
    <s v="Jul"/>
    <s v="2016-07"/>
  </r>
  <r>
    <n v="9893"/>
    <s v="US-2016-115441"/>
    <x v="197"/>
    <d v="2016-07-28T00:00:00"/>
    <s v="Second Class"/>
    <s v="SH-19975"/>
    <s v="Sally Hughsby"/>
    <x v="1"/>
    <s v="United States"/>
    <x v="158"/>
    <s v="Wisconsin"/>
    <n v="53209"/>
    <x v="2"/>
    <s v="TEC-PH-10002262"/>
    <x v="2"/>
    <x v="7"/>
    <s v="LG Electronics Tone+ HBS-730 Bluetooth Headset"/>
    <x v="5788"/>
    <n v="5"/>
    <n v="0"/>
    <n v="83.313999999999993"/>
    <n v="7"/>
    <n v="3"/>
    <x v="0"/>
    <s v="Jul"/>
    <s v="2016-07"/>
  </r>
  <r>
    <n v="9894"/>
    <s v="US-2016-115441"/>
    <x v="197"/>
    <d v="2016-07-28T00:00:00"/>
    <s v="Second Class"/>
    <s v="SH-19975"/>
    <s v="Sally Hughsby"/>
    <x v="1"/>
    <s v="United States"/>
    <x v="158"/>
    <s v="Wisconsin"/>
    <n v="53209"/>
    <x v="2"/>
    <s v="FUR-CH-10004626"/>
    <x v="0"/>
    <x v="1"/>
    <s v="Office Star Flex Back Scooter Chair with Aluminum Finish Frame"/>
    <x v="5789"/>
    <n v="4"/>
    <n v="0"/>
    <n v="96.854399999999998"/>
    <n v="7"/>
    <n v="3"/>
    <x v="0"/>
    <s v="Jul"/>
    <s v="2016-07"/>
  </r>
  <r>
    <n v="9895"/>
    <s v="US-2016-115441"/>
    <x v="197"/>
    <d v="2016-07-28T00:00:00"/>
    <s v="Second Class"/>
    <s v="SH-19975"/>
    <s v="Sally Hughsby"/>
    <x v="1"/>
    <s v="United States"/>
    <x v="158"/>
    <s v="Wisconsin"/>
    <n v="53209"/>
    <x v="2"/>
    <s v="FUR-FU-10001756"/>
    <x v="0"/>
    <x v="5"/>
    <s v="Eldon Expressions Desk Accessory, Wood Photo Frame, Mahogany"/>
    <x v="5790"/>
    <n v="5"/>
    <n v="0"/>
    <n v="27.608000000000001"/>
    <n v="7"/>
    <n v="3"/>
    <x v="0"/>
    <s v="Jul"/>
    <s v="2016-07"/>
  </r>
  <r>
    <n v="9896"/>
    <s v="CA-2014-115049"/>
    <x v="467"/>
    <d v="2014-10-01T00:00:00"/>
    <s v="Standard Class"/>
    <s v="MM-17920"/>
    <s v="Michael Moore"/>
    <x v="0"/>
    <s v="United States"/>
    <x v="22"/>
    <s v="Illinois"/>
    <n v="60623"/>
    <x v="2"/>
    <s v="TEC-AC-10004859"/>
    <x v="2"/>
    <x v="11"/>
    <s v="Maxell Pro 80 Minute CD-R, 10/Pack"/>
    <x v="5791"/>
    <n v="11"/>
    <n v="0.2"/>
    <n v="38.456000000000003"/>
    <n v="9"/>
    <n v="3"/>
    <x v="2"/>
    <s v="Sep"/>
    <s v="2014-09"/>
  </r>
  <r>
    <n v="9897"/>
    <s v="CA-2014-156342"/>
    <x v="1103"/>
    <d v="2014-06-20T00:00:00"/>
    <s v="Second Class"/>
    <s v="JF-15415"/>
    <s v="Jennifer Ferguson"/>
    <x v="0"/>
    <s v="United States"/>
    <x v="22"/>
    <s v="Illinois"/>
    <n v="60653"/>
    <x v="2"/>
    <s v="OFF-PA-10001725"/>
    <x v="1"/>
    <x v="10"/>
    <s v="Xerox 1892"/>
    <x v="4377"/>
    <n v="2"/>
    <n v="0.2"/>
    <n v="22.480799999999999"/>
    <n v="6"/>
    <n v="2"/>
    <x v="2"/>
    <s v="Jun"/>
    <s v="2014-06"/>
  </r>
  <r>
    <n v="9898"/>
    <s v="CA-2016-112830"/>
    <x v="112"/>
    <d v="2016-06-10T00:00:00"/>
    <s v="Standard Class"/>
    <s v="LP-17095"/>
    <s v="Liz Preis"/>
    <x v="0"/>
    <s v="United States"/>
    <x v="54"/>
    <s v="Ohio"/>
    <n v="45014"/>
    <x v="3"/>
    <s v="FUR-FU-10004306"/>
    <x v="0"/>
    <x v="5"/>
    <s v="Electrix Halogen Magnifier Lamp"/>
    <x v="5792"/>
    <n v="3"/>
    <n v="0.2"/>
    <n v="34.973999999999997"/>
    <n v="6"/>
    <n v="2"/>
    <x v="0"/>
    <s v="Jun"/>
    <s v="2016-06"/>
  </r>
  <r>
    <n v="9899"/>
    <s v="CA-2016-112830"/>
    <x v="112"/>
    <d v="2016-06-10T00:00:00"/>
    <s v="Standard Class"/>
    <s v="LP-17095"/>
    <s v="Liz Preis"/>
    <x v="0"/>
    <s v="United States"/>
    <x v="54"/>
    <s v="Ohio"/>
    <n v="45014"/>
    <x v="3"/>
    <s v="FUR-FU-10004845"/>
    <x v="0"/>
    <x v="5"/>
    <s v="Deflect-o EconoMat Nonstudded, No Bevel Mat"/>
    <x v="5113"/>
    <n v="2"/>
    <n v="0.2"/>
    <n v="0"/>
    <n v="6"/>
    <n v="2"/>
    <x v="0"/>
    <s v="Jun"/>
    <s v="2016-06"/>
  </r>
  <r>
    <n v="9900"/>
    <s v="US-2014-117380"/>
    <x v="1176"/>
    <d v="2014-04-03T00:00:00"/>
    <s v="Standard Class"/>
    <s v="MP-18175"/>
    <s v="Mike Pelletier"/>
    <x v="2"/>
    <s v="United States"/>
    <x v="24"/>
    <s v="Ohio"/>
    <n v="45503"/>
    <x v="3"/>
    <s v="FUR-TA-10000198"/>
    <x v="0"/>
    <x v="3"/>
    <s v="Chromcraft Bull-Nose Wood Oval Conference Tables &amp; Bases"/>
    <x v="1859"/>
    <n v="1"/>
    <n v="0.4"/>
    <n v="-143.25479999999999"/>
    <n v="3"/>
    <n v="1"/>
    <x v="2"/>
    <s v="Mar"/>
    <s v="2014-03"/>
  </r>
  <r>
    <n v="9901"/>
    <s v="CA-2017-117646"/>
    <x v="170"/>
    <d v="2017-08-25T00:00:00"/>
    <s v="Standard Class"/>
    <s v="SC-20845"/>
    <s v="Sung Chung"/>
    <x v="0"/>
    <s v="United States"/>
    <x v="103"/>
    <s v="Colorado"/>
    <n v="80027"/>
    <x v="1"/>
    <s v="OFF-ST-10000036"/>
    <x v="1"/>
    <x v="4"/>
    <s v="Recycled Data-Pak for Archival Bound Computer Printouts, 12-1/2 x 12-1/2 x 16"/>
    <x v="4770"/>
    <n v="3"/>
    <n v="0.2"/>
    <n v="20.745899999999999"/>
    <n v="8"/>
    <n v="3"/>
    <x v="3"/>
    <s v="Aug"/>
    <s v="2017-08"/>
  </r>
  <r>
    <n v="9902"/>
    <s v="CA-2017-117646"/>
    <x v="170"/>
    <d v="2017-08-25T00:00:00"/>
    <s v="Standard Class"/>
    <s v="SC-20845"/>
    <s v="Sung Chung"/>
    <x v="0"/>
    <s v="United States"/>
    <x v="103"/>
    <s v="Colorado"/>
    <n v="80027"/>
    <x v="1"/>
    <s v="FUR-FU-10001037"/>
    <x v="0"/>
    <x v="5"/>
    <s v="DAX Charcoal/Nickel-Tone Document Frame, 5 x 7"/>
    <x v="4713"/>
    <n v="3"/>
    <n v="0.2"/>
    <n v="7.11"/>
    <n v="8"/>
    <n v="3"/>
    <x v="3"/>
    <s v="Aug"/>
    <s v="2017-08"/>
  </r>
  <r>
    <n v="9903"/>
    <s v="CA-2017-117646"/>
    <x v="170"/>
    <d v="2017-08-25T00:00:00"/>
    <s v="Standard Class"/>
    <s v="SC-20845"/>
    <s v="Sung Chung"/>
    <x v="0"/>
    <s v="United States"/>
    <x v="103"/>
    <s v="Colorado"/>
    <n v="80027"/>
    <x v="1"/>
    <s v="OFF-PA-10001950"/>
    <x v="1"/>
    <x v="10"/>
    <s v="Southworth 25% Cotton Antique Laid Paper &amp; Envelopes"/>
    <x v="405"/>
    <n v="1"/>
    <n v="0.2"/>
    <n v="2.085"/>
    <n v="8"/>
    <n v="3"/>
    <x v="3"/>
    <s v="Aug"/>
    <s v="2017-08"/>
  </r>
  <r>
    <n v="9904"/>
    <s v="CA-2014-122609"/>
    <x v="607"/>
    <d v="2014-11-18T00:00:00"/>
    <s v="Standard Class"/>
    <s v="DP-13000"/>
    <s v="Darren Powers"/>
    <x v="0"/>
    <s v="United States"/>
    <x v="238"/>
    <s v="Texas"/>
    <n v="75007"/>
    <x v="2"/>
    <s v="FUR-FU-10004587"/>
    <x v="0"/>
    <x v="5"/>
    <s v="GE General Use Halogen Bulbs, 100 Watts, 1 Bulb per Pack"/>
    <x v="5793"/>
    <n v="3"/>
    <n v="0.6"/>
    <n v="-6.9101999999999997"/>
    <n v="11"/>
    <n v="4"/>
    <x v="2"/>
    <s v="Nov"/>
    <s v="2014-11"/>
  </r>
  <r>
    <n v="9905"/>
    <s v="CA-2014-122609"/>
    <x v="607"/>
    <d v="2014-11-18T00:00:00"/>
    <s v="Standard Class"/>
    <s v="DP-13000"/>
    <s v="Darren Powers"/>
    <x v="0"/>
    <s v="United States"/>
    <x v="238"/>
    <s v="Texas"/>
    <n v="75007"/>
    <x v="2"/>
    <s v="TEC-AC-10002567"/>
    <x v="2"/>
    <x v="11"/>
    <s v="Logitech G602 Wireless Gaming Mouse"/>
    <x v="2454"/>
    <n v="2"/>
    <n v="0.2"/>
    <n v="25.596800000000002"/>
    <n v="11"/>
    <n v="4"/>
    <x v="2"/>
    <s v="Nov"/>
    <s v="2014-11"/>
  </r>
  <r>
    <n v="9906"/>
    <s v="US-2015-129007"/>
    <x v="1023"/>
    <d v="2015-09-15T00:00:00"/>
    <s v="First Class"/>
    <s v="KD-16615"/>
    <s v="Ken Dana"/>
    <x v="1"/>
    <s v="United States"/>
    <x v="125"/>
    <s v="California"/>
    <n v="92804"/>
    <x v="1"/>
    <s v="FUR-FU-10004973"/>
    <x v="0"/>
    <x v="5"/>
    <s v="Flat Face Poster Frame"/>
    <x v="5253"/>
    <n v="7"/>
    <n v="0"/>
    <n v="55.389600000000002"/>
    <n v="9"/>
    <n v="3"/>
    <x v="1"/>
    <s v="Sep"/>
    <s v="2015-09"/>
  </r>
  <r>
    <n v="9907"/>
    <s v="US-2015-129007"/>
    <x v="1023"/>
    <d v="2015-09-15T00:00:00"/>
    <s v="First Class"/>
    <s v="KD-16615"/>
    <s v="Ken Dana"/>
    <x v="1"/>
    <s v="United States"/>
    <x v="125"/>
    <s v="California"/>
    <n v="92804"/>
    <x v="1"/>
    <s v="OFF-BI-10001628"/>
    <x v="1"/>
    <x v="8"/>
    <s v="Acco Data Flex Cable Posts For Top &amp; Bottom Load Binders, 6&quot; Capacity"/>
    <x v="3066"/>
    <n v="3"/>
    <n v="0.2"/>
    <n v="7.8224999999999998"/>
    <n v="9"/>
    <n v="3"/>
    <x v="1"/>
    <s v="Sep"/>
    <s v="2015-09"/>
  </r>
  <r>
    <n v="9908"/>
    <s v="US-2015-129007"/>
    <x v="1023"/>
    <d v="2015-09-15T00:00:00"/>
    <s v="First Class"/>
    <s v="KD-16615"/>
    <s v="Ken Dana"/>
    <x v="1"/>
    <s v="United States"/>
    <x v="125"/>
    <s v="California"/>
    <n v="92804"/>
    <x v="1"/>
    <s v="FUR-CH-10000155"/>
    <x v="0"/>
    <x v="1"/>
    <s v="Global Comet Stacking Armless Chair"/>
    <x v="4634"/>
    <n v="3"/>
    <n v="0.2"/>
    <n v="71.772000000000006"/>
    <n v="9"/>
    <n v="3"/>
    <x v="1"/>
    <s v="Sep"/>
    <s v="2015-09"/>
  </r>
  <r>
    <n v="9909"/>
    <s v="US-2015-129007"/>
    <x v="1023"/>
    <d v="2015-09-15T00:00:00"/>
    <s v="First Class"/>
    <s v="KD-16615"/>
    <s v="Ken Dana"/>
    <x v="1"/>
    <s v="United States"/>
    <x v="125"/>
    <s v="California"/>
    <n v="92804"/>
    <x v="1"/>
    <s v="FUR-FU-10002379"/>
    <x v="0"/>
    <x v="5"/>
    <s v="Eldon Econocleat Chair Mats for Low Pile Carpets"/>
    <x v="5794"/>
    <n v="5"/>
    <n v="0"/>
    <n v="24.882000000000001"/>
    <n v="9"/>
    <n v="3"/>
    <x v="1"/>
    <s v="Sep"/>
    <s v="2015-09"/>
  </r>
  <r>
    <n v="9910"/>
    <s v="US-2015-129007"/>
    <x v="1023"/>
    <d v="2015-09-15T00:00:00"/>
    <s v="First Class"/>
    <s v="KD-16615"/>
    <s v="Ken Dana"/>
    <x v="1"/>
    <s v="United States"/>
    <x v="125"/>
    <s v="California"/>
    <n v="92804"/>
    <x v="1"/>
    <s v="FUR-FU-10004018"/>
    <x v="0"/>
    <x v="5"/>
    <s v="Tensor Computer Mounted Lamp"/>
    <x v="3002"/>
    <n v="3"/>
    <n v="0"/>
    <n v="12.0609"/>
    <n v="9"/>
    <n v="3"/>
    <x v="1"/>
    <s v="Sep"/>
    <s v="2015-09"/>
  </r>
  <r>
    <n v="9911"/>
    <s v="US-2015-129007"/>
    <x v="1023"/>
    <d v="2015-09-15T00:00:00"/>
    <s v="First Class"/>
    <s v="KD-16615"/>
    <s v="Ken Dana"/>
    <x v="1"/>
    <s v="United States"/>
    <x v="125"/>
    <s v="California"/>
    <n v="92804"/>
    <x v="1"/>
    <s v="OFF-PA-10000994"/>
    <x v="1"/>
    <x v="10"/>
    <s v="Xerox 1915"/>
    <x v="1423"/>
    <n v="2"/>
    <n v="0"/>
    <n v="100.65600000000001"/>
    <n v="9"/>
    <n v="3"/>
    <x v="1"/>
    <s v="Sep"/>
    <s v="2015-09"/>
  </r>
  <r>
    <n v="9912"/>
    <s v="US-2014-157231"/>
    <x v="267"/>
    <d v="2014-04-09T00:00:00"/>
    <s v="Standard Class"/>
    <s v="RP-19855"/>
    <s v="Roy Phan"/>
    <x v="1"/>
    <s v="United States"/>
    <x v="102"/>
    <s v="Kentucky"/>
    <n v="40475"/>
    <x v="0"/>
    <s v="OFF-BI-10002852"/>
    <x v="1"/>
    <x v="8"/>
    <s v="Ibico Standard Transparent Covers"/>
    <x v="781"/>
    <n v="7"/>
    <n v="0"/>
    <n v="56.526400000000002"/>
    <n v="4"/>
    <n v="2"/>
    <x v="2"/>
    <s v="Apr"/>
    <s v="2014-04"/>
  </r>
  <r>
    <n v="9913"/>
    <s v="CA-2015-132388"/>
    <x v="998"/>
    <d v="2015-10-12T00:00:00"/>
    <s v="First Class"/>
    <s v="KN-16390"/>
    <s v="Katherine Nockton"/>
    <x v="1"/>
    <s v="United States"/>
    <x v="443"/>
    <s v="California"/>
    <n v="93101"/>
    <x v="1"/>
    <s v="FUR-CH-10001714"/>
    <x v="0"/>
    <x v="1"/>
    <s v="Global Leather &amp; Oak Executive Chair, Burgundy"/>
    <x v="5795"/>
    <n v="3"/>
    <n v="0.2"/>
    <n v="-54.320399999999999"/>
    <n v="10"/>
    <n v="4"/>
    <x v="1"/>
    <s v="Oct"/>
    <s v="2015-10"/>
  </r>
  <r>
    <n v="9914"/>
    <s v="CA-2015-132388"/>
    <x v="998"/>
    <d v="2015-10-12T00:00:00"/>
    <s v="First Class"/>
    <s v="KN-16390"/>
    <s v="Katherine Nockton"/>
    <x v="1"/>
    <s v="United States"/>
    <x v="443"/>
    <s v="California"/>
    <n v="93101"/>
    <x v="1"/>
    <s v="OFF-LA-10000414"/>
    <x v="1"/>
    <x v="2"/>
    <s v="Avery 503"/>
    <x v="2496"/>
    <n v="3"/>
    <n v="0"/>
    <n v="14.904"/>
    <n v="10"/>
    <n v="4"/>
    <x v="1"/>
    <s v="Oct"/>
    <s v="2015-10"/>
  </r>
  <r>
    <n v="9915"/>
    <s v="CA-2017-160927"/>
    <x v="926"/>
    <d v="2017-01-31T00:00:00"/>
    <s v="Second Class"/>
    <s v="TM-21010"/>
    <s v="Tamara Manning"/>
    <x v="0"/>
    <s v="United States"/>
    <x v="292"/>
    <s v="Iowa"/>
    <n v="52302"/>
    <x v="2"/>
    <s v="OFF-PA-10003848"/>
    <x v="1"/>
    <x v="10"/>
    <s v="Xerox 1997"/>
    <x v="91"/>
    <n v="2"/>
    <n v="0"/>
    <n v="6.2207999999999997"/>
    <n v="1"/>
    <n v="1"/>
    <x v="3"/>
    <s v="Jan"/>
    <s v="2017-01"/>
  </r>
  <r>
    <n v="9916"/>
    <s v="CA-2017-160927"/>
    <x v="926"/>
    <d v="2017-01-31T00:00:00"/>
    <s v="Second Class"/>
    <s v="TM-21010"/>
    <s v="Tamara Manning"/>
    <x v="0"/>
    <s v="United States"/>
    <x v="292"/>
    <s v="Iowa"/>
    <n v="52302"/>
    <x v="2"/>
    <s v="OFF-PA-10000176"/>
    <x v="1"/>
    <x v="10"/>
    <s v="Xerox 1887"/>
    <x v="450"/>
    <n v="5"/>
    <n v="0"/>
    <n v="45.527999999999999"/>
    <n v="1"/>
    <n v="1"/>
    <x v="3"/>
    <s v="Jan"/>
    <s v="2017-01"/>
  </r>
  <r>
    <n v="9917"/>
    <s v="CA-2017-160927"/>
    <x v="926"/>
    <d v="2017-01-31T00:00:00"/>
    <s v="Second Class"/>
    <s v="TM-21010"/>
    <s v="Tamara Manning"/>
    <x v="0"/>
    <s v="United States"/>
    <x v="292"/>
    <s v="Iowa"/>
    <n v="52302"/>
    <x v="2"/>
    <s v="OFF-ST-10001590"/>
    <x v="1"/>
    <x v="4"/>
    <s v="Tenex Personal Project File with Scoop Front Design, Black"/>
    <x v="808"/>
    <n v="1"/>
    <n v="0"/>
    <n v="3.5047999999999999"/>
    <n v="1"/>
    <n v="1"/>
    <x v="3"/>
    <s v="Jan"/>
    <s v="2017-01"/>
  </r>
  <r>
    <n v="9918"/>
    <s v="CA-2017-160927"/>
    <x v="926"/>
    <d v="2017-01-31T00:00:00"/>
    <s v="Second Class"/>
    <s v="TM-21010"/>
    <s v="Tamara Manning"/>
    <x v="0"/>
    <s v="United States"/>
    <x v="292"/>
    <s v="Iowa"/>
    <n v="52302"/>
    <x v="2"/>
    <s v="FUR-FU-10000010"/>
    <x v="0"/>
    <x v="5"/>
    <s v="DAX Value U-Channel Document Frames, Easel Back"/>
    <x v="3977"/>
    <n v="3"/>
    <n v="0"/>
    <n v="4.6220999999999997"/>
    <n v="1"/>
    <n v="1"/>
    <x v="3"/>
    <s v="Jan"/>
    <s v="2017-01"/>
  </r>
  <r>
    <n v="9919"/>
    <s v="CA-2015-105508"/>
    <x v="496"/>
    <d v="2015-09-29T00:00:00"/>
    <s v="Standard Class"/>
    <s v="JF-15190"/>
    <s v="Jamie Frazer"/>
    <x v="0"/>
    <s v="United States"/>
    <x v="20"/>
    <s v="New York"/>
    <n v="10035"/>
    <x v="3"/>
    <s v="OFF-EN-10003055"/>
    <x v="1"/>
    <x v="12"/>
    <s v="Blue String-Tie &amp; Button Interoffice Envelopes, 10 x 13"/>
    <x v="369"/>
    <n v="1"/>
    <n v="0"/>
    <n v="17.991"/>
    <n v="9"/>
    <n v="3"/>
    <x v="1"/>
    <s v="Sep"/>
    <s v="2015-09"/>
  </r>
  <r>
    <n v="9920"/>
    <s v="CA-2016-149272"/>
    <x v="543"/>
    <d v="2016-03-19T00:00:00"/>
    <s v="Standard Class"/>
    <s v="MY-18295"/>
    <s v="Muhammed Yedwab"/>
    <x v="1"/>
    <s v="United States"/>
    <x v="518"/>
    <s v="Texas"/>
    <n v="77803"/>
    <x v="2"/>
    <s v="FUR-CH-10000863"/>
    <x v="0"/>
    <x v="1"/>
    <s v="Novimex Swivel Fabric Task Chair"/>
    <x v="2512"/>
    <n v="5"/>
    <n v="0.3"/>
    <n v="-143.43100000000001"/>
    <n v="3"/>
    <n v="1"/>
    <x v="0"/>
    <s v="Mar"/>
    <s v="2016-03"/>
  </r>
  <r>
    <n v="9921"/>
    <s v="CA-2016-149272"/>
    <x v="543"/>
    <d v="2016-03-19T00:00:00"/>
    <s v="Standard Class"/>
    <s v="MY-18295"/>
    <s v="Muhammed Yedwab"/>
    <x v="1"/>
    <s v="United States"/>
    <x v="518"/>
    <s v="Texas"/>
    <n v="77803"/>
    <x v="2"/>
    <s v="OFF-BI-10004233"/>
    <x v="1"/>
    <x v="8"/>
    <s v="GBC Pre-Punched Binding Paper, Plastic, White, 8-1/2&quot; x 11&quot;"/>
    <x v="5796"/>
    <n v="7"/>
    <n v="0.8"/>
    <n v="-35.817599999999999"/>
    <n v="3"/>
    <n v="1"/>
    <x v="0"/>
    <s v="Mar"/>
    <s v="2016-03"/>
  </r>
  <r>
    <n v="9922"/>
    <s v="CA-2014-111360"/>
    <x v="156"/>
    <d v="2014-11-30T00:00:00"/>
    <s v="Standard Class"/>
    <s v="AT-10435"/>
    <s v="Alyssa Tate"/>
    <x v="2"/>
    <s v="United States"/>
    <x v="59"/>
    <s v="Ohio"/>
    <n v="44312"/>
    <x v="3"/>
    <s v="OFF-BI-10003350"/>
    <x v="1"/>
    <x v="8"/>
    <s v="Acco Expandable Hanging Binders"/>
    <x v="5797"/>
    <n v="3"/>
    <n v="0.7"/>
    <n v="-4.5936000000000003"/>
    <n v="11"/>
    <n v="4"/>
    <x v="2"/>
    <s v="Nov"/>
    <s v="2014-11"/>
  </r>
  <r>
    <n v="9923"/>
    <s v="US-2017-162124"/>
    <x v="636"/>
    <d v="2017-05-10T00:00:00"/>
    <s v="Standard Class"/>
    <s v="JF-15490"/>
    <s v="Jeremy Farry"/>
    <x v="0"/>
    <s v="United States"/>
    <x v="22"/>
    <s v="Illinois"/>
    <n v="60653"/>
    <x v="2"/>
    <s v="TEC-AC-10001990"/>
    <x v="2"/>
    <x v="11"/>
    <s v="Kensington Orbit Wireless Mobile Trackball for PC and Mac"/>
    <x v="2950"/>
    <n v="4"/>
    <n v="0.2"/>
    <n v="28.795200000000001"/>
    <n v="5"/>
    <n v="2"/>
    <x v="3"/>
    <s v="May"/>
    <s v="2017-05"/>
  </r>
  <r>
    <n v="9924"/>
    <s v="CA-2015-159534"/>
    <x v="305"/>
    <d v="2015-03-23T00:00:00"/>
    <s v="First Class"/>
    <s v="DH-13075"/>
    <s v="Dave Hallsten"/>
    <x v="1"/>
    <s v="United States"/>
    <x v="20"/>
    <s v="New York"/>
    <n v="10035"/>
    <x v="3"/>
    <s v="OFF-BI-10003982"/>
    <x v="1"/>
    <x v="8"/>
    <s v="Wilson Jones Century Plastic Molded Ring Binders"/>
    <x v="3511"/>
    <n v="3"/>
    <n v="0.2"/>
    <n v="16.823699999999999"/>
    <n v="3"/>
    <n v="1"/>
    <x v="1"/>
    <s v="Mar"/>
    <s v="2015-03"/>
  </r>
  <r>
    <n v="9925"/>
    <s v="CA-2015-159534"/>
    <x v="305"/>
    <d v="2015-03-23T00:00:00"/>
    <s v="First Class"/>
    <s v="DH-13075"/>
    <s v="Dave Hallsten"/>
    <x v="1"/>
    <s v="United States"/>
    <x v="20"/>
    <s v="New York"/>
    <n v="10035"/>
    <x v="3"/>
    <s v="OFF-EN-10004386"/>
    <x v="1"/>
    <x v="12"/>
    <s v="Recycled Interoffice Envelopes with String and Button Closure, 10 x 13"/>
    <x v="1157"/>
    <n v="1"/>
    <n v="0"/>
    <n v="11.994999999999999"/>
    <n v="3"/>
    <n v="1"/>
    <x v="1"/>
    <s v="Mar"/>
    <s v="2015-03"/>
  </r>
  <r>
    <n v="9926"/>
    <s v="CA-2015-159534"/>
    <x v="305"/>
    <d v="2015-03-23T00:00:00"/>
    <s v="First Class"/>
    <s v="DH-13075"/>
    <s v="Dave Hallsten"/>
    <x v="1"/>
    <s v="United States"/>
    <x v="20"/>
    <s v="New York"/>
    <n v="10035"/>
    <x v="3"/>
    <s v="OFF-BI-10003656"/>
    <x v="1"/>
    <x v="8"/>
    <s v="Fellowes PB200 Plastic Comb Binding Machine"/>
    <x v="5798"/>
    <n v="8"/>
    <n v="0.2"/>
    <n v="353.57920000000001"/>
    <n v="3"/>
    <n v="1"/>
    <x v="1"/>
    <s v="Mar"/>
    <s v="2015-03"/>
  </r>
  <r>
    <n v="9927"/>
    <s v="CA-2015-159534"/>
    <x v="305"/>
    <d v="2015-03-23T00:00:00"/>
    <s v="First Class"/>
    <s v="DH-13075"/>
    <s v="Dave Hallsten"/>
    <x v="1"/>
    <s v="United States"/>
    <x v="20"/>
    <s v="New York"/>
    <n v="10035"/>
    <x v="3"/>
    <s v="TEC-PH-10002310"/>
    <x v="2"/>
    <x v="7"/>
    <s v="Panasonic KX T7731-B Digital phone"/>
    <x v="1636"/>
    <n v="2"/>
    <n v="0"/>
    <n v="53.994599999999998"/>
    <n v="3"/>
    <n v="1"/>
    <x v="1"/>
    <s v="Mar"/>
    <s v="2015-03"/>
  </r>
  <r>
    <n v="9928"/>
    <s v="CA-2015-159534"/>
    <x v="305"/>
    <d v="2015-03-23T00:00:00"/>
    <s v="First Class"/>
    <s v="DH-13075"/>
    <s v="Dave Hallsten"/>
    <x v="1"/>
    <s v="United States"/>
    <x v="20"/>
    <s v="New York"/>
    <n v="10035"/>
    <x v="3"/>
    <s v="OFF-ST-10001172"/>
    <x v="1"/>
    <x v="4"/>
    <s v="Tennsco Lockers, Sand"/>
    <x v="202"/>
    <n v="4"/>
    <n v="0"/>
    <n v="20.140799999999999"/>
    <n v="3"/>
    <n v="1"/>
    <x v="1"/>
    <s v="Mar"/>
    <s v="2015-03"/>
  </r>
  <r>
    <n v="9929"/>
    <s v="CA-2016-129630"/>
    <x v="913"/>
    <d v="2016-09-04T00:00:00"/>
    <s v="Same Day"/>
    <s v="IM-15055"/>
    <s v="Ionia McGrath"/>
    <x v="0"/>
    <s v="United States"/>
    <x v="8"/>
    <s v="California"/>
    <n v="94122"/>
    <x v="1"/>
    <s v="FUR-FU-10000260"/>
    <x v="0"/>
    <x v="5"/>
    <s v="6&quot; Cubicle Wall Clock, Black"/>
    <x v="5799"/>
    <n v="3"/>
    <n v="0"/>
    <n v="8.7371999999999996"/>
    <n v="9"/>
    <n v="3"/>
    <x v="0"/>
    <s v="Sep"/>
    <s v="2016-09"/>
  </r>
  <r>
    <n v="9930"/>
    <s v="CA-2016-129630"/>
    <x v="913"/>
    <d v="2016-09-04T00:00:00"/>
    <s v="Same Day"/>
    <s v="IM-15055"/>
    <s v="Ionia McGrath"/>
    <x v="0"/>
    <s v="United States"/>
    <x v="8"/>
    <s v="California"/>
    <n v="94122"/>
    <x v="1"/>
    <s v="TEC-CO-10003763"/>
    <x v="2"/>
    <x v="16"/>
    <s v="Canon PC1060 Personal Laser Copier"/>
    <x v="2430"/>
    <n v="5"/>
    <n v="0.2"/>
    <n v="944.98649999999998"/>
    <n v="9"/>
    <n v="3"/>
    <x v="0"/>
    <s v="Sep"/>
    <s v="2016-09"/>
  </r>
  <r>
    <n v="9931"/>
    <s v="CA-2015-104948"/>
    <x v="50"/>
    <d v="2015-11-17T00:00:00"/>
    <s v="Standard Class"/>
    <s v="KH-16510"/>
    <s v="Keith Herrera"/>
    <x v="0"/>
    <s v="United States"/>
    <x v="272"/>
    <s v="California"/>
    <n v="92404"/>
    <x v="1"/>
    <s v="OFF-BI-10001267"/>
    <x v="1"/>
    <x v="8"/>
    <s v="Universal Recycled Hanging Pressboard Report Binders, Letter Size"/>
    <x v="5800"/>
    <n v="2"/>
    <n v="0.2"/>
    <n v="3.4552"/>
    <n v="11"/>
    <n v="4"/>
    <x v="1"/>
    <s v="Nov"/>
    <s v="2015-11"/>
  </r>
  <r>
    <n v="9932"/>
    <s v="CA-2015-104948"/>
    <x v="50"/>
    <d v="2015-11-17T00:00:00"/>
    <s v="Standard Class"/>
    <s v="KH-16510"/>
    <s v="Keith Herrera"/>
    <x v="0"/>
    <s v="United States"/>
    <x v="272"/>
    <s v="California"/>
    <n v="92404"/>
    <x v="1"/>
    <s v="FUR-BO-10004357"/>
    <x v="0"/>
    <x v="0"/>
    <s v="O'Sullivan Living Dimensions 3-Shelf Bookcases"/>
    <x v="5801"/>
    <n v="4"/>
    <n v="0.15"/>
    <n v="-40.195999999999998"/>
    <n v="11"/>
    <n v="4"/>
    <x v="1"/>
    <s v="Nov"/>
    <s v="2015-11"/>
  </r>
  <r>
    <n v="9933"/>
    <s v="CA-2015-104948"/>
    <x v="50"/>
    <d v="2015-11-17T00:00:00"/>
    <s v="Standard Class"/>
    <s v="KH-16510"/>
    <s v="Keith Herrera"/>
    <x v="0"/>
    <s v="United States"/>
    <x v="272"/>
    <s v="California"/>
    <n v="92404"/>
    <x v="1"/>
    <s v="OFF-PA-10004610"/>
    <x v="1"/>
    <x v="10"/>
    <s v="Xerox 1900"/>
    <x v="5802"/>
    <n v="7"/>
    <n v="0"/>
    <n v="13.481999999999999"/>
    <n v="11"/>
    <n v="4"/>
    <x v="1"/>
    <s v="Nov"/>
    <s v="2015-11"/>
  </r>
  <r>
    <n v="9934"/>
    <s v="CA-2014-166555"/>
    <x v="384"/>
    <d v="2014-07-14T00:00:00"/>
    <s v="First Class"/>
    <s v="JK-15205"/>
    <s v="Jamie Kunitz"/>
    <x v="0"/>
    <s v="United States"/>
    <x v="221"/>
    <s v="New York"/>
    <n v="14304"/>
    <x v="3"/>
    <s v="TEC-PH-10004912"/>
    <x v="2"/>
    <x v="7"/>
    <s v="Cisco SPA112 2 Port Phone Adapter"/>
    <x v="5803"/>
    <n v="3"/>
    <n v="0"/>
    <n v="47.8065"/>
    <n v="7"/>
    <n v="3"/>
    <x v="2"/>
    <s v="Jul"/>
    <s v="2014-07"/>
  </r>
  <r>
    <n v="9935"/>
    <s v="CA-2016-114405"/>
    <x v="281"/>
    <d v="2016-04-12T00:00:00"/>
    <s v="Standard Class"/>
    <s v="AS-10240"/>
    <s v="Alan Shonely"/>
    <x v="0"/>
    <s v="United States"/>
    <x v="10"/>
    <s v="Pennsylvania"/>
    <n v="19120"/>
    <x v="3"/>
    <s v="OFF-AP-10003278"/>
    <x v="1"/>
    <x v="9"/>
    <s v="Belkin 7-Outlet SurgeMaster Home Series"/>
    <x v="5804"/>
    <n v="3"/>
    <n v="0.2"/>
    <n v="2.5146000000000002"/>
    <n v="4"/>
    <n v="2"/>
    <x v="0"/>
    <s v="Apr"/>
    <s v="2016-04"/>
  </r>
  <r>
    <n v="9936"/>
    <s v="CA-2016-114405"/>
    <x v="281"/>
    <d v="2016-04-12T00:00:00"/>
    <s v="Standard Class"/>
    <s v="AS-10240"/>
    <s v="Alan Shonely"/>
    <x v="0"/>
    <s v="United States"/>
    <x v="10"/>
    <s v="Pennsylvania"/>
    <n v="19120"/>
    <x v="3"/>
    <s v="OFF-ST-10001627"/>
    <x v="1"/>
    <x v="4"/>
    <s v="Eldon Jumbo ProFile Portable File Boxes Graphite/Black"/>
    <x v="5805"/>
    <n v="3"/>
    <n v="0.2"/>
    <n v="3.6743999999999999"/>
    <n v="4"/>
    <n v="2"/>
    <x v="0"/>
    <s v="Apr"/>
    <s v="2016-04"/>
  </r>
  <r>
    <n v="9937"/>
    <s v="CA-2017-132955"/>
    <x v="92"/>
    <d v="2017-06-28T00:00:00"/>
    <s v="Standard Class"/>
    <s v="SC-20575"/>
    <s v="Sonia Cooley"/>
    <x v="0"/>
    <s v="United States"/>
    <x v="395"/>
    <s v="Rhode Island"/>
    <n v="2920"/>
    <x v="3"/>
    <s v="OFF-BI-10002735"/>
    <x v="1"/>
    <x v="8"/>
    <s v="GBC Prestige Therm-A-Bind Covers"/>
    <x v="4289"/>
    <n v="3"/>
    <n v="0"/>
    <n v="48.377099999999999"/>
    <n v="6"/>
    <n v="2"/>
    <x v="3"/>
    <s v="Jun"/>
    <s v="2017-06"/>
  </r>
  <r>
    <n v="9938"/>
    <s v="CA-2016-164889"/>
    <x v="1234"/>
    <d v="2016-06-06T00:00:00"/>
    <s v="Second Class"/>
    <s v="CP-12340"/>
    <s v="Christine Phan"/>
    <x v="1"/>
    <s v="United States"/>
    <x v="1"/>
    <s v="California"/>
    <n v="90049"/>
    <x v="1"/>
    <s v="FUR-TA-10001676"/>
    <x v="0"/>
    <x v="3"/>
    <s v="Hon 61000 Series Interactive Training Tables"/>
    <x v="3939"/>
    <n v="2"/>
    <n v="0.2"/>
    <n v="-1.7771999999999999"/>
    <n v="6"/>
    <n v="2"/>
    <x v="0"/>
    <s v="Jun"/>
    <s v="2016-06"/>
  </r>
  <r>
    <n v="9939"/>
    <s v="CA-2016-169824"/>
    <x v="939"/>
    <d v="2016-12-17T00:00:00"/>
    <s v="Standard Class"/>
    <s v="NS-18640"/>
    <s v="Noel Staavos"/>
    <x v="1"/>
    <s v="United States"/>
    <x v="20"/>
    <s v="New York"/>
    <n v="10009"/>
    <x v="3"/>
    <s v="FUR-FU-10004864"/>
    <x v="0"/>
    <x v="5"/>
    <s v="Eldon 500 Class Desk Accessories"/>
    <x v="5806"/>
    <n v="5"/>
    <n v="0"/>
    <n v="19.915500000000002"/>
    <n v="12"/>
    <n v="4"/>
    <x v="0"/>
    <s v="Dec"/>
    <s v="2016-12"/>
  </r>
  <r>
    <n v="9940"/>
    <s v="CA-2016-169824"/>
    <x v="939"/>
    <d v="2016-12-17T00:00:00"/>
    <s v="Standard Class"/>
    <s v="NS-18640"/>
    <s v="Noel Staavos"/>
    <x v="1"/>
    <s v="United States"/>
    <x v="20"/>
    <s v="New York"/>
    <n v="10009"/>
    <x v="3"/>
    <s v="OFF-SU-10000952"/>
    <x v="1"/>
    <x v="14"/>
    <s v="Fiskars Home &amp; Office Scissors"/>
    <x v="5652"/>
    <n v="4"/>
    <n v="0"/>
    <n v="9.9456000000000007"/>
    <n v="12"/>
    <n v="4"/>
    <x v="0"/>
    <s v="Dec"/>
    <s v="2016-12"/>
  </r>
  <r>
    <n v="9941"/>
    <s v="CA-2016-169824"/>
    <x v="939"/>
    <d v="2016-12-17T00:00:00"/>
    <s v="Standard Class"/>
    <s v="NS-18640"/>
    <s v="Noel Staavos"/>
    <x v="1"/>
    <s v="United States"/>
    <x v="20"/>
    <s v="New York"/>
    <n v="10009"/>
    <x v="3"/>
    <s v="OFF-AR-10000462"/>
    <x v="1"/>
    <x v="6"/>
    <s v="Sanford Pocket Accent Highlighters"/>
    <x v="5807"/>
    <n v="7"/>
    <n v="0"/>
    <n v="4.8159999999999998"/>
    <n v="12"/>
    <n v="4"/>
    <x v="0"/>
    <s v="Dec"/>
    <s v="2016-12"/>
  </r>
  <r>
    <n v="9942"/>
    <s v="CA-2017-164028"/>
    <x v="221"/>
    <d v="2017-11-30T00:00:00"/>
    <s v="Standard Class"/>
    <s v="JL-15835"/>
    <s v="John Lee"/>
    <x v="0"/>
    <s v="United States"/>
    <x v="8"/>
    <s v="California"/>
    <n v="94122"/>
    <x v="1"/>
    <s v="TEC-AC-10001772"/>
    <x v="2"/>
    <x v="11"/>
    <s v="Memorex Mini Travel Drive 16 GB USB 2.0 Flash Drive"/>
    <x v="5808"/>
    <n v="14"/>
    <n v="0"/>
    <n v="87.196200000000005"/>
    <n v="11"/>
    <n v="4"/>
    <x v="3"/>
    <s v="Nov"/>
    <s v="2017-11"/>
  </r>
  <r>
    <n v="9943"/>
    <s v="CA-2014-143371"/>
    <x v="129"/>
    <d v="2015-01-03T00:00:00"/>
    <s v="Standard Class"/>
    <s v="MD-17350"/>
    <s v="Maribeth Dona"/>
    <x v="0"/>
    <s v="United States"/>
    <x v="125"/>
    <s v="California"/>
    <n v="92804"/>
    <x v="1"/>
    <s v="OFF-ST-10001128"/>
    <x v="1"/>
    <x v="4"/>
    <s v="Carina Mini System Audio Rack, Model AR050B"/>
    <x v="5809"/>
    <n v="9"/>
    <n v="0"/>
    <n v="29.964600000000001"/>
    <n v="12"/>
    <n v="4"/>
    <x v="2"/>
    <s v="Dec"/>
    <s v="2014-12"/>
  </r>
  <r>
    <n v="9944"/>
    <s v="CA-2014-143371"/>
    <x v="129"/>
    <d v="2015-01-03T00:00:00"/>
    <s v="Standard Class"/>
    <s v="MD-17350"/>
    <s v="Maribeth Dona"/>
    <x v="0"/>
    <s v="United States"/>
    <x v="125"/>
    <s v="California"/>
    <n v="92804"/>
    <x v="1"/>
    <s v="OFF-SU-10002537"/>
    <x v="1"/>
    <x v="14"/>
    <s v="Acme Box Cutter Scissors"/>
    <x v="5810"/>
    <n v="5"/>
    <n v="0"/>
    <n v="13.298999999999999"/>
    <n v="12"/>
    <n v="4"/>
    <x v="2"/>
    <s v="Dec"/>
    <s v="2014-12"/>
  </r>
  <r>
    <n v="9945"/>
    <s v="CA-2015-145415"/>
    <x v="1235"/>
    <d v="2015-04-17T00:00:00"/>
    <s v="Second Class"/>
    <s v="RD-19660"/>
    <s v="Robert Dilbeck"/>
    <x v="2"/>
    <s v="United States"/>
    <x v="4"/>
    <s v="Washington"/>
    <n v="98103"/>
    <x v="1"/>
    <s v="OFF-ST-10000419"/>
    <x v="1"/>
    <x v="4"/>
    <s v="Rogers Jumbo File, Granite"/>
    <x v="1344"/>
    <n v="3"/>
    <n v="0"/>
    <n v="0.40739999999999998"/>
    <n v="4"/>
    <n v="2"/>
    <x v="1"/>
    <s v="Apr"/>
    <s v="2015-04"/>
  </r>
  <r>
    <n v="9946"/>
    <s v="CA-2014-111157"/>
    <x v="1086"/>
    <d v="2014-03-06T00:00:00"/>
    <s v="Standard Class"/>
    <s v="NH-18610"/>
    <s v="Nicole Hansen"/>
    <x v="1"/>
    <s v="United States"/>
    <x v="10"/>
    <s v="Pennsylvania"/>
    <n v="19120"/>
    <x v="3"/>
    <s v="OFF-PA-10000327"/>
    <x v="1"/>
    <x v="10"/>
    <s v="Xerox 1971"/>
    <x v="1306"/>
    <n v="1"/>
    <n v="0.2"/>
    <n v="1.07"/>
    <n v="3"/>
    <n v="1"/>
    <x v="2"/>
    <s v="Mar"/>
    <s v="2014-03"/>
  </r>
  <r>
    <n v="9947"/>
    <s v="CA-2014-111157"/>
    <x v="1086"/>
    <d v="2014-03-06T00:00:00"/>
    <s v="Standard Class"/>
    <s v="NH-18610"/>
    <s v="Nicole Hansen"/>
    <x v="1"/>
    <s v="United States"/>
    <x v="10"/>
    <s v="Pennsylvania"/>
    <n v="19120"/>
    <x v="3"/>
    <s v="TEC-AC-10004353"/>
    <x v="2"/>
    <x v="11"/>
    <s v="Hypercom P1300 Pinpad"/>
    <x v="1252"/>
    <n v="3"/>
    <n v="0.2"/>
    <n v="32.130000000000003"/>
    <n v="3"/>
    <n v="1"/>
    <x v="2"/>
    <s v="Mar"/>
    <s v="2014-03"/>
  </r>
  <r>
    <n v="9948"/>
    <s v="CA-2017-121559"/>
    <x v="702"/>
    <d v="2017-06-03T00:00:00"/>
    <s v="Second Class"/>
    <s v="HW-14935"/>
    <s v="Helen Wasserman"/>
    <x v="1"/>
    <s v="United States"/>
    <x v="245"/>
    <s v="Indiana"/>
    <n v="46203"/>
    <x v="2"/>
    <s v="FUR-CH-10003746"/>
    <x v="0"/>
    <x v="1"/>
    <s v="Hon 4070 Series Pagoda Round Back Stacking Chairs"/>
    <x v="5811"/>
    <n v="6"/>
    <n v="0"/>
    <n v="539.24639999999999"/>
    <n v="6"/>
    <n v="2"/>
    <x v="3"/>
    <s v="Jun"/>
    <s v="2017-06"/>
  </r>
  <r>
    <n v="9949"/>
    <s v="CA-2017-121559"/>
    <x v="702"/>
    <d v="2017-06-03T00:00:00"/>
    <s v="Second Class"/>
    <s v="HW-14935"/>
    <s v="Helen Wasserman"/>
    <x v="1"/>
    <s v="United States"/>
    <x v="245"/>
    <s v="Indiana"/>
    <n v="46203"/>
    <x v="2"/>
    <s v="OFF-AP-10002945"/>
    <x v="1"/>
    <x v="9"/>
    <s v="Honeywell Enviracaire Portable HEPA Air Cleaner for 17' x 22' Room"/>
    <x v="5812"/>
    <n v="8"/>
    <n v="0"/>
    <n v="793.71600000000001"/>
    <n v="6"/>
    <n v="2"/>
    <x v="3"/>
    <s v="Jun"/>
    <s v="2017-06"/>
  </r>
  <r>
    <n v="9950"/>
    <s v="CA-2017-121559"/>
    <x v="702"/>
    <d v="2017-06-03T00:00:00"/>
    <s v="Second Class"/>
    <s v="HW-14935"/>
    <s v="Helen Wasserman"/>
    <x v="1"/>
    <s v="United States"/>
    <x v="245"/>
    <s v="Indiana"/>
    <n v="46203"/>
    <x v="2"/>
    <s v="TEC-AC-10004568"/>
    <x v="2"/>
    <x v="11"/>
    <s v="Maxell LTO Ultrium - 800 GB"/>
    <x v="2436"/>
    <n v="3"/>
    <n v="0"/>
    <n v="15.9543"/>
    <n v="6"/>
    <n v="2"/>
    <x v="3"/>
    <s v="Jun"/>
    <s v="2017-06"/>
  </r>
  <r>
    <n v="9951"/>
    <s v="CA-2017-121559"/>
    <x v="702"/>
    <d v="2017-06-03T00:00:00"/>
    <s v="Second Class"/>
    <s v="HW-14935"/>
    <s v="Helen Wasserman"/>
    <x v="1"/>
    <s v="United States"/>
    <x v="245"/>
    <s v="Indiana"/>
    <n v="46203"/>
    <x v="2"/>
    <s v="TEC-AC-10001714"/>
    <x v="2"/>
    <x v="11"/>
    <s v="Logitech MX Performance Wireless Mouse"/>
    <x v="5813"/>
    <n v="1"/>
    <n v="0"/>
    <n v="14.7593"/>
    <n v="6"/>
    <n v="2"/>
    <x v="3"/>
    <s v="Jun"/>
    <s v="2017-06"/>
  </r>
  <r>
    <n v="9952"/>
    <s v="CA-2017-121559"/>
    <x v="702"/>
    <d v="2017-06-03T00:00:00"/>
    <s v="Second Class"/>
    <s v="HW-14935"/>
    <s v="Helen Wasserman"/>
    <x v="1"/>
    <s v="United States"/>
    <x v="245"/>
    <s v="Indiana"/>
    <n v="46203"/>
    <x v="2"/>
    <s v="OFF-BI-10002072"/>
    <x v="1"/>
    <x v="8"/>
    <s v="Cardinal Slant-D Ring Binders"/>
    <x v="1018"/>
    <n v="2"/>
    <n v="0"/>
    <n v="8.69"/>
    <n v="6"/>
    <n v="2"/>
    <x v="3"/>
    <s v="Jun"/>
    <s v="2017-06"/>
  </r>
  <r>
    <n v="9953"/>
    <s v="CA-2015-141593"/>
    <x v="639"/>
    <d v="2015-12-16T00:00:00"/>
    <s v="Second Class"/>
    <s v="DB-12970"/>
    <s v="Darren Budd"/>
    <x v="1"/>
    <s v="United States"/>
    <x v="1"/>
    <s v="California"/>
    <n v="90045"/>
    <x v="1"/>
    <s v="OFF-BI-10001153"/>
    <x v="1"/>
    <x v="8"/>
    <s v="Ibico Recycled Grain-Textured Covers"/>
    <x v="5814"/>
    <n v="2"/>
    <n v="0.2"/>
    <n v="20.724"/>
    <n v="12"/>
    <n v="4"/>
    <x v="1"/>
    <s v="Dec"/>
    <s v="2015-12"/>
  </r>
  <r>
    <n v="9954"/>
    <s v="CA-2015-141593"/>
    <x v="639"/>
    <d v="2015-12-16T00:00:00"/>
    <s v="Second Class"/>
    <s v="DB-12970"/>
    <s v="Darren Budd"/>
    <x v="1"/>
    <s v="United States"/>
    <x v="1"/>
    <s v="California"/>
    <n v="90045"/>
    <x v="1"/>
    <s v="OFF-PA-10004983"/>
    <x v="1"/>
    <x v="10"/>
    <s v="Xerox 23"/>
    <x v="90"/>
    <n v="1"/>
    <n v="0"/>
    <n v="3.1103999999999998"/>
    <n v="12"/>
    <n v="4"/>
    <x v="1"/>
    <s v="Dec"/>
    <s v="2015-12"/>
  </r>
  <r>
    <n v="9955"/>
    <s v="CA-2015-141593"/>
    <x v="639"/>
    <d v="2015-12-16T00:00:00"/>
    <s v="Second Class"/>
    <s v="DB-12970"/>
    <s v="Darren Budd"/>
    <x v="1"/>
    <s v="United States"/>
    <x v="1"/>
    <s v="California"/>
    <n v="90045"/>
    <x v="1"/>
    <s v="OFF-BI-10000948"/>
    <x v="1"/>
    <x v="8"/>
    <s v="GBC Laser Imprintable Binding System Covers, Desert Sand"/>
    <x v="4169"/>
    <n v="3"/>
    <n v="0.2"/>
    <n v="11.5587"/>
    <n v="12"/>
    <n v="4"/>
    <x v="1"/>
    <s v="Dec"/>
    <s v="2015-12"/>
  </r>
  <r>
    <n v="9956"/>
    <s v="CA-2015-141593"/>
    <x v="639"/>
    <d v="2015-12-16T00:00:00"/>
    <s v="Second Class"/>
    <s v="DB-12970"/>
    <s v="Darren Budd"/>
    <x v="1"/>
    <s v="United States"/>
    <x v="1"/>
    <s v="California"/>
    <n v="90045"/>
    <x v="1"/>
    <s v="FUR-TA-10002622"/>
    <x v="0"/>
    <x v="3"/>
    <s v="Bush Andora Conference Table, Maple/Graphite Gray Finish"/>
    <x v="5721"/>
    <n v="2"/>
    <n v="0.2"/>
    <n v="10.258800000000001"/>
    <n v="12"/>
    <n v="4"/>
    <x v="1"/>
    <s v="Dec"/>
    <s v="2015-12"/>
  </r>
  <r>
    <n v="9957"/>
    <s v="US-2014-143287"/>
    <x v="7"/>
    <d v="2014-11-17T00:00:00"/>
    <s v="Standard Class"/>
    <s v="KN-16705"/>
    <s v="Kristina Nunn"/>
    <x v="2"/>
    <s v="United States"/>
    <x v="106"/>
    <s v="New York"/>
    <n v="10801"/>
    <x v="3"/>
    <s v="OFF-PA-10001776"/>
    <x v="1"/>
    <x v="10"/>
    <s v="Wirebound Message Books, Four 2 3/4&quot; x 5&quot; Forms per Page, 600 Sets per Book"/>
    <x v="3126"/>
    <n v="5"/>
    <n v="0"/>
    <n v="21.784500000000001"/>
    <n v="11"/>
    <n v="4"/>
    <x v="2"/>
    <s v="Nov"/>
    <s v="2014-11"/>
  </r>
  <r>
    <n v="9958"/>
    <s v="US-2014-143287"/>
    <x v="7"/>
    <d v="2014-11-17T00:00:00"/>
    <s v="Standard Class"/>
    <s v="KN-16705"/>
    <s v="Kristina Nunn"/>
    <x v="2"/>
    <s v="United States"/>
    <x v="106"/>
    <s v="New York"/>
    <n v="10801"/>
    <x v="3"/>
    <s v="OFF-PA-10004039"/>
    <x v="1"/>
    <x v="10"/>
    <s v="Xerox 1882"/>
    <x v="1061"/>
    <n v="4"/>
    <n v="0"/>
    <n v="109.7208"/>
    <n v="11"/>
    <n v="4"/>
    <x v="2"/>
    <s v="Nov"/>
    <s v="2014-11"/>
  </r>
  <r>
    <n v="9959"/>
    <s v="US-2014-143287"/>
    <x v="7"/>
    <d v="2014-11-17T00:00:00"/>
    <s v="Standard Class"/>
    <s v="KN-16705"/>
    <s v="Kristina Nunn"/>
    <x v="2"/>
    <s v="United States"/>
    <x v="106"/>
    <s v="New York"/>
    <n v="10801"/>
    <x v="3"/>
    <s v="OFF-SU-10001574"/>
    <x v="1"/>
    <x v="14"/>
    <s v="Acme Value Line Scissors"/>
    <x v="545"/>
    <n v="2"/>
    <n v="0"/>
    <n v="2.19"/>
    <n v="11"/>
    <n v="4"/>
    <x v="2"/>
    <s v="Nov"/>
    <s v="2014-11"/>
  </r>
  <r>
    <n v="9960"/>
    <s v="CA-2017-137421"/>
    <x v="833"/>
    <d v="2017-10-11T00:00:00"/>
    <s v="Standard Class"/>
    <s v="AJ-10945"/>
    <s v="Ashley Jarboe"/>
    <x v="0"/>
    <s v="United States"/>
    <x v="432"/>
    <s v="Arizona"/>
    <n v="85224"/>
    <x v="1"/>
    <s v="OFF-AR-10001761"/>
    <x v="1"/>
    <x v="6"/>
    <s v="Avery Hi-Liter Smear-Safe Highlighters"/>
    <x v="560"/>
    <n v="2"/>
    <n v="0.2"/>
    <n v="1.8688"/>
    <n v="10"/>
    <n v="4"/>
    <x v="3"/>
    <s v="Oct"/>
    <s v="2017-10"/>
  </r>
  <r>
    <n v="9961"/>
    <s v="CA-2017-141446"/>
    <x v="118"/>
    <d v="2017-09-18T00:00:00"/>
    <s v="Second Class"/>
    <s v="CL-12700"/>
    <s v="Craig Leslie"/>
    <x v="2"/>
    <s v="United States"/>
    <x v="159"/>
    <s v="Kentucky"/>
    <n v="41042"/>
    <x v="0"/>
    <s v="TEC-AC-10002305"/>
    <x v="2"/>
    <x v="11"/>
    <s v="KeyTronic E03601U1 - Keyboard - Beige"/>
    <x v="3215"/>
    <n v="1"/>
    <n v="0"/>
    <n v="3.24"/>
    <n v="9"/>
    <n v="3"/>
    <x v="3"/>
    <s v="Sep"/>
    <s v="2017-09"/>
  </r>
  <r>
    <n v="9962"/>
    <s v="CA-2015-168088"/>
    <x v="531"/>
    <d v="2015-03-22T00:00:00"/>
    <s v="First Class"/>
    <s v="CM-12655"/>
    <s v="Corinna Mitchell"/>
    <x v="2"/>
    <s v="United States"/>
    <x v="12"/>
    <s v="Texas"/>
    <n v="77041"/>
    <x v="2"/>
    <s v="OFF-PA-10000675"/>
    <x v="1"/>
    <x v="10"/>
    <s v="Xerox 1919"/>
    <x v="4771"/>
    <n v="2"/>
    <n v="0.2"/>
    <n v="23.7742"/>
    <n v="3"/>
    <n v="1"/>
    <x v="1"/>
    <s v="Mar"/>
    <s v="2015-03"/>
  </r>
  <r>
    <n v="9963"/>
    <s v="CA-2015-168088"/>
    <x v="531"/>
    <d v="2015-03-22T00:00:00"/>
    <s v="First Class"/>
    <s v="CM-12655"/>
    <s v="Corinna Mitchell"/>
    <x v="2"/>
    <s v="United States"/>
    <x v="12"/>
    <s v="Texas"/>
    <n v="77041"/>
    <x v="2"/>
    <s v="FUR-BO-10004218"/>
    <x v="0"/>
    <x v="0"/>
    <s v="Bush Heritage Pine Collection 5-Shelf Bookcase, Albany Pine Finish, *Special Order"/>
    <x v="5815"/>
    <n v="4"/>
    <n v="0.32"/>
    <n v="-67.670400000000001"/>
    <n v="3"/>
    <n v="1"/>
    <x v="1"/>
    <s v="Mar"/>
    <s v="2015-03"/>
  </r>
  <r>
    <n v="9964"/>
    <s v="CA-2015-143700"/>
    <x v="353"/>
    <d v="2015-07-26T00:00:00"/>
    <s v="Same Day"/>
    <s v="AS-10240"/>
    <s v="Alan Shonely"/>
    <x v="0"/>
    <s v="United States"/>
    <x v="10"/>
    <s v="Pennsylvania"/>
    <n v="19140"/>
    <x v="3"/>
    <s v="OFF-PA-10003072"/>
    <x v="1"/>
    <x v="10"/>
    <s v="Eureka Recycled Copy Paper 8 1/2&quot; x 11&quot;, Ream"/>
    <x v="559"/>
    <n v="2"/>
    <n v="0.2"/>
    <n v="3.6288"/>
    <n v="7"/>
    <n v="3"/>
    <x v="1"/>
    <s v="Jul"/>
    <s v="2015-07"/>
  </r>
  <r>
    <n v="9965"/>
    <s v="CA-2016-146374"/>
    <x v="5"/>
    <d v="2016-12-10T00:00:00"/>
    <s v="Second Class"/>
    <s v="HE-14800"/>
    <s v="Harold Engle"/>
    <x v="1"/>
    <s v="United States"/>
    <x v="46"/>
    <s v="Delaware"/>
    <n v="19711"/>
    <x v="3"/>
    <s v="FUR-FU-10002671"/>
    <x v="0"/>
    <x v="5"/>
    <s v="Electrix 20W Halogen Replacement Bulb for Zoom-In Desk Lamp"/>
    <x v="5816"/>
    <n v="1"/>
    <n v="0"/>
    <n v="6.4320000000000004"/>
    <n v="12"/>
    <n v="4"/>
    <x v="0"/>
    <s v="Dec"/>
    <s v="2016-12"/>
  </r>
  <r>
    <n v="9966"/>
    <s v="CA-2016-146374"/>
    <x v="5"/>
    <d v="2016-12-10T00:00:00"/>
    <s v="Second Class"/>
    <s v="HE-14800"/>
    <s v="Harold Engle"/>
    <x v="1"/>
    <s v="United States"/>
    <x v="46"/>
    <s v="Delaware"/>
    <n v="19711"/>
    <x v="3"/>
    <s v="OFF-PA-10000349"/>
    <x v="1"/>
    <x v="10"/>
    <s v="Easy-staple paper"/>
    <x v="1377"/>
    <n v="1"/>
    <n v="0"/>
    <n v="2.3405999999999998"/>
    <n v="12"/>
    <n v="4"/>
    <x v="0"/>
    <s v="Dec"/>
    <s v="2016-12"/>
  </r>
  <r>
    <n v="9967"/>
    <s v="CA-2016-146374"/>
    <x v="5"/>
    <d v="2016-12-10T00:00:00"/>
    <s v="Second Class"/>
    <s v="HE-14800"/>
    <s v="Harold Engle"/>
    <x v="1"/>
    <s v="United States"/>
    <x v="46"/>
    <s v="Delaware"/>
    <n v="19711"/>
    <x v="3"/>
    <s v="OFF-EN-10004483"/>
    <x v="1"/>
    <x v="12"/>
    <s v="#10 White Business Envelopes,4 1/8 x 9 1/2"/>
    <x v="5817"/>
    <n v="7"/>
    <n v="0"/>
    <n v="51.554299999999998"/>
    <n v="12"/>
    <n v="4"/>
    <x v="0"/>
    <s v="Dec"/>
    <s v="2016-12"/>
  </r>
  <r>
    <n v="9968"/>
    <s v="CA-2017-153871"/>
    <x v="157"/>
    <d v="2017-12-17T00:00:00"/>
    <s v="Standard Class"/>
    <s v="RB-19435"/>
    <s v="Richard Bierner"/>
    <x v="0"/>
    <s v="United States"/>
    <x v="135"/>
    <s v="New Jersey"/>
    <n v="7060"/>
    <x v="3"/>
    <s v="OFF-BI-10004209"/>
    <x v="1"/>
    <x v="8"/>
    <s v="Fellowes Twister Kit, Gray/Clear, 3/pkg"/>
    <x v="452"/>
    <n v="5"/>
    <n v="0"/>
    <n v="18.09"/>
    <n v="12"/>
    <n v="4"/>
    <x v="3"/>
    <s v="Dec"/>
    <s v="2017-12"/>
  </r>
  <r>
    <n v="9969"/>
    <s v="CA-2017-153871"/>
    <x v="157"/>
    <d v="2017-12-17T00:00:00"/>
    <s v="Standard Class"/>
    <s v="RB-19435"/>
    <s v="Richard Bierner"/>
    <x v="0"/>
    <s v="United States"/>
    <x v="135"/>
    <s v="New Jersey"/>
    <n v="7060"/>
    <x v="3"/>
    <s v="OFF-BI-10004600"/>
    <x v="1"/>
    <x v="8"/>
    <s v="Ibico Ibimaster 300 Manual Binding System"/>
    <x v="2501"/>
    <n v="2"/>
    <n v="0"/>
    <n v="331.19099999999997"/>
    <n v="12"/>
    <n v="4"/>
    <x v="3"/>
    <s v="Dec"/>
    <s v="2017-12"/>
  </r>
  <r>
    <n v="9970"/>
    <s v="CA-2017-153871"/>
    <x v="157"/>
    <d v="2017-12-17T00:00:00"/>
    <s v="Standard Class"/>
    <s v="RB-19435"/>
    <s v="Richard Bierner"/>
    <x v="0"/>
    <s v="United States"/>
    <x v="135"/>
    <s v="New Jersey"/>
    <n v="7060"/>
    <x v="3"/>
    <s v="OFF-AP-10003622"/>
    <x v="1"/>
    <x v="9"/>
    <s v="Bravo II Megaboss 12-Amp Hard Body Upright, Replacement Belts, 2 Belts per Pack"/>
    <x v="505"/>
    <n v="7"/>
    <n v="0"/>
    <n v="6.5975000000000001"/>
    <n v="12"/>
    <n v="4"/>
    <x v="3"/>
    <s v="Dec"/>
    <s v="2017-12"/>
  </r>
  <r>
    <n v="9971"/>
    <s v="CA-2015-103772"/>
    <x v="1141"/>
    <d v="2015-07-02T00:00:00"/>
    <s v="Standard Class"/>
    <s v="MP-17470"/>
    <s v="Mark Packer"/>
    <x v="2"/>
    <s v="United States"/>
    <x v="214"/>
    <s v="Georgia"/>
    <n v="30080"/>
    <x v="0"/>
    <s v="OFF-BI-10002867"/>
    <x v="1"/>
    <x v="8"/>
    <s v="GBC Recycled Regency Composition Covers"/>
    <x v="5818"/>
    <n v="2"/>
    <n v="0"/>
    <n v="54.997599999999998"/>
    <n v="6"/>
    <n v="2"/>
    <x v="1"/>
    <s v="Jun"/>
    <s v="2015-06"/>
  </r>
  <r>
    <n v="9972"/>
    <s v="CA-2015-103772"/>
    <x v="1141"/>
    <d v="2015-07-02T00:00:00"/>
    <s v="Standard Class"/>
    <s v="MP-17470"/>
    <s v="Mark Packer"/>
    <x v="2"/>
    <s v="United States"/>
    <x v="214"/>
    <s v="Georgia"/>
    <n v="30080"/>
    <x v="0"/>
    <s v="OFF-AR-10000538"/>
    <x v="1"/>
    <x v="6"/>
    <s v="Boston Model 1800 Electric Pencil Sharpener, Gray"/>
    <x v="3383"/>
    <n v="5"/>
    <n v="0"/>
    <n v="42.225000000000001"/>
    <n v="6"/>
    <n v="2"/>
    <x v="1"/>
    <s v="Jun"/>
    <s v="2015-06"/>
  </r>
  <r>
    <n v="9973"/>
    <s v="CA-2016-130225"/>
    <x v="108"/>
    <d v="2016-09-17T00:00:00"/>
    <s v="Standard Class"/>
    <s v="RC-19960"/>
    <s v="Ryan Crowe"/>
    <x v="0"/>
    <s v="United States"/>
    <x v="12"/>
    <s v="Texas"/>
    <n v="77041"/>
    <x v="2"/>
    <s v="OFF-EN-10000056"/>
    <x v="1"/>
    <x v="12"/>
    <s v="Cameo Buff Policy Envelopes"/>
    <x v="5819"/>
    <n v="2"/>
    <n v="0.2"/>
    <n v="33.604199999999999"/>
    <n v="9"/>
    <n v="3"/>
    <x v="0"/>
    <s v="Sep"/>
    <s v="2016-09"/>
  </r>
  <r>
    <n v="9974"/>
    <s v="US-2016-103674"/>
    <x v="409"/>
    <d v="2016-12-10T00:00:00"/>
    <s v="Standard Class"/>
    <s v="AP-10720"/>
    <s v="Anne Pryor"/>
    <x v="2"/>
    <s v="United States"/>
    <x v="1"/>
    <s v="California"/>
    <n v="90032"/>
    <x v="1"/>
    <s v="TEC-PH-10004080"/>
    <x v="2"/>
    <x v="7"/>
    <s v="Avaya 5410 Digital phone"/>
    <x v="1071"/>
    <n v="5"/>
    <n v="0.2"/>
    <n v="27.196000000000002"/>
    <n v="12"/>
    <n v="4"/>
    <x v="0"/>
    <s v="Dec"/>
    <s v="2016-12"/>
  </r>
  <r>
    <n v="9975"/>
    <s v="US-2016-103674"/>
    <x v="409"/>
    <d v="2016-12-10T00:00:00"/>
    <s v="Standard Class"/>
    <s v="AP-10720"/>
    <s v="Anne Pryor"/>
    <x v="2"/>
    <s v="United States"/>
    <x v="1"/>
    <s v="California"/>
    <n v="90032"/>
    <x v="1"/>
    <s v="OFF-AR-10004752"/>
    <x v="1"/>
    <x v="6"/>
    <s v="Blackstonian Pencils"/>
    <x v="3450"/>
    <n v="7"/>
    <n v="0"/>
    <n v="5.2332000000000001"/>
    <n v="12"/>
    <n v="4"/>
    <x v="0"/>
    <s v="Dec"/>
    <s v="2016-12"/>
  </r>
  <r>
    <n v="9976"/>
    <s v="US-2016-103674"/>
    <x v="409"/>
    <d v="2016-12-10T00:00:00"/>
    <s v="Standard Class"/>
    <s v="AP-10720"/>
    <s v="Anne Pryor"/>
    <x v="2"/>
    <s v="United States"/>
    <x v="1"/>
    <s v="California"/>
    <n v="90032"/>
    <x v="1"/>
    <s v="OFF-PA-10000743"/>
    <x v="1"/>
    <x v="10"/>
    <s v="Xerox 1977"/>
    <x v="518"/>
    <n v="2"/>
    <n v="0"/>
    <n v="6.4127999999999998"/>
    <n v="12"/>
    <n v="4"/>
    <x v="0"/>
    <s v="Dec"/>
    <s v="2016-12"/>
  </r>
  <r>
    <n v="9977"/>
    <s v="US-2016-103674"/>
    <x v="409"/>
    <d v="2016-12-10T00:00:00"/>
    <s v="Standard Class"/>
    <s v="AP-10720"/>
    <s v="Anne Pryor"/>
    <x v="2"/>
    <s v="United States"/>
    <x v="1"/>
    <s v="California"/>
    <n v="90032"/>
    <x v="1"/>
    <s v="TEC-PH-10002496"/>
    <x v="2"/>
    <x v="7"/>
    <s v="Cisco SPA301"/>
    <x v="2475"/>
    <n v="2"/>
    <n v="0.2"/>
    <n v="31.198"/>
    <n v="12"/>
    <n v="4"/>
    <x v="0"/>
    <s v="Dec"/>
    <s v="2016-12"/>
  </r>
  <r>
    <n v="9978"/>
    <s v="US-2016-103674"/>
    <x v="409"/>
    <d v="2016-12-10T00:00:00"/>
    <s v="Standard Class"/>
    <s v="AP-10720"/>
    <s v="Anne Pryor"/>
    <x v="2"/>
    <s v="United States"/>
    <x v="1"/>
    <s v="California"/>
    <n v="90032"/>
    <x v="1"/>
    <s v="OFF-FA-10003467"/>
    <x v="1"/>
    <x v="13"/>
    <s v="Alliance Big Bands Rubber Bands, 12/Pack"/>
    <x v="5820"/>
    <n v="7"/>
    <n v="0"/>
    <n v="0"/>
    <n v="12"/>
    <n v="4"/>
    <x v="0"/>
    <s v="Dec"/>
    <s v="2016-12"/>
  </r>
  <r>
    <n v="9979"/>
    <s v="US-2016-103674"/>
    <x v="409"/>
    <d v="2016-12-10T00:00:00"/>
    <s v="Standard Class"/>
    <s v="AP-10720"/>
    <s v="Anne Pryor"/>
    <x v="2"/>
    <s v="United States"/>
    <x v="1"/>
    <s v="California"/>
    <n v="90032"/>
    <x v="1"/>
    <s v="OFF-BI-10003727"/>
    <x v="1"/>
    <x v="8"/>
    <s v="Avery Durable Slant Ring Binders With Label Holder"/>
    <x v="5821"/>
    <n v="4"/>
    <n v="0.2"/>
    <n v="4.6816000000000004"/>
    <n v="12"/>
    <n v="4"/>
    <x v="0"/>
    <s v="Dec"/>
    <s v="2016-12"/>
  </r>
  <r>
    <n v="9980"/>
    <s v="US-2016-103674"/>
    <x v="409"/>
    <d v="2016-12-10T00:00:00"/>
    <s v="Standard Class"/>
    <s v="AP-10720"/>
    <s v="Anne Pryor"/>
    <x v="2"/>
    <s v="United States"/>
    <x v="1"/>
    <s v="California"/>
    <n v="90032"/>
    <x v="1"/>
    <s v="OFF-BI-10002026"/>
    <x v="1"/>
    <x v="8"/>
    <s v="Ibico Recycled Linen-Style Covers"/>
    <x v="5822"/>
    <n v="14"/>
    <n v="0.2"/>
    <n v="153.11519999999999"/>
    <n v="12"/>
    <n v="4"/>
    <x v="0"/>
    <s v="Dec"/>
    <s v="2016-12"/>
  </r>
  <r>
    <n v="9981"/>
    <s v="US-2015-151435"/>
    <x v="684"/>
    <d v="2015-09-09T00:00:00"/>
    <s v="Second Class"/>
    <s v="SW-20455"/>
    <s v="Shaun Weien"/>
    <x v="0"/>
    <s v="United States"/>
    <x v="240"/>
    <s v="Louisiana"/>
    <n v="70506"/>
    <x v="0"/>
    <s v="FUR-TA-10001039"/>
    <x v="0"/>
    <x v="3"/>
    <s v="KI Adjustable-Height Table"/>
    <x v="1890"/>
    <n v="1"/>
    <n v="0"/>
    <n v="22.354800000000001"/>
    <n v="9"/>
    <n v="3"/>
    <x v="1"/>
    <s v="Sep"/>
    <s v="2015-09"/>
  </r>
  <r>
    <n v="9982"/>
    <s v="CA-2017-163566"/>
    <x v="646"/>
    <d v="2017-08-06T00:00:00"/>
    <s v="First Class"/>
    <s v="TB-21055"/>
    <s v="Ted Butterfield"/>
    <x v="0"/>
    <s v="United States"/>
    <x v="54"/>
    <s v="Ohio"/>
    <n v="45014"/>
    <x v="3"/>
    <s v="OFF-LA-10004484"/>
    <x v="1"/>
    <x v="2"/>
    <s v="Avery 476"/>
    <x v="1045"/>
    <n v="5"/>
    <n v="0.2"/>
    <n v="5.3689999999999998"/>
    <n v="8"/>
    <n v="3"/>
    <x v="3"/>
    <s v="Aug"/>
    <s v="2017-08"/>
  </r>
  <r>
    <n v="9983"/>
    <s v="US-2016-157728"/>
    <x v="897"/>
    <d v="2016-09-28T00:00:00"/>
    <s v="Standard Class"/>
    <s v="RC-19960"/>
    <s v="Ryan Crowe"/>
    <x v="0"/>
    <s v="United States"/>
    <x v="354"/>
    <s v="Michigan"/>
    <n v="49505"/>
    <x v="2"/>
    <s v="OFF-PA-10002195"/>
    <x v="1"/>
    <x v="10"/>
    <s v="RSVP Cards &amp; Envelopes, Blank White, 8-1/2&quot; X 11&quot;, 24 Cards/25 Envelopes/Set"/>
    <x v="591"/>
    <n v="7"/>
    <n v="0"/>
    <n v="16.713200000000001"/>
    <n v="9"/>
    <n v="3"/>
    <x v="0"/>
    <s v="Sep"/>
    <s v="2016-09"/>
  </r>
  <r>
    <n v="9984"/>
    <s v="US-2016-157728"/>
    <x v="897"/>
    <d v="2016-09-28T00:00:00"/>
    <s v="Standard Class"/>
    <s v="RC-19960"/>
    <s v="Ryan Crowe"/>
    <x v="0"/>
    <s v="United States"/>
    <x v="354"/>
    <s v="Michigan"/>
    <n v="49505"/>
    <x v="2"/>
    <s v="TEC-PH-10001305"/>
    <x v="2"/>
    <x v="7"/>
    <s v="Panasonic KX TS208W Corded phone"/>
    <x v="5823"/>
    <n v="2"/>
    <n v="0"/>
    <n v="27.4344"/>
    <n v="9"/>
    <n v="3"/>
    <x v="0"/>
    <s v="Sep"/>
    <s v="2016-09"/>
  </r>
  <r>
    <n v="9985"/>
    <s v="CA-2015-100251"/>
    <x v="961"/>
    <d v="2015-05-23T00:00:00"/>
    <s v="Standard Class"/>
    <s v="DV-13465"/>
    <s v="Dianna Vittorini"/>
    <x v="0"/>
    <s v="United States"/>
    <x v="85"/>
    <s v="New York"/>
    <n v="11561"/>
    <x v="3"/>
    <s v="OFF-LA-10003766"/>
    <x v="1"/>
    <x v="2"/>
    <s v="Self-Adhesive Removable Labels"/>
    <x v="2432"/>
    <n v="10"/>
    <n v="0"/>
    <n v="15.12"/>
    <n v="5"/>
    <n v="2"/>
    <x v="1"/>
    <s v="May"/>
    <s v="2015-05"/>
  </r>
  <r>
    <n v="9986"/>
    <s v="CA-2015-100251"/>
    <x v="961"/>
    <d v="2015-05-23T00:00:00"/>
    <s v="Standard Class"/>
    <s v="DV-13465"/>
    <s v="Dianna Vittorini"/>
    <x v="0"/>
    <s v="United States"/>
    <x v="85"/>
    <s v="New York"/>
    <n v="11561"/>
    <x v="3"/>
    <s v="OFF-SU-10000898"/>
    <x v="1"/>
    <x v="14"/>
    <s v="Acme Hot Forged Carbon Steel Scissors with Nickel-Plated Handles, 3 7/8&quot; Cut, 8&quot;L"/>
    <x v="5368"/>
    <n v="4"/>
    <n v="0"/>
    <n v="16.123999999999999"/>
    <n v="5"/>
    <n v="2"/>
    <x v="1"/>
    <s v="May"/>
    <s v="2015-05"/>
  </r>
  <r>
    <n v="9987"/>
    <s v="CA-2016-125794"/>
    <x v="321"/>
    <d v="2016-10-03T00:00:00"/>
    <s v="Standard Class"/>
    <s v="ML-17410"/>
    <s v="Maris LaWare"/>
    <x v="0"/>
    <s v="United States"/>
    <x v="1"/>
    <s v="California"/>
    <n v="90008"/>
    <x v="1"/>
    <s v="TEC-AC-10003399"/>
    <x v="2"/>
    <x v="11"/>
    <s v="Memorex Mini Travel Drive 64 GB USB 2.0 Flash Drive"/>
    <x v="341"/>
    <n v="1"/>
    <n v="0"/>
    <n v="15.220800000000001"/>
    <n v="9"/>
    <n v="3"/>
    <x v="0"/>
    <s v="Sep"/>
    <s v="2016-09"/>
  </r>
  <r>
    <n v="9988"/>
    <s v="CA-2017-163629"/>
    <x v="701"/>
    <d v="2017-11-21T00:00:00"/>
    <s v="Standard Class"/>
    <s v="RA-19885"/>
    <s v="Ruben Ausman"/>
    <x v="1"/>
    <s v="United States"/>
    <x v="417"/>
    <s v="Georgia"/>
    <n v="30605"/>
    <x v="0"/>
    <s v="TEC-AC-10001539"/>
    <x v="2"/>
    <x v="11"/>
    <s v="Logitech G430 Surround Sound Gaming Headset with Dolby 7.1 Technology"/>
    <x v="3590"/>
    <n v="1"/>
    <n v="0"/>
    <n v="28.796399999999998"/>
    <n v="11"/>
    <n v="4"/>
    <x v="3"/>
    <s v="Nov"/>
    <s v="2017-11"/>
  </r>
  <r>
    <n v="9989"/>
    <s v="CA-2017-163629"/>
    <x v="701"/>
    <d v="2017-11-21T00:00:00"/>
    <s v="Standard Class"/>
    <s v="RA-19885"/>
    <s v="Ruben Ausman"/>
    <x v="1"/>
    <s v="United States"/>
    <x v="417"/>
    <s v="Georgia"/>
    <n v="30605"/>
    <x v="0"/>
    <s v="TEC-PH-10004006"/>
    <x v="2"/>
    <x v="7"/>
    <s v="Panasonic KX - TS880B Telephone"/>
    <x v="5738"/>
    <n v="5"/>
    <n v="0"/>
    <n v="55.646999999999998"/>
    <n v="11"/>
    <n v="4"/>
    <x v="3"/>
    <s v="Nov"/>
    <s v="2017-11"/>
  </r>
  <r>
    <n v="9990"/>
    <s v="CA-2014-110422"/>
    <x v="1236"/>
    <d v="2014-01-23T00:00:00"/>
    <s v="Second Class"/>
    <s v="TB-21400"/>
    <s v="Tom Boeckenhauer"/>
    <x v="0"/>
    <s v="United States"/>
    <x v="100"/>
    <s v="Florida"/>
    <n v="33180"/>
    <x v="0"/>
    <s v="FUR-FU-10001889"/>
    <x v="0"/>
    <x v="5"/>
    <s v="Ultra Door Pull Handle"/>
    <x v="4192"/>
    <n v="3"/>
    <n v="0.2"/>
    <n v="4.1028000000000002"/>
    <n v="1"/>
    <n v="1"/>
    <x v="2"/>
    <s v="Jan"/>
    <s v="2014-01"/>
  </r>
  <r>
    <n v="9991"/>
    <s v="CA-2017-121258"/>
    <x v="425"/>
    <d v="2017-03-03T00:00:00"/>
    <s v="Standard Class"/>
    <s v="DB-13060"/>
    <s v="Dave Brooks"/>
    <x v="0"/>
    <s v="United States"/>
    <x v="116"/>
    <s v="California"/>
    <n v="92627"/>
    <x v="1"/>
    <s v="FUR-FU-10000747"/>
    <x v="0"/>
    <x v="5"/>
    <s v="Tenex B1-RE Series Chair Mats for Low Pile Carpets"/>
    <x v="1361"/>
    <n v="2"/>
    <n v="0"/>
    <n v="15.6332"/>
    <n v="2"/>
    <n v="1"/>
    <x v="3"/>
    <s v="Feb"/>
    <s v="2017-02"/>
  </r>
  <r>
    <n v="9992"/>
    <s v="CA-2017-121258"/>
    <x v="425"/>
    <d v="2017-03-03T00:00:00"/>
    <s v="Standard Class"/>
    <s v="DB-13060"/>
    <s v="Dave Brooks"/>
    <x v="0"/>
    <s v="United States"/>
    <x v="116"/>
    <s v="California"/>
    <n v="92627"/>
    <x v="1"/>
    <s v="TEC-PH-10003645"/>
    <x v="2"/>
    <x v="7"/>
    <s v="Aastra 57i VoIP phone"/>
    <x v="3689"/>
    <n v="2"/>
    <n v="0.2"/>
    <n v="19.3932"/>
    <n v="2"/>
    <n v="1"/>
    <x v="3"/>
    <s v="Feb"/>
    <s v="2017-02"/>
  </r>
  <r>
    <n v="9993"/>
    <s v="CA-2017-121258"/>
    <x v="425"/>
    <d v="2017-03-03T00:00:00"/>
    <s v="Standard Class"/>
    <s v="DB-13060"/>
    <s v="Dave Brooks"/>
    <x v="0"/>
    <s v="United States"/>
    <x v="116"/>
    <s v="California"/>
    <n v="92627"/>
    <x v="1"/>
    <s v="OFF-PA-10004041"/>
    <x v="1"/>
    <x v="10"/>
    <s v="It's Hot Message Books with Stickers, 2 3/4&quot; x 5&quot;"/>
    <x v="458"/>
    <n v="4"/>
    <n v="0"/>
    <n v="13.32"/>
    <n v="2"/>
    <n v="1"/>
    <x v="3"/>
    <s v="Feb"/>
    <s v="2017-02"/>
  </r>
  <r>
    <n v="9994"/>
    <s v="CA-2017-119914"/>
    <x v="464"/>
    <d v="2017-05-09T00:00:00"/>
    <s v="Second Class"/>
    <s v="CC-12220"/>
    <s v="Chris Cortes"/>
    <x v="0"/>
    <s v="United States"/>
    <x v="223"/>
    <s v="California"/>
    <n v="92683"/>
    <x v="1"/>
    <s v="OFF-AP-10002684"/>
    <x v="1"/>
    <x v="9"/>
    <s v="Acco 7-Outlet Masterpiece Power Center, Wihtout Fax/Phone Line Protection"/>
    <x v="5824"/>
    <n v="2"/>
    <n v="0"/>
    <n v="72.947999999999993"/>
    <n v="5"/>
    <n v="2"/>
    <x v="3"/>
    <s v="May"/>
    <s v="2017-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0094B5-888F-4769-8C22-1FA14F400F42}" name="PivotTable2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60:D65" firstHeaderRow="0"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showAll="0"/>
    <pivotField numFmtId="9" showAll="0"/>
    <pivotField dataField="1" numFmtId="164" showAll="0"/>
    <pivotField showAll="0"/>
    <pivotField showAll="0"/>
    <pivotField showAll="0">
      <items count="5">
        <item x="2"/>
        <item x="1"/>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3">
    <i>
      <x/>
    </i>
    <i i="1">
      <x v="1"/>
    </i>
    <i i="2">
      <x v="2"/>
    </i>
  </colItems>
  <dataFields count="3">
    <dataField name="Sum of Sales" fld="17" baseField="12" baseItem="2" numFmtId="166"/>
    <dataField name="Orders" fld="17" subtotal="count" baseField="12" baseItem="2"/>
    <dataField name="Sum of Profit" fld="20" baseField="0" baseItem="0" numFmtId="164"/>
  </dataFields>
  <chartFormats count="9">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37F2D0-363A-4F56-95DD-E629DA9C2EF7}" name="PivotTable2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L21:M25" firstHeaderRow="1"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showAll="0"/>
    <pivotField numFmtId="9" showAll="0"/>
    <pivotField numFmtId="164" showAll="0"/>
    <pivotField showAll="0"/>
    <pivotField showAll="0"/>
    <pivotField showAll="0">
      <items count="5">
        <item x="2"/>
        <item x="1"/>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14" baseItem="0" numFmtId="166"/>
  </dataFields>
  <formats count="6">
    <format dxfId="17">
      <pivotArea type="all" dataOnly="0" outline="0" fieldPosition="0"/>
    </format>
    <format dxfId="16">
      <pivotArea outline="0" collapsedLevelsAreSubtotals="1" fieldPosition="0"/>
    </format>
    <format dxfId="15">
      <pivotArea field="14" type="button" dataOnly="0" labelOnly="1" outline="0" axis="axisRow" fieldPosition="0"/>
    </format>
    <format dxfId="14">
      <pivotArea dataOnly="0" labelOnly="1" fieldPosition="0">
        <references count="1">
          <reference field="14" count="0"/>
        </references>
      </pivotArea>
    </format>
    <format dxfId="13">
      <pivotArea dataOnly="0" labelOnly="1" grandRow="1" outline="0" fieldPosition="0"/>
    </format>
    <format dxfId="12">
      <pivotArea dataOnly="0" labelOnly="1" outline="0" axis="axisValues" fieldPosition="0"/>
    </format>
  </formats>
  <chartFormats count="9">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14" count="1" selected="0">
            <x v="0"/>
          </reference>
        </references>
      </pivotArea>
    </chartFormat>
    <chartFormat chart="25" format="7">
      <pivotArea type="data" outline="0" fieldPosition="0">
        <references count="2">
          <reference field="4294967294" count="1" selected="0">
            <x v="0"/>
          </reference>
          <reference field="14" count="1" selected="0">
            <x v="1"/>
          </reference>
        </references>
      </pivotArea>
    </chartFormat>
    <chartFormat chart="25" format="8">
      <pivotArea type="data" outline="0" fieldPosition="0">
        <references count="2">
          <reference field="4294967294" count="1" selected="0">
            <x v="0"/>
          </reference>
          <reference field="14" count="1" selected="0">
            <x v="2"/>
          </reference>
        </references>
      </pivotArea>
    </chartFormat>
    <chartFormat chart="27"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14" count="1" selected="0">
            <x v="0"/>
          </reference>
        </references>
      </pivotArea>
    </chartFormat>
    <chartFormat chart="31" format="7">
      <pivotArea type="data" outline="0" fieldPosition="0">
        <references count="2">
          <reference field="4294967294" count="1" selected="0">
            <x v="0"/>
          </reference>
          <reference field="14" count="1" selected="0">
            <x v="1"/>
          </reference>
        </references>
      </pivotArea>
    </chartFormat>
    <chartFormat chart="31"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B65DC5-8843-47CF-9C75-B32ED9F075F3}" name="PivotTable2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O90:P101" firstHeaderRow="1"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sd="0" x="0"/>
        <item sd="0" x="1"/>
        <item sd="0"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dataField="1" numFmtId="164"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numFmtId="9" showAll="0"/>
    <pivotField numFmtId="164" showAll="0"/>
    <pivotField showAll="0"/>
    <pivotField showAll="0"/>
    <pivotField showAll="0">
      <items count="5">
        <item x="2"/>
        <item x="1"/>
        <item x="0"/>
        <item x="3"/>
        <item t="default"/>
      </items>
    </pivotField>
    <pivotField showAll="0"/>
    <pivotField showAll="0"/>
    <pivotField showAll="0" defaultSubtotal="0"/>
    <pivotField showAll="0" defaultSubtotal="0">
      <items count="6">
        <item x="0"/>
        <item x="1"/>
        <item x="2"/>
        <item x="3"/>
        <item x="4"/>
        <item x="5"/>
      </items>
    </pivotField>
  </pivotFields>
  <rowFields count="1">
    <field x="15"/>
  </rowFields>
  <rowItems count="11">
    <i>
      <x/>
    </i>
    <i>
      <x v="1"/>
    </i>
    <i>
      <x v="3"/>
    </i>
    <i>
      <x v="4"/>
    </i>
    <i>
      <x v="5"/>
    </i>
    <i>
      <x v="6"/>
    </i>
    <i>
      <x v="11"/>
    </i>
    <i>
      <x v="13"/>
    </i>
    <i>
      <x v="14"/>
    </i>
    <i>
      <x v="16"/>
    </i>
    <i t="grand">
      <x/>
    </i>
  </rowItems>
  <colItems count="1">
    <i/>
  </colItems>
  <dataFields count="1">
    <dataField name="Sum of Sales" fld="17" baseField="0" baseItem="0" numFmtId="164"/>
  </dataFields>
  <chartFormats count="3">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670FC7-DD68-4BB5-95A1-F771AE03809D}" name="PivotTable2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L60:N64" firstHeaderRow="0"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showAll="0"/>
    <pivotField numFmtId="9" showAll="0"/>
    <pivotField dataField="1" numFmtId="164" showAll="0"/>
    <pivotField showAll="0"/>
    <pivotField showAll="0"/>
    <pivotField showAll="0">
      <items count="5">
        <item x="2"/>
        <item x="1"/>
        <item x="0"/>
        <item x="3"/>
        <item t="default"/>
      </items>
    </pivotField>
    <pivotField showAll="0"/>
    <pivotField showAll="0"/>
    <pivotField showAll="0" defaultSubtotal="0"/>
    <pivotField showAll="0" defaultSubtotal="0">
      <items count="6">
        <item x="0"/>
        <item x="1"/>
        <item x="2"/>
        <item x="3"/>
        <item x="4"/>
        <item x="5"/>
      </items>
    </pivotField>
  </pivotFields>
  <rowFields count="1">
    <field x="7"/>
  </rowFields>
  <rowItems count="4">
    <i>
      <x/>
    </i>
    <i>
      <x v="1"/>
    </i>
    <i>
      <x v="2"/>
    </i>
    <i t="grand">
      <x/>
    </i>
  </rowItems>
  <colFields count="1">
    <field x="-2"/>
  </colFields>
  <colItems count="2">
    <i>
      <x/>
    </i>
    <i i="1">
      <x v="1"/>
    </i>
  </colItems>
  <dataFields count="2">
    <dataField name="Sum of Sales" fld="17" baseField="0" baseItem="0" numFmtId="164"/>
    <dataField name="Sum of Profit" fld="20" baseField="0" baseItem="0" numFmtId="164"/>
  </dataFields>
  <chartFormats count="6">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1A3E40-2037-49DB-AC93-C985073CEBE2}"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B7" firstHeaderRow="1"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showAll="0"/>
    <pivotField numFmtId="9" showAll="0"/>
    <pivotField numFmtId="164" showAll="0"/>
    <pivotField showAll="0"/>
    <pivotField showAll="0"/>
    <pivotField showAll="0">
      <items count="5">
        <item x="2"/>
        <item x="1"/>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14" baseItem="0" numFmtId="166"/>
  </dataFields>
  <chartFormats count="7">
    <chartFormat chart="27"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14" count="1" selected="0">
            <x v="0"/>
          </reference>
        </references>
      </pivotArea>
    </chartFormat>
    <chartFormat chart="31" format="7">
      <pivotArea type="data" outline="0" fieldPosition="0">
        <references count="2">
          <reference field="4294967294" count="1" selected="0">
            <x v="0"/>
          </reference>
          <reference field="14" count="1" selected="0">
            <x v="1"/>
          </reference>
        </references>
      </pivotArea>
    </chartFormat>
    <chartFormat chart="31" format="8">
      <pivotArea type="data" outline="0" fieldPosition="0">
        <references count="2">
          <reference field="4294967294" count="1" selected="0">
            <x v="0"/>
          </reference>
          <reference field="14" count="1" selected="0">
            <x v="2"/>
          </reference>
        </references>
      </pivotArea>
    </chartFormat>
    <chartFormat chart="38"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19669A-8CA1-4569-8684-FBF0506CAD4E}"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D8" firstHeaderRow="0"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showAll="0"/>
    <pivotField numFmtId="9" showAll="0"/>
    <pivotField dataField="1" numFmtId="164" showAll="0"/>
    <pivotField showAll="0"/>
    <pivotField showAll="0"/>
    <pivotField showAll="0">
      <items count="5">
        <item x="2"/>
        <item x="1"/>
        <item x="0"/>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3">
    <i>
      <x/>
    </i>
    <i i="1">
      <x v="1"/>
    </i>
    <i i="2">
      <x v="2"/>
    </i>
  </colItems>
  <dataFields count="3">
    <dataField name="Sum of Sales" fld="17" baseField="12" baseItem="2" numFmtId="166"/>
    <dataField name="Orders" fld="17" subtotal="count" baseField="12" baseItem="2"/>
    <dataField name="Sum of Profit" fld="20" baseField="0" baseItem="0" numFmtId="164"/>
  </dataFields>
  <chartFormats count="9">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2"/>
          </reference>
        </references>
      </pivotArea>
    </chartFormat>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1D02F5-45DE-4A42-B28B-DA12330093E6}"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C8" firstHeaderRow="0"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showAll="0"/>
    <pivotField numFmtId="9" showAll="0"/>
    <pivotField dataField="1" numFmtId="164" showAll="0"/>
    <pivotField showAll="0"/>
    <pivotField showAll="0"/>
    <pivotField showAll="0">
      <items count="5">
        <item x="2"/>
        <item x="1"/>
        <item x="0"/>
        <item x="3"/>
        <item t="default"/>
      </items>
    </pivotField>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sd="0" x="0"/>
        <item sd="0" x="1"/>
        <item sd="0" x="2"/>
        <item sd="0" x="3"/>
        <item sd="0" x="4"/>
        <item sd="0" x="5"/>
        <item t="default" sd="0"/>
      </items>
    </pivotField>
  </pivotFields>
  <rowFields count="2">
    <field x="27"/>
    <field x="26"/>
  </rowFields>
  <rowItems count="5">
    <i>
      <x v="1"/>
    </i>
    <i>
      <x v="2"/>
    </i>
    <i>
      <x v="3"/>
    </i>
    <i>
      <x v="4"/>
    </i>
    <i t="grand">
      <x/>
    </i>
  </rowItems>
  <colFields count="1">
    <field x="-2"/>
  </colFields>
  <colItems count="2">
    <i>
      <x/>
    </i>
    <i i="1">
      <x v="1"/>
    </i>
  </colItems>
  <dataFields count="2">
    <dataField name="Sum of Sales" fld="17" baseField="0" baseItem="0" numFmtId="164"/>
    <dataField name="Sum of Profit" fld="20" baseField="0" baseItem="0" numFmtId="164"/>
  </dataFields>
  <chartFormats count="6">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DDDC68-1C18-48F0-B32C-BC36698F19B8}"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4" firstHeaderRow="1"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sd="0" x="0"/>
        <item sd="0" x="1"/>
        <item sd="0"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pivotField dataField="1" numFmtId="164"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numFmtId="9" showAll="0"/>
    <pivotField numFmtId="164" showAll="0"/>
    <pivotField showAll="0"/>
    <pivotField showAll="0"/>
    <pivotField showAll="0">
      <items count="5">
        <item x="2"/>
        <item x="1"/>
        <item x="0"/>
        <item x="3"/>
        <item t="default"/>
      </items>
    </pivotField>
    <pivotField showAll="0"/>
    <pivotField showAll="0"/>
    <pivotField showAll="0" defaultSubtotal="0"/>
    <pivotField showAll="0" defaultSubtotal="0">
      <items count="6">
        <item x="0"/>
        <item x="1"/>
        <item x="2"/>
        <item x="3"/>
        <item x="4"/>
        <item x="5"/>
      </items>
    </pivotField>
  </pivotFields>
  <rowFields count="1">
    <field x="15"/>
  </rowFields>
  <rowItems count="11">
    <i>
      <x/>
    </i>
    <i>
      <x v="1"/>
    </i>
    <i>
      <x v="3"/>
    </i>
    <i>
      <x v="4"/>
    </i>
    <i>
      <x v="5"/>
    </i>
    <i>
      <x v="6"/>
    </i>
    <i>
      <x v="11"/>
    </i>
    <i>
      <x v="13"/>
    </i>
    <i>
      <x v="14"/>
    </i>
    <i>
      <x v="16"/>
    </i>
    <i t="grand">
      <x/>
    </i>
  </rowItems>
  <colItems count="1">
    <i/>
  </colItems>
  <dataFields count="1">
    <dataField name="Sum of Sales" fld="17" baseField="0" baseItem="0" numFmtId="164"/>
  </dataFields>
  <chartFormats count="3">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22E4E9-4DCD-4455-ACCD-B56BB7D32765}"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7" firstHeaderRow="0" firstDataRow="1" firstDataCol="1"/>
  <pivotFields count="28">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164" showAll="0"/>
    <pivotField showAll="0"/>
    <pivotField numFmtId="9" showAll="0"/>
    <pivotField dataField="1" numFmtId="164" showAll="0"/>
    <pivotField showAll="0"/>
    <pivotField showAll="0"/>
    <pivotField showAll="0">
      <items count="5">
        <item x="2"/>
        <item x="1"/>
        <item x="0"/>
        <item x="3"/>
        <item t="default"/>
      </items>
    </pivotField>
    <pivotField showAll="0"/>
    <pivotField showAll="0"/>
    <pivotField showAll="0" defaultSubtotal="0"/>
    <pivotField showAll="0" defaultSubtotal="0">
      <items count="6">
        <item x="0"/>
        <item x="1"/>
        <item x="2"/>
        <item x="3"/>
        <item x="4"/>
        <item x="5"/>
      </items>
    </pivotField>
  </pivotFields>
  <rowFields count="1">
    <field x="7"/>
  </rowFields>
  <rowItems count="4">
    <i>
      <x/>
    </i>
    <i>
      <x v="1"/>
    </i>
    <i>
      <x v="2"/>
    </i>
    <i t="grand">
      <x/>
    </i>
  </rowItems>
  <colFields count="1">
    <field x="-2"/>
  </colFields>
  <colItems count="2">
    <i>
      <x/>
    </i>
    <i i="1">
      <x v="1"/>
    </i>
  </colItems>
  <dataFields count="2">
    <dataField name="Sum of Sales" fld="17" baseField="0" baseItem="0" numFmtId="164"/>
    <dataField name="Sum of Profit" fld="20" baseField="0" baseItem="0" numFmtId="164"/>
  </dataFields>
  <chartFormats count="6">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2633E8C-4BC9-4D40-9FC5-D5317DB45D97}" sourceName="Category">
  <pivotTables>
    <pivotTable tabId="7" name="PivotTable1"/>
    <pivotTable tabId="10" name="PivotTable4"/>
    <pivotTable tabId="8" name="PivotTable2"/>
    <pivotTable tabId="11" name="PivotTable5"/>
    <pivotTable tabId="9" name="PivotTable3"/>
    <pivotTable tabId="14" name="PivotTable20"/>
    <pivotTable tabId="14" name="PivotTable21"/>
    <pivotTable tabId="14" name="PivotTable22"/>
    <pivotTable tabId="14" name="PivotTable23"/>
  </pivotTables>
  <data>
    <tabular pivotCacheId="206328031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1F74543-2D71-404B-869F-64C518A403CA}" sourceName="Region">
  <pivotTables>
    <pivotTable tabId="7" name="PivotTable1"/>
    <pivotTable tabId="10" name="PivotTable4"/>
    <pivotTable tabId="8" name="PivotTable2"/>
    <pivotTable tabId="11" name="PivotTable5"/>
    <pivotTable tabId="9" name="PivotTable3"/>
    <pivotTable tabId="14" name="PivotTable20"/>
    <pivotTable tabId="14" name="PivotTable21"/>
    <pivotTable tabId="14" name="PivotTable22"/>
    <pivotTable tabId="14" name="PivotTable23"/>
  </pivotTables>
  <data>
    <tabular pivotCacheId="206328031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0774ED1-359E-4F52-9D26-3AA405B2FEF0}" sourceName="Segment">
  <pivotTables>
    <pivotTable tabId="7" name="PivotTable1"/>
    <pivotTable tabId="10" name="PivotTable4"/>
    <pivotTable tabId="8" name="PivotTable2"/>
    <pivotTable tabId="11" name="PivotTable5"/>
    <pivotTable tabId="9" name="PivotTable3"/>
    <pivotTable tabId="14" name="PivotTable20"/>
    <pivotTable tabId="14" name="PivotTable21"/>
    <pivotTable tabId="14" name="PivotTable22"/>
    <pivotTable tabId="14" name="PivotTable23"/>
  </pivotTables>
  <data>
    <tabular pivotCacheId="206328031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8A4A463-71AD-4583-9139-D3F4E01A7752}" sourceName="Year">
  <pivotTables>
    <pivotTable tabId="7" name="PivotTable1"/>
    <pivotTable tabId="10" name="PivotTable4"/>
    <pivotTable tabId="8" name="PivotTable2"/>
    <pivotTable tabId="11" name="PivotTable5"/>
    <pivotTable tabId="9" name="PivotTable3"/>
    <pivotTable tabId="14" name="PivotTable20"/>
    <pivotTable tabId="14" name="PivotTable21"/>
    <pivotTable tabId="14" name="PivotTable22"/>
    <pivotTable tabId="14" name="PivotTable23"/>
  </pivotTables>
  <data>
    <tabular pivotCacheId="2063280310">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AAD54D6F-C9BA-4864-9654-B55F48B69CCC}" sourceName="Sub-Category">
  <pivotTables>
    <pivotTable tabId="7" name="PivotTable1"/>
    <pivotTable tabId="10" name="PivotTable4"/>
    <pivotTable tabId="8" name="PivotTable2"/>
    <pivotTable tabId="11" name="PivotTable5"/>
    <pivotTable tabId="9" name="PivotTable3"/>
    <pivotTable tabId="14" name="PivotTable20"/>
    <pivotTable tabId="14" name="PivotTable21"/>
    <pivotTable tabId="14" name="PivotTable22"/>
    <pivotTable tabId="14" name="PivotTable23"/>
  </pivotTables>
  <data>
    <tabular pivotCacheId="2063280310">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3A05DE9-D273-46ED-8FD0-EA39259980B8}" cache="Slicer_Category" caption="Category" rowHeight="234950"/>
  <slicer name="Region" xr10:uid="{691B6B70-98B2-4A23-9A5F-A2AE0FA08095}" cache="Slicer_Region" caption="Region" rowHeight="234950"/>
  <slicer name="Segment" xr10:uid="{BBA6D409-B7D3-49D4-8D5A-FFDF958973BD}" cache="Slicer_Segment" caption="Segment" rowHeight="234950"/>
  <slicer name="Year" xr10:uid="{1430ED46-280E-4FE7-97F6-A3AAFE668BB1}" cache="Slicer_Year" caption="Year" rowHeight="234950"/>
  <slicer name="Sub-Category" xr10:uid="{F443968C-0205-43A0-91D0-85AF93ED542B}" cache="Slicer_Sub_Category" caption="Sub-Category" startItem="1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F637E-687F-45B4-A1C2-21305785E77B}">
  <dimension ref="A1:A101"/>
  <sheetViews>
    <sheetView showGridLines="0" tabSelected="1" workbookViewId="0">
      <selection activeCell="A6" sqref="A6"/>
    </sheetView>
  </sheetViews>
  <sheetFormatPr defaultRowHeight="14.4" x14ac:dyDescent="0.3"/>
  <cols>
    <col min="1" max="1" width="64.6640625" customWidth="1"/>
  </cols>
  <sheetData>
    <row r="1" spans="1:1" ht="25.8" x14ac:dyDescent="0.5">
      <c r="A1" s="69" t="s">
        <v>11035</v>
      </c>
    </row>
    <row r="2" spans="1:1" ht="25.8" x14ac:dyDescent="0.5">
      <c r="A2" s="69" t="s">
        <v>11036</v>
      </c>
    </row>
    <row r="3" spans="1:1" ht="25.8" x14ac:dyDescent="0.5">
      <c r="A3" s="69" t="s">
        <v>11037</v>
      </c>
    </row>
    <row r="4" spans="1:1" ht="25.8" x14ac:dyDescent="0.5">
      <c r="A4" s="69" t="s">
        <v>11035</v>
      </c>
    </row>
    <row r="6" spans="1:1" ht="18" x14ac:dyDescent="0.35">
      <c r="A6" s="70" t="s">
        <v>11104</v>
      </c>
    </row>
    <row r="7" spans="1:1" ht="18" x14ac:dyDescent="0.35">
      <c r="A7" s="70" t="s">
        <v>11144</v>
      </c>
    </row>
    <row r="8" spans="1:1" ht="18" x14ac:dyDescent="0.35">
      <c r="A8" s="70" t="s">
        <v>11038</v>
      </c>
    </row>
    <row r="9" spans="1:1" ht="18" x14ac:dyDescent="0.35">
      <c r="A9" s="70"/>
    </row>
    <row r="10" spans="1:1" ht="25.8" x14ac:dyDescent="0.5">
      <c r="A10" s="69" t="s">
        <v>11035</v>
      </c>
    </row>
    <row r="11" spans="1:1" ht="25.8" x14ac:dyDescent="0.5">
      <c r="A11" s="69" t="s">
        <v>11039</v>
      </c>
    </row>
    <row r="12" spans="1:1" ht="25.8" x14ac:dyDescent="0.5">
      <c r="A12" s="69" t="s">
        <v>11035</v>
      </c>
    </row>
    <row r="14" spans="1:1" ht="18" x14ac:dyDescent="0.35">
      <c r="A14" s="70" t="s">
        <v>11040</v>
      </c>
    </row>
    <row r="15" spans="1:1" ht="18" x14ac:dyDescent="0.35">
      <c r="A15" s="70" t="s">
        <v>11041</v>
      </c>
    </row>
    <row r="16" spans="1:1" ht="18" x14ac:dyDescent="0.35">
      <c r="A16" s="70" t="s">
        <v>11042</v>
      </c>
    </row>
    <row r="17" spans="1:1" ht="18" x14ac:dyDescent="0.35">
      <c r="A17" s="70" t="s">
        <v>11043</v>
      </c>
    </row>
    <row r="18" spans="1:1" ht="18" x14ac:dyDescent="0.35">
      <c r="A18" s="70" t="s">
        <v>11044</v>
      </c>
    </row>
    <row r="19" spans="1:1" ht="18" x14ac:dyDescent="0.35">
      <c r="A19" s="70" t="s">
        <v>11045</v>
      </c>
    </row>
    <row r="21" spans="1:1" ht="25.8" x14ac:dyDescent="0.5">
      <c r="A21" s="69" t="s">
        <v>11035</v>
      </c>
    </row>
    <row r="22" spans="1:1" ht="25.8" x14ac:dyDescent="0.5">
      <c r="A22" s="69" t="s">
        <v>11046</v>
      </c>
    </row>
    <row r="23" spans="1:1" ht="25.8" x14ac:dyDescent="0.5">
      <c r="A23" s="69" t="s">
        <v>11035</v>
      </c>
    </row>
    <row r="25" spans="1:1" ht="18" x14ac:dyDescent="0.35">
      <c r="A25" s="70" t="s">
        <v>11047</v>
      </c>
    </row>
    <row r="26" spans="1:1" ht="18" x14ac:dyDescent="0.35">
      <c r="A26" s="70" t="s">
        <v>11048</v>
      </c>
    </row>
    <row r="27" spans="1:1" ht="18" x14ac:dyDescent="0.35">
      <c r="A27" s="70" t="s">
        <v>11049</v>
      </c>
    </row>
    <row r="28" spans="1:1" ht="18" x14ac:dyDescent="0.35">
      <c r="A28" s="70" t="s">
        <v>11050</v>
      </c>
    </row>
    <row r="29" spans="1:1" ht="18" x14ac:dyDescent="0.35">
      <c r="A29" s="70" t="s">
        <v>11051</v>
      </c>
    </row>
    <row r="30" spans="1:1" ht="18" x14ac:dyDescent="0.35">
      <c r="A30" s="70" t="s">
        <v>11052</v>
      </c>
    </row>
    <row r="31" spans="1:1" ht="18" x14ac:dyDescent="0.35">
      <c r="A31" s="70" t="s">
        <v>11053</v>
      </c>
    </row>
    <row r="32" spans="1:1" ht="18" x14ac:dyDescent="0.35">
      <c r="A32" s="70" t="s">
        <v>11054</v>
      </c>
    </row>
    <row r="33" spans="1:1" ht="18" x14ac:dyDescent="0.35">
      <c r="A33" s="70" t="s">
        <v>11055</v>
      </c>
    </row>
    <row r="35" spans="1:1" ht="25.8" x14ac:dyDescent="0.5">
      <c r="A35" s="69" t="s">
        <v>11035</v>
      </c>
    </row>
    <row r="36" spans="1:1" ht="25.8" x14ac:dyDescent="0.5">
      <c r="A36" s="69" t="s">
        <v>11056</v>
      </c>
    </row>
    <row r="37" spans="1:1" ht="25.8" x14ac:dyDescent="0.5">
      <c r="A37" s="69" t="s">
        <v>11035</v>
      </c>
    </row>
    <row r="39" spans="1:1" ht="18" x14ac:dyDescent="0.35">
      <c r="A39" s="70" t="s">
        <v>11057</v>
      </c>
    </row>
    <row r="40" spans="1:1" ht="18" x14ac:dyDescent="0.35">
      <c r="A40" s="70" t="s">
        <v>11058</v>
      </c>
    </row>
    <row r="41" spans="1:1" ht="18" x14ac:dyDescent="0.35">
      <c r="A41" s="70" t="s">
        <v>11081</v>
      </c>
    </row>
    <row r="42" spans="1:1" ht="18" x14ac:dyDescent="0.35">
      <c r="A42" s="70" t="s">
        <v>11082</v>
      </c>
    </row>
    <row r="43" spans="1:1" ht="18" x14ac:dyDescent="0.35">
      <c r="A43" s="70" t="s">
        <v>11083</v>
      </c>
    </row>
    <row r="44" spans="1:1" ht="18" x14ac:dyDescent="0.35">
      <c r="A44" s="70" t="s">
        <v>11084</v>
      </c>
    </row>
    <row r="45" spans="1:1" ht="18" x14ac:dyDescent="0.35">
      <c r="A45" s="70"/>
    </row>
    <row r="46" spans="1:1" ht="18" x14ac:dyDescent="0.35">
      <c r="A46" s="70" t="s">
        <v>11059</v>
      </c>
    </row>
    <row r="47" spans="1:1" ht="18" x14ac:dyDescent="0.35">
      <c r="A47" s="70" t="s">
        <v>11085</v>
      </c>
    </row>
    <row r="48" spans="1:1" ht="18" x14ac:dyDescent="0.35">
      <c r="A48" s="70" t="s">
        <v>11086</v>
      </c>
    </row>
    <row r="49" spans="1:1" ht="18" x14ac:dyDescent="0.35">
      <c r="A49" s="70" t="s">
        <v>11087</v>
      </c>
    </row>
    <row r="50" spans="1:1" ht="18" x14ac:dyDescent="0.35">
      <c r="A50" s="70" t="s">
        <v>11088</v>
      </c>
    </row>
    <row r="51" spans="1:1" ht="18" x14ac:dyDescent="0.35">
      <c r="A51" s="70"/>
    </row>
    <row r="52" spans="1:1" ht="18" x14ac:dyDescent="0.35">
      <c r="A52" s="70" t="s">
        <v>11060</v>
      </c>
    </row>
    <row r="53" spans="1:1" ht="18" x14ac:dyDescent="0.35">
      <c r="A53" s="70" t="s">
        <v>11089</v>
      </c>
    </row>
    <row r="54" spans="1:1" ht="18" x14ac:dyDescent="0.35">
      <c r="A54" s="70" t="s">
        <v>11090</v>
      </c>
    </row>
    <row r="55" spans="1:1" ht="18" x14ac:dyDescent="0.35">
      <c r="A55" s="70" t="s">
        <v>11091</v>
      </c>
    </row>
    <row r="56" spans="1:1" ht="18" x14ac:dyDescent="0.35">
      <c r="A56" s="70" t="s">
        <v>11092</v>
      </c>
    </row>
    <row r="57" spans="1:1" ht="18" x14ac:dyDescent="0.35">
      <c r="A57" s="70" t="s">
        <v>11093</v>
      </c>
    </row>
    <row r="58" spans="1:1" ht="18" x14ac:dyDescent="0.35">
      <c r="A58" s="70"/>
    </row>
    <row r="59" spans="1:1" ht="18" x14ac:dyDescent="0.35">
      <c r="A59" s="70" t="s">
        <v>11061</v>
      </c>
    </row>
    <row r="60" spans="1:1" ht="18" x14ac:dyDescent="0.35">
      <c r="A60" s="70" t="s">
        <v>11094</v>
      </c>
    </row>
    <row r="61" spans="1:1" ht="18" x14ac:dyDescent="0.35">
      <c r="A61" s="70" t="s">
        <v>11095</v>
      </c>
    </row>
    <row r="62" spans="1:1" ht="18" x14ac:dyDescent="0.35">
      <c r="A62" s="70" t="s">
        <v>11096</v>
      </c>
    </row>
    <row r="63" spans="1:1" ht="18" x14ac:dyDescent="0.35">
      <c r="A63" s="70" t="s">
        <v>11097</v>
      </c>
    </row>
    <row r="64" spans="1:1" ht="18" x14ac:dyDescent="0.35">
      <c r="A64" s="70" t="s">
        <v>11098</v>
      </c>
    </row>
    <row r="66" spans="1:1" ht="25.8" x14ac:dyDescent="0.5">
      <c r="A66" s="69" t="s">
        <v>11035</v>
      </c>
    </row>
    <row r="67" spans="1:1" ht="25.8" x14ac:dyDescent="0.5">
      <c r="A67" s="69" t="s">
        <v>11062</v>
      </c>
    </row>
    <row r="68" spans="1:1" ht="25.8" x14ac:dyDescent="0.5">
      <c r="A68" s="69" t="s">
        <v>11035</v>
      </c>
    </row>
    <row r="70" spans="1:1" ht="18" x14ac:dyDescent="0.35">
      <c r="A70" s="70" t="s">
        <v>11063</v>
      </c>
    </row>
    <row r="71" spans="1:1" ht="18" x14ac:dyDescent="0.35">
      <c r="A71" s="70" t="s">
        <v>11064</v>
      </c>
    </row>
    <row r="72" spans="1:1" ht="18" x14ac:dyDescent="0.35">
      <c r="A72" s="70" t="s">
        <v>11065</v>
      </c>
    </row>
    <row r="73" spans="1:1" ht="18" x14ac:dyDescent="0.35">
      <c r="A73" s="70" t="s">
        <v>11066</v>
      </c>
    </row>
    <row r="74" spans="1:1" ht="18" x14ac:dyDescent="0.35">
      <c r="A74" s="70" t="s">
        <v>11067</v>
      </c>
    </row>
    <row r="75" spans="1:1" ht="18" x14ac:dyDescent="0.35">
      <c r="A75" s="70" t="s">
        <v>11068</v>
      </c>
    </row>
    <row r="76" spans="1:1" ht="18" x14ac:dyDescent="0.35">
      <c r="A76" s="70"/>
    </row>
    <row r="77" spans="1:1" ht="18" x14ac:dyDescent="0.35">
      <c r="A77" s="70" t="s">
        <v>11069</v>
      </c>
    </row>
    <row r="78" spans="1:1" ht="18" x14ac:dyDescent="0.35">
      <c r="A78" s="70" t="s">
        <v>11099</v>
      </c>
    </row>
    <row r="79" spans="1:1" ht="18" x14ac:dyDescent="0.35">
      <c r="A79" s="70" t="s">
        <v>11100</v>
      </c>
    </row>
    <row r="80" spans="1:1" ht="18" x14ac:dyDescent="0.35">
      <c r="A80" s="70" t="s">
        <v>11101</v>
      </c>
    </row>
    <row r="81" spans="1:1" ht="18" x14ac:dyDescent="0.35">
      <c r="A81" s="70" t="s">
        <v>11102</v>
      </c>
    </row>
    <row r="82" spans="1:1" ht="18" x14ac:dyDescent="0.35">
      <c r="A82" s="70" t="s">
        <v>11103</v>
      </c>
    </row>
    <row r="84" spans="1:1" ht="25.8" x14ac:dyDescent="0.5">
      <c r="A84" s="69" t="s">
        <v>11035</v>
      </c>
    </row>
    <row r="85" spans="1:1" ht="25.8" x14ac:dyDescent="0.5">
      <c r="A85" s="69" t="s">
        <v>11070</v>
      </c>
    </row>
    <row r="86" spans="1:1" ht="25.8" x14ac:dyDescent="0.5">
      <c r="A86" s="69" t="s">
        <v>11035</v>
      </c>
    </row>
    <row r="88" spans="1:1" ht="18" x14ac:dyDescent="0.35">
      <c r="A88" s="70" t="s">
        <v>11071</v>
      </c>
    </row>
    <row r="89" spans="1:1" ht="18" x14ac:dyDescent="0.35">
      <c r="A89" s="70" t="s">
        <v>11072</v>
      </c>
    </row>
    <row r="90" spans="1:1" ht="18" x14ac:dyDescent="0.35">
      <c r="A90" s="70" t="s">
        <v>11073</v>
      </c>
    </row>
    <row r="91" spans="1:1" ht="18" x14ac:dyDescent="0.35">
      <c r="A91" s="70" t="s">
        <v>11074</v>
      </c>
    </row>
    <row r="92" spans="1:1" ht="18" x14ac:dyDescent="0.35">
      <c r="A92" s="70" t="s">
        <v>11075</v>
      </c>
    </row>
    <row r="93" spans="1:1" ht="18" x14ac:dyDescent="0.35">
      <c r="A93" s="70" t="s">
        <v>11076</v>
      </c>
    </row>
    <row r="94" spans="1:1" ht="18" x14ac:dyDescent="0.35">
      <c r="A94" s="70" t="s">
        <v>11077</v>
      </c>
    </row>
    <row r="95" spans="1:1" ht="18" x14ac:dyDescent="0.35">
      <c r="A95" s="70" t="s">
        <v>11078</v>
      </c>
    </row>
    <row r="96" spans="1:1" ht="18" x14ac:dyDescent="0.35">
      <c r="A96" s="70" t="s">
        <v>11079</v>
      </c>
    </row>
    <row r="97" spans="1:1" ht="18" x14ac:dyDescent="0.35">
      <c r="A97" s="70" t="s">
        <v>11080</v>
      </c>
    </row>
    <row r="99" spans="1:1" ht="25.8" x14ac:dyDescent="0.5">
      <c r="A99" s="69" t="s">
        <v>11035</v>
      </c>
    </row>
    <row r="100" spans="1:1" ht="25.8" x14ac:dyDescent="0.5">
      <c r="A100" s="69"/>
    </row>
    <row r="101" spans="1:1" ht="25.8" x14ac:dyDescent="0.5">
      <c r="A101" s="6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49586-0484-4013-A3C3-EE07EBFDD547}">
  <dimension ref="A1:A51"/>
  <sheetViews>
    <sheetView showGridLines="0" workbookViewId="0">
      <selection activeCell="J6" sqref="J6"/>
    </sheetView>
  </sheetViews>
  <sheetFormatPr defaultRowHeight="14.4" x14ac:dyDescent="0.3"/>
  <cols>
    <col min="1" max="1" width="61.5546875" bestFit="1" customWidth="1"/>
  </cols>
  <sheetData>
    <row r="1" spans="1:1" ht="25.8" x14ac:dyDescent="0.5">
      <c r="A1" s="69" t="s">
        <v>11105</v>
      </c>
    </row>
    <row r="2" spans="1:1" ht="25.8" x14ac:dyDescent="0.5">
      <c r="A2" s="69" t="s">
        <v>11106</v>
      </c>
    </row>
    <row r="4" spans="1:1" ht="18" x14ac:dyDescent="0.35">
      <c r="A4" s="70" t="s">
        <v>11107</v>
      </c>
    </row>
    <row r="5" spans="1:1" ht="18" x14ac:dyDescent="0.35">
      <c r="A5" s="70" t="s">
        <v>11108</v>
      </c>
    </row>
    <row r="6" spans="1:1" ht="18" x14ac:dyDescent="0.35">
      <c r="A6" s="70"/>
    </row>
    <row r="7" spans="1:1" ht="18" x14ac:dyDescent="0.35">
      <c r="A7" s="70" t="s">
        <v>11109</v>
      </c>
    </row>
    <row r="8" spans="1:1" ht="18" x14ac:dyDescent="0.35">
      <c r="A8" s="70" t="s">
        <v>11110</v>
      </c>
    </row>
    <row r="9" spans="1:1" ht="18" x14ac:dyDescent="0.35">
      <c r="A9" s="70" t="s">
        <v>11111</v>
      </c>
    </row>
    <row r="10" spans="1:1" ht="18" x14ac:dyDescent="0.35">
      <c r="A10" s="70" t="s">
        <v>11112</v>
      </c>
    </row>
    <row r="11" spans="1:1" ht="18" x14ac:dyDescent="0.35">
      <c r="A11" s="70" t="s">
        <v>11113</v>
      </c>
    </row>
    <row r="12" spans="1:1" ht="18" x14ac:dyDescent="0.35">
      <c r="A12" s="70"/>
    </row>
    <row r="13" spans="1:1" ht="18" x14ac:dyDescent="0.35">
      <c r="A13" s="70" t="s">
        <v>11114</v>
      </c>
    </row>
    <row r="14" spans="1:1" ht="18" x14ac:dyDescent="0.35">
      <c r="A14" s="70" t="s">
        <v>11115</v>
      </c>
    </row>
    <row r="15" spans="1:1" ht="18" x14ac:dyDescent="0.35">
      <c r="A15" s="70" t="s">
        <v>11116</v>
      </c>
    </row>
    <row r="16" spans="1:1" ht="18" x14ac:dyDescent="0.35">
      <c r="A16" s="70"/>
    </row>
    <row r="17" spans="1:1" ht="18" x14ac:dyDescent="0.35">
      <c r="A17" s="70" t="s">
        <v>11117</v>
      </c>
    </row>
    <row r="18" spans="1:1" ht="18" x14ac:dyDescent="0.35">
      <c r="A18" s="70"/>
    </row>
    <row r="19" spans="1:1" ht="18" x14ac:dyDescent="0.35">
      <c r="A19" s="70" t="s">
        <v>11118</v>
      </c>
    </row>
    <row r="20" spans="1:1" ht="18" x14ac:dyDescent="0.35">
      <c r="A20" s="70" t="s">
        <v>11119</v>
      </c>
    </row>
    <row r="21" spans="1:1" ht="18" x14ac:dyDescent="0.35">
      <c r="A21" s="70"/>
    </row>
    <row r="22" spans="1:1" ht="18" x14ac:dyDescent="0.35">
      <c r="A22" s="70" t="s">
        <v>11120</v>
      </c>
    </row>
    <row r="23" spans="1:1" ht="18" x14ac:dyDescent="0.35">
      <c r="A23" s="70" t="s">
        <v>11121</v>
      </c>
    </row>
    <row r="24" spans="1:1" ht="18" x14ac:dyDescent="0.35">
      <c r="A24" s="70" t="s">
        <v>11122</v>
      </c>
    </row>
    <row r="25" spans="1:1" ht="18" x14ac:dyDescent="0.35">
      <c r="A25" s="70"/>
    </row>
    <row r="26" spans="1:1" ht="18" x14ac:dyDescent="0.35">
      <c r="A26" s="70" t="s">
        <v>11123</v>
      </c>
    </row>
    <row r="27" spans="1:1" ht="18" x14ac:dyDescent="0.35">
      <c r="A27" s="70" t="s">
        <v>11124</v>
      </c>
    </row>
    <row r="28" spans="1:1" ht="18" x14ac:dyDescent="0.35">
      <c r="A28" s="70" t="s">
        <v>11125</v>
      </c>
    </row>
    <row r="29" spans="1:1" ht="18" x14ac:dyDescent="0.35">
      <c r="A29" s="70"/>
    </row>
    <row r="30" spans="1:1" ht="18" x14ac:dyDescent="0.35">
      <c r="A30" s="70" t="s">
        <v>11126</v>
      </c>
    </row>
    <row r="31" spans="1:1" ht="18" x14ac:dyDescent="0.35">
      <c r="A31" s="70" t="s">
        <v>11127</v>
      </c>
    </row>
    <row r="32" spans="1:1" ht="18" x14ac:dyDescent="0.35">
      <c r="A32" s="70" t="s">
        <v>11128</v>
      </c>
    </row>
    <row r="33" spans="1:1" ht="18" x14ac:dyDescent="0.35">
      <c r="A33" s="70"/>
    </row>
    <row r="34" spans="1:1" ht="18" x14ac:dyDescent="0.35">
      <c r="A34" s="70" t="s">
        <v>11129</v>
      </c>
    </row>
    <row r="35" spans="1:1" ht="18" x14ac:dyDescent="0.35">
      <c r="A35" s="70" t="s">
        <v>11130</v>
      </c>
    </row>
    <row r="36" spans="1:1" ht="18" x14ac:dyDescent="0.35">
      <c r="A36" s="70" t="s">
        <v>11131</v>
      </c>
    </row>
    <row r="37" spans="1:1" ht="18" x14ac:dyDescent="0.35">
      <c r="A37" s="70"/>
    </row>
    <row r="38" spans="1:1" ht="18" x14ac:dyDescent="0.35">
      <c r="A38" s="70" t="s">
        <v>11132</v>
      </c>
    </row>
    <row r="39" spans="1:1" ht="18" x14ac:dyDescent="0.35">
      <c r="A39" s="70" t="s">
        <v>11133</v>
      </c>
    </row>
    <row r="40" spans="1:1" ht="18" x14ac:dyDescent="0.35">
      <c r="A40" s="70" t="s">
        <v>11134</v>
      </c>
    </row>
    <row r="41" spans="1:1" ht="18" x14ac:dyDescent="0.35">
      <c r="A41" s="70"/>
    </row>
    <row r="42" spans="1:1" ht="18" x14ac:dyDescent="0.35">
      <c r="A42" s="70" t="s">
        <v>11135</v>
      </c>
    </row>
    <row r="43" spans="1:1" ht="18" x14ac:dyDescent="0.35">
      <c r="A43" s="70" t="s">
        <v>11136</v>
      </c>
    </row>
    <row r="44" spans="1:1" ht="18" x14ac:dyDescent="0.35">
      <c r="A44" s="70" t="s">
        <v>11137</v>
      </c>
    </row>
    <row r="45" spans="1:1" ht="18" x14ac:dyDescent="0.35">
      <c r="A45" s="70" t="s">
        <v>11138</v>
      </c>
    </row>
    <row r="46" spans="1:1" ht="18" x14ac:dyDescent="0.35">
      <c r="A46" s="70"/>
    </row>
    <row r="47" spans="1:1" ht="18" x14ac:dyDescent="0.35">
      <c r="A47" s="70" t="s">
        <v>11139</v>
      </c>
    </row>
    <row r="48" spans="1:1" ht="18" x14ac:dyDescent="0.35">
      <c r="A48" s="70" t="s">
        <v>11140</v>
      </c>
    </row>
    <row r="49" spans="1:1" ht="18" x14ac:dyDescent="0.35">
      <c r="A49" s="70" t="s">
        <v>11141</v>
      </c>
    </row>
    <row r="50" spans="1:1" ht="18" x14ac:dyDescent="0.35">
      <c r="A50" s="70" t="s">
        <v>11142</v>
      </c>
    </row>
    <row r="51" spans="1:1" ht="18" x14ac:dyDescent="0.35">
      <c r="A51" s="70" t="s">
        <v>11143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41EA4-B871-4522-B7EA-594386F45B4B}">
  <dimension ref="A1:S101"/>
  <sheetViews>
    <sheetView showGridLines="0" showRowColHeaders="0" zoomScaleNormal="100" workbookViewId="0">
      <selection activeCell="N189" sqref="N189"/>
    </sheetView>
  </sheetViews>
  <sheetFormatPr defaultRowHeight="14.4" x14ac:dyDescent="0.3"/>
  <cols>
    <col min="1" max="1" width="12.5546875" bestFit="1" customWidth="1"/>
    <col min="2" max="2" width="11.6640625" bestFit="1" customWidth="1"/>
    <col min="3" max="3" width="6.5546875" bestFit="1" customWidth="1"/>
    <col min="4" max="4" width="13.109375" bestFit="1" customWidth="1"/>
    <col min="5" max="11" width="9.33203125" customWidth="1"/>
    <col min="12" max="12" width="12.5546875" bestFit="1" customWidth="1"/>
    <col min="13" max="13" width="14.109375" bestFit="1" customWidth="1"/>
    <col min="14" max="14" width="13.109375" bestFit="1" customWidth="1"/>
    <col min="15" max="15" width="12.5546875" bestFit="1" customWidth="1"/>
    <col min="16" max="16" width="14.109375" bestFit="1" customWidth="1"/>
    <col min="17" max="20" width="9.33203125" customWidth="1"/>
  </cols>
  <sheetData>
    <row r="1" spans="1:19" ht="40.049999999999997" customHeight="1" x14ac:dyDescent="0.3">
      <c r="A1" s="74" t="s">
        <v>11025</v>
      </c>
      <c r="B1" s="74"/>
      <c r="C1" s="74"/>
      <c r="D1" s="74"/>
      <c r="E1" s="74"/>
      <c r="F1" s="74"/>
      <c r="G1" s="74"/>
      <c r="H1" s="74"/>
      <c r="I1" s="74"/>
      <c r="J1" s="74"/>
      <c r="K1" s="74"/>
      <c r="L1" s="74"/>
      <c r="M1" s="74"/>
      <c r="N1" s="74"/>
      <c r="O1" s="74"/>
      <c r="P1" s="74"/>
      <c r="Q1" s="74"/>
      <c r="R1" s="74"/>
      <c r="S1" s="74"/>
    </row>
    <row r="2" spans="1:19" ht="25.05" customHeight="1" x14ac:dyDescent="0.3">
      <c r="A2" s="75" t="s">
        <v>11026</v>
      </c>
      <c r="B2" s="75"/>
      <c r="C2" s="75"/>
      <c r="D2" s="75"/>
      <c r="E2" s="75"/>
      <c r="F2" s="75"/>
      <c r="G2" s="75"/>
      <c r="H2" s="75"/>
      <c r="I2" s="75"/>
      <c r="J2" s="75"/>
      <c r="K2" s="75"/>
      <c r="L2" s="75"/>
      <c r="M2" s="75"/>
      <c r="N2" s="75"/>
      <c r="O2" s="75"/>
      <c r="P2" s="75"/>
      <c r="Q2" s="75"/>
      <c r="R2" s="75"/>
      <c r="S2" s="75"/>
    </row>
    <row r="14" spans="1:19" ht="15" thickBot="1" x14ac:dyDescent="0.35"/>
    <row r="15" spans="1:19" x14ac:dyDescent="0.3">
      <c r="A15" s="79" t="s">
        <v>10942</v>
      </c>
      <c r="B15" s="80"/>
      <c r="C15" s="80"/>
      <c r="D15" s="81"/>
      <c r="F15" s="79" t="s">
        <v>11027</v>
      </c>
      <c r="G15" s="80"/>
      <c r="H15" s="80"/>
      <c r="I15" s="81"/>
      <c r="K15" s="79" t="s">
        <v>11028</v>
      </c>
      <c r="L15" s="80"/>
      <c r="M15" s="80"/>
      <c r="N15" s="81"/>
      <c r="P15" s="79" t="s">
        <v>11029</v>
      </c>
      <c r="Q15" s="80"/>
      <c r="R15" s="80"/>
      <c r="S15" s="81"/>
    </row>
    <row r="16" spans="1:19" x14ac:dyDescent="0.3">
      <c r="A16" s="82" t="str">
        <f>TEXT(Sales_Analysis!B7,"$#,##0,""K""")</f>
        <v>$2,297K</v>
      </c>
      <c r="B16" s="83"/>
      <c r="C16" s="83"/>
      <c r="D16" s="84"/>
      <c r="F16" s="88" t="str">
        <f>TEXT(Sales_Analysis!B8,"#,##0")</f>
        <v>9,994</v>
      </c>
      <c r="G16" s="89"/>
      <c r="H16" s="89"/>
      <c r="I16" s="90"/>
      <c r="K16" s="94" t="str">
        <f>TEXT(Sales_Analysis!B10,"$#,##0")</f>
        <v>$230</v>
      </c>
      <c r="L16" s="95"/>
      <c r="M16" s="95"/>
      <c r="N16" s="96"/>
      <c r="P16" s="100" t="str">
        <f>TEXT(Sales_Analysis!B12,"$#,##0,""K""")</f>
        <v>$286K</v>
      </c>
      <c r="Q16" s="101"/>
      <c r="R16" s="101"/>
      <c r="S16" s="102"/>
    </row>
    <row r="17" spans="1:19" ht="15" thickBot="1" x14ac:dyDescent="0.35">
      <c r="A17" s="85"/>
      <c r="B17" s="86"/>
      <c r="C17" s="86"/>
      <c r="D17" s="87"/>
      <c r="F17" s="91"/>
      <c r="G17" s="92"/>
      <c r="H17" s="92"/>
      <c r="I17" s="93"/>
      <c r="K17" s="97"/>
      <c r="L17" s="98"/>
      <c r="M17" s="98"/>
      <c r="N17" s="99"/>
      <c r="P17" s="103"/>
      <c r="Q17" s="104"/>
      <c r="R17" s="104"/>
      <c r="S17" s="105"/>
    </row>
    <row r="18" spans="1:19" ht="15" thickBot="1" x14ac:dyDescent="0.35"/>
    <row r="19" spans="1:19" ht="16.2" thickBot="1" x14ac:dyDescent="0.35">
      <c r="A19" s="71" t="s">
        <v>11030</v>
      </c>
      <c r="B19" s="72"/>
      <c r="C19" s="72"/>
      <c r="D19" s="72"/>
      <c r="E19" s="72"/>
      <c r="F19" s="72"/>
      <c r="G19" s="72"/>
      <c r="H19" s="72"/>
      <c r="I19" s="72"/>
      <c r="J19" s="72"/>
      <c r="K19" s="72"/>
      <c r="L19" s="72"/>
      <c r="M19" s="72"/>
      <c r="N19" s="72"/>
      <c r="O19" s="72"/>
      <c r="P19" s="72"/>
      <c r="Q19" s="72"/>
      <c r="R19" s="72"/>
      <c r="S19" s="73"/>
    </row>
    <row r="21" spans="1:19" x14ac:dyDescent="0.3">
      <c r="L21" s="66" t="s">
        <v>11017</v>
      </c>
      <c r="M21" s="20" t="s">
        <v>11019</v>
      </c>
    </row>
    <row r="22" spans="1:19" x14ac:dyDescent="0.3">
      <c r="L22" s="67" t="s">
        <v>31</v>
      </c>
      <c r="M22" s="68">
        <v>741999.79529999977</v>
      </c>
    </row>
    <row r="23" spans="1:19" x14ac:dyDescent="0.3">
      <c r="L23" s="67" t="s">
        <v>45</v>
      </c>
      <c r="M23" s="68">
        <v>719047.03200000292</v>
      </c>
    </row>
    <row r="24" spans="1:19" x14ac:dyDescent="0.3">
      <c r="L24" s="67" t="s">
        <v>70</v>
      </c>
      <c r="M24" s="68">
        <v>836154.03299999656</v>
      </c>
    </row>
    <row r="25" spans="1:19" x14ac:dyDescent="0.3">
      <c r="L25" s="67" t="s">
        <v>11018</v>
      </c>
      <c r="M25" s="68">
        <v>2297200.8602999994</v>
      </c>
    </row>
    <row r="38" spans="1:19" ht="15" thickBot="1" x14ac:dyDescent="0.35"/>
    <row r="39" spans="1:19" ht="15" thickBot="1" x14ac:dyDescent="0.35">
      <c r="A39" s="76" t="s">
        <v>11031</v>
      </c>
      <c r="B39" s="77"/>
      <c r="C39" s="77"/>
      <c r="D39" s="77"/>
      <c r="E39" s="77"/>
      <c r="F39" s="77"/>
      <c r="G39" s="77"/>
      <c r="H39" s="77"/>
      <c r="I39" s="77"/>
      <c r="J39" s="78"/>
      <c r="L39" s="76" t="s">
        <v>11032</v>
      </c>
      <c r="M39" s="77"/>
      <c r="N39" s="77"/>
      <c r="O39" s="77"/>
      <c r="P39" s="77"/>
      <c r="Q39" s="77"/>
      <c r="R39" s="77"/>
      <c r="S39" s="77"/>
    </row>
    <row r="60" spans="1:14" x14ac:dyDescent="0.3">
      <c r="A60" s="63" t="s">
        <v>11017</v>
      </c>
      <c r="B60" t="s">
        <v>11019</v>
      </c>
      <c r="C60" t="s">
        <v>10979</v>
      </c>
      <c r="D60" t="s">
        <v>11020</v>
      </c>
      <c r="L60" s="63" t="s">
        <v>11017</v>
      </c>
      <c r="M60" t="s">
        <v>11019</v>
      </c>
      <c r="N60" t="s">
        <v>11020</v>
      </c>
    </row>
    <row r="61" spans="1:14" x14ac:dyDescent="0.3">
      <c r="A61" s="64" t="s">
        <v>104</v>
      </c>
      <c r="B61" s="65">
        <v>501239.89080000052</v>
      </c>
      <c r="C61">
        <v>2323</v>
      </c>
      <c r="D61" s="5">
        <v>39706.362499999981</v>
      </c>
      <c r="L61" s="64" t="s">
        <v>25</v>
      </c>
      <c r="M61" s="5">
        <v>1161401.3449999888</v>
      </c>
      <c r="N61" s="5">
        <v>134119.20919999972</v>
      </c>
    </row>
    <row r="62" spans="1:14" x14ac:dyDescent="0.3">
      <c r="A62" s="64" t="s">
        <v>147</v>
      </c>
      <c r="B62" s="65">
        <v>678781.2399999979</v>
      </c>
      <c r="C62">
        <v>2848</v>
      </c>
      <c r="D62" s="5">
        <v>91522.780000000261</v>
      </c>
      <c r="L62" s="64" t="s">
        <v>40</v>
      </c>
      <c r="M62" s="5">
        <v>706146.36680000008</v>
      </c>
      <c r="N62" s="5">
        <v>91979.134000000209</v>
      </c>
    </row>
    <row r="63" spans="1:14" x14ac:dyDescent="0.3">
      <c r="A63" s="64" t="s">
        <v>29</v>
      </c>
      <c r="B63" s="65">
        <v>391721.90500000032</v>
      </c>
      <c r="C63">
        <v>1620</v>
      </c>
      <c r="D63" s="5">
        <v>46749.430300000065</v>
      </c>
      <c r="L63" s="64" t="s">
        <v>101</v>
      </c>
      <c r="M63" s="5">
        <v>429653.1485000003</v>
      </c>
      <c r="N63" s="5">
        <v>60298.678500000075</v>
      </c>
    </row>
    <row r="64" spans="1:14" x14ac:dyDescent="0.3">
      <c r="A64" s="64" t="s">
        <v>43</v>
      </c>
      <c r="B64" s="65">
        <v>725457.82450000057</v>
      </c>
      <c r="C64">
        <v>3203</v>
      </c>
      <c r="D64" s="5">
        <v>108418.44890000018</v>
      </c>
      <c r="L64" s="64" t="s">
        <v>11018</v>
      </c>
      <c r="M64" s="5">
        <v>2297200.8602999891</v>
      </c>
      <c r="N64" s="5">
        <v>286397.02170000004</v>
      </c>
    </row>
    <row r="65" spans="1:19" x14ac:dyDescent="0.3">
      <c r="A65" s="64" t="s">
        <v>11018</v>
      </c>
      <c r="B65" s="65">
        <v>2297200.8602999505</v>
      </c>
      <c r="C65">
        <v>9994</v>
      </c>
      <c r="D65" s="5">
        <v>286397.02170000033</v>
      </c>
    </row>
    <row r="66" spans="1:19" ht="15" thickBot="1" x14ac:dyDescent="0.35"/>
    <row r="67" spans="1:19" ht="16.2" thickBot="1" x14ac:dyDescent="0.35">
      <c r="A67" s="71" t="s">
        <v>11033</v>
      </c>
      <c r="B67" s="72"/>
      <c r="C67" s="72"/>
      <c r="D67" s="72"/>
      <c r="E67" s="72"/>
      <c r="F67" s="72"/>
      <c r="G67" s="72"/>
      <c r="H67" s="72"/>
      <c r="I67" s="72"/>
      <c r="J67" s="72"/>
      <c r="K67" s="72"/>
      <c r="L67" s="72"/>
      <c r="M67" s="72"/>
      <c r="N67" s="72"/>
      <c r="O67" s="72"/>
      <c r="P67" s="72"/>
      <c r="Q67" s="72"/>
      <c r="R67" s="72"/>
      <c r="S67" s="73"/>
    </row>
    <row r="87" spans="1:19" ht="15" thickBot="1" x14ac:dyDescent="0.35"/>
    <row r="88" spans="1:19" ht="16.2" thickBot="1" x14ac:dyDescent="0.35">
      <c r="A88" s="71" t="s">
        <v>11034</v>
      </c>
      <c r="B88" s="72"/>
      <c r="C88" s="72"/>
      <c r="D88" s="72"/>
      <c r="E88" s="72"/>
      <c r="F88" s="72"/>
      <c r="G88" s="72"/>
      <c r="H88" s="72"/>
      <c r="I88" s="72"/>
      <c r="J88" s="72"/>
      <c r="K88" s="72"/>
      <c r="L88" s="72"/>
      <c r="M88" s="72"/>
      <c r="N88" s="72"/>
      <c r="O88" s="72"/>
      <c r="P88" s="72"/>
      <c r="Q88" s="72"/>
      <c r="R88" s="72"/>
      <c r="S88" s="73"/>
    </row>
    <row r="90" spans="1:19" x14ac:dyDescent="0.3">
      <c r="O90" s="63" t="s">
        <v>11017</v>
      </c>
      <c r="P90" t="s">
        <v>11019</v>
      </c>
    </row>
    <row r="91" spans="1:19" x14ac:dyDescent="0.3">
      <c r="O91" s="64" t="s">
        <v>160</v>
      </c>
      <c r="P91" s="5">
        <v>167380.31800000009</v>
      </c>
    </row>
    <row r="92" spans="1:19" x14ac:dyDescent="0.3">
      <c r="O92" s="64" t="s">
        <v>77</v>
      </c>
      <c r="P92" s="5">
        <v>107532.16099999999</v>
      </c>
    </row>
    <row r="93" spans="1:19" x14ac:dyDescent="0.3">
      <c r="O93" s="64" t="s">
        <v>74</v>
      </c>
      <c r="P93" s="5">
        <v>203412.73300000009</v>
      </c>
    </row>
    <row r="94" spans="1:19" x14ac:dyDescent="0.3">
      <c r="O94" s="64" t="s">
        <v>32</v>
      </c>
      <c r="P94" s="5">
        <v>114879.99629999997</v>
      </c>
    </row>
    <row r="95" spans="1:19" x14ac:dyDescent="0.3">
      <c r="O95" s="64" t="s">
        <v>35</v>
      </c>
      <c r="P95" s="5">
        <v>328449.10300000076</v>
      </c>
    </row>
    <row r="96" spans="1:19" x14ac:dyDescent="0.3">
      <c r="O96" s="64" t="s">
        <v>1218</v>
      </c>
      <c r="P96" s="5">
        <v>149528.02999999994</v>
      </c>
    </row>
    <row r="97" spans="15:16" x14ac:dyDescent="0.3">
      <c r="O97" s="64" t="s">
        <v>683</v>
      </c>
      <c r="P97" s="5">
        <v>189238.63099999996</v>
      </c>
    </row>
    <row r="98" spans="15:16" x14ac:dyDescent="0.3">
      <c r="O98" s="64" t="s">
        <v>71</v>
      </c>
      <c r="P98" s="5">
        <v>330007.05400000012</v>
      </c>
    </row>
    <row r="99" spans="15:16" x14ac:dyDescent="0.3">
      <c r="O99" s="64" t="s">
        <v>58</v>
      </c>
      <c r="P99" s="5">
        <v>223843.60800000012</v>
      </c>
    </row>
    <row r="100" spans="15:16" x14ac:dyDescent="0.3">
      <c r="O100" s="64" t="s">
        <v>55</v>
      </c>
      <c r="P100" s="5">
        <v>206965.53200000009</v>
      </c>
    </row>
    <row r="101" spans="15:16" x14ac:dyDescent="0.3">
      <c r="O101" s="64" t="s">
        <v>11018</v>
      </c>
      <c r="P101" s="5">
        <v>2021237.1663000011</v>
      </c>
    </row>
  </sheetData>
  <mergeCells count="15">
    <mergeCell ref="A88:S88"/>
    <mergeCell ref="A1:S1"/>
    <mergeCell ref="A2:S2"/>
    <mergeCell ref="A39:J39"/>
    <mergeCell ref="L39:S39"/>
    <mergeCell ref="A67:S67"/>
    <mergeCell ref="A19:S19"/>
    <mergeCell ref="A15:D15"/>
    <mergeCell ref="A16:D17"/>
    <mergeCell ref="F15:I15"/>
    <mergeCell ref="F16:I17"/>
    <mergeCell ref="K15:N15"/>
    <mergeCell ref="K16:N17"/>
    <mergeCell ref="P15:S15"/>
    <mergeCell ref="P16:S17"/>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84B1C-E4BE-469A-B010-E5768A4706EE}">
  <dimension ref="A1:P54"/>
  <sheetViews>
    <sheetView showGridLines="0" topLeftCell="C1" workbookViewId="0">
      <pane ySplit="1" topLeftCell="A2" activePane="bottomLeft" state="frozen"/>
      <selection pane="bottomLeft" activeCell="M26" sqref="M26"/>
    </sheetView>
  </sheetViews>
  <sheetFormatPr defaultRowHeight="14.4" x14ac:dyDescent="0.3"/>
  <cols>
    <col min="1" max="1" width="25.77734375" customWidth="1"/>
    <col min="2" max="2" width="20.33203125" customWidth="1"/>
    <col min="3" max="5" width="15.77734375" customWidth="1"/>
    <col min="7" max="11" width="15.77734375" customWidth="1"/>
    <col min="13" max="13" width="32.5546875" bestFit="1" customWidth="1"/>
  </cols>
  <sheetData>
    <row r="1" spans="1:16" ht="23.4" x14ac:dyDescent="0.45">
      <c r="A1" s="112" t="s">
        <v>10967</v>
      </c>
      <c r="B1" s="112"/>
      <c r="C1" s="112"/>
      <c r="D1" s="112"/>
      <c r="E1" s="112"/>
      <c r="F1" s="112"/>
      <c r="G1" s="112"/>
      <c r="H1" s="112"/>
      <c r="M1" s="109" t="s">
        <v>10995</v>
      </c>
      <c r="N1" s="110"/>
      <c r="O1" s="110"/>
      <c r="P1" s="111"/>
    </row>
    <row r="2" spans="1:16" ht="15.6" x14ac:dyDescent="0.3">
      <c r="A2" s="113" t="s">
        <v>10968</v>
      </c>
      <c r="B2" s="113"/>
      <c r="C2" s="113"/>
      <c r="D2" s="113"/>
      <c r="E2" s="113"/>
      <c r="F2" s="113"/>
      <c r="G2" s="113"/>
      <c r="H2" s="113"/>
      <c r="M2" s="39" t="s">
        <v>10996</v>
      </c>
      <c r="N2" t="str">
        <f>INDEX($A$33:$A$35,MATCH(MAX($B$33:$B$35),$B$33:$B$35,0))</f>
        <v>Technology</v>
      </c>
      <c r="P2" s="25"/>
    </row>
    <row r="3" spans="1:16" x14ac:dyDescent="0.3">
      <c r="M3" s="39" t="s">
        <v>10997</v>
      </c>
      <c r="N3" t="str">
        <f>INDEX($G$8:$G$11,MATCH(MAX($H$8:$H$11),$H$8:$H$11,0))</f>
        <v>West</v>
      </c>
      <c r="P3" s="25"/>
    </row>
    <row r="4" spans="1:16" x14ac:dyDescent="0.3">
      <c r="M4" s="40" t="s">
        <v>10998</v>
      </c>
      <c r="N4" s="28" t="str">
        <f>INDEX($G$18:$G$20,MATCH(MAX($H$18:$H$20),$H$18:$H$20,0))</f>
        <v>Consumer</v>
      </c>
      <c r="O4" s="28"/>
      <c r="P4" s="29"/>
    </row>
    <row r="5" spans="1:16" ht="18" x14ac:dyDescent="0.35">
      <c r="A5" s="114" t="s">
        <v>10969</v>
      </c>
      <c r="B5" s="115"/>
      <c r="C5" s="115"/>
      <c r="D5" s="115"/>
      <c r="E5" s="116"/>
      <c r="G5" s="123" t="s">
        <v>10981</v>
      </c>
      <c r="H5" s="124"/>
      <c r="I5" s="124"/>
      <c r="J5" s="124"/>
      <c r="K5" s="125"/>
      <c r="M5" s="38" t="s">
        <v>10989</v>
      </c>
      <c r="N5" s="23"/>
    </row>
    <row r="6" spans="1:16" x14ac:dyDescent="0.3">
      <c r="A6" s="24"/>
      <c r="E6" s="25"/>
      <c r="G6" s="24"/>
      <c r="K6" s="25"/>
      <c r="M6" s="35"/>
    </row>
    <row r="7" spans="1:16" ht="18" x14ac:dyDescent="0.35">
      <c r="A7" s="26" t="s">
        <v>10942</v>
      </c>
      <c r="B7" s="43">
        <f>SUM(Raw_Data!R:R)</f>
        <v>2297200.8602999551</v>
      </c>
      <c r="E7" s="25"/>
      <c r="G7" s="26" t="s">
        <v>12</v>
      </c>
      <c r="H7" s="50" t="s">
        <v>10975</v>
      </c>
      <c r="I7" s="50" t="s">
        <v>10979</v>
      </c>
      <c r="J7" s="50" t="s">
        <v>10982</v>
      </c>
      <c r="K7" s="30" t="s">
        <v>10983</v>
      </c>
      <c r="M7" s="36" t="s">
        <v>10990</v>
      </c>
    </row>
    <row r="8" spans="1:16" ht="18" x14ac:dyDescent="0.35">
      <c r="A8" s="26" t="s">
        <v>10970</v>
      </c>
      <c r="B8" s="44">
        <f>COUNTA(Raw_Data!B:B)-1</f>
        <v>9994</v>
      </c>
      <c r="E8" s="25"/>
      <c r="G8" s="33" t="s">
        <v>104</v>
      </c>
      <c r="H8" s="51">
        <f>SUMIF(Raw_Data!$M$2:$M$9995,G8,Raw_Data!$R$2:$R$9995)</f>
        <v>501239.89080000052</v>
      </c>
      <c r="I8">
        <f>COUNTIF(Raw_Data!$M$2:$M$9995,G8)</f>
        <v>2323</v>
      </c>
      <c r="J8">
        <f>COUNTIF(Customer_Master!$F$2:$F$794,G8)</f>
        <v>184</v>
      </c>
      <c r="K8" s="52">
        <f>H8/I8</f>
        <v>215.77266069737431</v>
      </c>
      <c r="M8" s="36" t="s">
        <v>10991</v>
      </c>
    </row>
    <row r="9" spans="1:16" ht="18" x14ac:dyDescent="0.35">
      <c r="A9" s="26" t="s">
        <v>10971</v>
      </c>
      <c r="B9" s="44">
        <f>COUNTA(Customer_Master!A:A)-1</f>
        <v>793</v>
      </c>
      <c r="E9" s="25"/>
      <c r="G9" s="33" t="s">
        <v>147</v>
      </c>
      <c r="H9" s="51">
        <f>SUMIF(Raw_Data!$M$2:$M$9995,G9,Raw_Data!$R$2:$R$9995)</f>
        <v>678781.2399999979</v>
      </c>
      <c r="I9">
        <f>COUNTIF(Raw_Data!$M$2:$M$9995,G9)</f>
        <v>2848</v>
      </c>
      <c r="J9">
        <f>COUNTIF(Customer_Master!$F$2:$F$794,G9)</f>
        <v>220</v>
      </c>
      <c r="K9" s="52">
        <f t="shared" ref="K9:K11" si="0">H9/I9</f>
        <v>238.33610955056105</v>
      </c>
      <c r="M9" s="36" t="s">
        <v>10992</v>
      </c>
    </row>
    <row r="10" spans="1:16" ht="18" x14ac:dyDescent="0.35">
      <c r="A10" s="26" t="s">
        <v>10957</v>
      </c>
      <c r="B10" s="45">
        <f>B7/B8</f>
        <v>229.85800083049381</v>
      </c>
      <c r="E10" s="25"/>
      <c r="G10" s="33" t="s">
        <v>29</v>
      </c>
      <c r="H10" s="51">
        <f>SUMIF(Raw_Data!$M$2:$M$9995,G10,Raw_Data!$R$2:$R$9995)</f>
        <v>391721.90500000032</v>
      </c>
      <c r="I10">
        <f>COUNTIF(Raw_Data!$M$2:$M$9995,G10)</f>
        <v>1620</v>
      </c>
      <c r="J10">
        <f>COUNTIF(Customer_Master!$F$2:$F$794,G10)</f>
        <v>134</v>
      </c>
      <c r="K10" s="52">
        <f t="shared" si="0"/>
        <v>241.80364506172859</v>
      </c>
      <c r="M10" s="36" t="s">
        <v>10993</v>
      </c>
    </row>
    <row r="11" spans="1:16" ht="18" x14ac:dyDescent="0.35">
      <c r="A11" s="26" t="s">
        <v>10972</v>
      </c>
      <c r="B11" s="44">
        <f>SUM(Raw_Data!S:S)</f>
        <v>37873</v>
      </c>
      <c r="E11" s="25"/>
      <c r="G11" s="33" t="s">
        <v>43</v>
      </c>
      <c r="H11" s="51">
        <f>SUMIF(Raw_Data!$M$2:$M$9995,G11,Raw_Data!$R$2:$R$9995)</f>
        <v>725457.82450000057</v>
      </c>
      <c r="I11">
        <f>COUNTIF(Raw_Data!$M$2:$M$9995,G11)</f>
        <v>3203</v>
      </c>
      <c r="J11">
        <f>COUNTIF(Customer_Master!$F$2:$F$794,G11)</f>
        <v>255</v>
      </c>
      <c r="K11" s="52">
        <f t="shared" si="0"/>
        <v>226.49323275054655</v>
      </c>
      <c r="M11" s="37" t="s">
        <v>10994</v>
      </c>
    </row>
    <row r="12" spans="1:16" s="58" customFormat="1" ht="18" x14ac:dyDescent="0.35">
      <c r="A12" s="27" t="s">
        <v>10973</v>
      </c>
      <c r="B12" s="43">
        <f>SUM(Raw_Data!U:U)</f>
        <v>286397.02170000132</v>
      </c>
      <c r="C12" s="56"/>
      <c r="D12" s="56"/>
      <c r="E12" s="57"/>
      <c r="G12" s="34" t="s">
        <v>10953</v>
      </c>
      <c r="H12" s="59">
        <f>SUM(H8:H11)</f>
        <v>2297200.8602999994</v>
      </c>
      <c r="I12" s="56">
        <f t="shared" ref="I12:K12" si="1">SUM(I8:I11)</f>
        <v>9994</v>
      </c>
      <c r="J12" s="56">
        <f t="shared" si="1"/>
        <v>793</v>
      </c>
      <c r="K12" s="60">
        <f t="shared" si="1"/>
        <v>922.40564806021052</v>
      </c>
    </row>
    <row r="15" spans="1:16" ht="18" x14ac:dyDescent="0.35">
      <c r="A15" s="117" t="s">
        <v>10974</v>
      </c>
      <c r="B15" s="118"/>
      <c r="C15" s="118"/>
      <c r="D15" s="118"/>
      <c r="E15" s="119"/>
      <c r="G15" s="126" t="s">
        <v>10984</v>
      </c>
      <c r="H15" s="127"/>
      <c r="I15" s="127"/>
      <c r="J15" s="127"/>
      <c r="K15" s="128"/>
    </row>
    <row r="16" spans="1:16" x14ac:dyDescent="0.3">
      <c r="A16" s="24"/>
      <c r="E16" s="25"/>
      <c r="G16" s="24"/>
      <c r="K16" s="25"/>
    </row>
    <row r="17" spans="1:11" x14ac:dyDescent="0.3">
      <c r="A17" s="31" t="s">
        <v>16</v>
      </c>
      <c r="B17" s="46" t="s">
        <v>10975</v>
      </c>
      <c r="C17" s="46" t="s">
        <v>10976</v>
      </c>
      <c r="D17" s="46" t="s">
        <v>10977</v>
      </c>
      <c r="E17" s="32" t="s">
        <v>20</v>
      </c>
      <c r="G17" s="53" t="s">
        <v>7</v>
      </c>
      <c r="H17" s="54" t="s">
        <v>10975</v>
      </c>
      <c r="I17" s="54" t="s">
        <v>10979</v>
      </c>
      <c r="J17" s="54" t="s">
        <v>10982</v>
      </c>
      <c r="K17" s="55" t="s">
        <v>10985</v>
      </c>
    </row>
    <row r="18" spans="1:11" x14ac:dyDescent="0.3">
      <c r="A18" s="24" t="str">
        <f>INDEX(Product_Master!$B$2:$B$1863,MATCH(LARGE(Product_Master!$H$2:$H$1863,1),Product_Master!$H$2:$H$1863,0))</f>
        <v>Canon imageCLASS 2200 Advanced Copier</v>
      </c>
      <c r="B18" s="5">
        <f>LARGE(Product_Master!$H$2:$H$1863,1)</f>
        <v>61599.824000000001</v>
      </c>
      <c r="C18">
        <f>INDEX(Product_Master!$G$2:$G$1863,MATCH(B18,Product_Master!$H$2:$H$1863,0))</f>
        <v>20</v>
      </c>
      <c r="D18" s="5">
        <f>INDEX(Product_Master!$E$2:$E$1863,MATCH(B18,Product_Master!$H$2:$H$1863,0))</f>
        <v>12319.9648</v>
      </c>
      <c r="E18" s="47">
        <f>INDEX(Product_Master!$F$2:$F$1863,MATCH(B18,Product_Master!$H$2:$H$1863,0))</f>
        <v>5039.9856000000009</v>
      </c>
      <c r="G18" s="26" t="s">
        <v>25</v>
      </c>
      <c r="H18" s="51">
        <f>SUMIF(Raw_Data!$H$2:$H$9995,G18,Raw_Data!$R$2:$R$9995)</f>
        <v>1161401.3449999888</v>
      </c>
      <c r="I18">
        <f>COUNTIF(Raw_Data!$H$2:$H$9995,G18)</f>
        <v>5191</v>
      </c>
      <c r="J18">
        <f>COUNTIF(Customer_Master!$C$2:$C$794,G18)</f>
        <v>409</v>
      </c>
      <c r="K18" s="52">
        <f>H18/J18</f>
        <v>2839.6120904645204</v>
      </c>
    </row>
    <row r="19" spans="1:11" x14ac:dyDescent="0.3">
      <c r="A19" s="24" t="str">
        <f>INDEX(Product_Master!$B$2:$B$1863,MATCH(LARGE(Product_Master!$H$2:$H$1863,2),Product_Master!$H$2:$H$1863,0))</f>
        <v>Fellowes PB500 Electric Punch Plastic Comb Binding Machine with Manual Bind</v>
      </c>
      <c r="B19" s="5">
        <f>LARGE(Product_Master!$H$2:$H$1863,2)</f>
        <v>27453.383999999998</v>
      </c>
      <c r="C19">
        <f>INDEX(Product_Master!$G$2:$G$1863,MATCH(B19,Product_Master!$H$2:$H$1863,0))</f>
        <v>31</v>
      </c>
      <c r="D19" s="5">
        <f>INDEX(Product_Master!$E$2:$E$1863,MATCH(B19,Product_Master!$H$2:$H$1863,0))</f>
        <v>2745.3383999999996</v>
      </c>
      <c r="E19" s="47">
        <f>INDEX(Product_Master!$F$2:$F$1863,MATCH(B19,Product_Master!$H$2:$H$1863,0))</f>
        <v>775.3039</v>
      </c>
      <c r="G19" s="26" t="s">
        <v>40</v>
      </c>
      <c r="H19" s="51">
        <f>SUMIF(Raw_Data!$H$2:$H$9995,G19,Raw_Data!$R$2:$R$9995)</f>
        <v>706146.36680000008</v>
      </c>
      <c r="I19">
        <f>COUNTIF(Raw_Data!$H$2:$H$9995,G19)</f>
        <v>3020</v>
      </c>
      <c r="J19">
        <f>COUNTIF(Customer_Master!$C$2:$C$794,G19)</f>
        <v>236</v>
      </c>
      <c r="K19" s="52">
        <f t="shared" ref="K19:K20" si="2">H19/J19</f>
        <v>2992.1456220338987</v>
      </c>
    </row>
    <row r="20" spans="1:11" x14ac:dyDescent="0.3">
      <c r="A20" s="24" t="str">
        <f>INDEX(Product_Master!$B$2:$B$1863,MATCH(LARGE(Product_Master!$H$2:$H$1863,3),Product_Master!$H$2:$H$1863,0))</f>
        <v>Cisco TelePresence System EX90 Videoconferencing Unit</v>
      </c>
      <c r="B20" s="5">
        <f>LARGE(Product_Master!$H$2:$H$1863,3)</f>
        <v>22638.48</v>
      </c>
      <c r="C20">
        <f>INDEX(Product_Master!$G$2:$G$1863,MATCH(B20,Product_Master!$H$2:$H$1863,0))</f>
        <v>6</v>
      </c>
      <c r="D20" s="5">
        <f>INDEX(Product_Master!$E$2:$E$1863,MATCH(B20,Product_Master!$H$2:$H$1863,0))</f>
        <v>22638.48</v>
      </c>
      <c r="E20" s="47">
        <f>INDEX(Product_Master!$F$2:$F$1863,MATCH(B20,Product_Master!$H$2:$H$1863,0))</f>
        <v>-1811.0784000000001</v>
      </c>
      <c r="G20" s="26" t="s">
        <v>10986</v>
      </c>
      <c r="H20" s="51">
        <f>SUMIF(Raw_Data!$H$2:$H$9995,G20,Raw_Data!$R$2:$R$9995)</f>
        <v>429653.1485000003</v>
      </c>
      <c r="I20">
        <f>COUNTIF(Raw_Data!$H$2:$H$9995,G20)</f>
        <v>1783</v>
      </c>
      <c r="J20">
        <f>COUNTIF(Customer_Master!$C$2:$C$794,G20)</f>
        <v>148</v>
      </c>
      <c r="K20" s="52">
        <f t="shared" si="2"/>
        <v>2903.0618141891914</v>
      </c>
    </row>
    <row r="21" spans="1:11" x14ac:dyDescent="0.3">
      <c r="A21" s="24" t="str">
        <f>INDEX(Product_Master!$B$2:$B$1863,MATCH(LARGE(Product_Master!$H$2:$H$1863,4),Product_Master!$H$2:$H$1863,0))</f>
        <v>HON 5400 Series Task Chairs for Big and Tall</v>
      </c>
      <c r="B21" s="5">
        <f>LARGE(Product_Master!$H$2:$H$1863,4)</f>
        <v>21870.576000000001</v>
      </c>
      <c r="C21">
        <f>INDEX(Product_Master!$G$2:$G$1863,MATCH(B21,Product_Master!$H$2:$H$1863,0))</f>
        <v>39</v>
      </c>
      <c r="D21" s="5">
        <f>INDEX(Product_Master!$E$2:$E$1863,MATCH(B21,Product_Master!$H$2:$H$1863,0))</f>
        <v>2733.8220000000001</v>
      </c>
      <c r="E21" s="47">
        <f>INDEX(Product_Master!$F$2:$F$1863,MATCH(B21,Product_Master!$H$2:$H$1863,0))</f>
        <v>7.1054273576010019E-15</v>
      </c>
      <c r="G21" s="27" t="s">
        <v>10953</v>
      </c>
      <c r="H21" s="59">
        <f>SUM(H18:H20)</f>
        <v>2297200.8602999891</v>
      </c>
      <c r="I21" s="56">
        <f t="shared" ref="I21:K21" si="3">SUM(I18:I20)</f>
        <v>9994</v>
      </c>
      <c r="J21" s="56">
        <f t="shared" si="3"/>
        <v>793</v>
      </c>
      <c r="K21" s="60">
        <f t="shared" si="3"/>
        <v>8734.8195266876101</v>
      </c>
    </row>
    <row r="22" spans="1:11" x14ac:dyDescent="0.3">
      <c r="A22" s="24" t="str">
        <f>INDEX(Product_Master!$B$2:$B$1863,MATCH(LARGE(Product_Master!$H$2:$H$1863,5),Product_Master!$H$2:$H$1863,0))</f>
        <v>GBC DocuBind TL300 Electric Binding System</v>
      </c>
      <c r="B22" s="5">
        <f>LARGE(Product_Master!$H$2:$H$1863,5)</f>
        <v>19823.479000000003</v>
      </c>
      <c r="C22">
        <f>INDEX(Product_Master!$G$2:$G$1863,MATCH(B22,Product_Master!$H$2:$H$1863,0))</f>
        <v>37</v>
      </c>
      <c r="D22" s="5">
        <f>INDEX(Product_Master!$E$2:$E$1863,MATCH(B22,Product_Master!$H$2:$H$1863,0))</f>
        <v>1802.1344545454549</v>
      </c>
      <c r="E22" s="47">
        <f>INDEX(Product_Master!$F$2:$F$1863,MATCH(B22,Product_Master!$H$2:$H$1863,0))</f>
        <v>203.04591818181822</v>
      </c>
    </row>
    <row r="23" spans="1:11" x14ac:dyDescent="0.3">
      <c r="A23" s="24" t="str">
        <f>INDEX(Product_Master!$B$2:$B$1863,MATCH(LARGE(Product_Master!$H$2:$H$1863,6),Product_Master!$H$2:$H$1863,0))</f>
        <v>GBC Ibimaster 500 Manual ProClick Binding System</v>
      </c>
      <c r="B23" s="5">
        <f>LARGE(Product_Master!$H$2:$H$1863,6)</f>
        <v>19024.5</v>
      </c>
      <c r="C23">
        <f>INDEX(Product_Master!$G$2:$G$1863,MATCH(B23,Product_Master!$H$2:$H$1863,0))</f>
        <v>48</v>
      </c>
      <c r="D23" s="5">
        <f>INDEX(Product_Master!$E$2:$E$1863,MATCH(B23,Product_Master!$H$2:$H$1863,0))</f>
        <v>2113.8333333333335</v>
      </c>
      <c r="E23" s="47">
        <f>INDEX(Product_Master!$F$2:$F$1863,MATCH(B23,Product_Master!$H$2:$H$1863,0))</f>
        <v>84.553333333333285</v>
      </c>
    </row>
    <row r="24" spans="1:11" x14ac:dyDescent="0.3">
      <c r="A24" s="24" t="str">
        <f>INDEX(Product_Master!$B$2:$B$1863,MATCH(LARGE(Product_Master!$H$2:$H$1863,7),Product_Master!$H$2:$H$1863,0))</f>
        <v>Hewlett Packard LaserJet 3310 Copier</v>
      </c>
      <c r="B24" s="5">
        <f>LARGE(Product_Master!$H$2:$H$1863,7)</f>
        <v>18839.686000000002</v>
      </c>
      <c r="C24">
        <f>INDEX(Product_Master!$G$2:$G$1863,MATCH(B24,Product_Master!$H$2:$H$1863,0))</f>
        <v>38</v>
      </c>
      <c r="D24" s="5">
        <f>INDEX(Product_Master!$E$2:$E$1863,MATCH(B24,Product_Master!$H$2:$H$1863,0))</f>
        <v>2354.9607500000002</v>
      </c>
      <c r="E24" s="47">
        <f>INDEX(Product_Master!$F$2:$F$1863,MATCH(B24,Product_Master!$H$2:$H$1863,0))</f>
        <v>872.98545000000001</v>
      </c>
    </row>
    <row r="25" spans="1:11" x14ac:dyDescent="0.3">
      <c r="A25" s="24" t="str">
        <f>INDEX(Product_Master!$B$2:$B$1863,MATCH(LARGE(Product_Master!$H$2:$H$1863,8),Product_Master!$H$2:$H$1863,0))</f>
        <v>HP Designjet T520 Inkjet Large Format Printer - 24" Color</v>
      </c>
      <c r="B25" s="5">
        <f>LARGE(Product_Master!$H$2:$H$1863,8)</f>
        <v>18374.895</v>
      </c>
      <c r="C25">
        <f>INDEX(Product_Master!$G$2:$G$1863,MATCH(B25,Product_Master!$H$2:$H$1863,0))</f>
        <v>12</v>
      </c>
      <c r="D25" s="5">
        <f>INDEX(Product_Master!$E$2:$E$1863,MATCH(B25,Product_Master!$H$2:$H$1863,0))</f>
        <v>6124.9650000000001</v>
      </c>
      <c r="E25" s="47">
        <f>INDEX(Product_Master!$F$2:$F$1863,MATCH(B25,Product_Master!$H$2:$H$1863,0))</f>
        <v>1364.9921999999999</v>
      </c>
    </row>
    <row r="26" spans="1:11" x14ac:dyDescent="0.3">
      <c r="A26" s="24" t="str">
        <f>INDEX(Product_Master!$B$2:$B$1863,MATCH(LARGE(Product_Master!$H$2:$H$1863,9),Product_Master!$H$2:$H$1863,0))</f>
        <v>GBC DocuBind P400 Electric Binding System</v>
      </c>
      <c r="B26" s="5">
        <f>LARGE(Product_Master!$H$2:$H$1863,9)</f>
        <v>17965.067999999999</v>
      </c>
      <c r="C26">
        <f>INDEX(Product_Master!$G$2:$G$1863,MATCH(B26,Product_Master!$H$2:$H$1863,0))</f>
        <v>27</v>
      </c>
      <c r="D26" s="5">
        <f>INDEX(Product_Master!$E$2:$E$1863,MATCH(B26,Product_Master!$H$2:$H$1863,0))</f>
        <v>2994.1779999999999</v>
      </c>
      <c r="E26" s="47">
        <f>INDEX(Product_Master!$F$2:$F$1863,MATCH(B26,Product_Master!$H$2:$H$1863,0))</f>
        <v>-313.02770000000004</v>
      </c>
    </row>
    <row r="27" spans="1:11" x14ac:dyDescent="0.3">
      <c r="A27" s="41" t="str">
        <f>INDEX(Product_Master!$B$2:$B$1863,MATCH(LARGE(Product_Master!$H$2:$H$1863,10),Product_Master!$H$2:$H$1863,0))</f>
        <v>High Speed Automatic Electric Letter Opener</v>
      </c>
      <c r="B27" s="48">
        <f>LARGE(Product_Master!$H$2:$H$1863,10)</f>
        <v>17030.311999999998</v>
      </c>
      <c r="C27" s="28">
        <f>INDEX(Product_Master!$G$2:$G$1863,MATCH(B27,Product_Master!$H$2:$H$1863,0))</f>
        <v>11</v>
      </c>
      <c r="D27" s="48">
        <f>INDEX(Product_Master!$E$2:$E$1863,MATCH(B27,Product_Master!$H$2:$H$1863,0))</f>
        <v>5676.7706666666663</v>
      </c>
      <c r="E27" s="49">
        <f>INDEX(Product_Master!$F$2:$F$1863,MATCH(B27,Product_Master!$H$2:$H$1863,0))</f>
        <v>-87.334933333333353</v>
      </c>
    </row>
    <row r="30" spans="1:11" ht="18" x14ac:dyDescent="0.35">
      <c r="A30" s="120" t="s">
        <v>10978</v>
      </c>
      <c r="B30" s="121"/>
      <c r="C30" s="121"/>
      <c r="D30" s="121"/>
      <c r="E30" s="122"/>
    </row>
    <row r="31" spans="1:11" x14ac:dyDescent="0.3">
      <c r="A31" s="24"/>
      <c r="E31" s="25"/>
    </row>
    <row r="32" spans="1:11" x14ac:dyDescent="0.3">
      <c r="A32" s="26" t="s">
        <v>14</v>
      </c>
      <c r="B32" s="50" t="s">
        <v>10975</v>
      </c>
      <c r="C32" s="50" t="s">
        <v>10976</v>
      </c>
      <c r="D32" s="50" t="s">
        <v>10979</v>
      </c>
      <c r="E32" s="30" t="s">
        <v>10980</v>
      </c>
    </row>
    <row r="33" spans="1:5" x14ac:dyDescent="0.3">
      <c r="A33" s="26" t="s">
        <v>31</v>
      </c>
      <c r="B33" s="51">
        <f>SUMIF(Raw_Data!$O$2:$O$9995,A33,Raw_Data!$R$2:$R$9995)</f>
        <v>741999.79529999977</v>
      </c>
      <c r="C33">
        <f>SUMIF(Raw_Data!$O$2:$O$9995,A33,Raw_Data!$S$2:$S$9995)</f>
        <v>8028</v>
      </c>
      <c r="D33">
        <f>COUNTIF(Raw_Data!$O$2:$O$9995,A33)</f>
        <v>2121</v>
      </c>
      <c r="E33" s="52">
        <f>B33/D33</f>
        <v>349.83488698727007</v>
      </c>
    </row>
    <row r="34" spans="1:5" x14ac:dyDescent="0.3">
      <c r="A34" s="26" t="s">
        <v>45</v>
      </c>
      <c r="B34" s="51">
        <f>SUMIF(Raw_Data!$O$2:$O$9995,A34,Raw_Data!$R$2:$R$9995)</f>
        <v>719047.03200000292</v>
      </c>
      <c r="C34">
        <f>SUMIF(Raw_Data!$O$2:$O$9995,A34,Raw_Data!$S$2:$S$9995)</f>
        <v>22906</v>
      </c>
      <c r="D34">
        <f>COUNTIF(Raw_Data!$O$2:$O$9995,A34)</f>
        <v>6026</v>
      </c>
      <c r="E34" s="52">
        <f t="shared" ref="E34:E35" si="4">B34/D34</f>
        <v>119.32410089611732</v>
      </c>
    </row>
    <row r="35" spans="1:5" x14ac:dyDescent="0.3">
      <c r="A35" s="26" t="s">
        <v>70</v>
      </c>
      <c r="B35" s="51">
        <f>SUMIF(Raw_Data!$O$2:$O$9995,A35,Raw_Data!$R$2:$R$9995)</f>
        <v>836154.03299999656</v>
      </c>
      <c r="C35">
        <f>SUMIF(Raw_Data!$O$2:$O$9995,A35,Raw_Data!$S$2:$S$9995)</f>
        <v>6939</v>
      </c>
      <c r="D35">
        <f>COUNTIF(Raw_Data!$O$2:$O$9995,A35)</f>
        <v>1847</v>
      </c>
      <c r="E35" s="52">
        <f t="shared" si="4"/>
        <v>452.70927612344155</v>
      </c>
    </row>
    <row r="36" spans="1:5" x14ac:dyDescent="0.3">
      <c r="A36" s="27" t="s">
        <v>10953</v>
      </c>
      <c r="B36" s="59">
        <f>SUM(B33:B35)</f>
        <v>2297200.8602999994</v>
      </c>
      <c r="C36" s="56">
        <f>SUM(C33:C35)</f>
        <v>37873</v>
      </c>
      <c r="D36" s="56">
        <f>SUM(D33:D35)</f>
        <v>9994</v>
      </c>
      <c r="E36" s="60">
        <f>SUM(E33:E35)</f>
        <v>921.86826400682889</v>
      </c>
    </row>
    <row r="40" spans="1:5" ht="18" x14ac:dyDescent="0.35">
      <c r="A40" s="106" t="s">
        <v>10987</v>
      </c>
      <c r="B40" s="107"/>
      <c r="C40" s="107"/>
      <c r="D40" s="107"/>
      <c r="E40" s="108"/>
    </row>
    <row r="41" spans="1:5" x14ac:dyDescent="0.3">
      <c r="A41" s="24"/>
      <c r="E41" s="25"/>
    </row>
    <row r="42" spans="1:5" x14ac:dyDescent="0.3">
      <c r="A42" s="26" t="s">
        <v>11004</v>
      </c>
      <c r="B42" s="50" t="s">
        <v>10975</v>
      </c>
      <c r="C42" s="50" t="s">
        <v>10979</v>
      </c>
      <c r="D42" s="50" t="s">
        <v>10983</v>
      </c>
      <c r="E42" s="30" t="s">
        <v>10988</v>
      </c>
    </row>
    <row r="43" spans="1:5" x14ac:dyDescent="0.3">
      <c r="A43" s="39" t="s">
        <v>11005</v>
      </c>
      <c r="B43" s="51">
        <f>SUMIFS(Raw_Data!$R$2:$R$9995,Raw_Data!$X$2:$X$9995,2017,Raw_Data!$Y$2:$Y$9995,"Jan")</f>
        <v>43971.373999999996</v>
      </c>
      <c r="C43">
        <f>COUNTIFS(Raw_Data!$X$2:$X$9995,2017,Raw_Data!$Y$2:$Y$9995,"Jan")</f>
        <v>155</v>
      </c>
      <c r="D43" s="51">
        <f>B43/C43</f>
        <v>283.68628387096771</v>
      </c>
      <c r="E43" s="25"/>
    </row>
    <row r="44" spans="1:5" x14ac:dyDescent="0.3">
      <c r="A44" s="39" t="s">
        <v>11006</v>
      </c>
      <c r="B44" s="51">
        <f>SUMIFS(Raw_Data!$R$2:$R$9995,Raw_Data!$X$2:$X$9995,2017,Raw_Data!$Y$2:$Y$9995,"Feb")</f>
        <v>20301.133399999995</v>
      </c>
      <c r="C44">
        <f>COUNTIFS(Raw_Data!$X$2:$X$9995,2017,Raw_Data!$Y$2:$Y$9995,"Feb")</f>
        <v>107</v>
      </c>
      <c r="D44" s="51">
        <f t="shared" ref="D44:D54" si="5">B44/C44</f>
        <v>189.73021869158873</v>
      </c>
      <c r="E44" s="61">
        <f>IF(B43&gt;0,(B44-B43)/B43*100,"")</f>
        <v>-53.831023338047167</v>
      </c>
    </row>
    <row r="45" spans="1:5" x14ac:dyDescent="0.3">
      <c r="A45" s="39" t="s">
        <v>11007</v>
      </c>
      <c r="B45" s="51">
        <f>SUMIFS(Raw_Data!$R$2:$R$9995,Raw_Data!$X$2:$X$9995,2017,Raw_Data!$Y$2:$Y$9995,"Mar")</f>
        <v>58872.352799999986</v>
      </c>
      <c r="C45">
        <f>COUNTIFS(Raw_Data!$X$2:$X$9995,2017,Raw_Data!$Y$2:$Y$9995,"Mar")</f>
        <v>238</v>
      </c>
      <c r="D45" s="51">
        <f t="shared" si="5"/>
        <v>247.36282689075625</v>
      </c>
      <c r="E45" s="61">
        <f t="shared" ref="E45:E54" si="6">IF(B44&gt;0,(B45-B44)/B44*100,"")</f>
        <v>189.99539897609853</v>
      </c>
    </row>
    <row r="46" spans="1:5" x14ac:dyDescent="0.3">
      <c r="A46" s="39" t="s">
        <v>11008</v>
      </c>
      <c r="B46" s="51">
        <f>SUMIFS(Raw_Data!$R$2:$R$9995,Raw_Data!$X$2:$X$9995,2017,Raw_Data!$Y$2:$Y$9995,"Apr")</f>
        <v>36521.536100000005</v>
      </c>
      <c r="C46">
        <f>COUNTIFS(Raw_Data!$X$2:$X$9995,2017,Raw_Data!$Y$2:$Y$9995,"Apr")</f>
        <v>203</v>
      </c>
      <c r="D46" s="51">
        <f t="shared" si="5"/>
        <v>179.90904482758623</v>
      </c>
      <c r="E46" s="61">
        <f t="shared" si="6"/>
        <v>-37.964877632680562</v>
      </c>
    </row>
    <row r="47" spans="1:5" x14ac:dyDescent="0.3">
      <c r="A47" s="39" t="s">
        <v>11009</v>
      </c>
      <c r="B47" s="51">
        <f>SUMIFS(Raw_Data!$R$2:$R$9995,Raw_Data!$X$2:$X$9995,2017,Raw_Data!$Y$2:$Y$9995,"May")</f>
        <v>44261.110199999996</v>
      </c>
      <c r="C47">
        <f>COUNTIFS(Raw_Data!$X$2:$X$9995,2017,Raw_Data!$Y$2:$Y$9995,"May")</f>
        <v>242</v>
      </c>
      <c r="D47" s="51">
        <f t="shared" si="5"/>
        <v>182.89714958677683</v>
      </c>
      <c r="E47" s="61">
        <f t="shared" si="6"/>
        <v>21.191808796892282</v>
      </c>
    </row>
    <row r="48" spans="1:5" x14ac:dyDescent="0.3">
      <c r="A48" s="39" t="s">
        <v>11010</v>
      </c>
      <c r="B48" s="51">
        <f>SUMIFS(Raw_Data!$R$2:$R$9995,Raw_Data!$X$2:$X$9995,2017,Raw_Data!$Y$2:$Y$9995,"Jun")</f>
        <v>52981.725699999995</v>
      </c>
      <c r="C48">
        <f>COUNTIFS(Raw_Data!$X$2:$X$9995,2017,Raw_Data!$Y$2:$Y$9995,"Jun")</f>
        <v>245</v>
      </c>
      <c r="D48" s="51">
        <f t="shared" si="5"/>
        <v>216.25194163265303</v>
      </c>
      <c r="E48" s="61">
        <f t="shared" si="6"/>
        <v>19.702658746232714</v>
      </c>
    </row>
    <row r="49" spans="1:5" x14ac:dyDescent="0.3">
      <c r="A49" s="39" t="s">
        <v>11011</v>
      </c>
      <c r="B49" s="51">
        <f>SUMIFS(Raw_Data!$R$2:$R$9995,Raw_Data!$X$2:$X$9995,2017,Raw_Data!$Y$2:$Y$9995,"Jul")</f>
        <v>45264.416000000005</v>
      </c>
      <c r="C49">
        <f>COUNTIFS(Raw_Data!$X$2:$X$9995,2017,Raw_Data!$Y$2:$Y$9995,"Jul")</f>
        <v>226</v>
      </c>
      <c r="D49" s="51">
        <f t="shared" si="5"/>
        <v>200.28502654867259</v>
      </c>
      <c r="E49" s="61">
        <f t="shared" si="6"/>
        <v>-14.565984021920961</v>
      </c>
    </row>
    <row r="50" spans="1:5" x14ac:dyDescent="0.3">
      <c r="A50" s="39" t="s">
        <v>11012</v>
      </c>
      <c r="B50" s="51">
        <f>SUMIFS(Raw_Data!$R$2:$R$9995,Raw_Data!$X$2:$X$9995,2017,Raw_Data!$Y$2:$Y$9995,"Aug")</f>
        <v>63120.887999999977</v>
      </c>
      <c r="C50">
        <f>COUNTIFS(Raw_Data!$X$2:$X$9995,2017,Raw_Data!$Y$2:$Y$9995,"Aug")</f>
        <v>218</v>
      </c>
      <c r="D50" s="51">
        <f t="shared" si="5"/>
        <v>289.54535779816501</v>
      </c>
      <c r="E50" s="61">
        <f t="shared" si="6"/>
        <v>39.449248610652504</v>
      </c>
    </row>
    <row r="51" spans="1:5" x14ac:dyDescent="0.3">
      <c r="A51" s="39" t="s">
        <v>11013</v>
      </c>
      <c r="B51" s="51">
        <f>SUMIFS(Raw_Data!$R$2:$R$9995,Raw_Data!$X$2:$X$9995,2017,Raw_Data!$Y$2:$Y$9995,"Sep")</f>
        <v>87866.652000000046</v>
      </c>
      <c r="C51">
        <f>COUNTIFS(Raw_Data!$X$2:$X$9995,2017,Raw_Data!$Y$2:$Y$9995,"Sep")</f>
        <v>459</v>
      </c>
      <c r="D51" s="51">
        <f t="shared" si="5"/>
        <v>191.43061437908506</v>
      </c>
      <c r="E51" s="61">
        <f t="shared" si="6"/>
        <v>39.203764053509637</v>
      </c>
    </row>
    <row r="52" spans="1:5" x14ac:dyDescent="0.3">
      <c r="A52" s="39" t="s">
        <v>11014</v>
      </c>
      <c r="B52" s="51">
        <f>SUMIFS(Raw_Data!$R$2:$R$9995,Raw_Data!$X$2:$X$9995,2017,Raw_Data!$Y$2:$Y$9995,"Oct")</f>
        <v>77776.923199999976</v>
      </c>
      <c r="C52">
        <f>COUNTIFS(Raw_Data!$X$2:$X$9995,2017,Raw_Data!$Y$2:$Y$9995,"Oct")</f>
        <v>298</v>
      </c>
      <c r="D52" s="51">
        <f t="shared" si="5"/>
        <v>260.99638657718111</v>
      </c>
      <c r="E52" s="61">
        <f t="shared" si="6"/>
        <v>-11.483001309757499</v>
      </c>
    </row>
    <row r="53" spans="1:5" x14ac:dyDescent="0.3">
      <c r="A53" s="39" t="s">
        <v>11015</v>
      </c>
      <c r="B53" s="51">
        <f>SUMIFS(Raw_Data!$R$2:$R$9995,Raw_Data!$X$2:$X$9995,2017,Raw_Data!$Y$2:$Y$9995,"Nov")</f>
        <v>118447.82500000003</v>
      </c>
      <c r="C53">
        <f>COUNTIFS(Raw_Data!$X$2:$X$9995,2017,Raw_Data!$Y$2:$Y$9995,"Nov")</f>
        <v>459</v>
      </c>
      <c r="D53" s="51">
        <f t="shared" si="5"/>
        <v>258.05626361655777</v>
      </c>
      <c r="E53" s="61">
        <f t="shared" si="6"/>
        <v>52.291734008835235</v>
      </c>
    </row>
    <row r="54" spans="1:5" x14ac:dyDescent="0.3">
      <c r="A54" s="40" t="s">
        <v>11016</v>
      </c>
      <c r="B54" s="42">
        <f>SUMIFS(Raw_Data!$R$2:$R$9995,Raw_Data!$X$2:$X$9995,2017,Raw_Data!$Y$2:$Y$9995,"Dec")</f>
        <v>83829.318799999994</v>
      </c>
      <c r="C54" s="28">
        <f>COUNTIFS(Raw_Data!$X$2:$X$9995,2017,Raw_Data!$Y$2:$Y$9995,"Dec")</f>
        <v>462</v>
      </c>
      <c r="D54" s="42">
        <f t="shared" si="5"/>
        <v>181.44874199134199</v>
      </c>
      <c r="E54" s="62">
        <f t="shared" si="6"/>
        <v>-29.226797706078628</v>
      </c>
    </row>
  </sheetData>
  <mergeCells count="9">
    <mergeCell ref="A40:E40"/>
    <mergeCell ref="M1:P1"/>
    <mergeCell ref="A1:H1"/>
    <mergeCell ref="A2:H2"/>
    <mergeCell ref="A5:E5"/>
    <mergeCell ref="A15:E15"/>
    <mergeCell ref="A30:E30"/>
    <mergeCell ref="G5:K5"/>
    <mergeCell ref="G15:K15"/>
  </mergeCells>
  <phoneticPr fontId="11" type="noConversion"/>
  <conditionalFormatting sqref="B33:B35">
    <cfRule type="dataBar" priority="3">
      <dataBar>
        <cfvo type="min"/>
        <cfvo type="max"/>
        <color rgb="FF008AEF"/>
      </dataBar>
      <extLst>
        <ext xmlns:x14="http://schemas.microsoft.com/office/spreadsheetml/2009/9/main" uri="{B025F937-C7B1-47D3-B67F-A62EFF666E3E}">
          <x14:id>{35E03065-B192-4B29-A5AF-B4DB9B253B97}</x14:id>
        </ext>
      </extLst>
    </cfRule>
  </conditionalFormatting>
  <conditionalFormatting sqref="H8:H11">
    <cfRule type="colorScale" priority="2">
      <colorScale>
        <cfvo type="min"/>
        <cfvo type="percentile" val="50"/>
        <cfvo type="max"/>
        <color rgb="FFF8696B"/>
        <color rgb="FFFFEB84"/>
        <color rgb="FF63BE7B"/>
      </colorScale>
    </cfRule>
  </conditionalFormatting>
  <conditionalFormatting sqref="H18:H20">
    <cfRule type="iconSet" priority="1">
      <iconSet iconSet="3Arrows">
        <cfvo type="percent" val="0"/>
        <cfvo type="percent" val="33"/>
        <cfvo type="percent" val="67"/>
      </iconSe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35E03065-B192-4B29-A5AF-B4DB9B253B97}">
            <x14:dataBar minLength="0" maxLength="100" border="1" negativeBarBorderColorSameAsPositive="0">
              <x14:cfvo type="autoMin"/>
              <x14:cfvo type="autoMax"/>
              <x14:borderColor rgb="FF008AEF"/>
              <x14:negativeFillColor rgb="FFFF0000"/>
              <x14:negativeBorderColor rgb="FFFF0000"/>
              <x14:axisColor rgb="FF000000"/>
            </x14:dataBar>
          </x14:cfRule>
          <xm:sqref>B33:B35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67B52-89D4-48DC-A69D-912D217DD3A1}">
  <dimension ref="A1:M794"/>
  <sheetViews>
    <sheetView workbookViewId="0">
      <pane ySplit="1" topLeftCell="A2" activePane="bottomLeft" state="frozen"/>
      <selection pane="bottomLeft" activeCell="K15" sqref="K15"/>
    </sheetView>
  </sheetViews>
  <sheetFormatPr defaultRowHeight="14.4" x14ac:dyDescent="0.3"/>
  <cols>
    <col min="1" max="1" width="11.109375" style="20" bestFit="1" customWidth="1"/>
    <col min="2" max="2" width="20.44140625" style="20" bestFit="1" customWidth="1"/>
    <col min="3" max="3" width="11.33203125" style="20" bestFit="1" customWidth="1"/>
    <col min="4" max="5" width="15.5546875" style="20" bestFit="1" customWidth="1"/>
    <col min="6" max="6" width="6.88671875" style="20" bestFit="1" customWidth="1"/>
    <col min="7" max="7" width="13.88671875" style="20" bestFit="1" customWidth="1"/>
    <col min="8" max="8" width="11.33203125" style="21" bestFit="1" customWidth="1"/>
    <col min="9" max="9" width="14.109375" style="22" bestFit="1" customWidth="1"/>
    <col min="10" max="10" width="12.44140625" style="20" bestFit="1" customWidth="1"/>
    <col min="11" max="11" width="8.88671875" style="20"/>
    <col min="12" max="12" width="15.5546875" style="20" bestFit="1" customWidth="1"/>
    <col min="13" max="16384" width="8.88671875" style="20"/>
  </cols>
  <sheetData>
    <row r="1" spans="1:13" x14ac:dyDescent="0.3">
      <c r="A1" s="16" t="s">
        <v>5</v>
      </c>
      <c r="B1" s="17" t="s">
        <v>10954</v>
      </c>
      <c r="C1" s="17" t="s">
        <v>7</v>
      </c>
      <c r="D1" s="17" t="s">
        <v>9</v>
      </c>
      <c r="E1" s="17" t="s">
        <v>10</v>
      </c>
      <c r="F1" s="17" t="s">
        <v>12</v>
      </c>
      <c r="G1" s="17" t="s">
        <v>10955</v>
      </c>
      <c r="H1" s="18" t="s">
        <v>10956</v>
      </c>
      <c r="I1" s="19" t="s">
        <v>10957</v>
      </c>
      <c r="J1" s="17" t="s">
        <v>10958</v>
      </c>
    </row>
    <row r="2" spans="1:13" x14ac:dyDescent="0.3">
      <c r="A2" s="20" t="s">
        <v>23</v>
      </c>
      <c r="B2" s="20" t="str">
        <f>IFERROR(INDEX(Raw_Data!G:G,MATCH(Customer_Master!A2,Raw_Data!F:F,0)),"Not found")</f>
        <v>Claire Gute</v>
      </c>
      <c r="C2" s="20" t="str">
        <f>INDEX(Raw_Data!H:H,MATCH(Customer_Master!A2,Raw_Data!F:F,0))</f>
        <v>Consumer</v>
      </c>
      <c r="D2" s="20" t="str">
        <f>INDEX(Raw_Data!J:J,MATCH(Customer_Master!A2,Raw_Data!F:F,0))</f>
        <v>Henderson</v>
      </c>
      <c r="E2" s="20" t="str">
        <f>INDEX(Raw_Data!J:J,MATCH(Customer_Master!A2,Raw_Data!F:F,0))</f>
        <v>Henderson</v>
      </c>
      <c r="F2" s="20" t="str">
        <f>INDEX(Raw_Data!M:M,MATCH(Customer_Master!A2,Raw_Data!F:F,0))</f>
        <v>South</v>
      </c>
      <c r="G2" s="20">
        <f>COUNTIF(Raw_Data!F:F,Customer_Master!A2)</f>
        <v>5</v>
      </c>
      <c r="H2" s="21">
        <f>SUMIF(Raw_Data!F:F,Customer_Master!A2,Raw_Data!R:R)</f>
        <v>1148.7800000000002</v>
      </c>
      <c r="I2" s="22">
        <f>H2/G2</f>
        <v>229.75600000000003</v>
      </c>
      <c r="J2" s="20" t="str">
        <f>IF(H2&gt;5000,"VIP",IF(H2&gt;2000,"Gold","Silver"))</f>
        <v>Silver</v>
      </c>
    </row>
    <row r="3" spans="1:13" x14ac:dyDescent="0.3">
      <c r="A3" s="20" t="s">
        <v>38</v>
      </c>
      <c r="B3" s="20" t="str">
        <f>IFERROR(INDEX(Raw_Data!G:G,MATCH(Customer_Master!A3,Raw_Data!F:F,0)),"Not found")</f>
        <v>Darrin Van Huff</v>
      </c>
      <c r="C3" s="20" t="str">
        <f>INDEX(Raw_Data!H:H,MATCH(Customer_Master!A3,Raw_Data!F:F,0))</f>
        <v>Corporate</v>
      </c>
      <c r="D3" s="20" t="str">
        <f>INDEX(Raw_Data!J:J,MATCH(Customer_Master!A3,Raw_Data!F:F,0))</f>
        <v>Los Angeles</v>
      </c>
      <c r="E3" s="20" t="str">
        <f>INDEX(Raw_Data!J:J,MATCH(Customer_Master!A3,Raw_Data!F:F,0))</f>
        <v>Los Angeles</v>
      </c>
      <c r="F3" s="20" t="str">
        <f>INDEX(Raw_Data!M:M,MATCH(Customer_Master!A3,Raw_Data!F:F,0))</f>
        <v>West</v>
      </c>
      <c r="G3" s="20">
        <f>COUNTIF(Raw_Data!F:F,Customer_Master!A3)</f>
        <v>9</v>
      </c>
      <c r="H3" s="21">
        <f>SUMIF(Raw_Data!F:F,Customer_Master!A3,Raw_Data!R:R)</f>
        <v>1119.4830000000002</v>
      </c>
      <c r="I3" s="22">
        <f t="shared" ref="I3:I66" si="0">H3/G3</f>
        <v>124.38700000000001</v>
      </c>
      <c r="J3" s="20" t="str">
        <f t="shared" ref="J3:J66" si="1">IF(H3&gt;5000,"VIP",IF(H3&gt;2000,"Gold","Silver"))</f>
        <v>Silver</v>
      </c>
      <c r="L3" s="17" t="s">
        <v>10959</v>
      </c>
      <c r="M3" s="20">
        <f>MAX(H:H)</f>
        <v>25043.05</v>
      </c>
    </row>
    <row r="4" spans="1:13" x14ac:dyDescent="0.3">
      <c r="A4" s="20" t="s">
        <v>50</v>
      </c>
      <c r="B4" s="20" t="str">
        <f>IFERROR(INDEX(Raw_Data!G:G,MATCH(Customer_Master!A4,Raw_Data!F:F,0)),"Not found")</f>
        <v>Sean O'Donnell</v>
      </c>
      <c r="C4" s="20" t="str">
        <f>INDEX(Raw_Data!H:H,MATCH(Customer_Master!A4,Raw_Data!F:F,0))</f>
        <v>Consumer</v>
      </c>
      <c r="D4" s="20" t="str">
        <f>INDEX(Raw_Data!J:J,MATCH(Customer_Master!A4,Raw_Data!F:F,0))</f>
        <v>Fort Lauderdale</v>
      </c>
      <c r="E4" s="20" t="str">
        <f>INDEX(Raw_Data!J:J,MATCH(Customer_Master!A4,Raw_Data!F:F,0))</f>
        <v>Fort Lauderdale</v>
      </c>
      <c r="F4" s="20" t="str">
        <f>INDEX(Raw_Data!M:M,MATCH(Customer_Master!A4,Raw_Data!F:F,0))</f>
        <v>South</v>
      </c>
      <c r="G4" s="20">
        <f>COUNTIF(Raw_Data!F:F,Customer_Master!A4)</f>
        <v>15</v>
      </c>
      <c r="H4" s="21">
        <f>SUMIF(Raw_Data!F:F,Customer_Master!A4,Raw_Data!R:R)</f>
        <v>2602.5755000000008</v>
      </c>
      <c r="I4" s="22">
        <f t="shared" si="0"/>
        <v>173.50503333333339</v>
      </c>
      <c r="J4" s="20" t="str">
        <f t="shared" si="1"/>
        <v>Gold</v>
      </c>
      <c r="L4" s="17" t="s">
        <v>10960</v>
      </c>
      <c r="M4" s="20">
        <f>MIN(H:H)</f>
        <v>4.8330000000000002</v>
      </c>
    </row>
    <row r="5" spans="1:13" x14ac:dyDescent="0.3">
      <c r="A5" s="20" t="s">
        <v>61</v>
      </c>
      <c r="B5" s="20" t="str">
        <f>IFERROR(INDEX(Raw_Data!G:G,MATCH(Customer_Master!A5,Raw_Data!F:F,0)),"Not found")</f>
        <v>Brosina Hoffman</v>
      </c>
      <c r="C5" s="20" t="str">
        <f>INDEX(Raw_Data!H:H,MATCH(Customer_Master!A5,Raw_Data!F:F,0))</f>
        <v>Consumer</v>
      </c>
      <c r="D5" s="20" t="str">
        <f>INDEX(Raw_Data!J:J,MATCH(Customer_Master!A5,Raw_Data!F:F,0))</f>
        <v>Los Angeles</v>
      </c>
      <c r="E5" s="20" t="str">
        <f>INDEX(Raw_Data!J:J,MATCH(Customer_Master!A5,Raw_Data!F:F,0))</f>
        <v>Los Angeles</v>
      </c>
      <c r="F5" s="20" t="str">
        <f>INDEX(Raw_Data!M:M,MATCH(Customer_Master!A5,Raw_Data!F:F,0))</f>
        <v>West</v>
      </c>
      <c r="G5" s="20">
        <f>COUNTIF(Raw_Data!F:F,Customer_Master!A5)</f>
        <v>24</v>
      </c>
      <c r="H5" s="21">
        <f>SUMIF(Raw_Data!F:F,Customer_Master!A5,Raw_Data!R:R)</f>
        <v>6255.3510000000006</v>
      </c>
      <c r="I5" s="22">
        <f t="shared" si="0"/>
        <v>260.63962500000002</v>
      </c>
      <c r="J5" s="20" t="str">
        <f t="shared" si="1"/>
        <v>VIP</v>
      </c>
      <c r="L5" s="17" t="s">
        <v>10961</v>
      </c>
      <c r="M5" s="20">
        <f>AVERAGE(H:H)</f>
        <v>2896.8484997477954</v>
      </c>
    </row>
    <row r="6" spans="1:13" x14ac:dyDescent="0.3">
      <c r="A6" s="20" t="s">
        <v>84</v>
      </c>
      <c r="B6" s="20" t="str">
        <f>IFERROR(INDEX(Raw_Data!G:G,MATCH(Customer_Master!A6,Raw_Data!F:F,0)),"Not found")</f>
        <v>Andrew Allen</v>
      </c>
      <c r="C6" s="20" t="str">
        <f>INDEX(Raw_Data!H:H,MATCH(Customer_Master!A6,Raw_Data!F:F,0))</f>
        <v>Consumer</v>
      </c>
      <c r="D6" s="20" t="str">
        <f>INDEX(Raw_Data!J:J,MATCH(Customer_Master!A6,Raw_Data!F:F,0))</f>
        <v>Concord</v>
      </c>
      <c r="E6" s="20" t="str">
        <f>INDEX(Raw_Data!J:J,MATCH(Customer_Master!A6,Raw_Data!F:F,0))</f>
        <v>Concord</v>
      </c>
      <c r="F6" s="20" t="str">
        <f>INDEX(Raw_Data!M:M,MATCH(Customer_Master!A6,Raw_Data!F:F,0))</f>
        <v>South</v>
      </c>
      <c r="G6" s="20">
        <f>COUNTIF(Raw_Data!F:F,Customer_Master!A6)</f>
        <v>12</v>
      </c>
      <c r="H6" s="21">
        <f>SUMIF(Raw_Data!F:F,Customer_Master!A6,Raw_Data!R:R)</f>
        <v>1790.5119999999999</v>
      </c>
      <c r="I6" s="22">
        <f t="shared" si="0"/>
        <v>149.20933333333332</v>
      </c>
      <c r="J6" s="20" t="str">
        <f t="shared" si="1"/>
        <v>Silver</v>
      </c>
      <c r="L6" s="17" t="s">
        <v>10962</v>
      </c>
      <c r="M6" s="20">
        <f>MEDIAN(H:H)</f>
        <v>2256.3940000000002</v>
      </c>
    </row>
    <row r="7" spans="1:13" x14ac:dyDescent="0.3">
      <c r="A7" s="20" t="s">
        <v>92</v>
      </c>
      <c r="B7" s="20" t="str">
        <f>IFERROR(INDEX(Raw_Data!G:G,MATCH(Customer_Master!A7,Raw_Data!F:F,0)),"Not found")</f>
        <v>Irene Maddox</v>
      </c>
      <c r="C7" s="20" t="str">
        <f>INDEX(Raw_Data!H:H,MATCH(Customer_Master!A7,Raw_Data!F:F,0))</f>
        <v>Consumer</v>
      </c>
      <c r="D7" s="20" t="str">
        <f>INDEX(Raw_Data!J:J,MATCH(Customer_Master!A7,Raw_Data!F:F,0))</f>
        <v>Seattle</v>
      </c>
      <c r="E7" s="20" t="str">
        <f>INDEX(Raw_Data!J:J,MATCH(Customer_Master!A7,Raw_Data!F:F,0))</f>
        <v>Seattle</v>
      </c>
      <c r="F7" s="20" t="str">
        <f>INDEX(Raw_Data!M:M,MATCH(Customer_Master!A7,Raw_Data!F:F,0))</f>
        <v>West</v>
      </c>
      <c r="G7" s="20">
        <f>COUNTIF(Raw_Data!F:F,Customer_Master!A7)</f>
        <v>21</v>
      </c>
      <c r="H7" s="21">
        <f>SUMIF(Raw_Data!F:F,Customer_Master!A7,Raw_Data!R:R)</f>
        <v>4930.4739999999993</v>
      </c>
      <c r="I7" s="22">
        <f t="shared" si="0"/>
        <v>234.78447619047614</v>
      </c>
      <c r="J7" s="20" t="str">
        <f t="shared" si="1"/>
        <v>Gold</v>
      </c>
    </row>
    <row r="8" spans="1:13" x14ac:dyDescent="0.3">
      <c r="A8" s="20" t="s">
        <v>99</v>
      </c>
      <c r="B8" s="20" t="str">
        <f>IFERROR(INDEX(Raw_Data!G:G,MATCH(Customer_Master!A8,Raw_Data!F:F,0)),"Not found")</f>
        <v>Harold Pawlan</v>
      </c>
      <c r="C8" s="20" t="str">
        <f>INDEX(Raw_Data!H:H,MATCH(Customer_Master!A8,Raw_Data!F:F,0))</f>
        <v>Home Office</v>
      </c>
      <c r="D8" s="20" t="str">
        <f>INDEX(Raw_Data!J:J,MATCH(Customer_Master!A8,Raw_Data!F:F,0))</f>
        <v>Fort Worth</v>
      </c>
      <c r="E8" s="20" t="str">
        <f>INDEX(Raw_Data!J:J,MATCH(Customer_Master!A8,Raw_Data!F:F,0))</f>
        <v>Fort Worth</v>
      </c>
      <c r="F8" s="20" t="str">
        <f>INDEX(Raw_Data!M:M,MATCH(Customer_Master!A8,Raw_Data!F:F,0))</f>
        <v>Central</v>
      </c>
      <c r="G8" s="20">
        <f>COUNTIF(Raw_Data!F:F,Customer_Master!A8)</f>
        <v>10</v>
      </c>
      <c r="H8" s="21">
        <f>SUMIF(Raw_Data!F:F,Customer_Master!A8,Raw_Data!R:R)</f>
        <v>1990.3140000000001</v>
      </c>
      <c r="I8" s="22">
        <f t="shared" si="0"/>
        <v>199.03140000000002</v>
      </c>
      <c r="J8" s="20" t="str">
        <f t="shared" si="1"/>
        <v>Silver</v>
      </c>
      <c r="L8" s="17" t="s">
        <v>10963</v>
      </c>
      <c r="M8" s="20">
        <f>COUNTIF(J:J,"VIP")</f>
        <v>117</v>
      </c>
    </row>
    <row r="9" spans="1:13" x14ac:dyDescent="0.3">
      <c r="A9" s="20" t="s">
        <v>110</v>
      </c>
      <c r="B9" s="20" t="str">
        <f>IFERROR(INDEX(Raw_Data!G:G,MATCH(Customer_Master!A9,Raw_Data!F:F,0)),"Not found")</f>
        <v>Pete Kriz</v>
      </c>
      <c r="C9" s="20" t="str">
        <f>INDEX(Raw_Data!H:H,MATCH(Customer_Master!A9,Raw_Data!F:F,0))</f>
        <v>Consumer</v>
      </c>
      <c r="D9" s="20" t="str">
        <f>INDEX(Raw_Data!J:J,MATCH(Customer_Master!A9,Raw_Data!F:F,0))</f>
        <v>Madison</v>
      </c>
      <c r="E9" s="20" t="str">
        <f>INDEX(Raw_Data!J:J,MATCH(Customer_Master!A9,Raw_Data!F:F,0))</f>
        <v>Madison</v>
      </c>
      <c r="F9" s="20" t="str">
        <f>INDEX(Raw_Data!M:M,MATCH(Customer_Master!A9,Raw_Data!F:F,0))</f>
        <v>Central</v>
      </c>
      <c r="G9" s="20">
        <f>COUNTIF(Raw_Data!F:F,Customer_Master!A9)</f>
        <v>25</v>
      </c>
      <c r="H9" s="21">
        <f>SUMIF(Raw_Data!F:F,Customer_Master!A9,Raw_Data!R:R)</f>
        <v>8646.9339999999975</v>
      </c>
      <c r="I9" s="22">
        <f t="shared" si="0"/>
        <v>345.8773599999999</v>
      </c>
      <c r="J9" s="20" t="str">
        <f t="shared" si="1"/>
        <v>VIP</v>
      </c>
      <c r="L9" s="17" t="s">
        <v>10964</v>
      </c>
      <c r="M9" s="20">
        <f>COUNTIF(J:J,"Gold")</f>
        <v>323</v>
      </c>
    </row>
    <row r="10" spans="1:13" x14ac:dyDescent="0.3">
      <c r="A10" s="20" t="s">
        <v>117</v>
      </c>
      <c r="B10" s="20" t="str">
        <f>IFERROR(INDEX(Raw_Data!G:G,MATCH(Customer_Master!A10,Raw_Data!F:F,0)),"Not found")</f>
        <v>Alejandro Grove</v>
      </c>
      <c r="C10" s="20" t="str">
        <f>INDEX(Raw_Data!H:H,MATCH(Customer_Master!A10,Raw_Data!F:F,0))</f>
        <v>Consumer</v>
      </c>
      <c r="D10" s="20" t="str">
        <f>INDEX(Raw_Data!J:J,MATCH(Customer_Master!A10,Raw_Data!F:F,0))</f>
        <v>West Jordan</v>
      </c>
      <c r="E10" s="20" t="str">
        <f>INDEX(Raw_Data!J:J,MATCH(Customer_Master!A10,Raw_Data!F:F,0))</f>
        <v>West Jordan</v>
      </c>
      <c r="F10" s="20" t="str">
        <f>INDEX(Raw_Data!M:M,MATCH(Customer_Master!A10,Raw_Data!F:F,0))</f>
        <v>West</v>
      </c>
      <c r="G10" s="20">
        <f>COUNTIF(Raw_Data!F:F,Customer_Master!A10)</f>
        <v>14</v>
      </c>
      <c r="H10" s="21">
        <f>SUMIF(Raw_Data!F:F,Customer_Master!A10,Raw_Data!R:R)</f>
        <v>2582.8979999999997</v>
      </c>
      <c r="I10" s="22">
        <f t="shared" si="0"/>
        <v>184.49271428571427</v>
      </c>
      <c r="J10" s="20" t="str">
        <f t="shared" si="1"/>
        <v>Gold</v>
      </c>
      <c r="L10" s="17" t="s">
        <v>10965</v>
      </c>
      <c r="M10" s="20">
        <f>COUNTIF(J:J,"Silver")</f>
        <v>353</v>
      </c>
    </row>
    <row r="11" spans="1:13" x14ac:dyDescent="0.3">
      <c r="A11" s="20" t="s">
        <v>124</v>
      </c>
      <c r="B11" s="20" t="str">
        <f>IFERROR(INDEX(Raw_Data!G:G,MATCH(Customer_Master!A11,Raw_Data!F:F,0)),"Not found")</f>
        <v>Zuschuss Donatelli</v>
      </c>
      <c r="C11" s="20" t="str">
        <f>INDEX(Raw_Data!H:H,MATCH(Customer_Master!A11,Raw_Data!F:F,0))</f>
        <v>Consumer</v>
      </c>
      <c r="D11" s="20" t="str">
        <f>INDEX(Raw_Data!J:J,MATCH(Customer_Master!A11,Raw_Data!F:F,0))</f>
        <v>San Francisco</v>
      </c>
      <c r="E11" s="20" t="str">
        <f>INDEX(Raw_Data!J:J,MATCH(Customer_Master!A11,Raw_Data!F:F,0))</f>
        <v>San Francisco</v>
      </c>
      <c r="F11" s="20" t="str">
        <f>INDEX(Raw_Data!M:M,MATCH(Customer_Master!A11,Raw_Data!F:F,0))</f>
        <v>West</v>
      </c>
      <c r="G11" s="20">
        <f>COUNTIF(Raw_Data!F:F,Customer_Master!A11)</f>
        <v>9</v>
      </c>
      <c r="H11" s="21">
        <f>SUMIF(Raw_Data!F:F,Customer_Master!A11,Raw_Data!R:R)</f>
        <v>1493.944</v>
      </c>
      <c r="I11" s="22">
        <f t="shared" si="0"/>
        <v>165.99377777777778</v>
      </c>
      <c r="J11" s="20" t="str">
        <f t="shared" si="1"/>
        <v>Silver</v>
      </c>
      <c r="L11" s="17" t="s">
        <v>10966</v>
      </c>
      <c r="M11" s="20">
        <f>SUM(M8:M10)</f>
        <v>793</v>
      </c>
    </row>
    <row r="12" spans="1:13" x14ac:dyDescent="0.3">
      <c r="A12" s="20" t="s">
        <v>134</v>
      </c>
      <c r="B12" s="20" t="str">
        <f>IFERROR(INDEX(Raw_Data!G:G,MATCH(Customer_Master!A12,Raw_Data!F:F,0)),"Not found")</f>
        <v>Ken Black</v>
      </c>
      <c r="C12" s="20" t="str">
        <f>INDEX(Raw_Data!H:H,MATCH(Customer_Master!A12,Raw_Data!F:F,0))</f>
        <v>Corporate</v>
      </c>
      <c r="D12" s="20" t="str">
        <f>INDEX(Raw_Data!J:J,MATCH(Customer_Master!A12,Raw_Data!F:F,0))</f>
        <v>Fremont</v>
      </c>
      <c r="E12" s="20" t="str">
        <f>INDEX(Raw_Data!J:J,MATCH(Customer_Master!A12,Raw_Data!F:F,0))</f>
        <v>Fremont</v>
      </c>
      <c r="F12" s="20" t="str">
        <f>INDEX(Raw_Data!M:M,MATCH(Customer_Master!A12,Raw_Data!F:F,0))</f>
        <v>Central</v>
      </c>
      <c r="G12" s="20">
        <f>COUNTIF(Raw_Data!F:F,Customer_Master!A12)</f>
        <v>23</v>
      </c>
      <c r="H12" s="21">
        <f>SUMIF(Raw_Data!F:F,Customer_Master!A12,Raw_Data!R:R)</f>
        <v>2744.7420000000002</v>
      </c>
      <c r="I12" s="22">
        <f t="shared" si="0"/>
        <v>119.33660869565219</v>
      </c>
      <c r="J12" s="20" t="str">
        <f t="shared" si="1"/>
        <v>Gold</v>
      </c>
    </row>
    <row r="13" spans="1:13" x14ac:dyDescent="0.3">
      <c r="A13" s="20" t="s">
        <v>143</v>
      </c>
      <c r="B13" s="20" t="str">
        <f>IFERROR(INDEX(Raw_Data!G:G,MATCH(Customer_Master!A13,Raw_Data!F:F,0)),"Not found")</f>
        <v>Sandra Flanagan</v>
      </c>
      <c r="C13" s="20" t="str">
        <f>INDEX(Raw_Data!H:H,MATCH(Customer_Master!A13,Raw_Data!F:F,0))</f>
        <v>Consumer</v>
      </c>
      <c r="D13" s="20" t="str">
        <f>INDEX(Raw_Data!J:J,MATCH(Customer_Master!A13,Raw_Data!F:F,0))</f>
        <v>Philadelphia</v>
      </c>
      <c r="E13" s="20" t="str">
        <f>INDEX(Raw_Data!J:J,MATCH(Customer_Master!A13,Raw_Data!F:F,0))</f>
        <v>Philadelphia</v>
      </c>
      <c r="F13" s="20" t="str">
        <f>INDEX(Raw_Data!M:M,MATCH(Customer_Master!A13,Raw_Data!F:F,0))</f>
        <v>East</v>
      </c>
      <c r="G13" s="20">
        <f>COUNTIF(Raw_Data!F:F,Customer_Master!A13)</f>
        <v>9</v>
      </c>
      <c r="H13" s="21">
        <f>SUMIF(Raw_Data!F:F,Customer_Master!A13,Raw_Data!R:R)</f>
        <v>763.54599999999982</v>
      </c>
      <c r="I13" s="22">
        <f t="shared" si="0"/>
        <v>84.83844444444442</v>
      </c>
      <c r="J13" s="20" t="str">
        <f t="shared" si="1"/>
        <v>Silver</v>
      </c>
    </row>
    <row r="14" spans="1:13" x14ac:dyDescent="0.3">
      <c r="A14" s="20" t="s">
        <v>151</v>
      </c>
      <c r="B14" s="20" t="str">
        <f>IFERROR(INDEX(Raw_Data!G:G,MATCH(Customer_Master!A14,Raw_Data!F:F,0)),"Not found")</f>
        <v>Emily Burns</v>
      </c>
      <c r="C14" s="20" t="str">
        <f>INDEX(Raw_Data!H:H,MATCH(Customer_Master!A14,Raw_Data!F:F,0))</f>
        <v>Consumer</v>
      </c>
      <c r="D14" s="20" t="str">
        <f>INDEX(Raw_Data!J:J,MATCH(Customer_Master!A14,Raw_Data!F:F,0))</f>
        <v>Orem</v>
      </c>
      <c r="E14" s="20" t="str">
        <f>INDEX(Raw_Data!J:J,MATCH(Customer_Master!A14,Raw_Data!F:F,0))</f>
        <v>Orem</v>
      </c>
      <c r="F14" s="20" t="str">
        <f>INDEX(Raw_Data!M:M,MATCH(Customer_Master!A14,Raw_Data!F:F,0))</f>
        <v>West</v>
      </c>
      <c r="G14" s="20">
        <f>COUNTIF(Raw_Data!F:F,Customer_Master!A14)</f>
        <v>11</v>
      </c>
      <c r="H14" s="21">
        <f>SUMIF(Raw_Data!F:F,Customer_Master!A14,Raw_Data!R:R)</f>
        <v>2767.2190000000001</v>
      </c>
      <c r="I14" s="22">
        <f t="shared" si="0"/>
        <v>251.56536363636363</v>
      </c>
      <c r="J14" s="20" t="str">
        <f t="shared" si="1"/>
        <v>Gold</v>
      </c>
    </row>
    <row r="15" spans="1:13" x14ac:dyDescent="0.3">
      <c r="A15" s="20" t="s">
        <v>155</v>
      </c>
      <c r="B15" s="20" t="str">
        <f>IFERROR(INDEX(Raw_Data!G:G,MATCH(Customer_Master!A15,Raw_Data!F:F,0)),"Not found")</f>
        <v>Eric Hoffmann</v>
      </c>
      <c r="C15" s="20" t="str">
        <f>INDEX(Raw_Data!H:H,MATCH(Customer_Master!A15,Raw_Data!F:F,0))</f>
        <v>Consumer</v>
      </c>
      <c r="D15" s="20" t="str">
        <f>INDEX(Raw_Data!J:J,MATCH(Customer_Master!A15,Raw_Data!F:F,0))</f>
        <v>Los Angeles</v>
      </c>
      <c r="E15" s="20" t="str">
        <f>INDEX(Raw_Data!J:J,MATCH(Customer_Master!A15,Raw_Data!F:F,0))</f>
        <v>Los Angeles</v>
      </c>
      <c r="F15" s="20" t="str">
        <f>INDEX(Raw_Data!M:M,MATCH(Customer_Master!A15,Raw_Data!F:F,0))</f>
        <v>West</v>
      </c>
      <c r="G15" s="20">
        <f>COUNTIF(Raw_Data!F:F,Customer_Master!A15)</f>
        <v>17</v>
      </c>
      <c r="H15" s="21">
        <f>SUMIF(Raw_Data!F:F,Customer_Master!A15,Raw_Data!R:R)</f>
        <v>684.17100000000005</v>
      </c>
      <c r="I15" s="22">
        <f t="shared" si="0"/>
        <v>40.245352941176471</v>
      </c>
      <c r="J15" s="20" t="str">
        <f t="shared" si="1"/>
        <v>Silver</v>
      </c>
    </row>
    <row r="16" spans="1:13" x14ac:dyDescent="0.3">
      <c r="A16" s="20" t="s">
        <v>163</v>
      </c>
      <c r="B16" s="20" t="str">
        <f>IFERROR(INDEX(Raw_Data!G:G,MATCH(Customer_Master!A16,Raw_Data!F:F,0)),"Not found")</f>
        <v>Tracy Blumstein</v>
      </c>
      <c r="C16" s="20" t="str">
        <f>INDEX(Raw_Data!H:H,MATCH(Customer_Master!A16,Raw_Data!F:F,0))</f>
        <v>Consumer</v>
      </c>
      <c r="D16" s="20" t="str">
        <f>INDEX(Raw_Data!J:J,MATCH(Customer_Master!A16,Raw_Data!F:F,0))</f>
        <v>Philadelphia</v>
      </c>
      <c r="E16" s="20" t="str">
        <f>INDEX(Raw_Data!J:J,MATCH(Customer_Master!A16,Raw_Data!F:F,0))</f>
        <v>Philadelphia</v>
      </c>
      <c r="F16" s="20" t="str">
        <f>INDEX(Raw_Data!M:M,MATCH(Customer_Master!A16,Raw_Data!F:F,0))</f>
        <v>East</v>
      </c>
      <c r="G16" s="20">
        <f>COUNTIF(Raw_Data!F:F,Customer_Master!A16)</f>
        <v>20</v>
      </c>
      <c r="H16" s="21">
        <f>SUMIF(Raw_Data!F:F,Customer_Master!A16,Raw_Data!R:R)</f>
        <v>4737.4859999999999</v>
      </c>
      <c r="I16" s="22">
        <f t="shared" si="0"/>
        <v>236.87430000000001</v>
      </c>
      <c r="J16" s="20" t="str">
        <f t="shared" si="1"/>
        <v>Gold</v>
      </c>
    </row>
    <row r="17" spans="1:10" x14ac:dyDescent="0.3">
      <c r="A17" s="20" t="s">
        <v>181</v>
      </c>
      <c r="B17" s="20" t="str">
        <f>IFERROR(INDEX(Raw_Data!G:G,MATCH(Customer_Master!A17,Raw_Data!F:F,0)),"Not found")</f>
        <v>Matt Abelman</v>
      </c>
      <c r="C17" s="20" t="str">
        <f>INDEX(Raw_Data!H:H,MATCH(Customer_Master!A17,Raw_Data!F:F,0))</f>
        <v>Home Office</v>
      </c>
      <c r="D17" s="20" t="str">
        <f>INDEX(Raw_Data!J:J,MATCH(Customer_Master!A17,Raw_Data!F:F,0))</f>
        <v>Houston</v>
      </c>
      <c r="E17" s="20" t="str">
        <f>INDEX(Raw_Data!J:J,MATCH(Customer_Master!A17,Raw_Data!F:F,0))</f>
        <v>Houston</v>
      </c>
      <c r="F17" s="20" t="str">
        <f>INDEX(Raw_Data!M:M,MATCH(Customer_Master!A17,Raw_Data!F:F,0))</f>
        <v>Central</v>
      </c>
      <c r="G17" s="20">
        <f>COUNTIF(Raw_Data!F:F,Customer_Master!A17)</f>
        <v>34</v>
      </c>
      <c r="H17" s="21">
        <f>SUMIF(Raw_Data!F:F,Customer_Master!A17,Raw_Data!R:R)</f>
        <v>4299.1609999999991</v>
      </c>
      <c r="I17" s="22">
        <f t="shared" si="0"/>
        <v>126.44591176470585</v>
      </c>
      <c r="J17" s="20" t="str">
        <f t="shared" si="1"/>
        <v>Gold</v>
      </c>
    </row>
    <row r="18" spans="1:10" x14ac:dyDescent="0.3">
      <c r="A18" s="20" t="s">
        <v>188</v>
      </c>
      <c r="B18" s="20" t="str">
        <f>IFERROR(INDEX(Raw_Data!G:G,MATCH(Customer_Master!A18,Raw_Data!F:F,0)),"Not found")</f>
        <v>Gene Hale</v>
      </c>
      <c r="C18" s="20" t="str">
        <f>INDEX(Raw_Data!H:H,MATCH(Customer_Master!A18,Raw_Data!F:F,0))</f>
        <v>Corporate</v>
      </c>
      <c r="D18" s="20" t="str">
        <f>INDEX(Raw_Data!J:J,MATCH(Customer_Master!A18,Raw_Data!F:F,0))</f>
        <v>Richardson</v>
      </c>
      <c r="E18" s="20" t="str">
        <f>INDEX(Raw_Data!J:J,MATCH(Customer_Master!A18,Raw_Data!F:F,0))</f>
        <v>Richardson</v>
      </c>
      <c r="F18" s="20" t="str">
        <f>INDEX(Raw_Data!M:M,MATCH(Customer_Master!A18,Raw_Data!F:F,0))</f>
        <v>Central</v>
      </c>
      <c r="G18" s="20">
        <f>COUNTIF(Raw_Data!F:F,Customer_Master!A18)</f>
        <v>3</v>
      </c>
      <c r="H18" s="21">
        <f>SUMIF(Raw_Data!F:F,Customer_Master!A18,Raw_Data!R:R)</f>
        <v>1361.2440000000001</v>
      </c>
      <c r="I18" s="22">
        <f t="shared" si="0"/>
        <v>453.74800000000005</v>
      </c>
      <c r="J18" s="20" t="str">
        <f t="shared" si="1"/>
        <v>Silver</v>
      </c>
    </row>
    <row r="19" spans="1:10" x14ac:dyDescent="0.3">
      <c r="A19" s="20" t="s">
        <v>196</v>
      </c>
      <c r="B19" s="20" t="str">
        <f>IFERROR(INDEX(Raw_Data!G:G,MATCH(Customer_Master!A19,Raw_Data!F:F,0)),"Not found")</f>
        <v>Steve Nguyen</v>
      </c>
      <c r="C19" s="20" t="str">
        <f>INDEX(Raw_Data!H:H,MATCH(Customer_Master!A19,Raw_Data!F:F,0))</f>
        <v>Home Office</v>
      </c>
      <c r="D19" s="20" t="str">
        <f>INDEX(Raw_Data!J:J,MATCH(Customer_Master!A19,Raw_Data!F:F,0))</f>
        <v>Houston</v>
      </c>
      <c r="E19" s="20" t="str">
        <f>INDEX(Raw_Data!J:J,MATCH(Customer_Master!A19,Raw_Data!F:F,0))</f>
        <v>Houston</v>
      </c>
      <c r="F19" s="20" t="str">
        <f>INDEX(Raw_Data!M:M,MATCH(Customer_Master!A19,Raw_Data!F:F,0))</f>
        <v>Central</v>
      </c>
      <c r="G19" s="20">
        <f>COUNTIF(Raw_Data!F:F,Customer_Master!A19)</f>
        <v>19</v>
      </c>
      <c r="H19" s="21">
        <f>SUMIF(Raw_Data!F:F,Customer_Master!A19,Raw_Data!R:R)</f>
        <v>3127.9592000000007</v>
      </c>
      <c r="I19" s="22">
        <f t="shared" si="0"/>
        <v>164.62943157894742</v>
      </c>
      <c r="J19" s="20" t="str">
        <f t="shared" si="1"/>
        <v>Gold</v>
      </c>
    </row>
    <row r="20" spans="1:10" x14ac:dyDescent="0.3">
      <c r="A20" s="20" t="s">
        <v>207</v>
      </c>
      <c r="B20" s="20" t="str">
        <f>IFERROR(INDEX(Raw_Data!G:G,MATCH(Customer_Master!A20,Raw_Data!F:F,0)),"Not found")</f>
        <v>Linda Cazamias</v>
      </c>
      <c r="C20" s="20" t="str">
        <f>INDEX(Raw_Data!H:H,MATCH(Customer_Master!A20,Raw_Data!F:F,0))</f>
        <v>Corporate</v>
      </c>
      <c r="D20" s="20" t="str">
        <f>INDEX(Raw_Data!J:J,MATCH(Customer_Master!A20,Raw_Data!F:F,0))</f>
        <v>Naperville</v>
      </c>
      <c r="E20" s="20" t="str">
        <f>INDEX(Raw_Data!J:J,MATCH(Customer_Master!A20,Raw_Data!F:F,0))</f>
        <v>Naperville</v>
      </c>
      <c r="F20" s="20" t="str">
        <f>INDEX(Raw_Data!M:M,MATCH(Customer_Master!A20,Raw_Data!F:F,0))</f>
        <v>Central</v>
      </c>
      <c r="G20" s="20">
        <f>COUNTIF(Raw_Data!F:F,Customer_Master!A20)</f>
        <v>14</v>
      </c>
      <c r="H20" s="21">
        <f>SUMIF(Raw_Data!F:F,Customer_Master!A20,Raw_Data!R:R)</f>
        <v>4492.9459999999999</v>
      </c>
      <c r="I20" s="22">
        <f t="shared" si="0"/>
        <v>320.92471428571429</v>
      </c>
      <c r="J20" s="20" t="str">
        <f t="shared" si="1"/>
        <v>Gold</v>
      </c>
    </row>
    <row r="21" spans="1:10" x14ac:dyDescent="0.3">
      <c r="A21" s="20" t="s">
        <v>214</v>
      </c>
      <c r="B21" s="20" t="str">
        <f>IFERROR(INDEX(Raw_Data!G:G,MATCH(Customer_Master!A21,Raw_Data!F:F,0)),"Not found")</f>
        <v>Ruben Ausman</v>
      </c>
      <c r="C21" s="20" t="str">
        <f>INDEX(Raw_Data!H:H,MATCH(Customer_Master!A21,Raw_Data!F:F,0))</f>
        <v>Corporate</v>
      </c>
      <c r="D21" s="20" t="str">
        <f>INDEX(Raw_Data!J:J,MATCH(Customer_Master!A21,Raw_Data!F:F,0))</f>
        <v>Los Angeles</v>
      </c>
      <c r="E21" s="20" t="str">
        <f>INDEX(Raw_Data!J:J,MATCH(Customer_Master!A21,Raw_Data!F:F,0))</f>
        <v>Los Angeles</v>
      </c>
      <c r="F21" s="20" t="str">
        <f>INDEX(Raw_Data!M:M,MATCH(Customer_Master!A21,Raw_Data!F:F,0))</f>
        <v>West</v>
      </c>
      <c r="G21" s="20">
        <f>COUNTIF(Raw_Data!F:F,Customer_Master!A21)</f>
        <v>15</v>
      </c>
      <c r="H21" s="21">
        <f>SUMIF(Raw_Data!F:F,Customer_Master!A21,Raw_Data!R:R)</f>
        <v>3832.3139999999994</v>
      </c>
      <c r="I21" s="22">
        <f t="shared" si="0"/>
        <v>255.48759999999996</v>
      </c>
      <c r="J21" s="20" t="str">
        <f t="shared" si="1"/>
        <v>Gold</v>
      </c>
    </row>
    <row r="22" spans="1:10" x14ac:dyDescent="0.3">
      <c r="A22" s="20" t="s">
        <v>219</v>
      </c>
      <c r="B22" s="20" t="str">
        <f>IFERROR(INDEX(Raw_Data!G:G,MATCH(Customer_Master!A22,Raw_Data!F:F,0)),"Not found")</f>
        <v>Erin Smith</v>
      </c>
      <c r="C22" s="20" t="str">
        <f>INDEX(Raw_Data!H:H,MATCH(Customer_Master!A22,Raw_Data!F:F,0))</f>
        <v>Corporate</v>
      </c>
      <c r="D22" s="20" t="str">
        <f>INDEX(Raw_Data!J:J,MATCH(Customer_Master!A22,Raw_Data!F:F,0))</f>
        <v>Melbourne</v>
      </c>
      <c r="E22" s="20" t="str">
        <f>INDEX(Raw_Data!J:J,MATCH(Customer_Master!A22,Raw_Data!F:F,0))</f>
        <v>Melbourne</v>
      </c>
      <c r="F22" s="20" t="str">
        <f>INDEX(Raw_Data!M:M,MATCH(Customer_Master!A22,Raw_Data!F:F,0))</f>
        <v>South</v>
      </c>
      <c r="G22" s="20">
        <f>COUNTIF(Raw_Data!F:F,Customer_Master!A22)</f>
        <v>20</v>
      </c>
      <c r="H22" s="21">
        <f>SUMIF(Raw_Data!F:F,Customer_Master!A22,Raw_Data!R:R)</f>
        <v>4657.924</v>
      </c>
      <c r="I22" s="22">
        <f t="shared" si="0"/>
        <v>232.89619999999999</v>
      </c>
      <c r="J22" s="20" t="str">
        <f t="shared" si="1"/>
        <v>Gold</v>
      </c>
    </row>
    <row r="23" spans="1:10" x14ac:dyDescent="0.3">
      <c r="A23" s="20" t="s">
        <v>225</v>
      </c>
      <c r="B23" s="20" t="str">
        <f>IFERROR(INDEX(Raw_Data!G:G,MATCH(Customer_Master!A23,Raw_Data!F:F,0)),"Not found")</f>
        <v>Odella Nelson</v>
      </c>
      <c r="C23" s="20" t="str">
        <f>INDEX(Raw_Data!H:H,MATCH(Customer_Master!A23,Raw_Data!F:F,0))</f>
        <v>Corporate</v>
      </c>
      <c r="D23" s="20" t="str">
        <f>INDEX(Raw_Data!J:J,MATCH(Customer_Master!A23,Raw_Data!F:F,0))</f>
        <v>Eagan</v>
      </c>
      <c r="E23" s="20" t="str">
        <f>INDEX(Raw_Data!J:J,MATCH(Customer_Master!A23,Raw_Data!F:F,0))</f>
        <v>Eagan</v>
      </c>
      <c r="F23" s="20" t="str">
        <f>INDEX(Raw_Data!M:M,MATCH(Customer_Master!A23,Raw_Data!F:F,0))</f>
        <v>Central</v>
      </c>
      <c r="G23" s="20">
        <f>COUNTIF(Raw_Data!F:F,Customer_Master!A23)</f>
        <v>15</v>
      </c>
      <c r="H23" s="21">
        <f>SUMIF(Raw_Data!F:F,Customer_Master!A23,Raw_Data!R:R)</f>
        <v>1567.52</v>
      </c>
      <c r="I23" s="22">
        <f t="shared" si="0"/>
        <v>104.50133333333333</v>
      </c>
      <c r="J23" s="20" t="str">
        <f t="shared" si="1"/>
        <v>Silver</v>
      </c>
    </row>
    <row r="24" spans="1:10" x14ac:dyDescent="0.3">
      <c r="A24" s="20" t="s">
        <v>234</v>
      </c>
      <c r="B24" s="20" t="str">
        <f>IFERROR(INDEX(Raw_Data!G:G,MATCH(Customer_Master!A24,Raw_Data!F:F,0)),"Not found")</f>
        <v>Patrick O'Donnell</v>
      </c>
      <c r="C24" s="20" t="str">
        <f>INDEX(Raw_Data!H:H,MATCH(Customer_Master!A24,Raw_Data!F:F,0))</f>
        <v>Consumer</v>
      </c>
      <c r="D24" s="20" t="str">
        <f>INDEX(Raw_Data!J:J,MATCH(Customer_Master!A24,Raw_Data!F:F,0))</f>
        <v>Westland</v>
      </c>
      <c r="E24" s="20" t="str">
        <f>INDEX(Raw_Data!J:J,MATCH(Customer_Master!A24,Raw_Data!F:F,0))</f>
        <v>Westland</v>
      </c>
      <c r="F24" s="20" t="str">
        <f>INDEX(Raw_Data!M:M,MATCH(Customer_Master!A24,Raw_Data!F:F,0))</f>
        <v>Central</v>
      </c>
      <c r="G24" s="20">
        <f>COUNTIF(Raw_Data!F:F,Customer_Master!A24)</f>
        <v>13</v>
      </c>
      <c r="H24" s="21">
        <f>SUMIF(Raw_Data!F:F,Customer_Master!A24,Raw_Data!R:R)</f>
        <v>2493.2140000000004</v>
      </c>
      <c r="I24" s="22">
        <f t="shared" si="0"/>
        <v>191.78569230769233</v>
      </c>
      <c r="J24" s="20" t="str">
        <f t="shared" si="1"/>
        <v>Gold</v>
      </c>
    </row>
    <row r="25" spans="1:10" x14ac:dyDescent="0.3">
      <c r="A25" s="20" t="s">
        <v>241</v>
      </c>
      <c r="B25" s="20" t="str">
        <f>IFERROR(INDEX(Raw_Data!G:G,MATCH(Customer_Master!A25,Raw_Data!F:F,0)),"Not found")</f>
        <v>Lena Hernandez</v>
      </c>
      <c r="C25" s="20" t="str">
        <f>INDEX(Raw_Data!H:H,MATCH(Customer_Master!A25,Raw_Data!F:F,0))</f>
        <v>Consumer</v>
      </c>
      <c r="D25" s="20" t="str">
        <f>INDEX(Raw_Data!J:J,MATCH(Customer_Master!A25,Raw_Data!F:F,0))</f>
        <v>Dover</v>
      </c>
      <c r="E25" s="20" t="str">
        <f>INDEX(Raw_Data!J:J,MATCH(Customer_Master!A25,Raw_Data!F:F,0))</f>
        <v>Dover</v>
      </c>
      <c r="F25" s="20" t="str">
        <f>INDEX(Raw_Data!M:M,MATCH(Customer_Master!A25,Raw_Data!F:F,0))</f>
        <v>East</v>
      </c>
      <c r="G25" s="20">
        <f>COUNTIF(Raw_Data!F:F,Customer_Master!A25)</f>
        <v>15</v>
      </c>
      <c r="H25" s="21">
        <f>SUMIF(Raw_Data!F:F,Customer_Master!A25,Raw_Data!R:R)</f>
        <v>2295.3320000000003</v>
      </c>
      <c r="I25" s="22">
        <f t="shared" si="0"/>
        <v>153.02213333333336</v>
      </c>
      <c r="J25" s="20" t="str">
        <f t="shared" si="1"/>
        <v>Gold</v>
      </c>
    </row>
    <row r="26" spans="1:10" x14ac:dyDescent="0.3">
      <c r="A26" s="20" t="s">
        <v>250</v>
      </c>
      <c r="B26" s="20" t="str">
        <f>IFERROR(INDEX(Raw_Data!G:G,MATCH(Customer_Master!A26,Raw_Data!F:F,0)),"Not found")</f>
        <v>Darren Powers</v>
      </c>
      <c r="C26" s="20" t="str">
        <f>INDEX(Raw_Data!H:H,MATCH(Customer_Master!A26,Raw_Data!F:F,0))</f>
        <v>Consumer</v>
      </c>
      <c r="D26" s="20" t="str">
        <f>INDEX(Raw_Data!J:J,MATCH(Customer_Master!A26,Raw_Data!F:F,0))</f>
        <v>New Albany</v>
      </c>
      <c r="E26" s="20" t="str">
        <f>INDEX(Raw_Data!J:J,MATCH(Customer_Master!A26,Raw_Data!F:F,0))</f>
        <v>New Albany</v>
      </c>
      <c r="F26" s="20" t="str">
        <f>INDEX(Raw_Data!M:M,MATCH(Customer_Master!A26,Raw_Data!F:F,0))</f>
        <v>Central</v>
      </c>
      <c r="G26" s="20">
        <f>COUNTIF(Raw_Data!F:F,Customer_Master!A26)</f>
        <v>17</v>
      </c>
      <c r="H26" s="21">
        <f>SUMIF(Raw_Data!F:F,Customer_Master!A26,Raw_Data!R:R)</f>
        <v>1050.636</v>
      </c>
      <c r="I26" s="22">
        <f t="shared" si="0"/>
        <v>61.802117647058822</v>
      </c>
      <c r="J26" s="20" t="str">
        <f t="shared" si="1"/>
        <v>Silver</v>
      </c>
    </row>
    <row r="27" spans="1:10" x14ac:dyDescent="0.3">
      <c r="A27" s="20" t="s">
        <v>263</v>
      </c>
      <c r="B27" s="20" t="str">
        <f>IFERROR(INDEX(Raw_Data!G:G,MATCH(Customer_Master!A27,Raw_Data!F:F,0)),"Not found")</f>
        <v>Janet Molinari</v>
      </c>
      <c r="C27" s="20" t="str">
        <f>INDEX(Raw_Data!H:H,MATCH(Customer_Master!A27,Raw_Data!F:F,0))</f>
        <v>Corporate</v>
      </c>
      <c r="D27" s="20" t="str">
        <f>INDEX(Raw_Data!J:J,MATCH(Customer_Master!A27,Raw_Data!F:F,0))</f>
        <v>New York City</v>
      </c>
      <c r="E27" s="20" t="str">
        <f>INDEX(Raw_Data!J:J,MATCH(Customer_Master!A27,Raw_Data!F:F,0))</f>
        <v>New York City</v>
      </c>
      <c r="F27" s="20" t="str">
        <f>INDEX(Raw_Data!M:M,MATCH(Customer_Master!A27,Raw_Data!F:F,0))</f>
        <v>East</v>
      </c>
      <c r="G27" s="20">
        <f>COUNTIF(Raw_Data!F:F,Customer_Master!A27)</f>
        <v>13</v>
      </c>
      <c r="H27" s="21">
        <f>SUMIF(Raw_Data!F:F,Customer_Master!A27,Raw_Data!R:R)</f>
        <v>1804.1460000000002</v>
      </c>
      <c r="I27" s="22">
        <f t="shared" si="0"/>
        <v>138.78046153846157</v>
      </c>
      <c r="J27" s="20" t="str">
        <f t="shared" si="1"/>
        <v>Silver</v>
      </c>
    </row>
    <row r="28" spans="1:10" x14ac:dyDescent="0.3">
      <c r="A28" s="20" t="s">
        <v>273</v>
      </c>
      <c r="B28" s="20" t="str">
        <f>IFERROR(INDEX(Raw_Data!G:G,MATCH(Customer_Master!A28,Raw_Data!F:F,0)),"Not found")</f>
        <v>Ted Butterfield</v>
      </c>
      <c r="C28" s="20" t="str">
        <f>INDEX(Raw_Data!H:H,MATCH(Customer_Master!A28,Raw_Data!F:F,0))</f>
        <v>Consumer</v>
      </c>
      <c r="D28" s="20" t="str">
        <f>INDEX(Raw_Data!J:J,MATCH(Customer_Master!A28,Raw_Data!F:F,0))</f>
        <v>Troy</v>
      </c>
      <c r="E28" s="20" t="str">
        <f>INDEX(Raw_Data!J:J,MATCH(Customer_Master!A28,Raw_Data!F:F,0))</f>
        <v>Troy</v>
      </c>
      <c r="F28" s="20" t="str">
        <f>INDEX(Raw_Data!M:M,MATCH(Customer_Master!A28,Raw_Data!F:F,0))</f>
        <v>East</v>
      </c>
      <c r="G28" s="20">
        <f>COUNTIF(Raw_Data!F:F,Customer_Master!A28)</f>
        <v>18</v>
      </c>
      <c r="H28" s="21">
        <f>SUMIF(Raw_Data!F:F,Customer_Master!A28,Raw_Data!R:R)</f>
        <v>1467.8810000000001</v>
      </c>
      <c r="I28" s="22">
        <f t="shared" si="0"/>
        <v>81.548944444444444</v>
      </c>
      <c r="J28" s="20" t="str">
        <f t="shared" si="1"/>
        <v>Silver</v>
      </c>
    </row>
    <row r="29" spans="1:10" x14ac:dyDescent="0.3">
      <c r="A29" s="20" t="s">
        <v>289</v>
      </c>
      <c r="B29" s="20" t="str">
        <f>IFERROR(INDEX(Raw_Data!G:G,MATCH(Customer_Master!A29,Raw_Data!F:F,0)),"Not found")</f>
        <v>Kunst Miller</v>
      </c>
      <c r="C29" s="20" t="str">
        <f>INDEX(Raw_Data!H:H,MATCH(Customer_Master!A29,Raw_Data!F:F,0))</f>
        <v>Consumer</v>
      </c>
      <c r="D29" s="20" t="str">
        <f>INDEX(Raw_Data!J:J,MATCH(Customer_Master!A29,Raw_Data!F:F,0))</f>
        <v>Los Angeles</v>
      </c>
      <c r="E29" s="20" t="str">
        <f>INDEX(Raw_Data!J:J,MATCH(Customer_Master!A29,Raw_Data!F:F,0))</f>
        <v>Los Angeles</v>
      </c>
      <c r="F29" s="20" t="str">
        <f>INDEX(Raw_Data!M:M,MATCH(Customer_Master!A29,Raw_Data!F:F,0))</f>
        <v>West</v>
      </c>
      <c r="G29" s="20">
        <f>COUNTIF(Raw_Data!F:F,Customer_Master!A29)</f>
        <v>28</v>
      </c>
      <c r="H29" s="21">
        <f>SUMIF(Raw_Data!F:F,Customer_Master!A29,Raw_Data!R:R)</f>
        <v>4909.4720000000007</v>
      </c>
      <c r="I29" s="22">
        <f t="shared" si="0"/>
        <v>175.33828571428575</v>
      </c>
      <c r="J29" s="20" t="str">
        <f t="shared" si="1"/>
        <v>Gold</v>
      </c>
    </row>
    <row r="30" spans="1:10" x14ac:dyDescent="0.3">
      <c r="A30" s="20" t="s">
        <v>300</v>
      </c>
      <c r="B30" s="20" t="str">
        <f>IFERROR(INDEX(Raw_Data!G:G,MATCH(Customer_Master!A30,Raw_Data!F:F,0)),"Not found")</f>
        <v>Paul Stevenson</v>
      </c>
      <c r="C30" s="20" t="str">
        <f>INDEX(Raw_Data!H:H,MATCH(Customer_Master!A30,Raw_Data!F:F,0))</f>
        <v>Home Office</v>
      </c>
      <c r="D30" s="20" t="str">
        <f>INDEX(Raw_Data!J:J,MATCH(Customer_Master!A30,Raw_Data!F:F,0))</f>
        <v>Chicago</v>
      </c>
      <c r="E30" s="20" t="str">
        <f>INDEX(Raw_Data!J:J,MATCH(Customer_Master!A30,Raw_Data!F:F,0))</f>
        <v>Chicago</v>
      </c>
      <c r="F30" s="20" t="str">
        <f>INDEX(Raw_Data!M:M,MATCH(Customer_Master!A30,Raw_Data!F:F,0))</f>
        <v>Central</v>
      </c>
      <c r="G30" s="20">
        <f>COUNTIF(Raw_Data!F:F,Customer_Master!A30)</f>
        <v>13</v>
      </c>
      <c r="H30" s="21">
        <f>SUMIF(Raw_Data!F:F,Customer_Master!A30,Raw_Data!R:R)</f>
        <v>1278.6390000000001</v>
      </c>
      <c r="I30" s="22">
        <f t="shared" si="0"/>
        <v>98.356846153846163</v>
      </c>
      <c r="J30" s="20" t="str">
        <f t="shared" si="1"/>
        <v>Silver</v>
      </c>
    </row>
    <row r="31" spans="1:10" x14ac:dyDescent="0.3">
      <c r="A31" s="20" t="s">
        <v>306</v>
      </c>
      <c r="B31" s="20" t="str">
        <f>IFERROR(INDEX(Raw_Data!G:G,MATCH(Customer_Master!A31,Raw_Data!F:F,0)),"Not found")</f>
        <v>Brendan Sweed</v>
      </c>
      <c r="C31" s="20" t="str">
        <f>INDEX(Raw_Data!H:H,MATCH(Customer_Master!A31,Raw_Data!F:F,0))</f>
        <v>Corporate</v>
      </c>
      <c r="D31" s="20" t="str">
        <f>INDEX(Raw_Data!J:J,MATCH(Customer_Master!A31,Raw_Data!F:F,0))</f>
        <v>Gilbert</v>
      </c>
      <c r="E31" s="20" t="str">
        <f>INDEX(Raw_Data!J:J,MATCH(Customer_Master!A31,Raw_Data!F:F,0))</f>
        <v>Gilbert</v>
      </c>
      <c r="F31" s="20" t="str">
        <f>INDEX(Raw_Data!M:M,MATCH(Customer_Master!A31,Raw_Data!F:F,0))</f>
        <v>West</v>
      </c>
      <c r="G31" s="20">
        <f>COUNTIF(Raw_Data!F:F,Customer_Master!A31)</f>
        <v>10</v>
      </c>
      <c r="H31" s="21">
        <f>SUMIF(Raw_Data!F:F,Customer_Master!A31,Raw_Data!R:R)</f>
        <v>2454.9280000000003</v>
      </c>
      <c r="I31" s="22">
        <f t="shared" si="0"/>
        <v>245.49280000000005</v>
      </c>
      <c r="J31" s="20" t="str">
        <f t="shared" si="1"/>
        <v>Gold</v>
      </c>
    </row>
    <row r="32" spans="1:10" x14ac:dyDescent="0.3">
      <c r="A32" s="20" t="s">
        <v>315</v>
      </c>
      <c r="B32" s="20" t="str">
        <f>IFERROR(INDEX(Raw_Data!G:G,MATCH(Customer_Master!A32,Raw_Data!F:F,0)),"Not found")</f>
        <v>Karen Daniels</v>
      </c>
      <c r="C32" s="20" t="str">
        <f>INDEX(Raw_Data!H:H,MATCH(Customer_Master!A32,Raw_Data!F:F,0))</f>
        <v>Consumer</v>
      </c>
      <c r="D32" s="20" t="str">
        <f>INDEX(Raw_Data!J:J,MATCH(Customer_Master!A32,Raw_Data!F:F,0))</f>
        <v>Springfield</v>
      </c>
      <c r="E32" s="20" t="str">
        <f>INDEX(Raw_Data!J:J,MATCH(Customer_Master!A32,Raw_Data!F:F,0))</f>
        <v>Springfield</v>
      </c>
      <c r="F32" s="20" t="str">
        <f>INDEX(Raw_Data!M:M,MATCH(Customer_Master!A32,Raw_Data!F:F,0))</f>
        <v>South</v>
      </c>
      <c r="G32" s="20">
        <f>COUNTIF(Raw_Data!F:F,Customer_Master!A32)</f>
        <v>16</v>
      </c>
      <c r="H32" s="21">
        <f>SUMIF(Raw_Data!F:F,Customer_Master!A32,Raw_Data!R:R)</f>
        <v>8282.3580000000002</v>
      </c>
      <c r="I32" s="22">
        <f t="shared" si="0"/>
        <v>517.64737500000001</v>
      </c>
      <c r="J32" s="20" t="str">
        <f t="shared" si="1"/>
        <v>VIP</v>
      </c>
    </row>
    <row r="33" spans="1:10" x14ac:dyDescent="0.3">
      <c r="A33" s="20" t="s">
        <v>322</v>
      </c>
      <c r="B33" s="20" t="str">
        <f>IFERROR(INDEX(Raw_Data!G:G,MATCH(Customer_Master!A33,Raw_Data!F:F,0)),"Not found")</f>
        <v>Henry MacAllister</v>
      </c>
      <c r="C33" s="20" t="str">
        <f>INDEX(Raw_Data!H:H,MATCH(Customer_Master!A33,Raw_Data!F:F,0))</f>
        <v>Consumer</v>
      </c>
      <c r="D33" s="20" t="str">
        <f>INDEX(Raw_Data!J:J,MATCH(Customer_Master!A33,Raw_Data!F:F,0))</f>
        <v>New York City</v>
      </c>
      <c r="E33" s="20" t="str">
        <f>INDEX(Raw_Data!J:J,MATCH(Customer_Master!A33,Raw_Data!F:F,0))</f>
        <v>New York City</v>
      </c>
      <c r="F33" s="20" t="str">
        <f>INDEX(Raw_Data!M:M,MATCH(Customer_Master!A33,Raw_Data!F:F,0))</f>
        <v>East</v>
      </c>
      <c r="G33" s="20">
        <f>COUNTIF(Raw_Data!F:F,Customer_Master!A33)</f>
        <v>7</v>
      </c>
      <c r="H33" s="21">
        <f>SUMIF(Raw_Data!F:F,Customer_Master!A33,Raw_Data!R:R)</f>
        <v>736.27599999999995</v>
      </c>
      <c r="I33" s="22">
        <f t="shared" si="0"/>
        <v>105.18228571428571</v>
      </c>
      <c r="J33" s="20" t="str">
        <f t="shared" si="1"/>
        <v>Silver</v>
      </c>
    </row>
    <row r="34" spans="1:10" x14ac:dyDescent="0.3">
      <c r="A34" s="20" t="s">
        <v>331</v>
      </c>
      <c r="B34" s="20" t="str">
        <f>IFERROR(INDEX(Raw_Data!G:G,MATCH(Customer_Master!A34,Raw_Data!F:F,0)),"Not found")</f>
        <v>Joel Eaton</v>
      </c>
      <c r="C34" s="20" t="str">
        <f>INDEX(Raw_Data!H:H,MATCH(Customer_Master!A34,Raw_Data!F:F,0))</f>
        <v>Consumer</v>
      </c>
      <c r="D34" s="20" t="str">
        <f>INDEX(Raw_Data!J:J,MATCH(Customer_Master!A34,Raw_Data!F:F,0))</f>
        <v>Memphis</v>
      </c>
      <c r="E34" s="20" t="str">
        <f>INDEX(Raw_Data!J:J,MATCH(Customer_Master!A34,Raw_Data!F:F,0))</f>
        <v>Memphis</v>
      </c>
      <c r="F34" s="20" t="str">
        <f>INDEX(Raw_Data!M:M,MATCH(Customer_Master!A34,Raw_Data!F:F,0))</f>
        <v>South</v>
      </c>
      <c r="G34" s="20">
        <f>COUNTIF(Raw_Data!F:F,Customer_Master!A34)</f>
        <v>23</v>
      </c>
      <c r="H34" s="21">
        <f>SUMIF(Raw_Data!F:F,Customer_Master!A34,Raw_Data!R:R)</f>
        <v>6760.8149999999987</v>
      </c>
      <c r="I34" s="22">
        <f t="shared" si="0"/>
        <v>293.94847826086954</v>
      </c>
      <c r="J34" s="20" t="str">
        <f t="shared" si="1"/>
        <v>VIP</v>
      </c>
    </row>
    <row r="35" spans="1:10" x14ac:dyDescent="0.3">
      <c r="A35" s="20" t="s">
        <v>342</v>
      </c>
      <c r="B35" s="20" t="str">
        <f>IFERROR(INDEX(Raw_Data!G:G,MATCH(Customer_Master!A35,Raw_Data!F:F,0)),"Not found")</f>
        <v>Ken Brennan</v>
      </c>
      <c r="C35" s="20" t="str">
        <f>INDEX(Raw_Data!H:H,MATCH(Customer_Master!A35,Raw_Data!F:F,0))</f>
        <v>Corporate</v>
      </c>
      <c r="D35" s="20" t="str">
        <f>INDEX(Raw_Data!J:J,MATCH(Customer_Master!A35,Raw_Data!F:F,0))</f>
        <v>Houston</v>
      </c>
      <c r="E35" s="20" t="str">
        <f>INDEX(Raw_Data!J:J,MATCH(Customer_Master!A35,Raw_Data!F:F,0))</f>
        <v>Houston</v>
      </c>
      <c r="F35" s="20" t="str">
        <f>INDEX(Raw_Data!M:M,MATCH(Customer_Master!A35,Raw_Data!F:F,0))</f>
        <v>Central</v>
      </c>
      <c r="G35" s="20">
        <f>COUNTIF(Raw_Data!F:F,Customer_Master!A35)</f>
        <v>9</v>
      </c>
      <c r="H35" s="21">
        <f>SUMIF(Raw_Data!F:F,Customer_Master!A35,Raw_Data!R:R)</f>
        <v>983.92200000000003</v>
      </c>
      <c r="I35" s="22">
        <f t="shared" si="0"/>
        <v>109.32466666666667</v>
      </c>
      <c r="J35" s="20" t="str">
        <f t="shared" si="1"/>
        <v>Silver</v>
      </c>
    </row>
    <row r="36" spans="1:10" x14ac:dyDescent="0.3">
      <c r="A36" s="20" t="s">
        <v>354</v>
      </c>
      <c r="B36" s="20" t="str">
        <f>IFERROR(INDEX(Raw_Data!G:G,MATCH(Customer_Master!A36,Raw_Data!F:F,0)),"Not found")</f>
        <v>Stewart Carmichael</v>
      </c>
      <c r="C36" s="20" t="str">
        <f>INDEX(Raw_Data!H:H,MATCH(Customer_Master!A36,Raw_Data!F:F,0))</f>
        <v>Corporate</v>
      </c>
      <c r="D36" s="20" t="str">
        <f>INDEX(Raw_Data!J:J,MATCH(Customer_Master!A36,Raw_Data!F:F,0))</f>
        <v>Decatur</v>
      </c>
      <c r="E36" s="20" t="str">
        <f>INDEX(Raw_Data!J:J,MATCH(Customer_Master!A36,Raw_Data!F:F,0))</f>
        <v>Decatur</v>
      </c>
      <c r="F36" s="20" t="str">
        <f>INDEX(Raw_Data!M:M,MATCH(Customer_Master!A36,Raw_Data!F:F,0))</f>
        <v>South</v>
      </c>
      <c r="G36" s="20">
        <f>COUNTIF(Raw_Data!F:F,Customer_Master!A36)</f>
        <v>21</v>
      </c>
      <c r="H36" s="21">
        <f>SUMIF(Raw_Data!F:F,Customer_Master!A36,Raw_Data!R:R)</f>
        <v>4492.6569999999992</v>
      </c>
      <c r="I36" s="22">
        <f t="shared" si="0"/>
        <v>213.93604761904757</v>
      </c>
      <c r="J36" s="20" t="str">
        <f t="shared" si="1"/>
        <v>Gold</v>
      </c>
    </row>
    <row r="37" spans="1:10" x14ac:dyDescent="0.3">
      <c r="A37" s="20" t="s">
        <v>363</v>
      </c>
      <c r="B37" s="20" t="str">
        <f>IFERROR(INDEX(Raw_Data!G:G,MATCH(Customer_Master!A37,Raw_Data!F:F,0)),"Not found")</f>
        <v>Duane Noonan</v>
      </c>
      <c r="C37" s="20" t="str">
        <f>INDEX(Raw_Data!H:H,MATCH(Customer_Master!A37,Raw_Data!F:F,0))</f>
        <v>Consumer</v>
      </c>
      <c r="D37" s="20" t="str">
        <f>INDEX(Raw_Data!J:J,MATCH(Customer_Master!A37,Raw_Data!F:F,0))</f>
        <v>San Francisco</v>
      </c>
      <c r="E37" s="20" t="str">
        <f>INDEX(Raw_Data!J:J,MATCH(Customer_Master!A37,Raw_Data!F:F,0))</f>
        <v>San Francisco</v>
      </c>
      <c r="F37" s="20" t="str">
        <f>INDEX(Raw_Data!M:M,MATCH(Customer_Master!A37,Raw_Data!F:F,0))</f>
        <v>West</v>
      </c>
      <c r="G37" s="20">
        <f>COUNTIF(Raw_Data!F:F,Customer_Master!A37)</f>
        <v>11</v>
      </c>
      <c r="H37" s="21">
        <f>SUMIF(Raw_Data!F:F,Customer_Master!A37,Raw_Data!R:R)</f>
        <v>2139.7900000000004</v>
      </c>
      <c r="I37" s="22">
        <f t="shared" si="0"/>
        <v>194.52636363636367</v>
      </c>
      <c r="J37" s="20" t="str">
        <f t="shared" si="1"/>
        <v>Gold</v>
      </c>
    </row>
    <row r="38" spans="1:10" x14ac:dyDescent="0.3">
      <c r="A38" s="20" t="s">
        <v>370</v>
      </c>
      <c r="B38" s="20" t="str">
        <f>IFERROR(INDEX(Raw_Data!G:G,MATCH(Customer_Master!A38,Raw_Data!F:F,0)),"Not found")</f>
        <v>Julie Creighton</v>
      </c>
      <c r="C38" s="20" t="str">
        <f>INDEX(Raw_Data!H:H,MATCH(Customer_Master!A38,Raw_Data!F:F,0))</f>
        <v>Corporate</v>
      </c>
      <c r="D38" s="20" t="str">
        <f>INDEX(Raw_Data!J:J,MATCH(Customer_Master!A38,Raw_Data!F:F,0))</f>
        <v>Durham</v>
      </c>
      <c r="E38" s="20" t="str">
        <f>INDEX(Raw_Data!J:J,MATCH(Customer_Master!A38,Raw_Data!F:F,0))</f>
        <v>Durham</v>
      </c>
      <c r="F38" s="20" t="str">
        <f>INDEX(Raw_Data!M:M,MATCH(Customer_Master!A38,Raw_Data!F:F,0))</f>
        <v>South</v>
      </c>
      <c r="G38" s="20">
        <f>COUNTIF(Raw_Data!F:F,Customer_Master!A38)</f>
        <v>9</v>
      </c>
      <c r="H38" s="21">
        <f>SUMIF(Raw_Data!F:F,Customer_Master!A38,Raw_Data!R:R)</f>
        <v>858.57600000000002</v>
      </c>
      <c r="I38" s="22">
        <f t="shared" si="0"/>
        <v>95.397333333333336</v>
      </c>
      <c r="J38" s="20" t="str">
        <f t="shared" si="1"/>
        <v>Silver</v>
      </c>
    </row>
    <row r="39" spans="1:10" x14ac:dyDescent="0.3">
      <c r="A39" s="20" t="s">
        <v>376</v>
      </c>
      <c r="B39" s="20" t="str">
        <f>IFERROR(INDEX(Raw_Data!G:G,MATCH(Customer_Master!A39,Raw_Data!F:F,0)),"Not found")</f>
        <v>Christopher Schild</v>
      </c>
      <c r="C39" s="20" t="str">
        <f>INDEX(Raw_Data!H:H,MATCH(Customer_Master!A39,Raw_Data!F:F,0))</f>
        <v>Home Office</v>
      </c>
      <c r="D39" s="20" t="str">
        <f>INDEX(Raw_Data!J:J,MATCH(Customer_Master!A39,Raw_Data!F:F,0))</f>
        <v>Chicago</v>
      </c>
      <c r="E39" s="20" t="str">
        <f>INDEX(Raw_Data!J:J,MATCH(Customer_Master!A39,Raw_Data!F:F,0))</f>
        <v>Chicago</v>
      </c>
      <c r="F39" s="20" t="str">
        <f>INDEX(Raw_Data!M:M,MATCH(Customer_Master!A39,Raw_Data!F:F,0))</f>
        <v>Central</v>
      </c>
      <c r="G39" s="20">
        <f>COUNTIF(Raw_Data!F:F,Customer_Master!A39)</f>
        <v>14</v>
      </c>
      <c r="H39" s="21">
        <f>SUMIF(Raw_Data!F:F,Customer_Master!A39,Raw_Data!R:R)</f>
        <v>3651.8585000000007</v>
      </c>
      <c r="I39" s="22">
        <f t="shared" si="0"/>
        <v>260.84703571428577</v>
      </c>
      <c r="J39" s="20" t="str">
        <f t="shared" si="1"/>
        <v>Gold</v>
      </c>
    </row>
    <row r="40" spans="1:10" x14ac:dyDescent="0.3">
      <c r="A40" s="20" t="s">
        <v>386</v>
      </c>
      <c r="B40" s="20" t="str">
        <f>IFERROR(INDEX(Raw_Data!G:G,MATCH(Customer_Master!A40,Raw_Data!F:F,0)),"Not found")</f>
        <v>Paul Gonzalez</v>
      </c>
      <c r="C40" s="20" t="str">
        <f>INDEX(Raw_Data!H:H,MATCH(Customer_Master!A40,Raw_Data!F:F,0))</f>
        <v>Consumer</v>
      </c>
      <c r="D40" s="20" t="str">
        <f>INDEX(Raw_Data!J:J,MATCH(Customer_Master!A40,Raw_Data!F:F,0))</f>
        <v>Rochester</v>
      </c>
      <c r="E40" s="20" t="str">
        <f>INDEX(Raw_Data!J:J,MATCH(Customer_Master!A40,Raw_Data!F:F,0))</f>
        <v>Rochester</v>
      </c>
      <c r="F40" s="20" t="str">
        <f>INDEX(Raw_Data!M:M,MATCH(Customer_Master!A40,Raw_Data!F:F,0))</f>
        <v>Central</v>
      </c>
      <c r="G40" s="20">
        <f>COUNTIF(Raw_Data!F:F,Customer_Master!A40)</f>
        <v>17</v>
      </c>
      <c r="H40" s="21">
        <f>SUMIF(Raw_Data!F:F,Customer_Master!A40,Raw_Data!R:R)</f>
        <v>1987.1640000000002</v>
      </c>
      <c r="I40" s="22">
        <f t="shared" si="0"/>
        <v>116.89200000000001</v>
      </c>
      <c r="J40" s="20" t="str">
        <f t="shared" si="1"/>
        <v>Silver</v>
      </c>
    </row>
    <row r="41" spans="1:10" x14ac:dyDescent="0.3">
      <c r="A41" s="20" t="s">
        <v>394</v>
      </c>
      <c r="B41" s="20" t="str">
        <f>IFERROR(INDEX(Raw_Data!G:G,MATCH(Customer_Master!A41,Raw_Data!F:F,0)),"Not found")</f>
        <v>Gary Mitchum</v>
      </c>
      <c r="C41" s="20" t="str">
        <f>INDEX(Raw_Data!H:H,MATCH(Customer_Master!A41,Raw_Data!F:F,0))</f>
        <v>Home Office</v>
      </c>
      <c r="D41" s="20" t="str">
        <f>INDEX(Raw_Data!J:J,MATCH(Customer_Master!A41,Raw_Data!F:F,0))</f>
        <v>Houston</v>
      </c>
      <c r="E41" s="20" t="str">
        <f>INDEX(Raw_Data!J:J,MATCH(Customer_Master!A41,Raw_Data!F:F,0))</f>
        <v>Houston</v>
      </c>
      <c r="F41" s="20" t="str">
        <f>INDEX(Raw_Data!M:M,MATCH(Customer_Master!A41,Raw_Data!F:F,0))</f>
        <v>Central</v>
      </c>
      <c r="G41" s="20">
        <f>COUNTIF(Raw_Data!F:F,Customer_Master!A41)</f>
        <v>12</v>
      </c>
      <c r="H41" s="21">
        <f>SUMIF(Raw_Data!F:F,Customer_Master!A41,Raw_Data!R:R)</f>
        <v>3078.6240000000003</v>
      </c>
      <c r="I41" s="22">
        <f t="shared" si="0"/>
        <v>256.55200000000002</v>
      </c>
      <c r="J41" s="20" t="str">
        <f t="shared" si="1"/>
        <v>Gold</v>
      </c>
    </row>
    <row r="42" spans="1:10" x14ac:dyDescent="0.3">
      <c r="A42" s="20" t="s">
        <v>399</v>
      </c>
      <c r="B42" s="20" t="str">
        <f>IFERROR(INDEX(Raw_Data!G:G,MATCH(Customer_Master!A42,Raw_Data!F:F,0)),"Not found")</f>
        <v>Jim Sink</v>
      </c>
      <c r="C42" s="20" t="str">
        <f>INDEX(Raw_Data!H:H,MATCH(Customer_Master!A42,Raw_Data!F:F,0))</f>
        <v>Corporate</v>
      </c>
      <c r="D42" s="20" t="str">
        <f>INDEX(Raw_Data!J:J,MATCH(Customer_Master!A42,Raw_Data!F:F,0))</f>
        <v>Los Angeles</v>
      </c>
      <c r="E42" s="20" t="str">
        <f>INDEX(Raw_Data!J:J,MATCH(Customer_Master!A42,Raw_Data!F:F,0))</f>
        <v>Los Angeles</v>
      </c>
      <c r="F42" s="20" t="str">
        <f>INDEX(Raw_Data!M:M,MATCH(Customer_Master!A42,Raw_Data!F:F,0))</f>
        <v>West</v>
      </c>
      <c r="G42" s="20">
        <f>COUNTIF(Raw_Data!F:F,Customer_Master!A42)</f>
        <v>11</v>
      </c>
      <c r="H42" s="21">
        <f>SUMIF(Raw_Data!F:F,Customer_Master!A42,Raw_Data!R:R)</f>
        <v>1131.0639999999999</v>
      </c>
      <c r="I42" s="22">
        <f t="shared" si="0"/>
        <v>102.82399999999998</v>
      </c>
      <c r="J42" s="20" t="str">
        <f t="shared" si="1"/>
        <v>Silver</v>
      </c>
    </row>
    <row r="43" spans="1:10" x14ac:dyDescent="0.3">
      <c r="A43" s="20" t="s">
        <v>406</v>
      </c>
      <c r="B43" s="20" t="str">
        <f>IFERROR(INDEX(Raw_Data!G:G,MATCH(Customer_Master!A43,Raw_Data!F:F,0)),"Not found")</f>
        <v>Karl Braun</v>
      </c>
      <c r="C43" s="20" t="str">
        <f>INDEX(Raw_Data!H:H,MATCH(Customer_Master!A43,Raw_Data!F:F,0))</f>
        <v>Consumer</v>
      </c>
      <c r="D43" s="20" t="str">
        <f>INDEX(Raw_Data!J:J,MATCH(Customer_Master!A43,Raw_Data!F:F,0))</f>
        <v>Minneapolis</v>
      </c>
      <c r="E43" s="20" t="str">
        <f>INDEX(Raw_Data!J:J,MATCH(Customer_Master!A43,Raw_Data!F:F,0))</f>
        <v>Minneapolis</v>
      </c>
      <c r="F43" s="20" t="str">
        <f>INDEX(Raw_Data!M:M,MATCH(Customer_Master!A43,Raw_Data!F:F,0))</f>
        <v>Central</v>
      </c>
      <c r="G43" s="20">
        <f>COUNTIF(Raw_Data!F:F,Customer_Master!A43)</f>
        <v>22</v>
      </c>
      <c r="H43" s="21">
        <f>SUMIF(Raw_Data!F:F,Customer_Master!A43,Raw_Data!R:R)</f>
        <v>1569.4640000000002</v>
      </c>
      <c r="I43" s="22">
        <f t="shared" si="0"/>
        <v>71.339272727272729</v>
      </c>
      <c r="J43" s="20" t="str">
        <f t="shared" si="1"/>
        <v>Silver</v>
      </c>
    </row>
    <row r="44" spans="1:10" x14ac:dyDescent="0.3">
      <c r="A44" s="20" t="s">
        <v>416</v>
      </c>
      <c r="B44" s="20" t="str">
        <f>IFERROR(INDEX(Raw_Data!G:G,MATCH(Customer_Master!A44,Raw_Data!F:F,0)),"Not found")</f>
        <v>Roger Barcio</v>
      </c>
      <c r="C44" s="20" t="str">
        <f>INDEX(Raw_Data!H:H,MATCH(Customer_Master!A44,Raw_Data!F:F,0))</f>
        <v>Home Office</v>
      </c>
      <c r="D44" s="20" t="str">
        <f>INDEX(Raw_Data!J:J,MATCH(Customer_Master!A44,Raw_Data!F:F,0))</f>
        <v>Portland</v>
      </c>
      <c r="E44" s="20" t="str">
        <f>INDEX(Raw_Data!J:J,MATCH(Customer_Master!A44,Raw_Data!F:F,0))</f>
        <v>Portland</v>
      </c>
      <c r="F44" s="20" t="str">
        <f>INDEX(Raw_Data!M:M,MATCH(Customer_Master!A44,Raw_Data!F:F,0))</f>
        <v>West</v>
      </c>
      <c r="G44" s="20">
        <f>COUNTIF(Raw_Data!F:F,Customer_Master!A44)</f>
        <v>7</v>
      </c>
      <c r="H44" s="21">
        <f>SUMIF(Raw_Data!F:F,Customer_Master!A44,Raw_Data!R:R)</f>
        <v>2067.4499999999998</v>
      </c>
      <c r="I44" s="22">
        <f t="shared" si="0"/>
        <v>295.34999999999997</v>
      </c>
      <c r="J44" s="20" t="str">
        <f t="shared" si="1"/>
        <v>Gold</v>
      </c>
    </row>
    <row r="45" spans="1:10" x14ac:dyDescent="0.3">
      <c r="A45" s="20" t="s">
        <v>423</v>
      </c>
      <c r="B45" s="20" t="str">
        <f>IFERROR(INDEX(Raw_Data!G:G,MATCH(Customer_Master!A45,Raw_Data!F:F,0)),"Not found")</f>
        <v>Parhena Norris</v>
      </c>
      <c r="C45" s="20" t="str">
        <f>INDEX(Raw_Data!H:H,MATCH(Customer_Master!A45,Raw_Data!F:F,0))</f>
        <v>Home Office</v>
      </c>
      <c r="D45" s="20" t="str">
        <f>INDEX(Raw_Data!J:J,MATCH(Customer_Master!A45,Raw_Data!F:F,0))</f>
        <v>New York City</v>
      </c>
      <c r="E45" s="20" t="str">
        <f>INDEX(Raw_Data!J:J,MATCH(Customer_Master!A45,Raw_Data!F:F,0))</f>
        <v>New York City</v>
      </c>
      <c r="F45" s="20" t="str">
        <f>INDEX(Raw_Data!M:M,MATCH(Customer_Master!A45,Raw_Data!F:F,0))</f>
        <v>East</v>
      </c>
      <c r="G45" s="20">
        <f>COUNTIF(Raw_Data!F:F,Customer_Master!A45)</f>
        <v>13</v>
      </c>
      <c r="H45" s="21">
        <f>SUMIF(Raw_Data!F:F,Customer_Master!A45,Raw_Data!R:R)</f>
        <v>1467.152</v>
      </c>
      <c r="I45" s="22">
        <f t="shared" si="0"/>
        <v>112.85784615384615</v>
      </c>
      <c r="J45" s="20" t="str">
        <f t="shared" si="1"/>
        <v>Silver</v>
      </c>
    </row>
    <row r="46" spans="1:10" x14ac:dyDescent="0.3">
      <c r="A46" s="20" t="s">
        <v>428</v>
      </c>
      <c r="B46" s="20" t="str">
        <f>IFERROR(INDEX(Raw_Data!G:G,MATCH(Customer_Master!A46,Raw_Data!F:F,0)),"Not found")</f>
        <v>Katherine Ducich</v>
      </c>
      <c r="C46" s="20" t="str">
        <f>INDEX(Raw_Data!H:H,MATCH(Customer_Master!A46,Raw_Data!F:F,0))</f>
        <v>Consumer</v>
      </c>
      <c r="D46" s="20" t="str">
        <f>INDEX(Raw_Data!J:J,MATCH(Customer_Master!A46,Raw_Data!F:F,0))</f>
        <v>San Francisco</v>
      </c>
      <c r="E46" s="20" t="str">
        <f>INDEX(Raw_Data!J:J,MATCH(Customer_Master!A46,Raw_Data!F:F,0))</f>
        <v>San Francisco</v>
      </c>
      <c r="F46" s="20" t="str">
        <f>INDEX(Raw_Data!M:M,MATCH(Customer_Master!A46,Raw_Data!F:F,0))</f>
        <v>West</v>
      </c>
      <c r="G46" s="20">
        <f>COUNTIF(Raw_Data!F:F,Customer_Master!A46)</f>
        <v>10</v>
      </c>
      <c r="H46" s="21">
        <f>SUMIF(Raw_Data!F:F,Customer_Master!A46,Raw_Data!R:R)</f>
        <v>1888.9639999999999</v>
      </c>
      <c r="I46" s="22">
        <f t="shared" si="0"/>
        <v>188.8964</v>
      </c>
      <c r="J46" s="20" t="str">
        <f t="shared" si="1"/>
        <v>Silver</v>
      </c>
    </row>
    <row r="47" spans="1:10" x14ac:dyDescent="0.3">
      <c r="A47" s="20" t="s">
        <v>433</v>
      </c>
      <c r="B47" s="20" t="str">
        <f>IFERROR(INDEX(Raw_Data!G:G,MATCH(Customer_Master!A47,Raw_Data!F:F,0)),"Not found")</f>
        <v>Elpida Rittenbach</v>
      </c>
      <c r="C47" s="20" t="str">
        <f>INDEX(Raw_Data!H:H,MATCH(Customer_Master!A47,Raw_Data!F:F,0))</f>
        <v>Corporate</v>
      </c>
      <c r="D47" s="20" t="str">
        <f>INDEX(Raw_Data!J:J,MATCH(Customer_Master!A47,Raw_Data!F:F,0))</f>
        <v>Saint Paul</v>
      </c>
      <c r="E47" s="20" t="str">
        <f>INDEX(Raw_Data!J:J,MATCH(Customer_Master!A47,Raw_Data!F:F,0))</f>
        <v>Saint Paul</v>
      </c>
      <c r="F47" s="20" t="str">
        <f>INDEX(Raw_Data!M:M,MATCH(Customer_Master!A47,Raw_Data!F:F,0))</f>
        <v>Central</v>
      </c>
      <c r="G47" s="20">
        <f>COUNTIF(Raw_Data!F:F,Customer_Master!A47)</f>
        <v>5</v>
      </c>
      <c r="H47" s="21">
        <f>SUMIF(Raw_Data!F:F,Customer_Master!A47,Raw_Data!R:R)</f>
        <v>1245.788</v>
      </c>
      <c r="I47" s="22">
        <f t="shared" si="0"/>
        <v>249.1576</v>
      </c>
      <c r="J47" s="20" t="str">
        <f t="shared" si="1"/>
        <v>Silver</v>
      </c>
    </row>
    <row r="48" spans="1:10" x14ac:dyDescent="0.3">
      <c r="A48" s="20" t="s">
        <v>439</v>
      </c>
      <c r="B48" s="20" t="str">
        <f>IFERROR(INDEX(Raw_Data!G:G,MATCH(Customer_Master!A48,Raw_Data!F:F,0)),"Not found")</f>
        <v>Rick Bensley</v>
      </c>
      <c r="C48" s="20" t="str">
        <f>INDEX(Raw_Data!H:H,MATCH(Customer_Master!A48,Raw_Data!F:F,0))</f>
        <v>Home Office</v>
      </c>
      <c r="D48" s="20" t="str">
        <f>INDEX(Raw_Data!J:J,MATCH(Customer_Master!A48,Raw_Data!F:F,0))</f>
        <v>Chicago</v>
      </c>
      <c r="E48" s="20" t="str">
        <f>INDEX(Raw_Data!J:J,MATCH(Customer_Master!A48,Raw_Data!F:F,0))</f>
        <v>Chicago</v>
      </c>
      <c r="F48" s="20" t="str">
        <f>INDEX(Raw_Data!M:M,MATCH(Customer_Master!A48,Raw_Data!F:F,0))</f>
        <v>Central</v>
      </c>
      <c r="G48" s="20">
        <f>COUNTIF(Raw_Data!F:F,Customer_Master!A48)</f>
        <v>23</v>
      </c>
      <c r="H48" s="21">
        <f>SUMIF(Raw_Data!F:F,Customer_Master!A48,Raw_Data!R:R)</f>
        <v>4715.4660000000013</v>
      </c>
      <c r="I48" s="22">
        <f t="shared" si="0"/>
        <v>205.02026086956528</v>
      </c>
      <c r="J48" s="20" t="str">
        <f t="shared" si="1"/>
        <v>Gold</v>
      </c>
    </row>
    <row r="49" spans="1:10" x14ac:dyDescent="0.3">
      <c r="A49" s="20" t="s">
        <v>448</v>
      </c>
      <c r="B49" s="20" t="str">
        <f>IFERROR(INDEX(Raw_Data!G:G,MATCH(Customer_Master!A49,Raw_Data!F:F,0)),"Not found")</f>
        <v>Gary Zandusky</v>
      </c>
      <c r="C49" s="20" t="str">
        <f>INDEX(Raw_Data!H:H,MATCH(Customer_Master!A49,Raw_Data!F:F,0))</f>
        <v>Consumer</v>
      </c>
      <c r="D49" s="20" t="str">
        <f>INDEX(Raw_Data!J:J,MATCH(Customer_Master!A49,Raw_Data!F:F,0))</f>
        <v>Rochester</v>
      </c>
      <c r="E49" s="20" t="str">
        <f>INDEX(Raw_Data!J:J,MATCH(Customer_Master!A49,Raw_Data!F:F,0))</f>
        <v>Rochester</v>
      </c>
      <c r="F49" s="20" t="str">
        <f>INDEX(Raw_Data!M:M,MATCH(Customer_Master!A49,Raw_Data!F:F,0))</f>
        <v>Central</v>
      </c>
      <c r="G49" s="20">
        <f>COUNTIF(Raw_Data!F:F,Customer_Master!A49)</f>
        <v>14</v>
      </c>
      <c r="H49" s="21">
        <f>SUMIF(Raw_Data!F:F,Customer_Master!A49,Raw_Data!R:R)</f>
        <v>4355.1499999999996</v>
      </c>
      <c r="I49" s="22">
        <f t="shared" si="0"/>
        <v>311.08214285714286</v>
      </c>
      <c r="J49" s="20" t="str">
        <f t="shared" si="1"/>
        <v>Gold</v>
      </c>
    </row>
    <row r="50" spans="1:10" x14ac:dyDescent="0.3">
      <c r="A50" s="20" t="s">
        <v>453</v>
      </c>
      <c r="B50" s="20" t="str">
        <f>IFERROR(INDEX(Raw_Data!G:G,MATCH(Customer_Master!A50,Raw_Data!F:F,0)),"Not found")</f>
        <v>Lena Cacioppo</v>
      </c>
      <c r="C50" s="20" t="str">
        <f>INDEX(Raw_Data!H:H,MATCH(Customer_Master!A50,Raw_Data!F:F,0))</f>
        <v>Consumer</v>
      </c>
      <c r="D50" s="20" t="str">
        <f>INDEX(Raw_Data!J:J,MATCH(Customer_Master!A50,Raw_Data!F:F,0))</f>
        <v>Aurora</v>
      </c>
      <c r="E50" s="20" t="str">
        <f>INDEX(Raw_Data!J:J,MATCH(Customer_Master!A50,Raw_Data!F:F,0))</f>
        <v>Aurora</v>
      </c>
      <c r="F50" s="20" t="str">
        <f>INDEX(Raw_Data!M:M,MATCH(Customer_Master!A50,Raw_Data!F:F,0))</f>
        <v>West</v>
      </c>
      <c r="G50" s="20">
        <f>COUNTIF(Raw_Data!F:F,Customer_Master!A50)</f>
        <v>30</v>
      </c>
      <c r="H50" s="21">
        <f>SUMIF(Raw_Data!F:F,Customer_Master!A50,Raw_Data!R:R)</f>
        <v>2580.7039999999997</v>
      </c>
      <c r="I50" s="22">
        <f t="shared" si="0"/>
        <v>86.023466666666664</v>
      </c>
      <c r="J50" s="20" t="str">
        <f t="shared" si="1"/>
        <v>Gold</v>
      </c>
    </row>
    <row r="51" spans="1:10" x14ac:dyDescent="0.3">
      <c r="A51" s="20" t="s">
        <v>464</v>
      </c>
      <c r="B51" s="20" t="str">
        <f>IFERROR(INDEX(Raw_Data!G:G,MATCH(Customer_Master!A51,Raw_Data!F:F,0)),"Not found")</f>
        <v>Janet Martin</v>
      </c>
      <c r="C51" s="20" t="str">
        <f>INDEX(Raw_Data!H:H,MATCH(Customer_Master!A51,Raw_Data!F:F,0))</f>
        <v>Consumer</v>
      </c>
      <c r="D51" s="20" t="str">
        <f>INDEX(Raw_Data!J:J,MATCH(Customer_Master!A51,Raw_Data!F:F,0))</f>
        <v>Charlotte</v>
      </c>
      <c r="E51" s="20" t="str">
        <f>INDEX(Raw_Data!J:J,MATCH(Customer_Master!A51,Raw_Data!F:F,0))</f>
        <v>Charlotte</v>
      </c>
      <c r="F51" s="20" t="str">
        <f>INDEX(Raw_Data!M:M,MATCH(Customer_Master!A51,Raw_Data!F:F,0))</f>
        <v>South</v>
      </c>
      <c r="G51" s="20">
        <f>COUNTIF(Raw_Data!F:F,Customer_Master!A51)</f>
        <v>19</v>
      </c>
      <c r="H51" s="21">
        <f>SUMIF(Raw_Data!F:F,Customer_Master!A51,Raw_Data!R:R)</f>
        <v>3159.1220000000003</v>
      </c>
      <c r="I51" s="22">
        <f t="shared" si="0"/>
        <v>166.26957894736844</v>
      </c>
      <c r="J51" s="20" t="str">
        <f t="shared" si="1"/>
        <v>Gold</v>
      </c>
    </row>
    <row r="52" spans="1:10" x14ac:dyDescent="0.3">
      <c r="A52" s="20" t="s">
        <v>474</v>
      </c>
      <c r="B52" s="20" t="str">
        <f>IFERROR(INDEX(Raw_Data!G:G,MATCH(Customer_Master!A52,Raw_Data!F:F,0)),"Not found")</f>
        <v>Pete Armstrong</v>
      </c>
      <c r="C52" s="20" t="str">
        <f>INDEX(Raw_Data!H:H,MATCH(Customer_Master!A52,Raw_Data!F:F,0))</f>
        <v>Home Office</v>
      </c>
      <c r="D52" s="20" t="str">
        <f>INDEX(Raw_Data!J:J,MATCH(Customer_Master!A52,Raw_Data!F:F,0))</f>
        <v>Orland Park</v>
      </c>
      <c r="E52" s="20" t="str">
        <f>INDEX(Raw_Data!J:J,MATCH(Customer_Master!A52,Raw_Data!F:F,0))</f>
        <v>Orland Park</v>
      </c>
      <c r="F52" s="20" t="str">
        <f>INDEX(Raw_Data!M:M,MATCH(Customer_Master!A52,Raw_Data!F:F,0))</f>
        <v>Central</v>
      </c>
      <c r="G52" s="20">
        <f>COUNTIF(Raw_Data!F:F,Customer_Master!A52)</f>
        <v>7</v>
      </c>
      <c r="H52" s="21">
        <f>SUMIF(Raw_Data!F:F,Customer_Master!A52,Raw_Data!R:R)</f>
        <v>729.40800000000002</v>
      </c>
      <c r="I52" s="22">
        <f t="shared" si="0"/>
        <v>104.20114285714286</v>
      </c>
      <c r="J52" s="20" t="str">
        <f t="shared" si="1"/>
        <v>Silver</v>
      </c>
    </row>
    <row r="53" spans="1:10" x14ac:dyDescent="0.3">
      <c r="A53" s="20" t="s">
        <v>480</v>
      </c>
      <c r="B53" s="20" t="str">
        <f>IFERROR(INDEX(Raw_Data!G:G,MATCH(Customer_Master!A53,Raw_Data!F:F,0)),"Not found")</f>
        <v>Cynthia Voltz</v>
      </c>
      <c r="C53" s="20" t="str">
        <f>INDEX(Raw_Data!H:H,MATCH(Customer_Master!A53,Raw_Data!F:F,0))</f>
        <v>Corporate</v>
      </c>
      <c r="D53" s="20" t="str">
        <f>INDEX(Raw_Data!J:J,MATCH(Customer_Master!A53,Raw_Data!F:F,0))</f>
        <v>New York City</v>
      </c>
      <c r="E53" s="20" t="str">
        <f>INDEX(Raw_Data!J:J,MATCH(Customer_Master!A53,Raw_Data!F:F,0))</f>
        <v>New York City</v>
      </c>
      <c r="F53" s="20" t="str">
        <f>INDEX(Raw_Data!M:M,MATCH(Customer_Master!A53,Raw_Data!F:F,0))</f>
        <v>East</v>
      </c>
      <c r="G53" s="20">
        <f>COUNTIF(Raw_Data!F:F,Customer_Master!A53)</f>
        <v>19</v>
      </c>
      <c r="H53" s="21">
        <f>SUMIF(Raw_Data!F:F,Customer_Master!A53,Raw_Data!R:R)</f>
        <v>2370.3136</v>
      </c>
      <c r="I53" s="22">
        <f t="shared" si="0"/>
        <v>124.75334736842105</v>
      </c>
      <c r="J53" s="20" t="str">
        <f t="shared" si="1"/>
        <v>Gold</v>
      </c>
    </row>
    <row r="54" spans="1:10" x14ac:dyDescent="0.3">
      <c r="A54" s="20" t="s">
        <v>485</v>
      </c>
      <c r="B54" s="20" t="str">
        <f>IFERROR(INDEX(Raw_Data!G:G,MATCH(Customer_Master!A54,Raw_Data!F:F,0)),"Not found")</f>
        <v>Clay Ludtke</v>
      </c>
      <c r="C54" s="20" t="str">
        <f>INDEX(Raw_Data!H:H,MATCH(Customer_Master!A54,Raw_Data!F:F,0))</f>
        <v>Consumer</v>
      </c>
      <c r="D54" s="20" t="str">
        <f>INDEX(Raw_Data!J:J,MATCH(Customer_Master!A54,Raw_Data!F:F,0))</f>
        <v>Urbandale</v>
      </c>
      <c r="E54" s="20" t="str">
        <f>INDEX(Raw_Data!J:J,MATCH(Customer_Master!A54,Raw_Data!F:F,0))</f>
        <v>Urbandale</v>
      </c>
      <c r="F54" s="20" t="str">
        <f>INDEX(Raw_Data!M:M,MATCH(Customer_Master!A54,Raw_Data!F:F,0))</f>
        <v>Central</v>
      </c>
      <c r="G54" s="20">
        <f>COUNTIF(Raw_Data!F:F,Customer_Master!A54)</f>
        <v>28</v>
      </c>
      <c r="H54" s="21">
        <f>SUMIF(Raw_Data!F:F,Customer_Master!A54,Raw_Data!R:R)</f>
        <v>10880.545999999998</v>
      </c>
      <c r="I54" s="22">
        <f t="shared" si="0"/>
        <v>388.59092857142849</v>
      </c>
      <c r="J54" s="20" t="str">
        <f t="shared" si="1"/>
        <v>VIP</v>
      </c>
    </row>
    <row r="55" spans="1:10" x14ac:dyDescent="0.3">
      <c r="A55" s="20" t="s">
        <v>494</v>
      </c>
      <c r="B55" s="20" t="str">
        <f>IFERROR(INDEX(Raw_Data!G:G,MATCH(Customer_Master!A55,Raw_Data!F:F,0)),"Not found")</f>
        <v>Ryan Crowe</v>
      </c>
      <c r="C55" s="20" t="str">
        <f>INDEX(Raw_Data!H:H,MATCH(Customer_Master!A55,Raw_Data!F:F,0))</f>
        <v>Consumer</v>
      </c>
      <c r="D55" s="20" t="str">
        <f>INDEX(Raw_Data!J:J,MATCH(Customer_Master!A55,Raw_Data!F:F,0))</f>
        <v>Columbus</v>
      </c>
      <c r="E55" s="20" t="str">
        <f>INDEX(Raw_Data!J:J,MATCH(Customer_Master!A55,Raw_Data!F:F,0))</f>
        <v>Columbus</v>
      </c>
      <c r="F55" s="20" t="str">
        <f>INDEX(Raw_Data!M:M,MATCH(Customer_Master!A55,Raw_Data!F:F,0))</f>
        <v>East</v>
      </c>
      <c r="G55" s="20">
        <f>COUNTIF(Raw_Data!F:F,Customer_Master!A55)</f>
        <v>11</v>
      </c>
      <c r="H55" s="21">
        <f>SUMIF(Raw_Data!F:F,Customer_Master!A55,Raw_Data!R:R)</f>
        <v>885.75199999999995</v>
      </c>
      <c r="I55" s="22">
        <f t="shared" si="0"/>
        <v>80.522909090909081</v>
      </c>
      <c r="J55" s="20" t="str">
        <f t="shared" si="1"/>
        <v>Silver</v>
      </c>
    </row>
    <row r="56" spans="1:10" x14ac:dyDescent="0.3">
      <c r="A56" s="20" t="s">
        <v>507</v>
      </c>
      <c r="B56" s="20" t="str">
        <f>IFERROR(INDEX(Raw_Data!G:G,MATCH(Customer_Master!A56,Raw_Data!F:F,0)),"Not found")</f>
        <v>Dave Kipp</v>
      </c>
      <c r="C56" s="20" t="str">
        <f>INDEX(Raw_Data!H:H,MATCH(Customer_Master!A56,Raw_Data!F:F,0))</f>
        <v>Consumer</v>
      </c>
      <c r="D56" s="20" t="str">
        <f>INDEX(Raw_Data!J:J,MATCH(Customer_Master!A56,Raw_Data!F:F,0))</f>
        <v>Seattle</v>
      </c>
      <c r="E56" s="20" t="str">
        <f>INDEX(Raw_Data!J:J,MATCH(Customer_Master!A56,Raw_Data!F:F,0))</f>
        <v>Seattle</v>
      </c>
      <c r="F56" s="20" t="str">
        <f>INDEX(Raw_Data!M:M,MATCH(Customer_Master!A56,Raw_Data!F:F,0))</f>
        <v>West</v>
      </c>
      <c r="G56" s="20">
        <f>COUNTIF(Raw_Data!F:F,Customer_Master!A56)</f>
        <v>13</v>
      </c>
      <c r="H56" s="21">
        <f>SUMIF(Raw_Data!F:F,Customer_Master!A56,Raw_Data!R:R)</f>
        <v>2650.5569999999998</v>
      </c>
      <c r="I56" s="22">
        <f t="shared" si="0"/>
        <v>203.88899999999998</v>
      </c>
      <c r="J56" s="20" t="str">
        <f t="shared" si="1"/>
        <v>Gold</v>
      </c>
    </row>
    <row r="57" spans="1:10" x14ac:dyDescent="0.3">
      <c r="A57" s="20" t="s">
        <v>512</v>
      </c>
      <c r="B57" s="20" t="str">
        <f>IFERROR(INDEX(Raw_Data!G:G,MATCH(Customer_Master!A57,Raw_Data!F:F,0)),"Not found")</f>
        <v>Greg Guthrie</v>
      </c>
      <c r="C57" s="20" t="str">
        <f>INDEX(Raw_Data!H:H,MATCH(Customer_Master!A57,Raw_Data!F:F,0))</f>
        <v>Corporate</v>
      </c>
      <c r="D57" s="20" t="str">
        <f>INDEX(Raw_Data!J:J,MATCH(Customer_Master!A57,Raw_Data!F:F,0))</f>
        <v>Bristol</v>
      </c>
      <c r="E57" s="20" t="str">
        <f>INDEX(Raw_Data!J:J,MATCH(Customer_Master!A57,Raw_Data!F:F,0))</f>
        <v>Bristol</v>
      </c>
      <c r="F57" s="20" t="str">
        <f>INDEX(Raw_Data!M:M,MATCH(Customer_Master!A57,Raw_Data!F:F,0))</f>
        <v>South</v>
      </c>
      <c r="G57" s="20">
        <f>COUNTIF(Raw_Data!F:F,Customer_Master!A57)</f>
        <v>24</v>
      </c>
      <c r="H57" s="21">
        <f>SUMIF(Raw_Data!F:F,Customer_Master!A57,Raw_Data!R:R)</f>
        <v>2224.0000000000009</v>
      </c>
      <c r="I57" s="22">
        <f t="shared" si="0"/>
        <v>92.6666666666667</v>
      </c>
      <c r="J57" s="20" t="str">
        <f t="shared" si="1"/>
        <v>Gold</v>
      </c>
    </row>
    <row r="58" spans="1:10" x14ac:dyDescent="0.3">
      <c r="A58" s="20" t="s">
        <v>518</v>
      </c>
      <c r="B58" s="20" t="str">
        <f>IFERROR(INDEX(Raw_Data!G:G,MATCH(Customer_Master!A58,Raw_Data!F:F,0)),"Not found")</f>
        <v>Steven Cartwright</v>
      </c>
      <c r="C58" s="20" t="str">
        <f>INDEX(Raw_Data!H:H,MATCH(Customer_Master!A58,Raw_Data!F:F,0))</f>
        <v>Consumer</v>
      </c>
      <c r="D58" s="20" t="str">
        <f>INDEX(Raw_Data!J:J,MATCH(Customer_Master!A58,Raw_Data!F:F,0))</f>
        <v>Wilmington</v>
      </c>
      <c r="E58" s="20" t="str">
        <f>INDEX(Raw_Data!J:J,MATCH(Customer_Master!A58,Raw_Data!F:F,0))</f>
        <v>Wilmington</v>
      </c>
      <c r="F58" s="20" t="str">
        <f>INDEX(Raw_Data!M:M,MATCH(Customer_Master!A58,Raw_Data!F:F,0))</f>
        <v>East</v>
      </c>
      <c r="G58" s="20">
        <f>COUNTIF(Raw_Data!F:F,Customer_Master!A58)</f>
        <v>26</v>
      </c>
      <c r="H58" s="21">
        <f>SUMIF(Raw_Data!F:F,Customer_Master!A58,Raw_Data!R:R)</f>
        <v>5226.2099999999982</v>
      </c>
      <c r="I58" s="22">
        <f t="shared" si="0"/>
        <v>201.00807692307686</v>
      </c>
      <c r="J58" s="20" t="str">
        <f t="shared" si="1"/>
        <v>VIP</v>
      </c>
    </row>
    <row r="59" spans="1:10" x14ac:dyDescent="0.3">
      <c r="A59" s="20" t="s">
        <v>530</v>
      </c>
      <c r="B59" s="20" t="str">
        <f>IFERROR(INDEX(Raw_Data!G:G,MATCH(Customer_Master!A59,Raw_Data!F:F,0)),"Not found")</f>
        <v>Alan Dominguez</v>
      </c>
      <c r="C59" s="20" t="str">
        <f>INDEX(Raw_Data!H:H,MATCH(Customer_Master!A59,Raw_Data!F:F,0))</f>
        <v>Home Office</v>
      </c>
      <c r="D59" s="20" t="str">
        <f>INDEX(Raw_Data!J:J,MATCH(Customer_Master!A59,Raw_Data!F:F,0))</f>
        <v>Houston</v>
      </c>
      <c r="E59" s="20" t="str">
        <f>INDEX(Raw_Data!J:J,MATCH(Customer_Master!A59,Raw_Data!F:F,0))</f>
        <v>Houston</v>
      </c>
      <c r="F59" s="20" t="str">
        <f>INDEX(Raw_Data!M:M,MATCH(Customer_Master!A59,Raw_Data!F:F,0))</f>
        <v>Central</v>
      </c>
      <c r="G59" s="20">
        <f>COUNTIF(Raw_Data!F:F,Customer_Master!A59)</f>
        <v>12</v>
      </c>
      <c r="H59" s="21">
        <f>SUMIF(Raw_Data!F:F,Customer_Master!A59,Raw_Data!R:R)</f>
        <v>6106.8799999999992</v>
      </c>
      <c r="I59" s="22">
        <f t="shared" si="0"/>
        <v>508.90666666666658</v>
      </c>
      <c r="J59" s="20" t="str">
        <f t="shared" si="1"/>
        <v>VIP</v>
      </c>
    </row>
    <row r="60" spans="1:10" x14ac:dyDescent="0.3">
      <c r="A60" s="20" t="s">
        <v>535</v>
      </c>
      <c r="B60" s="20" t="str">
        <f>IFERROR(INDEX(Raw_Data!G:G,MATCH(Customer_Master!A60,Raw_Data!F:F,0)),"Not found")</f>
        <v>Philip Fox</v>
      </c>
      <c r="C60" s="20" t="str">
        <f>INDEX(Raw_Data!H:H,MATCH(Customer_Master!A60,Raw_Data!F:F,0))</f>
        <v>Consumer</v>
      </c>
      <c r="D60" s="20" t="str">
        <f>INDEX(Raw_Data!J:J,MATCH(Customer_Master!A60,Raw_Data!F:F,0))</f>
        <v>Bloomington</v>
      </c>
      <c r="E60" s="20" t="str">
        <f>INDEX(Raw_Data!J:J,MATCH(Customer_Master!A60,Raw_Data!F:F,0))</f>
        <v>Bloomington</v>
      </c>
      <c r="F60" s="20" t="str">
        <f>INDEX(Raw_Data!M:M,MATCH(Customer_Master!A60,Raw_Data!F:F,0))</f>
        <v>Central</v>
      </c>
      <c r="G60" s="20">
        <f>COUNTIF(Raw_Data!F:F,Customer_Master!A60)</f>
        <v>10</v>
      </c>
      <c r="H60" s="21">
        <f>SUMIF(Raw_Data!F:F,Customer_Master!A60,Raw_Data!R:R)</f>
        <v>2770</v>
      </c>
      <c r="I60" s="22">
        <f t="shared" si="0"/>
        <v>277</v>
      </c>
      <c r="J60" s="20" t="str">
        <f t="shared" si="1"/>
        <v>Gold</v>
      </c>
    </row>
    <row r="61" spans="1:10" x14ac:dyDescent="0.3">
      <c r="A61" s="20" t="s">
        <v>541</v>
      </c>
      <c r="B61" s="20" t="str">
        <f>IFERROR(INDEX(Raw_Data!G:G,MATCH(Customer_Master!A61,Raw_Data!F:F,0)),"Not found")</f>
        <v>Troy Staebel</v>
      </c>
      <c r="C61" s="20" t="str">
        <f>INDEX(Raw_Data!H:H,MATCH(Customer_Master!A61,Raw_Data!F:F,0))</f>
        <v>Consumer</v>
      </c>
      <c r="D61" s="20" t="str">
        <f>INDEX(Raw_Data!J:J,MATCH(Customer_Master!A61,Raw_Data!F:F,0))</f>
        <v>Phoenix</v>
      </c>
      <c r="E61" s="20" t="str">
        <f>INDEX(Raw_Data!J:J,MATCH(Customer_Master!A61,Raw_Data!F:F,0))</f>
        <v>Phoenix</v>
      </c>
      <c r="F61" s="20" t="str">
        <f>INDEX(Raw_Data!M:M,MATCH(Customer_Master!A61,Raw_Data!F:F,0))</f>
        <v>West</v>
      </c>
      <c r="G61" s="20">
        <f>COUNTIF(Raw_Data!F:F,Customer_Master!A61)</f>
        <v>11</v>
      </c>
      <c r="H61" s="21">
        <f>SUMIF(Raw_Data!F:F,Customer_Master!A61,Raw_Data!R:R)</f>
        <v>2820.4240000000004</v>
      </c>
      <c r="I61" s="22">
        <f t="shared" si="0"/>
        <v>256.40218181818187</v>
      </c>
      <c r="J61" s="20" t="str">
        <f t="shared" si="1"/>
        <v>Gold</v>
      </c>
    </row>
    <row r="62" spans="1:10" x14ac:dyDescent="0.3">
      <c r="A62" s="20" t="s">
        <v>549</v>
      </c>
      <c r="B62" s="20" t="str">
        <f>IFERROR(INDEX(Raw_Data!G:G,MATCH(Customer_Master!A62,Raw_Data!F:F,0)),"Not found")</f>
        <v>Lindsay Shagiari</v>
      </c>
      <c r="C62" s="20" t="str">
        <f>INDEX(Raw_Data!H:H,MATCH(Customer_Master!A62,Raw_Data!F:F,0))</f>
        <v>Home Office</v>
      </c>
      <c r="D62" s="20" t="str">
        <f>INDEX(Raw_Data!J:J,MATCH(Customer_Master!A62,Raw_Data!F:F,0))</f>
        <v>Los Angeles</v>
      </c>
      <c r="E62" s="20" t="str">
        <f>INDEX(Raw_Data!J:J,MATCH(Customer_Master!A62,Raw_Data!F:F,0))</f>
        <v>Los Angeles</v>
      </c>
      <c r="F62" s="20" t="str">
        <f>INDEX(Raw_Data!M:M,MATCH(Customer_Master!A62,Raw_Data!F:F,0))</f>
        <v>West</v>
      </c>
      <c r="G62" s="20">
        <f>COUNTIF(Raw_Data!F:F,Customer_Master!A62)</f>
        <v>22</v>
      </c>
      <c r="H62" s="21">
        <f>SUMIF(Raw_Data!F:F,Customer_Master!A62,Raw_Data!R:R)</f>
        <v>2988.674</v>
      </c>
      <c r="I62" s="22">
        <f t="shared" si="0"/>
        <v>135.84881818181819</v>
      </c>
      <c r="J62" s="20" t="str">
        <f t="shared" si="1"/>
        <v>Gold</v>
      </c>
    </row>
    <row r="63" spans="1:10" x14ac:dyDescent="0.3">
      <c r="A63" s="20" t="s">
        <v>555</v>
      </c>
      <c r="B63" s="20" t="str">
        <f>IFERROR(INDEX(Raw_Data!G:G,MATCH(Customer_Master!A63,Raw_Data!F:F,0)),"Not found")</f>
        <v>Dorothy Wardle</v>
      </c>
      <c r="C63" s="20" t="str">
        <f>INDEX(Raw_Data!H:H,MATCH(Customer_Master!A63,Raw_Data!F:F,0))</f>
        <v>Corporate</v>
      </c>
      <c r="D63" s="20" t="str">
        <f>INDEX(Raw_Data!J:J,MATCH(Customer_Master!A63,Raw_Data!F:F,0))</f>
        <v>Columbus</v>
      </c>
      <c r="E63" s="20" t="str">
        <f>INDEX(Raw_Data!J:J,MATCH(Customer_Master!A63,Raw_Data!F:F,0))</f>
        <v>Columbus</v>
      </c>
      <c r="F63" s="20" t="str">
        <f>INDEX(Raw_Data!M:M,MATCH(Customer_Master!A63,Raw_Data!F:F,0))</f>
        <v>East</v>
      </c>
      <c r="G63" s="20">
        <f>COUNTIF(Raw_Data!F:F,Customer_Master!A63)</f>
        <v>10</v>
      </c>
      <c r="H63" s="21">
        <f>SUMIF(Raw_Data!F:F,Customer_Master!A63,Raw_Data!R:R)</f>
        <v>1204.854</v>
      </c>
      <c r="I63" s="22">
        <f t="shared" si="0"/>
        <v>120.4854</v>
      </c>
      <c r="J63" s="20" t="str">
        <f t="shared" si="1"/>
        <v>Silver</v>
      </c>
    </row>
    <row r="64" spans="1:10" x14ac:dyDescent="0.3">
      <c r="A64" s="20" t="s">
        <v>564</v>
      </c>
      <c r="B64" s="20" t="str">
        <f>IFERROR(INDEX(Raw_Data!G:G,MATCH(Customer_Master!A64,Raw_Data!F:F,0)),"Not found")</f>
        <v>Lena Creighton</v>
      </c>
      <c r="C64" s="20" t="str">
        <f>INDEX(Raw_Data!H:H,MATCH(Customer_Master!A64,Raw_Data!F:F,0))</f>
        <v>Consumer</v>
      </c>
      <c r="D64" s="20" t="str">
        <f>INDEX(Raw_Data!J:J,MATCH(Customer_Master!A64,Raw_Data!F:F,0))</f>
        <v>Roseville</v>
      </c>
      <c r="E64" s="20" t="str">
        <f>INDEX(Raw_Data!J:J,MATCH(Customer_Master!A64,Raw_Data!F:F,0))</f>
        <v>Roseville</v>
      </c>
      <c r="F64" s="20" t="str">
        <f>INDEX(Raw_Data!M:M,MATCH(Customer_Master!A64,Raw_Data!F:F,0))</f>
        <v>West</v>
      </c>
      <c r="G64" s="20">
        <f>COUNTIF(Raw_Data!F:F,Customer_Master!A64)</f>
        <v>23</v>
      </c>
      <c r="H64" s="21">
        <f>SUMIF(Raw_Data!F:F,Customer_Master!A64,Raw_Data!R:R)</f>
        <v>7663.1259999999993</v>
      </c>
      <c r="I64" s="22">
        <f t="shared" si="0"/>
        <v>333.1793913043478</v>
      </c>
      <c r="J64" s="20" t="str">
        <f t="shared" si="1"/>
        <v>VIP</v>
      </c>
    </row>
    <row r="65" spans="1:10" x14ac:dyDescent="0.3">
      <c r="A65" s="20" t="s">
        <v>581</v>
      </c>
      <c r="B65" s="20" t="str">
        <f>IFERROR(INDEX(Raw_Data!G:G,MATCH(Customer_Master!A65,Raw_Data!F:F,0)),"Not found")</f>
        <v>Jonathan Doherty</v>
      </c>
      <c r="C65" s="20" t="str">
        <f>INDEX(Raw_Data!H:H,MATCH(Customer_Master!A65,Raw_Data!F:F,0))</f>
        <v>Corporate</v>
      </c>
      <c r="D65" s="20" t="str">
        <f>INDEX(Raw_Data!J:J,MATCH(Customer_Master!A65,Raw_Data!F:F,0))</f>
        <v>Philadelphia</v>
      </c>
      <c r="E65" s="20" t="str">
        <f>INDEX(Raw_Data!J:J,MATCH(Customer_Master!A65,Raw_Data!F:F,0))</f>
        <v>Philadelphia</v>
      </c>
      <c r="F65" s="20" t="str">
        <f>INDEX(Raw_Data!M:M,MATCH(Customer_Master!A65,Raw_Data!F:F,0))</f>
        <v>East</v>
      </c>
      <c r="G65" s="20">
        <f>COUNTIF(Raw_Data!F:F,Customer_Master!A65)</f>
        <v>32</v>
      </c>
      <c r="H65" s="21">
        <f>SUMIF(Raw_Data!F:F,Customer_Master!A65,Raw_Data!R:R)</f>
        <v>7610.8639999999996</v>
      </c>
      <c r="I65" s="22">
        <f t="shared" si="0"/>
        <v>237.83949999999999</v>
      </c>
      <c r="J65" s="20" t="str">
        <f t="shared" si="1"/>
        <v>VIP</v>
      </c>
    </row>
    <row r="66" spans="1:10" x14ac:dyDescent="0.3">
      <c r="A66" s="20" t="s">
        <v>584</v>
      </c>
      <c r="B66" s="20" t="str">
        <f>IFERROR(INDEX(Raw_Data!G:G,MATCH(Customer_Master!A66,Raw_Data!F:F,0)),"Not found")</f>
        <v>Sally Hughsby</v>
      </c>
      <c r="C66" s="20" t="str">
        <f>INDEX(Raw_Data!H:H,MATCH(Customer_Master!A66,Raw_Data!F:F,0))</f>
        <v>Corporate</v>
      </c>
      <c r="D66" s="20" t="str">
        <f>INDEX(Raw_Data!J:J,MATCH(Customer_Master!A66,Raw_Data!F:F,0))</f>
        <v>San Francisco</v>
      </c>
      <c r="E66" s="20" t="str">
        <f>INDEX(Raw_Data!J:J,MATCH(Customer_Master!A66,Raw_Data!F:F,0))</f>
        <v>San Francisco</v>
      </c>
      <c r="F66" s="20" t="str">
        <f>INDEX(Raw_Data!M:M,MATCH(Customer_Master!A66,Raw_Data!F:F,0))</f>
        <v>West</v>
      </c>
      <c r="G66" s="20">
        <f>COUNTIF(Raw_Data!F:F,Customer_Master!A66)</f>
        <v>29</v>
      </c>
      <c r="H66" s="21">
        <f>SUMIF(Raw_Data!F:F,Customer_Master!A66,Raw_Data!R:R)</f>
        <v>3406.8394999999996</v>
      </c>
      <c r="I66" s="22">
        <f t="shared" si="0"/>
        <v>117.47722413793102</v>
      </c>
      <c r="J66" s="20" t="str">
        <f t="shared" si="1"/>
        <v>Gold</v>
      </c>
    </row>
    <row r="67" spans="1:10" x14ac:dyDescent="0.3">
      <c r="A67" s="20" t="s">
        <v>593</v>
      </c>
      <c r="B67" s="20" t="str">
        <f>IFERROR(INDEX(Raw_Data!G:G,MATCH(Customer_Master!A67,Raw_Data!F:F,0)),"Not found")</f>
        <v>Sandra Glassco</v>
      </c>
      <c r="C67" s="20" t="str">
        <f>INDEX(Raw_Data!H:H,MATCH(Customer_Master!A67,Raw_Data!F:F,0))</f>
        <v>Consumer</v>
      </c>
      <c r="D67" s="20" t="str">
        <f>INDEX(Raw_Data!J:J,MATCH(Customer_Master!A67,Raw_Data!F:F,0))</f>
        <v>Independence</v>
      </c>
      <c r="E67" s="20" t="str">
        <f>INDEX(Raw_Data!J:J,MATCH(Customer_Master!A67,Raw_Data!F:F,0))</f>
        <v>Independence</v>
      </c>
      <c r="F67" s="20" t="str">
        <f>INDEX(Raw_Data!M:M,MATCH(Customer_Master!A67,Raw_Data!F:F,0))</f>
        <v>Central</v>
      </c>
      <c r="G67" s="20">
        <f>COUNTIF(Raw_Data!F:F,Customer_Master!A67)</f>
        <v>11</v>
      </c>
      <c r="H67" s="21">
        <f>SUMIF(Raw_Data!F:F,Customer_Master!A67,Raw_Data!R:R)</f>
        <v>3406.5810000000001</v>
      </c>
      <c r="I67" s="22">
        <f t="shared" ref="I67:I130" si="2">H67/G67</f>
        <v>309.68918181818185</v>
      </c>
      <c r="J67" s="20" t="str">
        <f t="shared" ref="J67:J130" si="3">IF(H67&gt;5000,"VIP",IF(H67&gt;2000,"Gold","Silver"))</f>
        <v>Gold</v>
      </c>
    </row>
    <row r="68" spans="1:10" x14ac:dyDescent="0.3">
      <c r="A68" s="20" t="s">
        <v>600</v>
      </c>
      <c r="B68" s="20" t="str">
        <f>IFERROR(INDEX(Raw_Data!G:G,MATCH(Customer_Master!A68,Raw_Data!F:F,0)),"Not found")</f>
        <v>Helen Andreada</v>
      </c>
      <c r="C68" s="20" t="str">
        <f>INDEX(Raw_Data!H:H,MATCH(Customer_Master!A68,Raw_Data!F:F,0))</f>
        <v>Consumer</v>
      </c>
      <c r="D68" s="20" t="str">
        <f>INDEX(Raw_Data!J:J,MATCH(Customer_Master!A68,Raw_Data!F:F,0))</f>
        <v>Pasadena</v>
      </c>
      <c r="E68" s="20" t="str">
        <f>INDEX(Raw_Data!J:J,MATCH(Customer_Master!A68,Raw_Data!F:F,0))</f>
        <v>Pasadena</v>
      </c>
      <c r="F68" s="20" t="str">
        <f>INDEX(Raw_Data!M:M,MATCH(Customer_Master!A68,Raw_Data!F:F,0))</f>
        <v>West</v>
      </c>
      <c r="G68" s="20">
        <f>COUNTIF(Raw_Data!F:F,Customer_Master!A68)</f>
        <v>18</v>
      </c>
      <c r="H68" s="21">
        <f>SUMIF(Raw_Data!F:F,Customer_Master!A68,Raw_Data!R:R)</f>
        <v>2584.1580000000004</v>
      </c>
      <c r="I68" s="22">
        <f t="shared" si="2"/>
        <v>143.56433333333337</v>
      </c>
      <c r="J68" s="20" t="str">
        <f t="shared" si="3"/>
        <v>Gold</v>
      </c>
    </row>
    <row r="69" spans="1:10" x14ac:dyDescent="0.3">
      <c r="A69" s="20" t="s">
        <v>604</v>
      </c>
      <c r="B69" s="20" t="str">
        <f>IFERROR(INDEX(Raw_Data!G:G,MATCH(Customer_Master!A69,Raw_Data!F:F,0)),"Not found")</f>
        <v>Maureen Gastineau</v>
      </c>
      <c r="C69" s="20" t="str">
        <f>INDEX(Raw_Data!H:H,MATCH(Customer_Master!A69,Raw_Data!F:F,0))</f>
        <v>Home Office</v>
      </c>
      <c r="D69" s="20" t="str">
        <f>INDEX(Raw_Data!J:J,MATCH(Customer_Master!A69,Raw_Data!F:F,0))</f>
        <v>Newark</v>
      </c>
      <c r="E69" s="20" t="str">
        <f>INDEX(Raw_Data!J:J,MATCH(Customer_Master!A69,Raw_Data!F:F,0))</f>
        <v>Newark</v>
      </c>
      <c r="F69" s="20" t="str">
        <f>INDEX(Raw_Data!M:M,MATCH(Customer_Master!A69,Raw_Data!F:F,0))</f>
        <v>East</v>
      </c>
      <c r="G69" s="20">
        <f>COUNTIF(Raw_Data!F:F,Customer_Master!A69)</f>
        <v>10</v>
      </c>
      <c r="H69" s="21">
        <f>SUMIF(Raw_Data!F:F,Customer_Master!A69,Raw_Data!R:R)</f>
        <v>2350.1880000000001</v>
      </c>
      <c r="I69" s="22">
        <f t="shared" si="2"/>
        <v>235.0188</v>
      </c>
      <c r="J69" s="20" t="str">
        <f t="shared" si="3"/>
        <v>Gold</v>
      </c>
    </row>
    <row r="70" spans="1:10" x14ac:dyDescent="0.3">
      <c r="A70" s="20" t="s">
        <v>610</v>
      </c>
      <c r="B70" s="20" t="str">
        <f>IFERROR(INDEX(Raw_Data!G:G,MATCH(Customer_Master!A70,Raw_Data!F:F,0)),"Not found")</f>
        <v>Justin Ellison</v>
      </c>
      <c r="C70" s="20" t="str">
        <f>INDEX(Raw_Data!H:H,MATCH(Customer_Master!A70,Raw_Data!F:F,0))</f>
        <v>Corporate</v>
      </c>
      <c r="D70" s="20" t="str">
        <f>INDEX(Raw_Data!J:J,MATCH(Customer_Master!A70,Raw_Data!F:F,0))</f>
        <v>Franklin</v>
      </c>
      <c r="E70" s="20" t="str">
        <f>INDEX(Raw_Data!J:J,MATCH(Customer_Master!A70,Raw_Data!F:F,0))</f>
        <v>Franklin</v>
      </c>
      <c r="F70" s="20" t="str">
        <f>INDEX(Raw_Data!M:M,MATCH(Customer_Master!A70,Raw_Data!F:F,0))</f>
        <v>Central</v>
      </c>
      <c r="G70" s="20">
        <f>COUNTIF(Raw_Data!F:F,Customer_Master!A70)</f>
        <v>7</v>
      </c>
      <c r="H70" s="21">
        <f>SUMIF(Raw_Data!F:F,Customer_Master!A70,Raw_Data!R:R)</f>
        <v>2697.248</v>
      </c>
      <c r="I70" s="22">
        <f t="shared" si="2"/>
        <v>385.32114285714289</v>
      </c>
      <c r="J70" s="20" t="str">
        <f t="shared" si="3"/>
        <v>Gold</v>
      </c>
    </row>
    <row r="71" spans="1:10" x14ac:dyDescent="0.3">
      <c r="A71" s="20" t="s">
        <v>620</v>
      </c>
      <c r="B71" s="20" t="str">
        <f>IFERROR(INDEX(Raw_Data!G:G,MATCH(Customer_Master!A71,Raw_Data!F:F,0)),"Not found")</f>
        <v>Tamara Willingham</v>
      </c>
      <c r="C71" s="20" t="str">
        <f>INDEX(Raw_Data!H:H,MATCH(Customer_Master!A71,Raw_Data!F:F,0))</f>
        <v>Home Office</v>
      </c>
      <c r="D71" s="20" t="str">
        <f>INDEX(Raw_Data!J:J,MATCH(Customer_Master!A71,Raw_Data!F:F,0))</f>
        <v>Scottsdale</v>
      </c>
      <c r="E71" s="20" t="str">
        <f>INDEX(Raw_Data!J:J,MATCH(Customer_Master!A71,Raw_Data!F:F,0))</f>
        <v>Scottsdale</v>
      </c>
      <c r="F71" s="20" t="str">
        <f>INDEX(Raw_Data!M:M,MATCH(Customer_Master!A71,Raw_Data!F:F,0))</f>
        <v>West</v>
      </c>
      <c r="G71" s="20">
        <f>COUNTIF(Raw_Data!F:F,Customer_Master!A71)</f>
        <v>12</v>
      </c>
      <c r="H71" s="21">
        <f>SUMIF(Raw_Data!F:F,Customer_Master!A71,Raw_Data!R:R)</f>
        <v>5278.8259999999991</v>
      </c>
      <c r="I71" s="22">
        <f t="shared" si="2"/>
        <v>439.90216666666657</v>
      </c>
      <c r="J71" s="20" t="str">
        <f t="shared" si="3"/>
        <v>VIP</v>
      </c>
    </row>
    <row r="72" spans="1:10" x14ac:dyDescent="0.3">
      <c r="A72" s="20" t="s">
        <v>628</v>
      </c>
      <c r="B72" s="20" t="str">
        <f>IFERROR(INDEX(Raw_Data!G:G,MATCH(Customer_Master!A72,Raw_Data!F:F,0)),"Not found")</f>
        <v>Stephanie Phelps</v>
      </c>
      <c r="C72" s="20" t="str">
        <f>INDEX(Raw_Data!H:H,MATCH(Customer_Master!A72,Raw_Data!F:F,0))</f>
        <v>Corporate</v>
      </c>
      <c r="D72" s="20" t="str">
        <f>INDEX(Raw_Data!J:J,MATCH(Customer_Master!A72,Raw_Data!F:F,0))</f>
        <v>San Jose</v>
      </c>
      <c r="E72" s="20" t="str">
        <f>INDEX(Raw_Data!J:J,MATCH(Customer_Master!A72,Raw_Data!F:F,0))</f>
        <v>San Jose</v>
      </c>
      <c r="F72" s="20" t="str">
        <f>INDEX(Raw_Data!M:M,MATCH(Customer_Master!A72,Raw_Data!F:F,0))</f>
        <v>West</v>
      </c>
      <c r="G72" s="20">
        <f>COUNTIF(Raw_Data!F:F,Customer_Master!A72)</f>
        <v>15</v>
      </c>
      <c r="H72" s="21">
        <f>SUMIF(Raw_Data!F:F,Customer_Master!A72,Raw_Data!R:R)</f>
        <v>1872.4360000000001</v>
      </c>
      <c r="I72" s="22">
        <f t="shared" si="2"/>
        <v>124.82906666666668</v>
      </c>
      <c r="J72" s="20" t="str">
        <f t="shared" si="3"/>
        <v>Silver</v>
      </c>
    </row>
    <row r="73" spans="1:10" x14ac:dyDescent="0.3">
      <c r="A73" s="20" t="s">
        <v>638</v>
      </c>
      <c r="B73" s="20" t="str">
        <f>IFERROR(INDEX(Raw_Data!G:G,MATCH(Customer_Master!A73,Raw_Data!F:F,0)),"Not found")</f>
        <v>Neil Knudson</v>
      </c>
      <c r="C73" s="20" t="str">
        <f>INDEX(Raw_Data!H:H,MATCH(Customer_Master!A73,Raw_Data!F:F,0))</f>
        <v>Home Office</v>
      </c>
      <c r="D73" s="20" t="str">
        <f>INDEX(Raw_Data!J:J,MATCH(Customer_Master!A73,Raw_Data!F:F,0))</f>
        <v>Seattle</v>
      </c>
      <c r="E73" s="20" t="str">
        <f>INDEX(Raw_Data!J:J,MATCH(Customer_Master!A73,Raw_Data!F:F,0))</f>
        <v>Seattle</v>
      </c>
      <c r="F73" s="20" t="str">
        <f>INDEX(Raw_Data!M:M,MATCH(Customer_Master!A73,Raw_Data!F:F,0))</f>
        <v>West</v>
      </c>
      <c r="G73" s="20">
        <f>COUNTIF(Raw_Data!F:F,Customer_Master!A73)</f>
        <v>11</v>
      </c>
      <c r="H73" s="21">
        <f>SUMIF(Raw_Data!F:F,Customer_Master!A73,Raw_Data!R:R)</f>
        <v>572.048</v>
      </c>
      <c r="I73" s="22">
        <f t="shared" si="2"/>
        <v>52.004363636363635</v>
      </c>
      <c r="J73" s="20" t="str">
        <f t="shared" si="3"/>
        <v>Silver</v>
      </c>
    </row>
    <row r="74" spans="1:10" x14ac:dyDescent="0.3">
      <c r="A74" s="20" t="s">
        <v>643</v>
      </c>
      <c r="B74" s="20" t="str">
        <f>IFERROR(INDEX(Raw_Data!G:G,MATCH(Customer_Master!A74,Raw_Data!F:F,0)),"Not found")</f>
        <v>Dave Brooks</v>
      </c>
      <c r="C74" s="20" t="str">
        <f>INDEX(Raw_Data!H:H,MATCH(Customer_Master!A74,Raw_Data!F:F,0))</f>
        <v>Consumer</v>
      </c>
      <c r="D74" s="20" t="str">
        <f>INDEX(Raw_Data!J:J,MATCH(Customer_Master!A74,Raw_Data!F:F,0))</f>
        <v>Seattle</v>
      </c>
      <c r="E74" s="20" t="str">
        <f>INDEX(Raw_Data!J:J,MATCH(Customer_Master!A74,Raw_Data!F:F,0))</f>
        <v>Seattle</v>
      </c>
      <c r="F74" s="20" t="str">
        <f>INDEX(Raw_Data!M:M,MATCH(Customer_Master!A74,Raw_Data!F:F,0))</f>
        <v>West</v>
      </c>
      <c r="G74" s="20">
        <f>COUNTIF(Raw_Data!F:F,Customer_Master!A74)</f>
        <v>13</v>
      </c>
      <c r="H74" s="21">
        <f>SUMIF(Raw_Data!F:F,Customer_Master!A74,Raw_Data!R:R)</f>
        <v>4531.6460000000015</v>
      </c>
      <c r="I74" s="22">
        <f t="shared" si="2"/>
        <v>348.58815384615394</v>
      </c>
      <c r="J74" s="20" t="str">
        <f t="shared" si="3"/>
        <v>Gold</v>
      </c>
    </row>
    <row r="75" spans="1:10" x14ac:dyDescent="0.3">
      <c r="A75" s="20" t="s">
        <v>646</v>
      </c>
      <c r="B75" s="20" t="str">
        <f>IFERROR(INDEX(Raw_Data!G:G,MATCH(Customer_Master!A75,Raw_Data!F:F,0)),"Not found")</f>
        <v>Nora Paige</v>
      </c>
      <c r="C75" s="20" t="str">
        <f>INDEX(Raw_Data!H:H,MATCH(Customer_Master!A75,Raw_Data!F:F,0))</f>
        <v>Consumer</v>
      </c>
      <c r="D75" s="20" t="str">
        <f>INDEX(Raw_Data!J:J,MATCH(Customer_Master!A75,Raw_Data!F:F,0))</f>
        <v>Edmond</v>
      </c>
      <c r="E75" s="20" t="str">
        <f>INDEX(Raw_Data!J:J,MATCH(Customer_Master!A75,Raw_Data!F:F,0))</f>
        <v>Edmond</v>
      </c>
      <c r="F75" s="20" t="str">
        <f>INDEX(Raw_Data!M:M,MATCH(Customer_Master!A75,Raw_Data!F:F,0))</f>
        <v>Central</v>
      </c>
      <c r="G75" s="20">
        <f>COUNTIF(Raw_Data!F:F,Customer_Master!A75)</f>
        <v>10</v>
      </c>
      <c r="H75" s="21">
        <f>SUMIF(Raw_Data!F:F,Customer_Master!A75,Raw_Data!R:R)</f>
        <v>3908.402</v>
      </c>
      <c r="I75" s="22">
        <f t="shared" si="2"/>
        <v>390.84019999999998</v>
      </c>
      <c r="J75" s="20" t="str">
        <f t="shared" si="3"/>
        <v>Gold</v>
      </c>
    </row>
    <row r="76" spans="1:10" x14ac:dyDescent="0.3">
      <c r="A76" s="20" t="s">
        <v>655</v>
      </c>
      <c r="B76" s="20" t="str">
        <f>IFERROR(INDEX(Raw_Data!G:G,MATCH(Customer_Master!A76,Raw_Data!F:F,0)),"Not found")</f>
        <v>Ted Trevino</v>
      </c>
      <c r="C76" s="20" t="str">
        <f>INDEX(Raw_Data!H:H,MATCH(Customer_Master!A76,Raw_Data!F:F,0))</f>
        <v>Consumer</v>
      </c>
      <c r="D76" s="20" t="str">
        <f>INDEX(Raw_Data!J:J,MATCH(Customer_Master!A76,Raw_Data!F:F,0))</f>
        <v>Los Angeles</v>
      </c>
      <c r="E76" s="20" t="str">
        <f>INDEX(Raw_Data!J:J,MATCH(Customer_Master!A76,Raw_Data!F:F,0))</f>
        <v>Los Angeles</v>
      </c>
      <c r="F76" s="20" t="str">
        <f>INDEX(Raw_Data!M:M,MATCH(Customer_Master!A76,Raw_Data!F:F,0))</f>
        <v>West</v>
      </c>
      <c r="G76" s="20">
        <f>COUNTIF(Raw_Data!F:F,Customer_Master!A76)</f>
        <v>14</v>
      </c>
      <c r="H76" s="21">
        <f>SUMIF(Raw_Data!F:F,Customer_Master!A76,Raw_Data!R:R)</f>
        <v>4915.6019999999999</v>
      </c>
      <c r="I76" s="22">
        <f t="shared" si="2"/>
        <v>351.11442857142856</v>
      </c>
      <c r="J76" s="20" t="str">
        <f t="shared" si="3"/>
        <v>Gold</v>
      </c>
    </row>
    <row r="77" spans="1:10" x14ac:dyDescent="0.3">
      <c r="A77" s="20" t="s">
        <v>660</v>
      </c>
      <c r="B77" s="20" t="str">
        <f>IFERROR(INDEX(Raw_Data!G:G,MATCH(Customer_Master!A77,Raw_Data!F:F,0)),"Not found")</f>
        <v>Eric Murdock</v>
      </c>
      <c r="C77" s="20" t="str">
        <f>INDEX(Raw_Data!H:H,MATCH(Customer_Master!A77,Raw_Data!F:F,0))</f>
        <v>Consumer</v>
      </c>
      <c r="D77" s="20" t="str">
        <f>INDEX(Raw_Data!J:J,MATCH(Customer_Master!A77,Raw_Data!F:F,0))</f>
        <v>Philadelphia</v>
      </c>
      <c r="E77" s="20" t="str">
        <f>INDEX(Raw_Data!J:J,MATCH(Customer_Master!A77,Raw_Data!F:F,0))</f>
        <v>Philadelphia</v>
      </c>
      <c r="F77" s="20" t="str">
        <f>INDEX(Raw_Data!M:M,MATCH(Customer_Master!A77,Raw_Data!F:F,0))</f>
        <v>East</v>
      </c>
      <c r="G77" s="20">
        <f>COUNTIF(Raw_Data!F:F,Customer_Master!A77)</f>
        <v>6</v>
      </c>
      <c r="H77" s="21">
        <f>SUMIF(Raw_Data!F:F,Customer_Master!A77,Raw_Data!R:R)</f>
        <v>933.70399999999995</v>
      </c>
      <c r="I77" s="22">
        <f t="shared" si="2"/>
        <v>155.61733333333333</v>
      </c>
      <c r="J77" s="20" t="str">
        <f t="shared" si="3"/>
        <v>Silver</v>
      </c>
    </row>
    <row r="78" spans="1:10" x14ac:dyDescent="0.3">
      <c r="A78" s="20" t="s">
        <v>665</v>
      </c>
      <c r="B78" s="20" t="str">
        <f>IFERROR(INDEX(Raw_Data!G:G,MATCH(Customer_Master!A78,Raw_Data!F:F,0)),"Not found")</f>
        <v>Ruben Dartt</v>
      </c>
      <c r="C78" s="20" t="str">
        <f>INDEX(Raw_Data!H:H,MATCH(Customer_Master!A78,Raw_Data!F:F,0))</f>
        <v>Consumer</v>
      </c>
      <c r="D78" s="20" t="str">
        <f>INDEX(Raw_Data!J:J,MATCH(Customer_Master!A78,Raw_Data!F:F,0))</f>
        <v>Carlsbad</v>
      </c>
      <c r="E78" s="20" t="str">
        <f>INDEX(Raw_Data!J:J,MATCH(Customer_Master!A78,Raw_Data!F:F,0))</f>
        <v>Carlsbad</v>
      </c>
      <c r="F78" s="20" t="str">
        <f>INDEX(Raw_Data!M:M,MATCH(Customer_Master!A78,Raw_Data!F:F,0))</f>
        <v>West</v>
      </c>
      <c r="G78" s="20">
        <f>COUNTIF(Raw_Data!F:F,Customer_Master!A78)</f>
        <v>21</v>
      </c>
      <c r="H78" s="21">
        <f>SUMIF(Raw_Data!F:F,Customer_Master!A78,Raw_Data!R:R)</f>
        <v>3133.9239999999995</v>
      </c>
      <c r="I78" s="22">
        <f t="shared" si="2"/>
        <v>149.23447619047616</v>
      </c>
      <c r="J78" s="20" t="str">
        <f t="shared" si="3"/>
        <v>Gold</v>
      </c>
    </row>
    <row r="79" spans="1:10" x14ac:dyDescent="0.3">
      <c r="A79" s="20" t="s">
        <v>672</v>
      </c>
      <c r="B79" s="20" t="str">
        <f>IFERROR(INDEX(Raw_Data!G:G,MATCH(Customer_Master!A79,Raw_Data!F:F,0)),"Not found")</f>
        <v>Max Jones</v>
      </c>
      <c r="C79" s="20" t="str">
        <f>INDEX(Raw_Data!H:H,MATCH(Customer_Master!A79,Raw_Data!F:F,0))</f>
        <v>Consumer</v>
      </c>
      <c r="D79" s="20" t="str">
        <f>INDEX(Raw_Data!J:J,MATCH(Customer_Master!A79,Raw_Data!F:F,0))</f>
        <v>Seattle</v>
      </c>
      <c r="E79" s="20" t="str">
        <f>INDEX(Raw_Data!J:J,MATCH(Customer_Master!A79,Raw_Data!F:F,0))</f>
        <v>Seattle</v>
      </c>
      <c r="F79" s="20" t="str">
        <f>INDEX(Raw_Data!M:M,MATCH(Customer_Master!A79,Raw_Data!F:F,0))</f>
        <v>West</v>
      </c>
      <c r="G79" s="20">
        <f>COUNTIF(Raw_Data!F:F,Customer_Master!A79)</f>
        <v>15</v>
      </c>
      <c r="H79" s="21">
        <f>SUMIF(Raw_Data!F:F,Customer_Master!A79,Raw_Data!R:R)</f>
        <v>6320.7460000000001</v>
      </c>
      <c r="I79" s="22">
        <f t="shared" si="2"/>
        <v>421.38306666666665</v>
      </c>
      <c r="J79" s="20" t="str">
        <f t="shared" si="3"/>
        <v>VIP</v>
      </c>
    </row>
    <row r="80" spans="1:10" x14ac:dyDescent="0.3">
      <c r="A80" s="20" t="s">
        <v>677</v>
      </c>
      <c r="B80" s="20" t="str">
        <f>IFERROR(INDEX(Raw_Data!G:G,MATCH(Customer_Master!A80,Raw_Data!F:F,0)),"Not found")</f>
        <v>Becky Martin</v>
      </c>
      <c r="C80" s="20" t="str">
        <f>INDEX(Raw_Data!H:H,MATCH(Customer_Master!A80,Raw_Data!F:F,0))</f>
        <v>Consumer</v>
      </c>
      <c r="D80" s="20" t="str">
        <f>INDEX(Raw_Data!J:J,MATCH(Customer_Master!A80,Raw_Data!F:F,0))</f>
        <v>San Antonio</v>
      </c>
      <c r="E80" s="20" t="str">
        <f>INDEX(Raw_Data!J:J,MATCH(Customer_Master!A80,Raw_Data!F:F,0))</f>
        <v>San Antonio</v>
      </c>
      <c r="F80" s="20" t="str">
        <f>INDEX(Raw_Data!M:M,MATCH(Customer_Master!A80,Raw_Data!F:F,0))</f>
        <v>Central</v>
      </c>
      <c r="G80" s="20">
        <f>COUNTIF(Raw_Data!F:F,Customer_Master!A80)</f>
        <v>16</v>
      </c>
      <c r="H80" s="21">
        <f>SUMIF(Raw_Data!F:F,Customer_Master!A80,Raw_Data!R:R)</f>
        <v>11789.630000000003</v>
      </c>
      <c r="I80" s="22">
        <f t="shared" si="2"/>
        <v>736.85187500000018</v>
      </c>
      <c r="J80" s="20" t="str">
        <f t="shared" si="3"/>
        <v>VIP</v>
      </c>
    </row>
    <row r="81" spans="1:10" x14ac:dyDescent="0.3">
      <c r="A81" s="20" t="s">
        <v>696</v>
      </c>
      <c r="B81" s="20" t="str">
        <f>IFERROR(INDEX(Raw_Data!G:G,MATCH(Customer_Master!A81,Raw_Data!F:F,0)),"Not found")</f>
        <v>Chad Sievert</v>
      </c>
      <c r="C81" s="20" t="str">
        <f>INDEX(Raw_Data!H:H,MATCH(Customer_Master!A81,Raw_Data!F:F,0))</f>
        <v>Consumer</v>
      </c>
      <c r="D81" s="20" t="str">
        <f>INDEX(Raw_Data!J:J,MATCH(Customer_Master!A81,Raw_Data!F:F,0))</f>
        <v>Los Angeles</v>
      </c>
      <c r="E81" s="20" t="str">
        <f>INDEX(Raw_Data!J:J,MATCH(Customer_Master!A81,Raw_Data!F:F,0))</f>
        <v>Los Angeles</v>
      </c>
      <c r="F81" s="20" t="str">
        <f>INDEX(Raw_Data!M:M,MATCH(Customer_Master!A81,Raw_Data!F:F,0))</f>
        <v>West</v>
      </c>
      <c r="G81" s="20">
        <f>COUNTIF(Raw_Data!F:F,Customer_Master!A81)</f>
        <v>7</v>
      </c>
      <c r="H81" s="21">
        <f>SUMIF(Raw_Data!F:F,Customer_Master!A81,Raw_Data!R:R)</f>
        <v>884.64</v>
      </c>
      <c r="I81" s="22">
        <f t="shared" si="2"/>
        <v>126.37714285714286</v>
      </c>
      <c r="J81" s="20" t="str">
        <f t="shared" si="3"/>
        <v>Silver</v>
      </c>
    </row>
    <row r="82" spans="1:10" x14ac:dyDescent="0.3">
      <c r="A82" s="20" t="s">
        <v>705</v>
      </c>
      <c r="B82" s="20" t="str">
        <f>IFERROR(INDEX(Raw_Data!G:G,MATCH(Customer_Master!A82,Raw_Data!F:F,0)),"Not found")</f>
        <v>Jennifer Braxton</v>
      </c>
      <c r="C82" s="20" t="str">
        <f>INDEX(Raw_Data!H:H,MATCH(Customer_Master!A82,Raw_Data!F:F,0))</f>
        <v>Corporate</v>
      </c>
      <c r="D82" s="20" t="str">
        <f>INDEX(Raw_Data!J:J,MATCH(Customer_Master!A82,Raw_Data!F:F,0))</f>
        <v>Chicago</v>
      </c>
      <c r="E82" s="20" t="str">
        <f>INDEX(Raw_Data!J:J,MATCH(Customer_Master!A82,Raw_Data!F:F,0))</f>
        <v>Chicago</v>
      </c>
      <c r="F82" s="20" t="str">
        <f>INDEX(Raw_Data!M:M,MATCH(Customer_Master!A82,Raw_Data!F:F,0))</f>
        <v>Central</v>
      </c>
      <c r="G82" s="20">
        <f>COUNTIF(Raw_Data!F:F,Customer_Master!A82)</f>
        <v>16</v>
      </c>
      <c r="H82" s="21">
        <f>SUMIF(Raw_Data!F:F,Customer_Master!A82,Raw_Data!R:R)</f>
        <v>1791.605</v>
      </c>
      <c r="I82" s="22">
        <f t="shared" si="2"/>
        <v>111.9753125</v>
      </c>
      <c r="J82" s="20" t="str">
        <f t="shared" si="3"/>
        <v>Silver</v>
      </c>
    </row>
    <row r="83" spans="1:10" x14ac:dyDescent="0.3">
      <c r="A83" s="20" t="s">
        <v>712</v>
      </c>
      <c r="B83" s="20" t="str">
        <f>IFERROR(INDEX(Raw_Data!G:G,MATCH(Customer_Master!A83,Raw_Data!F:F,0)),"Not found")</f>
        <v>Shirley Jackson</v>
      </c>
      <c r="C83" s="20" t="str">
        <f>INDEX(Raw_Data!H:H,MATCH(Customer_Master!A83,Raw_Data!F:F,0))</f>
        <v>Consumer</v>
      </c>
      <c r="D83" s="20" t="str">
        <f>INDEX(Raw_Data!J:J,MATCH(Customer_Master!A83,Raw_Data!F:F,0))</f>
        <v>Houston</v>
      </c>
      <c r="E83" s="20" t="str">
        <f>INDEX(Raw_Data!J:J,MATCH(Customer_Master!A83,Raw_Data!F:F,0))</f>
        <v>Houston</v>
      </c>
      <c r="F83" s="20" t="str">
        <f>INDEX(Raw_Data!M:M,MATCH(Customer_Master!A83,Raw_Data!F:F,0))</f>
        <v>Central</v>
      </c>
      <c r="G83" s="20">
        <f>COUNTIF(Raw_Data!F:F,Customer_Master!A83)</f>
        <v>7</v>
      </c>
      <c r="H83" s="21">
        <f>SUMIF(Raw_Data!F:F,Customer_Master!A83,Raw_Data!R:R)</f>
        <v>1318.7759999999998</v>
      </c>
      <c r="I83" s="22">
        <f t="shared" si="2"/>
        <v>188.39657142857141</v>
      </c>
      <c r="J83" s="20" t="str">
        <f t="shared" si="3"/>
        <v>Silver</v>
      </c>
    </row>
    <row r="84" spans="1:10" x14ac:dyDescent="0.3">
      <c r="A84" s="20" t="s">
        <v>722</v>
      </c>
      <c r="B84" s="20" t="str">
        <f>IFERROR(INDEX(Raw_Data!G:G,MATCH(Customer_Master!A84,Raw_Data!F:F,0)),"Not found")</f>
        <v>Jim Kriz</v>
      </c>
      <c r="C84" s="20" t="str">
        <f>INDEX(Raw_Data!H:H,MATCH(Customer_Master!A84,Raw_Data!F:F,0))</f>
        <v>Home Office</v>
      </c>
      <c r="D84" s="20" t="str">
        <f>INDEX(Raw_Data!J:J,MATCH(Customer_Master!A84,Raw_Data!F:F,0))</f>
        <v>New York City</v>
      </c>
      <c r="E84" s="20" t="str">
        <f>INDEX(Raw_Data!J:J,MATCH(Customer_Master!A84,Raw_Data!F:F,0))</f>
        <v>New York City</v>
      </c>
      <c r="F84" s="20" t="str">
        <f>INDEX(Raw_Data!M:M,MATCH(Customer_Master!A84,Raw_Data!F:F,0))</f>
        <v>East</v>
      </c>
      <c r="G84" s="20">
        <f>COUNTIF(Raw_Data!F:F,Customer_Master!A84)</f>
        <v>12</v>
      </c>
      <c r="H84" s="21">
        <f>SUMIF(Raw_Data!F:F,Customer_Master!A84,Raw_Data!R:R)</f>
        <v>4760.4340000000011</v>
      </c>
      <c r="I84" s="22">
        <f t="shared" si="2"/>
        <v>396.70283333333344</v>
      </c>
      <c r="J84" s="20" t="str">
        <f t="shared" si="3"/>
        <v>Gold</v>
      </c>
    </row>
    <row r="85" spans="1:10" x14ac:dyDescent="0.3">
      <c r="A85" s="20" t="s">
        <v>727</v>
      </c>
      <c r="B85" s="20" t="str">
        <f>IFERROR(INDEX(Raw_Data!G:G,MATCH(Customer_Master!A85,Raw_Data!F:F,0)),"Not found")</f>
        <v>David Kendrick</v>
      </c>
      <c r="C85" s="20" t="str">
        <f>INDEX(Raw_Data!H:H,MATCH(Customer_Master!A85,Raw_Data!F:F,0))</f>
        <v>Corporate</v>
      </c>
      <c r="D85" s="20" t="str">
        <f>INDEX(Raw_Data!J:J,MATCH(Customer_Master!A85,Raw_Data!F:F,0))</f>
        <v>Decatur</v>
      </c>
      <c r="E85" s="20" t="str">
        <f>INDEX(Raw_Data!J:J,MATCH(Customer_Master!A85,Raw_Data!F:F,0))</f>
        <v>Decatur</v>
      </c>
      <c r="F85" s="20" t="str">
        <f>INDEX(Raw_Data!M:M,MATCH(Customer_Master!A85,Raw_Data!F:F,0))</f>
        <v>Central</v>
      </c>
      <c r="G85" s="20">
        <f>COUNTIF(Raw_Data!F:F,Customer_Master!A85)</f>
        <v>5</v>
      </c>
      <c r="H85" s="21">
        <f>SUMIF(Raw_Data!F:F,Customer_Master!A85,Raw_Data!R:R)</f>
        <v>797.83199999999999</v>
      </c>
      <c r="I85" s="22">
        <f t="shared" si="2"/>
        <v>159.56639999999999</v>
      </c>
      <c r="J85" s="20" t="str">
        <f t="shared" si="3"/>
        <v>Silver</v>
      </c>
    </row>
    <row r="86" spans="1:10" x14ac:dyDescent="0.3">
      <c r="A86" s="20" t="s">
        <v>734</v>
      </c>
      <c r="B86" s="20" t="str">
        <f>IFERROR(INDEX(Raw_Data!G:G,MATCH(Customer_Master!A86,Raw_Data!F:F,0)),"Not found")</f>
        <v>Robert Marley</v>
      </c>
      <c r="C86" s="20" t="str">
        <f>INDEX(Raw_Data!H:H,MATCH(Customer_Master!A86,Raw_Data!F:F,0))</f>
        <v>Home Office</v>
      </c>
      <c r="D86" s="20" t="str">
        <f>INDEX(Raw_Data!J:J,MATCH(Customer_Master!A86,Raw_Data!F:F,0))</f>
        <v>Monroe</v>
      </c>
      <c r="E86" s="20" t="str">
        <f>INDEX(Raw_Data!J:J,MATCH(Customer_Master!A86,Raw_Data!F:F,0))</f>
        <v>Monroe</v>
      </c>
      <c r="F86" s="20" t="str">
        <f>INDEX(Raw_Data!M:M,MATCH(Customer_Master!A86,Raw_Data!F:F,0))</f>
        <v>South</v>
      </c>
      <c r="G86" s="20">
        <f>COUNTIF(Raw_Data!F:F,Customer_Master!A86)</f>
        <v>11</v>
      </c>
      <c r="H86" s="21">
        <f>SUMIF(Raw_Data!F:F,Customer_Master!A86,Raw_Data!R:R)</f>
        <v>5979.0960000000005</v>
      </c>
      <c r="I86" s="22">
        <f t="shared" si="2"/>
        <v>543.55418181818186</v>
      </c>
      <c r="J86" s="20" t="str">
        <f t="shared" si="3"/>
        <v>VIP</v>
      </c>
    </row>
    <row r="87" spans="1:10" x14ac:dyDescent="0.3">
      <c r="A87" s="20" t="s">
        <v>745</v>
      </c>
      <c r="B87" s="20" t="str">
        <f>IFERROR(INDEX(Raw_Data!G:G,MATCH(Customer_Master!A87,Raw_Data!F:F,0)),"Not found")</f>
        <v>Sally Knutson</v>
      </c>
      <c r="C87" s="20" t="str">
        <f>INDEX(Raw_Data!H:H,MATCH(Customer_Master!A87,Raw_Data!F:F,0))</f>
        <v>Consumer</v>
      </c>
      <c r="D87" s="20" t="str">
        <f>INDEX(Raw_Data!J:J,MATCH(Customer_Master!A87,Raw_Data!F:F,0))</f>
        <v>Fairfield</v>
      </c>
      <c r="E87" s="20" t="str">
        <f>INDEX(Raw_Data!J:J,MATCH(Customer_Master!A87,Raw_Data!F:F,0))</f>
        <v>Fairfield</v>
      </c>
      <c r="F87" s="20" t="str">
        <f>INDEX(Raw_Data!M:M,MATCH(Customer_Master!A87,Raw_Data!F:F,0))</f>
        <v>East</v>
      </c>
      <c r="G87" s="20">
        <f>COUNTIF(Raw_Data!F:F,Customer_Master!A87)</f>
        <v>5</v>
      </c>
      <c r="H87" s="21">
        <f>SUMIF(Raw_Data!F:F,Customer_Master!A87,Raw_Data!R:R)</f>
        <v>883.40899999999999</v>
      </c>
      <c r="I87" s="22">
        <f t="shared" si="2"/>
        <v>176.68180000000001</v>
      </c>
      <c r="J87" s="20" t="str">
        <f t="shared" si="3"/>
        <v>Silver</v>
      </c>
    </row>
    <row r="88" spans="1:10" x14ac:dyDescent="0.3">
      <c r="A88" s="20" t="s">
        <v>752</v>
      </c>
      <c r="B88" s="20" t="str">
        <f>IFERROR(INDEX(Raw_Data!G:G,MATCH(Customer_Master!A88,Raw_Data!F:F,0)),"Not found")</f>
        <v>Frank Merwin</v>
      </c>
      <c r="C88" s="20" t="str">
        <f>INDEX(Raw_Data!H:H,MATCH(Customer_Master!A88,Raw_Data!F:F,0))</f>
        <v>Home Office</v>
      </c>
      <c r="D88" s="20" t="str">
        <f>INDEX(Raw_Data!J:J,MATCH(Customer_Master!A88,Raw_Data!F:F,0))</f>
        <v>Los Angeles</v>
      </c>
      <c r="E88" s="20" t="str">
        <f>INDEX(Raw_Data!J:J,MATCH(Customer_Master!A88,Raw_Data!F:F,0))</f>
        <v>Los Angeles</v>
      </c>
      <c r="F88" s="20" t="str">
        <f>INDEX(Raw_Data!M:M,MATCH(Customer_Master!A88,Raw_Data!F:F,0))</f>
        <v>West</v>
      </c>
      <c r="G88" s="20">
        <f>COUNTIF(Raw_Data!F:F,Customer_Master!A88)</f>
        <v>20</v>
      </c>
      <c r="H88" s="21">
        <f>SUMIF(Raw_Data!F:F,Customer_Master!A88,Raw_Data!R:R)</f>
        <v>3736.1979999999994</v>
      </c>
      <c r="I88" s="22">
        <f t="shared" si="2"/>
        <v>186.80989999999997</v>
      </c>
      <c r="J88" s="20" t="str">
        <f t="shared" si="3"/>
        <v>Gold</v>
      </c>
    </row>
    <row r="89" spans="1:10" x14ac:dyDescent="0.3">
      <c r="A89" s="20" t="s">
        <v>757</v>
      </c>
      <c r="B89" s="20" t="str">
        <f>IFERROR(INDEX(Raw_Data!G:G,MATCH(Customer_Master!A89,Raw_Data!F:F,0)),"Not found")</f>
        <v>Alice McCarthy</v>
      </c>
      <c r="C89" s="20" t="str">
        <f>INDEX(Raw_Data!H:H,MATCH(Customer_Master!A89,Raw_Data!F:F,0))</f>
        <v>Corporate</v>
      </c>
      <c r="D89" s="20" t="str">
        <f>INDEX(Raw_Data!J:J,MATCH(Customer_Master!A89,Raw_Data!F:F,0))</f>
        <v>Grand Prairie</v>
      </c>
      <c r="E89" s="20" t="str">
        <f>INDEX(Raw_Data!J:J,MATCH(Customer_Master!A89,Raw_Data!F:F,0))</f>
        <v>Grand Prairie</v>
      </c>
      <c r="F89" s="20" t="str">
        <f>INDEX(Raw_Data!M:M,MATCH(Customer_Master!A89,Raw_Data!F:F,0))</f>
        <v>Central</v>
      </c>
      <c r="G89" s="20">
        <f>COUNTIF(Raw_Data!F:F,Customer_Master!A89)</f>
        <v>12</v>
      </c>
      <c r="H89" s="21">
        <f>SUMIF(Raw_Data!F:F,Customer_Master!A89,Raw_Data!R:R)</f>
        <v>814.01200000000006</v>
      </c>
      <c r="I89" s="22">
        <f t="shared" si="2"/>
        <v>67.834333333333333</v>
      </c>
      <c r="J89" s="20" t="str">
        <f t="shared" si="3"/>
        <v>Silver</v>
      </c>
    </row>
    <row r="90" spans="1:10" x14ac:dyDescent="0.3">
      <c r="A90" s="20" t="s">
        <v>763</v>
      </c>
      <c r="B90" s="20" t="str">
        <f>IFERROR(INDEX(Raw_Data!G:G,MATCH(Customer_Master!A90,Raw_Data!F:F,0)),"Not found")</f>
        <v>Mark Packer</v>
      </c>
      <c r="C90" s="20" t="str">
        <f>INDEX(Raw_Data!H:H,MATCH(Customer_Master!A90,Raw_Data!F:F,0))</f>
        <v>Home Office</v>
      </c>
      <c r="D90" s="20" t="str">
        <f>INDEX(Raw_Data!J:J,MATCH(Customer_Master!A90,Raw_Data!F:F,0))</f>
        <v>New York City</v>
      </c>
      <c r="E90" s="20" t="str">
        <f>INDEX(Raw_Data!J:J,MATCH(Customer_Master!A90,Raw_Data!F:F,0))</f>
        <v>New York City</v>
      </c>
      <c r="F90" s="20" t="str">
        <f>INDEX(Raw_Data!M:M,MATCH(Customer_Master!A90,Raw_Data!F:F,0))</f>
        <v>East</v>
      </c>
      <c r="G90" s="20">
        <f>COUNTIF(Raw_Data!F:F,Customer_Master!A90)</f>
        <v>14</v>
      </c>
      <c r="H90" s="21">
        <f>SUMIF(Raw_Data!F:F,Customer_Master!A90,Raw_Data!R:R)</f>
        <v>3206.1320000000001</v>
      </c>
      <c r="I90" s="22">
        <f t="shared" si="2"/>
        <v>229.00942857142857</v>
      </c>
      <c r="J90" s="20" t="str">
        <f t="shared" si="3"/>
        <v>Gold</v>
      </c>
    </row>
    <row r="91" spans="1:10" x14ac:dyDescent="0.3">
      <c r="A91" s="20" t="s">
        <v>774</v>
      </c>
      <c r="B91" s="20" t="str">
        <f>IFERROR(INDEX(Raw_Data!G:G,MATCH(Customer_Master!A91,Raw_Data!F:F,0)),"Not found")</f>
        <v>Mary Zewe</v>
      </c>
      <c r="C91" s="20" t="str">
        <f>INDEX(Raw_Data!H:H,MATCH(Customer_Master!A91,Raw_Data!F:F,0))</f>
        <v>Corporate</v>
      </c>
      <c r="D91" s="20" t="str">
        <f>INDEX(Raw_Data!J:J,MATCH(Customer_Master!A91,Raw_Data!F:F,0))</f>
        <v>Redlands</v>
      </c>
      <c r="E91" s="20" t="str">
        <f>INDEX(Raw_Data!J:J,MATCH(Customer_Master!A91,Raw_Data!F:F,0))</f>
        <v>Redlands</v>
      </c>
      <c r="F91" s="20" t="str">
        <f>INDEX(Raw_Data!M:M,MATCH(Customer_Master!A91,Raw_Data!F:F,0))</f>
        <v>West</v>
      </c>
      <c r="G91" s="20">
        <f>COUNTIF(Raw_Data!F:F,Customer_Master!A91)</f>
        <v>10</v>
      </c>
      <c r="H91" s="21">
        <f>SUMIF(Raw_Data!F:F,Customer_Master!A91,Raw_Data!R:R)</f>
        <v>2564.9059999999999</v>
      </c>
      <c r="I91" s="22">
        <f t="shared" si="2"/>
        <v>256.49059999999997</v>
      </c>
      <c r="J91" s="20" t="str">
        <f t="shared" si="3"/>
        <v>Gold</v>
      </c>
    </row>
    <row r="92" spans="1:10" x14ac:dyDescent="0.3">
      <c r="A92" s="20" t="s">
        <v>778</v>
      </c>
      <c r="B92" s="20" t="str">
        <f>IFERROR(INDEX(Raw_Data!G:G,MATCH(Customer_Master!A92,Raw_Data!F:F,0)),"Not found")</f>
        <v>Cassandra Brandow</v>
      </c>
      <c r="C92" s="20" t="str">
        <f>INDEX(Raw_Data!H:H,MATCH(Customer_Master!A92,Raw_Data!F:F,0))</f>
        <v>Consumer</v>
      </c>
      <c r="D92" s="20" t="str">
        <f>INDEX(Raw_Data!J:J,MATCH(Customer_Master!A92,Raw_Data!F:F,0))</f>
        <v>Hamilton</v>
      </c>
      <c r="E92" s="20" t="str">
        <f>INDEX(Raw_Data!J:J,MATCH(Customer_Master!A92,Raw_Data!F:F,0))</f>
        <v>Hamilton</v>
      </c>
      <c r="F92" s="20" t="str">
        <f>INDEX(Raw_Data!M:M,MATCH(Customer_Master!A92,Raw_Data!F:F,0))</f>
        <v>East</v>
      </c>
      <c r="G92" s="20">
        <f>COUNTIF(Raw_Data!F:F,Customer_Master!A92)</f>
        <v>26</v>
      </c>
      <c r="H92" s="21">
        <f>SUMIF(Raw_Data!F:F,Customer_Master!A92,Raw_Data!R:R)</f>
        <v>6076.1389999999992</v>
      </c>
      <c r="I92" s="22">
        <f t="shared" si="2"/>
        <v>233.69765384615383</v>
      </c>
      <c r="J92" s="20" t="str">
        <f t="shared" si="3"/>
        <v>VIP</v>
      </c>
    </row>
    <row r="93" spans="1:10" x14ac:dyDescent="0.3">
      <c r="A93" s="20" t="s">
        <v>786</v>
      </c>
      <c r="B93" s="20" t="str">
        <f>IFERROR(INDEX(Raw_Data!G:G,MATCH(Customer_Master!A93,Raw_Data!F:F,0)),"Not found")</f>
        <v>Valerie Mitchum</v>
      </c>
      <c r="C93" s="20" t="str">
        <f>INDEX(Raw_Data!H:H,MATCH(Customer_Master!A93,Raw_Data!F:F,0))</f>
        <v>Home Office</v>
      </c>
      <c r="D93" s="20" t="str">
        <f>INDEX(Raw_Data!J:J,MATCH(Customer_Master!A93,Raw_Data!F:F,0))</f>
        <v>Westfield</v>
      </c>
      <c r="E93" s="20" t="str">
        <f>INDEX(Raw_Data!J:J,MATCH(Customer_Master!A93,Raw_Data!F:F,0))</f>
        <v>Westfield</v>
      </c>
      <c r="F93" s="20" t="str">
        <f>INDEX(Raw_Data!M:M,MATCH(Customer_Master!A93,Raw_Data!F:F,0))</f>
        <v>East</v>
      </c>
      <c r="G93" s="20">
        <f>COUNTIF(Raw_Data!F:F,Customer_Master!A93)</f>
        <v>12</v>
      </c>
      <c r="H93" s="21">
        <f>SUMIF(Raw_Data!F:F,Customer_Master!A93,Raw_Data!R:R)</f>
        <v>2454.866</v>
      </c>
      <c r="I93" s="22">
        <f t="shared" si="2"/>
        <v>204.57216666666667</v>
      </c>
      <c r="J93" s="20" t="str">
        <f t="shared" si="3"/>
        <v>Gold</v>
      </c>
    </row>
    <row r="94" spans="1:10" x14ac:dyDescent="0.3">
      <c r="A94" s="20" t="s">
        <v>793</v>
      </c>
      <c r="B94" s="20" t="str">
        <f>IFERROR(INDEX(Raw_Data!G:G,MATCH(Customer_Master!A94,Raw_Data!F:F,0)),"Not found")</f>
        <v>Fred Hopkins</v>
      </c>
      <c r="C94" s="20" t="str">
        <f>INDEX(Raw_Data!H:H,MATCH(Customer_Master!A94,Raw_Data!F:F,0))</f>
        <v>Corporate</v>
      </c>
      <c r="D94" s="20" t="str">
        <f>INDEX(Raw_Data!J:J,MATCH(Customer_Master!A94,Raw_Data!F:F,0))</f>
        <v>Philadelphia</v>
      </c>
      <c r="E94" s="20" t="str">
        <f>INDEX(Raw_Data!J:J,MATCH(Customer_Master!A94,Raw_Data!F:F,0))</f>
        <v>Philadelphia</v>
      </c>
      <c r="F94" s="20" t="str">
        <f>INDEX(Raw_Data!M:M,MATCH(Customer_Master!A94,Raw_Data!F:F,0))</f>
        <v>East</v>
      </c>
      <c r="G94" s="20">
        <f>COUNTIF(Raw_Data!F:F,Customer_Master!A94)</f>
        <v>13</v>
      </c>
      <c r="H94" s="21">
        <f>SUMIF(Raw_Data!F:F,Customer_Master!A94,Raw_Data!R:R)</f>
        <v>6987.195999999999</v>
      </c>
      <c r="I94" s="22">
        <f t="shared" si="2"/>
        <v>537.47661538461534</v>
      </c>
      <c r="J94" s="20" t="str">
        <f t="shared" si="3"/>
        <v>VIP</v>
      </c>
    </row>
    <row r="95" spans="1:10" x14ac:dyDescent="0.3">
      <c r="A95" s="20" t="s">
        <v>800</v>
      </c>
      <c r="B95" s="20" t="str">
        <f>IFERROR(INDEX(Raw_Data!G:G,MATCH(Customer_Master!A95,Raw_Data!F:F,0)),"Not found")</f>
        <v>Maria Bertelson</v>
      </c>
      <c r="C95" s="20" t="str">
        <f>INDEX(Raw_Data!H:H,MATCH(Customer_Master!A95,Raw_Data!F:F,0))</f>
        <v>Consumer</v>
      </c>
      <c r="D95" s="20" t="str">
        <f>INDEX(Raw_Data!J:J,MATCH(Customer_Master!A95,Raw_Data!F:F,0))</f>
        <v>Akron</v>
      </c>
      <c r="E95" s="20" t="str">
        <f>INDEX(Raw_Data!J:J,MATCH(Customer_Master!A95,Raw_Data!F:F,0))</f>
        <v>Akron</v>
      </c>
      <c r="F95" s="20" t="str">
        <f>INDEX(Raw_Data!M:M,MATCH(Customer_Master!A95,Raw_Data!F:F,0))</f>
        <v>East</v>
      </c>
      <c r="G95" s="20">
        <f>COUNTIF(Raw_Data!F:F,Customer_Master!A95)</f>
        <v>19</v>
      </c>
      <c r="H95" s="21">
        <f>SUMIF(Raw_Data!F:F,Customer_Master!A95,Raw_Data!R:R)</f>
        <v>1548.7019999999998</v>
      </c>
      <c r="I95" s="22">
        <f t="shared" si="2"/>
        <v>81.510631578947354</v>
      </c>
      <c r="J95" s="20" t="str">
        <f t="shared" si="3"/>
        <v>Silver</v>
      </c>
    </row>
    <row r="96" spans="1:10" x14ac:dyDescent="0.3">
      <c r="A96" s="20" t="s">
        <v>806</v>
      </c>
      <c r="B96" s="20" t="str">
        <f>IFERROR(INDEX(Raw_Data!G:G,MATCH(Customer_Master!A96,Raw_Data!F:F,0)),"Not found")</f>
        <v>Bruce Stewart</v>
      </c>
      <c r="C96" s="20" t="str">
        <f>INDEX(Raw_Data!H:H,MATCH(Customer_Master!A96,Raw_Data!F:F,0))</f>
        <v>Consumer</v>
      </c>
      <c r="D96" s="20" t="str">
        <f>INDEX(Raw_Data!J:J,MATCH(Customer_Master!A96,Raw_Data!F:F,0))</f>
        <v>Denver</v>
      </c>
      <c r="E96" s="20" t="str">
        <f>INDEX(Raw_Data!J:J,MATCH(Customer_Master!A96,Raw_Data!F:F,0))</f>
        <v>Denver</v>
      </c>
      <c r="F96" s="20" t="str">
        <f>INDEX(Raw_Data!M:M,MATCH(Customer_Master!A96,Raw_Data!F:F,0))</f>
        <v>West</v>
      </c>
      <c r="G96" s="20">
        <f>COUNTIF(Raw_Data!F:F,Customer_Master!A96)</f>
        <v>14</v>
      </c>
      <c r="H96" s="21">
        <f>SUMIF(Raw_Data!F:F,Customer_Master!A96,Raw_Data!R:R)</f>
        <v>2562.3820000000005</v>
      </c>
      <c r="I96" s="22">
        <f t="shared" si="2"/>
        <v>183.02728571428574</v>
      </c>
      <c r="J96" s="20" t="str">
        <f t="shared" si="3"/>
        <v>Gold</v>
      </c>
    </row>
    <row r="97" spans="1:10" x14ac:dyDescent="0.3">
      <c r="A97" s="20" t="s">
        <v>814</v>
      </c>
      <c r="B97" s="20" t="str">
        <f>IFERROR(INDEX(Raw_Data!G:G,MATCH(Customer_Master!A97,Raw_Data!F:F,0)),"Not found")</f>
        <v>Logan Currie</v>
      </c>
      <c r="C97" s="20" t="str">
        <f>INDEX(Raw_Data!H:H,MATCH(Customer_Master!A97,Raw_Data!F:F,0))</f>
        <v>Consumer</v>
      </c>
      <c r="D97" s="20" t="str">
        <f>INDEX(Raw_Data!J:J,MATCH(Customer_Master!A97,Raw_Data!F:F,0))</f>
        <v>Dallas</v>
      </c>
      <c r="E97" s="20" t="str">
        <f>INDEX(Raw_Data!J:J,MATCH(Customer_Master!A97,Raw_Data!F:F,0))</f>
        <v>Dallas</v>
      </c>
      <c r="F97" s="20" t="str">
        <f>INDEX(Raw_Data!M:M,MATCH(Customer_Master!A97,Raw_Data!F:F,0))</f>
        <v>Central</v>
      </c>
      <c r="G97" s="20">
        <f>COUNTIF(Raw_Data!F:F,Customer_Master!A97)</f>
        <v>19</v>
      </c>
      <c r="H97" s="21">
        <f>SUMIF(Raw_Data!F:F,Customer_Master!A97,Raw_Data!R:R)</f>
        <v>2633.5820000000003</v>
      </c>
      <c r="I97" s="22">
        <f t="shared" si="2"/>
        <v>138.60957894736845</v>
      </c>
      <c r="J97" s="20" t="str">
        <f t="shared" si="3"/>
        <v>Gold</v>
      </c>
    </row>
    <row r="98" spans="1:10" x14ac:dyDescent="0.3">
      <c r="A98" s="20" t="s">
        <v>820</v>
      </c>
      <c r="B98" s="20" t="str">
        <f>IFERROR(INDEX(Raw_Data!G:G,MATCH(Customer_Master!A98,Raw_Data!F:F,0)),"Not found")</f>
        <v>Heather Kirkland</v>
      </c>
      <c r="C98" s="20" t="str">
        <f>INDEX(Raw_Data!H:H,MATCH(Customer_Master!A98,Raw_Data!F:F,0))</f>
        <v>Corporate</v>
      </c>
      <c r="D98" s="20" t="str">
        <f>INDEX(Raw_Data!J:J,MATCH(Customer_Master!A98,Raw_Data!F:F,0))</f>
        <v>Franklin</v>
      </c>
      <c r="E98" s="20" t="str">
        <f>INDEX(Raw_Data!J:J,MATCH(Customer_Master!A98,Raw_Data!F:F,0))</f>
        <v>Franklin</v>
      </c>
      <c r="F98" s="20" t="str">
        <f>INDEX(Raw_Data!M:M,MATCH(Customer_Master!A98,Raw_Data!F:F,0))</f>
        <v>South</v>
      </c>
      <c r="G98" s="20">
        <f>COUNTIF(Raw_Data!F:F,Customer_Master!A98)</f>
        <v>15</v>
      </c>
      <c r="H98" s="21">
        <f>SUMIF(Raw_Data!F:F,Customer_Master!A98,Raw_Data!R:R)</f>
        <v>4877.7839999999997</v>
      </c>
      <c r="I98" s="22">
        <f t="shared" si="2"/>
        <v>325.18559999999997</v>
      </c>
      <c r="J98" s="20" t="str">
        <f t="shared" si="3"/>
        <v>Gold</v>
      </c>
    </row>
    <row r="99" spans="1:10" x14ac:dyDescent="0.3">
      <c r="A99" s="20" t="s">
        <v>825</v>
      </c>
      <c r="B99" s="20" t="str">
        <f>IFERROR(INDEX(Raw_Data!G:G,MATCH(Customer_Master!A99,Raw_Data!F:F,0)),"Not found")</f>
        <v>Laurel Elliston</v>
      </c>
      <c r="C99" s="20" t="str">
        <f>INDEX(Raw_Data!H:H,MATCH(Customer_Master!A99,Raw_Data!F:F,0))</f>
        <v>Consumer</v>
      </c>
      <c r="D99" s="20" t="str">
        <f>INDEX(Raw_Data!J:J,MATCH(Customer_Master!A99,Raw_Data!F:F,0))</f>
        <v>Whittier</v>
      </c>
      <c r="E99" s="20" t="str">
        <f>INDEX(Raw_Data!J:J,MATCH(Customer_Master!A99,Raw_Data!F:F,0))</f>
        <v>Whittier</v>
      </c>
      <c r="F99" s="20" t="str">
        <f>INDEX(Raw_Data!M:M,MATCH(Customer_Master!A99,Raw_Data!F:F,0))</f>
        <v>West</v>
      </c>
      <c r="G99" s="20">
        <f>COUNTIF(Raw_Data!F:F,Customer_Master!A99)</f>
        <v>9</v>
      </c>
      <c r="H99" s="21">
        <f>SUMIF(Raw_Data!F:F,Customer_Master!A99,Raw_Data!R:R)</f>
        <v>1469.4500000000003</v>
      </c>
      <c r="I99" s="22">
        <f t="shared" si="2"/>
        <v>163.27222222222224</v>
      </c>
      <c r="J99" s="20" t="str">
        <f t="shared" si="3"/>
        <v>Silver</v>
      </c>
    </row>
    <row r="100" spans="1:10" x14ac:dyDescent="0.3">
      <c r="A100" s="20" t="s">
        <v>831</v>
      </c>
      <c r="B100" s="20" t="str">
        <f>IFERROR(INDEX(Raw_Data!G:G,MATCH(Customer_Master!A100,Raw_Data!F:F,0)),"Not found")</f>
        <v>Joseph Holt</v>
      </c>
      <c r="C100" s="20" t="str">
        <f>INDEX(Raw_Data!H:H,MATCH(Customer_Master!A100,Raw_Data!F:F,0))</f>
        <v>Consumer</v>
      </c>
      <c r="D100" s="20" t="str">
        <f>INDEX(Raw_Data!J:J,MATCH(Customer_Master!A100,Raw_Data!F:F,0))</f>
        <v>Saginaw</v>
      </c>
      <c r="E100" s="20" t="str">
        <f>INDEX(Raw_Data!J:J,MATCH(Customer_Master!A100,Raw_Data!F:F,0))</f>
        <v>Saginaw</v>
      </c>
      <c r="F100" s="20" t="str">
        <f>INDEX(Raw_Data!M:M,MATCH(Customer_Master!A100,Raw_Data!F:F,0))</f>
        <v>Central</v>
      </c>
      <c r="G100" s="20">
        <f>COUNTIF(Raw_Data!F:F,Customer_Master!A100)</f>
        <v>14</v>
      </c>
      <c r="H100" s="21">
        <f>SUMIF(Raw_Data!F:F,Customer_Master!A100,Raw_Data!R:R)</f>
        <v>7954.9979999999996</v>
      </c>
      <c r="I100" s="22">
        <f t="shared" si="2"/>
        <v>568.21414285714286</v>
      </c>
      <c r="J100" s="20" t="str">
        <f t="shared" si="3"/>
        <v>VIP</v>
      </c>
    </row>
    <row r="101" spans="1:10" x14ac:dyDescent="0.3">
      <c r="A101" s="20" t="s">
        <v>843</v>
      </c>
      <c r="B101" s="20" t="str">
        <f>IFERROR(INDEX(Raw_Data!G:G,MATCH(Customer_Master!A101,Raw_Data!F:F,0)),"Not found")</f>
        <v>Michael Stewart</v>
      </c>
      <c r="C101" s="20" t="str">
        <f>INDEX(Raw_Data!H:H,MATCH(Customer_Master!A101,Raw_Data!F:F,0))</f>
        <v>Corporate</v>
      </c>
      <c r="D101" s="20" t="str">
        <f>INDEX(Raw_Data!J:J,MATCH(Customer_Master!A101,Raw_Data!F:F,0))</f>
        <v>Dallas</v>
      </c>
      <c r="E101" s="20" t="str">
        <f>INDEX(Raw_Data!J:J,MATCH(Customer_Master!A101,Raw_Data!F:F,0))</f>
        <v>Dallas</v>
      </c>
      <c r="F101" s="20" t="str">
        <f>INDEX(Raw_Data!M:M,MATCH(Customer_Master!A101,Raw_Data!F:F,0))</f>
        <v>Central</v>
      </c>
      <c r="G101" s="20">
        <f>COUNTIF(Raw_Data!F:F,Customer_Master!A101)</f>
        <v>11</v>
      </c>
      <c r="H101" s="21">
        <f>SUMIF(Raw_Data!F:F,Customer_Master!A101,Raw_Data!R:R)</f>
        <v>855.1160000000001</v>
      </c>
      <c r="I101" s="22">
        <f t="shared" si="2"/>
        <v>77.737818181818184</v>
      </c>
      <c r="J101" s="20" t="str">
        <f t="shared" si="3"/>
        <v>Silver</v>
      </c>
    </row>
    <row r="102" spans="1:10" x14ac:dyDescent="0.3">
      <c r="A102" s="20" t="s">
        <v>848</v>
      </c>
      <c r="B102" s="20" t="str">
        <f>IFERROR(INDEX(Raw_Data!G:G,MATCH(Customer_Master!A102,Raw_Data!F:F,0)),"Not found")</f>
        <v>Victoria Wilson</v>
      </c>
      <c r="C102" s="20" t="str">
        <f>INDEX(Raw_Data!H:H,MATCH(Customer_Master!A102,Raw_Data!F:F,0))</f>
        <v>Corporate</v>
      </c>
      <c r="D102" s="20" t="str">
        <f>INDEX(Raw_Data!J:J,MATCH(Customer_Master!A102,Raw_Data!F:F,0))</f>
        <v>Medina</v>
      </c>
      <c r="E102" s="20" t="str">
        <f>INDEX(Raw_Data!J:J,MATCH(Customer_Master!A102,Raw_Data!F:F,0))</f>
        <v>Medina</v>
      </c>
      <c r="F102" s="20" t="str">
        <f>INDEX(Raw_Data!M:M,MATCH(Customer_Master!A102,Raw_Data!F:F,0))</f>
        <v>East</v>
      </c>
      <c r="G102" s="20">
        <f>COUNTIF(Raw_Data!F:F,Customer_Master!A102)</f>
        <v>18</v>
      </c>
      <c r="H102" s="21">
        <f>SUMIF(Raw_Data!F:F,Customer_Master!A102,Raw_Data!R:R)</f>
        <v>6134.0380000000005</v>
      </c>
      <c r="I102" s="22">
        <f t="shared" si="2"/>
        <v>340.77988888888893</v>
      </c>
      <c r="J102" s="20" t="str">
        <f t="shared" si="3"/>
        <v>VIP</v>
      </c>
    </row>
    <row r="103" spans="1:10" x14ac:dyDescent="0.3">
      <c r="A103" s="20" t="s">
        <v>860</v>
      </c>
      <c r="B103" s="20" t="str">
        <f>IFERROR(INDEX(Raw_Data!G:G,MATCH(Customer_Master!A103,Raw_Data!F:F,0)),"Not found")</f>
        <v>Jonathan Howell</v>
      </c>
      <c r="C103" s="20" t="str">
        <f>INDEX(Raw_Data!H:H,MATCH(Customer_Master!A103,Raw_Data!F:F,0))</f>
        <v>Consumer</v>
      </c>
      <c r="D103" s="20" t="str">
        <f>INDEX(Raw_Data!J:J,MATCH(Customer_Master!A103,Raw_Data!F:F,0))</f>
        <v>Los Angeles</v>
      </c>
      <c r="E103" s="20" t="str">
        <f>INDEX(Raw_Data!J:J,MATCH(Customer_Master!A103,Raw_Data!F:F,0))</f>
        <v>Los Angeles</v>
      </c>
      <c r="F103" s="20" t="str">
        <f>INDEX(Raw_Data!M:M,MATCH(Customer_Master!A103,Raw_Data!F:F,0))</f>
        <v>West</v>
      </c>
      <c r="G103" s="20">
        <f>COUNTIF(Raw_Data!F:F,Customer_Master!A103)</f>
        <v>9</v>
      </c>
      <c r="H103" s="21">
        <f>SUMIF(Raw_Data!F:F,Customer_Master!A103,Raw_Data!R:R)</f>
        <v>959.4770000000002</v>
      </c>
      <c r="I103" s="22">
        <f t="shared" si="2"/>
        <v>106.60855555555558</v>
      </c>
      <c r="J103" s="20" t="str">
        <f t="shared" si="3"/>
        <v>Silver</v>
      </c>
    </row>
    <row r="104" spans="1:10" x14ac:dyDescent="0.3">
      <c r="A104" s="20" t="s">
        <v>865</v>
      </c>
      <c r="B104" s="20" t="str">
        <f>IFERROR(INDEX(Raw_Data!G:G,MATCH(Customer_Master!A104,Raw_Data!F:F,0)),"Not found")</f>
        <v>Joni Blumstein</v>
      </c>
      <c r="C104" s="20" t="str">
        <f>INDEX(Raw_Data!H:H,MATCH(Customer_Master!A104,Raw_Data!F:F,0))</f>
        <v>Consumer</v>
      </c>
      <c r="D104" s="20" t="str">
        <f>INDEX(Raw_Data!J:J,MATCH(Customer_Master!A104,Raw_Data!F:F,0))</f>
        <v>Dublin</v>
      </c>
      <c r="E104" s="20" t="str">
        <f>INDEX(Raw_Data!J:J,MATCH(Customer_Master!A104,Raw_Data!F:F,0))</f>
        <v>Dublin</v>
      </c>
      <c r="F104" s="20" t="str">
        <f>INDEX(Raw_Data!M:M,MATCH(Customer_Master!A104,Raw_Data!F:F,0))</f>
        <v>East</v>
      </c>
      <c r="G104" s="20">
        <f>COUNTIF(Raw_Data!F:F,Customer_Master!A104)</f>
        <v>8</v>
      </c>
      <c r="H104" s="21">
        <f>SUMIF(Raw_Data!F:F,Customer_Master!A104,Raw_Data!R:R)</f>
        <v>900.55200000000002</v>
      </c>
      <c r="I104" s="22">
        <f t="shared" si="2"/>
        <v>112.569</v>
      </c>
      <c r="J104" s="20" t="str">
        <f t="shared" si="3"/>
        <v>Silver</v>
      </c>
    </row>
    <row r="105" spans="1:10" x14ac:dyDescent="0.3">
      <c r="A105" s="20" t="s">
        <v>879</v>
      </c>
      <c r="B105" s="20" t="str">
        <f>IFERROR(INDEX(Raw_Data!G:G,MATCH(Customer_Master!A105,Raw_Data!F:F,0)),"Not found")</f>
        <v>David Smith</v>
      </c>
      <c r="C105" s="20" t="str">
        <f>INDEX(Raw_Data!H:H,MATCH(Customer_Master!A105,Raw_Data!F:F,0))</f>
        <v>Corporate</v>
      </c>
      <c r="D105" s="20" t="str">
        <f>INDEX(Raw_Data!J:J,MATCH(Customer_Master!A105,Raw_Data!F:F,0))</f>
        <v>Detroit</v>
      </c>
      <c r="E105" s="20" t="str">
        <f>INDEX(Raw_Data!J:J,MATCH(Customer_Master!A105,Raw_Data!F:F,0))</f>
        <v>Detroit</v>
      </c>
      <c r="F105" s="20" t="str">
        <f>INDEX(Raw_Data!M:M,MATCH(Customer_Master!A105,Raw_Data!F:F,0))</f>
        <v>Central</v>
      </c>
      <c r="G105" s="20">
        <f>COUNTIF(Raw_Data!F:F,Customer_Master!A105)</f>
        <v>20</v>
      </c>
      <c r="H105" s="21">
        <f>SUMIF(Raw_Data!F:F,Customer_Master!A105,Raw_Data!R:R)</f>
        <v>2881.8128000000002</v>
      </c>
      <c r="I105" s="22">
        <f t="shared" si="2"/>
        <v>144.09064000000001</v>
      </c>
      <c r="J105" s="20" t="str">
        <f t="shared" si="3"/>
        <v>Gold</v>
      </c>
    </row>
    <row r="106" spans="1:10" x14ac:dyDescent="0.3">
      <c r="A106" s="20" t="s">
        <v>889</v>
      </c>
      <c r="B106" s="20" t="str">
        <f>IFERROR(INDEX(Raw_Data!G:G,MATCH(Customer_Master!A106,Raw_Data!F:F,0)),"Not found")</f>
        <v>Valerie Dominguez</v>
      </c>
      <c r="C106" s="20" t="str">
        <f>INDEX(Raw_Data!H:H,MATCH(Customer_Master!A106,Raw_Data!F:F,0))</f>
        <v>Consumer</v>
      </c>
      <c r="D106" s="20" t="str">
        <f>INDEX(Raw_Data!J:J,MATCH(Customer_Master!A106,Raw_Data!F:F,0))</f>
        <v>Columbia</v>
      </c>
      <c r="E106" s="20" t="str">
        <f>INDEX(Raw_Data!J:J,MATCH(Customer_Master!A106,Raw_Data!F:F,0))</f>
        <v>Columbia</v>
      </c>
      <c r="F106" s="20" t="str">
        <f>INDEX(Raw_Data!M:M,MATCH(Customer_Master!A106,Raw_Data!F:F,0))</f>
        <v>South</v>
      </c>
      <c r="G106" s="20">
        <f>COUNTIF(Raw_Data!F:F,Customer_Master!A106)</f>
        <v>16</v>
      </c>
      <c r="H106" s="21">
        <f>SUMIF(Raw_Data!F:F,Customer_Master!A106,Raw_Data!R:R)</f>
        <v>6442.2540000000008</v>
      </c>
      <c r="I106" s="22">
        <f t="shared" si="2"/>
        <v>402.64087500000005</v>
      </c>
      <c r="J106" s="20" t="str">
        <f t="shared" si="3"/>
        <v>VIP</v>
      </c>
    </row>
    <row r="107" spans="1:10" x14ac:dyDescent="0.3">
      <c r="A107" s="20" t="s">
        <v>896</v>
      </c>
      <c r="B107" s="20" t="str">
        <f>IFERROR(INDEX(Raw_Data!G:G,MATCH(Customer_Master!A107,Raw_Data!F:F,0)),"Not found")</f>
        <v>Erin Ashbrook</v>
      </c>
      <c r="C107" s="20" t="str">
        <f>INDEX(Raw_Data!H:H,MATCH(Customer_Master!A107,Raw_Data!F:F,0))</f>
        <v>Corporate</v>
      </c>
      <c r="D107" s="20" t="str">
        <f>INDEX(Raw_Data!J:J,MATCH(Customer_Master!A107,Raw_Data!F:F,0))</f>
        <v>Charlotte</v>
      </c>
      <c r="E107" s="20" t="str">
        <f>INDEX(Raw_Data!J:J,MATCH(Customer_Master!A107,Raw_Data!F:F,0))</f>
        <v>Charlotte</v>
      </c>
      <c r="F107" s="20" t="str">
        <f>INDEX(Raw_Data!M:M,MATCH(Customer_Master!A107,Raw_Data!F:F,0))</f>
        <v>South</v>
      </c>
      <c r="G107" s="20">
        <f>COUNTIF(Raw_Data!F:F,Customer_Master!A107)</f>
        <v>25</v>
      </c>
      <c r="H107" s="21">
        <f>SUMIF(Raw_Data!F:F,Customer_Master!A107,Raw_Data!R:R)</f>
        <v>2846.7050000000004</v>
      </c>
      <c r="I107" s="22">
        <f t="shared" si="2"/>
        <v>113.86820000000002</v>
      </c>
      <c r="J107" s="20" t="str">
        <f t="shared" si="3"/>
        <v>Gold</v>
      </c>
    </row>
    <row r="108" spans="1:10" x14ac:dyDescent="0.3">
      <c r="A108" s="20" t="s">
        <v>911</v>
      </c>
      <c r="B108" s="20" t="str">
        <f>IFERROR(INDEX(Raw_Data!G:G,MATCH(Customer_Master!A108,Raw_Data!F:F,0)),"Not found")</f>
        <v>David Bremer</v>
      </c>
      <c r="C108" s="20" t="str">
        <f>INDEX(Raw_Data!H:H,MATCH(Customer_Master!A108,Raw_Data!F:F,0))</f>
        <v>Corporate</v>
      </c>
      <c r="D108" s="20" t="str">
        <f>INDEX(Raw_Data!J:J,MATCH(Customer_Master!A108,Raw_Data!F:F,0))</f>
        <v>Santa Clara</v>
      </c>
      <c r="E108" s="20" t="str">
        <f>INDEX(Raw_Data!J:J,MATCH(Customer_Master!A108,Raw_Data!F:F,0))</f>
        <v>Santa Clara</v>
      </c>
      <c r="F108" s="20" t="str">
        <f>INDEX(Raw_Data!M:M,MATCH(Customer_Master!A108,Raw_Data!F:F,0))</f>
        <v>West</v>
      </c>
      <c r="G108" s="20">
        <f>COUNTIF(Raw_Data!F:F,Customer_Master!A108)</f>
        <v>14</v>
      </c>
      <c r="H108" s="21">
        <f>SUMIF(Raw_Data!F:F,Customer_Master!A108,Raw_Data!R:R)</f>
        <v>2973.0940000000001</v>
      </c>
      <c r="I108" s="22">
        <f t="shared" si="2"/>
        <v>212.36385714285714</v>
      </c>
      <c r="J108" s="20" t="str">
        <f t="shared" si="3"/>
        <v>Gold</v>
      </c>
    </row>
    <row r="109" spans="1:10" x14ac:dyDescent="0.3">
      <c r="A109" s="20" t="s">
        <v>917</v>
      </c>
      <c r="B109" s="20" t="str">
        <f>IFERROR(INDEX(Raw_Data!G:G,MATCH(Customer_Master!A109,Raw_Data!F:F,0)),"Not found")</f>
        <v>Ken Lonsdale</v>
      </c>
      <c r="C109" s="20" t="str">
        <f>INDEX(Raw_Data!H:H,MATCH(Customer_Master!A109,Raw_Data!F:F,0))</f>
        <v>Consumer</v>
      </c>
      <c r="D109" s="20" t="str">
        <f>INDEX(Raw_Data!J:J,MATCH(Customer_Master!A109,Raw_Data!F:F,0))</f>
        <v>Chicago</v>
      </c>
      <c r="E109" s="20" t="str">
        <f>INDEX(Raw_Data!J:J,MATCH(Customer_Master!A109,Raw_Data!F:F,0))</f>
        <v>Chicago</v>
      </c>
      <c r="F109" s="20" t="str">
        <f>INDEX(Raw_Data!M:M,MATCH(Customer_Master!A109,Raw_Data!F:F,0))</f>
        <v>Central</v>
      </c>
      <c r="G109" s="20">
        <f>COUNTIF(Raw_Data!F:F,Customer_Master!A109)</f>
        <v>29</v>
      </c>
      <c r="H109" s="21">
        <f>SUMIF(Raw_Data!F:F,Customer_Master!A109,Raw_Data!R:R)</f>
        <v>14175.228999999999</v>
      </c>
      <c r="I109" s="22">
        <f t="shared" si="2"/>
        <v>488.80099999999999</v>
      </c>
      <c r="J109" s="20" t="str">
        <f t="shared" si="3"/>
        <v>VIP</v>
      </c>
    </row>
    <row r="110" spans="1:10" x14ac:dyDescent="0.3">
      <c r="A110" s="20" t="s">
        <v>932</v>
      </c>
      <c r="B110" s="20" t="str">
        <f>IFERROR(INDEX(Raw_Data!G:G,MATCH(Customer_Master!A110,Raw_Data!F:F,0)),"Not found")</f>
        <v>Dianna Wilson</v>
      </c>
      <c r="C110" s="20" t="str">
        <f>INDEX(Raw_Data!H:H,MATCH(Customer_Master!A110,Raw_Data!F:F,0))</f>
        <v>Home Office</v>
      </c>
      <c r="D110" s="20" t="str">
        <f>INDEX(Raw_Data!J:J,MATCH(Customer_Master!A110,Raw_Data!F:F,0))</f>
        <v>Lakeville</v>
      </c>
      <c r="E110" s="20" t="str">
        <f>INDEX(Raw_Data!J:J,MATCH(Customer_Master!A110,Raw_Data!F:F,0))</f>
        <v>Lakeville</v>
      </c>
      <c r="F110" s="20" t="str">
        <f>INDEX(Raw_Data!M:M,MATCH(Customer_Master!A110,Raw_Data!F:F,0))</f>
        <v>Central</v>
      </c>
      <c r="G110" s="20">
        <f>COUNTIF(Raw_Data!F:F,Customer_Master!A110)</f>
        <v>11</v>
      </c>
      <c r="H110" s="21">
        <f>SUMIF(Raw_Data!F:F,Customer_Master!A110,Raw_Data!R:R)</f>
        <v>5271.6279999999997</v>
      </c>
      <c r="I110" s="22">
        <f t="shared" si="2"/>
        <v>479.23890909090909</v>
      </c>
      <c r="J110" s="20" t="str">
        <f t="shared" si="3"/>
        <v>VIP</v>
      </c>
    </row>
    <row r="111" spans="1:10" x14ac:dyDescent="0.3">
      <c r="A111" s="20" t="s">
        <v>942</v>
      </c>
      <c r="B111" s="20" t="str">
        <f>IFERROR(INDEX(Raw_Data!G:G,MATCH(Customer_Master!A111,Raw_Data!F:F,0)),"Not found")</f>
        <v>Logan Haushalter</v>
      </c>
      <c r="C111" s="20" t="str">
        <f>INDEX(Raw_Data!H:H,MATCH(Customer_Master!A111,Raw_Data!F:F,0))</f>
        <v>Consumer</v>
      </c>
      <c r="D111" s="20" t="str">
        <f>INDEX(Raw_Data!J:J,MATCH(Customer_Master!A111,Raw_Data!F:F,0))</f>
        <v>San Francisco</v>
      </c>
      <c r="E111" s="20" t="str">
        <f>INDEX(Raw_Data!J:J,MATCH(Customer_Master!A111,Raw_Data!F:F,0))</f>
        <v>San Francisco</v>
      </c>
      <c r="F111" s="20" t="str">
        <f>INDEX(Raw_Data!M:M,MATCH(Customer_Master!A111,Raw_Data!F:F,0))</f>
        <v>West</v>
      </c>
      <c r="G111" s="20">
        <f>COUNTIF(Raw_Data!F:F,Customer_Master!A111)</f>
        <v>19</v>
      </c>
      <c r="H111" s="21">
        <f>SUMIF(Raw_Data!F:F,Customer_Master!A111,Raw_Data!R:R)</f>
        <v>1739.6889999999999</v>
      </c>
      <c r="I111" s="22">
        <f t="shared" si="2"/>
        <v>91.562578947368408</v>
      </c>
      <c r="J111" s="20" t="str">
        <f t="shared" si="3"/>
        <v>Silver</v>
      </c>
    </row>
    <row r="112" spans="1:10" x14ac:dyDescent="0.3">
      <c r="A112" s="20" t="s">
        <v>947</v>
      </c>
      <c r="B112" s="20" t="str">
        <f>IFERROR(INDEX(Raw_Data!G:G,MATCH(Customer_Master!A112,Raw_Data!F:F,0)),"Not found")</f>
        <v>Kelly Collister</v>
      </c>
      <c r="C112" s="20" t="str">
        <f>INDEX(Raw_Data!H:H,MATCH(Customer_Master!A112,Raw_Data!F:F,0))</f>
        <v>Consumer</v>
      </c>
      <c r="D112" s="20" t="str">
        <f>INDEX(Raw_Data!J:J,MATCH(Customer_Master!A112,Raw_Data!F:F,0))</f>
        <v>San Diego</v>
      </c>
      <c r="E112" s="20" t="str">
        <f>INDEX(Raw_Data!J:J,MATCH(Customer_Master!A112,Raw_Data!F:F,0))</f>
        <v>San Diego</v>
      </c>
      <c r="F112" s="20" t="str">
        <f>INDEX(Raw_Data!M:M,MATCH(Customer_Master!A112,Raw_Data!F:F,0))</f>
        <v>West</v>
      </c>
      <c r="G112" s="20">
        <f>COUNTIF(Raw_Data!F:F,Customer_Master!A112)</f>
        <v>5</v>
      </c>
      <c r="H112" s="21">
        <f>SUMIF(Raw_Data!F:F,Customer_Master!A112,Raw_Data!R:R)</f>
        <v>3908.2619999999997</v>
      </c>
      <c r="I112" s="22">
        <f t="shared" si="2"/>
        <v>781.65239999999994</v>
      </c>
      <c r="J112" s="20" t="str">
        <f t="shared" si="3"/>
        <v>Gold</v>
      </c>
    </row>
    <row r="113" spans="1:10" x14ac:dyDescent="0.3">
      <c r="A113" s="20" t="s">
        <v>953</v>
      </c>
      <c r="B113" s="20" t="str">
        <f>IFERROR(INDEX(Raw_Data!G:G,MATCH(Customer_Master!A113,Raw_Data!F:F,0)),"Not found")</f>
        <v>Delfina Latchford</v>
      </c>
      <c r="C113" s="20" t="str">
        <f>INDEX(Raw_Data!H:H,MATCH(Customer_Master!A113,Raw_Data!F:F,0))</f>
        <v>Consumer</v>
      </c>
      <c r="D113" s="20" t="str">
        <f>INDEX(Raw_Data!J:J,MATCH(Customer_Master!A113,Raw_Data!F:F,0))</f>
        <v>New York City</v>
      </c>
      <c r="E113" s="20" t="str">
        <f>INDEX(Raw_Data!J:J,MATCH(Customer_Master!A113,Raw_Data!F:F,0))</f>
        <v>New York City</v>
      </c>
      <c r="F113" s="20" t="str">
        <f>INDEX(Raw_Data!M:M,MATCH(Customer_Master!A113,Raw_Data!F:F,0))</f>
        <v>East</v>
      </c>
      <c r="G113" s="20">
        <f>COUNTIF(Raw_Data!F:F,Customer_Master!A113)</f>
        <v>17</v>
      </c>
      <c r="H113" s="21">
        <f>SUMIF(Raw_Data!F:F,Customer_Master!A113,Raw_Data!R:R)</f>
        <v>1458.2580000000003</v>
      </c>
      <c r="I113" s="22">
        <f t="shared" si="2"/>
        <v>85.779882352941186</v>
      </c>
      <c r="J113" s="20" t="str">
        <f t="shared" si="3"/>
        <v>Silver</v>
      </c>
    </row>
    <row r="114" spans="1:10" x14ac:dyDescent="0.3">
      <c r="A114" s="20" t="s">
        <v>960</v>
      </c>
      <c r="B114" s="20" t="str">
        <f>IFERROR(INDEX(Raw_Data!G:G,MATCH(Customer_Master!A114,Raw_Data!F:F,0)),"Not found")</f>
        <v>Dan Reichenbach</v>
      </c>
      <c r="C114" s="20" t="str">
        <f>INDEX(Raw_Data!H:H,MATCH(Customer_Master!A114,Raw_Data!F:F,0))</f>
        <v>Corporate</v>
      </c>
      <c r="D114" s="20" t="str">
        <f>INDEX(Raw_Data!J:J,MATCH(Customer_Master!A114,Raw_Data!F:F,0))</f>
        <v>Chicago</v>
      </c>
      <c r="E114" s="20" t="str">
        <f>INDEX(Raw_Data!J:J,MATCH(Customer_Master!A114,Raw_Data!F:F,0))</f>
        <v>Chicago</v>
      </c>
      <c r="F114" s="20" t="str">
        <f>INDEX(Raw_Data!M:M,MATCH(Customer_Master!A114,Raw_Data!F:F,0))</f>
        <v>Central</v>
      </c>
      <c r="G114" s="20">
        <f>COUNTIF(Raw_Data!F:F,Customer_Master!A114)</f>
        <v>24</v>
      </c>
      <c r="H114" s="21">
        <f>SUMIF(Raw_Data!F:F,Customer_Master!A114,Raw_Data!R:R)</f>
        <v>6528.0339999999987</v>
      </c>
      <c r="I114" s="22">
        <f t="shared" si="2"/>
        <v>272.00141666666661</v>
      </c>
      <c r="J114" s="20" t="str">
        <f t="shared" si="3"/>
        <v>VIP</v>
      </c>
    </row>
    <row r="115" spans="1:10" x14ac:dyDescent="0.3">
      <c r="A115" s="20" t="s">
        <v>967</v>
      </c>
      <c r="B115" s="20" t="str">
        <f>IFERROR(INDEX(Raw_Data!G:G,MATCH(Customer_Master!A115,Raw_Data!F:F,0)),"Not found")</f>
        <v>Craig Carreira</v>
      </c>
      <c r="C115" s="20" t="str">
        <f>INDEX(Raw_Data!H:H,MATCH(Customer_Master!A115,Raw_Data!F:F,0))</f>
        <v>Consumer</v>
      </c>
      <c r="D115" s="20" t="str">
        <f>INDEX(Raw_Data!J:J,MATCH(Customer_Master!A115,Raw_Data!F:F,0))</f>
        <v>New York City</v>
      </c>
      <c r="E115" s="20" t="str">
        <f>INDEX(Raw_Data!J:J,MATCH(Customer_Master!A115,Raw_Data!F:F,0))</f>
        <v>New York City</v>
      </c>
      <c r="F115" s="20" t="str">
        <f>INDEX(Raw_Data!M:M,MATCH(Customer_Master!A115,Raw_Data!F:F,0))</f>
        <v>East</v>
      </c>
      <c r="G115" s="20">
        <f>COUNTIF(Raw_Data!F:F,Customer_Master!A115)</f>
        <v>14</v>
      </c>
      <c r="H115" s="21">
        <f>SUMIF(Raw_Data!F:F,Customer_Master!A115,Raw_Data!R:R)</f>
        <v>2269.7015000000006</v>
      </c>
      <c r="I115" s="22">
        <f t="shared" si="2"/>
        <v>162.12153571428576</v>
      </c>
      <c r="J115" s="20" t="str">
        <f t="shared" si="3"/>
        <v>Gold</v>
      </c>
    </row>
    <row r="116" spans="1:10" x14ac:dyDescent="0.3">
      <c r="A116" s="20" t="s">
        <v>976</v>
      </c>
      <c r="B116" s="20" t="str">
        <f>IFERROR(INDEX(Raw_Data!G:G,MATCH(Customer_Master!A116,Raw_Data!F:F,0)),"Not found")</f>
        <v>Dorris liebe</v>
      </c>
      <c r="C116" s="20" t="str">
        <f>INDEX(Raw_Data!H:H,MATCH(Customer_Master!A116,Raw_Data!F:F,0))</f>
        <v>Corporate</v>
      </c>
      <c r="D116" s="20" t="str">
        <f>INDEX(Raw_Data!J:J,MATCH(Customer_Master!A116,Raw_Data!F:F,0))</f>
        <v>Pasadena</v>
      </c>
      <c r="E116" s="20" t="str">
        <f>INDEX(Raw_Data!J:J,MATCH(Customer_Master!A116,Raw_Data!F:F,0))</f>
        <v>Pasadena</v>
      </c>
      <c r="F116" s="20" t="str">
        <f>INDEX(Raw_Data!M:M,MATCH(Customer_Master!A116,Raw_Data!F:F,0))</f>
        <v>Central</v>
      </c>
      <c r="G116" s="20">
        <f>COUNTIF(Raw_Data!F:F,Customer_Master!A116)</f>
        <v>6</v>
      </c>
      <c r="H116" s="21">
        <f>SUMIF(Raw_Data!F:F,Customer_Master!A116,Raw_Data!R:R)</f>
        <v>755.60199999999998</v>
      </c>
      <c r="I116" s="22">
        <f t="shared" si="2"/>
        <v>125.93366666666667</v>
      </c>
      <c r="J116" s="20" t="str">
        <f t="shared" si="3"/>
        <v>Silver</v>
      </c>
    </row>
    <row r="117" spans="1:10" x14ac:dyDescent="0.3">
      <c r="A117" s="20" t="s">
        <v>981</v>
      </c>
      <c r="B117" s="20" t="str">
        <f>IFERROR(INDEX(Raw_Data!G:G,MATCH(Customer_Master!A117,Raw_Data!F:F,0)),"Not found")</f>
        <v>Sean Braxton</v>
      </c>
      <c r="C117" s="20" t="str">
        <f>INDEX(Raw_Data!H:H,MATCH(Customer_Master!A117,Raw_Data!F:F,0))</f>
        <v>Corporate</v>
      </c>
      <c r="D117" s="20" t="str">
        <f>INDEX(Raw_Data!J:J,MATCH(Customer_Master!A117,Raw_Data!F:F,0))</f>
        <v>Houston</v>
      </c>
      <c r="E117" s="20" t="str">
        <f>INDEX(Raw_Data!J:J,MATCH(Customer_Master!A117,Raw_Data!F:F,0))</f>
        <v>Houston</v>
      </c>
      <c r="F117" s="20" t="str">
        <f>INDEX(Raw_Data!M:M,MATCH(Customer_Master!A117,Raw_Data!F:F,0))</f>
        <v>Central</v>
      </c>
      <c r="G117" s="20">
        <f>COUNTIF(Raw_Data!F:F,Customer_Master!A117)</f>
        <v>17</v>
      </c>
      <c r="H117" s="21">
        <f>SUMIF(Raw_Data!F:F,Customer_Master!A117,Raw_Data!R:R)</f>
        <v>8057.8909999999987</v>
      </c>
      <c r="I117" s="22">
        <f t="shared" si="2"/>
        <v>473.99358823529406</v>
      </c>
      <c r="J117" s="20" t="str">
        <f t="shared" si="3"/>
        <v>VIP</v>
      </c>
    </row>
    <row r="118" spans="1:10" x14ac:dyDescent="0.3">
      <c r="A118" s="20" t="s">
        <v>986</v>
      </c>
      <c r="B118" s="20" t="str">
        <f>IFERROR(INDEX(Raw_Data!G:G,MATCH(Customer_Master!A118,Raw_Data!F:F,0)),"Not found")</f>
        <v>Roy Collins</v>
      </c>
      <c r="C118" s="20" t="str">
        <f>INDEX(Raw_Data!H:H,MATCH(Customer_Master!A118,Raw_Data!F:F,0))</f>
        <v>Consumer</v>
      </c>
      <c r="D118" s="20" t="str">
        <f>INDEX(Raw_Data!J:J,MATCH(Customer_Master!A118,Raw_Data!F:F,0))</f>
        <v>Chicago</v>
      </c>
      <c r="E118" s="20" t="str">
        <f>INDEX(Raw_Data!J:J,MATCH(Customer_Master!A118,Raw_Data!F:F,0))</f>
        <v>Chicago</v>
      </c>
      <c r="F118" s="20" t="str">
        <f>INDEX(Raw_Data!M:M,MATCH(Customer_Master!A118,Raw_Data!F:F,0))</f>
        <v>Central</v>
      </c>
      <c r="G118" s="20">
        <f>COUNTIF(Raw_Data!F:F,Customer_Master!A118)</f>
        <v>10</v>
      </c>
      <c r="H118" s="21">
        <f>SUMIF(Raw_Data!F:F,Customer_Master!A118,Raw_Data!R:R)</f>
        <v>966.40899999999988</v>
      </c>
      <c r="I118" s="22">
        <f t="shared" si="2"/>
        <v>96.640899999999988</v>
      </c>
      <c r="J118" s="20" t="str">
        <f t="shared" si="3"/>
        <v>Silver</v>
      </c>
    </row>
    <row r="119" spans="1:10" x14ac:dyDescent="0.3">
      <c r="A119" s="20" t="s">
        <v>991</v>
      </c>
      <c r="B119" s="20" t="str">
        <f>IFERROR(INDEX(Raw_Data!G:G,MATCH(Customer_Master!A119,Raw_Data!F:F,0)),"Not found")</f>
        <v>Alan Hwang</v>
      </c>
      <c r="C119" s="20" t="str">
        <f>INDEX(Raw_Data!H:H,MATCH(Customer_Master!A119,Raw_Data!F:F,0))</f>
        <v>Consumer</v>
      </c>
      <c r="D119" s="20" t="str">
        <f>INDEX(Raw_Data!J:J,MATCH(Customer_Master!A119,Raw_Data!F:F,0))</f>
        <v>Brentwood</v>
      </c>
      <c r="E119" s="20" t="str">
        <f>INDEX(Raw_Data!J:J,MATCH(Customer_Master!A119,Raw_Data!F:F,0))</f>
        <v>Brentwood</v>
      </c>
      <c r="F119" s="20" t="str">
        <f>INDEX(Raw_Data!M:M,MATCH(Customer_Master!A119,Raw_Data!F:F,0))</f>
        <v>West</v>
      </c>
      <c r="G119" s="20">
        <f>COUNTIF(Raw_Data!F:F,Customer_Master!A119)</f>
        <v>13</v>
      </c>
      <c r="H119" s="21">
        <f>SUMIF(Raw_Data!F:F,Customer_Master!A119,Raw_Data!R:R)</f>
        <v>4805.3440000000001</v>
      </c>
      <c r="I119" s="22">
        <f t="shared" si="2"/>
        <v>369.64184615384613</v>
      </c>
      <c r="J119" s="20" t="str">
        <f t="shared" si="3"/>
        <v>Gold</v>
      </c>
    </row>
    <row r="120" spans="1:10" x14ac:dyDescent="0.3">
      <c r="A120" s="20" t="s">
        <v>997</v>
      </c>
      <c r="B120" s="20" t="str">
        <f>IFERROR(INDEX(Raw_Data!G:G,MATCH(Customer_Master!A120,Raw_Data!F:F,0)),"Not found")</f>
        <v>Claudia Bergmann</v>
      </c>
      <c r="C120" s="20" t="str">
        <f>INDEX(Raw_Data!H:H,MATCH(Customer_Master!A120,Raw_Data!F:F,0))</f>
        <v>Corporate</v>
      </c>
      <c r="D120" s="20" t="str">
        <f>INDEX(Raw_Data!J:J,MATCH(Customer_Master!A120,Raw_Data!F:F,0))</f>
        <v>Chapel Hill</v>
      </c>
      <c r="E120" s="20" t="str">
        <f>INDEX(Raw_Data!J:J,MATCH(Customer_Master!A120,Raw_Data!F:F,0))</f>
        <v>Chapel Hill</v>
      </c>
      <c r="F120" s="20" t="str">
        <f>INDEX(Raw_Data!M:M,MATCH(Customer_Master!A120,Raw_Data!F:F,0))</f>
        <v>South</v>
      </c>
      <c r="G120" s="20">
        <f>COUNTIF(Raw_Data!F:F,Customer_Master!A120)</f>
        <v>19</v>
      </c>
      <c r="H120" s="21">
        <f>SUMIF(Raw_Data!F:F,Customer_Master!A120,Raw_Data!R:R)</f>
        <v>4246.4555</v>
      </c>
      <c r="I120" s="22">
        <f t="shared" si="2"/>
        <v>223.49765789473685</v>
      </c>
      <c r="J120" s="20" t="str">
        <f t="shared" si="3"/>
        <v>Gold</v>
      </c>
    </row>
    <row r="121" spans="1:10" x14ac:dyDescent="0.3">
      <c r="A121" s="20" t="s">
        <v>1007</v>
      </c>
      <c r="B121" s="20" t="str">
        <f>IFERROR(INDEX(Raw_Data!G:G,MATCH(Customer_Master!A121,Raw_Data!F:F,0)),"Not found")</f>
        <v>Christine Abelman</v>
      </c>
      <c r="C121" s="20" t="str">
        <f>INDEX(Raw_Data!H:H,MATCH(Customer_Master!A121,Raw_Data!F:F,0))</f>
        <v>Corporate</v>
      </c>
      <c r="D121" s="20" t="str">
        <f>INDEX(Raw_Data!J:J,MATCH(Customer_Master!A121,Raw_Data!F:F,0))</f>
        <v>Cincinnati</v>
      </c>
      <c r="E121" s="20" t="str">
        <f>INDEX(Raw_Data!J:J,MATCH(Customer_Master!A121,Raw_Data!F:F,0))</f>
        <v>Cincinnati</v>
      </c>
      <c r="F121" s="20" t="str">
        <f>INDEX(Raw_Data!M:M,MATCH(Customer_Master!A121,Raw_Data!F:F,0))</f>
        <v>East</v>
      </c>
      <c r="G121" s="20">
        <f>COUNTIF(Raw_Data!F:F,Customer_Master!A121)</f>
        <v>11</v>
      </c>
      <c r="H121" s="21">
        <f>SUMIF(Raw_Data!F:F,Customer_Master!A121,Raw_Data!R:R)</f>
        <v>1421.954</v>
      </c>
      <c r="I121" s="22">
        <f t="shared" si="2"/>
        <v>129.26854545454546</v>
      </c>
      <c r="J121" s="20" t="str">
        <f t="shared" si="3"/>
        <v>Silver</v>
      </c>
    </row>
    <row r="122" spans="1:10" x14ac:dyDescent="0.3">
      <c r="A122" s="20" t="s">
        <v>1015</v>
      </c>
      <c r="B122" s="20" t="str">
        <f>IFERROR(INDEX(Raw_Data!G:G,MATCH(Customer_Master!A122,Raw_Data!F:F,0)),"Not found")</f>
        <v>Kristen Hastings</v>
      </c>
      <c r="C122" s="20" t="str">
        <f>INDEX(Raw_Data!H:H,MATCH(Customer_Master!A122,Raw_Data!F:F,0))</f>
        <v>Corporate</v>
      </c>
      <c r="D122" s="20" t="str">
        <f>INDEX(Raw_Data!J:J,MATCH(Customer_Master!A122,Raw_Data!F:F,0))</f>
        <v>San Francisco</v>
      </c>
      <c r="E122" s="20" t="str">
        <f>INDEX(Raw_Data!J:J,MATCH(Customer_Master!A122,Raw_Data!F:F,0))</f>
        <v>San Francisco</v>
      </c>
      <c r="F122" s="20" t="str">
        <f>INDEX(Raw_Data!M:M,MATCH(Customer_Master!A122,Raw_Data!F:F,0))</f>
        <v>West</v>
      </c>
      <c r="G122" s="20">
        <f>COUNTIF(Raw_Data!F:F,Customer_Master!A122)</f>
        <v>15</v>
      </c>
      <c r="H122" s="21">
        <f>SUMIF(Raw_Data!F:F,Customer_Master!A122,Raw_Data!R:R)</f>
        <v>5990.7989999999991</v>
      </c>
      <c r="I122" s="22">
        <f t="shared" si="2"/>
        <v>399.38659999999993</v>
      </c>
      <c r="J122" s="20" t="str">
        <f t="shared" si="3"/>
        <v>VIP</v>
      </c>
    </row>
    <row r="123" spans="1:10" x14ac:dyDescent="0.3">
      <c r="A123" s="20" t="s">
        <v>1027</v>
      </c>
      <c r="B123" s="20" t="str">
        <f>IFERROR(INDEX(Raw_Data!G:G,MATCH(Customer_Master!A123,Raw_Data!F:F,0)),"Not found")</f>
        <v>Barry Blumstein</v>
      </c>
      <c r="C123" s="20" t="str">
        <f>INDEX(Raw_Data!H:H,MATCH(Customer_Master!A123,Raw_Data!F:F,0))</f>
        <v>Corporate</v>
      </c>
      <c r="D123" s="20" t="str">
        <f>INDEX(Raw_Data!J:J,MATCH(Customer_Master!A123,Raw_Data!F:F,0))</f>
        <v>Inglewood</v>
      </c>
      <c r="E123" s="20" t="str">
        <f>INDEX(Raw_Data!J:J,MATCH(Customer_Master!A123,Raw_Data!F:F,0))</f>
        <v>Inglewood</v>
      </c>
      <c r="F123" s="20" t="str">
        <f>INDEX(Raw_Data!M:M,MATCH(Customer_Master!A123,Raw_Data!F:F,0))</f>
        <v>West</v>
      </c>
      <c r="G123" s="20">
        <f>COUNTIF(Raw_Data!F:F,Customer_Master!A123)</f>
        <v>8</v>
      </c>
      <c r="H123" s="21">
        <f>SUMIF(Raw_Data!F:F,Customer_Master!A123,Raw_Data!R:R)</f>
        <v>744.33999999999992</v>
      </c>
      <c r="I123" s="22">
        <f t="shared" si="2"/>
        <v>93.04249999999999</v>
      </c>
      <c r="J123" s="20" t="str">
        <f t="shared" si="3"/>
        <v>Silver</v>
      </c>
    </row>
    <row r="124" spans="1:10" x14ac:dyDescent="0.3">
      <c r="A124" s="20" t="s">
        <v>1035</v>
      </c>
      <c r="B124" s="20" t="str">
        <f>IFERROR(INDEX(Raw_Data!G:G,MATCH(Customer_Master!A124,Raw_Data!F:F,0)),"Not found")</f>
        <v>Andrew Gjertsen</v>
      </c>
      <c r="C124" s="20" t="str">
        <f>INDEX(Raw_Data!H:H,MATCH(Customer_Master!A124,Raw_Data!F:F,0))</f>
        <v>Corporate</v>
      </c>
      <c r="D124" s="20" t="str">
        <f>INDEX(Raw_Data!J:J,MATCH(Customer_Master!A124,Raw_Data!F:F,0))</f>
        <v>Philadelphia</v>
      </c>
      <c r="E124" s="20" t="str">
        <f>INDEX(Raw_Data!J:J,MATCH(Customer_Master!A124,Raw_Data!F:F,0))</f>
        <v>Philadelphia</v>
      </c>
      <c r="F124" s="20" t="str">
        <f>INDEX(Raw_Data!M:M,MATCH(Customer_Master!A124,Raw_Data!F:F,0))</f>
        <v>East</v>
      </c>
      <c r="G124" s="20">
        <f>COUNTIF(Raw_Data!F:F,Customer_Master!A124)</f>
        <v>21</v>
      </c>
      <c r="H124" s="21">
        <f>SUMIF(Raw_Data!F:F,Customer_Master!A124,Raw_Data!R:R)</f>
        <v>2356.855</v>
      </c>
      <c r="I124" s="22">
        <f t="shared" si="2"/>
        <v>112.23119047619048</v>
      </c>
      <c r="J124" s="20" t="str">
        <f t="shared" si="3"/>
        <v>Gold</v>
      </c>
    </row>
    <row r="125" spans="1:10" x14ac:dyDescent="0.3">
      <c r="A125" s="20" t="s">
        <v>1051</v>
      </c>
      <c r="B125" s="20" t="str">
        <f>IFERROR(INDEX(Raw_Data!G:G,MATCH(Customer_Master!A125,Raw_Data!F:F,0)),"Not found")</f>
        <v>Jas O'Carroll</v>
      </c>
      <c r="C125" s="20" t="str">
        <f>INDEX(Raw_Data!H:H,MATCH(Customer_Master!A125,Raw_Data!F:F,0))</f>
        <v>Consumer</v>
      </c>
      <c r="D125" s="20" t="str">
        <f>INDEX(Raw_Data!J:J,MATCH(Customer_Master!A125,Raw_Data!F:F,0))</f>
        <v>Los Angeles</v>
      </c>
      <c r="E125" s="20" t="str">
        <f>INDEX(Raw_Data!J:J,MATCH(Customer_Master!A125,Raw_Data!F:F,0))</f>
        <v>Los Angeles</v>
      </c>
      <c r="F125" s="20" t="str">
        <f>INDEX(Raw_Data!M:M,MATCH(Customer_Master!A125,Raw_Data!F:F,0))</f>
        <v>West</v>
      </c>
      <c r="G125" s="20">
        <f>COUNTIF(Raw_Data!F:F,Customer_Master!A125)</f>
        <v>11</v>
      </c>
      <c r="H125" s="21">
        <f>SUMIF(Raw_Data!F:F,Customer_Master!A125,Raw_Data!R:R)</f>
        <v>1934.2720000000002</v>
      </c>
      <c r="I125" s="22">
        <f t="shared" si="2"/>
        <v>175.8429090909091</v>
      </c>
      <c r="J125" s="20" t="str">
        <f t="shared" si="3"/>
        <v>Silver</v>
      </c>
    </row>
    <row r="126" spans="1:10" x14ac:dyDescent="0.3">
      <c r="A126" s="20" t="s">
        <v>1062</v>
      </c>
      <c r="B126" s="20" t="str">
        <f>IFERROR(INDEX(Raw_Data!G:G,MATCH(Customer_Master!A126,Raw_Data!F:F,0)),"Not found")</f>
        <v>Alan Haines</v>
      </c>
      <c r="C126" s="20" t="str">
        <f>INDEX(Raw_Data!H:H,MATCH(Customer_Master!A126,Raw_Data!F:F,0))</f>
        <v>Corporate</v>
      </c>
      <c r="D126" s="20" t="str">
        <f>INDEX(Raw_Data!J:J,MATCH(Customer_Master!A126,Raw_Data!F:F,0))</f>
        <v>Tamarac</v>
      </c>
      <c r="E126" s="20" t="str">
        <f>INDEX(Raw_Data!J:J,MATCH(Customer_Master!A126,Raw_Data!F:F,0))</f>
        <v>Tamarac</v>
      </c>
      <c r="F126" s="20" t="str">
        <f>INDEX(Raw_Data!M:M,MATCH(Customer_Master!A126,Raw_Data!F:F,0))</f>
        <v>South</v>
      </c>
      <c r="G126" s="20">
        <f>COUNTIF(Raw_Data!F:F,Customer_Master!A126)</f>
        <v>8</v>
      </c>
      <c r="H126" s="21">
        <f>SUMIF(Raw_Data!F:F,Customer_Master!A126,Raw_Data!R:R)</f>
        <v>1587.452</v>
      </c>
      <c r="I126" s="22">
        <f t="shared" si="2"/>
        <v>198.4315</v>
      </c>
      <c r="J126" s="20" t="str">
        <f t="shared" si="3"/>
        <v>Silver</v>
      </c>
    </row>
    <row r="127" spans="1:10" x14ac:dyDescent="0.3">
      <c r="A127" s="20" t="s">
        <v>1070</v>
      </c>
      <c r="B127" s="20" t="str">
        <f>IFERROR(INDEX(Raw_Data!G:G,MATCH(Customer_Master!A127,Raw_Data!F:F,0)),"Not found")</f>
        <v>Nick Zandusky</v>
      </c>
      <c r="C127" s="20" t="str">
        <f>INDEX(Raw_Data!H:H,MATCH(Customer_Master!A127,Raw_Data!F:F,0))</f>
        <v>Home Office</v>
      </c>
      <c r="D127" s="20" t="str">
        <f>INDEX(Raw_Data!J:J,MATCH(Customer_Master!A127,Raw_Data!F:F,0))</f>
        <v>Columbus</v>
      </c>
      <c r="E127" s="20" t="str">
        <f>INDEX(Raw_Data!J:J,MATCH(Customer_Master!A127,Raw_Data!F:F,0))</f>
        <v>Columbus</v>
      </c>
      <c r="F127" s="20" t="str">
        <f>INDEX(Raw_Data!M:M,MATCH(Customer_Master!A127,Raw_Data!F:F,0))</f>
        <v>East</v>
      </c>
      <c r="G127" s="20">
        <f>COUNTIF(Raw_Data!F:F,Customer_Master!A127)</f>
        <v>20</v>
      </c>
      <c r="H127" s="21">
        <f>SUMIF(Raw_Data!F:F,Customer_Master!A127,Raw_Data!R:R)</f>
        <v>2488.31</v>
      </c>
      <c r="I127" s="22">
        <f t="shared" si="2"/>
        <v>124.41549999999999</v>
      </c>
      <c r="J127" s="20" t="str">
        <f t="shared" si="3"/>
        <v>Gold</v>
      </c>
    </row>
    <row r="128" spans="1:10" x14ac:dyDescent="0.3">
      <c r="A128" s="20" t="s">
        <v>1081</v>
      </c>
      <c r="B128" s="20" t="str">
        <f>IFERROR(INDEX(Raw_Data!G:G,MATCH(Customer_Master!A128,Raw_Data!F:F,0)),"Not found")</f>
        <v>Kelly Lampkin</v>
      </c>
      <c r="C128" s="20" t="str">
        <f>INDEX(Raw_Data!H:H,MATCH(Customer_Master!A128,Raw_Data!F:F,0))</f>
        <v>Corporate</v>
      </c>
      <c r="D128" s="20" t="str">
        <f>INDEX(Raw_Data!J:J,MATCH(Customer_Master!A128,Raw_Data!F:F,0))</f>
        <v>Colorado Springs</v>
      </c>
      <c r="E128" s="20" t="str">
        <f>INDEX(Raw_Data!J:J,MATCH(Customer_Master!A128,Raw_Data!F:F,0))</f>
        <v>Colorado Springs</v>
      </c>
      <c r="F128" s="20" t="str">
        <f>INDEX(Raw_Data!M:M,MATCH(Customer_Master!A128,Raw_Data!F:F,0))</f>
        <v>West</v>
      </c>
      <c r="G128" s="20">
        <f>COUNTIF(Raw_Data!F:F,Customer_Master!A128)</f>
        <v>22</v>
      </c>
      <c r="H128" s="21">
        <f>SUMIF(Raw_Data!F:F,Customer_Master!A128,Raw_Data!R:R)</f>
        <v>5016.4880000000012</v>
      </c>
      <c r="I128" s="22">
        <f t="shared" si="2"/>
        <v>228.02218181818188</v>
      </c>
      <c r="J128" s="20" t="str">
        <f t="shared" si="3"/>
        <v>VIP</v>
      </c>
    </row>
    <row r="129" spans="1:10" x14ac:dyDescent="0.3">
      <c r="A129" s="20" t="s">
        <v>1110</v>
      </c>
      <c r="B129" s="20" t="str">
        <f>IFERROR(INDEX(Raw_Data!G:G,MATCH(Customer_Master!A129,Raw_Data!F:F,0)),"Not found")</f>
        <v>Alan Schoenberger</v>
      </c>
      <c r="C129" s="20" t="str">
        <f>INDEX(Raw_Data!H:H,MATCH(Customer_Master!A129,Raw_Data!F:F,0))</f>
        <v>Corporate</v>
      </c>
      <c r="D129" s="20" t="str">
        <f>INDEX(Raw_Data!J:J,MATCH(Customer_Master!A129,Raw_Data!F:F,0))</f>
        <v>New York City</v>
      </c>
      <c r="E129" s="20" t="str">
        <f>INDEX(Raw_Data!J:J,MATCH(Customer_Master!A129,Raw_Data!F:F,0))</f>
        <v>New York City</v>
      </c>
      <c r="F129" s="20" t="str">
        <f>INDEX(Raw_Data!M:M,MATCH(Customer_Master!A129,Raw_Data!F:F,0))</f>
        <v>East</v>
      </c>
      <c r="G129" s="20">
        <f>COUNTIF(Raw_Data!F:F,Customer_Master!A129)</f>
        <v>13</v>
      </c>
      <c r="H129" s="21">
        <f>SUMIF(Raw_Data!F:F,Customer_Master!A129,Raw_Data!R:R)</f>
        <v>4260.7840000000006</v>
      </c>
      <c r="I129" s="22">
        <f t="shared" si="2"/>
        <v>327.75261538461541</v>
      </c>
      <c r="J129" s="20" t="str">
        <f t="shared" si="3"/>
        <v>Gold</v>
      </c>
    </row>
    <row r="130" spans="1:10" x14ac:dyDescent="0.3">
      <c r="A130" s="20" t="s">
        <v>1119</v>
      </c>
      <c r="B130" s="20" t="str">
        <f>IFERROR(INDEX(Raw_Data!G:G,MATCH(Customer_Master!A130,Raw_Data!F:F,0)),"Not found")</f>
        <v>Corey Roper</v>
      </c>
      <c r="C130" s="20" t="str">
        <f>INDEX(Raw_Data!H:H,MATCH(Customer_Master!A130,Raw_Data!F:F,0))</f>
        <v>Home Office</v>
      </c>
      <c r="D130" s="20" t="str">
        <f>INDEX(Raw_Data!J:J,MATCH(Customer_Master!A130,Raw_Data!F:F,0))</f>
        <v>Lakewood</v>
      </c>
      <c r="E130" s="20" t="str">
        <f>INDEX(Raw_Data!J:J,MATCH(Customer_Master!A130,Raw_Data!F:F,0))</f>
        <v>Lakewood</v>
      </c>
      <c r="F130" s="20" t="str">
        <f>INDEX(Raw_Data!M:M,MATCH(Customer_Master!A130,Raw_Data!F:F,0))</f>
        <v>East</v>
      </c>
      <c r="G130" s="20">
        <f>COUNTIF(Raw_Data!F:F,Customer_Master!A130)</f>
        <v>4</v>
      </c>
      <c r="H130" s="21">
        <f>SUMIF(Raw_Data!F:F,Customer_Master!A130,Raw_Data!R:R)</f>
        <v>475.9</v>
      </c>
      <c r="I130" s="22">
        <f t="shared" si="2"/>
        <v>118.97499999999999</v>
      </c>
      <c r="J130" s="20" t="str">
        <f t="shared" si="3"/>
        <v>Silver</v>
      </c>
    </row>
    <row r="131" spans="1:10" x14ac:dyDescent="0.3">
      <c r="A131" s="20" t="s">
        <v>1127</v>
      </c>
      <c r="B131" s="20" t="str">
        <f>IFERROR(INDEX(Raw_Data!G:G,MATCH(Customer_Master!A131,Raw_Data!F:F,0)),"Not found")</f>
        <v>Shahid Hopkins</v>
      </c>
      <c r="C131" s="20" t="str">
        <f>INDEX(Raw_Data!H:H,MATCH(Customer_Master!A131,Raw_Data!F:F,0))</f>
        <v>Consumer</v>
      </c>
      <c r="D131" s="20" t="str">
        <f>INDEX(Raw_Data!J:J,MATCH(Customer_Master!A131,Raw_Data!F:F,0))</f>
        <v>Arlington</v>
      </c>
      <c r="E131" s="20" t="str">
        <f>INDEX(Raw_Data!J:J,MATCH(Customer_Master!A131,Raw_Data!F:F,0))</f>
        <v>Arlington</v>
      </c>
      <c r="F131" s="20" t="str">
        <f>INDEX(Raw_Data!M:M,MATCH(Customer_Master!A131,Raw_Data!F:F,0))</f>
        <v>South</v>
      </c>
      <c r="G131" s="20">
        <f>COUNTIF(Raw_Data!F:F,Customer_Master!A131)</f>
        <v>15</v>
      </c>
      <c r="H131" s="21">
        <f>SUMIF(Raw_Data!F:F,Customer_Master!A131,Raw_Data!R:R)</f>
        <v>2180.7179999999998</v>
      </c>
      <c r="I131" s="22">
        <f t="shared" ref="I131:I194" si="4">H131/G131</f>
        <v>145.38119999999998</v>
      </c>
      <c r="J131" s="20" t="str">
        <f t="shared" ref="J131:J194" si="5">IF(H131&gt;5000,"VIP",IF(H131&gt;2000,"Gold","Silver"))</f>
        <v>Gold</v>
      </c>
    </row>
    <row r="132" spans="1:10" x14ac:dyDescent="0.3">
      <c r="A132" s="20" t="s">
        <v>1133</v>
      </c>
      <c r="B132" s="20" t="str">
        <f>IFERROR(INDEX(Raw_Data!G:G,MATCH(Customer_Master!A132,Raw_Data!F:F,0)),"Not found")</f>
        <v>Ben Peterman</v>
      </c>
      <c r="C132" s="20" t="str">
        <f>INDEX(Raw_Data!H:H,MATCH(Customer_Master!A132,Raw_Data!F:F,0))</f>
        <v>Corporate</v>
      </c>
      <c r="D132" s="20" t="str">
        <f>INDEX(Raw_Data!J:J,MATCH(Customer_Master!A132,Raw_Data!F:F,0))</f>
        <v>Arvada</v>
      </c>
      <c r="E132" s="20" t="str">
        <f>INDEX(Raw_Data!J:J,MATCH(Customer_Master!A132,Raw_Data!F:F,0))</f>
        <v>Arvada</v>
      </c>
      <c r="F132" s="20" t="str">
        <f>INDEX(Raw_Data!M:M,MATCH(Customer_Master!A132,Raw_Data!F:F,0))</f>
        <v>West</v>
      </c>
      <c r="G132" s="20">
        <f>COUNTIF(Raw_Data!F:F,Customer_Master!A132)</f>
        <v>18</v>
      </c>
      <c r="H132" s="21">
        <f>SUMIF(Raw_Data!F:F,Customer_Master!A132,Raw_Data!R:R)</f>
        <v>3675.8609999999999</v>
      </c>
      <c r="I132" s="22">
        <f t="shared" si="4"/>
        <v>204.21449999999999</v>
      </c>
      <c r="J132" s="20" t="str">
        <f t="shared" si="5"/>
        <v>Gold</v>
      </c>
    </row>
    <row r="133" spans="1:10" x14ac:dyDescent="0.3">
      <c r="A133" s="20" t="s">
        <v>1145</v>
      </c>
      <c r="B133" s="20" t="str">
        <f>IFERROR(INDEX(Raw_Data!G:G,MATCH(Customer_Master!A133,Raw_Data!F:F,0)),"Not found")</f>
        <v>Thomas Seio</v>
      </c>
      <c r="C133" s="20" t="str">
        <f>INDEX(Raw_Data!H:H,MATCH(Customer_Master!A133,Raw_Data!F:F,0))</f>
        <v>Corporate</v>
      </c>
      <c r="D133" s="20" t="str">
        <f>INDEX(Raw_Data!J:J,MATCH(Customer_Master!A133,Raw_Data!F:F,0))</f>
        <v>Hackensack</v>
      </c>
      <c r="E133" s="20" t="str">
        <f>INDEX(Raw_Data!J:J,MATCH(Customer_Master!A133,Raw_Data!F:F,0))</f>
        <v>Hackensack</v>
      </c>
      <c r="F133" s="20" t="str">
        <f>INDEX(Raw_Data!M:M,MATCH(Customer_Master!A133,Raw_Data!F:F,0))</f>
        <v>East</v>
      </c>
      <c r="G133" s="20">
        <f>COUNTIF(Raw_Data!F:F,Customer_Master!A133)</f>
        <v>19</v>
      </c>
      <c r="H133" s="21">
        <f>SUMIF(Raw_Data!F:F,Customer_Master!A133,Raw_Data!R:R)</f>
        <v>5371.09</v>
      </c>
      <c r="I133" s="22">
        <f t="shared" si="4"/>
        <v>282.68894736842105</v>
      </c>
      <c r="J133" s="20" t="str">
        <f t="shared" si="5"/>
        <v>VIP</v>
      </c>
    </row>
    <row r="134" spans="1:10" x14ac:dyDescent="0.3">
      <c r="A134" s="20" t="s">
        <v>1151</v>
      </c>
      <c r="B134" s="20" t="str">
        <f>IFERROR(INDEX(Raw_Data!G:G,MATCH(Customer_Master!A134,Raw_Data!F:F,0)),"Not found")</f>
        <v>Andy Gerbode</v>
      </c>
      <c r="C134" s="20" t="str">
        <f>INDEX(Raw_Data!H:H,MATCH(Customer_Master!A134,Raw_Data!F:F,0))</f>
        <v>Corporate</v>
      </c>
      <c r="D134" s="20" t="str">
        <f>INDEX(Raw_Data!J:J,MATCH(Customer_Master!A134,Raw_Data!F:F,0))</f>
        <v>Saint Petersburg</v>
      </c>
      <c r="E134" s="20" t="str">
        <f>INDEX(Raw_Data!J:J,MATCH(Customer_Master!A134,Raw_Data!F:F,0))</f>
        <v>Saint Petersburg</v>
      </c>
      <c r="F134" s="20" t="str">
        <f>INDEX(Raw_Data!M:M,MATCH(Customer_Master!A134,Raw_Data!F:F,0))</f>
        <v>South</v>
      </c>
      <c r="G134" s="20">
        <f>COUNTIF(Raw_Data!F:F,Customer_Master!A134)</f>
        <v>9</v>
      </c>
      <c r="H134" s="21">
        <f>SUMIF(Raw_Data!F:F,Customer_Master!A134,Raw_Data!R:R)</f>
        <v>1455.0379999999998</v>
      </c>
      <c r="I134" s="22">
        <f t="shared" si="4"/>
        <v>161.67088888888887</v>
      </c>
      <c r="J134" s="20" t="str">
        <f t="shared" si="5"/>
        <v>Silver</v>
      </c>
    </row>
    <row r="135" spans="1:10" x14ac:dyDescent="0.3">
      <c r="A135" s="20" t="s">
        <v>1159</v>
      </c>
      <c r="B135" s="20" t="str">
        <f>IFERROR(INDEX(Raw_Data!G:G,MATCH(Customer_Master!A135,Raw_Data!F:F,0)),"Not found")</f>
        <v>Sung Pak</v>
      </c>
      <c r="C135" s="20" t="str">
        <f>INDEX(Raw_Data!H:H,MATCH(Customer_Master!A135,Raw_Data!F:F,0))</f>
        <v>Corporate</v>
      </c>
      <c r="D135" s="20" t="str">
        <f>INDEX(Raw_Data!J:J,MATCH(Customer_Master!A135,Raw_Data!F:F,0))</f>
        <v>Philadelphia</v>
      </c>
      <c r="E135" s="20" t="str">
        <f>INDEX(Raw_Data!J:J,MATCH(Customer_Master!A135,Raw_Data!F:F,0))</f>
        <v>Philadelphia</v>
      </c>
      <c r="F135" s="20" t="str">
        <f>INDEX(Raw_Data!M:M,MATCH(Customer_Master!A135,Raw_Data!F:F,0))</f>
        <v>East</v>
      </c>
      <c r="G135" s="20">
        <f>COUNTIF(Raw_Data!F:F,Customer_Master!A135)</f>
        <v>24</v>
      </c>
      <c r="H135" s="21">
        <f>SUMIF(Raw_Data!F:F,Customer_Master!A135,Raw_Data!R:R)</f>
        <v>4282.9399999999996</v>
      </c>
      <c r="I135" s="22">
        <f t="shared" si="4"/>
        <v>178.45583333333332</v>
      </c>
      <c r="J135" s="20" t="str">
        <f t="shared" si="5"/>
        <v>Gold</v>
      </c>
    </row>
    <row r="136" spans="1:10" x14ac:dyDescent="0.3">
      <c r="A136" s="20" t="s">
        <v>1164</v>
      </c>
      <c r="B136" s="20" t="str">
        <f>IFERROR(INDEX(Raw_Data!G:G,MATCH(Customer_Master!A136,Raw_Data!F:F,0)),"Not found")</f>
        <v>Nathan Mautz</v>
      </c>
      <c r="C136" s="20" t="str">
        <f>INDEX(Raw_Data!H:H,MATCH(Customer_Master!A136,Raw_Data!F:F,0))</f>
        <v>Home Office</v>
      </c>
      <c r="D136" s="20" t="str">
        <f>INDEX(Raw_Data!J:J,MATCH(Customer_Master!A136,Raw_Data!F:F,0))</f>
        <v>New York City</v>
      </c>
      <c r="E136" s="20" t="str">
        <f>INDEX(Raw_Data!J:J,MATCH(Customer_Master!A136,Raw_Data!F:F,0))</f>
        <v>New York City</v>
      </c>
      <c r="F136" s="20" t="str">
        <f>INDEX(Raw_Data!M:M,MATCH(Customer_Master!A136,Raw_Data!F:F,0))</f>
        <v>East</v>
      </c>
      <c r="G136" s="20">
        <f>COUNTIF(Raw_Data!F:F,Customer_Master!A136)</f>
        <v>14</v>
      </c>
      <c r="H136" s="21">
        <f>SUMIF(Raw_Data!F:F,Customer_Master!A136,Raw_Data!R:R)</f>
        <v>6459.3439999999991</v>
      </c>
      <c r="I136" s="22">
        <f t="shared" si="4"/>
        <v>461.38171428571422</v>
      </c>
      <c r="J136" s="20" t="str">
        <f t="shared" si="5"/>
        <v>VIP</v>
      </c>
    </row>
    <row r="137" spans="1:10" x14ac:dyDescent="0.3">
      <c r="A137" s="20" t="s">
        <v>1173</v>
      </c>
      <c r="B137" s="20" t="str">
        <f>IFERROR(INDEX(Raw_Data!G:G,MATCH(Customer_Master!A137,Raw_Data!F:F,0)),"Not found")</f>
        <v>Frank Atkinson</v>
      </c>
      <c r="C137" s="20" t="str">
        <f>INDEX(Raw_Data!H:H,MATCH(Customer_Master!A137,Raw_Data!F:F,0))</f>
        <v>Corporate</v>
      </c>
      <c r="D137" s="20" t="str">
        <f>INDEX(Raw_Data!J:J,MATCH(Customer_Master!A137,Raw_Data!F:F,0))</f>
        <v>Long Beach</v>
      </c>
      <c r="E137" s="20" t="str">
        <f>INDEX(Raw_Data!J:J,MATCH(Customer_Master!A137,Raw_Data!F:F,0))</f>
        <v>Long Beach</v>
      </c>
      <c r="F137" s="20" t="str">
        <f>INDEX(Raw_Data!M:M,MATCH(Customer_Master!A137,Raw_Data!F:F,0))</f>
        <v>West</v>
      </c>
      <c r="G137" s="20">
        <f>COUNTIF(Raw_Data!F:F,Customer_Master!A137)</f>
        <v>17</v>
      </c>
      <c r="H137" s="21">
        <f>SUMIF(Raw_Data!F:F,Customer_Master!A137,Raw_Data!R:R)</f>
        <v>2984.0539999999992</v>
      </c>
      <c r="I137" s="22">
        <f t="shared" si="4"/>
        <v>175.53258823529407</v>
      </c>
      <c r="J137" s="20" t="str">
        <f t="shared" si="5"/>
        <v>Gold</v>
      </c>
    </row>
    <row r="138" spans="1:10" x14ac:dyDescent="0.3">
      <c r="A138" s="20" t="s">
        <v>1179</v>
      </c>
      <c r="B138" s="20" t="str">
        <f>IFERROR(INDEX(Raw_Data!G:G,MATCH(Customer_Master!A138,Raw_Data!F:F,0)),"Not found")</f>
        <v>Grace Kelly</v>
      </c>
      <c r="C138" s="20" t="str">
        <f>INDEX(Raw_Data!H:H,MATCH(Customer_Master!A138,Raw_Data!F:F,0))</f>
        <v>Corporate</v>
      </c>
      <c r="D138" s="20" t="str">
        <f>INDEX(Raw_Data!J:J,MATCH(Customer_Master!A138,Raw_Data!F:F,0))</f>
        <v>Hesperia</v>
      </c>
      <c r="E138" s="20" t="str">
        <f>INDEX(Raw_Data!J:J,MATCH(Customer_Master!A138,Raw_Data!F:F,0))</f>
        <v>Hesperia</v>
      </c>
      <c r="F138" s="20" t="str">
        <f>INDEX(Raw_Data!M:M,MATCH(Customer_Master!A138,Raw_Data!F:F,0))</f>
        <v>West</v>
      </c>
      <c r="G138" s="20">
        <f>COUNTIF(Raw_Data!F:F,Customer_Master!A138)</f>
        <v>14</v>
      </c>
      <c r="H138" s="21">
        <f>SUMIF(Raw_Data!F:F,Customer_Master!A138,Raw_Data!R:R)</f>
        <v>6497.27</v>
      </c>
      <c r="I138" s="22">
        <f t="shared" si="4"/>
        <v>464.09071428571434</v>
      </c>
      <c r="J138" s="20" t="str">
        <f t="shared" si="5"/>
        <v>VIP</v>
      </c>
    </row>
    <row r="139" spans="1:10" x14ac:dyDescent="0.3">
      <c r="A139" s="20" t="s">
        <v>1185</v>
      </c>
      <c r="B139" s="20" t="str">
        <f>IFERROR(INDEX(Raw_Data!G:G,MATCH(Customer_Master!A139,Raw_Data!F:F,0)),"Not found")</f>
        <v>Don Jones</v>
      </c>
      <c r="C139" s="20" t="str">
        <f>INDEX(Raw_Data!H:H,MATCH(Customer_Master!A139,Raw_Data!F:F,0))</f>
        <v>Corporate</v>
      </c>
      <c r="D139" s="20" t="str">
        <f>INDEX(Raw_Data!J:J,MATCH(Customer_Master!A139,Raw_Data!F:F,0))</f>
        <v>Murfreesboro</v>
      </c>
      <c r="E139" s="20" t="str">
        <f>INDEX(Raw_Data!J:J,MATCH(Customer_Master!A139,Raw_Data!F:F,0))</f>
        <v>Murfreesboro</v>
      </c>
      <c r="F139" s="20" t="str">
        <f>INDEX(Raw_Data!M:M,MATCH(Customer_Master!A139,Raw_Data!F:F,0))</f>
        <v>South</v>
      </c>
      <c r="G139" s="20">
        <f>COUNTIF(Raw_Data!F:F,Customer_Master!A139)</f>
        <v>13</v>
      </c>
      <c r="H139" s="21">
        <f>SUMIF(Raw_Data!F:F,Customer_Master!A139,Raw_Data!R:R)</f>
        <v>2501.6880000000001</v>
      </c>
      <c r="I139" s="22">
        <f t="shared" si="4"/>
        <v>192.43753846153848</v>
      </c>
      <c r="J139" s="20" t="str">
        <f t="shared" si="5"/>
        <v>Gold</v>
      </c>
    </row>
    <row r="140" spans="1:10" x14ac:dyDescent="0.3">
      <c r="A140" s="20" t="s">
        <v>1191</v>
      </c>
      <c r="B140" s="20" t="str">
        <f>IFERROR(INDEX(Raw_Data!G:G,MATCH(Customer_Master!A140,Raw_Data!F:F,0)),"Not found")</f>
        <v>Patrick O'Brill</v>
      </c>
      <c r="C140" s="20" t="str">
        <f>INDEX(Raw_Data!H:H,MATCH(Customer_Master!A140,Raw_Data!F:F,0))</f>
        <v>Consumer</v>
      </c>
      <c r="D140" s="20" t="str">
        <f>INDEX(Raw_Data!J:J,MATCH(Customer_Master!A140,Raw_Data!F:F,0))</f>
        <v>Philadelphia</v>
      </c>
      <c r="E140" s="20" t="str">
        <f>INDEX(Raw_Data!J:J,MATCH(Customer_Master!A140,Raw_Data!F:F,0))</f>
        <v>Philadelphia</v>
      </c>
      <c r="F140" s="20" t="str">
        <f>INDEX(Raw_Data!M:M,MATCH(Customer_Master!A140,Raw_Data!F:F,0))</f>
        <v>East</v>
      </c>
      <c r="G140" s="20">
        <f>COUNTIF(Raw_Data!F:F,Customer_Master!A140)</f>
        <v>22</v>
      </c>
      <c r="H140" s="21">
        <f>SUMIF(Raw_Data!F:F,Customer_Master!A140,Raw_Data!R:R)</f>
        <v>7473.8282000000008</v>
      </c>
      <c r="I140" s="22">
        <f t="shared" si="4"/>
        <v>339.71946363636368</v>
      </c>
      <c r="J140" s="20" t="str">
        <f t="shared" si="5"/>
        <v>VIP</v>
      </c>
    </row>
    <row r="141" spans="1:10" x14ac:dyDescent="0.3">
      <c r="A141" s="20" t="s">
        <v>1204</v>
      </c>
      <c r="B141" s="20" t="str">
        <f>IFERROR(INDEX(Raw_Data!G:G,MATCH(Customer_Master!A141,Raw_Data!F:F,0)),"Not found")</f>
        <v>John Lucas</v>
      </c>
      <c r="C141" s="20" t="str">
        <f>INDEX(Raw_Data!H:H,MATCH(Customer_Master!A141,Raw_Data!F:F,0))</f>
        <v>Consumer</v>
      </c>
      <c r="D141" s="20" t="str">
        <f>INDEX(Raw_Data!J:J,MATCH(Customer_Master!A141,Raw_Data!F:F,0))</f>
        <v>Philadelphia</v>
      </c>
      <c r="E141" s="20" t="str">
        <f>INDEX(Raw_Data!J:J,MATCH(Customer_Master!A141,Raw_Data!F:F,0))</f>
        <v>Philadelphia</v>
      </c>
      <c r="F141" s="20" t="str">
        <f>INDEX(Raw_Data!M:M,MATCH(Customer_Master!A141,Raw_Data!F:F,0))</f>
        <v>East</v>
      </c>
      <c r="G141" s="20">
        <f>COUNTIF(Raw_Data!F:F,Customer_Master!A141)</f>
        <v>11</v>
      </c>
      <c r="H141" s="21">
        <f>SUMIF(Raw_Data!F:F,Customer_Master!A141,Raw_Data!R:R)</f>
        <v>2725.2560000000003</v>
      </c>
      <c r="I141" s="22">
        <f t="shared" si="4"/>
        <v>247.75054545454549</v>
      </c>
      <c r="J141" s="20" t="str">
        <f t="shared" si="5"/>
        <v>Gold</v>
      </c>
    </row>
    <row r="142" spans="1:10" x14ac:dyDescent="0.3">
      <c r="A142" s="20" t="s">
        <v>1213</v>
      </c>
      <c r="B142" s="20" t="str">
        <f>IFERROR(INDEX(Raw_Data!G:G,MATCH(Customer_Master!A142,Raw_Data!F:F,0)),"Not found")</f>
        <v>Doug Bickford</v>
      </c>
      <c r="C142" s="20" t="str">
        <f>INDEX(Raw_Data!H:H,MATCH(Customer_Master!A142,Raw_Data!F:F,0))</f>
        <v>Consumer</v>
      </c>
      <c r="D142" s="20" t="str">
        <f>INDEX(Raw_Data!J:J,MATCH(Customer_Master!A142,Raw_Data!F:F,0))</f>
        <v>Los Angeles</v>
      </c>
      <c r="E142" s="20" t="str">
        <f>INDEX(Raw_Data!J:J,MATCH(Customer_Master!A142,Raw_Data!F:F,0))</f>
        <v>Los Angeles</v>
      </c>
      <c r="F142" s="20" t="str">
        <f>INDEX(Raw_Data!M:M,MATCH(Customer_Master!A142,Raw_Data!F:F,0))</f>
        <v>West</v>
      </c>
      <c r="G142" s="20">
        <f>COUNTIF(Raw_Data!F:F,Customer_Master!A142)</f>
        <v>11</v>
      </c>
      <c r="H142" s="21">
        <f>SUMIF(Raw_Data!F:F,Customer_Master!A142,Raw_Data!R:R)</f>
        <v>1989.05</v>
      </c>
      <c r="I142" s="22">
        <f t="shared" si="4"/>
        <v>180.82272727272726</v>
      </c>
      <c r="J142" s="20" t="str">
        <f t="shared" si="5"/>
        <v>Silver</v>
      </c>
    </row>
    <row r="143" spans="1:10" x14ac:dyDescent="0.3">
      <c r="A143" s="20" t="s">
        <v>1223</v>
      </c>
      <c r="B143" s="20" t="str">
        <f>IFERROR(INDEX(Raw_Data!G:G,MATCH(Customer_Master!A143,Raw_Data!F:F,0)),"Not found")</f>
        <v>Alyssa Crouse</v>
      </c>
      <c r="C143" s="20" t="str">
        <f>INDEX(Raw_Data!H:H,MATCH(Customer_Master!A143,Raw_Data!F:F,0))</f>
        <v>Corporate</v>
      </c>
      <c r="D143" s="20" t="str">
        <f>INDEX(Raw_Data!J:J,MATCH(Customer_Master!A143,Raw_Data!F:F,0))</f>
        <v>San Francisco</v>
      </c>
      <c r="E143" s="20" t="str">
        <f>INDEX(Raw_Data!J:J,MATCH(Customer_Master!A143,Raw_Data!F:F,0))</f>
        <v>San Francisco</v>
      </c>
      <c r="F143" s="20" t="str">
        <f>INDEX(Raw_Data!M:M,MATCH(Customer_Master!A143,Raw_Data!F:F,0))</f>
        <v>West</v>
      </c>
      <c r="G143" s="20">
        <f>COUNTIF(Raw_Data!F:F,Customer_Master!A143)</f>
        <v>5</v>
      </c>
      <c r="H143" s="21">
        <f>SUMIF(Raw_Data!F:F,Customer_Master!A143,Raw_Data!R:R)</f>
        <v>925.8</v>
      </c>
      <c r="I143" s="22">
        <f t="shared" si="4"/>
        <v>185.16</v>
      </c>
      <c r="J143" s="20" t="str">
        <f t="shared" si="5"/>
        <v>Silver</v>
      </c>
    </row>
    <row r="144" spans="1:10" x14ac:dyDescent="0.3">
      <c r="A144" s="20" t="s">
        <v>1241</v>
      </c>
      <c r="B144" s="20" t="str">
        <f>IFERROR(INDEX(Raw_Data!G:G,MATCH(Customer_Master!A144,Raw_Data!F:F,0)),"Not found")</f>
        <v>Clay Cheatham</v>
      </c>
      <c r="C144" s="20" t="str">
        <f>INDEX(Raw_Data!H:H,MATCH(Customer_Master!A144,Raw_Data!F:F,0))</f>
        <v>Consumer</v>
      </c>
      <c r="D144" s="20" t="str">
        <f>INDEX(Raw_Data!J:J,MATCH(Customer_Master!A144,Raw_Data!F:F,0))</f>
        <v>San Francisco</v>
      </c>
      <c r="E144" s="20" t="str">
        <f>INDEX(Raw_Data!J:J,MATCH(Customer_Master!A144,Raw_Data!F:F,0))</f>
        <v>San Francisco</v>
      </c>
      <c r="F144" s="20" t="str">
        <f>INDEX(Raw_Data!M:M,MATCH(Customer_Master!A144,Raw_Data!F:F,0))</f>
        <v>West</v>
      </c>
      <c r="G144" s="20">
        <f>COUNTIF(Raw_Data!F:F,Customer_Master!A144)</f>
        <v>4</v>
      </c>
      <c r="H144" s="21">
        <f>SUMIF(Raw_Data!F:F,Customer_Master!A144,Raw_Data!R:R)</f>
        <v>113.83199999999999</v>
      </c>
      <c r="I144" s="22">
        <f t="shared" si="4"/>
        <v>28.457999999999998</v>
      </c>
      <c r="J144" s="20" t="str">
        <f t="shared" si="5"/>
        <v>Silver</v>
      </c>
    </row>
    <row r="145" spans="1:10" x14ac:dyDescent="0.3">
      <c r="A145" s="20" t="s">
        <v>1244</v>
      </c>
      <c r="B145" s="20" t="str">
        <f>IFERROR(INDEX(Raw_Data!G:G,MATCH(Customer_Master!A145,Raw_Data!F:F,0)),"Not found")</f>
        <v>Tamara Dahlen</v>
      </c>
      <c r="C145" s="20" t="str">
        <f>INDEX(Raw_Data!H:H,MATCH(Customer_Master!A145,Raw_Data!F:F,0))</f>
        <v>Consumer</v>
      </c>
      <c r="D145" s="20" t="str">
        <f>INDEX(Raw_Data!J:J,MATCH(Customer_Master!A145,Raw_Data!F:F,0))</f>
        <v>Lowell</v>
      </c>
      <c r="E145" s="20" t="str">
        <f>INDEX(Raw_Data!J:J,MATCH(Customer_Master!A145,Raw_Data!F:F,0))</f>
        <v>Lowell</v>
      </c>
      <c r="F145" s="20" t="str">
        <f>INDEX(Raw_Data!M:M,MATCH(Customer_Master!A145,Raw_Data!F:F,0))</f>
        <v>East</v>
      </c>
      <c r="G145" s="20">
        <f>COUNTIF(Raw_Data!F:F,Customer_Master!A145)</f>
        <v>16</v>
      </c>
      <c r="H145" s="21">
        <f>SUMIF(Raw_Data!F:F,Customer_Master!A145,Raw_Data!R:R)</f>
        <v>1434.5480000000002</v>
      </c>
      <c r="I145" s="22">
        <f t="shared" si="4"/>
        <v>89.659250000000014</v>
      </c>
      <c r="J145" s="20" t="str">
        <f t="shared" si="5"/>
        <v>Silver</v>
      </c>
    </row>
    <row r="146" spans="1:10" x14ac:dyDescent="0.3">
      <c r="A146" s="20" t="s">
        <v>1251</v>
      </c>
      <c r="B146" s="20" t="str">
        <f>IFERROR(INDEX(Raw_Data!G:G,MATCH(Customer_Master!A146,Raw_Data!F:F,0)),"Not found")</f>
        <v>Adam Bellavance</v>
      </c>
      <c r="C146" s="20" t="str">
        <f>INDEX(Raw_Data!H:H,MATCH(Customer_Master!A146,Raw_Data!F:F,0))</f>
        <v>Home Office</v>
      </c>
      <c r="D146" s="20" t="str">
        <f>INDEX(Raw_Data!J:J,MATCH(Customer_Master!A146,Raw_Data!F:F,0))</f>
        <v>New York City</v>
      </c>
      <c r="E146" s="20" t="str">
        <f>INDEX(Raw_Data!J:J,MATCH(Customer_Master!A146,Raw_Data!F:F,0))</f>
        <v>New York City</v>
      </c>
      <c r="F146" s="20" t="str">
        <f>INDEX(Raw_Data!M:M,MATCH(Customer_Master!A146,Raw_Data!F:F,0))</f>
        <v>East</v>
      </c>
      <c r="G146" s="20">
        <f>COUNTIF(Raw_Data!F:F,Customer_Master!A146)</f>
        <v>18</v>
      </c>
      <c r="H146" s="21">
        <f>SUMIF(Raw_Data!F:F,Customer_Master!A146,Raw_Data!R:R)</f>
        <v>7755.619999999999</v>
      </c>
      <c r="I146" s="22">
        <f t="shared" si="4"/>
        <v>430.86777777777775</v>
      </c>
      <c r="J146" s="20" t="str">
        <f t="shared" si="5"/>
        <v>VIP</v>
      </c>
    </row>
    <row r="147" spans="1:10" x14ac:dyDescent="0.3">
      <c r="A147" s="20" t="s">
        <v>1260</v>
      </c>
      <c r="B147" s="20" t="str">
        <f>IFERROR(INDEX(Raw_Data!G:G,MATCH(Customer_Master!A147,Raw_Data!F:F,0)),"Not found")</f>
        <v>Jeremy Lonsdale</v>
      </c>
      <c r="C147" s="20" t="str">
        <f>INDEX(Raw_Data!H:H,MATCH(Customer_Master!A147,Raw_Data!F:F,0))</f>
        <v>Consumer</v>
      </c>
      <c r="D147" s="20" t="str">
        <f>INDEX(Raw_Data!J:J,MATCH(Customer_Master!A147,Raw_Data!F:F,0))</f>
        <v>New York City</v>
      </c>
      <c r="E147" s="20" t="str">
        <f>INDEX(Raw_Data!J:J,MATCH(Customer_Master!A147,Raw_Data!F:F,0))</f>
        <v>New York City</v>
      </c>
      <c r="F147" s="20" t="str">
        <f>INDEX(Raw_Data!M:M,MATCH(Customer_Master!A147,Raw_Data!F:F,0))</f>
        <v>East</v>
      </c>
      <c r="G147" s="20">
        <f>COUNTIF(Raw_Data!F:F,Customer_Master!A147)</f>
        <v>17</v>
      </c>
      <c r="H147" s="21">
        <f>SUMIF(Raw_Data!F:F,Customer_Master!A147,Raw_Data!R:R)</f>
        <v>3173.8739999999998</v>
      </c>
      <c r="I147" s="22">
        <f t="shared" si="4"/>
        <v>186.6984705882353</v>
      </c>
      <c r="J147" s="20" t="str">
        <f t="shared" si="5"/>
        <v>Gold</v>
      </c>
    </row>
    <row r="148" spans="1:10" x14ac:dyDescent="0.3">
      <c r="A148" s="20" t="s">
        <v>1272</v>
      </c>
      <c r="B148" s="20" t="str">
        <f>IFERROR(INDEX(Raw_Data!G:G,MATCH(Customer_Master!A148,Raw_Data!F:F,0)),"Not found")</f>
        <v>Victoria Brennan</v>
      </c>
      <c r="C148" s="20" t="str">
        <f>INDEX(Raw_Data!H:H,MATCH(Customer_Master!A148,Raw_Data!F:F,0))</f>
        <v>Corporate</v>
      </c>
      <c r="D148" s="20" t="str">
        <f>INDEX(Raw_Data!J:J,MATCH(Customer_Master!A148,Raw_Data!F:F,0))</f>
        <v>Columbus</v>
      </c>
      <c r="E148" s="20" t="str">
        <f>INDEX(Raw_Data!J:J,MATCH(Customer_Master!A148,Raw_Data!F:F,0))</f>
        <v>Columbus</v>
      </c>
      <c r="F148" s="20" t="str">
        <f>INDEX(Raw_Data!M:M,MATCH(Customer_Master!A148,Raw_Data!F:F,0))</f>
        <v>South</v>
      </c>
      <c r="G148" s="20">
        <f>COUNTIF(Raw_Data!F:F,Customer_Master!A148)</f>
        <v>10</v>
      </c>
      <c r="H148" s="21">
        <f>SUMIF(Raw_Data!F:F,Customer_Master!A148,Raw_Data!R:R)</f>
        <v>2005.5959999999998</v>
      </c>
      <c r="I148" s="22">
        <f t="shared" si="4"/>
        <v>200.55959999999999</v>
      </c>
      <c r="J148" s="20" t="str">
        <f t="shared" si="5"/>
        <v>Gold</v>
      </c>
    </row>
    <row r="149" spans="1:10" x14ac:dyDescent="0.3">
      <c r="A149" s="20" t="s">
        <v>1280</v>
      </c>
      <c r="B149" s="20" t="str">
        <f>IFERROR(INDEX(Raw_Data!G:G,MATCH(Customer_Master!A149,Raw_Data!F:F,0)),"Not found")</f>
        <v>Katrina Willman</v>
      </c>
      <c r="C149" s="20" t="str">
        <f>INDEX(Raw_Data!H:H,MATCH(Customer_Master!A149,Raw_Data!F:F,0))</f>
        <v>Consumer</v>
      </c>
      <c r="D149" s="20" t="str">
        <f>INDEX(Raw_Data!J:J,MATCH(Customer_Master!A149,Raw_Data!F:F,0))</f>
        <v>New York City</v>
      </c>
      <c r="E149" s="20" t="str">
        <f>INDEX(Raw_Data!J:J,MATCH(Customer_Master!A149,Raw_Data!F:F,0))</f>
        <v>New York City</v>
      </c>
      <c r="F149" s="20" t="str">
        <f>INDEX(Raw_Data!M:M,MATCH(Customer_Master!A149,Raw_Data!F:F,0))</f>
        <v>East</v>
      </c>
      <c r="G149" s="20">
        <f>COUNTIF(Raw_Data!F:F,Customer_Master!A149)</f>
        <v>10</v>
      </c>
      <c r="H149" s="21">
        <f>SUMIF(Raw_Data!F:F,Customer_Master!A149,Raw_Data!R:R)</f>
        <v>4416.5200000000004</v>
      </c>
      <c r="I149" s="22">
        <f t="shared" si="4"/>
        <v>441.65200000000004</v>
      </c>
      <c r="J149" s="20" t="str">
        <f t="shared" si="5"/>
        <v>Gold</v>
      </c>
    </row>
    <row r="150" spans="1:10" x14ac:dyDescent="0.3">
      <c r="A150" s="20" t="s">
        <v>1289</v>
      </c>
      <c r="B150" s="20" t="str">
        <f>IFERROR(INDEX(Raw_Data!G:G,MATCH(Customer_Master!A150,Raw_Data!F:F,0)),"Not found")</f>
        <v>Julia Dunbar</v>
      </c>
      <c r="C150" s="20" t="str">
        <f>INDEX(Raw_Data!H:H,MATCH(Customer_Master!A150,Raw_Data!F:F,0))</f>
        <v>Consumer</v>
      </c>
      <c r="D150" s="20" t="str">
        <f>INDEX(Raw_Data!J:J,MATCH(Customer_Master!A150,Raw_Data!F:F,0))</f>
        <v>San Francisco</v>
      </c>
      <c r="E150" s="20" t="str">
        <f>INDEX(Raw_Data!J:J,MATCH(Customer_Master!A150,Raw_Data!F:F,0))</f>
        <v>San Francisco</v>
      </c>
      <c r="F150" s="20" t="str">
        <f>INDEX(Raw_Data!M:M,MATCH(Customer_Master!A150,Raw_Data!F:F,0))</f>
        <v>West</v>
      </c>
      <c r="G150" s="20">
        <f>COUNTIF(Raw_Data!F:F,Customer_Master!A150)</f>
        <v>6</v>
      </c>
      <c r="H150" s="21">
        <f>SUMIF(Raw_Data!F:F,Customer_Master!A150,Raw_Data!R:R)</f>
        <v>695.44200000000012</v>
      </c>
      <c r="I150" s="22">
        <f t="shared" si="4"/>
        <v>115.90700000000002</v>
      </c>
      <c r="J150" s="20" t="str">
        <f t="shared" si="5"/>
        <v>Silver</v>
      </c>
    </row>
    <row r="151" spans="1:10" x14ac:dyDescent="0.3">
      <c r="A151" s="20" t="s">
        <v>1293</v>
      </c>
      <c r="B151" s="20" t="str">
        <f>IFERROR(INDEX(Raw_Data!G:G,MATCH(Customer_Master!A151,Raw_Data!F:F,0)),"Not found")</f>
        <v>Michael Kennedy</v>
      </c>
      <c r="C151" s="20" t="str">
        <f>INDEX(Raw_Data!H:H,MATCH(Customer_Master!A151,Raw_Data!F:F,0))</f>
        <v>Corporate</v>
      </c>
      <c r="D151" s="20" t="str">
        <f>INDEX(Raw_Data!J:J,MATCH(Customer_Master!A151,Raw_Data!F:F,0))</f>
        <v>Manchester</v>
      </c>
      <c r="E151" s="20" t="str">
        <f>INDEX(Raw_Data!J:J,MATCH(Customer_Master!A151,Raw_Data!F:F,0))</f>
        <v>Manchester</v>
      </c>
      <c r="F151" s="20" t="str">
        <f>INDEX(Raw_Data!M:M,MATCH(Customer_Master!A151,Raw_Data!F:F,0))</f>
        <v>East</v>
      </c>
      <c r="G151" s="20">
        <f>COUNTIF(Raw_Data!F:F,Customer_Master!A151)</f>
        <v>17</v>
      </c>
      <c r="H151" s="21">
        <f>SUMIF(Raw_Data!F:F,Customer_Master!A151,Raw_Data!R:R)</f>
        <v>2302.3680000000004</v>
      </c>
      <c r="I151" s="22">
        <f t="shared" si="4"/>
        <v>135.43341176470591</v>
      </c>
      <c r="J151" s="20" t="str">
        <f t="shared" si="5"/>
        <v>Gold</v>
      </c>
    </row>
    <row r="152" spans="1:10" x14ac:dyDescent="0.3">
      <c r="A152" s="20" t="s">
        <v>1303</v>
      </c>
      <c r="B152" s="20" t="str">
        <f>IFERROR(INDEX(Raw_Data!G:G,MATCH(Customer_Master!A152,Raw_Data!F:F,0)),"Not found")</f>
        <v>Guy Thornton</v>
      </c>
      <c r="C152" s="20" t="str">
        <f>INDEX(Raw_Data!H:H,MATCH(Customer_Master!A152,Raw_Data!F:F,0))</f>
        <v>Consumer</v>
      </c>
      <c r="D152" s="20" t="str">
        <f>INDEX(Raw_Data!J:J,MATCH(Customer_Master!A152,Raw_Data!F:F,0))</f>
        <v>Harlingen</v>
      </c>
      <c r="E152" s="20" t="str">
        <f>INDEX(Raw_Data!J:J,MATCH(Customer_Master!A152,Raw_Data!F:F,0))</f>
        <v>Harlingen</v>
      </c>
      <c r="F152" s="20" t="str">
        <f>INDEX(Raw_Data!M:M,MATCH(Customer_Master!A152,Raw_Data!F:F,0))</f>
        <v>Central</v>
      </c>
      <c r="G152" s="20">
        <f>COUNTIF(Raw_Data!F:F,Customer_Master!A152)</f>
        <v>7</v>
      </c>
      <c r="H152" s="21">
        <f>SUMIF(Raw_Data!F:F,Customer_Master!A152,Raw_Data!R:R)</f>
        <v>226.43599999999998</v>
      </c>
      <c r="I152" s="22">
        <f t="shared" si="4"/>
        <v>32.347999999999999</v>
      </c>
      <c r="J152" s="20" t="str">
        <f t="shared" si="5"/>
        <v>Silver</v>
      </c>
    </row>
    <row r="153" spans="1:10" x14ac:dyDescent="0.3">
      <c r="A153" s="20" t="s">
        <v>1311</v>
      </c>
      <c r="B153" s="20" t="str">
        <f>IFERROR(INDEX(Raw_Data!G:G,MATCH(Customer_Master!A153,Raw_Data!F:F,0)),"Not found")</f>
        <v>Arthur Gainer</v>
      </c>
      <c r="C153" s="20" t="str">
        <f>INDEX(Raw_Data!H:H,MATCH(Customer_Master!A153,Raw_Data!F:F,0))</f>
        <v>Consumer</v>
      </c>
      <c r="D153" s="20" t="str">
        <f>INDEX(Raw_Data!J:J,MATCH(Customer_Master!A153,Raw_Data!F:F,0))</f>
        <v>Tucson</v>
      </c>
      <c r="E153" s="20" t="str">
        <f>INDEX(Raw_Data!J:J,MATCH(Customer_Master!A153,Raw_Data!F:F,0))</f>
        <v>Tucson</v>
      </c>
      <c r="F153" s="20" t="str">
        <f>INDEX(Raw_Data!M:M,MATCH(Customer_Master!A153,Raw_Data!F:F,0))</f>
        <v>West</v>
      </c>
      <c r="G153" s="20">
        <f>COUNTIF(Raw_Data!F:F,Customer_Master!A153)</f>
        <v>21</v>
      </c>
      <c r="H153" s="21">
        <f>SUMIF(Raw_Data!F:F,Customer_Master!A153,Raw_Data!R:R)</f>
        <v>4510.7970000000005</v>
      </c>
      <c r="I153" s="22">
        <f t="shared" si="4"/>
        <v>214.79985714285718</v>
      </c>
      <c r="J153" s="20" t="str">
        <f t="shared" si="5"/>
        <v>Gold</v>
      </c>
    </row>
    <row r="154" spans="1:10" x14ac:dyDescent="0.3">
      <c r="A154" s="20" t="s">
        <v>1321</v>
      </c>
      <c r="B154" s="20" t="str">
        <f>IFERROR(INDEX(Raw_Data!G:G,MATCH(Customer_Master!A154,Raw_Data!F:F,0)),"Not found")</f>
        <v>Muhammed MacIntyre</v>
      </c>
      <c r="C154" s="20" t="str">
        <f>INDEX(Raw_Data!H:H,MATCH(Customer_Master!A154,Raw_Data!F:F,0))</f>
        <v>Corporate</v>
      </c>
      <c r="D154" s="20" t="str">
        <f>INDEX(Raw_Data!J:J,MATCH(Customer_Master!A154,Raw_Data!F:F,0))</f>
        <v>Quincy</v>
      </c>
      <c r="E154" s="20" t="str">
        <f>INDEX(Raw_Data!J:J,MATCH(Customer_Master!A154,Raw_Data!F:F,0))</f>
        <v>Quincy</v>
      </c>
      <c r="F154" s="20" t="str">
        <f>INDEX(Raw_Data!M:M,MATCH(Customer_Master!A154,Raw_Data!F:F,0))</f>
        <v>Central</v>
      </c>
      <c r="G154" s="20">
        <f>COUNTIF(Raw_Data!F:F,Customer_Master!A154)</f>
        <v>12</v>
      </c>
      <c r="H154" s="21">
        <f>SUMIF(Raw_Data!F:F,Customer_Master!A154,Raw_Data!R:R)</f>
        <v>775.4140000000001</v>
      </c>
      <c r="I154" s="22">
        <f t="shared" si="4"/>
        <v>64.617833333333337</v>
      </c>
      <c r="J154" s="20" t="str">
        <f t="shared" si="5"/>
        <v>Silver</v>
      </c>
    </row>
    <row r="155" spans="1:10" x14ac:dyDescent="0.3">
      <c r="A155" s="20" t="s">
        <v>1327</v>
      </c>
      <c r="B155" s="20" t="str">
        <f>IFERROR(INDEX(Raw_Data!G:G,MATCH(Customer_Master!A155,Raw_Data!F:F,0)),"Not found")</f>
        <v>Allen Rosenblatt</v>
      </c>
      <c r="C155" s="20" t="str">
        <f>INDEX(Raw_Data!H:H,MATCH(Customer_Master!A155,Raw_Data!F:F,0))</f>
        <v>Corporate</v>
      </c>
      <c r="D155" s="20" t="str">
        <f>INDEX(Raw_Data!J:J,MATCH(Customer_Master!A155,Raw_Data!F:F,0))</f>
        <v>Franklin</v>
      </c>
      <c r="E155" s="20" t="str">
        <f>INDEX(Raw_Data!J:J,MATCH(Customer_Master!A155,Raw_Data!F:F,0))</f>
        <v>Franklin</v>
      </c>
      <c r="F155" s="20" t="str">
        <f>INDEX(Raw_Data!M:M,MATCH(Customer_Master!A155,Raw_Data!F:F,0))</f>
        <v>East</v>
      </c>
      <c r="G155" s="20">
        <f>COUNTIF(Raw_Data!F:F,Customer_Master!A155)</f>
        <v>7</v>
      </c>
      <c r="H155" s="21">
        <f>SUMIF(Raw_Data!F:F,Customer_Master!A155,Raw_Data!R:R)</f>
        <v>2236.1280000000002</v>
      </c>
      <c r="I155" s="22">
        <f t="shared" si="4"/>
        <v>319.44685714285714</v>
      </c>
      <c r="J155" s="20" t="str">
        <f t="shared" si="5"/>
        <v>Gold</v>
      </c>
    </row>
    <row r="156" spans="1:10" x14ac:dyDescent="0.3">
      <c r="A156" s="20" t="s">
        <v>1332</v>
      </c>
      <c r="B156" s="20" t="str">
        <f>IFERROR(INDEX(Raw_Data!G:G,MATCH(Customer_Master!A156,Raw_Data!F:F,0)),"Not found")</f>
        <v>Russell Applegate</v>
      </c>
      <c r="C156" s="20" t="str">
        <f>INDEX(Raw_Data!H:H,MATCH(Customer_Master!A156,Raw_Data!F:F,0))</f>
        <v>Consumer</v>
      </c>
      <c r="D156" s="20" t="str">
        <f>INDEX(Raw_Data!J:J,MATCH(Customer_Master!A156,Raw_Data!F:F,0))</f>
        <v>Houston</v>
      </c>
      <c r="E156" s="20" t="str">
        <f>INDEX(Raw_Data!J:J,MATCH(Customer_Master!A156,Raw_Data!F:F,0))</f>
        <v>Houston</v>
      </c>
      <c r="F156" s="20" t="str">
        <f>INDEX(Raw_Data!M:M,MATCH(Customer_Master!A156,Raw_Data!F:F,0))</f>
        <v>Central</v>
      </c>
      <c r="G156" s="20">
        <f>COUNTIF(Raw_Data!F:F,Customer_Master!A156)</f>
        <v>22</v>
      </c>
      <c r="H156" s="21">
        <f>SUMIF(Raw_Data!F:F,Customer_Master!A156,Raw_Data!R:R)</f>
        <v>4793.5430000000006</v>
      </c>
      <c r="I156" s="22">
        <f t="shared" si="4"/>
        <v>217.88831818181822</v>
      </c>
      <c r="J156" s="20" t="str">
        <f t="shared" si="5"/>
        <v>Gold</v>
      </c>
    </row>
    <row r="157" spans="1:10" x14ac:dyDescent="0.3">
      <c r="A157" s="20" t="s">
        <v>1341</v>
      </c>
      <c r="B157" s="20" t="str">
        <f>IFERROR(INDEX(Raw_Data!G:G,MATCH(Customer_Master!A157,Raw_Data!F:F,0)),"Not found")</f>
        <v>Alejandro Savely</v>
      </c>
      <c r="C157" s="20" t="str">
        <f>INDEX(Raw_Data!H:H,MATCH(Customer_Master!A157,Raw_Data!F:F,0))</f>
        <v>Corporate</v>
      </c>
      <c r="D157" s="20" t="str">
        <f>INDEX(Raw_Data!J:J,MATCH(Customer_Master!A157,Raw_Data!F:F,0))</f>
        <v>San Francisco</v>
      </c>
      <c r="E157" s="20" t="str">
        <f>INDEX(Raw_Data!J:J,MATCH(Customer_Master!A157,Raw_Data!F:F,0))</f>
        <v>San Francisco</v>
      </c>
      <c r="F157" s="20" t="str">
        <f>INDEX(Raw_Data!M:M,MATCH(Customer_Master!A157,Raw_Data!F:F,0))</f>
        <v>West</v>
      </c>
      <c r="G157" s="20">
        <f>COUNTIF(Raw_Data!F:F,Customer_Master!A157)</f>
        <v>8</v>
      </c>
      <c r="H157" s="21">
        <f>SUMIF(Raw_Data!F:F,Customer_Master!A157,Raw_Data!R:R)</f>
        <v>3214.2359999999999</v>
      </c>
      <c r="I157" s="22">
        <f t="shared" si="4"/>
        <v>401.77949999999998</v>
      </c>
      <c r="J157" s="20" t="str">
        <f t="shared" si="5"/>
        <v>Gold</v>
      </c>
    </row>
    <row r="158" spans="1:10" x14ac:dyDescent="0.3">
      <c r="A158" s="20" t="s">
        <v>1348</v>
      </c>
      <c r="B158" s="20" t="str">
        <f>IFERROR(INDEX(Raw_Data!G:G,MATCH(Customer_Master!A158,Raw_Data!F:F,0)),"Not found")</f>
        <v>Laura Armstrong</v>
      </c>
      <c r="C158" s="20" t="str">
        <f>INDEX(Raw_Data!H:H,MATCH(Customer_Master!A158,Raw_Data!F:F,0))</f>
        <v>Corporate</v>
      </c>
      <c r="D158" s="20" t="str">
        <f>INDEX(Raw_Data!J:J,MATCH(Customer_Master!A158,Raw_Data!F:F,0))</f>
        <v>Taylor</v>
      </c>
      <c r="E158" s="20" t="str">
        <f>INDEX(Raw_Data!J:J,MATCH(Customer_Master!A158,Raw_Data!F:F,0))</f>
        <v>Taylor</v>
      </c>
      <c r="F158" s="20" t="str">
        <f>INDEX(Raw_Data!M:M,MATCH(Customer_Master!A158,Raw_Data!F:F,0))</f>
        <v>Central</v>
      </c>
      <c r="G158" s="20">
        <f>COUNTIF(Raw_Data!F:F,Customer_Master!A158)</f>
        <v>26</v>
      </c>
      <c r="H158" s="21">
        <f>SUMIF(Raw_Data!F:F,Customer_Master!A158,Raw_Data!R:R)</f>
        <v>8673.2219999999979</v>
      </c>
      <c r="I158" s="22">
        <f t="shared" si="4"/>
        <v>333.58546153846146</v>
      </c>
      <c r="J158" s="20" t="str">
        <f t="shared" si="5"/>
        <v>VIP</v>
      </c>
    </row>
    <row r="159" spans="1:10" x14ac:dyDescent="0.3">
      <c r="A159" s="20" t="s">
        <v>1353</v>
      </c>
      <c r="B159" s="20" t="str">
        <f>IFERROR(INDEX(Raw_Data!G:G,MATCH(Customer_Master!A159,Raw_Data!F:F,0)),"Not found")</f>
        <v>Denny Ordway</v>
      </c>
      <c r="C159" s="20" t="str">
        <f>INDEX(Raw_Data!H:H,MATCH(Customer_Master!A159,Raw_Data!F:F,0))</f>
        <v>Consumer</v>
      </c>
      <c r="D159" s="20" t="str">
        <f>INDEX(Raw_Data!J:J,MATCH(Customer_Master!A159,Raw_Data!F:F,0))</f>
        <v>Pembroke Pines</v>
      </c>
      <c r="E159" s="20" t="str">
        <f>INDEX(Raw_Data!J:J,MATCH(Customer_Master!A159,Raw_Data!F:F,0))</f>
        <v>Pembroke Pines</v>
      </c>
      <c r="F159" s="20" t="str">
        <f>INDEX(Raw_Data!M:M,MATCH(Customer_Master!A159,Raw_Data!F:F,0))</f>
        <v>South</v>
      </c>
      <c r="G159" s="20">
        <f>COUNTIF(Raw_Data!F:F,Customer_Master!A159)</f>
        <v>13</v>
      </c>
      <c r="H159" s="21">
        <f>SUMIF(Raw_Data!F:F,Customer_Master!A159,Raw_Data!R:R)</f>
        <v>1300.0315000000003</v>
      </c>
      <c r="I159" s="22">
        <f t="shared" si="4"/>
        <v>100.00242307692309</v>
      </c>
      <c r="J159" s="20" t="str">
        <f t="shared" si="5"/>
        <v>Silver</v>
      </c>
    </row>
    <row r="160" spans="1:10" x14ac:dyDescent="0.3">
      <c r="A160" s="20" t="s">
        <v>1361</v>
      </c>
      <c r="B160" s="20" t="str">
        <f>IFERROR(INDEX(Raw_Data!G:G,MATCH(Customer_Master!A160,Raw_Data!F:F,0)),"Not found")</f>
        <v>Dean Katz</v>
      </c>
      <c r="C160" s="20" t="str">
        <f>INDEX(Raw_Data!H:H,MATCH(Customer_Master!A160,Raw_Data!F:F,0))</f>
        <v>Corporate</v>
      </c>
      <c r="D160" s="20" t="str">
        <f>INDEX(Raw_Data!J:J,MATCH(Customer_Master!A160,Raw_Data!F:F,0))</f>
        <v>Philadelphia</v>
      </c>
      <c r="E160" s="20" t="str">
        <f>INDEX(Raw_Data!J:J,MATCH(Customer_Master!A160,Raw_Data!F:F,0))</f>
        <v>Philadelphia</v>
      </c>
      <c r="F160" s="20" t="str">
        <f>INDEX(Raw_Data!M:M,MATCH(Customer_Master!A160,Raw_Data!F:F,0))</f>
        <v>East</v>
      </c>
      <c r="G160" s="20">
        <f>COUNTIF(Raw_Data!F:F,Customer_Master!A160)</f>
        <v>19</v>
      </c>
      <c r="H160" s="21">
        <f>SUMIF(Raw_Data!F:F,Customer_Master!A160,Raw_Data!R:R)</f>
        <v>4802.3939999999993</v>
      </c>
      <c r="I160" s="22">
        <f t="shared" si="4"/>
        <v>252.75757894736839</v>
      </c>
      <c r="J160" s="20" t="str">
        <f t="shared" si="5"/>
        <v>Gold</v>
      </c>
    </row>
    <row r="161" spans="1:10" x14ac:dyDescent="0.3">
      <c r="A161" s="20" t="s">
        <v>1368</v>
      </c>
      <c r="B161" s="20" t="str">
        <f>IFERROR(INDEX(Raw_Data!G:G,MATCH(Customer_Master!A161,Raw_Data!F:F,0)),"Not found")</f>
        <v>Nathan Gelder</v>
      </c>
      <c r="C161" s="20" t="str">
        <f>INDEX(Raw_Data!H:H,MATCH(Customer_Master!A161,Raw_Data!F:F,0))</f>
        <v>Consumer</v>
      </c>
      <c r="D161" s="20" t="str">
        <f>INDEX(Raw_Data!J:J,MATCH(Customer_Master!A161,Raw_Data!F:F,0))</f>
        <v>Cincinnati</v>
      </c>
      <c r="E161" s="20" t="str">
        <f>INDEX(Raw_Data!J:J,MATCH(Customer_Master!A161,Raw_Data!F:F,0))</f>
        <v>Cincinnati</v>
      </c>
      <c r="F161" s="20" t="str">
        <f>INDEX(Raw_Data!M:M,MATCH(Customer_Master!A161,Raw_Data!F:F,0))</f>
        <v>East</v>
      </c>
      <c r="G161" s="20">
        <f>COUNTIF(Raw_Data!F:F,Customer_Master!A161)</f>
        <v>9</v>
      </c>
      <c r="H161" s="21">
        <f>SUMIF(Raw_Data!F:F,Customer_Master!A161,Raw_Data!R:R)</f>
        <v>1395.9380000000001</v>
      </c>
      <c r="I161" s="22">
        <f t="shared" si="4"/>
        <v>155.10422222222223</v>
      </c>
      <c r="J161" s="20" t="str">
        <f t="shared" si="5"/>
        <v>Silver</v>
      </c>
    </row>
    <row r="162" spans="1:10" x14ac:dyDescent="0.3">
      <c r="A162" s="20" t="s">
        <v>1373</v>
      </c>
      <c r="B162" s="20" t="str">
        <f>IFERROR(INDEX(Raw_Data!G:G,MATCH(Customer_Master!A162,Raw_Data!F:F,0)),"Not found")</f>
        <v>Mike Vittorini</v>
      </c>
      <c r="C162" s="20" t="str">
        <f>INDEX(Raw_Data!H:H,MATCH(Customer_Master!A162,Raw_Data!F:F,0))</f>
        <v>Consumer</v>
      </c>
      <c r="D162" s="20" t="str">
        <f>INDEX(Raw_Data!J:J,MATCH(Customer_Master!A162,Raw_Data!F:F,0))</f>
        <v>New York City</v>
      </c>
      <c r="E162" s="20" t="str">
        <f>INDEX(Raw_Data!J:J,MATCH(Customer_Master!A162,Raw_Data!F:F,0))</f>
        <v>New York City</v>
      </c>
      <c r="F162" s="20" t="str">
        <f>INDEX(Raw_Data!M:M,MATCH(Customer_Master!A162,Raw_Data!F:F,0))</f>
        <v>East</v>
      </c>
      <c r="G162" s="20">
        <f>COUNTIF(Raw_Data!F:F,Customer_Master!A162)</f>
        <v>11</v>
      </c>
      <c r="H162" s="21">
        <f>SUMIF(Raw_Data!F:F,Customer_Master!A162,Raw_Data!R:R)</f>
        <v>1734.5739999999998</v>
      </c>
      <c r="I162" s="22">
        <f t="shared" si="4"/>
        <v>157.68854545454545</v>
      </c>
      <c r="J162" s="20" t="str">
        <f t="shared" si="5"/>
        <v>Silver</v>
      </c>
    </row>
    <row r="163" spans="1:10" x14ac:dyDescent="0.3">
      <c r="A163" s="20" t="s">
        <v>1378</v>
      </c>
      <c r="B163" s="20" t="str">
        <f>IFERROR(INDEX(Raw_Data!G:G,MATCH(Customer_Master!A163,Raw_Data!F:F,0)),"Not found")</f>
        <v>Jack Garza</v>
      </c>
      <c r="C163" s="20" t="str">
        <f>INDEX(Raw_Data!H:H,MATCH(Customer_Master!A163,Raw_Data!F:F,0))</f>
        <v>Consumer</v>
      </c>
      <c r="D163" s="20" t="str">
        <f>INDEX(Raw_Data!J:J,MATCH(Customer_Master!A163,Raw_Data!F:F,0))</f>
        <v>Des Moines</v>
      </c>
      <c r="E163" s="20" t="str">
        <f>INDEX(Raw_Data!J:J,MATCH(Customer_Master!A163,Raw_Data!F:F,0))</f>
        <v>Des Moines</v>
      </c>
      <c r="F163" s="20" t="str">
        <f>INDEX(Raw_Data!M:M,MATCH(Customer_Master!A163,Raw_Data!F:F,0))</f>
        <v>West</v>
      </c>
      <c r="G163" s="20">
        <f>COUNTIF(Raw_Data!F:F,Customer_Master!A163)</f>
        <v>7</v>
      </c>
      <c r="H163" s="21">
        <f>SUMIF(Raw_Data!F:F,Customer_Master!A163,Raw_Data!R:R)</f>
        <v>2358.6759999999999</v>
      </c>
      <c r="I163" s="22">
        <f t="shared" si="4"/>
        <v>336.95371428571428</v>
      </c>
      <c r="J163" s="20" t="str">
        <f t="shared" si="5"/>
        <v>Gold</v>
      </c>
    </row>
    <row r="164" spans="1:10" x14ac:dyDescent="0.3">
      <c r="A164" s="20" t="s">
        <v>1386</v>
      </c>
      <c r="B164" s="20" t="str">
        <f>IFERROR(INDEX(Raw_Data!G:G,MATCH(Customer_Master!A164,Raw_Data!F:F,0)),"Not found")</f>
        <v>Bart Pistole</v>
      </c>
      <c r="C164" s="20" t="str">
        <f>INDEX(Raw_Data!H:H,MATCH(Customer_Master!A164,Raw_Data!F:F,0))</f>
        <v>Corporate</v>
      </c>
      <c r="D164" s="20" t="str">
        <f>INDEX(Raw_Data!J:J,MATCH(Customer_Master!A164,Raw_Data!F:F,0))</f>
        <v>Peoria</v>
      </c>
      <c r="E164" s="20" t="str">
        <f>INDEX(Raw_Data!J:J,MATCH(Customer_Master!A164,Raw_Data!F:F,0))</f>
        <v>Peoria</v>
      </c>
      <c r="F164" s="20" t="str">
        <f>INDEX(Raw_Data!M:M,MATCH(Customer_Master!A164,Raw_Data!F:F,0))</f>
        <v>Central</v>
      </c>
      <c r="G164" s="20">
        <f>COUNTIF(Raw_Data!F:F,Customer_Master!A164)</f>
        <v>20</v>
      </c>
      <c r="H164" s="21">
        <f>SUMIF(Raw_Data!F:F,Customer_Master!A164,Raw_Data!R:R)</f>
        <v>2442.0439999999999</v>
      </c>
      <c r="I164" s="22">
        <f t="shared" si="4"/>
        <v>122.1022</v>
      </c>
      <c r="J164" s="20" t="str">
        <f t="shared" si="5"/>
        <v>Gold</v>
      </c>
    </row>
    <row r="165" spans="1:10" x14ac:dyDescent="0.3">
      <c r="A165" s="20" t="s">
        <v>1392</v>
      </c>
      <c r="B165" s="20" t="str">
        <f>IFERROR(INDEX(Raw_Data!G:G,MATCH(Customer_Master!A165,Raw_Data!F:F,0)),"Not found")</f>
        <v>Victor Preis</v>
      </c>
      <c r="C165" s="20" t="str">
        <f>INDEX(Raw_Data!H:H,MATCH(Customer_Master!A165,Raw_Data!F:F,0))</f>
        <v>Home Office</v>
      </c>
      <c r="D165" s="20" t="str">
        <f>INDEX(Raw_Data!J:J,MATCH(Customer_Master!A165,Raw_Data!F:F,0))</f>
        <v>Las Vegas</v>
      </c>
      <c r="E165" s="20" t="str">
        <f>INDEX(Raw_Data!J:J,MATCH(Customer_Master!A165,Raw_Data!F:F,0))</f>
        <v>Las Vegas</v>
      </c>
      <c r="F165" s="20" t="str">
        <f>INDEX(Raw_Data!M:M,MATCH(Customer_Master!A165,Raw_Data!F:F,0))</f>
        <v>West</v>
      </c>
      <c r="G165" s="20">
        <f>COUNTIF(Raw_Data!F:F,Customer_Master!A165)</f>
        <v>5</v>
      </c>
      <c r="H165" s="21">
        <f>SUMIF(Raw_Data!F:F,Customer_Master!A165,Raw_Data!R:R)</f>
        <v>993.90199999999993</v>
      </c>
      <c r="I165" s="22">
        <f t="shared" si="4"/>
        <v>198.78039999999999</v>
      </c>
      <c r="J165" s="20" t="str">
        <f t="shared" si="5"/>
        <v>Silver</v>
      </c>
    </row>
    <row r="166" spans="1:10" x14ac:dyDescent="0.3">
      <c r="A166" s="20" t="s">
        <v>1399</v>
      </c>
      <c r="B166" s="20" t="str">
        <f>IFERROR(INDEX(Raw_Data!G:G,MATCH(Customer_Master!A166,Raw_Data!F:F,0)),"Not found")</f>
        <v>Saphhira Shifley</v>
      </c>
      <c r="C166" s="20" t="str">
        <f>INDEX(Raw_Data!H:H,MATCH(Customer_Master!A166,Raw_Data!F:F,0))</f>
        <v>Corporate</v>
      </c>
      <c r="D166" s="20" t="str">
        <f>INDEX(Raw_Data!J:J,MATCH(Customer_Master!A166,Raw_Data!F:F,0))</f>
        <v>Warwick</v>
      </c>
      <c r="E166" s="20" t="str">
        <f>INDEX(Raw_Data!J:J,MATCH(Customer_Master!A166,Raw_Data!F:F,0))</f>
        <v>Warwick</v>
      </c>
      <c r="F166" s="20" t="str">
        <f>INDEX(Raw_Data!M:M,MATCH(Customer_Master!A166,Raw_Data!F:F,0))</f>
        <v>East</v>
      </c>
      <c r="G166" s="20">
        <f>COUNTIF(Raw_Data!F:F,Customer_Master!A166)</f>
        <v>21</v>
      </c>
      <c r="H166" s="21">
        <f>SUMIF(Raw_Data!F:F,Customer_Master!A166,Raw_Data!R:R)</f>
        <v>1324.028</v>
      </c>
      <c r="I166" s="22">
        <f t="shared" si="4"/>
        <v>63.048952380952379</v>
      </c>
      <c r="J166" s="20" t="str">
        <f t="shared" si="5"/>
        <v>Silver</v>
      </c>
    </row>
    <row r="167" spans="1:10" x14ac:dyDescent="0.3">
      <c r="A167" s="20" t="s">
        <v>1411</v>
      </c>
      <c r="B167" s="20" t="str">
        <f>IFERROR(INDEX(Raw_Data!G:G,MATCH(Customer_Master!A167,Raw_Data!F:F,0)),"Not found")</f>
        <v>Anna Gayman</v>
      </c>
      <c r="C167" s="20" t="str">
        <f>INDEX(Raw_Data!H:H,MATCH(Customer_Master!A167,Raw_Data!F:F,0))</f>
        <v>Consumer</v>
      </c>
      <c r="D167" s="20" t="str">
        <f>INDEX(Raw_Data!J:J,MATCH(Customer_Master!A167,Raw_Data!F:F,0))</f>
        <v>Houston</v>
      </c>
      <c r="E167" s="20" t="str">
        <f>INDEX(Raw_Data!J:J,MATCH(Customer_Master!A167,Raw_Data!F:F,0))</f>
        <v>Houston</v>
      </c>
      <c r="F167" s="20" t="str">
        <f>INDEX(Raw_Data!M:M,MATCH(Customer_Master!A167,Raw_Data!F:F,0))</f>
        <v>Central</v>
      </c>
      <c r="G167" s="20">
        <f>COUNTIF(Raw_Data!F:F,Customer_Master!A167)</f>
        <v>15</v>
      </c>
      <c r="H167" s="21">
        <f>SUMIF(Raw_Data!F:F,Customer_Master!A167,Raw_Data!R:R)</f>
        <v>3489.0395999999996</v>
      </c>
      <c r="I167" s="22">
        <f t="shared" si="4"/>
        <v>232.60263999999998</v>
      </c>
      <c r="J167" s="20" t="str">
        <f t="shared" si="5"/>
        <v>Gold</v>
      </c>
    </row>
    <row r="168" spans="1:10" x14ac:dyDescent="0.3">
      <c r="A168" s="20" t="s">
        <v>1420</v>
      </c>
      <c r="B168" s="20" t="str">
        <f>IFERROR(INDEX(Raw_Data!G:G,MATCH(Customer_Master!A168,Raw_Data!F:F,0)),"Not found")</f>
        <v>Luke Foster</v>
      </c>
      <c r="C168" s="20" t="str">
        <f>INDEX(Raw_Data!H:H,MATCH(Customer_Master!A168,Raw_Data!F:F,0))</f>
        <v>Consumer</v>
      </c>
      <c r="D168" s="20" t="str">
        <f>INDEX(Raw_Data!J:J,MATCH(Customer_Master!A168,Raw_Data!F:F,0))</f>
        <v>Miami</v>
      </c>
      <c r="E168" s="20" t="str">
        <f>INDEX(Raw_Data!J:J,MATCH(Customer_Master!A168,Raw_Data!F:F,0))</f>
        <v>Miami</v>
      </c>
      <c r="F168" s="20" t="str">
        <f>INDEX(Raw_Data!M:M,MATCH(Customer_Master!A168,Raw_Data!F:F,0))</f>
        <v>South</v>
      </c>
      <c r="G168" s="20">
        <f>COUNTIF(Raw_Data!F:F,Customer_Master!A168)</f>
        <v>16</v>
      </c>
      <c r="H168" s="21">
        <f>SUMIF(Raw_Data!F:F,Customer_Master!A168,Raw_Data!R:R)</f>
        <v>3930.509</v>
      </c>
      <c r="I168" s="22">
        <f t="shared" si="4"/>
        <v>245.6568125</v>
      </c>
      <c r="J168" s="20" t="str">
        <f t="shared" si="5"/>
        <v>Gold</v>
      </c>
    </row>
    <row r="169" spans="1:10" x14ac:dyDescent="0.3">
      <c r="A169" s="20" t="s">
        <v>1429</v>
      </c>
      <c r="B169" s="20" t="str">
        <f>IFERROR(INDEX(Raw_Data!G:G,MATCH(Customer_Master!A169,Raw_Data!F:F,0)),"Not found")</f>
        <v>Roy Französisch</v>
      </c>
      <c r="C169" s="20" t="str">
        <f>INDEX(Raw_Data!H:H,MATCH(Customer_Master!A169,Raw_Data!F:F,0))</f>
        <v>Consumer</v>
      </c>
      <c r="D169" s="20" t="str">
        <f>INDEX(Raw_Data!J:J,MATCH(Customer_Master!A169,Raw_Data!F:F,0))</f>
        <v>New York City</v>
      </c>
      <c r="E169" s="20" t="str">
        <f>INDEX(Raw_Data!J:J,MATCH(Customer_Master!A169,Raw_Data!F:F,0))</f>
        <v>New York City</v>
      </c>
      <c r="F169" s="20" t="str">
        <f>INDEX(Raw_Data!M:M,MATCH(Customer_Master!A169,Raw_Data!F:F,0))</f>
        <v>East</v>
      </c>
      <c r="G169" s="20">
        <f>COUNTIF(Raw_Data!F:F,Customer_Master!A169)</f>
        <v>11</v>
      </c>
      <c r="H169" s="21">
        <f>SUMIF(Raw_Data!F:F,Customer_Master!A169,Raw_Data!R:R)</f>
        <v>945.22199999999998</v>
      </c>
      <c r="I169" s="22">
        <f t="shared" si="4"/>
        <v>85.929272727272732</v>
      </c>
      <c r="J169" s="20" t="str">
        <f t="shared" si="5"/>
        <v>Silver</v>
      </c>
    </row>
    <row r="170" spans="1:10" x14ac:dyDescent="0.3">
      <c r="A170" s="20" t="s">
        <v>1434</v>
      </c>
      <c r="B170" s="20" t="str">
        <f>IFERROR(INDEX(Raw_Data!G:G,MATCH(Customer_Master!A170,Raw_Data!F:F,0)),"Not found")</f>
        <v>Keith Herrera</v>
      </c>
      <c r="C170" s="20" t="str">
        <f>INDEX(Raw_Data!H:H,MATCH(Customer_Master!A170,Raw_Data!F:F,0))</f>
        <v>Consumer</v>
      </c>
      <c r="D170" s="20" t="str">
        <f>INDEX(Raw_Data!J:J,MATCH(Customer_Master!A170,Raw_Data!F:F,0))</f>
        <v>San Francisco</v>
      </c>
      <c r="E170" s="20" t="str">
        <f>INDEX(Raw_Data!J:J,MATCH(Customer_Master!A170,Raw_Data!F:F,0))</f>
        <v>San Francisco</v>
      </c>
      <c r="F170" s="20" t="str">
        <f>INDEX(Raw_Data!M:M,MATCH(Customer_Master!A170,Raw_Data!F:F,0))</f>
        <v>West</v>
      </c>
      <c r="G170" s="20">
        <f>COUNTIF(Raw_Data!F:F,Customer_Master!A170)</f>
        <v>23</v>
      </c>
      <c r="H170" s="21">
        <f>SUMIF(Raw_Data!F:F,Customer_Master!A170,Raw_Data!R:R)</f>
        <v>5952.8590000000022</v>
      </c>
      <c r="I170" s="22">
        <f t="shared" si="4"/>
        <v>258.81995652173924</v>
      </c>
      <c r="J170" s="20" t="str">
        <f t="shared" si="5"/>
        <v>VIP</v>
      </c>
    </row>
    <row r="171" spans="1:10" x14ac:dyDescent="0.3">
      <c r="A171" s="20" t="s">
        <v>1452</v>
      </c>
      <c r="B171" s="20" t="str">
        <f>IFERROR(INDEX(Raw_Data!G:G,MATCH(Customer_Master!A171,Raw_Data!F:F,0)),"Not found")</f>
        <v>Kimberly Carter</v>
      </c>
      <c r="C171" s="20" t="str">
        <f>INDEX(Raw_Data!H:H,MATCH(Customer_Master!A171,Raw_Data!F:F,0))</f>
        <v>Corporate</v>
      </c>
      <c r="D171" s="20" t="str">
        <f>INDEX(Raw_Data!J:J,MATCH(Customer_Master!A171,Raw_Data!F:F,0))</f>
        <v>Seattle</v>
      </c>
      <c r="E171" s="20" t="str">
        <f>INDEX(Raw_Data!J:J,MATCH(Customer_Master!A171,Raw_Data!F:F,0))</f>
        <v>Seattle</v>
      </c>
      <c r="F171" s="20" t="str">
        <f>INDEX(Raw_Data!M:M,MATCH(Customer_Master!A171,Raw_Data!F:F,0))</f>
        <v>West</v>
      </c>
      <c r="G171" s="20">
        <f>COUNTIF(Raw_Data!F:F,Customer_Master!A171)</f>
        <v>7</v>
      </c>
      <c r="H171" s="21">
        <f>SUMIF(Raw_Data!F:F,Customer_Master!A171,Raw_Data!R:R)</f>
        <v>1146.0500000000002</v>
      </c>
      <c r="I171" s="22">
        <f t="shared" si="4"/>
        <v>163.72142857142859</v>
      </c>
      <c r="J171" s="20" t="str">
        <f t="shared" si="5"/>
        <v>Silver</v>
      </c>
    </row>
    <row r="172" spans="1:10" x14ac:dyDescent="0.3">
      <c r="A172" s="20" t="s">
        <v>1457</v>
      </c>
      <c r="B172" s="20" t="str">
        <f>IFERROR(INDEX(Raw_Data!G:G,MATCH(Customer_Master!A172,Raw_Data!F:F,0)),"Not found")</f>
        <v>Caroline Jumper</v>
      </c>
      <c r="C172" s="20" t="str">
        <f>INDEX(Raw_Data!H:H,MATCH(Customer_Master!A172,Raw_Data!F:F,0))</f>
        <v>Consumer</v>
      </c>
      <c r="D172" s="20" t="str">
        <f>INDEX(Raw_Data!J:J,MATCH(Customer_Master!A172,Raw_Data!F:F,0))</f>
        <v>Huntington Beach</v>
      </c>
      <c r="E172" s="20" t="str">
        <f>INDEX(Raw_Data!J:J,MATCH(Customer_Master!A172,Raw_Data!F:F,0))</f>
        <v>Huntington Beach</v>
      </c>
      <c r="F172" s="20" t="str">
        <f>INDEX(Raw_Data!M:M,MATCH(Customer_Master!A172,Raw_Data!F:F,0))</f>
        <v>West</v>
      </c>
      <c r="G172" s="20">
        <f>COUNTIF(Raw_Data!F:F,Customer_Master!A172)</f>
        <v>20</v>
      </c>
      <c r="H172" s="21">
        <f>SUMIF(Raw_Data!F:F,Customer_Master!A172,Raw_Data!R:R)</f>
        <v>11164.974</v>
      </c>
      <c r="I172" s="22">
        <f t="shared" si="4"/>
        <v>558.24869999999999</v>
      </c>
      <c r="J172" s="20" t="str">
        <f t="shared" si="5"/>
        <v>VIP</v>
      </c>
    </row>
    <row r="173" spans="1:10" x14ac:dyDescent="0.3">
      <c r="A173" s="20" t="s">
        <v>1463</v>
      </c>
      <c r="B173" s="20" t="str">
        <f>IFERROR(INDEX(Raw_Data!G:G,MATCH(Customer_Master!A173,Raw_Data!F:F,0)),"Not found")</f>
        <v>Philip Brown</v>
      </c>
      <c r="C173" s="20" t="str">
        <f>INDEX(Raw_Data!H:H,MATCH(Customer_Master!A173,Raw_Data!F:F,0))</f>
        <v>Consumer</v>
      </c>
      <c r="D173" s="20" t="str">
        <f>INDEX(Raw_Data!J:J,MATCH(Customer_Master!A173,Raw_Data!F:F,0))</f>
        <v>Los Angeles</v>
      </c>
      <c r="E173" s="20" t="str">
        <f>INDEX(Raw_Data!J:J,MATCH(Customer_Master!A173,Raw_Data!F:F,0))</f>
        <v>Los Angeles</v>
      </c>
      <c r="F173" s="20" t="str">
        <f>INDEX(Raw_Data!M:M,MATCH(Customer_Master!A173,Raw_Data!F:F,0))</f>
        <v>West</v>
      </c>
      <c r="G173" s="20">
        <f>COUNTIF(Raw_Data!F:F,Customer_Master!A173)</f>
        <v>11</v>
      </c>
      <c r="H173" s="21">
        <f>SUMIF(Raw_Data!F:F,Customer_Master!A173,Raw_Data!R:R)</f>
        <v>1456.9499999999998</v>
      </c>
      <c r="I173" s="22">
        <f t="shared" si="4"/>
        <v>132.44999999999999</v>
      </c>
      <c r="J173" s="20" t="str">
        <f t="shared" si="5"/>
        <v>Silver</v>
      </c>
    </row>
    <row r="174" spans="1:10" x14ac:dyDescent="0.3">
      <c r="A174" s="20" t="s">
        <v>1481</v>
      </c>
      <c r="B174" s="20" t="str">
        <f>IFERROR(INDEX(Raw_Data!G:G,MATCH(Customer_Master!A174,Raw_Data!F:F,0)),"Not found")</f>
        <v>Michael Paige</v>
      </c>
      <c r="C174" s="20" t="str">
        <f>INDEX(Raw_Data!H:H,MATCH(Customer_Master!A174,Raw_Data!F:F,0))</f>
        <v>Corporate</v>
      </c>
      <c r="D174" s="20" t="str">
        <f>INDEX(Raw_Data!J:J,MATCH(Customer_Master!A174,Raw_Data!F:F,0))</f>
        <v>Lawrence</v>
      </c>
      <c r="E174" s="20" t="str">
        <f>INDEX(Raw_Data!J:J,MATCH(Customer_Master!A174,Raw_Data!F:F,0))</f>
        <v>Lawrence</v>
      </c>
      <c r="F174" s="20" t="str">
        <f>INDEX(Raw_Data!M:M,MATCH(Customer_Master!A174,Raw_Data!F:F,0))</f>
        <v>East</v>
      </c>
      <c r="G174" s="20">
        <f>COUNTIF(Raw_Data!F:F,Customer_Master!A174)</f>
        <v>20</v>
      </c>
      <c r="H174" s="21">
        <f>SUMIF(Raw_Data!F:F,Customer_Master!A174,Raw_Data!R:R)</f>
        <v>3983.6420000000003</v>
      </c>
      <c r="I174" s="22">
        <f t="shared" si="4"/>
        <v>199.18210000000002</v>
      </c>
      <c r="J174" s="20" t="str">
        <f t="shared" si="5"/>
        <v>Gold</v>
      </c>
    </row>
    <row r="175" spans="1:10" x14ac:dyDescent="0.3">
      <c r="A175" s="20" t="s">
        <v>1489</v>
      </c>
      <c r="B175" s="20" t="str">
        <f>IFERROR(INDEX(Raw_Data!G:G,MATCH(Customer_Master!A175,Raw_Data!F:F,0)),"Not found")</f>
        <v>Natalie Fritzler</v>
      </c>
      <c r="C175" s="20" t="str">
        <f>INDEX(Raw_Data!H:H,MATCH(Customer_Master!A175,Raw_Data!F:F,0))</f>
        <v>Consumer</v>
      </c>
      <c r="D175" s="20" t="str">
        <f>INDEX(Raw_Data!J:J,MATCH(Customer_Master!A175,Raw_Data!F:F,0))</f>
        <v>Jackson</v>
      </c>
      <c r="E175" s="20" t="str">
        <f>INDEX(Raw_Data!J:J,MATCH(Customer_Master!A175,Raw_Data!F:F,0))</f>
        <v>Jackson</v>
      </c>
      <c r="F175" s="20" t="str">
        <f>INDEX(Raw_Data!M:M,MATCH(Customer_Master!A175,Raw_Data!F:F,0))</f>
        <v>South</v>
      </c>
      <c r="G175" s="20">
        <f>COUNTIF(Raw_Data!F:F,Customer_Master!A175)</f>
        <v>14</v>
      </c>
      <c r="H175" s="21">
        <f>SUMIF(Raw_Data!F:F,Customer_Master!A175,Raw_Data!R:R)</f>
        <v>8322.8260000000009</v>
      </c>
      <c r="I175" s="22">
        <f t="shared" si="4"/>
        <v>594.48757142857153</v>
      </c>
      <c r="J175" s="20" t="str">
        <f t="shared" si="5"/>
        <v>VIP</v>
      </c>
    </row>
    <row r="176" spans="1:10" x14ac:dyDescent="0.3">
      <c r="A176" s="20" t="s">
        <v>1501</v>
      </c>
      <c r="B176" s="20" t="str">
        <f>IFERROR(INDEX(Raw_Data!G:G,MATCH(Customer_Master!A176,Raw_Data!F:F,0)),"Not found")</f>
        <v>Shirley Daniels</v>
      </c>
      <c r="C176" s="20" t="str">
        <f>INDEX(Raw_Data!H:H,MATCH(Customer_Master!A176,Raw_Data!F:F,0))</f>
        <v>Home Office</v>
      </c>
      <c r="D176" s="20" t="str">
        <f>INDEX(Raw_Data!J:J,MATCH(Customer_Master!A176,Raw_Data!F:F,0))</f>
        <v>New Rochelle</v>
      </c>
      <c r="E176" s="20" t="str">
        <f>INDEX(Raw_Data!J:J,MATCH(Customer_Master!A176,Raw_Data!F:F,0))</f>
        <v>New Rochelle</v>
      </c>
      <c r="F176" s="20" t="str">
        <f>INDEX(Raw_Data!M:M,MATCH(Customer_Master!A176,Raw_Data!F:F,0))</f>
        <v>East</v>
      </c>
      <c r="G176" s="20">
        <f>COUNTIF(Raw_Data!F:F,Customer_Master!A176)</f>
        <v>21</v>
      </c>
      <c r="H176" s="21">
        <f>SUMIF(Raw_Data!F:F,Customer_Master!A176,Raw_Data!R:R)</f>
        <v>6121.1139999999996</v>
      </c>
      <c r="I176" s="22">
        <f t="shared" si="4"/>
        <v>291.48161904761901</v>
      </c>
      <c r="J176" s="20" t="str">
        <f t="shared" si="5"/>
        <v>VIP</v>
      </c>
    </row>
    <row r="177" spans="1:10" x14ac:dyDescent="0.3">
      <c r="A177" s="20" t="s">
        <v>1507</v>
      </c>
      <c r="B177" s="20" t="str">
        <f>IFERROR(INDEX(Raw_Data!G:G,MATCH(Customer_Master!A177,Raw_Data!F:F,0)),"Not found")</f>
        <v>Ken Heidel</v>
      </c>
      <c r="C177" s="20" t="str">
        <f>INDEX(Raw_Data!H:H,MATCH(Customer_Master!A177,Raw_Data!F:F,0))</f>
        <v>Corporate</v>
      </c>
      <c r="D177" s="20" t="str">
        <f>INDEX(Raw_Data!J:J,MATCH(Customer_Master!A177,Raw_Data!F:F,0))</f>
        <v>San Antonio</v>
      </c>
      <c r="E177" s="20" t="str">
        <f>INDEX(Raw_Data!J:J,MATCH(Customer_Master!A177,Raw_Data!F:F,0))</f>
        <v>San Antonio</v>
      </c>
      <c r="F177" s="20" t="str">
        <f>INDEX(Raw_Data!M:M,MATCH(Customer_Master!A177,Raw_Data!F:F,0))</f>
        <v>Central</v>
      </c>
      <c r="G177" s="20">
        <f>COUNTIF(Raw_Data!F:F,Customer_Master!A177)</f>
        <v>17</v>
      </c>
      <c r="H177" s="21">
        <f>SUMIF(Raw_Data!F:F,Customer_Master!A177,Raw_Data!R:R)</f>
        <v>3918.9659999999999</v>
      </c>
      <c r="I177" s="22">
        <f t="shared" si="4"/>
        <v>230.52741176470587</v>
      </c>
      <c r="J177" s="20" t="str">
        <f t="shared" si="5"/>
        <v>Gold</v>
      </c>
    </row>
    <row r="178" spans="1:10" x14ac:dyDescent="0.3">
      <c r="A178" s="20" t="s">
        <v>1512</v>
      </c>
      <c r="B178" s="20" t="str">
        <f>IFERROR(INDEX(Raw_Data!G:G,MATCH(Customer_Master!A178,Raw_Data!F:F,0)),"Not found")</f>
        <v>Ross Baird</v>
      </c>
      <c r="C178" s="20" t="str">
        <f>INDEX(Raw_Data!H:H,MATCH(Customer_Master!A178,Raw_Data!F:F,0))</f>
        <v>Home Office</v>
      </c>
      <c r="D178" s="20" t="str">
        <f>INDEX(Raw_Data!J:J,MATCH(Customer_Master!A178,Raw_Data!F:F,0))</f>
        <v>Gastonia</v>
      </c>
      <c r="E178" s="20" t="str">
        <f>INDEX(Raw_Data!J:J,MATCH(Customer_Master!A178,Raw_Data!F:F,0))</f>
        <v>Gastonia</v>
      </c>
      <c r="F178" s="20" t="str">
        <f>INDEX(Raw_Data!M:M,MATCH(Customer_Master!A178,Raw_Data!F:F,0))</f>
        <v>South</v>
      </c>
      <c r="G178" s="20">
        <f>COUNTIF(Raw_Data!F:F,Customer_Master!A178)</f>
        <v>18</v>
      </c>
      <c r="H178" s="21">
        <f>SUMIF(Raw_Data!F:F,Customer_Master!A178,Raw_Data!R:R)</f>
        <v>5633.3159999999989</v>
      </c>
      <c r="I178" s="22">
        <f t="shared" si="4"/>
        <v>312.96199999999993</v>
      </c>
      <c r="J178" s="20" t="str">
        <f t="shared" si="5"/>
        <v>VIP</v>
      </c>
    </row>
    <row r="179" spans="1:10" x14ac:dyDescent="0.3">
      <c r="A179" s="20" t="s">
        <v>1523</v>
      </c>
      <c r="B179" s="20" t="str">
        <f>IFERROR(INDEX(Raw_Data!G:G,MATCH(Customer_Master!A179,Raw_Data!F:F,0)),"Not found")</f>
        <v>Mike Kennedy</v>
      </c>
      <c r="C179" s="20" t="str">
        <f>INDEX(Raw_Data!H:H,MATCH(Customer_Master!A179,Raw_Data!F:F,0))</f>
        <v>Consumer</v>
      </c>
      <c r="D179" s="20" t="str">
        <f>INDEX(Raw_Data!J:J,MATCH(Customer_Master!A179,Raw_Data!F:F,0))</f>
        <v>Jacksonville</v>
      </c>
      <c r="E179" s="20" t="str">
        <f>INDEX(Raw_Data!J:J,MATCH(Customer_Master!A179,Raw_Data!F:F,0))</f>
        <v>Jacksonville</v>
      </c>
      <c r="F179" s="20" t="str">
        <f>INDEX(Raw_Data!M:M,MATCH(Customer_Master!A179,Raw_Data!F:F,0))</f>
        <v>South</v>
      </c>
      <c r="G179" s="20">
        <f>COUNTIF(Raw_Data!F:F,Customer_Master!A179)</f>
        <v>11</v>
      </c>
      <c r="H179" s="21">
        <f>SUMIF(Raw_Data!F:F,Customer_Master!A179,Raw_Data!R:R)</f>
        <v>1031.6019999999999</v>
      </c>
      <c r="I179" s="22">
        <f t="shared" si="4"/>
        <v>93.781999999999982</v>
      </c>
      <c r="J179" s="20" t="str">
        <f t="shared" si="5"/>
        <v>Silver</v>
      </c>
    </row>
    <row r="180" spans="1:10" x14ac:dyDescent="0.3">
      <c r="A180" s="20" t="s">
        <v>1531</v>
      </c>
      <c r="B180" s="20" t="str">
        <f>IFERROR(INDEX(Raw_Data!G:G,MATCH(Customer_Master!A180,Raw_Data!F:F,0)),"Not found")</f>
        <v>Philisse Overcash</v>
      </c>
      <c r="C180" s="20" t="str">
        <f>INDEX(Raw_Data!H:H,MATCH(Customer_Master!A180,Raw_Data!F:F,0))</f>
        <v>Home Office</v>
      </c>
      <c r="D180" s="20" t="str">
        <f>INDEX(Raw_Data!J:J,MATCH(Customer_Master!A180,Raw_Data!F:F,0))</f>
        <v>Chicago</v>
      </c>
      <c r="E180" s="20" t="str">
        <f>INDEX(Raw_Data!J:J,MATCH(Customer_Master!A180,Raw_Data!F:F,0))</f>
        <v>Chicago</v>
      </c>
      <c r="F180" s="20" t="str">
        <f>INDEX(Raw_Data!M:M,MATCH(Customer_Master!A180,Raw_Data!F:F,0))</f>
        <v>Central</v>
      </c>
      <c r="G180" s="20">
        <f>COUNTIF(Raw_Data!F:F,Customer_Master!A180)</f>
        <v>18</v>
      </c>
      <c r="H180" s="21">
        <f>SUMIF(Raw_Data!F:F,Customer_Master!A180,Raw_Data!R:R)</f>
        <v>4893.0430000000006</v>
      </c>
      <c r="I180" s="22">
        <f t="shared" si="4"/>
        <v>271.83572222222227</v>
      </c>
      <c r="J180" s="20" t="str">
        <f t="shared" si="5"/>
        <v>Gold</v>
      </c>
    </row>
    <row r="181" spans="1:10" x14ac:dyDescent="0.3">
      <c r="A181" s="20" t="s">
        <v>1536</v>
      </c>
      <c r="B181" s="20" t="str">
        <f>IFERROR(INDEX(Raw_Data!G:G,MATCH(Customer_Master!A181,Raw_Data!F:F,0)),"Not found")</f>
        <v>Brenda Bowman</v>
      </c>
      <c r="C181" s="20" t="str">
        <f>INDEX(Raw_Data!H:H,MATCH(Customer_Master!A181,Raw_Data!F:F,0))</f>
        <v>Corporate</v>
      </c>
      <c r="D181" s="20" t="str">
        <f>INDEX(Raw_Data!J:J,MATCH(Customer_Master!A181,Raw_Data!F:F,0))</f>
        <v>Houston</v>
      </c>
      <c r="E181" s="20" t="str">
        <f>INDEX(Raw_Data!J:J,MATCH(Customer_Master!A181,Raw_Data!F:F,0))</f>
        <v>Houston</v>
      </c>
      <c r="F181" s="20" t="str">
        <f>INDEX(Raw_Data!M:M,MATCH(Customer_Master!A181,Raw_Data!F:F,0))</f>
        <v>Central</v>
      </c>
      <c r="G181" s="20">
        <f>COUNTIF(Raw_Data!F:F,Customer_Master!A181)</f>
        <v>20</v>
      </c>
      <c r="H181" s="21">
        <f>SUMIF(Raw_Data!F:F,Customer_Master!A181,Raw_Data!R:R)</f>
        <v>6765.7279999999992</v>
      </c>
      <c r="I181" s="22">
        <f t="shared" si="4"/>
        <v>338.28639999999996</v>
      </c>
      <c r="J181" s="20" t="str">
        <f t="shared" si="5"/>
        <v>VIP</v>
      </c>
    </row>
    <row r="182" spans="1:10" x14ac:dyDescent="0.3">
      <c r="A182" s="20" t="s">
        <v>1557</v>
      </c>
      <c r="B182" s="20" t="str">
        <f>IFERROR(INDEX(Raw_Data!G:G,MATCH(Customer_Master!A182,Raw_Data!F:F,0)),"Not found")</f>
        <v>Troy Blackwell</v>
      </c>
      <c r="C182" s="20" t="str">
        <f>INDEX(Raw_Data!H:H,MATCH(Customer_Master!A182,Raw_Data!F:F,0))</f>
        <v>Consumer</v>
      </c>
      <c r="D182" s="20" t="str">
        <f>INDEX(Raw_Data!J:J,MATCH(Customer_Master!A182,Raw_Data!F:F,0))</f>
        <v>Columbus</v>
      </c>
      <c r="E182" s="20" t="str">
        <f>INDEX(Raw_Data!J:J,MATCH(Customer_Master!A182,Raw_Data!F:F,0))</f>
        <v>Columbus</v>
      </c>
      <c r="F182" s="20" t="str">
        <f>INDEX(Raw_Data!M:M,MATCH(Customer_Master!A182,Raw_Data!F:F,0))</f>
        <v>Central</v>
      </c>
      <c r="G182" s="20">
        <f>COUNTIF(Raw_Data!F:F,Customer_Master!A182)</f>
        <v>7</v>
      </c>
      <c r="H182" s="21">
        <f>SUMIF(Raw_Data!F:F,Customer_Master!A182,Raw_Data!R:R)</f>
        <v>1387.559</v>
      </c>
      <c r="I182" s="22">
        <f t="shared" si="4"/>
        <v>198.22271428571429</v>
      </c>
      <c r="J182" s="20" t="str">
        <f t="shared" si="5"/>
        <v>Silver</v>
      </c>
    </row>
    <row r="183" spans="1:10" x14ac:dyDescent="0.3">
      <c r="A183" s="20" t="s">
        <v>1562</v>
      </c>
      <c r="B183" s="20" t="str">
        <f>IFERROR(INDEX(Raw_Data!G:G,MATCH(Customer_Master!A183,Raw_Data!F:F,0)),"Not found")</f>
        <v>Raymond Buch</v>
      </c>
      <c r="C183" s="20" t="str">
        <f>INDEX(Raw_Data!H:H,MATCH(Customer_Master!A183,Raw_Data!F:F,0))</f>
        <v>Consumer</v>
      </c>
      <c r="D183" s="20" t="str">
        <f>INDEX(Raw_Data!J:J,MATCH(Customer_Master!A183,Raw_Data!F:F,0))</f>
        <v>Auburn</v>
      </c>
      <c r="E183" s="20" t="str">
        <f>INDEX(Raw_Data!J:J,MATCH(Customer_Master!A183,Raw_Data!F:F,0))</f>
        <v>Auburn</v>
      </c>
      <c r="F183" s="20" t="str">
        <f>INDEX(Raw_Data!M:M,MATCH(Customer_Master!A183,Raw_Data!F:F,0))</f>
        <v>East</v>
      </c>
      <c r="G183" s="20">
        <f>COUNTIF(Raw_Data!F:F,Customer_Master!A183)</f>
        <v>18</v>
      </c>
      <c r="H183" s="21">
        <f>SUMIF(Raw_Data!F:F,Customer_Master!A183,Raw_Data!R:R)</f>
        <v>15117.339</v>
      </c>
      <c r="I183" s="22">
        <f t="shared" si="4"/>
        <v>839.85216666666668</v>
      </c>
      <c r="J183" s="20" t="str">
        <f t="shared" si="5"/>
        <v>VIP</v>
      </c>
    </row>
    <row r="184" spans="1:10" x14ac:dyDescent="0.3">
      <c r="A184" s="20" t="s">
        <v>1578</v>
      </c>
      <c r="B184" s="20" t="str">
        <f>IFERROR(INDEX(Raw_Data!G:G,MATCH(Customer_Master!A184,Raw_Data!F:F,0)),"Not found")</f>
        <v>Ed Braxton</v>
      </c>
      <c r="C184" s="20" t="str">
        <f>INDEX(Raw_Data!H:H,MATCH(Customer_Master!A184,Raw_Data!F:F,0))</f>
        <v>Corporate</v>
      </c>
      <c r="D184" s="20" t="str">
        <f>INDEX(Raw_Data!J:J,MATCH(Customer_Master!A184,Raw_Data!F:F,0))</f>
        <v>Akron</v>
      </c>
      <c r="E184" s="20" t="str">
        <f>INDEX(Raw_Data!J:J,MATCH(Customer_Master!A184,Raw_Data!F:F,0))</f>
        <v>Akron</v>
      </c>
      <c r="F184" s="20" t="str">
        <f>INDEX(Raw_Data!M:M,MATCH(Customer_Master!A184,Raw_Data!F:F,0))</f>
        <v>East</v>
      </c>
      <c r="G184" s="20">
        <f>COUNTIF(Raw_Data!F:F,Customer_Master!A184)</f>
        <v>12</v>
      </c>
      <c r="H184" s="21">
        <f>SUMIF(Raw_Data!F:F,Customer_Master!A184,Raw_Data!R:R)</f>
        <v>3644.9780000000005</v>
      </c>
      <c r="I184" s="22">
        <f t="shared" si="4"/>
        <v>303.74816666666669</v>
      </c>
      <c r="J184" s="20" t="str">
        <f t="shared" si="5"/>
        <v>Gold</v>
      </c>
    </row>
    <row r="185" spans="1:10" x14ac:dyDescent="0.3">
      <c r="A185" s="20" t="s">
        <v>1587</v>
      </c>
      <c r="B185" s="20" t="str">
        <f>IFERROR(INDEX(Raw_Data!G:G,MATCH(Customer_Master!A185,Raw_Data!F:F,0)),"Not found")</f>
        <v>Sanjit Chand</v>
      </c>
      <c r="C185" s="20" t="str">
        <f>INDEX(Raw_Data!H:H,MATCH(Customer_Master!A185,Raw_Data!F:F,0))</f>
        <v>Consumer</v>
      </c>
      <c r="D185" s="20" t="str">
        <f>INDEX(Raw_Data!J:J,MATCH(Customer_Master!A185,Raw_Data!F:F,0))</f>
        <v>Concord</v>
      </c>
      <c r="E185" s="20" t="str">
        <f>INDEX(Raw_Data!J:J,MATCH(Customer_Master!A185,Raw_Data!F:F,0))</f>
        <v>Concord</v>
      </c>
      <c r="F185" s="20" t="str">
        <f>INDEX(Raw_Data!M:M,MATCH(Customer_Master!A185,Raw_Data!F:F,0))</f>
        <v>West</v>
      </c>
      <c r="G185" s="20">
        <f>COUNTIF(Raw_Data!F:F,Customer_Master!A185)</f>
        <v>22</v>
      </c>
      <c r="H185" s="21">
        <f>SUMIF(Raw_Data!F:F,Customer_Master!A185,Raw_Data!R:R)</f>
        <v>14142.333999999999</v>
      </c>
      <c r="I185" s="22">
        <f t="shared" si="4"/>
        <v>642.83336363636363</v>
      </c>
      <c r="J185" s="20" t="str">
        <f t="shared" si="5"/>
        <v>VIP</v>
      </c>
    </row>
    <row r="186" spans="1:10" x14ac:dyDescent="0.3">
      <c r="A186" s="20" t="s">
        <v>1603</v>
      </c>
      <c r="B186" s="20" t="str">
        <f>IFERROR(INDEX(Raw_Data!G:G,MATCH(Customer_Master!A186,Raw_Data!F:F,0)),"Not found")</f>
        <v>Tanja Norvell</v>
      </c>
      <c r="C186" s="20" t="str">
        <f>INDEX(Raw_Data!H:H,MATCH(Customer_Master!A186,Raw_Data!F:F,0))</f>
        <v>Home Office</v>
      </c>
      <c r="D186" s="20" t="str">
        <f>INDEX(Raw_Data!J:J,MATCH(Customer_Master!A186,Raw_Data!F:F,0))</f>
        <v>Phoenix</v>
      </c>
      <c r="E186" s="20" t="str">
        <f>INDEX(Raw_Data!J:J,MATCH(Customer_Master!A186,Raw_Data!F:F,0))</f>
        <v>Phoenix</v>
      </c>
      <c r="F186" s="20" t="str">
        <f>INDEX(Raw_Data!M:M,MATCH(Customer_Master!A186,Raw_Data!F:F,0))</f>
        <v>West</v>
      </c>
      <c r="G186" s="20">
        <f>COUNTIF(Raw_Data!F:F,Customer_Master!A186)</f>
        <v>12</v>
      </c>
      <c r="H186" s="21">
        <f>SUMIF(Raw_Data!F:F,Customer_Master!A186,Raw_Data!R:R)</f>
        <v>3130.221</v>
      </c>
      <c r="I186" s="22">
        <f t="shared" si="4"/>
        <v>260.85174999999998</v>
      </c>
      <c r="J186" s="20" t="str">
        <f t="shared" si="5"/>
        <v>Gold</v>
      </c>
    </row>
    <row r="187" spans="1:10" x14ac:dyDescent="0.3">
      <c r="A187" s="20" t="s">
        <v>1614</v>
      </c>
      <c r="B187" s="20" t="str">
        <f>IFERROR(INDEX(Raw_Data!G:G,MATCH(Customer_Master!A187,Raw_Data!F:F,0)),"Not found")</f>
        <v>Joni Sundaresam</v>
      </c>
      <c r="C187" s="20" t="str">
        <f>INDEX(Raw_Data!H:H,MATCH(Customer_Master!A187,Raw_Data!F:F,0))</f>
        <v>Home Office</v>
      </c>
      <c r="D187" s="20" t="str">
        <f>INDEX(Raw_Data!J:J,MATCH(Customer_Master!A187,Raw_Data!F:F,0))</f>
        <v>Park Ridge</v>
      </c>
      <c r="E187" s="20" t="str">
        <f>INDEX(Raw_Data!J:J,MATCH(Customer_Master!A187,Raw_Data!F:F,0))</f>
        <v>Park Ridge</v>
      </c>
      <c r="F187" s="20" t="str">
        <f>INDEX(Raw_Data!M:M,MATCH(Customer_Master!A187,Raw_Data!F:F,0))</f>
        <v>Central</v>
      </c>
      <c r="G187" s="20">
        <f>COUNTIF(Raw_Data!F:F,Customer_Master!A187)</f>
        <v>8</v>
      </c>
      <c r="H187" s="21">
        <f>SUMIF(Raw_Data!F:F,Customer_Master!A187,Raw_Data!R:R)</f>
        <v>469.16899999999998</v>
      </c>
      <c r="I187" s="22">
        <f t="shared" si="4"/>
        <v>58.646124999999998</v>
      </c>
      <c r="J187" s="20" t="str">
        <f t="shared" si="5"/>
        <v>Silver</v>
      </c>
    </row>
    <row r="188" spans="1:10" x14ac:dyDescent="0.3">
      <c r="A188" s="20" t="s">
        <v>1625</v>
      </c>
      <c r="B188" s="20" t="str">
        <f>IFERROR(INDEX(Raw_Data!G:G,MATCH(Customer_Master!A188,Raw_Data!F:F,0)),"Not found")</f>
        <v>Maya Herman</v>
      </c>
      <c r="C188" s="20" t="str">
        <f>INDEX(Raw_Data!H:H,MATCH(Customer_Master!A188,Raw_Data!F:F,0))</f>
        <v>Corporate</v>
      </c>
      <c r="D188" s="20" t="str">
        <f>INDEX(Raw_Data!J:J,MATCH(Customer_Master!A188,Raw_Data!F:F,0))</f>
        <v>Lindenhurst</v>
      </c>
      <c r="E188" s="20" t="str">
        <f>INDEX(Raw_Data!J:J,MATCH(Customer_Master!A188,Raw_Data!F:F,0))</f>
        <v>Lindenhurst</v>
      </c>
      <c r="F188" s="20" t="str">
        <f>INDEX(Raw_Data!M:M,MATCH(Customer_Master!A188,Raw_Data!F:F,0))</f>
        <v>East</v>
      </c>
      <c r="G188" s="20">
        <f>COUNTIF(Raw_Data!F:F,Customer_Master!A188)</f>
        <v>11</v>
      </c>
      <c r="H188" s="21">
        <f>SUMIF(Raw_Data!F:F,Customer_Master!A188,Raw_Data!R:R)</f>
        <v>2203.7780000000002</v>
      </c>
      <c r="I188" s="22">
        <f t="shared" si="4"/>
        <v>200.34345454545456</v>
      </c>
      <c r="J188" s="20" t="str">
        <f t="shared" si="5"/>
        <v>Gold</v>
      </c>
    </row>
    <row r="189" spans="1:10" x14ac:dyDescent="0.3">
      <c r="A189" s="20" t="s">
        <v>1631</v>
      </c>
      <c r="B189" s="20" t="str">
        <f>IFERROR(INDEX(Raw_Data!G:G,MATCH(Customer_Master!A189,Raw_Data!F:F,0)),"Not found")</f>
        <v>Jeremy Pistek</v>
      </c>
      <c r="C189" s="20" t="str">
        <f>INDEX(Raw_Data!H:H,MATCH(Customer_Master!A189,Raw_Data!F:F,0))</f>
        <v>Consumer</v>
      </c>
      <c r="D189" s="20" t="str">
        <f>INDEX(Raw_Data!J:J,MATCH(Customer_Master!A189,Raw_Data!F:F,0))</f>
        <v>San Francisco</v>
      </c>
      <c r="E189" s="20" t="str">
        <f>INDEX(Raw_Data!J:J,MATCH(Customer_Master!A189,Raw_Data!F:F,0))</f>
        <v>San Francisco</v>
      </c>
      <c r="F189" s="20" t="str">
        <f>INDEX(Raw_Data!M:M,MATCH(Customer_Master!A189,Raw_Data!F:F,0))</f>
        <v>West</v>
      </c>
      <c r="G189" s="20">
        <f>COUNTIF(Raw_Data!F:F,Customer_Master!A189)</f>
        <v>16</v>
      </c>
      <c r="H189" s="21">
        <f>SUMIF(Raw_Data!F:F,Customer_Master!A189,Raw_Data!R:R)</f>
        <v>3635.5940000000005</v>
      </c>
      <c r="I189" s="22">
        <f t="shared" si="4"/>
        <v>227.22462500000003</v>
      </c>
      <c r="J189" s="20" t="str">
        <f t="shared" si="5"/>
        <v>Gold</v>
      </c>
    </row>
    <row r="190" spans="1:10" x14ac:dyDescent="0.3">
      <c r="A190" s="20" t="s">
        <v>1649</v>
      </c>
      <c r="B190" s="20" t="str">
        <f>IFERROR(INDEX(Raw_Data!G:G,MATCH(Customer_Master!A190,Raw_Data!F:F,0)),"Not found")</f>
        <v>Jeremy Ellison</v>
      </c>
      <c r="C190" s="20" t="str">
        <f>INDEX(Raw_Data!H:H,MATCH(Customer_Master!A190,Raw_Data!F:F,0))</f>
        <v>Consumer</v>
      </c>
      <c r="D190" s="20" t="str">
        <f>INDEX(Raw_Data!J:J,MATCH(Customer_Master!A190,Raw_Data!F:F,0))</f>
        <v>Troy</v>
      </c>
      <c r="E190" s="20" t="str">
        <f>INDEX(Raw_Data!J:J,MATCH(Customer_Master!A190,Raw_Data!F:F,0))</f>
        <v>Troy</v>
      </c>
      <c r="F190" s="20" t="str">
        <f>INDEX(Raw_Data!M:M,MATCH(Customer_Master!A190,Raw_Data!F:F,0))</f>
        <v>East</v>
      </c>
      <c r="G190" s="20">
        <f>COUNTIF(Raw_Data!F:F,Customer_Master!A190)</f>
        <v>13</v>
      </c>
      <c r="H190" s="21">
        <f>SUMIF(Raw_Data!F:F,Customer_Master!A190,Raw_Data!R:R)</f>
        <v>1388.682</v>
      </c>
      <c r="I190" s="22">
        <f t="shared" si="4"/>
        <v>106.8216923076923</v>
      </c>
      <c r="J190" s="20" t="str">
        <f t="shared" si="5"/>
        <v>Silver</v>
      </c>
    </row>
    <row r="191" spans="1:10" x14ac:dyDescent="0.3">
      <c r="A191" s="20" t="s">
        <v>1652</v>
      </c>
      <c r="B191" s="20" t="str">
        <f>IFERROR(INDEX(Raw_Data!G:G,MATCH(Customer_Master!A191,Raw_Data!F:F,0)),"Not found")</f>
        <v>John Grady</v>
      </c>
      <c r="C191" s="20" t="str">
        <f>INDEX(Raw_Data!H:H,MATCH(Customer_Master!A191,Raw_Data!F:F,0))</f>
        <v>Corporate</v>
      </c>
      <c r="D191" s="20" t="str">
        <f>INDEX(Raw_Data!J:J,MATCH(Customer_Master!A191,Raw_Data!F:F,0))</f>
        <v>New York City</v>
      </c>
      <c r="E191" s="20" t="str">
        <f>INDEX(Raw_Data!J:J,MATCH(Customer_Master!A191,Raw_Data!F:F,0))</f>
        <v>New York City</v>
      </c>
      <c r="F191" s="20" t="str">
        <f>INDEX(Raw_Data!M:M,MATCH(Customer_Master!A191,Raw_Data!F:F,0))</f>
        <v>East</v>
      </c>
      <c r="G191" s="20">
        <f>COUNTIF(Raw_Data!F:F,Customer_Master!A191)</f>
        <v>9</v>
      </c>
      <c r="H191" s="21">
        <f>SUMIF(Raw_Data!F:F,Customer_Master!A191,Raw_Data!R:R)</f>
        <v>1507.0180000000003</v>
      </c>
      <c r="I191" s="22">
        <f t="shared" si="4"/>
        <v>167.44644444444447</v>
      </c>
      <c r="J191" s="20" t="str">
        <f t="shared" si="5"/>
        <v>Silver</v>
      </c>
    </row>
    <row r="192" spans="1:10" x14ac:dyDescent="0.3">
      <c r="A192" s="20" t="s">
        <v>1659</v>
      </c>
      <c r="B192" s="20" t="str">
        <f>IFERROR(INDEX(Raw_Data!G:G,MATCH(Customer_Master!A192,Raw_Data!F:F,0)),"Not found")</f>
        <v>Xylona Preis</v>
      </c>
      <c r="C192" s="20" t="str">
        <f>INDEX(Raw_Data!H:H,MATCH(Customer_Master!A192,Raw_Data!F:F,0))</f>
        <v>Consumer</v>
      </c>
      <c r="D192" s="20" t="str">
        <f>INDEX(Raw_Data!J:J,MATCH(Customer_Master!A192,Raw_Data!F:F,0))</f>
        <v>San Diego</v>
      </c>
      <c r="E192" s="20" t="str">
        <f>INDEX(Raw_Data!J:J,MATCH(Customer_Master!A192,Raw_Data!F:F,0))</f>
        <v>San Diego</v>
      </c>
      <c r="F192" s="20" t="str">
        <f>INDEX(Raw_Data!M:M,MATCH(Customer_Master!A192,Raw_Data!F:F,0))</f>
        <v>West</v>
      </c>
      <c r="G192" s="20">
        <f>COUNTIF(Raw_Data!F:F,Customer_Master!A192)</f>
        <v>28</v>
      </c>
      <c r="H192" s="21">
        <f>SUMIF(Raw_Data!F:F,Customer_Master!A192,Raw_Data!R:R)</f>
        <v>2374.6580000000004</v>
      </c>
      <c r="I192" s="22">
        <f t="shared" si="4"/>
        <v>84.809214285714305</v>
      </c>
      <c r="J192" s="20" t="str">
        <f t="shared" si="5"/>
        <v>Gold</v>
      </c>
    </row>
    <row r="193" spans="1:10" x14ac:dyDescent="0.3">
      <c r="A193" s="20" t="s">
        <v>1664</v>
      </c>
      <c r="B193" s="20" t="str">
        <f>IFERROR(INDEX(Raw_Data!G:G,MATCH(Customer_Master!A193,Raw_Data!F:F,0)),"Not found")</f>
        <v>Erin Mull</v>
      </c>
      <c r="C193" s="20" t="str">
        <f>INDEX(Raw_Data!H:H,MATCH(Customer_Master!A193,Raw_Data!F:F,0))</f>
        <v>Consumer</v>
      </c>
      <c r="D193" s="20" t="str">
        <f>INDEX(Raw_Data!J:J,MATCH(Customer_Master!A193,Raw_Data!F:F,0))</f>
        <v>New York City</v>
      </c>
      <c r="E193" s="20" t="str">
        <f>INDEX(Raw_Data!J:J,MATCH(Customer_Master!A193,Raw_Data!F:F,0))</f>
        <v>New York City</v>
      </c>
      <c r="F193" s="20" t="str">
        <f>INDEX(Raw_Data!M:M,MATCH(Customer_Master!A193,Raw_Data!F:F,0))</f>
        <v>East</v>
      </c>
      <c r="G193" s="20">
        <f>COUNTIF(Raw_Data!F:F,Customer_Master!A193)</f>
        <v>6</v>
      </c>
      <c r="H193" s="21">
        <f>SUMIF(Raw_Data!F:F,Customer_Master!A193,Raw_Data!R:R)</f>
        <v>228.99</v>
      </c>
      <c r="I193" s="22">
        <f t="shared" si="4"/>
        <v>38.164999999999999</v>
      </c>
      <c r="J193" s="20" t="str">
        <f t="shared" si="5"/>
        <v>Silver</v>
      </c>
    </row>
    <row r="194" spans="1:10" x14ac:dyDescent="0.3">
      <c r="A194" s="20" t="s">
        <v>1669</v>
      </c>
      <c r="B194" s="20" t="str">
        <f>IFERROR(INDEX(Raw_Data!G:G,MATCH(Customer_Master!A194,Raw_Data!F:F,0)),"Not found")</f>
        <v>Michelle Tran</v>
      </c>
      <c r="C194" s="20" t="str">
        <f>INDEX(Raw_Data!H:H,MATCH(Customer_Master!A194,Raw_Data!F:F,0))</f>
        <v>Home Office</v>
      </c>
      <c r="D194" s="20" t="str">
        <f>INDEX(Raw_Data!J:J,MATCH(Customer_Master!A194,Raw_Data!F:F,0))</f>
        <v>Los Angeles</v>
      </c>
      <c r="E194" s="20" t="str">
        <f>INDEX(Raw_Data!J:J,MATCH(Customer_Master!A194,Raw_Data!F:F,0))</f>
        <v>Los Angeles</v>
      </c>
      <c r="F194" s="20" t="str">
        <f>INDEX(Raw_Data!M:M,MATCH(Customer_Master!A194,Raw_Data!F:F,0))</f>
        <v>West</v>
      </c>
      <c r="G194" s="20">
        <f>COUNTIF(Raw_Data!F:F,Customer_Master!A194)</f>
        <v>11</v>
      </c>
      <c r="H194" s="21">
        <f>SUMIF(Raw_Data!F:F,Customer_Master!A194,Raw_Data!R:R)</f>
        <v>1319.4497999999999</v>
      </c>
      <c r="I194" s="22">
        <f t="shared" si="4"/>
        <v>119.94998181818181</v>
      </c>
      <c r="J194" s="20" t="str">
        <f t="shared" si="5"/>
        <v>Silver</v>
      </c>
    </row>
    <row r="195" spans="1:10" x14ac:dyDescent="0.3">
      <c r="A195" s="20" t="s">
        <v>1678</v>
      </c>
      <c r="B195" s="20" t="str">
        <f>IFERROR(INDEX(Raw_Data!G:G,MATCH(Customer_Master!A195,Raw_Data!F:F,0)),"Not found")</f>
        <v>Sue Ann Reed</v>
      </c>
      <c r="C195" s="20" t="str">
        <f>INDEX(Raw_Data!H:H,MATCH(Customer_Master!A195,Raw_Data!F:F,0))</f>
        <v>Consumer</v>
      </c>
      <c r="D195" s="20" t="str">
        <f>INDEX(Raw_Data!J:J,MATCH(Customer_Master!A195,Raw_Data!F:F,0))</f>
        <v>Chicago</v>
      </c>
      <c r="E195" s="20" t="str">
        <f>INDEX(Raw_Data!J:J,MATCH(Customer_Master!A195,Raw_Data!F:F,0))</f>
        <v>Chicago</v>
      </c>
      <c r="F195" s="20" t="str">
        <f>INDEX(Raw_Data!M:M,MATCH(Customer_Master!A195,Raw_Data!F:F,0))</f>
        <v>Central</v>
      </c>
      <c r="G195" s="20">
        <f>COUNTIF(Raw_Data!F:F,Customer_Master!A195)</f>
        <v>21</v>
      </c>
      <c r="H195" s="21">
        <f>SUMIF(Raw_Data!F:F,Customer_Master!A195,Raw_Data!R:R)</f>
        <v>4767.3415000000005</v>
      </c>
      <c r="I195" s="22">
        <f t="shared" ref="I195:I258" si="6">H195/G195</f>
        <v>227.01626190476193</v>
      </c>
      <c r="J195" s="20" t="str">
        <f t="shared" ref="J195:J258" si="7">IF(H195&gt;5000,"VIP",IF(H195&gt;2000,"Gold","Silver"))</f>
        <v>Gold</v>
      </c>
    </row>
    <row r="196" spans="1:10" x14ac:dyDescent="0.3">
      <c r="A196" s="20" t="s">
        <v>1683</v>
      </c>
      <c r="B196" s="20" t="str">
        <f>IFERROR(INDEX(Raw_Data!G:G,MATCH(Customer_Master!A196,Raw_Data!F:F,0)),"Not found")</f>
        <v>Carl Weiss</v>
      </c>
      <c r="C196" s="20" t="str">
        <f>INDEX(Raw_Data!H:H,MATCH(Customer_Master!A196,Raw_Data!F:F,0))</f>
        <v>Home Office</v>
      </c>
      <c r="D196" s="20" t="str">
        <f>INDEX(Raw_Data!J:J,MATCH(Customer_Master!A196,Raw_Data!F:F,0))</f>
        <v>Huntsville</v>
      </c>
      <c r="E196" s="20" t="str">
        <f>INDEX(Raw_Data!J:J,MATCH(Customer_Master!A196,Raw_Data!F:F,0))</f>
        <v>Huntsville</v>
      </c>
      <c r="F196" s="20" t="str">
        <f>INDEX(Raw_Data!M:M,MATCH(Customer_Master!A196,Raw_Data!F:F,0))</f>
        <v>Central</v>
      </c>
      <c r="G196" s="20">
        <f>COUNTIF(Raw_Data!F:F,Customer_Master!A196)</f>
        <v>11</v>
      </c>
      <c r="H196" s="21">
        <f>SUMIF(Raw_Data!F:F,Customer_Master!A196,Raw_Data!R:R)</f>
        <v>1136.5920000000001</v>
      </c>
      <c r="I196" s="22">
        <f t="shared" si="6"/>
        <v>103.32654545454547</v>
      </c>
      <c r="J196" s="20" t="str">
        <f t="shared" si="7"/>
        <v>Silver</v>
      </c>
    </row>
    <row r="197" spans="1:10" x14ac:dyDescent="0.3">
      <c r="A197" s="20" t="s">
        <v>1691</v>
      </c>
      <c r="B197" s="20" t="str">
        <f>IFERROR(INDEX(Raw_Data!G:G,MATCH(Customer_Master!A197,Raw_Data!F:F,0)),"Not found")</f>
        <v>Astrea Jones</v>
      </c>
      <c r="C197" s="20" t="str">
        <f>INDEX(Raw_Data!H:H,MATCH(Customer_Master!A197,Raw_Data!F:F,0))</f>
        <v>Consumer</v>
      </c>
      <c r="D197" s="20" t="str">
        <f>INDEX(Raw_Data!J:J,MATCH(Customer_Master!A197,Raw_Data!F:F,0))</f>
        <v>Rochester</v>
      </c>
      <c r="E197" s="20" t="str">
        <f>INDEX(Raw_Data!J:J,MATCH(Customer_Master!A197,Raw_Data!F:F,0))</f>
        <v>Rochester</v>
      </c>
      <c r="F197" s="20" t="str">
        <f>INDEX(Raw_Data!M:M,MATCH(Customer_Master!A197,Raw_Data!F:F,0))</f>
        <v>East</v>
      </c>
      <c r="G197" s="20">
        <f>COUNTIF(Raw_Data!F:F,Customer_Master!A197)</f>
        <v>5</v>
      </c>
      <c r="H197" s="21">
        <f>SUMIF(Raw_Data!F:F,Customer_Master!A197,Raw_Data!R:R)</f>
        <v>629.24799999999993</v>
      </c>
      <c r="I197" s="22">
        <f t="shared" si="6"/>
        <v>125.84959999999998</v>
      </c>
      <c r="J197" s="20" t="str">
        <f t="shared" si="7"/>
        <v>Silver</v>
      </c>
    </row>
    <row r="198" spans="1:10" x14ac:dyDescent="0.3">
      <c r="A198" s="20" t="s">
        <v>1698</v>
      </c>
      <c r="B198" s="20" t="str">
        <f>IFERROR(INDEX(Raw_Data!G:G,MATCH(Customer_Master!A198,Raw_Data!F:F,0)),"Not found")</f>
        <v>Sonia Sunley</v>
      </c>
      <c r="C198" s="20" t="str">
        <f>INDEX(Raw_Data!H:H,MATCH(Customer_Master!A198,Raw_Data!F:F,0))</f>
        <v>Consumer</v>
      </c>
      <c r="D198" s="20" t="str">
        <f>INDEX(Raw_Data!J:J,MATCH(Customer_Master!A198,Raw_Data!F:F,0))</f>
        <v>Seattle</v>
      </c>
      <c r="E198" s="20" t="str">
        <f>INDEX(Raw_Data!J:J,MATCH(Customer_Master!A198,Raw_Data!F:F,0))</f>
        <v>Seattle</v>
      </c>
      <c r="F198" s="20" t="str">
        <f>INDEX(Raw_Data!M:M,MATCH(Customer_Master!A198,Raw_Data!F:F,0))</f>
        <v>West</v>
      </c>
      <c r="G198" s="20">
        <f>COUNTIF(Raw_Data!F:F,Customer_Master!A198)</f>
        <v>9</v>
      </c>
      <c r="H198" s="21">
        <f>SUMIF(Raw_Data!F:F,Customer_Master!A198,Raw_Data!R:R)</f>
        <v>418.49</v>
      </c>
      <c r="I198" s="22">
        <f t="shared" si="6"/>
        <v>46.498888888888892</v>
      </c>
      <c r="J198" s="20" t="str">
        <f t="shared" si="7"/>
        <v>Silver</v>
      </c>
    </row>
    <row r="199" spans="1:10" x14ac:dyDescent="0.3">
      <c r="A199" s="20" t="s">
        <v>1703</v>
      </c>
      <c r="B199" s="20" t="str">
        <f>IFERROR(INDEX(Raw_Data!G:G,MATCH(Customer_Master!A199,Raw_Data!F:F,0)),"Not found")</f>
        <v>Rose O'Brian</v>
      </c>
      <c r="C199" s="20" t="str">
        <f>INDEX(Raw_Data!H:H,MATCH(Customer_Master!A199,Raw_Data!F:F,0))</f>
        <v>Consumer</v>
      </c>
      <c r="D199" s="20" t="str">
        <f>INDEX(Raw_Data!J:J,MATCH(Customer_Master!A199,Raw_Data!F:F,0))</f>
        <v>Memphis</v>
      </c>
      <c r="E199" s="20" t="str">
        <f>INDEX(Raw_Data!J:J,MATCH(Customer_Master!A199,Raw_Data!F:F,0))</f>
        <v>Memphis</v>
      </c>
      <c r="F199" s="20" t="str">
        <f>INDEX(Raw_Data!M:M,MATCH(Customer_Master!A199,Raw_Data!F:F,0))</f>
        <v>South</v>
      </c>
      <c r="G199" s="20">
        <f>COUNTIF(Raw_Data!F:F,Customer_Master!A199)</f>
        <v>12</v>
      </c>
      <c r="H199" s="21">
        <f>SUMIF(Raw_Data!F:F,Customer_Master!A199,Raw_Data!R:R)</f>
        <v>3815.4780000000001</v>
      </c>
      <c r="I199" s="22">
        <f t="shared" si="6"/>
        <v>317.95650000000001</v>
      </c>
      <c r="J199" s="20" t="str">
        <f t="shared" si="7"/>
        <v>Gold</v>
      </c>
    </row>
    <row r="200" spans="1:10" x14ac:dyDescent="0.3">
      <c r="A200" s="20" t="s">
        <v>1708</v>
      </c>
      <c r="B200" s="20" t="str">
        <f>IFERROR(INDEX(Raw_Data!G:G,MATCH(Customer_Master!A200,Raw_Data!F:F,0)),"Not found")</f>
        <v>Maribeth Dona</v>
      </c>
      <c r="C200" s="20" t="str">
        <f>INDEX(Raw_Data!H:H,MATCH(Customer_Master!A200,Raw_Data!F:F,0))</f>
        <v>Consumer</v>
      </c>
      <c r="D200" s="20" t="str">
        <f>INDEX(Raw_Data!J:J,MATCH(Customer_Master!A200,Raw_Data!F:F,0))</f>
        <v>Fayetteville</v>
      </c>
      <c r="E200" s="20" t="str">
        <f>INDEX(Raw_Data!J:J,MATCH(Customer_Master!A200,Raw_Data!F:F,0))</f>
        <v>Fayetteville</v>
      </c>
      <c r="F200" s="20" t="str">
        <f>INDEX(Raw_Data!M:M,MATCH(Customer_Master!A200,Raw_Data!F:F,0))</f>
        <v>South</v>
      </c>
      <c r="G200" s="20">
        <f>COUNTIF(Raw_Data!F:F,Customer_Master!A200)</f>
        <v>17</v>
      </c>
      <c r="H200" s="21">
        <f>SUMIF(Raw_Data!F:F,Customer_Master!A200,Raw_Data!R:R)</f>
        <v>3766.3820000000001</v>
      </c>
      <c r="I200" s="22">
        <f t="shared" si="6"/>
        <v>221.55188235294119</v>
      </c>
      <c r="J200" s="20" t="str">
        <f t="shared" si="7"/>
        <v>Gold</v>
      </c>
    </row>
    <row r="201" spans="1:10" x14ac:dyDescent="0.3">
      <c r="A201" s="20" t="s">
        <v>1723</v>
      </c>
      <c r="B201" s="20" t="str">
        <f>IFERROR(INDEX(Raw_Data!G:G,MATCH(Customer_Master!A201,Raw_Data!F:F,0)),"Not found")</f>
        <v>Maribeth Yedwab</v>
      </c>
      <c r="C201" s="20" t="str">
        <f>INDEX(Raw_Data!H:H,MATCH(Customer_Master!A201,Raw_Data!F:F,0))</f>
        <v>Corporate</v>
      </c>
      <c r="D201" s="20" t="str">
        <f>INDEX(Raw_Data!J:J,MATCH(Customer_Master!A201,Raw_Data!F:F,0))</f>
        <v>Parker</v>
      </c>
      <c r="E201" s="20" t="str">
        <f>INDEX(Raw_Data!J:J,MATCH(Customer_Master!A201,Raw_Data!F:F,0))</f>
        <v>Parker</v>
      </c>
      <c r="F201" s="20" t="str">
        <f>INDEX(Raw_Data!M:M,MATCH(Customer_Master!A201,Raw_Data!F:F,0))</f>
        <v>West</v>
      </c>
      <c r="G201" s="20">
        <f>COUNTIF(Raw_Data!F:F,Customer_Master!A201)</f>
        <v>13</v>
      </c>
      <c r="H201" s="21">
        <f>SUMIF(Raw_Data!F:F,Customer_Master!A201,Raw_Data!R:R)</f>
        <v>2254.2849999999994</v>
      </c>
      <c r="I201" s="22">
        <f t="shared" si="6"/>
        <v>173.40653846153842</v>
      </c>
      <c r="J201" s="20" t="str">
        <f t="shared" si="7"/>
        <v>Gold</v>
      </c>
    </row>
    <row r="202" spans="1:10" x14ac:dyDescent="0.3">
      <c r="A202" s="20" t="s">
        <v>1738</v>
      </c>
      <c r="B202" s="20" t="str">
        <f>IFERROR(INDEX(Raw_Data!G:G,MATCH(Customer_Master!A202,Raw_Data!F:F,0)),"Not found")</f>
        <v>Christopher Martinez</v>
      </c>
      <c r="C202" s="20" t="str">
        <f>INDEX(Raw_Data!H:H,MATCH(Customer_Master!A202,Raw_Data!F:F,0))</f>
        <v>Consumer</v>
      </c>
      <c r="D202" s="20" t="str">
        <f>INDEX(Raw_Data!J:J,MATCH(Customer_Master!A202,Raw_Data!F:F,0))</f>
        <v>Atlanta</v>
      </c>
      <c r="E202" s="20" t="str">
        <f>INDEX(Raw_Data!J:J,MATCH(Customer_Master!A202,Raw_Data!F:F,0))</f>
        <v>Atlanta</v>
      </c>
      <c r="F202" s="20" t="str">
        <f>INDEX(Raw_Data!M:M,MATCH(Customer_Master!A202,Raw_Data!F:F,0))</f>
        <v>South</v>
      </c>
      <c r="G202" s="20">
        <f>COUNTIF(Raw_Data!F:F,Customer_Master!A202)</f>
        <v>10</v>
      </c>
      <c r="H202" s="21">
        <f>SUMIF(Raw_Data!F:F,Customer_Master!A202,Raw_Data!R:R)</f>
        <v>8954.02</v>
      </c>
      <c r="I202" s="22">
        <f t="shared" si="6"/>
        <v>895.40200000000004</v>
      </c>
      <c r="J202" s="20" t="str">
        <f t="shared" si="7"/>
        <v>VIP</v>
      </c>
    </row>
    <row r="203" spans="1:10" x14ac:dyDescent="0.3">
      <c r="A203" s="20" t="s">
        <v>1749</v>
      </c>
      <c r="B203" s="20" t="str">
        <f>IFERROR(INDEX(Raw_Data!G:G,MATCH(Customer_Master!A203,Raw_Data!F:F,0)),"Not found")</f>
        <v>Lynn Smith</v>
      </c>
      <c r="C203" s="20" t="str">
        <f>INDEX(Raw_Data!H:H,MATCH(Customer_Master!A203,Raw_Data!F:F,0))</f>
        <v>Consumer</v>
      </c>
      <c r="D203" s="20" t="str">
        <f>INDEX(Raw_Data!J:J,MATCH(Customer_Master!A203,Raw_Data!F:F,0))</f>
        <v>Gladstone</v>
      </c>
      <c r="E203" s="20" t="str">
        <f>INDEX(Raw_Data!J:J,MATCH(Customer_Master!A203,Raw_Data!F:F,0))</f>
        <v>Gladstone</v>
      </c>
      <c r="F203" s="20" t="str">
        <f>INDEX(Raw_Data!M:M,MATCH(Customer_Master!A203,Raw_Data!F:F,0))</f>
        <v>Central</v>
      </c>
      <c r="G203" s="20">
        <f>COUNTIF(Raw_Data!F:F,Customer_Master!A203)</f>
        <v>12</v>
      </c>
      <c r="H203" s="21">
        <f>SUMIF(Raw_Data!F:F,Customer_Master!A203,Raw_Data!R:R)</f>
        <v>1008.1359999999999</v>
      </c>
      <c r="I203" s="22">
        <f t="shared" si="6"/>
        <v>84.011333333333326</v>
      </c>
      <c r="J203" s="20" t="str">
        <f t="shared" si="7"/>
        <v>Silver</v>
      </c>
    </row>
    <row r="204" spans="1:10" x14ac:dyDescent="0.3">
      <c r="A204" s="20" t="s">
        <v>1758</v>
      </c>
      <c r="B204" s="20" t="str">
        <f>IFERROR(INDEX(Raw_Data!G:G,MATCH(Customer_Master!A204,Raw_Data!F:F,0)),"Not found")</f>
        <v>Bradley Nguyen</v>
      </c>
      <c r="C204" s="20" t="str">
        <f>INDEX(Raw_Data!H:H,MATCH(Customer_Master!A204,Raw_Data!F:F,0))</f>
        <v>Consumer</v>
      </c>
      <c r="D204" s="20" t="str">
        <f>INDEX(Raw_Data!J:J,MATCH(Customer_Master!A204,Raw_Data!F:F,0))</f>
        <v>Los Angeles</v>
      </c>
      <c r="E204" s="20" t="str">
        <f>INDEX(Raw_Data!J:J,MATCH(Customer_Master!A204,Raw_Data!F:F,0))</f>
        <v>Los Angeles</v>
      </c>
      <c r="F204" s="20" t="str">
        <f>INDEX(Raw_Data!M:M,MATCH(Customer_Master!A204,Raw_Data!F:F,0))</f>
        <v>West</v>
      </c>
      <c r="G204" s="20">
        <f>COUNTIF(Raw_Data!F:F,Customer_Master!A204)</f>
        <v>17</v>
      </c>
      <c r="H204" s="21">
        <f>SUMIF(Raw_Data!F:F,Customer_Master!A204,Raw_Data!R:R)</f>
        <v>1459.3440000000001</v>
      </c>
      <c r="I204" s="22">
        <f t="shared" si="6"/>
        <v>85.84376470588235</v>
      </c>
      <c r="J204" s="20" t="str">
        <f t="shared" si="7"/>
        <v>Silver</v>
      </c>
    </row>
    <row r="205" spans="1:10" x14ac:dyDescent="0.3">
      <c r="A205" s="20" t="s">
        <v>1776</v>
      </c>
      <c r="B205" s="20" t="str">
        <f>IFERROR(INDEX(Raw_Data!G:G,MATCH(Customer_Master!A205,Raw_Data!F:F,0)),"Not found")</f>
        <v>Dean Braden</v>
      </c>
      <c r="C205" s="20" t="str">
        <f>INDEX(Raw_Data!H:H,MATCH(Customer_Master!A205,Raw_Data!F:F,0))</f>
        <v>Consumer</v>
      </c>
      <c r="D205" s="20" t="str">
        <f>INDEX(Raw_Data!J:J,MATCH(Customer_Master!A205,Raw_Data!F:F,0))</f>
        <v>Houston</v>
      </c>
      <c r="E205" s="20" t="str">
        <f>INDEX(Raw_Data!J:J,MATCH(Customer_Master!A205,Raw_Data!F:F,0))</f>
        <v>Houston</v>
      </c>
      <c r="F205" s="20" t="str">
        <f>INDEX(Raw_Data!M:M,MATCH(Customer_Master!A205,Raw_Data!F:F,0))</f>
        <v>Central</v>
      </c>
      <c r="G205" s="20">
        <f>COUNTIF(Raw_Data!F:F,Customer_Master!A205)</f>
        <v>21</v>
      </c>
      <c r="H205" s="21">
        <f>SUMIF(Raw_Data!F:F,Customer_Master!A205,Raw_Data!R:R)</f>
        <v>2332.5770000000002</v>
      </c>
      <c r="I205" s="22">
        <f t="shared" si="6"/>
        <v>111.07509523809524</v>
      </c>
      <c r="J205" s="20" t="str">
        <f t="shared" si="7"/>
        <v>Gold</v>
      </c>
    </row>
    <row r="206" spans="1:10" x14ac:dyDescent="0.3">
      <c r="A206" s="20" t="s">
        <v>1783</v>
      </c>
      <c r="B206" s="20" t="str">
        <f>IFERROR(INDEX(Raw_Data!G:G,MATCH(Customer_Master!A206,Raw_Data!F:F,0)),"Not found")</f>
        <v>Matt Connell</v>
      </c>
      <c r="C206" s="20" t="str">
        <f>INDEX(Raw_Data!H:H,MATCH(Customer_Master!A206,Raw_Data!F:F,0))</f>
        <v>Corporate</v>
      </c>
      <c r="D206" s="20" t="str">
        <f>INDEX(Raw_Data!J:J,MATCH(Customer_Master!A206,Raw_Data!F:F,0))</f>
        <v>Detroit</v>
      </c>
      <c r="E206" s="20" t="str">
        <f>INDEX(Raw_Data!J:J,MATCH(Customer_Master!A206,Raw_Data!F:F,0))</f>
        <v>Detroit</v>
      </c>
      <c r="F206" s="20" t="str">
        <f>INDEX(Raw_Data!M:M,MATCH(Customer_Master!A206,Raw_Data!F:F,0))</f>
        <v>Central</v>
      </c>
      <c r="G206" s="20">
        <f>COUNTIF(Raw_Data!F:F,Customer_Master!A206)</f>
        <v>18</v>
      </c>
      <c r="H206" s="21">
        <f>SUMIF(Raw_Data!F:F,Customer_Master!A206,Raw_Data!R:R)</f>
        <v>2258.192</v>
      </c>
      <c r="I206" s="22">
        <f t="shared" si="6"/>
        <v>125.45511111111111</v>
      </c>
      <c r="J206" s="20" t="str">
        <f t="shared" si="7"/>
        <v>Gold</v>
      </c>
    </row>
    <row r="207" spans="1:10" x14ac:dyDescent="0.3">
      <c r="A207" s="20" t="s">
        <v>1790</v>
      </c>
      <c r="B207" s="20" t="str">
        <f>IFERROR(INDEX(Raw_Data!G:G,MATCH(Customer_Master!A207,Raw_Data!F:F,0)),"Not found")</f>
        <v>Brian Dahlen</v>
      </c>
      <c r="C207" s="20" t="str">
        <f>INDEX(Raw_Data!H:H,MATCH(Customer_Master!A207,Raw_Data!F:F,0))</f>
        <v>Consumer</v>
      </c>
      <c r="D207" s="20" t="str">
        <f>INDEX(Raw_Data!J:J,MATCH(Customer_Master!A207,Raw_Data!F:F,0))</f>
        <v>Lawrence</v>
      </c>
      <c r="E207" s="20" t="str">
        <f>INDEX(Raw_Data!J:J,MATCH(Customer_Master!A207,Raw_Data!F:F,0))</f>
        <v>Lawrence</v>
      </c>
      <c r="F207" s="20" t="str">
        <f>INDEX(Raw_Data!M:M,MATCH(Customer_Master!A207,Raw_Data!F:F,0))</f>
        <v>East</v>
      </c>
      <c r="G207" s="20">
        <f>COUNTIF(Raw_Data!F:F,Customer_Master!A207)</f>
        <v>20</v>
      </c>
      <c r="H207" s="21">
        <f>SUMIF(Raw_Data!F:F,Customer_Master!A207,Raw_Data!R:R)</f>
        <v>3288.471</v>
      </c>
      <c r="I207" s="22">
        <f t="shared" si="6"/>
        <v>164.42355000000001</v>
      </c>
      <c r="J207" s="20" t="str">
        <f t="shared" si="7"/>
        <v>Gold</v>
      </c>
    </row>
    <row r="208" spans="1:10" x14ac:dyDescent="0.3">
      <c r="A208" s="20" t="s">
        <v>1794</v>
      </c>
      <c r="B208" s="20" t="str">
        <f>IFERROR(INDEX(Raw_Data!G:G,MATCH(Customer_Master!A208,Raw_Data!F:F,0)),"Not found")</f>
        <v>Patricia Hirasaki</v>
      </c>
      <c r="C208" s="20" t="str">
        <f>INDEX(Raw_Data!H:H,MATCH(Customer_Master!A208,Raw_Data!F:F,0))</f>
        <v>Home Office</v>
      </c>
      <c r="D208" s="20" t="str">
        <f>INDEX(Raw_Data!J:J,MATCH(Customer_Master!A208,Raw_Data!F:F,0))</f>
        <v>Lakeland</v>
      </c>
      <c r="E208" s="20" t="str">
        <f>INDEX(Raw_Data!J:J,MATCH(Customer_Master!A208,Raw_Data!F:F,0))</f>
        <v>Lakeland</v>
      </c>
      <c r="F208" s="20" t="str">
        <f>INDEX(Raw_Data!M:M,MATCH(Customer_Master!A208,Raw_Data!F:F,0))</f>
        <v>South</v>
      </c>
      <c r="G208" s="20">
        <f>COUNTIF(Raw_Data!F:F,Customer_Master!A208)</f>
        <v>2</v>
      </c>
      <c r="H208" s="21">
        <f>SUMIF(Raw_Data!F:F,Customer_Master!A208,Raw_Data!R:R)</f>
        <v>729.64800000000002</v>
      </c>
      <c r="I208" s="22">
        <f t="shared" si="6"/>
        <v>364.82400000000001</v>
      </c>
      <c r="J208" s="20" t="str">
        <f t="shared" si="7"/>
        <v>Silver</v>
      </c>
    </row>
    <row r="209" spans="1:10" x14ac:dyDescent="0.3">
      <c r="A209" s="20" t="s">
        <v>1800</v>
      </c>
      <c r="B209" s="20" t="str">
        <f>IFERROR(INDEX(Raw_Data!G:G,MATCH(Customer_Master!A209,Raw_Data!F:F,0)),"Not found")</f>
        <v>Mike Gockenbach</v>
      </c>
      <c r="C209" s="20" t="str">
        <f>INDEX(Raw_Data!H:H,MATCH(Customer_Master!A209,Raw_Data!F:F,0))</f>
        <v>Consumer</v>
      </c>
      <c r="D209" s="20" t="str">
        <f>INDEX(Raw_Data!J:J,MATCH(Customer_Master!A209,Raw_Data!F:F,0))</f>
        <v>Philadelphia</v>
      </c>
      <c r="E209" s="20" t="str">
        <f>INDEX(Raw_Data!J:J,MATCH(Customer_Master!A209,Raw_Data!F:F,0))</f>
        <v>Philadelphia</v>
      </c>
      <c r="F209" s="20" t="str">
        <f>INDEX(Raw_Data!M:M,MATCH(Customer_Master!A209,Raw_Data!F:F,0))</f>
        <v>East</v>
      </c>
      <c r="G209" s="20">
        <f>COUNTIF(Raw_Data!F:F,Customer_Master!A209)</f>
        <v>8</v>
      </c>
      <c r="H209" s="21">
        <f>SUMIF(Raw_Data!F:F,Customer_Master!A209,Raw_Data!R:R)</f>
        <v>3061.5430000000001</v>
      </c>
      <c r="I209" s="22">
        <f t="shared" si="6"/>
        <v>382.69287500000002</v>
      </c>
      <c r="J209" s="20" t="str">
        <f t="shared" si="7"/>
        <v>Gold</v>
      </c>
    </row>
    <row r="210" spans="1:10" x14ac:dyDescent="0.3">
      <c r="A210" s="20" t="s">
        <v>1809</v>
      </c>
      <c r="B210" s="20" t="str">
        <f>IFERROR(INDEX(Raw_Data!G:G,MATCH(Customer_Master!A210,Raw_Data!F:F,0)),"Not found")</f>
        <v>Karen Bern</v>
      </c>
      <c r="C210" s="20" t="str">
        <f>INDEX(Raw_Data!H:H,MATCH(Customer_Master!A210,Raw_Data!F:F,0))</f>
        <v>Corporate</v>
      </c>
      <c r="D210" s="20" t="str">
        <f>INDEX(Raw_Data!J:J,MATCH(Customer_Master!A210,Raw_Data!F:F,0))</f>
        <v>Los Angeles</v>
      </c>
      <c r="E210" s="20" t="str">
        <f>INDEX(Raw_Data!J:J,MATCH(Customer_Master!A210,Raw_Data!F:F,0))</f>
        <v>Los Angeles</v>
      </c>
      <c r="F210" s="20" t="str">
        <f>INDEX(Raw_Data!M:M,MATCH(Customer_Master!A210,Raw_Data!F:F,0))</f>
        <v>West</v>
      </c>
      <c r="G210" s="20">
        <f>COUNTIF(Raw_Data!F:F,Customer_Master!A210)</f>
        <v>10</v>
      </c>
      <c r="H210" s="21">
        <f>SUMIF(Raw_Data!F:F,Customer_Master!A210,Raw_Data!R:R)</f>
        <v>3152.6149999999998</v>
      </c>
      <c r="I210" s="22">
        <f t="shared" si="6"/>
        <v>315.26149999999996</v>
      </c>
      <c r="J210" s="20" t="str">
        <f t="shared" si="7"/>
        <v>Gold</v>
      </c>
    </row>
    <row r="211" spans="1:10" x14ac:dyDescent="0.3">
      <c r="A211" s="20" t="s">
        <v>1814</v>
      </c>
      <c r="B211" s="20" t="str">
        <f>IFERROR(INDEX(Raw_Data!G:G,MATCH(Customer_Master!A211,Raw_Data!F:F,0)),"Not found")</f>
        <v>Jasper Cacioppo</v>
      </c>
      <c r="C211" s="20" t="str">
        <f>INDEX(Raw_Data!H:H,MATCH(Customer_Master!A211,Raw_Data!F:F,0))</f>
        <v>Consumer</v>
      </c>
      <c r="D211" s="20" t="str">
        <f>INDEX(Raw_Data!J:J,MATCH(Customer_Master!A211,Raw_Data!F:F,0))</f>
        <v>Los Angeles</v>
      </c>
      <c r="E211" s="20" t="str">
        <f>INDEX(Raw_Data!J:J,MATCH(Customer_Master!A211,Raw_Data!F:F,0))</f>
        <v>Los Angeles</v>
      </c>
      <c r="F211" s="20" t="str">
        <f>INDEX(Raw_Data!M:M,MATCH(Customer_Master!A211,Raw_Data!F:F,0))</f>
        <v>West</v>
      </c>
      <c r="G211" s="20">
        <f>COUNTIF(Raw_Data!F:F,Customer_Master!A211)</f>
        <v>4</v>
      </c>
      <c r="H211" s="21">
        <f>SUMIF(Raw_Data!F:F,Customer_Master!A211,Raw_Data!R:R)</f>
        <v>71.262999999999991</v>
      </c>
      <c r="I211" s="22">
        <f t="shared" si="6"/>
        <v>17.815749999999998</v>
      </c>
      <c r="J211" s="20" t="str">
        <f t="shared" si="7"/>
        <v>Silver</v>
      </c>
    </row>
    <row r="212" spans="1:10" x14ac:dyDescent="0.3">
      <c r="A212" s="20" t="s">
        <v>1819</v>
      </c>
      <c r="B212" s="20" t="str">
        <f>IFERROR(INDEX(Raw_Data!G:G,MATCH(Customer_Master!A212,Raw_Data!F:F,0)),"Not found")</f>
        <v>Rob Lucas</v>
      </c>
      <c r="C212" s="20" t="str">
        <f>INDEX(Raw_Data!H:H,MATCH(Customer_Master!A212,Raw_Data!F:F,0))</f>
        <v>Consumer</v>
      </c>
      <c r="D212" s="20" t="str">
        <f>INDEX(Raw_Data!J:J,MATCH(Customer_Master!A212,Raw_Data!F:F,0))</f>
        <v>Montgomery</v>
      </c>
      <c r="E212" s="20" t="str">
        <f>INDEX(Raw_Data!J:J,MATCH(Customer_Master!A212,Raw_Data!F:F,0))</f>
        <v>Montgomery</v>
      </c>
      <c r="F212" s="20" t="str">
        <f>INDEX(Raw_Data!M:M,MATCH(Customer_Master!A212,Raw_Data!F:F,0))</f>
        <v>South</v>
      </c>
      <c r="G212" s="20">
        <f>COUNTIF(Raw_Data!F:F,Customer_Master!A212)</f>
        <v>24</v>
      </c>
      <c r="H212" s="21">
        <f>SUMIF(Raw_Data!F:F,Customer_Master!A212,Raw_Data!R:R)</f>
        <v>6234.9099999999989</v>
      </c>
      <c r="I212" s="22">
        <f t="shared" si="6"/>
        <v>259.7879166666666</v>
      </c>
      <c r="J212" s="20" t="str">
        <f t="shared" si="7"/>
        <v>VIP</v>
      </c>
    </row>
    <row r="213" spans="1:10" x14ac:dyDescent="0.3">
      <c r="A213" s="20" t="s">
        <v>1825</v>
      </c>
      <c r="B213" s="20" t="str">
        <f>IFERROR(INDEX(Raw_Data!G:G,MATCH(Customer_Master!A213,Raw_Data!F:F,0)),"Not found")</f>
        <v>Allen Armold</v>
      </c>
      <c r="C213" s="20" t="str">
        <f>INDEX(Raw_Data!H:H,MATCH(Customer_Master!A213,Raw_Data!F:F,0))</f>
        <v>Consumer</v>
      </c>
      <c r="D213" s="20" t="str">
        <f>INDEX(Raw_Data!J:J,MATCH(Customer_Master!A213,Raw_Data!F:F,0))</f>
        <v>Mesa</v>
      </c>
      <c r="E213" s="20" t="str">
        <f>INDEX(Raw_Data!J:J,MATCH(Customer_Master!A213,Raw_Data!F:F,0))</f>
        <v>Mesa</v>
      </c>
      <c r="F213" s="20" t="str">
        <f>INDEX(Raw_Data!M:M,MATCH(Customer_Master!A213,Raw_Data!F:F,0))</f>
        <v>West</v>
      </c>
      <c r="G213" s="20">
        <f>COUNTIF(Raw_Data!F:F,Customer_Master!A213)</f>
        <v>15</v>
      </c>
      <c r="H213" s="21">
        <f>SUMIF(Raw_Data!F:F,Customer_Master!A213,Raw_Data!R:R)</f>
        <v>1056.3900000000001</v>
      </c>
      <c r="I213" s="22">
        <f t="shared" si="6"/>
        <v>70.426000000000002</v>
      </c>
      <c r="J213" s="20" t="str">
        <f t="shared" si="7"/>
        <v>Silver</v>
      </c>
    </row>
    <row r="214" spans="1:10" x14ac:dyDescent="0.3">
      <c r="A214" s="20" t="s">
        <v>1831</v>
      </c>
      <c r="B214" s="20" t="str">
        <f>IFERROR(INDEX(Raw_Data!G:G,MATCH(Customer_Master!A214,Raw_Data!F:F,0)),"Not found")</f>
        <v>Emily Phan</v>
      </c>
      <c r="C214" s="20" t="str">
        <f>INDEX(Raw_Data!H:H,MATCH(Customer_Master!A214,Raw_Data!F:F,0))</f>
        <v>Consumer</v>
      </c>
      <c r="D214" s="20" t="str">
        <f>INDEX(Raw_Data!J:J,MATCH(Customer_Master!A214,Raw_Data!F:F,0))</f>
        <v>Chicago</v>
      </c>
      <c r="E214" s="20" t="str">
        <f>INDEX(Raw_Data!J:J,MATCH(Customer_Master!A214,Raw_Data!F:F,0))</f>
        <v>Chicago</v>
      </c>
      <c r="F214" s="20" t="str">
        <f>INDEX(Raw_Data!M:M,MATCH(Customer_Master!A214,Raw_Data!F:F,0))</f>
        <v>Central</v>
      </c>
      <c r="G214" s="20">
        <f>COUNTIF(Raw_Data!F:F,Customer_Master!A214)</f>
        <v>31</v>
      </c>
      <c r="H214" s="21">
        <f>SUMIF(Raw_Data!F:F,Customer_Master!A214,Raw_Data!R:R)</f>
        <v>5478.0608000000002</v>
      </c>
      <c r="I214" s="22">
        <f t="shared" si="6"/>
        <v>176.71163870967743</v>
      </c>
      <c r="J214" s="20" t="str">
        <f t="shared" si="7"/>
        <v>VIP</v>
      </c>
    </row>
    <row r="215" spans="1:10" x14ac:dyDescent="0.3">
      <c r="A215" s="20" t="s">
        <v>1839</v>
      </c>
      <c r="B215" s="20" t="str">
        <f>IFERROR(INDEX(Raw_Data!G:G,MATCH(Customer_Master!A215,Raw_Data!F:F,0)),"Not found")</f>
        <v>Darren Koutras</v>
      </c>
      <c r="C215" s="20" t="str">
        <f>INDEX(Raw_Data!H:H,MATCH(Customer_Master!A215,Raw_Data!F:F,0))</f>
        <v>Consumer</v>
      </c>
      <c r="D215" s="20" t="str">
        <f>INDEX(Raw_Data!J:J,MATCH(Customer_Master!A215,Raw_Data!F:F,0))</f>
        <v>Henderson</v>
      </c>
      <c r="E215" s="20" t="str">
        <f>INDEX(Raw_Data!J:J,MATCH(Customer_Master!A215,Raw_Data!F:F,0))</f>
        <v>Henderson</v>
      </c>
      <c r="F215" s="20" t="str">
        <f>INDEX(Raw_Data!M:M,MATCH(Customer_Master!A215,Raw_Data!F:F,0))</f>
        <v>South</v>
      </c>
      <c r="G215" s="20">
        <f>COUNTIF(Raw_Data!F:F,Customer_Master!A215)</f>
        <v>8</v>
      </c>
      <c r="H215" s="21">
        <f>SUMIF(Raw_Data!F:F,Customer_Master!A215,Raw_Data!R:R)</f>
        <v>1687.04</v>
      </c>
      <c r="I215" s="22">
        <f t="shared" si="6"/>
        <v>210.88</v>
      </c>
      <c r="J215" s="20" t="str">
        <f t="shared" si="7"/>
        <v>Silver</v>
      </c>
    </row>
    <row r="216" spans="1:10" x14ac:dyDescent="0.3">
      <c r="A216" s="20" t="s">
        <v>1846</v>
      </c>
      <c r="B216" s="20" t="str">
        <f>IFERROR(INDEX(Raw_Data!G:G,MATCH(Customer_Master!A216,Raw_Data!F:F,0)),"Not found")</f>
        <v>Bradley Drucker</v>
      </c>
      <c r="C216" s="20" t="str">
        <f>INDEX(Raw_Data!H:H,MATCH(Customer_Master!A216,Raw_Data!F:F,0))</f>
        <v>Consumer</v>
      </c>
      <c r="D216" s="20" t="str">
        <f>INDEX(Raw_Data!J:J,MATCH(Customer_Master!A216,Raw_Data!F:F,0))</f>
        <v>Green Bay</v>
      </c>
      <c r="E216" s="20" t="str">
        <f>INDEX(Raw_Data!J:J,MATCH(Customer_Master!A216,Raw_Data!F:F,0))</f>
        <v>Green Bay</v>
      </c>
      <c r="F216" s="20" t="str">
        <f>INDEX(Raw_Data!M:M,MATCH(Customer_Master!A216,Raw_Data!F:F,0))</f>
        <v>Central</v>
      </c>
      <c r="G216" s="20">
        <f>COUNTIF(Raw_Data!F:F,Customer_Master!A216)</f>
        <v>10</v>
      </c>
      <c r="H216" s="21">
        <f>SUMIF(Raw_Data!F:F,Customer_Master!A216,Raw_Data!R:R)</f>
        <v>4411.2430000000004</v>
      </c>
      <c r="I216" s="22">
        <f t="shared" si="6"/>
        <v>441.12430000000006</v>
      </c>
      <c r="J216" s="20" t="str">
        <f t="shared" si="7"/>
        <v>Gold</v>
      </c>
    </row>
    <row r="217" spans="1:10" x14ac:dyDescent="0.3">
      <c r="A217" s="20" t="s">
        <v>1855</v>
      </c>
      <c r="B217" s="20" t="str">
        <f>IFERROR(INDEX(Raw_Data!G:G,MATCH(Customer_Master!A217,Raw_Data!F:F,0)),"Not found")</f>
        <v>Liz MacKendrick</v>
      </c>
      <c r="C217" s="20" t="str">
        <f>INDEX(Raw_Data!H:H,MATCH(Customer_Master!A217,Raw_Data!F:F,0))</f>
        <v>Consumer</v>
      </c>
      <c r="D217" s="20" t="str">
        <f>INDEX(Raw_Data!J:J,MATCH(Customer_Master!A217,Raw_Data!F:F,0))</f>
        <v>Springfield</v>
      </c>
      <c r="E217" s="20" t="str">
        <f>INDEX(Raw_Data!J:J,MATCH(Customer_Master!A217,Raw_Data!F:F,0))</f>
        <v>Springfield</v>
      </c>
      <c r="F217" s="20" t="str">
        <f>INDEX(Raw_Data!M:M,MATCH(Customer_Master!A217,Raw_Data!F:F,0))</f>
        <v>East</v>
      </c>
      <c r="G217" s="20">
        <f>COUNTIF(Raw_Data!F:F,Customer_Master!A217)</f>
        <v>7</v>
      </c>
      <c r="H217" s="21">
        <f>SUMIF(Raw_Data!F:F,Customer_Master!A217,Raw_Data!R:R)</f>
        <v>1346.7739999999999</v>
      </c>
      <c r="I217" s="22">
        <f t="shared" si="6"/>
        <v>192.39628571428571</v>
      </c>
      <c r="J217" s="20" t="str">
        <f t="shared" si="7"/>
        <v>Silver</v>
      </c>
    </row>
    <row r="218" spans="1:10" x14ac:dyDescent="0.3">
      <c r="A218" s="20" t="s">
        <v>1865</v>
      </c>
      <c r="B218" s="20" t="str">
        <f>IFERROR(INDEX(Raw_Data!G:G,MATCH(Customer_Master!A218,Raw_Data!F:F,0)),"Not found")</f>
        <v>Adrian Shami</v>
      </c>
      <c r="C218" s="20" t="str">
        <f>INDEX(Raw_Data!H:H,MATCH(Customer_Master!A218,Raw_Data!F:F,0))</f>
        <v>Home Office</v>
      </c>
      <c r="D218" s="20" t="str">
        <f>INDEX(Raw_Data!J:J,MATCH(Customer_Master!A218,Raw_Data!F:F,0))</f>
        <v>New York City</v>
      </c>
      <c r="E218" s="20" t="str">
        <f>INDEX(Raw_Data!J:J,MATCH(Customer_Master!A218,Raw_Data!F:F,0))</f>
        <v>New York City</v>
      </c>
      <c r="F218" s="20" t="str">
        <f>INDEX(Raw_Data!M:M,MATCH(Customer_Master!A218,Raw_Data!F:F,0))</f>
        <v>East</v>
      </c>
      <c r="G218" s="20">
        <f>COUNTIF(Raw_Data!F:F,Customer_Master!A218)</f>
        <v>3</v>
      </c>
      <c r="H218" s="21">
        <f>SUMIF(Raw_Data!F:F,Customer_Master!A218,Raw_Data!R:R)</f>
        <v>58.82</v>
      </c>
      <c r="I218" s="22">
        <f t="shared" si="6"/>
        <v>19.606666666666666</v>
      </c>
      <c r="J218" s="20" t="str">
        <f t="shared" si="7"/>
        <v>Silver</v>
      </c>
    </row>
    <row r="219" spans="1:10" x14ac:dyDescent="0.3">
      <c r="A219" s="20" t="s">
        <v>1874</v>
      </c>
      <c r="B219" s="20" t="str">
        <f>IFERROR(INDEX(Raw_Data!G:G,MATCH(Customer_Master!A219,Raw_Data!F:F,0)),"Not found")</f>
        <v>Bill Donatelli</v>
      </c>
      <c r="C219" s="20" t="str">
        <f>INDEX(Raw_Data!H:H,MATCH(Customer_Master!A219,Raw_Data!F:F,0))</f>
        <v>Consumer</v>
      </c>
      <c r="D219" s="20" t="str">
        <f>INDEX(Raw_Data!J:J,MATCH(Customer_Master!A219,Raw_Data!F:F,0))</f>
        <v>San Francisco</v>
      </c>
      <c r="E219" s="20" t="str">
        <f>INDEX(Raw_Data!J:J,MATCH(Customer_Master!A219,Raw_Data!F:F,0))</f>
        <v>San Francisco</v>
      </c>
      <c r="F219" s="20" t="str">
        <f>INDEX(Raw_Data!M:M,MATCH(Customer_Master!A219,Raw_Data!F:F,0))</f>
        <v>West</v>
      </c>
      <c r="G219" s="20">
        <f>COUNTIF(Raw_Data!F:F,Customer_Master!A219)</f>
        <v>19</v>
      </c>
      <c r="H219" s="21">
        <f>SUMIF(Raw_Data!F:F,Customer_Master!A219,Raw_Data!R:R)</f>
        <v>5718.5210000000006</v>
      </c>
      <c r="I219" s="22">
        <f t="shared" si="6"/>
        <v>300.97478947368427</v>
      </c>
      <c r="J219" s="20" t="str">
        <f t="shared" si="7"/>
        <v>VIP</v>
      </c>
    </row>
    <row r="220" spans="1:10" x14ac:dyDescent="0.3">
      <c r="A220" s="20" t="s">
        <v>1882</v>
      </c>
      <c r="B220" s="20" t="str">
        <f>IFERROR(INDEX(Raw_Data!G:G,MATCH(Customer_Master!A220,Raw_Data!F:F,0)),"Not found")</f>
        <v>Greg Tran</v>
      </c>
      <c r="C220" s="20" t="str">
        <f>INDEX(Raw_Data!H:H,MATCH(Customer_Master!A220,Raw_Data!F:F,0))</f>
        <v>Consumer</v>
      </c>
      <c r="D220" s="20" t="str">
        <f>INDEX(Raw_Data!J:J,MATCH(Customer_Master!A220,Raw_Data!F:F,0))</f>
        <v>Houston</v>
      </c>
      <c r="E220" s="20" t="str">
        <f>INDEX(Raw_Data!J:J,MATCH(Customer_Master!A220,Raw_Data!F:F,0))</f>
        <v>Houston</v>
      </c>
      <c r="F220" s="20" t="str">
        <f>INDEX(Raw_Data!M:M,MATCH(Customer_Master!A220,Raw_Data!F:F,0))</f>
        <v>Central</v>
      </c>
      <c r="G220" s="20">
        <f>COUNTIF(Raw_Data!F:F,Customer_Master!A220)</f>
        <v>29</v>
      </c>
      <c r="H220" s="21">
        <f>SUMIF(Raw_Data!F:F,Customer_Master!A220,Raw_Data!R:R)</f>
        <v>11820.119999999997</v>
      </c>
      <c r="I220" s="22">
        <f t="shared" si="6"/>
        <v>407.59034482758614</v>
      </c>
      <c r="J220" s="20" t="str">
        <f t="shared" si="7"/>
        <v>VIP</v>
      </c>
    </row>
    <row r="221" spans="1:10" x14ac:dyDescent="0.3">
      <c r="A221" s="20" t="s">
        <v>1891</v>
      </c>
      <c r="B221" s="20" t="str">
        <f>IFERROR(INDEX(Raw_Data!G:G,MATCH(Customer_Master!A221,Raw_Data!F:F,0)),"Not found")</f>
        <v>Ashley Jarboe</v>
      </c>
      <c r="C221" s="20" t="str">
        <f>INDEX(Raw_Data!H:H,MATCH(Customer_Master!A221,Raw_Data!F:F,0))</f>
        <v>Consumer</v>
      </c>
      <c r="D221" s="20" t="str">
        <f>INDEX(Raw_Data!J:J,MATCH(Customer_Master!A221,Raw_Data!F:F,0))</f>
        <v>Wilmington</v>
      </c>
      <c r="E221" s="20" t="str">
        <f>INDEX(Raw_Data!J:J,MATCH(Customer_Master!A221,Raw_Data!F:F,0))</f>
        <v>Wilmington</v>
      </c>
      <c r="F221" s="20" t="str">
        <f>INDEX(Raw_Data!M:M,MATCH(Customer_Master!A221,Raw_Data!F:F,0))</f>
        <v>South</v>
      </c>
      <c r="G221" s="20">
        <f>COUNTIF(Raw_Data!F:F,Customer_Master!A221)</f>
        <v>10</v>
      </c>
      <c r="H221" s="21">
        <f>SUMIF(Raw_Data!F:F,Customer_Master!A221,Raw_Data!R:R)</f>
        <v>1839.2400000000002</v>
      </c>
      <c r="I221" s="22">
        <f t="shared" si="6"/>
        <v>183.92400000000004</v>
      </c>
      <c r="J221" s="20" t="str">
        <f t="shared" si="7"/>
        <v>Silver</v>
      </c>
    </row>
    <row r="222" spans="1:10" x14ac:dyDescent="0.3">
      <c r="A222" s="20" t="s">
        <v>1896</v>
      </c>
      <c r="B222" s="20" t="str">
        <f>IFERROR(INDEX(Raw_Data!G:G,MATCH(Customer_Master!A222,Raw_Data!F:F,0)),"Not found")</f>
        <v>Olvera Toch</v>
      </c>
      <c r="C222" s="20" t="str">
        <f>INDEX(Raw_Data!H:H,MATCH(Customer_Master!A222,Raw_Data!F:F,0))</f>
        <v>Consumer</v>
      </c>
      <c r="D222" s="20" t="str">
        <f>INDEX(Raw_Data!J:J,MATCH(Customer_Master!A222,Raw_Data!F:F,0))</f>
        <v>Los Angeles</v>
      </c>
      <c r="E222" s="20" t="str">
        <f>INDEX(Raw_Data!J:J,MATCH(Customer_Master!A222,Raw_Data!F:F,0))</f>
        <v>Los Angeles</v>
      </c>
      <c r="F222" s="20" t="str">
        <f>INDEX(Raw_Data!M:M,MATCH(Customer_Master!A222,Raw_Data!F:F,0))</f>
        <v>West</v>
      </c>
      <c r="G222" s="20">
        <f>COUNTIF(Raw_Data!F:F,Customer_Master!A222)</f>
        <v>10</v>
      </c>
      <c r="H222" s="21">
        <f>SUMIF(Raw_Data!F:F,Customer_Master!A222,Raw_Data!R:R)</f>
        <v>3818.6240000000003</v>
      </c>
      <c r="I222" s="22">
        <f t="shared" si="6"/>
        <v>381.86240000000004</v>
      </c>
      <c r="J222" s="20" t="str">
        <f t="shared" si="7"/>
        <v>Gold</v>
      </c>
    </row>
    <row r="223" spans="1:10" x14ac:dyDescent="0.3">
      <c r="A223" s="20" t="s">
        <v>1905</v>
      </c>
      <c r="B223" s="20" t="str">
        <f>IFERROR(INDEX(Raw_Data!G:G,MATCH(Customer_Master!A223,Raw_Data!F:F,0)),"Not found")</f>
        <v>Liz Pelletier</v>
      </c>
      <c r="C223" s="20" t="str">
        <f>INDEX(Raw_Data!H:H,MATCH(Customer_Master!A223,Raw_Data!F:F,0))</f>
        <v>Consumer</v>
      </c>
      <c r="D223" s="20" t="str">
        <f>INDEX(Raw_Data!J:J,MATCH(Customer_Master!A223,Raw_Data!F:F,0))</f>
        <v>San Francisco</v>
      </c>
      <c r="E223" s="20" t="str">
        <f>INDEX(Raw_Data!J:J,MATCH(Customer_Master!A223,Raw_Data!F:F,0))</f>
        <v>San Francisco</v>
      </c>
      <c r="F223" s="20" t="str">
        <f>INDEX(Raw_Data!M:M,MATCH(Customer_Master!A223,Raw_Data!F:F,0))</f>
        <v>West</v>
      </c>
      <c r="G223" s="20">
        <f>COUNTIF(Raw_Data!F:F,Customer_Master!A223)</f>
        <v>9</v>
      </c>
      <c r="H223" s="21">
        <f>SUMIF(Raw_Data!F:F,Customer_Master!A223,Raw_Data!R:R)</f>
        <v>756.60599999999999</v>
      </c>
      <c r="I223" s="22">
        <f t="shared" si="6"/>
        <v>84.067333333333337</v>
      </c>
      <c r="J223" s="20" t="str">
        <f t="shared" si="7"/>
        <v>Silver</v>
      </c>
    </row>
    <row r="224" spans="1:10" x14ac:dyDescent="0.3">
      <c r="A224" s="20" t="s">
        <v>1910</v>
      </c>
      <c r="B224" s="20" t="str">
        <f>IFERROR(INDEX(Raw_Data!G:G,MATCH(Customer_Master!A224,Raw_Data!F:F,0)),"Not found")</f>
        <v>Cynthia Arntzen</v>
      </c>
      <c r="C224" s="20" t="str">
        <f>INDEX(Raw_Data!H:H,MATCH(Customer_Master!A224,Raw_Data!F:F,0))</f>
        <v>Consumer</v>
      </c>
      <c r="D224" s="20" t="str">
        <f>INDEX(Raw_Data!J:J,MATCH(Customer_Master!A224,Raw_Data!F:F,0))</f>
        <v>Tampa</v>
      </c>
      <c r="E224" s="20" t="str">
        <f>INDEX(Raw_Data!J:J,MATCH(Customer_Master!A224,Raw_Data!F:F,0))</f>
        <v>Tampa</v>
      </c>
      <c r="F224" s="20" t="str">
        <f>INDEX(Raw_Data!M:M,MATCH(Customer_Master!A224,Raw_Data!F:F,0))</f>
        <v>South</v>
      </c>
      <c r="G224" s="20">
        <f>COUNTIF(Raw_Data!F:F,Customer_Master!A224)</f>
        <v>17</v>
      </c>
      <c r="H224" s="21">
        <f>SUMIF(Raw_Data!F:F,Customer_Master!A224,Raw_Data!R:R)</f>
        <v>3041.5659999999993</v>
      </c>
      <c r="I224" s="22">
        <f t="shared" si="6"/>
        <v>178.91564705882348</v>
      </c>
      <c r="J224" s="20" t="str">
        <f t="shared" si="7"/>
        <v>Gold</v>
      </c>
    </row>
    <row r="225" spans="1:10" x14ac:dyDescent="0.3">
      <c r="A225" s="20" t="s">
        <v>1917</v>
      </c>
      <c r="B225" s="20" t="str">
        <f>IFERROR(INDEX(Raw_Data!G:G,MATCH(Customer_Master!A225,Raw_Data!F:F,0)),"Not found")</f>
        <v>Jeremy Farry</v>
      </c>
      <c r="C225" s="20" t="str">
        <f>INDEX(Raw_Data!H:H,MATCH(Customer_Master!A225,Raw_Data!F:F,0))</f>
        <v>Consumer</v>
      </c>
      <c r="D225" s="20" t="str">
        <f>INDEX(Raw_Data!J:J,MATCH(Customer_Master!A225,Raw_Data!F:F,0))</f>
        <v>Seattle</v>
      </c>
      <c r="E225" s="20" t="str">
        <f>INDEX(Raw_Data!J:J,MATCH(Customer_Master!A225,Raw_Data!F:F,0))</f>
        <v>Seattle</v>
      </c>
      <c r="F225" s="20" t="str">
        <f>INDEX(Raw_Data!M:M,MATCH(Customer_Master!A225,Raw_Data!F:F,0))</f>
        <v>West</v>
      </c>
      <c r="G225" s="20">
        <f>COUNTIF(Raw_Data!F:F,Customer_Master!A225)</f>
        <v>15</v>
      </c>
      <c r="H225" s="21">
        <f>SUMIF(Raw_Data!F:F,Customer_Master!A225,Raw_Data!R:R)</f>
        <v>1082.9179999999999</v>
      </c>
      <c r="I225" s="22">
        <f t="shared" si="6"/>
        <v>72.194533333333325</v>
      </c>
      <c r="J225" s="20" t="str">
        <f t="shared" si="7"/>
        <v>Silver</v>
      </c>
    </row>
    <row r="226" spans="1:10" x14ac:dyDescent="0.3">
      <c r="A226" s="20" t="s">
        <v>1922</v>
      </c>
      <c r="B226" s="20" t="str">
        <f>IFERROR(INDEX(Raw_Data!G:G,MATCH(Customer_Master!A226,Raw_Data!F:F,0)),"Not found")</f>
        <v>Frank Preis</v>
      </c>
      <c r="C226" s="20" t="str">
        <f>INDEX(Raw_Data!H:H,MATCH(Customer_Master!A226,Raw_Data!F:F,0))</f>
        <v>Consumer</v>
      </c>
      <c r="D226" s="20" t="str">
        <f>INDEX(Raw_Data!J:J,MATCH(Customer_Master!A226,Raw_Data!F:F,0))</f>
        <v>Los Angeles</v>
      </c>
      <c r="E226" s="20" t="str">
        <f>INDEX(Raw_Data!J:J,MATCH(Customer_Master!A226,Raw_Data!F:F,0))</f>
        <v>Los Angeles</v>
      </c>
      <c r="F226" s="20" t="str">
        <f>INDEX(Raw_Data!M:M,MATCH(Customer_Master!A226,Raw_Data!F:F,0))</f>
        <v>West</v>
      </c>
      <c r="G226" s="20">
        <f>COUNTIF(Raw_Data!F:F,Customer_Master!A226)</f>
        <v>14</v>
      </c>
      <c r="H226" s="21">
        <f>SUMIF(Raw_Data!F:F,Customer_Master!A226,Raw_Data!R:R)</f>
        <v>4046.7460000000005</v>
      </c>
      <c r="I226" s="22">
        <f t="shared" si="6"/>
        <v>289.05328571428578</v>
      </c>
      <c r="J226" s="20" t="str">
        <f t="shared" si="7"/>
        <v>Gold</v>
      </c>
    </row>
    <row r="227" spans="1:10" x14ac:dyDescent="0.3">
      <c r="A227" s="20" t="s">
        <v>1927</v>
      </c>
      <c r="B227" s="20" t="str">
        <f>IFERROR(INDEX(Raw_Data!G:G,MATCH(Customer_Master!A227,Raw_Data!F:F,0)),"Not found")</f>
        <v>Ellis Ballard</v>
      </c>
      <c r="C227" s="20" t="str">
        <f>INDEX(Raw_Data!H:H,MATCH(Customer_Master!A227,Raw_Data!F:F,0))</f>
        <v>Corporate</v>
      </c>
      <c r="D227" s="20" t="str">
        <f>INDEX(Raw_Data!J:J,MATCH(Customer_Master!A227,Raw_Data!F:F,0))</f>
        <v>Seattle</v>
      </c>
      <c r="E227" s="20" t="str">
        <f>INDEX(Raw_Data!J:J,MATCH(Customer_Master!A227,Raw_Data!F:F,0))</f>
        <v>Seattle</v>
      </c>
      <c r="F227" s="20" t="str">
        <f>INDEX(Raw_Data!M:M,MATCH(Customer_Master!A227,Raw_Data!F:F,0))</f>
        <v>West</v>
      </c>
      <c r="G227" s="20">
        <f>COUNTIF(Raw_Data!F:F,Customer_Master!A227)</f>
        <v>8</v>
      </c>
      <c r="H227" s="21">
        <f>SUMIF(Raw_Data!F:F,Customer_Master!A227,Raw_Data!R:R)</f>
        <v>4358.1279999999997</v>
      </c>
      <c r="I227" s="22">
        <f t="shared" si="6"/>
        <v>544.76599999999996</v>
      </c>
      <c r="J227" s="20" t="str">
        <f t="shared" si="7"/>
        <v>Gold</v>
      </c>
    </row>
    <row r="228" spans="1:10" x14ac:dyDescent="0.3">
      <c r="A228" s="20" t="s">
        <v>1938</v>
      </c>
      <c r="B228" s="20" t="str">
        <f>IFERROR(INDEX(Raw_Data!G:G,MATCH(Customer_Master!A228,Raw_Data!F:F,0)),"Not found")</f>
        <v>Jennifer Ferguson</v>
      </c>
      <c r="C228" s="20" t="str">
        <f>INDEX(Raw_Data!H:H,MATCH(Customer_Master!A228,Raw_Data!F:F,0))</f>
        <v>Consumer</v>
      </c>
      <c r="D228" s="20" t="str">
        <f>INDEX(Raw_Data!J:J,MATCH(Customer_Master!A228,Raw_Data!F:F,0))</f>
        <v>New York City</v>
      </c>
      <c r="E228" s="20" t="str">
        <f>INDEX(Raw_Data!J:J,MATCH(Customer_Master!A228,Raw_Data!F:F,0))</f>
        <v>New York City</v>
      </c>
      <c r="F228" s="20" t="str">
        <f>INDEX(Raw_Data!M:M,MATCH(Customer_Master!A228,Raw_Data!F:F,0))</f>
        <v>East</v>
      </c>
      <c r="G228" s="20">
        <f>COUNTIF(Raw_Data!F:F,Customer_Master!A228)</f>
        <v>14</v>
      </c>
      <c r="H228" s="21">
        <f>SUMIF(Raw_Data!F:F,Customer_Master!A228,Raw_Data!R:R)</f>
        <v>2371.4479999999999</v>
      </c>
      <c r="I228" s="22">
        <f t="shared" si="6"/>
        <v>169.38914285714284</v>
      </c>
      <c r="J228" s="20" t="str">
        <f t="shared" si="7"/>
        <v>Gold</v>
      </c>
    </row>
    <row r="229" spans="1:10" x14ac:dyDescent="0.3">
      <c r="A229" s="20" t="s">
        <v>1943</v>
      </c>
      <c r="B229" s="20" t="str">
        <f>IFERROR(INDEX(Raw_Data!G:G,MATCH(Customer_Master!A229,Raw_Data!F:F,0)),"Not found")</f>
        <v>Sarah Foster</v>
      </c>
      <c r="C229" s="20" t="str">
        <f>INDEX(Raw_Data!H:H,MATCH(Customer_Master!A229,Raw_Data!F:F,0))</f>
        <v>Consumer</v>
      </c>
      <c r="D229" s="20" t="str">
        <f>INDEX(Raw_Data!J:J,MATCH(Customer_Master!A229,Raw_Data!F:F,0))</f>
        <v>Marysville</v>
      </c>
      <c r="E229" s="20" t="str">
        <f>INDEX(Raw_Data!J:J,MATCH(Customer_Master!A229,Raw_Data!F:F,0))</f>
        <v>Marysville</v>
      </c>
      <c r="F229" s="20" t="str">
        <f>INDEX(Raw_Data!M:M,MATCH(Customer_Master!A229,Raw_Data!F:F,0))</f>
        <v>West</v>
      </c>
      <c r="G229" s="20">
        <f>COUNTIF(Raw_Data!F:F,Customer_Master!A229)</f>
        <v>15</v>
      </c>
      <c r="H229" s="21">
        <f>SUMIF(Raw_Data!F:F,Customer_Master!A229,Raw_Data!R:R)</f>
        <v>3422.7859999999991</v>
      </c>
      <c r="I229" s="22">
        <f t="shared" si="6"/>
        <v>228.18573333333327</v>
      </c>
      <c r="J229" s="20" t="str">
        <f t="shared" si="7"/>
        <v>Gold</v>
      </c>
    </row>
    <row r="230" spans="1:10" x14ac:dyDescent="0.3">
      <c r="A230" s="20" t="s">
        <v>1949</v>
      </c>
      <c r="B230" s="20" t="str">
        <f>IFERROR(INDEX(Raw_Data!G:G,MATCH(Customer_Master!A230,Raw_Data!F:F,0)),"Not found")</f>
        <v>Trudy Glocke</v>
      </c>
      <c r="C230" s="20" t="str">
        <f>INDEX(Raw_Data!H:H,MATCH(Customer_Master!A230,Raw_Data!F:F,0))</f>
        <v>Consumer</v>
      </c>
      <c r="D230" s="20" t="str">
        <f>INDEX(Raw_Data!J:J,MATCH(Customer_Master!A230,Raw_Data!F:F,0))</f>
        <v>Long Beach</v>
      </c>
      <c r="E230" s="20" t="str">
        <f>INDEX(Raw_Data!J:J,MATCH(Customer_Master!A230,Raw_Data!F:F,0))</f>
        <v>Long Beach</v>
      </c>
      <c r="F230" s="20" t="str">
        <f>INDEX(Raw_Data!M:M,MATCH(Customer_Master!A230,Raw_Data!F:F,0))</f>
        <v>West</v>
      </c>
      <c r="G230" s="20">
        <f>COUNTIF(Raw_Data!F:F,Customer_Master!A230)</f>
        <v>10</v>
      </c>
      <c r="H230" s="21">
        <f>SUMIF(Raw_Data!F:F,Customer_Master!A230,Raw_Data!R:R)</f>
        <v>2074.6610000000001</v>
      </c>
      <c r="I230" s="22">
        <f t="shared" si="6"/>
        <v>207.46610000000001</v>
      </c>
      <c r="J230" s="20" t="str">
        <f t="shared" si="7"/>
        <v>Gold</v>
      </c>
    </row>
    <row r="231" spans="1:10" x14ac:dyDescent="0.3">
      <c r="A231" s="20" t="s">
        <v>1956</v>
      </c>
      <c r="B231" s="20" t="str">
        <f>IFERROR(INDEX(Raw_Data!G:G,MATCH(Customer_Master!A231,Raw_Data!F:F,0)),"Not found")</f>
        <v>Carlos Soltero</v>
      </c>
      <c r="C231" s="20" t="str">
        <f>INDEX(Raw_Data!H:H,MATCH(Customer_Master!A231,Raw_Data!F:F,0))</f>
        <v>Consumer</v>
      </c>
      <c r="D231" s="20" t="str">
        <f>INDEX(Raw_Data!J:J,MATCH(Customer_Master!A231,Raw_Data!F:F,0))</f>
        <v>Chicago</v>
      </c>
      <c r="E231" s="20" t="str">
        <f>INDEX(Raw_Data!J:J,MATCH(Customer_Master!A231,Raw_Data!F:F,0))</f>
        <v>Chicago</v>
      </c>
      <c r="F231" s="20" t="str">
        <f>INDEX(Raw_Data!M:M,MATCH(Customer_Master!A231,Raw_Data!F:F,0))</f>
        <v>Central</v>
      </c>
      <c r="G231" s="20">
        <f>COUNTIF(Raw_Data!F:F,Customer_Master!A231)</f>
        <v>22</v>
      </c>
      <c r="H231" s="21">
        <f>SUMIF(Raw_Data!F:F,Customer_Master!A231,Raw_Data!R:R)</f>
        <v>3036.5469999999996</v>
      </c>
      <c r="I231" s="22">
        <f t="shared" si="6"/>
        <v>138.02486363636362</v>
      </c>
      <c r="J231" s="20" t="str">
        <f t="shared" si="7"/>
        <v>Gold</v>
      </c>
    </row>
    <row r="232" spans="1:10" x14ac:dyDescent="0.3">
      <c r="A232" s="20" t="s">
        <v>1961</v>
      </c>
      <c r="B232" s="20" t="str">
        <f>IFERROR(INDEX(Raw_Data!G:G,MATCH(Customer_Master!A232,Raw_Data!F:F,0)),"Not found")</f>
        <v>Charles Crestani</v>
      </c>
      <c r="C232" s="20" t="str">
        <f>INDEX(Raw_Data!H:H,MATCH(Customer_Master!A232,Raw_Data!F:F,0))</f>
        <v>Consumer</v>
      </c>
      <c r="D232" s="20" t="str">
        <f>INDEX(Raw_Data!J:J,MATCH(Customer_Master!A232,Raw_Data!F:F,0))</f>
        <v>Los Angeles</v>
      </c>
      <c r="E232" s="20" t="str">
        <f>INDEX(Raw_Data!J:J,MATCH(Customer_Master!A232,Raw_Data!F:F,0))</f>
        <v>Los Angeles</v>
      </c>
      <c r="F232" s="20" t="str">
        <f>INDEX(Raw_Data!M:M,MATCH(Customer_Master!A232,Raw_Data!F:F,0))</f>
        <v>West</v>
      </c>
      <c r="G232" s="20">
        <f>COUNTIF(Raw_Data!F:F,Customer_Master!A232)</f>
        <v>11</v>
      </c>
      <c r="H232" s="21">
        <f>SUMIF(Raw_Data!F:F,Customer_Master!A232,Raw_Data!R:R)</f>
        <v>2471.6500000000005</v>
      </c>
      <c r="I232" s="22">
        <f t="shared" si="6"/>
        <v>224.6954545454546</v>
      </c>
      <c r="J232" s="20" t="str">
        <f t="shared" si="7"/>
        <v>Gold</v>
      </c>
    </row>
    <row r="233" spans="1:10" x14ac:dyDescent="0.3">
      <c r="A233" s="20" t="s">
        <v>1966</v>
      </c>
      <c r="B233" s="20" t="str">
        <f>IFERROR(INDEX(Raw_Data!G:G,MATCH(Customer_Master!A233,Raw_Data!F:F,0)),"Not found")</f>
        <v>Dianna Vittorini</v>
      </c>
      <c r="C233" s="20" t="str">
        <f>INDEX(Raw_Data!H:H,MATCH(Customer_Master!A233,Raw_Data!F:F,0))</f>
        <v>Consumer</v>
      </c>
      <c r="D233" s="20" t="str">
        <f>INDEX(Raw_Data!J:J,MATCH(Customer_Master!A233,Raw_Data!F:F,0))</f>
        <v>Denver</v>
      </c>
      <c r="E233" s="20" t="str">
        <f>INDEX(Raw_Data!J:J,MATCH(Customer_Master!A233,Raw_Data!F:F,0))</f>
        <v>Denver</v>
      </c>
      <c r="F233" s="20" t="str">
        <f>INDEX(Raw_Data!M:M,MATCH(Customer_Master!A233,Raw_Data!F:F,0))</f>
        <v>West</v>
      </c>
      <c r="G233" s="20">
        <f>COUNTIF(Raw_Data!F:F,Customer_Master!A233)</f>
        <v>15</v>
      </c>
      <c r="H233" s="21">
        <f>SUMIF(Raw_Data!F:F,Customer_Master!A233,Raw_Data!R:R)</f>
        <v>3341.5870000000004</v>
      </c>
      <c r="I233" s="22">
        <f t="shared" si="6"/>
        <v>222.7724666666667</v>
      </c>
      <c r="J233" s="20" t="str">
        <f t="shared" si="7"/>
        <v>Gold</v>
      </c>
    </row>
    <row r="234" spans="1:10" x14ac:dyDescent="0.3">
      <c r="A234" s="20" t="s">
        <v>1973</v>
      </c>
      <c r="B234" s="20" t="str">
        <f>IFERROR(INDEX(Raw_Data!G:G,MATCH(Customer_Master!A234,Raw_Data!F:F,0)),"Not found")</f>
        <v>Bruce Degenhardt</v>
      </c>
      <c r="C234" s="20" t="str">
        <f>INDEX(Raw_Data!H:H,MATCH(Customer_Master!A234,Raw_Data!F:F,0))</f>
        <v>Consumer</v>
      </c>
      <c r="D234" s="20" t="str">
        <f>INDEX(Raw_Data!J:J,MATCH(Customer_Master!A234,Raw_Data!F:F,0))</f>
        <v>Richmond</v>
      </c>
      <c r="E234" s="20" t="str">
        <f>INDEX(Raw_Data!J:J,MATCH(Customer_Master!A234,Raw_Data!F:F,0))</f>
        <v>Richmond</v>
      </c>
      <c r="F234" s="20" t="str">
        <f>INDEX(Raw_Data!M:M,MATCH(Customer_Master!A234,Raw_Data!F:F,0))</f>
        <v>South</v>
      </c>
      <c r="G234" s="20">
        <f>COUNTIF(Raw_Data!F:F,Customer_Master!A234)</f>
        <v>10</v>
      </c>
      <c r="H234" s="21">
        <f>SUMIF(Raw_Data!F:F,Customer_Master!A234,Raw_Data!R:R)</f>
        <v>1526.5</v>
      </c>
      <c r="I234" s="22">
        <f t="shared" si="6"/>
        <v>152.65</v>
      </c>
      <c r="J234" s="20" t="str">
        <f t="shared" si="7"/>
        <v>Silver</v>
      </c>
    </row>
    <row r="235" spans="1:10" x14ac:dyDescent="0.3">
      <c r="A235" s="20" t="s">
        <v>1978</v>
      </c>
      <c r="B235" s="20" t="str">
        <f>IFERROR(INDEX(Raw_Data!G:G,MATCH(Customer_Master!A235,Raw_Data!F:F,0)),"Not found")</f>
        <v>Zuschuss Carroll</v>
      </c>
      <c r="C235" s="20" t="str">
        <f>INDEX(Raw_Data!H:H,MATCH(Customer_Master!A235,Raw_Data!F:F,0))</f>
        <v>Consumer</v>
      </c>
      <c r="D235" s="20" t="str">
        <f>INDEX(Raw_Data!J:J,MATCH(Customer_Master!A235,Raw_Data!F:F,0))</f>
        <v>Salem</v>
      </c>
      <c r="E235" s="20" t="str">
        <f>INDEX(Raw_Data!J:J,MATCH(Customer_Master!A235,Raw_Data!F:F,0))</f>
        <v>Salem</v>
      </c>
      <c r="F235" s="20" t="str">
        <f>INDEX(Raw_Data!M:M,MATCH(Customer_Master!A235,Raw_Data!F:F,0))</f>
        <v>West</v>
      </c>
      <c r="G235" s="20">
        <f>COUNTIF(Raw_Data!F:F,Customer_Master!A235)</f>
        <v>31</v>
      </c>
      <c r="H235" s="21">
        <f>SUMIF(Raw_Data!F:F,Customer_Master!A235,Raw_Data!R:R)</f>
        <v>8025.7070000000012</v>
      </c>
      <c r="I235" s="22">
        <f t="shared" si="6"/>
        <v>258.89377419354844</v>
      </c>
      <c r="J235" s="20" t="str">
        <f t="shared" si="7"/>
        <v>VIP</v>
      </c>
    </row>
    <row r="236" spans="1:10" x14ac:dyDescent="0.3">
      <c r="A236" s="20" t="s">
        <v>1988</v>
      </c>
      <c r="B236" s="20" t="str">
        <f>IFERROR(INDEX(Raw_Data!G:G,MATCH(Customer_Master!A236,Raw_Data!F:F,0)),"Not found")</f>
        <v>Melanie Seite</v>
      </c>
      <c r="C236" s="20" t="str">
        <f>INDEX(Raw_Data!H:H,MATCH(Customer_Master!A236,Raw_Data!F:F,0))</f>
        <v>Consumer</v>
      </c>
      <c r="D236" s="20" t="str">
        <f>INDEX(Raw_Data!J:J,MATCH(Customer_Master!A236,Raw_Data!F:F,0))</f>
        <v>Laredo</v>
      </c>
      <c r="E236" s="20" t="str">
        <f>INDEX(Raw_Data!J:J,MATCH(Customer_Master!A236,Raw_Data!F:F,0))</f>
        <v>Laredo</v>
      </c>
      <c r="F236" s="20" t="str">
        <f>INDEX(Raw_Data!M:M,MATCH(Customer_Master!A236,Raw_Data!F:F,0))</f>
        <v>Central</v>
      </c>
      <c r="G236" s="20">
        <f>COUNTIF(Raw_Data!F:F,Customer_Master!A236)</f>
        <v>5</v>
      </c>
      <c r="H236" s="21">
        <f>SUMIF(Raw_Data!F:F,Customer_Master!A236,Raw_Data!R:R)</f>
        <v>370.34800000000001</v>
      </c>
      <c r="I236" s="22">
        <f t="shared" si="6"/>
        <v>74.069600000000008</v>
      </c>
      <c r="J236" s="20" t="str">
        <f t="shared" si="7"/>
        <v>Silver</v>
      </c>
    </row>
    <row r="237" spans="1:10" x14ac:dyDescent="0.3">
      <c r="A237" s="20" t="s">
        <v>1994</v>
      </c>
      <c r="B237" s="20" t="str">
        <f>IFERROR(INDEX(Raw_Data!G:G,MATCH(Customer_Master!A237,Raw_Data!F:F,0)),"Not found")</f>
        <v>Lena Radford</v>
      </c>
      <c r="C237" s="20" t="str">
        <f>INDEX(Raw_Data!H:H,MATCH(Customer_Master!A237,Raw_Data!F:F,0))</f>
        <v>Consumer</v>
      </c>
      <c r="D237" s="20" t="str">
        <f>INDEX(Raw_Data!J:J,MATCH(Customer_Master!A237,Raw_Data!F:F,0))</f>
        <v>San Diego</v>
      </c>
      <c r="E237" s="20" t="str">
        <f>INDEX(Raw_Data!J:J,MATCH(Customer_Master!A237,Raw_Data!F:F,0))</f>
        <v>San Diego</v>
      </c>
      <c r="F237" s="20" t="str">
        <f>INDEX(Raw_Data!M:M,MATCH(Customer_Master!A237,Raw_Data!F:F,0))</f>
        <v>West</v>
      </c>
      <c r="G237" s="20">
        <f>COUNTIF(Raw_Data!F:F,Customer_Master!A237)</f>
        <v>16</v>
      </c>
      <c r="H237" s="21">
        <f>SUMIF(Raw_Data!F:F,Customer_Master!A237,Raw_Data!R:R)</f>
        <v>5142.8919999999989</v>
      </c>
      <c r="I237" s="22">
        <f t="shared" si="6"/>
        <v>321.43074999999993</v>
      </c>
      <c r="J237" s="20" t="str">
        <f t="shared" si="7"/>
        <v>VIP</v>
      </c>
    </row>
    <row r="238" spans="1:10" x14ac:dyDescent="0.3">
      <c r="A238" s="20" t="s">
        <v>2001</v>
      </c>
      <c r="B238" s="20" t="str">
        <f>IFERROR(INDEX(Raw_Data!G:G,MATCH(Customer_Master!A238,Raw_Data!F:F,0)),"Not found")</f>
        <v>Theone Pippenger</v>
      </c>
      <c r="C238" s="20" t="str">
        <f>INDEX(Raw_Data!H:H,MATCH(Customer_Master!A238,Raw_Data!F:F,0))</f>
        <v>Consumer</v>
      </c>
      <c r="D238" s="20" t="str">
        <f>INDEX(Raw_Data!J:J,MATCH(Customer_Master!A238,Raw_Data!F:F,0))</f>
        <v>Philadelphia</v>
      </c>
      <c r="E238" s="20" t="str">
        <f>INDEX(Raw_Data!J:J,MATCH(Customer_Master!A238,Raw_Data!F:F,0))</f>
        <v>Philadelphia</v>
      </c>
      <c r="F238" s="20" t="str">
        <f>INDEX(Raw_Data!M:M,MATCH(Customer_Master!A238,Raw_Data!F:F,0))</f>
        <v>East</v>
      </c>
      <c r="G238" s="20">
        <f>COUNTIF(Raw_Data!F:F,Customer_Master!A238)</f>
        <v>16</v>
      </c>
      <c r="H238" s="21">
        <f>SUMIF(Raw_Data!F:F,Customer_Master!A238,Raw_Data!R:R)</f>
        <v>4454.0559999999996</v>
      </c>
      <c r="I238" s="22">
        <f t="shared" si="6"/>
        <v>278.37849999999997</v>
      </c>
      <c r="J238" s="20" t="str">
        <f t="shared" si="7"/>
        <v>Gold</v>
      </c>
    </row>
    <row r="239" spans="1:10" x14ac:dyDescent="0.3">
      <c r="A239" s="20" t="s">
        <v>2006</v>
      </c>
      <c r="B239" s="20" t="str">
        <f>IFERROR(INDEX(Raw_Data!G:G,MATCH(Customer_Master!A239,Raw_Data!F:F,0)),"Not found")</f>
        <v>Chloris Kastensmidt</v>
      </c>
      <c r="C239" s="20" t="str">
        <f>INDEX(Raw_Data!H:H,MATCH(Customer_Master!A239,Raw_Data!F:F,0))</f>
        <v>Consumer</v>
      </c>
      <c r="D239" s="20" t="str">
        <f>INDEX(Raw_Data!J:J,MATCH(Customer_Master!A239,Raw_Data!F:F,0))</f>
        <v>Philadelphia</v>
      </c>
      <c r="E239" s="20" t="str">
        <f>INDEX(Raw_Data!J:J,MATCH(Customer_Master!A239,Raw_Data!F:F,0))</f>
        <v>Philadelphia</v>
      </c>
      <c r="F239" s="20" t="str">
        <f>INDEX(Raw_Data!M:M,MATCH(Customer_Master!A239,Raw_Data!F:F,0))</f>
        <v>East</v>
      </c>
      <c r="G239" s="20">
        <f>COUNTIF(Raw_Data!F:F,Customer_Master!A239)</f>
        <v>32</v>
      </c>
      <c r="H239" s="21">
        <f>SUMIF(Raw_Data!F:F,Customer_Master!A239,Raw_Data!R:R)</f>
        <v>3154.855</v>
      </c>
      <c r="I239" s="22">
        <f t="shared" si="6"/>
        <v>98.589218750000001</v>
      </c>
      <c r="J239" s="20" t="str">
        <f t="shared" si="7"/>
        <v>Gold</v>
      </c>
    </row>
    <row r="240" spans="1:10" x14ac:dyDescent="0.3">
      <c r="A240" s="20" t="s">
        <v>2013</v>
      </c>
      <c r="B240" s="20" t="str">
        <f>IFERROR(INDEX(Raw_Data!G:G,MATCH(Customer_Master!A240,Raw_Data!F:F,0)),"Not found")</f>
        <v>Alan Shonely</v>
      </c>
      <c r="C240" s="20" t="str">
        <f>INDEX(Raw_Data!H:H,MATCH(Customer_Master!A240,Raw_Data!F:F,0))</f>
        <v>Consumer</v>
      </c>
      <c r="D240" s="20" t="str">
        <f>INDEX(Raw_Data!J:J,MATCH(Customer_Master!A240,Raw_Data!F:F,0))</f>
        <v>Tampa</v>
      </c>
      <c r="E240" s="20" t="str">
        <f>INDEX(Raw_Data!J:J,MATCH(Customer_Master!A240,Raw_Data!F:F,0))</f>
        <v>Tampa</v>
      </c>
      <c r="F240" s="20" t="str">
        <f>INDEX(Raw_Data!M:M,MATCH(Customer_Master!A240,Raw_Data!F:F,0))</f>
        <v>South</v>
      </c>
      <c r="G240" s="20">
        <f>COUNTIF(Raw_Data!F:F,Customer_Master!A240)</f>
        <v>13</v>
      </c>
      <c r="H240" s="21">
        <f>SUMIF(Raw_Data!F:F,Customer_Master!A240,Raw_Data!R:R)</f>
        <v>584.60800000000006</v>
      </c>
      <c r="I240" s="22">
        <f t="shared" si="6"/>
        <v>44.969846153846156</v>
      </c>
      <c r="J240" s="20" t="str">
        <f t="shared" si="7"/>
        <v>Silver</v>
      </c>
    </row>
    <row r="241" spans="1:10" x14ac:dyDescent="0.3">
      <c r="A241" s="20" t="s">
        <v>2020</v>
      </c>
      <c r="B241" s="20" t="str">
        <f>IFERROR(INDEX(Raw_Data!G:G,MATCH(Customer_Master!A241,Raw_Data!F:F,0)),"Not found")</f>
        <v>Andrew Roberts</v>
      </c>
      <c r="C241" s="20" t="str">
        <f>INDEX(Raw_Data!H:H,MATCH(Customer_Master!A241,Raw_Data!F:F,0))</f>
        <v>Consumer</v>
      </c>
      <c r="D241" s="20" t="str">
        <f>INDEX(Raw_Data!J:J,MATCH(Customer_Master!A241,Raw_Data!F:F,0))</f>
        <v>Philadelphia</v>
      </c>
      <c r="E241" s="20" t="str">
        <f>INDEX(Raw_Data!J:J,MATCH(Customer_Master!A241,Raw_Data!F:F,0))</f>
        <v>Philadelphia</v>
      </c>
      <c r="F241" s="20" t="str">
        <f>INDEX(Raw_Data!M:M,MATCH(Customer_Master!A241,Raw_Data!F:F,0))</f>
        <v>East</v>
      </c>
      <c r="G241" s="20">
        <f>COUNTIF(Raw_Data!F:F,Customer_Master!A241)</f>
        <v>7</v>
      </c>
      <c r="H241" s="21">
        <f>SUMIF(Raw_Data!F:F,Customer_Master!A241,Raw_Data!R:R)</f>
        <v>264.86400000000003</v>
      </c>
      <c r="I241" s="22">
        <f t="shared" si="6"/>
        <v>37.837714285714291</v>
      </c>
      <c r="J241" s="20" t="str">
        <f t="shared" si="7"/>
        <v>Silver</v>
      </c>
    </row>
    <row r="242" spans="1:10" x14ac:dyDescent="0.3">
      <c r="A242" s="20" t="s">
        <v>2027</v>
      </c>
      <c r="B242" s="20" t="str">
        <f>IFERROR(INDEX(Raw_Data!G:G,MATCH(Customer_Master!A242,Raw_Data!F:F,0)),"Not found")</f>
        <v>Nona Balk</v>
      </c>
      <c r="C242" s="20" t="str">
        <f>INDEX(Raw_Data!H:H,MATCH(Customer_Master!A242,Raw_Data!F:F,0))</f>
        <v>Corporate</v>
      </c>
      <c r="D242" s="20" t="str">
        <f>INDEX(Raw_Data!J:J,MATCH(Customer_Master!A242,Raw_Data!F:F,0))</f>
        <v>Dallas</v>
      </c>
      <c r="E242" s="20" t="str">
        <f>INDEX(Raw_Data!J:J,MATCH(Customer_Master!A242,Raw_Data!F:F,0))</f>
        <v>Dallas</v>
      </c>
      <c r="F242" s="20" t="str">
        <f>INDEX(Raw_Data!M:M,MATCH(Customer_Master!A242,Raw_Data!F:F,0))</f>
        <v>Central</v>
      </c>
      <c r="G242" s="20">
        <f>COUNTIF(Raw_Data!F:F,Customer_Master!A242)</f>
        <v>17</v>
      </c>
      <c r="H242" s="21">
        <f>SUMIF(Raw_Data!F:F,Customer_Master!A242,Raw_Data!R:R)</f>
        <v>1972.5989999999999</v>
      </c>
      <c r="I242" s="22">
        <f t="shared" si="6"/>
        <v>116.03523529411764</v>
      </c>
      <c r="J242" s="20" t="str">
        <f t="shared" si="7"/>
        <v>Silver</v>
      </c>
    </row>
    <row r="243" spans="1:10" x14ac:dyDescent="0.3">
      <c r="A243" s="20" t="s">
        <v>2032</v>
      </c>
      <c r="B243" s="20" t="str">
        <f>IFERROR(INDEX(Raw_Data!G:G,MATCH(Customer_Master!A243,Raw_Data!F:F,0)),"Not found")</f>
        <v>Giulietta Dortch</v>
      </c>
      <c r="C243" s="20" t="str">
        <f>INDEX(Raw_Data!H:H,MATCH(Customer_Master!A243,Raw_Data!F:F,0))</f>
        <v>Corporate</v>
      </c>
      <c r="D243" s="20" t="str">
        <f>INDEX(Raw_Data!J:J,MATCH(Customer_Master!A243,Raw_Data!F:F,0))</f>
        <v>Philadelphia</v>
      </c>
      <c r="E243" s="20" t="str">
        <f>INDEX(Raw_Data!J:J,MATCH(Customer_Master!A243,Raw_Data!F:F,0))</f>
        <v>Philadelphia</v>
      </c>
      <c r="F243" s="20" t="str">
        <f>INDEX(Raw_Data!M:M,MATCH(Customer_Master!A243,Raw_Data!F:F,0))</f>
        <v>East</v>
      </c>
      <c r="G243" s="20">
        <f>COUNTIF(Raw_Data!F:F,Customer_Master!A243)</f>
        <v>6</v>
      </c>
      <c r="H243" s="21">
        <f>SUMIF(Raw_Data!F:F,Customer_Master!A243,Raw_Data!R:R)</f>
        <v>1888.0700000000002</v>
      </c>
      <c r="I243" s="22">
        <f t="shared" si="6"/>
        <v>314.67833333333334</v>
      </c>
      <c r="J243" s="20" t="str">
        <f t="shared" si="7"/>
        <v>Silver</v>
      </c>
    </row>
    <row r="244" spans="1:10" x14ac:dyDescent="0.3">
      <c r="A244" s="20" t="s">
        <v>2039</v>
      </c>
      <c r="B244" s="20" t="str">
        <f>IFERROR(INDEX(Raw_Data!G:G,MATCH(Customer_Master!A244,Raw_Data!F:F,0)),"Not found")</f>
        <v>Clytie Kelty</v>
      </c>
      <c r="C244" s="20" t="str">
        <f>INDEX(Raw_Data!H:H,MATCH(Customer_Master!A244,Raw_Data!F:F,0))</f>
        <v>Consumer</v>
      </c>
      <c r="D244" s="20" t="str">
        <f>INDEX(Raw_Data!J:J,MATCH(Customer_Master!A244,Raw_Data!F:F,0))</f>
        <v>Grove City</v>
      </c>
      <c r="E244" s="20" t="str">
        <f>INDEX(Raw_Data!J:J,MATCH(Customer_Master!A244,Raw_Data!F:F,0))</f>
        <v>Grove City</v>
      </c>
      <c r="F244" s="20" t="str">
        <f>INDEX(Raw_Data!M:M,MATCH(Customer_Master!A244,Raw_Data!F:F,0))</f>
        <v>East</v>
      </c>
      <c r="G244" s="20">
        <f>COUNTIF(Raw_Data!F:F,Customer_Master!A244)</f>
        <v>25</v>
      </c>
      <c r="H244" s="21">
        <f>SUMIF(Raw_Data!F:F,Customer_Master!A244,Raw_Data!R:R)</f>
        <v>2372.7500000000005</v>
      </c>
      <c r="I244" s="22">
        <f t="shared" si="6"/>
        <v>94.910000000000025</v>
      </c>
      <c r="J244" s="20" t="str">
        <f t="shared" si="7"/>
        <v>Gold</v>
      </c>
    </row>
    <row r="245" spans="1:10" x14ac:dyDescent="0.3">
      <c r="A245" s="20" t="s">
        <v>2045</v>
      </c>
      <c r="B245" s="20" t="str">
        <f>IFERROR(INDEX(Raw_Data!G:G,MATCH(Customer_Master!A245,Raw_Data!F:F,0)),"Not found")</f>
        <v>Nat Gilpin</v>
      </c>
      <c r="C245" s="20" t="str">
        <f>INDEX(Raw_Data!H:H,MATCH(Customer_Master!A245,Raw_Data!F:F,0))</f>
        <v>Corporate</v>
      </c>
      <c r="D245" s="20" t="str">
        <f>INDEX(Raw_Data!J:J,MATCH(Customer_Master!A245,Raw_Data!F:F,0))</f>
        <v>New York City</v>
      </c>
      <c r="E245" s="20" t="str">
        <f>INDEX(Raw_Data!J:J,MATCH(Customer_Master!A245,Raw_Data!F:F,0))</f>
        <v>New York City</v>
      </c>
      <c r="F245" s="20" t="str">
        <f>INDEX(Raw_Data!M:M,MATCH(Customer_Master!A245,Raw_Data!F:F,0))</f>
        <v>East</v>
      </c>
      <c r="G245" s="20">
        <f>COUNTIF(Raw_Data!F:F,Customer_Master!A245)</f>
        <v>16</v>
      </c>
      <c r="H245" s="21">
        <f>SUMIF(Raw_Data!F:F,Customer_Master!A245,Raw_Data!R:R)</f>
        <v>1869.58</v>
      </c>
      <c r="I245" s="22">
        <f t="shared" si="6"/>
        <v>116.84875</v>
      </c>
      <c r="J245" s="20" t="str">
        <f t="shared" si="7"/>
        <v>Silver</v>
      </c>
    </row>
    <row r="246" spans="1:10" x14ac:dyDescent="0.3">
      <c r="A246" s="20" t="s">
        <v>2056</v>
      </c>
      <c r="B246" s="20" t="str">
        <f>IFERROR(INDEX(Raw_Data!G:G,MATCH(Customer_Master!A246,Raw_Data!F:F,0)),"Not found")</f>
        <v>Christina Anderson</v>
      </c>
      <c r="C246" s="20" t="str">
        <f>INDEX(Raw_Data!H:H,MATCH(Customer_Master!A246,Raw_Data!F:F,0))</f>
        <v>Consumer</v>
      </c>
      <c r="D246" s="20" t="str">
        <f>INDEX(Raw_Data!J:J,MATCH(Customer_Master!A246,Raw_Data!F:F,0))</f>
        <v>Chicago</v>
      </c>
      <c r="E246" s="20" t="str">
        <f>INDEX(Raw_Data!J:J,MATCH(Customer_Master!A246,Raw_Data!F:F,0))</f>
        <v>Chicago</v>
      </c>
      <c r="F246" s="20" t="str">
        <f>INDEX(Raw_Data!M:M,MATCH(Customer_Master!A246,Raw_Data!F:F,0))</f>
        <v>Central</v>
      </c>
      <c r="G246" s="20">
        <f>COUNTIF(Raw_Data!F:F,Customer_Master!A246)</f>
        <v>17</v>
      </c>
      <c r="H246" s="21">
        <f>SUMIF(Raw_Data!F:F,Customer_Master!A246,Raw_Data!R:R)</f>
        <v>2648.2871999999998</v>
      </c>
      <c r="I246" s="22">
        <f t="shared" si="6"/>
        <v>155.7816</v>
      </c>
      <c r="J246" s="20" t="str">
        <f t="shared" si="7"/>
        <v>Gold</v>
      </c>
    </row>
    <row r="247" spans="1:10" x14ac:dyDescent="0.3">
      <c r="A247" s="20" t="s">
        <v>2061</v>
      </c>
      <c r="B247" s="20" t="str">
        <f>IFERROR(INDEX(Raw_Data!G:G,MATCH(Customer_Master!A247,Raw_Data!F:F,0)),"Not found")</f>
        <v>Sylvia Foulston</v>
      </c>
      <c r="C247" s="20" t="str">
        <f>INDEX(Raw_Data!H:H,MATCH(Customer_Master!A247,Raw_Data!F:F,0))</f>
        <v>Corporate</v>
      </c>
      <c r="D247" s="20" t="str">
        <f>INDEX(Raw_Data!J:J,MATCH(Customer_Master!A247,Raw_Data!F:F,0))</f>
        <v>Dearborn</v>
      </c>
      <c r="E247" s="20" t="str">
        <f>INDEX(Raw_Data!J:J,MATCH(Customer_Master!A247,Raw_Data!F:F,0))</f>
        <v>Dearborn</v>
      </c>
      <c r="F247" s="20" t="str">
        <f>INDEX(Raw_Data!M:M,MATCH(Customer_Master!A247,Raw_Data!F:F,0))</f>
        <v>Central</v>
      </c>
      <c r="G247" s="20">
        <f>COUNTIF(Raw_Data!F:F,Customer_Master!A247)</f>
        <v>17</v>
      </c>
      <c r="H247" s="21">
        <f>SUMIF(Raw_Data!F:F,Customer_Master!A247,Raw_Data!R:R)</f>
        <v>3336.5349999999999</v>
      </c>
      <c r="I247" s="22">
        <f t="shared" si="6"/>
        <v>196.26676470588234</v>
      </c>
      <c r="J247" s="20" t="str">
        <f t="shared" si="7"/>
        <v>Gold</v>
      </c>
    </row>
    <row r="248" spans="1:10" x14ac:dyDescent="0.3">
      <c r="A248" s="20" t="s">
        <v>2071</v>
      </c>
      <c r="B248" s="20" t="str">
        <f>IFERROR(INDEX(Raw_Data!G:G,MATCH(Customer_Master!A248,Raw_Data!F:F,0)),"Not found")</f>
        <v>Meg O'Connel</v>
      </c>
      <c r="C248" s="20" t="str">
        <f>INDEX(Raw_Data!H:H,MATCH(Customer_Master!A248,Raw_Data!F:F,0))</f>
        <v>Home Office</v>
      </c>
      <c r="D248" s="20" t="str">
        <f>INDEX(Raw_Data!J:J,MATCH(Customer_Master!A248,Raw_Data!F:F,0))</f>
        <v>New York City</v>
      </c>
      <c r="E248" s="20" t="str">
        <f>INDEX(Raw_Data!J:J,MATCH(Customer_Master!A248,Raw_Data!F:F,0))</f>
        <v>New York City</v>
      </c>
      <c r="F248" s="20" t="str">
        <f>INDEX(Raw_Data!M:M,MATCH(Customer_Master!A248,Raw_Data!F:F,0))</f>
        <v>East</v>
      </c>
      <c r="G248" s="20">
        <f>COUNTIF(Raw_Data!F:F,Customer_Master!A248)</f>
        <v>11</v>
      </c>
      <c r="H248" s="21">
        <f>SUMIF(Raw_Data!F:F,Customer_Master!A248,Raw_Data!R:R)</f>
        <v>1687.027</v>
      </c>
      <c r="I248" s="22">
        <f t="shared" si="6"/>
        <v>153.3660909090909</v>
      </c>
      <c r="J248" s="20" t="str">
        <f t="shared" si="7"/>
        <v>Silver</v>
      </c>
    </row>
    <row r="249" spans="1:10" x14ac:dyDescent="0.3">
      <c r="A249" s="20" t="s">
        <v>2076</v>
      </c>
      <c r="B249" s="20" t="str">
        <f>IFERROR(INDEX(Raw_Data!G:G,MATCH(Customer_Master!A249,Raw_Data!F:F,0)),"Not found")</f>
        <v>Annie Thurman</v>
      </c>
      <c r="C249" s="20" t="str">
        <f>INDEX(Raw_Data!H:H,MATCH(Customer_Master!A249,Raw_Data!F:F,0))</f>
        <v>Consumer</v>
      </c>
      <c r="D249" s="20" t="str">
        <f>INDEX(Raw_Data!J:J,MATCH(Customer_Master!A249,Raw_Data!F:F,0))</f>
        <v>Seattle</v>
      </c>
      <c r="E249" s="20" t="str">
        <f>INDEX(Raw_Data!J:J,MATCH(Customer_Master!A249,Raw_Data!F:F,0))</f>
        <v>Seattle</v>
      </c>
      <c r="F249" s="20" t="str">
        <f>INDEX(Raw_Data!M:M,MATCH(Customer_Master!A249,Raw_Data!F:F,0))</f>
        <v>West</v>
      </c>
      <c r="G249" s="20">
        <f>COUNTIF(Raw_Data!F:F,Customer_Master!A249)</f>
        <v>16</v>
      </c>
      <c r="H249" s="21">
        <f>SUMIF(Raw_Data!F:F,Customer_Master!A249,Raw_Data!R:R)</f>
        <v>3831.8640000000005</v>
      </c>
      <c r="I249" s="22">
        <f t="shared" si="6"/>
        <v>239.49150000000003</v>
      </c>
      <c r="J249" s="20" t="str">
        <f t="shared" si="7"/>
        <v>Gold</v>
      </c>
    </row>
    <row r="250" spans="1:10" x14ac:dyDescent="0.3">
      <c r="A250" s="20" t="s">
        <v>2084</v>
      </c>
      <c r="B250" s="20" t="str">
        <f>IFERROR(INDEX(Raw_Data!G:G,MATCH(Customer_Master!A250,Raw_Data!F:F,0)),"Not found")</f>
        <v>Fred McMath</v>
      </c>
      <c r="C250" s="20" t="str">
        <f>INDEX(Raw_Data!H:H,MATCH(Customer_Master!A250,Raw_Data!F:F,0))</f>
        <v>Consumer</v>
      </c>
      <c r="D250" s="20" t="str">
        <f>INDEX(Raw_Data!J:J,MATCH(Customer_Master!A250,Raw_Data!F:F,0))</f>
        <v>Aurora</v>
      </c>
      <c r="E250" s="20" t="str">
        <f>INDEX(Raw_Data!J:J,MATCH(Customer_Master!A250,Raw_Data!F:F,0))</f>
        <v>Aurora</v>
      </c>
      <c r="F250" s="20" t="str">
        <f>INDEX(Raw_Data!M:M,MATCH(Customer_Master!A250,Raw_Data!F:F,0))</f>
        <v>West</v>
      </c>
      <c r="G250" s="20">
        <f>COUNTIF(Raw_Data!F:F,Customer_Master!A250)</f>
        <v>14</v>
      </c>
      <c r="H250" s="21">
        <f>SUMIF(Raw_Data!F:F,Customer_Master!A250,Raw_Data!R:R)</f>
        <v>2523.2659999999996</v>
      </c>
      <c r="I250" s="22">
        <f t="shared" si="6"/>
        <v>180.2332857142857</v>
      </c>
      <c r="J250" s="20" t="str">
        <f t="shared" si="7"/>
        <v>Gold</v>
      </c>
    </row>
    <row r="251" spans="1:10" x14ac:dyDescent="0.3">
      <c r="A251" s="20" t="s">
        <v>2096</v>
      </c>
      <c r="B251" s="20" t="str">
        <f>IFERROR(INDEX(Raw_Data!G:G,MATCH(Customer_Master!A251,Raw_Data!F:F,0)),"Not found")</f>
        <v>Denny Joy</v>
      </c>
      <c r="C251" s="20" t="str">
        <f>INDEX(Raw_Data!H:H,MATCH(Customer_Master!A251,Raw_Data!F:F,0))</f>
        <v>Corporate</v>
      </c>
      <c r="D251" s="20" t="str">
        <f>INDEX(Raw_Data!J:J,MATCH(Customer_Master!A251,Raw_Data!F:F,0))</f>
        <v>Warner Robins</v>
      </c>
      <c r="E251" s="20" t="str">
        <f>INDEX(Raw_Data!J:J,MATCH(Customer_Master!A251,Raw_Data!F:F,0))</f>
        <v>Warner Robins</v>
      </c>
      <c r="F251" s="20" t="str">
        <f>INDEX(Raw_Data!M:M,MATCH(Customer_Master!A251,Raw_Data!F:F,0))</f>
        <v>South</v>
      </c>
      <c r="G251" s="20">
        <f>COUNTIF(Raw_Data!F:F,Customer_Master!A251)</f>
        <v>5</v>
      </c>
      <c r="H251" s="21">
        <f>SUMIF(Raw_Data!F:F,Customer_Master!A251,Raw_Data!R:R)</f>
        <v>2012.5200000000002</v>
      </c>
      <c r="I251" s="22">
        <f t="shared" si="6"/>
        <v>402.50400000000002</v>
      </c>
      <c r="J251" s="20" t="str">
        <f t="shared" si="7"/>
        <v>Gold</v>
      </c>
    </row>
    <row r="252" spans="1:10" x14ac:dyDescent="0.3">
      <c r="A252" s="20" t="s">
        <v>2102</v>
      </c>
      <c r="B252" s="20" t="str">
        <f>IFERROR(INDEX(Raw_Data!G:G,MATCH(Customer_Master!A252,Raw_Data!F:F,0)),"Not found")</f>
        <v>Max Engle</v>
      </c>
      <c r="C252" s="20" t="str">
        <f>INDEX(Raw_Data!H:H,MATCH(Customer_Master!A252,Raw_Data!F:F,0))</f>
        <v>Consumer</v>
      </c>
      <c r="D252" s="20" t="str">
        <f>INDEX(Raw_Data!J:J,MATCH(Customer_Master!A252,Raw_Data!F:F,0))</f>
        <v>Aurora</v>
      </c>
      <c r="E252" s="20" t="str">
        <f>INDEX(Raw_Data!J:J,MATCH(Customer_Master!A252,Raw_Data!F:F,0))</f>
        <v>Aurora</v>
      </c>
      <c r="F252" s="20" t="str">
        <f>INDEX(Raw_Data!M:M,MATCH(Customer_Master!A252,Raw_Data!F:F,0))</f>
        <v>West</v>
      </c>
      <c r="G252" s="20">
        <f>COUNTIF(Raw_Data!F:F,Customer_Master!A252)</f>
        <v>13</v>
      </c>
      <c r="H252" s="21">
        <f>SUMIF(Raw_Data!F:F,Customer_Master!A252,Raw_Data!R:R)</f>
        <v>1908.4531999999999</v>
      </c>
      <c r="I252" s="22">
        <f t="shared" si="6"/>
        <v>146.80409230769231</v>
      </c>
      <c r="J252" s="20" t="str">
        <f t="shared" si="7"/>
        <v>Silver</v>
      </c>
    </row>
    <row r="253" spans="1:10" x14ac:dyDescent="0.3">
      <c r="A253" s="20" t="s">
        <v>2113</v>
      </c>
      <c r="B253" s="20" t="str">
        <f>IFERROR(INDEX(Raw_Data!G:G,MATCH(Customer_Master!A253,Raw_Data!F:F,0)),"Not found")</f>
        <v>Justin Deggeller</v>
      </c>
      <c r="C253" s="20" t="str">
        <f>INDEX(Raw_Data!H:H,MATCH(Customer_Master!A253,Raw_Data!F:F,0))</f>
        <v>Corporate</v>
      </c>
      <c r="D253" s="20" t="str">
        <f>INDEX(Raw_Data!J:J,MATCH(Customer_Master!A253,Raw_Data!F:F,0))</f>
        <v>Minneapolis</v>
      </c>
      <c r="E253" s="20" t="str">
        <f>INDEX(Raw_Data!J:J,MATCH(Customer_Master!A253,Raw_Data!F:F,0))</f>
        <v>Minneapolis</v>
      </c>
      <c r="F253" s="20" t="str">
        <f>INDEX(Raw_Data!M:M,MATCH(Customer_Master!A253,Raw_Data!F:F,0))</f>
        <v>Central</v>
      </c>
      <c r="G253" s="20">
        <f>COUNTIF(Raw_Data!F:F,Customer_Master!A253)</f>
        <v>17</v>
      </c>
      <c r="H253" s="21">
        <f>SUMIF(Raw_Data!F:F,Customer_Master!A253,Raw_Data!R:R)</f>
        <v>8828.0304999999989</v>
      </c>
      <c r="I253" s="22">
        <f t="shared" si="6"/>
        <v>519.29591176470581</v>
      </c>
      <c r="J253" s="20" t="str">
        <f t="shared" si="7"/>
        <v>VIP</v>
      </c>
    </row>
    <row r="254" spans="1:10" x14ac:dyDescent="0.3">
      <c r="A254" s="20" t="s">
        <v>2118</v>
      </c>
      <c r="B254" s="20" t="str">
        <f>IFERROR(INDEX(Raw_Data!G:G,MATCH(Customer_Master!A254,Raw_Data!F:F,0)),"Not found")</f>
        <v>John Lee</v>
      </c>
      <c r="C254" s="20" t="str">
        <f>INDEX(Raw_Data!H:H,MATCH(Customer_Master!A254,Raw_Data!F:F,0))</f>
        <v>Consumer</v>
      </c>
      <c r="D254" s="20" t="str">
        <f>INDEX(Raw_Data!J:J,MATCH(Customer_Master!A254,Raw_Data!F:F,0))</f>
        <v>Mission Viejo</v>
      </c>
      <c r="E254" s="20" t="str">
        <f>INDEX(Raw_Data!J:J,MATCH(Customer_Master!A254,Raw_Data!F:F,0))</f>
        <v>Mission Viejo</v>
      </c>
      <c r="F254" s="20" t="str">
        <f>INDEX(Raw_Data!M:M,MATCH(Customer_Master!A254,Raw_Data!F:F,0))</f>
        <v>West</v>
      </c>
      <c r="G254" s="20">
        <f>COUNTIF(Raw_Data!F:F,Customer_Master!A254)</f>
        <v>34</v>
      </c>
      <c r="H254" s="21">
        <f>SUMIF(Raw_Data!F:F,Customer_Master!A254,Raw_Data!R:R)</f>
        <v>9799.9230000000007</v>
      </c>
      <c r="I254" s="22">
        <f t="shared" si="6"/>
        <v>288.23302941176473</v>
      </c>
      <c r="J254" s="20" t="str">
        <f t="shared" si="7"/>
        <v>VIP</v>
      </c>
    </row>
    <row r="255" spans="1:10" x14ac:dyDescent="0.3">
      <c r="A255" s="20" t="s">
        <v>2126</v>
      </c>
      <c r="B255" s="20" t="str">
        <f>IFERROR(INDEX(Raw_Data!G:G,MATCH(Customer_Master!A255,Raw_Data!F:F,0)),"Not found")</f>
        <v>Sean Christensen</v>
      </c>
      <c r="C255" s="20" t="str">
        <f>INDEX(Raw_Data!H:H,MATCH(Customer_Master!A255,Raw_Data!F:F,0))</f>
        <v>Consumer</v>
      </c>
      <c r="D255" s="20" t="str">
        <f>INDEX(Raw_Data!J:J,MATCH(Customer_Master!A255,Raw_Data!F:F,0))</f>
        <v>Rochester Hills</v>
      </c>
      <c r="E255" s="20" t="str">
        <f>INDEX(Raw_Data!J:J,MATCH(Customer_Master!A255,Raw_Data!F:F,0))</f>
        <v>Rochester Hills</v>
      </c>
      <c r="F255" s="20" t="str">
        <f>INDEX(Raw_Data!M:M,MATCH(Customer_Master!A255,Raw_Data!F:F,0))</f>
        <v>Central</v>
      </c>
      <c r="G255" s="20">
        <f>COUNTIF(Raw_Data!F:F,Customer_Master!A255)</f>
        <v>12</v>
      </c>
      <c r="H255" s="21">
        <f>SUMIF(Raw_Data!F:F,Customer_Master!A255,Raw_Data!R:R)</f>
        <v>3979.0649999999996</v>
      </c>
      <c r="I255" s="22">
        <f t="shared" si="6"/>
        <v>331.58874999999995</v>
      </c>
      <c r="J255" s="20" t="str">
        <f t="shared" si="7"/>
        <v>Gold</v>
      </c>
    </row>
    <row r="256" spans="1:10" x14ac:dyDescent="0.3">
      <c r="A256" s="20" t="s">
        <v>2134</v>
      </c>
      <c r="B256" s="20" t="str">
        <f>IFERROR(INDEX(Raw_Data!G:G,MATCH(Customer_Master!A256,Raw_Data!F:F,0)),"Not found")</f>
        <v>Chuck Clark</v>
      </c>
      <c r="C256" s="20" t="str">
        <f>INDEX(Raw_Data!H:H,MATCH(Customer_Master!A256,Raw_Data!F:F,0))</f>
        <v>Home Office</v>
      </c>
      <c r="D256" s="20" t="str">
        <f>INDEX(Raw_Data!J:J,MATCH(Customer_Master!A256,Raw_Data!F:F,0))</f>
        <v>Columbus</v>
      </c>
      <c r="E256" s="20" t="str">
        <f>INDEX(Raw_Data!J:J,MATCH(Customer_Master!A256,Raw_Data!F:F,0))</f>
        <v>Columbus</v>
      </c>
      <c r="F256" s="20" t="str">
        <f>INDEX(Raw_Data!M:M,MATCH(Customer_Master!A256,Raw_Data!F:F,0))</f>
        <v>Central</v>
      </c>
      <c r="G256" s="20">
        <f>COUNTIF(Raw_Data!F:F,Customer_Master!A256)</f>
        <v>19</v>
      </c>
      <c r="H256" s="21">
        <f>SUMIF(Raw_Data!F:F,Customer_Master!A256,Raw_Data!R:R)</f>
        <v>2870.0500000000006</v>
      </c>
      <c r="I256" s="22">
        <f t="shared" si="6"/>
        <v>151.05526315789476</v>
      </c>
      <c r="J256" s="20" t="str">
        <f t="shared" si="7"/>
        <v>Gold</v>
      </c>
    </row>
    <row r="257" spans="1:10" x14ac:dyDescent="0.3">
      <c r="A257" s="20" t="s">
        <v>2144</v>
      </c>
      <c r="B257" s="20" t="str">
        <f>IFERROR(INDEX(Raw_Data!G:G,MATCH(Customer_Master!A257,Raw_Data!F:F,0)),"Not found")</f>
        <v>Anthony Rawles</v>
      </c>
      <c r="C257" s="20" t="str">
        <f>INDEX(Raw_Data!H:H,MATCH(Customer_Master!A257,Raw_Data!F:F,0))</f>
        <v>Corporate</v>
      </c>
      <c r="D257" s="20" t="str">
        <f>INDEX(Raw_Data!J:J,MATCH(Customer_Master!A257,Raw_Data!F:F,0))</f>
        <v>Vancouver</v>
      </c>
      <c r="E257" s="20" t="str">
        <f>INDEX(Raw_Data!J:J,MATCH(Customer_Master!A257,Raw_Data!F:F,0))</f>
        <v>Vancouver</v>
      </c>
      <c r="F257" s="20" t="str">
        <f>INDEX(Raw_Data!M:M,MATCH(Customer_Master!A257,Raw_Data!F:F,0))</f>
        <v>West</v>
      </c>
      <c r="G257" s="20">
        <f>COUNTIF(Raw_Data!F:F,Customer_Master!A257)</f>
        <v>13</v>
      </c>
      <c r="H257" s="21">
        <f>SUMIF(Raw_Data!F:F,Customer_Master!A257,Raw_Data!R:R)</f>
        <v>4523.3359999999993</v>
      </c>
      <c r="I257" s="22">
        <f t="shared" si="6"/>
        <v>347.94892307692305</v>
      </c>
      <c r="J257" s="20" t="str">
        <f t="shared" si="7"/>
        <v>Gold</v>
      </c>
    </row>
    <row r="258" spans="1:10" x14ac:dyDescent="0.3">
      <c r="A258" s="20" t="s">
        <v>2150</v>
      </c>
      <c r="B258" s="20" t="str">
        <f>IFERROR(INDEX(Raw_Data!G:G,MATCH(Customer_Master!A258,Raw_Data!F:F,0)),"Not found")</f>
        <v>Steven Roelle</v>
      </c>
      <c r="C258" s="20" t="str">
        <f>INDEX(Raw_Data!H:H,MATCH(Customer_Master!A258,Raw_Data!F:F,0))</f>
        <v>Home Office</v>
      </c>
      <c r="D258" s="20" t="str">
        <f>INDEX(Raw_Data!J:J,MATCH(Customer_Master!A258,Raw_Data!F:F,0))</f>
        <v>New York City</v>
      </c>
      <c r="E258" s="20" t="str">
        <f>INDEX(Raw_Data!J:J,MATCH(Customer_Master!A258,Raw_Data!F:F,0))</f>
        <v>New York City</v>
      </c>
      <c r="F258" s="20" t="str">
        <f>INDEX(Raw_Data!M:M,MATCH(Customer_Master!A258,Raw_Data!F:F,0))</f>
        <v>East</v>
      </c>
      <c r="G258" s="20">
        <f>COUNTIF(Raw_Data!F:F,Customer_Master!A258)</f>
        <v>12</v>
      </c>
      <c r="H258" s="21">
        <f>SUMIF(Raw_Data!F:F,Customer_Master!A258,Raw_Data!R:R)</f>
        <v>4345.8859999999995</v>
      </c>
      <c r="I258" s="22">
        <f t="shared" si="6"/>
        <v>362.15716666666663</v>
      </c>
      <c r="J258" s="20" t="str">
        <f t="shared" si="7"/>
        <v>Gold</v>
      </c>
    </row>
    <row r="259" spans="1:10" x14ac:dyDescent="0.3">
      <c r="A259" s="20" t="s">
        <v>2156</v>
      </c>
      <c r="B259" s="20" t="str">
        <f>IFERROR(INDEX(Raw_Data!G:G,MATCH(Customer_Master!A259,Raw_Data!F:F,0)),"Not found")</f>
        <v>Craig Reiter</v>
      </c>
      <c r="C259" s="20" t="str">
        <f>INDEX(Raw_Data!H:H,MATCH(Customer_Master!A259,Raw_Data!F:F,0))</f>
        <v>Consumer</v>
      </c>
      <c r="D259" s="20" t="str">
        <f>INDEX(Raw_Data!J:J,MATCH(Customer_Master!A259,Raw_Data!F:F,0))</f>
        <v>Columbus</v>
      </c>
      <c r="E259" s="20" t="str">
        <f>INDEX(Raw_Data!J:J,MATCH(Customer_Master!A259,Raw_Data!F:F,0))</f>
        <v>Columbus</v>
      </c>
      <c r="F259" s="20" t="str">
        <f>INDEX(Raw_Data!M:M,MATCH(Customer_Master!A259,Raw_Data!F:F,0))</f>
        <v>East</v>
      </c>
      <c r="G259" s="20">
        <f>COUNTIF(Raw_Data!F:F,Customer_Master!A259)</f>
        <v>6</v>
      </c>
      <c r="H259" s="21">
        <f>SUMIF(Raw_Data!F:F,Customer_Master!A259,Raw_Data!R:R)</f>
        <v>1600.55</v>
      </c>
      <c r="I259" s="22">
        <f t="shared" ref="I259:I322" si="8">H259/G259</f>
        <v>266.75833333333333</v>
      </c>
      <c r="J259" s="20" t="str">
        <f t="shared" ref="J259:J322" si="9">IF(H259&gt;5000,"VIP",IF(H259&gt;2000,"Gold","Silver"))</f>
        <v>Silver</v>
      </c>
    </row>
    <row r="260" spans="1:10" x14ac:dyDescent="0.3">
      <c r="A260" s="20" t="s">
        <v>2165</v>
      </c>
      <c r="B260" s="20" t="str">
        <f>IFERROR(INDEX(Raw_Data!G:G,MATCH(Customer_Master!A260,Raw_Data!F:F,0)),"Not found")</f>
        <v>Eugene Hildebrand</v>
      </c>
      <c r="C260" s="20" t="str">
        <f>INDEX(Raw_Data!H:H,MATCH(Customer_Master!A260,Raw_Data!F:F,0))</f>
        <v>Home Office</v>
      </c>
      <c r="D260" s="20" t="str">
        <f>INDEX(Raw_Data!J:J,MATCH(Customer_Master!A260,Raw_Data!F:F,0))</f>
        <v>Aurora</v>
      </c>
      <c r="E260" s="20" t="str">
        <f>INDEX(Raw_Data!J:J,MATCH(Customer_Master!A260,Raw_Data!F:F,0))</f>
        <v>Aurora</v>
      </c>
      <c r="F260" s="20" t="str">
        <f>INDEX(Raw_Data!M:M,MATCH(Customer_Master!A260,Raw_Data!F:F,0))</f>
        <v>Central</v>
      </c>
      <c r="G260" s="20">
        <f>COUNTIF(Raw_Data!F:F,Customer_Master!A260)</f>
        <v>18</v>
      </c>
      <c r="H260" s="21">
        <f>SUMIF(Raw_Data!F:F,Customer_Master!A260,Raw_Data!R:R)</f>
        <v>3082.6530000000002</v>
      </c>
      <c r="I260" s="22">
        <f t="shared" si="8"/>
        <v>171.25850000000003</v>
      </c>
      <c r="J260" s="20" t="str">
        <f t="shared" si="9"/>
        <v>Gold</v>
      </c>
    </row>
    <row r="261" spans="1:10" x14ac:dyDescent="0.3">
      <c r="A261" s="20" t="s">
        <v>2171</v>
      </c>
      <c r="B261" s="20" t="str">
        <f>IFERROR(INDEX(Raw_Data!G:G,MATCH(Customer_Master!A261,Raw_Data!F:F,0)),"Not found")</f>
        <v>Sibella Parks</v>
      </c>
      <c r="C261" s="20" t="str">
        <f>INDEX(Raw_Data!H:H,MATCH(Customer_Master!A261,Raw_Data!F:F,0))</f>
        <v>Corporate</v>
      </c>
      <c r="D261" s="20" t="str">
        <f>INDEX(Raw_Data!J:J,MATCH(Customer_Master!A261,Raw_Data!F:F,0))</f>
        <v>New York City</v>
      </c>
      <c r="E261" s="20" t="str">
        <f>INDEX(Raw_Data!J:J,MATCH(Customer_Master!A261,Raw_Data!F:F,0))</f>
        <v>New York City</v>
      </c>
      <c r="F261" s="20" t="str">
        <f>INDEX(Raw_Data!M:M,MATCH(Customer_Master!A261,Raw_Data!F:F,0))</f>
        <v>East</v>
      </c>
      <c r="G261" s="20">
        <f>COUNTIF(Raw_Data!F:F,Customer_Master!A261)</f>
        <v>10</v>
      </c>
      <c r="H261" s="21">
        <f>SUMIF(Raw_Data!F:F,Customer_Master!A261,Raw_Data!R:R)</f>
        <v>1306.0859999999998</v>
      </c>
      <c r="I261" s="22">
        <f t="shared" si="8"/>
        <v>130.60859999999997</v>
      </c>
      <c r="J261" s="20" t="str">
        <f t="shared" si="9"/>
        <v>Silver</v>
      </c>
    </row>
    <row r="262" spans="1:10" x14ac:dyDescent="0.3">
      <c r="A262" s="20" t="s">
        <v>2175</v>
      </c>
      <c r="B262" s="20" t="str">
        <f>IFERROR(INDEX(Raw_Data!G:G,MATCH(Customer_Master!A262,Raw_Data!F:F,0)),"Not found")</f>
        <v>Tiffany House</v>
      </c>
      <c r="C262" s="20" t="str">
        <f>INDEX(Raw_Data!H:H,MATCH(Customer_Master!A262,Raw_Data!F:F,0))</f>
        <v>Corporate</v>
      </c>
      <c r="D262" s="20" t="str">
        <f>INDEX(Raw_Data!J:J,MATCH(Customer_Master!A262,Raw_Data!F:F,0))</f>
        <v>Dallas</v>
      </c>
      <c r="E262" s="20" t="str">
        <f>INDEX(Raw_Data!J:J,MATCH(Customer_Master!A262,Raw_Data!F:F,0))</f>
        <v>Dallas</v>
      </c>
      <c r="F262" s="20" t="str">
        <f>INDEX(Raw_Data!M:M,MATCH(Customer_Master!A262,Raw_Data!F:F,0))</f>
        <v>Central</v>
      </c>
      <c r="G262" s="20">
        <f>COUNTIF(Raw_Data!F:F,Customer_Master!A262)</f>
        <v>13</v>
      </c>
      <c r="H262" s="21">
        <f>SUMIF(Raw_Data!F:F,Customer_Master!A262,Raw_Data!R:R)</f>
        <v>1022.2010000000001</v>
      </c>
      <c r="I262" s="22">
        <f t="shared" si="8"/>
        <v>78.630846153846164</v>
      </c>
      <c r="J262" s="20" t="str">
        <f t="shared" si="9"/>
        <v>Silver</v>
      </c>
    </row>
    <row r="263" spans="1:10" x14ac:dyDescent="0.3">
      <c r="A263" s="20" t="s">
        <v>2182</v>
      </c>
      <c r="B263" s="20" t="str">
        <f>IFERROR(INDEX(Raw_Data!G:G,MATCH(Customer_Master!A263,Raw_Data!F:F,0)),"Not found")</f>
        <v>Resi Pölking</v>
      </c>
      <c r="C263" s="20" t="str">
        <f>INDEX(Raw_Data!H:H,MATCH(Customer_Master!A263,Raw_Data!F:F,0))</f>
        <v>Consumer</v>
      </c>
      <c r="D263" s="20" t="str">
        <f>INDEX(Raw_Data!J:J,MATCH(Customer_Master!A263,Raw_Data!F:F,0))</f>
        <v>Cleveland</v>
      </c>
      <c r="E263" s="20" t="str">
        <f>INDEX(Raw_Data!J:J,MATCH(Customer_Master!A263,Raw_Data!F:F,0))</f>
        <v>Cleveland</v>
      </c>
      <c r="F263" s="20" t="str">
        <f>INDEX(Raw_Data!M:M,MATCH(Customer_Master!A263,Raw_Data!F:F,0))</f>
        <v>East</v>
      </c>
      <c r="G263" s="20">
        <f>COUNTIF(Raw_Data!F:F,Customer_Master!A263)</f>
        <v>25</v>
      </c>
      <c r="H263" s="21">
        <f>SUMIF(Raw_Data!F:F,Customer_Master!A263,Raw_Data!R:R)</f>
        <v>5153.0839999999998</v>
      </c>
      <c r="I263" s="22">
        <f t="shared" si="8"/>
        <v>206.12335999999999</v>
      </c>
      <c r="J263" s="20" t="str">
        <f t="shared" si="9"/>
        <v>VIP</v>
      </c>
    </row>
    <row r="264" spans="1:10" x14ac:dyDescent="0.3">
      <c r="A264" s="20" t="s">
        <v>2197</v>
      </c>
      <c r="B264" s="20" t="str">
        <f>IFERROR(INDEX(Raw_Data!G:G,MATCH(Customer_Master!A264,Raw_Data!F:F,0)),"Not found")</f>
        <v>Rob Beeghly</v>
      </c>
      <c r="C264" s="20" t="str">
        <f>INDEX(Raw_Data!H:H,MATCH(Customer_Master!A264,Raw_Data!F:F,0))</f>
        <v>Consumer</v>
      </c>
      <c r="D264" s="20" t="str">
        <f>INDEX(Raw_Data!J:J,MATCH(Customer_Master!A264,Raw_Data!F:F,0))</f>
        <v>Columbus</v>
      </c>
      <c r="E264" s="20" t="str">
        <f>INDEX(Raw_Data!J:J,MATCH(Customer_Master!A264,Raw_Data!F:F,0))</f>
        <v>Columbus</v>
      </c>
      <c r="F264" s="20" t="str">
        <f>INDEX(Raw_Data!M:M,MATCH(Customer_Master!A264,Raw_Data!F:F,0))</f>
        <v>Central</v>
      </c>
      <c r="G264" s="20">
        <f>COUNTIF(Raw_Data!F:F,Customer_Master!A264)</f>
        <v>9</v>
      </c>
      <c r="H264" s="21">
        <f>SUMIF(Raw_Data!F:F,Customer_Master!A264,Raw_Data!R:R)</f>
        <v>528.54600000000005</v>
      </c>
      <c r="I264" s="22">
        <f t="shared" si="8"/>
        <v>58.727333333333341</v>
      </c>
      <c r="J264" s="20" t="str">
        <f t="shared" si="9"/>
        <v>Silver</v>
      </c>
    </row>
    <row r="265" spans="1:10" x14ac:dyDescent="0.3">
      <c r="A265" s="20" t="s">
        <v>2204</v>
      </c>
      <c r="B265" s="20" t="str">
        <f>IFERROR(INDEX(Raw_Data!G:G,MATCH(Customer_Master!A265,Raw_Data!F:F,0)),"Not found")</f>
        <v>Carol Darley</v>
      </c>
      <c r="C265" s="20" t="str">
        <f>INDEX(Raw_Data!H:H,MATCH(Customer_Master!A265,Raw_Data!F:F,0))</f>
        <v>Consumer</v>
      </c>
      <c r="D265" s="20" t="str">
        <f>INDEX(Raw_Data!J:J,MATCH(Customer_Master!A265,Raw_Data!F:F,0))</f>
        <v>Tyler</v>
      </c>
      <c r="E265" s="20" t="str">
        <f>INDEX(Raw_Data!J:J,MATCH(Customer_Master!A265,Raw_Data!F:F,0))</f>
        <v>Tyler</v>
      </c>
      <c r="F265" s="20" t="str">
        <f>INDEX(Raw_Data!M:M,MATCH(Customer_Master!A265,Raw_Data!F:F,0))</f>
        <v>Central</v>
      </c>
      <c r="G265" s="20">
        <f>COUNTIF(Raw_Data!F:F,Customer_Master!A265)</f>
        <v>6</v>
      </c>
      <c r="H265" s="21">
        <f>SUMIF(Raw_Data!F:F,Customer_Master!A265,Raw_Data!R:R)</f>
        <v>639.76599999999996</v>
      </c>
      <c r="I265" s="22">
        <f t="shared" si="8"/>
        <v>106.62766666666666</v>
      </c>
      <c r="J265" s="20" t="str">
        <f t="shared" si="9"/>
        <v>Silver</v>
      </c>
    </row>
    <row r="266" spans="1:10" x14ac:dyDescent="0.3">
      <c r="A266" s="20" t="s">
        <v>2216</v>
      </c>
      <c r="B266" s="20" t="str">
        <f>IFERROR(INDEX(Raw_Data!G:G,MATCH(Customer_Master!A266,Raw_Data!F:F,0)),"Not found")</f>
        <v>Doug Jacobs</v>
      </c>
      <c r="C266" s="20" t="str">
        <f>INDEX(Raw_Data!H:H,MATCH(Customer_Master!A266,Raw_Data!F:F,0))</f>
        <v>Consumer</v>
      </c>
      <c r="D266" s="20" t="str">
        <f>INDEX(Raw_Data!J:J,MATCH(Customer_Master!A266,Raw_Data!F:F,0))</f>
        <v>New York City</v>
      </c>
      <c r="E266" s="20" t="str">
        <f>INDEX(Raw_Data!J:J,MATCH(Customer_Master!A266,Raw_Data!F:F,0))</f>
        <v>New York City</v>
      </c>
      <c r="F266" s="20" t="str">
        <f>INDEX(Raw_Data!M:M,MATCH(Customer_Master!A266,Raw_Data!F:F,0))</f>
        <v>East</v>
      </c>
      <c r="G266" s="20">
        <f>COUNTIF(Raw_Data!F:F,Customer_Master!A266)</f>
        <v>8</v>
      </c>
      <c r="H266" s="21">
        <f>SUMIF(Raw_Data!F:F,Customer_Master!A266,Raw_Data!R:R)</f>
        <v>3356.3979999999997</v>
      </c>
      <c r="I266" s="22">
        <f t="shared" si="8"/>
        <v>419.54974999999996</v>
      </c>
      <c r="J266" s="20" t="str">
        <f t="shared" si="9"/>
        <v>Gold</v>
      </c>
    </row>
    <row r="267" spans="1:10" x14ac:dyDescent="0.3">
      <c r="A267" s="20" t="s">
        <v>2223</v>
      </c>
      <c r="B267" s="20" t="str">
        <f>IFERROR(INDEX(Raw_Data!G:G,MATCH(Customer_Master!A267,Raw_Data!F:F,0)),"Not found")</f>
        <v>Grant Thornton</v>
      </c>
      <c r="C267" s="20" t="str">
        <f>INDEX(Raw_Data!H:H,MATCH(Customer_Master!A267,Raw_Data!F:F,0))</f>
        <v>Corporate</v>
      </c>
      <c r="D267" s="20" t="str">
        <f>INDEX(Raw_Data!J:J,MATCH(Customer_Master!A267,Raw_Data!F:F,0))</f>
        <v>Burlington</v>
      </c>
      <c r="E267" s="20" t="str">
        <f>INDEX(Raw_Data!J:J,MATCH(Customer_Master!A267,Raw_Data!F:F,0))</f>
        <v>Burlington</v>
      </c>
      <c r="F267" s="20" t="str">
        <f>INDEX(Raw_Data!M:M,MATCH(Customer_Master!A267,Raw_Data!F:F,0))</f>
        <v>South</v>
      </c>
      <c r="G267" s="20">
        <f>COUNTIF(Raw_Data!F:F,Customer_Master!A267)</f>
        <v>6</v>
      </c>
      <c r="H267" s="21">
        <f>SUMIF(Raw_Data!F:F,Customer_Master!A267,Raw_Data!R:R)</f>
        <v>9351.2119999999977</v>
      </c>
      <c r="I267" s="22">
        <f t="shared" si="8"/>
        <v>1558.535333333333</v>
      </c>
      <c r="J267" s="20" t="str">
        <f t="shared" si="9"/>
        <v>VIP</v>
      </c>
    </row>
    <row r="268" spans="1:10" x14ac:dyDescent="0.3">
      <c r="A268" s="20" t="s">
        <v>2229</v>
      </c>
      <c r="B268" s="20" t="str">
        <f>IFERROR(INDEX(Raw_Data!G:G,MATCH(Customer_Master!A268,Raw_Data!F:F,0)),"Not found")</f>
        <v>Michael Chen</v>
      </c>
      <c r="C268" s="20" t="str">
        <f>INDEX(Raw_Data!H:H,MATCH(Customer_Master!A268,Raw_Data!F:F,0))</f>
        <v>Consumer</v>
      </c>
      <c r="D268" s="20" t="str">
        <f>INDEX(Raw_Data!J:J,MATCH(Customer_Master!A268,Raw_Data!F:F,0))</f>
        <v>Jackson</v>
      </c>
      <c r="E268" s="20" t="str">
        <f>INDEX(Raw_Data!J:J,MATCH(Customer_Master!A268,Raw_Data!F:F,0))</f>
        <v>Jackson</v>
      </c>
      <c r="F268" s="20" t="str">
        <f>INDEX(Raw_Data!M:M,MATCH(Customer_Master!A268,Raw_Data!F:F,0))</f>
        <v>South</v>
      </c>
      <c r="G268" s="20">
        <f>COUNTIF(Raw_Data!F:F,Customer_Master!A268)</f>
        <v>14</v>
      </c>
      <c r="H268" s="21">
        <f>SUMIF(Raw_Data!F:F,Customer_Master!A268,Raw_Data!R:R)</f>
        <v>3805.7140000000009</v>
      </c>
      <c r="I268" s="22">
        <f t="shared" si="8"/>
        <v>271.83671428571432</v>
      </c>
      <c r="J268" s="20" t="str">
        <f t="shared" si="9"/>
        <v>Gold</v>
      </c>
    </row>
    <row r="269" spans="1:10" x14ac:dyDescent="0.3">
      <c r="A269" s="20" t="s">
        <v>2234</v>
      </c>
      <c r="B269" s="20" t="str">
        <f>IFERROR(INDEX(Raw_Data!G:G,MATCH(Customer_Master!A269,Raw_Data!F:F,0)),"Not found")</f>
        <v>Ralph Arnett</v>
      </c>
      <c r="C269" s="20" t="str">
        <f>INDEX(Raw_Data!H:H,MATCH(Customer_Master!A269,Raw_Data!F:F,0))</f>
        <v>Consumer</v>
      </c>
      <c r="D269" s="20" t="str">
        <f>INDEX(Raw_Data!J:J,MATCH(Customer_Master!A269,Raw_Data!F:F,0))</f>
        <v>New York City</v>
      </c>
      <c r="E269" s="20" t="str">
        <f>INDEX(Raw_Data!J:J,MATCH(Customer_Master!A269,Raw_Data!F:F,0))</f>
        <v>New York City</v>
      </c>
      <c r="F269" s="20" t="str">
        <f>INDEX(Raw_Data!M:M,MATCH(Customer_Master!A269,Raw_Data!F:F,0))</f>
        <v>East</v>
      </c>
      <c r="G269" s="20">
        <f>COUNTIF(Raw_Data!F:F,Customer_Master!A269)</f>
        <v>17</v>
      </c>
      <c r="H269" s="21">
        <f>SUMIF(Raw_Data!F:F,Customer_Master!A269,Raw_Data!R:R)</f>
        <v>2617.9060000000004</v>
      </c>
      <c r="I269" s="22">
        <f t="shared" si="8"/>
        <v>153.99447058823532</v>
      </c>
      <c r="J269" s="20" t="str">
        <f t="shared" si="9"/>
        <v>Gold</v>
      </c>
    </row>
    <row r="270" spans="1:10" x14ac:dyDescent="0.3">
      <c r="A270" s="20" t="s">
        <v>2239</v>
      </c>
      <c r="B270" s="20" t="str">
        <f>IFERROR(INDEX(Raw_Data!G:G,MATCH(Customer_Master!A270,Raw_Data!F:F,0)),"Not found")</f>
        <v>Naresj Patel</v>
      </c>
      <c r="C270" s="20" t="str">
        <f>INDEX(Raw_Data!H:H,MATCH(Customer_Master!A270,Raw_Data!F:F,0))</f>
        <v>Consumer</v>
      </c>
      <c r="D270" s="20" t="str">
        <f>INDEX(Raw_Data!J:J,MATCH(Customer_Master!A270,Raw_Data!F:F,0))</f>
        <v>Waynesboro</v>
      </c>
      <c r="E270" s="20" t="str">
        <f>INDEX(Raw_Data!J:J,MATCH(Customer_Master!A270,Raw_Data!F:F,0))</f>
        <v>Waynesboro</v>
      </c>
      <c r="F270" s="20" t="str">
        <f>INDEX(Raw_Data!M:M,MATCH(Customer_Master!A270,Raw_Data!F:F,0))</f>
        <v>South</v>
      </c>
      <c r="G270" s="20">
        <f>COUNTIF(Raw_Data!F:F,Customer_Master!A270)</f>
        <v>21</v>
      </c>
      <c r="H270" s="21">
        <f>SUMIF(Raw_Data!F:F,Customer_Master!A270,Raw_Data!R:R)</f>
        <v>5529.62</v>
      </c>
      <c r="I270" s="22">
        <f t="shared" si="8"/>
        <v>263.3152380952381</v>
      </c>
      <c r="J270" s="20" t="str">
        <f t="shared" si="9"/>
        <v>VIP</v>
      </c>
    </row>
    <row r="271" spans="1:10" x14ac:dyDescent="0.3">
      <c r="A271" s="20" t="s">
        <v>2247</v>
      </c>
      <c r="B271" s="20" t="str">
        <f>IFERROR(INDEX(Raw_Data!G:G,MATCH(Customer_Master!A271,Raw_Data!F:F,0)),"Not found")</f>
        <v>Alan Barnes</v>
      </c>
      <c r="C271" s="20" t="str">
        <f>INDEX(Raw_Data!H:H,MATCH(Customer_Master!A271,Raw_Data!F:F,0))</f>
        <v>Consumer</v>
      </c>
      <c r="D271" s="20" t="str">
        <f>INDEX(Raw_Data!J:J,MATCH(Customer_Master!A271,Raw_Data!F:F,0))</f>
        <v>Los Angeles</v>
      </c>
      <c r="E271" s="20" t="str">
        <f>INDEX(Raw_Data!J:J,MATCH(Customer_Master!A271,Raw_Data!F:F,0))</f>
        <v>Los Angeles</v>
      </c>
      <c r="F271" s="20" t="str">
        <f>INDEX(Raw_Data!M:M,MATCH(Customer_Master!A271,Raw_Data!F:F,0))</f>
        <v>West</v>
      </c>
      <c r="G271" s="20">
        <f>COUNTIF(Raw_Data!F:F,Customer_Master!A271)</f>
        <v>14</v>
      </c>
      <c r="H271" s="21">
        <f>SUMIF(Raw_Data!F:F,Customer_Master!A271,Raw_Data!R:R)</f>
        <v>1113.838</v>
      </c>
      <c r="I271" s="22">
        <f t="shared" si="8"/>
        <v>79.55985714285714</v>
      </c>
      <c r="J271" s="20" t="str">
        <f t="shared" si="9"/>
        <v>Silver</v>
      </c>
    </row>
    <row r="272" spans="1:10" x14ac:dyDescent="0.3">
      <c r="A272" s="20" t="s">
        <v>2254</v>
      </c>
      <c r="B272" s="20" t="str">
        <f>IFERROR(INDEX(Raw_Data!G:G,MATCH(Customer_Master!A272,Raw_Data!F:F,0)),"Not found")</f>
        <v>Jesus Ocampo</v>
      </c>
      <c r="C272" s="20" t="str">
        <f>INDEX(Raw_Data!H:H,MATCH(Customer_Master!A272,Raw_Data!F:F,0))</f>
        <v>Home Office</v>
      </c>
      <c r="D272" s="20" t="str">
        <f>INDEX(Raw_Data!J:J,MATCH(Customer_Master!A272,Raw_Data!F:F,0))</f>
        <v>Chester</v>
      </c>
      <c r="E272" s="20" t="str">
        <f>INDEX(Raw_Data!J:J,MATCH(Customer_Master!A272,Raw_Data!F:F,0))</f>
        <v>Chester</v>
      </c>
      <c r="F272" s="20" t="str">
        <f>INDEX(Raw_Data!M:M,MATCH(Customer_Master!A272,Raw_Data!F:F,0))</f>
        <v>East</v>
      </c>
      <c r="G272" s="20">
        <f>COUNTIF(Raw_Data!F:F,Customer_Master!A272)</f>
        <v>11</v>
      </c>
      <c r="H272" s="21">
        <f>SUMIF(Raw_Data!F:F,Customer_Master!A272,Raw_Data!R:R)</f>
        <v>1090.838</v>
      </c>
      <c r="I272" s="22">
        <f t="shared" si="8"/>
        <v>99.167090909090902</v>
      </c>
      <c r="J272" s="20" t="str">
        <f t="shared" si="9"/>
        <v>Silver</v>
      </c>
    </row>
    <row r="273" spans="1:10" x14ac:dyDescent="0.3">
      <c r="A273" s="20" t="s">
        <v>2270</v>
      </c>
      <c r="B273" s="20" t="str">
        <f>IFERROR(INDEX(Raw_Data!G:G,MATCH(Customer_Master!A273,Raw_Data!F:F,0)),"Not found")</f>
        <v>Jay Kimmel</v>
      </c>
      <c r="C273" s="20" t="str">
        <f>INDEX(Raw_Data!H:H,MATCH(Customer_Master!A273,Raw_Data!F:F,0))</f>
        <v>Consumer</v>
      </c>
      <c r="D273" s="20" t="str">
        <f>INDEX(Raw_Data!J:J,MATCH(Customer_Master!A273,Raw_Data!F:F,0))</f>
        <v>Long Beach</v>
      </c>
      <c r="E273" s="20" t="str">
        <f>INDEX(Raw_Data!J:J,MATCH(Customer_Master!A273,Raw_Data!F:F,0))</f>
        <v>Long Beach</v>
      </c>
      <c r="F273" s="20" t="str">
        <f>INDEX(Raw_Data!M:M,MATCH(Customer_Master!A273,Raw_Data!F:F,0))</f>
        <v>West</v>
      </c>
      <c r="G273" s="20">
        <f>COUNTIF(Raw_Data!F:F,Customer_Master!A273)</f>
        <v>17</v>
      </c>
      <c r="H273" s="21">
        <f>SUMIF(Raw_Data!F:F,Customer_Master!A273,Raw_Data!R:R)</f>
        <v>2709.6320000000001</v>
      </c>
      <c r="I273" s="22">
        <f t="shared" si="8"/>
        <v>159.39011764705882</v>
      </c>
      <c r="J273" s="20" t="str">
        <f t="shared" si="9"/>
        <v>Gold</v>
      </c>
    </row>
    <row r="274" spans="1:10" x14ac:dyDescent="0.3">
      <c r="A274" s="20" t="s">
        <v>2275</v>
      </c>
      <c r="B274" s="20" t="str">
        <f>IFERROR(INDEX(Raw_Data!G:G,MATCH(Customer_Master!A274,Raw_Data!F:F,0)),"Not found")</f>
        <v>Brad Norvell</v>
      </c>
      <c r="C274" s="20" t="str">
        <f>INDEX(Raw_Data!H:H,MATCH(Customer_Master!A274,Raw_Data!F:F,0))</f>
        <v>Corporate</v>
      </c>
      <c r="D274" s="20" t="str">
        <f>INDEX(Raw_Data!J:J,MATCH(Customer_Master!A274,Raw_Data!F:F,0))</f>
        <v>Cary</v>
      </c>
      <c r="E274" s="20" t="str">
        <f>INDEX(Raw_Data!J:J,MATCH(Customer_Master!A274,Raw_Data!F:F,0))</f>
        <v>Cary</v>
      </c>
      <c r="F274" s="20" t="str">
        <f>INDEX(Raw_Data!M:M,MATCH(Customer_Master!A274,Raw_Data!F:F,0))</f>
        <v>South</v>
      </c>
      <c r="G274" s="20">
        <f>COUNTIF(Raw_Data!F:F,Customer_Master!A274)</f>
        <v>6</v>
      </c>
      <c r="H274" s="21">
        <f>SUMIF(Raw_Data!F:F,Customer_Master!A274,Raw_Data!R:R)</f>
        <v>265.29599999999999</v>
      </c>
      <c r="I274" s="22">
        <f t="shared" si="8"/>
        <v>44.216000000000001</v>
      </c>
      <c r="J274" s="20" t="str">
        <f t="shared" si="9"/>
        <v>Silver</v>
      </c>
    </row>
    <row r="275" spans="1:10" x14ac:dyDescent="0.3">
      <c r="A275" s="20" t="s">
        <v>2283</v>
      </c>
      <c r="B275" s="20" t="str">
        <f>IFERROR(INDEX(Raw_Data!G:G,MATCH(Customer_Master!A275,Raw_Data!F:F,0)),"Not found")</f>
        <v>David Philippe</v>
      </c>
      <c r="C275" s="20" t="str">
        <f>INDEX(Raw_Data!H:H,MATCH(Customer_Master!A275,Raw_Data!F:F,0))</f>
        <v>Consumer</v>
      </c>
      <c r="D275" s="20" t="str">
        <f>INDEX(Raw_Data!J:J,MATCH(Customer_Master!A275,Raw_Data!F:F,0))</f>
        <v>New York City</v>
      </c>
      <c r="E275" s="20" t="str">
        <f>INDEX(Raw_Data!J:J,MATCH(Customer_Master!A275,Raw_Data!F:F,0))</f>
        <v>New York City</v>
      </c>
      <c r="F275" s="20" t="str">
        <f>INDEX(Raw_Data!M:M,MATCH(Customer_Master!A275,Raw_Data!F:F,0))</f>
        <v>East</v>
      </c>
      <c r="G275" s="20">
        <f>COUNTIF(Raw_Data!F:F,Customer_Master!A275)</f>
        <v>4</v>
      </c>
      <c r="H275" s="21">
        <f>SUMIF(Raw_Data!F:F,Customer_Master!A275,Raw_Data!R:R)</f>
        <v>1058.616</v>
      </c>
      <c r="I275" s="22">
        <f t="shared" si="8"/>
        <v>264.654</v>
      </c>
      <c r="J275" s="20" t="str">
        <f t="shared" si="9"/>
        <v>Silver</v>
      </c>
    </row>
    <row r="276" spans="1:10" x14ac:dyDescent="0.3">
      <c r="A276" s="20" t="s">
        <v>2288</v>
      </c>
      <c r="B276" s="20" t="str">
        <f>IFERROR(INDEX(Raw_Data!G:G,MATCH(Customer_Master!A276,Raw_Data!F:F,0)),"Not found")</f>
        <v>Tracy Hopkins</v>
      </c>
      <c r="C276" s="20" t="str">
        <f>INDEX(Raw_Data!H:H,MATCH(Customer_Master!A276,Raw_Data!F:F,0))</f>
        <v>Home Office</v>
      </c>
      <c r="D276" s="20" t="str">
        <f>INDEX(Raw_Data!J:J,MATCH(Customer_Master!A276,Raw_Data!F:F,0))</f>
        <v>New York City</v>
      </c>
      <c r="E276" s="20" t="str">
        <f>INDEX(Raw_Data!J:J,MATCH(Customer_Master!A276,Raw_Data!F:F,0))</f>
        <v>New York City</v>
      </c>
      <c r="F276" s="20" t="str">
        <f>INDEX(Raw_Data!M:M,MATCH(Customer_Master!A276,Raw_Data!F:F,0))</f>
        <v>East</v>
      </c>
      <c r="G276" s="20">
        <f>COUNTIF(Raw_Data!F:F,Customer_Master!A276)</f>
        <v>13</v>
      </c>
      <c r="H276" s="21">
        <f>SUMIF(Raw_Data!F:F,Customer_Master!A276,Raw_Data!R:R)</f>
        <v>4234.0960000000005</v>
      </c>
      <c r="I276" s="22">
        <f t="shared" si="8"/>
        <v>325.69969230769232</v>
      </c>
      <c r="J276" s="20" t="str">
        <f t="shared" si="9"/>
        <v>Gold</v>
      </c>
    </row>
    <row r="277" spans="1:10" x14ac:dyDescent="0.3">
      <c r="A277" s="20" t="s">
        <v>2291</v>
      </c>
      <c r="B277" s="20" t="str">
        <f>IFERROR(INDEX(Raw_Data!G:G,MATCH(Customer_Master!A277,Raw_Data!F:F,0)),"Not found")</f>
        <v>Arthur Prichep</v>
      </c>
      <c r="C277" s="20" t="str">
        <f>INDEX(Raw_Data!H:H,MATCH(Customer_Master!A277,Raw_Data!F:F,0))</f>
        <v>Consumer</v>
      </c>
      <c r="D277" s="20" t="str">
        <f>INDEX(Raw_Data!J:J,MATCH(Customer_Master!A277,Raw_Data!F:F,0))</f>
        <v>Palm Coast</v>
      </c>
      <c r="E277" s="20" t="str">
        <f>INDEX(Raw_Data!J:J,MATCH(Customer_Master!A277,Raw_Data!F:F,0))</f>
        <v>Palm Coast</v>
      </c>
      <c r="F277" s="20" t="str">
        <f>INDEX(Raw_Data!M:M,MATCH(Customer_Master!A277,Raw_Data!F:F,0))</f>
        <v>South</v>
      </c>
      <c r="G277" s="20">
        <f>COUNTIF(Raw_Data!F:F,Customer_Master!A277)</f>
        <v>31</v>
      </c>
      <c r="H277" s="21">
        <f>SUMIF(Raw_Data!F:F,Customer_Master!A277,Raw_Data!R:R)</f>
        <v>3323.556</v>
      </c>
      <c r="I277" s="22">
        <f t="shared" si="8"/>
        <v>107.21148387096774</v>
      </c>
      <c r="J277" s="20" t="str">
        <f t="shared" si="9"/>
        <v>Gold</v>
      </c>
    </row>
    <row r="278" spans="1:10" x14ac:dyDescent="0.3">
      <c r="A278" s="20" t="s">
        <v>2297</v>
      </c>
      <c r="B278" s="20" t="str">
        <f>IFERROR(INDEX(Raw_Data!G:G,MATCH(Customer_Master!A278,Raw_Data!F:F,0)),"Not found")</f>
        <v>Roland Schwarz</v>
      </c>
      <c r="C278" s="20" t="str">
        <f>INDEX(Raw_Data!H:H,MATCH(Customer_Master!A278,Raw_Data!F:F,0))</f>
        <v>Corporate</v>
      </c>
      <c r="D278" s="20" t="str">
        <f>INDEX(Raw_Data!J:J,MATCH(Customer_Master!A278,Raw_Data!F:F,0))</f>
        <v>Mount Vernon</v>
      </c>
      <c r="E278" s="20" t="str">
        <f>INDEX(Raw_Data!J:J,MATCH(Customer_Master!A278,Raw_Data!F:F,0))</f>
        <v>Mount Vernon</v>
      </c>
      <c r="F278" s="20" t="str">
        <f>INDEX(Raw_Data!M:M,MATCH(Customer_Master!A278,Raw_Data!F:F,0))</f>
        <v>East</v>
      </c>
      <c r="G278" s="20">
        <f>COUNTIF(Raw_Data!F:F,Customer_Master!A278)</f>
        <v>14</v>
      </c>
      <c r="H278" s="21">
        <f>SUMIF(Raw_Data!F:F,Customer_Master!A278,Raw_Data!R:R)</f>
        <v>4159.7699999999986</v>
      </c>
      <c r="I278" s="22">
        <f t="shared" si="8"/>
        <v>297.12642857142845</v>
      </c>
      <c r="J278" s="20" t="str">
        <f t="shared" si="9"/>
        <v>Gold</v>
      </c>
    </row>
    <row r="279" spans="1:10" x14ac:dyDescent="0.3">
      <c r="A279" s="20" t="s">
        <v>2308</v>
      </c>
      <c r="B279" s="20" t="str">
        <f>IFERROR(INDEX(Raw_Data!G:G,MATCH(Customer_Master!A279,Raw_Data!F:F,0)),"Not found")</f>
        <v>Seth Vernon</v>
      </c>
      <c r="C279" s="20" t="str">
        <f>INDEX(Raw_Data!H:H,MATCH(Customer_Master!A279,Raw_Data!F:F,0))</f>
        <v>Consumer</v>
      </c>
      <c r="D279" s="20" t="str">
        <f>INDEX(Raw_Data!J:J,MATCH(Customer_Master!A279,Raw_Data!F:F,0))</f>
        <v>Dover</v>
      </c>
      <c r="E279" s="20" t="str">
        <f>INDEX(Raw_Data!J:J,MATCH(Customer_Master!A279,Raw_Data!F:F,0))</f>
        <v>Dover</v>
      </c>
      <c r="F279" s="20" t="str">
        <f>INDEX(Raw_Data!M:M,MATCH(Customer_Master!A279,Raw_Data!F:F,0))</f>
        <v>East</v>
      </c>
      <c r="G279" s="20">
        <f>COUNTIF(Raw_Data!F:F,Customer_Master!A279)</f>
        <v>32</v>
      </c>
      <c r="H279" s="21">
        <f>SUMIF(Raw_Data!F:F,Customer_Master!A279,Raw_Data!R:R)</f>
        <v>11470.949999999997</v>
      </c>
      <c r="I279" s="22">
        <f t="shared" si="8"/>
        <v>358.46718749999991</v>
      </c>
      <c r="J279" s="20" t="str">
        <f t="shared" si="9"/>
        <v>VIP</v>
      </c>
    </row>
    <row r="280" spans="1:10" x14ac:dyDescent="0.3">
      <c r="A280" s="20" t="s">
        <v>2314</v>
      </c>
      <c r="B280" s="20" t="str">
        <f>IFERROR(INDEX(Raw_Data!G:G,MATCH(Customer_Master!A280,Raw_Data!F:F,0)),"Not found")</f>
        <v>Christine Kargatis</v>
      </c>
      <c r="C280" s="20" t="str">
        <f>INDEX(Raw_Data!H:H,MATCH(Customer_Master!A280,Raw_Data!F:F,0))</f>
        <v>Home Office</v>
      </c>
      <c r="D280" s="20" t="str">
        <f>INDEX(Raw_Data!J:J,MATCH(Customer_Master!A280,Raw_Data!F:F,0))</f>
        <v>Orem</v>
      </c>
      <c r="E280" s="20" t="str">
        <f>INDEX(Raw_Data!J:J,MATCH(Customer_Master!A280,Raw_Data!F:F,0))</f>
        <v>Orem</v>
      </c>
      <c r="F280" s="20" t="str">
        <f>INDEX(Raw_Data!M:M,MATCH(Customer_Master!A280,Raw_Data!F:F,0))</f>
        <v>West</v>
      </c>
      <c r="G280" s="20">
        <f>COUNTIF(Raw_Data!F:F,Customer_Master!A280)</f>
        <v>12</v>
      </c>
      <c r="H280" s="21">
        <f>SUMIF(Raw_Data!F:F,Customer_Master!A280,Raw_Data!R:R)</f>
        <v>2945.3209999999999</v>
      </c>
      <c r="I280" s="22">
        <f t="shared" si="8"/>
        <v>245.44341666666665</v>
      </c>
      <c r="J280" s="20" t="str">
        <f t="shared" si="9"/>
        <v>Gold</v>
      </c>
    </row>
    <row r="281" spans="1:10" x14ac:dyDescent="0.3">
      <c r="A281" s="20" t="s">
        <v>2317</v>
      </c>
      <c r="B281" s="20" t="str">
        <f>IFERROR(INDEX(Raw_Data!G:G,MATCH(Customer_Master!A281,Raw_Data!F:F,0)),"Not found")</f>
        <v>Ross DeVincentis</v>
      </c>
      <c r="C281" s="20" t="str">
        <f>INDEX(Raw_Data!H:H,MATCH(Customer_Master!A281,Raw_Data!F:F,0))</f>
        <v>Home Office</v>
      </c>
      <c r="D281" s="20" t="str">
        <f>INDEX(Raw_Data!J:J,MATCH(Customer_Master!A281,Raw_Data!F:F,0))</f>
        <v>Los Angeles</v>
      </c>
      <c r="E281" s="20" t="str">
        <f>INDEX(Raw_Data!J:J,MATCH(Customer_Master!A281,Raw_Data!F:F,0))</f>
        <v>Los Angeles</v>
      </c>
      <c r="F281" s="20" t="str">
        <f>INDEX(Raw_Data!M:M,MATCH(Customer_Master!A281,Raw_Data!F:F,0))</f>
        <v>West</v>
      </c>
      <c r="G281" s="20">
        <f>COUNTIF(Raw_Data!F:F,Customer_Master!A281)</f>
        <v>16</v>
      </c>
      <c r="H281" s="21">
        <f>SUMIF(Raw_Data!F:F,Customer_Master!A281,Raw_Data!R:R)</f>
        <v>1137.6159999999998</v>
      </c>
      <c r="I281" s="22">
        <f t="shared" si="8"/>
        <v>71.100999999999985</v>
      </c>
      <c r="J281" s="20" t="str">
        <f t="shared" si="9"/>
        <v>Silver</v>
      </c>
    </row>
    <row r="282" spans="1:10" x14ac:dyDescent="0.3">
      <c r="A282" s="20" t="s">
        <v>2327</v>
      </c>
      <c r="B282" s="20" t="str">
        <f>IFERROR(INDEX(Raw_Data!G:G,MATCH(Customer_Master!A282,Raw_Data!F:F,0)),"Not found")</f>
        <v>Mathew Reese</v>
      </c>
      <c r="C282" s="20" t="str">
        <f>INDEX(Raw_Data!H:H,MATCH(Customer_Master!A282,Raw_Data!F:F,0))</f>
        <v>Home Office</v>
      </c>
      <c r="D282" s="20" t="str">
        <f>INDEX(Raw_Data!J:J,MATCH(Customer_Master!A282,Raw_Data!F:F,0))</f>
        <v>Philadelphia</v>
      </c>
      <c r="E282" s="20" t="str">
        <f>INDEX(Raw_Data!J:J,MATCH(Customer_Master!A282,Raw_Data!F:F,0))</f>
        <v>Philadelphia</v>
      </c>
      <c r="F282" s="20" t="str">
        <f>INDEX(Raw_Data!M:M,MATCH(Customer_Master!A282,Raw_Data!F:F,0))</f>
        <v>East</v>
      </c>
      <c r="G282" s="20">
        <f>COUNTIF(Raw_Data!F:F,Customer_Master!A282)</f>
        <v>6</v>
      </c>
      <c r="H282" s="21">
        <f>SUMIF(Raw_Data!F:F,Customer_Master!A282,Raw_Data!R:R)</f>
        <v>639.178</v>
      </c>
      <c r="I282" s="22">
        <f t="shared" si="8"/>
        <v>106.52966666666667</v>
      </c>
      <c r="J282" s="20" t="str">
        <f t="shared" si="9"/>
        <v>Silver</v>
      </c>
    </row>
    <row r="283" spans="1:10" x14ac:dyDescent="0.3">
      <c r="A283" s="20" t="s">
        <v>2332</v>
      </c>
      <c r="B283" s="20" t="str">
        <f>IFERROR(INDEX(Raw_Data!G:G,MATCH(Customer_Master!A283,Raw_Data!F:F,0)),"Not found")</f>
        <v>Steve Chapman</v>
      </c>
      <c r="C283" s="20" t="str">
        <f>INDEX(Raw_Data!H:H,MATCH(Customer_Master!A283,Raw_Data!F:F,0))</f>
        <v>Corporate</v>
      </c>
      <c r="D283" s="20" t="str">
        <f>INDEX(Raw_Data!J:J,MATCH(Customer_Master!A283,Raw_Data!F:F,0))</f>
        <v>Hialeah</v>
      </c>
      <c r="E283" s="20" t="str">
        <f>INDEX(Raw_Data!J:J,MATCH(Customer_Master!A283,Raw_Data!F:F,0))</f>
        <v>Hialeah</v>
      </c>
      <c r="F283" s="20" t="str">
        <f>INDEX(Raw_Data!M:M,MATCH(Customer_Master!A283,Raw_Data!F:F,0))</f>
        <v>South</v>
      </c>
      <c r="G283" s="20">
        <f>COUNTIF(Raw_Data!F:F,Customer_Master!A283)</f>
        <v>14</v>
      </c>
      <c r="H283" s="21">
        <f>SUMIF(Raw_Data!F:F,Customer_Master!A283,Raw_Data!R:R)</f>
        <v>2576.4079999999999</v>
      </c>
      <c r="I283" s="22">
        <f t="shared" si="8"/>
        <v>184.02914285714286</v>
      </c>
      <c r="J283" s="20" t="str">
        <f t="shared" si="9"/>
        <v>Gold</v>
      </c>
    </row>
    <row r="284" spans="1:10" x14ac:dyDescent="0.3">
      <c r="A284" s="20" t="s">
        <v>2338</v>
      </c>
      <c r="B284" s="20" t="str">
        <f>IFERROR(INDEX(Raw_Data!G:G,MATCH(Customer_Master!A284,Raw_Data!F:F,0)),"Not found")</f>
        <v>Jay Fein</v>
      </c>
      <c r="C284" s="20" t="str">
        <f>INDEX(Raw_Data!H:H,MATCH(Customer_Master!A284,Raw_Data!F:F,0))</f>
        <v>Consumer</v>
      </c>
      <c r="D284" s="20" t="str">
        <f>INDEX(Raw_Data!J:J,MATCH(Customer_Master!A284,Raw_Data!F:F,0))</f>
        <v>Austin</v>
      </c>
      <c r="E284" s="20" t="str">
        <f>INDEX(Raw_Data!J:J,MATCH(Customer_Master!A284,Raw_Data!F:F,0))</f>
        <v>Austin</v>
      </c>
      <c r="F284" s="20" t="str">
        <f>INDEX(Raw_Data!M:M,MATCH(Customer_Master!A284,Raw_Data!F:F,0))</f>
        <v>Central</v>
      </c>
      <c r="G284" s="20">
        <f>COUNTIF(Raw_Data!F:F,Customer_Master!A284)</f>
        <v>16</v>
      </c>
      <c r="H284" s="21">
        <f>SUMIF(Raw_Data!F:F,Customer_Master!A284,Raw_Data!R:R)</f>
        <v>1911.8440000000001</v>
      </c>
      <c r="I284" s="22">
        <f t="shared" si="8"/>
        <v>119.49025</v>
      </c>
      <c r="J284" s="20" t="str">
        <f t="shared" si="9"/>
        <v>Silver</v>
      </c>
    </row>
    <row r="285" spans="1:10" x14ac:dyDescent="0.3">
      <c r="A285" s="20" t="s">
        <v>2345</v>
      </c>
      <c r="B285" s="20" t="str">
        <f>IFERROR(INDEX(Raw_Data!G:G,MATCH(Customer_Master!A285,Raw_Data!F:F,0)),"Not found")</f>
        <v>Emily Grady</v>
      </c>
      <c r="C285" s="20" t="str">
        <f>INDEX(Raw_Data!H:H,MATCH(Customer_Master!A285,Raw_Data!F:F,0))</f>
        <v>Consumer</v>
      </c>
      <c r="D285" s="20" t="str">
        <f>INDEX(Raw_Data!J:J,MATCH(Customer_Master!A285,Raw_Data!F:F,0))</f>
        <v>Oceanside</v>
      </c>
      <c r="E285" s="20" t="str">
        <f>INDEX(Raw_Data!J:J,MATCH(Customer_Master!A285,Raw_Data!F:F,0))</f>
        <v>Oceanside</v>
      </c>
      <c r="F285" s="20" t="str">
        <f>INDEX(Raw_Data!M:M,MATCH(Customer_Master!A285,Raw_Data!F:F,0))</f>
        <v>East</v>
      </c>
      <c r="G285" s="20">
        <f>COUNTIF(Raw_Data!F:F,Customer_Master!A285)</f>
        <v>9</v>
      </c>
      <c r="H285" s="21">
        <f>SUMIF(Raw_Data!F:F,Customer_Master!A285,Raw_Data!R:R)</f>
        <v>1832.02</v>
      </c>
      <c r="I285" s="22">
        <f t="shared" si="8"/>
        <v>203.55777777777777</v>
      </c>
      <c r="J285" s="20" t="str">
        <f t="shared" si="9"/>
        <v>Silver</v>
      </c>
    </row>
    <row r="286" spans="1:10" x14ac:dyDescent="0.3">
      <c r="A286" s="20" t="s">
        <v>2355</v>
      </c>
      <c r="B286" s="20" t="str">
        <f>IFERROR(INDEX(Raw_Data!G:G,MATCH(Customer_Master!A286,Raw_Data!F:F,0)),"Not found")</f>
        <v>Darrin Sayre</v>
      </c>
      <c r="C286" s="20" t="str">
        <f>INDEX(Raw_Data!H:H,MATCH(Customer_Master!A286,Raw_Data!F:F,0))</f>
        <v>Home Office</v>
      </c>
      <c r="D286" s="20" t="str">
        <f>INDEX(Raw_Data!J:J,MATCH(Customer_Master!A286,Raw_Data!F:F,0))</f>
        <v>Seattle</v>
      </c>
      <c r="E286" s="20" t="str">
        <f>INDEX(Raw_Data!J:J,MATCH(Customer_Master!A286,Raw_Data!F:F,0))</f>
        <v>Seattle</v>
      </c>
      <c r="F286" s="20" t="str">
        <f>INDEX(Raw_Data!M:M,MATCH(Customer_Master!A286,Raw_Data!F:F,0))</f>
        <v>West</v>
      </c>
      <c r="G286" s="20">
        <f>COUNTIF(Raw_Data!F:F,Customer_Master!A286)</f>
        <v>19</v>
      </c>
      <c r="H286" s="21">
        <f>SUMIF(Raw_Data!F:F,Customer_Master!A286,Raw_Data!R:R)</f>
        <v>1762.2130000000002</v>
      </c>
      <c r="I286" s="22">
        <f t="shared" si="8"/>
        <v>92.748052631578958</v>
      </c>
      <c r="J286" s="20" t="str">
        <f t="shared" si="9"/>
        <v>Silver</v>
      </c>
    </row>
    <row r="287" spans="1:10" x14ac:dyDescent="0.3">
      <c r="A287" s="20" t="s">
        <v>2367</v>
      </c>
      <c r="B287" s="20" t="str">
        <f>IFERROR(INDEX(Raw_Data!G:G,MATCH(Customer_Master!A287,Raw_Data!F:F,0)),"Not found")</f>
        <v>Phillina Ober</v>
      </c>
      <c r="C287" s="20" t="str">
        <f>INDEX(Raw_Data!H:H,MATCH(Customer_Master!A287,Raw_Data!F:F,0))</f>
        <v>Home Office</v>
      </c>
      <c r="D287" s="20" t="str">
        <f>INDEX(Raw_Data!J:J,MATCH(Customer_Master!A287,Raw_Data!F:F,0))</f>
        <v>Naperville</v>
      </c>
      <c r="E287" s="20" t="str">
        <f>INDEX(Raw_Data!J:J,MATCH(Customer_Master!A287,Raw_Data!F:F,0))</f>
        <v>Naperville</v>
      </c>
      <c r="F287" s="20" t="str">
        <f>INDEX(Raw_Data!M:M,MATCH(Customer_Master!A287,Raw_Data!F:F,0))</f>
        <v>Central</v>
      </c>
      <c r="G287" s="20">
        <f>COUNTIF(Raw_Data!F:F,Customer_Master!A287)</f>
        <v>10</v>
      </c>
      <c r="H287" s="21">
        <f>SUMIF(Raw_Data!F:F,Customer_Master!A287,Raw_Data!R:R)</f>
        <v>1056.8580000000002</v>
      </c>
      <c r="I287" s="22">
        <f t="shared" si="8"/>
        <v>105.68580000000001</v>
      </c>
      <c r="J287" s="20" t="str">
        <f t="shared" si="9"/>
        <v>Silver</v>
      </c>
    </row>
    <row r="288" spans="1:10" x14ac:dyDescent="0.3">
      <c r="A288" s="20" t="s">
        <v>2374</v>
      </c>
      <c r="B288" s="20" t="str">
        <f>IFERROR(INDEX(Raw_Data!G:G,MATCH(Customer_Master!A288,Raw_Data!F:F,0)),"Not found")</f>
        <v>Sung Shariari</v>
      </c>
      <c r="C288" s="20" t="str">
        <f>INDEX(Raw_Data!H:H,MATCH(Customer_Master!A288,Raw_Data!F:F,0))</f>
        <v>Consumer</v>
      </c>
      <c r="D288" s="20" t="str">
        <f>INDEX(Raw_Data!J:J,MATCH(Customer_Master!A288,Raw_Data!F:F,0))</f>
        <v>Dallas</v>
      </c>
      <c r="E288" s="20" t="str">
        <f>INDEX(Raw_Data!J:J,MATCH(Customer_Master!A288,Raw_Data!F:F,0))</f>
        <v>Dallas</v>
      </c>
      <c r="F288" s="20" t="str">
        <f>INDEX(Raw_Data!M:M,MATCH(Customer_Master!A288,Raw_Data!F:F,0))</f>
        <v>Central</v>
      </c>
      <c r="G288" s="20">
        <f>COUNTIF(Raw_Data!F:F,Customer_Master!A288)</f>
        <v>15</v>
      </c>
      <c r="H288" s="21">
        <f>SUMIF(Raw_Data!F:F,Customer_Master!A288,Raw_Data!R:R)</f>
        <v>964.63600000000008</v>
      </c>
      <c r="I288" s="22">
        <f t="shared" si="8"/>
        <v>64.309066666666666</v>
      </c>
      <c r="J288" s="20" t="str">
        <f t="shared" si="9"/>
        <v>Silver</v>
      </c>
    </row>
    <row r="289" spans="1:10" x14ac:dyDescent="0.3">
      <c r="A289" s="20" t="s">
        <v>2382</v>
      </c>
      <c r="B289" s="20" t="str">
        <f>IFERROR(INDEX(Raw_Data!G:G,MATCH(Customer_Master!A289,Raw_Data!F:F,0)),"Not found")</f>
        <v>Peter Bühler</v>
      </c>
      <c r="C289" s="20" t="str">
        <f>INDEX(Raw_Data!H:H,MATCH(Customer_Master!A289,Raw_Data!F:F,0))</f>
        <v>Consumer</v>
      </c>
      <c r="D289" s="20" t="str">
        <f>INDEX(Raw_Data!J:J,MATCH(Customer_Master!A289,Raw_Data!F:F,0))</f>
        <v>Evanston</v>
      </c>
      <c r="E289" s="20" t="str">
        <f>INDEX(Raw_Data!J:J,MATCH(Customer_Master!A289,Raw_Data!F:F,0))</f>
        <v>Evanston</v>
      </c>
      <c r="F289" s="20" t="str">
        <f>INDEX(Raw_Data!M:M,MATCH(Customer_Master!A289,Raw_Data!F:F,0))</f>
        <v>Central</v>
      </c>
      <c r="G289" s="20">
        <f>COUNTIF(Raw_Data!F:F,Customer_Master!A289)</f>
        <v>5</v>
      </c>
      <c r="H289" s="21">
        <f>SUMIF(Raw_Data!F:F,Customer_Master!A289,Raw_Data!R:R)</f>
        <v>688.32399999999996</v>
      </c>
      <c r="I289" s="22">
        <f t="shared" si="8"/>
        <v>137.66479999999999</v>
      </c>
      <c r="J289" s="20" t="str">
        <f t="shared" si="9"/>
        <v>Silver</v>
      </c>
    </row>
    <row r="290" spans="1:10" x14ac:dyDescent="0.3">
      <c r="A290" s="20" t="s">
        <v>2388</v>
      </c>
      <c r="B290" s="20" t="str">
        <f>IFERROR(INDEX(Raw_Data!G:G,MATCH(Customer_Master!A290,Raw_Data!F:F,0)),"Not found")</f>
        <v>Roland Fjeld</v>
      </c>
      <c r="C290" s="20" t="str">
        <f>INDEX(Raw_Data!H:H,MATCH(Customer_Master!A290,Raw_Data!F:F,0))</f>
        <v>Consumer</v>
      </c>
      <c r="D290" s="20" t="str">
        <f>INDEX(Raw_Data!J:J,MATCH(Customer_Master!A290,Raw_Data!F:F,0))</f>
        <v>Trenton</v>
      </c>
      <c r="E290" s="20" t="str">
        <f>INDEX(Raw_Data!J:J,MATCH(Customer_Master!A290,Raw_Data!F:F,0))</f>
        <v>Trenton</v>
      </c>
      <c r="F290" s="20" t="str">
        <f>INDEX(Raw_Data!M:M,MATCH(Customer_Master!A290,Raw_Data!F:F,0))</f>
        <v>Central</v>
      </c>
      <c r="G290" s="20">
        <f>COUNTIF(Raw_Data!F:F,Customer_Master!A290)</f>
        <v>14</v>
      </c>
      <c r="H290" s="21">
        <f>SUMIF(Raw_Data!F:F,Customer_Master!A290,Raw_Data!R:R)</f>
        <v>2341.2960000000003</v>
      </c>
      <c r="I290" s="22">
        <f t="shared" si="8"/>
        <v>167.2354285714286</v>
      </c>
      <c r="J290" s="20" t="str">
        <f t="shared" si="9"/>
        <v>Gold</v>
      </c>
    </row>
    <row r="291" spans="1:10" x14ac:dyDescent="0.3">
      <c r="A291" s="20" t="s">
        <v>2398</v>
      </c>
      <c r="B291" s="20" t="str">
        <f>IFERROR(INDEX(Raw_Data!G:G,MATCH(Customer_Master!A291,Raw_Data!F:F,0)),"Not found")</f>
        <v>Yoseph Carroll</v>
      </c>
      <c r="C291" s="20" t="str">
        <f>INDEX(Raw_Data!H:H,MATCH(Customer_Master!A291,Raw_Data!F:F,0))</f>
        <v>Corporate</v>
      </c>
      <c r="D291" s="20" t="str">
        <f>INDEX(Raw_Data!J:J,MATCH(Customer_Master!A291,Raw_Data!F:F,0))</f>
        <v>San Francisco</v>
      </c>
      <c r="E291" s="20" t="str">
        <f>INDEX(Raw_Data!J:J,MATCH(Customer_Master!A291,Raw_Data!F:F,0))</f>
        <v>San Francisco</v>
      </c>
      <c r="F291" s="20" t="str">
        <f>INDEX(Raw_Data!M:M,MATCH(Customer_Master!A291,Raw_Data!F:F,0))</f>
        <v>West</v>
      </c>
      <c r="G291" s="20">
        <f>COUNTIF(Raw_Data!F:F,Customer_Master!A291)</f>
        <v>8</v>
      </c>
      <c r="H291" s="21">
        <f>SUMIF(Raw_Data!F:F,Customer_Master!A291,Raw_Data!R:R)</f>
        <v>5454.35</v>
      </c>
      <c r="I291" s="22">
        <f t="shared" si="8"/>
        <v>681.79375000000005</v>
      </c>
      <c r="J291" s="20" t="str">
        <f t="shared" si="9"/>
        <v>VIP</v>
      </c>
    </row>
    <row r="292" spans="1:10" x14ac:dyDescent="0.3">
      <c r="A292" s="20" t="s">
        <v>2407</v>
      </c>
      <c r="B292" s="20" t="str">
        <f>IFERROR(INDEX(Raw_Data!G:G,MATCH(Customer_Master!A292,Raw_Data!F:F,0)),"Not found")</f>
        <v>Debra Catini</v>
      </c>
      <c r="C292" s="20" t="str">
        <f>INDEX(Raw_Data!H:H,MATCH(Customer_Master!A292,Raw_Data!F:F,0))</f>
        <v>Consumer</v>
      </c>
      <c r="D292" s="20" t="str">
        <f>INDEX(Raw_Data!J:J,MATCH(Customer_Master!A292,Raw_Data!F:F,0))</f>
        <v>Cottage Grove</v>
      </c>
      <c r="E292" s="20" t="str">
        <f>INDEX(Raw_Data!J:J,MATCH(Customer_Master!A292,Raw_Data!F:F,0))</f>
        <v>Cottage Grove</v>
      </c>
      <c r="F292" s="20" t="str">
        <f>INDEX(Raw_Data!M:M,MATCH(Customer_Master!A292,Raw_Data!F:F,0))</f>
        <v>Central</v>
      </c>
      <c r="G292" s="20">
        <f>COUNTIF(Raw_Data!F:F,Customer_Master!A292)</f>
        <v>7</v>
      </c>
      <c r="H292" s="21">
        <f>SUMIF(Raw_Data!F:F,Customer_Master!A292,Raw_Data!R:R)</f>
        <v>1174.6179999999999</v>
      </c>
      <c r="I292" s="22">
        <f t="shared" si="8"/>
        <v>167.80257142857141</v>
      </c>
      <c r="J292" s="20" t="str">
        <f t="shared" si="9"/>
        <v>Silver</v>
      </c>
    </row>
    <row r="293" spans="1:10" x14ac:dyDescent="0.3">
      <c r="A293" s="20" t="s">
        <v>2411</v>
      </c>
      <c r="B293" s="20" t="str">
        <f>IFERROR(INDEX(Raw_Data!G:G,MATCH(Customer_Master!A293,Raw_Data!F:F,0)),"Not found")</f>
        <v>Christine Phan</v>
      </c>
      <c r="C293" s="20" t="str">
        <f>INDEX(Raw_Data!H:H,MATCH(Customer_Master!A293,Raw_Data!F:F,0))</f>
        <v>Corporate</v>
      </c>
      <c r="D293" s="20" t="str">
        <f>INDEX(Raw_Data!J:J,MATCH(Customer_Master!A293,Raw_Data!F:F,0))</f>
        <v>New York City</v>
      </c>
      <c r="E293" s="20" t="str">
        <f>INDEX(Raw_Data!J:J,MATCH(Customer_Master!A293,Raw_Data!F:F,0))</f>
        <v>New York City</v>
      </c>
      <c r="F293" s="20" t="str">
        <f>INDEX(Raw_Data!M:M,MATCH(Customer_Master!A293,Raw_Data!F:F,0))</f>
        <v>East</v>
      </c>
      <c r="G293" s="20">
        <f>COUNTIF(Raw_Data!F:F,Customer_Master!A293)</f>
        <v>15</v>
      </c>
      <c r="H293" s="21">
        <f>SUMIF(Raw_Data!F:F,Customer_Master!A293,Raw_Data!R:R)</f>
        <v>5888.2750000000005</v>
      </c>
      <c r="I293" s="22">
        <f t="shared" si="8"/>
        <v>392.55166666666668</v>
      </c>
      <c r="J293" s="20" t="str">
        <f t="shared" si="9"/>
        <v>VIP</v>
      </c>
    </row>
    <row r="294" spans="1:10" x14ac:dyDescent="0.3">
      <c r="A294" s="20" t="s">
        <v>2414</v>
      </c>
      <c r="B294" s="20" t="str">
        <f>IFERROR(INDEX(Raw_Data!G:G,MATCH(Customer_Master!A294,Raw_Data!F:F,0)),"Not found")</f>
        <v>Barry Französisch</v>
      </c>
      <c r="C294" s="20" t="str">
        <f>INDEX(Raw_Data!H:H,MATCH(Customer_Master!A294,Raw_Data!F:F,0))</f>
        <v>Corporate</v>
      </c>
      <c r="D294" s="20" t="str">
        <f>INDEX(Raw_Data!J:J,MATCH(Customer_Master!A294,Raw_Data!F:F,0))</f>
        <v>Green Bay</v>
      </c>
      <c r="E294" s="20" t="str">
        <f>INDEX(Raw_Data!J:J,MATCH(Customer_Master!A294,Raw_Data!F:F,0))</f>
        <v>Green Bay</v>
      </c>
      <c r="F294" s="20" t="str">
        <f>INDEX(Raw_Data!M:M,MATCH(Customer_Master!A294,Raw_Data!F:F,0))</f>
        <v>Central</v>
      </c>
      <c r="G294" s="20">
        <f>COUNTIF(Raw_Data!F:F,Customer_Master!A294)</f>
        <v>21</v>
      </c>
      <c r="H294" s="21">
        <f>SUMIF(Raw_Data!F:F,Customer_Master!A294,Raw_Data!R:R)</f>
        <v>2888.5059999999999</v>
      </c>
      <c r="I294" s="22">
        <f t="shared" si="8"/>
        <v>137.54790476190476</v>
      </c>
      <c r="J294" s="20" t="str">
        <f t="shared" si="9"/>
        <v>Gold</v>
      </c>
    </row>
    <row r="295" spans="1:10" x14ac:dyDescent="0.3">
      <c r="A295" s="20" t="s">
        <v>2421</v>
      </c>
      <c r="B295" s="20" t="str">
        <f>IFERROR(INDEX(Raw_Data!G:G,MATCH(Customer_Master!A295,Raw_Data!F:F,0)),"Not found")</f>
        <v>Lisa Hazard</v>
      </c>
      <c r="C295" s="20" t="str">
        <f>INDEX(Raw_Data!H:H,MATCH(Customer_Master!A295,Raw_Data!F:F,0))</f>
        <v>Consumer</v>
      </c>
      <c r="D295" s="20" t="str">
        <f>INDEX(Raw_Data!J:J,MATCH(Customer_Master!A295,Raw_Data!F:F,0))</f>
        <v>Columbus</v>
      </c>
      <c r="E295" s="20" t="str">
        <f>INDEX(Raw_Data!J:J,MATCH(Customer_Master!A295,Raw_Data!F:F,0))</f>
        <v>Columbus</v>
      </c>
      <c r="F295" s="20" t="str">
        <f>INDEX(Raw_Data!M:M,MATCH(Customer_Master!A295,Raw_Data!F:F,0))</f>
        <v>East</v>
      </c>
      <c r="G295" s="20">
        <f>COUNTIF(Raw_Data!F:F,Customer_Master!A295)</f>
        <v>6</v>
      </c>
      <c r="H295" s="21">
        <f>SUMIF(Raw_Data!F:F,Customer_Master!A295,Raw_Data!R:R)</f>
        <v>318.23899999999998</v>
      </c>
      <c r="I295" s="22">
        <f t="shared" si="8"/>
        <v>53.039833333333327</v>
      </c>
      <c r="J295" s="20" t="str">
        <f t="shared" si="9"/>
        <v>Silver</v>
      </c>
    </row>
    <row r="296" spans="1:10" x14ac:dyDescent="0.3">
      <c r="A296" s="20" t="s">
        <v>2424</v>
      </c>
      <c r="B296" s="20" t="str">
        <f>IFERROR(INDEX(Raw_Data!G:G,MATCH(Customer_Master!A296,Raw_Data!F:F,0)),"Not found")</f>
        <v>Chris Selesnick</v>
      </c>
      <c r="C296" s="20" t="str">
        <f>INDEX(Raw_Data!H:H,MATCH(Customer_Master!A296,Raw_Data!F:F,0))</f>
        <v>Corporate</v>
      </c>
      <c r="D296" s="20" t="str">
        <f>INDEX(Raw_Data!J:J,MATCH(Customer_Master!A296,Raw_Data!F:F,0))</f>
        <v>Bossier City</v>
      </c>
      <c r="E296" s="20" t="str">
        <f>INDEX(Raw_Data!J:J,MATCH(Customer_Master!A296,Raw_Data!F:F,0))</f>
        <v>Bossier City</v>
      </c>
      <c r="F296" s="20" t="str">
        <f>INDEX(Raw_Data!M:M,MATCH(Customer_Master!A296,Raw_Data!F:F,0))</f>
        <v>South</v>
      </c>
      <c r="G296" s="20">
        <f>COUNTIF(Raw_Data!F:F,Customer_Master!A296)</f>
        <v>28</v>
      </c>
      <c r="H296" s="21">
        <f>SUMIF(Raw_Data!F:F,Customer_Master!A296,Raw_Data!R:R)</f>
        <v>2754.2159999999999</v>
      </c>
      <c r="I296" s="22">
        <f t="shared" si="8"/>
        <v>98.364857142857133</v>
      </c>
      <c r="J296" s="20" t="str">
        <f t="shared" si="9"/>
        <v>Gold</v>
      </c>
    </row>
    <row r="297" spans="1:10" x14ac:dyDescent="0.3">
      <c r="A297" s="20" t="s">
        <v>2436</v>
      </c>
      <c r="B297" s="20" t="str">
        <f>IFERROR(INDEX(Raw_Data!G:G,MATCH(Customer_Master!A297,Raw_Data!F:F,0)),"Not found")</f>
        <v>Anthony Johnson</v>
      </c>
      <c r="C297" s="20" t="str">
        <f>INDEX(Raw_Data!H:H,MATCH(Customer_Master!A297,Raw_Data!F:F,0))</f>
        <v>Corporate</v>
      </c>
      <c r="D297" s="20" t="str">
        <f>INDEX(Raw_Data!J:J,MATCH(Customer_Master!A297,Raw_Data!F:F,0))</f>
        <v>Saint Petersburg</v>
      </c>
      <c r="E297" s="20" t="str">
        <f>INDEX(Raw_Data!J:J,MATCH(Customer_Master!A297,Raw_Data!F:F,0))</f>
        <v>Saint Petersburg</v>
      </c>
      <c r="F297" s="20" t="str">
        <f>INDEX(Raw_Data!M:M,MATCH(Customer_Master!A297,Raw_Data!F:F,0))</f>
        <v>South</v>
      </c>
      <c r="G297" s="20">
        <f>COUNTIF(Raw_Data!F:F,Customer_Master!A297)</f>
        <v>21</v>
      </c>
      <c r="H297" s="21">
        <f>SUMIF(Raw_Data!F:F,Customer_Master!A297,Raw_Data!R:R)</f>
        <v>4501.3909999999996</v>
      </c>
      <c r="I297" s="22">
        <f t="shared" si="8"/>
        <v>214.35195238095235</v>
      </c>
      <c r="J297" s="20" t="str">
        <f t="shared" si="9"/>
        <v>Gold</v>
      </c>
    </row>
    <row r="298" spans="1:10" x14ac:dyDescent="0.3">
      <c r="A298" s="20" t="s">
        <v>2444</v>
      </c>
      <c r="B298" s="20" t="str">
        <f>IFERROR(INDEX(Raw_Data!G:G,MATCH(Customer_Master!A298,Raw_Data!F:F,0)),"Not found")</f>
        <v>Benjamin Venier</v>
      </c>
      <c r="C298" s="20" t="str">
        <f>INDEX(Raw_Data!H:H,MATCH(Customer_Master!A298,Raw_Data!F:F,0))</f>
        <v>Corporate</v>
      </c>
      <c r="D298" s="20" t="str">
        <f>INDEX(Raw_Data!J:J,MATCH(Customer_Master!A298,Raw_Data!F:F,0))</f>
        <v>Des Moines</v>
      </c>
      <c r="E298" s="20" t="str">
        <f>INDEX(Raw_Data!J:J,MATCH(Customer_Master!A298,Raw_Data!F:F,0))</f>
        <v>Des Moines</v>
      </c>
      <c r="F298" s="20" t="str">
        <f>INDEX(Raw_Data!M:M,MATCH(Customer_Master!A298,Raw_Data!F:F,0))</f>
        <v>Central</v>
      </c>
      <c r="G298" s="20">
        <f>COUNTIF(Raw_Data!F:F,Customer_Master!A298)</f>
        <v>14</v>
      </c>
      <c r="H298" s="21">
        <f>SUMIF(Raw_Data!F:F,Customer_Master!A298,Raw_Data!R:R)</f>
        <v>1523.2730000000001</v>
      </c>
      <c r="I298" s="22">
        <f t="shared" si="8"/>
        <v>108.8052142857143</v>
      </c>
      <c r="J298" s="20" t="str">
        <f t="shared" si="9"/>
        <v>Silver</v>
      </c>
    </row>
    <row r="299" spans="1:10" x14ac:dyDescent="0.3">
      <c r="A299" s="20" t="s">
        <v>2455</v>
      </c>
      <c r="B299" s="20" t="str">
        <f>IFERROR(INDEX(Raw_Data!G:G,MATCH(Customer_Master!A299,Raw_Data!F:F,0)),"Not found")</f>
        <v>Dan Lawera</v>
      </c>
      <c r="C299" s="20" t="str">
        <f>INDEX(Raw_Data!H:H,MATCH(Customer_Master!A299,Raw_Data!F:F,0))</f>
        <v>Consumer</v>
      </c>
      <c r="D299" s="20" t="str">
        <f>INDEX(Raw_Data!J:J,MATCH(Customer_Master!A299,Raw_Data!F:F,0))</f>
        <v>Cincinnati</v>
      </c>
      <c r="E299" s="20" t="str">
        <f>INDEX(Raw_Data!J:J,MATCH(Customer_Master!A299,Raw_Data!F:F,0))</f>
        <v>Cincinnati</v>
      </c>
      <c r="F299" s="20" t="str">
        <f>INDEX(Raw_Data!M:M,MATCH(Customer_Master!A299,Raw_Data!F:F,0))</f>
        <v>East</v>
      </c>
      <c r="G299" s="20">
        <f>COUNTIF(Raw_Data!F:F,Customer_Master!A299)</f>
        <v>14</v>
      </c>
      <c r="H299" s="21">
        <f>SUMIF(Raw_Data!F:F,Customer_Master!A299,Raw_Data!R:R)</f>
        <v>1503.1120000000001</v>
      </c>
      <c r="I299" s="22">
        <f t="shared" si="8"/>
        <v>107.36514285714286</v>
      </c>
      <c r="J299" s="20" t="str">
        <f t="shared" si="9"/>
        <v>Silver</v>
      </c>
    </row>
    <row r="300" spans="1:10" x14ac:dyDescent="0.3">
      <c r="A300" s="20" t="s">
        <v>2465</v>
      </c>
      <c r="B300" s="20" t="str">
        <f>IFERROR(INDEX(Raw_Data!G:G,MATCH(Customer_Master!A300,Raw_Data!F:F,0)),"Not found")</f>
        <v>Bryan Mills</v>
      </c>
      <c r="C300" s="20" t="str">
        <f>INDEX(Raw_Data!H:H,MATCH(Customer_Master!A300,Raw_Data!F:F,0))</f>
        <v>Consumer</v>
      </c>
      <c r="D300" s="20" t="str">
        <f>INDEX(Raw_Data!J:J,MATCH(Customer_Master!A300,Raw_Data!F:F,0))</f>
        <v>Columbus</v>
      </c>
      <c r="E300" s="20" t="str">
        <f>INDEX(Raw_Data!J:J,MATCH(Customer_Master!A300,Raw_Data!F:F,0))</f>
        <v>Columbus</v>
      </c>
      <c r="F300" s="20" t="str">
        <f>INDEX(Raw_Data!M:M,MATCH(Customer_Master!A300,Raw_Data!F:F,0))</f>
        <v>East</v>
      </c>
      <c r="G300" s="20">
        <f>COUNTIF(Raw_Data!F:F,Customer_Master!A300)</f>
        <v>14</v>
      </c>
      <c r="H300" s="21">
        <f>SUMIF(Raw_Data!F:F,Customer_Master!A300,Raw_Data!R:R)</f>
        <v>1338.8419999999999</v>
      </c>
      <c r="I300" s="22">
        <f t="shared" si="8"/>
        <v>95.631571428571419</v>
      </c>
      <c r="J300" s="20" t="str">
        <f t="shared" si="9"/>
        <v>Silver</v>
      </c>
    </row>
    <row r="301" spans="1:10" x14ac:dyDescent="0.3">
      <c r="A301" s="20" t="s">
        <v>2479</v>
      </c>
      <c r="B301" s="20" t="str">
        <f>IFERROR(INDEX(Raw_Data!G:G,MATCH(Customer_Master!A301,Raw_Data!F:F,0)),"Not found")</f>
        <v>Liz Thompson</v>
      </c>
      <c r="C301" s="20" t="str">
        <f>INDEX(Raw_Data!H:H,MATCH(Customer_Master!A301,Raw_Data!F:F,0))</f>
        <v>Consumer</v>
      </c>
      <c r="D301" s="20" t="str">
        <f>INDEX(Raw_Data!J:J,MATCH(Customer_Master!A301,Raw_Data!F:F,0))</f>
        <v>Lancaster</v>
      </c>
      <c r="E301" s="20" t="str">
        <f>INDEX(Raw_Data!J:J,MATCH(Customer_Master!A301,Raw_Data!F:F,0))</f>
        <v>Lancaster</v>
      </c>
      <c r="F301" s="20" t="str">
        <f>INDEX(Raw_Data!M:M,MATCH(Customer_Master!A301,Raw_Data!F:F,0))</f>
        <v>West</v>
      </c>
      <c r="G301" s="20">
        <f>COUNTIF(Raw_Data!F:F,Customer_Master!A301)</f>
        <v>14</v>
      </c>
      <c r="H301" s="21">
        <f>SUMIF(Raw_Data!F:F,Customer_Master!A301,Raw_Data!R:R)</f>
        <v>2936.2519999999995</v>
      </c>
      <c r="I301" s="22">
        <f t="shared" si="8"/>
        <v>209.73228571428567</v>
      </c>
      <c r="J301" s="20" t="str">
        <f t="shared" si="9"/>
        <v>Gold</v>
      </c>
    </row>
    <row r="302" spans="1:10" x14ac:dyDescent="0.3">
      <c r="A302" s="20" t="s">
        <v>2489</v>
      </c>
      <c r="B302" s="20" t="str">
        <f>IFERROR(INDEX(Raw_Data!G:G,MATCH(Customer_Master!A302,Raw_Data!F:F,0)),"Not found")</f>
        <v>Joe Kamberova</v>
      </c>
      <c r="C302" s="20" t="str">
        <f>INDEX(Raw_Data!H:H,MATCH(Customer_Master!A302,Raw_Data!F:F,0))</f>
        <v>Consumer</v>
      </c>
      <c r="D302" s="20" t="str">
        <f>INDEX(Raw_Data!J:J,MATCH(Customer_Master!A302,Raw_Data!F:F,0))</f>
        <v>Asheville</v>
      </c>
      <c r="E302" s="20" t="str">
        <f>INDEX(Raw_Data!J:J,MATCH(Customer_Master!A302,Raw_Data!F:F,0))</f>
        <v>Asheville</v>
      </c>
      <c r="F302" s="20" t="str">
        <f>INDEX(Raw_Data!M:M,MATCH(Customer_Master!A302,Raw_Data!F:F,0))</f>
        <v>South</v>
      </c>
      <c r="G302" s="20">
        <f>COUNTIF(Raw_Data!F:F,Customer_Master!A302)</f>
        <v>20</v>
      </c>
      <c r="H302" s="21">
        <f>SUMIF(Raw_Data!F:F,Customer_Master!A302,Raw_Data!R:R)</f>
        <v>4867.2000000000007</v>
      </c>
      <c r="I302" s="22">
        <f t="shared" si="8"/>
        <v>243.36000000000004</v>
      </c>
      <c r="J302" s="20" t="str">
        <f t="shared" si="9"/>
        <v>Gold</v>
      </c>
    </row>
    <row r="303" spans="1:10" x14ac:dyDescent="0.3">
      <c r="A303" s="20" t="s">
        <v>2495</v>
      </c>
      <c r="B303" s="20" t="str">
        <f>IFERROR(INDEX(Raw_Data!G:G,MATCH(Customer_Master!A303,Raw_Data!F:F,0)),"Not found")</f>
        <v>Erica Smith</v>
      </c>
      <c r="C303" s="20" t="str">
        <f>INDEX(Raw_Data!H:H,MATCH(Customer_Master!A303,Raw_Data!F:F,0))</f>
        <v>Consumer</v>
      </c>
      <c r="D303" s="20" t="str">
        <f>INDEX(Raw_Data!J:J,MATCH(Customer_Master!A303,Raw_Data!F:F,0))</f>
        <v>San Francisco</v>
      </c>
      <c r="E303" s="20" t="str">
        <f>INDEX(Raw_Data!J:J,MATCH(Customer_Master!A303,Raw_Data!F:F,0))</f>
        <v>San Francisco</v>
      </c>
      <c r="F303" s="20" t="str">
        <f>INDEX(Raw_Data!M:M,MATCH(Customer_Master!A303,Raw_Data!F:F,0))</f>
        <v>West</v>
      </c>
      <c r="G303" s="20">
        <f>COUNTIF(Raw_Data!F:F,Customer_Master!A303)</f>
        <v>8</v>
      </c>
      <c r="H303" s="21">
        <f>SUMIF(Raw_Data!F:F,Customer_Master!A303,Raw_Data!R:R)</f>
        <v>3510.4579999999996</v>
      </c>
      <c r="I303" s="22">
        <f t="shared" si="8"/>
        <v>438.80724999999995</v>
      </c>
      <c r="J303" s="20" t="str">
        <f t="shared" si="9"/>
        <v>Gold</v>
      </c>
    </row>
    <row r="304" spans="1:10" x14ac:dyDescent="0.3">
      <c r="A304" s="20" t="s">
        <v>2500</v>
      </c>
      <c r="B304" s="20" t="str">
        <f>IFERROR(INDEX(Raw_Data!G:G,MATCH(Customer_Master!A304,Raw_Data!F:F,0)),"Not found")</f>
        <v>Rick Hansen</v>
      </c>
      <c r="C304" s="20" t="str">
        <f>INDEX(Raw_Data!H:H,MATCH(Customer_Master!A304,Raw_Data!F:F,0))</f>
        <v>Consumer</v>
      </c>
      <c r="D304" s="20" t="str">
        <f>INDEX(Raw_Data!J:J,MATCH(Customer_Master!A304,Raw_Data!F:F,0))</f>
        <v>Rochester</v>
      </c>
      <c r="E304" s="20" t="str">
        <f>INDEX(Raw_Data!J:J,MATCH(Customer_Master!A304,Raw_Data!F:F,0))</f>
        <v>Rochester</v>
      </c>
      <c r="F304" s="20" t="str">
        <f>INDEX(Raw_Data!M:M,MATCH(Customer_Master!A304,Raw_Data!F:F,0))</f>
        <v>Central</v>
      </c>
      <c r="G304" s="20">
        <f>COUNTIF(Raw_Data!F:F,Customer_Master!A304)</f>
        <v>8</v>
      </c>
      <c r="H304" s="21">
        <f>SUMIF(Raw_Data!F:F,Customer_Master!A304,Raw_Data!R:R)</f>
        <v>3621.3759999999997</v>
      </c>
      <c r="I304" s="22">
        <f t="shared" si="8"/>
        <v>452.67199999999997</v>
      </c>
      <c r="J304" s="20" t="str">
        <f t="shared" si="9"/>
        <v>Gold</v>
      </c>
    </row>
    <row r="305" spans="1:10" x14ac:dyDescent="0.3">
      <c r="A305" s="20" t="s">
        <v>2508</v>
      </c>
      <c r="B305" s="20" t="str">
        <f>IFERROR(INDEX(Raw_Data!G:G,MATCH(Customer_Master!A305,Raw_Data!F:F,0)),"Not found")</f>
        <v>Carlos Daly</v>
      </c>
      <c r="C305" s="20" t="str">
        <f>INDEX(Raw_Data!H:H,MATCH(Customer_Master!A305,Raw_Data!F:F,0))</f>
        <v>Consumer</v>
      </c>
      <c r="D305" s="20" t="str">
        <f>INDEX(Raw_Data!J:J,MATCH(Customer_Master!A305,Raw_Data!F:F,0))</f>
        <v>Lake Elsinore</v>
      </c>
      <c r="E305" s="20" t="str">
        <f>INDEX(Raw_Data!J:J,MATCH(Customer_Master!A305,Raw_Data!F:F,0))</f>
        <v>Lake Elsinore</v>
      </c>
      <c r="F305" s="20" t="str">
        <f>INDEX(Raw_Data!M:M,MATCH(Customer_Master!A305,Raw_Data!F:F,0))</f>
        <v>West</v>
      </c>
      <c r="G305" s="20">
        <f>COUNTIF(Raw_Data!F:F,Customer_Master!A305)</f>
        <v>9</v>
      </c>
      <c r="H305" s="21">
        <f>SUMIF(Raw_Data!F:F,Customer_Master!A305,Raw_Data!R:R)</f>
        <v>2033.9680000000001</v>
      </c>
      <c r="I305" s="22">
        <f t="shared" si="8"/>
        <v>225.99644444444445</v>
      </c>
      <c r="J305" s="20" t="str">
        <f t="shared" si="9"/>
        <v>Gold</v>
      </c>
    </row>
    <row r="306" spans="1:10" x14ac:dyDescent="0.3">
      <c r="A306" s="20" t="s">
        <v>2512</v>
      </c>
      <c r="B306" s="20" t="str">
        <f>IFERROR(INDEX(Raw_Data!G:G,MATCH(Customer_Master!A306,Raw_Data!F:F,0)),"Not found")</f>
        <v>Helen Wasserman</v>
      </c>
      <c r="C306" s="20" t="str">
        <f>INDEX(Raw_Data!H:H,MATCH(Customer_Master!A306,Raw_Data!F:F,0))</f>
        <v>Corporate</v>
      </c>
      <c r="D306" s="20" t="str">
        <f>INDEX(Raw_Data!J:J,MATCH(Customer_Master!A306,Raw_Data!F:F,0))</f>
        <v>San Diego</v>
      </c>
      <c r="E306" s="20" t="str">
        <f>INDEX(Raw_Data!J:J,MATCH(Customer_Master!A306,Raw_Data!F:F,0))</f>
        <v>San Diego</v>
      </c>
      <c r="F306" s="20" t="str">
        <f>INDEX(Raw_Data!M:M,MATCH(Customer_Master!A306,Raw_Data!F:F,0))</f>
        <v>West</v>
      </c>
      <c r="G306" s="20">
        <f>COUNTIF(Raw_Data!F:F,Customer_Master!A306)</f>
        <v>20</v>
      </c>
      <c r="H306" s="21">
        <f>SUMIF(Raw_Data!F:F,Customer_Master!A306,Raw_Data!R:R)</f>
        <v>9300.2539999999972</v>
      </c>
      <c r="I306" s="22">
        <f t="shared" si="8"/>
        <v>465.01269999999988</v>
      </c>
      <c r="J306" s="20" t="str">
        <f t="shared" si="9"/>
        <v>VIP</v>
      </c>
    </row>
    <row r="307" spans="1:10" x14ac:dyDescent="0.3">
      <c r="A307" s="20" t="s">
        <v>2520</v>
      </c>
      <c r="B307" s="20" t="str">
        <f>IFERROR(INDEX(Raw_Data!G:G,MATCH(Customer_Master!A307,Raw_Data!F:F,0)),"Not found")</f>
        <v>Mike Caudle</v>
      </c>
      <c r="C307" s="20" t="str">
        <f>INDEX(Raw_Data!H:H,MATCH(Customer_Master!A307,Raw_Data!F:F,0))</f>
        <v>Corporate</v>
      </c>
      <c r="D307" s="20" t="str">
        <f>INDEX(Raw_Data!J:J,MATCH(Customer_Master!A307,Raw_Data!F:F,0))</f>
        <v>Monroe</v>
      </c>
      <c r="E307" s="20" t="str">
        <f>INDEX(Raw_Data!J:J,MATCH(Customer_Master!A307,Raw_Data!F:F,0))</f>
        <v>Monroe</v>
      </c>
      <c r="F307" s="20" t="str">
        <f>INDEX(Raw_Data!M:M,MATCH(Customer_Master!A307,Raw_Data!F:F,0))</f>
        <v>South</v>
      </c>
      <c r="G307" s="20">
        <f>COUNTIF(Raw_Data!F:F,Customer_Master!A307)</f>
        <v>11</v>
      </c>
      <c r="H307" s="21">
        <f>SUMIF(Raw_Data!F:F,Customer_Master!A307,Raw_Data!R:R)</f>
        <v>1581.9979999999998</v>
      </c>
      <c r="I307" s="22">
        <f t="shared" si="8"/>
        <v>143.81799999999998</v>
      </c>
      <c r="J307" s="20" t="str">
        <f t="shared" si="9"/>
        <v>Silver</v>
      </c>
    </row>
    <row r="308" spans="1:10" x14ac:dyDescent="0.3">
      <c r="A308" s="20" t="s">
        <v>2525</v>
      </c>
      <c r="B308" s="20" t="str">
        <f>IFERROR(INDEX(Raw_Data!G:G,MATCH(Customer_Master!A308,Raw_Data!F:F,0)),"Not found")</f>
        <v>Gary McGarr</v>
      </c>
      <c r="C308" s="20" t="str">
        <f>INDEX(Raw_Data!H:H,MATCH(Customer_Master!A308,Raw_Data!F:F,0))</f>
        <v>Consumer</v>
      </c>
      <c r="D308" s="20" t="str">
        <f>INDEX(Raw_Data!J:J,MATCH(Customer_Master!A308,Raw_Data!F:F,0))</f>
        <v>San Francisco</v>
      </c>
      <c r="E308" s="20" t="str">
        <f>INDEX(Raw_Data!J:J,MATCH(Customer_Master!A308,Raw_Data!F:F,0))</f>
        <v>San Francisco</v>
      </c>
      <c r="F308" s="20" t="str">
        <f>INDEX(Raw_Data!M:M,MATCH(Customer_Master!A308,Raw_Data!F:F,0))</f>
        <v>West</v>
      </c>
      <c r="G308" s="20">
        <f>COUNTIF(Raw_Data!F:F,Customer_Master!A308)</f>
        <v>11</v>
      </c>
      <c r="H308" s="21">
        <f>SUMIF(Raw_Data!F:F,Customer_Master!A308,Raw_Data!R:R)</f>
        <v>3582.8199999999997</v>
      </c>
      <c r="I308" s="22">
        <f t="shared" si="8"/>
        <v>325.71090909090907</v>
      </c>
      <c r="J308" s="20" t="str">
        <f t="shared" si="9"/>
        <v>Gold</v>
      </c>
    </row>
    <row r="309" spans="1:10" x14ac:dyDescent="0.3">
      <c r="A309" s="20" t="s">
        <v>2545</v>
      </c>
      <c r="B309" s="20" t="str">
        <f>IFERROR(INDEX(Raw_Data!G:G,MATCH(Customer_Master!A309,Raw_Data!F:F,0)),"Not found")</f>
        <v>Pauline Johnson</v>
      </c>
      <c r="C309" s="20" t="str">
        <f>INDEX(Raw_Data!H:H,MATCH(Customer_Master!A309,Raw_Data!F:F,0))</f>
        <v>Consumer</v>
      </c>
      <c r="D309" s="20" t="str">
        <f>INDEX(Raw_Data!J:J,MATCH(Customer_Master!A309,Raw_Data!F:F,0))</f>
        <v>Santa Ana</v>
      </c>
      <c r="E309" s="20" t="str">
        <f>INDEX(Raw_Data!J:J,MATCH(Customer_Master!A309,Raw_Data!F:F,0))</f>
        <v>Santa Ana</v>
      </c>
      <c r="F309" s="20" t="str">
        <f>INDEX(Raw_Data!M:M,MATCH(Customer_Master!A309,Raw_Data!F:F,0))</f>
        <v>West</v>
      </c>
      <c r="G309" s="20">
        <f>COUNTIF(Raw_Data!F:F,Customer_Master!A309)</f>
        <v>10</v>
      </c>
      <c r="H309" s="21">
        <f>SUMIF(Raw_Data!F:F,Customer_Master!A309,Raw_Data!R:R)</f>
        <v>1824.2340000000002</v>
      </c>
      <c r="I309" s="22">
        <f t="shared" si="8"/>
        <v>182.42340000000002</v>
      </c>
      <c r="J309" s="20" t="str">
        <f t="shared" si="9"/>
        <v>Silver</v>
      </c>
    </row>
    <row r="310" spans="1:10" x14ac:dyDescent="0.3">
      <c r="A310" s="20" t="s">
        <v>2551</v>
      </c>
      <c r="B310" s="20" t="str">
        <f>IFERROR(INDEX(Raw_Data!G:G,MATCH(Customer_Master!A310,Raw_Data!F:F,0)),"Not found")</f>
        <v>Bart Watters</v>
      </c>
      <c r="C310" s="20" t="str">
        <f>INDEX(Raw_Data!H:H,MATCH(Customer_Master!A310,Raw_Data!F:F,0))</f>
        <v>Corporate</v>
      </c>
      <c r="D310" s="20" t="str">
        <f>INDEX(Raw_Data!J:J,MATCH(Customer_Master!A310,Raw_Data!F:F,0))</f>
        <v>Milwaukee</v>
      </c>
      <c r="E310" s="20" t="str">
        <f>INDEX(Raw_Data!J:J,MATCH(Customer_Master!A310,Raw_Data!F:F,0))</f>
        <v>Milwaukee</v>
      </c>
      <c r="F310" s="20" t="str">
        <f>INDEX(Raw_Data!M:M,MATCH(Customer_Master!A310,Raw_Data!F:F,0))</f>
        <v>Central</v>
      </c>
      <c r="G310" s="20">
        <f>COUNTIF(Raw_Data!F:F,Customer_Master!A310)</f>
        <v>17</v>
      </c>
      <c r="H310" s="21">
        <f>SUMIF(Raw_Data!F:F,Customer_Master!A310,Raw_Data!R:R)</f>
        <v>4750.3579999999993</v>
      </c>
      <c r="I310" s="22">
        <f t="shared" si="8"/>
        <v>279.43282352941173</v>
      </c>
      <c r="J310" s="20" t="str">
        <f t="shared" si="9"/>
        <v>Gold</v>
      </c>
    </row>
    <row r="311" spans="1:10" x14ac:dyDescent="0.3">
      <c r="A311" s="20" t="s">
        <v>2567</v>
      </c>
      <c r="B311" s="20" t="str">
        <f>IFERROR(INDEX(Raw_Data!G:G,MATCH(Customer_Master!A311,Raw_Data!F:F,0)),"Not found")</f>
        <v>Toby Ritter</v>
      </c>
      <c r="C311" s="20" t="str">
        <f>INDEX(Raw_Data!H:H,MATCH(Customer_Master!A311,Raw_Data!F:F,0))</f>
        <v>Consumer</v>
      </c>
      <c r="D311" s="20" t="str">
        <f>INDEX(Raw_Data!J:J,MATCH(Customer_Master!A311,Raw_Data!F:F,0))</f>
        <v>Belleville</v>
      </c>
      <c r="E311" s="20" t="str">
        <f>INDEX(Raw_Data!J:J,MATCH(Customer_Master!A311,Raw_Data!F:F,0))</f>
        <v>Belleville</v>
      </c>
      <c r="F311" s="20" t="str">
        <f>INDEX(Raw_Data!M:M,MATCH(Customer_Master!A311,Raw_Data!F:F,0))</f>
        <v>East</v>
      </c>
      <c r="G311" s="20">
        <f>COUNTIF(Raw_Data!F:F,Customer_Master!A311)</f>
        <v>7</v>
      </c>
      <c r="H311" s="21">
        <f>SUMIF(Raw_Data!F:F,Customer_Master!A311,Raw_Data!R:R)</f>
        <v>675.94200000000001</v>
      </c>
      <c r="I311" s="22">
        <f t="shared" si="8"/>
        <v>96.563142857142864</v>
      </c>
      <c r="J311" s="20" t="str">
        <f t="shared" si="9"/>
        <v>Silver</v>
      </c>
    </row>
    <row r="312" spans="1:10" x14ac:dyDescent="0.3">
      <c r="A312" s="20" t="s">
        <v>2572</v>
      </c>
      <c r="B312" s="20" t="str">
        <f>IFERROR(INDEX(Raw_Data!G:G,MATCH(Customer_Master!A312,Raw_Data!F:F,0)),"Not found")</f>
        <v>Patrick Gardner</v>
      </c>
      <c r="C312" s="20" t="str">
        <f>INDEX(Raw_Data!H:H,MATCH(Customer_Master!A312,Raw_Data!F:F,0))</f>
        <v>Consumer</v>
      </c>
      <c r="D312" s="20" t="str">
        <f>INDEX(Raw_Data!J:J,MATCH(Customer_Master!A312,Raw_Data!F:F,0))</f>
        <v>San Francisco</v>
      </c>
      <c r="E312" s="20" t="str">
        <f>INDEX(Raw_Data!J:J,MATCH(Customer_Master!A312,Raw_Data!F:F,0))</f>
        <v>San Francisco</v>
      </c>
      <c r="F312" s="20" t="str">
        <f>INDEX(Raw_Data!M:M,MATCH(Customer_Master!A312,Raw_Data!F:F,0))</f>
        <v>West</v>
      </c>
      <c r="G312" s="20">
        <f>COUNTIF(Raw_Data!F:F,Customer_Master!A312)</f>
        <v>26</v>
      </c>
      <c r="H312" s="21">
        <f>SUMIF(Raw_Data!F:F,Customer_Master!A312,Raw_Data!R:R)</f>
        <v>3086.9070000000002</v>
      </c>
      <c r="I312" s="22">
        <f t="shared" si="8"/>
        <v>118.72719230769232</v>
      </c>
      <c r="J312" s="20" t="str">
        <f t="shared" si="9"/>
        <v>Gold</v>
      </c>
    </row>
    <row r="313" spans="1:10" x14ac:dyDescent="0.3">
      <c r="A313" s="20" t="s">
        <v>2604</v>
      </c>
      <c r="B313" s="20" t="str">
        <f>IFERROR(INDEX(Raw_Data!G:G,MATCH(Customer_Master!A313,Raw_Data!F:F,0)),"Not found")</f>
        <v>James Lanier</v>
      </c>
      <c r="C313" s="20" t="str">
        <f>INDEX(Raw_Data!H:H,MATCH(Customer_Master!A313,Raw_Data!F:F,0))</f>
        <v>Home Office</v>
      </c>
      <c r="D313" s="20" t="str">
        <f>INDEX(Raw_Data!J:J,MATCH(Customer_Master!A313,Raw_Data!F:F,0))</f>
        <v>Columbia</v>
      </c>
      <c r="E313" s="20" t="str">
        <f>INDEX(Raw_Data!J:J,MATCH(Customer_Master!A313,Raw_Data!F:F,0))</f>
        <v>Columbia</v>
      </c>
      <c r="F313" s="20" t="str">
        <f>INDEX(Raw_Data!M:M,MATCH(Customer_Master!A313,Raw_Data!F:F,0))</f>
        <v>South</v>
      </c>
      <c r="G313" s="20">
        <f>COUNTIF(Raw_Data!F:F,Customer_Master!A313)</f>
        <v>7</v>
      </c>
      <c r="H313" s="21">
        <f>SUMIF(Raw_Data!F:F,Customer_Master!A313,Raw_Data!R:R)</f>
        <v>1571.5229999999999</v>
      </c>
      <c r="I313" s="22">
        <f t="shared" si="8"/>
        <v>224.50328571428571</v>
      </c>
      <c r="J313" s="20" t="str">
        <f t="shared" si="9"/>
        <v>Silver</v>
      </c>
    </row>
    <row r="314" spans="1:10" x14ac:dyDescent="0.3">
      <c r="A314" s="20" t="s">
        <v>2610</v>
      </c>
      <c r="B314" s="20" t="str">
        <f>IFERROR(INDEX(Raw_Data!G:G,MATCH(Customer_Master!A314,Raw_Data!F:F,0)),"Not found")</f>
        <v>Brian Moss</v>
      </c>
      <c r="C314" s="20" t="str">
        <f>INDEX(Raw_Data!H:H,MATCH(Customer_Master!A314,Raw_Data!F:F,0))</f>
        <v>Corporate</v>
      </c>
      <c r="D314" s="20" t="str">
        <f>INDEX(Raw_Data!J:J,MATCH(Customer_Master!A314,Raw_Data!F:F,0))</f>
        <v>New York City</v>
      </c>
      <c r="E314" s="20" t="str">
        <f>INDEX(Raw_Data!J:J,MATCH(Customer_Master!A314,Raw_Data!F:F,0))</f>
        <v>New York City</v>
      </c>
      <c r="F314" s="20" t="str">
        <f>INDEX(Raw_Data!M:M,MATCH(Customer_Master!A314,Raw_Data!F:F,0))</f>
        <v>East</v>
      </c>
      <c r="G314" s="20">
        <f>COUNTIF(Raw_Data!F:F,Customer_Master!A314)</f>
        <v>29</v>
      </c>
      <c r="H314" s="21">
        <f>SUMIF(Raw_Data!F:F,Customer_Master!A314,Raw_Data!R:R)</f>
        <v>7294.1850000000004</v>
      </c>
      <c r="I314" s="22">
        <f t="shared" si="8"/>
        <v>251.52362068965519</v>
      </c>
      <c r="J314" s="20" t="str">
        <f t="shared" si="9"/>
        <v>VIP</v>
      </c>
    </row>
    <row r="315" spans="1:10" x14ac:dyDescent="0.3">
      <c r="A315" s="20" t="s">
        <v>2617</v>
      </c>
      <c r="B315" s="20" t="str">
        <f>IFERROR(INDEX(Raw_Data!G:G,MATCH(Customer_Master!A315,Raw_Data!F:F,0)),"Not found")</f>
        <v>Eudokia Martin</v>
      </c>
      <c r="C315" s="20" t="str">
        <f>INDEX(Raw_Data!H:H,MATCH(Customer_Master!A315,Raw_Data!F:F,0))</f>
        <v>Corporate</v>
      </c>
      <c r="D315" s="20" t="str">
        <f>INDEX(Raw_Data!J:J,MATCH(Customer_Master!A315,Raw_Data!F:F,0))</f>
        <v>Los Angeles</v>
      </c>
      <c r="E315" s="20" t="str">
        <f>INDEX(Raw_Data!J:J,MATCH(Customer_Master!A315,Raw_Data!F:F,0))</f>
        <v>Los Angeles</v>
      </c>
      <c r="F315" s="20" t="str">
        <f>INDEX(Raw_Data!M:M,MATCH(Customer_Master!A315,Raw_Data!F:F,0))</f>
        <v>West</v>
      </c>
      <c r="G315" s="20">
        <f>COUNTIF(Raw_Data!F:F,Customer_Master!A315)</f>
        <v>10</v>
      </c>
      <c r="H315" s="21">
        <f>SUMIF(Raw_Data!F:F,Customer_Master!A315,Raw_Data!R:R)</f>
        <v>1041.0419999999999</v>
      </c>
      <c r="I315" s="22">
        <f t="shared" si="8"/>
        <v>104.10419999999999</v>
      </c>
      <c r="J315" s="20" t="str">
        <f t="shared" si="9"/>
        <v>Silver</v>
      </c>
    </row>
    <row r="316" spans="1:10" x14ac:dyDescent="0.3">
      <c r="A316" s="20" t="s">
        <v>2628</v>
      </c>
      <c r="B316" s="20" t="str">
        <f>IFERROR(INDEX(Raw_Data!G:G,MATCH(Customer_Master!A316,Raw_Data!F:F,0)),"Not found")</f>
        <v>Art Foster</v>
      </c>
      <c r="C316" s="20" t="str">
        <f>INDEX(Raw_Data!H:H,MATCH(Customer_Master!A316,Raw_Data!F:F,0))</f>
        <v>Consumer</v>
      </c>
      <c r="D316" s="20" t="str">
        <f>INDEX(Raw_Data!J:J,MATCH(Customer_Master!A316,Raw_Data!F:F,0))</f>
        <v>Louisville</v>
      </c>
      <c r="E316" s="20" t="str">
        <f>INDEX(Raw_Data!J:J,MATCH(Customer_Master!A316,Raw_Data!F:F,0))</f>
        <v>Louisville</v>
      </c>
      <c r="F316" s="20" t="str">
        <f>INDEX(Raw_Data!M:M,MATCH(Customer_Master!A316,Raw_Data!F:F,0))</f>
        <v>South</v>
      </c>
      <c r="G316" s="20">
        <f>COUNTIF(Raw_Data!F:F,Customer_Master!A316)</f>
        <v>7</v>
      </c>
      <c r="H316" s="21">
        <f>SUMIF(Raw_Data!F:F,Customer_Master!A316,Raw_Data!R:R)</f>
        <v>861.56499999999994</v>
      </c>
      <c r="I316" s="22">
        <f t="shared" si="8"/>
        <v>123.08071428571428</v>
      </c>
      <c r="J316" s="20" t="str">
        <f t="shared" si="9"/>
        <v>Silver</v>
      </c>
    </row>
    <row r="317" spans="1:10" x14ac:dyDescent="0.3">
      <c r="A317" s="20" t="s">
        <v>2631</v>
      </c>
      <c r="B317" s="20" t="str">
        <f>IFERROR(INDEX(Raw_Data!G:G,MATCH(Customer_Master!A317,Raw_Data!F:F,0)),"Not found")</f>
        <v>Guy Armstrong</v>
      </c>
      <c r="C317" s="20" t="str">
        <f>INDEX(Raw_Data!H:H,MATCH(Customer_Master!A317,Raw_Data!F:F,0))</f>
        <v>Consumer</v>
      </c>
      <c r="D317" s="20" t="str">
        <f>INDEX(Raw_Data!J:J,MATCH(Customer_Master!A317,Raw_Data!F:F,0))</f>
        <v>Lorain</v>
      </c>
      <c r="E317" s="20" t="str">
        <f>INDEX(Raw_Data!J:J,MATCH(Customer_Master!A317,Raw_Data!F:F,0))</f>
        <v>Lorain</v>
      </c>
      <c r="F317" s="20" t="str">
        <f>INDEX(Raw_Data!M:M,MATCH(Customer_Master!A317,Raw_Data!F:F,0))</f>
        <v>East</v>
      </c>
      <c r="G317" s="20">
        <f>COUNTIF(Raw_Data!F:F,Customer_Master!A317)</f>
        <v>22</v>
      </c>
      <c r="H317" s="21">
        <f>SUMIF(Raw_Data!F:F,Customer_Master!A317,Raw_Data!R:R)</f>
        <v>1398.3820000000001</v>
      </c>
      <c r="I317" s="22">
        <f t="shared" si="8"/>
        <v>63.562818181818187</v>
      </c>
      <c r="J317" s="20" t="str">
        <f t="shared" si="9"/>
        <v>Silver</v>
      </c>
    </row>
    <row r="318" spans="1:10" x14ac:dyDescent="0.3">
      <c r="A318" s="20" t="s">
        <v>2637</v>
      </c>
      <c r="B318" s="20" t="str">
        <f>IFERROR(INDEX(Raw_Data!G:G,MATCH(Customer_Master!A318,Raw_Data!F:F,0)),"Not found")</f>
        <v>Cyma Kinney</v>
      </c>
      <c r="C318" s="20" t="str">
        <f>INDEX(Raw_Data!H:H,MATCH(Customer_Master!A318,Raw_Data!F:F,0))</f>
        <v>Corporate</v>
      </c>
      <c r="D318" s="20" t="str">
        <f>INDEX(Raw_Data!J:J,MATCH(Customer_Master!A318,Raw_Data!F:F,0))</f>
        <v>Linden</v>
      </c>
      <c r="E318" s="20" t="str">
        <f>INDEX(Raw_Data!J:J,MATCH(Customer_Master!A318,Raw_Data!F:F,0))</f>
        <v>Linden</v>
      </c>
      <c r="F318" s="20" t="str">
        <f>INDEX(Raw_Data!M:M,MATCH(Customer_Master!A318,Raw_Data!F:F,0))</f>
        <v>East</v>
      </c>
      <c r="G318" s="20">
        <f>COUNTIF(Raw_Data!F:F,Customer_Master!A318)</f>
        <v>14</v>
      </c>
      <c r="H318" s="21">
        <f>SUMIF(Raw_Data!F:F,Customer_Master!A318,Raw_Data!R:R)</f>
        <v>1582.1090000000004</v>
      </c>
      <c r="I318" s="22">
        <f t="shared" si="8"/>
        <v>113.00778571428575</v>
      </c>
      <c r="J318" s="20" t="str">
        <f t="shared" si="9"/>
        <v>Silver</v>
      </c>
    </row>
    <row r="319" spans="1:10" x14ac:dyDescent="0.3">
      <c r="A319" s="20" t="s">
        <v>2643</v>
      </c>
      <c r="B319" s="20" t="str">
        <f>IFERROR(INDEX(Raw_Data!G:G,MATCH(Customer_Master!A319,Raw_Data!F:F,0)),"Not found")</f>
        <v>Dave Poirier</v>
      </c>
      <c r="C319" s="20" t="str">
        <f>INDEX(Raw_Data!H:H,MATCH(Customer_Master!A319,Raw_Data!F:F,0))</f>
        <v>Corporate</v>
      </c>
      <c r="D319" s="20" t="str">
        <f>INDEX(Raw_Data!J:J,MATCH(Customer_Master!A319,Raw_Data!F:F,0))</f>
        <v>Salinas</v>
      </c>
      <c r="E319" s="20" t="str">
        <f>INDEX(Raw_Data!J:J,MATCH(Customer_Master!A319,Raw_Data!F:F,0))</f>
        <v>Salinas</v>
      </c>
      <c r="F319" s="20" t="str">
        <f>INDEX(Raw_Data!M:M,MATCH(Customer_Master!A319,Raw_Data!F:F,0))</f>
        <v>West</v>
      </c>
      <c r="G319" s="20">
        <f>COUNTIF(Raw_Data!F:F,Customer_Master!A319)</f>
        <v>14</v>
      </c>
      <c r="H319" s="21">
        <f>SUMIF(Raw_Data!F:F,Customer_Master!A319,Raw_Data!R:R)</f>
        <v>2215.002</v>
      </c>
      <c r="I319" s="22">
        <f t="shared" si="8"/>
        <v>158.21442857142856</v>
      </c>
      <c r="J319" s="20" t="str">
        <f t="shared" si="9"/>
        <v>Gold</v>
      </c>
    </row>
    <row r="320" spans="1:10" x14ac:dyDescent="0.3">
      <c r="A320" s="20" t="s">
        <v>2653</v>
      </c>
      <c r="B320" s="20" t="str">
        <f>IFERROR(INDEX(Raw_Data!G:G,MATCH(Customer_Master!A320,Raw_Data!F:F,0)),"Not found")</f>
        <v>Berenike Kampe</v>
      </c>
      <c r="C320" s="20" t="str">
        <f>INDEX(Raw_Data!H:H,MATCH(Customer_Master!A320,Raw_Data!F:F,0))</f>
        <v>Consumer</v>
      </c>
      <c r="D320" s="20" t="str">
        <f>INDEX(Raw_Data!J:J,MATCH(Customer_Master!A320,Raw_Data!F:F,0))</f>
        <v>New York City</v>
      </c>
      <c r="E320" s="20" t="str">
        <f>INDEX(Raw_Data!J:J,MATCH(Customer_Master!A320,Raw_Data!F:F,0))</f>
        <v>New York City</v>
      </c>
      <c r="F320" s="20" t="str">
        <f>INDEX(Raw_Data!M:M,MATCH(Customer_Master!A320,Raw_Data!F:F,0))</f>
        <v>East</v>
      </c>
      <c r="G320" s="20">
        <f>COUNTIF(Raw_Data!F:F,Customer_Master!A320)</f>
        <v>16</v>
      </c>
      <c r="H320" s="21">
        <f>SUMIF(Raw_Data!F:F,Customer_Master!A320,Raw_Data!R:R)</f>
        <v>659.13800000000003</v>
      </c>
      <c r="I320" s="22">
        <f t="shared" si="8"/>
        <v>41.196125000000002</v>
      </c>
      <c r="J320" s="20" t="str">
        <f t="shared" si="9"/>
        <v>Silver</v>
      </c>
    </row>
    <row r="321" spans="1:10" x14ac:dyDescent="0.3">
      <c r="A321" s="20" t="s">
        <v>2662</v>
      </c>
      <c r="B321" s="20" t="str">
        <f>IFERROR(INDEX(Raw_Data!G:G,MATCH(Customer_Master!A321,Raw_Data!F:F,0)),"Not found")</f>
        <v>Sanjit Jacobs</v>
      </c>
      <c r="C321" s="20" t="str">
        <f>INDEX(Raw_Data!H:H,MATCH(Customer_Master!A321,Raw_Data!F:F,0))</f>
        <v>Home Office</v>
      </c>
      <c r="D321" s="20" t="str">
        <f>INDEX(Raw_Data!J:J,MATCH(Customer_Master!A321,Raw_Data!F:F,0))</f>
        <v>New Brunswick</v>
      </c>
      <c r="E321" s="20" t="str">
        <f>INDEX(Raw_Data!J:J,MATCH(Customer_Master!A321,Raw_Data!F:F,0))</f>
        <v>New Brunswick</v>
      </c>
      <c r="F321" s="20" t="str">
        <f>INDEX(Raw_Data!M:M,MATCH(Customer_Master!A321,Raw_Data!F:F,0))</f>
        <v>East</v>
      </c>
      <c r="G321" s="20">
        <f>COUNTIF(Raw_Data!F:F,Customer_Master!A321)</f>
        <v>24</v>
      </c>
      <c r="H321" s="21">
        <f>SUMIF(Raw_Data!F:F,Customer_Master!A321,Raw_Data!R:R)</f>
        <v>3949.6559999999995</v>
      </c>
      <c r="I321" s="22">
        <f t="shared" si="8"/>
        <v>164.56899999999999</v>
      </c>
      <c r="J321" s="20" t="str">
        <f t="shared" si="9"/>
        <v>Gold</v>
      </c>
    </row>
    <row r="322" spans="1:10" x14ac:dyDescent="0.3">
      <c r="A322" s="20" t="s">
        <v>2666</v>
      </c>
      <c r="B322" s="20" t="str">
        <f>IFERROR(INDEX(Raw_Data!G:G,MATCH(Customer_Master!A322,Raw_Data!F:F,0)),"Not found")</f>
        <v>Chuck Magee</v>
      </c>
      <c r="C322" s="20" t="str">
        <f>INDEX(Raw_Data!H:H,MATCH(Customer_Master!A322,Raw_Data!F:F,0))</f>
        <v>Consumer</v>
      </c>
      <c r="D322" s="20" t="str">
        <f>INDEX(Raw_Data!J:J,MATCH(Customer_Master!A322,Raw_Data!F:F,0))</f>
        <v>San Francisco</v>
      </c>
      <c r="E322" s="20" t="str">
        <f>INDEX(Raw_Data!J:J,MATCH(Customer_Master!A322,Raw_Data!F:F,0))</f>
        <v>San Francisco</v>
      </c>
      <c r="F322" s="20" t="str">
        <f>INDEX(Raw_Data!M:M,MATCH(Customer_Master!A322,Raw_Data!F:F,0))</f>
        <v>West</v>
      </c>
      <c r="G322" s="20">
        <f>COUNTIF(Raw_Data!F:F,Customer_Master!A322)</f>
        <v>9</v>
      </c>
      <c r="H322" s="21">
        <f>SUMIF(Raw_Data!F:F,Customer_Master!A322,Raw_Data!R:R)</f>
        <v>287.98999999999995</v>
      </c>
      <c r="I322" s="22">
        <f t="shared" si="8"/>
        <v>31.998888888888885</v>
      </c>
      <c r="J322" s="20" t="str">
        <f t="shared" si="9"/>
        <v>Silver</v>
      </c>
    </row>
    <row r="323" spans="1:10" x14ac:dyDescent="0.3">
      <c r="A323" s="20" t="s">
        <v>2678</v>
      </c>
      <c r="B323" s="20" t="str">
        <f>IFERROR(INDEX(Raw_Data!G:G,MATCH(Customer_Master!A323,Raw_Data!F:F,0)),"Not found")</f>
        <v>Anthony Jacobs</v>
      </c>
      <c r="C323" s="20" t="str">
        <f>INDEX(Raw_Data!H:H,MATCH(Customer_Master!A323,Raw_Data!F:F,0))</f>
        <v>Corporate</v>
      </c>
      <c r="D323" s="20" t="str">
        <f>INDEX(Raw_Data!J:J,MATCH(Customer_Master!A323,Raw_Data!F:F,0))</f>
        <v>Springfield</v>
      </c>
      <c r="E323" s="20" t="str">
        <f>INDEX(Raw_Data!J:J,MATCH(Customer_Master!A323,Raw_Data!F:F,0))</f>
        <v>Springfield</v>
      </c>
      <c r="F323" s="20" t="str">
        <f>INDEX(Raw_Data!M:M,MATCH(Customer_Master!A323,Raw_Data!F:F,0))</f>
        <v>South</v>
      </c>
      <c r="G323" s="20">
        <f>COUNTIF(Raw_Data!F:F,Customer_Master!A323)</f>
        <v>15</v>
      </c>
      <c r="H323" s="21">
        <f>SUMIF(Raw_Data!F:F,Customer_Master!A323,Raw_Data!R:R)</f>
        <v>4867.3440000000001</v>
      </c>
      <c r="I323" s="22">
        <f t="shared" ref="I323:I386" si="10">H323/G323</f>
        <v>324.4896</v>
      </c>
      <c r="J323" s="20" t="str">
        <f t="shared" ref="J323:J386" si="11">IF(H323&gt;5000,"VIP",IF(H323&gt;2000,"Gold","Silver"))</f>
        <v>Gold</v>
      </c>
    </row>
    <row r="324" spans="1:10" x14ac:dyDescent="0.3">
      <c r="A324" s="20" t="s">
        <v>2685</v>
      </c>
      <c r="B324" s="20" t="str">
        <f>IFERROR(INDEX(Raw_Data!G:G,MATCH(Customer_Master!A324,Raw_Data!F:F,0)),"Not found")</f>
        <v>Linda Southworth</v>
      </c>
      <c r="C324" s="20" t="str">
        <f>INDEX(Raw_Data!H:H,MATCH(Customer_Master!A324,Raw_Data!F:F,0))</f>
        <v>Corporate</v>
      </c>
      <c r="D324" s="20" t="str">
        <f>INDEX(Raw_Data!J:J,MATCH(Customer_Master!A324,Raw_Data!F:F,0))</f>
        <v>Philadelphia</v>
      </c>
      <c r="E324" s="20" t="str">
        <f>INDEX(Raw_Data!J:J,MATCH(Customer_Master!A324,Raw_Data!F:F,0))</f>
        <v>Philadelphia</v>
      </c>
      <c r="F324" s="20" t="str">
        <f>INDEX(Raw_Data!M:M,MATCH(Customer_Master!A324,Raw_Data!F:F,0))</f>
        <v>East</v>
      </c>
      <c r="G324" s="20">
        <f>COUNTIF(Raw_Data!F:F,Customer_Master!A324)</f>
        <v>14</v>
      </c>
      <c r="H324" s="21">
        <f>SUMIF(Raw_Data!F:F,Customer_Master!A324,Raw_Data!R:R)</f>
        <v>2845.27</v>
      </c>
      <c r="I324" s="22">
        <f t="shared" si="10"/>
        <v>203.23357142857142</v>
      </c>
      <c r="J324" s="20" t="str">
        <f t="shared" si="11"/>
        <v>Gold</v>
      </c>
    </row>
    <row r="325" spans="1:10" x14ac:dyDescent="0.3">
      <c r="A325" s="20" t="s">
        <v>2690</v>
      </c>
      <c r="B325" s="20" t="str">
        <f>IFERROR(INDEX(Raw_Data!G:G,MATCH(Customer_Master!A325,Raw_Data!F:F,0)),"Not found")</f>
        <v>Guy Phonely</v>
      </c>
      <c r="C325" s="20" t="str">
        <f>INDEX(Raw_Data!H:H,MATCH(Customer_Master!A325,Raw_Data!F:F,0))</f>
        <v>Corporate</v>
      </c>
      <c r="D325" s="20" t="str">
        <f>INDEX(Raw_Data!J:J,MATCH(Customer_Master!A325,Raw_Data!F:F,0))</f>
        <v>Lancaster</v>
      </c>
      <c r="E325" s="20" t="str">
        <f>INDEX(Raw_Data!J:J,MATCH(Customer_Master!A325,Raw_Data!F:F,0))</f>
        <v>Lancaster</v>
      </c>
      <c r="F325" s="20" t="str">
        <f>INDEX(Raw_Data!M:M,MATCH(Customer_Master!A325,Raw_Data!F:F,0))</f>
        <v>East</v>
      </c>
      <c r="G325" s="20">
        <f>COUNTIF(Raw_Data!F:F,Customer_Master!A325)</f>
        <v>5</v>
      </c>
      <c r="H325" s="21">
        <f>SUMIF(Raw_Data!F:F,Customer_Master!A325,Raw_Data!R:R)</f>
        <v>236.53</v>
      </c>
      <c r="I325" s="22">
        <f t="shared" si="10"/>
        <v>47.305999999999997</v>
      </c>
      <c r="J325" s="20" t="str">
        <f t="shared" si="11"/>
        <v>Silver</v>
      </c>
    </row>
    <row r="326" spans="1:10" x14ac:dyDescent="0.3">
      <c r="A326" s="20" t="s">
        <v>2695</v>
      </c>
      <c r="B326" s="20" t="str">
        <f>IFERROR(INDEX(Raw_Data!G:G,MATCH(Customer_Master!A326,Raw_Data!F:F,0)),"Not found")</f>
        <v>Paul Knutson</v>
      </c>
      <c r="C326" s="20" t="str">
        <f>INDEX(Raw_Data!H:H,MATCH(Customer_Master!A326,Raw_Data!F:F,0))</f>
        <v>Home Office</v>
      </c>
      <c r="D326" s="20" t="str">
        <f>INDEX(Raw_Data!J:J,MATCH(Customer_Master!A326,Raw_Data!F:F,0))</f>
        <v>Philadelphia</v>
      </c>
      <c r="E326" s="20" t="str">
        <f>INDEX(Raw_Data!J:J,MATCH(Customer_Master!A326,Raw_Data!F:F,0))</f>
        <v>Philadelphia</v>
      </c>
      <c r="F326" s="20" t="str">
        <f>INDEX(Raw_Data!M:M,MATCH(Customer_Master!A326,Raw_Data!F:F,0))</f>
        <v>East</v>
      </c>
      <c r="G326" s="20">
        <f>COUNTIF(Raw_Data!F:F,Customer_Master!A326)</f>
        <v>3</v>
      </c>
      <c r="H326" s="21">
        <f>SUMIF(Raw_Data!F:F,Customer_Master!A326,Raw_Data!R:R)</f>
        <v>1441.152</v>
      </c>
      <c r="I326" s="22">
        <f t="shared" si="10"/>
        <v>480.38400000000001</v>
      </c>
      <c r="J326" s="20" t="str">
        <f t="shared" si="11"/>
        <v>Silver</v>
      </c>
    </row>
    <row r="327" spans="1:10" x14ac:dyDescent="0.3">
      <c r="A327" s="20" t="s">
        <v>2704</v>
      </c>
      <c r="B327" s="20" t="str">
        <f>IFERROR(INDEX(Raw_Data!G:G,MATCH(Customer_Master!A327,Raw_Data!F:F,0)),"Not found")</f>
        <v>Sally Matthias</v>
      </c>
      <c r="C327" s="20" t="str">
        <f>INDEX(Raw_Data!H:H,MATCH(Customer_Master!A327,Raw_Data!F:F,0))</f>
        <v>Consumer</v>
      </c>
      <c r="D327" s="20" t="str">
        <f>INDEX(Raw_Data!J:J,MATCH(Customer_Master!A327,Raw_Data!F:F,0))</f>
        <v>New York City</v>
      </c>
      <c r="E327" s="20" t="str">
        <f>INDEX(Raw_Data!J:J,MATCH(Customer_Master!A327,Raw_Data!F:F,0))</f>
        <v>New York City</v>
      </c>
      <c r="F327" s="20" t="str">
        <f>INDEX(Raw_Data!M:M,MATCH(Customer_Master!A327,Raw_Data!F:F,0))</f>
        <v>East</v>
      </c>
      <c r="G327" s="20">
        <f>COUNTIF(Raw_Data!F:F,Customer_Master!A327)</f>
        <v>6</v>
      </c>
      <c r="H327" s="21">
        <f>SUMIF(Raw_Data!F:F,Customer_Master!A327,Raw_Data!R:R)</f>
        <v>244.494</v>
      </c>
      <c r="I327" s="22">
        <f t="shared" si="10"/>
        <v>40.749000000000002</v>
      </c>
      <c r="J327" s="20" t="str">
        <f t="shared" si="11"/>
        <v>Silver</v>
      </c>
    </row>
    <row r="328" spans="1:10" x14ac:dyDescent="0.3">
      <c r="A328" s="20" t="s">
        <v>2713</v>
      </c>
      <c r="B328" s="20" t="str">
        <f>IFERROR(INDEX(Raw_Data!G:G,MATCH(Customer_Master!A328,Raw_Data!F:F,0)),"Not found")</f>
        <v>Anthony Garverick</v>
      </c>
      <c r="C328" s="20" t="str">
        <f>INDEX(Raw_Data!H:H,MATCH(Customer_Master!A328,Raw_Data!F:F,0))</f>
        <v>Home Office</v>
      </c>
      <c r="D328" s="20" t="str">
        <f>INDEX(Raw_Data!J:J,MATCH(Customer_Master!A328,Raw_Data!F:F,0))</f>
        <v>Philadelphia</v>
      </c>
      <c r="E328" s="20" t="str">
        <f>INDEX(Raw_Data!J:J,MATCH(Customer_Master!A328,Raw_Data!F:F,0))</f>
        <v>Philadelphia</v>
      </c>
      <c r="F328" s="20" t="str">
        <f>INDEX(Raw_Data!M:M,MATCH(Customer_Master!A328,Raw_Data!F:F,0))</f>
        <v>East</v>
      </c>
      <c r="G328" s="20">
        <f>COUNTIF(Raw_Data!F:F,Customer_Master!A328)</f>
        <v>5</v>
      </c>
      <c r="H328" s="21">
        <f>SUMIF(Raw_Data!F:F,Customer_Master!A328,Raw_Data!R:R)</f>
        <v>170.58399999999997</v>
      </c>
      <c r="I328" s="22">
        <f t="shared" si="10"/>
        <v>34.116799999999998</v>
      </c>
      <c r="J328" s="20" t="str">
        <f t="shared" si="11"/>
        <v>Silver</v>
      </c>
    </row>
    <row r="329" spans="1:10" x14ac:dyDescent="0.3">
      <c r="A329" s="20" t="s">
        <v>2723</v>
      </c>
      <c r="B329" s="20" t="str">
        <f>IFERROR(INDEX(Raw_Data!G:G,MATCH(Customer_Master!A329,Raw_Data!F:F,0)),"Not found")</f>
        <v>Peter McVee</v>
      </c>
      <c r="C329" s="20" t="str">
        <f>INDEX(Raw_Data!H:H,MATCH(Customer_Master!A329,Raw_Data!F:F,0))</f>
        <v>Home Office</v>
      </c>
      <c r="D329" s="20" t="str">
        <f>INDEX(Raw_Data!J:J,MATCH(Customer_Master!A329,Raw_Data!F:F,0))</f>
        <v>Detroit</v>
      </c>
      <c r="E329" s="20" t="str">
        <f>INDEX(Raw_Data!J:J,MATCH(Customer_Master!A329,Raw_Data!F:F,0))</f>
        <v>Detroit</v>
      </c>
      <c r="F329" s="20" t="str">
        <f>INDEX(Raw_Data!M:M,MATCH(Customer_Master!A329,Raw_Data!F:F,0))</f>
        <v>Central</v>
      </c>
      <c r="G329" s="20">
        <f>COUNTIF(Raw_Data!F:F,Customer_Master!A329)</f>
        <v>7</v>
      </c>
      <c r="H329" s="21">
        <f>SUMIF(Raw_Data!F:F,Customer_Master!A329,Raw_Data!R:R)</f>
        <v>4115.6620000000003</v>
      </c>
      <c r="I329" s="22">
        <f t="shared" si="10"/>
        <v>587.95171428571427</v>
      </c>
      <c r="J329" s="20" t="str">
        <f t="shared" si="11"/>
        <v>Gold</v>
      </c>
    </row>
    <row r="330" spans="1:10" x14ac:dyDescent="0.3">
      <c r="A330" s="20" t="s">
        <v>2726</v>
      </c>
      <c r="B330" s="20" t="str">
        <f>IFERROR(INDEX(Raw_Data!G:G,MATCH(Customer_Master!A330,Raw_Data!F:F,0)),"Not found")</f>
        <v>Lauren Leatherbury</v>
      </c>
      <c r="C330" s="20" t="str">
        <f>INDEX(Raw_Data!H:H,MATCH(Customer_Master!A330,Raw_Data!F:F,0))</f>
        <v>Consumer</v>
      </c>
      <c r="D330" s="20" t="str">
        <f>INDEX(Raw_Data!J:J,MATCH(Customer_Master!A330,Raw_Data!F:F,0))</f>
        <v>Rochester</v>
      </c>
      <c r="E330" s="20" t="str">
        <f>INDEX(Raw_Data!J:J,MATCH(Customer_Master!A330,Raw_Data!F:F,0))</f>
        <v>Rochester</v>
      </c>
      <c r="F330" s="20" t="str">
        <f>INDEX(Raw_Data!M:M,MATCH(Customer_Master!A330,Raw_Data!F:F,0))</f>
        <v>East</v>
      </c>
      <c r="G330" s="20">
        <f>COUNTIF(Raw_Data!F:F,Customer_Master!A330)</f>
        <v>12</v>
      </c>
      <c r="H330" s="21">
        <f>SUMIF(Raw_Data!F:F,Customer_Master!A330,Raw_Data!R:R)</f>
        <v>2741.2040000000002</v>
      </c>
      <c r="I330" s="22">
        <f t="shared" si="10"/>
        <v>228.43366666666668</v>
      </c>
      <c r="J330" s="20" t="str">
        <f t="shared" si="11"/>
        <v>Gold</v>
      </c>
    </row>
    <row r="331" spans="1:10" x14ac:dyDescent="0.3">
      <c r="A331" s="20" t="s">
        <v>2731</v>
      </c>
      <c r="B331" s="20" t="str">
        <f>IFERROR(INDEX(Raw_Data!G:G,MATCH(Customer_Master!A331,Raw_Data!F:F,0)),"Not found")</f>
        <v>Jill Stevenson</v>
      </c>
      <c r="C331" s="20" t="str">
        <f>INDEX(Raw_Data!H:H,MATCH(Customer_Master!A331,Raw_Data!F:F,0))</f>
        <v>Corporate</v>
      </c>
      <c r="D331" s="20" t="str">
        <f>INDEX(Raw_Data!J:J,MATCH(Customer_Master!A331,Raw_Data!F:F,0))</f>
        <v>Los Angeles</v>
      </c>
      <c r="E331" s="20" t="str">
        <f>INDEX(Raw_Data!J:J,MATCH(Customer_Master!A331,Raw_Data!F:F,0))</f>
        <v>Los Angeles</v>
      </c>
      <c r="F331" s="20" t="str">
        <f>INDEX(Raw_Data!M:M,MATCH(Customer_Master!A331,Raw_Data!F:F,0))</f>
        <v>West</v>
      </c>
      <c r="G331" s="20">
        <f>COUNTIF(Raw_Data!F:F,Customer_Master!A331)</f>
        <v>8</v>
      </c>
      <c r="H331" s="21">
        <f>SUMIF(Raw_Data!F:F,Customer_Master!A331,Raw_Data!R:R)</f>
        <v>1417.654</v>
      </c>
      <c r="I331" s="22">
        <f t="shared" si="10"/>
        <v>177.20675</v>
      </c>
      <c r="J331" s="20" t="str">
        <f t="shared" si="11"/>
        <v>Silver</v>
      </c>
    </row>
    <row r="332" spans="1:10" x14ac:dyDescent="0.3">
      <c r="A332" s="20" t="s">
        <v>2739</v>
      </c>
      <c r="B332" s="20" t="str">
        <f>IFERROR(INDEX(Raw_Data!G:G,MATCH(Customer_Master!A332,Raw_Data!F:F,0)),"Not found")</f>
        <v>Ed Ludwig</v>
      </c>
      <c r="C332" s="20" t="str">
        <f>INDEX(Raw_Data!H:H,MATCH(Customer_Master!A332,Raw_Data!F:F,0))</f>
        <v>Home Office</v>
      </c>
      <c r="D332" s="20" t="str">
        <f>INDEX(Raw_Data!J:J,MATCH(Customer_Master!A332,Raw_Data!F:F,0))</f>
        <v>Columbia</v>
      </c>
      <c r="E332" s="20" t="str">
        <f>INDEX(Raw_Data!J:J,MATCH(Customer_Master!A332,Raw_Data!F:F,0))</f>
        <v>Columbia</v>
      </c>
      <c r="F332" s="20" t="str">
        <f>INDEX(Raw_Data!M:M,MATCH(Customer_Master!A332,Raw_Data!F:F,0))</f>
        <v>East</v>
      </c>
      <c r="G332" s="20">
        <f>COUNTIF(Raw_Data!F:F,Customer_Master!A332)</f>
        <v>2</v>
      </c>
      <c r="H332" s="21">
        <f>SUMIF(Raw_Data!F:F,Customer_Master!A332,Raw_Data!R:R)</f>
        <v>124.28</v>
      </c>
      <c r="I332" s="22">
        <f t="shared" si="10"/>
        <v>62.14</v>
      </c>
      <c r="J332" s="20" t="str">
        <f t="shared" si="11"/>
        <v>Silver</v>
      </c>
    </row>
    <row r="333" spans="1:10" x14ac:dyDescent="0.3">
      <c r="A333" s="20" t="s">
        <v>2754</v>
      </c>
      <c r="B333" s="20" t="str">
        <f>IFERROR(INDEX(Raw_Data!G:G,MATCH(Customer_Master!A333,Raw_Data!F:F,0)),"Not found")</f>
        <v>Pamela Coakley</v>
      </c>
      <c r="C333" s="20" t="str">
        <f>INDEX(Raw_Data!H:H,MATCH(Customer_Master!A333,Raw_Data!F:F,0))</f>
        <v>Corporate</v>
      </c>
      <c r="D333" s="20" t="str">
        <f>INDEX(Raw_Data!J:J,MATCH(Customer_Master!A333,Raw_Data!F:F,0))</f>
        <v>San Francisco</v>
      </c>
      <c r="E333" s="20" t="str">
        <f>INDEX(Raw_Data!J:J,MATCH(Customer_Master!A333,Raw_Data!F:F,0))</f>
        <v>San Francisco</v>
      </c>
      <c r="F333" s="20" t="str">
        <f>INDEX(Raw_Data!M:M,MATCH(Customer_Master!A333,Raw_Data!F:F,0))</f>
        <v>West</v>
      </c>
      <c r="G333" s="20">
        <f>COUNTIF(Raw_Data!F:F,Customer_Master!A333)</f>
        <v>5</v>
      </c>
      <c r="H333" s="21">
        <f>SUMIF(Raw_Data!F:F,Customer_Master!A333,Raw_Data!R:R)</f>
        <v>1832.0640000000001</v>
      </c>
      <c r="I333" s="22">
        <f t="shared" si="10"/>
        <v>366.4128</v>
      </c>
      <c r="J333" s="20" t="str">
        <f t="shared" si="11"/>
        <v>Silver</v>
      </c>
    </row>
    <row r="334" spans="1:10" x14ac:dyDescent="0.3">
      <c r="A334" s="20" t="s">
        <v>2759</v>
      </c>
      <c r="B334" s="20" t="str">
        <f>IFERROR(INDEX(Raw_Data!G:G,MATCH(Customer_Master!A334,Raw_Data!F:F,0)),"Not found")</f>
        <v>Hunter Lopez</v>
      </c>
      <c r="C334" s="20" t="str">
        <f>INDEX(Raw_Data!H:H,MATCH(Customer_Master!A334,Raw_Data!F:F,0))</f>
        <v>Consumer</v>
      </c>
      <c r="D334" s="20" t="str">
        <f>INDEX(Raw_Data!J:J,MATCH(Customer_Master!A334,Raw_Data!F:F,0))</f>
        <v>Houston</v>
      </c>
      <c r="E334" s="20" t="str">
        <f>INDEX(Raw_Data!J:J,MATCH(Customer_Master!A334,Raw_Data!F:F,0))</f>
        <v>Houston</v>
      </c>
      <c r="F334" s="20" t="str">
        <f>INDEX(Raw_Data!M:M,MATCH(Customer_Master!A334,Raw_Data!F:F,0))</f>
        <v>Central</v>
      </c>
      <c r="G334" s="20">
        <f>COUNTIF(Raw_Data!F:F,Customer_Master!A334)</f>
        <v>11</v>
      </c>
      <c r="H334" s="21">
        <f>SUMIF(Raw_Data!F:F,Customer_Master!A334,Raw_Data!R:R)</f>
        <v>12873.297999999999</v>
      </c>
      <c r="I334" s="22">
        <f t="shared" si="10"/>
        <v>1170.2998181818182</v>
      </c>
      <c r="J334" s="20" t="str">
        <f t="shared" si="11"/>
        <v>VIP</v>
      </c>
    </row>
    <row r="335" spans="1:10" x14ac:dyDescent="0.3">
      <c r="A335" s="20" t="s">
        <v>2763</v>
      </c>
      <c r="B335" s="20" t="str">
        <f>IFERROR(INDEX(Raw_Data!G:G,MATCH(Customer_Master!A335,Raw_Data!F:F,0)),"Not found")</f>
        <v>Maribeth Schnelling</v>
      </c>
      <c r="C335" s="20" t="str">
        <f>INDEX(Raw_Data!H:H,MATCH(Customer_Master!A335,Raw_Data!F:F,0))</f>
        <v>Consumer</v>
      </c>
      <c r="D335" s="20" t="str">
        <f>INDEX(Raw_Data!J:J,MATCH(Customer_Master!A335,Raw_Data!F:F,0))</f>
        <v>Detroit</v>
      </c>
      <c r="E335" s="20" t="str">
        <f>INDEX(Raw_Data!J:J,MATCH(Customer_Master!A335,Raw_Data!F:F,0))</f>
        <v>Detroit</v>
      </c>
      <c r="F335" s="20" t="str">
        <f>INDEX(Raw_Data!M:M,MATCH(Customer_Master!A335,Raw_Data!F:F,0))</f>
        <v>Central</v>
      </c>
      <c r="G335" s="20">
        <f>COUNTIF(Raw_Data!F:F,Customer_Master!A335)</f>
        <v>24</v>
      </c>
      <c r="H335" s="21">
        <f>SUMIF(Raw_Data!F:F,Customer_Master!A335,Raw_Data!R:R)</f>
        <v>7443.6900000000005</v>
      </c>
      <c r="I335" s="22">
        <f t="shared" si="10"/>
        <v>310.15375</v>
      </c>
      <c r="J335" s="20" t="str">
        <f t="shared" si="11"/>
        <v>VIP</v>
      </c>
    </row>
    <row r="336" spans="1:10" x14ac:dyDescent="0.3">
      <c r="A336" s="20" t="s">
        <v>2766</v>
      </c>
      <c r="B336" s="20" t="str">
        <f>IFERROR(INDEX(Raw_Data!G:G,MATCH(Customer_Master!A336,Raw_Data!F:F,0)),"Not found")</f>
        <v>George Bell</v>
      </c>
      <c r="C336" s="20" t="str">
        <f>INDEX(Raw_Data!H:H,MATCH(Customer_Master!A336,Raw_Data!F:F,0))</f>
        <v>Corporate</v>
      </c>
      <c r="D336" s="20" t="str">
        <f>INDEX(Raw_Data!J:J,MATCH(Customer_Master!A336,Raw_Data!F:F,0))</f>
        <v>Auburn</v>
      </c>
      <c r="E336" s="20" t="str">
        <f>INDEX(Raw_Data!J:J,MATCH(Customer_Master!A336,Raw_Data!F:F,0))</f>
        <v>Auburn</v>
      </c>
      <c r="F336" s="20" t="str">
        <f>INDEX(Raw_Data!M:M,MATCH(Customer_Master!A336,Raw_Data!F:F,0))</f>
        <v>East</v>
      </c>
      <c r="G336" s="20">
        <f>COUNTIF(Raw_Data!F:F,Customer_Master!A336)</f>
        <v>20</v>
      </c>
      <c r="H336" s="21">
        <f>SUMIF(Raw_Data!F:F,Customer_Master!A336,Raw_Data!R:R)</f>
        <v>1568.44</v>
      </c>
      <c r="I336" s="22">
        <f t="shared" si="10"/>
        <v>78.421999999999997</v>
      </c>
      <c r="J336" s="20" t="str">
        <f t="shared" si="11"/>
        <v>Silver</v>
      </c>
    </row>
    <row r="337" spans="1:10" x14ac:dyDescent="0.3">
      <c r="A337" s="20" t="s">
        <v>2771</v>
      </c>
      <c r="B337" s="20" t="str">
        <f>IFERROR(INDEX(Raw_Data!G:G,MATCH(Customer_Master!A337,Raw_Data!F:F,0)),"Not found")</f>
        <v>Justin Ritter</v>
      </c>
      <c r="C337" s="20" t="str">
        <f>INDEX(Raw_Data!H:H,MATCH(Customer_Master!A337,Raw_Data!F:F,0))</f>
        <v>Corporate</v>
      </c>
      <c r="D337" s="20" t="str">
        <f>INDEX(Raw_Data!J:J,MATCH(Customer_Master!A337,Raw_Data!F:F,0))</f>
        <v>Springfield</v>
      </c>
      <c r="E337" s="20" t="str">
        <f>INDEX(Raw_Data!J:J,MATCH(Customer_Master!A337,Raw_Data!F:F,0))</f>
        <v>Springfield</v>
      </c>
      <c r="F337" s="20" t="str">
        <f>INDEX(Raw_Data!M:M,MATCH(Customer_Master!A337,Raw_Data!F:F,0))</f>
        <v>East</v>
      </c>
      <c r="G337" s="20">
        <f>COUNTIF(Raw_Data!F:F,Customer_Master!A337)</f>
        <v>10</v>
      </c>
      <c r="H337" s="21">
        <f>SUMIF(Raw_Data!F:F,Customer_Master!A337,Raw_Data!R:R)</f>
        <v>2201.6859999999997</v>
      </c>
      <c r="I337" s="22">
        <f t="shared" si="10"/>
        <v>220.16859999999997</v>
      </c>
      <c r="J337" s="20" t="str">
        <f t="shared" si="11"/>
        <v>Gold</v>
      </c>
    </row>
    <row r="338" spans="1:10" x14ac:dyDescent="0.3">
      <c r="A338" s="20" t="s">
        <v>2795</v>
      </c>
      <c r="B338" s="20" t="str">
        <f>IFERROR(INDEX(Raw_Data!G:G,MATCH(Customer_Master!A338,Raw_Data!F:F,0)),"Not found")</f>
        <v>Bill Eplett</v>
      </c>
      <c r="C338" s="20" t="str">
        <f>INDEX(Raw_Data!H:H,MATCH(Customer_Master!A338,Raw_Data!F:F,0))</f>
        <v>Home Office</v>
      </c>
      <c r="D338" s="20" t="str">
        <f>INDEX(Raw_Data!J:J,MATCH(Customer_Master!A338,Raw_Data!F:F,0))</f>
        <v>Jackson</v>
      </c>
      <c r="E338" s="20" t="str">
        <f>INDEX(Raw_Data!J:J,MATCH(Customer_Master!A338,Raw_Data!F:F,0))</f>
        <v>Jackson</v>
      </c>
      <c r="F338" s="20" t="str">
        <f>INDEX(Raw_Data!M:M,MATCH(Customer_Master!A338,Raw_Data!F:F,0))</f>
        <v>Central</v>
      </c>
      <c r="G338" s="20">
        <f>COUNTIF(Raw_Data!F:F,Customer_Master!A338)</f>
        <v>9</v>
      </c>
      <c r="H338" s="21">
        <f>SUMIF(Raw_Data!F:F,Customer_Master!A338,Raw_Data!R:R)</f>
        <v>4204.6759999999995</v>
      </c>
      <c r="I338" s="22">
        <f t="shared" si="10"/>
        <v>467.18622222222217</v>
      </c>
      <c r="J338" s="20" t="str">
        <f t="shared" si="11"/>
        <v>Gold</v>
      </c>
    </row>
    <row r="339" spans="1:10" x14ac:dyDescent="0.3">
      <c r="A339" s="20" t="s">
        <v>2804</v>
      </c>
      <c r="B339" s="20" t="str">
        <f>IFERROR(INDEX(Raw_Data!G:G,MATCH(Customer_Master!A339,Raw_Data!F:F,0)),"Not found")</f>
        <v>Sample Company A</v>
      </c>
      <c r="C339" s="20" t="str">
        <f>INDEX(Raw_Data!H:H,MATCH(Customer_Master!A339,Raw_Data!F:F,0))</f>
        <v>Home Office</v>
      </c>
      <c r="D339" s="20" t="str">
        <f>INDEX(Raw_Data!J:J,MATCH(Customer_Master!A339,Raw_Data!F:F,0))</f>
        <v>Norwich</v>
      </c>
      <c r="E339" s="20" t="str">
        <f>INDEX(Raw_Data!J:J,MATCH(Customer_Master!A339,Raw_Data!F:F,0))</f>
        <v>Norwich</v>
      </c>
      <c r="F339" s="20" t="str">
        <f>INDEX(Raw_Data!M:M,MATCH(Customer_Master!A339,Raw_Data!F:F,0))</f>
        <v>East</v>
      </c>
      <c r="G339" s="20">
        <f>COUNTIF(Raw_Data!F:F,Customer_Master!A339)</f>
        <v>15</v>
      </c>
      <c r="H339" s="21">
        <f>SUMIF(Raw_Data!F:F,Customer_Master!A339,Raw_Data!R:R)</f>
        <v>4624.572000000001</v>
      </c>
      <c r="I339" s="22">
        <f t="shared" si="10"/>
        <v>308.30480000000006</v>
      </c>
      <c r="J339" s="20" t="str">
        <f t="shared" si="11"/>
        <v>Gold</v>
      </c>
    </row>
    <row r="340" spans="1:10" x14ac:dyDescent="0.3">
      <c r="A340" s="20" t="s">
        <v>2812</v>
      </c>
      <c r="B340" s="20" t="str">
        <f>IFERROR(INDEX(Raw_Data!G:G,MATCH(Customer_Master!A340,Raw_Data!F:F,0)),"Not found")</f>
        <v>Rob Williams</v>
      </c>
      <c r="C340" s="20" t="str">
        <f>INDEX(Raw_Data!H:H,MATCH(Customer_Master!A340,Raw_Data!F:F,0))</f>
        <v>Corporate</v>
      </c>
      <c r="D340" s="20" t="str">
        <f>INDEX(Raw_Data!J:J,MATCH(Customer_Master!A340,Raw_Data!F:F,0))</f>
        <v>Dallas</v>
      </c>
      <c r="E340" s="20" t="str">
        <f>INDEX(Raw_Data!J:J,MATCH(Customer_Master!A340,Raw_Data!F:F,0))</f>
        <v>Dallas</v>
      </c>
      <c r="F340" s="20" t="str">
        <f>INDEX(Raw_Data!M:M,MATCH(Customer_Master!A340,Raw_Data!F:F,0))</f>
        <v>Central</v>
      </c>
      <c r="G340" s="20">
        <f>COUNTIF(Raw_Data!F:F,Customer_Master!A340)</f>
        <v>16</v>
      </c>
      <c r="H340" s="21">
        <f>SUMIF(Raw_Data!F:F,Customer_Master!A340,Raw_Data!R:R)</f>
        <v>3279.7459999999996</v>
      </c>
      <c r="I340" s="22">
        <f t="shared" si="10"/>
        <v>204.98412499999998</v>
      </c>
      <c r="J340" s="20" t="str">
        <f t="shared" si="11"/>
        <v>Gold</v>
      </c>
    </row>
    <row r="341" spans="1:10" x14ac:dyDescent="0.3">
      <c r="A341" s="20" t="s">
        <v>2819</v>
      </c>
      <c r="B341" s="20" t="str">
        <f>IFERROR(INDEX(Raw_Data!G:G,MATCH(Customer_Master!A341,Raw_Data!F:F,0)),"Not found")</f>
        <v>Sanjit Engle</v>
      </c>
      <c r="C341" s="20" t="str">
        <f>INDEX(Raw_Data!H:H,MATCH(Customer_Master!A341,Raw_Data!F:F,0))</f>
        <v>Consumer</v>
      </c>
      <c r="D341" s="20" t="str">
        <f>INDEX(Raw_Data!J:J,MATCH(Customer_Master!A341,Raw_Data!F:F,0))</f>
        <v>New York City</v>
      </c>
      <c r="E341" s="20" t="str">
        <f>INDEX(Raw_Data!J:J,MATCH(Customer_Master!A341,Raw_Data!F:F,0))</f>
        <v>New York City</v>
      </c>
      <c r="F341" s="20" t="str">
        <f>INDEX(Raw_Data!M:M,MATCH(Customer_Master!A341,Raw_Data!F:F,0))</f>
        <v>East</v>
      </c>
      <c r="G341" s="20">
        <f>COUNTIF(Raw_Data!F:F,Customer_Master!A341)</f>
        <v>19</v>
      </c>
      <c r="H341" s="21">
        <f>SUMIF(Raw_Data!F:F,Customer_Master!A341,Raw_Data!R:R)</f>
        <v>12209.438000000002</v>
      </c>
      <c r="I341" s="22">
        <f t="shared" si="10"/>
        <v>642.60200000000009</v>
      </c>
      <c r="J341" s="20" t="str">
        <f t="shared" si="11"/>
        <v>VIP</v>
      </c>
    </row>
    <row r="342" spans="1:10" x14ac:dyDescent="0.3">
      <c r="A342" s="20" t="s">
        <v>2828</v>
      </c>
      <c r="B342" s="20" t="str">
        <f>IFERROR(INDEX(Raw_Data!G:G,MATCH(Customer_Master!A342,Raw_Data!F:F,0)),"Not found")</f>
        <v>Adam Hart</v>
      </c>
      <c r="C342" s="20" t="str">
        <f>INDEX(Raw_Data!H:H,MATCH(Customer_Master!A342,Raw_Data!F:F,0))</f>
        <v>Corporate</v>
      </c>
      <c r="D342" s="20" t="str">
        <f>INDEX(Raw_Data!J:J,MATCH(Customer_Master!A342,Raw_Data!F:F,0))</f>
        <v>New York City</v>
      </c>
      <c r="E342" s="20" t="str">
        <f>INDEX(Raw_Data!J:J,MATCH(Customer_Master!A342,Raw_Data!F:F,0))</f>
        <v>New York City</v>
      </c>
      <c r="F342" s="20" t="str">
        <f>INDEX(Raw_Data!M:M,MATCH(Customer_Master!A342,Raw_Data!F:F,0))</f>
        <v>East</v>
      </c>
      <c r="G342" s="20">
        <f>COUNTIF(Raw_Data!F:F,Customer_Master!A342)</f>
        <v>20</v>
      </c>
      <c r="H342" s="21">
        <f>SUMIF(Raw_Data!F:F,Customer_Master!A342,Raw_Data!R:R)</f>
        <v>3250.3369999999991</v>
      </c>
      <c r="I342" s="22">
        <f t="shared" si="10"/>
        <v>162.51684999999995</v>
      </c>
      <c r="J342" s="20" t="str">
        <f t="shared" si="11"/>
        <v>Gold</v>
      </c>
    </row>
    <row r="343" spans="1:10" x14ac:dyDescent="0.3">
      <c r="A343" s="20" t="s">
        <v>2831</v>
      </c>
      <c r="B343" s="20" t="str">
        <f>IFERROR(INDEX(Raw_Data!G:G,MATCH(Customer_Master!A343,Raw_Data!F:F,0)),"Not found")</f>
        <v>Jessica Myrick</v>
      </c>
      <c r="C343" s="20" t="str">
        <f>INDEX(Raw_Data!H:H,MATCH(Customer_Master!A343,Raw_Data!F:F,0))</f>
        <v>Consumer</v>
      </c>
      <c r="D343" s="20" t="str">
        <f>INDEX(Raw_Data!J:J,MATCH(Customer_Master!A343,Raw_Data!F:F,0))</f>
        <v>Philadelphia</v>
      </c>
      <c r="E343" s="20" t="str">
        <f>INDEX(Raw_Data!J:J,MATCH(Customer_Master!A343,Raw_Data!F:F,0))</f>
        <v>Philadelphia</v>
      </c>
      <c r="F343" s="20" t="str">
        <f>INDEX(Raw_Data!M:M,MATCH(Customer_Master!A343,Raw_Data!F:F,0))</f>
        <v>East</v>
      </c>
      <c r="G343" s="20">
        <f>COUNTIF(Raw_Data!F:F,Customer_Master!A343)</f>
        <v>10</v>
      </c>
      <c r="H343" s="21">
        <f>SUMIF(Raw_Data!F:F,Customer_Master!A343,Raw_Data!R:R)</f>
        <v>1733.4430000000002</v>
      </c>
      <c r="I343" s="22">
        <f t="shared" si="10"/>
        <v>173.34430000000003</v>
      </c>
      <c r="J343" s="20" t="str">
        <f t="shared" si="11"/>
        <v>Silver</v>
      </c>
    </row>
    <row r="344" spans="1:10" x14ac:dyDescent="0.3">
      <c r="A344" s="20" t="s">
        <v>2838</v>
      </c>
      <c r="B344" s="20" t="str">
        <f>IFERROR(INDEX(Raw_Data!G:G,MATCH(Customer_Master!A344,Raw_Data!F:F,0)),"Not found")</f>
        <v>Joel Jenkins</v>
      </c>
      <c r="C344" s="20" t="str">
        <f>INDEX(Raw_Data!H:H,MATCH(Customer_Master!A344,Raw_Data!F:F,0))</f>
        <v>Home Office</v>
      </c>
      <c r="D344" s="20" t="str">
        <f>INDEX(Raw_Data!J:J,MATCH(Customer_Master!A344,Raw_Data!F:F,0))</f>
        <v>Springfield</v>
      </c>
      <c r="E344" s="20" t="str">
        <f>INDEX(Raw_Data!J:J,MATCH(Customer_Master!A344,Raw_Data!F:F,0))</f>
        <v>Springfield</v>
      </c>
      <c r="F344" s="20" t="str">
        <f>INDEX(Raw_Data!M:M,MATCH(Customer_Master!A344,Raw_Data!F:F,0))</f>
        <v>South</v>
      </c>
      <c r="G344" s="20">
        <f>COUNTIF(Raw_Data!F:F,Customer_Master!A344)</f>
        <v>3</v>
      </c>
      <c r="H344" s="21">
        <f>SUMIF(Raw_Data!F:F,Customer_Master!A344,Raw_Data!R:R)</f>
        <v>195</v>
      </c>
      <c r="I344" s="22">
        <f t="shared" si="10"/>
        <v>65</v>
      </c>
      <c r="J344" s="20" t="str">
        <f t="shared" si="11"/>
        <v>Silver</v>
      </c>
    </row>
    <row r="345" spans="1:10" x14ac:dyDescent="0.3">
      <c r="A345" s="20" t="s">
        <v>2845</v>
      </c>
      <c r="B345" s="20" t="str">
        <f>IFERROR(INDEX(Raw_Data!G:G,MATCH(Customer_Master!A345,Raw_Data!F:F,0)),"Not found")</f>
        <v>Ralph Kennedy</v>
      </c>
      <c r="C345" s="20" t="str">
        <f>INDEX(Raw_Data!H:H,MATCH(Customer_Master!A345,Raw_Data!F:F,0))</f>
        <v>Consumer</v>
      </c>
      <c r="D345" s="20" t="str">
        <f>INDEX(Raw_Data!J:J,MATCH(Customer_Master!A345,Raw_Data!F:F,0))</f>
        <v>Philadelphia</v>
      </c>
      <c r="E345" s="20" t="str">
        <f>INDEX(Raw_Data!J:J,MATCH(Customer_Master!A345,Raw_Data!F:F,0))</f>
        <v>Philadelphia</v>
      </c>
      <c r="F345" s="20" t="str">
        <f>INDEX(Raw_Data!M:M,MATCH(Customer_Master!A345,Raw_Data!F:F,0))</f>
        <v>East</v>
      </c>
      <c r="G345" s="20">
        <f>COUNTIF(Raw_Data!F:F,Customer_Master!A345)</f>
        <v>8</v>
      </c>
      <c r="H345" s="21">
        <f>SUMIF(Raw_Data!F:F,Customer_Master!A345,Raw_Data!R:R)</f>
        <v>1460.1920000000002</v>
      </c>
      <c r="I345" s="22">
        <f t="shared" si="10"/>
        <v>182.52400000000003</v>
      </c>
      <c r="J345" s="20" t="str">
        <f t="shared" si="11"/>
        <v>Silver</v>
      </c>
    </row>
    <row r="346" spans="1:10" x14ac:dyDescent="0.3">
      <c r="A346" s="20" t="s">
        <v>2850</v>
      </c>
      <c r="B346" s="20" t="str">
        <f>IFERROR(INDEX(Raw_Data!G:G,MATCH(Customer_Master!A346,Raw_Data!F:F,0)),"Not found")</f>
        <v>Catherine Glotzbach</v>
      </c>
      <c r="C346" s="20" t="str">
        <f>INDEX(Raw_Data!H:H,MATCH(Customer_Master!A346,Raw_Data!F:F,0))</f>
        <v>Home Office</v>
      </c>
      <c r="D346" s="20" t="str">
        <f>INDEX(Raw_Data!J:J,MATCH(Customer_Master!A346,Raw_Data!F:F,0))</f>
        <v>Philadelphia</v>
      </c>
      <c r="E346" s="20" t="str">
        <f>INDEX(Raw_Data!J:J,MATCH(Customer_Master!A346,Raw_Data!F:F,0))</f>
        <v>Philadelphia</v>
      </c>
      <c r="F346" s="20" t="str">
        <f>INDEX(Raw_Data!M:M,MATCH(Customer_Master!A346,Raw_Data!F:F,0))</f>
        <v>East</v>
      </c>
      <c r="G346" s="20">
        <f>COUNTIF(Raw_Data!F:F,Customer_Master!A346)</f>
        <v>9</v>
      </c>
      <c r="H346" s="21">
        <f>SUMIF(Raw_Data!F:F,Customer_Master!A346,Raw_Data!R:R)</f>
        <v>904.46799999999996</v>
      </c>
      <c r="I346" s="22">
        <f t="shared" si="10"/>
        <v>100.49644444444444</v>
      </c>
      <c r="J346" s="20" t="str">
        <f t="shared" si="11"/>
        <v>Silver</v>
      </c>
    </row>
    <row r="347" spans="1:10" x14ac:dyDescent="0.3">
      <c r="A347" s="20" t="s">
        <v>2859</v>
      </c>
      <c r="B347" s="20" t="str">
        <f>IFERROR(INDEX(Raw_Data!G:G,MATCH(Customer_Master!A347,Raw_Data!F:F,0)),"Not found")</f>
        <v>Rachel Payne</v>
      </c>
      <c r="C347" s="20" t="str">
        <f>INDEX(Raw_Data!H:H,MATCH(Customer_Master!A347,Raw_Data!F:F,0))</f>
        <v>Corporate</v>
      </c>
      <c r="D347" s="20" t="str">
        <f>INDEX(Raw_Data!J:J,MATCH(Customer_Master!A347,Raw_Data!F:F,0))</f>
        <v>Riverside</v>
      </c>
      <c r="E347" s="20" t="str">
        <f>INDEX(Raw_Data!J:J,MATCH(Customer_Master!A347,Raw_Data!F:F,0))</f>
        <v>Riverside</v>
      </c>
      <c r="F347" s="20" t="str">
        <f>INDEX(Raw_Data!M:M,MATCH(Customer_Master!A347,Raw_Data!F:F,0))</f>
        <v>West</v>
      </c>
      <c r="G347" s="20">
        <f>COUNTIF(Raw_Data!F:F,Customer_Master!A347)</f>
        <v>12</v>
      </c>
      <c r="H347" s="21">
        <f>SUMIF(Raw_Data!F:F,Customer_Master!A347,Raw_Data!R:R)</f>
        <v>954.64519999999993</v>
      </c>
      <c r="I347" s="22">
        <f t="shared" si="10"/>
        <v>79.553766666666661</v>
      </c>
      <c r="J347" s="20" t="str">
        <f t="shared" si="11"/>
        <v>Silver</v>
      </c>
    </row>
    <row r="348" spans="1:10" x14ac:dyDescent="0.3">
      <c r="A348" s="20" t="s">
        <v>2867</v>
      </c>
      <c r="B348" s="20" t="str">
        <f>IFERROR(INDEX(Raw_Data!G:G,MATCH(Customer_Master!A348,Raw_Data!F:F,0)),"Not found")</f>
        <v>Karen Carlisle</v>
      </c>
      <c r="C348" s="20" t="str">
        <f>INDEX(Raw_Data!H:H,MATCH(Customer_Master!A348,Raw_Data!F:F,0))</f>
        <v>Corporate</v>
      </c>
      <c r="D348" s="20" t="str">
        <f>INDEX(Raw_Data!J:J,MATCH(Customer_Master!A348,Raw_Data!F:F,0))</f>
        <v>San Francisco</v>
      </c>
      <c r="E348" s="20" t="str">
        <f>INDEX(Raw_Data!J:J,MATCH(Customer_Master!A348,Raw_Data!F:F,0))</f>
        <v>San Francisco</v>
      </c>
      <c r="F348" s="20" t="str">
        <f>INDEX(Raw_Data!M:M,MATCH(Customer_Master!A348,Raw_Data!F:F,0))</f>
        <v>West</v>
      </c>
      <c r="G348" s="20">
        <f>COUNTIF(Raw_Data!F:F,Customer_Master!A348)</f>
        <v>10</v>
      </c>
      <c r="H348" s="21">
        <f>SUMIF(Raw_Data!F:F,Customer_Master!A348,Raw_Data!R:R)</f>
        <v>2120.9540000000002</v>
      </c>
      <c r="I348" s="22">
        <f t="shared" si="10"/>
        <v>212.09540000000001</v>
      </c>
      <c r="J348" s="20" t="str">
        <f t="shared" si="11"/>
        <v>Gold</v>
      </c>
    </row>
    <row r="349" spans="1:10" x14ac:dyDescent="0.3">
      <c r="A349" s="20" t="s">
        <v>2891</v>
      </c>
      <c r="B349" s="20" t="str">
        <f>IFERROR(INDEX(Raw_Data!G:G,MATCH(Customer_Master!A349,Raw_Data!F:F,0)),"Not found")</f>
        <v>Katherine Hughes</v>
      </c>
      <c r="C349" s="20" t="str">
        <f>INDEX(Raw_Data!H:H,MATCH(Customer_Master!A349,Raw_Data!F:F,0))</f>
        <v>Consumer</v>
      </c>
      <c r="D349" s="20" t="str">
        <f>INDEX(Raw_Data!J:J,MATCH(Customer_Master!A349,Raw_Data!F:F,0))</f>
        <v>Philadelphia</v>
      </c>
      <c r="E349" s="20" t="str">
        <f>INDEX(Raw_Data!J:J,MATCH(Customer_Master!A349,Raw_Data!F:F,0))</f>
        <v>Philadelphia</v>
      </c>
      <c r="F349" s="20" t="str">
        <f>INDEX(Raw_Data!M:M,MATCH(Customer_Master!A349,Raw_Data!F:F,0))</f>
        <v>East</v>
      </c>
      <c r="G349" s="20">
        <f>COUNTIF(Raw_Data!F:F,Customer_Master!A349)</f>
        <v>14</v>
      </c>
      <c r="H349" s="21">
        <f>SUMIF(Raw_Data!F:F,Customer_Master!A349,Raw_Data!R:R)</f>
        <v>3100.6119999999996</v>
      </c>
      <c r="I349" s="22">
        <f t="shared" si="10"/>
        <v>221.47228571428568</v>
      </c>
      <c r="J349" s="20" t="str">
        <f t="shared" si="11"/>
        <v>Gold</v>
      </c>
    </row>
    <row r="350" spans="1:10" x14ac:dyDescent="0.3">
      <c r="A350" s="20" t="s">
        <v>2895</v>
      </c>
      <c r="B350" s="20" t="str">
        <f>IFERROR(INDEX(Raw_Data!G:G,MATCH(Customer_Master!A350,Raw_Data!F:F,0)),"Not found")</f>
        <v>Greg Hansen</v>
      </c>
      <c r="C350" s="20" t="str">
        <f>INDEX(Raw_Data!H:H,MATCH(Customer_Master!A350,Raw_Data!F:F,0))</f>
        <v>Consumer</v>
      </c>
      <c r="D350" s="20" t="str">
        <f>INDEX(Raw_Data!J:J,MATCH(Customer_Master!A350,Raw_Data!F:F,0))</f>
        <v>Round Rock</v>
      </c>
      <c r="E350" s="20" t="str">
        <f>INDEX(Raw_Data!J:J,MATCH(Customer_Master!A350,Raw_Data!F:F,0))</f>
        <v>Round Rock</v>
      </c>
      <c r="F350" s="20" t="str">
        <f>INDEX(Raw_Data!M:M,MATCH(Customer_Master!A350,Raw_Data!F:F,0))</f>
        <v>Central</v>
      </c>
      <c r="G350" s="20">
        <f>COUNTIF(Raw_Data!F:F,Customer_Master!A350)</f>
        <v>3</v>
      </c>
      <c r="H350" s="21">
        <f>SUMIF(Raw_Data!F:F,Customer_Master!A350,Raw_Data!R:R)</f>
        <v>146.94080000000002</v>
      </c>
      <c r="I350" s="22">
        <f t="shared" si="10"/>
        <v>48.980266666666672</v>
      </c>
      <c r="J350" s="20" t="str">
        <f t="shared" si="11"/>
        <v>Silver</v>
      </c>
    </row>
    <row r="351" spans="1:10" x14ac:dyDescent="0.3">
      <c r="A351" s="20" t="s">
        <v>2899</v>
      </c>
      <c r="B351" s="20" t="str">
        <f>IFERROR(INDEX(Raw_Data!G:G,MATCH(Customer_Master!A351,Raw_Data!F:F,0)),"Not found")</f>
        <v>Scott Williamson</v>
      </c>
      <c r="C351" s="20" t="str">
        <f>INDEX(Raw_Data!H:H,MATCH(Customer_Master!A351,Raw_Data!F:F,0))</f>
        <v>Consumer</v>
      </c>
      <c r="D351" s="20" t="str">
        <f>INDEX(Raw_Data!J:J,MATCH(Customer_Master!A351,Raw_Data!F:F,0))</f>
        <v>Jackson</v>
      </c>
      <c r="E351" s="20" t="str">
        <f>INDEX(Raw_Data!J:J,MATCH(Customer_Master!A351,Raw_Data!F:F,0))</f>
        <v>Jackson</v>
      </c>
      <c r="F351" s="20" t="str">
        <f>INDEX(Raw_Data!M:M,MATCH(Customer_Master!A351,Raw_Data!F:F,0))</f>
        <v>South</v>
      </c>
      <c r="G351" s="20">
        <f>COUNTIF(Raw_Data!F:F,Customer_Master!A351)</f>
        <v>7</v>
      </c>
      <c r="H351" s="21">
        <f>SUMIF(Raw_Data!F:F,Customer_Master!A351,Raw_Data!R:R)</f>
        <v>1966.65</v>
      </c>
      <c r="I351" s="22">
        <f t="shared" si="10"/>
        <v>280.95</v>
      </c>
      <c r="J351" s="20" t="str">
        <f t="shared" si="11"/>
        <v>Silver</v>
      </c>
    </row>
    <row r="352" spans="1:10" x14ac:dyDescent="0.3">
      <c r="A352" s="20" t="s">
        <v>2902</v>
      </c>
      <c r="B352" s="20" t="str">
        <f>IFERROR(INDEX(Raw_Data!G:G,MATCH(Customer_Master!A352,Raw_Data!F:F,0)),"Not found")</f>
        <v>Joseph Airdo</v>
      </c>
      <c r="C352" s="20" t="str">
        <f>INDEX(Raw_Data!H:H,MATCH(Customer_Master!A352,Raw_Data!F:F,0))</f>
        <v>Consumer</v>
      </c>
      <c r="D352" s="20" t="str">
        <f>INDEX(Raw_Data!J:J,MATCH(Customer_Master!A352,Raw_Data!F:F,0))</f>
        <v>Phoenix</v>
      </c>
      <c r="E352" s="20" t="str">
        <f>INDEX(Raw_Data!J:J,MATCH(Customer_Master!A352,Raw_Data!F:F,0))</f>
        <v>Phoenix</v>
      </c>
      <c r="F352" s="20" t="str">
        <f>INDEX(Raw_Data!M:M,MATCH(Customer_Master!A352,Raw_Data!F:F,0))</f>
        <v>West</v>
      </c>
      <c r="G352" s="20">
        <f>COUNTIF(Raw_Data!F:F,Customer_Master!A352)</f>
        <v>24</v>
      </c>
      <c r="H352" s="21">
        <f>SUMIF(Raw_Data!F:F,Customer_Master!A352,Raw_Data!R:R)</f>
        <v>6491.0260000000007</v>
      </c>
      <c r="I352" s="22">
        <f t="shared" si="10"/>
        <v>270.4594166666667</v>
      </c>
      <c r="J352" s="20" t="str">
        <f t="shared" si="11"/>
        <v>VIP</v>
      </c>
    </row>
    <row r="353" spans="1:10" x14ac:dyDescent="0.3">
      <c r="A353" s="20" t="s">
        <v>2909</v>
      </c>
      <c r="B353" s="20" t="str">
        <f>IFERROR(INDEX(Raw_Data!G:G,MATCH(Customer_Master!A353,Raw_Data!F:F,0)),"Not found")</f>
        <v>Daniel Lacy</v>
      </c>
      <c r="C353" s="20" t="str">
        <f>INDEX(Raw_Data!H:H,MATCH(Customer_Master!A353,Raw_Data!F:F,0))</f>
        <v>Consumer</v>
      </c>
      <c r="D353" s="20" t="str">
        <f>INDEX(Raw_Data!J:J,MATCH(Customer_Master!A353,Raw_Data!F:F,0))</f>
        <v>Oceanside</v>
      </c>
      <c r="E353" s="20" t="str">
        <f>INDEX(Raw_Data!J:J,MATCH(Customer_Master!A353,Raw_Data!F:F,0))</f>
        <v>Oceanside</v>
      </c>
      <c r="F353" s="20" t="str">
        <f>INDEX(Raw_Data!M:M,MATCH(Customer_Master!A353,Raw_Data!F:F,0))</f>
        <v>West</v>
      </c>
      <c r="G353" s="20">
        <f>COUNTIF(Raw_Data!F:F,Customer_Master!A353)</f>
        <v>14</v>
      </c>
      <c r="H353" s="21">
        <f>SUMIF(Raw_Data!F:F,Customer_Master!A353,Raw_Data!R:R)</f>
        <v>3272.2000000000003</v>
      </c>
      <c r="I353" s="22">
        <f t="shared" si="10"/>
        <v>233.72857142857146</v>
      </c>
      <c r="J353" s="20" t="str">
        <f t="shared" si="11"/>
        <v>Gold</v>
      </c>
    </row>
    <row r="354" spans="1:10" x14ac:dyDescent="0.3">
      <c r="A354" s="20" t="s">
        <v>2914</v>
      </c>
      <c r="B354" s="20" t="str">
        <f>IFERROR(INDEX(Raw_Data!G:G,MATCH(Customer_Master!A354,Raw_Data!F:F,0)),"Not found")</f>
        <v>Lindsay Williams</v>
      </c>
      <c r="C354" s="20" t="str">
        <f>INDEX(Raw_Data!H:H,MATCH(Customer_Master!A354,Raw_Data!F:F,0))</f>
        <v>Corporate</v>
      </c>
      <c r="D354" s="20" t="str">
        <f>INDEX(Raw_Data!J:J,MATCH(Customer_Master!A354,Raw_Data!F:F,0))</f>
        <v>San Francisco</v>
      </c>
      <c r="E354" s="20" t="str">
        <f>INDEX(Raw_Data!J:J,MATCH(Customer_Master!A354,Raw_Data!F:F,0))</f>
        <v>San Francisco</v>
      </c>
      <c r="F354" s="20" t="str">
        <f>INDEX(Raw_Data!M:M,MATCH(Customer_Master!A354,Raw_Data!F:F,0))</f>
        <v>West</v>
      </c>
      <c r="G354" s="20">
        <f>COUNTIF(Raw_Data!F:F,Customer_Master!A354)</f>
        <v>11</v>
      </c>
      <c r="H354" s="21">
        <f>SUMIF(Raw_Data!F:F,Customer_Master!A354,Raw_Data!R:R)</f>
        <v>3230.308</v>
      </c>
      <c r="I354" s="22">
        <f t="shared" si="10"/>
        <v>293.66436363636365</v>
      </c>
      <c r="J354" s="20" t="str">
        <f t="shared" si="11"/>
        <v>Gold</v>
      </c>
    </row>
    <row r="355" spans="1:10" x14ac:dyDescent="0.3">
      <c r="A355" s="20" t="s">
        <v>2917</v>
      </c>
      <c r="B355" s="20" t="str">
        <f>IFERROR(INDEX(Raw_Data!G:G,MATCH(Customer_Master!A355,Raw_Data!F:F,0)),"Not found")</f>
        <v>Thomas Brumley</v>
      </c>
      <c r="C355" s="20" t="str">
        <f>INDEX(Raw_Data!H:H,MATCH(Customer_Master!A355,Raw_Data!F:F,0))</f>
        <v>Home Office</v>
      </c>
      <c r="D355" s="20" t="str">
        <f>INDEX(Raw_Data!J:J,MATCH(Customer_Master!A355,Raw_Data!F:F,0))</f>
        <v>Fayetteville</v>
      </c>
      <c r="E355" s="20" t="str">
        <f>INDEX(Raw_Data!J:J,MATCH(Customer_Master!A355,Raw_Data!F:F,0))</f>
        <v>Fayetteville</v>
      </c>
      <c r="F355" s="20" t="str">
        <f>INDEX(Raw_Data!M:M,MATCH(Customer_Master!A355,Raw_Data!F:F,0))</f>
        <v>South</v>
      </c>
      <c r="G355" s="20">
        <f>COUNTIF(Raw_Data!F:F,Customer_Master!A355)</f>
        <v>4</v>
      </c>
      <c r="H355" s="21">
        <f>SUMIF(Raw_Data!F:F,Customer_Master!A355,Raw_Data!R:R)</f>
        <v>816.17399999999998</v>
      </c>
      <c r="I355" s="22">
        <f t="shared" si="10"/>
        <v>204.04349999999999</v>
      </c>
      <c r="J355" s="20" t="str">
        <f t="shared" si="11"/>
        <v>Silver</v>
      </c>
    </row>
    <row r="356" spans="1:10" x14ac:dyDescent="0.3">
      <c r="A356" s="20" t="s">
        <v>2927</v>
      </c>
      <c r="B356" s="20" t="str">
        <f>IFERROR(INDEX(Raw_Data!G:G,MATCH(Customer_Master!A356,Raw_Data!F:F,0)),"Not found")</f>
        <v>Bryan Spruell</v>
      </c>
      <c r="C356" s="20" t="str">
        <f>INDEX(Raw_Data!H:H,MATCH(Customer_Master!A356,Raw_Data!F:F,0))</f>
        <v>Home Office</v>
      </c>
      <c r="D356" s="20" t="str">
        <f>INDEX(Raw_Data!J:J,MATCH(Customer_Master!A356,Raw_Data!F:F,0))</f>
        <v>New York City</v>
      </c>
      <c r="E356" s="20" t="str">
        <f>INDEX(Raw_Data!J:J,MATCH(Customer_Master!A356,Raw_Data!F:F,0))</f>
        <v>New York City</v>
      </c>
      <c r="F356" s="20" t="str">
        <f>INDEX(Raw_Data!M:M,MATCH(Customer_Master!A356,Raw_Data!F:F,0))</f>
        <v>East</v>
      </c>
      <c r="G356" s="20">
        <f>COUNTIF(Raw_Data!F:F,Customer_Master!A356)</f>
        <v>8</v>
      </c>
      <c r="H356" s="21">
        <f>SUMIF(Raw_Data!F:F,Customer_Master!A356,Raw_Data!R:R)</f>
        <v>949.43</v>
      </c>
      <c r="I356" s="22">
        <f t="shared" si="10"/>
        <v>118.67874999999999</v>
      </c>
      <c r="J356" s="20" t="str">
        <f t="shared" si="11"/>
        <v>Silver</v>
      </c>
    </row>
    <row r="357" spans="1:10" x14ac:dyDescent="0.3">
      <c r="A357" s="20" t="s">
        <v>2946</v>
      </c>
      <c r="B357" s="20" t="str">
        <f>IFERROR(INDEX(Raw_Data!G:G,MATCH(Customer_Master!A357,Raw_Data!F:F,0)),"Not found")</f>
        <v>Robert Waldorf</v>
      </c>
      <c r="C357" s="20" t="str">
        <f>INDEX(Raw_Data!H:H,MATCH(Customer_Master!A357,Raw_Data!F:F,0))</f>
        <v>Consumer</v>
      </c>
      <c r="D357" s="20" t="str">
        <f>INDEX(Raw_Data!J:J,MATCH(Customer_Master!A357,Raw_Data!F:F,0))</f>
        <v>Wilmington</v>
      </c>
      <c r="E357" s="20" t="str">
        <f>INDEX(Raw_Data!J:J,MATCH(Customer_Master!A357,Raw_Data!F:F,0))</f>
        <v>Wilmington</v>
      </c>
      <c r="F357" s="20" t="str">
        <f>INDEX(Raw_Data!M:M,MATCH(Customer_Master!A357,Raw_Data!F:F,0))</f>
        <v>South</v>
      </c>
      <c r="G357" s="20">
        <f>COUNTIF(Raw_Data!F:F,Customer_Master!A357)</f>
        <v>15</v>
      </c>
      <c r="H357" s="21">
        <f>SUMIF(Raw_Data!F:F,Customer_Master!A357,Raw_Data!R:R)</f>
        <v>3495.6460000000002</v>
      </c>
      <c r="I357" s="22">
        <f t="shared" si="10"/>
        <v>233.04306666666668</v>
      </c>
      <c r="J357" s="20" t="str">
        <f t="shared" si="11"/>
        <v>Gold</v>
      </c>
    </row>
    <row r="358" spans="1:10" x14ac:dyDescent="0.3">
      <c r="A358" s="20" t="s">
        <v>2953</v>
      </c>
      <c r="B358" s="20" t="str">
        <f>IFERROR(INDEX(Raw_Data!G:G,MATCH(Customer_Master!A358,Raw_Data!F:F,0)),"Not found")</f>
        <v>Tracy Zic</v>
      </c>
      <c r="C358" s="20" t="str">
        <f>INDEX(Raw_Data!H:H,MATCH(Customer_Master!A358,Raw_Data!F:F,0))</f>
        <v>Consumer</v>
      </c>
      <c r="D358" s="20" t="str">
        <f>INDEX(Raw_Data!J:J,MATCH(Customer_Master!A358,Raw_Data!F:F,0))</f>
        <v>Louisville</v>
      </c>
      <c r="E358" s="20" t="str">
        <f>INDEX(Raw_Data!J:J,MATCH(Customer_Master!A358,Raw_Data!F:F,0))</f>
        <v>Louisville</v>
      </c>
      <c r="F358" s="20" t="str">
        <f>INDEX(Raw_Data!M:M,MATCH(Customer_Master!A358,Raw_Data!F:F,0))</f>
        <v>West</v>
      </c>
      <c r="G358" s="20">
        <f>COUNTIF(Raw_Data!F:F,Customer_Master!A358)</f>
        <v>9</v>
      </c>
      <c r="H358" s="21">
        <f>SUMIF(Raw_Data!F:F,Customer_Master!A358,Raw_Data!R:R)</f>
        <v>1707.2860000000003</v>
      </c>
      <c r="I358" s="22">
        <f t="shared" si="10"/>
        <v>189.69844444444448</v>
      </c>
      <c r="J358" s="20" t="str">
        <f t="shared" si="11"/>
        <v>Silver</v>
      </c>
    </row>
    <row r="359" spans="1:10" x14ac:dyDescent="0.3">
      <c r="A359" s="20" t="s">
        <v>2960</v>
      </c>
      <c r="B359" s="20" t="str">
        <f>IFERROR(INDEX(Raw_Data!G:G,MATCH(Customer_Master!A359,Raw_Data!F:F,0)),"Not found")</f>
        <v>Ann Steele</v>
      </c>
      <c r="C359" s="20" t="str">
        <f>INDEX(Raw_Data!H:H,MATCH(Customer_Master!A359,Raw_Data!F:F,0))</f>
        <v>Home Office</v>
      </c>
      <c r="D359" s="20" t="str">
        <f>INDEX(Raw_Data!J:J,MATCH(Customer_Master!A359,Raw_Data!F:F,0))</f>
        <v>Pasadena</v>
      </c>
      <c r="E359" s="20" t="str">
        <f>INDEX(Raw_Data!J:J,MATCH(Customer_Master!A359,Raw_Data!F:F,0))</f>
        <v>Pasadena</v>
      </c>
      <c r="F359" s="20" t="str">
        <f>INDEX(Raw_Data!M:M,MATCH(Customer_Master!A359,Raw_Data!F:F,0))</f>
        <v>Central</v>
      </c>
      <c r="G359" s="20">
        <f>COUNTIF(Raw_Data!F:F,Customer_Master!A359)</f>
        <v>12</v>
      </c>
      <c r="H359" s="21">
        <f>SUMIF(Raw_Data!F:F,Customer_Master!A359,Raw_Data!R:R)</f>
        <v>833.39800000000002</v>
      </c>
      <c r="I359" s="22">
        <f t="shared" si="10"/>
        <v>69.449833333333331</v>
      </c>
      <c r="J359" s="20" t="str">
        <f t="shared" si="11"/>
        <v>Silver</v>
      </c>
    </row>
    <row r="360" spans="1:10" x14ac:dyDescent="0.3">
      <c r="A360" s="20" t="s">
        <v>2967</v>
      </c>
      <c r="B360" s="20" t="str">
        <f>IFERROR(INDEX(Raw_Data!G:G,MATCH(Customer_Master!A360,Raw_Data!F:F,0)),"Not found")</f>
        <v>Toby Swindell</v>
      </c>
      <c r="C360" s="20" t="str">
        <f>INDEX(Raw_Data!H:H,MATCH(Customer_Master!A360,Raw_Data!F:F,0))</f>
        <v>Consumer</v>
      </c>
      <c r="D360" s="20" t="str">
        <f>INDEX(Raw_Data!J:J,MATCH(Customer_Master!A360,Raw_Data!F:F,0))</f>
        <v>Houston</v>
      </c>
      <c r="E360" s="20" t="str">
        <f>INDEX(Raw_Data!J:J,MATCH(Customer_Master!A360,Raw_Data!F:F,0))</f>
        <v>Houston</v>
      </c>
      <c r="F360" s="20" t="str">
        <f>INDEX(Raw_Data!M:M,MATCH(Customer_Master!A360,Raw_Data!F:F,0))</f>
        <v>Central</v>
      </c>
      <c r="G360" s="20">
        <f>COUNTIF(Raw_Data!F:F,Customer_Master!A360)</f>
        <v>12</v>
      </c>
      <c r="H360" s="21">
        <f>SUMIF(Raw_Data!F:F,Customer_Master!A360,Raw_Data!R:R)</f>
        <v>974.78199999999993</v>
      </c>
      <c r="I360" s="22">
        <f t="shared" si="10"/>
        <v>81.231833333333327</v>
      </c>
      <c r="J360" s="20" t="str">
        <f t="shared" si="11"/>
        <v>Silver</v>
      </c>
    </row>
    <row r="361" spans="1:10" x14ac:dyDescent="0.3">
      <c r="A361" s="20" t="s">
        <v>2975</v>
      </c>
      <c r="B361" s="20" t="str">
        <f>IFERROR(INDEX(Raw_Data!G:G,MATCH(Customer_Master!A361,Raw_Data!F:F,0)),"Not found")</f>
        <v>Sara Luxemburg</v>
      </c>
      <c r="C361" s="20" t="str">
        <f>INDEX(Raw_Data!H:H,MATCH(Customer_Master!A361,Raw_Data!F:F,0))</f>
        <v>Home Office</v>
      </c>
      <c r="D361" s="20" t="str">
        <f>INDEX(Raw_Data!J:J,MATCH(Customer_Master!A361,Raw_Data!F:F,0))</f>
        <v>Jacksonville</v>
      </c>
      <c r="E361" s="20" t="str">
        <f>INDEX(Raw_Data!J:J,MATCH(Customer_Master!A361,Raw_Data!F:F,0))</f>
        <v>Jacksonville</v>
      </c>
      <c r="F361" s="20" t="str">
        <f>INDEX(Raw_Data!M:M,MATCH(Customer_Master!A361,Raw_Data!F:F,0))</f>
        <v>South</v>
      </c>
      <c r="G361" s="20">
        <f>COUNTIF(Raw_Data!F:F,Customer_Master!A361)</f>
        <v>9</v>
      </c>
      <c r="H361" s="21">
        <f>SUMIF(Raw_Data!F:F,Customer_Master!A361,Raw_Data!R:R)</f>
        <v>3053.0120000000011</v>
      </c>
      <c r="I361" s="22">
        <f t="shared" si="10"/>
        <v>339.22355555555566</v>
      </c>
      <c r="J361" s="20" t="str">
        <f t="shared" si="11"/>
        <v>Gold</v>
      </c>
    </row>
    <row r="362" spans="1:10" x14ac:dyDescent="0.3">
      <c r="A362" s="20" t="s">
        <v>2982</v>
      </c>
      <c r="B362" s="20" t="str">
        <f>IFERROR(INDEX(Raw_Data!G:G,MATCH(Customer_Master!A362,Raw_Data!F:F,0)),"Not found")</f>
        <v>Mitch Willingham</v>
      </c>
      <c r="C362" s="20" t="str">
        <f>INDEX(Raw_Data!H:H,MATCH(Customer_Master!A362,Raw_Data!F:F,0))</f>
        <v>Corporate</v>
      </c>
      <c r="D362" s="20" t="str">
        <f>INDEX(Raw_Data!J:J,MATCH(Customer_Master!A362,Raw_Data!F:F,0))</f>
        <v>Virginia Beach</v>
      </c>
      <c r="E362" s="20" t="str">
        <f>INDEX(Raw_Data!J:J,MATCH(Customer_Master!A362,Raw_Data!F:F,0))</f>
        <v>Virginia Beach</v>
      </c>
      <c r="F362" s="20" t="str">
        <f>INDEX(Raw_Data!M:M,MATCH(Customer_Master!A362,Raw_Data!F:F,0))</f>
        <v>South</v>
      </c>
      <c r="G362" s="20">
        <f>COUNTIF(Raw_Data!F:F,Customer_Master!A362)</f>
        <v>3</v>
      </c>
      <c r="H362" s="21">
        <f>SUMIF(Raw_Data!F:F,Customer_Master!A362,Raw_Data!R:R)</f>
        <v>5253.8760000000002</v>
      </c>
      <c r="I362" s="22">
        <f t="shared" si="10"/>
        <v>1751.2920000000001</v>
      </c>
      <c r="J362" s="20" t="str">
        <f t="shared" si="11"/>
        <v>VIP</v>
      </c>
    </row>
    <row r="363" spans="1:10" x14ac:dyDescent="0.3">
      <c r="A363" s="20" t="s">
        <v>2989</v>
      </c>
      <c r="B363" s="20" t="str">
        <f>IFERROR(INDEX(Raw_Data!G:G,MATCH(Customer_Master!A363,Raw_Data!F:F,0)),"Not found")</f>
        <v>Rob Dowd</v>
      </c>
      <c r="C363" s="20" t="str">
        <f>INDEX(Raw_Data!H:H,MATCH(Customer_Master!A363,Raw_Data!F:F,0))</f>
        <v>Consumer</v>
      </c>
      <c r="D363" s="20" t="str">
        <f>INDEX(Raw_Data!J:J,MATCH(Customer_Master!A363,Raw_Data!F:F,0))</f>
        <v>Henderson</v>
      </c>
      <c r="E363" s="20" t="str">
        <f>INDEX(Raw_Data!J:J,MATCH(Customer_Master!A363,Raw_Data!F:F,0))</f>
        <v>Henderson</v>
      </c>
      <c r="F363" s="20" t="str">
        <f>INDEX(Raw_Data!M:M,MATCH(Customer_Master!A363,Raw_Data!F:F,0))</f>
        <v>South</v>
      </c>
      <c r="G363" s="20">
        <f>COUNTIF(Raw_Data!F:F,Customer_Master!A363)</f>
        <v>19</v>
      </c>
      <c r="H363" s="21">
        <f>SUMIF(Raw_Data!F:F,Customer_Master!A363,Raw_Data!R:R)</f>
        <v>2912.8940000000002</v>
      </c>
      <c r="I363" s="22">
        <f t="shared" si="10"/>
        <v>153.31021052631581</v>
      </c>
      <c r="J363" s="20" t="str">
        <f t="shared" si="11"/>
        <v>Gold</v>
      </c>
    </row>
    <row r="364" spans="1:10" x14ac:dyDescent="0.3">
      <c r="A364" s="20" t="s">
        <v>3002</v>
      </c>
      <c r="B364" s="20" t="str">
        <f>IFERROR(INDEX(Raw_Data!G:G,MATCH(Customer_Master!A364,Raw_Data!F:F,0)),"Not found")</f>
        <v>Ryan Akin</v>
      </c>
      <c r="C364" s="20" t="str">
        <f>INDEX(Raw_Data!H:H,MATCH(Customer_Master!A364,Raw_Data!F:F,0))</f>
        <v>Consumer</v>
      </c>
      <c r="D364" s="20" t="str">
        <f>INDEX(Raw_Data!J:J,MATCH(Customer_Master!A364,Raw_Data!F:F,0))</f>
        <v>Murrieta</v>
      </c>
      <c r="E364" s="20" t="str">
        <f>INDEX(Raw_Data!J:J,MATCH(Customer_Master!A364,Raw_Data!F:F,0))</f>
        <v>Murrieta</v>
      </c>
      <c r="F364" s="20" t="str">
        <f>INDEX(Raw_Data!M:M,MATCH(Customer_Master!A364,Raw_Data!F:F,0))</f>
        <v>West</v>
      </c>
      <c r="G364" s="20">
        <f>COUNTIF(Raw_Data!F:F,Customer_Master!A364)</f>
        <v>9</v>
      </c>
      <c r="H364" s="21">
        <f>SUMIF(Raw_Data!F:F,Customer_Master!A364,Raw_Data!R:R)</f>
        <v>1686.9225000000004</v>
      </c>
      <c r="I364" s="22">
        <f t="shared" si="10"/>
        <v>187.43583333333336</v>
      </c>
      <c r="J364" s="20" t="str">
        <f t="shared" si="11"/>
        <v>Silver</v>
      </c>
    </row>
    <row r="365" spans="1:10" x14ac:dyDescent="0.3">
      <c r="A365" s="20" t="s">
        <v>3009</v>
      </c>
      <c r="B365" s="20" t="str">
        <f>IFERROR(INDEX(Raw_Data!G:G,MATCH(Customer_Master!A365,Raw_Data!F:F,0)),"Not found")</f>
        <v>Meg Tillman</v>
      </c>
      <c r="C365" s="20" t="str">
        <f>INDEX(Raw_Data!H:H,MATCH(Customer_Master!A365,Raw_Data!F:F,0))</f>
        <v>Consumer</v>
      </c>
      <c r="D365" s="20" t="str">
        <f>INDEX(Raw_Data!J:J,MATCH(Customer_Master!A365,Raw_Data!F:F,0))</f>
        <v>Scottsdale</v>
      </c>
      <c r="E365" s="20" t="str">
        <f>INDEX(Raw_Data!J:J,MATCH(Customer_Master!A365,Raw_Data!F:F,0))</f>
        <v>Scottsdale</v>
      </c>
      <c r="F365" s="20" t="str">
        <f>INDEX(Raw_Data!M:M,MATCH(Customer_Master!A365,Raw_Data!F:F,0))</f>
        <v>West</v>
      </c>
      <c r="G365" s="20">
        <f>COUNTIF(Raw_Data!F:F,Customer_Master!A365)</f>
        <v>10</v>
      </c>
      <c r="H365" s="21">
        <f>SUMIF(Raw_Data!F:F,Customer_Master!A365,Raw_Data!R:R)</f>
        <v>2890.1390000000001</v>
      </c>
      <c r="I365" s="22">
        <f t="shared" si="10"/>
        <v>289.01390000000004</v>
      </c>
      <c r="J365" s="20" t="str">
        <f t="shared" si="11"/>
        <v>Gold</v>
      </c>
    </row>
    <row r="366" spans="1:10" x14ac:dyDescent="0.3">
      <c r="A366" s="20" t="s">
        <v>3016</v>
      </c>
      <c r="B366" s="20" t="str">
        <f>IFERROR(INDEX(Raw_Data!G:G,MATCH(Customer_Master!A366,Raw_Data!F:F,0)),"Not found")</f>
        <v>Vivek Gonzalez</v>
      </c>
      <c r="C366" s="20" t="str">
        <f>INDEX(Raw_Data!H:H,MATCH(Customer_Master!A366,Raw_Data!F:F,0))</f>
        <v>Consumer</v>
      </c>
      <c r="D366" s="20" t="str">
        <f>INDEX(Raw_Data!J:J,MATCH(Customer_Master!A366,Raw_Data!F:F,0))</f>
        <v>San Diego</v>
      </c>
      <c r="E366" s="20" t="str">
        <f>INDEX(Raw_Data!J:J,MATCH(Customer_Master!A366,Raw_Data!F:F,0))</f>
        <v>San Diego</v>
      </c>
      <c r="F366" s="20" t="str">
        <f>INDEX(Raw_Data!M:M,MATCH(Customer_Master!A366,Raw_Data!F:F,0))</f>
        <v>West</v>
      </c>
      <c r="G366" s="20">
        <f>COUNTIF(Raw_Data!F:F,Customer_Master!A366)</f>
        <v>8</v>
      </c>
      <c r="H366" s="21">
        <f>SUMIF(Raw_Data!F:F,Customer_Master!A366,Raw_Data!R:R)</f>
        <v>846.0100000000001</v>
      </c>
      <c r="I366" s="22">
        <f t="shared" si="10"/>
        <v>105.75125000000001</v>
      </c>
      <c r="J366" s="20" t="str">
        <f t="shared" si="11"/>
        <v>Silver</v>
      </c>
    </row>
    <row r="367" spans="1:10" x14ac:dyDescent="0.3">
      <c r="A367" s="20" t="s">
        <v>3025</v>
      </c>
      <c r="B367" s="20" t="str">
        <f>IFERROR(INDEX(Raw_Data!G:G,MATCH(Customer_Master!A367,Raw_Data!F:F,0)),"Not found")</f>
        <v>John Stevenson</v>
      </c>
      <c r="C367" s="20" t="str">
        <f>INDEX(Raw_Data!H:H,MATCH(Customer_Master!A367,Raw_Data!F:F,0))</f>
        <v>Consumer</v>
      </c>
      <c r="D367" s="20" t="str">
        <f>INDEX(Raw_Data!J:J,MATCH(Customer_Master!A367,Raw_Data!F:F,0))</f>
        <v>Seattle</v>
      </c>
      <c r="E367" s="20" t="str">
        <f>INDEX(Raw_Data!J:J,MATCH(Customer_Master!A367,Raw_Data!F:F,0))</f>
        <v>Seattle</v>
      </c>
      <c r="F367" s="20" t="str">
        <f>INDEX(Raw_Data!M:M,MATCH(Customer_Master!A367,Raw_Data!F:F,0))</f>
        <v>West</v>
      </c>
      <c r="G367" s="20">
        <f>COUNTIF(Raw_Data!F:F,Customer_Master!A367)</f>
        <v>9</v>
      </c>
      <c r="H367" s="21">
        <f>SUMIF(Raw_Data!F:F,Customer_Master!A367,Raw_Data!R:R)</f>
        <v>3868.02</v>
      </c>
      <c r="I367" s="22">
        <f t="shared" si="10"/>
        <v>429.78</v>
      </c>
      <c r="J367" s="20" t="str">
        <f t="shared" si="11"/>
        <v>Gold</v>
      </c>
    </row>
    <row r="368" spans="1:10" x14ac:dyDescent="0.3">
      <c r="A368" s="20" t="s">
        <v>3031</v>
      </c>
      <c r="B368" s="20" t="str">
        <f>IFERROR(INDEX(Raw_Data!G:G,MATCH(Customer_Master!A368,Raw_Data!F:F,0)),"Not found")</f>
        <v>Kalyca Meade</v>
      </c>
      <c r="C368" s="20" t="str">
        <f>INDEX(Raw_Data!H:H,MATCH(Customer_Master!A368,Raw_Data!F:F,0))</f>
        <v>Corporate</v>
      </c>
      <c r="D368" s="20" t="str">
        <f>INDEX(Raw_Data!J:J,MATCH(Customer_Master!A368,Raw_Data!F:F,0))</f>
        <v>New York City</v>
      </c>
      <c r="E368" s="20" t="str">
        <f>INDEX(Raw_Data!J:J,MATCH(Customer_Master!A368,Raw_Data!F:F,0))</f>
        <v>New York City</v>
      </c>
      <c r="F368" s="20" t="str">
        <f>INDEX(Raw_Data!M:M,MATCH(Customer_Master!A368,Raw_Data!F:F,0))</f>
        <v>East</v>
      </c>
      <c r="G368" s="20">
        <f>COUNTIF(Raw_Data!F:F,Customer_Master!A368)</f>
        <v>19</v>
      </c>
      <c r="H368" s="21">
        <f>SUMIF(Raw_Data!F:F,Customer_Master!A368,Raw_Data!R:R)</f>
        <v>2260.9579999999996</v>
      </c>
      <c r="I368" s="22">
        <f t="shared" si="10"/>
        <v>118.99778947368419</v>
      </c>
      <c r="J368" s="20" t="str">
        <f t="shared" si="11"/>
        <v>Gold</v>
      </c>
    </row>
    <row r="369" spans="1:10" x14ac:dyDescent="0.3">
      <c r="A369" s="20" t="s">
        <v>3051</v>
      </c>
      <c r="B369" s="20" t="str">
        <f>IFERROR(INDEX(Raw_Data!G:G,MATCH(Customer_Master!A369,Raw_Data!F:F,0)),"Not found")</f>
        <v>Hallie Redmond</v>
      </c>
      <c r="C369" s="20" t="str">
        <f>INDEX(Raw_Data!H:H,MATCH(Customer_Master!A369,Raw_Data!F:F,0))</f>
        <v>Home Office</v>
      </c>
      <c r="D369" s="20" t="str">
        <f>INDEX(Raw_Data!J:J,MATCH(Customer_Master!A369,Raw_Data!F:F,0))</f>
        <v>Los Angeles</v>
      </c>
      <c r="E369" s="20" t="str">
        <f>INDEX(Raw_Data!J:J,MATCH(Customer_Master!A369,Raw_Data!F:F,0))</f>
        <v>Los Angeles</v>
      </c>
      <c r="F369" s="20" t="str">
        <f>INDEX(Raw_Data!M:M,MATCH(Customer_Master!A369,Raw_Data!F:F,0))</f>
        <v>West</v>
      </c>
      <c r="G369" s="20">
        <f>COUNTIF(Raw_Data!F:F,Customer_Master!A369)</f>
        <v>13</v>
      </c>
      <c r="H369" s="21">
        <f>SUMIF(Raw_Data!F:F,Customer_Master!A369,Raw_Data!R:R)</f>
        <v>1299.2879999999998</v>
      </c>
      <c r="I369" s="22">
        <f t="shared" si="10"/>
        <v>99.945230769230747</v>
      </c>
      <c r="J369" s="20" t="str">
        <f t="shared" si="11"/>
        <v>Silver</v>
      </c>
    </row>
    <row r="370" spans="1:10" x14ac:dyDescent="0.3">
      <c r="A370" s="20" t="s">
        <v>3056</v>
      </c>
      <c r="B370" s="20" t="str">
        <f>IFERROR(INDEX(Raw_Data!G:G,MATCH(Customer_Master!A370,Raw_Data!F:F,0)),"Not found")</f>
        <v>Deanra Eno</v>
      </c>
      <c r="C370" s="20" t="str">
        <f>INDEX(Raw_Data!H:H,MATCH(Customer_Master!A370,Raw_Data!F:F,0))</f>
        <v>Home Office</v>
      </c>
      <c r="D370" s="20" t="str">
        <f>INDEX(Raw_Data!J:J,MATCH(Customer_Master!A370,Raw_Data!F:F,0))</f>
        <v>Springfield</v>
      </c>
      <c r="E370" s="20" t="str">
        <f>INDEX(Raw_Data!J:J,MATCH(Customer_Master!A370,Raw_Data!F:F,0))</f>
        <v>Springfield</v>
      </c>
      <c r="F370" s="20" t="str">
        <f>INDEX(Raw_Data!M:M,MATCH(Customer_Master!A370,Raw_Data!F:F,0))</f>
        <v>East</v>
      </c>
      <c r="G370" s="20">
        <f>COUNTIF(Raw_Data!F:F,Customer_Master!A370)</f>
        <v>9</v>
      </c>
      <c r="H370" s="21">
        <f>SUMIF(Raw_Data!F:F,Customer_Master!A370,Raw_Data!R:R)</f>
        <v>2550.8739999999998</v>
      </c>
      <c r="I370" s="22">
        <f t="shared" si="10"/>
        <v>283.43044444444445</v>
      </c>
      <c r="J370" s="20" t="str">
        <f t="shared" si="11"/>
        <v>Gold</v>
      </c>
    </row>
    <row r="371" spans="1:10" x14ac:dyDescent="0.3">
      <c r="A371" s="20" t="s">
        <v>3070</v>
      </c>
      <c r="B371" s="20" t="str">
        <f>IFERROR(INDEX(Raw_Data!G:G,MATCH(Customer_Master!A371,Raw_Data!F:F,0)),"Not found")</f>
        <v>Allen Goldenen</v>
      </c>
      <c r="C371" s="20" t="str">
        <f>INDEX(Raw_Data!H:H,MATCH(Customer_Master!A371,Raw_Data!F:F,0))</f>
        <v>Consumer</v>
      </c>
      <c r="D371" s="20" t="str">
        <f>INDEX(Raw_Data!J:J,MATCH(Customer_Master!A371,Raw_Data!F:F,0))</f>
        <v>Cincinnati</v>
      </c>
      <c r="E371" s="20" t="str">
        <f>INDEX(Raw_Data!J:J,MATCH(Customer_Master!A371,Raw_Data!F:F,0))</f>
        <v>Cincinnati</v>
      </c>
      <c r="F371" s="20" t="str">
        <f>INDEX(Raw_Data!M:M,MATCH(Customer_Master!A371,Raw_Data!F:F,0))</f>
        <v>East</v>
      </c>
      <c r="G371" s="20">
        <f>COUNTIF(Raw_Data!F:F,Customer_Master!A371)</f>
        <v>8</v>
      </c>
      <c r="H371" s="21">
        <f>SUMIF(Raw_Data!F:F,Customer_Master!A371,Raw_Data!R:R)</f>
        <v>200.94499999999999</v>
      </c>
      <c r="I371" s="22">
        <f t="shared" si="10"/>
        <v>25.118124999999999</v>
      </c>
      <c r="J371" s="20" t="str">
        <f t="shared" si="11"/>
        <v>Silver</v>
      </c>
    </row>
    <row r="372" spans="1:10" x14ac:dyDescent="0.3">
      <c r="A372" s="20" t="s">
        <v>3079</v>
      </c>
      <c r="B372" s="20" t="str">
        <f>IFERROR(INDEX(Raw_Data!G:G,MATCH(Customer_Master!A372,Raw_Data!F:F,0)),"Not found")</f>
        <v>Jennifer Jackson</v>
      </c>
      <c r="C372" s="20" t="str">
        <f>INDEX(Raw_Data!H:H,MATCH(Customer_Master!A372,Raw_Data!F:F,0))</f>
        <v>Consumer</v>
      </c>
      <c r="D372" s="20" t="str">
        <f>INDEX(Raw_Data!J:J,MATCH(Customer_Master!A372,Raw_Data!F:F,0))</f>
        <v>Los Angeles</v>
      </c>
      <c r="E372" s="20" t="str">
        <f>INDEX(Raw_Data!J:J,MATCH(Customer_Master!A372,Raw_Data!F:F,0))</f>
        <v>Los Angeles</v>
      </c>
      <c r="F372" s="20" t="str">
        <f>INDEX(Raw_Data!M:M,MATCH(Customer_Master!A372,Raw_Data!F:F,0))</f>
        <v>West</v>
      </c>
      <c r="G372" s="20">
        <f>COUNTIF(Raw_Data!F:F,Customer_Master!A372)</f>
        <v>6</v>
      </c>
      <c r="H372" s="21">
        <f>SUMIF(Raw_Data!F:F,Customer_Master!A372,Raw_Data!R:R)</f>
        <v>709.17800000000011</v>
      </c>
      <c r="I372" s="22">
        <f t="shared" si="10"/>
        <v>118.19633333333336</v>
      </c>
      <c r="J372" s="20" t="str">
        <f t="shared" si="11"/>
        <v>Silver</v>
      </c>
    </row>
    <row r="373" spans="1:10" x14ac:dyDescent="0.3">
      <c r="A373" s="20" t="s">
        <v>3084</v>
      </c>
      <c r="B373" s="20" t="str">
        <f>IFERROR(INDEX(Raw_Data!G:G,MATCH(Customer_Master!A373,Raw_Data!F:F,0)),"Not found")</f>
        <v>Jennifer Halladay</v>
      </c>
      <c r="C373" s="20" t="str">
        <f>INDEX(Raw_Data!H:H,MATCH(Customer_Master!A373,Raw_Data!F:F,0))</f>
        <v>Consumer</v>
      </c>
      <c r="D373" s="20" t="str">
        <f>INDEX(Raw_Data!J:J,MATCH(Customer_Master!A373,Raw_Data!F:F,0))</f>
        <v>Burlington</v>
      </c>
      <c r="E373" s="20" t="str">
        <f>INDEX(Raw_Data!J:J,MATCH(Customer_Master!A373,Raw_Data!F:F,0))</f>
        <v>Burlington</v>
      </c>
      <c r="F373" s="20" t="str">
        <f>INDEX(Raw_Data!M:M,MATCH(Customer_Master!A373,Raw_Data!F:F,0))</f>
        <v>South</v>
      </c>
      <c r="G373" s="20">
        <f>COUNTIF(Raw_Data!F:F,Customer_Master!A373)</f>
        <v>7</v>
      </c>
      <c r="H373" s="21">
        <f>SUMIF(Raw_Data!F:F,Customer_Master!A373,Raw_Data!R:R)</f>
        <v>309.28100000000001</v>
      </c>
      <c r="I373" s="22">
        <f t="shared" si="10"/>
        <v>44.183</v>
      </c>
      <c r="J373" s="20" t="str">
        <f t="shared" si="11"/>
        <v>Silver</v>
      </c>
    </row>
    <row r="374" spans="1:10" x14ac:dyDescent="0.3">
      <c r="A374" s="20" t="s">
        <v>3090</v>
      </c>
      <c r="B374" s="20" t="str">
        <f>IFERROR(INDEX(Raw_Data!G:G,MATCH(Customer_Master!A374,Raw_Data!F:F,0)),"Not found")</f>
        <v>Robert Dilbeck</v>
      </c>
      <c r="C374" s="20" t="str">
        <f>INDEX(Raw_Data!H:H,MATCH(Customer_Master!A374,Raw_Data!F:F,0))</f>
        <v>Home Office</v>
      </c>
      <c r="D374" s="20" t="str">
        <f>INDEX(Raw_Data!J:J,MATCH(Customer_Master!A374,Raw_Data!F:F,0))</f>
        <v>Saint Peters</v>
      </c>
      <c r="E374" s="20" t="str">
        <f>INDEX(Raw_Data!J:J,MATCH(Customer_Master!A374,Raw_Data!F:F,0))</f>
        <v>Saint Peters</v>
      </c>
      <c r="F374" s="20" t="str">
        <f>INDEX(Raw_Data!M:M,MATCH(Customer_Master!A374,Raw_Data!F:F,0))</f>
        <v>Central</v>
      </c>
      <c r="G374" s="20">
        <f>COUNTIF(Raw_Data!F:F,Customer_Master!A374)</f>
        <v>5</v>
      </c>
      <c r="H374" s="21">
        <f>SUMIF(Raw_Data!F:F,Customer_Master!A374,Raw_Data!R:R)</f>
        <v>2786.6319999999996</v>
      </c>
      <c r="I374" s="22">
        <f t="shared" si="10"/>
        <v>557.32639999999992</v>
      </c>
      <c r="J374" s="20" t="str">
        <f t="shared" si="11"/>
        <v>Gold</v>
      </c>
    </row>
    <row r="375" spans="1:10" x14ac:dyDescent="0.3">
      <c r="A375" s="20" t="s">
        <v>3094</v>
      </c>
      <c r="B375" s="20" t="str">
        <f>IFERROR(INDEX(Raw_Data!G:G,MATCH(Customer_Master!A375,Raw_Data!F:F,0)),"Not found")</f>
        <v>Mary O'Rourke</v>
      </c>
      <c r="C375" s="20" t="str">
        <f>INDEX(Raw_Data!H:H,MATCH(Customer_Master!A375,Raw_Data!F:F,0))</f>
        <v>Consumer</v>
      </c>
      <c r="D375" s="20" t="str">
        <f>INDEX(Raw_Data!J:J,MATCH(Customer_Master!A375,Raw_Data!F:F,0))</f>
        <v>New York City</v>
      </c>
      <c r="E375" s="20" t="str">
        <f>INDEX(Raw_Data!J:J,MATCH(Customer_Master!A375,Raw_Data!F:F,0))</f>
        <v>New York City</v>
      </c>
      <c r="F375" s="20" t="str">
        <f>INDEX(Raw_Data!M:M,MATCH(Customer_Master!A375,Raw_Data!F:F,0))</f>
        <v>East</v>
      </c>
      <c r="G375" s="20">
        <f>COUNTIF(Raw_Data!F:F,Customer_Master!A375)</f>
        <v>5</v>
      </c>
      <c r="H375" s="21">
        <f>SUMIF(Raw_Data!F:F,Customer_Master!A375,Raw_Data!R:R)</f>
        <v>922.48699999999997</v>
      </c>
      <c r="I375" s="22">
        <f t="shared" si="10"/>
        <v>184.4974</v>
      </c>
      <c r="J375" s="20" t="str">
        <f t="shared" si="11"/>
        <v>Silver</v>
      </c>
    </row>
    <row r="376" spans="1:10" x14ac:dyDescent="0.3">
      <c r="A376" s="20" t="s">
        <v>3101</v>
      </c>
      <c r="B376" s="20" t="str">
        <f>IFERROR(INDEX(Raw_Data!G:G,MATCH(Customer_Master!A376,Raw_Data!F:F,0)),"Not found")</f>
        <v>Noel Staavos</v>
      </c>
      <c r="C376" s="20" t="str">
        <f>INDEX(Raw_Data!H:H,MATCH(Customer_Master!A376,Raw_Data!F:F,0))</f>
        <v>Corporate</v>
      </c>
      <c r="D376" s="20" t="str">
        <f>INDEX(Raw_Data!J:J,MATCH(Customer_Master!A376,Raw_Data!F:F,0))</f>
        <v>Chicago</v>
      </c>
      <c r="E376" s="20" t="str">
        <f>INDEX(Raw_Data!J:J,MATCH(Customer_Master!A376,Raw_Data!F:F,0))</f>
        <v>Chicago</v>
      </c>
      <c r="F376" s="20" t="str">
        <f>INDEX(Raw_Data!M:M,MATCH(Customer_Master!A376,Raw_Data!F:F,0))</f>
        <v>Central</v>
      </c>
      <c r="G376" s="20">
        <f>COUNTIF(Raw_Data!F:F,Customer_Master!A376)</f>
        <v>26</v>
      </c>
      <c r="H376" s="21">
        <f>SUMIF(Raw_Data!F:F,Customer_Master!A376,Raw_Data!R:R)</f>
        <v>2964.8229999999994</v>
      </c>
      <c r="I376" s="22">
        <f t="shared" si="10"/>
        <v>114.03165384615383</v>
      </c>
      <c r="J376" s="20" t="str">
        <f t="shared" si="11"/>
        <v>Gold</v>
      </c>
    </row>
    <row r="377" spans="1:10" x14ac:dyDescent="0.3">
      <c r="A377" s="20" t="s">
        <v>3114</v>
      </c>
      <c r="B377" s="20" t="str">
        <f>IFERROR(INDEX(Raw_Data!G:G,MATCH(Customer_Master!A377,Raw_Data!F:F,0)),"Not found")</f>
        <v>Deirdre Greer</v>
      </c>
      <c r="C377" s="20" t="str">
        <f>INDEX(Raw_Data!H:H,MATCH(Customer_Master!A377,Raw_Data!F:F,0))</f>
        <v>Corporate</v>
      </c>
      <c r="D377" s="20" t="str">
        <f>INDEX(Raw_Data!J:J,MATCH(Customer_Master!A377,Raw_Data!F:F,0))</f>
        <v>Philadelphia</v>
      </c>
      <c r="E377" s="20" t="str">
        <f>INDEX(Raw_Data!J:J,MATCH(Customer_Master!A377,Raw_Data!F:F,0))</f>
        <v>Philadelphia</v>
      </c>
      <c r="F377" s="20" t="str">
        <f>INDEX(Raw_Data!M:M,MATCH(Customer_Master!A377,Raw_Data!F:F,0))</f>
        <v>East</v>
      </c>
      <c r="G377" s="20">
        <f>COUNTIF(Raw_Data!F:F,Customer_Master!A377)</f>
        <v>8</v>
      </c>
      <c r="H377" s="21">
        <f>SUMIF(Raw_Data!F:F,Customer_Master!A377,Raw_Data!R:R)</f>
        <v>3195.8180000000002</v>
      </c>
      <c r="I377" s="22">
        <f t="shared" si="10"/>
        <v>399.47725000000003</v>
      </c>
      <c r="J377" s="20" t="str">
        <f t="shared" si="11"/>
        <v>Gold</v>
      </c>
    </row>
    <row r="378" spans="1:10" x14ac:dyDescent="0.3">
      <c r="A378" s="20" t="s">
        <v>3123</v>
      </c>
      <c r="B378" s="20" t="str">
        <f>IFERROR(INDEX(Raw_Data!G:G,MATCH(Customer_Master!A378,Raw_Data!F:F,0)),"Not found")</f>
        <v>Nicole Fjeld</v>
      </c>
      <c r="C378" s="20" t="str">
        <f>INDEX(Raw_Data!H:H,MATCH(Customer_Master!A378,Raw_Data!F:F,0))</f>
        <v>Home Office</v>
      </c>
      <c r="D378" s="20" t="str">
        <f>INDEX(Raw_Data!J:J,MATCH(Customer_Master!A378,Raw_Data!F:F,0))</f>
        <v>New York City</v>
      </c>
      <c r="E378" s="20" t="str">
        <f>INDEX(Raw_Data!J:J,MATCH(Customer_Master!A378,Raw_Data!F:F,0))</f>
        <v>New York City</v>
      </c>
      <c r="F378" s="20" t="str">
        <f>INDEX(Raw_Data!M:M,MATCH(Customer_Master!A378,Raw_Data!F:F,0))</f>
        <v>East</v>
      </c>
      <c r="G378" s="20">
        <f>COUNTIF(Raw_Data!F:F,Customer_Master!A378)</f>
        <v>12</v>
      </c>
      <c r="H378" s="21">
        <f>SUMIF(Raw_Data!F:F,Customer_Master!A378,Raw_Data!R:R)</f>
        <v>2031.472</v>
      </c>
      <c r="I378" s="22">
        <f t="shared" si="10"/>
        <v>169.28933333333333</v>
      </c>
      <c r="J378" s="20" t="str">
        <f t="shared" si="11"/>
        <v>Gold</v>
      </c>
    </row>
    <row r="379" spans="1:10" x14ac:dyDescent="0.3">
      <c r="A379" s="20" t="s">
        <v>3137</v>
      </c>
      <c r="B379" s="20" t="str">
        <f>IFERROR(INDEX(Raw_Data!G:G,MATCH(Customer_Master!A379,Raw_Data!F:F,0)),"Not found")</f>
        <v>Matthew Grinstein</v>
      </c>
      <c r="C379" s="20" t="str">
        <f>INDEX(Raw_Data!H:H,MATCH(Customer_Master!A379,Raw_Data!F:F,0))</f>
        <v>Home Office</v>
      </c>
      <c r="D379" s="20" t="str">
        <f>INDEX(Raw_Data!J:J,MATCH(Customer_Master!A379,Raw_Data!F:F,0))</f>
        <v>Philadelphia</v>
      </c>
      <c r="E379" s="20" t="str">
        <f>INDEX(Raw_Data!J:J,MATCH(Customer_Master!A379,Raw_Data!F:F,0))</f>
        <v>Philadelphia</v>
      </c>
      <c r="F379" s="20" t="str">
        <f>INDEX(Raw_Data!M:M,MATCH(Customer_Master!A379,Raw_Data!F:F,0))</f>
        <v>East</v>
      </c>
      <c r="G379" s="20">
        <f>COUNTIF(Raw_Data!F:F,Customer_Master!A379)</f>
        <v>14</v>
      </c>
      <c r="H379" s="21">
        <f>SUMIF(Raw_Data!F:F,Customer_Master!A379,Raw_Data!R:R)</f>
        <v>3785.2759999999998</v>
      </c>
      <c r="I379" s="22">
        <f t="shared" si="10"/>
        <v>270.37685714285715</v>
      </c>
      <c r="J379" s="20" t="str">
        <f t="shared" si="11"/>
        <v>Gold</v>
      </c>
    </row>
    <row r="380" spans="1:10" x14ac:dyDescent="0.3">
      <c r="A380" s="20" t="s">
        <v>3143</v>
      </c>
      <c r="B380" s="20" t="str">
        <f>IFERROR(INDEX(Raw_Data!G:G,MATCH(Customer_Master!A380,Raw_Data!F:F,0)),"Not found")</f>
        <v>Theresa Swint</v>
      </c>
      <c r="C380" s="20" t="str">
        <f>INDEX(Raw_Data!H:H,MATCH(Customer_Master!A380,Raw_Data!F:F,0))</f>
        <v>Corporate</v>
      </c>
      <c r="D380" s="20" t="str">
        <f>INDEX(Raw_Data!J:J,MATCH(Customer_Master!A380,Raw_Data!F:F,0))</f>
        <v>Toledo</v>
      </c>
      <c r="E380" s="20" t="str">
        <f>INDEX(Raw_Data!J:J,MATCH(Customer_Master!A380,Raw_Data!F:F,0))</f>
        <v>Toledo</v>
      </c>
      <c r="F380" s="20" t="str">
        <f>INDEX(Raw_Data!M:M,MATCH(Customer_Master!A380,Raw_Data!F:F,0))</f>
        <v>East</v>
      </c>
      <c r="G380" s="20">
        <f>COUNTIF(Raw_Data!F:F,Customer_Master!A380)</f>
        <v>17</v>
      </c>
      <c r="H380" s="21">
        <f>SUMIF(Raw_Data!F:F,Customer_Master!A380,Raw_Data!R:R)</f>
        <v>2163.6240000000003</v>
      </c>
      <c r="I380" s="22">
        <f t="shared" si="10"/>
        <v>127.27200000000002</v>
      </c>
      <c r="J380" s="20" t="str">
        <f t="shared" si="11"/>
        <v>Gold</v>
      </c>
    </row>
    <row r="381" spans="1:10" x14ac:dyDescent="0.3">
      <c r="A381" s="20" t="s">
        <v>3154</v>
      </c>
      <c r="B381" s="20" t="str">
        <f>IFERROR(INDEX(Raw_Data!G:G,MATCH(Customer_Master!A381,Raw_Data!F:F,0)),"Not found")</f>
        <v>Brian DeCherney</v>
      </c>
      <c r="C381" s="20" t="str">
        <f>INDEX(Raw_Data!H:H,MATCH(Customer_Master!A381,Raw_Data!F:F,0))</f>
        <v>Consumer</v>
      </c>
      <c r="D381" s="20" t="str">
        <f>INDEX(Raw_Data!J:J,MATCH(Customer_Master!A381,Raw_Data!F:F,0))</f>
        <v>San Francisco</v>
      </c>
      <c r="E381" s="20" t="str">
        <f>INDEX(Raw_Data!J:J,MATCH(Customer_Master!A381,Raw_Data!F:F,0))</f>
        <v>San Francisco</v>
      </c>
      <c r="F381" s="20" t="str">
        <f>INDEX(Raw_Data!M:M,MATCH(Customer_Master!A381,Raw_Data!F:F,0))</f>
        <v>West</v>
      </c>
      <c r="G381" s="20">
        <f>COUNTIF(Raw_Data!F:F,Customer_Master!A381)</f>
        <v>8</v>
      </c>
      <c r="H381" s="21">
        <f>SUMIF(Raw_Data!F:F,Customer_Master!A381,Raw_Data!R:R)</f>
        <v>1538.1099999999997</v>
      </c>
      <c r="I381" s="22">
        <f t="shared" si="10"/>
        <v>192.26374999999996</v>
      </c>
      <c r="J381" s="20" t="str">
        <f t="shared" si="11"/>
        <v>Silver</v>
      </c>
    </row>
    <row r="382" spans="1:10" x14ac:dyDescent="0.3">
      <c r="A382" s="20" t="s">
        <v>3157</v>
      </c>
      <c r="B382" s="20" t="str">
        <f>IFERROR(INDEX(Raw_Data!G:G,MATCH(Customer_Master!A382,Raw_Data!F:F,0)),"Not found")</f>
        <v>Charles McCrossin</v>
      </c>
      <c r="C382" s="20" t="str">
        <f>INDEX(Raw_Data!H:H,MATCH(Customer_Master!A382,Raw_Data!F:F,0))</f>
        <v>Consumer</v>
      </c>
      <c r="D382" s="20" t="str">
        <f>INDEX(Raw_Data!J:J,MATCH(Customer_Master!A382,Raw_Data!F:F,0))</f>
        <v>Brownsville</v>
      </c>
      <c r="E382" s="20" t="str">
        <f>INDEX(Raw_Data!J:J,MATCH(Customer_Master!A382,Raw_Data!F:F,0))</f>
        <v>Brownsville</v>
      </c>
      <c r="F382" s="20" t="str">
        <f>INDEX(Raw_Data!M:M,MATCH(Customer_Master!A382,Raw_Data!F:F,0))</f>
        <v>Central</v>
      </c>
      <c r="G382" s="20">
        <f>COUNTIF(Raw_Data!F:F,Customer_Master!A382)</f>
        <v>7</v>
      </c>
      <c r="H382" s="21">
        <f>SUMIF(Raw_Data!F:F,Customer_Master!A382,Raw_Data!R:R)</f>
        <v>2533.3139999999999</v>
      </c>
      <c r="I382" s="22">
        <f t="shared" si="10"/>
        <v>361.90199999999999</v>
      </c>
      <c r="J382" s="20" t="str">
        <f t="shared" si="11"/>
        <v>Gold</v>
      </c>
    </row>
    <row r="383" spans="1:10" x14ac:dyDescent="0.3">
      <c r="A383" s="20" t="s">
        <v>3162</v>
      </c>
      <c r="B383" s="20" t="str">
        <f>IFERROR(INDEX(Raw_Data!G:G,MATCH(Customer_Master!A383,Raw_Data!F:F,0)),"Not found")</f>
        <v>Skye Norling</v>
      </c>
      <c r="C383" s="20" t="str">
        <f>INDEX(Raw_Data!H:H,MATCH(Customer_Master!A383,Raw_Data!F:F,0))</f>
        <v>Home Office</v>
      </c>
      <c r="D383" s="20" t="str">
        <f>INDEX(Raw_Data!J:J,MATCH(Customer_Master!A383,Raw_Data!F:F,0))</f>
        <v>Los Angeles</v>
      </c>
      <c r="E383" s="20" t="str">
        <f>INDEX(Raw_Data!J:J,MATCH(Customer_Master!A383,Raw_Data!F:F,0))</f>
        <v>Los Angeles</v>
      </c>
      <c r="F383" s="20" t="str">
        <f>INDEX(Raw_Data!M:M,MATCH(Customer_Master!A383,Raw_Data!F:F,0))</f>
        <v>West</v>
      </c>
      <c r="G383" s="20">
        <f>COUNTIF(Raw_Data!F:F,Customer_Master!A383)</f>
        <v>15</v>
      </c>
      <c r="H383" s="21">
        <f>SUMIF(Raw_Data!F:F,Customer_Master!A383,Raw_Data!R:R)</f>
        <v>1860.4179999999999</v>
      </c>
      <c r="I383" s="22">
        <f t="shared" si="10"/>
        <v>124.02786666666665</v>
      </c>
      <c r="J383" s="20" t="str">
        <f t="shared" si="11"/>
        <v>Silver</v>
      </c>
    </row>
    <row r="384" spans="1:10" x14ac:dyDescent="0.3">
      <c r="A384" s="20" t="s">
        <v>3165</v>
      </c>
      <c r="B384" s="20" t="str">
        <f>IFERROR(INDEX(Raw_Data!G:G,MATCH(Customer_Master!A384,Raw_Data!F:F,0)),"Not found")</f>
        <v>Erica Hernandez</v>
      </c>
      <c r="C384" s="20" t="str">
        <f>INDEX(Raw_Data!H:H,MATCH(Customer_Master!A384,Raw_Data!F:F,0))</f>
        <v>Home Office</v>
      </c>
      <c r="D384" s="20" t="str">
        <f>INDEX(Raw_Data!J:J,MATCH(Customer_Master!A384,Raw_Data!F:F,0))</f>
        <v>Denver</v>
      </c>
      <c r="E384" s="20" t="str">
        <f>INDEX(Raw_Data!J:J,MATCH(Customer_Master!A384,Raw_Data!F:F,0))</f>
        <v>Denver</v>
      </c>
      <c r="F384" s="20" t="str">
        <f>INDEX(Raw_Data!M:M,MATCH(Customer_Master!A384,Raw_Data!F:F,0))</f>
        <v>West</v>
      </c>
      <c r="G384" s="20">
        <f>COUNTIF(Raw_Data!F:F,Customer_Master!A384)</f>
        <v>11</v>
      </c>
      <c r="H384" s="21">
        <f>SUMIF(Raw_Data!F:F,Customer_Master!A384,Raw_Data!R:R)</f>
        <v>1219.5299999999997</v>
      </c>
      <c r="I384" s="22">
        <f t="shared" si="10"/>
        <v>110.86636363636362</v>
      </c>
      <c r="J384" s="20" t="str">
        <f t="shared" si="11"/>
        <v>Silver</v>
      </c>
    </row>
    <row r="385" spans="1:10" x14ac:dyDescent="0.3">
      <c r="A385" s="20" t="s">
        <v>3168</v>
      </c>
      <c r="B385" s="20" t="str">
        <f>IFERROR(INDEX(Raw_Data!G:G,MATCH(Customer_Master!A385,Raw_Data!F:F,0)),"Not found")</f>
        <v>Frank Olsen</v>
      </c>
      <c r="C385" s="20" t="str">
        <f>INDEX(Raw_Data!H:H,MATCH(Customer_Master!A385,Raw_Data!F:F,0))</f>
        <v>Consumer</v>
      </c>
      <c r="D385" s="20" t="str">
        <f>INDEX(Raw_Data!J:J,MATCH(Customer_Master!A385,Raw_Data!F:F,0))</f>
        <v>New York City</v>
      </c>
      <c r="E385" s="20" t="str">
        <f>INDEX(Raw_Data!J:J,MATCH(Customer_Master!A385,Raw_Data!F:F,0))</f>
        <v>New York City</v>
      </c>
      <c r="F385" s="20" t="str">
        <f>INDEX(Raw_Data!M:M,MATCH(Customer_Master!A385,Raw_Data!F:F,0))</f>
        <v>East</v>
      </c>
      <c r="G385" s="20">
        <f>COUNTIF(Raw_Data!F:F,Customer_Master!A385)</f>
        <v>15</v>
      </c>
      <c r="H385" s="21">
        <f>SUMIF(Raw_Data!F:F,Customer_Master!A385,Raw_Data!R:R)</f>
        <v>2678.4380000000001</v>
      </c>
      <c r="I385" s="22">
        <f t="shared" si="10"/>
        <v>178.56253333333333</v>
      </c>
      <c r="J385" s="20" t="str">
        <f t="shared" si="11"/>
        <v>Gold</v>
      </c>
    </row>
    <row r="386" spans="1:10" x14ac:dyDescent="0.3">
      <c r="A386" s="20" t="s">
        <v>3173</v>
      </c>
      <c r="B386" s="20" t="str">
        <f>IFERROR(INDEX(Raw_Data!G:G,MATCH(Customer_Master!A386,Raw_Data!F:F,0)),"Not found")</f>
        <v>Maurice Satty</v>
      </c>
      <c r="C386" s="20" t="str">
        <f>INDEX(Raw_Data!H:H,MATCH(Customer_Master!A386,Raw_Data!F:F,0))</f>
        <v>Consumer</v>
      </c>
      <c r="D386" s="20" t="str">
        <f>INDEX(Raw_Data!J:J,MATCH(Customer_Master!A386,Raw_Data!F:F,0))</f>
        <v>Mesa</v>
      </c>
      <c r="E386" s="20" t="str">
        <f>INDEX(Raw_Data!J:J,MATCH(Customer_Master!A386,Raw_Data!F:F,0))</f>
        <v>Mesa</v>
      </c>
      <c r="F386" s="20" t="str">
        <f>INDEX(Raw_Data!M:M,MATCH(Customer_Master!A386,Raw_Data!F:F,0))</f>
        <v>West</v>
      </c>
      <c r="G386" s="20">
        <f>COUNTIF(Raw_Data!F:F,Customer_Master!A386)</f>
        <v>15</v>
      </c>
      <c r="H386" s="21">
        <f>SUMIF(Raw_Data!F:F,Customer_Master!A386,Raw_Data!R:R)</f>
        <v>1613.402</v>
      </c>
      <c r="I386" s="22">
        <f t="shared" si="10"/>
        <v>107.56013333333334</v>
      </c>
      <c r="J386" s="20" t="str">
        <f t="shared" si="11"/>
        <v>Silver</v>
      </c>
    </row>
    <row r="387" spans="1:10" x14ac:dyDescent="0.3">
      <c r="A387" s="20" t="s">
        <v>3180</v>
      </c>
      <c r="B387" s="20" t="str">
        <f>IFERROR(INDEX(Raw_Data!G:G,MATCH(Customer_Master!A387,Raw_Data!F:F,0)),"Not found")</f>
        <v>Chad Cunningham</v>
      </c>
      <c r="C387" s="20" t="str">
        <f>INDEX(Raw_Data!H:H,MATCH(Customer_Master!A387,Raw_Data!F:F,0))</f>
        <v>Home Office</v>
      </c>
      <c r="D387" s="20" t="str">
        <f>INDEX(Raw_Data!J:J,MATCH(Customer_Master!A387,Raw_Data!F:F,0))</f>
        <v>Columbus</v>
      </c>
      <c r="E387" s="20" t="str">
        <f>INDEX(Raw_Data!J:J,MATCH(Customer_Master!A387,Raw_Data!F:F,0))</f>
        <v>Columbus</v>
      </c>
      <c r="F387" s="20" t="str">
        <f>INDEX(Raw_Data!M:M,MATCH(Customer_Master!A387,Raw_Data!F:F,0))</f>
        <v>Central</v>
      </c>
      <c r="G387" s="20">
        <f>COUNTIF(Raw_Data!F:F,Customer_Master!A387)</f>
        <v>13</v>
      </c>
      <c r="H387" s="21">
        <f>SUMIF(Raw_Data!F:F,Customer_Master!A387,Raw_Data!R:R)</f>
        <v>1770.9449999999999</v>
      </c>
      <c r="I387" s="22">
        <f t="shared" ref="I387:I450" si="12">H387/G387</f>
        <v>136.22653846153847</v>
      </c>
      <c r="J387" s="20" t="str">
        <f t="shared" ref="J387:J450" si="13">IF(H387&gt;5000,"VIP",IF(H387&gt;2000,"Gold","Silver"))</f>
        <v>Silver</v>
      </c>
    </row>
    <row r="388" spans="1:10" x14ac:dyDescent="0.3">
      <c r="A388" s="20" t="s">
        <v>3185</v>
      </c>
      <c r="B388" s="20" t="str">
        <f>IFERROR(INDEX(Raw_Data!G:G,MATCH(Customer_Master!A388,Raw_Data!F:F,0)),"Not found")</f>
        <v>Don Weiss</v>
      </c>
      <c r="C388" s="20" t="str">
        <f>INDEX(Raw_Data!H:H,MATCH(Customer_Master!A388,Raw_Data!F:F,0))</f>
        <v>Consumer</v>
      </c>
      <c r="D388" s="20" t="str">
        <f>INDEX(Raw_Data!J:J,MATCH(Customer_Master!A388,Raw_Data!F:F,0))</f>
        <v>Seattle</v>
      </c>
      <c r="E388" s="20" t="str">
        <f>INDEX(Raw_Data!J:J,MATCH(Customer_Master!A388,Raw_Data!F:F,0))</f>
        <v>Seattle</v>
      </c>
      <c r="F388" s="20" t="str">
        <f>INDEX(Raw_Data!M:M,MATCH(Customer_Master!A388,Raw_Data!F:F,0))</f>
        <v>West</v>
      </c>
      <c r="G388" s="20">
        <f>COUNTIF(Raw_Data!F:F,Customer_Master!A388)</f>
        <v>9</v>
      </c>
      <c r="H388" s="21">
        <f>SUMIF(Raw_Data!F:F,Customer_Master!A388,Raw_Data!R:R)</f>
        <v>344.08000000000004</v>
      </c>
      <c r="I388" s="22">
        <f t="shared" si="12"/>
        <v>38.231111111111119</v>
      </c>
      <c r="J388" s="20" t="str">
        <f t="shared" si="13"/>
        <v>Silver</v>
      </c>
    </row>
    <row r="389" spans="1:10" x14ac:dyDescent="0.3">
      <c r="A389" s="20" t="s">
        <v>3190</v>
      </c>
      <c r="B389" s="20" t="str">
        <f>IFERROR(INDEX(Raw_Data!G:G,MATCH(Customer_Master!A389,Raw_Data!F:F,0)),"Not found")</f>
        <v>Bill Tyler</v>
      </c>
      <c r="C389" s="20" t="str">
        <f>INDEX(Raw_Data!H:H,MATCH(Customer_Master!A389,Raw_Data!F:F,0))</f>
        <v>Corporate</v>
      </c>
      <c r="D389" s="20" t="str">
        <f>INDEX(Raw_Data!J:J,MATCH(Customer_Master!A389,Raw_Data!F:F,0))</f>
        <v>Detroit</v>
      </c>
      <c r="E389" s="20" t="str">
        <f>INDEX(Raw_Data!J:J,MATCH(Customer_Master!A389,Raw_Data!F:F,0))</f>
        <v>Detroit</v>
      </c>
      <c r="F389" s="20" t="str">
        <f>INDEX(Raw_Data!M:M,MATCH(Customer_Master!A389,Raw_Data!F:F,0))</f>
        <v>Central</v>
      </c>
      <c r="G389" s="20">
        <f>COUNTIF(Raw_Data!F:F,Customer_Master!A389)</f>
        <v>10</v>
      </c>
      <c r="H389" s="21">
        <f>SUMIF(Raw_Data!F:F,Customer_Master!A389,Raw_Data!R:R)</f>
        <v>2186.6130000000003</v>
      </c>
      <c r="I389" s="22">
        <f t="shared" si="12"/>
        <v>218.66130000000004</v>
      </c>
      <c r="J389" s="20" t="str">
        <f t="shared" si="13"/>
        <v>Gold</v>
      </c>
    </row>
    <row r="390" spans="1:10" x14ac:dyDescent="0.3">
      <c r="A390" s="20" t="s">
        <v>3204</v>
      </c>
      <c r="B390" s="20" t="str">
        <f>IFERROR(INDEX(Raw_Data!G:G,MATCH(Customer_Master!A390,Raw_Data!F:F,0)),"Not found")</f>
        <v>Craig Yedwab</v>
      </c>
      <c r="C390" s="20" t="str">
        <f>INDEX(Raw_Data!H:H,MATCH(Customer_Master!A390,Raw_Data!F:F,0))</f>
        <v>Corporate</v>
      </c>
      <c r="D390" s="20" t="str">
        <f>INDEX(Raw_Data!J:J,MATCH(Customer_Master!A390,Raw_Data!F:F,0))</f>
        <v>Oakland</v>
      </c>
      <c r="E390" s="20" t="str">
        <f>INDEX(Raw_Data!J:J,MATCH(Customer_Master!A390,Raw_Data!F:F,0))</f>
        <v>Oakland</v>
      </c>
      <c r="F390" s="20" t="str">
        <f>INDEX(Raw_Data!M:M,MATCH(Customer_Master!A390,Raw_Data!F:F,0))</f>
        <v>West</v>
      </c>
      <c r="G390" s="20">
        <f>COUNTIF(Raw_Data!F:F,Customer_Master!A390)</f>
        <v>11</v>
      </c>
      <c r="H390" s="21">
        <f>SUMIF(Raw_Data!F:F,Customer_Master!A390,Raw_Data!R:R)</f>
        <v>2900.0259999999998</v>
      </c>
      <c r="I390" s="22">
        <f t="shared" si="12"/>
        <v>263.63872727272724</v>
      </c>
      <c r="J390" s="20" t="str">
        <f t="shared" si="13"/>
        <v>Gold</v>
      </c>
    </row>
    <row r="391" spans="1:10" x14ac:dyDescent="0.3">
      <c r="A391" s="20" t="s">
        <v>3218</v>
      </c>
      <c r="B391" s="20" t="str">
        <f>IFERROR(INDEX(Raw_Data!G:G,MATCH(Customer_Master!A391,Raw_Data!F:F,0)),"Not found")</f>
        <v>Brad Thomas</v>
      </c>
      <c r="C391" s="20" t="str">
        <f>INDEX(Raw_Data!H:H,MATCH(Customer_Master!A391,Raw_Data!F:F,0))</f>
        <v>Home Office</v>
      </c>
      <c r="D391" s="20" t="str">
        <f>INDEX(Raw_Data!J:J,MATCH(Customer_Master!A391,Raw_Data!F:F,0))</f>
        <v>Clinton</v>
      </c>
      <c r="E391" s="20" t="str">
        <f>INDEX(Raw_Data!J:J,MATCH(Customer_Master!A391,Raw_Data!F:F,0))</f>
        <v>Clinton</v>
      </c>
      <c r="F391" s="20" t="str">
        <f>INDEX(Raw_Data!M:M,MATCH(Customer_Master!A391,Raw_Data!F:F,0))</f>
        <v>East</v>
      </c>
      <c r="G391" s="20">
        <f>COUNTIF(Raw_Data!F:F,Customer_Master!A391)</f>
        <v>3</v>
      </c>
      <c r="H391" s="21">
        <f>SUMIF(Raw_Data!F:F,Customer_Master!A391,Raw_Data!R:R)</f>
        <v>415.19599999999997</v>
      </c>
      <c r="I391" s="22">
        <f t="shared" si="12"/>
        <v>138.39866666666666</v>
      </c>
      <c r="J391" s="20" t="str">
        <f t="shared" si="13"/>
        <v>Silver</v>
      </c>
    </row>
    <row r="392" spans="1:10" x14ac:dyDescent="0.3">
      <c r="A392" s="20" t="s">
        <v>3224</v>
      </c>
      <c r="B392" s="20" t="str">
        <f>IFERROR(INDEX(Raw_Data!G:G,MATCH(Customer_Master!A392,Raw_Data!F:F,0)),"Not found")</f>
        <v>Penelope Sewall</v>
      </c>
      <c r="C392" s="20" t="str">
        <f>INDEX(Raw_Data!H:H,MATCH(Customer_Master!A392,Raw_Data!F:F,0))</f>
        <v>Home Office</v>
      </c>
      <c r="D392" s="20" t="str">
        <f>INDEX(Raw_Data!J:J,MATCH(Customer_Master!A392,Raw_Data!F:F,0))</f>
        <v>Charlotte</v>
      </c>
      <c r="E392" s="20" t="str">
        <f>INDEX(Raw_Data!J:J,MATCH(Customer_Master!A392,Raw_Data!F:F,0))</f>
        <v>Charlotte</v>
      </c>
      <c r="F392" s="20" t="str">
        <f>INDEX(Raw_Data!M:M,MATCH(Customer_Master!A392,Raw_Data!F:F,0))</f>
        <v>South</v>
      </c>
      <c r="G392" s="20">
        <f>COUNTIF(Raw_Data!F:F,Customer_Master!A392)</f>
        <v>13</v>
      </c>
      <c r="H392" s="21">
        <f>SUMIF(Raw_Data!F:F,Customer_Master!A392,Raw_Data!R:R)</f>
        <v>6843.6339999999991</v>
      </c>
      <c r="I392" s="22">
        <f t="shared" si="12"/>
        <v>526.43338461538451</v>
      </c>
      <c r="J392" s="20" t="str">
        <f t="shared" si="13"/>
        <v>VIP</v>
      </c>
    </row>
    <row r="393" spans="1:10" x14ac:dyDescent="0.3">
      <c r="A393" s="20" t="s">
        <v>3234</v>
      </c>
      <c r="B393" s="20" t="str">
        <f>IFERROR(INDEX(Raw_Data!G:G,MATCH(Customer_Master!A393,Raw_Data!F:F,0)),"Not found")</f>
        <v>Paul Van Hugh</v>
      </c>
      <c r="C393" s="20" t="str">
        <f>INDEX(Raw_Data!H:H,MATCH(Customer_Master!A393,Raw_Data!F:F,0))</f>
        <v>Home Office</v>
      </c>
      <c r="D393" s="20" t="str">
        <f>INDEX(Raw_Data!J:J,MATCH(Customer_Master!A393,Raw_Data!F:F,0))</f>
        <v>San Francisco</v>
      </c>
      <c r="E393" s="20" t="str">
        <f>INDEX(Raw_Data!J:J,MATCH(Customer_Master!A393,Raw_Data!F:F,0))</f>
        <v>San Francisco</v>
      </c>
      <c r="F393" s="20" t="str">
        <f>INDEX(Raw_Data!M:M,MATCH(Customer_Master!A393,Raw_Data!F:F,0))</f>
        <v>West</v>
      </c>
      <c r="G393" s="20">
        <f>COUNTIF(Raw_Data!F:F,Customer_Master!A393)</f>
        <v>13</v>
      </c>
      <c r="H393" s="21">
        <f>SUMIF(Raw_Data!F:F,Customer_Master!A393,Raw_Data!R:R)</f>
        <v>2876.0460000000003</v>
      </c>
      <c r="I393" s="22">
        <f t="shared" si="12"/>
        <v>221.23430769230771</v>
      </c>
      <c r="J393" s="20" t="str">
        <f t="shared" si="13"/>
        <v>Gold</v>
      </c>
    </row>
    <row r="394" spans="1:10" x14ac:dyDescent="0.3">
      <c r="A394" s="20" t="s">
        <v>3244</v>
      </c>
      <c r="B394" s="20" t="str">
        <f>IFERROR(INDEX(Raw_Data!G:G,MATCH(Customer_Master!A394,Raw_Data!F:F,0)),"Not found")</f>
        <v>Neoma Murray</v>
      </c>
      <c r="C394" s="20" t="str">
        <f>INDEX(Raw_Data!H:H,MATCH(Customer_Master!A394,Raw_Data!F:F,0))</f>
        <v>Consumer</v>
      </c>
      <c r="D394" s="20" t="str">
        <f>INDEX(Raw_Data!J:J,MATCH(Customer_Master!A394,Raw_Data!F:F,0))</f>
        <v>Riverside</v>
      </c>
      <c r="E394" s="20" t="str">
        <f>INDEX(Raw_Data!J:J,MATCH(Customer_Master!A394,Raw_Data!F:F,0))</f>
        <v>Riverside</v>
      </c>
      <c r="F394" s="20" t="str">
        <f>INDEX(Raw_Data!M:M,MATCH(Customer_Master!A394,Raw_Data!F:F,0))</f>
        <v>West</v>
      </c>
      <c r="G394" s="20">
        <f>COUNTIF(Raw_Data!F:F,Customer_Master!A394)</f>
        <v>15</v>
      </c>
      <c r="H394" s="21">
        <f>SUMIF(Raw_Data!F:F,Customer_Master!A394,Raw_Data!R:R)</f>
        <v>2161.9790000000003</v>
      </c>
      <c r="I394" s="22">
        <f t="shared" si="12"/>
        <v>144.13193333333336</v>
      </c>
      <c r="J394" s="20" t="str">
        <f t="shared" si="13"/>
        <v>Gold</v>
      </c>
    </row>
    <row r="395" spans="1:10" x14ac:dyDescent="0.3">
      <c r="A395" s="20" t="s">
        <v>3263</v>
      </c>
      <c r="B395" s="20" t="str">
        <f>IFERROR(INDEX(Raw_Data!G:G,MATCH(Customer_Master!A395,Raw_Data!F:F,0)),"Not found")</f>
        <v>Dionis Lloyd</v>
      </c>
      <c r="C395" s="20" t="str">
        <f>INDEX(Raw_Data!H:H,MATCH(Customer_Master!A395,Raw_Data!F:F,0))</f>
        <v>Corporate</v>
      </c>
      <c r="D395" s="20" t="str">
        <f>INDEX(Raw_Data!J:J,MATCH(Customer_Master!A395,Raw_Data!F:F,0))</f>
        <v>San Francisco</v>
      </c>
      <c r="E395" s="20" t="str">
        <f>INDEX(Raw_Data!J:J,MATCH(Customer_Master!A395,Raw_Data!F:F,0))</f>
        <v>San Francisco</v>
      </c>
      <c r="F395" s="20" t="str">
        <f>INDEX(Raw_Data!M:M,MATCH(Customer_Master!A395,Raw_Data!F:F,0))</f>
        <v>West</v>
      </c>
      <c r="G395" s="20">
        <f>COUNTIF(Raw_Data!F:F,Customer_Master!A395)</f>
        <v>12</v>
      </c>
      <c r="H395" s="21">
        <f>SUMIF(Raw_Data!F:F,Customer_Master!A395,Raw_Data!R:R)</f>
        <v>3539.3220000000001</v>
      </c>
      <c r="I395" s="22">
        <f t="shared" si="12"/>
        <v>294.94350000000003</v>
      </c>
      <c r="J395" s="20" t="str">
        <f t="shared" si="13"/>
        <v>Gold</v>
      </c>
    </row>
    <row r="396" spans="1:10" x14ac:dyDescent="0.3">
      <c r="A396" s="20" t="s">
        <v>3266</v>
      </c>
      <c r="B396" s="20" t="str">
        <f>IFERROR(INDEX(Raw_Data!G:G,MATCH(Customer_Master!A396,Raw_Data!F:F,0)),"Not found")</f>
        <v>Christine Sundaresam</v>
      </c>
      <c r="C396" s="20" t="str">
        <f>INDEX(Raw_Data!H:H,MATCH(Customer_Master!A396,Raw_Data!F:F,0))</f>
        <v>Consumer</v>
      </c>
      <c r="D396" s="20" t="str">
        <f>INDEX(Raw_Data!J:J,MATCH(Customer_Master!A396,Raw_Data!F:F,0))</f>
        <v>Roswell</v>
      </c>
      <c r="E396" s="20" t="str">
        <f>INDEX(Raw_Data!J:J,MATCH(Customer_Master!A396,Raw_Data!F:F,0))</f>
        <v>Roswell</v>
      </c>
      <c r="F396" s="20" t="str">
        <f>INDEX(Raw_Data!M:M,MATCH(Customer_Master!A396,Raw_Data!F:F,0))</f>
        <v>South</v>
      </c>
      <c r="G396" s="20">
        <f>COUNTIF(Raw_Data!F:F,Customer_Master!A396)</f>
        <v>22</v>
      </c>
      <c r="H396" s="21">
        <f>SUMIF(Raw_Data!F:F,Customer_Master!A396,Raw_Data!R:R)</f>
        <v>3202.1620000000003</v>
      </c>
      <c r="I396" s="22">
        <f t="shared" si="12"/>
        <v>145.5528181818182</v>
      </c>
      <c r="J396" s="20" t="str">
        <f t="shared" si="13"/>
        <v>Gold</v>
      </c>
    </row>
    <row r="397" spans="1:10" x14ac:dyDescent="0.3">
      <c r="A397" s="20" t="s">
        <v>3294</v>
      </c>
      <c r="B397" s="20" t="str">
        <f>IFERROR(INDEX(Raw_Data!G:G,MATCH(Customer_Master!A397,Raw_Data!F:F,0)),"Not found")</f>
        <v>Frank Hawley</v>
      </c>
      <c r="C397" s="20" t="str">
        <f>INDEX(Raw_Data!H:H,MATCH(Customer_Master!A397,Raw_Data!F:F,0))</f>
        <v>Corporate</v>
      </c>
      <c r="D397" s="20" t="str">
        <f>INDEX(Raw_Data!J:J,MATCH(Customer_Master!A397,Raw_Data!F:F,0))</f>
        <v>La Porte</v>
      </c>
      <c r="E397" s="20" t="str">
        <f>INDEX(Raw_Data!J:J,MATCH(Customer_Master!A397,Raw_Data!F:F,0))</f>
        <v>La Porte</v>
      </c>
      <c r="F397" s="20" t="str">
        <f>INDEX(Raw_Data!M:M,MATCH(Customer_Master!A397,Raw_Data!F:F,0))</f>
        <v>Central</v>
      </c>
      <c r="G397" s="20">
        <f>COUNTIF(Raw_Data!F:F,Customer_Master!A397)</f>
        <v>21</v>
      </c>
      <c r="H397" s="21">
        <f>SUMIF(Raw_Data!F:F,Customer_Master!A397,Raw_Data!R:R)</f>
        <v>4256.2719999999999</v>
      </c>
      <c r="I397" s="22">
        <f t="shared" si="12"/>
        <v>202.67961904761904</v>
      </c>
      <c r="J397" s="20" t="str">
        <f t="shared" si="13"/>
        <v>Gold</v>
      </c>
    </row>
    <row r="398" spans="1:10" x14ac:dyDescent="0.3">
      <c r="A398" s="20" t="s">
        <v>3309</v>
      </c>
      <c r="B398" s="20" t="str">
        <f>IFERROR(INDEX(Raw_Data!G:G,MATCH(Customer_Master!A398,Raw_Data!F:F,0)),"Not found")</f>
        <v>Nat Carroll</v>
      </c>
      <c r="C398" s="20" t="str">
        <f>INDEX(Raw_Data!H:H,MATCH(Customer_Master!A398,Raw_Data!F:F,0))</f>
        <v>Consumer</v>
      </c>
      <c r="D398" s="20" t="str">
        <f>INDEX(Raw_Data!J:J,MATCH(Customer_Master!A398,Raw_Data!F:F,0))</f>
        <v>Lansing</v>
      </c>
      <c r="E398" s="20" t="str">
        <f>INDEX(Raw_Data!J:J,MATCH(Customer_Master!A398,Raw_Data!F:F,0))</f>
        <v>Lansing</v>
      </c>
      <c r="F398" s="20" t="str">
        <f>INDEX(Raw_Data!M:M,MATCH(Customer_Master!A398,Raw_Data!F:F,0))</f>
        <v>Central</v>
      </c>
      <c r="G398" s="20">
        <f>COUNTIF(Raw_Data!F:F,Customer_Master!A398)</f>
        <v>17</v>
      </c>
      <c r="H398" s="21">
        <f>SUMIF(Raw_Data!F:F,Customer_Master!A398,Raw_Data!R:R)</f>
        <v>2461.4040000000009</v>
      </c>
      <c r="I398" s="22">
        <f t="shared" si="12"/>
        <v>144.78847058823536</v>
      </c>
      <c r="J398" s="20" t="str">
        <f t="shared" si="13"/>
        <v>Gold</v>
      </c>
    </row>
    <row r="399" spans="1:10" x14ac:dyDescent="0.3">
      <c r="A399" s="20" t="s">
        <v>3339</v>
      </c>
      <c r="B399" s="20" t="str">
        <f>IFERROR(INDEX(Raw_Data!G:G,MATCH(Customer_Master!A399,Raw_Data!F:F,0)),"Not found")</f>
        <v>Alex Avila</v>
      </c>
      <c r="C399" s="20" t="str">
        <f>INDEX(Raw_Data!H:H,MATCH(Customer_Master!A399,Raw_Data!F:F,0))</f>
        <v>Consumer</v>
      </c>
      <c r="D399" s="20" t="str">
        <f>INDEX(Raw_Data!J:J,MATCH(Customer_Master!A399,Raw_Data!F:F,0))</f>
        <v>Minneapolis</v>
      </c>
      <c r="E399" s="20" t="str">
        <f>INDEX(Raw_Data!J:J,MATCH(Customer_Master!A399,Raw_Data!F:F,0))</f>
        <v>Minneapolis</v>
      </c>
      <c r="F399" s="20" t="str">
        <f>INDEX(Raw_Data!M:M,MATCH(Customer_Master!A399,Raw_Data!F:F,0))</f>
        <v>Central</v>
      </c>
      <c r="G399" s="20">
        <f>COUNTIF(Raw_Data!F:F,Customer_Master!A399)</f>
        <v>11</v>
      </c>
      <c r="H399" s="21">
        <f>SUMIF(Raw_Data!F:F,Customer_Master!A399,Raw_Data!R:R)</f>
        <v>5563.56</v>
      </c>
      <c r="I399" s="22">
        <f t="shared" si="12"/>
        <v>505.77818181818185</v>
      </c>
      <c r="J399" s="20" t="str">
        <f t="shared" si="13"/>
        <v>VIP</v>
      </c>
    </row>
    <row r="400" spans="1:10" x14ac:dyDescent="0.3">
      <c r="A400" s="20" t="s">
        <v>3343</v>
      </c>
      <c r="B400" s="20" t="str">
        <f>IFERROR(INDEX(Raw_Data!G:G,MATCH(Customer_Master!A400,Raw_Data!F:F,0)),"Not found")</f>
        <v>Larry Tron</v>
      </c>
      <c r="C400" s="20" t="str">
        <f>INDEX(Raw_Data!H:H,MATCH(Customer_Master!A400,Raw_Data!F:F,0))</f>
        <v>Consumer</v>
      </c>
      <c r="D400" s="20" t="str">
        <f>INDEX(Raw_Data!J:J,MATCH(Customer_Master!A400,Raw_Data!F:F,0))</f>
        <v>Escondido</v>
      </c>
      <c r="E400" s="20" t="str">
        <f>INDEX(Raw_Data!J:J,MATCH(Customer_Master!A400,Raw_Data!F:F,0))</f>
        <v>Escondido</v>
      </c>
      <c r="F400" s="20" t="str">
        <f>INDEX(Raw_Data!M:M,MATCH(Customer_Master!A400,Raw_Data!F:F,0))</f>
        <v>West</v>
      </c>
      <c r="G400" s="20">
        <f>COUNTIF(Raw_Data!F:F,Customer_Master!A400)</f>
        <v>3</v>
      </c>
      <c r="H400" s="21">
        <f>SUMIF(Raw_Data!F:F,Customer_Master!A400,Raw_Data!R:R)</f>
        <v>329.87599999999998</v>
      </c>
      <c r="I400" s="22">
        <f t="shared" si="12"/>
        <v>109.95866666666666</v>
      </c>
      <c r="J400" s="20" t="str">
        <f t="shared" si="13"/>
        <v>Silver</v>
      </c>
    </row>
    <row r="401" spans="1:10" x14ac:dyDescent="0.3">
      <c r="A401" s="20" t="s">
        <v>3347</v>
      </c>
      <c r="B401" s="20" t="str">
        <f>IFERROR(INDEX(Raw_Data!G:G,MATCH(Customer_Master!A401,Raw_Data!F:F,0)),"Not found")</f>
        <v>Anne Pryor</v>
      </c>
      <c r="C401" s="20" t="str">
        <f>INDEX(Raw_Data!H:H,MATCH(Customer_Master!A401,Raw_Data!F:F,0))</f>
        <v>Home Office</v>
      </c>
      <c r="D401" s="20" t="str">
        <f>INDEX(Raw_Data!J:J,MATCH(Customer_Master!A401,Raw_Data!F:F,0))</f>
        <v>New York City</v>
      </c>
      <c r="E401" s="20" t="str">
        <f>INDEX(Raw_Data!J:J,MATCH(Customer_Master!A401,Raw_Data!F:F,0))</f>
        <v>New York City</v>
      </c>
      <c r="F401" s="20" t="str">
        <f>INDEX(Raw_Data!M:M,MATCH(Customer_Master!A401,Raw_Data!F:F,0))</f>
        <v>East</v>
      </c>
      <c r="G401" s="20">
        <f>COUNTIF(Raw_Data!F:F,Customer_Master!A401)</f>
        <v>19</v>
      </c>
      <c r="H401" s="21">
        <f>SUMIF(Raw_Data!F:F,Customer_Master!A401,Raw_Data!R:R)</f>
        <v>1638.5539999999999</v>
      </c>
      <c r="I401" s="22">
        <f t="shared" si="12"/>
        <v>86.239684210526306</v>
      </c>
      <c r="J401" s="20" t="str">
        <f t="shared" si="13"/>
        <v>Silver</v>
      </c>
    </row>
    <row r="402" spans="1:10" x14ac:dyDescent="0.3">
      <c r="A402" s="20" t="s">
        <v>3354</v>
      </c>
      <c r="B402" s="20" t="str">
        <f>IFERROR(INDEX(Raw_Data!G:G,MATCH(Customer_Master!A402,Raw_Data!F:F,0)),"Not found")</f>
        <v>Paul MacIntyre</v>
      </c>
      <c r="C402" s="20" t="str">
        <f>INDEX(Raw_Data!H:H,MATCH(Customer_Master!A402,Raw_Data!F:F,0))</f>
        <v>Consumer</v>
      </c>
      <c r="D402" s="20" t="str">
        <f>INDEX(Raw_Data!J:J,MATCH(Customer_Master!A402,Raw_Data!F:F,0))</f>
        <v>Jackson</v>
      </c>
      <c r="E402" s="20" t="str">
        <f>INDEX(Raw_Data!J:J,MATCH(Customer_Master!A402,Raw_Data!F:F,0))</f>
        <v>Jackson</v>
      </c>
      <c r="F402" s="20" t="str">
        <f>INDEX(Raw_Data!M:M,MATCH(Customer_Master!A402,Raw_Data!F:F,0))</f>
        <v>Central</v>
      </c>
      <c r="G402" s="20">
        <f>COUNTIF(Raw_Data!F:F,Customer_Master!A402)</f>
        <v>4</v>
      </c>
      <c r="H402" s="21">
        <f>SUMIF(Raw_Data!F:F,Customer_Master!A402,Raw_Data!R:R)</f>
        <v>1405.402</v>
      </c>
      <c r="I402" s="22">
        <f t="shared" si="12"/>
        <v>351.35050000000001</v>
      </c>
      <c r="J402" s="20" t="str">
        <f t="shared" si="13"/>
        <v>Silver</v>
      </c>
    </row>
    <row r="403" spans="1:10" x14ac:dyDescent="0.3">
      <c r="A403" s="20" t="s">
        <v>3377</v>
      </c>
      <c r="B403" s="20" t="str">
        <f>IFERROR(INDEX(Raw_Data!G:G,MATCH(Customer_Master!A403,Raw_Data!F:F,0)),"Not found")</f>
        <v>Alyssa Tate</v>
      </c>
      <c r="C403" s="20" t="str">
        <f>INDEX(Raw_Data!H:H,MATCH(Customer_Master!A403,Raw_Data!F:F,0))</f>
        <v>Home Office</v>
      </c>
      <c r="D403" s="20" t="str">
        <f>INDEX(Raw_Data!J:J,MATCH(Customer_Master!A403,Raw_Data!F:F,0))</f>
        <v>Los Angeles</v>
      </c>
      <c r="E403" s="20" t="str">
        <f>INDEX(Raw_Data!J:J,MATCH(Customer_Master!A403,Raw_Data!F:F,0))</f>
        <v>Los Angeles</v>
      </c>
      <c r="F403" s="20" t="str">
        <f>INDEX(Raw_Data!M:M,MATCH(Customer_Master!A403,Raw_Data!F:F,0))</f>
        <v>West</v>
      </c>
      <c r="G403" s="20">
        <f>COUNTIF(Raw_Data!F:F,Customer_Master!A403)</f>
        <v>9</v>
      </c>
      <c r="H403" s="21">
        <f>SUMIF(Raw_Data!F:F,Customer_Master!A403,Raw_Data!R:R)</f>
        <v>1171.8139999999999</v>
      </c>
      <c r="I403" s="22">
        <f t="shared" si="12"/>
        <v>130.20155555555553</v>
      </c>
      <c r="J403" s="20" t="str">
        <f t="shared" si="13"/>
        <v>Silver</v>
      </c>
    </row>
    <row r="404" spans="1:10" x14ac:dyDescent="0.3">
      <c r="A404" s="20" t="s">
        <v>3386</v>
      </c>
      <c r="B404" s="20" t="str">
        <f>IFERROR(INDEX(Raw_Data!G:G,MATCH(Customer_Master!A404,Raw_Data!F:F,0)),"Not found")</f>
        <v>Cathy Armstrong</v>
      </c>
      <c r="C404" s="20" t="str">
        <f>INDEX(Raw_Data!H:H,MATCH(Customer_Master!A404,Raw_Data!F:F,0))</f>
        <v>Home Office</v>
      </c>
      <c r="D404" s="20" t="str">
        <f>INDEX(Raw_Data!J:J,MATCH(Customer_Master!A404,Raw_Data!F:F,0))</f>
        <v>Houston</v>
      </c>
      <c r="E404" s="20" t="str">
        <f>INDEX(Raw_Data!J:J,MATCH(Customer_Master!A404,Raw_Data!F:F,0))</f>
        <v>Houston</v>
      </c>
      <c r="F404" s="20" t="str">
        <f>INDEX(Raw_Data!M:M,MATCH(Customer_Master!A404,Raw_Data!F:F,0))</f>
        <v>Central</v>
      </c>
      <c r="G404" s="20">
        <f>COUNTIF(Raw_Data!F:F,Customer_Master!A404)</f>
        <v>10</v>
      </c>
      <c r="H404" s="21">
        <f>SUMIF(Raw_Data!F:F,Customer_Master!A404,Raw_Data!R:R)</f>
        <v>1679.7239999999999</v>
      </c>
      <c r="I404" s="22">
        <f t="shared" si="12"/>
        <v>167.97239999999999</v>
      </c>
      <c r="J404" s="20" t="str">
        <f t="shared" si="13"/>
        <v>Silver</v>
      </c>
    </row>
    <row r="405" spans="1:10" x14ac:dyDescent="0.3">
      <c r="A405" s="20" t="s">
        <v>3397</v>
      </c>
      <c r="B405" s="20" t="str">
        <f>IFERROR(INDEX(Raw_Data!G:G,MATCH(Customer_Master!A405,Raw_Data!F:F,0)),"Not found")</f>
        <v>Harold Ryan</v>
      </c>
      <c r="C405" s="20" t="str">
        <f>INDEX(Raw_Data!H:H,MATCH(Customer_Master!A405,Raw_Data!F:F,0))</f>
        <v>Corporate</v>
      </c>
      <c r="D405" s="20" t="str">
        <f>INDEX(Raw_Data!J:J,MATCH(Customer_Master!A405,Raw_Data!F:F,0))</f>
        <v>Seattle</v>
      </c>
      <c r="E405" s="20" t="str">
        <f>INDEX(Raw_Data!J:J,MATCH(Customer_Master!A405,Raw_Data!F:F,0))</f>
        <v>Seattle</v>
      </c>
      <c r="F405" s="20" t="str">
        <f>INDEX(Raw_Data!M:M,MATCH(Customer_Master!A405,Raw_Data!F:F,0))</f>
        <v>West</v>
      </c>
      <c r="G405" s="20">
        <f>COUNTIF(Raw_Data!F:F,Customer_Master!A405)</f>
        <v>14</v>
      </c>
      <c r="H405" s="21">
        <f>SUMIF(Raw_Data!F:F,Customer_Master!A405,Raw_Data!R:R)</f>
        <v>5248.7869999999994</v>
      </c>
      <c r="I405" s="22">
        <f t="shared" si="12"/>
        <v>374.91335714285708</v>
      </c>
      <c r="J405" s="20" t="str">
        <f t="shared" si="13"/>
        <v>VIP</v>
      </c>
    </row>
    <row r="406" spans="1:10" x14ac:dyDescent="0.3">
      <c r="A406" s="20" t="s">
        <v>3404</v>
      </c>
      <c r="B406" s="20" t="str">
        <f>IFERROR(INDEX(Raw_Data!G:G,MATCH(Customer_Master!A406,Raw_Data!F:F,0)),"Not found")</f>
        <v>Bradley Talbott</v>
      </c>
      <c r="C406" s="20" t="str">
        <f>INDEX(Raw_Data!H:H,MATCH(Customer_Master!A406,Raw_Data!F:F,0))</f>
        <v>Home Office</v>
      </c>
      <c r="D406" s="20" t="str">
        <f>INDEX(Raw_Data!J:J,MATCH(Customer_Master!A406,Raw_Data!F:F,0))</f>
        <v>Los Angeles</v>
      </c>
      <c r="E406" s="20" t="str">
        <f>INDEX(Raw_Data!J:J,MATCH(Customer_Master!A406,Raw_Data!F:F,0))</f>
        <v>Los Angeles</v>
      </c>
      <c r="F406" s="20" t="str">
        <f>INDEX(Raw_Data!M:M,MATCH(Customer_Master!A406,Raw_Data!F:F,0))</f>
        <v>West</v>
      </c>
      <c r="G406" s="20">
        <f>COUNTIF(Raw_Data!F:F,Customer_Master!A406)</f>
        <v>10</v>
      </c>
      <c r="H406" s="21">
        <f>SUMIF(Raw_Data!F:F,Customer_Master!A406,Raw_Data!R:R)</f>
        <v>2684.4920000000002</v>
      </c>
      <c r="I406" s="22">
        <f t="shared" si="12"/>
        <v>268.44920000000002</v>
      </c>
      <c r="J406" s="20" t="str">
        <f t="shared" si="13"/>
        <v>Gold</v>
      </c>
    </row>
    <row r="407" spans="1:10" x14ac:dyDescent="0.3">
      <c r="A407" s="20" t="s">
        <v>3425</v>
      </c>
      <c r="B407" s="20" t="str">
        <f>IFERROR(INDEX(Raw_Data!G:G,MATCH(Customer_Master!A407,Raw_Data!F:F,0)),"Not found")</f>
        <v>Larry Hughes</v>
      </c>
      <c r="C407" s="20" t="str">
        <f>INDEX(Raw_Data!H:H,MATCH(Customer_Master!A407,Raw_Data!F:F,0))</f>
        <v>Consumer</v>
      </c>
      <c r="D407" s="20" t="str">
        <f>INDEX(Raw_Data!J:J,MATCH(Customer_Master!A407,Raw_Data!F:F,0))</f>
        <v>Charlotte</v>
      </c>
      <c r="E407" s="20" t="str">
        <f>INDEX(Raw_Data!J:J,MATCH(Customer_Master!A407,Raw_Data!F:F,0))</f>
        <v>Charlotte</v>
      </c>
      <c r="F407" s="20" t="str">
        <f>INDEX(Raw_Data!M:M,MATCH(Customer_Master!A407,Raw_Data!F:F,0))</f>
        <v>South</v>
      </c>
      <c r="G407" s="20">
        <f>COUNTIF(Raw_Data!F:F,Customer_Master!A407)</f>
        <v>3</v>
      </c>
      <c r="H407" s="21">
        <f>SUMIF(Raw_Data!F:F,Customer_Master!A407,Raw_Data!R:R)</f>
        <v>287.42599999999999</v>
      </c>
      <c r="I407" s="22">
        <f t="shared" si="12"/>
        <v>95.808666666666667</v>
      </c>
      <c r="J407" s="20" t="str">
        <f t="shared" si="13"/>
        <v>Silver</v>
      </c>
    </row>
    <row r="408" spans="1:10" x14ac:dyDescent="0.3">
      <c r="A408" s="20" t="s">
        <v>3428</v>
      </c>
      <c r="B408" s="20" t="str">
        <f>IFERROR(INDEX(Raw_Data!G:G,MATCH(Customer_Master!A408,Raw_Data!F:F,0)),"Not found")</f>
        <v>Steven Ward</v>
      </c>
      <c r="C408" s="20" t="str">
        <f>INDEX(Raw_Data!H:H,MATCH(Customer_Master!A408,Raw_Data!F:F,0))</f>
        <v>Corporate</v>
      </c>
      <c r="D408" s="20" t="str">
        <f>INDEX(Raw_Data!J:J,MATCH(Customer_Master!A408,Raw_Data!F:F,0))</f>
        <v>New York City</v>
      </c>
      <c r="E408" s="20" t="str">
        <f>INDEX(Raw_Data!J:J,MATCH(Customer_Master!A408,Raw_Data!F:F,0))</f>
        <v>New York City</v>
      </c>
      <c r="F408" s="20" t="str">
        <f>INDEX(Raw_Data!M:M,MATCH(Customer_Master!A408,Raw_Data!F:F,0))</f>
        <v>East</v>
      </c>
      <c r="G408" s="20">
        <f>COUNTIF(Raw_Data!F:F,Customer_Master!A408)</f>
        <v>8</v>
      </c>
      <c r="H408" s="21">
        <f>SUMIF(Raw_Data!F:F,Customer_Master!A408,Raw_Data!R:R)</f>
        <v>758.69600000000003</v>
      </c>
      <c r="I408" s="22">
        <f t="shared" si="12"/>
        <v>94.837000000000003</v>
      </c>
      <c r="J408" s="20" t="str">
        <f t="shared" si="13"/>
        <v>Silver</v>
      </c>
    </row>
    <row r="409" spans="1:10" x14ac:dyDescent="0.3">
      <c r="A409" s="20" t="s">
        <v>3435</v>
      </c>
      <c r="B409" s="20" t="str">
        <f>IFERROR(INDEX(Raw_Data!G:G,MATCH(Customer_Master!A409,Raw_Data!F:F,0)),"Not found")</f>
        <v>Stefania Perrino</v>
      </c>
      <c r="C409" s="20" t="str">
        <f>INDEX(Raw_Data!H:H,MATCH(Customer_Master!A409,Raw_Data!F:F,0))</f>
        <v>Corporate</v>
      </c>
      <c r="D409" s="20" t="str">
        <f>INDEX(Raw_Data!J:J,MATCH(Customer_Master!A409,Raw_Data!F:F,0))</f>
        <v>Philadelphia</v>
      </c>
      <c r="E409" s="20" t="str">
        <f>INDEX(Raw_Data!J:J,MATCH(Customer_Master!A409,Raw_Data!F:F,0))</f>
        <v>Philadelphia</v>
      </c>
      <c r="F409" s="20" t="str">
        <f>INDEX(Raw_Data!M:M,MATCH(Customer_Master!A409,Raw_Data!F:F,0))</f>
        <v>East</v>
      </c>
      <c r="G409" s="20">
        <f>COUNTIF(Raw_Data!F:F,Customer_Master!A409)</f>
        <v>24</v>
      </c>
      <c r="H409" s="21">
        <f>SUMIF(Raw_Data!F:F,Customer_Master!A409,Raw_Data!R:R)</f>
        <v>5440.3190000000004</v>
      </c>
      <c r="I409" s="22">
        <f t="shared" si="12"/>
        <v>226.67995833333336</v>
      </c>
      <c r="J409" s="20" t="str">
        <f t="shared" si="13"/>
        <v>VIP</v>
      </c>
    </row>
    <row r="410" spans="1:10" x14ac:dyDescent="0.3">
      <c r="A410" s="20" t="s">
        <v>3444</v>
      </c>
      <c r="B410" s="20" t="str">
        <f>IFERROR(INDEX(Raw_Data!G:G,MATCH(Customer_Master!A410,Raw_Data!F:F,0)),"Not found")</f>
        <v>Ben Ferrer</v>
      </c>
      <c r="C410" s="20" t="str">
        <f>INDEX(Raw_Data!H:H,MATCH(Customer_Master!A410,Raw_Data!F:F,0))</f>
        <v>Home Office</v>
      </c>
      <c r="D410" s="20" t="str">
        <f>INDEX(Raw_Data!J:J,MATCH(Customer_Master!A410,Raw_Data!F:F,0))</f>
        <v>Los Angeles</v>
      </c>
      <c r="E410" s="20" t="str">
        <f>INDEX(Raw_Data!J:J,MATCH(Customer_Master!A410,Raw_Data!F:F,0))</f>
        <v>Los Angeles</v>
      </c>
      <c r="F410" s="20" t="str">
        <f>INDEX(Raw_Data!M:M,MATCH(Customer_Master!A410,Raw_Data!F:F,0))</f>
        <v>West</v>
      </c>
      <c r="G410" s="20">
        <f>COUNTIF(Raw_Data!F:F,Customer_Master!A410)</f>
        <v>27</v>
      </c>
      <c r="H410" s="21">
        <f>SUMIF(Raw_Data!F:F,Customer_Master!A410,Raw_Data!R:R)</f>
        <v>5907.9719999999998</v>
      </c>
      <c r="I410" s="22">
        <f t="shared" si="12"/>
        <v>218.81377777777777</v>
      </c>
      <c r="J410" s="20" t="str">
        <f t="shared" si="13"/>
        <v>VIP</v>
      </c>
    </row>
    <row r="411" spans="1:10" x14ac:dyDescent="0.3">
      <c r="A411" s="20" t="s">
        <v>3458</v>
      </c>
      <c r="B411" s="20" t="str">
        <f>IFERROR(INDEX(Raw_Data!G:G,MATCH(Customer_Master!A411,Raw_Data!F:F,0)),"Not found")</f>
        <v>Kean Thornton</v>
      </c>
      <c r="C411" s="20" t="str">
        <f>INDEX(Raw_Data!H:H,MATCH(Customer_Master!A411,Raw_Data!F:F,0))</f>
        <v>Consumer</v>
      </c>
      <c r="D411" s="20" t="str">
        <f>INDEX(Raw_Data!J:J,MATCH(Customer_Master!A411,Raw_Data!F:F,0))</f>
        <v>Buffalo</v>
      </c>
      <c r="E411" s="20" t="str">
        <f>INDEX(Raw_Data!J:J,MATCH(Customer_Master!A411,Raw_Data!F:F,0))</f>
        <v>Buffalo</v>
      </c>
      <c r="F411" s="20" t="str">
        <f>INDEX(Raw_Data!M:M,MATCH(Customer_Master!A411,Raw_Data!F:F,0))</f>
        <v>East</v>
      </c>
      <c r="G411" s="20">
        <f>COUNTIF(Raw_Data!F:F,Customer_Master!A411)</f>
        <v>13</v>
      </c>
      <c r="H411" s="21">
        <f>SUMIF(Raw_Data!F:F,Customer_Master!A411,Raw_Data!R:R)</f>
        <v>4642.0884000000005</v>
      </c>
      <c r="I411" s="22">
        <f t="shared" si="12"/>
        <v>357.08372307692309</v>
      </c>
      <c r="J411" s="20" t="str">
        <f t="shared" si="13"/>
        <v>Gold</v>
      </c>
    </row>
    <row r="412" spans="1:10" x14ac:dyDescent="0.3">
      <c r="A412" s="20" t="s">
        <v>3464</v>
      </c>
      <c r="B412" s="20" t="str">
        <f>IFERROR(INDEX(Raw_Data!G:G,MATCH(Customer_Master!A412,Raw_Data!F:F,0)),"Not found")</f>
        <v>Brooke Gillingham</v>
      </c>
      <c r="C412" s="20" t="str">
        <f>INDEX(Raw_Data!H:H,MATCH(Customer_Master!A412,Raw_Data!F:F,0))</f>
        <v>Corporate</v>
      </c>
      <c r="D412" s="20" t="str">
        <f>INDEX(Raw_Data!J:J,MATCH(Customer_Master!A412,Raw_Data!F:F,0))</f>
        <v>Cincinnati</v>
      </c>
      <c r="E412" s="20" t="str">
        <f>INDEX(Raw_Data!J:J,MATCH(Customer_Master!A412,Raw_Data!F:F,0))</f>
        <v>Cincinnati</v>
      </c>
      <c r="F412" s="20" t="str">
        <f>INDEX(Raw_Data!M:M,MATCH(Customer_Master!A412,Raw_Data!F:F,0))</f>
        <v>East</v>
      </c>
      <c r="G412" s="20">
        <f>COUNTIF(Raw_Data!F:F,Customer_Master!A412)</f>
        <v>8</v>
      </c>
      <c r="H412" s="21">
        <f>SUMIF(Raw_Data!F:F,Customer_Master!A412,Raw_Data!R:R)</f>
        <v>1874.172</v>
      </c>
      <c r="I412" s="22">
        <f t="shared" si="12"/>
        <v>234.2715</v>
      </c>
      <c r="J412" s="20" t="str">
        <f t="shared" si="13"/>
        <v>Silver</v>
      </c>
    </row>
    <row r="413" spans="1:10" x14ac:dyDescent="0.3">
      <c r="A413" s="20" t="s">
        <v>3475</v>
      </c>
      <c r="B413" s="20" t="str">
        <f>IFERROR(INDEX(Raw_Data!G:G,MATCH(Customer_Master!A413,Raw_Data!F:F,0)),"Not found")</f>
        <v>Greg Matthias</v>
      </c>
      <c r="C413" s="20" t="str">
        <f>INDEX(Raw_Data!H:H,MATCH(Customer_Master!A413,Raw_Data!F:F,0))</f>
        <v>Consumer</v>
      </c>
      <c r="D413" s="20" t="str">
        <f>INDEX(Raw_Data!J:J,MATCH(Customer_Master!A413,Raw_Data!F:F,0))</f>
        <v>Seattle</v>
      </c>
      <c r="E413" s="20" t="str">
        <f>INDEX(Raw_Data!J:J,MATCH(Customer_Master!A413,Raw_Data!F:F,0))</f>
        <v>Seattle</v>
      </c>
      <c r="F413" s="20" t="str">
        <f>INDEX(Raw_Data!M:M,MATCH(Customer_Master!A413,Raw_Data!F:F,0))</f>
        <v>West</v>
      </c>
      <c r="G413" s="20">
        <f>COUNTIF(Raw_Data!F:F,Customer_Master!A413)</f>
        <v>11</v>
      </c>
      <c r="H413" s="21">
        <f>SUMIF(Raw_Data!F:F,Customer_Master!A413,Raw_Data!R:R)</f>
        <v>3163.6280000000002</v>
      </c>
      <c r="I413" s="22">
        <f t="shared" si="12"/>
        <v>287.60254545454546</v>
      </c>
      <c r="J413" s="20" t="str">
        <f t="shared" si="13"/>
        <v>Gold</v>
      </c>
    </row>
    <row r="414" spans="1:10" x14ac:dyDescent="0.3">
      <c r="A414" s="20" t="s">
        <v>3488</v>
      </c>
      <c r="B414" s="20" t="str">
        <f>IFERROR(INDEX(Raw_Data!G:G,MATCH(Customer_Master!A414,Raw_Data!F:F,0)),"Not found")</f>
        <v>Eva Jacobs</v>
      </c>
      <c r="C414" s="20" t="str">
        <f>INDEX(Raw_Data!H:H,MATCH(Customer_Master!A414,Raw_Data!F:F,0))</f>
        <v>Consumer</v>
      </c>
      <c r="D414" s="20" t="str">
        <f>INDEX(Raw_Data!J:J,MATCH(Customer_Master!A414,Raw_Data!F:F,0))</f>
        <v>Gulfport</v>
      </c>
      <c r="E414" s="20" t="str">
        <f>INDEX(Raw_Data!J:J,MATCH(Customer_Master!A414,Raw_Data!F:F,0))</f>
        <v>Gulfport</v>
      </c>
      <c r="F414" s="20" t="str">
        <f>INDEX(Raw_Data!M:M,MATCH(Customer_Master!A414,Raw_Data!F:F,0))</f>
        <v>South</v>
      </c>
      <c r="G414" s="20">
        <f>COUNTIF(Raw_Data!F:F,Customer_Master!A414)</f>
        <v>8</v>
      </c>
      <c r="H414" s="21">
        <f>SUMIF(Raw_Data!F:F,Customer_Master!A414,Raw_Data!R:R)</f>
        <v>2656.6909999999998</v>
      </c>
      <c r="I414" s="22">
        <f t="shared" si="12"/>
        <v>332.08637499999998</v>
      </c>
      <c r="J414" s="20" t="str">
        <f t="shared" si="13"/>
        <v>Gold</v>
      </c>
    </row>
    <row r="415" spans="1:10" x14ac:dyDescent="0.3">
      <c r="A415" s="20" t="s">
        <v>3494</v>
      </c>
      <c r="B415" s="20" t="str">
        <f>IFERROR(INDEX(Raw_Data!G:G,MATCH(Customer_Master!A415,Raw_Data!F:F,0)),"Not found")</f>
        <v>Nora Preis</v>
      </c>
      <c r="C415" s="20" t="str">
        <f>INDEX(Raw_Data!H:H,MATCH(Customer_Master!A415,Raw_Data!F:F,0))</f>
        <v>Consumer</v>
      </c>
      <c r="D415" s="20" t="str">
        <f>INDEX(Raw_Data!J:J,MATCH(Customer_Master!A415,Raw_Data!F:F,0))</f>
        <v>Fresno</v>
      </c>
      <c r="E415" s="20" t="str">
        <f>INDEX(Raw_Data!J:J,MATCH(Customer_Master!A415,Raw_Data!F:F,0))</f>
        <v>Fresno</v>
      </c>
      <c r="F415" s="20" t="str">
        <f>INDEX(Raw_Data!M:M,MATCH(Customer_Master!A415,Raw_Data!F:F,0))</f>
        <v>West</v>
      </c>
      <c r="G415" s="20">
        <f>COUNTIF(Raw_Data!F:F,Customer_Master!A415)</f>
        <v>13</v>
      </c>
      <c r="H415" s="21">
        <f>SUMIF(Raw_Data!F:F,Customer_Master!A415,Raw_Data!R:R)</f>
        <v>7903.1825000000008</v>
      </c>
      <c r="I415" s="22">
        <f t="shared" si="12"/>
        <v>607.93711538461548</v>
      </c>
      <c r="J415" s="20" t="str">
        <f t="shared" si="13"/>
        <v>VIP</v>
      </c>
    </row>
    <row r="416" spans="1:10" x14ac:dyDescent="0.3">
      <c r="A416" s="20" t="s">
        <v>3511</v>
      </c>
      <c r="B416" s="20" t="str">
        <f>IFERROR(INDEX(Raw_Data!G:G,MATCH(Customer_Master!A416,Raw_Data!F:F,0)),"Not found")</f>
        <v>Mick Hernandez</v>
      </c>
      <c r="C416" s="20" t="str">
        <f>INDEX(Raw_Data!H:H,MATCH(Customer_Master!A416,Raw_Data!F:F,0))</f>
        <v>Home Office</v>
      </c>
      <c r="D416" s="20" t="str">
        <f>INDEX(Raw_Data!J:J,MATCH(Customer_Master!A416,Raw_Data!F:F,0))</f>
        <v>Chester</v>
      </c>
      <c r="E416" s="20" t="str">
        <f>INDEX(Raw_Data!J:J,MATCH(Customer_Master!A416,Raw_Data!F:F,0))</f>
        <v>Chester</v>
      </c>
      <c r="F416" s="20" t="str">
        <f>INDEX(Raw_Data!M:M,MATCH(Customer_Master!A416,Raw_Data!F:F,0))</f>
        <v>East</v>
      </c>
      <c r="G416" s="20">
        <f>COUNTIF(Raw_Data!F:F,Customer_Master!A416)</f>
        <v>22</v>
      </c>
      <c r="H416" s="21">
        <f>SUMIF(Raw_Data!F:F,Customer_Master!A416,Raw_Data!R:R)</f>
        <v>5503.0929999999989</v>
      </c>
      <c r="I416" s="22">
        <f t="shared" si="12"/>
        <v>250.14059090909086</v>
      </c>
      <c r="J416" s="20" t="str">
        <f t="shared" si="13"/>
        <v>VIP</v>
      </c>
    </row>
    <row r="417" spans="1:10" x14ac:dyDescent="0.3">
      <c r="A417" s="20" t="s">
        <v>3521</v>
      </c>
      <c r="B417" s="20" t="str">
        <f>IFERROR(INDEX(Raw_Data!G:G,MATCH(Customer_Master!A417,Raw_Data!F:F,0)),"Not found")</f>
        <v>Jocasta Rupert</v>
      </c>
      <c r="C417" s="20" t="str">
        <f>INDEX(Raw_Data!H:H,MATCH(Customer_Master!A417,Raw_Data!F:F,0))</f>
        <v>Consumer</v>
      </c>
      <c r="D417" s="20" t="str">
        <f>INDEX(Raw_Data!J:J,MATCH(Customer_Master!A417,Raw_Data!F:F,0))</f>
        <v>Jacksonville</v>
      </c>
      <c r="E417" s="20" t="str">
        <f>INDEX(Raw_Data!J:J,MATCH(Customer_Master!A417,Raw_Data!F:F,0))</f>
        <v>Jacksonville</v>
      </c>
      <c r="F417" s="20" t="str">
        <f>INDEX(Raw_Data!M:M,MATCH(Customer_Master!A417,Raw_Data!F:F,0))</f>
        <v>South</v>
      </c>
      <c r="G417" s="20">
        <f>COUNTIF(Raw_Data!F:F,Customer_Master!A417)</f>
        <v>1</v>
      </c>
      <c r="H417" s="21">
        <f>SUMIF(Raw_Data!F:F,Customer_Master!A417,Raw_Data!R:R)</f>
        <v>863.88</v>
      </c>
      <c r="I417" s="22">
        <f t="shared" si="12"/>
        <v>863.88</v>
      </c>
      <c r="J417" s="20" t="str">
        <f t="shared" si="13"/>
        <v>Silver</v>
      </c>
    </row>
    <row r="418" spans="1:10" x14ac:dyDescent="0.3">
      <c r="A418" s="20" t="s">
        <v>3526</v>
      </c>
      <c r="B418" s="20" t="str">
        <f>IFERROR(INDEX(Raw_Data!G:G,MATCH(Customer_Master!A418,Raw_Data!F:F,0)),"Not found")</f>
        <v>Suzanne McNair</v>
      </c>
      <c r="C418" s="20" t="str">
        <f>INDEX(Raw_Data!H:H,MATCH(Customer_Master!A418,Raw_Data!F:F,0))</f>
        <v>Corporate</v>
      </c>
      <c r="D418" s="20" t="str">
        <f>INDEX(Raw_Data!J:J,MATCH(Customer_Master!A418,Raw_Data!F:F,0))</f>
        <v>Greenville</v>
      </c>
      <c r="E418" s="20" t="str">
        <f>INDEX(Raw_Data!J:J,MATCH(Customer_Master!A418,Raw_Data!F:F,0))</f>
        <v>Greenville</v>
      </c>
      <c r="F418" s="20" t="str">
        <f>INDEX(Raw_Data!M:M,MATCH(Customer_Master!A418,Raw_Data!F:F,0))</f>
        <v>South</v>
      </c>
      <c r="G418" s="20">
        <f>COUNTIF(Raw_Data!F:F,Customer_Master!A418)</f>
        <v>22</v>
      </c>
      <c r="H418" s="21">
        <f>SUMIF(Raw_Data!F:F,Customer_Master!A418,Raw_Data!R:R)</f>
        <v>5563.3919999999998</v>
      </c>
      <c r="I418" s="22">
        <f t="shared" si="12"/>
        <v>252.88145454545455</v>
      </c>
      <c r="J418" s="20" t="str">
        <f t="shared" si="13"/>
        <v>VIP</v>
      </c>
    </row>
    <row r="419" spans="1:10" x14ac:dyDescent="0.3">
      <c r="A419" s="20" t="s">
        <v>3533</v>
      </c>
      <c r="B419" s="20" t="str">
        <f>IFERROR(INDEX(Raw_Data!G:G,MATCH(Customer_Master!A419,Raw_Data!F:F,0)),"Not found")</f>
        <v>Chris Cortes</v>
      </c>
      <c r="C419" s="20" t="str">
        <f>INDEX(Raw_Data!H:H,MATCH(Customer_Master!A419,Raw_Data!F:F,0))</f>
        <v>Consumer</v>
      </c>
      <c r="D419" s="20" t="str">
        <f>INDEX(Raw_Data!J:J,MATCH(Customer_Master!A419,Raw_Data!F:F,0))</f>
        <v>La Porte</v>
      </c>
      <c r="E419" s="20" t="str">
        <f>INDEX(Raw_Data!J:J,MATCH(Customer_Master!A419,Raw_Data!F:F,0))</f>
        <v>La Porte</v>
      </c>
      <c r="F419" s="20" t="str">
        <f>INDEX(Raw_Data!M:M,MATCH(Customer_Master!A419,Raw_Data!F:F,0))</f>
        <v>Central</v>
      </c>
      <c r="G419" s="20">
        <f>COUNTIF(Raw_Data!F:F,Customer_Master!A419)</f>
        <v>22</v>
      </c>
      <c r="H419" s="21">
        <f>SUMIF(Raw_Data!F:F,Customer_Master!A419,Raw_Data!R:R)</f>
        <v>3913.4180000000001</v>
      </c>
      <c r="I419" s="22">
        <f t="shared" si="12"/>
        <v>177.88263636363638</v>
      </c>
      <c r="J419" s="20" t="str">
        <f t="shared" si="13"/>
        <v>Gold</v>
      </c>
    </row>
    <row r="420" spans="1:10" x14ac:dyDescent="0.3">
      <c r="A420" s="20" t="s">
        <v>3536</v>
      </c>
      <c r="B420" s="20" t="str">
        <f>IFERROR(INDEX(Raw_Data!G:G,MATCH(Customer_Master!A420,Raw_Data!F:F,0)),"Not found")</f>
        <v>Phillip Flathmann</v>
      </c>
      <c r="C420" s="20" t="str">
        <f>INDEX(Raw_Data!H:H,MATCH(Customer_Master!A420,Raw_Data!F:F,0))</f>
        <v>Consumer</v>
      </c>
      <c r="D420" s="20" t="str">
        <f>INDEX(Raw_Data!J:J,MATCH(Customer_Master!A420,Raw_Data!F:F,0))</f>
        <v>San Francisco</v>
      </c>
      <c r="E420" s="20" t="str">
        <f>INDEX(Raw_Data!J:J,MATCH(Customer_Master!A420,Raw_Data!F:F,0))</f>
        <v>San Francisco</v>
      </c>
      <c r="F420" s="20" t="str">
        <f>INDEX(Raw_Data!M:M,MATCH(Customer_Master!A420,Raw_Data!F:F,0))</f>
        <v>West</v>
      </c>
      <c r="G420" s="20">
        <f>COUNTIF(Raw_Data!F:F,Customer_Master!A420)</f>
        <v>10</v>
      </c>
      <c r="H420" s="21">
        <f>SUMIF(Raw_Data!F:F,Customer_Master!A420,Raw_Data!R:R)</f>
        <v>2206.1279999999997</v>
      </c>
      <c r="I420" s="22">
        <f t="shared" si="12"/>
        <v>220.61279999999996</v>
      </c>
      <c r="J420" s="20" t="str">
        <f t="shared" si="13"/>
        <v>Gold</v>
      </c>
    </row>
    <row r="421" spans="1:10" x14ac:dyDescent="0.3">
      <c r="A421" s="20" t="s">
        <v>3543</v>
      </c>
      <c r="B421" s="20" t="str">
        <f>IFERROR(INDEX(Raw_Data!G:G,MATCH(Customer_Master!A421,Raw_Data!F:F,0)),"Not found")</f>
        <v>Dan Campbell</v>
      </c>
      <c r="C421" s="20" t="str">
        <f>INDEX(Raw_Data!H:H,MATCH(Customer_Master!A421,Raw_Data!F:F,0))</f>
        <v>Consumer</v>
      </c>
      <c r="D421" s="20" t="str">
        <f>INDEX(Raw_Data!J:J,MATCH(Customer_Master!A421,Raw_Data!F:F,0))</f>
        <v>Florence</v>
      </c>
      <c r="E421" s="20" t="str">
        <f>INDEX(Raw_Data!J:J,MATCH(Customer_Master!A421,Raw_Data!F:F,0))</f>
        <v>Florence</v>
      </c>
      <c r="F421" s="20" t="str">
        <f>INDEX(Raw_Data!M:M,MATCH(Customer_Master!A421,Raw_Data!F:F,0))</f>
        <v>South</v>
      </c>
      <c r="G421" s="20">
        <f>COUNTIF(Raw_Data!F:F,Customer_Master!A421)</f>
        <v>18</v>
      </c>
      <c r="H421" s="21">
        <f>SUMIF(Raw_Data!F:F,Customer_Master!A421,Raw_Data!R:R)</f>
        <v>3336.1680000000006</v>
      </c>
      <c r="I421" s="22">
        <f t="shared" si="12"/>
        <v>185.3426666666667</v>
      </c>
      <c r="J421" s="20" t="str">
        <f t="shared" si="13"/>
        <v>Gold</v>
      </c>
    </row>
    <row r="422" spans="1:10" x14ac:dyDescent="0.3">
      <c r="A422" s="20" t="s">
        <v>3558</v>
      </c>
      <c r="B422" s="20" t="str">
        <f>IFERROR(INDEX(Raw_Data!G:G,MATCH(Customer_Master!A422,Raw_Data!F:F,0)),"Not found")</f>
        <v>Bryan Davis</v>
      </c>
      <c r="C422" s="20" t="str">
        <f>INDEX(Raw_Data!H:H,MATCH(Customer_Master!A422,Raw_Data!F:F,0))</f>
        <v>Consumer</v>
      </c>
      <c r="D422" s="20" t="str">
        <f>INDEX(Raw_Data!J:J,MATCH(Customer_Master!A422,Raw_Data!F:F,0))</f>
        <v>Houston</v>
      </c>
      <c r="E422" s="20" t="str">
        <f>INDEX(Raw_Data!J:J,MATCH(Customer_Master!A422,Raw_Data!F:F,0))</f>
        <v>Houston</v>
      </c>
      <c r="F422" s="20" t="str">
        <f>INDEX(Raw_Data!M:M,MATCH(Customer_Master!A422,Raw_Data!F:F,0))</f>
        <v>Central</v>
      </c>
      <c r="G422" s="20">
        <f>COUNTIF(Raw_Data!F:F,Customer_Master!A422)</f>
        <v>10</v>
      </c>
      <c r="H422" s="21">
        <f>SUMIF(Raw_Data!F:F,Customer_Master!A422,Raw_Data!R:R)</f>
        <v>658.46600000000001</v>
      </c>
      <c r="I422" s="22">
        <f t="shared" si="12"/>
        <v>65.846599999999995</v>
      </c>
      <c r="J422" s="20" t="str">
        <f t="shared" si="13"/>
        <v>Silver</v>
      </c>
    </row>
    <row r="423" spans="1:10" x14ac:dyDescent="0.3">
      <c r="A423" s="20" t="s">
        <v>3583</v>
      </c>
      <c r="B423" s="20" t="str">
        <f>IFERROR(INDEX(Raw_Data!G:G,MATCH(Customer_Master!A423,Raw_Data!F:F,0)),"Not found")</f>
        <v>Gene McClure</v>
      </c>
      <c r="C423" s="20" t="str">
        <f>INDEX(Raw_Data!H:H,MATCH(Customer_Master!A423,Raw_Data!F:F,0))</f>
        <v>Consumer</v>
      </c>
      <c r="D423" s="20" t="str">
        <f>INDEX(Raw_Data!J:J,MATCH(Customer_Master!A423,Raw_Data!F:F,0))</f>
        <v>Providence</v>
      </c>
      <c r="E423" s="20" t="str">
        <f>INDEX(Raw_Data!J:J,MATCH(Customer_Master!A423,Raw_Data!F:F,0))</f>
        <v>Providence</v>
      </c>
      <c r="F423" s="20" t="str">
        <f>INDEX(Raw_Data!M:M,MATCH(Customer_Master!A423,Raw_Data!F:F,0))</f>
        <v>East</v>
      </c>
      <c r="G423" s="20">
        <f>COUNTIF(Raw_Data!F:F,Customer_Master!A423)</f>
        <v>13</v>
      </c>
      <c r="H423" s="21">
        <f>SUMIF(Raw_Data!F:F,Customer_Master!A423,Raw_Data!R:R)</f>
        <v>1255.6819999999998</v>
      </c>
      <c r="I423" s="22">
        <f t="shared" si="12"/>
        <v>96.590923076923062</v>
      </c>
      <c r="J423" s="20" t="str">
        <f t="shared" si="13"/>
        <v>Silver</v>
      </c>
    </row>
    <row r="424" spans="1:10" x14ac:dyDescent="0.3">
      <c r="A424" s="20" t="s">
        <v>3590</v>
      </c>
      <c r="B424" s="20" t="str">
        <f>IFERROR(INDEX(Raw_Data!G:G,MATCH(Customer_Master!A424,Raw_Data!F:F,0)),"Not found")</f>
        <v>Todd Boyes</v>
      </c>
      <c r="C424" s="20" t="str">
        <f>INDEX(Raw_Data!H:H,MATCH(Customer_Master!A424,Raw_Data!F:F,0))</f>
        <v>Corporate</v>
      </c>
      <c r="D424" s="20" t="str">
        <f>INDEX(Raw_Data!J:J,MATCH(Customer_Master!A424,Raw_Data!F:F,0))</f>
        <v>New York City</v>
      </c>
      <c r="E424" s="20" t="str">
        <f>INDEX(Raw_Data!J:J,MATCH(Customer_Master!A424,Raw_Data!F:F,0))</f>
        <v>New York City</v>
      </c>
      <c r="F424" s="20" t="str">
        <f>INDEX(Raw_Data!M:M,MATCH(Customer_Master!A424,Raw_Data!F:F,0))</f>
        <v>East</v>
      </c>
      <c r="G424" s="20">
        <f>COUNTIF(Raw_Data!F:F,Customer_Master!A424)</f>
        <v>13</v>
      </c>
      <c r="H424" s="21">
        <f>SUMIF(Raw_Data!F:F,Customer_Master!A424,Raw_Data!R:R)</f>
        <v>834.32799999999997</v>
      </c>
      <c r="I424" s="22">
        <f t="shared" si="12"/>
        <v>64.17907692307692</v>
      </c>
      <c r="J424" s="20" t="str">
        <f t="shared" si="13"/>
        <v>Silver</v>
      </c>
    </row>
    <row r="425" spans="1:10" x14ac:dyDescent="0.3">
      <c r="A425" s="20" t="s">
        <v>3601</v>
      </c>
      <c r="B425" s="20" t="str">
        <f>IFERROR(INDEX(Raw_Data!G:G,MATCH(Customer_Master!A425,Raw_Data!F:F,0)),"Not found")</f>
        <v>Justin Hirsh</v>
      </c>
      <c r="C425" s="20" t="str">
        <f>INDEX(Raw_Data!H:H,MATCH(Customer_Master!A425,Raw_Data!F:F,0))</f>
        <v>Consumer</v>
      </c>
      <c r="D425" s="20" t="str">
        <f>INDEX(Raw_Data!J:J,MATCH(Customer_Master!A425,Raw_Data!F:F,0))</f>
        <v>Pueblo</v>
      </c>
      <c r="E425" s="20" t="str">
        <f>INDEX(Raw_Data!J:J,MATCH(Customer_Master!A425,Raw_Data!F:F,0))</f>
        <v>Pueblo</v>
      </c>
      <c r="F425" s="20" t="str">
        <f>INDEX(Raw_Data!M:M,MATCH(Customer_Master!A425,Raw_Data!F:F,0))</f>
        <v>West</v>
      </c>
      <c r="G425" s="20">
        <f>COUNTIF(Raw_Data!F:F,Customer_Master!A425)</f>
        <v>5</v>
      </c>
      <c r="H425" s="21">
        <f>SUMIF(Raw_Data!F:F,Customer_Master!A425,Raw_Data!R:R)</f>
        <v>2256.3940000000002</v>
      </c>
      <c r="I425" s="22">
        <f t="shared" si="12"/>
        <v>451.27880000000005</v>
      </c>
      <c r="J425" s="20" t="str">
        <f t="shared" si="13"/>
        <v>Gold</v>
      </c>
    </row>
    <row r="426" spans="1:10" x14ac:dyDescent="0.3">
      <c r="A426" s="20" t="s">
        <v>3605</v>
      </c>
      <c r="B426" s="20" t="str">
        <f>IFERROR(INDEX(Raw_Data!G:G,MATCH(Customer_Master!A426,Raw_Data!F:F,0)),"Not found")</f>
        <v>Erica Bern</v>
      </c>
      <c r="C426" s="20" t="str">
        <f>INDEX(Raw_Data!H:H,MATCH(Customer_Master!A426,Raw_Data!F:F,0))</f>
        <v>Corporate</v>
      </c>
      <c r="D426" s="20" t="str">
        <f>INDEX(Raw_Data!J:J,MATCH(Customer_Master!A426,Raw_Data!F:F,0))</f>
        <v>Fairfield</v>
      </c>
      <c r="E426" s="20" t="str">
        <f>INDEX(Raw_Data!J:J,MATCH(Customer_Master!A426,Raw_Data!F:F,0))</f>
        <v>Fairfield</v>
      </c>
      <c r="F426" s="20" t="str">
        <f>INDEX(Raw_Data!M:M,MATCH(Customer_Master!A426,Raw_Data!F:F,0))</f>
        <v>West</v>
      </c>
      <c r="G426" s="20">
        <f>COUNTIF(Raw_Data!F:F,Customer_Master!A426)</f>
        <v>6</v>
      </c>
      <c r="H426" s="21">
        <f>SUMIF(Raw_Data!F:F,Customer_Master!A426,Raw_Data!R:R)</f>
        <v>1643.2550000000001</v>
      </c>
      <c r="I426" s="22">
        <f t="shared" si="12"/>
        <v>273.87583333333333</v>
      </c>
      <c r="J426" s="20" t="str">
        <f t="shared" si="13"/>
        <v>Silver</v>
      </c>
    </row>
    <row r="427" spans="1:10" x14ac:dyDescent="0.3">
      <c r="A427" s="20" t="s">
        <v>3609</v>
      </c>
      <c r="B427" s="20" t="str">
        <f>IFERROR(INDEX(Raw_Data!G:G,MATCH(Customer_Master!A427,Raw_Data!F:F,0)),"Not found")</f>
        <v>Quincy Jones</v>
      </c>
      <c r="C427" s="20" t="str">
        <f>INDEX(Raw_Data!H:H,MATCH(Customer_Master!A427,Raw_Data!F:F,0))</f>
        <v>Corporate</v>
      </c>
      <c r="D427" s="20" t="str">
        <f>INDEX(Raw_Data!J:J,MATCH(Customer_Master!A427,Raw_Data!F:F,0))</f>
        <v>Saint Paul</v>
      </c>
      <c r="E427" s="20" t="str">
        <f>INDEX(Raw_Data!J:J,MATCH(Customer_Master!A427,Raw_Data!F:F,0))</f>
        <v>Saint Paul</v>
      </c>
      <c r="F427" s="20" t="str">
        <f>INDEX(Raw_Data!M:M,MATCH(Customer_Master!A427,Raw_Data!F:F,0))</f>
        <v>Central</v>
      </c>
      <c r="G427" s="20">
        <f>COUNTIF(Raw_Data!F:F,Customer_Master!A427)</f>
        <v>13</v>
      </c>
      <c r="H427" s="21">
        <f>SUMIF(Raw_Data!F:F,Customer_Master!A427,Raw_Data!R:R)</f>
        <v>6108.3379999999997</v>
      </c>
      <c r="I427" s="22">
        <f t="shared" si="12"/>
        <v>469.87215384615382</v>
      </c>
      <c r="J427" s="20" t="str">
        <f t="shared" si="13"/>
        <v>VIP</v>
      </c>
    </row>
    <row r="428" spans="1:10" x14ac:dyDescent="0.3">
      <c r="A428" s="20" t="s">
        <v>3614</v>
      </c>
      <c r="B428" s="20" t="str">
        <f>IFERROR(INDEX(Raw_Data!G:G,MATCH(Customer_Master!A428,Raw_Data!F:F,0)),"Not found")</f>
        <v>Tracy Collins</v>
      </c>
      <c r="C428" s="20" t="str">
        <f>INDEX(Raw_Data!H:H,MATCH(Customer_Master!A428,Raw_Data!F:F,0))</f>
        <v>Home Office</v>
      </c>
      <c r="D428" s="20" t="str">
        <f>INDEX(Raw_Data!J:J,MATCH(Customer_Master!A428,Raw_Data!F:F,0))</f>
        <v>Arlington</v>
      </c>
      <c r="E428" s="20" t="str">
        <f>INDEX(Raw_Data!J:J,MATCH(Customer_Master!A428,Raw_Data!F:F,0))</f>
        <v>Arlington</v>
      </c>
      <c r="F428" s="20" t="str">
        <f>INDEX(Raw_Data!M:M,MATCH(Customer_Master!A428,Raw_Data!F:F,0))</f>
        <v>South</v>
      </c>
      <c r="G428" s="20">
        <f>COUNTIF(Raw_Data!F:F,Customer_Master!A428)</f>
        <v>10</v>
      </c>
      <c r="H428" s="21">
        <f>SUMIF(Raw_Data!F:F,Customer_Master!A428,Raw_Data!R:R)</f>
        <v>742.55799999999999</v>
      </c>
      <c r="I428" s="22">
        <f t="shared" si="12"/>
        <v>74.255799999999994</v>
      </c>
      <c r="J428" s="20" t="str">
        <f t="shared" si="13"/>
        <v>Silver</v>
      </c>
    </row>
    <row r="429" spans="1:10" x14ac:dyDescent="0.3">
      <c r="A429" s="20" t="s">
        <v>3619</v>
      </c>
      <c r="B429" s="20" t="str">
        <f>IFERROR(INDEX(Raw_Data!G:G,MATCH(Customer_Master!A429,Raw_Data!F:F,0)),"Not found")</f>
        <v>Chuck Sachs</v>
      </c>
      <c r="C429" s="20" t="str">
        <f>INDEX(Raw_Data!H:H,MATCH(Customer_Master!A429,Raw_Data!F:F,0))</f>
        <v>Consumer</v>
      </c>
      <c r="D429" s="20" t="str">
        <f>INDEX(Raw_Data!J:J,MATCH(Customer_Master!A429,Raw_Data!F:F,0))</f>
        <v>Columbus</v>
      </c>
      <c r="E429" s="20" t="str">
        <f>INDEX(Raw_Data!J:J,MATCH(Customer_Master!A429,Raw_Data!F:F,0))</f>
        <v>Columbus</v>
      </c>
      <c r="F429" s="20" t="str">
        <f>INDEX(Raw_Data!M:M,MATCH(Customer_Master!A429,Raw_Data!F:F,0))</f>
        <v>South</v>
      </c>
      <c r="G429" s="20">
        <f>COUNTIF(Raw_Data!F:F,Customer_Master!A429)</f>
        <v>6</v>
      </c>
      <c r="H429" s="21">
        <f>SUMIF(Raw_Data!F:F,Customer_Master!A429,Raw_Data!R:R)</f>
        <v>550.64400000000012</v>
      </c>
      <c r="I429" s="22">
        <f t="shared" si="12"/>
        <v>91.774000000000015</v>
      </c>
      <c r="J429" s="20" t="str">
        <f t="shared" si="13"/>
        <v>Silver</v>
      </c>
    </row>
    <row r="430" spans="1:10" x14ac:dyDescent="0.3">
      <c r="A430" s="20" t="s">
        <v>3638</v>
      </c>
      <c r="B430" s="20" t="str">
        <f>IFERROR(INDEX(Raw_Data!G:G,MATCH(Customer_Master!A430,Raw_Data!F:F,0)),"Not found")</f>
        <v>Henry Goldwyn</v>
      </c>
      <c r="C430" s="20" t="str">
        <f>INDEX(Raw_Data!H:H,MATCH(Customer_Master!A430,Raw_Data!F:F,0))</f>
        <v>Corporate</v>
      </c>
      <c r="D430" s="20" t="str">
        <f>INDEX(Raw_Data!J:J,MATCH(Customer_Master!A430,Raw_Data!F:F,0))</f>
        <v>Los Angeles</v>
      </c>
      <c r="E430" s="20" t="str">
        <f>INDEX(Raw_Data!J:J,MATCH(Customer_Master!A430,Raw_Data!F:F,0))</f>
        <v>Los Angeles</v>
      </c>
      <c r="F430" s="20" t="str">
        <f>INDEX(Raw_Data!M:M,MATCH(Customer_Master!A430,Raw_Data!F:F,0))</f>
        <v>West</v>
      </c>
      <c r="G430" s="20">
        <f>COUNTIF(Raw_Data!F:F,Customer_Master!A430)</f>
        <v>17</v>
      </c>
      <c r="H430" s="21">
        <f>SUMIF(Raw_Data!F:F,Customer_Master!A430,Raw_Data!R:R)</f>
        <v>3247.6419999999994</v>
      </c>
      <c r="I430" s="22">
        <f t="shared" si="12"/>
        <v>191.03776470588232</v>
      </c>
      <c r="J430" s="20" t="str">
        <f t="shared" si="13"/>
        <v>Gold</v>
      </c>
    </row>
    <row r="431" spans="1:10" x14ac:dyDescent="0.3">
      <c r="A431" s="20" t="s">
        <v>3648</v>
      </c>
      <c r="B431" s="20" t="str">
        <f>IFERROR(INDEX(Raw_Data!G:G,MATCH(Customer_Master!A431,Raw_Data!F:F,0)),"Not found")</f>
        <v>Laurel Workman</v>
      </c>
      <c r="C431" s="20" t="str">
        <f>INDEX(Raw_Data!H:H,MATCH(Customer_Master!A431,Raw_Data!F:F,0))</f>
        <v>Corporate</v>
      </c>
      <c r="D431" s="20" t="str">
        <f>INDEX(Raw_Data!J:J,MATCH(Customer_Master!A431,Raw_Data!F:F,0))</f>
        <v>Deltona</v>
      </c>
      <c r="E431" s="20" t="str">
        <f>INDEX(Raw_Data!J:J,MATCH(Customer_Master!A431,Raw_Data!F:F,0))</f>
        <v>Deltona</v>
      </c>
      <c r="F431" s="20" t="str">
        <f>INDEX(Raw_Data!M:M,MATCH(Customer_Master!A431,Raw_Data!F:F,0))</f>
        <v>South</v>
      </c>
      <c r="G431" s="20">
        <f>COUNTIF(Raw_Data!F:F,Customer_Master!A431)</f>
        <v>15</v>
      </c>
      <c r="H431" s="21">
        <f>SUMIF(Raw_Data!F:F,Customer_Master!A431,Raw_Data!R:R)</f>
        <v>2238.0609999999997</v>
      </c>
      <c r="I431" s="22">
        <f t="shared" si="12"/>
        <v>149.20406666666665</v>
      </c>
      <c r="J431" s="20" t="str">
        <f t="shared" si="13"/>
        <v>Gold</v>
      </c>
    </row>
    <row r="432" spans="1:10" x14ac:dyDescent="0.3">
      <c r="A432" s="20" t="s">
        <v>3652</v>
      </c>
      <c r="B432" s="20" t="str">
        <f>IFERROR(INDEX(Raw_Data!G:G,MATCH(Customer_Master!A432,Raw_Data!F:F,0)),"Not found")</f>
        <v>Matt Collins</v>
      </c>
      <c r="C432" s="20" t="str">
        <f>INDEX(Raw_Data!H:H,MATCH(Customer_Master!A432,Raw_Data!F:F,0))</f>
        <v>Consumer</v>
      </c>
      <c r="D432" s="20" t="str">
        <f>INDEX(Raw_Data!J:J,MATCH(Customer_Master!A432,Raw_Data!F:F,0))</f>
        <v>Cincinnati</v>
      </c>
      <c r="E432" s="20" t="str">
        <f>INDEX(Raw_Data!J:J,MATCH(Customer_Master!A432,Raw_Data!F:F,0))</f>
        <v>Cincinnati</v>
      </c>
      <c r="F432" s="20" t="str">
        <f>INDEX(Raw_Data!M:M,MATCH(Customer_Master!A432,Raw_Data!F:F,0))</f>
        <v>East</v>
      </c>
      <c r="G432" s="20">
        <f>COUNTIF(Raw_Data!F:F,Customer_Master!A432)</f>
        <v>11</v>
      </c>
      <c r="H432" s="21">
        <f>SUMIF(Raw_Data!F:F,Customer_Master!A432,Raw_Data!R:R)</f>
        <v>1303.893</v>
      </c>
      <c r="I432" s="22">
        <f t="shared" si="12"/>
        <v>118.53572727272727</v>
      </c>
      <c r="J432" s="20" t="str">
        <f t="shared" si="13"/>
        <v>Silver</v>
      </c>
    </row>
    <row r="433" spans="1:10" x14ac:dyDescent="0.3">
      <c r="A433" s="20" t="s">
        <v>3655</v>
      </c>
      <c r="B433" s="20" t="str">
        <f>IFERROR(INDEX(Raw_Data!G:G,MATCH(Customer_Master!A433,Raw_Data!F:F,0)),"Not found")</f>
        <v>Liz Preis</v>
      </c>
      <c r="C433" s="20" t="str">
        <f>INDEX(Raw_Data!H:H,MATCH(Customer_Master!A433,Raw_Data!F:F,0))</f>
        <v>Consumer</v>
      </c>
      <c r="D433" s="20" t="str">
        <f>INDEX(Raw_Data!J:J,MATCH(Customer_Master!A433,Raw_Data!F:F,0))</f>
        <v>Murray</v>
      </c>
      <c r="E433" s="20" t="str">
        <f>INDEX(Raw_Data!J:J,MATCH(Customer_Master!A433,Raw_Data!F:F,0))</f>
        <v>Murray</v>
      </c>
      <c r="F433" s="20" t="str">
        <f>INDEX(Raw_Data!M:M,MATCH(Customer_Master!A433,Raw_Data!F:F,0))</f>
        <v>South</v>
      </c>
      <c r="G433" s="20">
        <f>COUNTIF(Raw_Data!F:F,Customer_Master!A433)</f>
        <v>15</v>
      </c>
      <c r="H433" s="21">
        <f>SUMIF(Raw_Data!F:F,Customer_Master!A433,Raw_Data!R:R)</f>
        <v>3653.3990000000003</v>
      </c>
      <c r="I433" s="22">
        <f t="shared" si="12"/>
        <v>243.55993333333336</v>
      </c>
      <c r="J433" s="20" t="str">
        <f t="shared" si="13"/>
        <v>Gold</v>
      </c>
    </row>
    <row r="434" spans="1:10" x14ac:dyDescent="0.3">
      <c r="A434" s="20" t="s">
        <v>3661</v>
      </c>
      <c r="B434" s="20" t="str">
        <f>IFERROR(INDEX(Raw_Data!G:G,MATCH(Customer_Master!A434,Raw_Data!F:F,0)),"Not found")</f>
        <v>Evan Bailliet</v>
      </c>
      <c r="C434" s="20" t="str">
        <f>INDEX(Raw_Data!H:H,MATCH(Customer_Master!A434,Raw_Data!F:F,0))</f>
        <v>Consumer</v>
      </c>
      <c r="D434" s="20" t="str">
        <f>INDEX(Raw_Data!J:J,MATCH(Customer_Master!A434,Raw_Data!F:F,0))</f>
        <v>Wilmington</v>
      </c>
      <c r="E434" s="20" t="str">
        <f>INDEX(Raw_Data!J:J,MATCH(Customer_Master!A434,Raw_Data!F:F,0))</f>
        <v>Wilmington</v>
      </c>
      <c r="F434" s="20" t="str">
        <f>INDEX(Raw_Data!M:M,MATCH(Customer_Master!A434,Raw_Data!F:F,0))</f>
        <v>South</v>
      </c>
      <c r="G434" s="20">
        <f>COUNTIF(Raw_Data!F:F,Customer_Master!A434)</f>
        <v>7</v>
      </c>
      <c r="H434" s="21">
        <f>SUMIF(Raw_Data!F:F,Customer_Master!A434,Raw_Data!R:R)</f>
        <v>1186.326</v>
      </c>
      <c r="I434" s="22">
        <f t="shared" si="12"/>
        <v>169.47514285714286</v>
      </c>
      <c r="J434" s="20" t="str">
        <f t="shared" si="13"/>
        <v>Silver</v>
      </c>
    </row>
    <row r="435" spans="1:10" x14ac:dyDescent="0.3">
      <c r="A435" s="20" t="s">
        <v>3666</v>
      </c>
      <c r="B435" s="20" t="str">
        <f>IFERROR(INDEX(Raw_Data!G:G,MATCH(Customer_Master!A435,Raw_Data!F:F,0)),"Not found")</f>
        <v>George Zrebassa</v>
      </c>
      <c r="C435" s="20" t="str">
        <f>INDEX(Raw_Data!H:H,MATCH(Customer_Master!A435,Raw_Data!F:F,0))</f>
        <v>Corporate</v>
      </c>
      <c r="D435" s="20" t="str">
        <f>INDEX(Raw_Data!J:J,MATCH(Customer_Master!A435,Raw_Data!F:F,0))</f>
        <v>Lawrence</v>
      </c>
      <c r="E435" s="20" t="str">
        <f>INDEX(Raw_Data!J:J,MATCH(Customer_Master!A435,Raw_Data!F:F,0))</f>
        <v>Lawrence</v>
      </c>
      <c r="F435" s="20" t="str">
        <f>INDEX(Raw_Data!M:M,MATCH(Customer_Master!A435,Raw_Data!F:F,0))</f>
        <v>East</v>
      </c>
      <c r="G435" s="20">
        <f>COUNTIF(Raw_Data!F:F,Customer_Master!A435)</f>
        <v>5</v>
      </c>
      <c r="H435" s="21">
        <f>SUMIF(Raw_Data!F:F,Customer_Master!A435,Raw_Data!R:R)</f>
        <v>2454.6220000000003</v>
      </c>
      <c r="I435" s="22">
        <f t="shared" si="12"/>
        <v>490.92440000000005</v>
      </c>
      <c r="J435" s="20" t="str">
        <f t="shared" si="13"/>
        <v>Gold</v>
      </c>
    </row>
    <row r="436" spans="1:10" x14ac:dyDescent="0.3">
      <c r="A436" s="20" t="s">
        <v>3673</v>
      </c>
      <c r="B436" s="20" t="str">
        <f>IFERROR(INDEX(Raw_Data!G:G,MATCH(Customer_Master!A436,Raw_Data!F:F,0)),"Not found")</f>
        <v>Cathy Prescott</v>
      </c>
      <c r="C436" s="20" t="str">
        <f>INDEX(Raw_Data!H:H,MATCH(Customer_Master!A436,Raw_Data!F:F,0))</f>
        <v>Corporate</v>
      </c>
      <c r="D436" s="20" t="str">
        <f>INDEX(Raw_Data!J:J,MATCH(Customer_Master!A436,Raw_Data!F:F,0))</f>
        <v>Norwich</v>
      </c>
      <c r="E436" s="20" t="str">
        <f>INDEX(Raw_Data!J:J,MATCH(Customer_Master!A436,Raw_Data!F:F,0))</f>
        <v>Norwich</v>
      </c>
      <c r="F436" s="20" t="str">
        <f>INDEX(Raw_Data!M:M,MATCH(Customer_Master!A436,Raw_Data!F:F,0))</f>
        <v>East</v>
      </c>
      <c r="G436" s="20">
        <f>COUNTIF(Raw_Data!F:F,Customer_Master!A436)</f>
        <v>14</v>
      </c>
      <c r="H436" s="21">
        <f>SUMIF(Raw_Data!F:F,Customer_Master!A436,Raw_Data!R:R)</f>
        <v>5402.253999999999</v>
      </c>
      <c r="I436" s="22">
        <f t="shared" si="12"/>
        <v>385.87528571428567</v>
      </c>
      <c r="J436" s="20" t="str">
        <f t="shared" si="13"/>
        <v>VIP</v>
      </c>
    </row>
    <row r="437" spans="1:10" x14ac:dyDescent="0.3">
      <c r="A437" s="20" t="s">
        <v>3676</v>
      </c>
      <c r="B437" s="20" t="str">
        <f>IFERROR(INDEX(Raw_Data!G:G,MATCH(Customer_Master!A437,Raw_Data!F:F,0)),"Not found")</f>
        <v>Frank Gastineau</v>
      </c>
      <c r="C437" s="20" t="str">
        <f>INDEX(Raw_Data!H:H,MATCH(Customer_Master!A437,Raw_Data!F:F,0))</f>
        <v>Home Office</v>
      </c>
      <c r="D437" s="20" t="str">
        <f>INDEX(Raw_Data!J:J,MATCH(Customer_Master!A437,Raw_Data!F:F,0))</f>
        <v>San Francisco</v>
      </c>
      <c r="E437" s="20" t="str">
        <f>INDEX(Raw_Data!J:J,MATCH(Customer_Master!A437,Raw_Data!F:F,0))</f>
        <v>San Francisco</v>
      </c>
      <c r="F437" s="20" t="str">
        <f>INDEX(Raw_Data!M:M,MATCH(Customer_Master!A437,Raw_Data!F:F,0))</f>
        <v>West</v>
      </c>
      <c r="G437" s="20">
        <f>COUNTIF(Raw_Data!F:F,Customer_Master!A437)</f>
        <v>11</v>
      </c>
      <c r="H437" s="21">
        <f>SUMIF(Raw_Data!F:F,Customer_Master!A437,Raw_Data!R:R)</f>
        <v>1383.1440000000002</v>
      </c>
      <c r="I437" s="22">
        <f t="shared" si="12"/>
        <v>125.74036363636365</v>
      </c>
      <c r="J437" s="20" t="str">
        <f t="shared" si="13"/>
        <v>Silver</v>
      </c>
    </row>
    <row r="438" spans="1:10" x14ac:dyDescent="0.3">
      <c r="A438" s="20" t="s">
        <v>3681</v>
      </c>
      <c r="B438" s="20" t="str">
        <f>IFERROR(INDEX(Raw_Data!G:G,MATCH(Customer_Master!A438,Raw_Data!F:F,0)),"Not found")</f>
        <v>Lisa DeCherney</v>
      </c>
      <c r="C438" s="20" t="str">
        <f>INDEX(Raw_Data!H:H,MATCH(Customer_Master!A438,Raw_Data!F:F,0))</f>
        <v>Consumer</v>
      </c>
      <c r="D438" s="20" t="str">
        <f>INDEX(Raw_Data!J:J,MATCH(Customer_Master!A438,Raw_Data!F:F,0))</f>
        <v>San Francisco</v>
      </c>
      <c r="E438" s="20" t="str">
        <f>INDEX(Raw_Data!J:J,MATCH(Customer_Master!A438,Raw_Data!F:F,0))</f>
        <v>San Francisco</v>
      </c>
      <c r="F438" s="20" t="str">
        <f>INDEX(Raw_Data!M:M,MATCH(Customer_Master!A438,Raw_Data!F:F,0))</f>
        <v>West</v>
      </c>
      <c r="G438" s="20">
        <f>COUNTIF(Raw_Data!F:F,Customer_Master!A438)</f>
        <v>7</v>
      </c>
      <c r="H438" s="21">
        <f>SUMIF(Raw_Data!F:F,Customer_Master!A438,Raw_Data!R:R)</f>
        <v>1961.934</v>
      </c>
      <c r="I438" s="22">
        <f t="shared" si="12"/>
        <v>280.27628571428573</v>
      </c>
      <c r="J438" s="20" t="str">
        <f t="shared" si="13"/>
        <v>Silver</v>
      </c>
    </row>
    <row r="439" spans="1:10" x14ac:dyDescent="0.3">
      <c r="A439" s="20" t="s">
        <v>3684</v>
      </c>
      <c r="B439" s="20" t="str">
        <f>IFERROR(INDEX(Raw_Data!G:G,MATCH(Customer_Master!A439,Raw_Data!F:F,0)),"Not found")</f>
        <v>Alejandro Ballentine</v>
      </c>
      <c r="C439" s="20" t="str">
        <f>INDEX(Raw_Data!H:H,MATCH(Customer_Master!A439,Raw_Data!F:F,0))</f>
        <v>Home Office</v>
      </c>
      <c r="D439" s="20" t="str">
        <f>INDEX(Raw_Data!J:J,MATCH(Customer_Master!A439,Raw_Data!F:F,0))</f>
        <v>Lorain</v>
      </c>
      <c r="E439" s="20" t="str">
        <f>INDEX(Raw_Data!J:J,MATCH(Customer_Master!A439,Raw_Data!F:F,0))</f>
        <v>Lorain</v>
      </c>
      <c r="F439" s="20" t="str">
        <f>INDEX(Raw_Data!M:M,MATCH(Customer_Master!A439,Raw_Data!F:F,0))</f>
        <v>East</v>
      </c>
      <c r="G439" s="20">
        <f>COUNTIF(Raw_Data!F:F,Customer_Master!A439)</f>
        <v>14</v>
      </c>
      <c r="H439" s="21">
        <f>SUMIF(Raw_Data!F:F,Customer_Master!A439,Raw_Data!R:R)</f>
        <v>914.53199999999981</v>
      </c>
      <c r="I439" s="22">
        <f t="shared" si="12"/>
        <v>65.323714285714274</v>
      </c>
      <c r="J439" s="20" t="str">
        <f t="shared" si="13"/>
        <v>Silver</v>
      </c>
    </row>
    <row r="440" spans="1:10" x14ac:dyDescent="0.3">
      <c r="A440" s="20" t="s">
        <v>3687</v>
      </c>
      <c r="B440" s="20" t="str">
        <f>IFERROR(INDEX(Raw_Data!G:G,MATCH(Customer_Master!A440,Raw_Data!F:F,0)),"Not found")</f>
        <v>Michael Nguyen</v>
      </c>
      <c r="C440" s="20" t="str">
        <f>INDEX(Raw_Data!H:H,MATCH(Customer_Master!A440,Raw_Data!F:F,0))</f>
        <v>Consumer</v>
      </c>
      <c r="D440" s="20" t="str">
        <f>INDEX(Raw_Data!J:J,MATCH(Customer_Master!A440,Raw_Data!F:F,0))</f>
        <v>Dallas</v>
      </c>
      <c r="E440" s="20" t="str">
        <f>INDEX(Raw_Data!J:J,MATCH(Customer_Master!A440,Raw_Data!F:F,0))</f>
        <v>Dallas</v>
      </c>
      <c r="F440" s="20" t="str">
        <f>INDEX(Raw_Data!M:M,MATCH(Customer_Master!A440,Raw_Data!F:F,0))</f>
        <v>Central</v>
      </c>
      <c r="G440" s="20">
        <f>COUNTIF(Raw_Data!F:F,Customer_Master!A440)</f>
        <v>10</v>
      </c>
      <c r="H440" s="21">
        <f>SUMIF(Raw_Data!F:F,Customer_Master!A440,Raw_Data!R:R)</f>
        <v>2477.9459999999999</v>
      </c>
      <c r="I440" s="22">
        <f t="shared" si="12"/>
        <v>247.7946</v>
      </c>
      <c r="J440" s="20" t="str">
        <f t="shared" si="13"/>
        <v>Gold</v>
      </c>
    </row>
    <row r="441" spans="1:10" x14ac:dyDescent="0.3">
      <c r="A441" s="20" t="s">
        <v>3693</v>
      </c>
      <c r="B441" s="20" t="str">
        <f>IFERROR(INDEX(Raw_Data!G:G,MATCH(Customer_Master!A441,Raw_Data!F:F,0)),"Not found")</f>
        <v>Jim Radford</v>
      </c>
      <c r="C441" s="20" t="str">
        <f>INDEX(Raw_Data!H:H,MATCH(Customer_Master!A441,Raw_Data!F:F,0))</f>
        <v>Consumer</v>
      </c>
      <c r="D441" s="20" t="str">
        <f>INDEX(Raw_Data!J:J,MATCH(Customer_Master!A441,Raw_Data!F:F,0))</f>
        <v>Middletown</v>
      </c>
      <c r="E441" s="20" t="str">
        <f>INDEX(Raw_Data!J:J,MATCH(Customer_Master!A441,Raw_Data!F:F,0))</f>
        <v>Middletown</v>
      </c>
      <c r="F441" s="20" t="str">
        <f>INDEX(Raw_Data!M:M,MATCH(Customer_Master!A441,Raw_Data!F:F,0))</f>
        <v>East</v>
      </c>
      <c r="G441" s="20">
        <f>COUNTIF(Raw_Data!F:F,Customer_Master!A441)</f>
        <v>3</v>
      </c>
      <c r="H441" s="21">
        <f>SUMIF(Raw_Data!F:F,Customer_Master!A441,Raw_Data!R:R)</f>
        <v>1156.6579999999999</v>
      </c>
      <c r="I441" s="22">
        <f t="shared" si="12"/>
        <v>385.55266666666665</v>
      </c>
      <c r="J441" s="20" t="str">
        <f t="shared" si="13"/>
        <v>Silver</v>
      </c>
    </row>
    <row r="442" spans="1:10" x14ac:dyDescent="0.3">
      <c r="A442" s="20" t="s">
        <v>3699</v>
      </c>
      <c r="B442" s="20" t="str">
        <f>IFERROR(INDEX(Raw_Data!G:G,MATCH(Customer_Master!A442,Raw_Data!F:F,0)),"Not found")</f>
        <v>Jamie Frazer</v>
      </c>
      <c r="C442" s="20" t="str">
        <f>INDEX(Raw_Data!H:H,MATCH(Customer_Master!A442,Raw_Data!F:F,0))</f>
        <v>Consumer</v>
      </c>
      <c r="D442" s="20" t="str">
        <f>INDEX(Raw_Data!J:J,MATCH(Customer_Master!A442,Raw_Data!F:F,0))</f>
        <v>Los Angeles</v>
      </c>
      <c r="E442" s="20" t="str">
        <f>INDEX(Raw_Data!J:J,MATCH(Customer_Master!A442,Raw_Data!F:F,0))</f>
        <v>Los Angeles</v>
      </c>
      <c r="F442" s="20" t="str">
        <f>INDEX(Raw_Data!M:M,MATCH(Customer_Master!A442,Raw_Data!F:F,0))</f>
        <v>West</v>
      </c>
      <c r="G442" s="20">
        <f>COUNTIF(Raw_Data!F:F,Customer_Master!A442)</f>
        <v>19</v>
      </c>
      <c r="H442" s="21">
        <f>SUMIF(Raw_Data!F:F,Customer_Master!A442,Raw_Data!R:R)</f>
        <v>2279.5860000000002</v>
      </c>
      <c r="I442" s="22">
        <f t="shared" si="12"/>
        <v>119.97821052631581</v>
      </c>
      <c r="J442" s="20" t="str">
        <f t="shared" si="13"/>
        <v>Gold</v>
      </c>
    </row>
    <row r="443" spans="1:10" x14ac:dyDescent="0.3">
      <c r="A443" s="20" t="s">
        <v>3702</v>
      </c>
      <c r="B443" s="20" t="str">
        <f>IFERROR(INDEX(Raw_Data!G:G,MATCH(Customer_Master!A443,Raw_Data!F:F,0)),"Not found")</f>
        <v>Chad McGuire</v>
      </c>
      <c r="C443" s="20" t="str">
        <f>INDEX(Raw_Data!H:H,MATCH(Customer_Master!A443,Raw_Data!F:F,0))</f>
        <v>Consumer</v>
      </c>
      <c r="D443" s="20" t="str">
        <f>INDEX(Raw_Data!J:J,MATCH(Customer_Master!A443,Raw_Data!F:F,0))</f>
        <v>New York City</v>
      </c>
      <c r="E443" s="20" t="str">
        <f>INDEX(Raw_Data!J:J,MATCH(Customer_Master!A443,Raw_Data!F:F,0))</f>
        <v>New York City</v>
      </c>
      <c r="F443" s="20" t="str">
        <f>INDEX(Raw_Data!M:M,MATCH(Customer_Master!A443,Raw_Data!F:F,0))</f>
        <v>East</v>
      </c>
      <c r="G443" s="20">
        <f>COUNTIF(Raw_Data!F:F,Customer_Master!A443)</f>
        <v>7</v>
      </c>
      <c r="H443" s="21">
        <f>SUMIF(Raw_Data!F:F,Customer_Master!A443,Raw_Data!R:R)</f>
        <v>1661.6100000000001</v>
      </c>
      <c r="I443" s="22">
        <f t="shared" si="12"/>
        <v>237.37285714285716</v>
      </c>
      <c r="J443" s="20" t="str">
        <f t="shared" si="13"/>
        <v>Silver</v>
      </c>
    </row>
    <row r="444" spans="1:10" x14ac:dyDescent="0.3">
      <c r="A444" s="20" t="s">
        <v>3711</v>
      </c>
      <c r="B444" s="20" t="str">
        <f>IFERROR(INDEX(Raw_Data!G:G,MATCH(Customer_Master!A444,Raw_Data!F:F,0)),"Not found")</f>
        <v>Aaron Smayling</v>
      </c>
      <c r="C444" s="20" t="str">
        <f>INDEX(Raw_Data!H:H,MATCH(Customer_Master!A444,Raw_Data!F:F,0))</f>
        <v>Corporate</v>
      </c>
      <c r="D444" s="20" t="str">
        <f>INDEX(Raw_Data!J:J,MATCH(Customer_Master!A444,Raw_Data!F:F,0))</f>
        <v>Jacksonville</v>
      </c>
      <c r="E444" s="20" t="str">
        <f>INDEX(Raw_Data!J:J,MATCH(Customer_Master!A444,Raw_Data!F:F,0))</f>
        <v>Jacksonville</v>
      </c>
      <c r="F444" s="20" t="str">
        <f>INDEX(Raw_Data!M:M,MATCH(Customer_Master!A444,Raw_Data!F:F,0))</f>
        <v>South</v>
      </c>
      <c r="G444" s="20">
        <f>COUNTIF(Raw_Data!F:F,Customer_Master!A444)</f>
        <v>10</v>
      </c>
      <c r="H444" s="21">
        <f>SUMIF(Raw_Data!F:F,Customer_Master!A444,Raw_Data!R:R)</f>
        <v>3050.6920000000005</v>
      </c>
      <c r="I444" s="22">
        <f t="shared" si="12"/>
        <v>305.06920000000002</v>
      </c>
      <c r="J444" s="20" t="str">
        <f t="shared" si="13"/>
        <v>Gold</v>
      </c>
    </row>
    <row r="445" spans="1:10" x14ac:dyDescent="0.3">
      <c r="A445" s="20" t="s">
        <v>3731</v>
      </c>
      <c r="B445" s="20" t="str">
        <f>IFERROR(INDEX(Raw_Data!G:G,MATCH(Customer_Master!A445,Raw_Data!F:F,0)),"Not found")</f>
        <v>Beth Paige</v>
      </c>
      <c r="C445" s="20" t="str">
        <f>INDEX(Raw_Data!H:H,MATCH(Customer_Master!A445,Raw_Data!F:F,0))</f>
        <v>Consumer</v>
      </c>
      <c r="D445" s="20" t="str">
        <f>INDEX(Raw_Data!J:J,MATCH(Customer_Master!A445,Raw_Data!F:F,0))</f>
        <v>Evanston</v>
      </c>
      <c r="E445" s="20" t="str">
        <f>INDEX(Raw_Data!J:J,MATCH(Customer_Master!A445,Raw_Data!F:F,0))</f>
        <v>Evanston</v>
      </c>
      <c r="F445" s="20" t="str">
        <f>INDEX(Raw_Data!M:M,MATCH(Customer_Master!A445,Raw_Data!F:F,0))</f>
        <v>Central</v>
      </c>
      <c r="G445" s="20">
        <f>COUNTIF(Raw_Data!F:F,Customer_Master!A445)</f>
        <v>16</v>
      </c>
      <c r="H445" s="21">
        <f>SUMIF(Raw_Data!F:F,Customer_Master!A445,Raw_Data!R:R)</f>
        <v>2475.1570000000006</v>
      </c>
      <c r="I445" s="22">
        <f t="shared" si="12"/>
        <v>154.69731250000004</v>
      </c>
      <c r="J445" s="20" t="str">
        <f t="shared" si="13"/>
        <v>Gold</v>
      </c>
    </row>
    <row r="446" spans="1:10" x14ac:dyDescent="0.3">
      <c r="A446" s="20" t="s">
        <v>3739</v>
      </c>
      <c r="B446" s="20" t="str">
        <f>IFERROR(INDEX(Raw_Data!G:G,MATCH(Customer_Master!A446,Raw_Data!F:F,0)),"Not found")</f>
        <v>Natalie DeCherney</v>
      </c>
      <c r="C446" s="20" t="str">
        <f>INDEX(Raw_Data!H:H,MATCH(Customer_Master!A446,Raw_Data!F:F,0))</f>
        <v>Consumer</v>
      </c>
      <c r="D446" s="20" t="str">
        <f>INDEX(Raw_Data!J:J,MATCH(Customer_Master!A446,Raw_Data!F:F,0))</f>
        <v>Louisville</v>
      </c>
      <c r="E446" s="20" t="str">
        <f>INDEX(Raw_Data!J:J,MATCH(Customer_Master!A446,Raw_Data!F:F,0))</f>
        <v>Louisville</v>
      </c>
      <c r="F446" s="20" t="str">
        <f>INDEX(Raw_Data!M:M,MATCH(Customer_Master!A446,Raw_Data!F:F,0))</f>
        <v>South</v>
      </c>
      <c r="G446" s="20">
        <f>COUNTIF(Raw_Data!F:F,Customer_Master!A446)</f>
        <v>18</v>
      </c>
      <c r="H446" s="21">
        <f>SUMIF(Raw_Data!F:F,Customer_Master!A446,Raw_Data!R:R)</f>
        <v>4326.1390000000001</v>
      </c>
      <c r="I446" s="22">
        <f t="shared" si="12"/>
        <v>240.34105555555556</v>
      </c>
      <c r="J446" s="20" t="str">
        <f t="shared" si="13"/>
        <v>Gold</v>
      </c>
    </row>
    <row r="447" spans="1:10" x14ac:dyDescent="0.3">
      <c r="A447" s="20" t="s">
        <v>3744</v>
      </c>
      <c r="B447" s="20" t="str">
        <f>IFERROR(INDEX(Raw_Data!G:G,MATCH(Customer_Master!A447,Raw_Data!F:F,0)),"Not found")</f>
        <v>Larry Blacks</v>
      </c>
      <c r="C447" s="20" t="str">
        <f>INDEX(Raw_Data!H:H,MATCH(Customer_Master!A447,Raw_Data!F:F,0))</f>
        <v>Consumer</v>
      </c>
      <c r="D447" s="20" t="str">
        <f>INDEX(Raw_Data!J:J,MATCH(Customer_Master!A447,Raw_Data!F:F,0))</f>
        <v>Fort Worth</v>
      </c>
      <c r="E447" s="20" t="str">
        <f>INDEX(Raw_Data!J:J,MATCH(Customer_Master!A447,Raw_Data!F:F,0))</f>
        <v>Fort Worth</v>
      </c>
      <c r="F447" s="20" t="str">
        <f>INDEX(Raw_Data!M:M,MATCH(Customer_Master!A447,Raw_Data!F:F,0))</f>
        <v>Central</v>
      </c>
      <c r="G447" s="20">
        <f>COUNTIF(Raw_Data!F:F,Customer_Master!A447)</f>
        <v>3</v>
      </c>
      <c r="H447" s="21">
        <f>SUMIF(Raw_Data!F:F,Customer_Master!A447,Raw_Data!R:R)</f>
        <v>50.188000000000002</v>
      </c>
      <c r="I447" s="22">
        <f t="shared" si="12"/>
        <v>16.729333333333333</v>
      </c>
      <c r="J447" s="20" t="str">
        <f t="shared" si="13"/>
        <v>Silver</v>
      </c>
    </row>
    <row r="448" spans="1:10" x14ac:dyDescent="0.3">
      <c r="A448" s="20" t="s">
        <v>3747</v>
      </c>
      <c r="B448" s="20" t="str">
        <f>IFERROR(INDEX(Raw_Data!G:G,MATCH(Customer_Master!A448,Raw_Data!F:F,0)),"Not found")</f>
        <v>Kean Takahito</v>
      </c>
      <c r="C448" s="20" t="str">
        <f>INDEX(Raw_Data!H:H,MATCH(Customer_Master!A448,Raw_Data!F:F,0))</f>
        <v>Consumer</v>
      </c>
      <c r="D448" s="20" t="str">
        <f>INDEX(Raw_Data!J:J,MATCH(Customer_Master!A448,Raw_Data!F:F,0))</f>
        <v>Los Angeles</v>
      </c>
      <c r="E448" s="20" t="str">
        <f>INDEX(Raw_Data!J:J,MATCH(Customer_Master!A448,Raw_Data!F:F,0))</f>
        <v>Los Angeles</v>
      </c>
      <c r="F448" s="20" t="str">
        <f>INDEX(Raw_Data!M:M,MATCH(Customer_Master!A448,Raw_Data!F:F,0))</f>
        <v>West</v>
      </c>
      <c r="G448" s="20">
        <f>COUNTIF(Raw_Data!F:F,Customer_Master!A448)</f>
        <v>14</v>
      </c>
      <c r="H448" s="21">
        <f>SUMIF(Raw_Data!F:F,Customer_Master!A448,Raw_Data!R:R)</f>
        <v>3057.1</v>
      </c>
      <c r="I448" s="22">
        <f t="shared" si="12"/>
        <v>218.3642857142857</v>
      </c>
      <c r="J448" s="20" t="str">
        <f t="shared" si="13"/>
        <v>Gold</v>
      </c>
    </row>
    <row r="449" spans="1:10" x14ac:dyDescent="0.3">
      <c r="A449" s="20" t="s">
        <v>3752</v>
      </c>
      <c r="B449" s="20" t="str">
        <f>IFERROR(INDEX(Raw_Data!G:G,MATCH(Customer_Master!A449,Raw_Data!F:F,0)),"Not found")</f>
        <v>Harry Marie</v>
      </c>
      <c r="C449" s="20" t="str">
        <f>INDEX(Raw_Data!H:H,MATCH(Customer_Master!A449,Raw_Data!F:F,0))</f>
        <v>Corporate</v>
      </c>
      <c r="D449" s="20" t="str">
        <f>INDEX(Raw_Data!J:J,MATCH(Customer_Master!A449,Raw_Data!F:F,0))</f>
        <v>Philadelphia</v>
      </c>
      <c r="E449" s="20" t="str">
        <f>INDEX(Raw_Data!J:J,MATCH(Customer_Master!A449,Raw_Data!F:F,0))</f>
        <v>Philadelphia</v>
      </c>
      <c r="F449" s="20" t="str">
        <f>INDEX(Raw_Data!M:M,MATCH(Customer_Master!A449,Raw_Data!F:F,0))</f>
        <v>East</v>
      </c>
      <c r="G449" s="20">
        <f>COUNTIF(Raw_Data!F:F,Customer_Master!A449)</f>
        <v>20</v>
      </c>
      <c r="H449" s="21">
        <f>SUMIF(Raw_Data!F:F,Customer_Master!A449,Raw_Data!R:R)</f>
        <v>8236.7648000000008</v>
      </c>
      <c r="I449" s="22">
        <f t="shared" si="12"/>
        <v>411.83824000000004</v>
      </c>
      <c r="J449" s="20" t="str">
        <f t="shared" si="13"/>
        <v>VIP</v>
      </c>
    </row>
    <row r="450" spans="1:10" x14ac:dyDescent="0.3">
      <c r="A450" s="20" t="s">
        <v>3759</v>
      </c>
      <c r="B450" s="20" t="str">
        <f>IFERROR(INDEX(Raw_Data!G:G,MATCH(Customer_Master!A450,Raw_Data!F:F,0)),"Not found")</f>
        <v>Ann Blume</v>
      </c>
      <c r="C450" s="20" t="str">
        <f>INDEX(Raw_Data!H:H,MATCH(Customer_Master!A450,Raw_Data!F:F,0))</f>
        <v>Corporate</v>
      </c>
      <c r="D450" s="20" t="str">
        <f>INDEX(Raw_Data!J:J,MATCH(Customer_Master!A450,Raw_Data!F:F,0))</f>
        <v>Tucson</v>
      </c>
      <c r="E450" s="20" t="str">
        <f>INDEX(Raw_Data!J:J,MATCH(Customer_Master!A450,Raw_Data!F:F,0))</f>
        <v>Tucson</v>
      </c>
      <c r="F450" s="20" t="str">
        <f>INDEX(Raw_Data!M:M,MATCH(Customer_Master!A450,Raw_Data!F:F,0))</f>
        <v>West</v>
      </c>
      <c r="G450" s="20">
        <f>COUNTIF(Raw_Data!F:F,Customer_Master!A450)</f>
        <v>8</v>
      </c>
      <c r="H450" s="21">
        <f>SUMIF(Raw_Data!F:F,Customer_Master!A450,Raw_Data!R:R)</f>
        <v>1515.8620000000001</v>
      </c>
      <c r="I450" s="22">
        <f t="shared" si="12"/>
        <v>189.48275000000001</v>
      </c>
      <c r="J450" s="20" t="str">
        <f t="shared" si="13"/>
        <v>Silver</v>
      </c>
    </row>
    <row r="451" spans="1:10" x14ac:dyDescent="0.3">
      <c r="A451" s="20" t="s">
        <v>3766</v>
      </c>
      <c r="B451" s="20" t="str">
        <f>IFERROR(INDEX(Raw_Data!G:G,MATCH(Customer_Master!A451,Raw_Data!F:F,0)),"Not found")</f>
        <v>Sam Zeldin</v>
      </c>
      <c r="C451" s="20" t="str">
        <f>INDEX(Raw_Data!H:H,MATCH(Customer_Master!A451,Raw_Data!F:F,0))</f>
        <v>Home Office</v>
      </c>
      <c r="D451" s="20" t="str">
        <f>INDEX(Raw_Data!J:J,MATCH(Customer_Master!A451,Raw_Data!F:F,0))</f>
        <v>Pico Rivera</v>
      </c>
      <c r="E451" s="20" t="str">
        <f>INDEX(Raw_Data!J:J,MATCH(Customer_Master!A451,Raw_Data!F:F,0))</f>
        <v>Pico Rivera</v>
      </c>
      <c r="F451" s="20" t="str">
        <f>INDEX(Raw_Data!M:M,MATCH(Customer_Master!A451,Raw_Data!F:F,0))</f>
        <v>West</v>
      </c>
      <c r="G451" s="20">
        <f>COUNTIF(Raw_Data!F:F,Customer_Master!A451)</f>
        <v>20</v>
      </c>
      <c r="H451" s="21">
        <f>SUMIF(Raw_Data!F:F,Customer_Master!A451,Raw_Data!R:R)</f>
        <v>3625.3289999999997</v>
      </c>
      <c r="I451" s="22">
        <f t="shared" ref="I451:I514" si="14">H451/G451</f>
        <v>181.26644999999999</v>
      </c>
      <c r="J451" s="20" t="str">
        <f t="shared" ref="J451:J514" si="15">IF(H451&gt;5000,"VIP",IF(H451&gt;2000,"Gold","Silver"))</f>
        <v>Gold</v>
      </c>
    </row>
    <row r="452" spans="1:10" x14ac:dyDescent="0.3">
      <c r="A452" s="20" t="s">
        <v>3771</v>
      </c>
      <c r="B452" s="20" t="str">
        <f>IFERROR(INDEX(Raw_Data!G:G,MATCH(Customer_Master!A452,Raw_Data!F:F,0)),"Not found")</f>
        <v>Michael Granlund</v>
      </c>
      <c r="C452" s="20" t="str">
        <f>INDEX(Raw_Data!H:H,MATCH(Customer_Master!A452,Raw_Data!F:F,0))</f>
        <v>Home Office</v>
      </c>
      <c r="D452" s="20" t="str">
        <f>INDEX(Raw_Data!J:J,MATCH(Customer_Master!A452,Raw_Data!F:F,0))</f>
        <v>Clinton</v>
      </c>
      <c r="E452" s="20" t="str">
        <f>INDEX(Raw_Data!J:J,MATCH(Customer_Master!A452,Raw_Data!F:F,0))</f>
        <v>Clinton</v>
      </c>
      <c r="F452" s="20" t="str">
        <f>INDEX(Raw_Data!M:M,MATCH(Customer_Master!A452,Raw_Data!F:F,0))</f>
        <v>East</v>
      </c>
      <c r="G452" s="20">
        <f>COUNTIF(Raw_Data!F:F,Customer_Master!A452)</f>
        <v>13</v>
      </c>
      <c r="H452" s="21">
        <f>SUMIF(Raw_Data!F:F,Customer_Master!A452,Raw_Data!R:R)</f>
        <v>776.38400000000001</v>
      </c>
      <c r="I452" s="22">
        <f t="shared" si="14"/>
        <v>59.721846153846158</v>
      </c>
      <c r="J452" s="20" t="str">
        <f t="shared" si="15"/>
        <v>Silver</v>
      </c>
    </row>
    <row r="453" spans="1:10" x14ac:dyDescent="0.3">
      <c r="A453" s="20" t="s">
        <v>3795</v>
      </c>
      <c r="B453" s="20" t="str">
        <f>IFERROR(INDEX(Raw_Data!G:G,MATCH(Customer_Master!A453,Raw_Data!F:F,0)),"Not found")</f>
        <v>Julie Kriz</v>
      </c>
      <c r="C453" s="20" t="str">
        <f>INDEX(Raw_Data!H:H,MATCH(Customer_Master!A453,Raw_Data!F:F,0))</f>
        <v>Home Office</v>
      </c>
      <c r="D453" s="20" t="str">
        <f>INDEX(Raw_Data!J:J,MATCH(Customer_Master!A453,Raw_Data!F:F,0))</f>
        <v>Aurora</v>
      </c>
      <c r="E453" s="20" t="str">
        <f>INDEX(Raw_Data!J:J,MATCH(Customer_Master!A453,Raw_Data!F:F,0))</f>
        <v>Aurora</v>
      </c>
      <c r="F453" s="20" t="str">
        <f>INDEX(Raw_Data!M:M,MATCH(Customer_Master!A453,Raw_Data!F:F,0))</f>
        <v>Central</v>
      </c>
      <c r="G453" s="20">
        <f>COUNTIF(Raw_Data!F:F,Customer_Master!A453)</f>
        <v>17</v>
      </c>
      <c r="H453" s="21">
        <f>SUMIF(Raw_Data!F:F,Customer_Master!A453,Raw_Data!R:R)</f>
        <v>2932.4840000000004</v>
      </c>
      <c r="I453" s="22">
        <f t="shared" si="14"/>
        <v>172.49905882352942</v>
      </c>
      <c r="J453" s="20" t="str">
        <f t="shared" si="15"/>
        <v>Gold</v>
      </c>
    </row>
    <row r="454" spans="1:10" x14ac:dyDescent="0.3">
      <c r="A454" s="20" t="s">
        <v>3798</v>
      </c>
      <c r="B454" s="20" t="str">
        <f>IFERROR(INDEX(Raw_Data!G:G,MATCH(Customer_Master!A454,Raw_Data!F:F,0)),"Not found")</f>
        <v>Paul Prost</v>
      </c>
      <c r="C454" s="20" t="str">
        <f>INDEX(Raw_Data!H:H,MATCH(Customer_Master!A454,Raw_Data!F:F,0))</f>
        <v>Home Office</v>
      </c>
      <c r="D454" s="20" t="str">
        <f>INDEX(Raw_Data!J:J,MATCH(Customer_Master!A454,Raw_Data!F:F,0))</f>
        <v>Smyrna</v>
      </c>
      <c r="E454" s="20" t="str">
        <f>INDEX(Raw_Data!J:J,MATCH(Customer_Master!A454,Raw_Data!F:F,0))</f>
        <v>Smyrna</v>
      </c>
      <c r="F454" s="20" t="str">
        <f>INDEX(Raw_Data!M:M,MATCH(Customer_Master!A454,Raw_Data!F:F,0))</f>
        <v>South</v>
      </c>
      <c r="G454" s="20">
        <f>COUNTIF(Raw_Data!F:F,Customer_Master!A454)</f>
        <v>34</v>
      </c>
      <c r="H454" s="21">
        <f>SUMIF(Raw_Data!F:F,Customer_Master!A454,Raw_Data!R:R)</f>
        <v>7252.608000000002</v>
      </c>
      <c r="I454" s="22">
        <f t="shared" si="14"/>
        <v>213.31200000000007</v>
      </c>
      <c r="J454" s="20" t="str">
        <f t="shared" si="15"/>
        <v>VIP</v>
      </c>
    </row>
    <row r="455" spans="1:10" x14ac:dyDescent="0.3">
      <c r="A455" s="20" t="s">
        <v>3809</v>
      </c>
      <c r="B455" s="20" t="str">
        <f>IFERROR(INDEX(Raw_Data!G:G,MATCH(Customer_Master!A455,Raw_Data!F:F,0)),"Not found")</f>
        <v>Yana Sorensen</v>
      </c>
      <c r="C455" s="20" t="str">
        <f>INDEX(Raw_Data!H:H,MATCH(Customer_Master!A455,Raw_Data!F:F,0))</f>
        <v>Corporate</v>
      </c>
      <c r="D455" s="20" t="str">
        <f>INDEX(Raw_Data!J:J,MATCH(Customer_Master!A455,Raw_Data!F:F,0))</f>
        <v>Burlington</v>
      </c>
      <c r="E455" s="20" t="str">
        <f>INDEX(Raw_Data!J:J,MATCH(Customer_Master!A455,Raw_Data!F:F,0))</f>
        <v>Burlington</v>
      </c>
      <c r="F455" s="20" t="str">
        <f>INDEX(Raw_Data!M:M,MATCH(Customer_Master!A455,Raw_Data!F:F,0))</f>
        <v>South</v>
      </c>
      <c r="G455" s="20">
        <f>COUNTIF(Raw_Data!F:F,Customer_Master!A455)</f>
        <v>12</v>
      </c>
      <c r="H455" s="21">
        <f>SUMIF(Raw_Data!F:F,Customer_Master!A455,Raw_Data!R:R)</f>
        <v>6720.4439999999986</v>
      </c>
      <c r="I455" s="22">
        <f t="shared" si="14"/>
        <v>560.03699999999992</v>
      </c>
      <c r="J455" s="20" t="str">
        <f t="shared" si="15"/>
        <v>VIP</v>
      </c>
    </row>
    <row r="456" spans="1:10" x14ac:dyDescent="0.3">
      <c r="A456" s="20" t="s">
        <v>3822</v>
      </c>
      <c r="B456" s="20" t="str">
        <f>IFERROR(INDEX(Raw_Data!G:G,MATCH(Customer_Master!A456,Raw_Data!F:F,0)),"Not found")</f>
        <v>Katherine Murray</v>
      </c>
      <c r="C456" s="20" t="str">
        <f>INDEX(Raw_Data!H:H,MATCH(Customer_Master!A456,Raw_Data!F:F,0))</f>
        <v>Home Office</v>
      </c>
      <c r="D456" s="20" t="str">
        <f>INDEX(Raw_Data!J:J,MATCH(Customer_Master!A456,Raw_Data!F:F,0))</f>
        <v>Salem</v>
      </c>
      <c r="E456" s="20" t="str">
        <f>INDEX(Raw_Data!J:J,MATCH(Customer_Master!A456,Raw_Data!F:F,0))</f>
        <v>Salem</v>
      </c>
      <c r="F456" s="20" t="str">
        <f>INDEX(Raw_Data!M:M,MATCH(Customer_Master!A456,Raw_Data!F:F,0))</f>
        <v>South</v>
      </c>
      <c r="G456" s="20">
        <f>COUNTIF(Raw_Data!F:F,Customer_Master!A456)</f>
        <v>20</v>
      </c>
      <c r="H456" s="21">
        <f>SUMIF(Raw_Data!F:F,Customer_Master!A456,Raw_Data!R:R)</f>
        <v>5620.1859999999997</v>
      </c>
      <c r="I456" s="22">
        <f t="shared" si="14"/>
        <v>281.0093</v>
      </c>
      <c r="J456" s="20" t="str">
        <f t="shared" si="15"/>
        <v>VIP</v>
      </c>
    </row>
    <row r="457" spans="1:10" x14ac:dyDescent="0.3">
      <c r="A457" s="20" t="s">
        <v>3835</v>
      </c>
      <c r="B457" s="20" t="str">
        <f>IFERROR(INDEX(Raw_Data!G:G,MATCH(Customer_Master!A457,Raw_Data!F:F,0)),"Not found")</f>
        <v>Adrian Barton</v>
      </c>
      <c r="C457" s="20" t="str">
        <f>INDEX(Raw_Data!H:H,MATCH(Customer_Master!A457,Raw_Data!F:F,0))</f>
        <v>Consumer</v>
      </c>
      <c r="D457" s="20" t="str">
        <f>INDEX(Raw_Data!J:J,MATCH(Customer_Master!A457,Raw_Data!F:F,0))</f>
        <v>Phoenix</v>
      </c>
      <c r="E457" s="20" t="str">
        <f>INDEX(Raw_Data!J:J,MATCH(Customer_Master!A457,Raw_Data!F:F,0))</f>
        <v>Phoenix</v>
      </c>
      <c r="F457" s="20" t="str">
        <f>INDEX(Raw_Data!M:M,MATCH(Customer_Master!A457,Raw_Data!F:F,0))</f>
        <v>West</v>
      </c>
      <c r="G457" s="20">
        <f>COUNTIF(Raw_Data!F:F,Customer_Master!A457)</f>
        <v>20</v>
      </c>
      <c r="H457" s="21">
        <f>SUMIF(Raw_Data!F:F,Customer_Master!A457,Raw_Data!R:R)</f>
        <v>14473.570999999998</v>
      </c>
      <c r="I457" s="22">
        <f t="shared" si="14"/>
        <v>723.67854999999986</v>
      </c>
      <c r="J457" s="20" t="str">
        <f t="shared" si="15"/>
        <v>VIP</v>
      </c>
    </row>
    <row r="458" spans="1:10" x14ac:dyDescent="0.3">
      <c r="A458" s="20" t="s">
        <v>3840</v>
      </c>
      <c r="B458" s="20" t="str">
        <f>IFERROR(INDEX(Raw_Data!G:G,MATCH(Customer_Master!A458,Raw_Data!F:F,0)),"Not found")</f>
        <v>Helen Abelman</v>
      </c>
      <c r="C458" s="20" t="str">
        <f>INDEX(Raw_Data!H:H,MATCH(Customer_Master!A458,Raw_Data!F:F,0))</f>
        <v>Consumer</v>
      </c>
      <c r="D458" s="20" t="str">
        <f>INDEX(Raw_Data!J:J,MATCH(Customer_Master!A458,Raw_Data!F:F,0))</f>
        <v>New York City</v>
      </c>
      <c r="E458" s="20" t="str">
        <f>INDEX(Raw_Data!J:J,MATCH(Customer_Master!A458,Raw_Data!F:F,0))</f>
        <v>New York City</v>
      </c>
      <c r="F458" s="20" t="str">
        <f>INDEX(Raw_Data!M:M,MATCH(Customer_Master!A458,Raw_Data!F:F,0))</f>
        <v>East</v>
      </c>
      <c r="G458" s="20">
        <f>COUNTIF(Raw_Data!F:F,Customer_Master!A458)</f>
        <v>10</v>
      </c>
      <c r="H458" s="21">
        <f>SUMIF(Raw_Data!F:F,Customer_Master!A458,Raw_Data!R:R)</f>
        <v>2163.3000000000002</v>
      </c>
      <c r="I458" s="22">
        <f t="shared" si="14"/>
        <v>216.33</v>
      </c>
      <c r="J458" s="20" t="str">
        <f t="shared" si="15"/>
        <v>Gold</v>
      </c>
    </row>
    <row r="459" spans="1:10" x14ac:dyDescent="0.3">
      <c r="A459" s="20" t="s">
        <v>3845</v>
      </c>
      <c r="B459" s="20" t="str">
        <f>IFERROR(INDEX(Raw_Data!G:G,MATCH(Customer_Master!A459,Raw_Data!F:F,0)),"Not found")</f>
        <v>Beth Thompson</v>
      </c>
      <c r="C459" s="20" t="str">
        <f>INDEX(Raw_Data!H:H,MATCH(Customer_Master!A459,Raw_Data!F:F,0))</f>
        <v>Home Office</v>
      </c>
      <c r="D459" s="20" t="str">
        <f>INDEX(Raw_Data!J:J,MATCH(Customer_Master!A459,Raw_Data!F:F,0))</f>
        <v>Costa Mesa</v>
      </c>
      <c r="E459" s="20" t="str">
        <f>INDEX(Raw_Data!J:J,MATCH(Customer_Master!A459,Raw_Data!F:F,0))</f>
        <v>Costa Mesa</v>
      </c>
      <c r="F459" s="20" t="str">
        <f>INDEX(Raw_Data!M:M,MATCH(Customer_Master!A459,Raw_Data!F:F,0))</f>
        <v>West</v>
      </c>
      <c r="G459" s="20">
        <f>COUNTIF(Raw_Data!F:F,Customer_Master!A459)</f>
        <v>9</v>
      </c>
      <c r="H459" s="21">
        <f>SUMIF(Raw_Data!F:F,Customer_Master!A459,Raw_Data!R:R)</f>
        <v>2567.6559999999999</v>
      </c>
      <c r="I459" s="22">
        <f t="shared" si="14"/>
        <v>285.29511111111111</v>
      </c>
      <c r="J459" s="20" t="str">
        <f t="shared" si="15"/>
        <v>Gold</v>
      </c>
    </row>
    <row r="460" spans="1:10" x14ac:dyDescent="0.3">
      <c r="A460" s="20" t="s">
        <v>3850</v>
      </c>
      <c r="B460" s="20" t="str">
        <f>IFERROR(INDEX(Raw_Data!G:G,MATCH(Customer_Master!A460,Raw_Data!F:F,0)),"Not found")</f>
        <v>Stuart Van</v>
      </c>
      <c r="C460" s="20" t="str">
        <f>INDEX(Raw_Data!H:H,MATCH(Customer_Master!A460,Raw_Data!F:F,0))</f>
        <v>Corporate</v>
      </c>
      <c r="D460" s="20" t="str">
        <f>INDEX(Raw_Data!J:J,MATCH(Customer_Master!A460,Raw_Data!F:F,0))</f>
        <v>Houston</v>
      </c>
      <c r="E460" s="20" t="str">
        <f>INDEX(Raw_Data!J:J,MATCH(Customer_Master!A460,Raw_Data!F:F,0))</f>
        <v>Houston</v>
      </c>
      <c r="F460" s="20" t="str">
        <f>INDEX(Raw_Data!M:M,MATCH(Customer_Master!A460,Raw_Data!F:F,0))</f>
        <v>Central</v>
      </c>
      <c r="G460" s="20">
        <f>COUNTIF(Raw_Data!F:F,Customer_Master!A460)</f>
        <v>6</v>
      </c>
      <c r="H460" s="21">
        <f>SUMIF(Raw_Data!F:F,Customer_Master!A460,Raw_Data!R:R)</f>
        <v>1271.0900000000004</v>
      </c>
      <c r="I460" s="22">
        <f t="shared" si="14"/>
        <v>211.84833333333339</v>
      </c>
      <c r="J460" s="20" t="str">
        <f t="shared" si="15"/>
        <v>Silver</v>
      </c>
    </row>
    <row r="461" spans="1:10" x14ac:dyDescent="0.3">
      <c r="A461" s="20" t="s">
        <v>3855</v>
      </c>
      <c r="B461" s="20" t="str">
        <f>IFERROR(INDEX(Raw_Data!G:G,MATCH(Customer_Master!A461,Raw_Data!F:F,0)),"Not found")</f>
        <v>Rick Wilson</v>
      </c>
      <c r="C461" s="20" t="str">
        <f>INDEX(Raw_Data!H:H,MATCH(Customer_Master!A461,Raw_Data!F:F,0))</f>
        <v>Corporate</v>
      </c>
      <c r="D461" s="20" t="str">
        <f>INDEX(Raw_Data!J:J,MATCH(Customer_Master!A461,Raw_Data!F:F,0))</f>
        <v>Mesa</v>
      </c>
      <c r="E461" s="20" t="str">
        <f>INDEX(Raw_Data!J:J,MATCH(Customer_Master!A461,Raw_Data!F:F,0))</f>
        <v>Mesa</v>
      </c>
      <c r="F461" s="20" t="str">
        <f>INDEX(Raw_Data!M:M,MATCH(Customer_Master!A461,Raw_Data!F:F,0))</f>
        <v>West</v>
      </c>
      <c r="G461" s="20">
        <f>COUNTIF(Raw_Data!F:F,Customer_Master!A461)</f>
        <v>23</v>
      </c>
      <c r="H461" s="21">
        <f>SUMIF(Raw_Data!F:F,Customer_Master!A461,Raw_Data!R:R)</f>
        <v>7397.4010000000007</v>
      </c>
      <c r="I461" s="22">
        <f t="shared" si="14"/>
        <v>321.62613043478262</v>
      </c>
      <c r="J461" s="20" t="str">
        <f t="shared" si="15"/>
        <v>VIP</v>
      </c>
    </row>
    <row r="462" spans="1:10" x14ac:dyDescent="0.3">
      <c r="A462" s="20" t="s">
        <v>3864</v>
      </c>
      <c r="B462" s="20" t="str">
        <f>IFERROR(INDEX(Raw_Data!G:G,MATCH(Customer_Master!A462,Raw_Data!F:F,0)),"Not found")</f>
        <v>Damala Kotsonis</v>
      </c>
      <c r="C462" s="20" t="str">
        <f>INDEX(Raw_Data!H:H,MATCH(Customer_Master!A462,Raw_Data!F:F,0))</f>
        <v>Corporate</v>
      </c>
      <c r="D462" s="20" t="str">
        <f>INDEX(Raw_Data!J:J,MATCH(Customer_Master!A462,Raw_Data!F:F,0))</f>
        <v>Salinas</v>
      </c>
      <c r="E462" s="20" t="str">
        <f>INDEX(Raw_Data!J:J,MATCH(Customer_Master!A462,Raw_Data!F:F,0))</f>
        <v>Salinas</v>
      </c>
      <c r="F462" s="20" t="str">
        <f>INDEX(Raw_Data!M:M,MATCH(Customer_Master!A462,Raw_Data!F:F,0))</f>
        <v>West</v>
      </c>
      <c r="G462" s="20">
        <f>COUNTIF(Raw_Data!F:F,Customer_Master!A462)</f>
        <v>27</v>
      </c>
      <c r="H462" s="21">
        <f>SUMIF(Raw_Data!F:F,Customer_Master!A462,Raw_Data!R:R)</f>
        <v>3256.4800000000005</v>
      </c>
      <c r="I462" s="22">
        <f t="shared" si="14"/>
        <v>120.61037037037039</v>
      </c>
      <c r="J462" s="20" t="str">
        <f t="shared" si="15"/>
        <v>Gold</v>
      </c>
    </row>
    <row r="463" spans="1:10" x14ac:dyDescent="0.3">
      <c r="A463" s="20" t="s">
        <v>3876</v>
      </c>
      <c r="B463" s="20" t="str">
        <f>IFERROR(INDEX(Raw_Data!G:G,MATCH(Customer_Master!A463,Raw_Data!F:F,0)),"Not found")</f>
        <v>Shui Tom</v>
      </c>
      <c r="C463" s="20" t="str">
        <f>INDEX(Raw_Data!H:H,MATCH(Customer_Master!A463,Raw_Data!F:F,0))</f>
        <v>Consumer</v>
      </c>
      <c r="D463" s="20" t="str">
        <f>INDEX(Raw_Data!J:J,MATCH(Customer_Master!A463,Raw_Data!F:F,0))</f>
        <v>Parma</v>
      </c>
      <c r="E463" s="20" t="str">
        <f>INDEX(Raw_Data!J:J,MATCH(Customer_Master!A463,Raw_Data!F:F,0))</f>
        <v>Parma</v>
      </c>
      <c r="F463" s="20" t="str">
        <f>INDEX(Raw_Data!M:M,MATCH(Customer_Master!A463,Raw_Data!F:F,0))</f>
        <v>East</v>
      </c>
      <c r="G463" s="20">
        <f>COUNTIF(Raw_Data!F:F,Customer_Master!A463)</f>
        <v>12</v>
      </c>
      <c r="H463" s="21">
        <f>SUMIF(Raw_Data!F:F,Customer_Master!A463,Raw_Data!R:R)</f>
        <v>433.34</v>
      </c>
      <c r="I463" s="22">
        <f t="shared" si="14"/>
        <v>36.111666666666665</v>
      </c>
      <c r="J463" s="20" t="str">
        <f t="shared" si="15"/>
        <v>Silver</v>
      </c>
    </row>
    <row r="464" spans="1:10" x14ac:dyDescent="0.3">
      <c r="A464" s="20" t="s">
        <v>3889</v>
      </c>
      <c r="B464" s="20" t="str">
        <f>IFERROR(INDEX(Raw_Data!G:G,MATCH(Customer_Master!A464,Raw_Data!F:F,0)),"Not found")</f>
        <v>Michael Moore</v>
      </c>
      <c r="C464" s="20" t="str">
        <f>INDEX(Raw_Data!H:H,MATCH(Customer_Master!A464,Raw_Data!F:F,0))</f>
        <v>Consumer</v>
      </c>
      <c r="D464" s="20" t="str">
        <f>INDEX(Raw_Data!J:J,MATCH(Customer_Master!A464,Raw_Data!F:F,0))</f>
        <v>San Francisco</v>
      </c>
      <c r="E464" s="20" t="str">
        <f>INDEX(Raw_Data!J:J,MATCH(Customer_Master!A464,Raw_Data!F:F,0))</f>
        <v>San Francisco</v>
      </c>
      <c r="F464" s="20" t="str">
        <f>INDEX(Raw_Data!M:M,MATCH(Customer_Master!A464,Raw_Data!F:F,0))</f>
        <v>West</v>
      </c>
      <c r="G464" s="20">
        <f>COUNTIF(Raw_Data!F:F,Customer_Master!A464)</f>
        <v>16</v>
      </c>
      <c r="H464" s="21">
        <f>SUMIF(Raw_Data!F:F,Customer_Master!A464,Raw_Data!R:R)</f>
        <v>3794.08</v>
      </c>
      <c r="I464" s="22">
        <f t="shared" si="14"/>
        <v>237.13</v>
      </c>
      <c r="J464" s="20" t="str">
        <f t="shared" si="15"/>
        <v>Gold</v>
      </c>
    </row>
    <row r="465" spans="1:10" x14ac:dyDescent="0.3">
      <c r="A465" s="20" t="s">
        <v>3892</v>
      </c>
      <c r="B465" s="20" t="str">
        <f>IFERROR(INDEX(Raw_Data!G:G,MATCH(Customer_Master!A465,Raw_Data!F:F,0)),"Not found")</f>
        <v>Pauline Webber</v>
      </c>
      <c r="C465" s="20" t="str">
        <f>INDEX(Raw_Data!H:H,MATCH(Customer_Master!A465,Raw_Data!F:F,0))</f>
        <v>Corporate</v>
      </c>
      <c r="D465" s="20" t="str">
        <f>INDEX(Raw_Data!J:J,MATCH(Customer_Master!A465,Raw_Data!F:F,0))</f>
        <v>Richmond</v>
      </c>
      <c r="E465" s="20" t="str">
        <f>INDEX(Raw_Data!J:J,MATCH(Customer_Master!A465,Raw_Data!F:F,0))</f>
        <v>Richmond</v>
      </c>
      <c r="F465" s="20" t="str">
        <f>INDEX(Raw_Data!M:M,MATCH(Customer_Master!A465,Raw_Data!F:F,0))</f>
        <v>South</v>
      </c>
      <c r="G465" s="20">
        <f>COUNTIF(Raw_Data!F:F,Customer_Master!A465)</f>
        <v>13</v>
      </c>
      <c r="H465" s="21">
        <f>SUMIF(Raw_Data!F:F,Customer_Master!A465,Raw_Data!R:R)</f>
        <v>3454.9160000000002</v>
      </c>
      <c r="I465" s="22">
        <f t="shared" si="14"/>
        <v>265.76276923076927</v>
      </c>
      <c r="J465" s="20" t="str">
        <f t="shared" si="15"/>
        <v>Gold</v>
      </c>
    </row>
    <row r="466" spans="1:10" x14ac:dyDescent="0.3">
      <c r="A466" s="20" t="s">
        <v>3895</v>
      </c>
      <c r="B466" s="20" t="str">
        <f>IFERROR(INDEX(Raw_Data!G:G,MATCH(Customer_Master!A466,Raw_Data!F:F,0)),"Not found")</f>
        <v>Shaun Chance</v>
      </c>
      <c r="C466" s="20" t="str">
        <f>INDEX(Raw_Data!H:H,MATCH(Customer_Master!A466,Raw_Data!F:F,0))</f>
        <v>Corporate</v>
      </c>
      <c r="D466" s="20" t="str">
        <f>INDEX(Raw_Data!J:J,MATCH(Customer_Master!A466,Raw_Data!F:F,0))</f>
        <v>Aurora</v>
      </c>
      <c r="E466" s="20" t="str">
        <f>INDEX(Raw_Data!J:J,MATCH(Customer_Master!A466,Raw_Data!F:F,0))</f>
        <v>Aurora</v>
      </c>
      <c r="F466" s="20" t="str">
        <f>INDEX(Raw_Data!M:M,MATCH(Customer_Master!A466,Raw_Data!F:F,0))</f>
        <v>West</v>
      </c>
      <c r="G466" s="20">
        <f>COUNTIF(Raw_Data!F:F,Customer_Master!A466)</f>
        <v>10</v>
      </c>
      <c r="H466" s="21">
        <f>SUMIF(Raw_Data!F:F,Customer_Master!A466,Raw_Data!R:R)</f>
        <v>1874.998</v>
      </c>
      <c r="I466" s="22">
        <f t="shared" si="14"/>
        <v>187.49979999999999</v>
      </c>
      <c r="J466" s="20" t="str">
        <f t="shared" si="15"/>
        <v>Silver</v>
      </c>
    </row>
    <row r="467" spans="1:10" x14ac:dyDescent="0.3">
      <c r="A467" s="20" t="s">
        <v>3910</v>
      </c>
      <c r="B467" s="20" t="str">
        <f>IFERROR(INDEX(Raw_Data!G:G,MATCH(Customer_Master!A467,Raw_Data!F:F,0)),"Not found")</f>
        <v>Thais Sissman</v>
      </c>
      <c r="C467" s="20" t="str">
        <f>INDEX(Raw_Data!H:H,MATCH(Customer_Master!A467,Raw_Data!F:F,0))</f>
        <v>Consumer</v>
      </c>
      <c r="D467" s="20" t="str">
        <f>INDEX(Raw_Data!J:J,MATCH(Customer_Master!A467,Raw_Data!F:F,0))</f>
        <v>Phoenix</v>
      </c>
      <c r="E467" s="20" t="str">
        <f>INDEX(Raw_Data!J:J,MATCH(Customer_Master!A467,Raw_Data!F:F,0))</f>
        <v>Phoenix</v>
      </c>
      <c r="F467" s="20" t="str">
        <f>INDEX(Raw_Data!M:M,MATCH(Customer_Master!A467,Raw_Data!F:F,0))</f>
        <v>West</v>
      </c>
      <c r="G467" s="20">
        <f>COUNTIF(Raw_Data!F:F,Customer_Master!A467)</f>
        <v>2</v>
      </c>
      <c r="H467" s="21">
        <f>SUMIF(Raw_Data!F:F,Customer_Master!A467,Raw_Data!R:R)</f>
        <v>4.8330000000000002</v>
      </c>
      <c r="I467" s="22">
        <f t="shared" si="14"/>
        <v>2.4165000000000001</v>
      </c>
      <c r="J467" s="20" t="str">
        <f t="shared" si="15"/>
        <v>Silver</v>
      </c>
    </row>
    <row r="468" spans="1:10" x14ac:dyDescent="0.3">
      <c r="A468" s="20" t="s">
        <v>3915</v>
      </c>
      <c r="B468" s="20" t="str">
        <f>IFERROR(INDEX(Raw_Data!G:G,MATCH(Customer_Master!A468,Raw_Data!F:F,0)),"Not found")</f>
        <v>Mark Cousins</v>
      </c>
      <c r="C468" s="20" t="str">
        <f>INDEX(Raw_Data!H:H,MATCH(Customer_Master!A468,Raw_Data!F:F,0))</f>
        <v>Corporate</v>
      </c>
      <c r="D468" s="20" t="str">
        <f>INDEX(Raw_Data!J:J,MATCH(Customer_Master!A468,Raw_Data!F:F,0))</f>
        <v>Mobile</v>
      </c>
      <c r="E468" s="20" t="str">
        <f>INDEX(Raw_Data!J:J,MATCH(Customer_Master!A468,Raw_Data!F:F,0))</f>
        <v>Mobile</v>
      </c>
      <c r="F468" s="20" t="str">
        <f>INDEX(Raw_Data!M:M,MATCH(Customer_Master!A468,Raw_Data!F:F,0))</f>
        <v>South</v>
      </c>
      <c r="G468" s="20">
        <f>COUNTIF(Raw_Data!F:F,Customer_Master!A468)</f>
        <v>10</v>
      </c>
      <c r="H468" s="21">
        <f>SUMIF(Raw_Data!F:F,Customer_Master!A468,Raw_Data!R:R)</f>
        <v>4432.1379999999999</v>
      </c>
      <c r="I468" s="22">
        <f t="shared" si="14"/>
        <v>443.21379999999999</v>
      </c>
      <c r="J468" s="20" t="str">
        <f t="shared" si="15"/>
        <v>Gold</v>
      </c>
    </row>
    <row r="469" spans="1:10" x14ac:dyDescent="0.3">
      <c r="A469" s="20" t="s">
        <v>3923</v>
      </c>
      <c r="B469" s="20" t="str">
        <f>IFERROR(INDEX(Raw_Data!G:G,MATCH(Customer_Master!A469,Raw_Data!F:F,0)),"Not found")</f>
        <v>Maria Etezadi</v>
      </c>
      <c r="C469" s="20" t="str">
        <f>INDEX(Raw_Data!H:H,MATCH(Customer_Master!A469,Raw_Data!F:F,0))</f>
        <v>Home Office</v>
      </c>
      <c r="D469" s="20" t="str">
        <f>INDEX(Raw_Data!J:J,MATCH(Customer_Master!A469,Raw_Data!F:F,0))</f>
        <v>Columbus</v>
      </c>
      <c r="E469" s="20" t="str">
        <f>INDEX(Raw_Data!J:J,MATCH(Customer_Master!A469,Raw_Data!F:F,0))</f>
        <v>Columbus</v>
      </c>
      <c r="F469" s="20" t="str">
        <f>INDEX(Raw_Data!M:M,MATCH(Customer_Master!A469,Raw_Data!F:F,0))</f>
        <v>South</v>
      </c>
      <c r="G469" s="20">
        <f>COUNTIF(Raw_Data!F:F,Customer_Master!A469)</f>
        <v>22</v>
      </c>
      <c r="H469" s="21">
        <f>SUMIF(Raw_Data!F:F,Customer_Master!A469,Raw_Data!R:R)</f>
        <v>10663.727999999997</v>
      </c>
      <c r="I469" s="22">
        <f t="shared" si="14"/>
        <v>484.71490909090898</v>
      </c>
      <c r="J469" s="20" t="str">
        <f t="shared" si="15"/>
        <v>VIP</v>
      </c>
    </row>
    <row r="470" spans="1:10" x14ac:dyDescent="0.3">
      <c r="A470" s="20" t="s">
        <v>3932</v>
      </c>
      <c r="B470" s="20" t="str">
        <f>IFERROR(INDEX(Raw_Data!G:G,MATCH(Customer_Master!A470,Raw_Data!F:F,0)),"Not found")</f>
        <v>Nicole Hansen</v>
      </c>
      <c r="C470" s="20" t="str">
        <f>INDEX(Raw_Data!H:H,MATCH(Customer_Master!A470,Raw_Data!F:F,0))</f>
        <v>Corporate</v>
      </c>
      <c r="D470" s="20" t="str">
        <f>INDEX(Raw_Data!J:J,MATCH(Customer_Master!A470,Raw_Data!F:F,0))</f>
        <v>Irving</v>
      </c>
      <c r="E470" s="20" t="str">
        <f>INDEX(Raw_Data!J:J,MATCH(Customer_Master!A470,Raw_Data!F:F,0))</f>
        <v>Irving</v>
      </c>
      <c r="F470" s="20" t="str">
        <f>INDEX(Raw_Data!M:M,MATCH(Customer_Master!A470,Raw_Data!F:F,0))</f>
        <v>Central</v>
      </c>
      <c r="G470" s="20">
        <f>COUNTIF(Raw_Data!F:F,Customer_Master!A470)</f>
        <v>11</v>
      </c>
      <c r="H470" s="21">
        <f>SUMIF(Raw_Data!F:F,Customer_Master!A470,Raw_Data!R:R)</f>
        <v>2673.2899999999995</v>
      </c>
      <c r="I470" s="22">
        <f t="shared" si="14"/>
        <v>243.02636363636358</v>
      </c>
      <c r="J470" s="20" t="str">
        <f t="shared" si="15"/>
        <v>Gold</v>
      </c>
    </row>
    <row r="471" spans="1:10" x14ac:dyDescent="0.3">
      <c r="A471" s="20" t="s">
        <v>3942</v>
      </c>
      <c r="B471" s="20" t="str">
        <f>IFERROR(INDEX(Raw_Data!G:G,MATCH(Customer_Master!A471,Raw_Data!F:F,0)),"Not found")</f>
        <v>Mick Brown</v>
      </c>
      <c r="C471" s="20" t="str">
        <f>INDEX(Raw_Data!H:H,MATCH(Customer_Master!A471,Raw_Data!F:F,0))</f>
        <v>Consumer</v>
      </c>
      <c r="D471" s="20" t="str">
        <f>INDEX(Raw_Data!J:J,MATCH(Customer_Master!A471,Raw_Data!F:F,0))</f>
        <v>Vineland</v>
      </c>
      <c r="E471" s="20" t="str">
        <f>INDEX(Raw_Data!J:J,MATCH(Customer_Master!A471,Raw_Data!F:F,0))</f>
        <v>Vineland</v>
      </c>
      <c r="F471" s="20" t="str">
        <f>INDEX(Raw_Data!M:M,MATCH(Customer_Master!A471,Raw_Data!F:F,0))</f>
        <v>East</v>
      </c>
      <c r="G471" s="20">
        <f>COUNTIF(Raw_Data!F:F,Customer_Master!A471)</f>
        <v>10</v>
      </c>
      <c r="H471" s="21">
        <f>SUMIF(Raw_Data!F:F,Customer_Master!A471,Raw_Data!R:R)</f>
        <v>1428.231</v>
      </c>
      <c r="I471" s="22">
        <f t="shared" si="14"/>
        <v>142.82310000000001</v>
      </c>
      <c r="J471" s="20" t="str">
        <f t="shared" si="15"/>
        <v>Silver</v>
      </c>
    </row>
    <row r="472" spans="1:10" x14ac:dyDescent="0.3">
      <c r="A472" s="20" t="s">
        <v>3947</v>
      </c>
      <c r="B472" s="20" t="str">
        <f>IFERROR(INDEX(Raw_Data!G:G,MATCH(Customer_Master!A472,Raw_Data!F:F,0)),"Not found")</f>
        <v>Keith Dawkins</v>
      </c>
      <c r="C472" s="20" t="str">
        <f>INDEX(Raw_Data!H:H,MATCH(Customer_Master!A472,Raw_Data!F:F,0))</f>
        <v>Corporate</v>
      </c>
      <c r="D472" s="20" t="str">
        <f>INDEX(Raw_Data!J:J,MATCH(Customer_Master!A472,Raw_Data!F:F,0))</f>
        <v>New York City</v>
      </c>
      <c r="E472" s="20" t="str">
        <f>INDEX(Raw_Data!J:J,MATCH(Customer_Master!A472,Raw_Data!F:F,0))</f>
        <v>New York City</v>
      </c>
      <c r="F472" s="20" t="str">
        <f>INDEX(Raw_Data!M:M,MATCH(Customer_Master!A472,Raw_Data!F:F,0))</f>
        <v>East</v>
      </c>
      <c r="G472" s="20">
        <f>COUNTIF(Raw_Data!F:F,Customer_Master!A472)</f>
        <v>28</v>
      </c>
      <c r="H472" s="21">
        <f>SUMIF(Raw_Data!F:F,Customer_Master!A472,Raw_Data!R:R)</f>
        <v>8181.2560000000003</v>
      </c>
      <c r="I472" s="22">
        <f t="shared" si="14"/>
        <v>292.18771428571432</v>
      </c>
      <c r="J472" s="20" t="str">
        <f t="shared" si="15"/>
        <v>VIP</v>
      </c>
    </row>
    <row r="473" spans="1:10" x14ac:dyDescent="0.3">
      <c r="A473" s="20" t="s">
        <v>3961</v>
      </c>
      <c r="B473" s="20" t="str">
        <f>IFERROR(INDEX(Raw_Data!G:G,MATCH(Customer_Master!A473,Raw_Data!F:F,0)),"Not found")</f>
        <v>Katherine Nockton</v>
      </c>
      <c r="C473" s="20" t="str">
        <f>INDEX(Raw_Data!H:H,MATCH(Customer_Master!A473,Raw_Data!F:F,0))</f>
        <v>Corporate</v>
      </c>
      <c r="D473" s="20" t="str">
        <f>INDEX(Raw_Data!J:J,MATCH(Customer_Master!A473,Raw_Data!F:F,0))</f>
        <v>Los Angeles</v>
      </c>
      <c r="E473" s="20" t="str">
        <f>INDEX(Raw_Data!J:J,MATCH(Customer_Master!A473,Raw_Data!F:F,0))</f>
        <v>Los Angeles</v>
      </c>
      <c r="F473" s="20" t="str">
        <f>INDEX(Raw_Data!M:M,MATCH(Customer_Master!A473,Raw_Data!F:F,0))</f>
        <v>West</v>
      </c>
      <c r="G473" s="20">
        <f>COUNTIF(Raw_Data!F:F,Customer_Master!A473)</f>
        <v>17</v>
      </c>
      <c r="H473" s="21">
        <f>SUMIF(Raw_Data!F:F,Customer_Master!A473,Raw_Data!R:R)</f>
        <v>2617.2720000000004</v>
      </c>
      <c r="I473" s="22">
        <f t="shared" si="14"/>
        <v>153.95717647058825</v>
      </c>
      <c r="J473" s="20" t="str">
        <f t="shared" si="15"/>
        <v>Gold</v>
      </c>
    </row>
    <row r="474" spans="1:10" x14ac:dyDescent="0.3">
      <c r="A474" s="20" t="s">
        <v>3967</v>
      </c>
      <c r="B474" s="20" t="str">
        <f>IFERROR(INDEX(Raw_Data!G:G,MATCH(Customer_Master!A474,Raw_Data!F:F,0)),"Not found")</f>
        <v>Nora Pelletier</v>
      </c>
      <c r="C474" s="20" t="str">
        <f>INDEX(Raw_Data!H:H,MATCH(Customer_Master!A474,Raw_Data!F:F,0))</f>
        <v>Home Office</v>
      </c>
      <c r="D474" s="20" t="str">
        <f>INDEX(Raw_Data!J:J,MATCH(Customer_Master!A474,Raw_Data!F:F,0))</f>
        <v>Niagara Falls</v>
      </c>
      <c r="E474" s="20" t="str">
        <f>INDEX(Raw_Data!J:J,MATCH(Customer_Master!A474,Raw_Data!F:F,0))</f>
        <v>Niagara Falls</v>
      </c>
      <c r="F474" s="20" t="str">
        <f>INDEX(Raw_Data!M:M,MATCH(Customer_Master!A474,Raw_Data!F:F,0))</f>
        <v>East</v>
      </c>
      <c r="G474" s="20">
        <f>COUNTIF(Raw_Data!F:F,Customer_Master!A474)</f>
        <v>7</v>
      </c>
      <c r="H474" s="21">
        <f>SUMIF(Raw_Data!F:F,Customer_Master!A474,Raw_Data!R:R)</f>
        <v>1228.6980000000001</v>
      </c>
      <c r="I474" s="22">
        <f t="shared" si="14"/>
        <v>175.52828571428572</v>
      </c>
      <c r="J474" s="20" t="str">
        <f t="shared" si="15"/>
        <v>Silver</v>
      </c>
    </row>
    <row r="475" spans="1:10" x14ac:dyDescent="0.3">
      <c r="A475" s="20" t="s">
        <v>3976</v>
      </c>
      <c r="B475" s="20" t="str">
        <f>IFERROR(INDEX(Raw_Data!G:G,MATCH(Customer_Master!A475,Raw_Data!F:F,0)),"Not found")</f>
        <v>Cindy Stewart</v>
      </c>
      <c r="C475" s="20" t="str">
        <f>INDEX(Raw_Data!H:H,MATCH(Customer_Master!A475,Raw_Data!F:F,0))</f>
        <v>Consumer</v>
      </c>
      <c r="D475" s="20" t="str">
        <f>INDEX(Raw_Data!J:J,MATCH(Customer_Master!A475,Raw_Data!F:F,0))</f>
        <v>Thomasville</v>
      </c>
      <c r="E475" s="20" t="str">
        <f>INDEX(Raw_Data!J:J,MATCH(Customer_Master!A475,Raw_Data!F:F,0))</f>
        <v>Thomasville</v>
      </c>
      <c r="F475" s="20" t="str">
        <f>INDEX(Raw_Data!M:M,MATCH(Customer_Master!A475,Raw_Data!F:F,0))</f>
        <v>South</v>
      </c>
      <c r="G475" s="20">
        <f>COUNTIF(Raw_Data!F:F,Customer_Master!A475)</f>
        <v>9</v>
      </c>
      <c r="H475" s="21">
        <f>SUMIF(Raw_Data!F:F,Customer_Master!A475,Raw_Data!R:R)</f>
        <v>5690.0549999999994</v>
      </c>
      <c r="I475" s="22">
        <f t="shared" si="14"/>
        <v>632.22833333333324</v>
      </c>
      <c r="J475" s="20" t="str">
        <f t="shared" si="15"/>
        <v>VIP</v>
      </c>
    </row>
    <row r="476" spans="1:10" x14ac:dyDescent="0.3">
      <c r="A476" s="20" t="s">
        <v>3995</v>
      </c>
      <c r="B476" s="20" t="str">
        <f>IFERROR(INDEX(Raw_Data!G:G,MATCH(Customer_Master!A476,Raw_Data!F:F,0)),"Not found")</f>
        <v>Maxwell Schwartz</v>
      </c>
      <c r="C476" s="20" t="str">
        <f>INDEX(Raw_Data!H:H,MATCH(Customer_Master!A476,Raw_Data!F:F,0))</f>
        <v>Consumer</v>
      </c>
      <c r="D476" s="20" t="str">
        <f>INDEX(Raw_Data!J:J,MATCH(Customer_Master!A476,Raw_Data!F:F,0))</f>
        <v>New York City</v>
      </c>
      <c r="E476" s="20" t="str">
        <f>INDEX(Raw_Data!J:J,MATCH(Customer_Master!A476,Raw_Data!F:F,0))</f>
        <v>New York City</v>
      </c>
      <c r="F476" s="20" t="str">
        <f>INDEX(Raw_Data!M:M,MATCH(Customer_Master!A476,Raw_Data!F:F,0))</f>
        <v>East</v>
      </c>
      <c r="G476" s="20">
        <f>COUNTIF(Raw_Data!F:F,Customer_Master!A476)</f>
        <v>19</v>
      </c>
      <c r="H476" s="21">
        <f>SUMIF(Raw_Data!F:F,Customer_Master!A476,Raw_Data!R:R)</f>
        <v>3144.6779999999994</v>
      </c>
      <c r="I476" s="22">
        <f t="shared" si="14"/>
        <v>165.50936842105261</v>
      </c>
      <c r="J476" s="20" t="str">
        <f t="shared" si="15"/>
        <v>Gold</v>
      </c>
    </row>
    <row r="477" spans="1:10" x14ac:dyDescent="0.3">
      <c r="A477" s="20" t="s">
        <v>3999</v>
      </c>
      <c r="B477" s="20" t="str">
        <f>IFERROR(INDEX(Raw_Data!G:G,MATCH(Customer_Master!A477,Raw_Data!F:F,0)),"Not found")</f>
        <v>Corinna Mitchell</v>
      </c>
      <c r="C477" s="20" t="str">
        <f>INDEX(Raw_Data!H:H,MATCH(Customer_Master!A477,Raw_Data!F:F,0))</f>
        <v>Home Office</v>
      </c>
      <c r="D477" s="20" t="str">
        <f>INDEX(Raw_Data!J:J,MATCH(Customer_Master!A477,Raw_Data!F:F,0))</f>
        <v>Los Angeles</v>
      </c>
      <c r="E477" s="20" t="str">
        <f>INDEX(Raw_Data!J:J,MATCH(Customer_Master!A477,Raw_Data!F:F,0))</f>
        <v>Los Angeles</v>
      </c>
      <c r="F477" s="20" t="str">
        <f>INDEX(Raw_Data!M:M,MATCH(Customer_Master!A477,Raw_Data!F:F,0))</f>
        <v>West</v>
      </c>
      <c r="G477" s="20">
        <f>COUNTIF(Raw_Data!F:F,Customer_Master!A477)</f>
        <v>10</v>
      </c>
      <c r="H477" s="21">
        <f>SUMIF(Raw_Data!F:F,Customer_Master!A477,Raw_Data!R:R)</f>
        <v>6339.5576000000001</v>
      </c>
      <c r="I477" s="22">
        <f t="shared" si="14"/>
        <v>633.95576000000005</v>
      </c>
      <c r="J477" s="20" t="str">
        <f t="shared" si="15"/>
        <v>VIP</v>
      </c>
    </row>
    <row r="478" spans="1:10" x14ac:dyDescent="0.3">
      <c r="A478" s="20" t="s">
        <v>4006</v>
      </c>
      <c r="B478" s="20" t="str">
        <f>IFERROR(INDEX(Raw_Data!G:G,MATCH(Customer_Master!A478,Raw_Data!F:F,0)),"Not found")</f>
        <v>Corey-Lock</v>
      </c>
      <c r="C478" s="20" t="str">
        <f>INDEX(Raw_Data!H:H,MATCH(Customer_Master!A478,Raw_Data!F:F,0))</f>
        <v>Consumer</v>
      </c>
      <c r="D478" s="20" t="str">
        <f>INDEX(Raw_Data!J:J,MATCH(Customer_Master!A478,Raw_Data!F:F,0))</f>
        <v>Philadelphia</v>
      </c>
      <c r="E478" s="20" t="str">
        <f>INDEX(Raw_Data!J:J,MATCH(Customer_Master!A478,Raw_Data!F:F,0))</f>
        <v>Philadelphia</v>
      </c>
      <c r="F478" s="20" t="str">
        <f>INDEX(Raw_Data!M:M,MATCH(Customer_Master!A478,Raw_Data!F:F,0))</f>
        <v>East</v>
      </c>
      <c r="G478" s="20">
        <f>COUNTIF(Raw_Data!F:F,Customer_Master!A478)</f>
        <v>8</v>
      </c>
      <c r="H478" s="21">
        <f>SUMIF(Raw_Data!F:F,Customer_Master!A478,Raw_Data!R:R)</f>
        <v>1300.076</v>
      </c>
      <c r="I478" s="22">
        <f t="shared" si="14"/>
        <v>162.5095</v>
      </c>
      <c r="J478" s="20" t="str">
        <f t="shared" si="15"/>
        <v>Silver</v>
      </c>
    </row>
    <row r="479" spans="1:10" x14ac:dyDescent="0.3">
      <c r="A479" s="20" t="s">
        <v>4010</v>
      </c>
      <c r="B479" s="20" t="str">
        <f>IFERROR(INDEX(Raw_Data!G:G,MATCH(Customer_Master!A479,Raw_Data!F:F,0)),"Not found")</f>
        <v>Todd Sumrall</v>
      </c>
      <c r="C479" s="20" t="str">
        <f>INDEX(Raw_Data!H:H,MATCH(Customer_Master!A479,Raw_Data!F:F,0))</f>
        <v>Corporate</v>
      </c>
      <c r="D479" s="20" t="str">
        <f>INDEX(Raw_Data!J:J,MATCH(Customer_Master!A479,Raw_Data!F:F,0))</f>
        <v>New York City</v>
      </c>
      <c r="E479" s="20" t="str">
        <f>INDEX(Raw_Data!J:J,MATCH(Customer_Master!A479,Raw_Data!F:F,0))</f>
        <v>New York City</v>
      </c>
      <c r="F479" s="20" t="str">
        <f>INDEX(Raw_Data!M:M,MATCH(Customer_Master!A479,Raw_Data!F:F,0))</f>
        <v>East</v>
      </c>
      <c r="G479" s="20">
        <f>COUNTIF(Raw_Data!F:F,Customer_Master!A479)</f>
        <v>15</v>
      </c>
      <c r="H479" s="21">
        <f>SUMIF(Raw_Data!F:F,Customer_Master!A479,Raw_Data!R:R)</f>
        <v>11891.751</v>
      </c>
      <c r="I479" s="22">
        <f t="shared" si="14"/>
        <v>792.78340000000003</v>
      </c>
      <c r="J479" s="20" t="str">
        <f t="shared" si="15"/>
        <v>VIP</v>
      </c>
    </row>
    <row r="480" spans="1:10" x14ac:dyDescent="0.3">
      <c r="A480" s="20" t="s">
        <v>4015</v>
      </c>
      <c r="B480" s="20" t="str">
        <f>IFERROR(INDEX(Raw_Data!G:G,MATCH(Customer_Master!A480,Raw_Data!F:F,0)),"Not found")</f>
        <v>Jane Waco</v>
      </c>
      <c r="C480" s="20" t="str">
        <f>INDEX(Raw_Data!H:H,MATCH(Customer_Master!A480,Raw_Data!F:F,0))</f>
        <v>Corporate</v>
      </c>
      <c r="D480" s="20" t="str">
        <f>INDEX(Raw_Data!J:J,MATCH(Customer_Master!A480,Raw_Data!F:F,0))</f>
        <v>Vancouver</v>
      </c>
      <c r="E480" s="20" t="str">
        <f>INDEX(Raw_Data!J:J,MATCH(Customer_Master!A480,Raw_Data!F:F,0))</f>
        <v>Vancouver</v>
      </c>
      <c r="F480" s="20" t="str">
        <f>INDEX(Raw_Data!M:M,MATCH(Customer_Master!A480,Raw_Data!F:F,0))</f>
        <v>West</v>
      </c>
      <c r="G480" s="20">
        <f>COUNTIF(Raw_Data!F:F,Customer_Master!A480)</f>
        <v>14</v>
      </c>
      <c r="H480" s="21">
        <f>SUMIF(Raw_Data!F:F,Customer_Master!A480,Raw_Data!R:R)</f>
        <v>7721.7139999999999</v>
      </c>
      <c r="I480" s="22">
        <f t="shared" si="14"/>
        <v>551.55100000000004</v>
      </c>
      <c r="J480" s="20" t="str">
        <f t="shared" si="15"/>
        <v>VIP</v>
      </c>
    </row>
    <row r="481" spans="1:10" x14ac:dyDescent="0.3">
      <c r="A481" s="20" t="s">
        <v>4019</v>
      </c>
      <c r="B481" s="20" t="str">
        <f>IFERROR(INDEX(Raw_Data!G:G,MATCH(Customer_Master!A481,Raw_Data!F:F,0)),"Not found")</f>
        <v>John Dryer</v>
      </c>
      <c r="C481" s="20" t="str">
        <f>INDEX(Raw_Data!H:H,MATCH(Customer_Master!A481,Raw_Data!F:F,0))</f>
        <v>Consumer</v>
      </c>
      <c r="D481" s="20" t="str">
        <f>INDEX(Raw_Data!J:J,MATCH(Customer_Master!A481,Raw_Data!F:F,0))</f>
        <v>Coppell</v>
      </c>
      <c r="E481" s="20" t="str">
        <f>INDEX(Raw_Data!J:J,MATCH(Customer_Master!A481,Raw_Data!F:F,0))</f>
        <v>Coppell</v>
      </c>
      <c r="F481" s="20" t="str">
        <f>INDEX(Raw_Data!M:M,MATCH(Customer_Master!A481,Raw_Data!F:F,0))</f>
        <v>Central</v>
      </c>
      <c r="G481" s="20">
        <f>COUNTIF(Raw_Data!F:F,Customer_Master!A481)</f>
        <v>7</v>
      </c>
      <c r="H481" s="21">
        <f>SUMIF(Raw_Data!F:F,Customer_Master!A481,Raw_Data!R:R)</f>
        <v>2152.3520000000003</v>
      </c>
      <c r="I481" s="22">
        <f t="shared" si="14"/>
        <v>307.47885714285718</v>
      </c>
      <c r="J481" s="20" t="str">
        <f t="shared" si="15"/>
        <v>Gold</v>
      </c>
    </row>
    <row r="482" spans="1:10" x14ac:dyDescent="0.3">
      <c r="A482" s="20" t="s">
        <v>4032</v>
      </c>
      <c r="B482" s="20" t="str">
        <f>IFERROR(INDEX(Raw_Data!G:G,MATCH(Customer_Master!A482,Raw_Data!F:F,0)),"Not found")</f>
        <v>Pauline Chand</v>
      </c>
      <c r="C482" s="20" t="str">
        <f>INDEX(Raw_Data!H:H,MATCH(Customer_Master!A482,Raw_Data!F:F,0))</f>
        <v>Home Office</v>
      </c>
      <c r="D482" s="20" t="str">
        <f>INDEX(Raw_Data!J:J,MATCH(Customer_Master!A482,Raw_Data!F:F,0))</f>
        <v>Los Angeles</v>
      </c>
      <c r="E482" s="20" t="str">
        <f>INDEX(Raw_Data!J:J,MATCH(Customer_Master!A482,Raw_Data!F:F,0))</f>
        <v>Los Angeles</v>
      </c>
      <c r="F482" s="20" t="str">
        <f>INDEX(Raw_Data!M:M,MATCH(Customer_Master!A482,Raw_Data!F:F,0))</f>
        <v>West</v>
      </c>
      <c r="G482" s="20">
        <f>COUNTIF(Raw_Data!F:F,Customer_Master!A482)</f>
        <v>3</v>
      </c>
      <c r="H482" s="21">
        <f>SUMIF(Raw_Data!F:F,Customer_Master!A482,Raw_Data!R:R)</f>
        <v>1061.4880000000001</v>
      </c>
      <c r="I482" s="22">
        <f t="shared" si="14"/>
        <v>353.82933333333335</v>
      </c>
      <c r="J482" s="20" t="str">
        <f t="shared" si="15"/>
        <v>Silver</v>
      </c>
    </row>
    <row r="483" spans="1:10" x14ac:dyDescent="0.3">
      <c r="A483" s="20" t="s">
        <v>4037</v>
      </c>
      <c r="B483" s="20" t="str">
        <f>IFERROR(INDEX(Raw_Data!G:G,MATCH(Customer_Master!A483,Raw_Data!F:F,0)),"Not found")</f>
        <v>Andy Reiter</v>
      </c>
      <c r="C483" s="20" t="str">
        <f>INDEX(Raw_Data!H:H,MATCH(Customer_Master!A483,Raw_Data!F:F,0))</f>
        <v>Consumer</v>
      </c>
      <c r="D483" s="20" t="str">
        <f>INDEX(Raw_Data!J:J,MATCH(Customer_Master!A483,Raw_Data!F:F,0))</f>
        <v>New York City</v>
      </c>
      <c r="E483" s="20" t="str">
        <f>INDEX(Raw_Data!J:J,MATCH(Customer_Master!A483,Raw_Data!F:F,0))</f>
        <v>New York City</v>
      </c>
      <c r="F483" s="20" t="str">
        <f>INDEX(Raw_Data!M:M,MATCH(Customer_Master!A483,Raw_Data!F:F,0))</f>
        <v>East</v>
      </c>
      <c r="G483" s="20">
        <f>COUNTIF(Raw_Data!F:F,Customer_Master!A483)</f>
        <v>9</v>
      </c>
      <c r="H483" s="21">
        <f>SUMIF(Raw_Data!F:F,Customer_Master!A483,Raw_Data!R:R)</f>
        <v>6608.4480000000003</v>
      </c>
      <c r="I483" s="22">
        <f t="shared" si="14"/>
        <v>734.27200000000005</v>
      </c>
      <c r="J483" s="20" t="str">
        <f t="shared" si="15"/>
        <v>VIP</v>
      </c>
    </row>
    <row r="484" spans="1:10" x14ac:dyDescent="0.3">
      <c r="A484" s="20" t="s">
        <v>4050</v>
      </c>
      <c r="B484" s="20" t="str">
        <f>IFERROR(INDEX(Raw_Data!G:G,MATCH(Customer_Master!A484,Raw_Data!F:F,0)),"Not found")</f>
        <v>Arianne Irving</v>
      </c>
      <c r="C484" s="20" t="str">
        <f>INDEX(Raw_Data!H:H,MATCH(Customer_Master!A484,Raw_Data!F:F,0))</f>
        <v>Consumer</v>
      </c>
      <c r="D484" s="20" t="str">
        <f>INDEX(Raw_Data!J:J,MATCH(Customer_Master!A484,Raw_Data!F:F,0))</f>
        <v>Philadelphia</v>
      </c>
      <c r="E484" s="20" t="str">
        <f>INDEX(Raw_Data!J:J,MATCH(Customer_Master!A484,Raw_Data!F:F,0))</f>
        <v>Philadelphia</v>
      </c>
      <c r="F484" s="20" t="str">
        <f>INDEX(Raw_Data!M:M,MATCH(Customer_Master!A484,Raw_Data!F:F,0))</f>
        <v>East</v>
      </c>
      <c r="G484" s="20">
        <f>COUNTIF(Raw_Data!F:F,Customer_Master!A484)</f>
        <v>18</v>
      </c>
      <c r="H484" s="21">
        <f>SUMIF(Raw_Data!F:F,Customer_Master!A484,Raw_Data!R:R)</f>
        <v>4375.7859999999991</v>
      </c>
      <c r="I484" s="22">
        <f t="shared" si="14"/>
        <v>243.09922222222218</v>
      </c>
      <c r="J484" s="20" t="str">
        <f t="shared" si="15"/>
        <v>Gold</v>
      </c>
    </row>
    <row r="485" spans="1:10" x14ac:dyDescent="0.3">
      <c r="A485" s="20" t="s">
        <v>4055</v>
      </c>
      <c r="B485" s="20" t="str">
        <f>IFERROR(INDEX(Raw_Data!G:G,MATCH(Customer_Master!A485,Raw_Data!F:F,0)),"Not found")</f>
        <v>Tom Boeckenhauer</v>
      </c>
      <c r="C485" s="20" t="str">
        <f>INDEX(Raw_Data!H:H,MATCH(Customer_Master!A485,Raw_Data!F:F,0))</f>
        <v>Consumer</v>
      </c>
      <c r="D485" s="20" t="str">
        <f>INDEX(Raw_Data!J:J,MATCH(Customer_Master!A485,Raw_Data!F:F,0))</f>
        <v>Seattle</v>
      </c>
      <c r="E485" s="20" t="str">
        <f>INDEX(Raw_Data!J:J,MATCH(Customer_Master!A485,Raw_Data!F:F,0))</f>
        <v>Seattle</v>
      </c>
      <c r="F485" s="20" t="str">
        <f>INDEX(Raw_Data!M:M,MATCH(Customer_Master!A485,Raw_Data!F:F,0))</f>
        <v>West</v>
      </c>
      <c r="G485" s="20">
        <f>COUNTIF(Raw_Data!F:F,Customer_Master!A485)</f>
        <v>17</v>
      </c>
      <c r="H485" s="21">
        <f>SUMIF(Raw_Data!F:F,Customer_Master!A485,Raw_Data!R:R)</f>
        <v>9133.99</v>
      </c>
      <c r="I485" s="22">
        <f t="shared" si="14"/>
        <v>537.29352941176467</v>
      </c>
      <c r="J485" s="20" t="str">
        <f t="shared" si="15"/>
        <v>VIP</v>
      </c>
    </row>
    <row r="486" spans="1:10" x14ac:dyDescent="0.3">
      <c r="A486" s="20" t="s">
        <v>4059</v>
      </c>
      <c r="B486" s="20" t="str">
        <f>IFERROR(INDEX(Raw_Data!G:G,MATCH(Customer_Master!A486,Raw_Data!F:F,0)),"Not found")</f>
        <v>Paul Lucas</v>
      </c>
      <c r="C486" s="20" t="str">
        <f>INDEX(Raw_Data!H:H,MATCH(Customer_Master!A486,Raw_Data!F:F,0))</f>
        <v>Home Office</v>
      </c>
      <c r="D486" s="20" t="str">
        <f>INDEX(Raw_Data!J:J,MATCH(Customer_Master!A486,Raw_Data!F:F,0))</f>
        <v>Chicago</v>
      </c>
      <c r="E486" s="20" t="str">
        <f>INDEX(Raw_Data!J:J,MATCH(Customer_Master!A486,Raw_Data!F:F,0))</f>
        <v>Chicago</v>
      </c>
      <c r="F486" s="20" t="str">
        <f>INDEX(Raw_Data!M:M,MATCH(Customer_Master!A486,Raw_Data!F:F,0))</f>
        <v>Central</v>
      </c>
      <c r="G486" s="20">
        <f>COUNTIF(Raw_Data!F:F,Customer_Master!A486)</f>
        <v>8</v>
      </c>
      <c r="H486" s="21">
        <f>SUMIF(Raw_Data!F:F,Customer_Master!A486,Raw_Data!R:R)</f>
        <v>239.48100000000002</v>
      </c>
      <c r="I486" s="22">
        <f t="shared" si="14"/>
        <v>29.935125000000003</v>
      </c>
      <c r="J486" s="20" t="str">
        <f t="shared" si="15"/>
        <v>Silver</v>
      </c>
    </row>
    <row r="487" spans="1:10" x14ac:dyDescent="0.3">
      <c r="A487" s="20" t="s">
        <v>4064</v>
      </c>
      <c r="B487" s="20" t="str">
        <f>IFERROR(INDEX(Raw_Data!G:G,MATCH(Customer_Master!A487,Raw_Data!F:F,0)),"Not found")</f>
        <v>Gary Hwang</v>
      </c>
      <c r="C487" s="20" t="str">
        <f>INDEX(Raw_Data!H:H,MATCH(Customer_Master!A487,Raw_Data!F:F,0))</f>
        <v>Consumer</v>
      </c>
      <c r="D487" s="20" t="str">
        <f>INDEX(Raw_Data!J:J,MATCH(Customer_Master!A487,Raw_Data!F:F,0))</f>
        <v>Tucson</v>
      </c>
      <c r="E487" s="20" t="str">
        <f>INDEX(Raw_Data!J:J,MATCH(Customer_Master!A487,Raw_Data!F:F,0))</f>
        <v>Tucson</v>
      </c>
      <c r="F487" s="20" t="str">
        <f>INDEX(Raw_Data!M:M,MATCH(Customer_Master!A487,Raw_Data!F:F,0))</f>
        <v>West</v>
      </c>
      <c r="G487" s="20">
        <f>COUNTIF(Raw_Data!F:F,Customer_Master!A487)</f>
        <v>10</v>
      </c>
      <c r="H487" s="21">
        <f>SUMIF(Raw_Data!F:F,Customer_Master!A487,Raw_Data!R:R)</f>
        <v>4172.8460000000005</v>
      </c>
      <c r="I487" s="22">
        <f t="shared" si="14"/>
        <v>417.28460000000007</v>
      </c>
      <c r="J487" s="20" t="str">
        <f t="shared" si="15"/>
        <v>Gold</v>
      </c>
    </row>
    <row r="488" spans="1:10" x14ac:dyDescent="0.3">
      <c r="A488" s="20" t="s">
        <v>4090</v>
      </c>
      <c r="B488" s="20" t="str">
        <f>IFERROR(INDEX(Raw_Data!G:G,MATCH(Customer_Master!A488,Raw_Data!F:F,0)),"Not found")</f>
        <v>Mike Pelletier</v>
      </c>
      <c r="C488" s="20" t="str">
        <f>INDEX(Raw_Data!H:H,MATCH(Customer_Master!A488,Raw_Data!F:F,0))</f>
        <v>Home Office</v>
      </c>
      <c r="D488" s="20" t="str">
        <f>INDEX(Raw_Data!J:J,MATCH(Customer_Master!A488,Raw_Data!F:F,0))</f>
        <v>Laguna Niguel</v>
      </c>
      <c r="E488" s="20" t="str">
        <f>INDEX(Raw_Data!J:J,MATCH(Customer_Master!A488,Raw_Data!F:F,0))</f>
        <v>Laguna Niguel</v>
      </c>
      <c r="F488" s="20" t="str">
        <f>INDEX(Raw_Data!M:M,MATCH(Customer_Master!A488,Raw_Data!F:F,0))</f>
        <v>West</v>
      </c>
      <c r="G488" s="20">
        <f>COUNTIF(Raw_Data!F:F,Customer_Master!A488)</f>
        <v>19</v>
      </c>
      <c r="H488" s="21">
        <f>SUMIF(Raw_Data!F:F,Customer_Master!A488,Raw_Data!R:R)</f>
        <v>5087.92</v>
      </c>
      <c r="I488" s="22">
        <f t="shared" si="14"/>
        <v>267.78526315789475</v>
      </c>
      <c r="J488" s="20" t="str">
        <f t="shared" si="15"/>
        <v>VIP</v>
      </c>
    </row>
    <row r="489" spans="1:10" x14ac:dyDescent="0.3">
      <c r="A489" s="20" t="s">
        <v>4094</v>
      </c>
      <c r="B489" s="20" t="str">
        <f>IFERROR(INDEX(Raw_Data!G:G,MATCH(Customer_Master!A489,Raw_Data!F:F,0)),"Not found")</f>
        <v>Jim Mitchum</v>
      </c>
      <c r="C489" s="20" t="str">
        <f>INDEX(Raw_Data!H:H,MATCH(Customer_Master!A489,Raw_Data!F:F,0))</f>
        <v>Corporate</v>
      </c>
      <c r="D489" s="20" t="str">
        <f>INDEX(Raw_Data!J:J,MATCH(Customer_Master!A489,Raw_Data!F:F,0))</f>
        <v>Bridgeton</v>
      </c>
      <c r="E489" s="20" t="str">
        <f>INDEX(Raw_Data!J:J,MATCH(Customer_Master!A489,Raw_Data!F:F,0))</f>
        <v>Bridgeton</v>
      </c>
      <c r="F489" s="20" t="str">
        <f>INDEX(Raw_Data!M:M,MATCH(Customer_Master!A489,Raw_Data!F:F,0))</f>
        <v>East</v>
      </c>
      <c r="G489" s="20">
        <f>COUNTIF(Raw_Data!F:F,Customer_Master!A489)</f>
        <v>12</v>
      </c>
      <c r="H489" s="21">
        <f>SUMIF(Raw_Data!F:F,Customer_Master!A489,Raw_Data!R:R)</f>
        <v>864.94700000000012</v>
      </c>
      <c r="I489" s="22">
        <f t="shared" si="14"/>
        <v>72.078916666666672</v>
      </c>
      <c r="J489" s="20" t="str">
        <f t="shared" si="15"/>
        <v>Silver</v>
      </c>
    </row>
    <row r="490" spans="1:10" x14ac:dyDescent="0.3">
      <c r="A490" s="20" t="s">
        <v>4102</v>
      </c>
      <c r="B490" s="20" t="str">
        <f>IFERROR(INDEX(Raw_Data!G:G,MATCH(Customer_Master!A490,Raw_Data!F:F,0)),"Not found")</f>
        <v>Carl Ludwig</v>
      </c>
      <c r="C490" s="20" t="str">
        <f>INDEX(Raw_Data!H:H,MATCH(Customer_Master!A490,Raw_Data!F:F,0))</f>
        <v>Consumer</v>
      </c>
      <c r="D490" s="20" t="str">
        <f>INDEX(Raw_Data!J:J,MATCH(Customer_Master!A490,Raw_Data!F:F,0))</f>
        <v>Everett</v>
      </c>
      <c r="E490" s="20" t="str">
        <f>INDEX(Raw_Data!J:J,MATCH(Customer_Master!A490,Raw_Data!F:F,0))</f>
        <v>Everett</v>
      </c>
      <c r="F490" s="20" t="str">
        <f>INDEX(Raw_Data!M:M,MATCH(Customer_Master!A490,Raw_Data!F:F,0))</f>
        <v>East</v>
      </c>
      <c r="G490" s="20">
        <f>COUNTIF(Raw_Data!F:F,Customer_Master!A490)</f>
        <v>7</v>
      </c>
      <c r="H490" s="21">
        <f>SUMIF(Raw_Data!F:F,Customer_Master!A490,Raw_Data!R:R)</f>
        <v>1262.0139999999999</v>
      </c>
      <c r="I490" s="22">
        <f t="shared" si="14"/>
        <v>180.28771428571426</v>
      </c>
      <c r="J490" s="20" t="str">
        <f t="shared" si="15"/>
        <v>Silver</v>
      </c>
    </row>
    <row r="491" spans="1:10" x14ac:dyDescent="0.3">
      <c r="A491" s="20" t="s">
        <v>4108</v>
      </c>
      <c r="B491" s="20" t="str">
        <f>IFERROR(INDEX(Raw_Data!G:G,MATCH(Customer_Master!A491,Raw_Data!F:F,0)),"Not found")</f>
        <v>Deborah Brumfield</v>
      </c>
      <c r="C491" s="20" t="str">
        <f>INDEX(Raw_Data!H:H,MATCH(Customer_Master!A491,Raw_Data!F:F,0))</f>
        <v>Home Office</v>
      </c>
      <c r="D491" s="20" t="str">
        <f>INDEX(Raw_Data!J:J,MATCH(Customer_Master!A491,Raw_Data!F:F,0))</f>
        <v>San Diego</v>
      </c>
      <c r="E491" s="20" t="str">
        <f>INDEX(Raw_Data!J:J,MATCH(Customer_Master!A491,Raw_Data!F:F,0))</f>
        <v>San Diego</v>
      </c>
      <c r="F491" s="20" t="str">
        <f>INDEX(Raw_Data!M:M,MATCH(Customer_Master!A491,Raw_Data!F:F,0))</f>
        <v>West</v>
      </c>
      <c r="G491" s="20">
        <f>COUNTIF(Raw_Data!F:F,Customer_Master!A491)</f>
        <v>13</v>
      </c>
      <c r="H491" s="21">
        <f>SUMIF(Raw_Data!F:F,Customer_Master!A491,Raw_Data!R:R)</f>
        <v>4655.8969999999999</v>
      </c>
      <c r="I491" s="22">
        <f t="shared" si="14"/>
        <v>358.14592307692305</v>
      </c>
      <c r="J491" s="20" t="str">
        <f t="shared" si="15"/>
        <v>Gold</v>
      </c>
    </row>
    <row r="492" spans="1:10" x14ac:dyDescent="0.3">
      <c r="A492" s="20" t="s">
        <v>4120</v>
      </c>
      <c r="B492" s="20" t="str">
        <f>IFERROR(INDEX(Raw_Data!G:G,MATCH(Customer_Master!A492,Raw_Data!F:F,0)),"Not found")</f>
        <v>Ivan Gibson</v>
      </c>
      <c r="C492" s="20" t="str">
        <f>INDEX(Raw_Data!H:H,MATCH(Customer_Master!A492,Raw_Data!F:F,0))</f>
        <v>Consumer</v>
      </c>
      <c r="D492" s="20" t="str">
        <f>INDEX(Raw_Data!J:J,MATCH(Customer_Master!A492,Raw_Data!F:F,0))</f>
        <v>San Diego</v>
      </c>
      <c r="E492" s="20" t="str">
        <f>INDEX(Raw_Data!J:J,MATCH(Customer_Master!A492,Raw_Data!F:F,0))</f>
        <v>San Diego</v>
      </c>
      <c r="F492" s="20" t="str">
        <f>INDEX(Raw_Data!M:M,MATCH(Customer_Master!A492,Raw_Data!F:F,0))</f>
        <v>West</v>
      </c>
      <c r="G492" s="20">
        <f>COUNTIF(Raw_Data!F:F,Customer_Master!A492)</f>
        <v>7</v>
      </c>
      <c r="H492" s="21">
        <f>SUMIF(Raw_Data!F:F,Customer_Master!A492,Raw_Data!R:R)</f>
        <v>744.57399999999996</v>
      </c>
      <c r="I492" s="22">
        <f t="shared" si="14"/>
        <v>106.36771428571429</v>
      </c>
      <c r="J492" s="20" t="str">
        <f t="shared" si="15"/>
        <v>Silver</v>
      </c>
    </row>
    <row r="493" spans="1:10" x14ac:dyDescent="0.3">
      <c r="A493" s="20" t="s">
        <v>4127</v>
      </c>
      <c r="B493" s="20" t="str">
        <f>IFERROR(INDEX(Raw_Data!G:G,MATCH(Customer_Master!A493,Raw_Data!F:F,0)),"Not found")</f>
        <v>Bobby Odegard</v>
      </c>
      <c r="C493" s="20" t="str">
        <f>INDEX(Raw_Data!H:H,MATCH(Customer_Master!A493,Raw_Data!F:F,0))</f>
        <v>Consumer</v>
      </c>
      <c r="D493" s="20" t="str">
        <f>INDEX(Raw_Data!J:J,MATCH(Customer_Master!A493,Raw_Data!F:F,0))</f>
        <v>Richmond</v>
      </c>
      <c r="E493" s="20" t="str">
        <f>INDEX(Raw_Data!J:J,MATCH(Customer_Master!A493,Raw_Data!F:F,0))</f>
        <v>Richmond</v>
      </c>
      <c r="F493" s="20" t="str">
        <f>INDEX(Raw_Data!M:M,MATCH(Customer_Master!A493,Raw_Data!F:F,0))</f>
        <v>South</v>
      </c>
      <c r="G493" s="20">
        <f>COUNTIF(Raw_Data!F:F,Customer_Master!A493)</f>
        <v>2</v>
      </c>
      <c r="H493" s="21">
        <f>SUMIF(Raw_Data!F:F,Customer_Master!A493,Raw_Data!R:R)</f>
        <v>130.83000000000001</v>
      </c>
      <c r="I493" s="22">
        <f t="shared" si="14"/>
        <v>65.415000000000006</v>
      </c>
      <c r="J493" s="20" t="str">
        <f t="shared" si="15"/>
        <v>Silver</v>
      </c>
    </row>
    <row r="494" spans="1:10" x14ac:dyDescent="0.3">
      <c r="A494" s="20" t="s">
        <v>4134</v>
      </c>
      <c r="B494" s="20" t="str">
        <f>IFERROR(INDEX(Raw_Data!G:G,MATCH(Customer_Master!A494,Raw_Data!F:F,0)),"Not found")</f>
        <v>Aimee Bixby</v>
      </c>
      <c r="C494" s="20" t="str">
        <f>INDEX(Raw_Data!H:H,MATCH(Customer_Master!A494,Raw_Data!F:F,0))</f>
        <v>Consumer</v>
      </c>
      <c r="D494" s="20" t="str">
        <f>INDEX(Raw_Data!J:J,MATCH(Customer_Master!A494,Raw_Data!F:F,0))</f>
        <v>Long Beach</v>
      </c>
      <c r="E494" s="20" t="str">
        <f>INDEX(Raw_Data!J:J,MATCH(Customer_Master!A494,Raw_Data!F:F,0))</f>
        <v>Long Beach</v>
      </c>
      <c r="F494" s="20" t="str">
        <f>INDEX(Raw_Data!M:M,MATCH(Customer_Master!A494,Raw_Data!F:F,0))</f>
        <v>East</v>
      </c>
      <c r="G494" s="20">
        <f>COUNTIF(Raw_Data!F:F,Customer_Master!A494)</f>
        <v>12</v>
      </c>
      <c r="H494" s="21">
        <f>SUMIF(Raw_Data!F:F,Customer_Master!A494,Raw_Data!R:R)</f>
        <v>966.70999999999981</v>
      </c>
      <c r="I494" s="22">
        <f t="shared" si="14"/>
        <v>80.559166666666655</v>
      </c>
      <c r="J494" s="20" t="str">
        <f t="shared" si="15"/>
        <v>Silver</v>
      </c>
    </row>
    <row r="495" spans="1:10" x14ac:dyDescent="0.3">
      <c r="A495" s="20" t="s">
        <v>4137</v>
      </c>
      <c r="B495" s="20" t="str">
        <f>IFERROR(INDEX(Raw_Data!G:G,MATCH(Customer_Master!A495,Raw_Data!F:F,0)),"Not found")</f>
        <v>Julia West</v>
      </c>
      <c r="C495" s="20" t="str">
        <f>INDEX(Raw_Data!H:H,MATCH(Customer_Master!A495,Raw_Data!F:F,0))</f>
        <v>Consumer</v>
      </c>
      <c r="D495" s="20" t="str">
        <f>INDEX(Raw_Data!J:J,MATCH(Customer_Master!A495,Raw_Data!F:F,0))</f>
        <v>Philadelphia</v>
      </c>
      <c r="E495" s="20" t="str">
        <f>INDEX(Raw_Data!J:J,MATCH(Customer_Master!A495,Raw_Data!F:F,0))</f>
        <v>Philadelphia</v>
      </c>
      <c r="F495" s="20" t="str">
        <f>INDEX(Raw_Data!M:M,MATCH(Customer_Master!A495,Raw_Data!F:F,0))</f>
        <v>East</v>
      </c>
      <c r="G495" s="20">
        <f>COUNTIF(Raw_Data!F:F,Customer_Master!A495)</f>
        <v>7</v>
      </c>
      <c r="H495" s="21">
        <f>SUMIF(Raw_Data!F:F,Customer_Master!A495,Raw_Data!R:R)</f>
        <v>1428.731</v>
      </c>
      <c r="I495" s="22">
        <f t="shared" si="14"/>
        <v>204.10442857142857</v>
      </c>
      <c r="J495" s="20" t="str">
        <f t="shared" si="15"/>
        <v>Silver</v>
      </c>
    </row>
    <row r="496" spans="1:10" x14ac:dyDescent="0.3">
      <c r="A496" s="20" t="s">
        <v>4144</v>
      </c>
      <c r="B496" s="20" t="str">
        <f>IFERROR(INDEX(Raw_Data!G:G,MATCH(Customer_Master!A496,Raw_Data!F:F,0)),"Not found")</f>
        <v>Edward Becker</v>
      </c>
      <c r="C496" s="20" t="str">
        <f>INDEX(Raw_Data!H:H,MATCH(Customer_Master!A496,Raw_Data!F:F,0))</f>
        <v>Corporate</v>
      </c>
      <c r="D496" s="20" t="str">
        <f>INDEX(Raw_Data!J:J,MATCH(Customer_Master!A496,Raw_Data!F:F,0))</f>
        <v>Seattle</v>
      </c>
      <c r="E496" s="20" t="str">
        <f>INDEX(Raw_Data!J:J,MATCH(Customer_Master!A496,Raw_Data!F:F,0))</f>
        <v>Seattle</v>
      </c>
      <c r="F496" s="20" t="str">
        <f>INDEX(Raw_Data!M:M,MATCH(Customer_Master!A496,Raw_Data!F:F,0))</f>
        <v>West</v>
      </c>
      <c r="G496" s="20">
        <f>COUNTIF(Raw_Data!F:F,Customer_Master!A496)</f>
        <v>20</v>
      </c>
      <c r="H496" s="21">
        <f>SUMIF(Raw_Data!F:F,Customer_Master!A496,Raw_Data!R:R)</f>
        <v>3236.3139999999994</v>
      </c>
      <c r="I496" s="22">
        <f t="shared" si="14"/>
        <v>161.81569999999996</v>
      </c>
      <c r="J496" s="20" t="str">
        <f t="shared" si="15"/>
        <v>Gold</v>
      </c>
    </row>
    <row r="497" spans="1:10" x14ac:dyDescent="0.3">
      <c r="A497" s="20" t="s">
        <v>4151</v>
      </c>
      <c r="B497" s="20" t="str">
        <f>IFERROR(INDEX(Raw_Data!G:G,MATCH(Customer_Master!A497,Raw_Data!F:F,0)),"Not found")</f>
        <v>Sheri Gordon</v>
      </c>
      <c r="C497" s="20" t="str">
        <f>INDEX(Raw_Data!H:H,MATCH(Customer_Master!A497,Raw_Data!F:F,0))</f>
        <v>Consumer</v>
      </c>
      <c r="D497" s="20" t="str">
        <f>INDEX(Raw_Data!J:J,MATCH(Customer_Master!A497,Raw_Data!F:F,0))</f>
        <v>New York City</v>
      </c>
      <c r="E497" s="20" t="str">
        <f>INDEX(Raw_Data!J:J,MATCH(Customer_Master!A497,Raw_Data!F:F,0))</f>
        <v>New York City</v>
      </c>
      <c r="F497" s="20" t="str">
        <f>INDEX(Raw_Data!M:M,MATCH(Customer_Master!A497,Raw_Data!F:F,0))</f>
        <v>East</v>
      </c>
      <c r="G497" s="20">
        <f>COUNTIF(Raw_Data!F:F,Customer_Master!A497)</f>
        <v>14</v>
      </c>
      <c r="H497" s="21">
        <f>SUMIF(Raw_Data!F:F,Customer_Master!A497,Raw_Data!R:R)</f>
        <v>1884.7980000000002</v>
      </c>
      <c r="I497" s="22">
        <f t="shared" si="14"/>
        <v>134.6284285714286</v>
      </c>
      <c r="J497" s="20" t="str">
        <f t="shared" si="15"/>
        <v>Silver</v>
      </c>
    </row>
    <row r="498" spans="1:10" x14ac:dyDescent="0.3">
      <c r="A498" s="20" t="s">
        <v>4154</v>
      </c>
      <c r="B498" s="20" t="str">
        <f>IFERROR(INDEX(Raw_Data!G:G,MATCH(Customer_Master!A498,Raw_Data!F:F,0)),"Not found")</f>
        <v>Charlotte Melton</v>
      </c>
      <c r="C498" s="20" t="str">
        <f>INDEX(Raw_Data!H:H,MATCH(Customer_Master!A498,Raw_Data!F:F,0))</f>
        <v>Consumer</v>
      </c>
      <c r="D498" s="20" t="str">
        <f>INDEX(Raw_Data!J:J,MATCH(Customer_Master!A498,Raw_Data!F:F,0))</f>
        <v>Philadelphia</v>
      </c>
      <c r="E498" s="20" t="str">
        <f>INDEX(Raw_Data!J:J,MATCH(Customer_Master!A498,Raw_Data!F:F,0))</f>
        <v>Philadelphia</v>
      </c>
      <c r="F498" s="20" t="str">
        <f>INDEX(Raw_Data!M:M,MATCH(Customer_Master!A498,Raw_Data!F:F,0))</f>
        <v>East</v>
      </c>
      <c r="G498" s="20">
        <f>COUNTIF(Raw_Data!F:F,Customer_Master!A498)</f>
        <v>7</v>
      </c>
      <c r="H498" s="21">
        <f>SUMIF(Raw_Data!F:F,Customer_Master!A498,Raw_Data!R:R)</f>
        <v>1475.1440000000002</v>
      </c>
      <c r="I498" s="22">
        <f t="shared" si="14"/>
        <v>210.73485714285718</v>
      </c>
      <c r="J498" s="20" t="str">
        <f t="shared" si="15"/>
        <v>Silver</v>
      </c>
    </row>
    <row r="499" spans="1:10" x14ac:dyDescent="0.3">
      <c r="A499" s="20" t="s">
        <v>4161</v>
      </c>
      <c r="B499" s="20" t="str">
        <f>IFERROR(INDEX(Raw_Data!G:G,MATCH(Customer_Master!A499,Raw_Data!F:F,0)),"Not found")</f>
        <v>Anthony Witt</v>
      </c>
      <c r="C499" s="20" t="str">
        <f>INDEX(Raw_Data!H:H,MATCH(Customer_Master!A499,Raw_Data!F:F,0))</f>
        <v>Consumer</v>
      </c>
      <c r="D499" s="20" t="str">
        <f>INDEX(Raw_Data!J:J,MATCH(Customer_Master!A499,Raw_Data!F:F,0))</f>
        <v>Allen</v>
      </c>
      <c r="E499" s="20" t="str">
        <f>INDEX(Raw_Data!J:J,MATCH(Customer_Master!A499,Raw_Data!F:F,0))</f>
        <v>Allen</v>
      </c>
      <c r="F499" s="20" t="str">
        <f>INDEX(Raw_Data!M:M,MATCH(Customer_Master!A499,Raw_Data!F:F,0))</f>
        <v>Central</v>
      </c>
      <c r="G499" s="20">
        <f>COUNTIF(Raw_Data!F:F,Customer_Master!A499)</f>
        <v>8</v>
      </c>
      <c r="H499" s="21">
        <f>SUMIF(Raw_Data!F:F,Customer_Master!A499,Raw_Data!R:R)</f>
        <v>649.37599999999998</v>
      </c>
      <c r="I499" s="22">
        <f t="shared" si="14"/>
        <v>81.171999999999997</v>
      </c>
      <c r="J499" s="20" t="str">
        <f t="shared" si="15"/>
        <v>Silver</v>
      </c>
    </row>
    <row r="500" spans="1:10" x14ac:dyDescent="0.3">
      <c r="A500" s="20" t="s">
        <v>4178</v>
      </c>
      <c r="B500" s="20" t="str">
        <f>IFERROR(INDEX(Raw_Data!G:G,MATCH(Customer_Master!A500,Raw_Data!F:F,0)),"Not found")</f>
        <v>Mick Crebagga</v>
      </c>
      <c r="C500" s="20" t="str">
        <f>INDEX(Raw_Data!H:H,MATCH(Customer_Master!A500,Raw_Data!F:F,0))</f>
        <v>Consumer</v>
      </c>
      <c r="D500" s="20" t="str">
        <f>INDEX(Raw_Data!J:J,MATCH(Customer_Master!A500,Raw_Data!F:F,0))</f>
        <v>El Paso</v>
      </c>
      <c r="E500" s="20" t="str">
        <f>INDEX(Raw_Data!J:J,MATCH(Customer_Master!A500,Raw_Data!F:F,0))</f>
        <v>El Paso</v>
      </c>
      <c r="F500" s="20" t="str">
        <f>INDEX(Raw_Data!M:M,MATCH(Customer_Master!A500,Raw_Data!F:F,0))</f>
        <v>Central</v>
      </c>
      <c r="G500" s="20">
        <f>COUNTIF(Raw_Data!F:F,Customer_Master!A500)</f>
        <v>19</v>
      </c>
      <c r="H500" s="21">
        <f>SUMIF(Raw_Data!F:F,Customer_Master!A500,Raw_Data!R:R)</f>
        <v>2218.98</v>
      </c>
      <c r="I500" s="22">
        <f t="shared" si="14"/>
        <v>116.78842105263158</v>
      </c>
      <c r="J500" s="20" t="str">
        <f t="shared" si="15"/>
        <v>Gold</v>
      </c>
    </row>
    <row r="501" spans="1:10" x14ac:dyDescent="0.3">
      <c r="A501" s="20" t="s">
        <v>4184</v>
      </c>
      <c r="B501" s="20" t="str">
        <f>IFERROR(INDEX(Raw_Data!G:G,MATCH(Customer_Master!A501,Raw_Data!F:F,0)),"Not found")</f>
        <v>Tonja Turnell</v>
      </c>
      <c r="C501" s="20" t="str">
        <f>INDEX(Raw_Data!H:H,MATCH(Customer_Master!A501,Raw_Data!F:F,0))</f>
        <v>Home Office</v>
      </c>
      <c r="D501" s="20" t="str">
        <f>INDEX(Raw_Data!J:J,MATCH(Customer_Master!A501,Raw_Data!F:F,0))</f>
        <v>Aurora</v>
      </c>
      <c r="E501" s="20" t="str">
        <f>INDEX(Raw_Data!J:J,MATCH(Customer_Master!A501,Raw_Data!F:F,0))</f>
        <v>Aurora</v>
      </c>
      <c r="F501" s="20" t="str">
        <f>INDEX(Raw_Data!M:M,MATCH(Customer_Master!A501,Raw_Data!F:F,0))</f>
        <v>Central</v>
      </c>
      <c r="G501" s="20">
        <f>COUNTIF(Raw_Data!F:F,Customer_Master!A501)</f>
        <v>14</v>
      </c>
      <c r="H501" s="21">
        <f>SUMIF(Raw_Data!F:F,Customer_Master!A501,Raw_Data!R:R)</f>
        <v>5364.8080000000009</v>
      </c>
      <c r="I501" s="22">
        <f t="shared" si="14"/>
        <v>383.20057142857149</v>
      </c>
      <c r="J501" s="20" t="str">
        <f t="shared" si="15"/>
        <v>VIP</v>
      </c>
    </row>
    <row r="502" spans="1:10" x14ac:dyDescent="0.3">
      <c r="A502" s="20" t="s">
        <v>4198</v>
      </c>
      <c r="B502" s="20" t="str">
        <f>IFERROR(INDEX(Raw_Data!G:G,MATCH(Customer_Master!A502,Raw_Data!F:F,0)),"Not found")</f>
        <v>Vivek Grady</v>
      </c>
      <c r="C502" s="20" t="str">
        <f>INDEX(Raw_Data!H:H,MATCH(Customer_Master!A502,Raw_Data!F:F,0))</f>
        <v>Corporate</v>
      </c>
      <c r="D502" s="20" t="str">
        <f>INDEX(Raw_Data!J:J,MATCH(Customer_Master!A502,Raw_Data!F:F,0))</f>
        <v>Virginia Beach</v>
      </c>
      <c r="E502" s="20" t="str">
        <f>INDEX(Raw_Data!J:J,MATCH(Customer_Master!A502,Raw_Data!F:F,0))</f>
        <v>Virginia Beach</v>
      </c>
      <c r="F502" s="20" t="str">
        <f>INDEX(Raw_Data!M:M,MATCH(Customer_Master!A502,Raw_Data!F:F,0))</f>
        <v>South</v>
      </c>
      <c r="G502" s="20">
        <f>COUNTIF(Raw_Data!F:F,Customer_Master!A502)</f>
        <v>6</v>
      </c>
      <c r="H502" s="21">
        <f>SUMIF(Raw_Data!F:F,Customer_Master!A502,Raw_Data!R:R)</f>
        <v>427.37200000000001</v>
      </c>
      <c r="I502" s="22">
        <f t="shared" si="14"/>
        <v>71.228666666666669</v>
      </c>
      <c r="J502" s="20" t="str">
        <f t="shared" si="15"/>
        <v>Silver</v>
      </c>
    </row>
    <row r="503" spans="1:10" x14ac:dyDescent="0.3">
      <c r="A503" s="20" t="s">
        <v>4201</v>
      </c>
      <c r="B503" s="20" t="str">
        <f>IFERROR(INDEX(Raw_Data!G:G,MATCH(Customer_Master!A503,Raw_Data!F:F,0)),"Not found")</f>
        <v>Muhammed Yedwab</v>
      </c>
      <c r="C503" s="20" t="str">
        <f>INDEX(Raw_Data!H:H,MATCH(Customer_Master!A503,Raw_Data!F:F,0))</f>
        <v>Corporate</v>
      </c>
      <c r="D503" s="20" t="str">
        <f>INDEX(Raw_Data!J:J,MATCH(Customer_Master!A503,Raw_Data!F:F,0))</f>
        <v>Grapevine</v>
      </c>
      <c r="E503" s="20" t="str">
        <f>INDEX(Raw_Data!J:J,MATCH(Customer_Master!A503,Raw_Data!F:F,0))</f>
        <v>Grapevine</v>
      </c>
      <c r="F503" s="20" t="str">
        <f>INDEX(Raw_Data!M:M,MATCH(Customer_Master!A503,Raw_Data!F:F,0))</f>
        <v>Central</v>
      </c>
      <c r="G503" s="20">
        <f>COUNTIF(Raw_Data!F:F,Customer_Master!A503)</f>
        <v>21</v>
      </c>
      <c r="H503" s="21">
        <f>SUMIF(Raw_Data!F:F,Customer_Master!A503,Raw_Data!R:R)</f>
        <v>4152.6960000000008</v>
      </c>
      <c r="I503" s="22">
        <f t="shared" si="14"/>
        <v>197.7474285714286</v>
      </c>
      <c r="J503" s="20" t="str">
        <f t="shared" si="15"/>
        <v>Gold</v>
      </c>
    </row>
    <row r="504" spans="1:10" x14ac:dyDescent="0.3">
      <c r="A504" s="20" t="s">
        <v>4207</v>
      </c>
      <c r="B504" s="20" t="str">
        <f>IFERROR(INDEX(Raw_Data!G:G,MATCH(Customer_Master!A504,Raw_Data!F:F,0)),"Not found")</f>
        <v>Rick Duston</v>
      </c>
      <c r="C504" s="20" t="str">
        <f>INDEX(Raw_Data!H:H,MATCH(Customer_Master!A504,Raw_Data!F:F,0))</f>
        <v>Consumer</v>
      </c>
      <c r="D504" s="20" t="str">
        <f>INDEX(Raw_Data!J:J,MATCH(Customer_Master!A504,Raw_Data!F:F,0))</f>
        <v>Olympia</v>
      </c>
      <c r="E504" s="20" t="str">
        <f>INDEX(Raw_Data!J:J,MATCH(Customer_Master!A504,Raw_Data!F:F,0))</f>
        <v>Olympia</v>
      </c>
      <c r="F504" s="20" t="str">
        <f>INDEX(Raw_Data!M:M,MATCH(Customer_Master!A504,Raw_Data!F:F,0))</f>
        <v>West</v>
      </c>
      <c r="G504" s="20">
        <f>COUNTIF(Raw_Data!F:F,Customer_Master!A504)</f>
        <v>15</v>
      </c>
      <c r="H504" s="21">
        <f>SUMIF(Raw_Data!F:F,Customer_Master!A504,Raw_Data!R:R)</f>
        <v>4272.93</v>
      </c>
      <c r="I504" s="22">
        <f t="shared" si="14"/>
        <v>284.86200000000002</v>
      </c>
      <c r="J504" s="20" t="str">
        <f t="shared" si="15"/>
        <v>Gold</v>
      </c>
    </row>
    <row r="505" spans="1:10" x14ac:dyDescent="0.3">
      <c r="A505" s="20" t="s">
        <v>4215</v>
      </c>
      <c r="B505" s="20" t="str">
        <f>IFERROR(INDEX(Raw_Data!G:G,MATCH(Customer_Master!A505,Raw_Data!F:F,0)),"Not found")</f>
        <v>Dennis Pardue</v>
      </c>
      <c r="C505" s="20" t="str">
        <f>INDEX(Raw_Data!H:H,MATCH(Customer_Master!A505,Raw_Data!F:F,0))</f>
        <v>Home Office</v>
      </c>
      <c r="D505" s="20" t="str">
        <f>INDEX(Raw_Data!J:J,MATCH(Customer_Master!A505,Raw_Data!F:F,0))</f>
        <v>Peoria</v>
      </c>
      <c r="E505" s="20" t="str">
        <f>INDEX(Raw_Data!J:J,MATCH(Customer_Master!A505,Raw_Data!F:F,0))</f>
        <v>Peoria</v>
      </c>
      <c r="F505" s="20" t="str">
        <f>INDEX(Raw_Data!M:M,MATCH(Customer_Master!A505,Raw_Data!F:F,0))</f>
        <v>Central</v>
      </c>
      <c r="G505" s="20">
        <f>COUNTIF(Raw_Data!F:F,Customer_Master!A505)</f>
        <v>14</v>
      </c>
      <c r="H505" s="21">
        <f>SUMIF(Raw_Data!F:F,Customer_Master!A505,Raw_Data!R:R)</f>
        <v>5480.7239999999993</v>
      </c>
      <c r="I505" s="22">
        <f t="shared" si="14"/>
        <v>391.48028571428569</v>
      </c>
      <c r="J505" s="20" t="str">
        <f t="shared" si="15"/>
        <v>VIP</v>
      </c>
    </row>
    <row r="506" spans="1:10" x14ac:dyDescent="0.3">
      <c r="A506" s="20" t="s">
        <v>4244</v>
      </c>
      <c r="B506" s="20" t="str">
        <f>IFERROR(INDEX(Raw_Data!G:G,MATCH(Customer_Master!A506,Raw_Data!F:F,0)),"Not found")</f>
        <v>Marina Lichtenstein</v>
      </c>
      <c r="C506" s="20" t="str">
        <f>INDEX(Raw_Data!H:H,MATCH(Customer_Master!A506,Raw_Data!F:F,0))</f>
        <v>Corporate</v>
      </c>
      <c r="D506" s="20" t="str">
        <f>INDEX(Raw_Data!J:J,MATCH(Customer_Master!A506,Raw_Data!F:F,0))</f>
        <v>Los Angeles</v>
      </c>
      <c r="E506" s="20" t="str">
        <f>INDEX(Raw_Data!J:J,MATCH(Customer_Master!A506,Raw_Data!F:F,0))</f>
        <v>Los Angeles</v>
      </c>
      <c r="F506" s="20" t="str">
        <f>INDEX(Raw_Data!M:M,MATCH(Customer_Master!A506,Raw_Data!F:F,0))</f>
        <v>West</v>
      </c>
      <c r="G506" s="20">
        <f>COUNTIF(Raw_Data!F:F,Customer_Master!A506)</f>
        <v>20</v>
      </c>
      <c r="H506" s="21">
        <f>SUMIF(Raw_Data!F:F,Customer_Master!A506,Raw_Data!R:R)</f>
        <v>2722.8429999999998</v>
      </c>
      <c r="I506" s="22">
        <f t="shared" si="14"/>
        <v>136.14214999999999</v>
      </c>
      <c r="J506" s="20" t="str">
        <f t="shared" si="15"/>
        <v>Gold</v>
      </c>
    </row>
    <row r="507" spans="1:10" x14ac:dyDescent="0.3">
      <c r="A507" s="20" t="s">
        <v>4261</v>
      </c>
      <c r="B507" s="20" t="str">
        <f>IFERROR(INDEX(Raw_Data!G:G,MATCH(Customer_Master!A507,Raw_Data!F:F,0)),"Not found")</f>
        <v>Jenna Caffey</v>
      </c>
      <c r="C507" s="20" t="str">
        <f>INDEX(Raw_Data!H:H,MATCH(Customer_Master!A507,Raw_Data!F:F,0))</f>
        <v>Consumer</v>
      </c>
      <c r="D507" s="20" t="str">
        <f>INDEX(Raw_Data!J:J,MATCH(Customer_Master!A507,Raw_Data!F:F,0))</f>
        <v>Kent</v>
      </c>
      <c r="E507" s="20" t="str">
        <f>INDEX(Raw_Data!J:J,MATCH(Customer_Master!A507,Raw_Data!F:F,0))</f>
        <v>Kent</v>
      </c>
      <c r="F507" s="20" t="str">
        <f>INDEX(Raw_Data!M:M,MATCH(Customer_Master!A507,Raw_Data!F:F,0))</f>
        <v>West</v>
      </c>
      <c r="G507" s="20">
        <f>COUNTIF(Raw_Data!F:F,Customer_Master!A507)</f>
        <v>4</v>
      </c>
      <c r="H507" s="21">
        <f>SUMIF(Raw_Data!F:F,Customer_Master!A507,Raw_Data!R:R)</f>
        <v>1058.1080000000002</v>
      </c>
      <c r="I507" s="22">
        <f t="shared" si="14"/>
        <v>264.52700000000004</v>
      </c>
      <c r="J507" s="20" t="str">
        <f t="shared" si="15"/>
        <v>Silver</v>
      </c>
    </row>
    <row r="508" spans="1:10" x14ac:dyDescent="0.3">
      <c r="A508" s="20" t="s">
        <v>4269</v>
      </c>
      <c r="B508" s="20" t="str">
        <f>IFERROR(INDEX(Raw_Data!G:G,MATCH(Customer_Master!A508,Raw_Data!F:F,0)),"Not found")</f>
        <v>James Galang</v>
      </c>
      <c r="C508" s="20" t="str">
        <f>INDEX(Raw_Data!H:H,MATCH(Customer_Master!A508,Raw_Data!F:F,0))</f>
        <v>Consumer</v>
      </c>
      <c r="D508" s="20" t="str">
        <f>INDEX(Raw_Data!J:J,MATCH(Customer_Master!A508,Raw_Data!F:F,0))</f>
        <v>Los Angeles</v>
      </c>
      <c r="E508" s="20" t="str">
        <f>INDEX(Raw_Data!J:J,MATCH(Customer_Master!A508,Raw_Data!F:F,0))</f>
        <v>Los Angeles</v>
      </c>
      <c r="F508" s="20" t="str">
        <f>INDEX(Raw_Data!M:M,MATCH(Customer_Master!A508,Raw_Data!F:F,0))</f>
        <v>West</v>
      </c>
      <c r="G508" s="20">
        <f>COUNTIF(Raw_Data!F:F,Customer_Master!A508)</f>
        <v>18</v>
      </c>
      <c r="H508" s="21">
        <f>SUMIF(Raw_Data!F:F,Customer_Master!A508,Raw_Data!R:R)</f>
        <v>6366.3919999999989</v>
      </c>
      <c r="I508" s="22">
        <f t="shared" si="14"/>
        <v>353.68844444444437</v>
      </c>
      <c r="J508" s="20" t="str">
        <f t="shared" si="15"/>
        <v>VIP</v>
      </c>
    </row>
    <row r="509" spans="1:10" x14ac:dyDescent="0.3">
      <c r="A509" s="20" t="s">
        <v>4274</v>
      </c>
      <c r="B509" s="20" t="str">
        <f>IFERROR(INDEX(Raw_Data!G:G,MATCH(Customer_Master!A509,Raw_Data!F:F,0)),"Not found")</f>
        <v>Marc Crier</v>
      </c>
      <c r="C509" s="20" t="str">
        <f>INDEX(Raw_Data!H:H,MATCH(Customer_Master!A509,Raw_Data!F:F,0))</f>
        <v>Consumer</v>
      </c>
      <c r="D509" s="20" t="str">
        <f>INDEX(Raw_Data!J:J,MATCH(Customer_Master!A509,Raw_Data!F:F,0))</f>
        <v>Lafayette</v>
      </c>
      <c r="E509" s="20" t="str">
        <f>INDEX(Raw_Data!J:J,MATCH(Customer_Master!A509,Raw_Data!F:F,0))</f>
        <v>Lafayette</v>
      </c>
      <c r="F509" s="20" t="str">
        <f>INDEX(Raw_Data!M:M,MATCH(Customer_Master!A509,Raw_Data!F:F,0))</f>
        <v>South</v>
      </c>
      <c r="G509" s="20">
        <f>COUNTIF(Raw_Data!F:F,Customer_Master!A509)</f>
        <v>13</v>
      </c>
      <c r="H509" s="21">
        <f>SUMIF(Raw_Data!F:F,Customer_Master!A509,Raw_Data!R:R)</f>
        <v>2725.982</v>
      </c>
      <c r="I509" s="22">
        <f t="shared" si="14"/>
        <v>209.69092307692307</v>
      </c>
      <c r="J509" s="20" t="str">
        <f t="shared" si="15"/>
        <v>Gold</v>
      </c>
    </row>
    <row r="510" spans="1:10" x14ac:dyDescent="0.3">
      <c r="A510" s="20" t="s">
        <v>4284</v>
      </c>
      <c r="B510" s="20" t="str">
        <f>IFERROR(INDEX(Raw_Data!G:G,MATCH(Customer_Master!A510,Raw_Data!F:F,0)),"Not found")</f>
        <v>Natalie Webber</v>
      </c>
      <c r="C510" s="20" t="str">
        <f>INDEX(Raw_Data!H:H,MATCH(Customer_Master!A510,Raw_Data!F:F,0))</f>
        <v>Consumer</v>
      </c>
      <c r="D510" s="20" t="str">
        <f>INDEX(Raw_Data!J:J,MATCH(Customer_Master!A510,Raw_Data!F:F,0))</f>
        <v>Tigard</v>
      </c>
      <c r="E510" s="20" t="str">
        <f>INDEX(Raw_Data!J:J,MATCH(Customer_Master!A510,Raw_Data!F:F,0))</f>
        <v>Tigard</v>
      </c>
      <c r="F510" s="20" t="str">
        <f>INDEX(Raw_Data!M:M,MATCH(Customer_Master!A510,Raw_Data!F:F,0))</f>
        <v>West</v>
      </c>
      <c r="G510" s="20">
        <f>COUNTIF(Raw_Data!F:F,Customer_Master!A510)</f>
        <v>22</v>
      </c>
      <c r="H510" s="21">
        <f>SUMIF(Raw_Data!F:F,Customer_Master!A510,Raw_Data!R:R)</f>
        <v>7234.0139999999992</v>
      </c>
      <c r="I510" s="22">
        <f t="shared" si="14"/>
        <v>328.81881818181813</v>
      </c>
      <c r="J510" s="20" t="str">
        <f t="shared" si="15"/>
        <v>VIP</v>
      </c>
    </row>
    <row r="511" spans="1:10" x14ac:dyDescent="0.3">
      <c r="A511" s="20" t="s">
        <v>4290</v>
      </c>
      <c r="B511" s="20" t="str">
        <f>IFERROR(INDEX(Raw_Data!G:G,MATCH(Customer_Master!A511,Raw_Data!F:F,0)),"Not found")</f>
        <v>Toby Braunhardt</v>
      </c>
      <c r="C511" s="20" t="str">
        <f>INDEX(Raw_Data!H:H,MATCH(Customer_Master!A511,Raw_Data!F:F,0))</f>
        <v>Consumer</v>
      </c>
      <c r="D511" s="20" t="str">
        <f>INDEX(Raw_Data!J:J,MATCH(Customer_Master!A511,Raw_Data!F:F,0))</f>
        <v>Washington</v>
      </c>
      <c r="E511" s="20" t="str">
        <f>INDEX(Raw_Data!J:J,MATCH(Customer_Master!A511,Raw_Data!F:F,0))</f>
        <v>Washington</v>
      </c>
      <c r="F511" s="20" t="str">
        <f>INDEX(Raw_Data!M:M,MATCH(Customer_Master!A511,Raw_Data!F:F,0))</f>
        <v>East</v>
      </c>
      <c r="G511" s="20">
        <f>COUNTIF(Raw_Data!F:F,Customer_Master!A511)</f>
        <v>11</v>
      </c>
      <c r="H511" s="21">
        <f>SUMIF(Raw_Data!F:F,Customer_Master!A511,Raw_Data!R:R)</f>
        <v>2198.4499999999998</v>
      </c>
      <c r="I511" s="22">
        <f t="shared" si="14"/>
        <v>199.8590909090909</v>
      </c>
      <c r="J511" s="20" t="str">
        <f t="shared" si="15"/>
        <v>Gold</v>
      </c>
    </row>
    <row r="512" spans="1:10" x14ac:dyDescent="0.3">
      <c r="A512" s="20" t="s">
        <v>4295</v>
      </c>
      <c r="B512" s="20" t="str">
        <f>IFERROR(INDEX(Raw_Data!G:G,MATCH(Customer_Master!A512,Raw_Data!F:F,0)),"Not found")</f>
        <v>Bill Stewart</v>
      </c>
      <c r="C512" s="20" t="str">
        <f>INDEX(Raw_Data!H:H,MATCH(Customer_Master!A512,Raw_Data!F:F,0))</f>
        <v>Corporate</v>
      </c>
      <c r="D512" s="20" t="str">
        <f>INDEX(Raw_Data!J:J,MATCH(Customer_Master!A512,Raw_Data!F:F,0))</f>
        <v>Skokie</v>
      </c>
      <c r="E512" s="20" t="str">
        <f>INDEX(Raw_Data!J:J,MATCH(Customer_Master!A512,Raw_Data!F:F,0))</f>
        <v>Skokie</v>
      </c>
      <c r="F512" s="20" t="str">
        <f>INDEX(Raw_Data!M:M,MATCH(Customer_Master!A512,Raw_Data!F:F,0))</f>
        <v>Central</v>
      </c>
      <c r="G512" s="20">
        <f>COUNTIF(Raw_Data!F:F,Customer_Master!A512)</f>
        <v>13</v>
      </c>
      <c r="H512" s="21">
        <f>SUMIF(Raw_Data!F:F,Customer_Master!A512,Raw_Data!R:R)</f>
        <v>3887.8339999999998</v>
      </c>
      <c r="I512" s="22">
        <f t="shared" si="14"/>
        <v>299.06415384615383</v>
      </c>
      <c r="J512" s="20" t="str">
        <f t="shared" si="15"/>
        <v>Gold</v>
      </c>
    </row>
    <row r="513" spans="1:10" x14ac:dyDescent="0.3">
      <c r="A513" s="20" t="s">
        <v>4312</v>
      </c>
      <c r="B513" s="20" t="str">
        <f>IFERROR(INDEX(Raw_Data!G:G,MATCH(Customer_Master!A513,Raw_Data!F:F,0)),"Not found")</f>
        <v>Hilary Holden</v>
      </c>
      <c r="C513" s="20" t="str">
        <f>INDEX(Raw_Data!H:H,MATCH(Customer_Master!A513,Raw_Data!F:F,0))</f>
        <v>Corporate</v>
      </c>
      <c r="D513" s="20" t="str">
        <f>INDEX(Raw_Data!J:J,MATCH(Customer_Master!A513,Raw_Data!F:F,0))</f>
        <v>San Francisco</v>
      </c>
      <c r="E513" s="20" t="str">
        <f>INDEX(Raw_Data!J:J,MATCH(Customer_Master!A513,Raw_Data!F:F,0))</f>
        <v>San Francisco</v>
      </c>
      <c r="F513" s="20" t="str">
        <f>INDEX(Raw_Data!M:M,MATCH(Customer_Master!A513,Raw_Data!F:F,0))</f>
        <v>West</v>
      </c>
      <c r="G513" s="20">
        <f>COUNTIF(Raw_Data!F:F,Customer_Master!A513)</f>
        <v>6</v>
      </c>
      <c r="H513" s="21">
        <f>SUMIF(Raw_Data!F:F,Customer_Master!A513,Raw_Data!R:R)</f>
        <v>218.66800000000001</v>
      </c>
      <c r="I513" s="22">
        <f t="shared" si="14"/>
        <v>36.44466666666667</v>
      </c>
      <c r="J513" s="20" t="str">
        <f t="shared" si="15"/>
        <v>Silver</v>
      </c>
    </row>
    <row r="514" spans="1:10" x14ac:dyDescent="0.3">
      <c r="A514" s="20" t="s">
        <v>4319</v>
      </c>
      <c r="B514" s="20" t="str">
        <f>IFERROR(INDEX(Raw_Data!G:G,MATCH(Customer_Master!A514,Raw_Data!F:F,0)),"Not found")</f>
        <v>Christina DeMoss</v>
      </c>
      <c r="C514" s="20" t="str">
        <f>INDEX(Raw_Data!H:H,MATCH(Customer_Master!A514,Raw_Data!F:F,0))</f>
        <v>Consumer</v>
      </c>
      <c r="D514" s="20" t="str">
        <f>INDEX(Raw_Data!J:J,MATCH(Customer_Master!A514,Raw_Data!F:F,0))</f>
        <v>Seattle</v>
      </c>
      <c r="E514" s="20" t="str">
        <f>INDEX(Raw_Data!J:J,MATCH(Customer_Master!A514,Raw_Data!F:F,0))</f>
        <v>Seattle</v>
      </c>
      <c r="F514" s="20" t="str">
        <f>INDEX(Raw_Data!M:M,MATCH(Customer_Master!A514,Raw_Data!F:F,0))</f>
        <v>West</v>
      </c>
      <c r="G514" s="20">
        <f>COUNTIF(Raw_Data!F:F,Customer_Master!A514)</f>
        <v>13</v>
      </c>
      <c r="H514" s="21">
        <f>SUMIF(Raw_Data!F:F,Customer_Master!A514,Raw_Data!R:R)</f>
        <v>1205.5840000000001</v>
      </c>
      <c r="I514" s="22">
        <f t="shared" si="14"/>
        <v>92.737230769230777</v>
      </c>
      <c r="J514" s="20" t="str">
        <f t="shared" si="15"/>
        <v>Silver</v>
      </c>
    </row>
    <row r="515" spans="1:10" x14ac:dyDescent="0.3">
      <c r="A515" s="20" t="s">
        <v>4327</v>
      </c>
      <c r="B515" s="20" t="str">
        <f>IFERROR(INDEX(Raw_Data!G:G,MATCH(Customer_Master!A515,Raw_Data!F:F,0)),"Not found")</f>
        <v>Thea Hendricks</v>
      </c>
      <c r="C515" s="20" t="str">
        <f>INDEX(Raw_Data!H:H,MATCH(Customer_Master!A515,Raw_Data!F:F,0))</f>
        <v>Consumer</v>
      </c>
      <c r="D515" s="20" t="str">
        <f>INDEX(Raw_Data!J:J,MATCH(Customer_Master!A515,Raw_Data!F:F,0))</f>
        <v>Los Angeles</v>
      </c>
      <c r="E515" s="20" t="str">
        <f>INDEX(Raw_Data!J:J,MATCH(Customer_Master!A515,Raw_Data!F:F,0))</f>
        <v>Los Angeles</v>
      </c>
      <c r="F515" s="20" t="str">
        <f>INDEX(Raw_Data!M:M,MATCH(Customer_Master!A515,Raw_Data!F:F,0))</f>
        <v>West</v>
      </c>
      <c r="G515" s="20">
        <f>COUNTIF(Raw_Data!F:F,Customer_Master!A515)</f>
        <v>7</v>
      </c>
      <c r="H515" s="21">
        <f>SUMIF(Raw_Data!F:F,Customer_Master!A515,Raw_Data!R:R)</f>
        <v>2422.8240000000001</v>
      </c>
      <c r="I515" s="22">
        <f t="shared" ref="I515:I578" si="16">H515/G515</f>
        <v>346.11771428571427</v>
      </c>
      <c r="J515" s="20" t="str">
        <f t="shared" ref="J515:J578" si="17">IF(H515&gt;5000,"VIP",IF(H515&gt;2000,"Gold","Silver"))</f>
        <v>Gold</v>
      </c>
    </row>
    <row r="516" spans="1:10" x14ac:dyDescent="0.3">
      <c r="A516" s="20" t="s">
        <v>4332</v>
      </c>
      <c r="B516" s="20" t="str">
        <f>IFERROR(INDEX(Raw_Data!G:G,MATCH(Customer_Master!A516,Raw_Data!F:F,0)),"Not found")</f>
        <v>Michelle Moray</v>
      </c>
      <c r="C516" s="20" t="str">
        <f>INDEX(Raw_Data!H:H,MATCH(Customer_Master!A516,Raw_Data!F:F,0))</f>
        <v>Consumer</v>
      </c>
      <c r="D516" s="20" t="str">
        <f>INDEX(Raw_Data!J:J,MATCH(Customer_Master!A516,Raw_Data!F:F,0))</f>
        <v>Seattle</v>
      </c>
      <c r="E516" s="20" t="str">
        <f>INDEX(Raw_Data!J:J,MATCH(Customer_Master!A516,Raw_Data!F:F,0))</f>
        <v>Seattle</v>
      </c>
      <c r="F516" s="20" t="str">
        <f>INDEX(Raw_Data!M:M,MATCH(Customer_Master!A516,Raw_Data!F:F,0))</f>
        <v>West</v>
      </c>
      <c r="G516" s="20">
        <f>COUNTIF(Raw_Data!F:F,Customer_Master!A516)</f>
        <v>19</v>
      </c>
      <c r="H516" s="21">
        <f>SUMIF(Raw_Data!F:F,Customer_Master!A516,Raw_Data!R:R)</f>
        <v>2749.8809999999999</v>
      </c>
      <c r="I516" s="22">
        <f t="shared" si="16"/>
        <v>144.7305789473684</v>
      </c>
      <c r="J516" s="20" t="str">
        <f t="shared" si="17"/>
        <v>Gold</v>
      </c>
    </row>
    <row r="517" spans="1:10" x14ac:dyDescent="0.3">
      <c r="A517" s="20" t="s">
        <v>4338</v>
      </c>
      <c r="B517" s="20" t="str">
        <f>IFERROR(INDEX(Raw_Data!G:G,MATCH(Customer_Master!A517,Raw_Data!F:F,0)),"Not found")</f>
        <v>Neola Schneider</v>
      </c>
      <c r="C517" s="20" t="str">
        <f>INDEX(Raw_Data!H:H,MATCH(Customer_Master!A517,Raw_Data!F:F,0))</f>
        <v>Consumer</v>
      </c>
      <c r="D517" s="20" t="str">
        <f>INDEX(Raw_Data!J:J,MATCH(Customer_Master!A517,Raw_Data!F:F,0))</f>
        <v>Dallas</v>
      </c>
      <c r="E517" s="20" t="str">
        <f>INDEX(Raw_Data!J:J,MATCH(Customer_Master!A517,Raw_Data!F:F,0))</f>
        <v>Dallas</v>
      </c>
      <c r="F517" s="20" t="str">
        <f>INDEX(Raw_Data!M:M,MATCH(Customer_Master!A517,Raw_Data!F:F,0))</f>
        <v>Central</v>
      </c>
      <c r="G517" s="20">
        <f>COUNTIF(Raw_Data!F:F,Customer_Master!A517)</f>
        <v>15</v>
      </c>
      <c r="H517" s="21">
        <f>SUMIF(Raw_Data!F:F,Customer_Master!A517,Raw_Data!R:R)</f>
        <v>2575.8629999999998</v>
      </c>
      <c r="I517" s="22">
        <f t="shared" si="16"/>
        <v>171.7242</v>
      </c>
      <c r="J517" s="20" t="str">
        <f t="shared" si="17"/>
        <v>Gold</v>
      </c>
    </row>
    <row r="518" spans="1:10" x14ac:dyDescent="0.3">
      <c r="A518" s="20" t="s">
        <v>4351</v>
      </c>
      <c r="B518" s="20" t="str">
        <f>IFERROR(INDEX(Raw_Data!G:G,MATCH(Customer_Master!A518,Raw_Data!F:F,0)),"Not found")</f>
        <v>Robert Barroso</v>
      </c>
      <c r="C518" s="20" t="str">
        <f>INDEX(Raw_Data!H:H,MATCH(Customer_Master!A518,Raw_Data!F:F,0))</f>
        <v>Corporate</v>
      </c>
      <c r="D518" s="20" t="str">
        <f>INDEX(Raw_Data!J:J,MATCH(Customer_Master!A518,Raw_Data!F:F,0))</f>
        <v>North Las Vegas</v>
      </c>
      <c r="E518" s="20" t="str">
        <f>INDEX(Raw_Data!J:J,MATCH(Customer_Master!A518,Raw_Data!F:F,0))</f>
        <v>North Las Vegas</v>
      </c>
      <c r="F518" s="20" t="str">
        <f>INDEX(Raw_Data!M:M,MATCH(Customer_Master!A518,Raw_Data!F:F,0))</f>
        <v>West</v>
      </c>
      <c r="G518" s="20">
        <f>COUNTIF(Raw_Data!F:F,Customer_Master!A518)</f>
        <v>7</v>
      </c>
      <c r="H518" s="21">
        <f>SUMIF(Raw_Data!F:F,Customer_Master!A518,Raw_Data!R:R)</f>
        <v>221.08399999999997</v>
      </c>
      <c r="I518" s="22">
        <f t="shared" si="16"/>
        <v>31.583428571428566</v>
      </c>
      <c r="J518" s="20" t="str">
        <f t="shared" si="17"/>
        <v>Silver</v>
      </c>
    </row>
    <row r="519" spans="1:10" x14ac:dyDescent="0.3">
      <c r="A519" s="20" t="s">
        <v>4356</v>
      </c>
      <c r="B519" s="20" t="str">
        <f>IFERROR(INDEX(Raw_Data!G:G,MATCH(Customer_Master!A519,Raw_Data!F:F,0)),"Not found")</f>
        <v>Shaun Weien</v>
      </c>
      <c r="C519" s="20" t="str">
        <f>INDEX(Raw_Data!H:H,MATCH(Customer_Master!A519,Raw_Data!F:F,0))</f>
        <v>Consumer</v>
      </c>
      <c r="D519" s="20" t="str">
        <f>INDEX(Raw_Data!J:J,MATCH(Customer_Master!A519,Raw_Data!F:F,0))</f>
        <v>Suffolk</v>
      </c>
      <c r="E519" s="20" t="str">
        <f>INDEX(Raw_Data!J:J,MATCH(Customer_Master!A519,Raw_Data!F:F,0))</f>
        <v>Suffolk</v>
      </c>
      <c r="F519" s="20" t="str">
        <f>INDEX(Raw_Data!M:M,MATCH(Customer_Master!A519,Raw_Data!F:F,0))</f>
        <v>South</v>
      </c>
      <c r="G519" s="20">
        <f>COUNTIF(Raw_Data!F:F,Customer_Master!A519)</f>
        <v>9</v>
      </c>
      <c r="H519" s="21">
        <f>SUMIF(Raw_Data!F:F,Customer_Master!A519,Raw_Data!R:R)</f>
        <v>2921.5439999999999</v>
      </c>
      <c r="I519" s="22">
        <f t="shared" si="16"/>
        <v>324.61599999999999</v>
      </c>
      <c r="J519" s="20" t="str">
        <f t="shared" si="17"/>
        <v>Gold</v>
      </c>
    </row>
    <row r="520" spans="1:10" x14ac:dyDescent="0.3">
      <c r="A520" s="20" t="s">
        <v>4361</v>
      </c>
      <c r="B520" s="20" t="str">
        <f>IFERROR(INDEX(Raw_Data!G:G,MATCH(Customer_Master!A520,Raw_Data!F:F,0)),"Not found")</f>
        <v>Eric Barreto</v>
      </c>
      <c r="C520" s="20" t="str">
        <f>INDEX(Raw_Data!H:H,MATCH(Customer_Master!A520,Raw_Data!F:F,0))</f>
        <v>Consumer</v>
      </c>
      <c r="D520" s="20" t="str">
        <f>INDEX(Raw_Data!J:J,MATCH(Customer_Master!A520,Raw_Data!F:F,0))</f>
        <v>San Francisco</v>
      </c>
      <c r="E520" s="20" t="str">
        <f>INDEX(Raw_Data!J:J,MATCH(Customer_Master!A520,Raw_Data!F:F,0))</f>
        <v>San Francisco</v>
      </c>
      <c r="F520" s="20" t="str">
        <f>INDEX(Raw_Data!M:M,MATCH(Customer_Master!A520,Raw_Data!F:F,0))</f>
        <v>West</v>
      </c>
      <c r="G520" s="20">
        <f>COUNTIF(Raw_Data!F:F,Customer_Master!A520)</f>
        <v>7</v>
      </c>
      <c r="H520" s="21">
        <f>SUMIF(Raw_Data!F:F,Customer_Master!A520,Raw_Data!R:R)</f>
        <v>944.60000000000014</v>
      </c>
      <c r="I520" s="22">
        <f t="shared" si="16"/>
        <v>134.94285714285715</v>
      </c>
      <c r="J520" s="20" t="str">
        <f t="shared" si="17"/>
        <v>Silver</v>
      </c>
    </row>
    <row r="521" spans="1:10" x14ac:dyDescent="0.3">
      <c r="A521" s="20" t="s">
        <v>4369</v>
      </c>
      <c r="B521" s="20" t="str">
        <f>IFERROR(INDEX(Raw_Data!G:G,MATCH(Customer_Master!A521,Raw_Data!F:F,0)),"Not found")</f>
        <v>Pamela Stobb</v>
      </c>
      <c r="C521" s="20" t="str">
        <f>INDEX(Raw_Data!H:H,MATCH(Customer_Master!A521,Raw_Data!F:F,0))</f>
        <v>Consumer</v>
      </c>
      <c r="D521" s="20" t="str">
        <f>INDEX(Raw_Data!J:J,MATCH(Customer_Master!A521,Raw_Data!F:F,0))</f>
        <v>Los Angeles</v>
      </c>
      <c r="E521" s="20" t="str">
        <f>INDEX(Raw_Data!J:J,MATCH(Customer_Master!A521,Raw_Data!F:F,0))</f>
        <v>Los Angeles</v>
      </c>
      <c r="F521" s="20" t="str">
        <f>INDEX(Raw_Data!M:M,MATCH(Customer_Master!A521,Raw_Data!F:F,0))</f>
        <v>West</v>
      </c>
      <c r="G521" s="20">
        <f>COUNTIF(Raw_Data!F:F,Customer_Master!A521)</f>
        <v>21</v>
      </c>
      <c r="H521" s="21">
        <f>SUMIF(Raw_Data!F:F,Customer_Master!A521,Raw_Data!R:R)</f>
        <v>2181.4789999999998</v>
      </c>
      <c r="I521" s="22">
        <f t="shared" si="16"/>
        <v>103.87995238095237</v>
      </c>
      <c r="J521" s="20" t="str">
        <f t="shared" si="17"/>
        <v>Gold</v>
      </c>
    </row>
    <row r="522" spans="1:10" x14ac:dyDescent="0.3">
      <c r="A522" s="20" t="s">
        <v>4380</v>
      </c>
      <c r="B522" s="20" t="str">
        <f>IFERROR(INDEX(Raw_Data!G:G,MATCH(Customer_Master!A522,Raw_Data!F:F,0)),"Not found")</f>
        <v>Herbert Flentye</v>
      </c>
      <c r="C522" s="20" t="str">
        <f>INDEX(Raw_Data!H:H,MATCH(Customer_Master!A522,Raw_Data!F:F,0))</f>
        <v>Consumer</v>
      </c>
      <c r="D522" s="20" t="str">
        <f>INDEX(Raw_Data!J:J,MATCH(Customer_Master!A522,Raw_Data!F:F,0))</f>
        <v>Indianapolis</v>
      </c>
      <c r="E522" s="20" t="str">
        <f>INDEX(Raw_Data!J:J,MATCH(Customer_Master!A522,Raw_Data!F:F,0))</f>
        <v>Indianapolis</v>
      </c>
      <c r="F522" s="20" t="str">
        <f>INDEX(Raw_Data!M:M,MATCH(Customer_Master!A522,Raw_Data!F:F,0))</f>
        <v>Central</v>
      </c>
      <c r="G522" s="20">
        <f>COUNTIF(Raw_Data!F:F,Customer_Master!A522)</f>
        <v>19</v>
      </c>
      <c r="H522" s="21">
        <f>SUMIF(Raw_Data!F:F,Customer_Master!A522,Raw_Data!R:R)</f>
        <v>2533.1640000000002</v>
      </c>
      <c r="I522" s="22">
        <f t="shared" si="16"/>
        <v>133.32442105263158</v>
      </c>
      <c r="J522" s="20" t="str">
        <f t="shared" si="17"/>
        <v>Gold</v>
      </c>
    </row>
    <row r="523" spans="1:10" x14ac:dyDescent="0.3">
      <c r="A523" s="20" t="s">
        <v>4384</v>
      </c>
      <c r="B523" s="20" t="str">
        <f>IFERROR(INDEX(Raw_Data!G:G,MATCH(Customer_Master!A523,Raw_Data!F:F,0)),"Not found")</f>
        <v>Henia Zydlo</v>
      </c>
      <c r="C523" s="20" t="str">
        <f>INDEX(Raw_Data!H:H,MATCH(Customer_Master!A523,Raw_Data!F:F,0))</f>
        <v>Consumer</v>
      </c>
      <c r="D523" s="20" t="str">
        <f>INDEX(Raw_Data!J:J,MATCH(Customer_Master!A523,Raw_Data!F:F,0))</f>
        <v>Columbus</v>
      </c>
      <c r="E523" s="20" t="str">
        <f>INDEX(Raw_Data!J:J,MATCH(Customer_Master!A523,Raw_Data!F:F,0))</f>
        <v>Columbus</v>
      </c>
      <c r="F523" s="20" t="str">
        <f>INDEX(Raw_Data!M:M,MATCH(Customer_Master!A523,Raw_Data!F:F,0))</f>
        <v>East</v>
      </c>
      <c r="G523" s="20">
        <f>COUNTIF(Raw_Data!F:F,Customer_Master!A523)</f>
        <v>6</v>
      </c>
      <c r="H523" s="21">
        <f>SUMIF(Raw_Data!F:F,Customer_Master!A523,Raw_Data!R:R)</f>
        <v>886.51999999999987</v>
      </c>
      <c r="I523" s="22">
        <f t="shared" si="16"/>
        <v>147.7533333333333</v>
      </c>
      <c r="J523" s="20" t="str">
        <f t="shared" si="17"/>
        <v>Silver</v>
      </c>
    </row>
    <row r="524" spans="1:10" x14ac:dyDescent="0.3">
      <c r="A524" s="20" t="s">
        <v>4399</v>
      </c>
      <c r="B524" s="20" t="str">
        <f>IFERROR(INDEX(Raw_Data!G:G,MATCH(Customer_Master!A524,Raw_Data!F:F,0)),"Not found")</f>
        <v>Cynthia Delaney</v>
      </c>
      <c r="C524" s="20" t="str">
        <f>INDEX(Raw_Data!H:H,MATCH(Customer_Master!A524,Raw_Data!F:F,0))</f>
        <v>Home Office</v>
      </c>
      <c r="D524" s="20" t="str">
        <f>INDEX(Raw_Data!J:J,MATCH(Customer_Master!A524,Raw_Data!F:F,0))</f>
        <v>San Diego</v>
      </c>
      <c r="E524" s="20" t="str">
        <f>INDEX(Raw_Data!J:J,MATCH(Customer_Master!A524,Raw_Data!F:F,0))</f>
        <v>San Diego</v>
      </c>
      <c r="F524" s="20" t="str">
        <f>INDEX(Raw_Data!M:M,MATCH(Customer_Master!A524,Raw_Data!F:F,0))</f>
        <v>West</v>
      </c>
      <c r="G524" s="20">
        <f>COUNTIF(Raw_Data!F:F,Customer_Master!A524)</f>
        <v>15</v>
      </c>
      <c r="H524" s="21">
        <f>SUMIF(Raw_Data!F:F,Customer_Master!A524,Raw_Data!R:R)</f>
        <v>1860.732</v>
      </c>
      <c r="I524" s="22">
        <f t="shared" si="16"/>
        <v>124.0488</v>
      </c>
      <c r="J524" s="20" t="str">
        <f t="shared" si="17"/>
        <v>Silver</v>
      </c>
    </row>
    <row r="525" spans="1:10" x14ac:dyDescent="0.3">
      <c r="A525" s="20" t="s">
        <v>4405</v>
      </c>
      <c r="B525" s="20" t="str">
        <f>IFERROR(INDEX(Raw_Data!G:G,MATCH(Customer_Master!A525,Raw_Data!F:F,0)),"Not found")</f>
        <v>Jamie Kunitz</v>
      </c>
      <c r="C525" s="20" t="str">
        <f>INDEX(Raw_Data!H:H,MATCH(Customer_Master!A525,Raw_Data!F:F,0))</f>
        <v>Consumer</v>
      </c>
      <c r="D525" s="20" t="str">
        <f>INDEX(Raw_Data!J:J,MATCH(Customer_Master!A525,Raw_Data!F:F,0))</f>
        <v>San Francisco</v>
      </c>
      <c r="E525" s="20" t="str">
        <f>INDEX(Raw_Data!J:J,MATCH(Customer_Master!A525,Raw_Data!F:F,0))</f>
        <v>San Francisco</v>
      </c>
      <c r="F525" s="20" t="str">
        <f>INDEX(Raw_Data!M:M,MATCH(Customer_Master!A525,Raw_Data!F:F,0))</f>
        <v>West</v>
      </c>
      <c r="G525" s="20">
        <f>COUNTIF(Raw_Data!F:F,Customer_Master!A525)</f>
        <v>13</v>
      </c>
      <c r="H525" s="21">
        <f>SUMIF(Raw_Data!F:F,Customer_Master!A525,Raw_Data!R:R)</f>
        <v>4427.1420000000007</v>
      </c>
      <c r="I525" s="22">
        <f t="shared" si="16"/>
        <v>340.54938461538467</v>
      </c>
      <c r="J525" s="20" t="str">
        <f t="shared" si="17"/>
        <v>Gold</v>
      </c>
    </row>
    <row r="526" spans="1:10" x14ac:dyDescent="0.3">
      <c r="A526" s="20" t="s">
        <v>4435</v>
      </c>
      <c r="B526" s="20" t="str">
        <f>IFERROR(INDEX(Raw_Data!G:G,MATCH(Customer_Master!A526,Raw_Data!F:F,0)),"Not found")</f>
        <v>Filia McAdams</v>
      </c>
      <c r="C526" s="20" t="str">
        <f>INDEX(Raw_Data!H:H,MATCH(Customer_Master!A526,Raw_Data!F:F,0))</f>
        <v>Corporate</v>
      </c>
      <c r="D526" s="20" t="str">
        <f>INDEX(Raw_Data!J:J,MATCH(Customer_Master!A526,Raw_Data!F:F,0))</f>
        <v>Dublin</v>
      </c>
      <c r="E526" s="20" t="str">
        <f>INDEX(Raw_Data!J:J,MATCH(Customer_Master!A526,Raw_Data!F:F,0))</f>
        <v>Dublin</v>
      </c>
      <c r="F526" s="20" t="str">
        <f>INDEX(Raw_Data!M:M,MATCH(Customer_Master!A526,Raw_Data!F:F,0))</f>
        <v>East</v>
      </c>
      <c r="G526" s="20">
        <f>COUNTIF(Raw_Data!F:F,Customer_Master!A526)</f>
        <v>15</v>
      </c>
      <c r="H526" s="21">
        <f>SUMIF(Raw_Data!F:F,Customer_Master!A526,Raw_Data!R:R)</f>
        <v>2456.6380000000004</v>
      </c>
      <c r="I526" s="22">
        <f t="shared" si="16"/>
        <v>163.7758666666667</v>
      </c>
      <c r="J526" s="20" t="str">
        <f t="shared" si="17"/>
        <v>Gold</v>
      </c>
    </row>
    <row r="527" spans="1:10" x14ac:dyDescent="0.3">
      <c r="A527" s="20" t="s">
        <v>4451</v>
      </c>
      <c r="B527" s="20" t="str">
        <f>IFERROR(INDEX(Raw_Data!G:G,MATCH(Customer_Master!A527,Raw_Data!F:F,0)),"Not found")</f>
        <v>Emily Ducich</v>
      </c>
      <c r="C527" s="20" t="str">
        <f>INDEX(Raw_Data!H:H,MATCH(Customer_Master!A527,Raw_Data!F:F,0))</f>
        <v>Home Office</v>
      </c>
      <c r="D527" s="20" t="str">
        <f>INDEX(Raw_Data!J:J,MATCH(Customer_Master!A527,Raw_Data!F:F,0))</f>
        <v>San Diego</v>
      </c>
      <c r="E527" s="20" t="str">
        <f>INDEX(Raw_Data!J:J,MATCH(Customer_Master!A527,Raw_Data!F:F,0))</f>
        <v>San Diego</v>
      </c>
      <c r="F527" s="20" t="str">
        <f>INDEX(Raw_Data!M:M,MATCH(Customer_Master!A527,Raw_Data!F:F,0))</f>
        <v>West</v>
      </c>
      <c r="G527" s="20">
        <f>COUNTIF(Raw_Data!F:F,Customer_Master!A527)</f>
        <v>14</v>
      </c>
      <c r="H527" s="21">
        <f>SUMIF(Raw_Data!F:F,Customer_Master!A527,Raw_Data!R:R)</f>
        <v>3484.92</v>
      </c>
      <c r="I527" s="22">
        <f t="shared" si="16"/>
        <v>248.92285714285714</v>
      </c>
      <c r="J527" s="20" t="str">
        <f t="shared" si="17"/>
        <v>Gold</v>
      </c>
    </row>
    <row r="528" spans="1:10" x14ac:dyDescent="0.3">
      <c r="A528" s="20" t="s">
        <v>4460</v>
      </c>
      <c r="B528" s="20" t="str">
        <f>IFERROR(INDEX(Raw_Data!G:G,MATCH(Customer_Master!A528,Raw_Data!F:F,0)),"Not found")</f>
        <v>Dianna Arnett</v>
      </c>
      <c r="C528" s="20" t="str">
        <f>INDEX(Raw_Data!H:H,MATCH(Customer_Master!A528,Raw_Data!F:F,0))</f>
        <v>Home Office</v>
      </c>
      <c r="D528" s="20" t="str">
        <f>INDEX(Raw_Data!J:J,MATCH(Customer_Master!A528,Raw_Data!F:F,0))</f>
        <v>Houston</v>
      </c>
      <c r="E528" s="20" t="str">
        <f>INDEX(Raw_Data!J:J,MATCH(Customer_Master!A528,Raw_Data!F:F,0))</f>
        <v>Houston</v>
      </c>
      <c r="F528" s="20" t="str">
        <f>INDEX(Raw_Data!M:M,MATCH(Customer_Master!A528,Raw_Data!F:F,0))</f>
        <v>Central</v>
      </c>
      <c r="G528" s="20">
        <f>COUNTIF(Raw_Data!F:F,Customer_Master!A528)</f>
        <v>8</v>
      </c>
      <c r="H528" s="21">
        <f>SUMIF(Raw_Data!F:F,Customer_Master!A528,Raw_Data!R:R)</f>
        <v>156.76</v>
      </c>
      <c r="I528" s="22">
        <f t="shared" si="16"/>
        <v>19.594999999999999</v>
      </c>
      <c r="J528" s="20" t="str">
        <f t="shared" si="17"/>
        <v>Silver</v>
      </c>
    </row>
    <row r="529" spans="1:10" x14ac:dyDescent="0.3">
      <c r="A529" s="20" t="s">
        <v>4466</v>
      </c>
      <c r="B529" s="20" t="str">
        <f>IFERROR(INDEX(Raw_Data!G:G,MATCH(Customer_Master!A529,Raw_Data!F:F,0)),"Not found")</f>
        <v>Joni Wasserman</v>
      </c>
      <c r="C529" s="20" t="str">
        <f>INDEX(Raw_Data!H:H,MATCH(Customer_Master!A529,Raw_Data!F:F,0))</f>
        <v>Consumer</v>
      </c>
      <c r="D529" s="20" t="str">
        <f>INDEX(Raw_Data!J:J,MATCH(Customer_Master!A529,Raw_Data!F:F,0))</f>
        <v>Oakland</v>
      </c>
      <c r="E529" s="20" t="str">
        <f>INDEX(Raw_Data!J:J,MATCH(Customer_Master!A529,Raw_Data!F:F,0))</f>
        <v>Oakland</v>
      </c>
      <c r="F529" s="20" t="str">
        <f>INDEX(Raw_Data!M:M,MATCH(Customer_Master!A529,Raw_Data!F:F,0))</f>
        <v>West</v>
      </c>
      <c r="G529" s="20">
        <f>COUNTIF(Raw_Data!F:F,Customer_Master!A529)</f>
        <v>11</v>
      </c>
      <c r="H529" s="21">
        <f>SUMIF(Raw_Data!F:F,Customer_Master!A529,Raw_Data!R:R)</f>
        <v>1244.086</v>
      </c>
      <c r="I529" s="22">
        <f t="shared" si="16"/>
        <v>113.09872727272727</v>
      </c>
      <c r="J529" s="20" t="str">
        <f t="shared" si="17"/>
        <v>Silver</v>
      </c>
    </row>
    <row r="530" spans="1:10" x14ac:dyDescent="0.3">
      <c r="A530" s="20" t="s">
        <v>4476</v>
      </c>
      <c r="B530" s="20" t="str">
        <f>IFERROR(INDEX(Raw_Data!G:G,MATCH(Customer_Master!A530,Raw_Data!F:F,0)),"Not found")</f>
        <v>Raymond Messe</v>
      </c>
      <c r="C530" s="20" t="str">
        <f>INDEX(Raw_Data!H:H,MATCH(Customer_Master!A530,Raw_Data!F:F,0))</f>
        <v>Consumer</v>
      </c>
      <c r="D530" s="20" t="str">
        <f>INDEX(Raw_Data!J:J,MATCH(Customer_Master!A530,Raw_Data!F:F,0))</f>
        <v>Houston</v>
      </c>
      <c r="E530" s="20" t="str">
        <f>INDEX(Raw_Data!J:J,MATCH(Customer_Master!A530,Raw_Data!F:F,0))</f>
        <v>Houston</v>
      </c>
      <c r="F530" s="20" t="str">
        <f>INDEX(Raw_Data!M:M,MATCH(Customer_Master!A530,Raw_Data!F:F,0))</f>
        <v>Central</v>
      </c>
      <c r="G530" s="20">
        <f>COUNTIF(Raw_Data!F:F,Customer_Master!A530)</f>
        <v>9</v>
      </c>
      <c r="H530" s="21">
        <f>SUMIF(Raw_Data!F:F,Customer_Master!A530,Raw_Data!R:R)</f>
        <v>1453.4739999999999</v>
      </c>
      <c r="I530" s="22">
        <f t="shared" si="16"/>
        <v>161.49711111111111</v>
      </c>
      <c r="J530" s="20" t="str">
        <f t="shared" si="17"/>
        <v>Silver</v>
      </c>
    </row>
    <row r="531" spans="1:10" x14ac:dyDescent="0.3">
      <c r="A531" s="20" t="s">
        <v>4487</v>
      </c>
      <c r="B531" s="20" t="str">
        <f>IFERROR(INDEX(Raw_Data!G:G,MATCH(Customer_Master!A531,Raw_Data!F:F,0)),"Not found")</f>
        <v>Max Ludwig</v>
      </c>
      <c r="C531" s="20" t="str">
        <f>INDEX(Raw_Data!H:H,MATCH(Customer_Master!A531,Raw_Data!F:F,0))</f>
        <v>Home Office</v>
      </c>
      <c r="D531" s="20" t="str">
        <f>INDEX(Raw_Data!J:J,MATCH(Customer_Master!A531,Raw_Data!F:F,0))</f>
        <v>Suffolk</v>
      </c>
      <c r="E531" s="20" t="str">
        <f>INDEX(Raw_Data!J:J,MATCH(Customer_Master!A531,Raw_Data!F:F,0))</f>
        <v>Suffolk</v>
      </c>
      <c r="F531" s="20" t="str">
        <f>INDEX(Raw_Data!M:M,MATCH(Customer_Master!A531,Raw_Data!F:F,0))</f>
        <v>South</v>
      </c>
      <c r="G531" s="20">
        <f>COUNTIF(Raw_Data!F:F,Customer_Master!A531)</f>
        <v>13</v>
      </c>
      <c r="H531" s="21">
        <f>SUMIF(Raw_Data!F:F,Customer_Master!A531,Raw_Data!R:R)</f>
        <v>2071.9140000000002</v>
      </c>
      <c r="I531" s="22">
        <f t="shared" si="16"/>
        <v>159.37800000000001</v>
      </c>
      <c r="J531" s="20" t="str">
        <f t="shared" si="17"/>
        <v>Gold</v>
      </c>
    </row>
    <row r="532" spans="1:10" x14ac:dyDescent="0.3">
      <c r="A532" s="20" t="s">
        <v>4494</v>
      </c>
      <c r="B532" s="20" t="str">
        <f>IFERROR(INDEX(Raw_Data!G:G,MATCH(Customer_Master!A532,Raw_Data!F:F,0)),"Not found")</f>
        <v>Craig Carroll</v>
      </c>
      <c r="C532" s="20" t="str">
        <f>INDEX(Raw_Data!H:H,MATCH(Customer_Master!A532,Raw_Data!F:F,0))</f>
        <v>Consumer</v>
      </c>
      <c r="D532" s="20" t="str">
        <f>INDEX(Raw_Data!J:J,MATCH(Customer_Master!A532,Raw_Data!F:F,0))</f>
        <v>Greensboro</v>
      </c>
      <c r="E532" s="20" t="str">
        <f>INDEX(Raw_Data!J:J,MATCH(Customer_Master!A532,Raw_Data!F:F,0))</f>
        <v>Greensboro</v>
      </c>
      <c r="F532" s="20" t="str">
        <f>INDEX(Raw_Data!M:M,MATCH(Customer_Master!A532,Raw_Data!F:F,0))</f>
        <v>South</v>
      </c>
      <c r="G532" s="20">
        <f>COUNTIF(Raw_Data!F:F,Customer_Master!A532)</f>
        <v>12</v>
      </c>
      <c r="H532" s="21">
        <f>SUMIF(Raw_Data!F:F,Customer_Master!A532,Raw_Data!R:R)</f>
        <v>2854.1150000000007</v>
      </c>
      <c r="I532" s="22">
        <f t="shared" si="16"/>
        <v>237.84291666666672</v>
      </c>
      <c r="J532" s="20" t="str">
        <f t="shared" si="17"/>
        <v>Gold</v>
      </c>
    </row>
    <row r="533" spans="1:10" x14ac:dyDescent="0.3">
      <c r="A533" s="20" t="s">
        <v>4515</v>
      </c>
      <c r="B533" s="20" t="str">
        <f>IFERROR(INDEX(Raw_Data!G:G,MATCH(Customer_Master!A533,Raw_Data!F:F,0)),"Not found")</f>
        <v>Jim Epp</v>
      </c>
      <c r="C533" s="20" t="str">
        <f>INDEX(Raw_Data!H:H,MATCH(Customer_Master!A533,Raw_Data!F:F,0))</f>
        <v>Corporate</v>
      </c>
      <c r="D533" s="20" t="str">
        <f>INDEX(Raw_Data!J:J,MATCH(Customer_Master!A533,Raw_Data!F:F,0))</f>
        <v>Milwaukee</v>
      </c>
      <c r="E533" s="20" t="str">
        <f>INDEX(Raw_Data!J:J,MATCH(Customer_Master!A533,Raw_Data!F:F,0))</f>
        <v>Milwaukee</v>
      </c>
      <c r="F533" s="20" t="str">
        <f>INDEX(Raw_Data!M:M,MATCH(Customer_Master!A533,Raw_Data!F:F,0))</f>
        <v>Central</v>
      </c>
      <c r="G533" s="20">
        <f>COUNTIF(Raw_Data!F:F,Customer_Master!A533)</f>
        <v>20</v>
      </c>
      <c r="H533" s="21">
        <f>SUMIF(Raw_Data!F:F,Customer_Master!A533,Raw_Data!R:R)</f>
        <v>7754.9759999999997</v>
      </c>
      <c r="I533" s="22">
        <f t="shared" si="16"/>
        <v>387.74879999999996</v>
      </c>
      <c r="J533" s="20" t="str">
        <f t="shared" si="17"/>
        <v>VIP</v>
      </c>
    </row>
    <row r="534" spans="1:10" x14ac:dyDescent="0.3">
      <c r="A534" s="20" t="s">
        <v>4520</v>
      </c>
      <c r="B534" s="20" t="str">
        <f>IFERROR(INDEX(Raw_Data!G:G,MATCH(Customer_Master!A534,Raw_Data!F:F,0)),"Not found")</f>
        <v>Roy Phan</v>
      </c>
      <c r="C534" s="20" t="str">
        <f>INDEX(Raw_Data!H:H,MATCH(Customer_Master!A534,Raw_Data!F:F,0))</f>
        <v>Corporate</v>
      </c>
      <c r="D534" s="20" t="str">
        <f>INDEX(Raw_Data!J:J,MATCH(Customer_Master!A534,Raw_Data!F:F,0))</f>
        <v>Kenosha</v>
      </c>
      <c r="E534" s="20" t="str">
        <f>INDEX(Raw_Data!J:J,MATCH(Customer_Master!A534,Raw_Data!F:F,0))</f>
        <v>Kenosha</v>
      </c>
      <c r="F534" s="20" t="str">
        <f>INDEX(Raw_Data!M:M,MATCH(Customer_Master!A534,Raw_Data!F:F,0))</f>
        <v>Central</v>
      </c>
      <c r="G534" s="20">
        <f>COUNTIF(Raw_Data!F:F,Customer_Master!A534)</f>
        <v>15</v>
      </c>
      <c r="H534" s="21">
        <f>SUMIF(Raw_Data!F:F,Customer_Master!A534,Raw_Data!R:R)</f>
        <v>2170.7160000000008</v>
      </c>
      <c r="I534" s="22">
        <f t="shared" si="16"/>
        <v>144.71440000000004</v>
      </c>
      <c r="J534" s="20" t="str">
        <f t="shared" si="17"/>
        <v>Gold</v>
      </c>
    </row>
    <row r="535" spans="1:10" x14ac:dyDescent="0.3">
      <c r="A535" s="20" t="s">
        <v>4532</v>
      </c>
      <c r="B535" s="20" t="str">
        <f>IFERROR(INDEX(Raw_Data!G:G,MATCH(Customer_Master!A535,Raw_Data!F:F,0)),"Not found")</f>
        <v>Thomas Boland</v>
      </c>
      <c r="C535" s="20" t="str">
        <f>INDEX(Raw_Data!H:H,MATCH(Customer_Master!A535,Raw_Data!F:F,0))</f>
        <v>Corporate</v>
      </c>
      <c r="D535" s="20" t="str">
        <f>INDEX(Raw_Data!J:J,MATCH(Customer_Master!A535,Raw_Data!F:F,0))</f>
        <v>Houston</v>
      </c>
      <c r="E535" s="20" t="str">
        <f>INDEX(Raw_Data!J:J,MATCH(Customer_Master!A535,Raw_Data!F:F,0))</f>
        <v>Houston</v>
      </c>
      <c r="F535" s="20" t="str">
        <f>INDEX(Raw_Data!M:M,MATCH(Customer_Master!A535,Raw_Data!F:F,0))</f>
        <v>Central</v>
      </c>
      <c r="G535" s="20">
        <f>COUNTIF(Raw_Data!F:F,Customer_Master!A535)</f>
        <v>11</v>
      </c>
      <c r="H535" s="21">
        <f>SUMIF(Raw_Data!F:F,Customer_Master!A535,Raw_Data!R:R)</f>
        <v>3589.2959999999998</v>
      </c>
      <c r="I535" s="22">
        <f t="shared" si="16"/>
        <v>326.29963636363635</v>
      </c>
      <c r="J535" s="20" t="str">
        <f t="shared" si="17"/>
        <v>Gold</v>
      </c>
    </row>
    <row r="536" spans="1:10" x14ac:dyDescent="0.3">
      <c r="A536" s="20" t="s">
        <v>4535</v>
      </c>
      <c r="B536" s="20" t="str">
        <f>IFERROR(INDEX(Raw_Data!G:G,MATCH(Customer_Master!A536,Raw_Data!F:F,0)),"Not found")</f>
        <v>Brad Eason</v>
      </c>
      <c r="C536" s="20" t="str">
        <f>INDEX(Raw_Data!H:H,MATCH(Customer_Master!A536,Raw_Data!F:F,0))</f>
        <v>Home Office</v>
      </c>
      <c r="D536" s="20" t="str">
        <f>INDEX(Raw_Data!J:J,MATCH(Customer_Master!A536,Raw_Data!F:F,0))</f>
        <v>Olathe</v>
      </c>
      <c r="E536" s="20" t="str">
        <f>INDEX(Raw_Data!J:J,MATCH(Customer_Master!A536,Raw_Data!F:F,0))</f>
        <v>Olathe</v>
      </c>
      <c r="F536" s="20" t="str">
        <f>INDEX(Raw_Data!M:M,MATCH(Customer_Master!A536,Raw_Data!F:F,0))</f>
        <v>Central</v>
      </c>
      <c r="G536" s="20">
        <f>COUNTIF(Raw_Data!F:F,Customer_Master!A536)</f>
        <v>13</v>
      </c>
      <c r="H536" s="21">
        <f>SUMIF(Raw_Data!F:F,Customer_Master!A536,Raw_Data!R:R)</f>
        <v>1727.652</v>
      </c>
      <c r="I536" s="22">
        <f t="shared" si="16"/>
        <v>132.89630769230769</v>
      </c>
      <c r="J536" s="20" t="str">
        <f t="shared" si="17"/>
        <v>Silver</v>
      </c>
    </row>
    <row r="537" spans="1:10" x14ac:dyDescent="0.3">
      <c r="A537" s="20" t="s">
        <v>4544</v>
      </c>
      <c r="B537" s="20" t="str">
        <f>IFERROR(INDEX(Raw_Data!G:G,MATCH(Customer_Master!A537,Raw_Data!F:F,0)),"Not found")</f>
        <v>Jill Fjeld</v>
      </c>
      <c r="C537" s="20" t="str">
        <f>INDEX(Raw_Data!H:H,MATCH(Customer_Master!A537,Raw_Data!F:F,0))</f>
        <v>Consumer</v>
      </c>
      <c r="D537" s="20" t="str">
        <f>INDEX(Raw_Data!J:J,MATCH(Customer_Master!A537,Raw_Data!F:F,0))</f>
        <v>Dallas</v>
      </c>
      <c r="E537" s="20" t="str">
        <f>INDEX(Raw_Data!J:J,MATCH(Customer_Master!A537,Raw_Data!F:F,0))</f>
        <v>Dallas</v>
      </c>
      <c r="F537" s="20" t="str">
        <f>INDEX(Raw_Data!M:M,MATCH(Customer_Master!A537,Raw_Data!F:F,0))</f>
        <v>Central</v>
      </c>
      <c r="G537" s="20">
        <f>COUNTIF(Raw_Data!F:F,Customer_Master!A537)</f>
        <v>16</v>
      </c>
      <c r="H537" s="21">
        <f>SUMIF(Raw_Data!F:F,Customer_Master!A537,Raw_Data!R:R)</f>
        <v>4198.3320000000003</v>
      </c>
      <c r="I537" s="22">
        <f t="shared" si="16"/>
        <v>262.39575000000002</v>
      </c>
      <c r="J537" s="20" t="str">
        <f t="shared" si="17"/>
        <v>Gold</v>
      </c>
    </row>
    <row r="538" spans="1:10" x14ac:dyDescent="0.3">
      <c r="A538" s="20" t="s">
        <v>4554</v>
      </c>
      <c r="B538" s="20" t="str">
        <f>IFERROR(INDEX(Raw_Data!G:G,MATCH(Customer_Master!A538,Raw_Data!F:F,0)),"Not found")</f>
        <v>Phillip Breyer</v>
      </c>
      <c r="C538" s="20" t="str">
        <f>INDEX(Raw_Data!H:H,MATCH(Customer_Master!A538,Raw_Data!F:F,0))</f>
        <v>Corporate</v>
      </c>
      <c r="D538" s="20" t="str">
        <f>INDEX(Raw_Data!J:J,MATCH(Customer_Master!A538,Raw_Data!F:F,0))</f>
        <v>Tulsa</v>
      </c>
      <c r="E538" s="20" t="str">
        <f>INDEX(Raw_Data!J:J,MATCH(Customer_Master!A538,Raw_Data!F:F,0))</f>
        <v>Tulsa</v>
      </c>
      <c r="F538" s="20" t="str">
        <f>INDEX(Raw_Data!M:M,MATCH(Customer_Master!A538,Raw_Data!F:F,0))</f>
        <v>Central</v>
      </c>
      <c r="G538" s="20">
        <f>COUNTIF(Raw_Data!F:F,Customer_Master!A538)</f>
        <v>2</v>
      </c>
      <c r="H538" s="21">
        <f>SUMIF(Raw_Data!F:F,Customer_Master!A538,Raw_Data!R:R)</f>
        <v>132.738</v>
      </c>
      <c r="I538" s="22">
        <f t="shared" si="16"/>
        <v>66.369</v>
      </c>
      <c r="J538" s="20" t="str">
        <f t="shared" si="17"/>
        <v>Silver</v>
      </c>
    </row>
    <row r="539" spans="1:10" x14ac:dyDescent="0.3">
      <c r="A539" s="20" t="s">
        <v>4566</v>
      </c>
      <c r="B539" s="20" t="str">
        <f>IFERROR(INDEX(Raw_Data!G:G,MATCH(Customer_Master!A539,Raw_Data!F:F,0)),"Not found")</f>
        <v>Brian Thompson</v>
      </c>
      <c r="C539" s="20" t="str">
        <f>INDEX(Raw_Data!H:H,MATCH(Customer_Master!A539,Raw_Data!F:F,0))</f>
        <v>Consumer</v>
      </c>
      <c r="D539" s="20" t="str">
        <f>INDEX(Raw_Data!J:J,MATCH(Customer_Master!A539,Raw_Data!F:F,0))</f>
        <v>Newark</v>
      </c>
      <c r="E539" s="20" t="str">
        <f>INDEX(Raw_Data!J:J,MATCH(Customer_Master!A539,Raw_Data!F:F,0))</f>
        <v>Newark</v>
      </c>
      <c r="F539" s="20" t="str">
        <f>INDEX(Raw_Data!M:M,MATCH(Customer_Master!A539,Raw_Data!F:F,0))</f>
        <v>East</v>
      </c>
      <c r="G539" s="20">
        <f>COUNTIF(Raw_Data!F:F,Customer_Master!A539)</f>
        <v>20</v>
      </c>
      <c r="H539" s="21">
        <f>SUMIF(Raw_Data!F:F,Customer_Master!A539,Raw_Data!R:R)</f>
        <v>3196.7520000000004</v>
      </c>
      <c r="I539" s="22">
        <f t="shared" si="16"/>
        <v>159.83760000000001</v>
      </c>
      <c r="J539" s="20" t="str">
        <f t="shared" si="17"/>
        <v>Gold</v>
      </c>
    </row>
    <row r="540" spans="1:10" x14ac:dyDescent="0.3">
      <c r="A540" s="20" t="s">
        <v>4576</v>
      </c>
      <c r="B540" s="20" t="str">
        <f>IFERROR(INDEX(Raw_Data!G:G,MATCH(Customer_Master!A540,Raw_Data!F:F,0)),"Not found")</f>
        <v>Janet Lee</v>
      </c>
      <c r="C540" s="20" t="str">
        <f>INDEX(Raw_Data!H:H,MATCH(Customer_Master!A540,Raw_Data!F:F,0))</f>
        <v>Consumer</v>
      </c>
      <c r="D540" s="20" t="str">
        <f>INDEX(Raw_Data!J:J,MATCH(Customer_Master!A540,Raw_Data!F:F,0))</f>
        <v>Chicago</v>
      </c>
      <c r="E540" s="20" t="str">
        <f>INDEX(Raw_Data!J:J,MATCH(Customer_Master!A540,Raw_Data!F:F,0))</f>
        <v>Chicago</v>
      </c>
      <c r="F540" s="20" t="str">
        <f>INDEX(Raw_Data!M:M,MATCH(Customer_Master!A540,Raw_Data!F:F,0))</f>
        <v>Central</v>
      </c>
      <c r="G540" s="20">
        <f>COUNTIF(Raw_Data!F:F,Customer_Master!A540)</f>
        <v>10</v>
      </c>
      <c r="H540" s="21">
        <f>SUMIF(Raw_Data!F:F,Customer_Master!A540,Raw_Data!R:R)</f>
        <v>2203.6999999999998</v>
      </c>
      <c r="I540" s="22">
        <f t="shared" si="16"/>
        <v>220.36999999999998</v>
      </c>
      <c r="J540" s="20" t="str">
        <f t="shared" si="17"/>
        <v>Gold</v>
      </c>
    </row>
    <row r="541" spans="1:10" x14ac:dyDescent="0.3">
      <c r="A541" s="20" t="s">
        <v>4594</v>
      </c>
      <c r="B541" s="20" t="str">
        <f>IFERROR(INDEX(Raw_Data!G:G,MATCH(Customer_Master!A541,Raw_Data!F:F,0)),"Not found")</f>
        <v>Cathy Hwang</v>
      </c>
      <c r="C541" s="20" t="str">
        <f>INDEX(Raw_Data!H:H,MATCH(Customer_Master!A541,Raw_Data!F:F,0))</f>
        <v>Home Office</v>
      </c>
      <c r="D541" s="20" t="str">
        <f>INDEX(Raw_Data!J:J,MATCH(Customer_Master!A541,Raw_Data!F:F,0))</f>
        <v>Raleigh</v>
      </c>
      <c r="E541" s="20" t="str">
        <f>INDEX(Raw_Data!J:J,MATCH(Customer_Master!A541,Raw_Data!F:F,0))</f>
        <v>Raleigh</v>
      </c>
      <c r="F541" s="20" t="str">
        <f>INDEX(Raw_Data!M:M,MATCH(Customer_Master!A541,Raw_Data!F:F,0))</f>
        <v>South</v>
      </c>
      <c r="G541" s="20">
        <f>COUNTIF(Raw_Data!F:F,Customer_Master!A541)</f>
        <v>4</v>
      </c>
      <c r="H541" s="21">
        <f>SUMIF(Raw_Data!F:F,Customer_Master!A541,Raw_Data!R:R)</f>
        <v>1537.2360000000003</v>
      </c>
      <c r="I541" s="22">
        <f t="shared" si="16"/>
        <v>384.30900000000008</v>
      </c>
      <c r="J541" s="20" t="str">
        <f t="shared" si="17"/>
        <v>Silver</v>
      </c>
    </row>
    <row r="542" spans="1:10" x14ac:dyDescent="0.3">
      <c r="A542" s="20" t="s">
        <v>4600</v>
      </c>
      <c r="B542" s="20" t="str">
        <f>IFERROR(INDEX(Raw_Data!G:G,MATCH(Customer_Master!A542,Raw_Data!F:F,0)),"Not found")</f>
        <v>Neil Ducich</v>
      </c>
      <c r="C542" s="20" t="str">
        <f>INDEX(Raw_Data!H:H,MATCH(Customer_Master!A542,Raw_Data!F:F,0))</f>
        <v>Corporate</v>
      </c>
      <c r="D542" s="20" t="str">
        <f>INDEX(Raw_Data!J:J,MATCH(Customer_Master!A542,Raw_Data!F:F,0))</f>
        <v>Macon</v>
      </c>
      <c r="E542" s="20" t="str">
        <f>INDEX(Raw_Data!J:J,MATCH(Customer_Master!A542,Raw_Data!F:F,0))</f>
        <v>Macon</v>
      </c>
      <c r="F542" s="20" t="str">
        <f>INDEX(Raw_Data!M:M,MATCH(Customer_Master!A542,Raw_Data!F:F,0))</f>
        <v>South</v>
      </c>
      <c r="G542" s="20">
        <f>COUNTIF(Raw_Data!F:F,Customer_Master!A542)</f>
        <v>8</v>
      </c>
      <c r="H542" s="21">
        <f>SUMIF(Raw_Data!F:F,Customer_Master!A542,Raw_Data!R:R)</f>
        <v>2893.4549999999999</v>
      </c>
      <c r="I542" s="22">
        <f t="shared" si="16"/>
        <v>361.68187499999999</v>
      </c>
      <c r="J542" s="20" t="str">
        <f t="shared" si="17"/>
        <v>Gold</v>
      </c>
    </row>
    <row r="543" spans="1:10" x14ac:dyDescent="0.3">
      <c r="A543" s="20" t="s">
        <v>4619</v>
      </c>
      <c r="B543" s="20" t="str">
        <f>IFERROR(INDEX(Raw_Data!G:G,MATCH(Customer_Master!A543,Raw_Data!F:F,0)),"Not found")</f>
        <v>Barbara Fisher</v>
      </c>
      <c r="C543" s="20" t="str">
        <f>INDEX(Raw_Data!H:H,MATCH(Customer_Master!A543,Raw_Data!F:F,0))</f>
        <v>Corporate</v>
      </c>
      <c r="D543" s="20" t="str">
        <f>INDEX(Raw_Data!J:J,MATCH(Customer_Master!A543,Raw_Data!F:F,0))</f>
        <v>Charlotte</v>
      </c>
      <c r="E543" s="20" t="str">
        <f>INDEX(Raw_Data!J:J,MATCH(Customer_Master!A543,Raw_Data!F:F,0))</f>
        <v>Charlotte</v>
      </c>
      <c r="F543" s="20" t="str">
        <f>INDEX(Raw_Data!M:M,MATCH(Customer_Master!A543,Raw_Data!F:F,0))</f>
        <v>South</v>
      </c>
      <c r="G543" s="20">
        <f>COUNTIF(Raw_Data!F:F,Customer_Master!A543)</f>
        <v>13</v>
      </c>
      <c r="H543" s="21">
        <f>SUMIF(Raw_Data!F:F,Customer_Master!A543,Raw_Data!R:R)</f>
        <v>599.798</v>
      </c>
      <c r="I543" s="22">
        <f t="shared" si="16"/>
        <v>46.138307692307691</v>
      </c>
      <c r="J543" s="20" t="str">
        <f t="shared" si="17"/>
        <v>Silver</v>
      </c>
    </row>
    <row r="544" spans="1:10" x14ac:dyDescent="0.3">
      <c r="A544" s="20" t="s">
        <v>4624</v>
      </c>
      <c r="B544" s="20" t="str">
        <f>IFERROR(INDEX(Raw_Data!G:G,MATCH(Customer_Master!A544,Raw_Data!F:F,0)),"Not found")</f>
        <v>Katharine Harms</v>
      </c>
      <c r="C544" s="20" t="str">
        <f>INDEX(Raw_Data!H:H,MATCH(Customer_Master!A544,Raw_Data!F:F,0))</f>
        <v>Corporate</v>
      </c>
      <c r="D544" s="20" t="str">
        <f>INDEX(Raw_Data!J:J,MATCH(Customer_Master!A544,Raw_Data!F:F,0))</f>
        <v>Bowling Green</v>
      </c>
      <c r="E544" s="20" t="str">
        <f>INDEX(Raw_Data!J:J,MATCH(Customer_Master!A544,Raw_Data!F:F,0))</f>
        <v>Bowling Green</v>
      </c>
      <c r="F544" s="20" t="str">
        <f>INDEX(Raw_Data!M:M,MATCH(Customer_Master!A544,Raw_Data!F:F,0))</f>
        <v>South</v>
      </c>
      <c r="G544" s="20">
        <f>COUNTIF(Raw_Data!F:F,Customer_Master!A544)</f>
        <v>18</v>
      </c>
      <c r="H544" s="21">
        <f>SUMIF(Raw_Data!F:F,Customer_Master!A544,Raw_Data!R:R)</f>
        <v>3312.864</v>
      </c>
      <c r="I544" s="22">
        <f t="shared" si="16"/>
        <v>184.048</v>
      </c>
      <c r="J544" s="20" t="str">
        <f t="shared" si="17"/>
        <v>Gold</v>
      </c>
    </row>
    <row r="545" spans="1:10" x14ac:dyDescent="0.3">
      <c r="A545" s="20" t="s">
        <v>4633</v>
      </c>
      <c r="B545" s="20" t="str">
        <f>IFERROR(INDEX(Raw_Data!G:G,MATCH(Customer_Master!A545,Raw_Data!F:F,0)),"Not found")</f>
        <v>Giulietta Weimer</v>
      </c>
      <c r="C545" s="20" t="str">
        <f>INDEX(Raw_Data!H:H,MATCH(Customer_Master!A545,Raw_Data!F:F,0))</f>
        <v>Consumer</v>
      </c>
      <c r="D545" s="20" t="str">
        <f>INDEX(Raw_Data!J:J,MATCH(Customer_Master!A545,Raw_Data!F:F,0))</f>
        <v>Seattle</v>
      </c>
      <c r="E545" s="20" t="str">
        <f>INDEX(Raw_Data!J:J,MATCH(Customer_Master!A545,Raw_Data!F:F,0))</f>
        <v>Seattle</v>
      </c>
      <c r="F545" s="20" t="str">
        <f>INDEX(Raw_Data!M:M,MATCH(Customer_Master!A545,Raw_Data!F:F,0))</f>
        <v>West</v>
      </c>
      <c r="G545" s="20">
        <f>COUNTIF(Raw_Data!F:F,Customer_Master!A545)</f>
        <v>9</v>
      </c>
      <c r="H545" s="21">
        <f>SUMIF(Raw_Data!F:F,Customer_Master!A545,Raw_Data!R:R)</f>
        <v>2189.0190000000007</v>
      </c>
      <c r="I545" s="22">
        <f t="shared" si="16"/>
        <v>243.22433333333342</v>
      </c>
      <c r="J545" s="20" t="str">
        <f t="shared" si="17"/>
        <v>Gold</v>
      </c>
    </row>
    <row r="546" spans="1:10" x14ac:dyDescent="0.3">
      <c r="A546" s="20" t="s">
        <v>4660</v>
      </c>
      <c r="B546" s="20" t="str">
        <f>IFERROR(INDEX(Raw_Data!G:G,MATCH(Customer_Master!A546,Raw_Data!F:F,0)),"Not found")</f>
        <v>Noah Childs</v>
      </c>
      <c r="C546" s="20" t="str">
        <f>INDEX(Raw_Data!H:H,MATCH(Customer_Master!A546,Raw_Data!F:F,0))</f>
        <v>Corporate</v>
      </c>
      <c r="D546" s="20" t="str">
        <f>INDEX(Raw_Data!J:J,MATCH(Customer_Master!A546,Raw_Data!F:F,0))</f>
        <v>Aurora</v>
      </c>
      <c r="E546" s="20" t="str">
        <f>INDEX(Raw_Data!J:J,MATCH(Customer_Master!A546,Raw_Data!F:F,0))</f>
        <v>Aurora</v>
      </c>
      <c r="F546" s="20" t="str">
        <f>INDEX(Raw_Data!M:M,MATCH(Customer_Master!A546,Raw_Data!F:F,0))</f>
        <v>West</v>
      </c>
      <c r="G546" s="20">
        <f>COUNTIF(Raw_Data!F:F,Customer_Master!A546)</f>
        <v>9</v>
      </c>
      <c r="H546" s="21">
        <f>SUMIF(Raw_Data!F:F,Customer_Master!A546,Raw_Data!R:R)</f>
        <v>1821.7420000000002</v>
      </c>
      <c r="I546" s="22">
        <f t="shared" si="16"/>
        <v>202.41577777777781</v>
      </c>
      <c r="J546" s="20" t="str">
        <f t="shared" si="17"/>
        <v>Silver</v>
      </c>
    </row>
    <row r="547" spans="1:10" x14ac:dyDescent="0.3">
      <c r="A547" s="20" t="s">
        <v>4675</v>
      </c>
      <c r="B547" s="20" t="str">
        <f>IFERROR(INDEX(Raw_Data!G:G,MATCH(Customer_Master!A547,Raw_Data!F:F,0)),"Not found")</f>
        <v>Michelle Ellison</v>
      </c>
      <c r="C547" s="20" t="str">
        <f>INDEX(Raw_Data!H:H,MATCH(Customer_Master!A547,Raw_Data!F:F,0))</f>
        <v>Corporate</v>
      </c>
      <c r="D547" s="20" t="str">
        <f>INDEX(Raw_Data!J:J,MATCH(Customer_Master!A547,Raw_Data!F:F,0))</f>
        <v>San Francisco</v>
      </c>
      <c r="E547" s="20" t="str">
        <f>INDEX(Raw_Data!J:J,MATCH(Customer_Master!A547,Raw_Data!F:F,0))</f>
        <v>San Francisco</v>
      </c>
      <c r="F547" s="20" t="str">
        <f>INDEX(Raw_Data!M:M,MATCH(Customer_Master!A547,Raw_Data!F:F,0))</f>
        <v>West</v>
      </c>
      <c r="G547" s="20">
        <f>COUNTIF(Raw_Data!F:F,Customer_Master!A547)</f>
        <v>6</v>
      </c>
      <c r="H547" s="21">
        <f>SUMIF(Raw_Data!F:F,Customer_Master!A547,Raw_Data!R:R)</f>
        <v>1256.944</v>
      </c>
      <c r="I547" s="22">
        <f t="shared" si="16"/>
        <v>209.49066666666667</v>
      </c>
      <c r="J547" s="20" t="str">
        <f t="shared" si="17"/>
        <v>Silver</v>
      </c>
    </row>
    <row r="548" spans="1:10" x14ac:dyDescent="0.3">
      <c r="A548" s="20" t="s">
        <v>4682</v>
      </c>
      <c r="B548" s="20" t="str">
        <f>IFERROR(INDEX(Raw_Data!G:G,MATCH(Customer_Master!A548,Raw_Data!F:F,0)),"Not found")</f>
        <v>Benjamin Patterson</v>
      </c>
      <c r="C548" s="20" t="str">
        <f>INDEX(Raw_Data!H:H,MATCH(Customer_Master!A548,Raw_Data!F:F,0))</f>
        <v>Consumer</v>
      </c>
      <c r="D548" s="20" t="str">
        <f>INDEX(Raw_Data!J:J,MATCH(Customer_Master!A548,Raw_Data!F:F,0))</f>
        <v>Spokane</v>
      </c>
      <c r="E548" s="20" t="str">
        <f>INDEX(Raw_Data!J:J,MATCH(Customer_Master!A548,Raw_Data!F:F,0))</f>
        <v>Spokane</v>
      </c>
      <c r="F548" s="20" t="str">
        <f>INDEX(Raw_Data!M:M,MATCH(Customer_Master!A548,Raw_Data!F:F,0))</f>
        <v>West</v>
      </c>
      <c r="G548" s="20">
        <f>COUNTIF(Raw_Data!F:F,Customer_Master!A548)</f>
        <v>6</v>
      </c>
      <c r="H548" s="21">
        <f>SUMIF(Raw_Data!F:F,Customer_Master!A548,Raw_Data!R:R)</f>
        <v>1181.4900000000002</v>
      </c>
      <c r="I548" s="22">
        <f t="shared" si="16"/>
        <v>196.91500000000005</v>
      </c>
      <c r="J548" s="20" t="str">
        <f t="shared" si="17"/>
        <v>Silver</v>
      </c>
    </row>
    <row r="549" spans="1:10" x14ac:dyDescent="0.3">
      <c r="A549" s="20" t="s">
        <v>4690</v>
      </c>
      <c r="B549" s="20" t="str">
        <f>IFERROR(INDEX(Raw_Data!G:G,MATCH(Customer_Master!A549,Raw_Data!F:F,0)),"Not found")</f>
        <v>John Castell</v>
      </c>
      <c r="C549" s="20" t="str">
        <f>INDEX(Raw_Data!H:H,MATCH(Customer_Master!A549,Raw_Data!F:F,0))</f>
        <v>Consumer</v>
      </c>
      <c r="D549" s="20" t="str">
        <f>INDEX(Raw_Data!J:J,MATCH(Customer_Master!A549,Raw_Data!F:F,0))</f>
        <v>San Antonio</v>
      </c>
      <c r="E549" s="20" t="str">
        <f>INDEX(Raw_Data!J:J,MATCH(Customer_Master!A549,Raw_Data!F:F,0))</f>
        <v>San Antonio</v>
      </c>
      <c r="F549" s="20" t="str">
        <f>INDEX(Raw_Data!M:M,MATCH(Customer_Master!A549,Raw_Data!F:F,0))</f>
        <v>Central</v>
      </c>
      <c r="G549" s="20">
        <f>COUNTIF(Raw_Data!F:F,Customer_Master!A549)</f>
        <v>16</v>
      </c>
      <c r="H549" s="21">
        <f>SUMIF(Raw_Data!F:F,Customer_Master!A549,Raw_Data!R:R)</f>
        <v>2772.0550000000007</v>
      </c>
      <c r="I549" s="22">
        <f t="shared" si="16"/>
        <v>173.25343750000005</v>
      </c>
      <c r="J549" s="20" t="str">
        <f t="shared" si="17"/>
        <v>Gold</v>
      </c>
    </row>
    <row r="550" spans="1:10" x14ac:dyDescent="0.3">
      <c r="A550" s="20" t="s">
        <v>4716</v>
      </c>
      <c r="B550" s="20" t="str">
        <f>IFERROR(INDEX(Raw_Data!G:G,MATCH(Customer_Master!A550,Raw_Data!F:F,0)),"Not found")</f>
        <v>Adam Shillingsburg</v>
      </c>
      <c r="C550" s="20" t="str">
        <f>INDEX(Raw_Data!H:H,MATCH(Customer_Master!A550,Raw_Data!F:F,0))</f>
        <v>Consumer</v>
      </c>
      <c r="D550" s="20" t="str">
        <f>INDEX(Raw_Data!J:J,MATCH(Customer_Master!A550,Raw_Data!F:F,0))</f>
        <v>Charlottesville</v>
      </c>
      <c r="E550" s="20" t="str">
        <f>INDEX(Raw_Data!J:J,MATCH(Customer_Master!A550,Raw_Data!F:F,0))</f>
        <v>Charlottesville</v>
      </c>
      <c r="F550" s="20" t="str">
        <f>INDEX(Raw_Data!M:M,MATCH(Customer_Master!A550,Raw_Data!F:F,0))</f>
        <v>South</v>
      </c>
      <c r="G550" s="20">
        <f>COUNTIF(Raw_Data!F:F,Customer_Master!A550)</f>
        <v>25</v>
      </c>
      <c r="H550" s="21">
        <f>SUMIF(Raw_Data!F:F,Customer_Master!A550,Raw_Data!R:R)</f>
        <v>3255.3099999999995</v>
      </c>
      <c r="I550" s="22">
        <f t="shared" si="16"/>
        <v>130.21239999999997</v>
      </c>
      <c r="J550" s="20" t="str">
        <f t="shared" si="17"/>
        <v>Gold</v>
      </c>
    </row>
    <row r="551" spans="1:10" x14ac:dyDescent="0.3">
      <c r="A551" s="20" t="s">
        <v>4724</v>
      </c>
      <c r="B551" s="20" t="str">
        <f>IFERROR(INDEX(Raw_Data!G:G,MATCH(Customer_Master!A551,Raw_Data!F:F,0)),"Not found")</f>
        <v>Amy Cox</v>
      </c>
      <c r="C551" s="20" t="str">
        <f>INDEX(Raw_Data!H:H,MATCH(Customer_Master!A551,Raw_Data!F:F,0))</f>
        <v>Consumer</v>
      </c>
      <c r="D551" s="20" t="str">
        <f>INDEX(Raw_Data!J:J,MATCH(Customer_Master!A551,Raw_Data!F:F,0))</f>
        <v>Minneapolis</v>
      </c>
      <c r="E551" s="20" t="str">
        <f>INDEX(Raw_Data!J:J,MATCH(Customer_Master!A551,Raw_Data!F:F,0))</f>
        <v>Minneapolis</v>
      </c>
      <c r="F551" s="20" t="str">
        <f>INDEX(Raw_Data!M:M,MATCH(Customer_Master!A551,Raw_Data!F:F,0))</f>
        <v>Central</v>
      </c>
      <c r="G551" s="20">
        <f>COUNTIF(Raw_Data!F:F,Customer_Master!A551)</f>
        <v>9</v>
      </c>
      <c r="H551" s="21">
        <f>SUMIF(Raw_Data!F:F,Customer_Master!A551,Raw_Data!R:R)</f>
        <v>5527.8460000000005</v>
      </c>
      <c r="I551" s="22">
        <f t="shared" si="16"/>
        <v>614.20511111111114</v>
      </c>
      <c r="J551" s="20" t="str">
        <f t="shared" si="17"/>
        <v>VIP</v>
      </c>
    </row>
    <row r="552" spans="1:10" x14ac:dyDescent="0.3">
      <c r="A552" s="20" t="s">
        <v>4741</v>
      </c>
      <c r="B552" s="20" t="str">
        <f>IFERROR(INDEX(Raw_Data!G:G,MATCH(Customer_Master!A552,Raw_Data!F:F,0)),"Not found")</f>
        <v>Michael Dominguez</v>
      </c>
      <c r="C552" s="20" t="str">
        <f>INDEX(Raw_Data!H:H,MATCH(Customer_Master!A552,Raw_Data!F:F,0))</f>
        <v>Corporate</v>
      </c>
      <c r="D552" s="20" t="str">
        <f>INDEX(Raw_Data!J:J,MATCH(Customer_Master!A552,Raw_Data!F:F,0))</f>
        <v>Indianapolis</v>
      </c>
      <c r="E552" s="20" t="str">
        <f>INDEX(Raw_Data!J:J,MATCH(Customer_Master!A552,Raw_Data!F:F,0))</f>
        <v>Indianapolis</v>
      </c>
      <c r="F552" s="20" t="str">
        <f>INDEX(Raw_Data!M:M,MATCH(Customer_Master!A552,Raw_Data!F:F,0))</f>
        <v>Central</v>
      </c>
      <c r="G552" s="20">
        <f>COUNTIF(Raw_Data!F:F,Customer_Master!A552)</f>
        <v>8</v>
      </c>
      <c r="H552" s="21">
        <f>SUMIF(Raw_Data!F:F,Customer_Master!A552,Raw_Data!R:R)</f>
        <v>1204.9099999999999</v>
      </c>
      <c r="I552" s="22">
        <f t="shared" si="16"/>
        <v>150.61374999999998</v>
      </c>
      <c r="J552" s="20" t="str">
        <f t="shared" si="17"/>
        <v>Silver</v>
      </c>
    </row>
    <row r="553" spans="1:10" x14ac:dyDescent="0.3">
      <c r="A553" s="20" t="s">
        <v>4751</v>
      </c>
      <c r="B553" s="20" t="str">
        <f>IFERROR(INDEX(Raw_Data!G:G,MATCH(Customer_Master!A553,Raw_Data!F:F,0)),"Not found")</f>
        <v>Duane Benoit</v>
      </c>
      <c r="C553" s="20" t="str">
        <f>INDEX(Raw_Data!H:H,MATCH(Customer_Master!A553,Raw_Data!F:F,0))</f>
        <v>Consumer</v>
      </c>
      <c r="D553" s="20" t="str">
        <f>INDEX(Raw_Data!J:J,MATCH(Customer_Master!A553,Raw_Data!F:F,0))</f>
        <v>Oceanside</v>
      </c>
      <c r="E553" s="20" t="str">
        <f>INDEX(Raw_Data!J:J,MATCH(Customer_Master!A553,Raw_Data!F:F,0))</f>
        <v>Oceanside</v>
      </c>
      <c r="F553" s="20" t="str">
        <f>INDEX(Raw_Data!M:M,MATCH(Customer_Master!A553,Raw_Data!F:F,0))</f>
        <v>East</v>
      </c>
      <c r="G553" s="20">
        <f>COUNTIF(Raw_Data!F:F,Customer_Master!A553)</f>
        <v>10</v>
      </c>
      <c r="H553" s="21">
        <f>SUMIF(Raw_Data!F:F,Customer_Master!A553,Raw_Data!R:R)</f>
        <v>1155.2019999999998</v>
      </c>
      <c r="I553" s="22">
        <f t="shared" si="16"/>
        <v>115.52019999999997</v>
      </c>
      <c r="J553" s="20" t="str">
        <f t="shared" si="17"/>
        <v>Silver</v>
      </c>
    </row>
    <row r="554" spans="1:10" x14ac:dyDescent="0.3">
      <c r="A554" s="20" t="s">
        <v>4762</v>
      </c>
      <c r="B554" s="20" t="str">
        <f>IFERROR(INDEX(Raw_Data!G:G,MATCH(Customer_Master!A554,Raw_Data!F:F,0)),"Not found")</f>
        <v>Erica Hackney</v>
      </c>
      <c r="C554" s="20" t="str">
        <f>INDEX(Raw_Data!H:H,MATCH(Customer_Master!A554,Raw_Data!F:F,0))</f>
        <v>Consumer</v>
      </c>
      <c r="D554" s="20" t="str">
        <f>INDEX(Raw_Data!J:J,MATCH(Customer_Master!A554,Raw_Data!F:F,0))</f>
        <v>Roswell</v>
      </c>
      <c r="E554" s="20" t="str">
        <f>INDEX(Raw_Data!J:J,MATCH(Customer_Master!A554,Raw_Data!F:F,0))</f>
        <v>Roswell</v>
      </c>
      <c r="F554" s="20" t="str">
        <f>INDEX(Raw_Data!M:M,MATCH(Customer_Master!A554,Raw_Data!F:F,0))</f>
        <v>South</v>
      </c>
      <c r="G554" s="20">
        <f>COUNTIF(Raw_Data!F:F,Customer_Master!A554)</f>
        <v>8</v>
      </c>
      <c r="H554" s="21">
        <f>SUMIF(Raw_Data!F:F,Customer_Master!A554,Raw_Data!R:R)</f>
        <v>825.94999999999993</v>
      </c>
      <c r="I554" s="22">
        <f t="shared" si="16"/>
        <v>103.24374999999999</v>
      </c>
      <c r="J554" s="20" t="str">
        <f t="shared" si="17"/>
        <v>Silver</v>
      </c>
    </row>
    <row r="555" spans="1:10" x14ac:dyDescent="0.3">
      <c r="A555" s="20" t="s">
        <v>4772</v>
      </c>
      <c r="B555" s="20" t="str">
        <f>IFERROR(INDEX(Raw_Data!G:G,MATCH(Customer_Master!A555,Raw_Data!F:F,0)),"Not found")</f>
        <v>Edward Hooks</v>
      </c>
      <c r="C555" s="20" t="str">
        <f>INDEX(Raw_Data!H:H,MATCH(Customer_Master!A555,Raw_Data!F:F,0))</f>
        <v>Corporate</v>
      </c>
      <c r="D555" s="20" t="str">
        <f>INDEX(Raw_Data!J:J,MATCH(Customer_Master!A555,Raw_Data!F:F,0))</f>
        <v>Watertown</v>
      </c>
      <c r="E555" s="20" t="str">
        <f>INDEX(Raw_Data!J:J,MATCH(Customer_Master!A555,Raw_Data!F:F,0))</f>
        <v>Watertown</v>
      </c>
      <c r="F555" s="20" t="str">
        <f>INDEX(Raw_Data!M:M,MATCH(Customer_Master!A555,Raw_Data!F:F,0))</f>
        <v>East</v>
      </c>
      <c r="G555" s="20">
        <f>COUNTIF(Raw_Data!F:F,Customer_Master!A555)</f>
        <v>32</v>
      </c>
      <c r="H555" s="21">
        <f>SUMIF(Raw_Data!F:F,Customer_Master!A555,Raw_Data!R:R)</f>
        <v>10310.880000000001</v>
      </c>
      <c r="I555" s="22">
        <f t="shared" si="16"/>
        <v>322.21500000000003</v>
      </c>
      <c r="J555" s="20" t="str">
        <f t="shared" si="17"/>
        <v>VIP</v>
      </c>
    </row>
    <row r="556" spans="1:10" x14ac:dyDescent="0.3">
      <c r="A556" s="20" t="s">
        <v>4782</v>
      </c>
      <c r="B556" s="20" t="str">
        <f>IFERROR(INDEX(Raw_Data!G:G,MATCH(Customer_Master!A556,Raw_Data!F:F,0)),"Not found")</f>
        <v>Scot Coram</v>
      </c>
      <c r="C556" s="20" t="str">
        <f>INDEX(Raw_Data!H:H,MATCH(Customer_Master!A556,Raw_Data!F:F,0))</f>
        <v>Corporate</v>
      </c>
      <c r="D556" s="20" t="str">
        <f>INDEX(Raw_Data!J:J,MATCH(Customer_Master!A556,Raw_Data!F:F,0))</f>
        <v>Arlington</v>
      </c>
      <c r="E556" s="20" t="str">
        <f>INDEX(Raw_Data!J:J,MATCH(Customer_Master!A556,Raw_Data!F:F,0))</f>
        <v>Arlington</v>
      </c>
      <c r="F556" s="20" t="str">
        <f>INDEX(Raw_Data!M:M,MATCH(Customer_Master!A556,Raw_Data!F:F,0))</f>
        <v>Central</v>
      </c>
      <c r="G556" s="20">
        <f>COUNTIF(Raw_Data!F:F,Customer_Master!A556)</f>
        <v>11</v>
      </c>
      <c r="H556" s="21">
        <f>SUMIF(Raw_Data!F:F,Customer_Master!A556,Raw_Data!R:R)</f>
        <v>4371.9580000000005</v>
      </c>
      <c r="I556" s="22">
        <f t="shared" si="16"/>
        <v>397.45072727272731</v>
      </c>
      <c r="J556" s="20" t="str">
        <f t="shared" si="17"/>
        <v>Gold</v>
      </c>
    </row>
    <row r="557" spans="1:10" x14ac:dyDescent="0.3">
      <c r="A557" s="20" t="s">
        <v>4806</v>
      </c>
      <c r="B557" s="20" t="str">
        <f>IFERROR(INDEX(Raw_Data!G:G,MATCH(Customer_Master!A557,Raw_Data!F:F,0)),"Not found")</f>
        <v>Joe Elijah</v>
      </c>
      <c r="C557" s="20" t="str">
        <f>INDEX(Raw_Data!H:H,MATCH(Customer_Master!A557,Raw_Data!F:F,0))</f>
        <v>Consumer</v>
      </c>
      <c r="D557" s="20" t="str">
        <f>INDEX(Raw_Data!J:J,MATCH(Customer_Master!A557,Raw_Data!F:F,0))</f>
        <v>Broomfield</v>
      </c>
      <c r="E557" s="20" t="str">
        <f>INDEX(Raw_Data!J:J,MATCH(Customer_Master!A557,Raw_Data!F:F,0))</f>
        <v>Broomfield</v>
      </c>
      <c r="F557" s="20" t="str">
        <f>INDEX(Raw_Data!M:M,MATCH(Customer_Master!A557,Raw_Data!F:F,0))</f>
        <v>West</v>
      </c>
      <c r="G557" s="20">
        <f>COUNTIF(Raw_Data!F:F,Customer_Master!A557)</f>
        <v>22</v>
      </c>
      <c r="H557" s="21">
        <f>SUMIF(Raw_Data!F:F,Customer_Master!A557,Raw_Data!R:R)</f>
        <v>8697.8430000000008</v>
      </c>
      <c r="I557" s="22">
        <f t="shared" si="16"/>
        <v>395.35650000000004</v>
      </c>
      <c r="J557" s="20" t="str">
        <f t="shared" si="17"/>
        <v>VIP</v>
      </c>
    </row>
    <row r="558" spans="1:10" x14ac:dyDescent="0.3">
      <c r="A558" s="20" t="s">
        <v>4816</v>
      </c>
      <c r="B558" s="20" t="str">
        <f>IFERROR(INDEX(Raw_Data!G:G,MATCH(Customer_Master!A558,Raw_Data!F:F,0)),"Not found")</f>
        <v>Ann Chong</v>
      </c>
      <c r="C558" s="20" t="str">
        <f>INDEX(Raw_Data!H:H,MATCH(Customer_Master!A558,Raw_Data!F:F,0))</f>
        <v>Corporate</v>
      </c>
      <c r="D558" s="20" t="str">
        <f>INDEX(Raw_Data!J:J,MATCH(Customer_Master!A558,Raw_Data!F:F,0))</f>
        <v>New York City</v>
      </c>
      <c r="E558" s="20" t="str">
        <f>INDEX(Raw_Data!J:J,MATCH(Customer_Master!A558,Raw_Data!F:F,0))</f>
        <v>New York City</v>
      </c>
      <c r="F558" s="20" t="str">
        <f>INDEX(Raw_Data!M:M,MATCH(Customer_Master!A558,Raw_Data!F:F,0))</f>
        <v>East</v>
      </c>
      <c r="G558" s="20">
        <f>COUNTIF(Raw_Data!F:F,Customer_Master!A558)</f>
        <v>18</v>
      </c>
      <c r="H558" s="21">
        <f>SUMIF(Raw_Data!F:F,Customer_Master!A558,Raw_Data!R:R)</f>
        <v>2537.6860000000001</v>
      </c>
      <c r="I558" s="22">
        <f t="shared" si="16"/>
        <v>140.98255555555556</v>
      </c>
      <c r="J558" s="20" t="str">
        <f t="shared" si="17"/>
        <v>Gold</v>
      </c>
    </row>
    <row r="559" spans="1:10" x14ac:dyDescent="0.3">
      <c r="A559" s="20" t="s">
        <v>4838</v>
      </c>
      <c r="B559" s="20" t="str">
        <f>IFERROR(INDEX(Raw_Data!G:G,MATCH(Customer_Master!A559,Raw_Data!F:F,0)),"Not found")</f>
        <v>Joy Daniels</v>
      </c>
      <c r="C559" s="20" t="str">
        <f>INDEX(Raw_Data!H:H,MATCH(Customer_Master!A559,Raw_Data!F:F,0))</f>
        <v>Consumer</v>
      </c>
      <c r="D559" s="20" t="str">
        <f>INDEX(Raw_Data!J:J,MATCH(Customer_Master!A559,Raw_Data!F:F,0))</f>
        <v>Chicago</v>
      </c>
      <c r="E559" s="20" t="str">
        <f>INDEX(Raw_Data!J:J,MATCH(Customer_Master!A559,Raw_Data!F:F,0))</f>
        <v>Chicago</v>
      </c>
      <c r="F559" s="20" t="str">
        <f>INDEX(Raw_Data!M:M,MATCH(Customer_Master!A559,Raw_Data!F:F,0))</f>
        <v>Central</v>
      </c>
      <c r="G559" s="20">
        <f>COUNTIF(Raw_Data!F:F,Customer_Master!A559)</f>
        <v>11</v>
      </c>
      <c r="H559" s="21">
        <f>SUMIF(Raw_Data!F:F,Customer_Master!A559,Raw_Data!R:R)</f>
        <v>385.43</v>
      </c>
      <c r="I559" s="22">
        <f t="shared" si="16"/>
        <v>35.039090909090909</v>
      </c>
      <c r="J559" s="20" t="str">
        <f t="shared" si="17"/>
        <v>Silver</v>
      </c>
    </row>
    <row r="560" spans="1:10" x14ac:dyDescent="0.3">
      <c r="A560" s="20" t="s">
        <v>4860</v>
      </c>
      <c r="B560" s="20" t="str">
        <f>IFERROR(INDEX(Raw_Data!G:G,MATCH(Customer_Master!A560,Raw_Data!F:F,0)),"Not found")</f>
        <v>Christy Brittain</v>
      </c>
      <c r="C560" s="20" t="str">
        <f>INDEX(Raw_Data!H:H,MATCH(Customer_Master!A560,Raw_Data!F:F,0))</f>
        <v>Consumer</v>
      </c>
      <c r="D560" s="20" t="str">
        <f>INDEX(Raw_Data!J:J,MATCH(Customer_Master!A560,Raw_Data!F:F,0))</f>
        <v>Columbus</v>
      </c>
      <c r="E560" s="20" t="str">
        <f>INDEX(Raw_Data!J:J,MATCH(Customer_Master!A560,Raw_Data!F:F,0))</f>
        <v>Columbus</v>
      </c>
      <c r="F560" s="20" t="str">
        <f>INDEX(Raw_Data!M:M,MATCH(Customer_Master!A560,Raw_Data!F:F,0))</f>
        <v>East</v>
      </c>
      <c r="G560" s="20">
        <f>COUNTIF(Raw_Data!F:F,Customer_Master!A560)</f>
        <v>12</v>
      </c>
      <c r="H560" s="21">
        <f>SUMIF(Raw_Data!F:F,Customer_Master!A560,Raw_Data!R:R)</f>
        <v>1949.2</v>
      </c>
      <c r="I560" s="22">
        <f t="shared" si="16"/>
        <v>162.43333333333334</v>
      </c>
      <c r="J560" s="20" t="str">
        <f t="shared" si="17"/>
        <v>Silver</v>
      </c>
    </row>
    <row r="561" spans="1:10" x14ac:dyDescent="0.3">
      <c r="A561" s="20" t="s">
        <v>4877</v>
      </c>
      <c r="B561" s="20" t="str">
        <f>IFERROR(INDEX(Raw_Data!G:G,MATCH(Customer_Master!A561,Raw_Data!F:F,0)),"Not found")</f>
        <v>Joy Smith</v>
      </c>
      <c r="C561" s="20" t="str">
        <f>INDEX(Raw_Data!H:H,MATCH(Customer_Master!A561,Raw_Data!F:F,0))</f>
        <v>Consumer</v>
      </c>
      <c r="D561" s="20" t="str">
        <f>INDEX(Raw_Data!J:J,MATCH(Customer_Master!A561,Raw_Data!F:F,0))</f>
        <v>Houston</v>
      </c>
      <c r="E561" s="20" t="str">
        <f>INDEX(Raw_Data!J:J,MATCH(Customer_Master!A561,Raw_Data!F:F,0))</f>
        <v>Houston</v>
      </c>
      <c r="F561" s="20" t="str">
        <f>INDEX(Raw_Data!M:M,MATCH(Customer_Master!A561,Raw_Data!F:F,0))</f>
        <v>Central</v>
      </c>
      <c r="G561" s="20">
        <f>COUNTIF(Raw_Data!F:F,Customer_Master!A561)</f>
        <v>18</v>
      </c>
      <c r="H561" s="21">
        <f>SUMIF(Raw_Data!F:F,Customer_Master!A561,Raw_Data!R:R)</f>
        <v>2516.4939999999997</v>
      </c>
      <c r="I561" s="22">
        <f t="shared" si="16"/>
        <v>139.8052222222222</v>
      </c>
      <c r="J561" s="20" t="str">
        <f t="shared" si="17"/>
        <v>Gold</v>
      </c>
    </row>
    <row r="562" spans="1:10" x14ac:dyDescent="0.3">
      <c r="A562" s="20" t="s">
        <v>4884</v>
      </c>
      <c r="B562" s="20" t="str">
        <f>IFERROR(INDEX(Raw_Data!G:G,MATCH(Customer_Master!A562,Raw_Data!F:F,0)),"Not found")</f>
        <v>Luke Weiss</v>
      </c>
      <c r="C562" s="20" t="str">
        <f>INDEX(Raw_Data!H:H,MATCH(Customer_Master!A562,Raw_Data!F:F,0))</f>
        <v>Consumer</v>
      </c>
      <c r="D562" s="20" t="str">
        <f>INDEX(Raw_Data!J:J,MATCH(Customer_Master!A562,Raw_Data!F:F,0))</f>
        <v>Pasadena</v>
      </c>
      <c r="E562" s="20" t="str">
        <f>INDEX(Raw_Data!J:J,MATCH(Customer_Master!A562,Raw_Data!F:F,0))</f>
        <v>Pasadena</v>
      </c>
      <c r="F562" s="20" t="str">
        <f>INDEX(Raw_Data!M:M,MATCH(Customer_Master!A562,Raw_Data!F:F,0))</f>
        <v>West</v>
      </c>
      <c r="G562" s="20">
        <f>COUNTIF(Raw_Data!F:F,Customer_Master!A562)</f>
        <v>15</v>
      </c>
      <c r="H562" s="21">
        <f>SUMIF(Raw_Data!F:F,Customer_Master!A562,Raw_Data!R:R)</f>
        <v>5420.5139999999992</v>
      </c>
      <c r="I562" s="22">
        <f t="shared" si="16"/>
        <v>361.36759999999992</v>
      </c>
      <c r="J562" s="20" t="str">
        <f t="shared" si="17"/>
        <v>VIP</v>
      </c>
    </row>
    <row r="563" spans="1:10" x14ac:dyDescent="0.3">
      <c r="A563" s="20" t="s">
        <v>4896</v>
      </c>
      <c r="B563" s="20" t="str">
        <f>IFERROR(INDEX(Raw_Data!G:G,MATCH(Customer_Master!A563,Raw_Data!F:F,0)),"Not found")</f>
        <v>Stuart Calhoun</v>
      </c>
      <c r="C563" s="20" t="str">
        <f>INDEX(Raw_Data!H:H,MATCH(Customer_Master!A563,Raw_Data!F:F,0))</f>
        <v>Consumer</v>
      </c>
      <c r="D563" s="20" t="str">
        <f>INDEX(Raw_Data!J:J,MATCH(Customer_Master!A563,Raw_Data!F:F,0))</f>
        <v>Houston</v>
      </c>
      <c r="E563" s="20" t="str">
        <f>INDEX(Raw_Data!J:J,MATCH(Customer_Master!A563,Raw_Data!F:F,0))</f>
        <v>Houston</v>
      </c>
      <c r="F563" s="20" t="str">
        <f>INDEX(Raw_Data!M:M,MATCH(Customer_Master!A563,Raw_Data!F:F,0))</f>
        <v>Central</v>
      </c>
      <c r="G563" s="20">
        <f>COUNTIF(Raw_Data!F:F,Customer_Master!A563)</f>
        <v>5</v>
      </c>
      <c r="H563" s="21">
        <f>SUMIF(Raw_Data!F:F,Customer_Master!A563,Raw_Data!R:R)</f>
        <v>279.25599999999997</v>
      </c>
      <c r="I563" s="22">
        <f t="shared" si="16"/>
        <v>55.851199999999992</v>
      </c>
      <c r="J563" s="20" t="str">
        <f t="shared" si="17"/>
        <v>Silver</v>
      </c>
    </row>
    <row r="564" spans="1:10" x14ac:dyDescent="0.3">
      <c r="A564" s="20" t="s">
        <v>4901</v>
      </c>
      <c r="B564" s="20" t="str">
        <f>IFERROR(INDEX(Raw_Data!G:G,MATCH(Customer_Master!A564,Raw_Data!F:F,0)),"Not found")</f>
        <v>Anne McFarland</v>
      </c>
      <c r="C564" s="20" t="str">
        <f>INDEX(Raw_Data!H:H,MATCH(Customer_Master!A564,Raw_Data!F:F,0))</f>
        <v>Consumer</v>
      </c>
      <c r="D564" s="20" t="str">
        <f>INDEX(Raw_Data!J:J,MATCH(Customer_Master!A564,Raw_Data!F:F,0))</f>
        <v>Auburn</v>
      </c>
      <c r="E564" s="20" t="str">
        <f>INDEX(Raw_Data!J:J,MATCH(Customer_Master!A564,Raw_Data!F:F,0))</f>
        <v>Auburn</v>
      </c>
      <c r="F564" s="20" t="str">
        <f>INDEX(Raw_Data!M:M,MATCH(Customer_Master!A564,Raw_Data!F:F,0))</f>
        <v>South</v>
      </c>
      <c r="G564" s="20">
        <f>COUNTIF(Raw_Data!F:F,Customer_Master!A564)</f>
        <v>22</v>
      </c>
      <c r="H564" s="21">
        <f>SUMIF(Raw_Data!F:F,Customer_Master!A564,Raw_Data!R:R)</f>
        <v>5664.0219999999999</v>
      </c>
      <c r="I564" s="22">
        <f t="shared" si="16"/>
        <v>257.45554545454547</v>
      </c>
      <c r="J564" s="20" t="str">
        <f t="shared" si="17"/>
        <v>VIP</v>
      </c>
    </row>
    <row r="565" spans="1:10" x14ac:dyDescent="0.3">
      <c r="A565" s="20" t="s">
        <v>4908</v>
      </c>
      <c r="B565" s="20" t="str">
        <f>IFERROR(INDEX(Raw_Data!G:G,MATCH(Customer_Master!A565,Raw_Data!F:F,0)),"Not found")</f>
        <v>Rick Huthwaite</v>
      </c>
      <c r="C565" s="20" t="str">
        <f>INDEX(Raw_Data!H:H,MATCH(Customer_Master!A565,Raw_Data!F:F,0))</f>
        <v>Home Office</v>
      </c>
      <c r="D565" s="20" t="str">
        <f>INDEX(Raw_Data!J:J,MATCH(Customer_Master!A565,Raw_Data!F:F,0))</f>
        <v>Providence</v>
      </c>
      <c r="E565" s="20" t="str">
        <f>INDEX(Raw_Data!J:J,MATCH(Customer_Master!A565,Raw_Data!F:F,0))</f>
        <v>Providence</v>
      </c>
      <c r="F565" s="20" t="str">
        <f>INDEX(Raw_Data!M:M,MATCH(Customer_Master!A565,Raw_Data!F:F,0))</f>
        <v>East</v>
      </c>
      <c r="G565" s="20">
        <f>COUNTIF(Raw_Data!F:F,Customer_Master!A565)</f>
        <v>12</v>
      </c>
      <c r="H565" s="21">
        <f>SUMIF(Raw_Data!F:F,Customer_Master!A565,Raw_Data!R:R)</f>
        <v>6979.18</v>
      </c>
      <c r="I565" s="22">
        <f t="shared" si="16"/>
        <v>581.59833333333336</v>
      </c>
      <c r="J565" s="20" t="str">
        <f t="shared" si="17"/>
        <v>VIP</v>
      </c>
    </row>
    <row r="566" spans="1:10" x14ac:dyDescent="0.3">
      <c r="A566" s="20" t="s">
        <v>4919</v>
      </c>
      <c r="B566" s="20" t="str">
        <f>IFERROR(INDEX(Raw_Data!G:G,MATCH(Customer_Master!A566,Raw_Data!F:F,0)),"Not found")</f>
        <v>Carol Triggs</v>
      </c>
      <c r="C566" s="20" t="str">
        <f>INDEX(Raw_Data!H:H,MATCH(Customer_Master!A566,Raw_Data!F:F,0))</f>
        <v>Consumer</v>
      </c>
      <c r="D566" s="20" t="str">
        <f>INDEX(Raw_Data!J:J,MATCH(Customer_Master!A566,Raw_Data!F:F,0))</f>
        <v>Rochester</v>
      </c>
      <c r="E566" s="20" t="str">
        <f>INDEX(Raw_Data!J:J,MATCH(Customer_Master!A566,Raw_Data!F:F,0))</f>
        <v>Rochester</v>
      </c>
      <c r="F566" s="20" t="str">
        <f>INDEX(Raw_Data!M:M,MATCH(Customer_Master!A566,Raw_Data!F:F,0))</f>
        <v>Central</v>
      </c>
      <c r="G566" s="20">
        <f>COUNTIF(Raw_Data!F:F,Customer_Master!A566)</f>
        <v>18</v>
      </c>
      <c r="H566" s="21">
        <f>SUMIF(Raw_Data!F:F,Customer_Master!A566,Raw_Data!R:R)</f>
        <v>3241.898000000001</v>
      </c>
      <c r="I566" s="22">
        <f t="shared" si="16"/>
        <v>180.10544444444452</v>
      </c>
      <c r="J566" s="20" t="str">
        <f t="shared" si="17"/>
        <v>Gold</v>
      </c>
    </row>
    <row r="567" spans="1:10" x14ac:dyDescent="0.3">
      <c r="A567" s="20" t="s">
        <v>4932</v>
      </c>
      <c r="B567" s="20" t="str">
        <f>IFERROR(INDEX(Raw_Data!G:G,MATCH(Customer_Master!A567,Raw_Data!F:F,0)),"Not found")</f>
        <v>Matt Collister</v>
      </c>
      <c r="C567" s="20" t="str">
        <f>INDEX(Raw_Data!H:H,MATCH(Customer_Master!A567,Raw_Data!F:F,0))</f>
        <v>Corporate</v>
      </c>
      <c r="D567" s="20" t="str">
        <f>INDEX(Raw_Data!J:J,MATCH(Customer_Master!A567,Raw_Data!F:F,0))</f>
        <v>Perth Amboy</v>
      </c>
      <c r="E567" s="20" t="str">
        <f>INDEX(Raw_Data!J:J,MATCH(Customer_Master!A567,Raw_Data!F:F,0))</f>
        <v>Perth Amboy</v>
      </c>
      <c r="F567" s="20" t="str">
        <f>INDEX(Raw_Data!M:M,MATCH(Customer_Master!A567,Raw_Data!F:F,0))</f>
        <v>East</v>
      </c>
      <c r="G567" s="20">
        <f>COUNTIF(Raw_Data!F:F,Customer_Master!A567)</f>
        <v>17</v>
      </c>
      <c r="H567" s="21">
        <f>SUMIF(Raw_Data!F:F,Customer_Master!A567,Raw_Data!R:R)</f>
        <v>2426.0669999999996</v>
      </c>
      <c r="I567" s="22">
        <f t="shared" si="16"/>
        <v>142.70982352941175</v>
      </c>
      <c r="J567" s="20" t="str">
        <f t="shared" si="17"/>
        <v>Gold</v>
      </c>
    </row>
    <row r="568" spans="1:10" x14ac:dyDescent="0.3">
      <c r="A568" s="20" t="s">
        <v>4960</v>
      </c>
      <c r="B568" s="20" t="str">
        <f>IFERROR(INDEX(Raw_Data!G:G,MATCH(Customer_Master!A568,Raw_Data!F:F,0)),"Not found")</f>
        <v>Corey Catlett</v>
      </c>
      <c r="C568" s="20" t="str">
        <f>INDEX(Raw_Data!H:H,MATCH(Customer_Master!A568,Raw_Data!F:F,0))</f>
        <v>Corporate</v>
      </c>
      <c r="D568" s="20" t="str">
        <f>INDEX(Raw_Data!J:J,MATCH(Customer_Master!A568,Raw_Data!F:F,0))</f>
        <v>Philadelphia</v>
      </c>
      <c r="E568" s="20" t="str">
        <f>INDEX(Raw_Data!J:J,MATCH(Customer_Master!A568,Raw_Data!F:F,0))</f>
        <v>Philadelphia</v>
      </c>
      <c r="F568" s="20" t="str">
        <f>INDEX(Raw_Data!M:M,MATCH(Customer_Master!A568,Raw_Data!F:F,0))</f>
        <v>East</v>
      </c>
      <c r="G568" s="20">
        <f>COUNTIF(Raw_Data!F:F,Customer_Master!A568)</f>
        <v>12</v>
      </c>
      <c r="H568" s="21">
        <f>SUMIF(Raw_Data!F:F,Customer_Master!A568,Raw_Data!R:R)</f>
        <v>2540.6309999999999</v>
      </c>
      <c r="I568" s="22">
        <f t="shared" si="16"/>
        <v>211.71924999999999</v>
      </c>
      <c r="J568" s="20" t="str">
        <f t="shared" si="17"/>
        <v>Gold</v>
      </c>
    </row>
    <row r="569" spans="1:10" x14ac:dyDescent="0.3">
      <c r="A569" s="20" t="s">
        <v>4963</v>
      </c>
      <c r="B569" s="20" t="str">
        <f>IFERROR(INDEX(Raw_Data!G:G,MATCH(Customer_Master!A569,Raw_Data!F:F,0)),"Not found")</f>
        <v>Kelly Andreada</v>
      </c>
      <c r="C569" s="20" t="str">
        <f>INDEX(Raw_Data!H:H,MATCH(Customer_Master!A569,Raw_Data!F:F,0))</f>
        <v>Consumer</v>
      </c>
      <c r="D569" s="20" t="str">
        <f>INDEX(Raw_Data!J:J,MATCH(Customer_Master!A569,Raw_Data!F:F,0))</f>
        <v>Ontario</v>
      </c>
      <c r="E569" s="20" t="str">
        <f>INDEX(Raw_Data!J:J,MATCH(Customer_Master!A569,Raw_Data!F:F,0))</f>
        <v>Ontario</v>
      </c>
      <c r="F569" s="20" t="str">
        <f>INDEX(Raw_Data!M:M,MATCH(Customer_Master!A569,Raw_Data!F:F,0))</f>
        <v>West</v>
      </c>
      <c r="G569" s="20">
        <f>COUNTIF(Raw_Data!F:F,Customer_Master!A569)</f>
        <v>11</v>
      </c>
      <c r="H569" s="21">
        <f>SUMIF(Raw_Data!F:F,Customer_Master!A569,Raw_Data!R:R)</f>
        <v>1519.5060000000001</v>
      </c>
      <c r="I569" s="22">
        <f t="shared" si="16"/>
        <v>138.13690909090909</v>
      </c>
      <c r="J569" s="20" t="str">
        <f t="shared" si="17"/>
        <v>Silver</v>
      </c>
    </row>
    <row r="570" spans="1:10" x14ac:dyDescent="0.3">
      <c r="A570" s="20" t="s">
        <v>4967</v>
      </c>
      <c r="B570" s="20" t="str">
        <f>IFERROR(INDEX(Raw_Data!G:G,MATCH(Customer_Master!A570,Raw_Data!F:F,0)),"Not found")</f>
        <v>Tamara Chand</v>
      </c>
      <c r="C570" s="20" t="str">
        <f>INDEX(Raw_Data!H:H,MATCH(Customer_Master!A570,Raw_Data!F:F,0))</f>
        <v>Corporate</v>
      </c>
      <c r="D570" s="20" t="str">
        <f>INDEX(Raw_Data!J:J,MATCH(Customer_Master!A570,Raw_Data!F:F,0))</f>
        <v>Seattle</v>
      </c>
      <c r="E570" s="20" t="str">
        <f>INDEX(Raw_Data!J:J,MATCH(Customer_Master!A570,Raw_Data!F:F,0))</f>
        <v>Seattle</v>
      </c>
      <c r="F570" s="20" t="str">
        <f>INDEX(Raw_Data!M:M,MATCH(Customer_Master!A570,Raw_Data!F:F,0))</f>
        <v>West</v>
      </c>
      <c r="G570" s="20">
        <f>COUNTIF(Raw_Data!F:F,Customer_Master!A570)</f>
        <v>12</v>
      </c>
      <c r="H570" s="21">
        <f>SUMIF(Raw_Data!F:F,Customer_Master!A570,Raw_Data!R:R)</f>
        <v>19052.217999999997</v>
      </c>
      <c r="I570" s="22">
        <f t="shared" si="16"/>
        <v>1587.684833333333</v>
      </c>
      <c r="J570" s="20" t="str">
        <f t="shared" si="17"/>
        <v>VIP</v>
      </c>
    </row>
    <row r="571" spans="1:10" x14ac:dyDescent="0.3">
      <c r="A571" s="20" t="s">
        <v>4976</v>
      </c>
      <c r="B571" s="20" t="str">
        <f>IFERROR(INDEX(Raw_Data!G:G,MATCH(Customer_Master!A571,Raw_Data!F:F,0)),"Not found")</f>
        <v>Bart Folk</v>
      </c>
      <c r="C571" s="20" t="str">
        <f>INDEX(Raw_Data!H:H,MATCH(Customer_Master!A571,Raw_Data!F:F,0))</f>
        <v>Consumer</v>
      </c>
      <c r="D571" s="20" t="str">
        <f>INDEX(Raw_Data!J:J,MATCH(Customer_Master!A571,Raw_Data!F:F,0))</f>
        <v>Baltimore</v>
      </c>
      <c r="E571" s="20" t="str">
        <f>INDEX(Raw_Data!J:J,MATCH(Customer_Master!A571,Raw_Data!F:F,0))</f>
        <v>Baltimore</v>
      </c>
      <c r="F571" s="20" t="str">
        <f>INDEX(Raw_Data!M:M,MATCH(Customer_Master!A571,Raw_Data!F:F,0))</f>
        <v>East</v>
      </c>
      <c r="G571" s="20">
        <f>COUNTIF(Raw_Data!F:F,Customer_Master!A571)</f>
        <v>6</v>
      </c>
      <c r="H571" s="21">
        <f>SUMIF(Raw_Data!F:F,Customer_Master!A571,Raw_Data!R:R)</f>
        <v>272.95</v>
      </c>
      <c r="I571" s="22">
        <f t="shared" si="16"/>
        <v>45.491666666666667</v>
      </c>
      <c r="J571" s="20" t="str">
        <f t="shared" si="17"/>
        <v>Silver</v>
      </c>
    </row>
    <row r="572" spans="1:10" x14ac:dyDescent="0.3">
      <c r="A572" s="20" t="s">
        <v>4993</v>
      </c>
      <c r="B572" s="20" t="str">
        <f>IFERROR(INDEX(Raw_Data!G:G,MATCH(Customer_Master!A572,Raw_Data!F:F,0)),"Not found")</f>
        <v>Magdelene Morse</v>
      </c>
      <c r="C572" s="20" t="str">
        <f>INDEX(Raw_Data!H:H,MATCH(Customer_Master!A572,Raw_Data!F:F,0))</f>
        <v>Consumer</v>
      </c>
      <c r="D572" s="20" t="str">
        <f>INDEX(Raw_Data!J:J,MATCH(Customer_Master!A572,Raw_Data!F:F,0))</f>
        <v>Wilmington</v>
      </c>
      <c r="E572" s="20" t="str">
        <f>INDEX(Raw_Data!J:J,MATCH(Customer_Master!A572,Raw_Data!F:F,0))</f>
        <v>Wilmington</v>
      </c>
      <c r="F572" s="20" t="str">
        <f>INDEX(Raw_Data!M:M,MATCH(Customer_Master!A572,Raw_Data!F:F,0))</f>
        <v>East</v>
      </c>
      <c r="G572" s="20">
        <f>COUNTIF(Raw_Data!F:F,Customer_Master!A572)</f>
        <v>6</v>
      </c>
      <c r="H572" s="21">
        <f>SUMIF(Raw_Data!F:F,Customer_Master!A572,Raw_Data!R:R)</f>
        <v>1314.0230000000001</v>
      </c>
      <c r="I572" s="22">
        <f t="shared" si="16"/>
        <v>219.00383333333335</v>
      </c>
      <c r="J572" s="20" t="str">
        <f t="shared" si="17"/>
        <v>Silver</v>
      </c>
    </row>
    <row r="573" spans="1:10" x14ac:dyDescent="0.3">
      <c r="A573" s="20" t="s">
        <v>5011</v>
      </c>
      <c r="B573" s="20" t="str">
        <f>IFERROR(INDEX(Raw_Data!G:G,MATCH(Customer_Master!A573,Raw_Data!F:F,0)),"Not found")</f>
        <v>Adrian Hane</v>
      </c>
      <c r="C573" s="20" t="str">
        <f>INDEX(Raw_Data!H:H,MATCH(Customer_Master!A573,Raw_Data!F:F,0))</f>
        <v>Home Office</v>
      </c>
      <c r="D573" s="20" t="str">
        <f>INDEX(Raw_Data!J:J,MATCH(Customer_Master!A573,Raw_Data!F:F,0))</f>
        <v>Tucson</v>
      </c>
      <c r="E573" s="20" t="str">
        <f>INDEX(Raw_Data!J:J,MATCH(Customer_Master!A573,Raw_Data!F:F,0))</f>
        <v>Tucson</v>
      </c>
      <c r="F573" s="20" t="str">
        <f>INDEX(Raw_Data!M:M,MATCH(Customer_Master!A573,Raw_Data!F:F,0))</f>
        <v>West</v>
      </c>
      <c r="G573" s="20">
        <f>COUNTIF(Raw_Data!F:F,Customer_Master!A573)</f>
        <v>16</v>
      </c>
      <c r="H573" s="21">
        <f>SUMIF(Raw_Data!F:F,Customer_Master!A573,Raw_Data!R:R)</f>
        <v>1735.5140000000001</v>
      </c>
      <c r="I573" s="22">
        <f t="shared" si="16"/>
        <v>108.46962500000001</v>
      </c>
      <c r="J573" s="20" t="str">
        <f t="shared" si="17"/>
        <v>Silver</v>
      </c>
    </row>
    <row r="574" spans="1:10" x14ac:dyDescent="0.3">
      <c r="A574" s="20" t="s">
        <v>5016</v>
      </c>
      <c r="B574" s="20" t="str">
        <f>IFERROR(INDEX(Raw_Data!G:G,MATCH(Customer_Master!A574,Raw_Data!F:F,0)),"Not found")</f>
        <v>Ben Wallace</v>
      </c>
      <c r="C574" s="20" t="str">
        <f>INDEX(Raw_Data!H:H,MATCH(Customer_Master!A574,Raw_Data!F:F,0))</f>
        <v>Consumer</v>
      </c>
      <c r="D574" s="20" t="str">
        <f>INDEX(Raw_Data!J:J,MATCH(Customer_Master!A574,Raw_Data!F:F,0))</f>
        <v>Boynton Beach</v>
      </c>
      <c r="E574" s="20" t="str">
        <f>INDEX(Raw_Data!J:J,MATCH(Customer_Master!A574,Raw_Data!F:F,0))</f>
        <v>Boynton Beach</v>
      </c>
      <c r="F574" s="20" t="str">
        <f>INDEX(Raw_Data!M:M,MATCH(Customer_Master!A574,Raw_Data!F:F,0))</f>
        <v>South</v>
      </c>
      <c r="G574" s="20">
        <f>COUNTIF(Raw_Data!F:F,Customer_Master!A574)</f>
        <v>10</v>
      </c>
      <c r="H574" s="21">
        <f>SUMIF(Raw_Data!F:F,Customer_Master!A574,Raw_Data!R:R)</f>
        <v>1738.4060000000002</v>
      </c>
      <c r="I574" s="22">
        <f t="shared" si="16"/>
        <v>173.84060000000002</v>
      </c>
      <c r="J574" s="20" t="str">
        <f t="shared" si="17"/>
        <v>Silver</v>
      </c>
    </row>
    <row r="575" spans="1:10" x14ac:dyDescent="0.3">
      <c r="A575" s="20" t="s">
        <v>5031</v>
      </c>
      <c r="B575" s="20" t="str">
        <f>IFERROR(INDEX(Raw_Data!G:G,MATCH(Customer_Master!A575,Raw_Data!F:F,0)),"Not found")</f>
        <v>Scot Wooten</v>
      </c>
      <c r="C575" s="20" t="str">
        <f>INDEX(Raw_Data!H:H,MATCH(Customer_Master!A575,Raw_Data!F:F,0))</f>
        <v>Consumer</v>
      </c>
      <c r="D575" s="20" t="str">
        <f>INDEX(Raw_Data!J:J,MATCH(Customer_Master!A575,Raw_Data!F:F,0))</f>
        <v>Stockton</v>
      </c>
      <c r="E575" s="20" t="str">
        <f>INDEX(Raw_Data!J:J,MATCH(Customer_Master!A575,Raw_Data!F:F,0))</f>
        <v>Stockton</v>
      </c>
      <c r="F575" s="20" t="str">
        <f>INDEX(Raw_Data!M:M,MATCH(Customer_Master!A575,Raw_Data!F:F,0))</f>
        <v>West</v>
      </c>
      <c r="G575" s="20">
        <f>COUNTIF(Raw_Data!F:F,Customer_Master!A575)</f>
        <v>10</v>
      </c>
      <c r="H575" s="21">
        <f>SUMIF(Raw_Data!F:F,Customer_Master!A575,Raw_Data!R:R)</f>
        <v>1085.078</v>
      </c>
      <c r="I575" s="22">
        <f t="shared" si="16"/>
        <v>108.5078</v>
      </c>
      <c r="J575" s="20" t="str">
        <f t="shared" si="17"/>
        <v>Silver</v>
      </c>
    </row>
    <row r="576" spans="1:10" x14ac:dyDescent="0.3">
      <c r="A576" s="20" t="s">
        <v>5046</v>
      </c>
      <c r="B576" s="20" t="str">
        <f>IFERROR(INDEX(Raw_Data!G:G,MATCH(Customer_Master!A576,Raw_Data!F:F,0)),"Not found")</f>
        <v>Brian Stugart</v>
      </c>
      <c r="C576" s="20" t="str">
        <f>INDEX(Raw_Data!H:H,MATCH(Customer_Master!A576,Raw_Data!F:F,0))</f>
        <v>Consumer</v>
      </c>
      <c r="D576" s="20" t="str">
        <f>INDEX(Raw_Data!J:J,MATCH(Customer_Master!A576,Raw_Data!F:F,0))</f>
        <v>Philadelphia</v>
      </c>
      <c r="E576" s="20" t="str">
        <f>INDEX(Raw_Data!J:J,MATCH(Customer_Master!A576,Raw_Data!F:F,0))</f>
        <v>Philadelphia</v>
      </c>
      <c r="F576" s="20" t="str">
        <f>INDEX(Raw_Data!M:M,MATCH(Customer_Master!A576,Raw_Data!F:F,0))</f>
        <v>East</v>
      </c>
      <c r="G576" s="20">
        <f>COUNTIF(Raw_Data!F:F,Customer_Master!A576)</f>
        <v>11</v>
      </c>
      <c r="H576" s="21">
        <f>SUMIF(Raw_Data!F:F,Customer_Master!A576,Raw_Data!R:R)</f>
        <v>3288.11</v>
      </c>
      <c r="I576" s="22">
        <f t="shared" si="16"/>
        <v>298.91909090909093</v>
      </c>
      <c r="J576" s="20" t="str">
        <f t="shared" si="17"/>
        <v>Gold</v>
      </c>
    </row>
    <row r="577" spans="1:10" x14ac:dyDescent="0.3">
      <c r="A577" s="20" t="s">
        <v>5052</v>
      </c>
      <c r="B577" s="20" t="str">
        <f>IFERROR(INDEX(Raw_Data!G:G,MATCH(Customer_Master!A577,Raw_Data!F:F,0)),"Not found")</f>
        <v>Randy Ferguson</v>
      </c>
      <c r="C577" s="20" t="str">
        <f>INDEX(Raw_Data!H:H,MATCH(Customer_Master!A577,Raw_Data!F:F,0))</f>
        <v>Corporate</v>
      </c>
      <c r="D577" s="20" t="str">
        <f>INDEX(Raw_Data!J:J,MATCH(Customer_Master!A577,Raw_Data!F:F,0))</f>
        <v>Dover</v>
      </c>
      <c r="E577" s="20" t="str">
        <f>INDEX(Raw_Data!J:J,MATCH(Customer_Master!A577,Raw_Data!F:F,0))</f>
        <v>Dover</v>
      </c>
      <c r="F577" s="20" t="str">
        <f>INDEX(Raw_Data!M:M,MATCH(Customer_Master!A577,Raw_Data!F:F,0))</f>
        <v>East</v>
      </c>
      <c r="G577" s="20">
        <f>COUNTIF(Raw_Data!F:F,Customer_Master!A577)</f>
        <v>16</v>
      </c>
      <c r="H577" s="21">
        <f>SUMIF(Raw_Data!F:F,Customer_Master!A577,Raw_Data!R:R)</f>
        <v>3309.1500000000005</v>
      </c>
      <c r="I577" s="22">
        <f t="shared" si="16"/>
        <v>206.82187500000003</v>
      </c>
      <c r="J577" s="20" t="str">
        <f t="shared" si="17"/>
        <v>Gold</v>
      </c>
    </row>
    <row r="578" spans="1:10" x14ac:dyDescent="0.3">
      <c r="A578" s="20" t="s">
        <v>5062</v>
      </c>
      <c r="B578" s="20" t="str">
        <f>IFERROR(INDEX(Raw_Data!G:G,MATCH(Customer_Master!A578,Raw_Data!F:F,0)),"Not found")</f>
        <v>William Brown</v>
      </c>
      <c r="C578" s="20" t="str">
        <f>INDEX(Raw_Data!H:H,MATCH(Customer_Master!A578,Raw_Data!F:F,0))</f>
        <v>Consumer</v>
      </c>
      <c r="D578" s="20" t="str">
        <f>INDEX(Raw_Data!J:J,MATCH(Customer_Master!A578,Raw_Data!F:F,0))</f>
        <v>Philadelphia</v>
      </c>
      <c r="E578" s="20" t="str">
        <f>INDEX(Raw_Data!J:J,MATCH(Customer_Master!A578,Raw_Data!F:F,0))</f>
        <v>Philadelphia</v>
      </c>
      <c r="F578" s="20" t="str">
        <f>INDEX(Raw_Data!M:M,MATCH(Customer_Master!A578,Raw_Data!F:F,0))</f>
        <v>East</v>
      </c>
      <c r="G578" s="20">
        <f>COUNTIF(Raw_Data!F:F,Customer_Master!A578)</f>
        <v>37</v>
      </c>
      <c r="H578" s="21">
        <f>SUMIF(Raw_Data!F:F,Customer_Master!A578,Raw_Data!R:R)</f>
        <v>6160.1019999999999</v>
      </c>
      <c r="I578" s="22">
        <f t="shared" si="16"/>
        <v>166.48924324324324</v>
      </c>
      <c r="J578" s="20" t="str">
        <f t="shared" si="17"/>
        <v>VIP</v>
      </c>
    </row>
    <row r="579" spans="1:10" x14ac:dyDescent="0.3">
      <c r="A579" s="20" t="s">
        <v>5067</v>
      </c>
      <c r="B579" s="20" t="str">
        <f>IFERROR(INDEX(Raw_Data!G:G,MATCH(Customer_Master!A579,Raw_Data!F:F,0)),"Not found")</f>
        <v>Trudy Brown</v>
      </c>
      <c r="C579" s="20" t="str">
        <f>INDEX(Raw_Data!H:H,MATCH(Customer_Master!A579,Raw_Data!F:F,0))</f>
        <v>Consumer</v>
      </c>
      <c r="D579" s="20" t="str">
        <f>INDEX(Raw_Data!J:J,MATCH(Customer_Master!A579,Raw_Data!F:F,0))</f>
        <v>Grand Prairie</v>
      </c>
      <c r="E579" s="20" t="str">
        <f>INDEX(Raw_Data!J:J,MATCH(Customer_Master!A579,Raw_Data!F:F,0))</f>
        <v>Grand Prairie</v>
      </c>
      <c r="F579" s="20" t="str">
        <f>INDEX(Raw_Data!M:M,MATCH(Customer_Master!A579,Raw_Data!F:F,0))</f>
        <v>Central</v>
      </c>
      <c r="G579" s="20">
        <f>COUNTIF(Raw_Data!F:F,Customer_Master!A579)</f>
        <v>15</v>
      </c>
      <c r="H579" s="21">
        <f>SUMIF(Raw_Data!F:F,Customer_Master!A579,Raw_Data!R:R)</f>
        <v>2797.6680000000001</v>
      </c>
      <c r="I579" s="22">
        <f t="shared" ref="I579:I642" si="18">H579/G579</f>
        <v>186.5112</v>
      </c>
      <c r="J579" s="20" t="str">
        <f t="shared" ref="J579:J642" si="19">IF(H579&gt;5000,"VIP",IF(H579&gt;2000,"Gold","Silver"))</f>
        <v>Gold</v>
      </c>
    </row>
    <row r="580" spans="1:10" x14ac:dyDescent="0.3">
      <c r="A580" s="20" t="s">
        <v>5085</v>
      </c>
      <c r="B580" s="20" t="str">
        <f>IFERROR(INDEX(Raw_Data!G:G,MATCH(Customer_Master!A580,Raw_Data!F:F,0)),"Not found")</f>
        <v>Art Ferguson</v>
      </c>
      <c r="C580" s="20" t="str">
        <f>INDEX(Raw_Data!H:H,MATCH(Customer_Master!A580,Raw_Data!F:F,0))</f>
        <v>Consumer</v>
      </c>
      <c r="D580" s="20" t="str">
        <f>INDEX(Raw_Data!J:J,MATCH(Customer_Master!A580,Raw_Data!F:F,0))</f>
        <v>College Station</v>
      </c>
      <c r="E580" s="20" t="str">
        <f>INDEX(Raw_Data!J:J,MATCH(Customer_Master!A580,Raw_Data!F:F,0))</f>
        <v>College Station</v>
      </c>
      <c r="F580" s="20" t="str">
        <f>INDEX(Raw_Data!M:M,MATCH(Customer_Master!A580,Raw_Data!F:F,0))</f>
        <v>Central</v>
      </c>
      <c r="G580" s="20">
        <f>COUNTIF(Raw_Data!F:F,Customer_Master!A580)</f>
        <v>16</v>
      </c>
      <c r="H580" s="21">
        <f>SUMIF(Raw_Data!F:F,Customer_Master!A580,Raw_Data!R:R)</f>
        <v>2052.9080000000004</v>
      </c>
      <c r="I580" s="22">
        <f t="shared" si="18"/>
        <v>128.30675000000002</v>
      </c>
      <c r="J580" s="20" t="str">
        <f t="shared" si="19"/>
        <v>Gold</v>
      </c>
    </row>
    <row r="581" spans="1:10" x14ac:dyDescent="0.3">
      <c r="A581" s="20" t="s">
        <v>5089</v>
      </c>
      <c r="B581" s="20" t="str">
        <f>IFERROR(INDEX(Raw_Data!G:G,MATCH(Customer_Master!A581,Raw_Data!F:F,0)),"Not found")</f>
        <v>Richard Bierner</v>
      </c>
      <c r="C581" s="20" t="str">
        <f>INDEX(Raw_Data!H:H,MATCH(Customer_Master!A581,Raw_Data!F:F,0))</f>
        <v>Consumer</v>
      </c>
      <c r="D581" s="20" t="str">
        <f>INDEX(Raw_Data!J:J,MATCH(Customer_Master!A581,Raw_Data!F:F,0))</f>
        <v>Saint Louis</v>
      </c>
      <c r="E581" s="20" t="str">
        <f>INDEX(Raw_Data!J:J,MATCH(Customer_Master!A581,Raw_Data!F:F,0))</f>
        <v>Saint Louis</v>
      </c>
      <c r="F581" s="20" t="str">
        <f>INDEX(Raw_Data!M:M,MATCH(Customer_Master!A581,Raw_Data!F:F,0))</f>
        <v>Central</v>
      </c>
      <c r="G581" s="20">
        <f>COUNTIF(Raw_Data!F:F,Customer_Master!A581)</f>
        <v>16</v>
      </c>
      <c r="H581" s="21">
        <f>SUMIF(Raw_Data!F:F,Customer_Master!A581,Raw_Data!R:R)</f>
        <v>2663.0860000000002</v>
      </c>
      <c r="I581" s="22">
        <f t="shared" si="18"/>
        <v>166.44287500000002</v>
      </c>
      <c r="J581" s="20" t="str">
        <f t="shared" si="19"/>
        <v>Gold</v>
      </c>
    </row>
    <row r="582" spans="1:10" x14ac:dyDescent="0.3">
      <c r="A582" s="20" t="s">
        <v>5106</v>
      </c>
      <c r="B582" s="20" t="str">
        <f>IFERROR(INDEX(Raw_Data!G:G,MATCH(Customer_Master!A582,Raw_Data!F:F,0)),"Not found")</f>
        <v>Karen Ferguson</v>
      </c>
      <c r="C582" s="20" t="str">
        <f>INDEX(Raw_Data!H:H,MATCH(Customer_Master!A582,Raw_Data!F:F,0))</f>
        <v>Home Office</v>
      </c>
      <c r="D582" s="20" t="str">
        <f>INDEX(Raw_Data!J:J,MATCH(Customer_Master!A582,Raw_Data!F:F,0))</f>
        <v>Manteca</v>
      </c>
      <c r="E582" s="20" t="str">
        <f>INDEX(Raw_Data!J:J,MATCH(Customer_Master!A582,Raw_Data!F:F,0))</f>
        <v>Manteca</v>
      </c>
      <c r="F582" s="20" t="str">
        <f>INDEX(Raw_Data!M:M,MATCH(Customer_Master!A582,Raw_Data!F:F,0))</f>
        <v>West</v>
      </c>
      <c r="G582" s="20">
        <f>COUNTIF(Raw_Data!F:F,Customer_Master!A582)</f>
        <v>18</v>
      </c>
      <c r="H582" s="21">
        <f>SUMIF(Raw_Data!F:F,Customer_Master!A582,Raw_Data!R:R)</f>
        <v>10604.266</v>
      </c>
      <c r="I582" s="22">
        <f t="shared" si="18"/>
        <v>589.12588888888888</v>
      </c>
      <c r="J582" s="20" t="str">
        <f t="shared" si="19"/>
        <v>VIP</v>
      </c>
    </row>
    <row r="583" spans="1:10" x14ac:dyDescent="0.3">
      <c r="A583" s="20" t="s">
        <v>5113</v>
      </c>
      <c r="B583" s="20" t="str">
        <f>IFERROR(INDEX(Raw_Data!G:G,MATCH(Customer_Master!A583,Raw_Data!F:F,0)),"Not found")</f>
        <v>John Huston</v>
      </c>
      <c r="C583" s="20" t="str">
        <f>INDEX(Raw_Data!H:H,MATCH(Customer_Master!A583,Raw_Data!F:F,0))</f>
        <v>Consumer</v>
      </c>
      <c r="D583" s="20" t="str">
        <f>INDEX(Raw_Data!J:J,MATCH(Customer_Master!A583,Raw_Data!F:F,0))</f>
        <v>Kent</v>
      </c>
      <c r="E583" s="20" t="str">
        <f>INDEX(Raw_Data!J:J,MATCH(Customer_Master!A583,Raw_Data!F:F,0))</f>
        <v>Kent</v>
      </c>
      <c r="F583" s="20" t="str">
        <f>INDEX(Raw_Data!M:M,MATCH(Customer_Master!A583,Raw_Data!F:F,0))</f>
        <v>East</v>
      </c>
      <c r="G583" s="20">
        <f>COUNTIF(Raw_Data!F:F,Customer_Master!A583)</f>
        <v>8</v>
      </c>
      <c r="H583" s="21">
        <f>SUMIF(Raw_Data!F:F,Customer_Master!A583,Raw_Data!R:R)</f>
        <v>528.91000000000008</v>
      </c>
      <c r="I583" s="22">
        <f t="shared" si="18"/>
        <v>66.11375000000001</v>
      </c>
      <c r="J583" s="20" t="str">
        <f t="shared" si="19"/>
        <v>Silver</v>
      </c>
    </row>
    <row r="584" spans="1:10" x14ac:dyDescent="0.3">
      <c r="A584" s="20" t="s">
        <v>5118</v>
      </c>
      <c r="B584" s="20" t="str">
        <f>IFERROR(INDEX(Raw_Data!G:G,MATCH(Customer_Master!A584,Raw_Data!F:F,0)),"Not found")</f>
        <v>Ivan Liston</v>
      </c>
      <c r="C584" s="20" t="str">
        <f>INDEX(Raw_Data!H:H,MATCH(Customer_Master!A584,Raw_Data!F:F,0))</f>
        <v>Consumer</v>
      </c>
      <c r="D584" s="20" t="str">
        <f>INDEX(Raw_Data!J:J,MATCH(Customer_Master!A584,Raw_Data!F:F,0))</f>
        <v>San Francisco</v>
      </c>
      <c r="E584" s="20" t="str">
        <f>INDEX(Raw_Data!J:J,MATCH(Customer_Master!A584,Raw_Data!F:F,0))</f>
        <v>San Francisco</v>
      </c>
      <c r="F584" s="20" t="str">
        <f>INDEX(Raw_Data!M:M,MATCH(Customer_Master!A584,Raw_Data!F:F,0))</f>
        <v>West</v>
      </c>
      <c r="G584" s="20">
        <f>COUNTIF(Raw_Data!F:F,Customer_Master!A584)</f>
        <v>14</v>
      </c>
      <c r="H584" s="21">
        <f>SUMIF(Raw_Data!F:F,Customer_Master!A584,Raw_Data!R:R)</f>
        <v>5040.7359999999999</v>
      </c>
      <c r="I584" s="22">
        <f t="shared" si="18"/>
        <v>360.05257142857141</v>
      </c>
      <c r="J584" s="20" t="str">
        <f t="shared" si="19"/>
        <v>VIP</v>
      </c>
    </row>
    <row r="585" spans="1:10" x14ac:dyDescent="0.3">
      <c r="A585" s="20" t="s">
        <v>5125</v>
      </c>
      <c r="B585" s="20" t="str">
        <f>IFERROR(INDEX(Raw_Data!G:G,MATCH(Customer_Master!A585,Raw_Data!F:F,0)),"Not found")</f>
        <v>Patrick Bzostek</v>
      </c>
      <c r="C585" s="20" t="str">
        <f>INDEX(Raw_Data!H:H,MATCH(Customer_Master!A585,Raw_Data!F:F,0))</f>
        <v>Home Office</v>
      </c>
      <c r="D585" s="20" t="str">
        <f>INDEX(Raw_Data!J:J,MATCH(Customer_Master!A585,Raw_Data!F:F,0))</f>
        <v>Salt Lake City</v>
      </c>
      <c r="E585" s="20" t="str">
        <f>INDEX(Raw_Data!J:J,MATCH(Customer_Master!A585,Raw_Data!F:F,0))</f>
        <v>Salt Lake City</v>
      </c>
      <c r="F585" s="20" t="str">
        <f>INDEX(Raw_Data!M:M,MATCH(Customer_Master!A585,Raw_Data!F:F,0))</f>
        <v>West</v>
      </c>
      <c r="G585" s="20">
        <f>COUNTIF(Raw_Data!F:F,Customer_Master!A585)</f>
        <v>10</v>
      </c>
      <c r="H585" s="21">
        <f>SUMIF(Raw_Data!F:F,Customer_Master!A585,Raw_Data!R:R)</f>
        <v>740.35599999999999</v>
      </c>
      <c r="I585" s="22">
        <f t="shared" si="18"/>
        <v>74.035600000000002</v>
      </c>
      <c r="J585" s="20" t="str">
        <f t="shared" si="19"/>
        <v>Silver</v>
      </c>
    </row>
    <row r="586" spans="1:10" x14ac:dyDescent="0.3">
      <c r="A586" s="20" t="s">
        <v>5135</v>
      </c>
      <c r="B586" s="20" t="str">
        <f>IFERROR(INDEX(Raw_Data!G:G,MATCH(Customer_Master!A586,Raw_Data!F:F,0)),"Not found")</f>
        <v>Rob Haberlin</v>
      </c>
      <c r="C586" s="20" t="str">
        <f>INDEX(Raw_Data!H:H,MATCH(Customer_Master!A586,Raw_Data!F:F,0))</f>
        <v>Consumer</v>
      </c>
      <c r="D586" s="20" t="str">
        <f>INDEX(Raw_Data!J:J,MATCH(Customer_Master!A586,Raw_Data!F:F,0))</f>
        <v>Huntsville</v>
      </c>
      <c r="E586" s="20" t="str">
        <f>INDEX(Raw_Data!J:J,MATCH(Customer_Master!A586,Raw_Data!F:F,0))</f>
        <v>Huntsville</v>
      </c>
      <c r="F586" s="20" t="str">
        <f>INDEX(Raw_Data!M:M,MATCH(Customer_Master!A586,Raw_Data!F:F,0))</f>
        <v>South</v>
      </c>
      <c r="G586" s="20">
        <f>COUNTIF(Raw_Data!F:F,Customer_Master!A586)</f>
        <v>11</v>
      </c>
      <c r="H586" s="21">
        <f>SUMIF(Raw_Data!F:F,Customer_Master!A586,Raw_Data!R:R)</f>
        <v>2085.7400000000002</v>
      </c>
      <c r="I586" s="22">
        <f t="shared" si="18"/>
        <v>189.61272727272728</v>
      </c>
      <c r="J586" s="20" t="str">
        <f t="shared" si="19"/>
        <v>Gold</v>
      </c>
    </row>
    <row r="587" spans="1:10" x14ac:dyDescent="0.3">
      <c r="A587" s="20" t="s">
        <v>5159</v>
      </c>
      <c r="B587" s="20" t="str">
        <f>IFERROR(INDEX(Raw_Data!G:G,MATCH(Customer_Master!A587,Raw_Data!F:F,0)),"Not found")</f>
        <v>Arthur Wiediger</v>
      </c>
      <c r="C587" s="20" t="str">
        <f>INDEX(Raw_Data!H:H,MATCH(Customer_Master!A587,Raw_Data!F:F,0))</f>
        <v>Home Office</v>
      </c>
      <c r="D587" s="20" t="str">
        <f>INDEX(Raw_Data!J:J,MATCH(Customer_Master!A587,Raw_Data!F:F,0))</f>
        <v>Aurora</v>
      </c>
      <c r="E587" s="20" t="str">
        <f>INDEX(Raw_Data!J:J,MATCH(Customer_Master!A587,Raw_Data!F:F,0))</f>
        <v>Aurora</v>
      </c>
      <c r="F587" s="20" t="str">
        <f>INDEX(Raw_Data!M:M,MATCH(Customer_Master!A587,Raw_Data!F:F,0))</f>
        <v>Central</v>
      </c>
      <c r="G587" s="20">
        <f>COUNTIF(Raw_Data!F:F,Customer_Master!A587)</f>
        <v>16</v>
      </c>
      <c r="H587" s="21">
        <f>SUMIF(Raw_Data!F:F,Customer_Master!A587,Raw_Data!R:R)</f>
        <v>2852.9680000000003</v>
      </c>
      <c r="I587" s="22">
        <f t="shared" si="18"/>
        <v>178.31050000000002</v>
      </c>
      <c r="J587" s="20" t="str">
        <f t="shared" si="19"/>
        <v>Gold</v>
      </c>
    </row>
    <row r="588" spans="1:10" x14ac:dyDescent="0.3">
      <c r="A588" s="20" t="s">
        <v>5163</v>
      </c>
      <c r="B588" s="20" t="str">
        <f>IFERROR(INDEX(Raw_Data!G:G,MATCH(Customer_Master!A588,Raw_Data!F:F,0)),"Not found")</f>
        <v>Maris LaWare</v>
      </c>
      <c r="C588" s="20" t="str">
        <f>INDEX(Raw_Data!H:H,MATCH(Customer_Master!A588,Raw_Data!F:F,0))</f>
        <v>Consumer</v>
      </c>
      <c r="D588" s="20" t="str">
        <f>INDEX(Raw_Data!J:J,MATCH(Customer_Master!A588,Raw_Data!F:F,0))</f>
        <v>Fairfield</v>
      </c>
      <c r="E588" s="20" t="str">
        <f>INDEX(Raw_Data!J:J,MATCH(Customer_Master!A588,Raw_Data!F:F,0))</f>
        <v>Fairfield</v>
      </c>
      <c r="F588" s="20" t="str">
        <f>INDEX(Raw_Data!M:M,MATCH(Customer_Master!A588,Raw_Data!F:F,0))</f>
        <v>East</v>
      </c>
      <c r="G588" s="20">
        <f>COUNTIF(Raw_Data!F:F,Customer_Master!A588)</f>
        <v>15</v>
      </c>
      <c r="H588" s="21">
        <f>SUMIF(Raw_Data!F:F,Customer_Master!A588,Raw_Data!R:R)</f>
        <v>2921.4999999999991</v>
      </c>
      <c r="I588" s="22">
        <f t="shared" si="18"/>
        <v>194.76666666666659</v>
      </c>
      <c r="J588" s="20" t="str">
        <f t="shared" si="19"/>
        <v>Gold</v>
      </c>
    </row>
    <row r="589" spans="1:10" x14ac:dyDescent="0.3">
      <c r="A589" s="20" t="s">
        <v>5176</v>
      </c>
      <c r="B589" s="20" t="str">
        <f>IFERROR(INDEX(Raw_Data!G:G,MATCH(Customer_Master!A589,Raw_Data!F:F,0)),"Not found")</f>
        <v>Dorothy Badders</v>
      </c>
      <c r="C589" s="20" t="str">
        <f>INDEX(Raw_Data!H:H,MATCH(Customer_Master!A589,Raw_Data!F:F,0))</f>
        <v>Corporate</v>
      </c>
      <c r="D589" s="20" t="str">
        <f>INDEX(Raw_Data!J:J,MATCH(Customer_Master!A589,Raw_Data!F:F,0))</f>
        <v>Jacksonville</v>
      </c>
      <c r="E589" s="20" t="str">
        <f>INDEX(Raw_Data!J:J,MATCH(Customer_Master!A589,Raw_Data!F:F,0))</f>
        <v>Jacksonville</v>
      </c>
      <c r="F589" s="20" t="str">
        <f>INDEX(Raw_Data!M:M,MATCH(Customer_Master!A589,Raw_Data!F:F,0))</f>
        <v>South</v>
      </c>
      <c r="G589" s="20">
        <f>COUNTIF(Raw_Data!F:F,Customer_Master!A589)</f>
        <v>14</v>
      </c>
      <c r="H589" s="21">
        <f>SUMIF(Raw_Data!F:F,Customer_Master!A589,Raw_Data!R:R)</f>
        <v>3908.8027999999999</v>
      </c>
      <c r="I589" s="22">
        <f t="shared" si="18"/>
        <v>279.2002</v>
      </c>
      <c r="J589" s="20" t="str">
        <f t="shared" si="19"/>
        <v>Gold</v>
      </c>
    </row>
    <row r="590" spans="1:10" x14ac:dyDescent="0.3">
      <c r="A590" s="20" t="s">
        <v>5181</v>
      </c>
      <c r="B590" s="20" t="str">
        <f>IFERROR(INDEX(Raw_Data!G:G,MATCH(Customer_Master!A590,Raw_Data!F:F,0)),"Not found")</f>
        <v>Matt Hagelstein</v>
      </c>
      <c r="C590" s="20" t="str">
        <f>INDEX(Raw_Data!H:H,MATCH(Customer_Master!A590,Raw_Data!F:F,0))</f>
        <v>Corporate</v>
      </c>
      <c r="D590" s="20" t="str">
        <f>INDEX(Raw_Data!J:J,MATCH(Customer_Master!A590,Raw_Data!F:F,0))</f>
        <v>San Francisco</v>
      </c>
      <c r="E590" s="20" t="str">
        <f>INDEX(Raw_Data!J:J,MATCH(Customer_Master!A590,Raw_Data!F:F,0))</f>
        <v>San Francisco</v>
      </c>
      <c r="F590" s="20" t="str">
        <f>INDEX(Raw_Data!M:M,MATCH(Customer_Master!A590,Raw_Data!F:F,0))</f>
        <v>West</v>
      </c>
      <c r="G590" s="20">
        <f>COUNTIF(Raw_Data!F:F,Customer_Master!A590)</f>
        <v>6</v>
      </c>
      <c r="H590" s="21">
        <f>SUMIF(Raw_Data!F:F,Customer_Master!A590,Raw_Data!R:R)</f>
        <v>1252.8</v>
      </c>
      <c r="I590" s="22">
        <f t="shared" si="18"/>
        <v>208.79999999999998</v>
      </c>
      <c r="J590" s="20" t="str">
        <f t="shared" si="19"/>
        <v>Silver</v>
      </c>
    </row>
    <row r="591" spans="1:10" x14ac:dyDescent="0.3">
      <c r="A591" s="20" t="s">
        <v>5184</v>
      </c>
      <c r="B591" s="20" t="str">
        <f>IFERROR(INDEX(Raw_Data!G:G,MATCH(Customer_Master!A591,Raw_Data!F:F,0)),"Not found")</f>
        <v>Dennis Kane</v>
      </c>
      <c r="C591" s="20" t="str">
        <f>INDEX(Raw_Data!H:H,MATCH(Customer_Master!A591,Raw_Data!F:F,0))</f>
        <v>Consumer</v>
      </c>
      <c r="D591" s="20" t="str">
        <f>INDEX(Raw_Data!J:J,MATCH(Customer_Master!A591,Raw_Data!F:F,0))</f>
        <v>Marion</v>
      </c>
      <c r="E591" s="20" t="str">
        <f>INDEX(Raw_Data!J:J,MATCH(Customer_Master!A591,Raw_Data!F:F,0))</f>
        <v>Marion</v>
      </c>
      <c r="F591" s="20" t="str">
        <f>INDEX(Raw_Data!M:M,MATCH(Customer_Master!A591,Raw_Data!F:F,0))</f>
        <v>East</v>
      </c>
      <c r="G591" s="20">
        <f>COUNTIF(Raw_Data!F:F,Customer_Master!A591)</f>
        <v>23</v>
      </c>
      <c r="H591" s="21">
        <f>SUMIF(Raw_Data!F:F,Customer_Master!A591,Raw_Data!R:R)</f>
        <v>3318.4859999999994</v>
      </c>
      <c r="I591" s="22">
        <f t="shared" si="18"/>
        <v>144.28199999999998</v>
      </c>
      <c r="J591" s="20" t="str">
        <f t="shared" si="19"/>
        <v>Gold</v>
      </c>
    </row>
    <row r="592" spans="1:10" x14ac:dyDescent="0.3">
      <c r="A592" s="20" t="s">
        <v>5191</v>
      </c>
      <c r="B592" s="20" t="str">
        <f>IFERROR(INDEX(Raw_Data!G:G,MATCH(Customer_Master!A592,Raw_Data!F:F,0)),"Not found")</f>
        <v>Bobby Trafton</v>
      </c>
      <c r="C592" s="20" t="str">
        <f>INDEX(Raw_Data!H:H,MATCH(Customer_Master!A592,Raw_Data!F:F,0))</f>
        <v>Consumer</v>
      </c>
      <c r="D592" s="20" t="str">
        <f>INDEX(Raw_Data!J:J,MATCH(Customer_Master!A592,Raw_Data!F:F,0))</f>
        <v>Littleton</v>
      </c>
      <c r="E592" s="20" t="str">
        <f>INDEX(Raw_Data!J:J,MATCH(Customer_Master!A592,Raw_Data!F:F,0))</f>
        <v>Littleton</v>
      </c>
      <c r="F592" s="20" t="str">
        <f>INDEX(Raw_Data!M:M,MATCH(Customer_Master!A592,Raw_Data!F:F,0))</f>
        <v>West</v>
      </c>
      <c r="G592" s="20">
        <f>COUNTIF(Raw_Data!F:F,Customer_Master!A592)</f>
        <v>7</v>
      </c>
      <c r="H592" s="21">
        <f>SUMIF(Raw_Data!F:F,Customer_Master!A592,Raw_Data!R:R)</f>
        <v>603.87599999999998</v>
      </c>
      <c r="I592" s="22">
        <f t="shared" si="18"/>
        <v>86.268000000000001</v>
      </c>
      <c r="J592" s="20" t="str">
        <f t="shared" si="19"/>
        <v>Silver</v>
      </c>
    </row>
    <row r="593" spans="1:10" x14ac:dyDescent="0.3">
      <c r="A593" s="20" t="s">
        <v>5202</v>
      </c>
      <c r="B593" s="20" t="str">
        <f>IFERROR(INDEX(Raw_Data!G:G,MATCH(Customer_Master!A593,Raw_Data!F:F,0)),"Not found")</f>
        <v>Denny Blanton</v>
      </c>
      <c r="C593" s="20" t="str">
        <f>INDEX(Raw_Data!H:H,MATCH(Customer_Master!A593,Raw_Data!F:F,0))</f>
        <v>Consumer</v>
      </c>
      <c r="D593" s="20" t="str">
        <f>INDEX(Raw_Data!J:J,MATCH(Customer_Master!A593,Raw_Data!F:F,0))</f>
        <v>La Porte</v>
      </c>
      <c r="E593" s="20" t="str">
        <f>INDEX(Raw_Data!J:J,MATCH(Customer_Master!A593,Raw_Data!F:F,0))</f>
        <v>La Porte</v>
      </c>
      <c r="F593" s="20" t="str">
        <f>INDEX(Raw_Data!M:M,MATCH(Customer_Master!A593,Raw_Data!F:F,0))</f>
        <v>Central</v>
      </c>
      <c r="G593" s="20">
        <f>COUNTIF(Raw_Data!F:F,Customer_Master!A593)</f>
        <v>14</v>
      </c>
      <c r="H593" s="21">
        <f>SUMIF(Raw_Data!F:F,Customer_Master!A593,Raw_Data!R:R)</f>
        <v>1711.692</v>
      </c>
      <c r="I593" s="22">
        <f t="shared" si="18"/>
        <v>122.26371428571429</v>
      </c>
      <c r="J593" s="20" t="str">
        <f t="shared" si="19"/>
        <v>Silver</v>
      </c>
    </row>
    <row r="594" spans="1:10" x14ac:dyDescent="0.3">
      <c r="A594" s="20" t="s">
        <v>5222</v>
      </c>
      <c r="B594" s="20" t="str">
        <f>IFERROR(INDEX(Raw_Data!G:G,MATCH(Customer_Master!A594,Raw_Data!F:F,0)),"Not found")</f>
        <v>Toby Gnade</v>
      </c>
      <c r="C594" s="20" t="str">
        <f>INDEX(Raw_Data!H:H,MATCH(Customer_Master!A594,Raw_Data!F:F,0))</f>
        <v>Consumer</v>
      </c>
      <c r="D594" s="20" t="str">
        <f>INDEX(Raw_Data!J:J,MATCH(Customer_Master!A594,Raw_Data!F:F,0))</f>
        <v>Los Angeles</v>
      </c>
      <c r="E594" s="20" t="str">
        <f>INDEX(Raw_Data!J:J,MATCH(Customer_Master!A594,Raw_Data!F:F,0))</f>
        <v>Los Angeles</v>
      </c>
      <c r="F594" s="20" t="str">
        <f>INDEX(Raw_Data!M:M,MATCH(Customer_Master!A594,Raw_Data!F:F,0))</f>
        <v>West</v>
      </c>
      <c r="G594" s="20">
        <f>COUNTIF(Raw_Data!F:F,Customer_Master!A594)</f>
        <v>9</v>
      </c>
      <c r="H594" s="21">
        <f>SUMIF(Raw_Data!F:F,Customer_Master!A594,Raw_Data!R:R)</f>
        <v>3058.3720000000003</v>
      </c>
      <c r="I594" s="22">
        <f t="shared" si="18"/>
        <v>339.81911111111117</v>
      </c>
      <c r="J594" s="20" t="str">
        <f t="shared" si="19"/>
        <v>Gold</v>
      </c>
    </row>
    <row r="595" spans="1:10" x14ac:dyDescent="0.3">
      <c r="A595" s="20" t="s">
        <v>5228</v>
      </c>
      <c r="B595" s="20" t="str">
        <f>IFERROR(INDEX(Raw_Data!G:G,MATCH(Customer_Master!A595,Raw_Data!F:F,0)),"Not found")</f>
        <v>Barry Franz</v>
      </c>
      <c r="C595" s="20" t="str">
        <f>INDEX(Raw_Data!H:H,MATCH(Customer_Master!A595,Raw_Data!F:F,0))</f>
        <v>Home Office</v>
      </c>
      <c r="D595" s="20" t="str">
        <f>INDEX(Raw_Data!J:J,MATCH(Customer_Master!A595,Raw_Data!F:F,0))</f>
        <v>Pasadena</v>
      </c>
      <c r="E595" s="20" t="str">
        <f>INDEX(Raw_Data!J:J,MATCH(Customer_Master!A595,Raw_Data!F:F,0))</f>
        <v>Pasadena</v>
      </c>
      <c r="F595" s="20" t="str">
        <f>INDEX(Raw_Data!M:M,MATCH(Customer_Master!A595,Raw_Data!F:F,0))</f>
        <v>West</v>
      </c>
      <c r="G595" s="20">
        <f>COUNTIF(Raw_Data!F:F,Customer_Master!A595)</f>
        <v>10</v>
      </c>
      <c r="H595" s="21">
        <f>SUMIF(Raw_Data!F:F,Customer_Master!A595,Raw_Data!R:R)</f>
        <v>1333.88</v>
      </c>
      <c r="I595" s="22">
        <f t="shared" si="18"/>
        <v>133.38800000000001</v>
      </c>
      <c r="J595" s="20" t="str">
        <f t="shared" si="19"/>
        <v>Silver</v>
      </c>
    </row>
    <row r="596" spans="1:10" x14ac:dyDescent="0.3">
      <c r="A596" s="20" t="s">
        <v>5231</v>
      </c>
      <c r="B596" s="20" t="str">
        <f>IFERROR(INDEX(Raw_Data!G:G,MATCH(Customer_Master!A596,Raw_Data!F:F,0)),"Not found")</f>
        <v>Justin MacKendrick</v>
      </c>
      <c r="C596" s="20" t="str">
        <f>INDEX(Raw_Data!H:H,MATCH(Customer_Master!A596,Raw_Data!F:F,0))</f>
        <v>Consumer</v>
      </c>
      <c r="D596" s="20" t="str">
        <f>INDEX(Raw_Data!J:J,MATCH(Customer_Master!A596,Raw_Data!F:F,0))</f>
        <v>Los Angeles</v>
      </c>
      <c r="E596" s="20" t="str">
        <f>INDEX(Raw_Data!J:J,MATCH(Customer_Master!A596,Raw_Data!F:F,0))</f>
        <v>Los Angeles</v>
      </c>
      <c r="F596" s="20" t="str">
        <f>INDEX(Raw_Data!M:M,MATCH(Customer_Master!A596,Raw_Data!F:F,0))</f>
        <v>West</v>
      </c>
      <c r="G596" s="20">
        <f>COUNTIF(Raw_Data!F:F,Customer_Master!A596)</f>
        <v>19</v>
      </c>
      <c r="H596" s="21">
        <f>SUMIF(Raw_Data!F:F,Customer_Master!A596,Raw_Data!R:R)</f>
        <v>2833.9260000000004</v>
      </c>
      <c r="I596" s="22">
        <f t="shared" si="18"/>
        <v>149.15400000000002</v>
      </c>
      <c r="J596" s="20" t="str">
        <f t="shared" si="19"/>
        <v>Gold</v>
      </c>
    </row>
    <row r="597" spans="1:10" x14ac:dyDescent="0.3">
      <c r="A597" s="20" t="s">
        <v>5249</v>
      </c>
      <c r="B597" s="20" t="str">
        <f>IFERROR(INDEX(Raw_Data!G:G,MATCH(Customer_Master!A597,Raw_Data!F:F,0)),"Not found")</f>
        <v>Maria Zettner</v>
      </c>
      <c r="C597" s="20" t="str">
        <f>INDEX(Raw_Data!H:H,MATCH(Customer_Master!A597,Raw_Data!F:F,0))</f>
        <v>Home Office</v>
      </c>
      <c r="D597" s="20" t="str">
        <f>INDEX(Raw_Data!J:J,MATCH(Customer_Master!A597,Raw_Data!F:F,0))</f>
        <v>San Diego</v>
      </c>
      <c r="E597" s="20" t="str">
        <f>INDEX(Raw_Data!J:J,MATCH(Customer_Master!A597,Raw_Data!F:F,0))</f>
        <v>San Diego</v>
      </c>
      <c r="F597" s="20" t="str">
        <f>INDEX(Raw_Data!M:M,MATCH(Customer_Master!A597,Raw_Data!F:F,0))</f>
        <v>West</v>
      </c>
      <c r="G597" s="20">
        <f>COUNTIF(Raw_Data!F:F,Customer_Master!A597)</f>
        <v>6</v>
      </c>
      <c r="H597" s="21">
        <f>SUMIF(Raw_Data!F:F,Customer_Master!A597,Raw_Data!R:R)</f>
        <v>593.60599999999999</v>
      </c>
      <c r="I597" s="22">
        <f t="shared" si="18"/>
        <v>98.934333333333328</v>
      </c>
      <c r="J597" s="20" t="str">
        <f t="shared" si="19"/>
        <v>Silver</v>
      </c>
    </row>
    <row r="598" spans="1:10" x14ac:dyDescent="0.3">
      <c r="A598" s="20" t="s">
        <v>5252</v>
      </c>
      <c r="B598" s="20" t="str">
        <f>IFERROR(INDEX(Raw_Data!G:G,MATCH(Customer_Master!A598,Raw_Data!F:F,0)),"Not found")</f>
        <v>Mitch Webber</v>
      </c>
      <c r="C598" s="20" t="str">
        <f>INDEX(Raw_Data!H:H,MATCH(Customer_Master!A598,Raw_Data!F:F,0))</f>
        <v>Consumer</v>
      </c>
      <c r="D598" s="20" t="str">
        <f>INDEX(Raw_Data!J:J,MATCH(Customer_Master!A598,Raw_Data!F:F,0))</f>
        <v>New York City</v>
      </c>
      <c r="E598" s="20" t="str">
        <f>INDEX(Raw_Data!J:J,MATCH(Customer_Master!A598,Raw_Data!F:F,0))</f>
        <v>New York City</v>
      </c>
      <c r="F598" s="20" t="str">
        <f>INDEX(Raw_Data!M:M,MATCH(Customer_Master!A598,Raw_Data!F:F,0))</f>
        <v>East</v>
      </c>
      <c r="G598" s="20">
        <f>COUNTIF(Raw_Data!F:F,Customer_Master!A598)</f>
        <v>14</v>
      </c>
      <c r="H598" s="21">
        <f>SUMIF(Raw_Data!F:F,Customer_Master!A598,Raw_Data!R:R)</f>
        <v>5341.9</v>
      </c>
      <c r="I598" s="22">
        <f t="shared" si="18"/>
        <v>381.56428571428569</v>
      </c>
      <c r="J598" s="20" t="str">
        <f t="shared" si="19"/>
        <v>VIP</v>
      </c>
    </row>
    <row r="599" spans="1:10" x14ac:dyDescent="0.3">
      <c r="A599" s="20" t="s">
        <v>5255</v>
      </c>
      <c r="B599" s="20" t="str">
        <f>IFERROR(INDEX(Raw_Data!G:G,MATCH(Customer_Master!A599,Raw_Data!F:F,0)),"Not found")</f>
        <v>Mark Van Huff</v>
      </c>
      <c r="C599" s="20" t="str">
        <f>INDEX(Raw_Data!H:H,MATCH(Customer_Master!A599,Raw_Data!F:F,0))</f>
        <v>Consumer</v>
      </c>
      <c r="D599" s="20" t="str">
        <f>INDEX(Raw_Data!J:J,MATCH(Customer_Master!A599,Raw_Data!F:F,0))</f>
        <v>Arlington</v>
      </c>
      <c r="E599" s="20" t="str">
        <f>INDEX(Raw_Data!J:J,MATCH(Customer_Master!A599,Raw_Data!F:F,0))</f>
        <v>Arlington</v>
      </c>
      <c r="F599" s="20" t="str">
        <f>INDEX(Raw_Data!M:M,MATCH(Customer_Master!A599,Raw_Data!F:F,0))</f>
        <v>South</v>
      </c>
      <c r="G599" s="20">
        <f>COUNTIF(Raw_Data!F:F,Customer_Master!A599)</f>
        <v>15</v>
      </c>
      <c r="H599" s="21">
        <f>SUMIF(Raw_Data!F:F,Customer_Master!A599,Raw_Data!R:R)</f>
        <v>1560.05</v>
      </c>
      <c r="I599" s="22">
        <f t="shared" si="18"/>
        <v>104.00333333333333</v>
      </c>
      <c r="J599" s="20" t="str">
        <f t="shared" si="19"/>
        <v>Silver</v>
      </c>
    </row>
    <row r="600" spans="1:10" x14ac:dyDescent="0.3">
      <c r="A600" s="20" t="s">
        <v>5261</v>
      </c>
      <c r="B600" s="20" t="str">
        <f>IFERROR(INDEX(Raw_Data!G:G,MATCH(Customer_Master!A600,Raw_Data!F:F,0)),"Not found")</f>
        <v>Sean Miller</v>
      </c>
      <c r="C600" s="20" t="str">
        <f>INDEX(Raw_Data!H:H,MATCH(Customer_Master!A600,Raw_Data!F:F,0))</f>
        <v>Home Office</v>
      </c>
      <c r="D600" s="20" t="str">
        <f>INDEX(Raw_Data!J:J,MATCH(Customer_Master!A600,Raw_Data!F:F,0))</f>
        <v>Monroe</v>
      </c>
      <c r="E600" s="20" t="str">
        <f>INDEX(Raw_Data!J:J,MATCH(Customer_Master!A600,Raw_Data!F:F,0))</f>
        <v>Monroe</v>
      </c>
      <c r="F600" s="20" t="str">
        <f>INDEX(Raw_Data!M:M,MATCH(Customer_Master!A600,Raw_Data!F:F,0))</f>
        <v>South</v>
      </c>
      <c r="G600" s="20">
        <f>COUNTIF(Raw_Data!F:F,Customer_Master!A600)</f>
        <v>15</v>
      </c>
      <c r="H600" s="21">
        <f>SUMIF(Raw_Data!F:F,Customer_Master!A600,Raw_Data!R:R)</f>
        <v>25043.05</v>
      </c>
      <c r="I600" s="22">
        <f t="shared" si="18"/>
        <v>1669.5366666666666</v>
      </c>
      <c r="J600" s="20" t="str">
        <f t="shared" si="19"/>
        <v>VIP</v>
      </c>
    </row>
    <row r="601" spans="1:10" x14ac:dyDescent="0.3">
      <c r="A601" s="20" t="s">
        <v>5266</v>
      </c>
      <c r="B601" s="20" t="str">
        <f>IFERROR(INDEX(Raw_Data!G:G,MATCH(Customer_Master!A601,Raw_Data!F:F,0)),"Not found")</f>
        <v>Tom Prescott</v>
      </c>
      <c r="C601" s="20" t="str">
        <f>INDEX(Raw_Data!H:H,MATCH(Customer_Master!A601,Raw_Data!F:F,0))</f>
        <v>Consumer</v>
      </c>
      <c r="D601" s="20" t="str">
        <f>INDEX(Raw_Data!J:J,MATCH(Customer_Master!A601,Raw_Data!F:F,0))</f>
        <v>Seattle</v>
      </c>
      <c r="E601" s="20" t="str">
        <f>INDEX(Raw_Data!J:J,MATCH(Customer_Master!A601,Raw_Data!F:F,0))</f>
        <v>Seattle</v>
      </c>
      <c r="F601" s="20" t="str">
        <f>INDEX(Raw_Data!M:M,MATCH(Customer_Master!A601,Raw_Data!F:F,0))</f>
        <v>West</v>
      </c>
      <c r="G601" s="20">
        <f>COUNTIF(Raw_Data!F:F,Customer_Master!A601)</f>
        <v>10</v>
      </c>
      <c r="H601" s="21">
        <f>SUMIF(Raw_Data!F:F,Customer_Master!A601,Raw_Data!R:R)</f>
        <v>5329.0047999999997</v>
      </c>
      <c r="I601" s="22">
        <f t="shared" si="18"/>
        <v>532.90048000000002</v>
      </c>
      <c r="J601" s="20" t="str">
        <f t="shared" si="19"/>
        <v>VIP</v>
      </c>
    </row>
    <row r="602" spans="1:10" x14ac:dyDescent="0.3">
      <c r="A602" s="20" t="s">
        <v>5288</v>
      </c>
      <c r="B602" s="20" t="str">
        <f>IFERROR(INDEX(Raw_Data!G:G,MATCH(Customer_Master!A602,Raw_Data!F:F,0)),"Not found")</f>
        <v>Jim Karlsson</v>
      </c>
      <c r="C602" s="20" t="str">
        <f>INDEX(Raw_Data!H:H,MATCH(Customer_Master!A602,Raw_Data!F:F,0))</f>
        <v>Consumer</v>
      </c>
      <c r="D602" s="20" t="str">
        <f>INDEX(Raw_Data!J:J,MATCH(Customer_Master!A602,Raw_Data!F:F,0))</f>
        <v>Seattle</v>
      </c>
      <c r="E602" s="20" t="str">
        <f>INDEX(Raw_Data!J:J,MATCH(Customer_Master!A602,Raw_Data!F:F,0))</f>
        <v>Seattle</v>
      </c>
      <c r="F602" s="20" t="str">
        <f>INDEX(Raw_Data!M:M,MATCH(Customer_Master!A602,Raw_Data!F:F,0))</f>
        <v>West</v>
      </c>
      <c r="G602" s="20">
        <f>COUNTIF(Raw_Data!F:F,Customer_Master!A602)</f>
        <v>12</v>
      </c>
      <c r="H602" s="21">
        <f>SUMIF(Raw_Data!F:F,Customer_Master!A602,Raw_Data!R:R)</f>
        <v>3760.0279999999998</v>
      </c>
      <c r="I602" s="22">
        <f t="shared" si="18"/>
        <v>313.33566666666667</v>
      </c>
      <c r="J602" s="20" t="str">
        <f t="shared" si="19"/>
        <v>Gold</v>
      </c>
    </row>
    <row r="603" spans="1:10" x14ac:dyDescent="0.3">
      <c r="A603" s="20" t="s">
        <v>5295</v>
      </c>
      <c r="B603" s="20" t="str">
        <f>IFERROR(INDEX(Raw_Data!G:G,MATCH(Customer_Master!A603,Raw_Data!F:F,0)),"Not found")</f>
        <v>Patrick Jones</v>
      </c>
      <c r="C603" s="20" t="str">
        <f>INDEX(Raw_Data!H:H,MATCH(Customer_Master!A603,Raw_Data!F:F,0))</f>
        <v>Corporate</v>
      </c>
      <c r="D603" s="20" t="str">
        <f>INDEX(Raw_Data!J:J,MATCH(Customer_Master!A603,Raw_Data!F:F,0))</f>
        <v>Murfreesboro</v>
      </c>
      <c r="E603" s="20" t="str">
        <f>INDEX(Raw_Data!J:J,MATCH(Customer_Master!A603,Raw_Data!F:F,0))</f>
        <v>Murfreesboro</v>
      </c>
      <c r="F603" s="20" t="str">
        <f>INDEX(Raw_Data!M:M,MATCH(Customer_Master!A603,Raw_Data!F:F,0))</f>
        <v>South</v>
      </c>
      <c r="G603" s="20">
        <f>COUNTIF(Raw_Data!F:F,Customer_Master!A603)</f>
        <v>13</v>
      </c>
      <c r="H603" s="21">
        <f>SUMIF(Raw_Data!F:F,Customer_Master!A603,Raw_Data!R:R)</f>
        <v>1220.0900000000001</v>
      </c>
      <c r="I603" s="22">
        <f t="shared" si="18"/>
        <v>93.853076923076941</v>
      </c>
      <c r="J603" s="20" t="str">
        <f t="shared" si="19"/>
        <v>Silver</v>
      </c>
    </row>
    <row r="604" spans="1:10" x14ac:dyDescent="0.3">
      <c r="A604" s="20" t="s">
        <v>5307</v>
      </c>
      <c r="B604" s="20" t="str">
        <f>IFERROR(INDEX(Raw_Data!G:G,MATCH(Customer_Master!A604,Raw_Data!F:F,0)),"Not found")</f>
        <v>Ricardo Sperren</v>
      </c>
      <c r="C604" s="20" t="str">
        <f>INDEX(Raw_Data!H:H,MATCH(Customer_Master!A604,Raw_Data!F:F,0))</f>
        <v>Corporate</v>
      </c>
      <c r="D604" s="20" t="str">
        <f>INDEX(Raw_Data!J:J,MATCH(Customer_Master!A604,Raw_Data!F:F,0))</f>
        <v>Seattle</v>
      </c>
      <c r="E604" s="20" t="str">
        <f>INDEX(Raw_Data!J:J,MATCH(Customer_Master!A604,Raw_Data!F:F,0))</f>
        <v>Seattle</v>
      </c>
      <c r="F604" s="20" t="str">
        <f>INDEX(Raw_Data!M:M,MATCH(Customer_Master!A604,Raw_Data!F:F,0))</f>
        <v>West</v>
      </c>
      <c r="G604" s="20">
        <f>COUNTIF(Raw_Data!F:F,Customer_Master!A604)</f>
        <v>9</v>
      </c>
      <c r="H604" s="21">
        <f>SUMIF(Raw_Data!F:F,Customer_Master!A604,Raw_Data!R:R)</f>
        <v>3221.29</v>
      </c>
      <c r="I604" s="22">
        <f t="shared" si="18"/>
        <v>357.92111111111109</v>
      </c>
      <c r="J604" s="20" t="str">
        <f t="shared" si="19"/>
        <v>Gold</v>
      </c>
    </row>
    <row r="605" spans="1:10" x14ac:dyDescent="0.3">
      <c r="A605" s="20" t="s">
        <v>5324</v>
      </c>
      <c r="B605" s="20" t="str">
        <f>IFERROR(INDEX(Raw_Data!G:G,MATCH(Customer_Master!A605,Raw_Data!F:F,0)),"Not found")</f>
        <v>Susan Vittorini</v>
      </c>
      <c r="C605" s="20" t="str">
        <f>INDEX(Raw_Data!H:H,MATCH(Customer_Master!A605,Raw_Data!F:F,0))</f>
        <v>Consumer</v>
      </c>
      <c r="D605" s="20" t="str">
        <f>INDEX(Raw_Data!J:J,MATCH(Customer_Master!A605,Raw_Data!F:F,0))</f>
        <v>New York City</v>
      </c>
      <c r="E605" s="20" t="str">
        <f>INDEX(Raw_Data!J:J,MATCH(Customer_Master!A605,Raw_Data!F:F,0))</f>
        <v>New York City</v>
      </c>
      <c r="F605" s="20" t="str">
        <f>INDEX(Raw_Data!M:M,MATCH(Customer_Master!A605,Raw_Data!F:F,0))</f>
        <v>East</v>
      </c>
      <c r="G605" s="20">
        <f>COUNTIF(Raw_Data!F:F,Customer_Master!A605)</f>
        <v>13</v>
      </c>
      <c r="H605" s="21">
        <f>SUMIF(Raw_Data!F:F,Customer_Master!A605,Raw_Data!R:R)</f>
        <v>1903.491</v>
      </c>
      <c r="I605" s="22">
        <f t="shared" si="18"/>
        <v>146.4223846153846</v>
      </c>
      <c r="J605" s="20" t="str">
        <f t="shared" si="19"/>
        <v>Silver</v>
      </c>
    </row>
    <row r="606" spans="1:10" x14ac:dyDescent="0.3">
      <c r="A606" s="20" t="s">
        <v>5327</v>
      </c>
      <c r="B606" s="20" t="str">
        <f>IFERROR(INDEX(Raw_Data!G:G,MATCH(Customer_Master!A606,Raw_Data!F:F,0)),"Not found")</f>
        <v>Becky Castell</v>
      </c>
      <c r="C606" s="20" t="str">
        <f>INDEX(Raw_Data!H:H,MATCH(Customer_Master!A606,Raw_Data!F:F,0))</f>
        <v>Home Office</v>
      </c>
      <c r="D606" s="20" t="str">
        <f>INDEX(Raw_Data!J:J,MATCH(Customer_Master!A606,Raw_Data!F:F,0))</f>
        <v>Peoria</v>
      </c>
      <c r="E606" s="20" t="str">
        <f>INDEX(Raw_Data!J:J,MATCH(Customer_Master!A606,Raw_Data!F:F,0))</f>
        <v>Peoria</v>
      </c>
      <c r="F606" s="20" t="str">
        <f>INDEX(Raw_Data!M:M,MATCH(Customer_Master!A606,Raw_Data!F:F,0))</f>
        <v>West</v>
      </c>
      <c r="G606" s="20">
        <f>COUNTIF(Raw_Data!F:F,Customer_Master!A606)</f>
        <v>18</v>
      </c>
      <c r="H606" s="21">
        <f>SUMIF(Raw_Data!F:F,Customer_Master!A606,Raw_Data!R:R)</f>
        <v>2933.6759999999995</v>
      </c>
      <c r="I606" s="22">
        <f t="shared" si="18"/>
        <v>162.98199999999997</v>
      </c>
      <c r="J606" s="20" t="str">
        <f t="shared" si="19"/>
        <v>Gold</v>
      </c>
    </row>
    <row r="607" spans="1:10" x14ac:dyDescent="0.3">
      <c r="A607" s="20" t="s">
        <v>5330</v>
      </c>
      <c r="B607" s="20" t="str">
        <f>IFERROR(INDEX(Raw_Data!G:G,MATCH(Customer_Master!A607,Raw_Data!F:F,0)),"Not found")</f>
        <v>Elizabeth Moffitt</v>
      </c>
      <c r="C607" s="20" t="str">
        <f>INDEX(Raw_Data!H:H,MATCH(Customer_Master!A607,Raw_Data!F:F,0))</f>
        <v>Corporate</v>
      </c>
      <c r="D607" s="20" t="str">
        <f>INDEX(Raw_Data!J:J,MATCH(Customer_Master!A607,Raw_Data!F:F,0))</f>
        <v>Sioux Falls</v>
      </c>
      <c r="E607" s="20" t="str">
        <f>INDEX(Raw_Data!J:J,MATCH(Customer_Master!A607,Raw_Data!F:F,0))</f>
        <v>Sioux Falls</v>
      </c>
      <c r="F607" s="20" t="str">
        <f>INDEX(Raw_Data!M:M,MATCH(Customer_Master!A607,Raw_Data!F:F,0))</f>
        <v>Central</v>
      </c>
      <c r="G607" s="20">
        <f>COUNTIF(Raw_Data!F:F,Customer_Master!A607)</f>
        <v>16</v>
      </c>
      <c r="H607" s="21">
        <f>SUMIF(Raw_Data!F:F,Customer_Master!A607,Raw_Data!R:R)</f>
        <v>2339.598</v>
      </c>
      <c r="I607" s="22">
        <f t="shared" si="18"/>
        <v>146.224875</v>
      </c>
      <c r="J607" s="20" t="str">
        <f t="shared" si="19"/>
        <v>Gold</v>
      </c>
    </row>
    <row r="608" spans="1:10" x14ac:dyDescent="0.3">
      <c r="A608" s="20" t="s">
        <v>5342</v>
      </c>
      <c r="B608" s="20" t="str">
        <f>IFERROR(INDEX(Raw_Data!G:G,MATCH(Customer_Master!A608,Raw_Data!F:F,0)),"Not found")</f>
        <v>Brendan Murry</v>
      </c>
      <c r="C608" s="20" t="str">
        <f>INDEX(Raw_Data!H:H,MATCH(Customer_Master!A608,Raw_Data!F:F,0))</f>
        <v>Corporate</v>
      </c>
      <c r="D608" s="20" t="str">
        <f>INDEX(Raw_Data!J:J,MATCH(Customer_Master!A608,Raw_Data!F:F,0))</f>
        <v>New York City</v>
      </c>
      <c r="E608" s="20" t="str">
        <f>INDEX(Raw_Data!J:J,MATCH(Customer_Master!A608,Raw_Data!F:F,0))</f>
        <v>New York City</v>
      </c>
      <c r="F608" s="20" t="str">
        <f>INDEX(Raw_Data!M:M,MATCH(Customer_Master!A608,Raw_Data!F:F,0))</f>
        <v>East</v>
      </c>
      <c r="G608" s="20">
        <f>COUNTIF(Raw_Data!F:F,Customer_Master!A608)</f>
        <v>10</v>
      </c>
      <c r="H608" s="21">
        <f>SUMIF(Raw_Data!F:F,Customer_Master!A608,Raw_Data!R:R)</f>
        <v>808.16199999999992</v>
      </c>
      <c r="I608" s="22">
        <f t="shared" si="18"/>
        <v>80.816199999999995</v>
      </c>
      <c r="J608" s="20" t="str">
        <f t="shared" si="19"/>
        <v>Silver</v>
      </c>
    </row>
    <row r="609" spans="1:10" x14ac:dyDescent="0.3">
      <c r="A609" s="20" t="s">
        <v>5345</v>
      </c>
      <c r="B609" s="20" t="str">
        <f>IFERROR(INDEX(Raw_Data!G:G,MATCH(Customer_Master!A609,Raw_Data!F:F,0)),"Not found")</f>
        <v>Kristina Nunn</v>
      </c>
      <c r="C609" s="20" t="str">
        <f>INDEX(Raw_Data!H:H,MATCH(Customer_Master!A609,Raw_Data!F:F,0))</f>
        <v>Home Office</v>
      </c>
      <c r="D609" s="20" t="str">
        <f>INDEX(Raw_Data!J:J,MATCH(Customer_Master!A609,Raw_Data!F:F,0))</f>
        <v>Fort Collins</v>
      </c>
      <c r="E609" s="20" t="str">
        <f>INDEX(Raw_Data!J:J,MATCH(Customer_Master!A609,Raw_Data!F:F,0))</f>
        <v>Fort Collins</v>
      </c>
      <c r="F609" s="20" t="str">
        <f>INDEX(Raw_Data!M:M,MATCH(Customer_Master!A609,Raw_Data!F:F,0))</f>
        <v>West</v>
      </c>
      <c r="G609" s="20">
        <f>COUNTIF(Raw_Data!F:F,Customer_Master!A609)</f>
        <v>15</v>
      </c>
      <c r="H609" s="21">
        <f>SUMIF(Raw_Data!F:F,Customer_Master!A609,Raw_Data!R:R)</f>
        <v>2280.5800000000004</v>
      </c>
      <c r="I609" s="22">
        <f t="shared" si="18"/>
        <v>152.0386666666667</v>
      </c>
      <c r="J609" s="20" t="str">
        <f t="shared" si="19"/>
        <v>Gold</v>
      </c>
    </row>
    <row r="610" spans="1:10" x14ac:dyDescent="0.3">
      <c r="A610" s="20" t="s">
        <v>5358</v>
      </c>
      <c r="B610" s="20" t="str">
        <f>IFERROR(INDEX(Raw_Data!G:G,MATCH(Customer_Master!A610,Raw_Data!F:F,0)),"Not found")</f>
        <v>Kelly Williams</v>
      </c>
      <c r="C610" s="20" t="str">
        <f>INDEX(Raw_Data!H:H,MATCH(Customer_Master!A610,Raw_Data!F:F,0))</f>
        <v>Consumer</v>
      </c>
      <c r="D610" s="20" t="str">
        <f>INDEX(Raw_Data!J:J,MATCH(Customer_Master!A610,Raw_Data!F:F,0))</f>
        <v>Clarksville</v>
      </c>
      <c r="E610" s="20" t="str">
        <f>INDEX(Raw_Data!J:J,MATCH(Customer_Master!A610,Raw_Data!F:F,0))</f>
        <v>Clarksville</v>
      </c>
      <c r="F610" s="20" t="str">
        <f>INDEX(Raw_Data!M:M,MATCH(Customer_Master!A610,Raw_Data!F:F,0))</f>
        <v>South</v>
      </c>
      <c r="G610" s="20">
        <f>COUNTIF(Raw_Data!F:F,Customer_Master!A610)</f>
        <v>5</v>
      </c>
      <c r="H610" s="21">
        <f>SUMIF(Raw_Data!F:F,Customer_Master!A610,Raw_Data!R:R)</f>
        <v>449.09600000000006</v>
      </c>
      <c r="I610" s="22">
        <f t="shared" si="18"/>
        <v>89.819200000000009</v>
      </c>
      <c r="J610" s="20" t="str">
        <f t="shared" si="19"/>
        <v>Silver</v>
      </c>
    </row>
    <row r="611" spans="1:10" x14ac:dyDescent="0.3">
      <c r="A611" s="20" t="s">
        <v>5384</v>
      </c>
      <c r="B611" s="20" t="str">
        <f>IFERROR(INDEX(Raw_Data!G:G,MATCH(Customer_Master!A611,Raw_Data!F:F,0)),"Not found")</f>
        <v>Scott Cohen</v>
      </c>
      <c r="C611" s="20" t="str">
        <f>INDEX(Raw_Data!H:H,MATCH(Customer_Master!A611,Raw_Data!F:F,0))</f>
        <v>Corporate</v>
      </c>
      <c r="D611" s="20" t="str">
        <f>INDEX(Raw_Data!J:J,MATCH(Customer_Master!A611,Raw_Data!F:F,0))</f>
        <v>San Francisco</v>
      </c>
      <c r="E611" s="20" t="str">
        <f>INDEX(Raw_Data!J:J,MATCH(Customer_Master!A611,Raw_Data!F:F,0))</f>
        <v>San Francisco</v>
      </c>
      <c r="F611" s="20" t="str">
        <f>INDEX(Raw_Data!M:M,MATCH(Customer_Master!A611,Raw_Data!F:F,0))</f>
        <v>West</v>
      </c>
      <c r="G611" s="20">
        <f>COUNTIF(Raw_Data!F:F,Customer_Master!A611)</f>
        <v>18</v>
      </c>
      <c r="H611" s="21">
        <f>SUMIF(Raw_Data!F:F,Customer_Master!A611,Raw_Data!R:R)</f>
        <v>3729.7929999999997</v>
      </c>
      <c r="I611" s="22">
        <f t="shared" si="18"/>
        <v>207.21072222222222</v>
      </c>
      <c r="J611" s="20" t="str">
        <f t="shared" si="19"/>
        <v>Gold</v>
      </c>
    </row>
    <row r="612" spans="1:10" x14ac:dyDescent="0.3">
      <c r="A612" s="20" t="s">
        <v>5426</v>
      </c>
      <c r="B612" s="20" t="str">
        <f>IFERROR(INDEX(Raw_Data!G:G,MATCH(Customer_Master!A612,Raw_Data!F:F,0)),"Not found")</f>
        <v>Christina VanderZanden</v>
      </c>
      <c r="C612" s="20" t="str">
        <f>INDEX(Raw_Data!H:H,MATCH(Customer_Master!A612,Raw_Data!F:F,0))</f>
        <v>Consumer</v>
      </c>
      <c r="D612" s="20" t="str">
        <f>INDEX(Raw_Data!J:J,MATCH(Customer_Master!A612,Raw_Data!F:F,0))</f>
        <v>Fresno</v>
      </c>
      <c r="E612" s="20" t="str">
        <f>INDEX(Raw_Data!J:J,MATCH(Customer_Master!A612,Raw_Data!F:F,0))</f>
        <v>Fresno</v>
      </c>
      <c r="F612" s="20" t="str">
        <f>INDEX(Raw_Data!M:M,MATCH(Customer_Master!A612,Raw_Data!F:F,0))</f>
        <v>West</v>
      </c>
      <c r="G612" s="20">
        <f>COUNTIF(Raw_Data!F:F,Customer_Master!A612)</f>
        <v>13</v>
      </c>
      <c r="H612" s="21">
        <f>SUMIF(Raw_Data!F:F,Customer_Master!A612,Raw_Data!R:R)</f>
        <v>2830.6279999999997</v>
      </c>
      <c r="I612" s="22">
        <f t="shared" si="18"/>
        <v>217.74061538461535</v>
      </c>
      <c r="J612" s="20" t="str">
        <f t="shared" si="19"/>
        <v>Gold</v>
      </c>
    </row>
    <row r="613" spans="1:10" x14ac:dyDescent="0.3">
      <c r="A613" s="20" t="s">
        <v>5440</v>
      </c>
      <c r="B613" s="20" t="str">
        <f>IFERROR(INDEX(Raw_Data!G:G,MATCH(Customer_Master!A613,Raw_Data!F:F,0)),"Not found")</f>
        <v>Speros Goranitis</v>
      </c>
      <c r="C613" s="20" t="str">
        <f>INDEX(Raw_Data!H:H,MATCH(Customer_Master!A613,Raw_Data!F:F,0))</f>
        <v>Consumer</v>
      </c>
      <c r="D613" s="20" t="str">
        <f>INDEX(Raw_Data!J:J,MATCH(Customer_Master!A613,Raw_Data!F:F,0))</f>
        <v>New York City</v>
      </c>
      <c r="E613" s="20" t="str">
        <f>INDEX(Raw_Data!J:J,MATCH(Customer_Master!A613,Raw_Data!F:F,0))</f>
        <v>New York City</v>
      </c>
      <c r="F613" s="20" t="str">
        <f>INDEX(Raw_Data!M:M,MATCH(Customer_Master!A613,Raw_Data!F:F,0))</f>
        <v>East</v>
      </c>
      <c r="G613" s="20">
        <f>COUNTIF(Raw_Data!F:F,Customer_Master!A613)</f>
        <v>13</v>
      </c>
      <c r="H613" s="21">
        <f>SUMIF(Raw_Data!F:F,Customer_Master!A613,Raw_Data!R:R)</f>
        <v>3124.8320000000008</v>
      </c>
      <c r="I613" s="22">
        <f t="shared" si="18"/>
        <v>240.37169230769237</v>
      </c>
      <c r="J613" s="20" t="str">
        <f t="shared" si="19"/>
        <v>Gold</v>
      </c>
    </row>
    <row r="614" spans="1:10" x14ac:dyDescent="0.3">
      <c r="A614" s="20" t="s">
        <v>5459</v>
      </c>
      <c r="B614" s="20" t="str">
        <f>IFERROR(INDEX(Raw_Data!G:G,MATCH(Customer_Master!A614,Raw_Data!F:F,0)),"Not found")</f>
        <v>Tamara Manning</v>
      </c>
      <c r="C614" s="20" t="str">
        <f>INDEX(Raw_Data!H:H,MATCH(Customer_Master!A614,Raw_Data!F:F,0))</f>
        <v>Consumer</v>
      </c>
      <c r="D614" s="20" t="str">
        <f>INDEX(Raw_Data!J:J,MATCH(Customer_Master!A614,Raw_Data!F:F,0))</f>
        <v>San Francisco</v>
      </c>
      <c r="E614" s="20" t="str">
        <f>INDEX(Raw_Data!J:J,MATCH(Customer_Master!A614,Raw_Data!F:F,0))</f>
        <v>San Francisco</v>
      </c>
      <c r="F614" s="20" t="str">
        <f>INDEX(Raw_Data!M:M,MATCH(Customer_Master!A614,Raw_Data!F:F,0))</f>
        <v>West</v>
      </c>
      <c r="G614" s="20">
        <f>COUNTIF(Raw_Data!F:F,Customer_Master!A614)</f>
        <v>19</v>
      </c>
      <c r="H614" s="21">
        <f>SUMIF(Raw_Data!F:F,Customer_Master!A614,Raw_Data!R:R)</f>
        <v>2955.2259999999997</v>
      </c>
      <c r="I614" s="22">
        <f t="shared" si="18"/>
        <v>155.53821052631577</v>
      </c>
      <c r="J614" s="20" t="str">
        <f t="shared" si="19"/>
        <v>Gold</v>
      </c>
    </row>
    <row r="615" spans="1:10" x14ac:dyDescent="0.3">
      <c r="A615" s="20" t="s">
        <v>5466</v>
      </c>
      <c r="B615" s="20" t="str">
        <f>IFERROR(INDEX(Raw_Data!G:G,MATCH(Customer_Master!A615,Raw_Data!F:F,0)),"Not found")</f>
        <v>Eleni McCrary</v>
      </c>
      <c r="C615" s="20" t="str">
        <f>INDEX(Raw_Data!H:H,MATCH(Customer_Master!A615,Raw_Data!F:F,0))</f>
        <v>Corporate</v>
      </c>
      <c r="D615" s="20" t="str">
        <f>INDEX(Raw_Data!J:J,MATCH(Customer_Master!A615,Raw_Data!F:F,0))</f>
        <v>Los Angeles</v>
      </c>
      <c r="E615" s="20" t="str">
        <f>INDEX(Raw_Data!J:J,MATCH(Customer_Master!A615,Raw_Data!F:F,0))</f>
        <v>Los Angeles</v>
      </c>
      <c r="F615" s="20" t="str">
        <f>INDEX(Raw_Data!M:M,MATCH(Customer_Master!A615,Raw_Data!F:F,0))</f>
        <v>West</v>
      </c>
      <c r="G615" s="20">
        <f>COUNTIF(Raw_Data!F:F,Customer_Master!A615)</f>
        <v>7</v>
      </c>
      <c r="H615" s="21">
        <f>SUMIF(Raw_Data!F:F,Customer_Master!A615,Raw_Data!R:R)</f>
        <v>2567.0100000000002</v>
      </c>
      <c r="I615" s="22">
        <f t="shared" si="18"/>
        <v>366.71571428571434</v>
      </c>
      <c r="J615" s="20" t="str">
        <f t="shared" si="19"/>
        <v>Gold</v>
      </c>
    </row>
    <row r="616" spans="1:10" x14ac:dyDescent="0.3">
      <c r="A616" s="20" t="s">
        <v>5473</v>
      </c>
      <c r="B616" s="20" t="str">
        <f>IFERROR(INDEX(Raw_Data!G:G,MATCH(Customer_Master!A616,Raw_Data!F:F,0)),"Not found")</f>
        <v>Michelle Lonsdale</v>
      </c>
      <c r="C616" s="20" t="str">
        <f>INDEX(Raw_Data!H:H,MATCH(Customer_Master!A616,Raw_Data!F:F,0))</f>
        <v>Corporate</v>
      </c>
      <c r="D616" s="20" t="str">
        <f>INDEX(Raw_Data!J:J,MATCH(Customer_Master!A616,Raw_Data!F:F,0))</f>
        <v>Albuquerque</v>
      </c>
      <c r="E616" s="20" t="str">
        <f>INDEX(Raw_Data!J:J,MATCH(Customer_Master!A616,Raw_Data!F:F,0))</f>
        <v>Albuquerque</v>
      </c>
      <c r="F616" s="20" t="str">
        <f>INDEX(Raw_Data!M:M,MATCH(Customer_Master!A616,Raw_Data!F:F,0))</f>
        <v>West</v>
      </c>
      <c r="G616" s="20">
        <f>COUNTIF(Raw_Data!F:F,Customer_Master!A616)</f>
        <v>4</v>
      </c>
      <c r="H616" s="21">
        <f>SUMIF(Raw_Data!F:F,Customer_Master!A616,Raw_Data!R:R)</f>
        <v>742.08199999999999</v>
      </c>
      <c r="I616" s="22">
        <f t="shared" si="18"/>
        <v>185.5205</v>
      </c>
      <c r="J616" s="20" t="str">
        <f t="shared" si="19"/>
        <v>Silver</v>
      </c>
    </row>
    <row r="617" spans="1:10" x14ac:dyDescent="0.3">
      <c r="A617" s="20" t="s">
        <v>5485</v>
      </c>
      <c r="B617" s="20" t="str">
        <f>IFERROR(INDEX(Raw_Data!G:G,MATCH(Customer_Master!A617,Raw_Data!F:F,0)),"Not found")</f>
        <v>Clay Rozendal</v>
      </c>
      <c r="C617" s="20" t="str">
        <f>INDEX(Raw_Data!H:H,MATCH(Customer_Master!A617,Raw_Data!F:F,0))</f>
        <v>Home Office</v>
      </c>
      <c r="D617" s="20" t="str">
        <f>INDEX(Raw_Data!J:J,MATCH(Customer_Master!A617,Raw_Data!F:F,0))</f>
        <v>Elmhurst</v>
      </c>
      <c r="E617" s="20" t="str">
        <f>INDEX(Raw_Data!J:J,MATCH(Customer_Master!A617,Raw_Data!F:F,0))</f>
        <v>Elmhurst</v>
      </c>
      <c r="F617" s="20" t="str">
        <f>INDEX(Raw_Data!M:M,MATCH(Customer_Master!A617,Raw_Data!F:F,0))</f>
        <v>Central</v>
      </c>
      <c r="G617" s="20">
        <f>COUNTIF(Raw_Data!F:F,Customer_Master!A617)</f>
        <v>6</v>
      </c>
      <c r="H617" s="21">
        <f>SUMIF(Raw_Data!F:F,Customer_Master!A617,Raw_Data!R:R)</f>
        <v>2148.8519999999999</v>
      </c>
      <c r="I617" s="22">
        <f t="shared" si="18"/>
        <v>358.142</v>
      </c>
      <c r="J617" s="20" t="str">
        <f t="shared" si="19"/>
        <v>Gold</v>
      </c>
    </row>
    <row r="618" spans="1:10" x14ac:dyDescent="0.3">
      <c r="A618" s="20" t="s">
        <v>5499</v>
      </c>
      <c r="B618" s="20" t="str">
        <f>IFERROR(INDEX(Raw_Data!G:G,MATCH(Customer_Master!A618,Raw_Data!F:F,0)),"Not found")</f>
        <v>Annie Zypern</v>
      </c>
      <c r="C618" s="20" t="str">
        <f>INDEX(Raw_Data!H:H,MATCH(Customer_Master!A618,Raw_Data!F:F,0))</f>
        <v>Consumer</v>
      </c>
      <c r="D618" s="20" t="str">
        <f>INDEX(Raw_Data!J:J,MATCH(Customer_Master!A618,Raw_Data!F:F,0))</f>
        <v>New York City</v>
      </c>
      <c r="E618" s="20" t="str">
        <f>INDEX(Raw_Data!J:J,MATCH(Customer_Master!A618,Raw_Data!F:F,0))</f>
        <v>New York City</v>
      </c>
      <c r="F618" s="20" t="str">
        <f>INDEX(Raw_Data!M:M,MATCH(Customer_Master!A618,Raw_Data!F:F,0))</f>
        <v>East</v>
      </c>
      <c r="G618" s="20">
        <f>COUNTIF(Raw_Data!F:F,Customer_Master!A618)</f>
        <v>12</v>
      </c>
      <c r="H618" s="21">
        <f>SUMIF(Raw_Data!F:F,Customer_Master!A618,Raw_Data!R:R)</f>
        <v>1622.018</v>
      </c>
      <c r="I618" s="22">
        <f t="shared" si="18"/>
        <v>135.16816666666668</v>
      </c>
      <c r="J618" s="20" t="str">
        <f t="shared" si="19"/>
        <v>Silver</v>
      </c>
    </row>
    <row r="619" spans="1:10" x14ac:dyDescent="0.3">
      <c r="A619" s="20" t="s">
        <v>5509</v>
      </c>
      <c r="B619" s="20" t="str">
        <f>IFERROR(INDEX(Raw_Data!G:G,MATCH(Customer_Master!A619,Raw_Data!F:F,0)),"Not found")</f>
        <v>Pierre Wener</v>
      </c>
      <c r="C619" s="20" t="str">
        <f>INDEX(Raw_Data!H:H,MATCH(Customer_Master!A619,Raw_Data!F:F,0))</f>
        <v>Consumer</v>
      </c>
      <c r="D619" s="20" t="str">
        <f>INDEX(Raw_Data!J:J,MATCH(Customer_Master!A619,Raw_Data!F:F,0))</f>
        <v>Louisville</v>
      </c>
      <c r="E619" s="20" t="str">
        <f>INDEX(Raw_Data!J:J,MATCH(Customer_Master!A619,Raw_Data!F:F,0))</f>
        <v>Louisville</v>
      </c>
      <c r="F619" s="20" t="str">
        <f>INDEX(Raw_Data!M:M,MATCH(Customer_Master!A619,Raw_Data!F:F,0))</f>
        <v>West</v>
      </c>
      <c r="G619" s="20">
        <f>COUNTIF(Raw_Data!F:F,Customer_Master!A619)</f>
        <v>12</v>
      </c>
      <c r="H619" s="21">
        <f>SUMIF(Raw_Data!F:F,Customer_Master!A619,Raw_Data!R:R)</f>
        <v>3922.4149999999995</v>
      </c>
      <c r="I619" s="22">
        <f t="shared" si="18"/>
        <v>326.86791666666664</v>
      </c>
      <c r="J619" s="20" t="str">
        <f t="shared" si="19"/>
        <v>Gold</v>
      </c>
    </row>
    <row r="620" spans="1:10" x14ac:dyDescent="0.3">
      <c r="A620" s="20" t="s">
        <v>5530</v>
      </c>
      <c r="B620" s="20" t="str">
        <f>IFERROR(INDEX(Raw_Data!G:G,MATCH(Customer_Master!A620,Raw_Data!F:F,0)),"Not found")</f>
        <v>Shahid Collister</v>
      </c>
      <c r="C620" s="20" t="str">
        <f>INDEX(Raw_Data!H:H,MATCH(Customer_Master!A620,Raw_Data!F:F,0))</f>
        <v>Consumer</v>
      </c>
      <c r="D620" s="20" t="str">
        <f>INDEX(Raw_Data!J:J,MATCH(Customer_Master!A620,Raw_Data!F:F,0))</f>
        <v>Seattle</v>
      </c>
      <c r="E620" s="20" t="str">
        <f>INDEX(Raw_Data!J:J,MATCH(Customer_Master!A620,Raw_Data!F:F,0))</f>
        <v>Seattle</v>
      </c>
      <c r="F620" s="20" t="str">
        <f>INDEX(Raw_Data!M:M,MATCH(Customer_Master!A620,Raw_Data!F:F,0))</f>
        <v>West</v>
      </c>
      <c r="G620" s="20">
        <f>COUNTIF(Raw_Data!F:F,Customer_Master!A620)</f>
        <v>20</v>
      </c>
      <c r="H620" s="21">
        <f>SUMIF(Raw_Data!F:F,Customer_Master!A620,Raw_Data!R:R)</f>
        <v>5992.5359999999991</v>
      </c>
      <c r="I620" s="22">
        <f t="shared" si="18"/>
        <v>299.62679999999995</v>
      </c>
      <c r="J620" s="20" t="str">
        <f t="shared" si="19"/>
        <v>VIP</v>
      </c>
    </row>
    <row r="621" spans="1:10" x14ac:dyDescent="0.3">
      <c r="A621" s="20" t="s">
        <v>5540</v>
      </c>
      <c r="B621" s="20" t="str">
        <f>IFERROR(INDEX(Raw_Data!G:G,MATCH(Customer_Master!A621,Raw_Data!F:F,0)),"Not found")</f>
        <v>Carlos Meador</v>
      </c>
      <c r="C621" s="20" t="str">
        <f>INDEX(Raw_Data!H:H,MATCH(Customer_Master!A621,Raw_Data!F:F,0))</f>
        <v>Consumer</v>
      </c>
      <c r="D621" s="20" t="str">
        <f>INDEX(Raw_Data!J:J,MATCH(Customer_Master!A621,Raw_Data!F:F,0))</f>
        <v>Fayetteville</v>
      </c>
      <c r="E621" s="20" t="str">
        <f>INDEX(Raw_Data!J:J,MATCH(Customer_Master!A621,Raw_Data!F:F,0))</f>
        <v>Fayetteville</v>
      </c>
      <c r="F621" s="20" t="str">
        <f>INDEX(Raw_Data!M:M,MATCH(Customer_Master!A621,Raw_Data!F:F,0))</f>
        <v>South</v>
      </c>
      <c r="G621" s="20">
        <f>COUNTIF(Raw_Data!F:F,Customer_Master!A621)</f>
        <v>4</v>
      </c>
      <c r="H621" s="21">
        <f>SUMIF(Raw_Data!F:F,Customer_Master!A621,Raw_Data!R:R)</f>
        <v>565.39200000000005</v>
      </c>
      <c r="I621" s="22">
        <f t="shared" si="18"/>
        <v>141.34800000000001</v>
      </c>
      <c r="J621" s="20" t="str">
        <f t="shared" si="19"/>
        <v>Silver</v>
      </c>
    </row>
    <row r="622" spans="1:10" x14ac:dyDescent="0.3">
      <c r="A622" s="20" t="s">
        <v>5553</v>
      </c>
      <c r="B622" s="20" t="str">
        <f>IFERROR(INDEX(Raw_Data!G:G,MATCH(Customer_Master!A622,Raw_Data!F:F,0)),"Not found")</f>
        <v>Greg Maxwell</v>
      </c>
      <c r="C622" s="20" t="str">
        <f>INDEX(Raw_Data!H:H,MATCH(Customer_Master!A622,Raw_Data!F:F,0))</f>
        <v>Corporate</v>
      </c>
      <c r="D622" s="20" t="str">
        <f>INDEX(Raw_Data!J:J,MATCH(Customer_Master!A622,Raw_Data!F:F,0))</f>
        <v>Los Angeles</v>
      </c>
      <c r="E622" s="20" t="str">
        <f>INDEX(Raw_Data!J:J,MATCH(Customer_Master!A622,Raw_Data!F:F,0))</f>
        <v>Los Angeles</v>
      </c>
      <c r="F622" s="20" t="str">
        <f>INDEX(Raw_Data!M:M,MATCH(Customer_Master!A622,Raw_Data!F:F,0))</f>
        <v>West</v>
      </c>
      <c r="G622" s="20">
        <f>COUNTIF(Raw_Data!F:F,Customer_Master!A622)</f>
        <v>11</v>
      </c>
      <c r="H622" s="21">
        <f>SUMIF(Raw_Data!F:F,Customer_Master!A622,Raw_Data!R:R)</f>
        <v>6049.9660000000022</v>
      </c>
      <c r="I622" s="22">
        <f t="shared" si="18"/>
        <v>549.9969090909093</v>
      </c>
      <c r="J622" s="20" t="str">
        <f t="shared" si="19"/>
        <v>VIP</v>
      </c>
    </row>
    <row r="623" spans="1:10" x14ac:dyDescent="0.3">
      <c r="A623" s="20" t="s">
        <v>5569</v>
      </c>
      <c r="B623" s="20" t="str">
        <f>IFERROR(INDEX(Raw_Data!G:G,MATCH(Customer_Master!A623,Raw_Data!F:F,0)),"Not found")</f>
        <v>Tim Brockman</v>
      </c>
      <c r="C623" s="20" t="str">
        <f>INDEX(Raw_Data!H:H,MATCH(Customer_Master!A623,Raw_Data!F:F,0))</f>
        <v>Consumer</v>
      </c>
      <c r="D623" s="20" t="str">
        <f>INDEX(Raw_Data!J:J,MATCH(Customer_Master!A623,Raw_Data!F:F,0))</f>
        <v>New York City</v>
      </c>
      <c r="E623" s="20" t="str">
        <f>INDEX(Raw_Data!J:J,MATCH(Customer_Master!A623,Raw_Data!F:F,0))</f>
        <v>New York City</v>
      </c>
      <c r="F623" s="20" t="str">
        <f>INDEX(Raw_Data!M:M,MATCH(Customer_Master!A623,Raw_Data!F:F,0))</f>
        <v>East</v>
      </c>
      <c r="G623" s="20">
        <f>COUNTIF(Raw_Data!F:F,Customer_Master!A623)</f>
        <v>19</v>
      </c>
      <c r="H623" s="21">
        <f>SUMIF(Raw_Data!F:F,Customer_Master!A623,Raw_Data!R:R)</f>
        <v>1602.376</v>
      </c>
      <c r="I623" s="22">
        <f t="shared" si="18"/>
        <v>84.335578947368418</v>
      </c>
      <c r="J623" s="20" t="str">
        <f t="shared" si="19"/>
        <v>Silver</v>
      </c>
    </row>
    <row r="624" spans="1:10" x14ac:dyDescent="0.3">
      <c r="A624" s="20" t="s">
        <v>5577</v>
      </c>
      <c r="B624" s="20" t="str">
        <f>IFERROR(INDEX(Raw_Data!G:G,MATCH(Customer_Master!A624,Raw_Data!F:F,0)),"Not found")</f>
        <v>John Murray</v>
      </c>
      <c r="C624" s="20" t="str">
        <f>INDEX(Raw_Data!H:H,MATCH(Customer_Master!A624,Raw_Data!F:F,0))</f>
        <v>Consumer</v>
      </c>
      <c r="D624" s="20" t="str">
        <f>INDEX(Raw_Data!J:J,MATCH(Customer_Master!A624,Raw_Data!F:F,0))</f>
        <v>Jamestown</v>
      </c>
      <c r="E624" s="20" t="str">
        <f>INDEX(Raw_Data!J:J,MATCH(Customer_Master!A624,Raw_Data!F:F,0))</f>
        <v>Jamestown</v>
      </c>
      <c r="F624" s="20" t="str">
        <f>INDEX(Raw_Data!M:M,MATCH(Customer_Master!A624,Raw_Data!F:F,0))</f>
        <v>East</v>
      </c>
      <c r="G624" s="20">
        <f>COUNTIF(Raw_Data!F:F,Customer_Master!A624)</f>
        <v>13</v>
      </c>
      <c r="H624" s="21">
        <f>SUMIF(Raw_Data!F:F,Customer_Master!A624,Raw_Data!R:R)</f>
        <v>7625.0760000000018</v>
      </c>
      <c r="I624" s="22">
        <f t="shared" si="18"/>
        <v>586.54430769230783</v>
      </c>
      <c r="J624" s="20" t="str">
        <f t="shared" si="19"/>
        <v>VIP</v>
      </c>
    </row>
    <row r="625" spans="1:10" x14ac:dyDescent="0.3">
      <c r="A625" s="20" t="s">
        <v>5582</v>
      </c>
      <c r="B625" s="20" t="str">
        <f>IFERROR(INDEX(Raw_Data!G:G,MATCH(Customer_Master!A625,Raw_Data!F:F,0)),"Not found")</f>
        <v>Sonia Cooley</v>
      </c>
      <c r="C625" s="20" t="str">
        <f>INDEX(Raw_Data!H:H,MATCH(Customer_Master!A625,Raw_Data!F:F,0))</f>
        <v>Consumer</v>
      </c>
      <c r="D625" s="20" t="str">
        <f>INDEX(Raw_Data!J:J,MATCH(Customer_Master!A625,Raw_Data!F:F,0))</f>
        <v>Mishawaka</v>
      </c>
      <c r="E625" s="20" t="str">
        <f>INDEX(Raw_Data!J:J,MATCH(Customer_Master!A625,Raw_Data!F:F,0))</f>
        <v>Mishawaka</v>
      </c>
      <c r="F625" s="20" t="str">
        <f>INDEX(Raw_Data!M:M,MATCH(Customer_Master!A625,Raw_Data!F:F,0))</f>
        <v>Central</v>
      </c>
      <c r="G625" s="20">
        <f>COUNTIF(Raw_Data!F:F,Customer_Master!A625)</f>
        <v>7</v>
      </c>
      <c r="H625" s="21">
        <f>SUMIF(Raw_Data!F:F,Customer_Master!A625,Raw_Data!R:R)</f>
        <v>902.72800000000007</v>
      </c>
      <c r="I625" s="22">
        <f t="shared" si="18"/>
        <v>128.96114285714287</v>
      </c>
      <c r="J625" s="20" t="str">
        <f t="shared" si="19"/>
        <v>Silver</v>
      </c>
    </row>
    <row r="626" spans="1:10" x14ac:dyDescent="0.3">
      <c r="A626" s="20" t="s">
        <v>5591</v>
      </c>
      <c r="B626" s="20" t="str">
        <f>IFERROR(INDEX(Raw_Data!G:G,MATCH(Customer_Master!A626,Raw_Data!F:F,0)),"Not found")</f>
        <v>Luke Schmidt</v>
      </c>
      <c r="C626" s="20" t="str">
        <f>INDEX(Raw_Data!H:H,MATCH(Customer_Master!A626,Raw_Data!F:F,0))</f>
        <v>Corporate</v>
      </c>
      <c r="D626" s="20" t="str">
        <f>INDEX(Raw_Data!J:J,MATCH(Customer_Master!A626,Raw_Data!F:F,0))</f>
        <v>Skokie</v>
      </c>
      <c r="E626" s="20" t="str">
        <f>INDEX(Raw_Data!J:J,MATCH(Customer_Master!A626,Raw_Data!F:F,0))</f>
        <v>Skokie</v>
      </c>
      <c r="F626" s="20" t="str">
        <f>INDEX(Raw_Data!M:M,MATCH(Customer_Master!A626,Raw_Data!F:F,0))</f>
        <v>Central</v>
      </c>
      <c r="G626" s="20">
        <f>COUNTIF(Raw_Data!F:F,Customer_Master!A626)</f>
        <v>14</v>
      </c>
      <c r="H626" s="21">
        <f>SUMIF(Raw_Data!F:F,Customer_Master!A626,Raw_Data!R:R)</f>
        <v>1010.2560000000001</v>
      </c>
      <c r="I626" s="22">
        <f t="shared" si="18"/>
        <v>72.161142857142863</v>
      </c>
      <c r="J626" s="20" t="str">
        <f t="shared" si="19"/>
        <v>Silver</v>
      </c>
    </row>
    <row r="627" spans="1:10" x14ac:dyDescent="0.3">
      <c r="A627" s="20" t="s">
        <v>5594</v>
      </c>
      <c r="B627" s="20" t="str">
        <f>IFERROR(INDEX(Raw_Data!G:G,MATCH(Customer_Master!A627,Raw_Data!F:F,0)),"Not found")</f>
        <v>Ralph Ritter</v>
      </c>
      <c r="C627" s="20" t="str">
        <f>INDEX(Raw_Data!H:H,MATCH(Customer_Master!A627,Raw_Data!F:F,0))</f>
        <v>Consumer</v>
      </c>
      <c r="D627" s="20" t="str">
        <f>INDEX(Raw_Data!J:J,MATCH(Customer_Master!A627,Raw_Data!F:F,0))</f>
        <v>San Francisco</v>
      </c>
      <c r="E627" s="20" t="str">
        <f>INDEX(Raw_Data!J:J,MATCH(Customer_Master!A627,Raw_Data!F:F,0))</f>
        <v>San Francisco</v>
      </c>
      <c r="F627" s="20" t="str">
        <f>INDEX(Raw_Data!M:M,MATCH(Customer_Master!A627,Raw_Data!F:F,0))</f>
        <v>West</v>
      </c>
      <c r="G627" s="20">
        <f>COUNTIF(Raw_Data!F:F,Customer_Master!A627)</f>
        <v>4</v>
      </c>
      <c r="H627" s="21">
        <f>SUMIF(Raw_Data!F:F,Customer_Master!A627,Raw_Data!R:R)</f>
        <v>615.93200000000002</v>
      </c>
      <c r="I627" s="22">
        <f t="shared" si="18"/>
        <v>153.983</v>
      </c>
      <c r="J627" s="20" t="str">
        <f t="shared" si="19"/>
        <v>Silver</v>
      </c>
    </row>
    <row r="628" spans="1:10" x14ac:dyDescent="0.3">
      <c r="A628" s="20" t="s">
        <v>5610</v>
      </c>
      <c r="B628" s="20" t="str">
        <f>IFERROR(INDEX(Raw_Data!G:G,MATCH(Customer_Master!A628,Raw_Data!F:F,0)),"Not found")</f>
        <v>Daniel Byrd</v>
      </c>
      <c r="C628" s="20" t="str">
        <f>INDEX(Raw_Data!H:H,MATCH(Customer_Master!A628,Raw_Data!F:F,0))</f>
        <v>Home Office</v>
      </c>
      <c r="D628" s="20" t="str">
        <f>INDEX(Raw_Data!J:J,MATCH(Customer_Master!A628,Raw_Data!F:F,0))</f>
        <v>Tampa</v>
      </c>
      <c r="E628" s="20" t="str">
        <f>INDEX(Raw_Data!J:J,MATCH(Customer_Master!A628,Raw_Data!F:F,0))</f>
        <v>Tampa</v>
      </c>
      <c r="F628" s="20" t="str">
        <f>INDEX(Raw_Data!M:M,MATCH(Customer_Master!A628,Raw_Data!F:F,0))</f>
        <v>South</v>
      </c>
      <c r="G628" s="20">
        <f>COUNTIF(Raw_Data!F:F,Customer_Master!A628)</f>
        <v>12</v>
      </c>
      <c r="H628" s="21">
        <f>SUMIF(Raw_Data!F:F,Customer_Master!A628,Raw_Data!R:R)</f>
        <v>2171.5990000000002</v>
      </c>
      <c r="I628" s="22">
        <f t="shared" si="18"/>
        <v>180.96658333333335</v>
      </c>
      <c r="J628" s="20" t="str">
        <f t="shared" si="19"/>
        <v>Gold</v>
      </c>
    </row>
    <row r="629" spans="1:10" x14ac:dyDescent="0.3">
      <c r="A629" s="20" t="s">
        <v>5622</v>
      </c>
      <c r="B629" s="20" t="str">
        <f>IFERROR(INDEX(Raw_Data!G:G,MATCH(Customer_Master!A629,Raw_Data!F:F,0)),"Not found")</f>
        <v>Thomas Thornton</v>
      </c>
      <c r="C629" s="20" t="str">
        <f>INDEX(Raw_Data!H:H,MATCH(Customer_Master!A629,Raw_Data!F:F,0))</f>
        <v>Consumer</v>
      </c>
      <c r="D629" s="20" t="str">
        <f>INDEX(Raw_Data!J:J,MATCH(Customer_Master!A629,Raw_Data!F:F,0))</f>
        <v>Houston</v>
      </c>
      <c r="E629" s="20" t="str">
        <f>INDEX(Raw_Data!J:J,MATCH(Customer_Master!A629,Raw_Data!F:F,0))</f>
        <v>Houston</v>
      </c>
      <c r="F629" s="20" t="str">
        <f>INDEX(Raw_Data!M:M,MATCH(Customer_Master!A629,Raw_Data!F:F,0))</f>
        <v>Central</v>
      </c>
      <c r="G629" s="20">
        <f>COUNTIF(Raw_Data!F:F,Customer_Master!A629)</f>
        <v>15</v>
      </c>
      <c r="H629" s="21">
        <f>SUMIF(Raw_Data!F:F,Customer_Master!A629,Raw_Data!R:R)</f>
        <v>1427.0440000000001</v>
      </c>
      <c r="I629" s="22">
        <f t="shared" si="18"/>
        <v>95.136266666666671</v>
      </c>
      <c r="J629" s="20" t="str">
        <f t="shared" si="19"/>
        <v>Silver</v>
      </c>
    </row>
    <row r="630" spans="1:10" x14ac:dyDescent="0.3">
      <c r="A630" s="20" t="s">
        <v>5631</v>
      </c>
      <c r="B630" s="20" t="str">
        <f>IFERROR(INDEX(Raw_Data!G:G,MATCH(Customer_Master!A630,Raw_Data!F:F,0)),"Not found")</f>
        <v>Lori Olson</v>
      </c>
      <c r="C630" s="20" t="str">
        <f>INDEX(Raw_Data!H:H,MATCH(Customer_Master!A630,Raw_Data!F:F,0))</f>
        <v>Corporate</v>
      </c>
      <c r="D630" s="20" t="str">
        <f>INDEX(Raw_Data!J:J,MATCH(Customer_Master!A630,Raw_Data!F:F,0))</f>
        <v>La Quinta</v>
      </c>
      <c r="E630" s="20" t="str">
        <f>INDEX(Raw_Data!J:J,MATCH(Customer_Master!A630,Raw_Data!F:F,0))</f>
        <v>La Quinta</v>
      </c>
      <c r="F630" s="20" t="str">
        <f>INDEX(Raw_Data!M:M,MATCH(Customer_Master!A630,Raw_Data!F:F,0))</f>
        <v>West</v>
      </c>
      <c r="G630" s="20">
        <f>COUNTIF(Raw_Data!F:F,Customer_Master!A630)</f>
        <v>9</v>
      </c>
      <c r="H630" s="21">
        <f>SUMIF(Raw_Data!F:F,Customer_Master!A630,Raw_Data!R:R)</f>
        <v>644.35</v>
      </c>
      <c r="I630" s="22">
        <f t="shared" si="18"/>
        <v>71.594444444444449</v>
      </c>
      <c r="J630" s="20" t="str">
        <f t="shared" si="19"/>
        <v>Silver</v>
      </c>
    </row>
    <row r="631" spans="1:10" x14ac:dyDescent="0.3">
      <c r="A631" s="20" t="s">
        <v>5639</v>
      </c>
      <c r="B631" s="20" t="str">
        <f>IFERROR(INDEX(Raw_Data!G:G,MATCH(Customer_Master!A631,Raw_Data!F:F,0)),"Not found")</f>
        <v>Ken Dana</v>
      </c>
      <c r="C631" s="20" t="str">
        <f>INDEX(Raw_Data!H:H,MATCH(Customer_Master!A631,Raw_Data!F:F,0))</f>
        <v>Corporate</v>
      </c>
      <c r="D631" s="20" t="str">
        <f>INDEX(Raw_Data!J:J,MATCH(Customer_Master!A631,Raw_Data!F:F,0))</f>
        <v>Scottsdale</v>
      </c>
      <c r="E631" s="20" t="str">
        <f>INDEX(Raw_Data!J:J,MATCH(Customer_Master!A631,Raw_Data!F:F,0))</f>
        <v>Scottsdale</v>
      </c>
      <c r="F631" s="20" t="str">
        <f>INDEX(Raw_Data!M:M,MATCH(Customer_Master!A631,Raw_Data!F:F,0))</f>
        <v>West</v>
      </c>
      <c r="G631" s="20">
        <f>COUNTIF(Raw_Data!F:F,Customer_Master!A631)</f>
        <v>13</v>
      </c>
      <c r="H631" s="21">
        <f>SUMIF(Raw_Data!F:F,Customer_Master!A631,Raw_Data!R:R)</f>
        <v>2243.5099999999998</v>
      </c>
      <c r="I631" s="22">
        <f t="shared" si="18"/>
        <v>172.5776923076923</v>
      </c>
      <c r="J631" s="20" t="str">
        <f t="shared" si="19"/>
        <v>Gold</v>
      </c>
    </row>
    <row r="632" spans="1:10" x14ac:dyDescent="0.3">
      <c r="A632" s="20" t="s">
        <v>5642</v>
      </c>
      <c r="B632" s="20" t="str">
        <f>IFERROR(INDEX(Raw_Data!G:G,MATCH(Customer_Master!A632,Raw_Data!F:F,0)),"Not found")</f>
        <v>Nicole Brennan</v>
      </c>
      <c r="C632" s="20" t="str">
        <f>INDEX(Raw_Data!H:H,MATCH(Customer_Master!A632,Raw_Data!F:F,0))</f>
        <v>Corporate</v>
      </c>
      <c r="D632" s="20" t="str">
        <f>INDEX(Raw_Data!J:J,MATCH(Customer_Master!A632,Raw_Data!F:F,0))</f>
        <v>Philadelphia</v>
      </c>
      <c r="E632" s="20" t="str">
        <f>INDEX(Raw_Data!J:J,MATCH(Customer_Master!A632,Raw_Data!F:F,0))</f>
        <v>Philadelphia</v>
      </c>
      <c r="F632" s="20" t="str">
        <f>INDEX(Raw_Data!M:M,MATCH(Customer_Master!A632,Raw_Data!F:F,0))</f>
        <v>East</v>
      </c>
      <c r="G632" s="20">
        <f>COUNTIF(Raw_Data!F:F,Customer_Master!A632)</f>
        <v>2</v>
      </c>
      <c r="H632" s="21">
        <f>SUMIF(Raw_Data!F:F,Customer_Master!A632,Raw_Data!R:R)</f>
        <v>273.87199999999996</v>
      </c>
      <c r="I632" s="22">
        <f t="shared" si="18"/>
        <v>136.93599999999998</v>
      </c>
      <c r="J632" s="20" t="str">
        <f t="shared" si="19"/>
        <v>Silver</v>
      </c>
    </row>
    <row r="633" spans="1:10" x14ac:dyDescent="0.3">
      <c r="A633" s="20" t="s">
        <v>5673</v>
      </c>
      <c r="B633" s="20" t="str">
        <f>IFERROR(INDEX(Raw_Data!G:G,MATCH(Customer_Master!A633,Raw_Data!F:F,0)),"Not found")</f>
        <v>Brian Derr</v>
      </c>
      <c r="C633" s="20" t="str">
        <f>INDEX(Raw_Data!H:H,MATCH(Customer_Master!A633,Raw_Data!F:F,0))</f>
        <v>Consumer</v>
      </c>
      <c r="D633" s="20" t="str">
        <f>INDEX(Raw_Data!J:J,MATCH(Customer_Master!A633,Raw_Data!F:F,0))</f>
        <v>Bowling Green</v>
      </c>
      <c r="E633" s="20" t="str">
        <f>INDEX(Raw_Data!J:J,MATCH(Customer_Master!A633,Raw_Data!F:F,0))</f>
        <v>Bowling Green</v>
      </c>
      <c r="F633" s="20" t="str">
        <f>INDEX(Raw_Data!M:M,MATCH(Customer_Master!A633,Raw_Data!F:F,0))</f>
        <v>South</v>
      </c>
      <c r="G633" s="20">
        <f>COUNTIF(Raw_Data!F:F,Customer_Master!A633)</f>
        <v>5</v>
      </c>
      <c r="H633" s="21">
        <f>SUMIF(Raw_Data!F:F,Customer_Master!A633,Raw_Data!R:R)</f>
        <v>582.64599999999996</v>
      </c>
      <c r="I633" s="22">
        <f t="shared" si="18"/>
        <v>116.52919999999999</v>
      </c>
      <c r="J633" s="20" t="str">
        <f t="shared" si="19"/>
        <v>Silver</v>
      </c>
    </row>
    <row r="634" spans="1:10" x14ac:dyDescent="0.3">
      <c r="A634" s="20" t="s">
        <v>5684</v>
      </c>
      <c r="B634" s="20" t="str">
        <f>IFERROR(INDEX(Raw_Data!G:G,MATCH(Customer_Master!A634,Raw_Data!F:F,0)),"Not found")</f>
        <v>Chris McAfee</v>
      </c>
      <c r="C634" s="20" t="str">
        <f>INDEX(Raw_Data!H:H,MATCH(Customer_Master!A634,Raw_Data!F:F,0))</f>
        <v>Consumer</v>
      </c>
      <c r="D634" s="20" t="str">
        <f>INDEX(Raw_Data!J:J,MATCH(Customer_Master!A634,Raw_Data!F:F,0))</f>
        <v>Carrollton</v>
      </c>
      <c r="E634" s="20" t="str">
        <f>INDEX(Raw_Data!J:J,MATCH(Customer_Master!A634,Raw_Data!F:F,0))</f>
        <v>Carrollton</v>
      </c>
      <c r="F634" s="20" t="str">
        <f>INDEX(Raw_Data!M:M,MATCH(Customer_Master!A634,Raw_Data!F:F,0))</f>
        <v>Central</v>
      </c>
      <c r="G634" s="20">
        <f>COUNTIF(Raw_Data!F:F,Customer_Master!A634)</f>
        <v>8</v>
      </c>
      <c r="H634" s="21">
        <f>SUMIF(Raw_Data!F:F,Customer_Master!A634,Raw_Data!R:R)</f>
        <v>2305.712</v>
      </c>
      <c r="I634" s="22">
        <f t="shared" si="18"/>
        <v>288.214</v>
      </c>
      <c r="J634" s="20" t="str">
        <f t="shared" si="19"/>
        <v>Gold</v>
      </c>
    </row>
    <row r="635" spans="1:10" x14ac:dyDescent="0.3">
      <c r="A635" s="20" t="s">
        <v>5717</v>
      </c>
      <c r="B635" s="20" t="str">
        <f>IFERROR(INDEX(Raw_Data!G:G,MATCH(Customer_Master!A635,Raw_Data!F:F,0)),"Not found")</f>
        <v>Edward Nazzal</v>
      </c>
      <c r="C635" s="20" t="str">
        <f>INDEX(Raw_Data!H:H,MATCH(Customer_Master!A635,Raw_Data!F:F,0))</f>
        <v>Consumer</v>
      </c>
      <c r="D635" s="20" t="str">
        <f>INDEX(Raw_Data!J:J,MATCH(Customer_Master!A635,Raw_Data!F:F,0))</f>
        <v>New York City</v>
      </c>
      <c r="E635" s="20" t="str">
        <f>INDEX(Raw_Data!J:J,MATCH(Customer_Master!A635,Raw_Data!F:F,0))</f>
        <v>New York City</v>
      </c>
      <c r="F635" s="20" t="str">
        <f>INDEX(Raw_Data!M:M,MATCH(Customer_Master!A635,Raw_Data!F:F,0))</f>
        <v>East</v>
      </c>
      <c r="G635" s="20">
        <f>COUNTIF(Raw_Data!F:F,Customer_Master!A635)</f>
        <v>9</v>
      </c>
      <c r="H635" s="21">
        <f>SUMIF(Raw_Data!F:F,Customer_Master!A635,Raw_Data!R:R)</f>
        <v>2199.366</v>
      </c>
      <c r="I635" s="22">
        <f t="shared" si="18"/>
        <v>244.374</v>
      </c>
      <c r="J635" s="20" t="str">
        <f t="shared" si="19"/>
        <v>Gold</v>
      </c>
    </row>
    <row r="636" spans="1:10" x14ac:dyDescent="0.3">
      <c r="A636" s="20" t="s">
        <v>5722</v>
      </c>
      <c r="B636" s="20" t="str">
        <f>IFERROR(INDEX(Raw_Data!G:G,MATCH(Customer_Master!A636,Raw_Data!F:F,0)),"Not found")</f>
        <v>Kean Nguyen</v>
      </c>
      <c r="C636" s="20" t="str">
        <f>INDEX(Raw_Data!H:H,MATCH(Customer_Master!A636,Raw_Data!F:F,0))</f>
        <v>Corporate</v>
      </c>
      <c r="D636" s="20" t="str">
        <f>INDEX(Raw_Data!J:J,MATCH(Customer_Master!A636,Raw_Data!F:F,0))</f>
        <v>Jacksonville</v>
      </c>
      <c r="E636" s="20" t="str">
        <f>INDEX(Raw_Data!J:J,MATCH(Customer_Master!A636,Raw_Data!F:F,0))</f>
        <v>Jacksonville</v>
      </c>
      <c r="F636" s="20" t="str">
        <f>INDEX(Raw_Data!M:M,MATCH(Customer_Master!A636,Raw_Data!F:F,0))</f>
        <v>South</v>
      </c>
      <c r="G636" s="20">
        <f>COUNTIF(Raw_Data!F:F,Customer_Master!A636)</f>
        <v>8</v>
      </c>
      <c r="H636" s="21">
        <f>SUMIF(Raw_Data!F:F,Customer_Master!A636,Raw_Data!R:R)</f>
        <v>2171.962</v>
      </c>
      <c r="I636" s="22">
        <f t="shared" si="18"/>
        <v>271.49525</v>
      </c>
      <c r="J636" s="20" t="str">
        <f t="shared" si="19"/>
        <v>Gold</v>
      </c>
    </row>
    <row r="637" spans="1:10" x14ac:dyDescent="0.3">
      <c r="A637" s="20" t="s">
        <v>5731</v>
      </c>
      <c r="B637" s="20" t="str">
        <f>IFERROR(INDEX(Raw_Data!G:G,MATCH(Customer_Master!A637,Raw_Data!F:F,0)),"Not found")</f>
        <v>Bill Overfelt</v>
      </c>
      <c r="C637" s="20" t="str">
        <f>INDEX(Raw_Data!H:H,MATCH(Customer_Master!A637,Raw_Data!F:F,0))</f>
        <v>Corporate</v>
      </c>
      <c r="D637" s="20" t="str">
        <f>INDEX(Raw_Data!J:J,MATCH(Customer_Master!A637,Raw_Data!F:F,0))</f>
        <v>Los Angeles</v>
      </c>
      <c r="E637" s="20" t="str">
        <f>INDEX(Raw_Data!J:J,MATCH(Customer_Master!A637,Raw_Data!F:F,0))</f>
        <v>Los Angeles</v>
      </c>
      <c r="F637" s="20" t="str">
        <f>INDEX(Raw_Data!M:M,MATCH(Customer_Master!A637,Raw_Data!F:F,0))</f>
        <v>West</v>
      </c>
      <c r="G637" s="20">
        <f>COUNTIF(Raw_Data!F:F,Customer_Master!A637)</f>
        <v>12</v>
      </c>
      <c r="H637" s="21">
        <f>SUMIF(Raw_Data!F:F,Customer_Master!A637,Raw_Data!R:R)</f>
        <v>2682.7280000000001</v>
      </c>
      <c r="I637" s="22">
        <f t="shared" si="18"/>
        <v>223.56066666666666</v>
      </c>
      <c r="J637" s="20" t="str">
        <f t="shared" si="19"/>
        <v>Gold</v>
      </c>
    </row>
    <row r="638" spans="1:10" x14ac:dyDescent="0.3">
      <c r="A638" s="20" t="s">
        <v>5734</v>
      </c>
      <c r="B638" s="20" t="str">
        <f>IFERROR(INDEX(Raw_Data!G:G,MATCH(Customer_Master!A638,Raw_Data!F:F,0)),"Not found")</f>
        <v>Aleksandra Gannaway</v>
      </c>
      <c r="C638" s="20" t="str">
        <f>INDEX(Raw_Data!H:H,MATCH(Customer_Master!A638,Raw_Data!F:F,0))</f>
        <v>Corporate</v>
      </c>
      <c r="D638" s="20" t="str">
        <f>INDEX(Raw_Data!J:J,MATCH(Customer_Master!A638,Raw_Data!F:F,0))</f>
        <v>Los Angeles</v>
      </c>
      <c r="E638" s="20" t="str">
        <f>INDEX(Raw_Data!J:J,MATCH(Customer_Master!A638,Raw_Data!F:F,0))</f>
        <v>Los Angeles</v>
      </c>
      <c r="F638" s="20" t="str">
        <f>INDEX(Raw_Data!M:M,MATCH(Customer_Master!A638,Raw_Data!F:F,0))</f>
        <v>West</v>
      </c>
      <c r="G638" s="20">
        <f>COUNTIF(Raw_Data!F:F,Customer_Master!A638)</f>
        <v>5</v>
      </c>
      <c r="H638" s="21">
        <f>SUMIF(Raw_Data!F:F,Customer_Master!A638,Raw_Data!R:R)</f>
        <v>367.548</v>
      </c>
      <c r="I638" s="22">
        <f t="shared" si="18"/>
        <v>73.509600000000006</v>
      </c>
      <c r="J638" s="20" t="str">
        <f t="shared" si="19"/>
        <v>Silver</v>
      </c>
    </row>
    <row r="639" spans="1:10" x14ac:dyDescent="0.3">
      <c r="A639" s="20" t="s">
        <v>5741</v>
      </c>
      <c r="B639" s="20" t="str">
        <f>IFERROR(INDEX(Raw_Data!G:G,MATCH(Customer_Master!A639,Raw_Data!F:F,0)),"Not found")</f>
        <v>Matthew Clasen</v>
      </c>
      <c r="C639" s="20" t="str">
        <f>INDEX(Raw_Data!H:H,MATCH(Customer_Master!A639,Raw_Data!F:F,0))</f>
        <v>Corporate</v>
      </c>
      <c r="D639" s="20" t="str">
        <f>INDEX(Raw_Data!J:J,MATCH(Customer_Master!A639,Raw_Data!F:F,0))</f>
        <v>Saint Louis</v>
      </c>
      <c r="E639" s="20" t="str">
        <f>INDEX(Raw_Data!J:J,MATCH(Customer_Master!A639,Raw_Data!F:F,0))</f>
        <v>Saint Louis</v>
      </c>
      <c r="F639" s="20" t="str">
        <f>INDEX(Raw_Data!M:M,MATCH(Customer_Master!A639,Raw_Data!F:F,0))</f>
        <v>Central</v>
      </c>
      <c r="G639" s="20">
        <f>COUNTIF(Raw_Data!F:F,Customer_Master!A639)</f>
        <v>8</v>
      </c>
      <c r="H639" s="21">
        <f>SUMIF(Raw_Data!F:F,Customer_Master!A639,Raw_Data!R:R)</f>
        <v>795.15400000000011</v>
      </c>
      <c r="I639" s="22">
        <f t="shared" si="18"/>
        <v>99.394250000000014</v>
      </c>
      <c r="J639" s="20" t="str">
        <f t="shared" si="19"/>
        <v>Silver</v>
      </c>
    </row>
    <row r="640" spans="1:10" x14ac:dyDescent="0.3">
      <c r="A640" s="20" t="s">
        <v>5744</v>
      </c>
      <c r="B640" s="20" t="str">
        <f>IFERROR(INDEX(Raw_Data!G:G,MATCH(Customer_Master!A640,Raw_Data!F:F,0)),"Not found")</f>
        <v>Tom Ashbrook</v>
      </c>
      <c r="C640" s="20" t="str">
        <f>INDEX(Raw_Data!H:H,MATCH(Customer_Master!A640,Raw_Data!F:F,0))</f>
        <v>Home Office</v>
      </c>
      <c r="D640" s="20" t="str">
        <f>INDEX(Raw_Data!J:J,MATCH(Customer_Master!A640,Raw_Data!F:F,0))</f>
        <v>New York City</v>
      </c>
      <c r="E640" s="20" t="str">
        <f>INDEX(Raw_Data!J:J,MATCH(Customer_Master!A640,Raw_Data!F:F,0))</f>
        <v>New York City</v>
      </c>
      <c r="F640" s="20" t="str">
        <f>INDEX(Raw_Data!M:M,MATCH(Customer_Master!A640,Raw_Data!F:F,0))</f>
        <v>East</v>
      </c>
      <c r="G640" s="20">
        <f>COUNTIF(Raw_Data!F:F,Customer_Master!A640)</f>
        <v>10</v>
      </c>
      <c r="H640" s="21">
        <f>SUMIF(Raw_Data!F:F,Customer_Master!A640,Raw_Data!R:R)</f>
        <v>14595.62</v>
      </c>
      <c r="I640" s="22">
        <f t="shared" si="18"/>
        <v>1459.5620000000001</v>
      </c>
      <c r="J640" s="20" t="str">
        <f t="shared" si="19"/>
        <v>VIP</v>
      </c>
    </row>
    <row r="641" spans="1:10" x14ac:dyDescent="0.3">
      <c r="A641" s="20" t="s">
        <v>5755</v>
      </c>
      <c r="B641" s="20" t="str">
        <f>IFERROR(INDEX(Raw_Data!G:G,MATCH(Customer_Master!A641,Raw_Data!F:F,0)),"Not found")</f>
        <v>Jason Fortune-</v>
      </c>
      <c r="C641" s="20" t="str">
        <f>INDEX(Raw_Data!H:H,MATCH(Customer_Master!A641,Raw_Data!F:F,0))</f>
        <v>Consumer</v>
      </c>
      <c r="D641" s="20" t="str">
        <f>INDEX(Raw_Data!J:J,MATCH(Customer_Master!A641,Raw_Data!F:F,0))</f>
        <v>Seattle</v>
      </c>
      <c r="E641" s="20" t="str">
        <f>INDEX(Raw_Data!J:J,MATCH(Customer_Master!A641,Raw_Data!F:F,0))</f>
        <v>Seattle</v>
      </c>
      <c r="F641" s="20" t="str">
        <f>INDEX(Raw_Data!M:M,MATCH(Customer_Master!A641,Raw_Data!F:F,0))</f>
        <v>West</v>
      </c>
      <c r="G641" s="20">
        <f>COUNTIF(Raw_Data!F:F,Customer_Master!A641)</f>
        <v>14</v>
      </c>
      <c r="H641" s="21">
        <f>SUMIF(Raw_Data!F:F,Customer_Master!A641,Raw_Data!R:R)</f>
        <v>955.12400000000002</v>
      </c>
      <c r="I641" s="22">
        <f t="shared" si="18"/>
        <v>68.223142857142861</v>
      </c>
      <c r="J641" s="20" t="str">
        <f t="shared" si="19"/>
        <v>Silver</v>
      </c>
    </row>
    <row r="642" spans="1:10" x14ac:dyDescent="0.3">
      <c r="A642" s="20" t="s">
        <v>5763</v>
      </c>
      <c r="B642" s="20" t="str">
        <f>IFERROR(INDEX(Raw_Data!G:G,MATCH(Customer_Master!A642,Raw_Data!F:F,0)),"Not found")</f>
        <v>Tim Taslimi</v>
      </c>
      <c r="C642" s="20" t="str">
        <f>INDEX(Raw_Data!H:H,MATCH(Customer_Master!A642,Raw_Data!F:F,0))</f>
        <v>Corporate</v>
      </c>
      <c r="D642" s="20" t="str">
        <f>INDEX(Raw_Data!J:J,MATCH(Customer_Master!A642,Raw_Data!F:F,0))</f>
        <v>Los Angeles</v>
      </c>
      <c r="E642" s="20" t="str">
        <f>INDEX(Raw_Data!J:J,MATCH(Customer_Master!A642,Raw_Data!F:F,0))</f>
        <v>Los Angeles</v>
      </c>
      <c r="F642" s="20" t="str">
        <f>INDEX(Raw_Data!M:M,MATCH(Customer_Master!A642,Raw_Data!F:F,0))</f>
        <v>West</v>
      </c>
      <c r="G642" s="20">
        <f>COUNTIF(Raw_Data!F:F,Customer_Master!A642)</f>
        <v>3</v>
      </c>
      <c r="H642" s="21">
        <f>SUMIF(Raw_Data!F:F,Customer_Master!A642,Raw_Data!R:R)</f>
        <v>439.5</v>
      </c>
      <c r="I642" s="22">
        <f t="shared" si="18"/>
        <v>146.5</v>
      </c>
      <c r="J642" s="20" t="str">
        <f t="shared" si="19"/>
        <v>Silver</v>
      </c>
    </row>
    <row r="643" spans="1:10" x14ac:dyDescent="0.3">
      <c r="A643" s="20" t="s">
        <v>5766</v>
      </c>
      <c r="B643" s="20" t="str">
        <f>IFERROR(INDEX(Raw_Data!G:G,MATCH(Customer_Master!A643,Raw_Data!F:F,0)),"Not found")</f>
        <v>Sarah Bern</v>
      </c>
      <c r="C643" s="20" t="str">
        <f>INDEX(Raw_Data!H:H,MATCH(Customer_Master!A643,Raw_Data!F:F,0))</f>
        <v>Consumer</v>
      </c>
      <c r="D643" s="20" t="str">
        <f>INDEX(Raw_Data!J:J,MATCH(Customer_Master!A643,Raw_Data!F:F,0))</f>
        <v>New York City</v>
      </c>
      <c r="E643" s="20" t="str">
        <f>INDEX(Raw_Data!J:J,MATCH(Customer_Master!A643,Raw_Data!F:F,0))</f>
        <v>New York City</v>
      </c>
      <c r="F643" s="20" t="str">
        <f>INDEX(Raw_Data!M:M,MATCH(Customer_Master!A643,Raw_Data!F:F,0))</f>
        <v>East</v>
      </c>
      <c r="G643" s="20">
        <f>COUNTIF(Raw_Data!F:F,Customer_Master!A643)</f>
        <v>7</v>
      </c>
      <c r="H643" s="21">
        <f>SUMIF(Raw_Data!F:F,Customer_Master!A643,Raw_Data!R:R)</f>
        <v>1348.02</v>
      </c>
      <c r="I643" s="22">
        <f t="shared" ref="I643:I706" si="20">H643/G643</f>
        <v>192.57428571428571</v>
      </c>
      <c r="J643" s="20" t="str">
        <f t="shared" ref="J643:J706" si="21">IF(H643&gt;5000,"VIP",IF(H643&gt;2000,"Gold","Silver"))</f>
        <v>Silver</v>
      </c>
    </row>
    <row r="644" spans="1:10" x14ac:dyDescent="0.3">
      <c r="A644" s="20" t="s">
        <v>5796</v>
      </c>
      <c r="B644" s="20" t="str">
        <f>IFERROR(INDEX(Raw_Data!G:G,MATCH(Customer_Master!A644,Raw_Data!F:F,0)),"Not found")</f>
        <v>Craig Leslie</v>
      </c>
      <c r="C644" s="20" t="str">
        <f>INDEX(Raw_Data!H:H,MATCH(Customer_Master!A644,Raw_Data!F:F,0))</f>
        <v>Home Office</v>
      </c>
      <c r="D644" s="20" t="str">
        <f>INDEX(Raw_Data!J:J,MATCH(Customer_Master!A644,Raw_Data!F:F,0))</f>
        <v>Springfield</v>
      </c>
      <c r="E644" s="20" t="str">
        <f>INDEX(Raw_Data!J:J,MATCH(Customer_Master!A644,Raw_Data!F:F,0))</f>
        <v>Springfield</v>
      </c>
      <c r="F644" s="20" t="str">
        <f>INDEX(Raw_Data!M:M,MATCH(Customer_Master!A644,Raw_Data!F:F,0))</f>
        <v>Central</v>
      </c>
      <c r="G644" s="20">
        <f>COUNTIF(Raw_Data!F:F,Customer_Master!A644)</f>
        <v>8</v>
      </c>
      <c r="H644" s="21">
        <f>SUMIF(Raw_Data!F:F,Customer_Master!A644,Raw_Data!R:R)</f>
        <v>2353.5859999999998</v>
      </c>
      <c r="I644" s="22">
        <f t="shared" si="20"/>
        <v>294.19824999999997</v>
      </c>
      <c r="J644" s="20" t="str">
        <f t="shared" si="21"/>
        <v>Gold</v>
      </c>
    </row>
    <row r="645" spans="1:10" x14ac:dyDescent="0.3">
      <c r="A645" s="20" t="s">
        <v>5800</v>
      </c>
      <c r="B645" s="20" t="str">
        <f>IFERROR(INDEX(Raw_Data!G:G,MATCH(Customer_Master!A645,Raw_Data!F:F,0)),"Not found")</f>
        <v>Hunter Glantz</v>
      </c>
      <c r="C645" s="20" t="str">
        <f>INDEX(Raw_Data!H:H,MATCH(Customer_Master!A645,Raw_Data!F:F,0))</f>
        <v>Consumer</v>
      </c>
      <c r="D645" s="20" t="str">
        <f>INDEX(Raw_Data!J:J,MATCH(Customer_Master!A645,Raw_Data!F:F,0))</f>
        <v>Amarillo</v>
      </c>
      <c r="E645" s="20" t="str">
        <f>INDEX(Raw_Data!J:J,MATCH(Customer_Master!A645,Raw_Data!F:F,0))</f>
        <v>Amarillo</v>
      </c>
      <c r="F645" s="20" t="str">
        <f>INDEX(Raw_Data!M:M,MATCH(Customer_Master!A645,Raw_Data!F:F,0))</f>
        <v>Central</v>
      </c>
      <c r="G645" s="20">
        <f>COUNTIF(Raw_Data!F:F,Customer_Master!A645)</f>
        <v>11</v>
      </c>
      <c r="H645" s="21">
        <f>SUMIF(Raw_Data!F:F,Customer_Master!A645,Raw_Data!R:R)</f>
        <v>3690.2840000000001</v>
      </c>
      <c r="I645" s="22">
        <f t="shared" si="20"/>
        <v>335.48036363636362</v>
      </c>
      <c r="J645" s="20" t="str">
        <f t="shared" si="21"/>
        <v>Gold</v>
      </c>
    </row>
    <row r="646" spans="1:10" x14ac:dyDescent="0.3">
      <c r="A646" s="20" t="s">
        <v>5803</v>
      </c>
      <c r="B646" s="20" t="str">
        <f>IFERROR(INDEX(Raw_Data!G:G,MATCH(Customer_Master!A646,Raw_Data!F:F,0)),"Not found")</f>
        <v>Nancy Lomonaco</v>
      </c>
      <c r="C646" s="20" t="str">
        <f>INDEX(Raw_Data!H:H,MATCH(Customer_Master!A646,Raw_Data!F:F,0))</f>
        <v>Home Office</v>
      </c>
      <c r="D646" s="20" t="str">
        <f>INDEX(Raw_Data!J:J,MATCH(Customer_Master!A646,Raw_Data!F:F,0))</f>
        <v>Los Angeles</v>
      </c>
      <c r="E646" s="20" t="str">
        <f>INDEX(Raw_Data!J:J,MATCH(Customer_Master!A646,Raw_Data!F:F,0))</f>
        <v>Los Angeles</v>
      </c>
      <c r="F646" s="20" t="str">
        <f>INDEX(Raw_Data!M:M,MATCH(Customer_Master!A646,Raw_Data!F:F,0))</f>
        <v>West</v>
      </c>
      <c r="G646" s="20">
        <f>COUNTIF(Raw_Data!F:F,Customer_Master!A646)</f>
        <v>10</v>
      </c>
      <c r="H646" s="21">
        <f>SUMIF(Raw_Data!F:F,Customer_Master!A646,Raw_Data!R:R)</f>
        <v>1418.0900000000001</v>
      </c>
      <c r="I646" s="22">
        <f t="shared" si="20"/>
        <v>141.80900000000003</v>
      </c>
      <c r="J646" s="20" t="str">
        <f t="shared" si="21"/>
        <v>Silver</v>
      </c>
    </row>
    <row r="647" spans="1:10" x14ac:dyDescent="0.3">
      <c r="A647" s="20" t="s">
        <v>5806</v>
      </c>
      <c r="B647" s="20" t="str">
        <f>IFERROR(INDEX(Raw_Data!G:G,MATCH(Customer_Master!A647,Raw_Data!F:F,0)),"Not found")</f>
        <v>Rick Reed</v>
      </c>
      <c r="C647" s="20" t="str">
        <f>INDEX(Raw_Data!H:H,MATCH(Customer_Master!A647,Raw_Data!F:F,0))</f>
        <v>Corporate</v>
      </c>
      <c r="D647" s="20" t="str">
        <f>INDEX(Raw_Data!J:J,MATCH(Customer_Master!A647,Raw_Data!F:F,0))</f>
        <v>Lowell</v>
      </c>
      <c r="E647" s="20" t="str">
        <f>INDEX(Raw_Data!J:J,MATCH(Customer_Master!A647,Raw_Data!F:F,0))</f>
        <v>Lowell</v>
      </c>
      <c r="F647" s="20" t="str">
        <f>INDEX(Raw_Data!M:M,MATCH(Customer_Master!A647,Raw_Data!F:F,0))</f>
        <v>East</v>
      </c>
      <c r="G647" s="20">
        <f>COUNTIF(Raw_Data!F:F,Customer_Master!A647)</f>
        <v>10</v>
      </c>
      <c r="H647" s="21">
        <f>SUMIF(Raw_Data!F:F,Customer_Master!A647,Raw_Data!R:R)</f>
        <v>3302.2620000000002</v>
      </c>
      <c r="I647" s="22">
        <f t="shared" si="20"/>
        <v>330.22620000000001</v>
      </c>
      <c r="J647" s="20" t="str">
        <f t="shared" si="21"/>
        <v>Gold</v>
      </c>
    </row>
    <row r="648" spans="1:10" x14ac:dyDescent="0.3">
      <c r="A648" s="20" t="s">
        <v>5813</v>
      </c>
      <c r="B648" s="20" t="str">
        <f>IFERROR(INDEX(Raw_Data!G:G,MATCH(Customer_Master!A648,Raw_Data!F:F,0)),"Not found")</f>
        <v>Toby Carlisle</v>
      </c>
      <c r="C648" s="20" t="str">
        <f>INDEX(Raw_Data!H:H,MATCH(Customer_Master!A648,Raw_Data!F:F,0))</f>
        <v>Consumer</v>
      </c>
      <c r="D648" s="20" t="str">
        <f>INDEX(Raw_Data!J:J,MATCH(Customer_Master!A648,Raw_Data!F:F,0))</f>
        <v>San Diego</v>
      </c>
      <c r="E648" s="20" t="str">
        <f>INDEX(Raw_Data!J:J,MATCH(Customer_Master!A648,Raw_Data!F:F,0))</f>
        <v>San Diego</v>
      </c>
      <c r="F648" s="20" t="str">
        <f>INDEX(Raw_Data!M:M,MATCH(Customer_Master!A648,Raw_Data!F:F,0))</f>
        <v>West</v>
      </c>
      <c r="G648" s="20">
        <f>COUNTIF(Raw_Data!F:F,Customer_Master!A648)</f>
        <v>16</v>
      </c>
      <c r="H648" s="21">
        <f>SUMIF(Raw_Data!F:F,Customer_Master!A648,Raw_Data!R:R)</f>
        <v>4266.8119999999999</v>
      </c>
      <c r="I648" s="22">
        <f t="shared" si="20"/>
        <v>266.67574999999999</v>
      </c>
      <c r="J648" s="20" t="str">
        <f t="shared" si="21"/>
        <v>Gold</v>
      </c>
    </row>
    <row r="649" spans="1:10" x14ac:dyDescent="0.3">
      <c r="A649" s="20" t="s">
        <v>5817</v>
      </c>
      <c r="B649" s="20" t="str">
        <f>IFERROR(INDEX(Raw_Data!G:G,MATCH(Customer_Master!A649,Raw_Data!F:F,0)),"Not found")</f>
        <v>Stewart Visinsky</v>
      </c>
      <c r="C649" s="20" t="str">
        <f>INDEX(Raw_Data!H:H,MATCH(Customer_Master!A649,Raw_Data!F:F,0))</f>
        <v>Consumer</v>
      </c>
      <c r="D649" s="20" t="str">
        <f>INDEX(Raw_Data!J:J,MATCH(Customer_Master!A649,Raw_Data!F:F,0))</f>
        <v>Pueblo</v>
      </c>
      <c r="E649" s="20" t="str">
        <f>INDEX(Raw_Data!J:J,MATCH(Customer_Master!A649,Raw_Data!F:F,0))</f>
        <v>Pueblo</v>
      </c>
      <c r="F649" s="20" t="str">
        <f>INDEX(Raw_Data!M:M,MATCH(Customer_Master!A649,Raw_Data!F:F,0))</f>
        <v>West</v>
      </c>
      <c r="G649" s="20">
        <f>COUNTIF(Raw_Data!F:F,Customer_Master!A649)</f>
        <v>25</v>
      </c>
      <c r="H649" s="21">
        <f>SUMIF(Raw_Data!F:F,Customer_Master!A649,Raw_Data!R:R)</f>
        <v>4105.3050000000003</v>
      </c>
      <c r="I649" s="22">
        <f t="shared" si="20"/>
        <v>164.21220000000002</v>
      </c>
      <c r="J649" s="20" t="str">
        <f t="shared" si="21"/>
        <v>Gold</v>
      </c>
    </row>
    <row r="650" spans="1:10" x14ac:dyDescent="0.3">
      <c r="A650" s="20" t="s">
        <v>5845</v>
      </c>
      <c r="B650" s="20" t="str">
        <f>IFERROR(INDEX(Raw_Data!G:G,MATCH(Customer_Master!A650,Raw_Data!F:F,0)),"Not found")</f>
        <v>Bobby Elias</v>
      </c>
      <c r="C650" s="20" t="str">
        <f>INDEX(Raw_Data!H:H,MATCH(Customer_Master!A650,Raw_Data!F:F,0))</f>
        <v>Consumer</v>
      </c>
      <c r="D650" s="20" t="str">
        <f>INDEX(Raw_Data!J:J,MATCH(Customer_Master!A650,Raw_Data!F:F,0))</f>
        <v>Lancaster</v>
      </c>
      <c r="E650" s="20" t="str">
        <f>INDEX(Raw_Data!J:J,MATCH(Customer_Master!A650,Raw_Data!F:F,0))</f>
        <v>Lancaster</v>
      </c>
      <c r="F650" s="20" t="str">
        <f>INDEX(Raw_Data!M:M,MATCH(Customer_Master!A650,Raw_Data!F:F,0))</f>
        <v>East</v>
      </c>
      <c r="G650" s="20">
        <f>COUNTIF(Raw_Data!F:F,Customer_Master!A650)</f>
        <v>5</v>
      </c>
      <c r="H650" s="21">
        <f>SUMIF(Raw_Data!F:F,Customer_Master!A650,Raw_Data!R:R)</f>
        <v>2261.4380000000001</v>
      </c>
      <c r="I650" s="22">
        <f t="shared" si="20"/>
        <v>452.2876</v>
      </c>
      <c r="J650" s="20" t="str">
        <f t="shared" si="21"/>
        <v>Gold</v>
      </c>
    </row>
    <row r="651" spans="1:10" x14ac:dyDescent="0.3">
      <c r="A651" s="20" t="s">
        <v>5876</v>
      </c>
      <c r="B651" s="20" t="str">
        <f>IFERROR(INDEX(Raw_Data!G:G,MATCH(Customer_Master!A651,Raw_Data!F:F,0)),"Not found")</f>
        <v>Steve Carroll</v>
      </c>
      <c r="C651" s="20" t="str">
        <f>INDEX(Raw_Data!H:H,MATCH(Customer_Master!A651,Raw_Data!F:F,0))</f>
        <v>Home Office</v>
      </c>
      <c r="D651" s="20" t="str">
        <f>INDEX(Raw_Data!J:J,MATCH(Customer_Master!A651,Raw_Data!F:F,0))</f>
        <v>Columbus</v>
      </c>
      <c r="E651" s="20" t="str">
        <f>INDEX(Raw_Data!J:J,MATCH(Customer_Master!A651,Raw_Data!F:F,0))</f>
        <v>Columbus</v>
      </c>
      <c r="F651" s="20" t="str">
        <f>INDEX(Raw_Data!M:M,MATCH(Customer_Master!A651,Raw_Data!F:F,0))</f>
        <v>South</v>
      </c>
      <c r="G651" s="20">
        <f>COUNTIF(Raw_Data!F:F,Customer_Master!A651)</f>
        <v>8</v>
      </c>
      <c r="H651" s="21">
        <f>SUMIF(Raw_Data!F:F,Customer_Master!A651,Raw_Data!R:R)</f>
        <v>1254.6400000000001</v>
      </c>
      <c r="I651" s="22">
        <f t="shared" si="20"/>
        <v>156.83000000000001</v>
      </c>
      <c r="J651" s="20" t="str">
        <f t="shared" si="21"/>
        <v>Silver</v>
      </c>
    </row>
    <row r="652" spans="1:10" x14ac:dyDescent="0.3">
      <c r="A652" s="20" t="s">
        <v>5886</v>
      </c>
      <c r="B652" s="20" t="str">
        <f>IFERROR(INDEX(Raw_Data!G:G,MATCH(Customer_Master!A652,Raw_Data!F:F,0)),"Not found")</f>
        <v>David Flashing</v>
      </c>
      <c r="C652" s="20" t="str">
        <f>INDEX(Raw_Data!H:H,MATCH(Customer_Master!A652,Raw_Data!F:F,0))</f>
        <v>Consumer</v>
      </c>
      <c r="D652" s="20" t="str">
        <f>INDEX(Raw_Data!J:J,MATCH(Customer_Master!A652,Raw_Data!F:F,0))</f>
        <v>Vallejo</v>
      </c>
      <c r="E652" s="20" t="str">
        <f>INDEX(Raw_Data!J:J,MATCH(Customer_Master!A652,Raw_Data!F:F,0))</f>
        <v>Vallejo</v>
      </c>
      <c r="F652" s="20" t="str">
        <f>INDEX(Raw_Data!M:M,MATCH(Customer_Master!A652,Raw_Data!F:F,0))</f>
        <v>West</v>
      </c>
      <c r="G652" s="20">
        <f>COUNTIF(Raw_Data!F:F,Customer_Master!A652)</f>
        <v>6</v>
      </c>
      <c r="H652" s="21">
        <f>SUMIF(Raw_Data!F:F,Customer_Master!A652,Raw_Data!R:R)</f>
        <v>2390.5340000000001</v>
      </c>
      <c r="I652" s="22">
        <f t="shared" si="20"/>
        <v>398.42233333333337</v>
      </c>
      <c r="J652" s="20" t="str">
        <f t="shared" si="21"/>
        <v>Gold</v>
      </c>
    </row>
    <row r="653" spans="1:10" x14ac:dyDescent="0.3">
      <c r="A653" s="20" t="s">
        <v>5891</v>
      </c>
      <c r="B653" s="20" t="str">
        <f>IFERROR(INDEX(Raw_Data!G:G,MATCH(Customer_Master!A653,Raw_Data!F:F,0)),"Not found")</f>
        <v>Fred Harton</v>
      </c>
      <c r="C653" s="20" t="str">
        <f>INDEX(Raw_Data!H:H,MATCH(Customer_Master!A653,Raw_Data!F:F,0))</f>
        <v>Consumer</v>
      </c>
      <c r="D653" s="20" t="str">
        <f>INDEX(Raw_Data!J:J,MATCH(Customer_Master!A653,Raw_Data!F:F,0))</f>
        <v>Seattle</v>
      </c>
      <c r="E653" s="20" t="str">
        <f>INDEX(Raw_Data!J:J,MATCH(Customer_Master!A653,Raw_Data!F:F,0))</f>
        <v>Seattle</v>
      </c>
      <c r="F653" s="20" t="str">
        <f>INDEX(Raw_Data!M:M,MATCH(Customer_Master!A653,Raw_Data!F:F,0))</f>
        <v>West</v>
      </c>
      <c r="G653" s="20">
        <f>COUNTIF(Raw_Data!F:F,Customer_Master!A653)</f>
        <v>14</v>
      </c>
      <c r="H653" s="21">
        <f>SUMIF(Raw_Data!F:F,Customer_Master!A653,Raw_Data!R:R)</f>
        <v>2271.2840000000001</v>
      </c>
      <c r="I653" s="22">
        <f t="shared" si="20"/>
        <v>162.23457142857143</v>
      </c>
      <c r="J653" s="20" t="str">
        <f t="shared" si="21"/>
        <v>Gold</v>
      </c>
    </row>
    <row r="654" spans="1:10" x14ac:dyDescent="0.3">
      <c r="A654" s="20" t="s">
        <v>5907</v>
      </c>
      <c r="B654" s="20" t="str">
        <f>IFERROR(INDEX(Raw_Data!G:G,MATCH(Customer_Master!A654,Raw_Data!F:F,0)),"Not found")</f>
        <v>MaryBeth Skach</v>
      </c>
      <c r="C654" s="20" t="str">
        <f>INDEX(Raw_Data!H:H,MATCH(Customer_Master!A654,Raw_Data!F:F,0))</f>
        <v>Consumer</v>
      </c>
      <c r="D654" s="20" t="str">
        <f>INDEX(Raw_Data!J:J,MATCH(Customer_Master!A654,Raw_Data!F:F,0))</f>
        <v>San Diego</v>
      </c>
      <c r="E654" s="20" t="str">
        <f>INDEX(Raw_Data!J:J,MATCH(Customer_Master!A654,Raw_Data!F:F,0))</f>
        <v>San Diego</v>
      </c>
      <c r="F654" s="20" t="str">
        <f>INDEX(Raw_Data!M:M,MATCH(Customer_Master!A654,Raw_Data!F:F,0))</f>
        <v>West</v>
      </c>
      <c r="G654" s="20">
        <f>COUNTIF(Raw_Data!F:F,Customer_Master!A654)</f>
        <v>7</v>
      </c>
      <c r="H654" s="21">
        <f>SUMIF(Raw_Data!F:F,Customer_Master!A654,Raw_Data!R:R)</f>
        <v>475.65599999999995</v>
      </c>
      <c r="I654" s="22">
        <f t="shared" si="20"/>
        <v>67.950857142857132</v>
      </c>
      <c r="J654" s="20" t="str">
        <f t="shared" si="21"/>
        <v>Silver</v>
      </c>
    </row>
    <row r="655" spans="1:10" x14ac:dyDescent="0.3">
      <c r="A655" s="20" t="s">
        <v>5917</v>
      </c>
      <c r="B655" s="20" t="str">
        <f>IFERROR(INDEX(Raw_Data!G:G,MATCH(Customer_Master!A655,Raw_Data!F:F,0)),"Not found")</f>
        <v>Ritsa Hightower</v>
      </c>
      <c r="C655" s="20" t="str">
        <f>INDEX(Raw_Data!H:H,MATCH(Customer_Master!A655,Raw_Data!F:F,0))</f>
        <v>Consumer</v>
      </c>
      <c r="D655" s="20" t="str">
        <f>INDEX(Raw_Data!J:J,MATCH(Customer_Master!A655,Raw_Data!F:F,0))</f>
        <v>Tallahassee</v>
      </c>
      <c r="E655" s="20" t="str">
        <f>INDEX(Raw_Data!J:J,MATCH(Customer_Master!A655,Raw_Data!F:F,0))</f>
        <v>Tallahassee</v>
      </c>
      <c r="F655" s="20" t="str">
        <f>INDEX(Raw_Data!M:M,MATCH(Customer_Master!A655,Raw_Data!F:F,0))</f>
        <v>South</v>
      </c>
      <c r="G655" s="20">
        <f>COUNTIF(Raw_Data!F:F,Customer_Master!A655)</f>
        <v>3</v>
      </c>
      <c r="H655" s="21">
        <f>SUMIF(Raw_Data!F:F,Customer_Master!A655,Raw_Data!R:R)</f>
        <v>740.38199999999995</v>
      </c>
      <c r="I655" s="22">
        <f t="shared" si="20"/>
        <v>246.79399999999998</v>
      </c>
      <c r="J655" s="20" t="str">
        <f t="shared" si="21"/>
        <v>Silver</v>
      </c>
    </row>
    <row r="656" spans="1:10" x14ac:dyDescent="0.3">
      <c r="A656" s="20" t="s">
        <v>5928</v>
      </c>
      <c r="B656" s="20" t="str">
        <f>IFERROR(INDEX(Raw_Data!G:G,MATCH(Customer_Master!A656,Raw_Data!F:F,0)),"Not found")</f>
        <v>George Ashbrook</v>
      </c>
      <c r="C656" s="20" t="str">
        <f>INDEX(Raw_Data!H:H,MATCH(Customer_Master!A656,Raw_Data!F:F,0))</f>
        <v>Consumer</v>
      </c>
      <c r="D656" s="20" t="str">
        <f>INDEX(Raw_Data!J:J,MATCH(Customer_Master!A656,Raw_Data!F:F,0))</f>
        <v>San Francisco</v>
      </c>
      <c r="E656" s="20" t="str">
        <f>INDEX(Raw_Data!J:J,MATCH(Customer_Master!A656,Raw_Data!F:F,0))</f>
        <v>San Francisco</v>
      </c>
      <c r="F656" s="20" t="str">
        <f>INDEX(Raw_Data!M:M,MATCH(Customer_Master!A656,Raw_Data!F:F,0))</f>
        <v>West</v>
      </c>
      <c r="G656" s="20">
        <f>COUNTIF(Raw_Data!F:F,Customer_Master!A656)</f>
        <v>14</v>
      </c>
      <c r="H656" s="21">
        <f>SUMIF(Raw_Data!F:F,Customer_Master!A656,Raw_Data!R:R)</f>
        <v>3919.7760000000003</v>
      </c>
      <c r="I656" s="22">
        <f t="shared" si="20"/>
        <v>279.98400000000004</v>
      </c>
      <c r="J656" s="20" t="str">
        <f t="shared" si="21"/>
        <v>Gold</v>
      </c>
    </row>
    <row r="657" spans="1:10" x14ac:dyDescent="0.3">
      <c r="A657" s="20" t="s">
        <v>5932</v>
      </c>
      <c r="B657" s="20" t="str">
        <f>IFERROR(INDEX(Raw_Data!G:G,MATCH(Customer_Master!A657,Raw_Data!F:F,0)),"Not found")</f>
        <v>Julie Prescott</v>
      </c>
      <c r="C657" s="20" t="str">
        <f>INDEX(Raw_Data!H:H,MATCH(Customer_Master!A657,Raw_Data!F:F,0))</f>
        <v>Home Office</v>
      </c>
      <c r="D657" s="20" t="str">
        <f>INDEX(Raw_Data!J:J,MATCH(Customer_Master!A657,Raw_Data!F:F,0))</f>
        <v>Columbus</v>
      </c>
      <c r="E657" s="20" t="str">
        <f>INDEX(Raw_Data!J:J,MATCH(Customer_Master!A657,Raw_Data!F:F,0))</f>
        <v>Columbus</v>
      </c>
      <c r="F657" s="20" t="str">
        <f>INDEX(Raw_Data!M:M,MATCH(Customer_Master!A657,Raw_Data!F:F,0))</f>
        <v>South</v>
      </c>
      <c r="G657" s="20">
        <f>COUNTIF(Raw_Data!F:F,Customer_Master!A657)</f>
        <v>13</v>
      </c>
      <c r="H657" s="21">
        <f>SUMIF(Raw_Data!F:F,Customer_Master!A657,Raw_Data!R:R)</f>
        <v>1707.7099999999998</v>
      </c>
      <c r="I657" s="22">
        <f t="shared" si="20"/>
        <v>131.36230769230767</v>
      </c>
      <c r="J657" s="20" t="str">
        <f t="shared" si="21"/>
        <v>Silver</v>
      </c>
    </row>
    <row r="658" spans="1:10" x14ac:dyDescent="0.3">
      <c r="A658" s="20" t="s">
        <v>5935</v>
      </c>
      <c r="B658" s="20" t="str">
        <f>IFERROR(INDEX(Raw_Data!G:G,MATCH(Customer_Master!A658,Raw_Data!F:F,0)),"Not found")</f>
        <v>Dean percer</v>
      </c>
      <c r="C658" s="20" t="str">
        <f>INDEX(Raw_Data!H:H,MATCH(Customer_Master!A658,Raw_Data!F:F,0))</f>
        <v>Home Office</v>
      </c>
      <c r="D658" s="20" t="str">
        <f>INDEX(Raw_Data!J:J,MATCH(Customer_Master!A658,Raw_Data!F:F,0))</f>
        <v>Murray</v>
      </c>
      <c r="E658" s="20" t="str">
        <f>INDEX(Raw_Data!J:J,MATCH(Customer_Master!A658,Raw_Data!F:F,0))</f>
        <v>Murray</v>
      </c>
      <c r="F658" s="20" t="str">
        <f>INDEX(Raw_Data!M:M,MATCH(Customer_Master!A658,Raw_Data!F:F,0))</f>
        <v>West</v>
      </c>
      <c r="G658" s="20">
        <f>COUNTIF(Raw_Data!F:F,Customer_Master!A658)</f>
        <v>29</v>
      </c>
      <c r="H658" s="21">
        <f>SUMIF(Raw_Data!F:F,Customer_Master!A658,Raw_Data!R:R)</f>
        <v>7198.7609999999986</v>
      </c>
      <c r="I658" s="22">
        <f t="shared" si="20"/>
        <v>248.23313793103443</v>
      </c>
      <c r="J658" s="20" t="str">
        <f t="shared" si="21"/>
        <v>VIP</v>
      </c>
    </row>
    <row r="659" spans="1:10" x14ac:dyDescent="0.3">
      <c r="A659" s="20" t="s">
        <v>5949</v>
      </c>
      <c r="B659" s="20" t="str">
        <f>IFERROR(INDEX(Raw_Data!G:G,MATCH(Customer_Master!A659,Raw_Data!F:F,0)),"Not found")</f>
        <v>Michael Oakman</v>
      </c>
      <c r="C659" s="20" t="str">
        <f>INDEX(Raw_Data!H:H,MATCH(Customer_Master!A659,Raw_Data!F:F,0))</f>
        <v>Consumer</v>
      </c>
      <c r="D659" s="20" t="str">
        <f>INDEX(Raw_Data!J:J,MATCH(Customer_Master!A659,Raw_Data!F:F,0))</f>
        <v>Dallas</v>
      </c>
      <c r="E659" s="20" t="str">
        <f>INDEX(Raw_Data!J:J,MATCH(Customer_Master!A659,Raw_Data!F:F,0))</f>
        <v>Dallas</v>
      </c>
      <c r="F659" s="20" t="str">
        <f>INDEX(Raw_Data!M:M,MATCH(Customer_Master!A659,Raw_Data!F:F,0))</f>
        <v>Central</v>
      </c>
      <c r="G659" s="20">
        <f>COUNTIF(Raw_Data!F:F,Customer_Master!A659)</f>
        <v>4</v>
      </c>
      <c r="H659" s="21">
        <f>SUMIF(Raw_Data!F:F,Customer_Master!A659,Raw_Data!R:R)</f>
        <v>154.28800000000001</v>
      </c>
      <c r="I659" s="22">
        <f t="shared" si="20"/>
        <v>38.572000000000003</v>
      </c>
      <c r="J659" s="20" t="str">
        <f t="shared" si="21"/>
        <v>Silver</v>
      </c>
    </row>
    <row r="660" spans="1:10" x14ac:dyDescent="0.3">
      <c r="A660" s="20" t="s">
        <v>5985</v>
      </c>
      <c r="B660" s="20" t="str">
        <f>IFERROR(INDEX(Raw_Data!G:G,MATCH(Customer_Master!A660,Raw_Data!F:F,0)),"Not found")</f>
        <v>Denise Leinenbach</v>
      </c>
      <c r="C660" s="20" t="str">
        <f>INDEX(Raw_Data!H:H,MATCH(Customer_Master!A660,Raw_Data!F:F,0))</f>
        <v>Consumer</v>
      </c>
      <c r="D660" s="20" t="str">
        <f>INDEX(Raw_Data!J:J,MATCH(Customer_Master!A660,Raw_Data!F:F,0))</f>
        <v>Las Cruces</v>
      </c>
      <c r="E660" s="20" t="str">
        <f>INDEX(Raw_Data!J:J,MATCH(Customer_Master!A660,Raw_Data!F:F,0))</f>
        <v>Las Cruces</v>
      </c>
      <c r="F660" s="20" t="str">
        <f>INDEX(Raw_Data!M:M,MATCH(Customer_Master!A660,Raw_Data!F:F,0))</f>
        <v>West</v>
      </c>
      <c r="G660" s="20">
        <f>COUNTIF(Raw_Data!F:F,Customer_Master!A660)</f>
        <v>8</v>
      </c>
      <c r="H660" s="21">
        <f>SUMIF(Raw_Data!F:F,Customer_Master!A660,Raw_Data!R:R)</f>
        <v>585.02</v>
      </c>
      <c r="I660" s="22">
        <f t="shared" si="20"/>
        <v>73.127499999999998</v>
      </c>
      <c r="J660" s="20" t="str">
        <f t="shared" si="21"/>
        <v>Silver</v>
      </c>
    </row>
    <row r="661" spans="1:10" x14ac:dyDescent="0.3">
      <c r="A661" s="20" t="s">
        <v>5992</v>
      </c>
      <c r="B661" s="20" t="str">
        <f>IFERROR(INDEX(Raw_Data!G:G,MATCH(Customer_Master!A661,Raw_Data!F:F,0)),"Not found")</f>
        <v>Michelle Huthwaite</v>
      </c>
      <c r="C661" s="20" t="str">
        <f>INDEX(Raw_Data!H:H,MATCH(Customer_Master!A661,Raw_Data!F:F,0))</f>
        <v>Consumer</v>
      </c>
      <c r="D661" s="20" t="str">
        <f>INDEX(Raw_Data!J:J,MATCH(Customer_Master!A661,Raw_Data!F:F,0))</f>
        <v>Seattle</v>
      </c>
      <c r="E661" s="20" t="str">
        <f>INDEX(Raw_Data!J:J,MATCH(Customer_Master!A661,Raw_Data!F:F,0))</f>
        <v>Seattle</v>
      </c>
      <c r="F661" s="20" t="str">
        <f>INDEX(Raw_Data!M:M,MATCH(Customer_Master!A661,Raw_Data!F:F,0))</f>
        <v>West</v>
      </c>
      <c r="G661" s="20">
        <f>COUNTIF(Raw_Data!F:F,Customer_Master!A661)</f>
        <v>10</v>
      </c>
      <c r="H661" s="21">
        <f>SUMIF(Raw_Data!F:F,Customer_Master!A661,Raw_Data!R:R)</f>
        <v>2984.9480000000003</v>
      </c>
      <c r="I661" s="22">
        <f t="shared" si="20"/>
        <v>298.49480000000005</v>
      </c>
      <c r="J661" s="20" t="str">
        <f t="shared" si="21"/>
        <v>Gold</v>
      </c>
    </row>
    <row r="662" spans="1:10" x14ac:dyDescent="0.3">
      <c r="A662" s="20" t="s">
        <v>6000</v>
      </c>
      <c r="B662" s="20" t="str">
        <f>IFERROR(INDEX(Raw_Data!G:G,MATCH(Customer_Master!A662,Raw_Data!F:F,0)),"Not found")</f>
        <v>Daniel Raglin</v>
      </c>
      <c r="C662" s="20" t="str">
        <f>INDEX(Raw_Data!H:H,MATCH(Customer_Master!A662,Raw_Data!F:F,0))</f>
        <v>Home Office</v>
      </c>
      <c r="D662" s="20" t="str">
        <f>INDEX(Raw_Data!J:J,MATCH(Customer_Master!A662,Raw_Data!F:F,0))</f>
        <v>Franklin</v>
      </c>
      <c r="E662" s="20" t="str">
        <f>INDEX(Raw_Data!J:J,MATCH(Customer_Master!A662,Raw_Data!F:F,0))</f>
        <v>Franklin</v>
      </c>
      <c r="F662" s="20" t="str">
        <f>INDEX(Raw_Data!M:M,MATCH(Customer_Master!A662,Raw_Data!F:F,0))</f>
        <v>East</v>
      </c>
      <c r="G662" s="20">
        <f>COUNTIF(Raw_Data!F:F,Customer_Master!A662)</f>
        <v>13</v>
      </c>
      <c r="H662" s="21">
        <f>SUMIF(Raw_Data!F:F,Customer_Master!A662,Raw_Data!R:R)</f>
        <v>8350.8680000000004</v>
      </c>
      <c r="I662" s="22">
        <f t="shared" si="20"/>
        <v>642.37446153846156</v>
      </c>
      <c r="J662" s="20" t="str">
        <f t="shared" si="21"/>
        <v>VIP</v>
      </c>
    </row>
    <row r="663" spans="1:10" x14ac:dyDescent="0.3">
      <c r="A663" s="20" t="s">
        <v>6003</v>
      </c>
      <c r="B663" s="20" t="str">
        <f>IFERROR(INDEX(Raw_Data!G:G,MATCH(Customer_Master!A663,Raw_Data!F:F,0)),"Not found")</f>
        <v>Darrin Martin</v>
      </c>
      <c r="C663" s="20" t="str">
        <f>INDEX(Raw_Data!H:H,MATCH(Customer_Master!A663,Raw_Data!F:F,0))</f>
        <v>Consumer</v>
      </c>
      <c r="D663" s="20" t="str">
        <f>INDEX(Raw_Data!J:J,MATCH(Customer_Master!A663,Raw_Data!F:F,0))</f>
        <v>Encinitas</v>
      </c>
      <c r="E663" s="20" t="str">
        <f>INDEX(Raw_Data!J:J,MATCH(Customer_Master!A663,Raw_Data!F:F,0))</f>
        <v>Encinitas</v>
      </c>
      <c r="F663" s="20" t="str">
        <f>INDEX(Raw_Data!M:M,MATCH(Customer_Master!A663,Raw_Data!F:F,0))</f>
        <v>West</v>
      </c>
      <c r="G663" s="20">
        <f>COUNTIF(Raw_Data!F:F,Customer_Master!A663)</f>
        <v>20</v>
      </c>
      <c r="H663" s="21">
        <f>SUMIF(Raw_Data!F:F,Customer_Master!A663,Raw_Data!R:R)</f>
        <v>6345.1030000000001</v>
      </c>
      <c r="I663" s="22">
        <f t="shared" si="20"/>
        <v>317.25515000000001</v>
      </c>
      <c r="J663" s="20" t="str">
        <f t="shared" si="21"/>
        <v>VIP</v>
      </c>
    </row>
    <row r="664" spans="1:10" x14ac:dyDescent="0.3">
      <c r="A664" s="20" t="s">
        <v>6019</v>
      </c>
      <c r="B664" s="20" t="str">
        <f>IFERROR(INDEX(Raw_Data!G:G,MATCH(Customer_Master!A664,Raw_Data!F:F,0)),"Not found")</f>
        <v>Carol Adams</v>
      </c>
      <c r="C664" s="20" t="str">
        <f>INDEX(Raw_Data!H:H,MATCH(Customer_Master!A664,Raw_Data!F:F,0))</f>
        <v>Corporate</v>
      </c>
      <c r="D664" s="20" t="str">
        <f>INDEX(Raw_Data!J:J,MATCH(Customer_Master!A664,Raw_Data!F:F,0))</f>
        <v>Hoover</v>
      </c>
      <c r="E664" s="20" t="str">
        <f>INDEX(Raw_Data!J:J,MATCH(Customer_Master!A664,Raw_Data!F:F,0))</f>
        <v>Hoover</v>
      </c>
      <c r="F664" s="20" t="str">
        <f>INDEX(Raw_Data!M:M,MATCH(Customer_Master!A664,Raw_Data!F:F,0))</f>
        <v>South</v>
      </c>
      <c r="G664" s="20">
        <f>COUNTIF(Raw_Data!F:F,Customer_Master!A664)</f>
        <v>10</v>
      </c>
      <c r="H664" s="21">
        <f>SUMIF(Raw_Data!F:F,Customer_Master!A664,Raw_Data!R:R)</f>
        <v>3789.7228</v>
      </c>
      <c r="I664" s="22">
        <f t="shared" si="20"/>
        <v>378.97228000000001</v>
      </c>
      <c r="J664" s="20" t="str">
        <f t="shared" si="21"/>
        <v>Gold</v>
      </c>
    </row>
    <row r="665" spans="1:10" x14ac:dyDescent="0.3">
      <c r="A665" s="20" t="s">
        <v>6029</v>
      </c>
      <c r="B665" s="20" t="str">
        <f>IFERROR(INDEX(Raw_Data!G:G,MATCH(Customer_Master!A665,Raw_Data!F:F,0)),"Not found")</f>
        <v>Anna Chung</v>
      </c>
      <c r="C665" s="20" t="str">
        <f>INDEX(Raw_Data!H:H,MATCH(Customer_Master!A665,Raw_Data!F:F,0))</f>
        <v>Consumer</v>
      </c>
      <c r="D665" s="20" t="str">
        <f>INDEX(Raw_Data!J:J,MATCH(Customer_Master!A665,Raw_Data!F:F,0))</f>
        <v>Huntsville</v>
      </c>
      <c r="E665" s="20" t="str">
        <f>INDEX(Raw_Data!J:J,MATCH(Customer_Master!A665,Raw_Data!F:F,0))</f>
        <v>Huntsville</v>
      </c>
      <c r="F665" s="20" t="str">
        <f>INDEX(Raw_Data!M:M,MATCH(Customer_Master!A665,Raw_Data!F:F,0))</f>
        <v>Central</v>
      </c>
      <c r="G665" s="20">
        <f>COUNTIF(Raw_Data!F:F,Customer_Master!A665)</f>
        <v>6</v>
      </c>
      <c r="H665" s="21">
        <f>SUMIF(Raw_Data!F:F,Customer_Master!A665,Raw_Data!R:R)</f>
        <v>657.31600000000003</v>
      </c>
      <c r="I665" s="22">
        <f t="shared" si="20"/>
        <v>109.55266666666667</v>
      </c>
      <c r="J665" s="20" t="str">
        <f t="shared" si="21"/>
        <v>Silver</v>
      </c>
    </row>
    <row r="666" spans="1:10" x14ac:dyDescent="0.3">
      <c r="A666" s="20" t="s">
        <v>6036</v>
      </c>
      <c r="B666" s="20" t="str">
        <f>IFERROR(INDEX(Raw_Data!G:G,MATCH(Customer_Master!A666,Raw_Data!F:F,0)),"Not found")</f>
        <v>Denise Monton</v>
      </c>
      <c r="C666" s="20" t="str">
        <f>INDEX(Raw_Data!H:H,MATCH(Customer_Master!A666,Raw_Data!F:F,0))</f>
        <v>Corporate</v>
      </c>
      <c r="D666" s="20" t="str">
        <f>INDEX(Raw_Data!J:J,MATCH(Customer_Master!A666,Raw_Data!F:F,0))</f>
        <v>Roswell</v>
      </c>
      <c r="E666" s="20" t="str">
        <f>INDEX(Raw_Data!J:J,MATCH(Customer_Master!A666,Raw_Data!F:F,0))</f>
        <v>Roswell</v>
      </c>
      <c r="F666" s="20" t="str">
        <f>INDEX(Raw_Data!M:M,MATCH(Customer_Master!A666,Raw_Data!F:F,0))</f>
        <v>South</v>
      </c>
      <c r="G666" s="20">
        <f>COUNTIF(Raw_Data!F:F,Customer_Master!A666)</f>
        <v>13</v>
      </c>
      <c r="H666" s="21">
        <f>SUMIF(Raw_Data!F:F,Customer_Master!A666,Raw_Data!R:R)</f>
        <v>4074.4720000000007</v>
      </c>
      <c r="I666" s="22">
        <f t="shared" si="20"/>
        <v>313.42092307692315</v>
      </c>
      <c r="J666" s="20" t="str">
        <f t="shared" si="21"/>
        <v>Gold</v>
      </c>
    </row>
    <row r="667" spans="1:10" x14ac:dyDescent="0.3">
      <c r="A667" s="20" t="s">
        <v>6043</v>
      </c>
      <c r="B667" s="20" t="str">
        <f>IFERROR(INDEX(Raw_Data!G:G,MATCH(Customer_Master!A667,Raw_Data!F:F,0)),"Not found")</f>
        <v>Vicky Freymann</v>
      </c>
      <c r="C667" s="20" t="str">
        <f>INDEX(Raw_Data!H:H,MATCH(Customer_Master!A667,Raw_Data!F:F,0))</f>
        <v>Home Office</v>
      </c>
      <c r="D667" s="20" t="str">
        <f>INDEX(Raw_Data!J:J,MATCH(Customer_Master!A667,Raw_Data!F:F,0))</f>
        <v>Columbus</v>
      </c>
      <c r="E667" s="20" t="str">
        <f>INDEX(Raw_Data!J:J,MATCH(Customer_Master!A667,Raw_Data!F:F,0))</f>
        <v>Columbus</v>
      </c>
      <c r="F667" s="20" t="str">
        <f>INDEX(Raw_Data!M:M,MATCH(Customer_Master!A667,Raw_Data!F:F,0))</f>
        <v>Central</v>
      </c>
      <c r="G667" s="20">
        <f>COUNTIF(Raw_Data!F:F,Customer_Master!A667)</f>
        <v>11</v>
      </c>
      <c r="H667" s="21">
        <f>SUMIF(Raw_Data!F:F,Customer_Master!A667,Raw_Data!R:R)</f>
        <v>847.94399999999996</v>
      </c>
      <c r="I667" s="22">
        <f t="shared" si="20"/>
        <v>77.085818181818183</v>
      </c>
      <c r="J667" s="20" t="str">
        <f t="shared" si="21"/>
        <v>Silver</v>
      </c>
    </row>
    <row r="668" spans="1:10" x14ac:dyDescent="0.3">
      <c r="A668" s="20" t="s">
        <v>6052</v>
      </c>
      <c r="B668" s="20" t="str">
        <f>IFERROR(INDEX(Raw_Data!G:G,MATCH(Customer_Master!A668,Raw_Data!F:F,0)),"Not found")</f>
        <v>Christopher Conant</v>
      </c>
      <c r="C668" s="20" t="str">
        <f>INDEX(Raw_Data!H:H,MATCH(Customer_Master!A668,Raw_Data!F:F,0))</f>
        <v>Consumer</v>
      </c>
      <c r="D668" s="20" t="str">
        <f>INDEX(Raw_Data!J:J,MATCH(Customer_Master!A668,Raw_Data!F:F,0))</f>
        <v>Fayetteville</v>
      </c>
      <c r="E668" s="20" t="str">
        <f>INDEX(Raw_Data!J:J,MATCH(Customer_Master!A668,Raw_Data!F:F,0))</f>
        <v>Fayetteville</v>
      </c>
      <c r="F668" s="20" t="str">
        <f>INDEX(Raw_Data!M:M,MATCH(Customer_Master!A668,Raw_Data!F:F,0))</f>
        <v>South</v>
      </c>
      <c r="G668" s="20">
        <f>COUNTIF(Raw_Data!F:F,Customer_Master!A668)</f>
        <v>11</v>
      </c>
      <c r="H668" s="21">
        <f>SUMIF(Raw_Data!F:F,Customer_Master!A668,Raw_Data!R:R)</f>
        <v>12129.072</v>
      </c>
      <c r="I668" s="22">
        <f t="shared" si="20"/>
        <v>1102.6429090909091</v>
      </c>
      <c r="J668" s="20" t="str">
        <f t="shared" si="21"/>
        <v>VIP</v>
      </c>
    </row>
    <row r="669" spans="1:10" x14ac:dyDescent="0.3">
      <c r="A669" s="20" t="s">
        <v>6066</v>
      </c>
      <c r="B669" s="20" t="str">
        <f>IFERROR(INDEX(Raw_Data!G:G,MATCH(Customer_Master!A669,Raw_Data!F:F,0)),"Not found")</f>
        <v>Beth Fritzler</v>
      </c>
      <c r="C669" s="20" t="str">
        <f>INDEX(Raw_Data!H:H,MATCH(Customer_Master!A669,Raw_Data!F:F,0))</f>
        <v>Corporate</v>
      </c>
      <c r="D669" s="20" t="str">
        <f>INDEX(Raw_Data!J:J,MATCH(Customer_Master!A669,Raw_Data!F:F,0))</f>
        <v>Tucson</v>
      </c>
      <c r="E669" s="20" t="str">
        <f>INDEX(Raw_Data!J:J,MATCH(Customer_Master!A669,Raw_Data!F:F,0))</f>
        <v>Tucson</v>
      </c>
      <c r="F669" s="20" t="str">
        <f>INDEX(Raw_Data!M:M,MATCH(Customer_Master!A669,Raw_Data!F:F,0))</f>
        <v>West</v>
      </c>
      <c r="G669" s="20">
        <f>COUNTIF(Raw_Data!F:F,Customer_Master!A669)</f>
        <v>4</v>
      </c>
      <c r="H669" s="21">
        <f>SUMIF(Raw_Data!F:F,Customer_Master!A669,Raw_Data!R:R)</f>
        <v>791.9899999999999</v>
      </c>
      <c r="I669" s="22">
        <f t="shared" si="20"/>
        <v>197.99749999999997</v>
      </c>
      <c r="J669" s="20" t="str">
        <f t="shared" si="21"/>
        <v>Silver</v>
      </c>
    </row>
    <row r="670" spans="1:10" x14ac:dyDescent="0.3">
      <c r="A670" s="20" t="s">
        <v>6084</v>
      </c>
      <c r="B670" s="20" t="str">
        <f>IFERROR(INDEX(Raw_Data!G:G,MATCH(Customer_Master!A670,Raw_Data!F:F,0)),"Not found")</f>
        <v>Harry Greene</v>
      </c>
      <c r="C670" s="20" t="str">
        <f>INDEX(Raw_Data!H:H,MATCH(Customer_Master!A670,Raw_Data!F:F,0))</f>
        <v>Consumer</v>
      </c>
      <c r="D670" s="20" t="str">
        <f>INDEX(Raw_Data!J:J,MATCH(Customer_Master!A670,Raw_Data!F:F,0))</f>
        <v>Lake Charles</v>
      </c>
      <c r="E670" s="20" t="str">
        <f>INDEX(Raw_Data!J:J,MATCH(Customer_Master!A670,Raw_Data!F:F,0))</f>
        <v>Lake Charles</v>
      </c>
      <c r="F670" s="20" t="str">
        <f>INDEX(Raw_Data!M:M,MATCH(Customer_Master!A670,Raw_Data!F:F,0))</f>
        <v>South</v>
      </c>
      <c r="G670" s="20">
        <f>COUNTIF(Raw_Data!F:F,Customer_Master!A670)</f>
        <v>10</v>
      </c>
      <c r="H670" s="21">
        <f>SUMIF(Raw_Data!F:F,Customer_Master!A670,Raw_Data!R:R)</f>
        <v>785.62800000000004</v>
      </c>
      <c r="I670" s="22">
        <f t="shared" si="20"/>
        <v>78.56280000000001</v>
      </c>
      <c r="J670" s="20" t="str">
        <f t="shared" si="21"/>
        <v>Silver</v>
      </c>
    </row>
    <row r="671" spans="1:10" x14ac:dyDescent="0.3">
      <c r="A671" s="20" t="s">
        <v>6126</v>
      </c>
      <c r="B671" s="20" t="str">
        <f>IFERROR(INDEX(Raw_Data!G:G,MATCH(Customer_Master!A671,Raw_Data!F:F,0)),"Not found")</f>
        <v>Becky Pak</v>
      </c>
      <c r="C671" s="20" t="str">
        <f>INDEX(Raw_Data!H:H,MATCH(Customer_Master!A671,Raw_Data!F:F,0))</f>
        <v>Consumer</v>
      </c>
      <c r="D671" s="20" t="str">
        <f>INDEX(Raw_Data!J:J,MATCH(Customer_Master!A671,Raw_Data!F:F,0))</f>
        <v>Columbus</v>
      </c>
      <c r="E671" s="20" t="str">
        <f>INDEX(Raw_Data!J:J,MATCH(Customer_Master!A671,Raw_Data!F:F,0))</f>
        <v>Columbus</v>
      </c>
      <c r="F671" s="20" t="str">
        <f>INDEX(Raw_Data!M:M,MATCH(Customer_Master!A671,Raw_Data!F:F,0))</f>
        <v>South</v>
      </c>
      <c r="G671" s="20">
        <f>COUNTIF(Raw_Data!F:F,Customer_Master!A671)</f>
        <v>11</v>
      </c>
      <c r="H671" s="21">
        <f>SUMIF(Raw_Data!F:F,Customer_Master!A671,Raw_Data!R:R)</f>
        <v>1697.8609999999999</v>
      </c>
      <c r="I671" s="22">
        <f t="shared" si="20"/>
        <v>154.351</v>
      </c>
      <c r="J671" s="20" t="str">
        <f t="shared" si="21"/>
        <v>Silver</v>
      </c>
    </row>
    <row r="672" spans="1:10" x14ac:dyDescent="0.3">
      <c r="A672" s="20" t="s">
        <v>6147</v>
      </c>
      <c r="B672" s="20" t="str">
        <f>IFERROR(INDEX(Raw_Data!G:G,MATCH(Customer_Master!A672,Raw_Data!F:F,0)),"Not found")</f>
        <v>Eugene Moren</v>
      </c>
      <c r="C672" s="20" t="str">
        <f>INDEX(Raw_Data!H:H,MATCH(Customer_Master!A672,Raw_Data!F:F,0))</f>
        <v>Home Office</v>
      </c>
      <c r="D672" s="20" t="str">
        <f>INDEX(Raw_Data!J:J,MATCH(Customer_Master!A672,Raw_Data!F:F,0))</f>
        <v>Glendale</v>
      </c>
      <c r="E672" s="20" t="str">
        <f>INDEX(Raw_Data!J:J,MATCH(Customer_Master!A672,Raw_Data!F:F,0))</f>
        <v>Glendale</v>
      </c>
      <c r="F672" s="20" t="str">
        <f>INDEX(Raw_Data!M:M,MATCH(Customer_Master!A672,Raw_Data!F:F,0))</f>
        <v>West</v>
      </c>
      <c r="G672" s="20">
        <f>COUNTIF(Raw_Data!F:F,Customer_Master!A672)</f>
        <v>21</v>
      </c>
      <c r="H672" s="21">
        <f>SUMIF(Raw_Data!F:F,Customer_Master!A672,Raw_Data!R:R)</f>
        <v>4588.4359999999997</v>
      </c>
      <c r="I672" s="22">
        <f t="shared" si="20"/>
        <v>218.49695238095237</v>
      </c>
      <c r="J672" s="20" t="str">
        <f t="shared" si="21"/>
        <v>Gold</v>
      </c>
    </row>
    <row r="673" spans="1:10" x14ac:dyDescent="0.3">
      <c r="A673" s="20" t="s">
        <v>6157</v>
      </c>
      <c r="B673" s="20" t="str">
        <f>IFERROR(INDEX(Raw_Data!G:G,MATCH(Customer_Master!A673,Raw_Data!F:F,0)),"Not found")</f>
        <v>Michelle Arnett</v>
      </c>
      <c r="C673" s="20" t="str">
        <f>INDEX(Raw_Data!H:H,MATCH(Customer_Master!A673,Raw_Data!F:F,0))</f>
        <v>Home Office</v>
      </c>
      <c r="D673" s="20" t="str">
        <f>INDEX(Raw_Data!J:J,MATCH(Customer_Master!A673,Raw_Data!F:F,0))</f>
        <v>Watertown</v>
      </c>
      <c r="E673" s="20" t="str">
        <f>INDEX(Raw_Data!J:J,MATCH(Customer_Master!A673,Raw_Data!F:F,0))</f>
        <v>Watertown</v>
      </c>
      <c r="F673" s="20" t="str">
        <f>INDEX(Raw_Data!M:M,MATCH(Customer_Master!A673,Raw_Data!F:F,0))</f>
        <v>East</v>
      </c>
      <c r="G673" s="20">
        <f>COUNTIF(Raw_Data!F:F,Customer_Master!A673)</f>
        <v>12</v>
      </c>
      <c r="H673" s="21">
        <f>SUMIF(Raw_Data!F:F,Customer_Master!A673,Raw_Data!R:R)</f>
        <v>2453.2840000000001</v>
      </c>
      <c r="I673" s="22">
        <f t="shared" si="20"/>
        <v>204.44033333333334</v>
      </c>
      <c r="J673" s="20" t="str">
        <f t="shared" si="21"/>
        <v>Gold</v>
      </c>
    </row>
    <row r="674" spans="1:10" x14ac:dyDescent="0.3">
      <c r="A674" s="20" t="s">
        <v>6163</v>
      </c>
      <c r="B674" s="20" t="str">
        <f>IFERROR(INDEX(Raw_Data!G:G,MATCH(Customer_Master!A674,Raw_Data!F:F,0)),"Not found")</f>
        <v>Andy Yotov</v>
      </c>
      <c r="C674" s="20" t="str">
        <f>INDEX(Raw_Data!H:H,MATCH(Customer_Master!A674,Raw_Data!F:F,0))</f>
        <v>Corporate</v>
      </c>
      <c r="D674" s="20" t="str">
        <f>INDEX(Raw_Data!J:J,MATCH(Customer_Master!A674,Raw_Data!F:F,0))</f>
        <v>Oceanside</v>
      </c>
      <c r="E674" s="20" t="str">
        <f>INDEX(Raw_Data!J:J,MATCH(Customer_Master!A674,Raw_Data!F:F,0))</f>
        <v>Oceanside</v>
      </c>
      <c r="F674" s="20" t="str">
        <f>INDEX(Raw_Data!M:M,MATCH(Customer_Master!A674,Raw_Data!F:F,0))</f>
        <v>West</v>
      </c>
      <c r="G674" s="20">
        <f>COUNTIF(Raw_Data!F:F,Customer_Master!A674)</f>
        <v>10</v>
      </c>
      <c r="H674" s="21">
        <f>SUMIF(Raw_Data!F:F,Customer_Master!A674,Raw_Data!R:R)</f>
        <v>497.01400000000007</v>
      </c>
      <c r="I674" s="22">
        <f t="shared" si="20"/>
        <v>49.701400000000007</v>
      </c>
      <c r="J674" s="20" t="str">
        <f t="shared" si="21"/>
        <v>Silver</v>
      </c>
    </row>
    <row r="675" spans="1:10" x14ac:dyDescent="0.3">
      <c r="A675" s="20" t="s">
        <v>6180</v>
      </c>
      <c r="B675" s="20" t="str">
        <f>IFERROR(INDEX(Raw_Data!G:G,MATCH(Customer_Master!A675,Raw_Data!F:F,0)),"Not found")</f>
        <v>Giulietta Baptist</v>
      </c>
      <c r="C675" s="20" t="str">
        <f>INDEX(Raw_Data!H:H,MATCH(Customer_Master!A675,Raw_Data!F:F,0))</f>
        <v>Consumer</v>
      </c>
      <c r="D675" s="20" t="str">
        <f>INDEX(Raw_Data!J:J,MATCH(Customer_Master!A675,Raw_Data!F:F,0))</f>
        <v>Philadelphia</v>
      </c>
      <c r="E675" s="20" t="str">
        <f>INDEX(Raw_Data!J:J,MATCH(Customer_Master!A675,Raw_Data!F:F,0))</f>
        <v>Philadelphia</v>
      </c>
      <c r="F675" s="20" t="str">
        <f>INDEX(Raw_Data!M:M,MATCH(Customer_Master!A675,Raw_Data!F:F,0))</f>
        <v>East</v>
      </c>
      <c r="G675" s="20">
        <f>COUNTIF(Raw_Data!F:F,Customer_Master!A675)</f>
        <v>16</v>
      </c>
      <c r="H675" s="21">
        <f>SUMIF(Raw_Data!F:F,Customer_Master!A675,Raw_Data!R:R)</f>
        <v>4716.2880000000005</v>
      </c>
      <c r="I675" s="22">
        <f t="shared" si="20"/>
        <v>294.76800000000003</v>
      </c>
      <c r="J675" s="20" t="str">
        <f t="shared" si="21"/>
        <v>Gold</v>
      </c>
    </row>
    <row r="676" spans="1:10" x14ac:dyDescent="0.3">
      <c r="A676" s="20" t="s">
        <v>6187</v>
      </c>
      <c r="B676" s="20" t="str">
        <f>IFERROR(INDEX(Raw_Data!G:G,MATCH(Customer_Master!A676,Raw_Data!F:F,0)),"Not found")</f>
        <v>Julia Barnett</v>
      </c>
      <c r="C676" s="20" t="str">
        <f>INDEX(Raw_Data!H:H,MATCH(Customer_Master!A676,Raw_Data!F:F,0))</f>
        <v>Home Office</v>
      </c>
      <c r="D676" s="20" t="str">
        <f>INDEX(Raw_Data!J:J,MATCH(Customer_Master!A676,Raw_Data!F:F,0))</f>
        <v>Columbus</v>
      </c>
      <c r="E676" s="20" t="str">
        <f>INDEX(Raw_Data!J:J,MATCH(Customer_Master!A676,Raw_Data!F:F,0))</f>
        <v>Columbus</v>
      </c>
      <c r="F676" s="20" t="str">
        <f>INDEX(Raw_Data!M:M,MATCH(Customer_Master!A676,Raw_Data!F:F,0))</f>
        <v>South</v>
      </c>
      <c r="G676" s="20">
        <f>COUNTIF(Raw_Data!F:F,Customer_Master!A676)</f>
        <v>9</v>
      </c>
      <c r="H676" s="21">
        <f>SUMIF(Raw_Data!F:F,Customer_Master!A676,Raw_Data!R:R)</f>
        <v>2518.1149999999998</v>
      </c>
      <c r="I676" s="22">
        <f t="shared" si="20"/>
        <v>279.79055555555556</v>
      </c>
      <c r="J676" s="20" t="str">
        <f t="shared" si="21"/>
        <v>Gold</v>
      </c>
    </row>
    <row r="677" spans="1:10" x14ac:dyDescent="0.3">
      <c r="A677" s="20" t="s">
        <v>6208</v>
      </c>
      <c r="B677" s="20" t="str">
        <f>IFERROR(INDEX(Raw_Data!G:G,MATCH(Customer_Master!A677,Raw_Data!F:F,0)),"Not found")</f>
        <v>Michael Grace</v>
      </c>
      <c r="C677" s="20" t="str">
        <f>INDEX(Raw_Data!H:H,MATCH(Customer_Master!A677,Raw_Data!F:F,0))</f>
        <v>Home Office</v>
      </c>
      <c r="D677" s="20" t="str">
        <f>INDEX(Raw_Data!J:J,MATCH(Customer_Master!A677,Raw_Data!F:F,0))</f>
        <v>New York City</v>
      </c>
      <c r="E677" s="20" t="str">
        <f>INDEX(Raw_Data!J:J,MATCH(Customer_Master!A677,Raw_Data!F:F,0))</f>
        <v>New York City</v>
      </c>
      <c r="F677" s="20" t="str">
        <f>INDEX(Raw_Data!M:M,MATCH(Customer_Master!A677,Raw_Data!F:F,0))</f>
        <v>East</v>
      </c>
      <c r="G677" s="20">
        <f>COUNTIF(Raw_Data!F:F,Customer_Master!A677)</f>
        <v>7</v>
      </c>
      <c r="H677" s="21">
        <f>SUMIF(Raw_Data!F:F,Customer_Master!A677,Raw_Data!R:R)</f>
        <v>1242.8330000000001</v>
      </c>
      <c r="I677" s="22">
        <f t="shared" si="20"/>
        <v>177.54757142857144</v>
      </c>
      <c r="J677" s="20" t="str">
        <f t="shared" si="21"/>
        <v>Silver</v>
      </c>
    </row>
    <row r="678" spans="1:10" x14ac:dyDescent="0.3">
      <c r="A678" s="20" t="s">
        <v>6219</v>
      </c>
      <c r="B678" s="20" t="str">
        <f>IFERROR(INDEX(Raw_Data!G:G,MATCH(Customer_Master!A678,Raw_Data!F:F,0)),"Not found")</f>
        <v>Sharelle Roach</v>
      </c>
      <c r="C678" s="20" t="str">
        <f>INDEX(Raw_Data!H:H,MATCH(Customer_Master!A678,Raw_Data!F:F,0))</f>
        <v>Home Office</v>
      </c>
      <c r="D678" s="20" t="str">
        <f>INDEX(Raw_Data!J:J,MATCH(Customer_Master!A678,Raw_Data!F:F,0))</f>
        <v>Louisville</v>
      </c>
      <c r="E678" s="20" t="str">
        <f>INDEX(Raw_Data!J:J,MATCH(Customer_Master!A678,Raw_Data!F:F,0))</f>
        <v>Louisville</v>
      </c>
      <c r="F678" s="20" t="str">
        <f>INDEX(Raw_Data!M:M,MATCH(Customer_Master!A678,Raw_Data!F:F,0))</f>
        <v>West</v>
      </c>
      <c r="G678" s="20">
        <f>COUNTIF(Raw_Data!F:F,Customer_Master!A678)</f>
        <v>9</v>
      </c>
      <c r="H678" s="21">
        <f>SUMIF(Raw_Data!F:F,Customer_Master!A678,Raw_Data!R:R)</f>
        <v>3233.4810000000002</v>
      </c>
      <c r="I678" s="22">
        <f t="shared" si="20"/>
        <v>359.27566666666667</v>
      </c>
      <c r="J678" s="20" t="str">
        <f t="shared" si="21"/>
        <v>Gold</v>
      </c>
    </row>
    <row r="679" spans="1:10" x14ac:dyDescent="0.3">
      <c r="A679" s="20" t="s">
        <v>6228</v>
      </c>
      <c r="B679" s="20" t="str">
        <f>IFERROR(INDEX(Raw_Data!G:G,MATCH(Customer_Master!A679,Raw_Data!F:F,0)),"Not found")</f>
        <v>Joy Bell-</v>
      </c>
      <c r="C679" s="20" t="str">
        <f>INDEX(Raw_Data!H:H,MATCH(Customer_Master!A679,Raw_Data!F:F,0))</f>
        <v>Consumer</v>
      </c>
      <c r="D679" s="20" t="str">
        <f>INDEX(Raw_Data!J:J,MATCH(Customer_Master!A679,Raw_Data!F:F,0))</f>
        <v>Brownsville</v>
      </c>
      <c r="E679" s="20" t="str">
        <f>INDEX(Raw_Data!J:J,MATCH(Customer_Master!A679,Raw_Data!F:F,0))</f>
        <v>Brownsville</v>
      </c>
      <c r="F679" s="20" t="str">
        <f>INDEX(Raw_Data!M:M,MATCH(Customer_Master!A679,Raw_Data!F:F,0))</f>
        <v>Central</v>
      </c>
      <c r="G679" s="20">
        <f>COUNTIF(Raw_Data!F:F,Customer_Master!A679)</f>
        <v>7</v>
      </c>
      <c r="H679" s="21">
        <f>SUMIF(Raw_Data!F:F,Customer_Master!A679,Raw_Data!R:R)</f>
        <v>644.11879999999996</v>
      </c>
      <c r="I679" s="22">
        <f t="shared" si="20"/>
        <v>92.016971428571424</v>
      </c>
      <c r="J679" s="20" t="str">
        <f t="shared" si="21"/>
        <v>Silver</v>
      </c>
    </row>
    <row r="680" spans="1:10" x14ac:dyDescent="0.3">
      <c r="A680" s="20" t="s">
        <v>6240</v>
      </c>
      <c r="B680" s="20" t="str">
        <f>IFERROR(INDEX(Raw_Data!G:G,MATCH(Customer_Master!A680,Raw_Data!F:F,0)),"Not found")</f>
        <v>Dario Medina</v>
      </c>
      <c r="C680" s="20" t="str">
        <f>INDEX(Raw_Data!H:H,MATCH(Customer_Master!A680,Raw_Data!F:F,0))</f>
        <v>Corporate</v>
      </c>
      <c r="D680" s="20" t="str">
        <f>INDEX(Raw_Data!J:J,MATCH(Customer_Master!A680,Raw_Data!F:F,0))</f>
        <v>Lincoln Park</v>
      </c>
      <c r="E680" s="20" t="str">
        <f>INDEX(Raw_Data!J:J,MATCH(Customer_Master!A680,Raw_Data!F:F,0))</f>
        <v>Lincoln Park</v>
      </c>
      <c r="F680" s="20" t="str">
        <f>INDEX(Raw_Data!M:M,MATCH(Customer_Master!A680,Raw_Data!F:F,0))</f>
        <v>Central</v>
      </c>
      <c r="G680" s="20">
        <f>COUNTIF(Raw_Data!F:F,Customer_Master!A680)</f>
        <v>9</v>
      </c>
      <c r="H680" s="21">
        <f>SUMIF(Raw_Data!F:F,Customer_Master!A680,Raw_Data!R:R)</f>
        <v>1322.0340000000001</v>
      </c>
      <c r="I680" s="22">
        <f t="shared" si="20"/>
        <v>146.89266666666668</v>
      </c>
      <c r="J680" s="20" t="str">
        <f t="shared" si="21"/>
        <v>Silver</v>
      </c>
    </row>
    <row r="681" spans="1:10" x14ac:dyDescent="0.3">
      <c r="A681" s="20" t="s">
        <v>6263</v>
      </c>
      <c r="B681" s="20" t="str">
        <f>IFERROR(INDEX(Raw_Data!G:G,MATCH(Customer_Master!A681,Raw_Data!F:F,0)),"Not found")</f>
        <v>Tony Chapman</v>
      </c>
      <c r="C681" s="20" t="str">
        <f>INDEX(Raw_Data!H:H,MATCH(Customer_Master!A681,Raw_Data!F:F,0))</f>
        <v>Home Office</v>
      </c>
      <c r="D681" s="20" t="str">
        <f>INDEX(Raw_Data!J:J,MATCH(Customer_Master!A681,Raw_Data!F:F,0))</f>
        <v>Columbus</v>
      </c>
      <c r="E681" s="20" t="str">
        <f>INDEX(Raw_Data!J:J,MATCH(Customer_Master!A681,Raw_Data!F:F,0))</f>
        <v>Columbus</v>
      </c>
      <c r="F681" s="20" t="str">
        <f>INDEX(Raw_Data!M:M,MATCH(Customer_Master!A681,Raw_Data!F:F,0))</f>
        <v>South</v>
      </c>
      <c r="G681" s="20">
        <f>COUNTIF(Raw_Data!F:F,Customer_Master!A681)</f>
        <v>11</v>
      </c>
      <c r="H681" s="21">
        <f>SUMIF(Raw_Data!F:F,Customer_Master!A681,Raw_Data!R:R)</f>
        <v>1244.9760000000001</v>
      </c>
      <c r="I681" s="22">
        <f t="shared" si="20"/>
        <v>113.17963636363638</v>
      </c>
      <c r="J681" s="20" t="str">
        <f t="shared" si="21"/>
        <v>Silver</v>
      </c>
    </row>
    <row r="682" spans="1:10" x14ac:dyDescent="0.3">
      <c r="A682" s="20" t="s">
        <v>6271</v>
      </c>
      <c r="B682" s="20" t="str">
        <f>IFERROR(INDEX(Raw_Data!G:G,MATCH(Customer_Master!A682,Raw_Data!F:F,0)),"Not found")</f>
        <v>Sean Wendt</v>
      </c>
      <c r="C682" s="20" t="str">
        <f>INDEX(Raw_Data!H:H,MATCH(Customer_Master!A682,Raw_Data!F:F,0))</f>
        <v>Home Office</v>
      </c>
      <c r="D682" s="20" t="str">
        <f>INDEX(Raw_Data!J:J,MATCH(Customer_Master!A682,Raw_Data!F:F,0))</f>
        <v>Detroit</v>
      </c>
      <c r="E682" s="20" t="str">
        <f>INDEX(Raw_Data!J:J,MATCH(Customer_Master!A682,Raw_Data!F:F,0))</f>
        <v>Detroit</v>
      </c>
      <c r="F682" s="20" t="str">
        <f>INDEX(Raw_Data!M:M,MATCH(Customer_Master!A682,Raw_Data!F:F,0))</f>
        <v>Central</v>
      </c>
      <c r="G682" s="20">
        <f>COUNTIF(Raw_Data!F:F,Customer_Master!A682)</f>
        <v>6</v>
      </c>
      <c r="H682" s="21">
        <f>SUMIF(Raw_Data!F:F,Customer_Master!A682,Raw_Data!R:R)</f>
        <v>1019.0439999999998</v>
      </c>
      <c r="I682" s="22">
        <f t="shared" si="20"/>
        <v>169.84066666666664</v>
      </c>
      <c r="J682" s="20" t="str">
        <f t="shared" si="21"/>
        <v>Silver</v>
      </c>
    </row>
    <row r="683" spans="1:10" x14ac:dyDescent="0.3">
      <c r="A683" s="20" t="s">
        <v>6279</v>
      </c>
      <c r="B683" s="20" t="str">
        <f>IFERROR(INDEX(Raw_Data!G:G,MATCH(Customer_Master!A683,Raw_Data!F:F,0)),"Not found")</f>
        <v>Richard Eichhorn</v>
      </c>
      <c r="C683" s="20" t="str">
        <f>INDEX(Raw_Data!H:H,MATCH(Customer_Master!A683,Raw_Data!F:F,0))</f>
        <v>Consumer</v>
      </c>
      <c r="D683" s="20" t="str">
        <f>INDEX(Raw_Data!J:J,MATCH(Customer_Master!A683,Raw_Data!F:F,0))</f>
        <v>Dallas</v>
      </c>
      <c r="E683" s="20" t="str">
        <f>INDEX(Raw_Data!J:J,MATCH(Customer_Master!A683,Raw_Data!F:F,0))</f>
        <v>Dallas</v>
      </c>
      <c r="F683" s="20" t="str">
        <f>INDEX(Raw_Data!M:M,MATCH(Customer_Master!A683,Raw_Data!F:F,0))</f>
        <v>Central</v>
      </c>
      <c r="G683" s="20">
        <f>COUNTIF(Raw_Data!F:F,Customer_Master!A683)</f>
        <v>9</v>
      </c>
      <c r="H683" s="21">
        <f>SUMIF(Raw_Data!F:F,Customer_Master!A683,Raw_Data!R:R)</f>
        <v>876.69600000000003</v>
      </c>
      <c r="I683" s="22">
        <f t="shared" si="20"/>
        <v>97.410666666666671</v>
      </c>
      <c r="J683" s="20" t="str">
        <f t="shared" si="21"/>
        <v>Silver</v>
      </c>
    </row>
    <row r="684" spans="1:10" x14ac:dyDescent="0.3">
      <c r="A684" s="20" t="s">
        <v>6287</v>
      </c>
      <c r="B684" s="20" t="str">
        <f>IFERROR(INDEX(Raw_Data!G:G,MATCH(Customer_Master!A684,Raw_Data!F:F,0)),"Not found")</f>
        <v>Benjamin Farhat</v>
      </c>
      <c r="C684" s="20" t="str">
        <f>INDEX(Raw_Data!H:H,MATCH(Customer_Master!A684,Raw_Data!F:F,0))</f>
        <v>Home Office</v>
      </c>
      <c r="D684" s="20" t="str">
        <f>INDEX(Raw_Data!J:J,MATCH(Customer_Master!A684,Raw_Data!F:F,0))</f>
        <v>Albuquerque</v>
      </c>
      <c r="E684" s="20" t="str">
        <f>INDEX(Raw_Data!J:J,MATCH(Customer_Master!A684,Raw_Data!F:F,0))</f>
        <v>Albuquerque</v>
      </c>
      <c r="F684" s="20" t="str">
        <f>INDEX(Raw_Data!M:M,MATCH(Customer_Master!A684,Raw_Data!F:F,0))</f>
        <v>West</v>
      </c>
      <c r="G684" s="20">
        <f>COUNTIF(Raw_Data!F:F,Customer_Master!A684)</f>
        <v>8</v>
      </c>
      <c r="H684" s="21">
        <f>SUMIF(Raw_Data!F:F,Customer_Master!A684,Raw_Data!R:R)</f>
        <v>1585.162</v>
      </c>
      <c r="I684" s="22">
        <f t="shared" si="20"/>
        <v>198.14525</v>
      </c>
      <c r="J684" s="20" t="str">
        <f t="shared" si="21"/>
        <v>Silver</v>
      </c>
    </row>
    <row r="685" spans="1:10" x14ac:dyDescent="0.3">
      <c r="A685" s="20" t="s">
        <v>6302</v>
      </c>
      <c r="B685" s="20" t="str">
        <f>IFERROR(INDEX(Raw_Data!G:G,MATCH(Customer_Master!A685,Raw_Data!F:F,0)),"Not found")</f>
        <v>Katrina Bavinger</v>
      </c>
      <c r="C685" s="20" t="str">
        <f>INDEX(Raw_Data!H:H,MATCH(Customer_Master!A685,Raw_Data!F:F,0))</f>
        <v>Home Office</v>
      </c>
      <c r="D685" s="20" t="str">
        <f>INDEX(Raw_Data!J:J,MATCH(Customer_Master!A685,Raw_Data!F:F,0))</f>
        <v>Apple Valley</v>
      </c>
      <c r="E685" s="20" t="str">
        <f>INDEX(Raw_Data!J:J,MATCH(Customer_Master!A685,Raw_Data!F:F,0))</f>
        <v>Apple Valley</v>
      </c>
      <c r="F685" s="20" t="str">
        <f>INDEX(Raw_Data!M:M,MATCH(Customer_Master!A685,Raw_Data!F:F,0))</f>
        <v>West</v>
      </c>
      <c r="G685" s="20">
        <f>COUNTIF(Raw_Data!F:F,Customer_Master!A685)</f>
        <v>9</v>
      </c>
      <c r="H685" s="21">
        <f>SUMIF(Raw_Data!F:F,Customer_Master!A685,Raw_Data!R:R)</f>
        <v>908.82099999999991</v>
      </c>
      <c r="I685" s="22">
        <f t="shared" si="20"/>
        <v>100.9801111111111</v>
      </c>
      <c r="J685" s="20" t="str">
        <f t="shared" si="21"/>
        <v>Silver</v>
      </c>
    </row>
    <row r="686" spans="1:10" x14ac:dyDescent="0.3">
      <c r="A686" s="20" t="s">
        <v>6318</v>
      </c>
      <c r="B686" s="20" t="str">
        <f>IFERROR(INDEX(Raw_Data!G:G,MATCH(Customer_Master!A686,Raw_Data!F:F,0)),"Not found")</f>
        <v>Jason Gross</v>
      </c>
      <c r="C686" s="20" t="str">
        <f>INDEX(Raw_Data!H:H,MATCH(Customer_Master!A686,Raw_Data!F:F,0))</f>
        <v>Corporate</v>
      </c>
      <c r="D686" s="20" t="str">
        <f>INDEX(Raw_Data!J:J,MATCH(Customer_Master!A686,Raw_Data!F:F,0))</f>
        <v>Providence</v>
      </c>
      <c r="E686" s="20" t="str">
        <f>INDEX(Raw_Data!J:J,MATCH(Customer_Master!A686,Raw_Data!F:F,0))</f>
        <v>Providence</v>
      </c>
      <c r="F686" s="20" t="str">
        <f>INDEX(Raw_Data!M:M,MATCH(Customer_Master!A686,Raw_Data!F:F,0))</f>
        <v>East</v>
      </c>
      <c r="G686" s="20">
        <f>COUNTIF(Raw_Data!F:F,Customer_Master!A686)</f>
        <v>11</v>
      </c>
      <c r="H686" s="21">
        <f>SUMIF(Raw_Data!F:F,Customer_Master!A686,Raw_Data!R:R)</f>
        <v>2240.5800000000004</v>
      </c>
      <c r="I686" s="22">
        <f t="shared" si="20"/>
        <v>203.68909090909094</v>
      </c>
      <c r="J686" s="20" t="str">
        <f t="shared" si="21"/>
        <v>Gold</v>
      </c>
    </row>
    <row r="687" spans="1:10" x14ac:dyDescent="0.3">
      <c r="A687" s="20" t="s">
        <v>6326</v>
      </c>
      <c r="B687" s="20" t="str">
        <f>IFERROR(INDEX(Raw_Data!G:G,MATCH(Customer_Master!A687,Raw_Data!F:F,0)),"Not found")</f>
        <v>Erin Creighton</v>
      </c>
      <c r="C687" s="20" t="str">
        <f>INDEX(Raw_Data!H:H,MATCH(Customer_Master!A687,Raw_Data!F:F,0))</f>
        <v>Consumer</v>
      </c>
      <c r="D687" s="20" t="str">
        <f>INDEX(Raw_Data!J:J,MATCH(Customer_Master!A687,Raw_Data!F:F,0))</f>
        <v>New York City</v>
      </c>
      <c r="E687" s="20" t="str">
        <f>INDEX(Raw_Data!J:J,MATCH(Customer_Master!A687,Raw_Data!F:F,0))</f>
        <v>New York City</v>
      </c>
      <c r="F687" s="20" t="str">
        <f>INDEX(Raw_Data!M:M,MATCH(Customer_Master!A687,Raw_Data!F:F,0))</f>
        <v>East</v>
      </c>
      <c r="G687" s="20">
        <f>COUNTIF(Raw_Data!F:F,Customer_Master!A687)</f>
        <v>7</v>
      </c>
      <c r="H687" s="21">
        <f>SUMIF(Raw_Data!F:F,Customer_Master!A687,Raw_Data!R:R)</f>
        <v>461.91399999999999</v>
      </c>
      <c r="I687" s="22">
        <f t="shared" si="20"/>
        <v>65.98771428571429</v>
      </c>
      <c r="J687" s="20" t="str">
        <f t="shared" si="21"/>
        <v>Silver</v>
      </c>
    </row>
    <row r="688" spans="1:10" x14ac:dyDescent="0.3">
      <c r="A688" s="20" t="s">
        <v>6342</v>
      </c>
      <c r="B688" s="20" t="str">
        <f>IFERROR(INDEX(Raw_Data!G:G,MATCH(Customer_Master!A688,Raw_Data!F:F,0)),"Not found")</f>
        <v>Eugene Barchas</v>
      </c>
      <c r="C688" s="20" t="str">
        <f>INDEX(Raw_Data!H:H,MATCH(Customer_Master!A688,Raw_Data!F:F,0))</f>
        <v>Consumer</v>
      </c>
      <c r="D688" s="20" t="str">
        <f>INDEX(Raw_Data!J:J,MATCH(Customer_Master!A688,Raw_Data!F:F,0))</f>
        <v>Philadelphia</v>
      </c>
      <c r="E688" s="20" t="str">
        <f>INDEX(Raw_Data!J:J,MATCH(Customer_Master!A688,Raw_Data!F:F,0))</f>
        <v>Philadelphia</v>
      </c>
      <c r="F688" s="20" t="str">
        <f>INDEX(Raw_Data!M:M,MATCH(Customer_Master!A688,Raw_Data!F:F,0))</f>
        <v>East</v>
      </c>
      <c r="G688" s="20">
        <f>COUNTIF(Raw_Data!F:F,Customer_Master!A688)</f>
        <v>11</v>
      </c>
      <c r="H688" s="21">
        <f>SUMIF(Raw_Data!F:F,Customer_Master!A688,Raw_Data!R:R)</f>
        <v>3071.1259999999997</v>
      </c>
      <c r="I688" s="22">
        <f t="shared" si="20"/>
        <v>279.1932727272727</v>
      </c>
      <c r="J688" s="20" t="str">
        <f t="shared" si="21"/>
        <v>Gold</v>
      </c>
    </row>
    <row r="689" spans="1:10" x14ac:dyDescent="0.3">
      <c r="A689" s="20" t="s">
        <v>6350</v>
      </c>
      <c r="B689" s="20" t="str">
        <f>IFERROR(INDEX(Raw_Data!G:G,MATCH(Customer_Master!A689,Raw_Data!F:F,0)),"Not found")</f>
        <v>Jennifer Patt</v>
      </c>
      <c r="C689" s="20" t="str">
        <f>INDEX(Raw_Data!H:H,MATCH(Customer_Master!A689,Raw_Data!F:F,0))</f>
        <v>Corporate</v>
      </c>
      <c r="D689" s="20" t="str">
        <f>INDEX(Raw_Data!J:J,MATCH(Customer_Master!A689,Raw_Data!F:F,0))</f>
        <v>Oceanside</v>
      </c>
      <c r="E689" s="20" t="str">
        <f>INDEX(Raw_Data!J:J,MATCH(Customer_Master!A689,Raw_Data!F:F,0))</f>
        <v>Oceanside</v>
      </c>
      <c r="F689" s="20" t="str">
        <f>INDEX(Raw_Data!M:M,MATCH(Customer_Master!A689,Raw_Data!F:F,0))</f>
        <v>East</v>
      </c>
      <c r="G689" s="20">
        <f>COUNTIF(Raw_Data!F:F,Customer_Master!A689)</f>
        <v>15</v>
      </c>
      <c r="H689" s="21">
        <f>SUMIF(Raw_Data!F:F,Customer_Master!A689,Raw_Data!R:R)</f>
        <v>1669.1350000000002</v>
      </c>
      <c r="I689" s="22">
        <f t="shared" si="20"/>
        <v>111.27566666666668</v>
      </c>
      <c r="J689" s="20" t="str">
        <f t="shared" si="21"/>
        <v>Silver</v>
      </c>
    </row>
    <row r="690" spans="1:10" x14ac:dyDescent="0.3">
      <c r="A690" s="20" t="s">
        <v>6362</v>
      </c>
      <c r="B690" s="20" t="str">
        <f>IFERROR(INDEX(Raw_Data!G:G,MATCH(Customer_Master!A690,Raw_Data!F:F,0)),"Not found")</f>
        <v>Cari Sayre</v>
      </c>
      <c r="C690" s="20" t="str">
        <f>INDEX(Raw_Data!H:H,MATCH(Customer_Master!A690,Raw_Data!F:F,0))</f>
        <v>Corporate</v>
      </c>
      <c r="D690" s="20" t="str">
        <f>INDEX(Raw_Data!J:J,MATCH(Customer_Master!A690,Raw_Data!F:F,0))</f>
        <v>Seattle</v>
      </c>
      <c r="E690" s="20" t="str">
        <f>INDEX(Raw_Data!J:J,MATCH(Customer_Master!A690,Raw_Data!F:F,0))</f>
        <v>Seattle</v>
      </c>
      <c r="F690" s="20" t="str">
        <f>INDEX(Raw_Data!M:M,MATCH(Customer_Master!A690,Raw_Data!F:F,0))</f>
        <v>West</v>
      </c>
      <c r="G690" s="20">
        <f>COUNTIF(Raw_Data!F:F,Customer_Master!A690)</f>
        <v>8</v>
      </c>
      <c r="H690" s="21">
        <f>SUMIF(Raw_Data!F:F,Customer_Master!A690,Raw_Data!R:R)</f>
        <v>1278.954</v>
      </c>
      <c r="I690" s="22">
        <f t="shared" si="20"/>
        <v>159.86924999999999</v>
      </c>
      <c r="J690" s="20" t="str">
        <f t="shared" si="21"/>
        <v>Silver</v>
      </c>
    </row>
    <row r="691" spans="1:10" x14ac:dyDescent="0.3">
      <c r="A691" s="20" t="s">
        <v>6377</v>
      </c>
      <c r="B691" s="20" t="str">
        <f>IFERROR(INDEX(Raw_Data!G:G,MATCH(Customer_Master!A691,Raw_Data!F:F,0)),"Not found")</f>
        <v>Gary Hansen</v>
      </c>
      <c r="C691" s="20" t="str">
        <f>INDEX(Raw_Data!H:H,MATCH(Customer_Master!A691,Raw_Data!F:F,0))</f>
        <v>Home Office</v>
      </c>
      <c r="D691" s="20" t="str">
        <f>INDEX(Raw_Data!J:J,MATCH(Customer_Master!A691,Raw_Data!F:F,0))</f>
        <v>Glendale</v>
      </c>
      <c r="E691" s="20" t="str">
        <f>INDEX(Raw_Data!J:J,MATCH(Customer_Master!A691,Raw_Data!F:F,0))</f>
        <v>Glendale</v>
      </c>
      <c r="F691" s="20" t="str">
        <f>INDEX(Raw_Data!M:M,MATCH(Customer_Master!A691,Raw_Data!F:F,0))</f>
        <v>West</v>
      </c>
      <c r="G691" s="20">
        <f>COUNTIF(Raw_Data!F:F,Customer_Master!A691)</f>
        <v>17</v>
      </c>
      <c r="H691" s="21">
        <f>SUMIF(Raw_Data!F:F,Customer_Master!A691,Raw_Data!R:R)</f>
        <v>2819.4670000000006</v>
      </c>
      <c r="I691" s="22">
        <f t="shared" si="20"/>
        <v>165.85100000000003</v>
      </c>
      <c r="J691" s="20" t="str">
        <f t="shared" si="21"/>
        <v>Gold</v>
      </c>
    </row>
    <row r="692" spans="1:10" x14ac:dyDescent="0.3">
      <c r="A692" s="20" t="s">
        <v>6382</v>
      </c>
      <c r="B692" s="20" t="str">
        <f>IFERROR(INDEX(Raw_Data!G:G,MATCH(Customer_Master!A692,Raw_Data!F:F,0)),"Not found")</f>
        <v>Pete Takahito</v>
      </c>
      <c r="C692" s="20" t="str">
        <f>INDEX(Raw_Data!H:H,MATCH(Customer_Master!A692,Raw_Data!F:F,0))</f>
        <v>Consumer</v>
      </c>
      <c r="D692" s="20" t="str">
        <f>INDEX(Raw_Data!J:J,MATCH(Customer_Master!A692,Raw_Data!F:F,0))</f>
        <v>Houston</v>
      </c>
      <c r="E692" s="20" t="str">
        <f>INDEX(Raw_Data!J:J,MATCH(Customer_Master!A692,Raw_Data!F:F,0))</f>
        <v>Houston</v>
      </c>
      <c r="F692" s="20" t="str">
        <f>INDEX(Raw_Data!M:M,MATCH(Customer_Master!A692,Raw_Data!F:F,0))</f>
        <v>Central</v>
      </c>
      <c r="G692" s="20">
        <f>COUNTIF(Raw_Data!F:F,Customer_Master!A692)</f>
        <v>7</v>
      </c>
      <c r="H692" s="21">
        <f>SUMIF(Raw_Data!F:F,Customer_Master!A692,Raw_Data!R:R)</f>
        <v>160.572</v>
      </c>
      <c r="I692" s="22">
        <f t="shared" si="20"/>
        <v>22.938857142857142</v>
      </c>
      <c r="J692" s="20" t="str">
        <f t="shared" si="21"/>
        <v>Silver</v>
      </c>
    </row>
    <row r="693" spans="1:10" x14ac:dyDescent="0.3">
      <c r="A693" s="20" t="s">
        <v>6416</v>
      </c>
      <c r="B693" s="20" t="str">
        <f>IFERROR(INDEX(Raw_Data!G:G,MATCH(Customer_Master!A693,Raw_Data!F:F,0)),"Not found")</f>
        <v>Jack Lebron</v>
      </c>
      <c r="C693" s="20" t="str">
        <f>INDEX(Raw_Data!H:H,MATCH(Customer_Master!A693,Raw_Data!F:F,0))</f>
        <v>Consumer</v>
      </c>
      <c r="D693" s="20" t="str">
        <f>INDEX(Raw_Data!J:J,MATCH(Customer_Master!A693,Raw_Data!F:F,0))</f>
        <v>Houston</v>
      </c>
      <c r="E693" s="20" t="str">
        <f>INDEX(Raw_Data!J:J,MATCH(Customer_Master!A693,Raw_Data!F:F,0))</f>
        <v>Houston</v>
      </c>
      <c r="F693" s="20" t="str">
        <f>INDEX(Raw_Data!M:M,MATCH(Customer_Master!A693,Raw_Data!F:F,0))</f>
        <v>Central</v>
      </c>
      <c r="G693" s="20">
        <f>COUNTIF(Raw_Data!F:F,Customer_Master!A693)</f>
        <v>12</v>
      </c>
      <c r="H693" s="21">
        <f>SUMIF(Raw_Data!F:F,Customer_Master!A693,Raw_Data!R:R)</f>
        <v>1214.9560000000001</v>
      </c>
      <c r="I693" s="22">
        <f t="shared" si="20"/>
        <v>101.24633333333334</v>
      </c>
      <c r="J693" s="20" t="str">
        <f t="shared" si="21"/>
        <v>Silver</v>
      </c>
    </row>
    <row r="694" spans="1:10" x14ac:dyDescent="0.3">
      <c r="A694" s="20" t="s">
        <v>6427</v>
      </c>
      <c r="B694" s="20" t="str">
        <f>IFERROR(INDEX(Raw_Data!G:G,MATCH(Customer_Master!A694,Raw_Data!F:F,0)),"Not found")</f>
        <v>Aaron Hawkins</v>
      </c>
      <c r="C694" s="20" t="str">
        <f>INDEX(Raw_Data!H:H,MATCH(Customer_Master!A694,Raw_Data!F:F,0))</f>
        <v>Corporate</v>
      </c>
      <c r="D694" s="20" t="str">
        <f>INDEX(Raw_Data!J:J,MATCH(Customer_Master!A694,Raw_Data!F:F,0))</f>
        <v>Philadelphia</v>
      </c>
      <c r="E694" s="20" t="str">
        <f>INDEX(Raw_Data!J:J,MATCH(Customer_Master!A694,Raw_Data!F:F,0))</f>
        <v>Philadelphia</v>
      </c>
      <c r="F694" s="20" t="str">
        <f>INDEX(Raw_Data!M:M,MATCH(Customer_Master!A694,Raw_Data!F:F,0))</f>
        <v>East</v>
      </c>
      <c r="G694" s="20">
        <f>COUNTIF(Raw_Data!F:F,Customer_Master!A694)</f>
        <v>11</v>
      </c>
      <c r="H694" s="21">
        <f>SUMIF(Raw_Data!F:F,Customer_Master!A694,Raw_Data!R:R)</f>
        <v>1744.6999999999998</v>
      </c>
      <c r="I694" s="22">
        <f t="shared" si="20"/>
        <v>158.6090909090909</v>
      </c>
      <c r="J694" s="20" t="str">
        <f t="shared" si="21"/>
        <v>Silver</v>
      </c>
    </row>
    <row r="695" spans="1:10" x14ac:dyDescent="0.3">
      <c r="A695" s="20" t="s">
        <v>6458</v>
      </c>
      <c r="B695" s="20" t="str">
        <f>IFERROR(INDEX(Raw_Data!G:G,MATCH(Customer_Master!A695,Raw_Data!F:F,0)),"Not found")</f>
        <v>Cindy Chapman</v>
      </c>
      <c r="C695" s="20" t="str">
        <f>INDEX(Raw_Data!H:H,MATCH(Customer_Master!A695,Raw_Data!F:F,0))</f>
        <v>Consumer</v>
      </c>
      <c r="D695" s="20" t="str">
        <f>INDEX(Raw_Data!J:J,MATCH(Customer_Master!A695,Raw_Data!F:F,0))</f>
        <v>New York City</v>
      </c>
      <c r="E695" s="20" t="str">
        <f>INDEX(Raw_Data!J:J,MATCH(Customer_Master!A695,Raw_Data!F:F,0))</f>
        <v>New York City</v>
      </c>
      <c r="F695" s="20" t="str">
        <f>INDEX(Raw_Data!M:M,MATCH(Customer_Master!A695,Raw_Data!F:F,0))</f>
        <v>East</v>
      </c>
      <c r="G695" s="20">
        <f>COUNTIF(Raw_Data!F:F,Customer_Master!A695)</f>
        <v>13</v>
      </c>
      <c r="H695" s="21">
        <f>SUMIF(Raw_Data!F:F,Customer_Master!A695,Raw_Data!R:R)</f>
        <v>1659.4380000000001</v>
      </c>
      <c r="I695" s="22">
        <f t="shared" si="20"/>
        <v>127.64907692307693</v>
      </c>
      <c r="J695" s="20" t="str">
        <f t="shared" si="21"/>
        <v>Silver</v>
      </c>
    </row>
    <row r="696" spans="1:10" x14ac:dyDescent="0.3">
      <c r="A696" s="20" t="s">
        <v>6461</v>
      </c>
      <c r="B696" s="20" t="str">
        <f>IFERROR(INDEX(Raw_Data!G:G,MATCH(Customer_Master!A696,Raw_Data!F:F,0)),"Not found")</f>
        <v>David Wiener</v>
      </c>
      <c r="C696" s="20" t="str">
        <f>INDEX(Raw_Data!H:H,MATCH(Customer_Master!A696,Raw_Data!F:F,0))</f>
        <v>Corporate</v>
      </c>
      <c r="D696" s="20" t="str">
        <f>INDEX(Raw_Data!J:J,MATCH(Customer_Master!A696,Raw_Data!F:F,0))</f>
        <v>Houston</v>
      </c>
      <c r="E696" s="20" t="str">
        <f>INDEX(Raw_Data!J:J,MATCH(Customer_Master!A696,Raw_Data!F:F,0))</f>
        <v>Houston</v>
      </c>
      <c r="F696" s="20" t="str">
        <f>INDEX(Raw_Data!M:M,MATCH(Customer_Master!A696,Raw_Data!F:F,0))</f>
        <v>Central</v>
      </c>
      <c r="G696" s="20">
        <f>COUNTIF(Raw_Data!F:F,Customer_Master!A696)</f>
        <v>9</v>
      </c>
      <c r="H696" s="21">
        <f>SUMIF(Raw_Data!F:F,Customer_Master!A696,Raw_Data!R:R)</f>
        <v>1080.751</v>
      </c>
      <c r="I696" s="22">
        <f t="shared" si="20"/>
        <v>120.08344444444444</v>
      </c>
      <c r="J696" s="20" t="str">
        <f t="shared" si="21"/>
        <v>Silver</v>
      </c>
    </row>
    <row r="697" spans="1:10" x14ac:dyDescent="0.3">
      <c r="A697" s="20" t="s">
        <v>6468</v>
      </c>
      <c r="B697" s="20" t="str">
        <f>IFERROR(INDEX(Raw_Data!G:G,MATCH(Customer_Master!A697,Raw_Data!F:F,0)),"Not found")</f>
        <v>Sarah Jordon</v>
      </c>
      <c r="C697" s="20" t="str">
        <f>INDEX(Raw_Data!H:H,MATCH(Customer_Master!A697,Raw_Data!F:F,0))</f>
        <v>Consumer</v>
      </c>
      <c r="D697" s="20" t="str">
        <f>INDEX(Raw_Data!J:J,MATCH(Customer_Master!A697,Raw_Data!F:F,0))</f>
        <v>Grand Prairie</v>
      </c>
      <c r="E697" s="20" t="str">
        <f>INDEX(Raw_Data!J:J,MATCH(Customer_Master!A697,Raw_Data!F:F,0))</f>
        <v>Grand Prairie</v>
      </c>
      <c r="F697" s="20" t="str">
        <f>INDEX(Raw_Data!M:M,MATCH(Customer_Master!A697,Raw_Data!F:F,0))</f>
        <v>Central</v>
      </c>
      <c r="G697" s="20">
        <f>COUNTIF(Raw_Data!F:F,Customer_Master!A697)</f>
        <v>10</v>
      </c>
      <c r="H697" s="21">
        <f>SUMIF(Raw_Data!F:F,Customer_Master!A697,Raw_Data!R:R)</f>
        <v>1341.0360000000001</v>
      </c>
      <c r="I697" s="22">
        <f t="shared" si="20"/>
        <v>134.1036</v>
      </c>
      <c r="J697" s="20" t="str">
        <f t="shared" si="21"/>
        <v>Silver</v>
      </c>
    </row>
    <row r="698" spans="1:10" x14ac:dyDescent="0.3">
      <c r="A698" s="20" t="s">
        <v>6479</v>
      </c>
      <c r="B698" s="20" t="str">
        <f>IFERROR(INDEX(Raw_Data!G:G,MATCH(Customer_Master!A698,Raw_Data!F:F,0)),"Not found")</f>
        <v>Bruce Geld</v>
      </c>
      <c r="C698" s="20" t="str">
        <f>INDEX(Raw_Data!H:H,MATCH(Customer_Master!A698,Raw_Data!F:F,0))</f>
        <v>Consumer</v>
      </c>
      <c r="D698" s="20" t="str">
        <f>INDEX(Raw_Data!J:J,MATCH(Customer_Master!A698,Raw_Data!F:F,0))</f>
        <v>Philadelphia</v>
      </c>
      <c r="E698" s="20" t="str">
        <f>INDEX(Raw_Data!J:J,MATCH(Customer_Master!A698,Raw_Data!F:F,0))</f>
        <v>Philadelphia</v>
      </c>
      <c r="F698" s="20" t="str">
        <f>INDEX(Raw_Data!M:M,MATCH(Customer_Master!A698,Raw_Data!F:F,0))</f>
        <v>East</v>
      </c>
      <c r="G698" s="20">
        <f>COUNTIF(Raw_Data!F:F,Customer_Master!A698)</f>
        <v>7</v>
      </c>
      <c r="H698" s="21">
        <f>SUMIF(Raw_Data!F:F,Customer_Master!A698,Raw_Data!R:R)</f>
        <v>1006.356</v>
      </c>
      <c r="I698" s="22">
        <f t="shared" si="20"/>
        <v>143.76514285714285</v>
      </c>
      <c r="J698" s="20" t="str">
        <f t="shared" si="21"/>
        <v>Silver</v>
      </c>
    </row>
    <row r="699" spans="1:10" x14ac:dyDescent="0.3">
      <c r="A699" s="20" t="s">
        <v>6486</v>
      </c>
      <c r="B699" s="20" t="str">
        <f>IFERROR(INDEX(Raw_Data!G:G,MATCH(Customer_Master!A699,Raw_Data!F:F,0)),"Not found")</f>
        <v>Laurel Beltran</v>
      </c>
      <c r="C699" s="20" t="str">
        <f>INDEX(Raw_Data!H:H,MATCH(Customer_Master!A699,Raw_Data!F:F,0))</f>
        <v>Home Office</v>
      </c>
      <c r="D699" s="20" t="str">
        <f>INDEX(Raw_Data!J:J,MATCH(Customer_Master!A699,Raw_Data!F:F,0))</f>
        <v>Highland Park</v>
      </c>
      <c r="E699" s="20" t="str">
        <f>INDEX(Raw_Data!J:J,MATCH(Customer_Master!A699,Raw_Data!F:F,0))</f>
        <v>Highland Park</v>
      </c>
      <c r="F699" s="20" t="str">
        <f>INDEX(Raw_Data!M:M,MATCH(Customer_Master!A699,Raw_Data!F:F,0))</f>
        <v>Central</v>
      </c>
      <c r="G699" s="20">
        <f>COUNTIF(Raw_Data!F:F,Customer_Master!A699)</f>
        <v>24</v>
      </c>
      <c r="H699" s="21">
        <f>SUMIF(Raw_Data!F:F,Customer_Master!A699,Raw_Data!R:R)</f>
        <v>4985.6760000000004</v>
      </c>
      <c r="I699" s="22">
        <f t="shared" si="20"/>
        <v>207.73650000000001</v>
      </c>
      <c r="J699" s="20" t="str">
        <f t="shared" si="21"/>
        <v>Gold</v>
      </c>
    </row>
    <row r="700" spans="1:10" x14ac:dyDescent="0.3">
      <c r="A700" s="20" t="s">
        <v>6489</v>
      </c>
      <c r="B700" s="20" t="str">
        <f>IFERROR(INDEX(Raw_Data!G:G,MATCH(Customer_Master!A700,Raw_Data!F:F,0)),"Not found")</f>
        <v>Candace McMahon</v>
      </c>
      <c r="C700" s="20" t="str">
        <f>INDEX(Raw_Data!H:H,MATCH(Customer_Master!A700,Raw_Data!F:F,0))</f>
        <v>Corporate</v>
      </c>
      <c r="D700" s="20" t="str">
        <f>INDEX(Raw_Data!J:J,MATCH(Customer_Master!A700,Raw_Data!F:F,0))</f>
        <v>Pasadena</v>
      </c>
      <c r="E700" s="20" t="str">
        <f>INDEX(Raw_Data!J:J,MATCH(Customer_Master!A700,Raw_Data!F:F,0))</f>
        <v>Pasadena</v>
      </c>
      <c r="F700" s="20" t="str">
        <f>INDEX(Raw_Data!M:M,MATCH(Customer_Master!A700,Raw_Data!F:F,0))</f>
        <v>Central</v>
      </c>
      <c r="G700" s="20">
        <f>COUNTIF(Raw_Data!F:F,Customer_Master!A700)</f>
        <v>10</v>
      </c>
      <c r="H700" s="21">
        <f>SUMIF(Raw_Data!F:F,Customer_Master!A700,Raw_Data!R:R)</f>
        <v>1673.8880000000001</v>
      </c>
      <c r="I700" s="22">
        <f t="shared" si="20"/>
        <v>167.3888</v>
      </c>
      <c r="J700" s="20" t="str">
        <f t="shared" si="21"/>
        <v>Silver</v>
      </c>
    </row>
    <row r="701" spans="1:10" x14ac:dyDescent="0.3">
      <c r="A701" s="20" t="s">
        <v>6497</v>
      </c>
      <c r="B701" s="20" t="str">
        <f>IFERROR(INDEX(Raw_Data!G:G,MATCH(Customer_Master!A701,Raw_Data!F:F,0)),"Not found")</f>
        <v>Evan Henry</v>
      </c>
      <c r="C701" s="20" t="str">
        <f>INDEX(Raw_Data!H:H,MATCH(Customer_Master!A701,Raw_Data!F:F,0))</f>
        <v>Consumer</v>
      </c>
      <c r="D701" s="20" t="str">
        <f>INDEX(Raw_Data!J:J,MATCH(Customer_Master!A701,Raw_Data!F:F,0))</f>
        <v>Decatur</v>
      </c>
      <c r="E701" s="20" t="str">
        <f>INDEX(Raw_Data!J:J,MATCH(Customer_Master!A701,Raw_Data!F:F,0))</f>
        <v>Decatur</v>
      </c>
      <c r="F701" s="20" t="str">
        <f>INDEX(Raw_Data!M:M,MATCH(Customer_Master!A701,Raw_Data!F:F,0))</f>
        <v>South</v>
      </c>
      <c r="G701" s="20">
        <f>COUNTIF(Raw_Data!F:F,Customer_Master!A701)</f>
        <v>8</v>
      </c>
      <c r="H701" s="21">
        <f>SUMIF(Raw_Data!F:F,Customer_Master!A701,Raw_Data!R:R)</f>
        <v>923.88400000000001</v>
      </c>
      <c r="I701" s="22">
        <f t="shared" si="20"/>
        <v>115.4855</v>
      </c>
      <c r="J701" s="20" t="str">
        <f t="shared" si="21"/>
        <v>Silver</v>
      </c>
    </row>
    <row r="702" spans="1:10" x14ac:dyDescent="0.3">
      <c r="A702" s="20" t="s">
        <v>6539</v>
      </c>
      <c r="B702" s="20" t="str">
        <f>IFERROR(INDEX(Raw_Data!G:G,MATCH(Customer_Master!A702,Raw_Data!F:F,0)),"Not found")</f>
        <v>Tony Sayre</v>
      </c>
      <c r="C702" s="20" t="str">
        <f>INDEX(Raw_Data!H:H,MATCH(Customer_Master!A702,Raw_Data!F:F,0))</f>
        <v>Consumer</v>
      </c>
      <c r="D702" s="20" t="str">
        <f>INDEX(Raw_Data!J:J,MATCH(Customer_Master!A702,Raw_Data!F:F,0))</f>
        <v>Columbia</v>
      </c>
      <c r="E702" s="20" t="str">
        <f>INDEX(Raw_Data!J:J,MATCH(Customer_Master!A702,Raw_Data!F:F,0))</f>
        <v>Columbia</v>
      </c>
      <c r="F702" s="20" t="str">
        <f>INDEX(Raw_Data!M:M,MATCH(Customer_Master!A702,Raw_Data!F:F,0))</f>
        <v>South</v>
      </c>
      <c r="G702" s="20">
        <f>COUNTIF(Raw_Data!F:F,Customer_Master!A702)</f>
        <v>14</v>
      </c>
      <c r="H702" s="21">
        <f>SUMIF(Raw_Data!F:F,Customer_Master!A702,Raw_Data!R:R)</f>
        <v>2243.2739999999999</v>
      </c>
      <c r="I702" s="22">
        <f t="shared" si="20"/>
        <v>160.23385714285715</v>
      </c>
      <c r="J702" s="20" t="str">
        <f t="shared" si="21"/>
        <v>Gold</v>
      </c>
    </row>
    <row r="703" spans="1:10" x14ac:dyDescent="0.3">
      <c r="A703" s="20" t="s">
        <v>6551</v>
      </c>
      <c r="B703" s="20" t="str">
        <f>IFERROR(INDEX(Raw_Data!G:G,MATCH(Customer_Master!A703,Raw_Data!F:F,0)),"Not found")</f>
        <v>Patrick Ryan</v>
      </c>
      <c r="C703" s="20" t="str">
        <f>INDEX(Raw_Data!H:H,MATCH(Customer_Master!A703,Raw_Data!F:F,0))</f>
        <v>Consumer</v>
      </c>
      <c r="D703" s="20" t="str">
        <f>INDEX(Raw_Data!J:J,MATCH(Customer_Master!A703,Raw_Data!F:F,0))</f>
        <v>Oakland</v>
      </c>
      <c r="E703" s="20" t="str">
        <f>INDEX(Raw_Data!J:J,MATCH(Customer_Master!A703,Raw_Data!F:F,0))</f>
        <v>Oakland</v>
      </c>
      <c r="F703" s="20" t="str">
        <f>INDEX(Raw_Data!M:M,MATCH(Customer_Master!A703,Raw_Data!F:F,0))</f>
        <v>West</v>
      </c>
      <c r="G703" s="20">
        <f>COUNTIF(Raw_Data!F:F,Customer_Master!A703)</f>
        <v>12</v>
      </c>
      <c r="H703" s="21">
        <f>SUMIF(Raw_Data!F:F,Customer_Master!A703,Raw_Data!R:R)</f>
        <v>1840.1779999999997</v>
      </c>
      <c r="I703" s="22">
        <f t="shared" si="20"/>
        <v>153.34816666666663</v>
      </c>
      <c r="J703" s="20" t="str">
        <f t="shared" si="21"/>
        <v>Silver</v>
      </c>
    </row>
    <row r="704" spans="1:10" x14ac:dyDescent="0.3">
      <c r="A704" s="20" t="s">
        <v>6580</v>
      </c>
      <c r="B704" s="20" t="str">
        <f>IFERROR(INDEX(Raw_Data!G:G,MATCH(Customer_Master!A704,Raw_Data!F:F,0)),"Not found")</f>
        <v>Liz Carlisle</v>
      </c>
      <c r="C704" s="20" t="str">
        <f>INDEX(Raw_Data!H:H,MATCH(Customer_Master!A704,Raw_Data!F:F,0))</f>
        <v>Consumer</v>
      </c>
      <c r="D704" s="20" t="str">
        <f>INDEX(Raw_Data!J:J,MATCH(Customer_Master!A704,Raw_Data!F:F,0))</f>
        <v>Mission Viejo</v>
      </c>
      <c r="E704" s="20" t="str">
        <f>INDEX(Raw_Data!J:J,MATCH(Customer_Master!A704,Raw_Data!F:F,0))</f>
        <v>Mission Viejo</v>
      </c>
      <c r="F704" s="20" t="str">
        <f>INDEX(Raw_Data!M:M,MATCH(Customer_Master!A704,Raw_Data!F:F,0))</f>
        <v>West</v>
      </c>
      <c r="G704" s="20">
        <f>COUNTIF(Raw_Data!F:F,Customer_Master!A704)</f>
        <v>9</v>
      </c>
      <c r="H704" s="21">
        <f>SUMIF(Raw_Data!F:F,Customer_Master!A704,Raw_Data!R:R)</f>
        <v>2095.0639999999999</v>
      </c>
      <c r="I704" s="22">
        <f t="shared" si="20"/>
        <v>232.78488888888887</v>
      </c>
      <c r="J704" s="20" t="str">
        <f t="shared" si="21"/>
        <v>Gold</v>
      </c>
    </row>
    <row r="705" spans="1:10" x14ac:dyDescent="0.3">
      <c r="A705" s="20" t="s">
        <v>6590</v>
      </c>
      <c r="B705" s="20" t="str">
        <f>IFERROR(INDEX(Raw_Data!G:G,MATCH(Customer_Master!A705,Raw_Data!F:F,0)),"Not found")</f>
        <v>Cindy Schnelling</v>
      </c>
      <c r="C705" s="20" t="str">
        <f>INDEX(Raw_Data!H:H,MATCH(Customer_Master!A705,Raw_Data!F:F,0))</f>
        <v>Corporate</v>
      </c>
      <c r="D705" s="20" t="str">
        <f>INDEX(Raw_Data!J:J,MATCH(Customer_Master!A705,Raw_Data!F:F,0))</f>
        <v>Conroe</v>
      </c>
      <c r="E705" s="20" t="str">
        <f>INDEX(Raw_Data!J:J,MATCH(Customer_Master!A705,Raw_Data!F:F,0))</f>
        <v>Conroe</v>
      </c>
      <c r="F705" s="20" t="str">
        <f>INDEX(Raw_Data!M:M,MATCH(Customer_Master!A705,Raw_Data!F:F,0))</f>
        <v>Central</v>
      </c>
      <c r="G705" s="20">
        <f>COUNTIF(Raw_Data!F:F,Customer_Master!A705)</f>
        <v>9</v>
      </c>
      <c r="H705" s="21">
        <f>SUMIF(Raw_Data!F:F,Customer_Master!A705,Raw_Data!R:R)</f>
        <v>1077.2285000000002</v>
      </c>
      <c r="I705" s="22">
        <f t="shared" si="20"/>
        <v>119.69205555555557</v>
      </c>
      <c r="J705" s="20" t="str">
        <f t="shared" si="21"/>
        <v>Silver</v>
      </c>
    </row>
    <row r="706" spans="1:10" x14ac:dyDescent="0.3">
      <c r="A706" s="20" t="s">
        <v>6611</v>
      </c>
      <c r="B706" s="20" t="str">
        <f>IFERROR(INDEX(Raw_Data!G:G,MATCH(Customer_Master!A706,Raw_Data!F:F,0)),"Not found")</f>
        <v>Dave Hallsten</v>
      </c>
      <c r="C706" s="20" t="str">
        <f>INDEX(Raw_Data!H:H,MATCH(Customer_Master!A706,Raw_Data!F:F,0))</f>
        <v>Corporate</v>
      </c>
      <c r="D706" s="20" t="str">
        <f>INDEX(Raw_Data!J:J,MATCH(Customer_Master!A706,Raw_Data!F:F,0))</f>
        <v>Richmond</v>
      </c>
      <c r="E706" s="20" t="str">
        <f>INDEX(Raw_Data!J:J,MATCH(Customer_Master!A706,Raw_Data!F:F,0))</f>
        <v>Richmond</v>
      </c>
      <c r="F706" s="20" t="str">
        <f>INDEX(Raw_Data!M:M,MATCH(Customer_Master!A706,Raw_Data!F:F,0))</f>
        <v>South</v>
      </c>
      <c r="G706" s="20">
        <f>COUNTIF(Raw_Data!F:F,Customer_Master!A706)</f>
        <v>23</v>
      </c>
      <c r="H706" s="21">
        <f>SUMIF(Raw_Data!F:F,Customer_Master!A706,Raw_Data!R:R)</f>
        <v>4932.8719999999994</v>
      </c>
      <c r="I706" s="22">
        <f t="shared" si="20"/>
        <v>214.47269565217388</v>
      </c>
      <c r="J706" s="20" t="str">
        <f t="shared" si="21"/>
        <v>Gold</v>
      </c>
    </row>
    <row r="707" spans="1:10" x14ac:dyDescent="0.3">
      <c r="A707" s="20" t="s">
        <v>6641</v>
      </c>
      <c r="B707" s="20" t="str">
        <f>IFERROR(INDEX(Raw_Data!G:G,MATCH(Customer_Master!A707,Raw_Data!F:F,0)),"Not found")</f>
        <v>Jack O'Briant</v>
      </c>
      <c r="C707" s="20" t="str">
        <f>INDEX(Raw_Data!H:H,MATCH(Customer_Master!A707,Raw_Data!F:F,0))</f>
        <v>Corporate</v>
      </c>
      <c r="D707" s="20" t="str">
        <f>INDEX(Raw_Data!J:J,MATCH(Customer_Master!A707,Raw_Data!F:F,0))</f>
        <v>Philadelphia</v>
      </c>
      <c r="E707" s="20" t="str">
        <f>INDEX(Raw_Data!J:J,MATCH(Customer_Master!A707,Raw_Data!F:F,0))</f>
        <v>Philadelphia</v>
      </c>
      <c r="F707" s="20" t="str">
        <f>INDEX(Raw_Data!M:M,MATCH(Customer_Master!A707,Raw_Data!F:F,0))</f>
        <v>East</v>
      </c>
      <c r="G707" s="20">
        <f>COUNTIF(Raw_Data!F:F,Customer_Master!A707)</f>
        <v>13</v>
      </c>
      <c r="H707" s="21">
        <f>SUMIF(Raw_Data!F:F,Customer_Master!A707,Raw_Data!R:R)</f>
        <v>3254.9490000000005</v>
      </c>
      <c r="I707" s="22">
        <f t="shared" ref="I707:I770" si="22">H707/G707</f>
        <v>250.38069230769236</v>
      </c>
      <c r="J707" s="20" t="str">
        <f t="shared" ref="J707:J770" si="23">IF(H707&gt;5000,"VIP",IF(H707&gt;2000,"Gold","Silver"))</f>
        <v>Gold</v>
      </c>
    </row>
    <row r="708" spans="1:10" x14ac:dyDescent="0.3">
      <c r="A708" s="20" t="s">
        <v>6645</v>
      </c>
      <c r="B708" s="20" t="str">
        <f>IFERROR(INDEX(Raw_Data!G:G,MATCH(Customer_Master!A708,Raw_Data!F:F,0)),"Not found")</f>
        <v>Anna Häberlin</v>
      </c>
      <c r="C708" s="20" t="str">
        <f>INDEX(Raw_Data!H:H,MATCH(Customer_Master!A708,Raw_Data!F:F,0))</f>
        <v>Corporate</v>
      </c>
      <c r="D708" s="20" t="str">
        <f>INDEX(Raw_Data!J:J,MATCH(Customer_Master!A708,Raw_Data!F:F,0))</f>
        <v>New York City</v>
      </c>
      <c r="E708" s="20" t="str">
        <f>INDEX(Raw_Data!J:J,MATCH(Customer_Master!A708,Raw_Data!F:F,0))</f>
        <v>New York City</v>
      </c>
      <c r="F708" s="20" t="str">
        <f>INDEX(Raw_Data!M:M,MATCH(Customer_Master!A708,Raw_Data!F:F,0))</f>
        <v>East</v>
      </c>
      <c r="G708" s="20">
        <f>COUNTIF(Raw_Data!F:F,Customer_Master!A708)</f>
        <v>23</v>
      </c>
      <c r="H708" s="21">
        <f>SUMIF(Raw_Data!F:F,Customer_Master!A708,Raw_Data!R:R)</f>
        <v>7888.2940000000008</v>
      </c>
      <c r="I708" s="22">
        <f t="shared" si="22"/>
        <v>342.9693043478261</v>
      </c>
      <c r="J708" s="20" t="str">
        <f t="shared" si="23"/>
        <v>VIP</v>
      </c>
    </row>
    <row r="709" spans="1:10" x14ac:dyDescent="0.3">
      <c r="A709" s="20" t="s">
        <v>6664</v>
      </c>
      <c r="B709" s="20" t="str">
        <f>IFERROR(INDEX(Raw_Data!G:G,MATCH(Customer_Master!A709,Raw_Data!F:F,0)),"Not found")</f>
        <v>Heather Jas</v>
      </c>
      <c r="C709" s="20" t="str">
        <f>INDEX(Raw_Data!H:H,MATCH(Customer_Master!A709,Raw_Data!F:F,0))</f>
        <v>Home Office</v>
      </c>
      <c r="D709" s="20" t="str">
        <f>INDEX(Raw_Data!J:J,MATCH(Customer_Master!A709,Raw_Data!F:F,0))</f>
        <v>Jacksonville</v>
      </c>
      <c r="E709" s="20" t="str">
        <f>INDEX(Raw_Data!J:J,MATCH(Customer_Master!A709,Raw_Data!F:F,0))</f>
        <v>Jacksonville</v>
      </c>
      <c r="F709" s="20" t="str">
        <f>INDEX(Raw_Data!M:M,MATCH(Customer_Master!A709,Raw_Data!F:F,0))</f>
        <v>South</v>
      </c>
      <c r="G709" s="20">
        <f>COUNTIF(Raw_Data!F:F,Customer_Master!A709)</f>
        <v>6</v>
      </c>
      <c r="H709" s="21">
        <f>SUMIF(Raw_Data!F:F,Customer_Master!A709,Raw_Data!R:R)</f>
        <v>358.1</v>
      </c>
      <c r="I709" s="22">
        <f t="shared" si="22"/>
        <v>59.683333333333337</v>
      </c>
      <c r="J709" s="20" t="str">
        <f t="shared" si="23"/>
        <v>Silver</v>
      </c>
    </row>
    <row r="710" spans="1:10" x14ac:dyDescent="0.3">
      <c r="A710" s="20" t="s">
        <v>6670</v>
      </c>
      <c r="B710" s="20" t="str">
        <f>IFERROR(INDEX(Raw_Data!G:G,MATCH(Customer_Master!A710,Raw_Data!F:F,0)),"Not found")</f>
        <v>Mark Hamilton</v>
      </c>
      <c r="C710" s="20" t="str">
        <f>INDEX(Raw_Data!H:H,MATCH(Customer_Master!A710,Raw_Data!F:F,0))</f>
        <v>Consumer</v>
      </c>
      <c r="D710" s="20" t="str">
        <f>INDEX(Raw_Data!J:J,MATCH(Customer_Master!A710,Raw_Data!F:F,0))</f>
        <v>Jacksonville</v>
      </c>
      <c r="E710" s="20" t="str">
        <f>INDEX(Raw_Data!J:J,MATCH(Customer_Master!A710,Raw_Data!F:F,0))</f>
        <v>Jacksonville</v>
      </c>
      <c r="F710" s="20" t="str">
        <f>INDEX(Raw_Data!M:M,MATCH(Customer_Master!A710,Raw_Data!F:F,0))</f>
        <v>South</v>
      </c>
      <c r="G710" s="20">
        <f>COUNTIF(Raw_Data!F:F,Customer_Master!A710)</f>
        <v>11</v>
      </c>
      <c r="H710" s="21">
        <f>SUMIF(Raw_Data!F:F,Customer_Master!A710,Raw_Data!R:R)</f>
        <v>2456.1819999999998</v>
      </c>
      <c r="I710" s="22">
        <f t="shared" si="22"/>
        <v>223.2892727272727</v>
      </c>
      <c r="J710" s="20" t="str">
        <f t="shared" si="23"/>
        <v>Gold</v>
      </c>
    </row>
    <row r="711" spans="1:10" x14ac:dyDescent="0.3">
      <c r="A711" s="20" t="s">
        <v>6699</v>
      </c>
      <c r="B711" s="20" t="str">
        <f>IFERROR(INDEX(Raw_Data!G:G,MATCH(Customer_Master!A711,Raw_Data!F:F,0)),"Not found")</f>
        <v>Russell D'Ascenzo</v>
      </c>
      <c r="C711" s="20" t="str">
        <f>INDEX(Raw_Data!H:H,MATCH(Customer_Master!A711,Raw_Data!F:F,0))</f>
        <v>Consumer</v>
      </c>
      <c r="D711" s="20" t="str">
        <f>INDEX(Raw_Data!J:J,MATCH(Customer_Master!A711,Raw_Data!F:F,0))</f>
        <v>Austin</v>
      </c>
      <c r="E711" s="20" t="str">
        <f>INDEX(Raw_Data!J:J,MATCH(Customer_Master!A711,Raw_Data!F:F,0))</f>
        <v>Austin</v>
      </c>
      <c r="F711" s="20" t="str">
        <f>INDEX(Raw_Data!M:M,MATCH(Customer_Master!A711,Raw_Data!F:F,0))</f>
        <v>Central</v>
      </c>
      <c r="G711" s="20">
        <f>COUNTIF(Raw_Data!F:F,Customer_Master!A711)</f>
        <v>10</v>
      </c>
      <c r="H711" s="21">
        <f>SUMIF(Raw_Data!F:F,Customer_Master!A711,Raw_Data!R:R)</f>
        <v>970.94200000000012</v>
      </c>
      <c r="I711" s="22">
        <f t="shared" si="22"/>
        <v>97.094200000000015</v>
      </c>
      <c r="J711" s="20" t="str">
        <f t="shared" si="23"/>
        <v>Silver</v>
      </c>
    </row>
    <row r="712" spans="1:10" x14ac:dyDescent="0.3">
      <c r="A712" s="20" t="s">
        <v>6703</v>
      </c>
      <c r="B712" s="20" t="str">
        <f>IFERROR(INDEX(Raw_Data!G:G,MATCH(Customer_Master!A712,Raw_Data!F:F,0)),"Not found")</f>
        <v>Sam Craven</v>
      </c>
      <c r="C712" s="20" t="str">
        <f>INDEX(Raw_Data!H:H,MATCH(Customer_Master!A712,Raw_Data!F:F,0))</f>
        <v>Consumer</v>
      </c>
      <c r="D712" s="20" t="str">
        <f>INDEX(Raw_Data!J:J,MATCH(Customer_Master!A712,Raw_Data!F:F,0))</f>
        <v>Plano</v>
      </c>
      <c r="E712" s="20" t="str">
        <f>INDEX(Raw_Data!J:J,MATCH(Customer_Master!A712,Raw_Data!F:F,0))</f>
        <v>Plano</v>
      </c>
      <c r="F712" s="20" t="str">
        <f>INDEX(Raw_Data!M:M,MATCH(Customer_Master!A712,Raw_Data!F:F,0))</f>
        <v>Central</v>
      </c>
      <c r="G712" s="20">
        <f>COUNTIF(Raw_Data!F:F,Customer_Master!A712)</f>
        <v>17</v>
      </c>
      <c r="H712" s="21">
        <f>SUMIF(Raw_Data!F:F,Customer_Master!A712,Raw_Data!R:R)</f>
        <v>3362.9635999999996</v>
      </c>
      <c r="I712" s="22">
        <f t="shared" si="22"/>
        <v>197.82138823529408</v>
      </c>
      <c r="J712" s="20" t="str">
        <f t="shared" si="23"/>
        <v>Gold</v>
      </c>
    </row>
    <row r="713" spans="1:10" x14ac:dyDescent="0.3">
      <c r="A713" s="20" t="s">
        <v>6720</v>
      </c>
      <c r="B713" s="20" t="str">
        <f>IFERROR(INDEX(Raw_Data!G:G,MATCH(Customer_Master!A713,Raw_Data!F:F,0)),"Not found")</f>
        <v>Stephanie Ulpright</v>
      </c>
      <c r="C713" s="20" t="str">
        <f>INDEX(Raw_Data!H:H,MATCH(Customer_Master!A713,Raw_Data!F:F,0))</f>
        <v>Home Office</v>
      </c>
      <c r="D713" s="20" t="str">
        <f>INDEX(Raw_Data!J:J,MATCH(Customer_Master!A713,Raw_Data!F:F,0))</f>
        <v>Jackson</v>
      </c>
      <c r="E713" s="20" t="str">
        <f>INDEX(Raw_Data!J:J,MATCH(Customer_Master!A713,Raw_Data!F:F,0))</f>
        <v>Jackson</v>
      </c>
      <c r="F713" s="20" t="str">
        <f>INDEX(Raw_Data!M:M,MATCH(Customer_Master!A713,Raw_Data!F:F,0))</f>
        <v>South</v>
      </c>
      <c r="G713" s="20">
        <f>COUNTIF(Raw_Data!F:F,Customer_Master!A713)</f>
        <v>18</v>
      </c>
      <c r="H713" s="21">
        <f>SUMIF(Raw_Data!F:F,Customer_Master!A713,Raw_Data!R:R)</f>
        <v>2595.3640000000005</v>
      </c>
      <c r="I713" s="22">
        <f t="shared" si="22"/>
        <v>144.18688888888892</v>
      </c>
      <c r="J713" s="20" t="str">
        <f t="shared" si="23"/>
        <v>Gold</v>
      </c>
    </row>
    <row r="714" spans="1:10" x14ac:dyDescent="0.3">
      <c r="A714" s="20" t="s">
        <v>6758</v>
      </c>
      <c r="B714" s="20" t="str">
        <f>IFERROR(INDEX(Raw_Data!G:G,MATCH(Customer_Master!A714,Raw_Data!F:F,0)),"Not found")</f>
        <v>Fred Chung</v>
      </c>
      <c r="C714" s="20" t="str">
        <f>INDEX(Raw_Data!H:H,MATCH(Customer_Master!A714,Raw_Data!F:F,0))</f>
        <v>Corporate</v>
      </c>
      <c r="D714" s="20" t="str">
        <f>INDEX(Raw_Data!J:J,MATCH(Customer_Master!A714,Raw_Data!F:F,0))</f>
        <v>Mesquite</v>
      </c>
      <c r="E714" s="20" t="str">
        <f>INDEX(Raw_Data!J:J,MATCH(Customer_Master!A714,Raw_Data!F:F,0))</f>
        <v>Mesquite</v>
      </c>
      <c r="F714" s="20" t="str">
        <f>INDEX(Raw_Data!M:M,MATCH(Customer_Master!A714,Raw_Data!F:F,0))</f>
        <v>Central</v>
      </c>
      <c r="G714" s="20">
        <f>COUNTIF(Raw_Data!F:F,Customer_Master!A714)</f>
        <v>10</v>
      </c>
      <c r="H714" s="21">
        <f>SUMIF(Raw_Data!F:F,Customer_Master!A714,Raw_Data!R:R)</f>
        <v>3889.3659999999995</v>
      </c>
      <c r="I714" s="22">
        <f t="shared" si="22"/>
        <v>388.93659999999994</v>
      </c>
      <c r="J714" s="20" t="str">
        <f t="shared" si="23"/>
        <v>Gold</v>
      </c>
    </row>
    <row r="715" spans="1:10" x14ac:dyDescent="0.3">
      <c r="A715" s="20" t="s">
        <v>6784</v>
      </c>
      <c r="B715" s="20" t="str">
        <f>IFERROR(INDEX(Raw_Data!G:G,MATCH(Customer_Master!A715,Raw_Data!F:F,0)),"Not found")</f>
        <v>Randy Bradley</v>
      </c>
      <c r="C715" s="20" t="str">
        <f>INDEX(Raw_Data!H:H,MATCH(Customer_Master!A715,Raw_Data!F:F,0))</f>
        <v>Consumer</v>
      </c>
      <c r="D715" s="20" t="str">
        <f>INDEX(Raw_Data!J:J,MATCH(Customer_Master!A715,Raw_Data!F:F,0))</f>
        <v>Philadelphia</v>
      </c>
      <c r="E715" s="20" t="str">
        <f>INDEX(Raw_Data!J:J,MATCH(Customer_Master!A715,Raw_Data!F:F,0))</f>
        <v>Philadelphia</v>
      </c>
      <c r="F715" s="20" t="str">
        <f>INDEX(Raw_Data!M:M,MATCH(Customer_Master!A715,Raw_Data!F:F,0))</f>
        <v>East</v>
      </c>
      <c r="G715" s="20">
        <f>COUNTIF(Raw_Data!F:F,Customer_Master!A715)</f>
        <v>6</v>
      </c>
      <c r="H715" s="21">
        <f>SUMIF(Raw_Data!F:F,Customer_Master!A715,Raw_Data!R:R)</f>
        <v>1008.1959999999999</v>
      </c>
      <c r="I715" s="22">
        <f t="shared" si="22"/>
        <v>168.03266666666664</v>
      </c>
      <c r="J715" s="20" t="str">
        <f t="shared" si="23"/>
        <v>Silver</v>
      </c>
    </row>
    <row r="716" spans="1:10" x14ac:dyDescent="0.3">
      <c r="A716" s="20" t="s">
        <v>6791</v>
      </c>
      <c r="B716" s="20" t="str">
        <f>IFERROR(INDEX(Raw_Data!G:G,MATCH(Customer_Master!A716,Raw_Data!F:F,0)),"Not found")</f>
        <v>Nick Crebassa</v>
      </c>
      <c r="C716" s="20" t="str">
        <f>INDEX(Raw_Data!H:H,MATCH(Customer_Master!A716,Raw_Data!F:F,0))</f>
        <v>Corporate</v>
      </c>
      <c r="D716" s="20" t="str">
        <f>INDEX(Raw_Data!J:J,MATCH(Customer_Master!A716,Raw_Data!F:F,0))</f>
        <v>Dallas</v>
      </c>
      <c r="E716" s="20" t="str">
        <f>INDEX(Raw_Data!J:J,MATCH(Customer_Master!A716,Raw_Data!F:F,0))</f>
        <v>Dallas</v>
      </c>
      <c r="F716" s="20" t="str">
        <f>INDEX(Raw_Data!M:M,MATCH(Customer_Master!A716,Raw_Data!F:F,0))</f>
        <v>Central</v>
      </c>
      <c r="G716" s="20">
        <f>COUNTIF(Raw_Data!F:F,Customer_Master!A716)</f>
        <v>15</v>
      </c>
      <c r="H716" s="21">
        <f>SUMIF(Raw_Data!F:F,Customer_Master!A716,Raw_Data!R:R)</f>
        <v>8241.7389999999996</v>
      </c>
      <c r="I716" s="22">
        <f t="shared" si="22"/>
        <v>549.44926666666663</v>
      </c>
      <c r="J716" s="20" t="str">
        <f t="shared" si="23"/>
        <v>VIP</v>
      </c>
    </row>
    <row r="717" spans="1:10" x14ac:dyDescent="0.3">
      <c r="A717" s="20" t="s">
        <v>6805</v>
      </c>
      <c r="B717" s="20" t="str">
        <f>IFERROR(INDEX(Raw_Data!G:G,MATCH(Customer_Master!A717,Raw_Data!F:F,0)),"Not found")</f>
        <v>Darren Budd</v>
      </c>
      <c r="C717" s="20" t="str">
        <f>INDEX(Raw_Data!H:H,MATCH(Customer_Master!A717,Raw_Data!F:F,0))</f>
        <v>Corporate</v>
      </c>
      <c r="D717" s="20" t="str">
        <f>INDEX(Raw_Data!J:J,MATCH(Customer_Master!A717,Raw_Data!F:F,0))</f>
        <v>Los Angeles</v>
      </c>
      <c r="E717" s="20" t="str">
        <f>INDEX(Raw_Data!J:J,MATCH(Customer_Master!A717,Raw_Data!F:F,0))</f>
        <v>Los Angeles</v>
      </c>
      <c r="F717" s="20" t="str">
        <f>INDEX(Raw_Data!M:M,MATCH(Customer_Master!A717,Raw_Data!F:F,0))</f>
        <v>West</v>
      </c>
      <c r="G717" s="20">
        <f>COUNTIF(Raw_Data!F:F,Customer_Master!A717)</f>
        <v>14</v>
      </c>
      <c r="H717" s="21">
        <f>SUMIF(Raw_Data!F:F,Customer_Master!A717,Raw_Data!R:R)</f>
        <v>2839.2272000000003</v>
      </c>
      <c r="I717" s="22">
        <f t="shared" si="22"/>
        <v>202.80194285714288</v>
      </c>
      <c r="J717" s="20" t="str">
        <f t="shared" si="23"/>
        <v>Gold</v>
      </c>
    </row>
    <row r="718" spans="1:10" x14ac:dyDescent="0.3">
      <c r="A718" s="20" t="s">
        <v>6872</v>
      </c>
      <c r="B718" s="20" t="str">
        <f>IFERROR(INDEX(Raw_Data!G:G,MATCH(Customer_Master!A718,Raw_Data!F:F,0)),"Not found")</f>
        <v>Maureen Fritzler</v>
      </c>
      <c r="C718" s="20" t="str">
        <f>INDEX(Raw_Data!H:H,MATCH(Customer_Master!A718,Raw_Data!F:F,0))</f>
        <v>Corporate</v>
      </c>
      <c r="D718" s="20" t="str">
        <f>INDEX(Raw_Data!J:J,MATCH(Customer_Master!A718,Raw_Data!F:F,0))</f>
        <v>Toledo</v>
      </c>
      <c r="E718" s="20" t="str">
        <f>INDEX(Raw_Data!J:J,MATCH(Customer_Master!A718,Raw_Data!F:F,0))</f>
        <v>Toledo</v>
      </c>
      <c r="F718" s="20" t="str">
        <f>INDEX(Raw_Data!M:M,MATCH(Customer_Master!A718,Raw_Data!F:F,0))</f>
        <v>East</v>
      </c>
      <c r="G718" s="20">
        <f>COUNTIF(Raw_Data!F:F,Customer_Master!A718)</f>
        <v>8</v>
      </c>
      <c r="H718" s="21">
        <f>SUMIF(Raw_Data!F:F,Customer_Master!A718,Raw_Data!R:R)</f>
        <v>937.03899999999999</v>
      </c>
      <c r="I718" s="22">
        <f t="shared" si="22"/>
        <v>117.129875</v>
      </c>
      <c r="J718" s="20" t="str">
        <f t="shared" si="23"/>
        <v>Silver</v>
      </c>
    </row>
    <row r="719" spans="1:10" x14ac:dyDescent="0.3">
      <c r="A719" s="20" t="s">
        <v>6897</v>
      </c>
      <c r="B719" s="20" t="str">
        <f>IFERROR(INDEX(Raw_Data!G:G,MATCH(Customer_Master!A719,Raw_Data!F:F,0)),"Not found")</f>
        <v>Roland Murray</v>
      </c>
      <c r="C719" s="20" t="str">
        <f>INDEX(Raw_Data!H:H,MATCH(Customer_Master!A719,Raw_Data!F:F,0))</f>
        <v>Consumer</v>
      </c>
      <c r="D719" s="20" t="str">
        <f>INDEX(Raw_Data!J:J,MATCH(Customer_Master!A719,Raw_Data!F:F,0))</f>
        <v>New York City</v>
      </c>
      <c r="E719" s="20" t="str">
        <f>INDEX(Raw_Data!J:J,MATCH(Customer_Master!A719,Raw_Data!F:F,0))</f>
        <v>New York City</v>
      </c>
      <c r="F719" s="20" t="str">
        <f>INDEX(Raw_Data!M:M,MATCH(Customer_Master!A719,Raw_Data!F:F,0))</f>
        <v>East</v>
      </c>
      <c r="G719" s="20">
        <f>COUNTIF(Raw_Data!F:F,Customer_Master!A719)</f>
        <v>2</v>
      </c>
      <c r="H719" s="21">
        <f>SUMIF(Raw_Data!F:F,Customer_Master!A719,Raw_Data!R:R)</f>
        <v>98.35</v>
      </c>
      <c r="I719" s="22">
        <f t="shared" si="22"/>
        <v>49.174999999999997</v>
      </c>
      <c r="J719" s="20" t="str">
        <f t="shared" si="23"/>
        <v>Silver</v>
      </c>
    </row>
    <row r="720" spans="1:10" x14ac:dyDescent="0.3">
      <c r="A720" s="20" t="s">
        <v>6900</v>
      </c>
      <c r="B720" s="20" t="str">
        <f>IFERROR(INDEX(Raw_Data!G:G,MATCH(Customer_Master!A720,Raw_Data!F:F,0)),"Not found")</f>
        <v>Vivian Mathis</v>
      </c>
      <c r="C720" s="20" t="str">
        <f>INDEX(Raw_Data!H:H,MATCH(Customer_Master!A720,Raw_Data!F:F,0))</f>
        <v>Consumer</v>
      </c>
      <c r="D720" s="20" t="str">
        <f>INDEX(Raw_Data!J:J,MATCH(Customer_Master!A720,Raw_Data!F:F,0))</f>
        <v>Newark</v>
      </c>
      <c r="E720" s="20" t="str">
        <f>INDEX(Raw_Data!J:J,MATCH(Customer_Master!A720,Raw_Data!F:F,0))</f>
        <v>Newark</v>
      </c>
      <c r="F720" s="20" t="str">
        <f>INDEX(Raw_Data!M:M,MATCH(Customer_Master!A720,Raw_Data!F:F,0))</f>
        <v>East</v>
      </c>
      <c r="G720" s="20">
        <f>COUNTIF(Raw_Data!F:F,Customer_Master!A720)</f>
        <v>8</v>
      </c>
      <c r="H720" s="21">
        <f>SUMIF(Raw_Data!F:F,Customer_Master!A720,Raw_Data!R:R)</f>
        <v>380.69</v>
      </c>
      <c r="I720" s="22">
        <f t="shared" si="22"/>
        <v>47.58625</v>
      </c>
      <c r="J720" s="20" t="str">
        <f t="shared" si="23"/>
        <v>Silver</v>
      </c>
    </row>
    <row r="721" spans="1:10" x14ac:dyDescent="0.3">
      <c r="A721" s="20" t="s">
        <v>6949</v>
      </c>
      <c r="B721" s="20" t="str">
        <f>IFERROR(INDEX(Raw_Data!G:G,MATCH(Customer_Master!A721,Raw_Data!F:F,0)),"Not found")</f>
        <v>Ed Jacobs</v>
      </c>
      <c r="C721" s="20" t="str">
        <f>INDEX(Raw_Data!H:H,MATCH(Customer_Master!A721,Raw_Data!F:F,0))</f>
        <v>Consumer</v>
      </c>
      <c r="D721" s="20" t="str">
        <f>INDEX(Raw_Data!J:J,MATCH(Customer_Master!A721,Raw_Data!F:F,0))</f>
        <v>San Diego</v>
      </c>
      <c r="E721" s="20" t="str">
        <f>INDEX(Raw_Data!J:J,MATCH(Customer_Master!A721,Raw_Data!F:F,0))</f>
        <v>San Diego</v>
      </c>
      <c r="F721" s="20" t="str">
        <f>INDEX(Raw_Data!M:M,MATCH(Customer_Master!A721,Raw_Data!F:F,0))</f>
        <v>West</v>
      </c>
      <c r="G721" s="20">
        <f>COUNTIF(Raw_Data!F:F,Customer_Master!A721)</f>
        <v>8</v>
      </c>
      <c r="H721" s="21">
        <f>SUMIF(Raw_Data!F:F,Customer_Master!A721,Raw_Data!R:R)</f>
        <v>2162.174</v>
      </c>
      <c r="I721" s="22">
        <f t="shared" si="22"/>
        <v>270.27175</v>
      </c>
      <c r="J721" s="20" t="str">
        <f t="shared" si="23"/>
        <v>Gold</v>
      </c>
    </row>
    <row r="722" spans="1:10" x14ac:dyDescent="0.3">
      <c r="A722" s="20" t="s">
        <v>6958</v>
      </c>
      <c r="B722" s="20" t="str">
        <f>IFERROR(INDEX(Raw_Data!G:G,MATCH(Customer_Master!A722,Raw_Data!F:F,0)),"Not found")</f>
        <v>Nathan Cano</v>
      </c>
      <c r="C722" s="20" t="str">
        <f>INDEX(Raw_Data!H:H,MATCH(Customer_Master!A722,Raw_Data!F:F,0))</f>
        <v>Consumer</v>
      </c>
      <c r="D722" s="20" t="str">
        <f>INDEX(Raw_Data!J:J,MATCH(Customer_Master!A722,Raw_Data!F:F,0))</f>
        <v>Jacksonville</v>
      </c>
      <c r="E722" s="20" t="str">
        <f>INDEX(Raw_Data!J:J,MATCH(Customer_Master!A722,Raw_Data!F:F,0))</f>
        <v>Jacksonville</v>
      </c>
      <c r="F722" s="20" t="str">
        <f>INDEX(Raw_Data!M:M,MATCH(Customer_Master!A722,Raw_Data!F:F,0))</f>
        <v>South</v>
      </c>
      <c r="G722" s="20">
        <f>COUNTIF(Raw_Data!F:F,Customer_Master!A722)</f>
        <v>14</v>
      </c>
      <c r="H722" s="21">
        <f>SUMIF(Raw_Data!F:F,Customer_Master!A722,Raw_Data!R:R)</f>
        <v>2218.9899999999998</v>
      </c>
      <c r="I722" s="22">
        <f t="shared" si="22"/>
        <v>158.49928571428569</v>
      </c>
      <c r="J722" s="20" t="str">
        <f t="shared" si="23"/>
        <v>Gold</v>
      </c>
    </row>
    <row r="723" spans="1:10" x14ac:dyDescent="0.3">
      <c r="A723" s="20" t="s">
        <v>6978</v>
      </c>
      <c r="B723" s="20" t="str">
        <f>IFERROR(INDEX(Raw_Data!G:G,MATCH(Customer_Master!A723,Raw_Data!F:F,0)),"Not found")</f>
        <v>Lycoris Saunders</v>
      </c>
      <c r="C723" s="20" t="str">
        <f>INDEX(Raw_Data!H:H,MATCH(Customer_Master!A723,Raw_Data!F:F,0))</f>
        <v>Consumer</v>
      </c>
      <c r="D723" s="20" t="str">
        <f>INDEX(Raw_Data!J:J,MATCH(Customer_Master!A723,Raw_Data!F:F,0))</f>
        <v>Dover</v>
      </c>
      <c r="E723" s="20" t="str">
        <f>INDEX(Raw_Data!J:J,MATCH(Customer_Master!A723,Raw_Data!F:F,0))</f>
        <v>Dover</v>
      </c>
      <c r="F723" s="20" t="str">
        <f>INDEX(Raw_Data!M:M,MATCH(Customer_Master!A723,Raw_Data!F:F,0))</f>
        <v>East</v>
      </c>
      <c r="G723" s="20">
        <f>COUNTIF(Raw_Data!F:F,Customer_Master!A723)</f>
        <v>6</v>
      </c>
      <c r="H723" s="21">
        <f>SUMIF(Raw_Data!F:F,Customer_Master!A723,Raw_Data!R:R)</f>
        <v>368.88</v>
      </c>
      <c r="I723" s="22">
        <f t="shared" si="22"/>
        <v>61.48</v>
      </c>
      <c r="J723" s="20" t="str">
        <f t="shared" si="23"/>
        <v>Silver</v>
      </c>
    </row>
    <row r="724" spans="1:10" x14ac:dyDescent="0.3">
      <c r="A724" s="20" t="s">
        <v>6989</v>
      </c>
      <c r="B724" s="20" t="str">
        <f>IFERROR(INDEX(Raw_Data!G:G,MATCH(Customer_Master!A724,Raw_Data!F:F,0)),"Not found")</f>
        <v>Katrina Edelman</v>
      </c>
      <c r="C724" s="20" t="str">
        <f>INDEX(Raw_Data!H:H,MATCH(Customer_Master!A724,Raw_Data!F:F,0))</f>
        <v>Corporate</v>
      </c>
      <c r="D724" s="20" t="str">
        <f>INDEX(Raw_Data!J:J,MATCH(Customer_Master!A724,Raw_Data!F:F,0))</f>
        <v>Bristol</v>
      </c>
      <c r="E724" s="20" t="str">
        <f>INDEX(Raw_Data!J:J,MATCH(Customer_Master!A724,Raw_Data!F:F,0))</f>
        <v>Bristol</v>
      </c>
      <c r="F724" s="20" t="str">
        <f>INDEX(Raw_Data!M:M,MATCH(Customer_Master!A724,Raw_Data!F:F,0))</f>
        <v>South</v>
      </c>
      <c r="G724" s="20">
        <f>COUNTIF(Raw_Data!F:F,Customer_Master!A724)</f>
        <v>15</v>
      </c>
      <c r="H724" s="21">
        <f>SUMIF(Raw_Data!F:F,Customer_Master!A724,Raw_Data!R:R)</f>
        <v>1686.7312000000002</v>
      </c>
      <c r="I724" s="22">
        <f t="shared" si="22"/>
        <v>112.44874666666668</v>
      </c>
      <c r="J724" s="20" t="str">
        <f t="shared" si="23"/>
        <v>Silver</v>
      </c>
    </row>
    <row r="725" spans="1:10" x14ac:dyDescent="0.3">
      <c r="A725" s="20" t="s">
        <v>7000</v>
      </c>
      <c r="B725" s="20" t="str">
        <f>IFERROR(INDEX(Raw_Data!G:G,MATCH(Customer_Master!A725,Raw_Data!F:F,0)),"Not found")</f>
        <v>Duane Huffman</v>
      </c>
      <c r="C725" s="20" t="str">
        <f>INDEX(Raw_Data!H:H,MATCH(Customer_Master!A725,Raw_Data!F:F,0))</f>
        <v>Home Office</v>
      </c>
      <c r="D725" s="20" t="str">
        <f>INDEX(Raw_Data!J:J,MATCH(Customer_Master!A725,Raw_Data!F:F,0))</f>
        <v>Quincy</v>
      </c>
      <c r="E725" s="20" t="str">
        <f>INDEX(Raw_Data!J:J,MATCH(Customer_Master!A725,Raw_Data!F:F,0))</f>
        <v>Quincy</v>
      </c>
      <c r="F725" s="20" t="str">
        <f>INDEX(Raw_Data!M:M,MATCH(Customer_Master!A725,Raw_Data!F:F,0))</f>
        <v>East</v>
      </c>
      <c r="G725" s="20">
        <f>COUNTIF(Raw_Data!F:F,Customer_Master!A725)</f>
        <v>11</v>
      </c>
      <c r="H725" s="21">
        <f>SUMIF(Raw_Data!F:F,Customer_Master!A725,Raw_Data!R:R)</f>
        <v>1043.096</v>
      </c>
      <c r="I725" s="22">
        <f t="shared" si="22"/>
        <v>94.826909090909098</v>
      </c>
      <c r="J725" s="20" t="str">
        <f t="shared" si="23"/>
        <v>Silver</v>
      </c>
    </row>
    <row r="726" spans="1:10" x14ac:dyDescent="0.3">
      <c r="A726" s="20" t="s">
        <v>7031</v>
      </c>
      <c r="B726" s="20" t="str">
        <f>IFERROR(INDEX(Raw_Data!G:G,MATCH(Customer_Master!A726,Raw_Data!F:F,0)),"Not found")</f>
        <v>Peter Fuller</v>
      </c>
      <c r="C726" s="20" t="str">
        <f>INDEX(Raw_Data!H:H,MATCH(Customer_Master!A726,Raw_Data!F:F,0))</f>
        <v>Consumer</v>
      </c>
      <c r="D726" s="20" t="str">
        <f>INDEX(Raw_Data!J:J,MATCH(Customer_Master!A726,Raw_Data!F:F,0))</f>
        <v>Gilbert</v>
      </c>
      <c r="E726" s="20" t="str">
        <f>INDEX(Raw_Data!J:J,MATCH(Customer_Master!A726,Raw_Data!F:F,0))</f>
        <v>Gilbert</v>
      </c>
      <c r="F726" s="20" t="str">
        <f>INDEX(Raw_Data!M:M,MATCH(Customer_Master!A726,Raw_Data!F:F,0))</f>
        <v>West</v>
      </c>
      <c r="G726" s="20">
        <f>COUNTIF(Raw_Data!F:F,Customer_Master!A726)</f>
        <v>19</v>
      </c>
      <c r="H726" s="21">
        <f>SUMIF(Raw_Data!F:F,Customer_Master!A726,Raw_Data!R:R)</f>
        <v>9062.8639999999978</v>
      </c>
      <c r="I726" s="22">
        <f t="shared" si="22"/>
        <v>476.99284210526304</v>
      </c>
      <c r="J726" s="20" t="str">
        <f t="shared" si="23"/>
        <v>VIP</v>
      </c>
    </row>
    <row r="727" spans="1:10" x14ac:dyDescent="0.3">
      <c r="A727" s="20" t="s">
        <v>7057</v>
      </c>
      <c r="B727" s="20" t="str">
        <f>IFERROR(INDEX(Raw_Data!G:G,MATCH(Customer_Master!A727,Raw_Data!F:F,0)),"Not found")</f>
        <v>Valerie Takahito</v>
      </c>
      <c r="C727" s="20" t="str">
        <f>INDEX(Raw_Data!H:H,MATCH(Customer_Master!A727,Raw_Data!F:F,0))</f>
        <v>Home Office</v>
      </c>
      <c r="D727" s="20" t="str">
        <f>INDEX(Raw_Data!J:J,MATCH(Customer_Master!A727,Raw_Data!F:F,0))</f>
        <v>Philadelphia</v>
      </c>
      <c r="E727" s="20" t="str">
        <f>INDEX(Raw_Data!J:J,MATCH(Customer_Master!A727,Raw_Data!F:F,0))</f>
        <v>Philadelphia</v>
      </c>
      <c r="F727" s="20" t="str">
        <f>INDEX(Raw_Data!M:M,MATCH(Customer_Master!A727,Raw_Data!F:F,0))</f>
        <v>East</v>
      </c>
      <c r="G727" s="20">
        <f>COUNTIF(Raw_Data!F:F,Customer_Master!A727)</f>
        <v>9</v>
      </c>
      <c r="H727" s="21">
        <f>SUMIF(Raw_Data!F:F,Customer_Master!A727,Raw_Data!R:R)</f>
        <v>1736.596</v>
      </c>
      <c r="I727" s="22">
        <f t="shared" si="22"/>
        <v>192.95511111111111</v>
      </c>
      <c r="J727" s="20" t="str">
        <f t="shared" si="23"/>
        <v>Silver</v>
      </c>
    </row>
    <row r="728" spans="1:10" x14ac:dyDescent="0.3">
      <c r="A728" s="20" t="s">
        <v>7086</v>
      </c>
      <c r="B728" s="20" t="str">
        <f>IFERROR(INDEX(Raw_Data!G:G,MATCH(Customer_Master!A728,Raw_Data!F:F,0)),"Not found")</f>
        <v>Maureen Gnade</v>
      </c>
      <c r="C728" s="20" t="str">
        <f>INDEX(Raw_Data!H:H,MATCH(Customer_Master!A728,Raw_Data!F:F,0))</f>
        <v>Consumer</v>
      </c>
      <c r="D728" s="20" t="str">
        <f>INDEX(Raw_Data!J:J,MATCH(Customer_Master!A728,Raw_Data!F:F,0))</f>
        <v>Buffalo</v>
      </c>
      <c r="E728" s="20" t="str">
        <f>INDEX(Raw_Data!J:J,MATCH(Customer_Master!A728,Raw_Data!F:F,0))</f>
        <v>Buffalo</v>
      </c>
      <c r="F728" s="20" t="str">
        <f>INDEX(Raw_Data!M:M,MATCH(Customer_Master!A728,Raw_Data!F:F,0))</f>
        <v>East</v>
      </c>
      <c r="G728" s="20">
        <f>COUNTIF(Raw_Data!F:F,Customer_Master!A728)</f>
        <v>7</v>
      </c>
      <c r="H728" s="21">
        <f>SUMIF(Raw_Data!F:F,Customer_Master!A728,Raw_Data!R:R)</f>
        <v>1342.2819999999999</v>
      </c>
      <c r="I728" s="22">
        <f t="shared" si="22"/>
        <v>191.75457142857141</v>
      </c>
      <c r="J728" s="20" t="str">
        <f t="shared" si="23"/>
        <v>Silver</v>
      </c>
    </row>
    <row r="729" spans="1:10" x14ac:dyDescent="0.3">
      <c r="A729" s="20" t="s">
        <v>7113</v>
      </c>
      <c r="B729" s="20" t="str">
        <f>IFERROR(INDEX(Raw_Data!G:G,MATCH(Customer_Master!A729,Raw_Data!F:F,0)),"Not found")</f>
        <v>Susan Pistek</v>
      </c>
      <c r="C729" s="20" t="str">
        <f>INDEX(Raw_Data!H:H,MATCH(Customer_Master!A729,Raw_Data!F:F,0))</f>
        <v>Consumer</v>
      </c>
      <c r="D729" s="20" t="str">
        <f>INDEX(Raw_Data!J:J,MATCH(Customer_Master!A729,Raw_Data!F:F,0))</f>
        <v>Los Angeles</v>
      </c>
      <c r="E729" s="20" t="str">
        <f>INDEX(Raw_Data!J:J,MATCH(Customer_Master!A729,Raw_Data!F:F,0))</f>
        <v>Los Angeles</v>
      </c>
      <c r="F729" s="20" t="str">
        <f>INDEX(Raw_Data!M:M,MATCH(Customer_Master!A729,Raw_Data!F:F,0))</f>
        <v>West</v>
      </c>
      <c r="G729" s="20">
        <f>COUNTIF(Raw_Data!F:F,Customer_Master!A729)</f>
        <v>14</v>
      </c>
      <c r="H729" s="21">
        <f>SUMIF(Raw_Data!F:F,Customer_Master!A729,Raw_Data!R:R)</f>
        <v>3990.6890000000003</v>
      </c>
      <c r="I729" s="22">
        <f t="shared" si="22"/>
        <v>285.0492142857143</v>
      </c>
      <c r="J729" s="20" t="str">
        <f t="shared" si="23"/>
        <v>Gold</v>
      </c>
    </row>
    <row r="730" spans="1:10" x14ac:dyDescent="0.3">
      <c r="A730" s="20" t="s">
        <v>7129</v>
      </c>
      <c r="B730" s="20" t="str">
        <f>IFERROR(INDEX(Raw_Data!G:G,MATCH(Customer_Master!A730,Raw_Data!F:F,0)),"Not found")</f>
        <v>Charles Sheldon</v>
      </c>
      <c r="C730" s="20" t="str">
        <f>INDEX(Raw_Data!H:H,MATCH(Customer_Master!A730,Raw_Data!F:F,0))</f>
        <v>Corporate</v>
      </c>
      <c r="D730" s="20" t="str">
        <f>INDEX(Raw_Data!J:J,MATCH(Customer_Master!A730,Raw_Data!F:F,0))</f>
        <v>Columbia</v>
      </c>
      <c r="E730" s="20" t="str">
        <f>INDEX(Raw_Data!J:J,MATCH(Customer_Master!A730,Raw_Data!F:F,0))</f>
        <v>Columbia</v>
      </c>
      <c r="F730" s="20" t="str">
        <f>INDEX(Raw_Data!M:M,MATCH(Customer_Master!A730,Raw_Data!F:F,0))</f>
        <v>South</v>
      </c>
      <c r="G730" s="20">
        <f>COUNTIF(Raw_Data!F:F,Customer_Master!A730)</f>
        <v>8</v>
      </c>
      <c r="H730" s="21">
        <f>SUMIF(Raw_Data!F:F,Customer_Master!A730,Raw_Data!R:R)</f>
        <v>844.45800000000008</v>
      </c>
      <c r="I730" s="22">
        <f t="shared" si="22"/>
        <v>105.55725000000001</v>
      </c>
      <c r="J730" s="20" t="str">
        <f t="shared" si="23"/>
        <v>Silver</v>
      </c>
    </row>
    <row r="731" spans="1:10" x14ac:dyDescent="0.3">
      <c r="A731" s="20" t="s">
        <v>7138</v>
      </c>
      <c r="B731" s="20" t="str">
        <f>IFERROR(INDEX(Raw_Data!G:G,MATCH(Customer_Master!A731,Raw_Data!F:F,0)),"Not found")</f>
        <v>Dana Kaydos</v>
      </c>
      <c r="C731" s="20" t="str">
        <f>INDEX(Raw_Data!H:H,MATCH(Customer_Master!A731,Raw_Data!F:F,0))</f>
        <v>Consumer</v>
      </c>
      <c r="D731" s="20" t="str">
        <f>INDEX(Raw_Data!J:J,MATCH(Customer_Master!A731,Raw_Data!F:F,0))</f>
        <v>Kenosha</v>
      </c>
      <c r="E731" s="20" t="str">
        <f>INDEX(Raw_Data!J:J,MATCH(Customer_Master!A731,Raw_Data!F:F,0))</f>
        <v>Kenosha</v>
      </c>
      <c r="F731" s="20" t="str">
        <f>INDEX(Raw_Data!M:M,MATCH(Customer_Master!A731,Raw_Data!F:F,0))</f>
        <v>Central</v>
      </c>
      <c r="G731" s="20">
        <f>COUNTIF(Raw_Data!F:F,Customer_Master!A731)</f>
        <v>15</v>
      </c>
      <c r="H731" s="21">
        <f>SUMIF(Raw_Data!F:F,Customer_Master!A731,Raw_Data!R:R)</f>
        <v>4282.1759999999986</v>
      </c>
      <c r="I731" s="22">
        <f t="shared" si="22"/>
        <v>285.47839999999991</v>
      </c>
      <c r="J731" s="20" t="str">
        <f t="shared" si="23"/>
        <v>Gold</v>
      </c>
    </row>
    <row r="732" spans="1:10" x14ac:dyDescent="0.3">
      <c r="A732" s="20" t="s">
        <v>7150</v>
      </c>
      <c r="B732" s="20" t="str">
        <f>IFERROR(INDEX(Raw_Data!G:G,MATCH(Customer_Master!A732,Raw_Data!F:F,0)),"Not found")</f>
        <v>Khloe Miller</v>
      </c>
      <c r="C732" s="20" t="str">
        <f>INDEX(Raw_Data!H:H,MATCH(Customer_Master!A732,Raw_Data!F:F,0))</f>
        <v>Consumer</v>
      </c>
      <c r="D732" s="20" t="str">
        <f>INDEX(Raw_Data!J:J,MATCH(Customer_Master!A732,Raw_Data!F:F,0))</f>
        <v>Roswell</v>
      </c>
      <c r="E732" s="20" t="str">
        <f>INDEX(Raw_Data!J:J,MATCH(Customer_Master!A732,Raw_Data!F:F,0))</f>
        <v>Roswell</v>
      </c>
      <c r="F732" s="20" t="str">
        <f>INDEX(Raw_Data!M:M,MATCH(Customer_Master!A732,Raw_Data!F:F,0))</f>
        <v>South</v>
      </c>
      <c r="G732" s="20">
        <f>COUNTIF(Raw_Data!F:F,Customer_Master!A732)</f>
        <v>9</v>
      </c>
      <c r="H732" s="21">
        <f>SUMIF(Raw_Data!F:F,Customer_Master!A732,Raw_Data!R:R)</f>
        <v>453.53800000000001</v>
      </c>
      <c r="I732" s="22">
        <f t="shared" si="22"/>
        <v>50.393111111111111</v>
      </c>
      <c r="J732" s="20" t="str">
        <f t="shared" si="23"/>
        <v>Silver</v>
      </c>
    </row>
    <row r="733" spans="1:10" x14ac:dyDescent="0.3">
      <c r="A733" s="20" t="s">
        <v>7165</v>
      </c>
      <c r="B733" s="20" t="str">
        <f>IFERROR(INDEX(Raw_Data!G:G,MATCH(Customer_Master!A733,Raw_Data!F:F,0)),"Not found")</f>
        <v>Anna Andreadi</v>
      </c>
      <c r="C733" s="20" t="str">
        <f>INDEX(Raw_Data!H:H,MATCH(Customer_Master!A733,Raw_Data!F:F,0))</f>
        <v>Consumer</v>
      </c>
      <c r="D733" s="20" t="str">
        <f>INDEX(Raw_Data!J:J,MATCH(Customer_Master!A733,Raw_Data!F:F,0))</f>
        <v>Chester</v>
      </c>
      <c r="E733" s="20" t="str">
        <f>INDEX(Raw_Data!J:J,MATCH(Customer_Master!A733,Raw_Data!F:F,0))</f>
        <v>Chester</v>
      </c>
      <c r="F733" s="20" t="str">
        <f>INDEX(Raw_Data!M:M,MATCH(Customer_Master!A733,Raw_Data!F:F,0))</f>
        <v>East</v>
      </c>
      <c r="G733" s="20">
        <f>COUNTIF(Raw_Data!F:F,Customer_Master!A733)</f>
        <v>18</v>
      </c>
      <c r="H733" s="21">
        <f>SUMIF(Raw_Data!F:F,Customer_Master!A733,Raw_Data!R:R)</f>
        <v>5086.9350000000013</v>
      </c>
      <c r="I733" s="22">
        <f t="shared" si="22"/>
        <v>282.60750000000007</v>
      </c>
      <c r="J733" s="20" t="str">
        <f t="shared" si="23"/>
        <v>VIP</v>
      </c>
    </row>
    <row r="734" spans="1:10" x14ac:dyDescent="0.3">
      <c r="A734" s="20" t="s">
        <v>7223</v>
      </c>
      <c r="B734" s="20" t="str">
        <f>IFERROR(INDEX(Raw_Data!G:G,MATCH(Customer_Master!A734,Raw_Data!F:F,0)),"Not found")</f>
        <v>Dorothy Dickinson</v>
      </c>
      <c r="C734" s="20" t="str">
        <f>INDEX(Raw_Data!H:H,MATCH(Customer_Master!A734,Raw_Data!F:F,0))</f>
        <v>Consumer</v>
      </c>
      <c r="D734" s="20" t="str">
        <f>INDEX(Raw_Data!J:J,MATCH(Customer_Master!A734,Raw_Data!F:F,0))</f>
        <v>Houston</v>
      </c>
      <c r="E734" s="20" t="str">
        <f>INDEX(Raw_Data!J:J,MATCH(Customer_Master!A734,Raw_Data!F:F,0))</f>
        <v>Houston</v>
      </c>
      <c r="F734" s="20" t="str">
        <f>INDEX(Raw_Data!M:M,MATCH(Customer_Master!A734,Raw_Data!F:F,0))</f>
        <v>Central</v>
      </c>
      <c r="G734" s="20">
        <f>COUNTIF(Raw_Data!F:F,Customer_Master!A734)</f>
        <v>9</v>
      </c>
      <c r="H734" s="21">
        <f>SUMIF(Raw_Data!F:F,Customer_Master!A734,Raw_Data!R:R)</f>
        <v>269.54200000000003</v>
      </c>
      <c r="I734" s="22">
        <f t="shared" si="22"/>
        <v>29.949111111111115</v>
      </c>
      <c r="J734" s="20" t="str">
        <f t="shared" si="23"/>
        <v>Silver</v>
      </c>
    </row>
    <row r="735" spans="1:10" x14ac:dyDescent="0.3">
      <c r="A735" s="20" t="s">
        <v>7266</v>
      </c>
      <c r="B735" s="20" t="str">
        <f>IFERROR(INDEX(Raw_Data!G:G,MATCH(Customer_Master!A735,Raw_Data!F:F,0)),"Not found")</f>
        <v>Amy Hunt</v>
      </c>
      <c r="C735" s="20" t="str">
        <f>INDEX(Raw_Data!H:H,MATCH(Customer_Master!A735,Raw_Data!F:F,0))</f>
        <v>Consumer</v>
      </c>
      <c r="D735" s="20" t="str">
        <f>INDEX(Raw_Data!J:J,MATCH(Customer_Master!A735,Raw_Data!F:F,0))</f>
        <v>New York City</v>
      </c>
      <c r="E735" s="20" t="str">
        <f>INDEX(Raw_Data!J:J,MATCH(Customer_Master!A735,Raw_Data!F:F,0))</f>
        <v>New York City</v>
      </c>
      <c r="F735" s="20" t="str">
        <f>INDEX(Raw_Data!M:M,MATCH(Customer_Master!A735,Raw_Data!F:F,0))</f>
        <v>East</v>
      </c>
      <c r="G735" s="20">
        <f>COUNTIF(Raw_Data!F:F,Customer_Master!A735)</f>
        <v>8</v>
      </c>
      <c r="H735" s="21">
        <f>SUMIF(Raw_Data!F:F,Customer_Master!A735,Raw_Data!R:R)</f>
        <v>2495.3916000000004</v>
      </c>
      <c r="I735" s="22">
        <f t="shared" si="22"/>
        <v>311.92395000000005</v>
      </c>
      <c r="J735" s="20" t="str">
        <f t="shared" si="23"/>
        <v>Gold</v>
      </c>
    </row>
    <row r="736" spans="1:10" x14ac:dyDescent="0.3">
      <c r="A736" s="20" t="s">
        <v>7270</v>
      </c>
      <c r="B736" s="20" t="str">
        <f>IFERROR(INDEX(Raw_Data!G:G,MATCH(Customer_Master!A736,Raw_Data!F:F,0)),"Not found")</f>
        <v>Tracy Poddar</v>
      </c>
      <c r="C736" s="20" t="str">
        <f>INDEX(Raw_Data!H:H,MATCH(Customer_Master!A736,Raw_Data!F:F,0))</f>
        <v>Corporate</v>
      </c>
      <c r="D736" s="20" t="str">
        <f>INDEX(Raw_Data!J:J,MATCH(Customer_Master!A736,Raw_Data!F:F,0))</f>
        <v>Aurora</v>
      </c>
      <c r="E736" s="20" t="str">
        <f>INDEX(Raw_Data!J:J,MATCH(Customer_Master!A736,Raw_Data!F:F,0))</f>
        <v>Aurora</v>
      </c>
      <c r="F736" s="20" t="str">
        <f>INDEX(Raw_Data!M:M,MATCH(Customer_Master!A736,Raw_Data!F:F,0))</f>
        <v>West</v>
      </c>
      <c r="G736" s="20">
        <f>COUNTIF(Raw_Data!F:F,Customer_Master!A736)</f>
        <v>10</v>
      </c>
      <c r="H736" s="21">
        <f>SUMIF(Raw_Data!F:F,Customer_Master!A736,Raw_Data!R:R)</f>
        <v>1936.6399999999996</v>
      </c>
      <c r="I736" s="22">
        <f t="shared" si="22"/>
        <v>193.66399999999996</v>
      </c>
      <c r="J736" s="20" t="str">
        <f t="shared" si="23"/>
        <v>Silver</v>
      </c>
    </row>
    <row r="737" spans="1:10" x14ac:dyDescent="0.3">
      <c r="A737" s="20" t="s">
        <v>7280</v>
      </c>
      <c r="B737" s="20" t="str">
        <f>IFERROR(INDEX(Raw_Data!G:G,MATCH(Customer_Master!A737,Raw_Data!F:F,0)),"Not found")</f>
        <v>Eileen Kiefer</v>
      </c>
      <c r="C737" s="20" t="str">
        <f>INDEX(Raw_Data!H:H,MATCH(Customer_Master!A737,Raw_Data!F:F,0))</f>
        <v>Home Office</v>
      </c>
      <c r="D737" s="20" t="str">
        <f>INDEX(Raw_Data!J:J,MATCH(Customer_Master!A737,Raw_Data!F:F,0))</f>
        <v>Santa Ana</v>
      </c>
      <c r="E737" s="20" t="str">
        <f>INDEX(Raw_Data!J:J,MATCH(Customer_Master!A737,Raw_Data!F:F,0))</f>
        <v>Santa Ana</v>
      </c>
      <c r="F737" s="20" t="str">
        <f>INDEX(Raw_Data!M:M,MATCH(Customer_Master!A737,Raw_Data!F:F,0))</f>
        <v>West</v>
      </c>
      <c r="G737" s="20">
        <f>COUNTIF(Raw_Data!F:F,Customer_Master!A737)</f>
        <v>4</v>
      </c>
      <c r="H737" s="21">
        <f>SUMIF(Raw_Data!F:F,Customer_Master!A737,Raw_Data!R:R)</f>
        <v>1303.4780000000001</v>
      </c>
      <c r="I737" s="22">
        <f t="shared" si="22"/>
        <v>325.86950000000002</v>
      </c>
      <c r="J737" s="20" t="str">
        <f t="shared" si="23"/>
        <v>Silver</v>
      </c>
    </row>
    <row r="738" spans="1:10" x14ac:dyDescent="0.3">
      <c r="A738" s="20" t="s">
        <v>7287</v>
      </c>
      <c r="B738" s="20" t="str">
        <f>IFERROR(INDEX(Raw_Data!G:G,MATCH(Customer_Master!A738,Raw_Data!F:F,0)),"Not found")</f>
        <v>Cyra Reiten</v>
      </c>
      <c r="C738" s="20" t="str">
        <f>INDEX(Raw_Data!H:H,MATCH(Customer_Master!A738,Raw_Data!F:F,0))</f>
        <v>Home Office</v>
      </c>
      <c r="D738" s="20" t="str">
        <f>INDEX(Raw_Data!J:J,MATCH(Customer_Master!A738,Raw_Data!F:F,0))</f>
        <v>New York City</v>
      </c>
      <c r="E738" s="20" t="str">
        <f>INDEX(Raw_Data!J:J,MATCH(Customer_Master!A738,Raw_Data!F:F,0))</f>
        <v>New York City</v>
      </c>
      <c r="F738" s="20" t="str">
        <f>INDEX(Raw_Data!M:M,MATCH(Customer_Master!A738,Raw_Data!F:F,0))</f>
        <v>East</v>
      </c>
      <c r="G738" s="20">
        <f>COUNTIF(Raw_Data!F:F,Customer_Master!A738)</f>
        <v>7</v>
      </c>
      <c r="H738" s="21">
        <f>SUMIF(Raw_Data!F:F,Customer_Master!A738,Raw_Data!R:R)</f>
        <v>1397.8724000000002</v>
      </c>
      <c r="I738" s="22">
        <f t="shared" si="22"/>
        <v>199.69605714285717</v>
      </c>
      <c r="J738" s="20" t="str">
        <f t="shared" si="23"/>
        <v>Silver</v>
      </c>
    </row>
    <row r="739" spans="1:10" x14ac:dyDescent="0.3">
      <c r="A739" s="20" t="s">
        <v>7294</v>
      </c>
      <c r="B739" s="20" t="str">
        <f>IFERROR(INDEX(Raw_Data!G:G,MATCH(Customer_Master!A739,Raw_Data!F:F,0)),"Not found")</f>
        <v>Susan Gilcrest</v>
      </c>
      <c r="C739" s="20" t="str">
        <f>INDEX(Raw_Data!H:H,MATCH(Customer_Master!A739,Raw_Data!F:F,0))</f>
        <v>Corporate</v>
      </c>
      <c r="D739" s="20" t="str">
        <f>INDEX(Raw_Data!J:J,MATCH(Customer_Master!A739,Raw_Data!F:F,0))</f>
        <v>Mcallen</v>
      </c>
      <c r="E739" s="20" t="str">
        <f>INDEX(Raw_Data!J:J,MATCH(Customer_Master!A739,Raw_Data!F:F,0))</f>
        <v>Mcallen</v>
      </c>
      <c r="F739" s="20" t="str">
        <f>INDEX(Raw_Data!M:M,MATCH(Customer_Master!A739,Raw_Data!F:F,0))</f>
        <v>Central</v>
      </c>
      <c r="G739" s="20">
        <f>COUNTIF(Raw_Data!F:F,Customer_Master!A739)</f>
        <v>5</v>
      </c>
      <c r="H739" s="21">
        <f>SUMIF(Raw_Data!F:F,Customer_Master!A739,Raw_Data!R:R)</f>
        <v>47.945999999999998</v>
      </c>
      <c r="I739" s="22">
        <f t="shared" si="22"/>
        <v>9.5891999999999999</v>
      </c>
      <c r="J739" s="20" t="str">
        <f t="shared" si="23"/>
        <v>Silver</v>
      </c>
    </row>
    <row r="740" spans="1:10" x14ac:dyDescent="0.3">
      <c r="A740" s="20" t="s">
        <v>7315</v>
      </c>
      <c r="B740" s="20" t="str">
        <f>IFERROR(INDEX(Raw_Data!G:G,MATCH(Customer_Master!A740,Raw_Data!F:F,0)),"Not found")</f>
        <v>Angele Hood</v>
      </c>
      <c r="C740" s="20" t="str">
        <f>INDEX(Raw_Data!H:H,MATCH(Customer_Master!A740,Raw_Data!F:F,0))</f>
        <v>Consumer</v>
      </c>
      <c r="D740" s="20" t="str">
        <f>INDEX(Raw_Data!J:J,MATCH(Customer_Master!A740,Raw_Data!F:F,0))</f>
        <v>Chicago</v>
      </c>
      <c r="E740" s="20" t="str">
        <f>INDEX(Raw_Data!J:J,MATCH(Customer_Master!A740,Raw_Data!F:F,0))</f>
        <v>Chicago</v>
      </c>
      <c r="F740" s="20" t="str">
        <f>INDEX(Raw_Data!M:M,MATCH(Customer_Master!A740,Raw_Data!F:F,0))</f>
        <v>Central</v>
      </c>
      <c r="G740" s="20">
        <f>COUNTIF(Raw_Data!F:F,Customer_Master!A740)</f>
        <v>5</v>
      </c>
      <c r="H740" s="21">
        <f>SUMIF(Raw_Data!F:F,Customer_Master!A740,Raw_Data!R:R)</f>
        <v>738.50400000000002</v>
      </c>
      <c r="I740" s="22">
        <f t="shared" si="22"/>
        <v>147.70080000000002</v>
      </c>
      <c r="J740" s="20" t="str">
        <f t="shared" si="23"/>
        <v>Silver</v>
      </c>
    </row>
    <row r="741" spans="1:10" x14ac:dyDescent="0.3">
      <c r="A741" s="20" t="s">
        <v>7345</v>
      </c>
      <c r="B741" s="20" t="str">
        <f>IFERROR(INDEX(Raw_Data!G:G,MATCH(Customer_Master!A741,Raw_Data!F:F,0)),"Not found")</f>
        <v>Neil Französisch</v>
      </c>
      <c r="C741" s="20" t="str">
        <f>INDEX(Raw_Data!H:H,MATCH(Customer_Master!A741,Raw_Data!F:F,0))</f>
        <v>Home Office</v>
      </c>
      <c r="D741" s="20" t="str">
        <f>INDEX(Raw_Data!J:J,MATCH(Customer_Master!A741,Raw_Data!F:F,0))</f>
        <v>Rockford</v>
      </c>
      <c r="E741" s="20" t="str">
        <f>INDEX(Raw_Data!J:J,MATCH(Customer_Master!A741,Raw_Data!F:F,0))</f>
        <v>Rockford</v>
      </c>
      <c r="F741" s="20" t="str">
        <f>INDEX(Raw_Data!M:M,MATCH(Customer_Master!A741,Raw_Data!F:F,0))</f>
        <v>Central</v>
      </c>
      <c r="G741" s="20">
        <f>COUNTIF(Raw_Data!F:F,Customer_Master!A741)</f>
        <v>4</v>
      </c>
      <c r="H741" s="21">
        <f>SUMIF(Raw_Data!F:F,Customer_Master!A741,Raw_Data!R:R)</f>
        <v>377.16200000000003</v>
      </c>
      <c r="I741" s="22">
        <f t="shared" si="22"/>
        <v>94.290500000000009</v>
      </c>
      <c r="J741" s="20" t="str">
        <f t="shared" si="23"/>
        <v>Silver</v>
      </c>
    </row>
    <row r="742" spans="1:10" x14ac:dyDescent="0.3">
      <c r="A742" s="20" t="s">
        <v>7361</v>
      </c>
      <c r="B742" s="20" t="str">
        <f>IFERROR(INDEX(Raw_Data!G:G,MATCH(Customer_Master!A742,Raw_Data!F:F,0)),"Not found")</f>
        <v>Bill Shonely</v>
      </c>
      <c r="C742" s="20" t="str">
        <f>INDEX(Raw_Data!H:H,MATCH(Customer_Master!A742,Raw_Data!F:F,0))</f>
        <v>Corporate</v>
      </c>
      <c r="D742" s="20" t="str">
        <f>INDEX(Raw_Data!J:J,MATCH(Customer_Master!A742,Raw_Data!F:F,0))</f>
        <v>New York City</v>
      </c>
      <c r="E742" s="20" t="str">
        <f>INDEX(Raw_Data!J:J,MATCH(Customer_Master!A742,Raw_Data!F:F,0))</f>
        <v>New York City</v>
      </c>
      <c r="F742" s="20" t="str">
        <f>INDEX(Raw_Data!M:M,MATCH(Customer_Master!A742,Raw_Data!F:F,0))</f>
        <v>East</v>
      </c>
      <c r="G742" s="20">
        <f>COUNTIF(Raw_Data!F:F,Customer_Master!A742)</f>
        <v>9</v>
      </c>
      <c r="H742" s="21">
        <f>SUMIF(Raw_Data!F:F,Customer_Master!A742,Raw_Data!R:R)</f>
        <v>10501.652999999998</v>
      </c>
      <c r="I742" s="22">
        <f t="shared" si="22"/>
        <v>1166.8503333333331</v>
      </c>
      <c r="J742" s="20" t="str">
        <f t="shared" si="23"/>
        <v>VIP</v>
      </c>
    </row>
    <row r="743" spans="1:10" x14ac:dyDescent="0.3">
      <c r="A743" s="20" t="s">
        <v>7377</v>
      </c>
      <c r="B743" s="20" t="str">
        <f>IFERROR(INDEX(Raw_Data!G:G,MATCH(Customer_Master!A743,Raw_Data!F:F,0)),"Not found")</f>
        <v>Stefanie Holloman</v>
      </c>
      <c r="C743" s="20" t="str">
        <f>INDEX(Raw_Data!H:H,MATCH(Customer_Master!A743,Raw_Data!F:F,0))</f>
        <v>Corporate</v>
      </c>
      <c r="D743" s="20" t="str">
        <f>INDEX(Raw_Data!J:J,MATCH(Customer_Master!A743,Raw_Data!F:F,0))</f>
        <v>Jackson</v>
      </c>
      <c r="E743" s="20" t="str">
        <f>INDEX(Raw_Data!J:J,MATCH(Customer_Master!A743,Raw_Data!F:F,0))</f>
        <v>Jackson</v>
      </c>
      <c r="F743" s="20" t="str">
        <f>INDEX(Raw_Data!M:M,MATCH(Customer_Master!A743,Raw_Data!F:F,0))</f>
        <v>South</v>
      </c>
      <c r="G743" s="20">
        <f>COUNTIF(Raw_Data!F:F,Customer_Master!A743)</f>
        <v>2</v>
      </c>
      <c r="H743" s="21">
        <f>SUMIF(Raw_Data!F:F,Customer_Master!A743,Raw_Data!R:R)</f>
        <v>2096.3919999999998</v>
      </c>
      <c r="I743" s="22">
        <f t="shared" si="22"/>
        <v>1048.1959999999999</v>
      </c>
      <c r="J743" s="20" t="str">
        <f t="shared" si="23"/>
        <v>Gold</v>
      </c>
    </row>
    <row r="744" spans="1:10" x14ac:dyDescent="0.3">
      <c r="A744" s="20" t="s">
        <v>7425</v>
      </c>
      <c r="B744" s="20" t="str">
        <f>IFERROR(INDEX(Raw_Data!G:G,MATCH(Customer_Master!A744,Raw_Data!F:F,0)),"Not found")</f>
        <v>Roger Demir</v>
      </c>
      <c r="C744" s="20" t="str">
        <f>INDEX(Raw_Data!H:H,MATCH(Customer_Master!A744,Raw_Data!F:F,0))</f>
        <v>Consumer</v>
      </c>
      <c r="D744" s="20" t="str">
        <f>INDEX(Raw_Data!J:J,MATCH(Customer_Master!A744,Raw_Data!F:F,0))</f>
        <v>Daytona Beach</v>
      </c>
      <c r="E744" s="20" t="str">
        <f>INDEX(Raw_Data!J:J,MATCH(Customer_Master!A744,Raw_Data!F:F,0))</f>
        <v>Daytona Beach</v>
      </c>
      <c r="F744" s="20" t="str">
        <f>INDEX(Raw_Data!M:M,MATCH(Customer_Master!A744,Raw_Data!F:F,0))</f>
        <v>South</v>
      </c>
      <c r="G744" s="20">
        <f>COUNTIF(Raw_Data!F:F,Customer_Master!A744)</f>
        <v>20</v>
      </c>
      <c r="H744" s="21">
        <f>SUMIF(Raw_Data!F:F,Customer_Master!A744,Raw_Data!R:R)</f>
        <v>1419.7370000000003</v>
      </c>
      <c r="I744" s="22">
        <f t="shared" si="22"/>
        <v>70.986850000000018</v>
      </c>
      <c r="J744" s="20" t="str">
        <f t="shared" si="23"/>
        <v>Silver</v>
      </c>
    </row>
    <row r="745" spans="1:10" x14ac:dyDescent="0.3">
      <c r="A745" s="20" t="s">
        <v>7446</v>
      </c>
      <c r="B745" s="20" t="str">
        <f>IFERROR(INDEX(Raw_Data!G:G,MATCH(Customer_Master!A745,Raw_Data!F:F,0)),"Not found")</f>
        <v>Alex Grayson</v>
      </c>
      <c r="C745" s="20" t="str">
        <f>INDEX(Raw_Data!H:H,MATCH(Customer_Master!A745,Raw_Data!F:F,0))</f>
        <v>Consumer</v>
      </c>
      <c r="D745" s="20" t="str">
        <f>INDEX(Raw_Data!J:J,MATCH(Customer_Master!A745,Raw_Data!F:F,0))</f>
        <v>Stockton</v>
      </c>
      <c r="E745" s="20" t="str">
        <f>INDEX(Raw_Data!J:J,MATCH(Customer_Master!A745,Raw_Data!F:F,0))</f>
        <v>Stockton</v>
      </c>
      <c r="F745" s="20" t="str">
        <f>INDEX(Raw_Data!M:M,MATCH(Customer_Master!A745,Raw_Data!F:F,0))</f>
        <v>West</v>
      </c>
      <c r="G745" s="20">
        <f>COUNTIF(Raw_Data!F:F,Customer_Master!A745)</f>
        <v>9</v>
      </c>
      <c r="H745" s="21">
        <f>SUMIF(Raw_Data!F:F,Customer_Master!A745,Raw_Data!R:R)</f>
        <v>660.97199999999998</v>
      </c>
      <c r="I745" s="22">
        <f t="shared" si="22"/>
        <v>73.441333333333333</v>
      </c>
      <c r="J745" s="20" t="str">
        <f t="shared" si="23"/>
        <v>Silver</v>
      </c>
    </row>
    <row r="746" spans="1:10" x14ac:dyDescent="0.3">
      <c r="A746" s="20" t="s">
        <v>7549</v>
      </c>
      <c r="B746" s="20" t="str">
        <f>IFERROR(INDEX(Raw_Data!G:G,MATCH(Customer_Master!A746,Raw_Data!F:F,0)),"Not found")</f>
        <v>Georgia Rosenberg</v>
      </c>
      <c r="C746" s="20" t="str">
        <f>INDEX(Raw_Data!H:H,MATCH(Customer_Master!A746,Raw_Data!F:F,0))</f>
        <v>Corporate</v>
      </c>
      <c r="D746" s="20" t="str">
        <f>INDEX(Raw_Data!J:J,MATCH(Customer_Master!A746,Raw_Data!F:F,0))</f>
        <v>San Francisco</v>
      </c>
      <c r="E746" s="20" t="str">
        <f>INDEX(Raw_Data!J:J,MATCH(Customer_Master!A746,Raw_Data!F:F,0))</f>
        <v>San Francisco</v>
      </c>
      <c r="F746" s="20" t="str">
        <f>INDEX(Raw_Data!M:M,MATCH(Customer_Master!A746,Raw_Data!F:F,0))</f>
        <v>West</v>
      </c>
      <c r="G746" s="20">
        <f>COUNTIF(Raw_Data!F:F,Customer_Master!A746)</f>
        <v>5</v>
      </c>
      <c r="H746" s="21">
        <f>SUMIF(Raw_Data!F:F,Customer_Master!A746,Raw_Data!R:R)</f>
        <v>1284.3800000000001</v>
      </c>
      <c r="I746" s="22">
        <f t="shared" si="22"/>
        <v>256.87600000000003</v>
      </c>
      <c r="J746" s="20" t="str">
        <f t="shared" si="23"/>
        <v>Silver</v>
      </c>
    </row>
    <row r="747" spans="1:10" x14ac:dyDescent="0.3">
      <c r="A747" s="20" t="s">
        <v>7557</v>
      </c>
      <c r="B747" s="20" t="str">
        <f>IFERROR(INDEX(Raw_Data!G:G,MATCH(Customer_Master!A747,Raw_Data!F:F,0)),"Not found")</f>
        <v>Vivek Sundaresam</v>
      </c>
      <c r="C747" s="20" t="str">
        <f>INDEX(Raw_Data!H:H,MATCH(Customer_Master!A747,Raw_Data!F:F,0))</f>
        <v>Consumer</v>
      </c>
      <c r="D747" s="20" t="str">
        <f>INDEX(Raw_Data!J:J,MATCH(Customer_Master!A747,Raw_Data!F:F,0))</f>
        <v>Los Angeles</v>
      </c>
      <c r="E747" s="20" t="str">
        <f>INDEX(Raw_Data!J:J,MATCH(Customer_Master!A747,Raw_Data!F:F,0))</f>
        <v>Los Angeles</v>
      </c>
      <c r="F747" s="20" t="str">
        <f>INDEX(Raw_Data!M:M,MATCH(Customer_Master!A747,Raw_Data!F:F,0))</f>
        <v>West</v>
      </c>
      <c r="G747" s="20">
        <f>COUNTIF(Raw_Data!F:F,Customer_Master!A747)</f>
        <v>8</v>
      </c>
      <c r="H747" s="21">
        <f>SUMIF(Raw_Data!F:F,Customer_Master!A747,Raw_Data!R:R)</f>
        <v>1055.9809999999998</v>
      </c>
      <c r="I747" s="22">
        <f t="shared" si="22"/>
        <v>131.99762499999997</v>
      </c>
      <c r="J747" s="20" t="str">
        <f t="shared" si="23"/>
        <v>Silver</v>
      </c>
    </row>
    <row r="748" spans="1:10" x14ac:dyDescent="0.3">
      <c r="A748" s="20" t="s">
        <v>7588</v>
      </c>
      <c r="B748" s="20" t="str">
        <f>IFERROR(INDEX(Raw_Data!G:G,MATCH(Customer_Master!A748,Raw_Data!F:F,0)),"Not found")</f>
        <v>Tony Molinari</v>
      </c>
      <c r="C748" s="20" t="str">
        <f>INDEX(Raw_Data!H:H,MATCH(Customer_Master!A748,Raw_Data!F:F,0))</f>
        <v>Consumer</v>
      </c>
      <c r="D748" s="20" t="str">
        <f>INDEX(Raw_Data!J:J,MATCH(Customer_Master!A748,Raw_Data!F:F,0))</f>
        <v>Oklahoma City</v>
      </c>
      <c r="E748" s="20" t="str">
        <f>INDEX(Raw_Data!J:J,MATCH(Customer_Master!A748,Raw_Data!F:F,0))</f>
        <v>Oklahoma City</v>
      </c>
      <c r="F748" s="20" t="str">
        <f>INDEX(Raw_Data!M:M,MATCH(Customer_Master!A748,Raw_Data!F:F,0))</f>
        <v>Central</v>
      </c>
      <c r="G748" s="20">
        <f>COUNTIF(Raw_Data!F:F,Customer_Master!A748)</f>
        <v>4</v>
      </c>
      <c r="H748" s="21">
        <f>SUMIF(Raw_Data!F:F,Customer_Master!A748,Raw_Data!R:R)</f>
        <v>1094.6779999999999</v>
      </c>
      <c r="I748" s="22">
        <f t="shared" si="22"/>
        <v>273.66949999999997</v>
      </c>
      <c r="J748" s="20" t="str">
        <f t="shared" si="23"/>
        <v>Silver</v>
      </c>
    </row>
    <row r="749" spans="1:10" x14ac:dyDescent="0.3">
      <c r="A749" s="20" t="s">
        <v>7632</v>
      </c>
      <c r="B749" s="20" t="str">
        <f>IFERROR(INDEX(Raw_Data!G:G,MATCH(Customer_Master!A749,Raw_Data!F:F,0)),"Not found")</f>
        <v>Tom Stivers</v>
      </c>
      <c r="C749" s="20" t="str">
        <f>INDEX(Raw_Data!H:H,MATCH(Customer_Master!A749,Raw_Data!F:F,0))</f>
        <v>Corporate</v>
      </c>
      <c r="D749" s="20" t="str">
        <f>INDEX(Raw_Data!J:J,MATCH(Customer_Master!A749,Raw_Data!F:F,0))</f>
        <v>Los Angeles</v>
      </c>
      <c r="E749" s="20" t="str">
        <f>INDEX(Raw_Data!J:J,MATCH(Customer_Master!A749,Raw_Data!F:F,0))</f>
        <v>Los Angeles</v>
      </c>
      <c r="F749" s="20" t="str">
        <f>INDEX(Raw_Data!M:M,MATCH(Customer_Master!A749,Raw_Data!F:F,0))</f>
        <v>West</v>
      </c>
      <c r="G749" s="20">
        <f>COUNTIF(Raw_Data!F:F,Customer_Master!A749)</f>
        <v>7</v>
      </c>
      <c r="H749" s="21">
        <f>SUMIF(Raw_Data!F:F,Customer_Master!A749,Raw_Data!R:R)</f>
        <v>2054.14</v>
      </c>
      <c r="I749" s="22">
        <f t="shared" si="22"/>
        <v>293.44857142857143</v>
      </c>
      <c r="J749" s="20" t="str">
        <f t="shared" si="23"/>
        <v>Gold</v>
      </c>
    </row>
    <row r="750" spans="1:10" x14ac:dyDescent="0.3">
      <c r="A750" s="20" t="s">
        <v>7679</v>
      </c>
      <c r="B750" s="20" t="str">
        <f>IFERROR(INDEX(Raw_Data!G:G,MATCH(Customer_Master!A750,Raw_Data!F:F,0)),"Not found")</f>
        <v>Dennis Bolton</v>
      </c>
      <c r="C750" s="20" t="str">
        <f>INDEX(Raw_Data!H:H,MATCH(Customer_Master!A750,Raw_Data!F:F,0))</f>
        <v>Home Office</v>
      </c>
      <c r="D750" s="20" t="str">
        <f>INDEX(Raw_Data!J:J,MATCH(Customer_Master!A750,Raw_Data!F:F,0))</f>
        <v>New York City</v>
      </c>
      <c r="E750" s="20" t="str">
        <f>INDEX(Raw_Data!J:J,MATCH(Customer_Master!A750,Raw_Data!F:F,0))</f>
        <v>New York City</v>
      </c>
      <c r="F750" s="20" t="str">
        <f>INDEX(Raw_Data!M:M,MATCH(Customer_Master!A750,Raw_Data!F:F,0))</f>
        <v>East</v>
      </c>
      <c r="G750" s="20">
        <f>COUNTIF(Raw_Data!F:F,Customer_Master!A750)</f>
        <v>6</v>
      </c>
      <c r="H750" s="21">
        <f>SUMIF(Raw_Data!F:F,Customer_Master!A750,Raw_Data!R:R)</f>
        <v>1081.4659999999999</v>
      </c>
      <c r="I750" s="22">
        <f t="shared" si="22"/>
        <v>180.24433333333332</v>
      </c>
      <c r="J750" s="20" t="str">
        <f t="shared" si="23"/>
        <v>Silver</v>
      </c>
    </row>
    <row r="751" spans="1:10" x14ac:dyDescent="0.3">
      <c r="A751" s="20" t="s">
        <v>7726</v>
      </c>
      <c r="B751" s="20" t="str">
        <f>IFERROR(INDEX(Raw_Data!G:G,MATCH(Customer_Master!A751,Raw_Data!F:F,0)),"Not found")</f>
        <v>Nick Radford</v>
      </c>
      <c r="C751" s="20" t="str">
        <f>INDEX(Raw_Data!H:H,MATCH(Customer_Master!A751,Raw_Data!F:F,0))</f>
        <v>Consumer</v>
      </c>
      <c r="D751" s="20" t="str">
        <f>INDEX(Raw_Data!J:J,MATCH(Customer_Master!A751,Raw_Data!F:F,0))</f>
        <v>Aurora</v>
      </c>
      <c r="E751" s="20" t="str">
        <f>INDEX(Raw_Data!J:J,MATCH(Customer_Master!A751,Raw_Data!F:F,0))</f>
        <v>Aurora</v>
      </c>
      <c r="F751" s="20" t="str">
        <f>INDEX(Raw_Data!M:M,MATCH(Customer_Master!A751,Raw_Data!F:F,0))</f>
        <v>Central</v>
      </c>
      <c r="G751" s="20">
        <f>COUNTIF(Raw_Data!F:F,Customer_Master!A751)</f>
        <v>13</v>
      </c>
      <c r="H751" s="21">
        <f>SUMIF(Raw_Data!F:F,Customer_Master!A751,Raw_Data!R:R)</f>
        <v>2367.277</v>
      </c>
      <c r="I751" s="22">
        <f t="shared" si="22"/>
        <v>182.09823076923078</v>
      </c>
      <c r="J751" s="20" t="str">
        <f t="shared" si="23"/>
        <v>Gold</v>
      </c>
    </row>
    <row r="752" spans="1:10" x14ac:dyDescent="0.3">
      <c r="A752" s="20" t="s">
        <v>7765</v>
      </c>
      <c r="B752" s="20" t="str">
        <f>IFERROR(INDEX(Raw_Data!G:G,MATCH(Customer_Master!A752,Raw_Data!F:F,0)),"Not found")</f>
        <v>Cari Schnelling</v>
      </c>
      <c r="C752" s="20" t="str">
        <f>INDEX(Raw_Data!H:H,MATCH(Customer_Master!A752,Raw_Data!F:F,0))</f>
        <v>Consumer</v>
      </c>
      <c r="D752" s="20" t="str">
        <f>INDEX(Raw_Data!J:J,MATCH(Customer_Master!A752,Raw_Data!F:F,0))</f>
        <v>Jacksonville</v>
      </c>
      <c r="E752" s="20" t="str">
        <f>INDEX(Raw_Data!J:J,MATCH(Customer_Master!A752,Raw_Data!F:F,0))</f>
        <v>Jacksonville</v>
      </c>
      <c r="F752" s="20" t="str">
        <f>INDEX(Raw_Data!M:M,MATCH(Customer_Master!A752,Raw_Data!F:F,0))</f>
        <v>South</v>
      </c>
      <c r="G752" s="20">
        <f>COUNTIF(Raw_Data!F:F,Customer_Master!A752)</f>
        <v>7</v>
      </c>
      <c r="H752" s="21">
        <f>SUMIF(Raw_Data!F:F,Customer_Master!A752,Raw_Data!R:R)</f>
        <v>537.63200000000006</v>
      </c>
      <c r="I752" s="22">
        <f t="shared" si="22"/>
        <v>76.804571428571435</v>
      </c>
      <c r="J752" s="20" t="str">
        <f t="shared" si="23"/>
        <v>Silver</v>
      </c>
    </row>
    <row r="753" spans="1:10" x14ac:dyDescent="0.3">
      <c r="A753" s="20" t="s">
        <v>7787</v>
      </c>
      <c r="B753" s="20" t="str">
        <f>IFERROR(INDEX(Raw_Data!G:G,MATCH(Customer_Master!A753,Raw_Data!F:F,0)),"Not found")</f>
        <v>Monica Federle</v>
      </c>
      <c r="C753" s="20" t="str">
        <f>INDEX(Raw_Data!H:H,MATCH(Customer_Master!A753,Raw_Data!F:F,0))</f>
        <v>Corporate</v>
      </c>
      <c r="D753" s="20" t="str">
        <f>INDEX(Raw_Data!J:J,MATCH(Customer_Master!A753,Raw_Data!F:F,0))</f>
        <v>Los Angeles</v>
      </c>
      <c r="E753" s="20" t="str">
        <f>INDEX(Raw_Data!J:J,MATCH(Customer_Master!A753,Raw_Data!F:F,0))</f>
        <v>Los Angeles</v>
      </c>
      <c r="F753" s="20" t="str">
        <f>INDEX(Raw_Data!M:M,MATCH(Customer_Master!A753,Raw_Data!F:F,0))</f>
        <v>West</v>
      </c>
      <c r="G753" s="20">
        <f>COUNTIF(Raw_Data!F:F,Customer_Master!A753)</f>
        <v>12</v>
      </c>
      <c r="H753" s="21">
        <f>SUMIF(Raw_Data!F:F,Customer_Master!A753,Raw_Data!R:R)</f>
        <v>1758.3</v>
      </c>
      <c r="I753" s="22">
        <f t="shared" si="22"/>
        <v>146.52500000000001</v>
      </c>
      <c r="J753" s="20" t="str">
        <f t="shared" si="23"/>
        <v>Silver</v>
      </c>
    </row>
    <row r="754" spans="1:10" x14ac:dyDescent="0.3">
      <c r="A754" s="20" t="s">
        <v>7804</v>
      </c>
      <c r="B754" s="20" t="str">
        <f>IFERROR(INDEX(Raw_Data!G:G,MATCH(Customer_Master!A754,Raw_Data!F:F,0)),"Not found")</f>
        <v>Liz Willingham</v>
      </c>
      <c r="C754" s="20" t="str">
        <f>INDEX(Raw_Data!H:H,MATCH(Customer_Master!A754,Raw_Data!F:F,0))</f>
        <v>Consumer</v>
      </c>
      <c r="D754" s="20" t="str">
        <f>INDEX(Raw_Data!J:J,MATCH(Customer_Master!A754,Raw_Data!F:F,0))</f>
        <v>Norwich</v>
      </c>
      <c r="E754" s="20" t="str">
        <f>INDEX(Raw_Data!J:J,MATCH(Customer_Master!A754,Raw_Data!F:F,0))</f>
        <v>Norwich</v>
      </c>
      <c r="F754" s="20" t="str">
        <f>INDEX(Raw_Data!M:M,MATCH(Customer_Master!A754,Raw_Data!F:F,0))</f>
        <v>East</v>
      </c>
      <c r="G754" s="20">
        <f>COUNTIF(Raw_Data!F:F,Customer_Master!A754)</f>
        <v>5</v>
      </c>
      <c r="H754" s="21">
        <f>SUMIF(Raw_Data!F:F,Customer_Master!A754,Raw_Data!R:R)</f>
        <v>1259.04</v>
      </c>
      <c r="I754" s="22">
        <f t="shared" si="22"/>
        <v>251.80799999999999</v>
      </c>
      <c r="J754" s="20" t="str">
        <f t="shared" si="23"/>
        <v>Silver</v>
      </c>
    </row>
    <row r="755" spans="1:10" x14ac:dyDescent="0.3">
      <c r="A755" s="20" t="s">
        <v>7874</v>
      </c>
      <c r="B755" s="20" t="str">
        <f>IFERROR(INDEX(Raw_Data!G:G,MATCH(Customer_Master!A755,Raw_Data!F:F,0)),"Not found")</f>
        <v>Alex Russell</v>
      </c>
      <c r="C755" s="20" t="str">
        <f>INDEX(Raw_Data!H:H,MATCH(Customer_Master!A755,Raw_Data!F:F,0))</f>
        <v>Corporate</v>
      </c>
      <c r="D755" s="20" t="str">
        <f>INDEX(Raw_Data!J:J,MATCH(Customer_Master!A755,Raw_Data!F:F,0))</f>
        <v>Lawrence</v>
      </c>
      <c r="E755" s="20" t="str">
        <f>INDEX(Raw_Data!J:J,MATCH(Customer_Master!A755,Raw_Data!F:F,0))</f>
        <v>Lawrence</v>
      </c>
      <c r="F755" s="20" t="str">
        <f>INDEX(Raw_Data!M:M,MATCH(Customer_Master!A755,Raw_Data!F:F,0))</f>
        <v>East</v>
      </c>
      <c r="G755" s="20">
        <f>COUNTIF(Raw_Data!F:F,Customer_Master!A755)</f>
        <v>5</v>
      </c>
      <c r="H755" s="21">
        <f>SUMIF(Raw_Data!F:F,Customer_Master!A755,Raw_Data!R:R)</f>
        <v>1055.694</v>
      </c>
      <c r="I755" s="22">
        <f t="shared" si="22"/>
        <v>211.1388</v>
      </c>
      <c r="J755" s="20" t="str">
        <f t="shared" si="23"/>
        <v>Silver</v>
      </c>
    </row>
    <row r="756" spans="1:10" x14ac:dyDescent="0.3">
      <c r="A756" s="20" t="s">
        <v>7882</v>
      </c>
      <c r="B756" s="20" t="str">
        <f>IFERROR(INDEX(Raw_Data!G:G,MATCH(Customer_Master!A756,Raw_Data!F:F,0)),"Not found")</f>
        <v>Karen Seio</v>
      </c>
      <c r="C756" s="20" t="str">
        <f>INDEX(Raw_Data!H:H,MATCH(Customer_Master!A756,Raw_Data!F:F,0))</f>
        <v>Corporate</v>
      </c>
      <c r="D756" s="20" t="str">
        <f>INDEX(Raw_Data!J:J,MATCH(Customer_Master!A756,Raw_Data!F:F,0))</f>
        <v>Lehi</v>
      </c>
      <c r="E756" s="20" t="str">
        <f>INDEX(Raw_Data!J:J,MATCH(Customer_Master!A756,Raw_Data!F:F,0))</f>
        <v>Lehi</v>
      </c>
      <c r="F756" s="20" t="str">
        <f>INDEX(Raw_Data!M:M,MATCH(Customer_Master!A756,Raw_Data!F:F,0))</f>
        <v>West</v>
      </c>
      <c r="G756" s="20">
        <f>COUNTIF(Raw_Data!F:F,Customer_Master!A756)</f>
        <v>4</v>
      </c>
      <c r="H756" s="21">
        <f>SUMIF(Raw_Data!F:F,Customer_Master!A756,Raw_Data!R:R)</f>
        <v>88.472000000000008</v>
      </c>
      <c r="I756" s="22">
        <f t="shared" si="22"/>
        <v>22.118000000000002</v>
      </c>
      <c r="J756" s="20" t="str">
        <f t="shared" si="23"/>
        <v>Silver</v>
      </c>
    </row>
    <row r="757" spans="1:10" x14ac:dyDescent="0.3">
      <c r="A757" s="20" t="s">
        <v>7906</v>
      </c>
      <c r="B757" s="20" t="str">
        <f>IFERROR(INDEX(Raw_Data!G:G,MATCH(Customer_Master!A757,Raw_Data!F:F,0)),"Not found")</f>
        <v>Aaron Bergman</v>
      </c>
      <c r="C757" s="20" t="str">
        <f>INDEX(Raw_Data!H:H,MATCH(Customer_Master!A757,Raw_Data!F:F,0))</f>
        <v>Consumer</v>
      </c>
      <c r="D757" s="20" t="str">
        <f>INDEX(Raw_Data!J:J,MATCH(Customer_Master!A757,Raw_Data!F:F,0))</f>
        <v>Seattle</v>
      </c>
      <c r="E757" s="20" t="str">
        <f>INDEX(Raw_Data!J:J,MATCH(Customer_Master!A757,Raw_Data!F:F,0))</f>
        <v>Seattle</v>
      </c>
      <c r="F757" s="20" t="str">
        <f>INDEX(Raw_Data!M:M,MATCH(Customer_Master!A757,Raw_Data!F:F,0))</f>
        <v>West</v>
      </c>
      <c r="G757" s="20">
        <f>COUNTIF(Raw_Data!F:F,Customer_Master!A757)</f>
        <v>6</v>
      </c>
      <c r="H757" s="21">
        <f>SUMIF(Raw_Data!F:F,Customer_Master!A757,Raw_Data!R:R)</f>
        <v>886.15599999999995</v>
      </c>
      <c r="I757" s="22">
        <f t="shared" si="22"/>
        <v>147.69266666666667</v>
      </c>
      <c r="J757" s="20" t="str">
        <f t="shared" si="23"/>
        <v>Silver</v>
      </c>
    </row>
    <row r="758" spans="1:10" x14ac:dyDescent="0.3">
      <c r="A758" s="20" t="s">
        <v>7941</v>
      </c>
      <c r="B758" s="20" t="str">
        <f>IFERROR(INDEX(Raw_Data!G:G,MATCH(Customer_Master!A758,Raw_Data!F:F,0)),"Not found")</f>
        <v>Lisa Ryan</v>
      </c>
      <c r="C758" s="20" t="str">
        <f>INDEX(Raw_Data!H:H,MATCH(Customer_Master!A758,Raw_Data!F:F,0))</f>
        <v>Corporate</v>
      </c>
      <c r="D758" s="20" t="str">
        <f>INDEX(Raw_Data!J:J,MATCH(Customer_Master!A758,Raw_Data!F:F,0))</f>
        <v>Philadelphia</v>
      </c>
      <c r="E758" s="20" t="str">
        <f>INDEX(Raw_Data!J:J,MATCH(Customer_Master!A758,Raw_Data!F:F,0))</f>
        <v>Philadelphia</v>
      </c>
      <c r="F758" s="20" t="str">
        <f>INDEX(Raw_Data!M:M,MATCH(Customer_Master!A758,Raw_Data!F:F,0))</f>
        <v>East</v>
      </c>
      <c r="G758" s="20">
        <f>COUNTIF(Raw_Data!F:F,Customer_Master!A758)</f>
        <v>12</v>
      </c>
      <c r="H758" s="21">
        <f>SUMIF(Raw_Data!F:F,Customer_Master!A758,Raw_Data!R:R)</f>
        <v>1879.3059999999998</v>
      </c>
      <c r="I758" s="22">
        <f t="shared" si="22"/>
        <v>156.60883333333331</v>
      </c>
      <c r="J758" s="20" t="str">
        <f t="shared" si="23"/>
        <v>Silver</v>
      </c>
    </row>
    <row r="759" spans="1:10" x14ac:dyDescent="0.3">
      <c r="A759" s="20" t="s">
        <v>7953</v>
      </c>
      <c r="B759" s="20" t="str">
        <f>IFERROR(INDEX(Raw_Data!G:G,MATCH(Customer_Master!A759,Raw_Data!F:F,0)),"Not found")</f>
        <v>Shahid Shariari</v>
      </c>
      <c r="C759" s="20" t="str">
        <f>INDEX(Raw_Data!H:H,MATCH(Customer_Master!A759,Raw_Data!F:F,0))</f>
        <v>Consumer</v>
      </c>
      <c r="D759" s="20" t="str">
        <f>INDEX(Raw_Data!J:J,MATCH(Customer_Master!A759,Raw_Data!F:F,0))</f>
        <v>Los Angeles</v>
      </c>
      <c r="E759" s="20" t="str">
        <f>INDEX(Raw_Data!J:J,MATCH(Customer_Master!A759,Raw_Data!F:F,0))</f>
        <v>Los Angeles</v>
      </c>
      <c r="F759" s="20" t="str">
        <f>INDEX(Raw_Data!M:M,MATCH(Customer_Master!A759,Raw_Data!F:F,0))</f>
        <v>West</v>
      </c>
      <c r="G759" s="20">
        <f>COUNTIF(Raw_Data!F:F,Customer_Master!A759)</f>
        <v>12</v>
      </c>
      <c r="H759" s="21">
        <f>SUMIF(Raw_Data!F:F,Customer_Master!A759,Raw_Data!R:R)</f>
        <v>3056.8069999999998</v>
      </c>
      <c r="I759" s="22">
        <f t="shared" si="22"/>
        <v>254.73391666666666</v>
      </c>
      <c r="J759" s="20" t="str">
        <f t="shared" si="23"/>
        <v>Gold</v>
      </c>
    </row>
    <row r="760" spans="1:10" x14ac:dyDescent="0.3">
      <c r="A760" s="20" t="s">
        <v>7990</v>
      </c>
      <c r="B760" s="20" t="str">
        <f>IFERROR(INDEX(Raw_Data!G:G,MATCH(Customer_Master!A760,Raw_Data!F:F,0)),"Not found")</f>
        <v>Jill Matthias</v>
      </c>
      <c r="C760" s="20" t="str">
        <f>INDEX(Raw_Data!H:H,MATCH(Customer_Master!A760,Raw_Data!F:F,0))</f>
        <v>Consumer</v>
      </c>
      <c r="D760" s="20" t="str">
        <f>INDEX(Raw_Data!J:J,MATCH(Customer_Master!A760,Raw_Data!F:F,0))</f>
        <v>Monroe</v>
      </c>
      <c r="E760" s="20" t="str">
        <f>INDEX(Raw_Data!J:J,MATCH(Customer_Master!A760,Raw_Data!F:F,0))</f>
        <v>Monroe</v>
      </c>
      <c r="F760" s="20" t="str">
        <f>INDEX(Raw_Data!M:M,MATCH(Customer_Master!A760,Raw_Data!F:F,0))</f>
        <v>South</v>
      </c>
      <c r="G760" s="20">
        <f>COUNTIF(Raw_Data!F:F,Customer_Master!A760)</f>
        <v>7</v>
      </c>
      <c r="H760" s="21">
        <f>SUMIF(Raw_Data!F:F,Customer_Master!A760,Raw_Data!R:R)</f>
        <v>303.94799999999998</v>
      </c>
      <c r="I760" s="22">
        <f t="shared" si="22"/>
        <v>43.421142857142854</v>
      </c>
      <c r="J760" s="20" t="str">
        <f t="shared" si="23"/>
        <v>Silver</v>
      </c>
    </row>
    <row r="761" spans="1:10" x14ac:dyDescent="0.3">
      <c r="A761" s="20" t="s">
        <v>8164</v>
      </c>
      <c r="B761" s="20" t="str">
        <f>IFERROR(INDEX(Raw_Data!G:G,MATCH(Customer_Master!A761,Raw_Data!F:F,0)),"Not found")</f>
        <v>Jason Klamczynski</v>
      </c>
      <c r="C761" s="20" t="str">
        <f>INDEX(Raw_Data!H:H,MATCH(Customer_Master!A761,Raw_Data!F:F,0))</f>
        <v>Corporate</v>
      </c>
      <c r="D761" s="20" t="str">
        <f>INDEX(Raw_Data!J:J,MATCH(Customer_Master!A761,Raw_Data!F:F,0))</f>
        <v>Dallas</v>
      </c>
      <c r="E761" s="20" t="str">
        <f>INDEX(Raw_Data!J:J,MATCH(Customer_Master!A761,Raw_Data!F:F,0))</f>
        <v>Dallas</v>
      </c>
      <c r="F761" s="20" t="str">
        <f>INDEX(Raw_Data!M:M,MATCH(Customer_Master!A761,Raw_Data!F:F,0))</f>
        <v>Central</v>
      </c>
      <c r="G761" s="20">
        <f>COUNTIF(Raw_Data!F:F,Customer_Master!A761)</f>
        <v>4</v>
      </c>
      <c r="H761" s="21">
        <f>SUMIF(Raw_Data!F:F,Customer_Master!A761,Raw_Data!R:R)</f>
        <v>383.81200000000001</v>
      </c>
      <c r="I761" s="22">
        <f t="shared" si="22"/>
        <v>95.953000000000003</v>
      </c>
      <c r="J761" s="20" t="str">
        <f t="shared" si="23"/>
        <v>Silver</v>
      </c>
    </row>
    <row r="762" spans="1:10" x14ac:dyDescent="0.3">
      <c r="A762" s="20" t="s">
        <v>8195</v>
      </c>
      <c r="B762" s="20" t="str">
        <f>IFERROR(INDEX(Raw_Data!G:G,MATCH(Customer_Master!A762,Raw_Data!F:F,0)),"Not found")</f>
        <v>Don Miller</v>
      </c>
      <c r="C762" s="20" t="str">
        <f>INDEX(Raw_Data!H:H,MATCH(Customer_Master!A762,Raw_Data!F:F,0))</f>
        <v>Corporate</v>
      </c>
      <c r="D762" s="20" t="str">
        <f>INDEX(Raw_Data!J:J,MATCH(Customer_Master!A762,Raw_Data!F:F,0))</f>
        <v>Houston</v>
      </c>
      <c r="E762" s="20" t="str">
        <f>INDEX(Raw_Data!J:J,MATCH(Customer_Master!A762,Raw_Data!F:F,0))</f>
        <v>Houston</v>
      </c>
      <c r="F762" s="20" t="str">
        <f>INDEX(Raw_Data!M:M,MATCH(Customer_Master!A762,Raw_Data!F:F,0))</f>
        <v>Central</v>
      </c>
      <c r="G762" s="20">
        <f>COUNTIF(Raw_Data!F:F,Customer_Master!A762)</f>
        <v>10</v>
      </c>
      <c r="H762" s="21">
        <f>SUMIF(Raw_Data!F:F,Customer_Master!A762,Raw_Data!R:R)</f>
        <v>1376.7919999999999</v>
      </c>
      <c r="I762" s="22">
        <f t="shared" si="22"/>
        <v>137.67919999999998</v>
      </c>
      <c r="J762" s="20" t="str">
        <f t="shared" si="23"/>
        <v>Silver</v>
      </c>
    </row>
    <row r="763" spans="1:10" x14ac:dyDescent="0.3">
      <c r="A763" s="20" t="s">
        <v>8209</v>
      </c>
      <c r="B763" s="20" t="str">
        <f>IFERROR(INDEX(Raw_Data!G:G,MATCH(Customer_Master!A763,Raw_Data!F:F,0)),"Not found")</f>
        <v>Muhammed Lee</v>
      </c>
      <c r="C763" s="20" t="str">
        <f>INDEX(Raw_Data!H:H,MATCH(Customer_Master!A763,Raw_Data!F:F,0))</f>
        <v>Consumer</v>
      </c>
      <c r="D763" s="20" t="str">
        <f>INDEX(Raw_Data!J:J,MATCH(Customer_Master!A763,Raw_Data!F:F,0))</f>
        <v>Seattle</v>
      </c>
      <c r="E763" s="20" t="str">
        <f>INDEX(Raw_Data!J:J,MATCH(Customer_Master!A763,Raw_Data!F:F,0))</f>
        <v>Seattle</v>
      </c>
      <c r="F763" s="20" t="str">
        <f>INDEX(Raw_Data!M:M,MATCH(Customer_Master!A763,Raw_Data!F:F,0))</f>
        <v>West</v>
      </c>
      <c r="G763" s="20">
        <f>COUNTIF(Raw_Data!F:F,Customer_Master!A763)</f>
        <v>3</v>
      </c>
      <c r="H763" s="21">
        <f>SUMIF(Raw_Data!F:F,Customer_Master!A763,Raw_Data!R:R)</f>
        <v>162.232</v>
      </c>
      <c r="I763" s="22">
        <f t="shared" si="22"/>
        <v>54.077333333333335</v>
      </c>
      <c r="J763" s="20" t="str">
        <f t="shared" si="23"/>
        <v>Silver</v>
      </c>
    </row>
    <row r="764" spans="1:10" x14ac:dyDescent="0.3">
      <c r="A764" s="20" t="s">
        <v>8235</v>
      </c>
      <c r="B764" s="20" t="str">
        <f>IFERROR(INDEX(Raw_Data!G:G,MATCH(Customer_Master!A764,Raw_Data!F:F,0)),"Not found")</f>
        <v>Marc Harrigan</v>
      </c>
      <c r="C764" s="20" t="str">
        <f>INDEX(Raw_Data!H:H,MATCH(Customer_Master!A764,Raw_Data!F:F,0))</f>
        <v>Home Office</v>
      </c>
      <c r="D764" s="20" t="str">
        <f>INDEX(Raw_Data!J:J,MATCH(Customer_Master!A764,Raw_Data!F:F,0))</f>
        <v>Los Angeles</v>
      </c>
      <c r="E764" s="20" t="str">
        <f>INDEX(Raw_Data!J:J,MATCH(Customer_Master!A764,Raw_Data!F:F,0))</f>
        <v>Los Angeles</v>
      </c>
      <c r="F764" s="20" t="str">
        <f>INDEX(Raw_Data!M:M,MATCH(Customer_Master!A764,Raw_Data!F:F,0))</f>
        <v>West</v>
      </c>
      <c r="G764" s="20">
        <f>COUNTIF(Raw_Data!F:F,Customer_Master!A764)</f>
        <v>13</v>
      </c>
      <c r="H764" s="21">
        <f>SUMIF(Raw_Data!F:F,Customer_Master!A764,Raw_Data!R:R)</f>
        <v>2394.0249999999996</v>
      </c>
      <c r="I764" s="22">
        <f t="shared" si="22"/>
        <v>184.15576923076921</v>
      </c>
      <c r="J764" s="20" t="str">
        <f t="shared" si="23"/>
        <v>Gold</v>
      </c>
    </row>
    <row r="765" spans="1:10" x14ac:dyDescent="0.3">
      <c r="A765" s="20" t="s">
        <v>8240</v>
      </c>
      <c r="B765" s="20" t="str">
        <f>IFERROR(INDEX(Raw_Data!G:G,MATCH(Customer_Master!A765,Raw_Data!F:F,0)),"Not found")</f>
        <v>Frank Carlisle</v>
      </c>
      <c r="C765" s="20" t="str">
        <f>INDEX(Raw_Data!H:H,MATCH(Customer_Master!A765,Raw_Data!F:F,0))</f>
        <v>Home Office</v>
      </c>
      <c r="D765" s="20" t="str">
        <f>INDEX(Raw_Data!J:J,MATCH(Customer_Master!A765,Raw_Data!F:F,0))</f>
        <v>Lakewood</v>
      </c>
      <c r="E765" s="20" t="str">
        <f>INDEX(Raw_Data!J:J,MATCH(Customer_Master!A765,Raw_Data!F:F,0))</f>
        <v>Lakewood</v>
      </c>
      <c r="F765" s="20" t="str">
        <f>INDEX(Raw_Data!M:M,MATCH(Customer_Master!A765,Raw_Data!F:F,0))</f>
        <v>East</v>
      </c>
      <c r="G765" s="20">
        <f>COUNTIF(Raw_Data!F:F,Customer_Master!A765)</f>
        <v>14</v>
      </c>
      <c r="H765" s="21">
        <f>SUMIF(Raw_Data!F:F,Customer_Master!A765,Raw_Data!R:R)</f>
        <v>3418.7420000000002</v>
      </c>
      <c r="I765" s="22">
        <f t="shared" si="22"/>
        <v>244.19585714285716</v>
      </c>
      <c r="J765" s="20" t="str">
        <f t="shared" si="23"/>
        <v>Gold</v>
      </c>
    </row>
    <row r="766" spans="1:10" x14ac:dyDescent="0.3">
      <c r="A766" s="20" t="s">
        <v>8295</v>
      </c>
      <c r="B766" s="20" t="str">
        <f>IFERROR(INDEX(Raw_Data!G:G,MATCH(Customer_Master!A766,Raw_Data!F:F,0)),"Not found")</f>
        <v>Thea Hudgings</v>
      </c>
      <c r="C766" s="20" t="str">
        <f>INDEX(Raw_Data!H:H,MATCH(Customer_Master!A766,Raw_Data!F:F,0))</f>
        <v>Corporate</v>
      </c>
      <c r="D766" s="20" t="str">
        <f>INDEX(Raw_Data!J:J,MATCH(Customer_Master!A766,Raw_Data!F:F,0))</f>
        <v>Philadelphia</v>
      </c>
      <c r="E766" s="20" t="str">
        <f>INDEX(Raw_Data!J:J,MATCH(Customer_Master!A766,Raw_Data!F:F,0))</f>
        <v>Philadelphia</v>
      </c>
      <c r="F766" s="20" t="str">
        <f>INDEX(Raw_Data!M:M,MATCH(Customer_Master!A766,Raw_Data!F:F,0))</f>
        <v>East</v>
      </c>
      <c r="G766" s="20">
        <f>COUNTIF(Raw_Data!F:F,Customer_Master!A766)</f>
        <v>9</v>
      </c>
      <c r="H766" s="21">
        <f>SUMIF(Raw_Data!F:F,Customer_Master!A766,Raw_Data!R:R)</f>
        <v>2942.7719999999999</v>
      </c>
      <c r="I766" s="22">
        <f t="shared" si="22"/>
        <v>326.97466666666668</v>
      </c>
      <c r="J766" s="20" t="str">
        <f t="shared" si="23"/>
        <v>Gold</v>
      </c>
    </row>
    <row r="767" spans="1:10" x14ac:dyDescent="0.3">
      <c r="A767" s="20" t="s">
        <v>8316</v>
      </c>
      <c r="B767" s="20" t="str">
        <f>IFERROR(INDEX(Raw_Data!G:G,MATCH(Customer_Master!A767,Raw_Data!F:F,0)),"Not found")</f>
        <v>Juliana Krohn</v>
      </c>
      <c r="C767" s="20" t="str">
        <f>INDEX(Raw_Data!H:H,MATCH(Customer_Master!A767,Raw_Data!F:F,0))</f>
        <v>Consumer</v>
      </c>
      <c r="D767" s="20" t="str">
        <f>INDEX(Raw_Data!J:J,MATCH(Customer_Master!A767,Raw_Data!F:F,0))</f>
        <v>Omaha</v>
      </c>
      <c r="E767" s="20" t="str">
        <f>INDEX(Raw_Data!J:J,MATCH(Customer_Master!A767,Raw_Data!F:F,0))</f>
        <v>Omaha</v>
      </c>
      <c r="F767" s="20" t="str">
        <f>INDEX(Raw_Data!M:M,MATCH(Customer_Master!A767,Raw_Data!F:F,0))</f>
        <v>Central</v>
      </c>
      <c r="G767" s="20">
        <f>COUNTIF(Raw_Data!F:F,Customer_Master!A767)</f>
        <v>9</v>
      </c>
      <c r="H767" s="21">
        <f>SUMIF(Raw_Data!F:F,Customer_Master!A767,Raw_Data!R:R)</f>
        <v>3747.6680000000006</v>
      </c>
      <c r="I767" s="22">
        <f t="shared" si="22"/>
        <v>416.40755555555563</v>
      </c>
      <c r="J767" s="20" t="str">
        <f t="shared" si="23"/>
        <v>Gold</v>
      </c>
    </row>
    <row r="768" spans="1:10" x14ac:dyDescent="0.3">
      <c r="A768" s="20" t="s">
        <v>8361</v>
      </c>
      <c r="B768" s="20" t="str">
        <f>IFERROR(INDEX(Raw_Data!G:G,MATCH(Customer_Master!A768,Raw_Data!F:F,0)),"Not found")</f>
        <v>Sarah Brown</v>
      </c>
      <c r="C768" s="20" t="str">
        <f>INDEX(Raw_Data!H:H,MATCH(Customer_Master!A768,Raw_Data!F:F,0))</f>
        <v>Consumer</v>
      </c>
      <c r="D768" s="20" t="str">
        <f>INDEX(Raw_Data!J:J,MATCH(Customer_Master!A768,Raw_Data!F:F,0))</f>
        <v>Concord</v>
      </c>
      <c r="E768" s="20" t="str">
        <f>INDEX(Raw_Data!J:J,MATCH(Customer_Master!A768,Raw_Data!F:F,0))</f>
        <v>Concord</v>
      </c>
      <c r="F768" s="20" t="str">
        <f>INDEX(Raw_Data!M:M,MATCH(Customer_Master!A768,Raw_Data!F:F,0))</f>
        <v>East</v>
      </c>
      <c r="G768" s="20">
        <f>COUNTIF(Raw_Data!F:F,Customer_Master!A768)</f>
        <v>12</v>
      </c>
      <c r="H768" s="21">
        <f>SUMIF(Raw_Data!F:F,Customer_Master!A768,Raw_Data!R:R)</f>
        <v>6410.9959999999992</v>
      </c>
      <c r="I768" s="22">
        <f t="shared" si="22"/>
        <v>534.2496666666666</v>
      </c>
      <c r="J768" s="20" t="str">
        <f t="shared" si="23"/>
        <v>VIP</v>
      </c>
    </row>
    <row r="769" spans="1:10" x14ac:dyDescent="0.3">
      <c r="A769" s="20" t="s">
        <v>8375</v>
      </c>
      <c r="B769" s="20" t="str">
        <f>IFERROR(INDEX(Raw_Data!G:G,MATCH(Customer_Master!A769,Raw_Data!F:F,0)),"Not found")</f>
        <v>Barry Gonzalez</v>
      </c>
      <c r="C769" s="20" t="str">
        <f>INDEX(Raw_Data!H:H,MATCH(Customer_Master!A769,Raw_Data!F:F,0))</f>
        <v>Consumer</v>
      </c>
      <c r="D769" s="20" t="str">
        <f>INDEX(Raw_Data!J:J,MATCH(Customer_Master!A769,Raw_Data!F:F,0))</f>
        <v>Monroe</v>
      </c>
      <c r="E769" s="20" t="str">
        <f>INDEX(Raw_Data!J:J,MATCH(Customer_Master!A769,Raw_Data!F:F,0))</f>
        <v>Monroe</v>
      </c>
      <c r="F769" s="20" t="str">
        <f>INDEX(Raw_Data!M:M,MATCH(Customer_Master!A769,Raw_Data!F:F,0))</f>
        <v>South</v>
      </c>
      <c r="G769" s="20">
        <f>COUNTIF(Raw_Data!F:F,Customer_Master!A769)</f>
        <v>12</v>
      </c>
      <c r="H769" s="21">
        <f>SUMIF(Raw_Data!F:F,Customer_Master!A769,Raw_Data!R:R)</f>
        <v>2798.9479999999999</v>
      </c>
      <c r="I769" s="22">
        <f t="shared" si="22"/>
        <v>233.24566666666666</v>
      </c>
      <c r="J769" s="20" t="str">
        <f t="shared" si="23"/>
        <v>Gold</v>
      </c>
    </row>
    <row r="770" spans="1:10" x14ac:dyDescent="0.3">
      <c r="A770" s="20" t="s">
        <v>8471</v>
      </c>
      <c r="B770" s="20" t="str">
        <f>IFERROR(INDEX(Raw_Data!G:G,MATCH(Customer_Master!A770,Raw_Data!F:F,0)),"Not found")</f>
        <v>Barry Weirich</v>
      </c>
      <c r="C770" s="20" t="str">
        <f>INDEX(Raw_Data!H:H,MATCH(Customer_Master!A770,Raw_Data!F:F,0))</f>
        <v>Consumer</v>
      </c>
      <c r="D770" s="20" t="str">
        <f>INDEX(Raw_Data!J:J,MATCH(Customer_Master!A770,Raw_Data!F:F,0))</f>
        <v>Raleigh</v>
      </c>
      <c r="E770" s="20" t="str">
        <f>INDEX(Raw_Data!J:J,MATCH(Customer_Master!A770,Raw_Data!F:F,0))</f>
        <v>Raleigh</v>
      </c>
      <c r="F770" s="20" t="str">
        <f>INDEX(Raw_Data!M:M,MATCH(Customer_Master!A770,Raw_Data!F:F,0))</f>
        <v>South</v>
      </c>
      <c r="G770" s="20">
        <f>COUNTIF(Raw_Data!F:F,Customer_Master!A770)</f>
        <v>3</v>
      </c>
      <c r="H770" s="21">
        <f>SUMIF(Raw_Data!F:F,Customer_Master!A770,Raw_Data!R:R)</f>
        <v>385.51600000000002</v>
      </c>
      <c r="I770" s="22">
        <f t="shared" si="22"/>
        <v>128.50533333333334</v>
      </c>
      <c r="J770" s="20" t="str">
        <f t="shared" si="23"/>
        <v>Silver</v>
      </c>
    </row>
    <row r="771" spans="1:10" x14ac:dyDescent="0.3">
      <c r="A771" s="20" t="s">
        <v>8498</v>
      </c>
      <c r="B771" s="20" t="str">
        <f>IFERROR(INDEX(Raw_Data!G:G,MATCH(Customer_Master!A771,Raw_Data!F:F,0)),"Not found")</f>
        <v>Mitch Gastineau</v>
      </c>
      <c r="C771" s="20" t="str">
        <f>INDEX(Raw_Data!H:H,MATCH(Customer_Master!A771,Raw_Data!F:F,0))</f>
        <v>Corporate</v>
      </c>
      <c r="D771" s="20" t="str">
        <f>INDEX(Raw_Data!J:J,MATCH(Customer_Master!A771,Raw_Data!F:F,0))</f>
        <v>Jacksonville</v>
      </c>
      <c r="E771" s="20" t="str">
        <f>INDEX(Raw_Data!J:J,MATCH(Customer_Master!A771,Raw_Data!F:F,0))</f>
        <v>Jacksonville</v>
      </c>
      <c r="F771" s="20" t="str">
        <f>INDEX(Raw_Data!M:M,MATCH(Customer_Master!A771,Raw_Data!F:F,0))</f>
        <v>South</v>
      </c>
      <c r="G771" s="20">
        <f>COUNTIF(Raw_Data!F:F,Customer_Master!A771)</f>
        <v>2</v>
      </c>
      <c r="H771" s="21">
        <f>SUMIF(Raw_Data!F:F,Customer_Master!A771,Raw_Data!R:R)</f>
        <v>16.739000000000001</v>
      </c>
      <c r="I771" s="22">
        <f t="shared" ref="I771:I794" si="24">H771/G771</f>
        <v>8.3695000000000004</v>
      </c>
      <c r="J771" s="20" t="str">
        <f t="shared" ref="J771:J794" si="25">IF(H771&gt;5000,"VIP",IF(H771&gt;2000,"Gold","Silver"))</f>
        <v>Silver</v>
      </c>
    </row>
    <row r="772" spans="1:10" x14ac:dyDescent="0.3">
      <c r="A772" s="20" t="s">
        <v>8524</v>
      </c>
      <c r="B772" s="20" t="str">
        <f>IFERROR(INDEX(Raw_Data!G:G,MATCH(Customer_Master!A772,Raw_Data!F:F,0)),"Not found")</f>
        <v>Doug O'Connell</v>
      </c>
      <c r="C772" s="20" t="str">
        <f>INDEX(Raw_Data!H:H,MATCH(Customer_Master!A772,Raw_Data!F:F,0))</f>
        <v>Consumer</v>
      </c>
      <c r="D772" s="20" t="str">
        <f>INDEX(Raw_Data!J:J,MATCH(Customer_Master!A772,Raw_Data!F:F,0))</f>
        <v>Los Angeles</v>
      </c>
      <c r="E772" s="20" t="str">
        <f>INDEX(Raw_Data!J:J,MATCH(Customer_Master!A772,Raw_Data!F:F,0))</f>
        <v>Los Angeles</v>
      </c>
      <c r="F772" s="20" t="str">
        <f>INDEX(Raw_Data!M:M,MATCH(Customer_Master!A772,Raw_Data!F:F,0))</f>
        <v>West</v>
      </c>
      <c r="G772" s="20">
        <f>COUNTIF(Raw_Data!F:F,Customer_Master!A772)</f>
        <v>11</v>
      </c>
      <c r="H772" s="21">
        <f>SUMIF(Raw_Data!F:F,Customer_Master!A772,Raw_Data!R:R)</f>
        <v>1267.316</v>
      </c>
      <c r="I772" s="22">
        <f t="shared" si="24"/>
        <v>115.21054545454545</v>
      </c>
      <c r="J772" s="20" t="str">
        <f t="shared" si="25"/>
        <v>Silver</v>
      </c>
    </row>
    <row r="773" spans="1:10" x14ac:dyDescent="0.3">
      <c r="A773" s="20" t="s">
        <v>8561</v>
      </c>
      <c r="B773" s="20" t="str">
        <f>IFERROR(INDEX(Raw_Data!G:G,MATCH(Customer_Master!A773,Raw_Data!F:F,0)),"Not found")</f>
        <v>Barry Pond</v>
      </c>
      <c r="C773" s="20" t="str">
        <f>INDEX(Raw_Data!H:H,MATCH(Customer_Master!A773,Raw_Data!F:F,0))</f>
        <v>Corporate</v>
      </c>
      <c r="D773" s="20" t="str">
        <f>INDEX(Raw_Data!J:J,MATCH(Customer_Master!A773,Raw_Data!F:F,0))</f>
        <v>Cranston</v>
      </c>
      <c r="E773" s="20" t="str">
        <f>INDEX(Raw_Data!J:J,MATCH(Customer_Master!A773,Raw_Data!F:F,0))</f>
        <v>Cranston</v>
      </c>
      <c r="F773" s="20" t="str">
        <f>INDEX(Raw_Data!M:M,MATCH(Customer_Master!A773,Raw_Data!F:F,0))</f>
        <v>East</v>
      </c>
      <c r="G773" s="20">
        <f>COUNTIF(Raw_Data!F:F,Customer_Master!A773)</f>
        <v>7</v>
      </c>
      <c r="H773" s="21">
        <f>SUMIF(Raw_Data!F:F,Customer_Master!A773,Raw_Data!R:R)</f>
        <v>983.41999999999985</v>
      </c>
      <c r="I773" s="22">
        <f t="shared" si="24"/>
        <v>140.48857142857142</v>
      </c>
      <c r="J773" s="20" t="str">
        <f t="shared" si="25"/>
        <v>Silver</v>
      </c>
    </row>
    <row r="774" spans="1:10" x14ac:dyDescent="0.3">
      <c r="A774" s="20" t="s">
        <v>8656</v>
      </c>
      <c r="B774" s="20" t="str">
        <f>IFERROR(INDEX(Raw_Data!G:G,MATCH(Customer_Master!A774,Raw_Data!F:F,0)),"Not found")</f>
        <v>Trudy Schmidt</v>
      </c>
      <c r="C774" s="20" t="str">
        <f>INDEX(Raw_Data!H:H,MATCH(Customer_Master!A774,Raw_Data!F:F,0))</f>
        <v>Consumer</v>
      </c>
      <c r="D774" s="20" t="str">
        <f>INDEX(Raw_Data!J:J,MATCH(Customer_Master!A774,Raw_Data!F:F,0))</f>
        <v>Milwaukee</v>
      </c>
      <c r="E774" s="20" t="str">
        <f>INDEX(Raw_Data!J:J,MATCH(Customer_Master!A774,Raw_Data!F:F,0))</f>
        <v>Milwaukee</v>
      </c>
      <c r="F774" s="20" t="str">
        <f>INDEX(Raw_Data!M:M,MATCH(Customer_Master!A774,Raw_Data!F:F,0))</f>
        <v>Central</v>
      </c>
      <c r="G774" s="20">
        <f>COUNTIF(Raw_Data!F:F,Customer_Master!A774)</f>
        <v>14</v>
      </c>
      <c r="H774" s="21">
        <f>SUMIF(Raw_Data!F:F,Customer_Master!A774,Raw_Data!R:R)</f>
        <v>3368.0939999999991</v>
      </c>
      <c r="I774" s="22">
        <f t="shared" si="24"/>
        <v>240.57814285714281</v>
      </c>
      <c r="J774" s="20" t="str">
        <f t="shared" si="25"/>
        <v>Gold</v>
      </c>
    </row>
    <row r="775" spans="1:10" x14ac:dyDescent="0.3">
      <c r="A775" s="20" t="s">
        <v>8702</v>
      </c>
      <c r="B775" s="20" t="str">
        <f>IFERROR(INDEX(Raw_Data!G:G,MATCH(Customer_Master!A775,Raw_Data!F:F,0)),"Not found")</f>
        <v>Evan Minnotte</v>
      </c>
      <c r="C775" s="20" t="str">
        <f>INDEX(Raw_Data!H:H,MATCH(Customer_Master!A775,Raw_Data!F:F,0))</f>
        <v>Home Office</v>
      </c>
      <c r="D775" s="20" t="str">
        <f>INDEX(Raw_Data!J:J,MATCH(Customer_Master!A775,Raw_Data!F:F,0))</f>
        <v>Virginia Beach</v>
      </c>
      <c r="E775" s="20" t="str">
        <f>INDEX(Raw_Data!J:J,MATCH(Customer_Master!A775,Raw_Data!F:F,0))</f>
        <v>Virginia Beach</v>
      </c>
      <c r="F775" s="20" t="str">
        <f>INDEX(Raw_Data!M:M,MATCH(Customer_Master!A775,Raw_Data!F:F,0))</f>
        <v>South</v>
      </c>
      <c r="G775" s="20">
        <f>COUNTIF(Raw_Data!F:F,Customer_Master!A775)</f>
        <v>4</v>
      </c>
      <c r="H775" s="21">
        <f>SUMIF(Raw_Data!F:F,Customer_Master!A775,Raw_Data!R:R)</f>
        <v>366.822</v>
      </c>
      <c r="I775" s="22">
        <f t="shared" si="24"/>
        <v>91.705500000000001</v>
      </c>
      <c r="J775" s="20" t="str">
        <f t="shared" si="25"/>
        <v>Silver</v>
      </c>
    </row>
    <row r="776" spans="1:10" x14ac:dyDescent="0.3">
      <c r="A776" s="20" t="s">
        <v>8708</v>
      </c>
      <c r="B776" s="20" t="str">
        <f>IFERROR(INDEX(Raw_Data!G:G,MATCH(Customer_Master!A776,Raw_Data!F:F,0)),"Not found")</f>
        <v>Anthony O'Donnell</v>
      </c>
      <c r="C776" s="20" t="str">
        <f>INDEX(Raw_Data!H:H,MATCH(Customer_Master!A776,Raw_Data!F:F,0))</f>
        <v>Corporate</v>
      </c>
      <c r="D776" s="20" t="str">
        <f>INDEX(Raw_Data!J:J,MATCH(Customer_Master!A776,Raw_Data!F:F,0))</f>
        <v>Los Angeles</v>
      </c>
      <c r="E776" s="20" t="str">
        <f>INDEX(Raw_Data!J:J,MATCH(Customer_Master!A776,Raw_Data!F:F,0))</f>
        <v>Los Angeles</v>
      </c>
      <c r="F776" s="20" t="str">
        <f>INDEX(Raw_Data!M:M,MATCH(Customer_Master!A776,Raw_Data!F:F,0))</f>
        <v>West</v>
      </c>
      <c r="G776" s="20">
        <f>COUNTIF(Raw_Data!F:F,Customer_Master!A776)</f>
        <v>1</v>
      </c>
      <c r="H776" s="21">
        <f>SUMIF(Raw_Data!F:F,Customer_Master!A776,Raw_Data!R:R)</f>
        <v>161.28</v>
      </c>
      <c r="I776" s="22">
        <f t="shared" si="24"/>
        <v>161.28</v>
      </c>
      <c r="J776" s="20" t="str">
        <f t="shared" si="25"/>
        <v>Silver</v>
      </c>
    </row>
    <row r="777" spans="1:10" x14ac:dyDescent="0.3">
      <c r="A777" s="20" t="s">
        <v>8735</v>
      </c>
      <c r="B777" s="20" t="str">
        <f>IFERROR(INDEX(Raw_Data!G:G,MATCH(Customer_Master!A777,Raw_Data!F:F,0)),"Not found")</f>
        <v>Mark Haberlin</v>
      </c>
      <c r="C777" s="20" t="str">
        <f>INDEX(Raw_Data!H:H,MATCH(Customer_Master!A777,Raw_Data!F:F,0))</f>
        <v>Corporate</v>
      </c>
      <c r="D777" s="20" t="str">
        <f>INDEX(Raw_Data!J:J,MATCH(Customer_Master!A777,Raw_Data!F:F,0))</f>
        <v>New York City</v>
      </c>
      <c r="E777" s="20" t="str">
        <f>INDEX(Raw_Data!J:J,MATCH(Customer_Master!A777,Raw_Data!F:F,0))</f>
        <v>New York City</v>
      </c>
      <c r="F777" s="20" t="str">
        <f>INDEX(Raw_Data!M:M,MATCH(Customer_Master!A777,Raw_Data!F:F,0))</f>
        <v>East</v>
      </c>
      <c r="G777" s="20">
        <f>COUNTIF(Raw_Data!F:F,Customer_Master!A777)</f>
        <v>9</v>
      </c>
      <c r="H777" s="21">
        <f>SUMIF(Raw_Data!F:F,Customer_Master!A777,Raw_Data!R:R)</f>
        <v>400.01600000000002</v>
      </c>
      <c r="I777" s="22">
        <f t="shared" si="24"/>
        <v>44.446222222222225</v>
      </c>
      <c r="J777" s="20" t="str">
        <f t="shared" si="25"/>
        <v>Silver</v>
      </c>
    </row>
    <row r="778" spans="1:10" x14ac:dyDescent="0.3">
      <c r="A778" s="20" t="s">
        <v>8933</v>
      </c>
      <c r="B778" s="20" t="str">
        <f>IFERROR(INDEX(Raw_Data!G:G,MATCH(Customer_Master!A778,Raw_Data!F:F,0)),"Not found")</f>
        <v>Shirley Schmidt</v>
      </c>
      <c r="C778" s="20" t="str">
        <f>INDEX(Raw_Data!H:H,MATCH(Customer_Master!A778,Raw_Data!F:F,0))</f>
        <v>Home Office</v>
      </c>
      <c r="D778" s="20" t="str">
        <f>INDEX(Raw_Data!J:J,MATCH(Customer_Master!A778,Raw_Data!F:F,0))</f>
        <v>Louisville</v>
      </c>
      <c r="E778" s="20" t="str">
        <f>INDEX(Raw_Data!J:J,MATCH(Customer_Master!A778,Raw_Data!F:F,0))</f>
        <v>Louisville</v>
      </c>
      <c r="F778" s="20" t="str">
        <f>INDEX(Raw_Data!M:M,MATCH(Customer_Master!A778,Raw_Data!F:F,0))</f>
        <v>South</v>
      </c>
      <c r="G778" s="20">
        <f>COUNTIF(Raw_Data!F:F,Customer_Master!A778)</f>
        <v>6</v>
      </c>
      <c r="H778" s="21">
        <f>SUMIF(Raw_Data!F:F,Customer_Master!A778,Raw_Data!R:R)</f>
        <v>613.40000000000009</v>
      </c>
      <c r="I778" s="22">
        <f t="shared" si="24"/>
        <v>102.23333333333335</v>
      </c>
      <c r="J778" s="20" t="str">
        <f t="shared" si="25"/>
        <v>Silver</v>
      </c>
    </row>
    <row r="779" spans="1:10" x14ac:dyDescent="0.3">
      <c r="A779" s="20" t="s">
        <v>8938</v>
      </c>
      <c r="B779" s="20" t="str">
        <f>IFERROR(INDEX(Raw_Data!G:G,MATCH(Customer_Master!A779,Raw_Data!F:F,0)),"Not found")</f>
        <v>Lela Donovan</v>
      </c>
      <c r="C779" s="20" t="str">
        <f>INDEX(Raw_Data!H:H,MATCH(Customer_Master!A779,Raw_Data!F:F,0))</f>
        <v>Corporate</v>
      </c>
      <c r="D779" s="20" t="str">
        <f>INDEX(Raw_Data!J:J,MATCH(Customer_Master!A779,Raw_Data!F:F,0))</f>
        <v>Chicago</v>
      </c>
      <c r="E779" s="20" t="str">
        <f>INDEX(Raw_Data!J:J,MATCH(Customer_Master!A779,Raw_Data!F:F,0))</f>
        <v>Chicago</v>
      </c>
      <c r="F779" s="20" t="str">
        <f>INDEX(Raw_Data!M:M,MATCH(Customer_Master!A779,Raw_Data!F:F,0))</f>
        <v>Central</v>
      </c>
      <c r="G779" s="20">
        <f>COUNTIF(Raw_Data!F:F,Customer_Master!A779)</f>
        <v>1</v>
      </c>
      <c r="H779" s="21">
        <f>SUMIF(Raw_Data!F:F,Customer_Master!A779,Raw_Data!R:R)</f>
        <v>5.3040000000000003</v>
      </c>
      <c r="I779" s="22">
        <f t="shared" si="24"/>
        <v>5.3040000000000003</v>
      </c>
      <c r="J779" s="20" t="str">
        <f t="shared" si="25"/>
        <v>Silver</v>
      </c>
    </row>
    <row r="780" spans="1:10" x14ac:dyDescent="0.3">
      <c r="A780" s="20" t="s">
        <v>9001</v>
      </c>
      <c r="B780" s="20" t="str">
        <f>IFERROR(INDEX(Raw_Data!G:G,MATCH(Customer_Master!A780,Raw_Data!F:F,0)),"Not found")</f>
        <v>Victoria Pisteka</v>
      </c>
      <c r="C780" s="20" t="str">
        <f>INDEX(Raw_Data!H:H,MATCH(Customer_Master!A780,Raw_Data!F:F,0))</f>
        <v>Corporate</v>
      </c>
      <c r="D780" s="20" t="str">
        <f>INDEX(Raw_Data!J:J,MATCH(Customer_Master!A780,Raw_Data!F:F,0))</f>
        <v>San Francisco</v>
      </c>
      <c r="E780" s="20" t="str">
        <f>INDEX(Raw_Data!J:J,MATCH(Customer_Master!A780,Raw_Data!F:F,0))</f>
        <v>San Francisco</v>
      </c>
      <c r="F780" s="20" t="str">
        <f>INDEX(Raw_Data!M:M,MATCH(Customer_Master!A780,Raw_Data!F:F,0))</f>
        <v>West</v>
      </c>
      <c r="G780" s="20">
        <f>COUNTIF(Raw_Data!F:F,Customer_Master!A780)</f>
        <v>14</v>
      </c>
      <c r="H780" s="21">
        <f>SUMIF(Raw_Data!F:F,Customer_Master!A780,Raw_Data!R:R)</f>
        <v>3360.5259999999998</v>
      </c>
      <c r="I780" s="22">
        <f t="shared" si="24"/>
        <v>240.03757142857143</v>
      </c>
      <c r="J780" s="20" t="str">
        <f t="shared" si="25"/>
        <v>Gold</v>
      </c>
    </row>
    <row r="781" spans="1:10" x14ac:dyDescent="0.3">
      <c r="A781" s="20" t="s">
        <v>9081</v>
      </c>
      <c r="B781" s="20" t="str">
        <f>IFERROR(INDEX(Raw_Data!G:G,MATCH(Customer_Master!A781,Raw_Data!F:F,0)),"Not found")</f>
        <v>Theresa Coyne</v>
      </c>
      <c r="C781" s="20" t="str">
        <f>INDEX(Raw_Data!H:H,MATCH(Customer_Master!A781,Raw_Data!F:F,0))</f>
        <v>Corporate</v>
      </c>
      <c r="D781" s="20" t="str">
        <f>INDEX(Raw_Data!J:J,MATCH(Customer_Master!A781,Raw_Data!F:F,0))</f>
        <v>Lakewood</v>
      </c>
      <c r="E781" s="20" t="str">
        <f>INDEX(Raw_Data!J:J,MATCH(Customer_Master!A781,Raw_Data!F:F,0))</f>
        <v>Lakewood</v>
      </c>
      <c r="F781" s="20" t="str">
        <f>INDEX(Raw_Data!M:M,MATCH(Customer_Master!A781,Raw_Data!F:F,0))</f>
        <v>East</v>
      </c>
      <c r="G781" s="20">
        <f>COUNTIF(Raw_Data!F:F,Customer_Master!A781)</f>
        <v>4</v>
      </c>
      <c r="H781" s="21">
        <f>SUMIF(Raw_Data!F:F,Customer_Master!A781,Raw_Data!R:R)</f>
        <v>1038.26</v>
      </c>
      <c r="I781" s="22">
        <f t="shared" si="24"/>
        <v>259.565</v>
      </c>
      <c r="J781" s="20" t="str">
        <f t="shared" si="25"/>
        <v>Silver</v>
      </c>
    </row>
    <row r="782" spans="1:10" x14ac:dyDescent="0.3">
      <c r="A782" s="20" t="s">
        <v>9106</v>
      </c>
      <c r="B782" s="20" t="str">
        <f>IFERROR(INDEX(Raw_Data!G:G,MATCH(Customer_Master!A782,Raw_Data!F:F,0)),"Not found")</f>
        <v>Ionia McGrath</v>
      </c>
      <c r="C782" s="20" t="str">
        <f>INDEX(Raw_Data!H:H,MATCH(Customer_Master!A782,Raw_Data!F:F,0))</f>
        <v>Consumer</v>
      </c>
      <c r="D782" s="20" t="str">
        <f>INDEX(Raw_Data!J:J,MATCH(Customer_Master!A782,Raw_Data!F:F,0))</f>
        <v>Roseville</v>
      </c>
      <c r="E782" s="20" t="str">
        <f>INDEX(Raw_Data!J:J,MATCH(Customer_Master!A782,Raw_Data!F:F,0))</f>
        <v>Roseville</v>
      </c>
      <c r="F782" s="20" t="str">
        <f>INDEX(Raw_Data!M:M,MATCH(Customer_Master!A782,Raw_Data!F:F,0))</f>
        <v>West</v>
      </c>
      <c r="G782" s="20">
        <f>COUNTIF(Raw_Data!F:F,Customer_Master!A782)</f>
        <v>4</v>
      </c>
      <c r="H782" s="21">
        <f>SUMIF(Raw_Data!F:F,Customer_Master!A782,Raw_Data!R:R)</f>
        <v>2872.63</v>
      </c>
      <c r="I782" s="22">
        <f t="shared" si="24"/>
        <v>718.15750000000003</v>
      </c>
      <c r="J782" s="20" t="str">
        <f t="shared" si="25"/>
        <v>Gold</v>
      </c>
    </row>
    <row r="783" spans="1:10" x14ac:dyDescent="0.3">
      <c r="A783" s="20" t="s">
        <v>9215</v>
      </c>
      <c r="B783" s="20" t="str">
        <f>IFERROR(INDEX(Raw_Data!G:G,MATCH(Customer_Master!A783,Raw_Data!F:F,0)),"Not found")</f>
        <v>Anemone Ratner</v>
      </c>
      <c r="C783" s="20" t="str">
        <f>INDEX(Raw_Data!H:H,MATCH(Customer_Master!A783,Raw_Data!F:F,0))</f>
        <v>Consumer</v>
      </c>
      <c r="D783" s="20" t="str">
        <f>INDEX(Raw_Data!J:J,MATCH(Customer_Master!A783,Raw_Data!F:F,0))</f>
        <v>Columbus</v>
      </c>
      <c r="E783" s="20" t="str">
        <f>INDEX(Raw_Data!J:J,MATCH(Customer_Master!A783,Raw_Data!F:F,0))</f>
        <v>Columbus</v>
      </c>
      <c r="F783" s="20" t="str">
        <f>INDEX(Raw_Data!M:M,MATCH(Customer_Master!A783,Raw_Data!F:F,0))</f>
        <v>South</v>
      </c>
      <c r="G783" s="20">
        <f>COUNTIF(Raw_Data!F:F,Customer_Master!A783)</f>
        <v>2</v>
      </c>
      <c r="H783" s="21">
        <f>SUMIF(Raw_Data!F:F,Customer_Master!A783,Raw_Data!R:R)</f>
        <v>88.15</v>
      </c>
      <c r="I783" s="22">
        <f t="shared" si="24"/>
        <v>44.075000000000003</v>
      </c>
      <c r="J783" s="20" t="str">
        <f t="shared" si="25"/>
        <v>Silver</v>
      </c>
    </row>
    <row r="784" spans="1:10" x14ac:dyDescent="0.3">
      <c r="A784" s="20" t="s">
        <v>9535</v>
      </c>
      <c r="B784" s="20" t="str">
        <f>IFERROR(INDEX(Raw_Data!G:G,MATCH(Customer_Master!A784,Raw_Data!F:F,0)),"Not found")</f>
        <v>Craig Molinari</v>
      </c>
      <c r="C784" s="20" t="str">
        <f>INDEX(Raw_Data!H:H,MATCH(Customer_Master!A784,Raw_Data!F:F,0))</f>
        <v>Corporate</v>
      </c>
      <c r="D784" s="20" t="str">
        <f>INDEX(Raw_Data!J:J,MATCH(Customer_Master!A784,Raw_Data!F:F,0))</f>
        <v>Huntsville</v>
      </c>
      <c r="E784" s="20" t="str">
        <f>INDEX(Raw_Data!J:J,MATCH(Customer_Master!A784,Raw_Data!F:F,0))</f>
        <v>Huntsville</v>
      </c>
      <c r="F784" s="20" t="str">
        <f>INDEX(Raw_Data!M:M,MATCH(Customer_Master!A784,Raw_Data!F:F,0))</f>
        <v>Central</v>
      </c>
      <c r="G784" s="20">
        <f>COUNTIF(Raw_Data!F:F,Customer_Master!A784)</f>
        <v>13</v>
      </c>
      <c r="H784" s="21">
        <f>SUMIF(Raw_Data!F:F,Customer_Master!A784,Raw_Data!R:R)</f>
        <v>3984.4524000000001</v>
      </c>
      <c r="I784" s="22">
        <f t="shared" si="24"/>
        <v>306.49633846153847</v>
      </c>
      <c r="J784" s="20" t="str">
        <f t="shared" si="25"/>
        <v>Gold</v>
      </c>
    </row>
    <row r="785" spans="1:10" x14ac:dyDescent="0.3">
      <c r="A785" s="20" t="s">
        <v>9590</v>
      </c>
      <c r="B785" s="20" t="str">
        <f>IFERROR(INDEX(Raw_Data!G:G,MATCH(Customer_Master!A785,Raw_Data!F:F,0)),"Not found")</f>
        <v>Fred Wasserman</v>
      </c>
      <c r="C785" s="20" t="str">
        <f>INDEX(Raw_Data!H:H,MATCH(Customer_Master!A785,Raw_Data!F:F,0))</f>
        <v>Corporate</v>
      </c>
      <c r="D785" s="20" t="str">
        <f>INDEX(Raw_Data!J:J,MATCH(Customer_Master!A785,Raw_Data!F:F,0))</f>
        <v>Huntsville</v>
      </c>
      <c r="E785" s="20" t="str">
        <f>INDEX(Raw_Data!J:J,MATCH(Customer_Master!A785,Raw_Data!F:F,0))</f>
        <v>Huntsville</v>
      </c>
      <c r="F785" s="20" t="str">
        <f>INDEX(Raw_Data!M:M,MATCH(Customer_Master!A785,Raw_Data!F:F,0))</f>
        <v>South</v>
      </c>
      <c r="G785" s="20">
        <f>COUNTIF(Raw_Data!F:F,Customer_Master!A785)</f>
        <v>3</v>
      </c>
      <c r="H785" s="21">
        <f>SUMIF(Raw_Data!F:F,Customer_Master!A785,Raw_Data!R:R)</f>
        <v>79.75</v>
      </c>
      <c r="I785" s="22">
        <f t="shared" si="24"/>
        <v>26.583333333333332</v>
      </c>
      <c r="J785" s="20" t="str">
        <f t="shared" si="25"/>
        <v>Silver</v>
      </c>
    </row>
    <row r="786" spans="1:10" x14ac:dyDescent="0.3">
      <c r="A786" s="20" t="s">
        <v>9824</v>
      </c>
      <c r="B786" s="20" t="str">
        <f>IFERROR(INDEX(Raw_Data!G:G,MATCH(Customer_Master!A786,Raw_Data!F:F,0)),"Not found")</f>
        <v>Lindsay Castell</v>
      </c>
      <c r="C786" s="20" t="str">
        <f>INDEX(Raw_Data!H:H,MATCH(Customer_Master!A786,Raw_Data!F:F,0))</f>
        <v>Home Office</v>
      </c>
      <c r="D786" s="20" t="str">
        <f>INDEX(Raw_Data!J:J,MATCH(Customer_Master!A786,Raw_Data!F:F,0))</f>
        <v>Arlington</v>
      </c>
      <c r="E786" s="20" t="str">
        <f>INDEX(Raw_Data!J:J,MATCH(Customer_Master!A786,Raw_Data!F:F,0))</f>
        <v>Arlington</v>
      </c>
      <c r="F786" s="20" t="str">
        <f>INDEX(Raw_Data!M:M,MATCH(Customer_Master!A786,Raw_Data!F:F,0))</f>
        <v>South</v>
      </c>
      <c r="G786" s="20">
        <f>COUNTIF(Raw_Data!F:F,Customer_Master!A786)</f>
        <v>7</v>
      </c>
      <c r="H786" s="21">
        <f>SUMIF(Raw_Data!F:F,Customer_Master!A786,Raw_Data!R:R)</f>
        <v>3246.6260000000002</v>
      </c>
      <c r="I786" s="22">
        <f t="shared" si="24"/>
        <v>463.80371428571431</v>
      </c>
      <c r="J786" s="20" t="str">
        <f t="shared" si="25"/>
        <v>Gold</v>
      </c>
    </row>
    <row r="787" spans="1:10" x14ac:dyDescent="0.3">
      <c r="A787" s="20" t="s">
        <v>9881</v>
      </c>
      <c r="B787" s="20" t="str">
        <f>IFERROR(INDEX(Raw_Data!G:G,MATCH(Customer_Master!A787,Raw_Data!F:F,0)),"Not found")</f>
        <v>Harold Engle</v>
      </c>
      <c r="C787" s="20" t="str">
        <f>INDEX(Raw_Data!H:H,MATCH(Customer_Master!A787,Raw_Data!F:F,0))</f>
        <v>Corporate</v>
      </c>
      <c r="D787" s="20" t="str">
        <f>INDEX(Raw_Data!J:J,MATCH(Customer_Master!A787,Raw_Data!F:F,0))</f>
        <v>Chicago</v>
      </c>
      <c r="E787" s="20" t="str">
        <f>INDEX(Raw_Data!J:J,MATCH(Customer_Master!A787,Raw_Data!F:F,0))</f>
        <v>Chicago</v>
      </c>
      <c r="F787" s="20" t="str">
        <f>INDEX(Raw_Data!M:M,MATCH(Customer_Master!A787,Raw_Data!F:F,0))</f>
        <v>Central</v>
      </c>
      <c r="G787" s="20">
        <f>COUNTIF(Raw_Data!F:F,Customer_Master!A787)</f>
        <v>11</v>
      </c>
      <c r="H787" s="21">
        <f>SUMIF(Raw_Data!F:F,Customer_Master!A787,Raw_Data!R:R)</f>
        <v>883.53200000000015</v>
      </c>
      <c r="I787" s="22">
        <f t="shared" si="24"/>
        <v>80.321090909090927</v>
      </c>
      <c r="J787" s="20" t="str">
        <f t="shared" si="25"/>
        <v>Silver</v>
      </c>
    </row>
    <row r="788" spans="1:10" x14ac:dyDescent="0.3">
      <c r="A788" s="20" t="s">
        <v>10071</v>
      </c>
      <c r="B788" s="20" t="str">
        <f>IFERROR(INDEX(Raw_Data!G:G,MATCH(Customer_Master!A788,Raw_Data!F:F,0)),"Not found")</f>
        <v>Brendan Dodson</v>
      </c>
      <c r="C788" s="20" t="str">
        <f>INDEX(Raw_Data!H:H,MATCH(Customer_Master!A788,Raw_Data!F:F,0))</f>
        <v>Home Office</v>
      </c>
      <c r="D788" s="20" t="str">
        <f>INDEX(Raw_Data!J:J,MATCH(Customer_Master!A788,Raw_Data!F:F,0))</f>
        <v>Fresno</v>
      </c>
      <c r="E788" s="20" t="str">
        <f>INDEX(Raw_Data!J:J,MATCH(Customer_Master!A788,Raw_Data!F:F,0))</f>
        <v>Fresno</v>
      </c>
      <c r="F788" s="20" t="str">
        <f>INDEX(Raw_Data!M:M,MATCH(Customer_Master!A788,Raw_Data!F:F,0))</f>
        <v>West</v>
      </c>
      <c r="G788" s="20">
        <f>COUNTIF(Raw_Data!F:F,Customer_Master!A788)</f>
        <v>4</v>
      </c>
      <c r="H788" s="21">
        <f>SUMIF(Raw_Data!F:F,Customer_Master!A788,Raw_Data!R:R)</f>
        <v>320.53999999999996</v>
      </c>
      <c r="I788" s="22">
        <f t="shared" si="24"/>
        <v>80.134999999999991</v>
      </c>
      <c r="J788" s="20" t="str">
        <f t="shared" si="25"/>
        <v>Silver</v>
      </c>
    </row>
    <row r="789" spans="1:10" x14ac:dyDescent="0.3">
      <c r="A789" s="20" t="s">
        <v>10099</v>
      </c>
      <c r="B789" s="20" t="str">
        <f>IFERROR(INDEX(Raw_Data!G:G,MATCH(Customer_Master!A789,Raw_Data!F:F,0)),"Not found")</f>
        <v>Harold Dahlen</v>
      </c>
      <c r="C789" s="20" t="str">
        <f>INDEX(Raw_Data!H:H,MATCH(Customer_Master!A789,Raw_Data!F:F,0))</f>
        <v>Home Office</v>
      </c>
      <c r="D789" s="20" t="str">
        <f>INDEX(Raw_Data!J:J,MATCH(Customer_Master!A789,Raw_Data!F:F,0))</f>
        <v>Philadelphia</v>
      </c>
      <c r="E789" s="20" t="str">
        <f>INDEX(Raw_Data!J:J,MATCH(Customer_Master!A789,Raw_Data!F:F,0))</f>
        <v>Philadelphia</v>
      </c>
      <c r="F789" s="20" t="str">
        <f>INDEX(Raw_Data!M:M,MATCH(Customer_Master!A789,Raw_Data!F:F,0))</f>
        <v>East</v>
      </c>
      <c r="G789" s="20">
        <f>COUNTIF(Raw_Data!F:F,Customer_Master!A789)</f>
        <v>7</v>
      </c>
      <c r="H789" s="21">
        <f>SUMIF(Raw_Data!F:F,Customer_Master!A789,Raw_Data!R:R)</f>
        <v>251.36</v>
      </c>
      <c r="I789" s="22">
        <f t="shared" si="24"/>
        <v>35.908571428571427</v>
      </c>
      <c r="J789" s="20" t="str">
        <f t="shared" si="25"/>
        <v>Silver</v>
      </c>
    </row>
    <row r="790" spans="1:10" x14ac:dyDescent="0.3">
      <c r="A790" s="20" t="s">
        <v>10177</v>
      </c>
      <c r="B790" s="20" t="str">
        <f>IFERROR(INDEX(Raw_Data!G:G,MATCH(Customer_Master!A790,Raw_Data!F:F,0)),"Not found")</f>
        <v>Carl Jackson</v>
      </c>
      <c r="C790" s="20" t="str">
        <f>INDEX(Raw_Data!H:H,MATCH(Customer_Master!A790,Raw_Data!F:F,0))</f>
        <v>Corporate</v>
      </c>
      <c r="D790" s="20" t="str">
        <f>INDEX(Raw_Data!J:J,MATCH(Customer_Master!A790,Raw_Data!F:F,0))</f>
        <v>Philadelphia</v>
      </c>
      <c r="E790" s="20" t="str">
        <f>INDEX(Raw_Data!J:J,MATCH(Customer_Master!A790,Raw_Data!F:F,0))</f>
        <v>Philadelphia</v>
      </c>
      <c r="F790" s="20" t="str">
        <f>INDEX(Raw_Data!M:M,MATCH(Customer_Master!A790,Raw_Data!F:F,0))</f>
        <v>East</v>
      </c>
      <c r="G790" s="20">
        <f>COUNTIF(Raw_Data!F:F,Customer_Master!A790)</f>
        <v>1</v>
      </c>
      <c r="H790" s="21">
        <f>SUMIF(Raw_Data!F:F,Customer_Master!A790,Raw_Data!R:R)</f>
        <v>16.52</v>
      </c>
      <c r="I790" s="22">
        <f t="shared" si="24"/>
        <v>16.52</v>
      </c>
      <c r="J790" s="20" t="str">
        <f t="shared" si="25"/>
        <v>Silver</v>
      </c>
    </row>
    <row r="791" spans="1:10" x14ac:dyDescent="0.3">
      <c r="A791" s="20" t="s">
        <v>10492</v>
      </c>
      <c r="B791" s="20" t="str">
        <f>IFERROR(INDEX(Raw_Data!G:G,MATCH(Customer_Master!A791,Raw_Data!F:F,0)),"Not found")</f>
        <v>Roy Skaria</v>
      </c>
      <c r="C791" s="20" t="str">
        <f>INDEX(Raw_Data!H:H,MATCH(Customer_Master!A791,Raw_Data!F:F,0))</f>
        <v>Home Office</v>
      </c>
      <c r="D791" s="20" t="str">
        <f>INDEX(Raw_Data!J:J,MATCH(Customer_Master!A791,Raw_Data!F:F,0))</f>
        <v>Burlington</v>
      </c>
      <c r="E791" s="20" t="str">
        <f>INDEX(Raw_Data!J:J,MATCH(Customer_Master!A791,Raw_Data!F:F,0))</f>
        <v>Burlington</v>
      </c>
      <c r="F791" s="20" t="str">
        <f>INDEX(Raw_Data!M:M,MATCH(Customer_Master!A791,Raw_Data!F:F,0))</f>
        <v>Central</v>
      </c>
      <c r="G791" s="20">
        <f>COUNTIF(Raw_Data!F:F,Customer_Master!A791)</f>
        <v>3</v>
      </c>
      <c r="H791" s="21">
        <f>SUMIF(Raw_Data!F:F,Customer_Master!A791,Raw_Data!R:R)</f>
        <v>22.327999999999999</v>
      </c>
      <c r="I791" s="22">
        <f t="shared" si="24"/>
        <v>7.4426666666666668</v>
      </c>
      <c r="J791" s="20" t="str">
        <f t="shared" si="25"/>
        <v>Silver</v>
      </c>
    </row>
    <row r="792" spans="1:10" x14ac:dyDescent="0.3">
      <c r="A792" s="20" t="s">
        <v>10600</v>
      </c>
      <c r="B792" s="20" t="str">
        <f>IFERROR(INDEX(Raw_Data!G:G,MATCH(Customer_Master!A792,Raw_Data!F:F,0)),"Not found")</f>
        <v>Sung Chung</v>
      </c>
      <c r="C792" s="20" t="str">
        <f>INDEX(Raw_Data!H:H,MATCH(Customer_Master!A792,Raw_Data!F:F,0))</f>
        <v>Consumer</v>
      </c>
      <c r="D792" s="20" t="str">
        <f>INDEX(Raw_Data!J:J,MATCH(Customer_Master!A792,Raw_Data!F:F,0))</f>
        <v>Arlington Heights</v>
      </c>
      <c r="E792" s="20" t="str">
        <f>INDEX(Raw_Data!J:J,MATCH(Customer_Master!A792,Raw_Data!F:F,0))</f>
        <v>Arlington Heights</v>
      </c>
      <c r="F792" s="20" t="str">
        <f>INDEX(Raw_Data!M:M,MATCH(Customer_Master!A792,Raw_Data!F:F,0))</f>
        <v>Central</v>
      </c>
      <c r="G792" s="20">
        <f>COUNTIF(Raw_Data!F:F,Customer_Master!A792)</f>
        <v>4</v>
      </c>
      <c r="H792" s="21">
        <f>SUMIF(Raw_Data!F:F,Customer_Master!A792,Raw_Data!R:R)</f>
        <v>280.63200000000001</v>
      </c>
      <c r="I792" s="22">
        <f t="shared" si="24"/>
        <v>70.158000000000001</v>
      </c>
      <c r="J792" s="20" t="str">
        <f t="shared" si="25"/>
        <v>Silver</v>
      </c>
    </row>
    <row r="793" spans="1:10" x14ac:dyDescent="0.3">
      <c r="A793" s="20" t="s">
        <v>10630</v>
      </c>
      <c r="B793" s="20" t="str">
        <f>IFERROR(INDEX(Raw_Data!G:G,MATCH(Customer_Master!A793,Raw_Data!F:F,0)),"Not found")</f>
        <v>Ricardo Emerson</v>
      </c>
      <c r="C793" s="20" t="str">
        <f>INDEX(Raw_Data!H:H,MATCH(Customer_Master!A793,Raw_Data!F:F,0))</f>
        <v>Consumer</v>
      </c>
      <c r="D793" s="20" t="str">
        <f>INDEX(Raw_Data!J:J,MATCH(Customer_Master!A793,Raw_Data!F:F,0))</f>
        <v>Kent</v>
      </c>
      <c r="E793" s="20" t="str">
        <f>INDEX(Raw_Data!J:J,MATCH(Customer_Master!A793,Raw_Data!F:F,0))</f>
        <v>Kent</v>
      </c>
      <c r="F793" s="20" t="str">
        <f>INDEX(Raw_Data!M:M,MATCH(Customer_Master!A793,Raw_Data!F:F,0))</f>
        <v>East</v>
      </c>
      <c r="G793" s="20">
        <f>COUNTIF(Raw_Data!F:F,Customer_Master!A793)</f>
        <v>1</v>
      </c>
      <c r="H793" s="21">
        <f>SUMIF(Raw_Data!F:F,Customer_Master!A793,Raw_Data!R:R)</f>
        <v>48.36</v>
      </c>
      <c r="I793" s="22">
        <f t="shared" si="24"/>
        <v>48.36</v>
      </c>
      <c r="J793" s="20" t="str">
        <f t="shared" si="25"/>
        <v>Silver</v>
      </c>
    </row>
    <row r="794" spans="1:10" x14ac:dyDescent="0.3">
      <c r="A794" s="20" t="s">
        <v>10708</v>
      </c>
      <c r="B794" s="20" t="str">
        <f>IFERROR(INDEX(Raw_Data!G:G,MATCH(Customer_Master!A794,Raw_Data!F:F,0)),"Not found")</f>
        <v>Susan MacKendrick</v>
      </c>
      <c r="C794" s="20" t="str">
        <f>INDEX(Raw_Data!H:H,MATCH(Customer_Master!A794,Raw_Data!F:F,0))</f>
        <v>Consumer</v>
      </c>
      <c r="D794" s="20" t="str">
        <f>INDEX(Raw_Data!J:J,MATCH(Customer_Master!A794,Raw_Data!F:F,0))</f>
        <v>Newark</v>
      </c>
      <c r="E794" s="20" t="str">
        <f>INDEX(Raw_Data!J:J,MATCH(Customer_Master!A794,Raw_Data!F:F,0))</f>
        <v>Newark</v>
      </c>
      <c r="F794" s="20" t="str">
        <f>INDEX(Raw_Data!M:M,MATCH(Customer_Master!A794,Raw_Data!F:F,0))</f>
        <v>East</v>
      </c>
      <c r="G794" s="20">
        <f>COUNTIF(Raw_Data!F:F,Customer_Master!A794)</f>
        <v>6</v>
      </c>
      <c r="H794" s="21">
        <f>SUMIF(Raw_Data!F:F,Customer_Master!A794,Raw_Data!R:R)</f>
        <v>1043.0410000000002</v>
      </c>
      <c r="I794" s="22">
        <f t="shared" si="24"/>
        <v>173.8401666666667</v>
      </c>
      <c r="J794" s="20" t="str">
        <f t="shared" si="25"/>
        <v>Silver</v>
      </c>
    </row>
  </sheetData>
  <conditionalFormatting sqref="J1:J1048576">
    <cfRule type="cellIs" dxfId="11" priority="1" operator="equal">
      <formula>"Silver"</formula>
    </cfRule>
    <cfRule type="containsText" dxfId="10" priority="2" operator="containsText" text="Gold">
      <formula>NOT(ISERROR(SEARCH("Gold",J1)))</formula>
    </cfRule>
    <cfRule type="containsText" dxfId="9" priority="3" operator="containsText" text="VIP">
      <formula>NOT(ISERROR(SEARCH("VIP",J1)))</formula>
    </cfRule>
    <cfRule type="expression" dxfId="8" priority="4">
      <formula>$J$2="VIP"</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A872D-EC00-43F5-8846-F94B52211BDB}">
  <dimension ref="A1:O1863"/>
  <sheetViews>
    <sheetView topLeftCell="C1" workbookViewId="0">
      <pane ySplit="1" topLeftCell="A2" activePane="bottomLeft" state="frozen"/>
      <selection pane="bottomLeft" activeCell="O9" sqref="O9"/>
    </sheetView>
  </sheetViews>
  <sheetFormatPr defaultRowHeight="14.4" x14ac:dyDescent="0.3"/>
  <cols>
    <col min="1" max="1" width="16.33203125" bestFit="1" customWidth="1"/>
    <col min="2" max="2" width="108.88671875" bestFit="1" customWidth="1"/>
    <col min="3" max="3" width="13.109375" bestFit="1" customWidth="1"/>
    <col min="4" max="4" width="11.88671875" bestFit="1" customWidth="1"/>
    <col min="5" max="5" width="12.88671875" style="11" bestFit="1" customWidth="1"/>
    <col min="6" max="6" width="11" style="11" bestFit="1" customWidth="1"/>
    <col min="7" max="7" width="13.88671875" bestFit="1" customWidth="1"/>
    <col min="8" max="8" width="12.6640625" style="11" bestFit="1" customWidth="1"/>
    <col min="9" max="9" width="13.21875" style="13" bestFit="1" customWidth="1"/>
    <col min="10" max="10" width="16.5546875" bestFit="1" customWidth="1"/>
    <col min="12" max="12" width="15" bestFit="1" customWidth="1"/>
    <col min="13" max="13" width="11.33203125" bestFit="1" customWidth="1"/>
    <col min="14" max="14" width="13.109375" bestFit="1" customWidth="1"/>
  </cols>
  <sheetData>
    <row r="1" spans="1:15" x14ac:dyDescent="0.3">
      <c r="A1" s="9" t="s">
        <v>13</v>
      </c>
      <c r="B1" s="8" t="s">
        <v>16</v>
      </c>
      <c r="C1" s="8" t="s">
        <v>14</v>
      </c>
      <c r="D1" s="8" t="s">
        <v>15</v>
      </c>
      <c r="E1" s="10" t="s">
        <v>10939</v>
      </c>
      <c r="F1" s="10" t="s">
        <v>10940</v>
      </c>
      <c r="G1" s="8" t="s">
        <v>10941</v>
      </c>
      <c r="H1" s="10" t="s">
        <v>10942</v>
      </c>
      <c r="I1" s="12" t="s">
        <v>10943</v>
      </c>
      <c r="J1" s="8" t="s">
        <v>10944</v>
      </c>
      <c r="L1" s="14" t="s">
        <v>10945</v>
      </c>
    </row>
    <row r="2" spans="1:15" x14ac:dyDescent="0.3">
      <c r="A2" t="s">
        <v>30</v>
      </c>
      <c r="B2" t="str">
        <f>IFERROR(INDEX(Raw_Data!Q:Q,MATCH(Product_Master!A2,Raw_Data!N:N,0)),"NOT FOUND")</f>
        <v>Bush Somerset Collection Bookcase</v>
      </c>
      <c r="C2" t="str">
        <f>IFERROR(INDEX(Raw_Data!O:O,MATCH(Product_Master!A2,Raw_Data!N:N,0)),"NOT FOUND")</f>
        <v>Furniture</v>
      </c>
      <c r="D2" t="str">
        <f>IFERROR(INDEX(Raw_Data!P:P,MATCH(Product_Master!A2,Raw_Data!N:N,0)),"NOT FOUND")</f>
        <v>Bookcases</v>
      </c>
      <c r="E2" s="11">
        <f>AVERAGEIF(Raw_Data!N:N,Product_Master!A2,Raw_Data!R:R)</f>
        <v>315.98924999999997</v>
      </c>
      <c r="F2" s="11">
        <f>AVERAGEIF(Raw_Data!N:N,Product_Master!A2,Raw_Data!U:U)</f>
        <v>-14.080349999999999</v>
      </c>
      <c r="G2">
        <f>SUMIF(Raw_Data!N:N,Product_Master!A2,Raw_Data!S:S)</f>
        <v>12</v>
      </c>
      <c r="H2" s="11">
        <f>SUMIF(Raw_Data!N:N,Product_Master!A2,Raw_Data!R:R)</f>
        <v>1263.9569999999999</v>
      </c>
      <c r="I2" s="13">
        <f>IF(E2&gt;0,(F2/E2)*100,0)</f>
        <v>-4.4559585492227978</v>
      </c>
      <c r="J2" t="str">
        <f>IF(H2&gt;=1234,"High Performer",IF(H2&gt;=295,"Medium","Low Performer"))</f>
        <v>High Performer</v>
      </c>
    </row>
    <row r="3" spans="1:15" x14ac:dyDescent="0.3">
      <c r="A3" t="s">
        <v>34</v>
      </c>
      <c r="B3" t="str">
        <f>IFERROR(INDEX(Raw_Data!Q:Q,MATCH(Product_Master!A3,Raw_Data!N:N,0)),"NOT FOUND")</f>
        <v>Hon Deluxe Fabric Upholstered Stacking Chairs, Rounded Back</v>
      </c>
      <c r="C3" t="str">
        <f>IFERROR(INDEX(Raw_Data!O:O,MATCH(Product_Master!A3,Raw_Data!N:N,0)),"NOT FOUND")</f>
        <v>Furniture</v>
      </c>
      <c r="D3" t="str">
        <f>IFERROR(INDEX(Raw_Data!P:P,MATCH(Product_Master!A3,Raw_Data!N:N,0)),"NOT FOUND")</f>
        <v>Chairs</v>
      </c>
      <c r="E3" s="11">
        <f>AVERAGEIF(Raw_Data!N:N,Product_Master!A3,Raw_Data!R:R)</f>
        <v>886.4606666666665</v>
      </c>
      <c r="F3" s="11">
        <f>AVERAGEIF(Raw_Data!N:N,Product_Master!A3,Raw_Data!U:U)</f>
        <v>160.62016666666668</v>
      </c>
      <c r="G3">
        <f>SUMIF(Raw_Data!N:N,Product_Master!A3,Raw_Data!S:S)</f>
        <v>51</v>
      </c>
      <c r="H3" s="11">
        <f>SUMIF(Raw_Data!N:N,Product_Master!A3,Raw_Data!R:R)</f>
        <v>10637.527999999998</v>
      </c>
      <c r="I3" s="13">
        <f t="shared" ref="I3:I66" si="0">IF(E3&gt;0,(F3/E3)*100,0)</f>
        <v>18.119266055045877</v>
      </c>
      <c r="J3" t="str">
        <f t="shared" ref="J3:J66" si="1">IF(H3&gt;=1234,"High Performer",IF(H3&gt;=295,"Medium","Low Performer"))</f>
        <v>High Performer</v>
      </c>
      <c r="L3" s="14" t="s">
        <v>10946</v>
      </c>
      <c r="M3" s="15">
        <f>MAX(H:H)</f>
        <v>61599.824000000001</v>
      </c>
      <c r="N3" s="14" t="s">
        <v>10950</v>
      </c>
      <c r="O3">
        <f>COUNTIF(J:J,"High Performer")</f>
        <v>447</v>
      </c>
    </row>
    <row r="4" spans="1:15" x14ac:dyDescent="0.3">
      <c r="A4" t="s">
        <v>44</v>
      </c>
      <c r="B4" t="str">
        <f>IFERROR(INDEX(Raw_Data!Q:Q,MATCH(Product_Master!A4,Raw_Data!N:N,0)),"NOT FOUND")</f>
        <v>Self-Adhesive Address Labels for Typewriters by Universal</v>
      </c>
      <c r="C4" t="str">
        <f>IFERROR(INDEX(Raw_Data!O:O,MATCH(Product_Master!A4,Raw_Data!N:N,0)),"NOT FOUND")</f>
        <v>Office Supplies</v>
      </c>
      <c r="D4" t="str">
        <f>IFERROR(INDEX(Raw_Data!P:P,MATCH(Product_Master!A4,Raw_Data!N:N,0)),"NOT FOUND")</f>
        <v>Labels</v>
      </c>
      <c r="E4" s="11">
        <f>AVERAGEIF(Raw_Data!N:N,Product_Master!A4,Raw_Data!R:R)</f>
        <v>21.93</v>
      </c>
      <c r="F4" s="11">
        <f>AVERAGEIF(Raw_Data!N:N,Product_Master!A4,Raw_Data!U:U)</f>
        <v>9.200157142857142</v>
      </c>
      <c r="G4">
        <f>SUMIF(Raw_Data!N:N,Product_Master!A4,Raw_Data!S:S)</f>
        <v>23</v>
      </c>
      <c r="H4" s="11">
        <f>SUMIF(Raw_Data!N:N,Product_Master!A4,Raw_Data!R:R)</f>
        <v>153.51</v>
      </c>
      <c r="I4" s="13">
        <f t="shared" si="0"/>
        <v>41.952380952380949</v>
      </c>
      <c r="J4" t="str">
        <f t="shared" si="1"/>
        <v>Low Performer</v>
      </c>
    </row>
    <row r="5" spans="1:15" x14ac:dyDescent="0.3">
      <c r="A5" t="s">
        <v>54</v>
      </c>
      <c r="B5" t="str">
        <f>IFERROR(INDEX(Raw_Data!Q:Q,MATCH(Product_Master!A5,Raw_Data!N:N,0)),"NOT FOUND")</f>
        <v>Bretford CR4500 Series Slim Rectangular Table</v>
      </c>
      <c r="C5" t="str">
        <f>IFERROR(INDEX(Raw_Data!O:O,MATCH(Product_Master!A5,Raw_Data!N:N,0)),"NOT FOUND")</f>
        <v>Furniture</v>
      </c>
      <c r="D5" t="str">
        <f>IFERROR(INDEX(Raw_Data!P:P,MATCH(Product_Master!A5,Raw_Data!N:N,0)),"NOT FOUND")</f>
        <v>Tables</v>
      </c>
      <c r="E5" s="11">
        <f>AVERAGEIF(Raw_Data!N:N,Product_Master!A5,Raw_Data!R:R)</f>
        <v>905.34600000000012</v>
      </c>
      <c r="F5" s="11">
        <f>AVERAGEIF(Raw_Data!N:N,Product_Master!A5,Raw_Data!U:U)</f>
        <v>-66.595162500000001</v>
      </c>
      <c r="G5">
        <f>SUMIF(Raw_Data!N:N,Product_Master!A5,Raw_Data!S:S)</f>
        <v>29</v>
      </c>
      <c r="H5" s="11">
        <f>SUMIF(Raw_Data!N:N,Product_Master!A5,Raw_Data!R:R)</f>
        <v>7242.7680000000009</v>
      </c>
      <c r="I5" s="13">
        <f t="shared" si="0"/>
        <v>-7.3557692307692299</v>
      </c>
      <c r="J5" t="str">
        <f t="shared" si="1"/>
        <v>High Performer</v>
      </c>
      <c r="L5" s="14" t="s">
        <v>10947</v>
      </c>
      <c r="M5" s="15">
        <f>MIN(H:H)</f>
        <v>1.6240000000000001</v>
      </c>
      <c r="N5" s="14" t="s">
        <v>10951</v>
      </c>
      <c r="O5">
        <f>COUNTIF(J:J,"Medium")</f>
        <v>484</v>
      </c>
    </row>
    <row r="6" spans="1:15" x14ac:dyDescent="0.3">
      <c r="A6" t="s">
        <v>57</v>
      </c>
      <c r="B6" t="str">
        <f>IFERROR(INDEX(Raw_Data!Q:Q,MATCH(Product_Master!A6,Raw_Data!N:N,0)),"NOT FOUND")</f>
        <v>Eldon Fold 'N Roll Cart System</v>
      </c>
      <c r="C6" t="str">
        <f>IFERROR(INDEX(Raw_Data!O:O,MATCH(Product_Master!A6,Raw_Data!N:N,0)),"NOT FOUND")</f>
        <v>Office Supplies</v>
      </c>
      <c r="D6" t="str">
        <f>IFERROR(INDEX(Raw_Data!P:P,MATCH(Product_Master!A6,Raw_Data!N:N,0)),"NOT FOUND")</f>
        <v>Storage</v>
      </c>
      <c r="E6" s="11">
        <f>AVERAGEIF(Raw_Data!N:N,Product_Master!A6,Raw_Data!R:R)</f>
        <v>60.393599999999992</v>
      </c>
      <c r="F6" s="11">
        <f>AVERAGEIF(Raw_Data!N:N,Product_Master!A6,Raw_Data!U:U)</f>
        <v>12.74976</v>
      </c>
      <c r="G6">
        <f>SUMIF(Raw_Data!N:N,Product_Master!A6,Raw_Data!S:S)</f>
        <v>24</v>
      </c>
      <c r="H6" s="11">
        <f>SUMIF(Raw_Data!N:N,Product_Master!A6,Raw_Data!R:R)</f>
        <v>301.96799999999996</v>
      </c>
      <c r="I6" s="13">
        <f t="shared" si="0"/>
        <v>21.111111111111114</v>
      </c>
      <c r="J6" t="str">
        <f t="shared" si="1"/>
        <v>Medium</v>
      </c>
    </row>
    <row r="7" spans="1:15" x14ac:dyDescent="0.3">
      <c r="A7" t="s">
        <v>63</v>
      </c>
      <c r="B7" t="str">
        <f>IFERROR(INDEX(Raw_Data!Q:Q,MATCH(Product_Master!A7,Raw_Data!N:N,0)),"NOT FOUND")</f>
        <v>Eldon Expressions Wood and Plastic Desk Accessories, Cherry Wood</v>
      </c>
      <c r="C7" t="str">
        <f>IFERROR(INDEX(Raw_Data!O:O,MATCH(Product_Master!A7,Raw_Data!N:N,0)),"NOT FOUND")</f>
        <v>Furniture</v>
      </c>
      <c r="D7" t="str">
        <f>IFERROR(INDEX(Raw_Data!P:P,MATCH(Product_Master!A7,Raw_Data!N:N,0)),"NOT FOUND")</f>
        <v>Furnishings</v>
      </c>
      <c r="E7" s="11">
        <f>AVERAGEIF(Raw_Data!N:N,Product_Master!A7,Raw_Data!R:R)</f>
        <v>32.107999999999997</v>
      </c>
      <c r="F7" s="11">
        <f>AVERAGEIF(Raw_Data!N:N,Product_Master!A7,Raw_Data!U:U)</f>
        <v>9.3113200000000003</v>
      </c>
      <c r="G7">
        <f>SUMIF(Raw_Data!N:N,Product_Master!A7,Raw_Data!S:S)</f>
        <v>23</v>
      </c>
      <c r="H7" s="11">
        <f>SUMIF(Raw_Data!N:N,Product_Master!A7,Raw_Data!R:R)</f>
        <v>160.54</v>
      </c>
      <c r="I7" s="13">
        <f t="shared" si="0"/>
        <v>29.000000000000004</v>
      </c>
      <c r="J7" t="str">
        <f t="shared" si="1"/>
        <v>Low Performer</v>
      </c>
      <c r="L7" s="14" t="s">
        <v>10948</v>
      </c>
      <c r="M7" s="15">
        <f>AVERAGE(H:H)</f>
        <v>1233.7276371106318</v>
      </c>
      <c r="N7" s="14" t="s">
        <v>10952</v>
      </c>
      <c r="O7">
        <f>COUNTIF(J:J,"Low Performer")</f>
        <v>931</v>
      </c>
    </row>
    <row r="8" spans="1:15" x14ac:dyDescent="0.3">
      <c r="A8" t="s">
        <v>66</v>
      </c>
      <c r="B8" t="str">
        <f>IFERROR(INDEX(Raw_Data!Q:Q,MATCH(Product_Master!A8,Raw_Data!N:N,0)),"NOT FOUND")</f>
        <v>Newell 322</v>
      </c>
      <c r="C8" t="str">
        <f>IFERROR(INDEX(Raw_Data!O:O,MATCH(Product_Master!A8,Raw_Data!N:N,0)),"NOT FOUND")</f>
        <v>Office Supplies</v>
      </c>
      <c r="D8" t="str">
        <f>IFERROR(INDEX(Raw_Data!P:P,MATCH(Product_Master!A8,Raw_Data!N:N,0)),"NOT FOUND")</f>
        <v>Art</v>
      </c>
      <c r="E8" s="11">
        <f>AVERAGEIF(Raw_Data!N:N,Product_Master!A8,Raw_Data!R:R)</f>
        <v>5.0960000000000001</v>
      </c>
      <c r="F8" s="11">
        <f>AVERAGEIF(Raw_Data!N:N,Product_Master!A8,Raw_Data!U:U)</f>
        <v>1.1102000000000001</v>
      </c>
      <c r="G8">
        <f>SUMIF(Raw_Data!N:N,Product_Master!A8,Raw_Data!S:S)</f>
        <v>18</v>
      </c>
      <c r="H8" s="11">
        <f>SUMIF(Raw_Data!N:N,Product_Master!A8,Raw_Data!R:R)</f>
        <v>30.576000000000001</v>
      </c>
      <c r="I8" s="13">
        <f t="shared" si="0"/>
        <v>21.785714285714285</v>
      </c>
      <c r="J8" t="str">
        <f t="shared" si="1"/>
        <v>Low Performer</v>
      </c>
    </row>
    <row r="9" spans="1:15" x14ac:dyDescent="0.3">
      <c r="A9" t="s">
        <v>69</v>
      </c>
      <c r="B9" t="str">
        <f>IFERROR(INDEX(Raw_Data!Q:Q,MATCH(Product_Master!A9,Raw_Data!N:N,0)),"NOT FOUND")</f>
        <v>Mitel 5320 IP Phone VoIP phone</v>
      </c>
      <c r="C9" t="str">
        <f>IFERROR(INDEX(Raw_Data!O:O,MATCH(Product_Master!A9,Raw_Data!N:N,0)),"NOT FOUND")</f>
        <v>Technology</v>
      </c>
      <c r="D9" t="str">
        <f>IFERROR(INDEX(Raw_Data!P:P,MATCH(Product_Master!A9,Raw_Data!N:N,0)),"NOT FOUND")</f>
        <v>Phones</v>
      </c>
      <c r="E9" s="11">
        <f>AVERAGEIF(Raw_Data!N:N,Product_Master!A9,Raw_Data!R:R)</f>
        <v>529.17200000000003</v>
      </c>
      <c r="F9" s="11">
        <f>AVERAGEIF(Raw_Data!N:N,Product_Master!A9,Raw_Data!U:U)</f>
        <v>52.917200000000001</v>
      </c>
      <c r="G9">
        <f>SUMIF(Raw_Data!N:N,Product_Master!A9,Raw_Data!S:S)</f>
        <v>14</v>
      </c>
      <c r="H9" s="11">
        <f>SUMIF(Raw_Data!N:N,Product_Master!A9,Raw_Data!R:R)</f>
        <v>2116.6880000000001</v>
      </c>
      <c r="I9" s="13">
        <f t="shared" si="0"/>
        <v>10</v>
      </c>
      <c r="J9" t="str">
        <f t="shared" si="1"/>
        <v>High Performer</v>
      </c>
      <c r="L9" s="14" t="s">
        <v>10949</v>
      </c>
      <c r="M9" s="15">
        <f>MEDIAN(H:H)</f>
        <v>295.452</v>
      </c>
      <c r="N9" s="14" t="s">
        <v>10953</v>
      </c>
      <c r="O9">
        <f>SUM(O3:O8)</f>
        <v>1862</v>
      </c>
    </row>
    <row r="10" spans="1:15" x14ac:dyDescent="0.3">
      <c r="A10" t="s">
        <v>73</v>
      </c>
      <c r="B10" t="str">
        <f>IFERROR(INDEX(Raw_Data!Q:Q,MATCH(Product_Master!A10,Raw_Data!N:N,0)),"NOT FOUND")</f>
        <v>DXL Angle-View Binders with Locking Rings by Samsill</v>
      </c>
      <c r="C10" t="str">
        <f>IFERROR(INDEX(Raw_Data!O:O,MATCH(Product_Master!A10,Raw_Data!N:N,0)),"NOT FOUND")</f>
        <v>Office Supplies</v>
      </c>
      <c r="D10" t="str">
        <f>IFERROR(INDEX(Raw_Data!P:P,MATCH(Product_Master!A10,Raw_Data!N:N,0)),"NOT FOUND")</f>
        <v>Binders</v>
      </c>
      <c r="E10" s="11">
        <f>AVERAGEIF(Raw_Data!N:N,Product_Master!A10,Raw_Data!R:R)</f>
        <v>21.510899999999999</v>
      </c>
      <c r="F10" s="11">
        <f>AVERAGEIF(Raw_Data!N:N,Product_Master!A10,Raw_Data!U:U)</f>
        <v>6.6691499999999992</v>
      </c>
      <c r="G10">
        <f>SUMIF(Raw_Data!N:N,Product_Master!A10,Raw_Data!S:S)</f>
        <v>35</v>
      </c>
      <c r="H10" s="11">
        <f>SUMIF(Raw_Data!N:N,Product_Master!A10,Raw_Data!R:R)</f>
        <v>215.10900000000001</v>
      </c>
      <c r="I10" s="13">
        <f t="shared" si="0"/>
        <v>31.003584229390679</v>
      </c>
      <c r="J10" t="str">
        <f t="shared" si="1"/>
        <v>Low Performer</v>
      </c>
    </row>
    <row r="11" spans="1:15" x14ac:dyDescent="0.3">
      <c r="A11" t="s">
        <v>76</v>
      </c>
      <c r="B11" t="str">
        <f>IFERROR(INDEX(Raw_Data!Q:Q,MATCH(Product_Master!A11,Raw_Data!N:N,0)),"NOT FOUND")</f>
        <v>Belkin F5C206VTEL 6 Outlet Surge</v>
      </c>
      <c r="C11" t="str">
        <f>IFERROR(INDEX(Raw_Data!O:O,MATCH(Product_Master!A11,Raw_Data!N:N,0)),"NOT FOUND")</f>
        <v>Office Supplies</v>
      </c>
      <c r="D11" t="str">
        <f>IFERROR(INDEX(Raw_Data!P:P,MATCH(Product_Master!A11,Raw_Data!N:N,0)),"NOT FOUND")</f>
        <v>Appliances</v>
      </c>
      <c r="E11" s="11">
        <f>AVERAGEIF(Raw_Data!N:N,Product_Master!A11,Raw_Data!R:R)</f>
        <v>66.313714285714283</v>
      </c>
      <c r="F11" s="11">
        <f>AVERAGEIF(Raw_Data!N:N,Product_Master!A11,Raw_Data!U:U)</f>
        <v>15.757714285714286</v>
      </c>
      <c r="G11">
        <f>SUMIF(Raw_Data!N:N,Product_Master!A11,Raw_Data!S:S)</f>
        <v>22</v>
      </c>
      <c r="H11" s="11">
        <f>SUMIF(Raw_Data!N:N,Product_Master!A11,Raw_Data!R:R)</f>
        <v>464.19599999999997</v>
      </c>
      <c r="I11" s="13">
        <f t="shared" si="0"/>
        <v>23.762376237623766</v>
      </c>
      <c r="J11" t="str">
        <f t="shared" si="1"/>
        <v>Medium</v>
      </c>
    </row>
    <row r="12" spans="1:15" x14ac:dyDescent="0.3">
      <c r="A12" t="s">
        <v>79</v>
      </c>
      <c r="B12" t="str">
        <f>IFERROR(INDEX(Raw_Data!Q:Q,MATCH(Product_Master!A12,Raw_Data!N:N,0)),"NOT FOUND")</f>
        <v>Chromcraft Rectangular Conference Tables</v>
      </c>
      <c r="C12" t="str">
        <f>IFERROR(INDEX(Raw_Data!O:O,MATCH(Product_Master!A12,Raw_Data!N:N,0)),"NOT FOUND")</f>
        <v>Furniture</v>
      </c>
      <c r="D12" t="str">
        <f>IFERROR(INDEX(Raw_Data!P:P,MATCH(Product_Master!A12,Raw_Data!N:N,0)),"NOT FOUND")</f>
        <v>Tables</v>
      </c>
      <c r="E12" s="11">
        <f>AVERAGEIF(Raw_Data!N:N,Product_Master!A12,Raw_Data!R:R)</f>
        <v>550.29700000000003</v>
      </c>
      <c r="F12" s="11">
        <f>AVERAGEIF(Raw_Data!N:N,Product_Master!A12,Raw_Data!U:U)</f>
        <v>-50.027000000000015</v>
      </c>
      <c r="G12">
        <f>SUMIF(Raw_Data!N:N,Product_Master!A12,Raw_Data!S:S)</f>
        <v>30</v>
      </c>
      <c r="H12" s="11">
        <f>SUMIF(Raw_Data!N:N,Product_Master!A12,Raw_Data!R:R)</f>
        <v>4952.6729999999998</v>
      </c>
      <c r="I12" s="13">
        <f t="shared" si="0"/>
        <v>-9.0909090909090935</v>
      </c>
      <c r="J12" t="str">
        <f t="shared" si="1"/>
        <v>High Performer</v>
      </c>
    </row>
    <row r="13" spans="1:15" x14ac:dyDescent="0.3">
      <c r="A13" t="s">
        <v>81</v>
      </c>
      <c r="B13" t="str">
        <f>IFERROR(INDEX(Raw_Data!Q:Q,MATCH(Product_Master!A13,Raw_Data!N:N,0)),"NOT FOUND")</f>
        <v>Konftel 250 Conference phone - Charcoal black</v>
      </c>
      <c r="C13" t="str">
        <f>IFERROR(INDEX(Raw_Data!O:O,MATCH(Product_Master!A13,Raw_Data!N:N,0)),"NOT FOUND")</f>
        <v>Technology</v>
      </c>
      <c r="D13" t="str">
        <f>IFERROR(INDEX(Raw_Data!P:P,MATCH(Product_Master!A13,Raw_Data!N:N,0)),"NOT FOUND")</f>
        <v>Phones</v>
      </c>
      <c r="E13" s="11">
        <f>AVERAGEIF(Raw_Data!N:N,Product_Master!A13,Raw_Data!R:R)</f>
        <v>555.399</v>
      </c>
      <c r="F13" s="11">
        <f>AVERAGEIF(Raw_Data!N:N,Product_Master!A13,Raw_Data!U:U)</f>
        <v>81.173700000000011</v>
      </c>
      <c r="G13">
        <f>SUMIF(Raw_Data!N:N,Product_Master!A13,Raw_Data!S:S)</f>
        <v>9</v>
      </c>
      <c r="H13" s="11">
        <f>SUMIF(Raw_Data!N:N,Product_Master!A13,Raw_Data!R:R)</f>
        <v>2221.596</v>
      </c>
      <c r="I13" s="13">
        <f t="shared" si="0"/>
        <v>14.615384615384617</v>
      </c>
      <c r="J13" t="str">
        <f t="shared" si="1"/>
        <v>High Performer</v>
      </c>
    </row>
    <row r="14" spans="1:15" x14ac:dyDescent="0.3">
      <c r="A14" t="s">
        <v>88</v>
      </c>
      <c r="B14" t="str">
        <f>IFERROR(INDEX(Raw_Data!Q:Q,MATCH(Product_Master!A14,Raw_Data!N:N,0)),"NOT FOUND")</f>
        <v>Xerox 1967</v>
      </c>
      <c r="C14" t="str">
        <f>IFERROR(INDEX(Raw_Data!O:O,MATCH(Product_Master!A14,Raw_Data!N:N,0)),"NOT FOUND")</f>
        <v>Office Supplies</v>
      </c>
      <c r="D14" t="str">
        <f>IFERROR(INDEX(Raw_Data!P:P,MATCH(Product_Master!A14,Raw_Data!N:N,0)),"NOT FOUND")</f>
        <v>Paper</v>
      </c>
      <c r="E14" s="11">
        <f>AVERAGEIF(Raw_Data!N:N,Product_Master!A14,Raw_Data!R:R)</f>
        <v>17.884800000000002</v>
      </c>
      <c r="F14" s="11">
        <f>AVERAGEIF(Raw_Data!N:N,Product_Master!A14,Raw_Data!U:U)</f>
        <v>7.7759999999999989</v>
      </c>
      <c r="G14">
        <f>SUMIF(Raw_Data!N:N,Product_Master!A14,Raw_Data!S:S)</f>
        <v>15</v>
      </c>
      <c r="H14" s="11">
        <f>SUMIF(Raw_Data!N:N,Product_Master!A14,Raw_Data!R:R)</f>
        <v>89.424000000000007</v>
      </c>
      <c r="I14" s="13">
        <f t="shared" si="0"/>
        <v>43.478260869565204</v>
      </c>
      <c r="J14" t="str">
        <f t="shared" si="1"/>
        <v>Low Performer</v>
      </c>
    </row>
    <row r="15" spans="1:15" x14ac:dyDescent="0.3">
      <c r="A15" t="s">
        <v>96</v>
      </c>
      <c r="B15" t="str">
        <f>IFERROR(INDEX(Raw_Data!Q:Q,MATCH(Product_Master!A15,Raw_Data!N:N,0)),"NOT FOUND")</f>
        <v>Fellowes PB200 Plastic Comb Binding Machine</v>
      </c>
      <c r="C15" t="str">
        <f>IFERROR(INDEX(Raw_Data!O:O,MATCH(Product_Master!A15,Raw_Data!N:N,0)),"NOT FOUND")</f>
        <v>Office Supplies</v>
      </c>
      <c r="D15" t="str">
        <f>IFERROR(INDEX(Raw_Data!P:P,MATCH(Product_Master!A15,Raw_Data!N:N,0)),"NOT FOUND")</f>
        <v>Binders</v>
      </c>
      <c r="E15" s="11">
        <f>AVERAGEIF(Raw_Data!N:N,Product_Master!A15,Raw_Data!R:R)</f>
        <v>464.6393333333333</v>
      </c>
      <c r="F15" s="11">
        <f>AVERAGEIF(Raw_Data!N:N,Product_Master!A15,Raw_Data!U:U)</f>
        <v>77.062133333333321</v>
      </c>
      <c r="G15">
        <f>SUMIF(Raw_Data!N:N,Product_Master!A15,Raw_Data!S:S)</f>
        <v>38</v>
      </c>
      <c r="H15" s="11">
        <f>SUMIF(Raw_Data!N:N,Product_Master!A15,Raw_Data!R:R)</f>
        <v>4181.7539999999999</v>
      </c>
      <c r="I15" s="13">
        <f t="shared" si="0"/>
        <v>16.585365853658534</v>
      </c>
      <c r="J15" t="str">
        <f t="shared" si="1"/>
        <v>High Performer</v>
      </c>
    </row>
    <row r="16" spans="1:15" x14ac:dyDescent="0.3">
      <c r="A16" t="s">
        <v>105</v>
      </c>
      <c r="B16" t="str">
        <f>IFERROR(INDEX(Raw_Data!Q:Q,MATCH(Product_Master!A16,Raw_Data!N:N,0)),"NOT FOUND")</f>
        <v>Holmes Replacement Filter for HEPA Air Cleaner, Very Large Room, HEPA Filter</v>
      </c>
      <c r="C16" t="str">
        <f>IFERROR(INDEX(Raw_Data!O:O,MATCH(Product_Master!A16,Raw_Data!N:N,0)),"NOT FOUND")</f>
        <v>Office Supplies</v>
      </c>
      <c r="D16" t="str">
        <f>IFERROR(INDEX(Raw_Data!P:P,MATCH(Product_Master!A16,Raw_Data!N:N,0)),"NOT FOUND")</f>
        <v>Appliances</v>
      </c>
      <c r="E16" s="11">
        <f>AVERAGEIF(Raw_Data!N:N,Product_Master!A16,Raw_Data!R:R)</f>
        <v>138.3081</v>
      </c>
      <c r="F16" s="11">
        <f>AVERAGEIF(Raw_Data!N:N,Product_Master!A16,Raw_Data!U:U)</f>
        <v>38.120739999999998</v>
      </c>
      <c r="G16">
        <f>SUMIF(Raw_Data!N:N,Product_Master!A16,Raw_Data!S:S)</f>
        <v>26</v>
      </c>
      <c r="H16" s="11">
        <f>SUMIF(Raw_Data!N:N,Product_Master!A16,Raw_Data!R:R)</f>
        <v>1383.0809999999999</v>
      </c>
      <c r="I16" s="13">
        <f t="shared" si="0"/>
        <v>27.562189054726367</v>
      </c>
      <c r="J16" t="str">
        <f t="shared" si="1"/>
        <v>High Performer</v>
      </c>
    </row>
    <row r="17" spans="1:10" x14ac:dyDescent="0.3">
      <c r="A17" t="s">
        <v>107</v>
      </c>
      <c r="B17" t="str">
        <f>IFERROR(INDEX(Raw_Data!Q:Q,MATCH(Product_Master!A17,Raw_Data!N:N,0)),"NOT FOUND")</f>
        <v>Storex DuraTech Recycled Plastic Frosted Binders</v>
      </c>
      <c r="C17" t="str">
        <f>IFERROR(INDEX(Raw_Data!O:O,MATCH(Product_Master!A17,Raw_Data!N:N,0)),"NOT FOUND")</f>
        <v>Office Supplies</v>
      </c>
      <c r="D17" t="str">
        <f>IFERROR(INDEX(Raw_Data!P:P,MATCH(Product_Master!A17,Raw_Data!N:N,0)),"NOT FOUND")</f>
        <v>Binders</v>
      </c>
      <c r="E17" s="11">
        <f>AVERAGEIF(Raw_Data!N:N,Product_Master!A17,Raw_Data!R:R)</f>
        <v>11.766</v>
      </c>
      <c r="F17" s="11">
        <f>AVERAGEIF(Raw_Data!N:N,Product_Master!A17,Raw_Data!U:U)</f>
        <v>1.431</v>
      </c>
      <c r="G17">
        <f>SUMIF(Raw_Data!N:N,Product_Master!A17,Raw_Data!S:S)</f>
        <v>39</v>
      </c>
      <c r="H17" s="11">
        <f>SUMIF(Raw_Data!N:N,Product_Master!A17,Raw_Data!R:R)</f>
        <v>94.128</v>
      </c>
      <c r="I17" s="13">
        <f t="shared" si="0"/>
        <v>12.162162162162163</v>
      </c>
      <c r="J17" t="str">
        <f t="shared" si="1"/>
        <v>Low Performer</v>
      </c>
    </row>
    <row r="18" spans="1:10" x14ac:dyDescent="0.3">
      <c r="A18" t="s">
        <v>114</v>
      </c>
      <c r="B18" t="str">
        <f>IFERROR(INDEX(Raw_Data!Q:Q,MATCH(Product_Master!A18,Raw_Data!N:N,0)),"NOT FOUND")</f>
        <v>Stur-D-Stor Shelving, Vertical 5-Shelf: 72"H x 36"W x 18 1/2"D</v>
      </c>
      <c r="C18" t="str">
        <f>IFERROR(INDEX(Raw_Data!O:O,MATCH(Product_Master!A18,Raw_Data!N:N,0)),"NOT FOUND")</f>
        <v>Office Supplies</v>
      </c>
      <c r="D18" t="str">
        <f>IFERROR(INDEX(Raw_Data!P:P,MATCH(Product_Master!A18,Raw_Data!N:N,0)),"NOT FOUND")</f>
        <v>Storage</v>
      </c>
      <c r="E18" s="11">
        <f>AVERAGEIF(Raw_Data!N:N,Product_Master!A18,Raw_Data!R:R)</f>
        <v>510.50799999999998</v>
      </c>
      <c r="F18" s="11">
        <f>AVERAGEIF(Raw_Data!N:N,Product_Master!A18,Raw_Data!U:U)</f>
        <v>10.210159999999998</v>
      </c>
      <c r="G18">
        <f>SUMIF(Raw_Data!N:N,Product_Master!A18,Raw_Data!S:S)</f>
        <v>23</v>
      </c>
      <c r="H18" s="11">
        <f>SUMIF(Raw_Data!N:N,Product_Master!A18,Raw_Data!R:R)</f>
        <v>2552.54</v>
      </c>
      <c r="I18" s="13">
        <f t="shared" si="0"/>
        <v>1.9999999999999998</v>
      </c>
      <c r="J18" t="str">
        <f t="shared" si="1"/>
        <v>High Performer</v>
      </c>
    </row>
    <row r="19" spans="1:10" x14ac:dyDescent="0.3">
      <c r="A19" t="s">
        <v>121</v>
      </c>
      <c r="B19" t="str">
        <f>IFERROR(INDEX(Raw_Data!Q:Q,MATCH(Product_Master!A19,Raw_Data!N:N,0)),"NOT FOUND")</f>
        <v>Fellowes Super Stor/Drawer</v>
      </c>
      <c r="C19" t="str">
        <f>IFERROR(INDEX(Raw_Data!O:O,MATCH(Product_Master!A19,Raw_Data!N:N,0)),"NOT FOUND")</f>
        <v>Office Supplies</v>
      </c>
      <c r="D19" t="str">
        <f>IFERROR(INDEX(Raw_Data!P:P,MATCH(Product_Master!A19,Raw_Data!N:N,0)),"NOT FOUND")</f>
        <v>Storage</v>
      </c>
      <c r="E19" s="11">
        <f>AVERAGEIF(Raw_Data!N:N,Product_Master!A19,Raw_Data!R:R)</f>
        <v>119.325</v>
      </c>
      <c r="F19" s="11">
        <f>AVERAGEIF(Raw_Data!N:N,Product_Master!A19,Raw_Data!U:U)</f>
        <v>16.927499999999998</v>
      </c>
      <c r="G19">
        <f>SUMIF(Raw_Data!N:N,Product_Master!A19,Raw_Data!S:S)</f>
        <v>18</v>
      </c>
      <c r="H19" s="11">
        <f>SUMIF(Raw_Data!N:N,Product_Master!A19,Raw_Data!R:R)</f>
        <v>477.3</v>
      </c>
      <c r="I19" s="13">
        <f t="shared" si="0"/>
        <v>14.186046511627906</v>
      </c>
      <c r="J19" t="str">
        <f t="shared" si="1"/>
        <v>Medium</v>
      </c>
    </row>
    <row r="20" spans="1:10" x14ac:dyDescent="0.3">
      <c r="A20" t="s">
        <v>127</v>
      </c>
      <c r="B20" t="str">
        <f>IFERROR(INDEX(Raw_Data!Q:Q,MATCH(Product_Master!A20,Raw_Data!N:N,0)),"NOT FOUND")</f>
        <v>Newell 341</v>
      </c>
      <c r="C20" t="str">
        <f>IFERROR(INDEX(Raw_Data!O:O,MATCH(Product_Master!A20,Raw_Data!N:N,0)),"NOT FOUND")</f>
        <v>Office Supplies</v>
      </c>
      <c r="D20" t="str">
        <f>IFERROR(INDEX(Raw_Data!P:P,MATCH(Product_Master!A20,Raw_Data!N:N,0)),"NOT FOUND")</f>
        <v>Art</v>
      </c>
      <c r="E20" s="11">
        <f>AVERAGEIF(Raw_Data!N:N,Product_Master!A20,Raw_Data!R:R)</f>
        <v>13.818285714285716</v>
      </c>
      <c r="F20" s="11">
        <f>AVERAGEIF(Raw_Data!N:N,Product_Master!A20,Raw_Data!U:U)</f>
        <v>3.8336571428571431</v>
      </c>
      <c r="G20">
        <f>SUMIF(Raw_Data!N:N,Product_Master!A20,Raw_Data!S:S)</f>
        <v>23</v>
      </c>
      <c r="H20" s="11">
        <f>SUMIF(Raw_Data!N:N,Product_Master!A20,Raw_Data!R:R)</f>
        <v>96.728000000000009</v>
      </c>
      <c r="I20" s="13">
        <f t="shared" si="0"/>
        <v>27.743362831858402</v>
      </c>
      <c r="J20" t="str">
        <f t="shared" si="1"/>
        <v>Low Performer</v>
      </c>
    </row>
    <row r="21" spans="1:10" x14ac:dyDescent="0.3">
      <c r="A21" t="s">
        <v>129</v>
      </c>
      <c r="B21" t="str">
        <f>IFERROR(INDEX(Raw_Data!Q:Q,MATCH(Product_Master!A21,Raw_Data!N:N,0)),"NOT FOUND")</f>
        <v>Cisco SPA 501G IP Phone</v>
      </c>
      <c r="C21" t="str">
        <f>IFERROR(INDEX(Raw_Data!O:O,MATCH(Product_Master!A21,Raw_Data!N:N,0)),"NOT FOUND")</f>
        <v>Technology</v>
      </c>
      <c r="D21" t="str">
        <f>IFERROR(INDEX(Raw_Data!P:P,MATCH(Product_Master!A21,Raw_Data!N:N,0)),"NOT FOUND")</f>
        <v>Phones</v>
      </c>
      <c r="E21" s="11">
        <f>AVERAGEIF(Raw_Data!N:N,Product_Master!A21,Raw_Data!R:R)</f>
        <v>213.48</v>
      </c>
      <c r="F21" s="11">
        <f>AVERAGEIF(Raw_Data!N:N,Product_Master!A21,Raw_Data!U:U)</f>
        <v>16.010999999999999</v>
      </c>
      <c r="G21">
        <f>SUMIF(Raw_Data!N:N,Product_Master!A21,Raw_Data!S:S)</f>
        <v>3</v>
      </c>
      <c r="H21" s="11">
        <f>SUMIF(Raw_Data!N:N,Product_Master!A21,Raw_Data!R:R)</f>
        <v>213.48</v>
      </c>
      <c r="I21" s="13">
        <f t="shared" si="0"/>
        <v>7.5</v>
      </c>
      <c r="J21" t="str">
        <f t="shared" si="1"/>
        <v>Low Performer</v>
      </c>
    </row>
    <row r="22" spans="1:10" x14ac:dyDescent="0.3">
      <c r="A22" t="s">
        <v>131</v>
      </c>
      <c r="B22" t="str">
        <f>IFERROR(INDEX(Raw_Data!Q:Q,MATCH(Product_Master!A22,Raw_Data!N:N,0)),"NOT FOUND")</f>
        <v>Wilson Jones Hanging View Binder, White, 1"</v>
      </c>
      <c r="C22" t="str">
        <f>IFERROR(INDEX(Raw_Data!O:O,MATCH(Product_Master!A22,Raw_Data!N:N,0)),"NOT FOUND")</f>
        <v>Office Supplies</v>
      </c>
      <c r="D22" t="str">
        <f>IFERROR(INDEX(Raw_Data!P:P,MATCH(Product_Master!A22,Raw_Data!N:N,0)),"NOT FOUND")</f>
        <v>Binders</v>
      </c>
      <c r="E22" s="11">
        <f>AVERAGEIF(Raw_Data!N:N,Product_Master!A22,Raw_Data!R:R)</f>
        <v>20.488571428571426</v>
      </c>
      <c r="F22" s="11">
        <f>AVERAGEIF(Raw_Data!N:N,Product_Master!A22,Raw_Data!U:U)</f>
        <v>7.8911428571428575</v>
      </c>
      <c r="G22">
        <f>SUMIF(Raw_Data!N:N,Product_Master!A22,Raw_Data!S:S)</f>
        <v>23</v>
      </c>
      <c r="H22" s="11">
        <f>SUMIF(Raw_Data!N:N,Product_Master!A22,Raw_Data!R:R)</f>
        <v>143.41999999999999</v>
      </c>
      <c r="I22" s="13">
        <f t="shared" si="0"/>
        <v>38.514851485148519</v>
      </c>
      <c r="J22" t="str">
        <f t="shared" si="1"/>
        <v>Low Performer</v>
      </c>
    </row>
    <row r="23" spans="1:10" x14ac:dyDescent="0.3">
      <c r="A23" t="s">
        <v>138</v>
      </c>
      <c r="B23" t="str">
        <f>IFERROR(INDEX(Raw_Data!Q:Q,MATCH(Product_Master!A23,Raw_Data!N:N,0)),"NOT FOUND")</f>
        <v>Newell 318</v>
      </c>
      <c r="C23" t="str">
        <f>IFERROR(INDEX(Raw_Data!O:O,MATCH(Product_Master!A23,Raw_Data!N:N,0)),"NOT FOUND")</f>
        <v>Office Supplies</v>
      </c>
      <c r="D23" t="str">
        <f>IFERROR(INDEX(Raw_Data!P:P,MATCH(Product_Master!A23,Raw_Data!N:N,0)),"NOT FOUND")</f>
        <v>Art</v>
      </c>
      <c r="E23" s="11">
        <f>AVERAGEIF(Raw_Data!N:N,Product_Master!A23,Raw_Data!R:R)</f>
        <v>12.3432</v>
      </c>
      <c r="F23" s="11">
        <f>AVERAGEIF(Raw_Data!N:N,Product_Master!A23,Raw_Data!U:U)</f>
        <v>2.88008</v>
      </c>
      <c r="G23">
        <f>SUMIF(Raw_Data!N:N,Product_Master!A23,Raw_Data!S:S)</f>
        <v>23</v>
      </c>
      <c r="H23" s="11">
        <f>SUMIF(Raw_Data!N:N,Product_Master!A23,Raw_Data!R:R)</f>
        <v>61.716000000000001</v>
      </c>
      <c r="I23" s="13">
        <f t="shared" si="0"/>
        <v>23.333333333333332</v>
      </c>
      <c r="J23" t="str">
        <f t="shared" si="1"/>
        <v>Low Performer</v>
      </c>
    </row>
    <row r="24" spans="1:10" x14ac:dyDescent="0.3">
      <c r="A24" t="s">
        <v>140</v>
      </c>
      <c r="B24" t="str">
        <f>IFERROR(INDEX(Raw_Data!Q:Q,MATCH(Product_Master!A24,Raw_Data!N:N,0)),"NOT FOUND")</f>
        <v>Acco Six-Outlet Power Strip, 4' Cord Length</v>
      </c>
      <c r="C24" t="str">
        <f>IFERROR(INDEX(Raw_Data!O:O,MATCH(Product_Master!A24,Raw_Data!N:N,0)),"NOT FOUND")</f>
        <v>Office Supplies</v>
      </c>
      <c r="D24" t="str">
        <f>IFERROR(INDEX(Raw_Data!P:P,MATCH(Product_Master!A24,Raw_Data!N:N,0)),"NOT FOUND")</f>
        <v>Appliances</v>
      </c>
      <c r="E24" s="11">
        <f>AVERAGEIF(Raw_Data!N:N,Product_Master!A24,Raw_Data!R:R)</f>
        <v>38.119555555555564</v>
      </c>
      <c r="F24" s="11">
        <f>AVERAGEIF(Raw_Data!N:N,Product_Master!A24,Raw_Data!U:U)</f>
        <v>9.0605777777777785</v>
      </c>
      <c r="G24">
        <f>SUMIF(Raw_Data!N:N,Product_Master!A24,Raw_Data!S:S)</f>
        <v>41</v>
      </c>
      <c r="H24" s="11">
        <f>SUMIF(Raw_Data!N:N,Product_Master!A24,Raw_Data!R:R)</f>
        <v>343.07600000000008</v>
      </c>
      <c r="I24" s="13">
        <f t="shared" si="0"/>
        <v>23.768844221105525</v>
      </c>
      <c r="J24" t="str">
        <f t="shared" si="1"/>
        <v>Medium</v>
      </c>
    </row>
    <row r="25" spans="1:10" x14ac:dyDescent="0.3">
      <c r="A25" t="s">
        <v>148</v>
      </c>
      <c r="B25" t="str">
        <f>IFERROR(INDEX(Raw_Data!Q:Q,MATCH(Product_Master!A25,Raw_Data!N:N,0)),"NOT FOUND")</f>
        <v>Global Deluxe Stacking Chair, Gray</v>
      </c>
      <c r="C25" t="str">
        <f>IFERROR(INDEX(Raw_Data!O:O,MATCH(Product_Master!A25,Raw_Data!N:N,0)),"NOT FOUND")</f>
        <v>Furniture</v>
      </c>
      <c r="D25" t="str">
        <f>IFERROR(INDEX(Raw_Data!P:P,MATCH(Product_Master!A25,Raw_Data!N:N,0)),"NOT FOUND")</f>
        <v>Chairs</v>
      </c>
      <c r="E25" s="11">
        <f>AVERAGEIF(Raw_Data!N:N,Product_Master!A25,Raw_Data!R:R)</f>
        <v>109.24285714285713</v>
      </c>
      <c r="F25" s="11">
        <f>AVERAGEIF(Raw_Data!N:N,Product_Master!A25,Raw_Data!U:U)</f>
        <v>10.997114285714286</v>
      </c>
      <c r="G25">
        <f>SUMIF(Raw_Data!N:N,Product_Master!A25,Raw_Data!S:S)</f>
        <v>19</v>
      </c>
      <c r="H25" s="11">
        <f>SUMIF(Raw_Data!N:N,Product_Master!A25,Raw_Data!R:R)</f>
        <v>764.69999999999993</v>
      </c>
      <c r="I25" s="13">
        <f t="shared" si="0"/>
        <v>10.066666666666668</v>
      </c>
      <c r="J25" t="str">
        <f t="shared" si="1"/>
        <v>Medium</v>
      </c>
    </row>
    <row r="26" spans="1:10" x14ac:dyDescent="0.3">
      <c r="A26" t="s">
        <v>157</v>
      </c>
      <c r="B26" t="str">
        <f>IFERROR(INDEX(Raw_Data!Q:Q,MATCH(Product_Master!A26,Raw_Data!N:N,0)),"NOT FOUND")</f>
        <v>Wilson Jones Active Use Binders</v>
      </c>
      <c r="C26" t="str">
        <f>IFERROR(INDEX(Raw_Data!O:O,MATCH(Product_Master!A26,Raw_Data!N:N,0)),"NOT FOUND")</f>
        <v>Office Supplies</v>
      </c>
      <c r="D26" t="str">
        <f>IFERROR(INDEX(Raw_Data!P:P,MATCH(Product_Master!A26,Raw_Data!N:N,0)),"NOT FOUND")</f>
        <v>Binders</v>
      </c>
      <c r="E26" s="11">
        <f>AVERAGEIF(Raw_Data!N:N,Product_Master!A26,Raw_Data!R:R)</f>
        <v>19.170666666666666</v>
      </c>
      <c r="F26" s="11">
        <f>AVERAGEIF(Raw_Data!N:N,Product_Master!A26,Raw_Data!U:U)</f>
        <v>6.1758666666666668</v>
      </c>
      <c r="G26">
        <f>SUMIF(Raw_Data!N:N,Product_Master!A26,Raw_Data!S:S)</f>
        <v>21</v>
      </c>
      <c r="H26" s="11">
        <f>SUMIF(Raw_Data!N:N,Product_Master!A26,Raw_Data!R:R)</f>
        <v>115.024</v>
      </c>
      <c r="I26" s="13">
        <f t="shared" si="0"/>
        <v>32.215189873417728</v>
      </c>
      <c r="J26" t="str">
        <f t="shared" si="1"/>
        <v>Low Performer</v>
      </c>
    </row>
    <row r="27" spans="1:10" x14ac:dyDescent="0.3">
      <c r="A27" t="s">
        <v>159</v>
      </c>
      <c r="B27" t="str">
        <f>IFERROR(INDEX(Raw_Data!Q:Q,MATCH(Product_Master!A27,Raw_Data!N:N,0)),"NOT FOUND")</f>
        <v>Imation 8GB Mini TravelDrive USB 2.0 Flash Drive</v>
      </c>
      <c r="C27" t="str">
        <f>IFERROR(INDEX(Raw_Data!O:O,MATCH(Product_Master!A27,Raw_Data!N:N,0)),"NOT FOUND")</f>
        <v>Technology</v>
      </c>
      <c r="D27" t="str">
        <f>IFERROR(INDEX(Raw_Data!P:P,MATCH(Product_Master!A27,Raw_Data!N:N,0)),"NOT FOUND")</f>
        <v>Accessories</v>
      </c>
      <c r="E27" s="11">
        <f>AVERAGEIF(Raw_Data!N:N,Product_Master!A27,Raw_Data!R:R)</f>
        <v>116.73466666666666</v>
      </c>
      <c r="F27" s="11">
        <f>AVERAGEIF(Raw_Data!N:N,Product_Master!A27,Raw_Data!U:U)</f>
        <v>2.918366666666667</v>
      </c>
      <c r="G27">
        <f>SUMIF(Raw_Data!N:N,Product_Master!A27,Raw_Data!S:S)</f>
        <v>13</v>
      </c>
      <c r="H27" s="11">
        <f>SUMIF(Raw_Data!N:N,Product_Master!A27,Raw_Data!R:R)</f>
        <v>350.20399999999995</v>
      </c>
      <c r="I27" s="13">
        <f t="shared" si="0"/>
        <v>2.5000000000000004</v>
      </c>
      <c r="J27" t="str">
        <f t="shared" si="1"/>
        <v>Medium</v>
      </c>
    </row>
    <row r="28" spans="1:10" x14ac:dyDescent="0.3">
      <c r="A28" t="s">
        <v>165</v>
      </c>
      <c r="B28" t="str">
        <f>IFERROR(INDEX(Raw_Data!Q:Q,MATCH(Product_Master!A28,Raw_Data!N:N,0)),"NOT FOUND")</f>
        <v>Riverside Palais Royal Lawyers Bookcase, Royale Cherry Finish</v>
      </c>
      <c r="C28" t="str">
        <f>IFERROR(INDEX(Raw_Data!O:O,MATCH(Product_Master!A28,Raw_Data!N:N,0)),"NOT FOUND")</f>
        <v>Furniture</v>
      </c>
      <c r="D28" t="str">
        <f>IFERROR(INDEX(Raw_Data!P:P,MATCH(Product_Master!A28,Raw_Data!N:N,0)),"NOT FOUND")</f>
        <v>Bookcases</v>
      </c>
      <c r="E28" s="11">
        <f>AVERAGEIF(Raw_Data!N:N,Product_Master!A28,Raw_Data!R:R)</f>
        <v>3122.1931199999999</v>
      </c>
      <c r="F28" s="11">
        <f>AVERAGEIF(Raw_Data!N:N,Product_Master!A28,Raw_Data!U:U)</f>
        <v>-133.90896000000006</v>
      </c>
      <c r="G28">
        <f>SUMIF(Raw_Data!N:N,Product_Master!A28,Raw_Data!S:S)</f>
        <v>24</v>
      </c>
      <c r="H28" s="11">
        <f>SUMIF(Raw_Data!N:N,Product_Master!A28,Raw_Data!R:R)</f>
        <v>15610.9656</v>
      </c>
      <c r="I28" s="13">
        <f t="shared" si="0"/>
        <v>-4.2889390519187378</v>
      </c>
      <c r="J28" t="str">
        <f t="shared" si="1"/>
        <v>High Performer</v>
      </c>
    </row>
    <row r="29" spans="1:10" x14ac:dyDescent="0.3">
      <c r="A29" t="s">
        <v>167</v>
      </c>
      <c r="B29" t="str">
        <f>IFERROR(INDEX(Raw_Data!Q:Q,MATCH(Product_Master!A29,Raw_Data!N:N,0)),"NOT FOUND")</f>
        <v>Avery Recycled Flexi-View Covers for Binding Systems</v>
      </c>
      <c r="C29" t="str">
        <f>IFERROR(INDEX(Raw_Data!O:O,MATCH(Product_Master!A29,Raw_Data!N:N,0)),"NOT FOUND")</f>
        <v>Office Supplies</v>
      </c>
      <c r="D29" t="str">
        <f>IFERROR(INDEX(Raw_Data!P:P,MATCH(Product_Master!A29,Raw_Data!N:N,0)),"NOT FOUND")</f>
        <v>Binders</v>
      </c>
      <c r="E29" s="11">
        <f>AVERAGEIF(Raw_Data!N:N,Product_Master!A29,Raw_Data!R:R)</f>
        <v>28.167000000000002</v>
      </c>
      <c r="F29" s="11">
        <f>AVERAGEIF(Raw_Data!N:N,Product_Master!A29,Raw_Data!U:U)</f>
        <v>-9.9385999999999992</v>
      </c>
      <c r="G29">
        <f>SUMIF(Raw_Data!N:N,Product_Master!A29,Raw_Data!S:S)</f>
        <v>32</v>
      </c>
      <c r="H29" s="11">
        <f>SUMIF(Raw_Data!N:N,Product_Master!A29,Raw_Data!R:R)</f>
        <v>197.16900000000001</v>
      </c>
      <c r="I29" s="13">
        <f t="shared" si="0"/>
        <v>-35.284552845528452</v>
      </c>
      <c r="J29" t="str">
        <f t="shared" si="1"/>
        <v>Low Performer</v>
      </c>
    </row>
    <row r="30" spans="1:10" x14ac:dyDescent="0.3">
      <c r="A30" t="s">
        <v>169</v>
      </c>
      <c r="B30" t="str">
        <f>IFERROR(INDEX(Raw_Data!Q:Q,MATCH(Product_Master!A30,Raw_Data!N:N,0)),"NOT FOUND")</f>
        <v>Howard Miller 13-3/4" Diameter Brushed Chrome Round Wall Clock</v>
      </c>
      <c r="C30" t="str">
        <f>IFERROR(INDEX(Raw_Data!O:O,MATCH(Product_Master!A30,Raw_Data!N:N,0)),"NOT FOUND")</f>
        <v>Furniture</v>
      </c>
      <c r="D30" t="str">
        <f>IFERROR(INDEX(Raw_Data!P:P,MATCH(Product_Master!A30,Raw_Data!N:N,0)),"NOT FOUND")</f>
        <v>Furnishings</v>
      </c>
      <c r="E30" s="11">
        <f>AVERAGEIF(Raw_Data!N:N,Product_Master!A30,Raw_Data!R:R)</f>
        <v>119.84433333333332</v>
      </c>
      <c r="F30" s="11">
        <f>AVERAGEIF(Raw_Data!N:N,Product_Master!A30,Raw_Data!U:U)</f>
        <v>19.595058333333338</v>
      </c>
      <c r="G30">
        <f>SUMIF(Raw_Data!N:N,Product_Master!A30,Raw_Data!S:S)</f>
        <v>44</v>
      </c>
      <c r="H30" s="11">
        <f>SUMIF(Raw_Data!N:N,Product_Master!A30,Raw_Data!R:R)</f>
        <v>1438.1319999999998</v>
      </c>
      <c r="I30" s="13">
        <f t="shared" si="0"/>
        <v>16.350425412966267</v>
      </c>
      <c r="J30" t="str">
        <f t="shared" si="1"/>
        <v>High Performer</v>
      </c>
    </row>
    <row r="31" spans="1:10" x14ac:dyDescent="0.3">
      <c r="A31" t="s">
        <v>171</v>
      </c>
      <c r="B31" t="str">
        <f>IFERROR(INDEX(Raw_Data!Q:Q,MATCH(Product_Master!A31,Raw_Data!N:N,0)),"NOT FOUND")</f>
        <v>Poly String Tie Envelopes</v>
      </c>
      <c r="C31" t="str">
        <f>IFERROR(INDEX(Raw_Data!O:O,MATCH(Product_Master!A31,Raw_Data!N:N,0)),"NOT FOUND")</f>
        <v>Office Supplies</v>
      </c>
      <c r="D31" t="str">
        <f>IFERROR(INDEX(Raw_Data!P:P,MATCH(Product_Master!A31,Raw_Data!N:N,0)),"NOT FOUND")</f>
        <v>Envelopes</v>
      </c>
      <c r="E31" s="11">
        <f>AVERAGEIF(Raw_Data!N:N,Product_Master!A31,Raw_Data!R:R)</f>
        <v>6.1941818181818178</v>
      </c>
      <c r="F31" s="11">
        <f>AVERAGEIF(Raw_Data!N:N,Product_Master!A31,Raw_Data!U:U)</f>
        <v>2.754</v>
      </c>
      <c r="G31">
        <f>SUMIF(Raw_Data!N:N,Product_Master!A31,Raw_Data!S:S)</f>
        <v>35</v>
      </c>
      <c r="H31" s="11">
        <f>SUMIF(Raw_Data!N:N,Product_Master!A31,Raw_Data!R:R)</f>
        <v>68.135999999999996</v>
      </c>
      <c r="I31" s="13">
        <f t="shared" si="0"/>
        <v>44.461077844311383</v>
      </c>
      <c r="J31" t="str">
        <f t="shared" si="1"/>
        <v>Low Performer</v>
      </c>
    </row>
    <row r="32" spans="1:10" x14ac:dyDescent="0.3">
      <c r="A32" t="s">
        <v>174</v>
      </c>
      <c r="B32" t="str">
        <f>IFERROR(INDEX(Raw_Data!Q:Q,MATCH(Product_Master!A32,Raw_Data!N:N,0)),"NOT FOUND")</f>
        <v>BOSTON Model 1800 Electric Pencil Sharpeners, Putty/Woodgrain</v>
      </c>
      <c r="C32" t="str">
        <f>IFERROR(INDEX(Raw_Data!O:O,MATCH(Product_Master!A32,Raw_Data!N:N,0)),"NOT FOUND")</f>
        <v>Office Supplies</v>
      </c>
      <c r="D32" t="str">
        <f>IFERROR(INDEX(Raw_Data!P:P,MATCH(Product_Master!A32,Raw_Data!N:N,0)),"NOT FOUND")</f>
        <v>Art</v>
      </c>
      <c r="E32" s="11">
        <f>AVERAGEIF(Raw_Data!N:N,Product_Master!A32,Raw_Data!R:R)</f>
        <v>82.707999999999984</v>
      </c>
      <c r="F32" s="11">
        <f>AVERAGEIF(Raw_Data!N:N,Product_Master!A32,Raw_Data!U:U)</f>
        <v>18.879000000000001</v>
      </c>
      <c r="G32">
        <f>SUMIF(Raw_Data!N:N,Product_Master!A32,Raw_Data!S:S)</f>
        <v>30</v>
      </c>
      <c r="H32" s="11">
        <f>SUMIF(Raw_Data!N:N,Product_Master!A32,Raw_Data!R:R)</f>
        <v>496.24799999999993</v>
      </c>
      <c r="I32" s="13">
        <f t="shared" si="0"/>
        <v>22.826086956521745</v>
      </c>
      <c r="J32" t="str">
        <f t="shared" si="1"/>
        <v>Medium</v>
      </c>
    </row>
    <row r="33" spans="1:10" x14ac:dyDescent="0.3">
      <c r="A33" t="s">
        <v>176</v>
      </c>
      <c r="B33" t="str">
        <f>IFERROR(INDEX(Raw_Data!Q:Q,MATCH(Product_Master!A33,Raw_Data!N:N,0)),"NOT FOUND")</f>
        <v>Acco Pressboard Covers with Storage Hooks, 14 7/8" x 11", Executive Red</v>
      </c>
      <c r="C33" t="str">
        <f>IFERROR(INDEX(Raw_Data!O:O,MATCH(Product_Master!A33,Raw_Data!N:N,0)),"NOT FOUND")</f>
        <v>Office Supplies</v>
      </c>
      <c r="D33" t="str">
        <f>IFERROR(INDEX(Raw_Data!P:P,MATCH(Product_Master!A33,Raw_Data!N:N,0)),"NOT FOUND")</f>
        <v>Binders</v>
      </c>
      <c r="E33" s="11">
        <f>AVERAGEIF(Raw_Data!N:N,Product_Master!A33,Raw_Data!R:R)</f>
        <v>7.9533750000000012</v>
      </c>
      <c r="F33" s="11">
        <f>AVERAGEIF(Raw_Data!N:N,Product_Master!A33,Raw_Data!U:U)</f>
        <v>-1.7383125000000001</v>
      </c>
      <c r="G33">
        <f>SUMIF(Raw_Data!N:N,Product_Master!A33,Raw_Data!S:S)</f>
        <v>37</v>
      </c>
      <c r="H33" s="11">
        <f>SUMIF(Raw_Data!N:N,Product_Master!A33,Raw_Data!R:R)</f>
        <v>63.62700000000001</v>
      </c>
      <c r="I33" s="13">
        <f t="shared" si="0"/>
        <v>-21.856287425149699</v>
      </c>
      <c r="J33" t="str">
        <f t="shared" si="1"/>
        <v>Low Performer</v>
      </c>
    </row>
    <row r="34" spans="1:10" x14ac:dyDescent="0.3">
      <c r="A34" t="s">
        <v>178</v>
      </c>
      <c r="B34" t="str">
        <f>IFERROR(INDEX(Raw_Data!Q:Q,MATCH(Product_Master!A34,Raw_Data!N:N,0)),"NOT FOUND")</f>
        <v>Lumber Crayons</v>
      </c>
      <c r="C34" t="str">
        <f>IFERROR(INDEX(Raw_Data!O:O,MATCH(Product_Master!A34,Raw_Data!N:N,0)),"NOT FOUND")</f>
        <v>Office Supplies</v>
      </c>
      <c r="D34" t="str">
        <f>IFERROR(INDEX(Raw_Data!P:P,MATCH(Product_Master!A34,Raw_Data!N:N,0)),"NOT FOUND")</f>
        <v>Art</v>
      </c>
      <c r="E34" s="11">
        <f>AVERAGEIF(Raw_Data!N:N,Product_Master!A34,Raw_Data!R:R)</f>
        <v>28.564999999999998</v>
      </c>
      <c r="F34" s="11">
        <f>AVERAGEIF(Raw_Data!N:N,Product_Master!A34,Raw_Data!U:U)</f>
        <v>9.226166666666666</v>
      </c>
      <c r="G34">
        <f>SUMIF(Raw_Data!N:N,Product_Master!A34,Raw_Data!S:S)</f>
        <v>19</v>
      </c>
      <c r="H34" s="11">
        <f>SUMIF(Raw_Data!N:N,Product_Master!A34,Raw_Data!R:R)</f>
        <v>171.39</v>
      </c>
      <c r="I34" s="13">
        <f t="shared" si="0"/>
        <v>32.298850574712645</v>
      </c>
      <c r="J34" t="str">
        <f t="shared" si="1"/>
        <v>Low Performer</v>
      </c>
    </row>
    <row r="35" spans="1:10" x14ac:dyDescent="0.3">
      <c r="A35" t="s">
        <v>184</v>
      </c>
      <c r="B35" t="str">
        <f>IFERROR(INDEX(Raw_Data!Q:Q,MATCH(Product_Master!A35,Raw_Data!N:N,0)),"NOT FOUND")</f>
        <v>Easy-staple paper</v>
      </c>
      <c r="C35" t="str">
        <f>IFERROR(INDEX(Raw_Data!O:O,MATCH(Product_Master!A35,Raw_Data!N:N,0)),"NOT FOUND")</f>
        <v>Office Supplies</v>
      </c>
      <c r="D35" t="str">
        <f>IFERROR(INDEX(Raw_Data!P:P,MATCH(Product_Master!A35,Raw_Data!N:N,0)),"NOT FOUND")</f>
        <v>Paper</v>
      </c>
      <c r="E35" s="11">
        <f>AVERAGEIF(Raw_Data!N:N,Product_Master!A35,Raw_Data!R:R)</f>
        <v>32.746666666666663</v>
      </c>
      <c r="F35" s="11">
        <f>AVERAGEIF(Raw_Data!N:N,Product_Master!A35,Raw_Data!U:U)</f>
        <v>14.306200000000002</v>
      </c>
      <c r="G35">
        <f>SUMIF(Raw_Data!N:N,Product_Master!A35,Raw_Data!S:S)</f>
        <v>17</v>
      </c>
      <c r="H35" s="11">
        <f>SUMIF(Raw_Data!N:N,Product_Master!A35,Raw_Data!R:R)</f>
        <v>196.48</v>
      </c>
      <c r="I35" s="13">
        <f t="shared" si="0"/>
        <v>43.687500000000014</v>
      </c>
      <c r="J35" t="str">
        <f t="shared" si="1"/>
        <v>Low Performer</v>
      </c>
    </row>
    <row r="36" spans="1:10" x14ac:dyDescent="0.3">
      <c r="A36" t="s">
        <v>191</v>
      </c>
      <c r="B36" t="str">
        <f>IFERROR(INDEX(Raw_Data!Q:Q,MATCH(Product_Master!A36,Raw_Data!N:N,0)),"NOT FOUND")</f>
        <v>GE 30524EE4</v>
      </c>
      <c r="C36" t="str">
        <f>IFERROR(INDEX(Raw_Data!O:O,MATCH(Product_Master!A36,Raw_Data!N:N,0)),"NOT FOUND")</f>
        <v>Technology</v>
      </c>
      <c r="D36" t="str">
        <f>IFERROR(INDEX(Raw_Data!P:P,MATCH(Product_Master!A36,Raw_Data!N:N,0)),"NOT FOUND")</f>
        <v>Phones</v>
      </c>
      <c r="E36" s="11">
        <f>AVERAGEIF(Raw_Data!N:N,Product_Master!A36,Raw_Data!R:R)</f>
        <v>587.97</v>
      </c>
      <c r="F36" s="11">
        <f>AVERAGEIF(Raw_Data!N:N,Product_Master!A36,Raw_Data!U:U)</f>
        <v>93.204133333333331</v>
      </c>
      <c r="G36">
        <f>SUMIF(Raw_Data!N:N,Product_Master!A36,Raw_Data!S:S)</f>
        <v>32</v>
      </c>
      <c r="H36" s="11">
        <f>SUMIF(Raw_Data!N:N,Product_Master!A36,Raw_Data!R:R)</f>
        <v>5291.7300000000005</v>
      </c>
      <c r="I36" s="13">
        <f t="shared" si="0"/>
        <v>15.851851851851851</v>
      </c>
      <c r="J36" t="str">
        <f t="shared" si="1"/>
        <v>High Performer</v>
      </c>
    </row>
    <row r="37" spans="1:10" x14ac:dyDescent="0.3">
      <c r="A37" t="s">
        <v>193</v>
      </c>
      <c r="B37" t="str">
        <f>IFERROR(INDEX(Raw_Data!Q:Q,MATCH(Product_Master!A37,Raw_Data!N:N,0)),"NOT FOUND")</f>
        <v>Electrix Architect's Clamp-On Swing Arm Lamp, Black</v>
      </c>
      <c r="C37" t="str">
        <f>IFERROR(INDEX(Raw_Data!O:O,MATCH(Product_Master!A37,Raw_Data!N:N,0)),"NOT FOUND")</f>
        <v>Furniture</v>
      </c>
      <c r="D37" t="str">
        <f>IFERROR(INDEX(Raw_Data!P:P,MATCH(Product_Master!A37,Raw_Data!N:N,0)),"NOT FOUND")</f>
        <v>Furnishings</v>
      </c>
      <c r="E37" s="11">
        <f>AVERAGEIF(Raw_Data!N:N,Product_Master!A37,Raw_Data!R:R)</f>
        <v>572.76</v>
      </c>
      <c r="F37" s="11">
        <f>AVERAGEIF(Raw_Data!N:N,Product_Master!A37,Raw_Data!U:U)</f>
        <v>125.43444000000002</v>
      </c>
      <c r="G37">
        <f>SUMIF(Raw_Data!N:N,Product_Master!A37,Raw_Data!S:S)</f>
        <v>33</v>
      </c>
      <c r="H37" s="11">
        <f>SUMIF(Raw_Data!N:N,Product_Master!A37,Raw_Data!R:R)</f>
        <v>2863.8</v>
      </c>
      <c r="I37" s="13">
        <f t="shared" si="0"/>
        <v>21.900000000000006</v>
      </c>
      <c r="J37" t="str">
        <f t="shared" si="1"/>
        <v>High Performer</v>
      </c>
    </row>
    <row r="38" spans="1:10" x14ac:dyDescent="0.3">
      <c r="A38" t="s">
        <v>198</v>
      </c>
      <c r="B38" t="str">
        <f>IFERROR(INDEX(Raw_Data!Q:Q,MATCH(Product_Master!A38,Raw_Data!N:N,0)),"NOT FOUND")</f>
        <v>#10-4 1/8" x 9 1/2" Premium Diagonal Seam Envelopes</v>
      </c>
      <c r="C38" t="str">
        <f>IFERROR(INDEX(Raw_Data!O:O,MATCH(Product_Master!A38,Raw_Data!N:N,0)),"NOT FOUND")</f>
        <v>Office Supplies</v>
      </c>
      <c r="D38" t="str">
        <f>IFERROR(INDEX(Raw_Data!P:P,MATCH(Product_Master!A38,Raw_Data!N:N,0)),"NOT FOUND")</f>
        <v>Envelopes</v>
      </c>
      <c r="E38" s="11">
        <f>AVERAGEIF(Raw_Data!N:N,Product_Master!A38,Raw_Data!R:R)</f>
        <v>88.144000000000005</v>
      </c>
      <c r="F38" s="11">
        <f>AVERAGEIF(Raw_Data!N:N,Product_Master!A38,Raw_Data!U:U)</f>
        <v>31.8735</v>
      </c>
      <c r="G38">
        <f>SUMIF(Raw_Data!N:N,Product_Master!A38,Raw_Data!S:S)</f>
        <v>13</v>
      </c>
      <c r="H38" s="11">
        <f>SUMIF(Raw_Data!N:N,Product_Master!A38,Raw_Data!R:R)</f>
        <v>176.28800000000001</v>
      </c>
      <c r="I38" s="13">
        <f t="shared" si="0"/>
        <v>36.160714285714285</v>
      </c>
      <c r="J38" t="str">
        <f t="shared" si="1"/>
        <v>Low Performer</v>
      </c>
    </row>
    <row r="39" spans="1:10" x14ac:dyDescent="0.3">
      <c r="A39" t="s">
        <v>200</v>
      </c>
      <c r="B39" t="str">
        <f>IFERROR(INDEX(Raw_Data!Q:Q,MATCH(Product_Master!A39,Raw_Data!N:N,0)),"NOT FOUND")</f>
        <v>Atlantic Metals Mobile 3-Shelf Bookcases, Custom Colors</v>
      </c>
      <c r="C39" t="str">
        <f>IFERROR(INDEX(Raw_Data!O:O,MATCH(Product_Master!A39,Raw_Data!N:N,0)),"NOT FOUND")</f>
        <v>Furniture</v>
      </c>
      <c r="D39" t="str">
        <f>IFERROR(INDEX(Raw_Data!P:P,MATCH(Product_Master!A39,Raw_Data!N:N,0)),"NOT FOUND")</f>
        <v>Bookcases</v>
      </c>
      <c r="E39" s="11">
        <f>AVERAGEIF(Raw_Data!N:N,Product_Master!A39,Raw_Data!R:R)</f>
        <v>942.46402499999999</v>
      </c>
      <c r="F39" s="11">
        <f>AVERAGEIF(Raw_Data!N:N,Product_Master!A39,Raw_Data!U:U)</f>
        <v>97.541275000000013</v>
      </c>
      <c r="G39">
        <f>SUMIF(Raw_Data!N:N,Product_Master!A39,Raw_Data!S:S)</f>
        <v>35</v>
      </c>
      <c r="H39" s="11">
        <f>SUMIF(Raw_Data!N:N,Product_Master!A39,Raw_Data!R:R)</f>
        <v>7539.7121999999999</v>
      </c>
      <c r="I39" s="13">
        <f t="shared" si="0"/>
        <v>10.349601938386986</v>
      </c>
      <c r="J39" t="str">
        <f t="shared" si="1"/>
        <v>High Performer</v>
      </c>
    </row>
    <row r="40" spans="1:10" x14ac:dyDescent="0.3">
      <c r="A40" t="s">
        <v>202</v>
      </c>
      <c r="B40" t="str">
        <f>IFERROR(INDEX(Raw_Data!Q:Q,MATCH(Product_Master!A40,Raw_Data!N:N,0)),"NOT FOUND")</f>
        <v>Global Fabric Manager's Chair, Dark Gray</v>
      </c>
      <c r="C40" t="str">
        <f>IFERROR(INDEX(Raw_Data!O:O,MATCH(Product_Master!A40,Raw_Data!N:N,0)),"NOT FOUND")</f>
        <v>Furniture</v>
      </c>
      <c r="D40" t="str">
        <f>IFERROR(INDEX(Raw_Data!P:P,MATCH(Product_Master!A40,Raw_Data!N:N,0)),"NOT FOUND")</f>
        <v>Chairs</v>
      </c>
      <c r="E40" s="11">
        <f>AVERAGEIF(Raw_Data!N:N,Product_Master!A40,Raw_Data!R:R)</f>
        <v>350.06400000000002</v>
      </c>
      <c r="F40" s="11">
        <f>AVERAGEIF(Raw_Data!N:N,Product_Master!A40,Raw_Data!U:U)</f>
        <v>55.539000000000001</v>
      </c>
      <c r="G40">
        <f>SUMIF(Raw_Data!N:N,Product_Master!A40,Raw_Data!S:S)</f>
        <v>35</v>
      </c>
      <c r="H40" s="11">
        <f>SUMIF(Raw_Data!N:N,Product_Master!A40,Raw_Data!R:R)</f>
        <v>3150.576</v>
      </c>
      <c r="I40" s="13">
        <f t="shared" si="0"/>
        <v>15.865384615384615</v>
      </c>
      <c r="J40" t="str">
        <f t="shared" si="1"/>
        <v>High Performer</v>
      </c>
    </row>
    <row r="41" spans="1:10" x14ac:dyDescent="0.3">
      <c r="A41" t="s">
        <v>204</v>
      </c>
      <c r="B41" t="str">
        <f>IFERROR(INDEX(Raw_Data!Q:Q,MATCH(Product_Master!A41,Raw_Data!N:N,0)),"NOT FOUND")</f>
        <v>Plantronics HL10 Handset Lifter</v>
      </c>
      <c r="C41" t="str">
        <f>IFERROR(INDEX(Raw_Data!O:O,MATCH(Product_Master!A41,Raw_Data!N:N,0)),"NOT FOUND")</f>
        <v>Technology</v>
      </c>
      <c r="D41" t="str">
        <f>IFERROR(INDEX(Raw_Data!P:P,MATCH(Product_Master!A41,Raw_Data!N:N,0)),"NOT FOUND")</f>
        <v>Phones</v>
      </c>
      <c r="E41" s="11">
        <f>AVERAGEIF(Raw_Data!N:N,Product_Master!A41,Raw_Data!R:R)</f>
        <v>742.3359999999999</v>
      </c>
      <c r="F41" s="11">
        <f>AVERAGEIF(Raw_Data!N:N,Product_Master!A41,Raw_Data!U:U)</f>
        <v>83.512799999999999</v>
      </c>
      <c r="G41">
        <f>SUMIF(Raw_Data!N:N,Product_Master!A41,Raw_Data!S:S)</f>
        <v>24</v>
      </c>
      <c r="H41" s="11">
        <f>SUMIF(Raw_Data!N:N,Product_Master!A41,Raw_Data!R:R)</f>
        <v>2227.0079999999998</v>
      </c>
      <c r="I41" s="13">
        <f t="shared" si="0"/>
        <v>11.250000000000002</v>
      </c>
      <c r="J41" t="str">
        <f t="shared" si="1"/>
        <v>High Performer</v>
      </c>
    </row>
    <row r="42" spans="1:10" x14ac:dyDescent="0.3">
      <c r="A42" t="s">
        <v>211</v>
      </c>
      <c r="B42" t="str">
        <f>IFERROR(INDEX(Raw_Data!Q:Q,MATCH(Product_Master!A42,Raw_Data!N:N,0)),"NOT FOUND")</f>
        <v>Panasonic Kx-TS550</v>
      </c>
      <c r="C42" t="str">
        <f>IFERROR(INDEX(Raw_Data!O:O,MATCH(Product_Master!A42,Raw_Data!N:N,0)),"NOT FOUND")</f>
        <v>Technology</v>
      </c>
      <c r="D42" t="str">
        <f>IFERROR(INDEX(Raw_Data!P:P,MATCH(Product_Master!A42,Raw_Data!N:N,0)),"NOT FOUND")</f>
        <v>Phones</v>
      </c>
      <c r="E42" s="11">
        <f>AVERAGEIF(Raw_Data!N:N,Product_Master!A42,Raw_Data!R:R)</f>
        <v>120.88800000000001</v>
      </c>
      <c r="F42" s="11">
        <f>AVERAGEIF(Raw_Data!N:N,Product_Master!A42,Raw_Data!U:U)</f>
        <v>13.599900000000002</v>
      </c>
      <c r="G42">
        <f>SUMIF(Raw_Data!N:N,Product_Master!A42,Raw_Data!S:S)</f>
        <v>23</v>
      </c>
      <c r="H42" s="11">
        <f>SUMIF(Raw_Data!N:N,Product_Master!A42,Raw_Data!R:R)</f>
        <v>846.21600000000001</v>
      </c>
      <c r="I42" s="13">
        <f t="shared" si="0"/>
        <v>11.25</v>
      </c>
      <c r="J42" t="str">
        <f t="shared" si="1"/>
        <v>Medium</v>
      </c>
    </row>
    <row r="43" spans="1:10" x14ac:dyDescent="0.3">
      <c r="A43" t="s">
        <v>216</v>
      </c>
      <c r="B43" t="str">
        <f>IFERROR(INDEX(Raw_Data!Q:Q,MATCH(Product_Master!A43,Raw_Data!N:N,0)),"NOT FOUND")</f>
        <v>Eldon Base for stackable storage shelf, platinum</v>
      </c>
      <c r="C43" t="str">
        <f>IFERROR(INDEX(Raw_Data!O:O,MATCH(Product_Master!A43,Raw_Data!N:N,0)),"NOT FOUND")</f>
        <v>Office Supplies</v>
      </c>
      <c r="D43" t="str">
        <f>IFERROR(INDEX(Raw_Data!P:P,MATCH(Product_Master!A43,Raw_Data!N:N,0)),"NOT FOUND")</f>
        <v>Storage</v>
      </c>
      <c r="E43" s="11">
        <f>AVERAGEIF(Raw_Data!N:N,Product_Master!A43,Raw_Data!R:R)</f>
        <v>124.60799999999998</v>
      </c>
      <c r="F43" s="11">
        <f>AVERAGEIF(Raw_Data!N:N,Product_Master!A43,Raw_Data!U:U)</f>
        <v>-7.5098571428571423</v>
      </c>
      <c r="G43">
        <f>SUMIF(Raw_Data!N:N,Product_Master!A43,Raw_Data!S:S)</f>
        <v>25</v>
      </c>
      <c r="H43" s="11">
        <f>SUMIF(Raw_Data!N:N,Product_Master!A43,Raw_Data!R:R)</f>
        <v>872.25599999999986</v>
      </c>
      <c r="I43" s="13">
        <f t="shared" si="0"/>
        <v>-6.0267857142857153</v>
      </c>
      <c r="J43" t="str">
        <f t="shared" si="1"/>
        <v>Medium</v>
      </c>
    </row>
    <row r="44" spans="1:10" x14ac:dyDescent="0.3">
      <c r="A44" t="s">
        <v>222</v>
      </c>
      <c r="B44" t="str">
        <f>IFERROR(INDEX(Raw_Data!Q:Q,MATCH(Product_Master!A44,Raw_Data!N:N,0)),"NOT FOUND")</f>
        <v>Advantus 10-Drawer Portable Organizer, Chrome Metal Frame, Smoke Drawers</v>
      </c>
      <c r="C44" t="str">
        <f>IFERROR(INDEX(Raw_Data!O:O,MATCH(Product_Master!A44,Raw_Data!N:N,0)),"NOT FOUND")</f>
        <v>Office Supplies</v>
      </c>
      <c r="D44" t="str">
        <f>IFERROR(INDEX(Raw_Data!P:P,MATCH(Product_Master!A44,Raw_Data!N:N,0)),"NOT FOUND")</f>
        <v>Storage</v>
      </c>
      <c r="E44" s="11">
        <f>AVERAGEIF(Raw_Data!N:N,Product_Master!A44,Raw_Data!R:R)</f>
        <v>262.94400000000002</v>
      </c>
      <c r="F44" s="11">
        <f>AVERAGEIF(Raw_Data!N:N,Product_Master!A44,Raw_Data!U:U)</f>
        <v>69.321600000000004</v>
      </c>
      <c r="G44">
        <f>SUMIF(Raw_Data!N:N,Product_Master!A44,Raw_Data!S:S)</f>
        <v>18</v>
      </c>
      <c r="H44" s="11">
        <f>SUMIF(Raw_Data!N:N,Product_Master!A44,Raw_Data!R:R)</f>
        <v>1051.7760000000001</v>
      </c>
      <c r="I44" s="13">
        <f t="shared" si="0"/>
        <v>26.36363636363636</v>
      </c>
      <c r="J44" t="str">
        <f t="shared" si="1"/>
        <v>Medium</v>
      </c>
    </row>
    <row r="45" spans="1:10" x14ac:dyDescent="0.3">
      <c r="A45" t="s">
        <v>229</v>
      </c>
      <c r="B45" t="str">
        <f>IFERROR(INDEX(Raw_Data!Q:Q,MATCH(Product_Master!A45,Raw_Data!N:N,0)),"NOT FOUND")</f>
        <v>Verbatim 25 GB 6x Blu-ray Single Layer Recordable Disc, 25/Pack</v>
      </c>
      <c r="C45" t="str">
        <f>IFERROR(INDEX(Raw_Data!O:O,MATCH(Product_Master!A45,Raw_Data!N:N,0)),"NOT FOUND")</f>
        <v>Technology</v>
      </c>
      <c r="D45" t="str">
        <f>IFERROR(INDEX(Raw_Data!P:P,MATCH(Product_Master!A45,Raw_Data!N:N,0)),"NOT FOUND")</f>
        <v>Accessories</v>
      </c>
      <c r="E45" s="11">
        <f>AVERAGEIF(Raw_Data!N:N,Product_Master!A45,Raw_Data!R:R)</f>
        <v>49.658399999999993</v>
      </c>
      <c r="F45" s="11">
        <f>AVERAGEIF(Raw_Data!N:N,Product_Master!A45,Raw_Data!U:U)</f>
        <v>18.208080000000002</v>
      </c>
      <c r="G45">
        <f>SUMIF(Raw_Data!N:N,Product_Master!A45,Raw_Data!S:S)</f>
        <v>12</v>
      </c>
      <c r="H45" s="11">
        <f>SUMIF(Raw_Data!N:N,Product_Master!A45,Raw_Data!R:R)</f>
        <v>248.29199999999997</v>
      </c>
      <c r="I45" s="13">
        <f t="shared" si="0"/>
        <v>36.666666666666679</v>
      </c>
      <c r="J45" t="str">
        <f t="shared" si="1"/>
        <v>Low Performer</v>
      </c>
    </row>
    <row r="46" spans="1:10" x14ac:dyDescent="0.3">
      <c r="A46" t="s">
        <v>231</v>
      </c>
      <c r="B46" t="str">
        <f>IFERROR(INDEX(Raw_Data!Q:Q,MATCH(Product_Master!A46,Raw_Data!N:N,0)),"NOT FOUND")</f>
        <v>Wilson Jones Leather-Like Binders with DublLock Round Rings</v>
      </c>
      <c r="C46" t="str">
        <f>IFERROR(INDEX(Raw_Data!O:O,MATCH(Product_Master!A46,Raw_Data!N:N,0)),"NOT FOUND")</f>
        <v>Office Supplies</v>
      </c>
      <c r="D46" t="str">
        <f>IFERROR(INDEX(Raw_Data!P:P,MATCH(Product_Master!A46,Raw_Data!N:N,0)),"NOT FOUND")</f>
        <v>Binders</v>
      </c>
      <c r="E46" s="11">
        <f>AVERAGEIF(Raw_Data!N:N,Product_Master!A46,Raw_Data!R:R)</f>
        <v>19.860749999999999</v>
      </c>
      <c r="F46" s="11">
        <f>AVERAGEIF(Raw_Data!N:N,Product_Master!A46,Raw_Data!U:U)</f>
        <v>2.1243000000000003</v>
      </c>
      <c r="G46">
        <f>SUMIF(Raw_Data!N:N,Product_Master!A46,Raw_Data!S:S)</f>
        <v>46</v>
      </c>
      <c r="H46" s="11">
        <f>SUMIF(Raw_Data!N:N,Product_Master!A46,Raw_Data!R:R)</f>
        <v>238.32900000000001</v>
      </c>
      <c r="I46" s="13">
        <f t="shared" si="0"/>
        <v>10.695970695970699</v>
      </c>
      <c r="J46" t="str">
        <f t="shared" si="1"/>
        <v>Low Performer</v>
      </c>
    </row>
    <row r="47" spans="1:10" x14ac:dyDescent="0.3">
      <c r="A47" t="s">
        <v>238</v>
      </c>
      <c r="B47" t="str">
        <f>IFERROR(INDEX(Raw_Data!Q:Q,MATCH(Product_Master!A47,Raw_Data!N:N,0)),"NOT FOUND")</f>
        <v>Gould Plastics 9-Pocket Panel Bin, 18-3/8w x 5-1/4d x 20-1/2h, Black</v>
      </c>
      <c r="C47" t="str">
        <f>IFERROR(INDEX(Raw_Data!O:O,MATCH(Product_Master!A47,Raw_Data!N:N,0)),"NOT FOUND")</f>
        <v>Office Supplies</v>
      </c>
      <c r="D47" t="str">
        <f>IFERROR(INDEX(Raw_Data!P:P,MATCH(Product_Master!A47,Raw_Data!N:N,0)),"NOT FOUND")</f>
        <v>Storage</v>
      </c>
      <c r="E47" s="11">
        <f>AVERAGEIF(Raw_Data!N:N,Product_Master!A47,Raw_Data!R:R)</f>
        <v>158.97</v>
      </c>
      <c r="F47" s="11">
        <f>AVERAGEIF(Raw_Data!N:N,Product_Master!A47,Raw_Data!U:U)</f>
        <v>-10.597999999999999</v>
      </c>
      <c r="G47">
        <f>SUMIF(Raw_Data!N:N,Product_Master!A47,Raw_Data!S:S)</f>
        <v>20</v>
      </c>
      <c r="H47" s="11">
        <f>SUMIF(Raw_Data!N:N,Product_Master!A47,Raw_Data!R:R)</f>
        <v>953.82</v>
      </c>
      <c r="I47" s="13">
        <f t="shared" si="0"/>
        <v>-6.666666666666667</v>
      </c>
      <c r="J47" t="str">
        <f t="shared" si="1"/>
        <v>Medium</v>
      </c>
    </row>
    <row r="48" spans="1:10" x14ac:dyDescent="0.3">
      <c r="A48" t="s">
        <v>245</v>
      </c>
      <c r="B48" t="str">
        <f>IFERROR(INDEX(Raw_Data!Q:Q,MATCH(Product_Master!A48,Raw_Data!N:N,0)),"NOT FOUND")</f>
        <v>Imation 8gb Micro Traveldrive Usb 2.0 Flash Drive</v>
      </c>
      <c r="C48" t="str">
        <f>IFERROR(INDEX(Raw_Data!O:O,MATCH(Product_Master!A48,Raw_Data!N:N,0)),"NOT FOUND")</f>
        <v>Technology</v>
      </c>
      <c r="D48" t="str">
        <f>IFERROR(INDEX(Raw_Data!P:P,MATCH(Product_Master!A48,Raw_Data!N:N,0)),"NOT FOUND")</f>
        <v>Accessories</v>
      </c>
      <c r="E48" s="11">
        <f>AVERAGEIF(Raw_Data!N:N,Product_Master!A48,Raw_Data!R:R)</f>
        <v>44.625</v>
      </c>
      <c r="F48" s="11">
        <f>AVERAGEIF(Raw_Data!N:N,Product_Master!A48,Raw_Data!U:U)</f>
        <v>2.9062499999999996</v>
      </c>
      <c r="G48">
        <f>SUMIF(Raw_Data!N:N,Product_Master!A48,Raw_Data!S:S)</f>
        <v>25</v>
      </c>
      <c r="H48" s="11">
        <f>SUMIF(Raw_Data!N:N,Product_Master!A48,Raw_Data!R:R)</f>
        <v>357</v>
      </c>
      <c r="I48" s="13">
        <f t="shared" si="0"/>
        <v>6.5126050420168058</v>
      </c>
      <c r="J48" t="str">
        <f t="shared" si="1"/>
        <v>Medium</v>
      </c>
    </row>
    <row r="49" spans="1:10" x14ac:dyDescent="0.3">
      <c r="A49" t="s">
        <v>247</v>
      </c>
      <c r="B49" t="str">
        <f>IFERROR(INDEX(Raw_Data!Q:Q,MATCH(Product_Master!A49,Raw_Data!N:N,0)),"NOT FOUND")</f>
        <v>LF Elite 3D Dazzle Designer Hard Case Cover, Lf Stylus Pen and Wiper For Apple Iphone 5c Mini Lite</v>
      </c>
      <c r="C49" t="str">
        <f>IFERROR(INDEX(Raw_Data!O:O,MATCH(Product_Master!A49,Raw_Data!N:N,0)),"NOT FOUND")</f>
        <v>Technology</v>
      </c>
      <c r="D49" t="str">
        <f>IFERROR(INDEX(Raw_Data!P:P,MATCH(Product_Master!A49,Raw_Data!N:N,0)),"NOT FOUND")</f>
        <v>Phones</v>
      </c>
      <c r="E49" s="11">
        <f>AVERAGEIF(Raw_Data!N:N,Product_Master!A49,Raw_Data!R:R)</f>
        <v>32.699999999999996</v>
      </c>
      <c r="F49" s="11">
        <f>AVERAGEIF(Raw_Data!N:N,Product_Master!A49,Raw_Data!U:U)</f>
        <v>5.2320000000000002</v>
      </c>
      <c r="G49">
        <f>SUMIF(Raw_Data!N:N,Product_Master!A49,Raw_Data!S:S)</f>
        <v>28</v>
      </c>
      <c r="H49" s="11">
        <f>SUMIF(Raw_Data!N:N,Product_Master!A49,Raw_Data!R:R)</f>
        <v>261.59999999999997</v>
      </c>
      <c r="I49" s="13">
        <f t="shared" si="0"/>
        <v>16.000000000000004</v>
      </c>
      <c r="J49" t="str">
        <f t="shared" si="1"/>
        <v>Low Performer</v>
      </c>
    </row>
    <row r="50" spans="1:10" x14ac:dyDescent="0.3">
      <c r="A50" t="s">
        <v>254</v>
      </c>
      <c r="B50" t="str">
        <f>IFERROR(INDEX(Raw_Data!Q:Q,MATCH(Product_Master!A50,Raw_Data!N:N,0)),"NOT FOUND")</f>
        <v>C-Line Peel &amp; Stick Add-On Filing Pockets, 8-3/4 x 5-1/8, 10/Pack</v>
      </c>
      <c r="C50" t="str">
        <f>IFERROR(INDEX(Raw_Data!O:O,MATCH(Product_Master!A50,Raw_Data!N:N,0)),"NOT FOUND")</f>
        <v>Office Supplies</v>
      </c>
      <c r="D50" t="str">
        <f>IFERROR(INDEX(Raw_Data!P:P,MATCH(Product_Master!A50,Raw_Data!N:N,0)),"NOT FOUND")</f>
        <v>Binders</v>
      </c>
      <c r="E50" s="11">
        <f>AVERAGEIF(Raw_Data!N:N,Product_Master!A50,Raw_Data!R:R)</f>
        <v>21.498750000000001</v>
      </c>
      <c r="F50" s="11">
        <f>AVERAGEIF(Raw_Data!N:N,Product_Master!A50,Raw_Data!U:U)</f>
        <v>3.7742249999999999</v>
      </c>
      <c r="G50">
        <f>SUMIF(Raw_Data!N:N,Product_Master!A50,Raw_Data!S:S)</f>
        <v>21</v>
      </c>
      <c r="H50" s="11">
        <f>SUMIF(Raw_Data!N:N,Product_Master!A50,Raw_Data!R:R)</f>
        <v>85.995000000000005</v>
      </c>
      <c r="I50" s="13">
        <f t="shared" si="0"/>
        <v>17.555555555555554</v>
      </c>
      <c r="J50" t="str">
        <f t="shared" si="1"/>
        <v>Low Performer</v>
      </c>
    </row>
    <row r="51" spans="1:10" x14ac:dyDescent="0.3">
      <c r="A51" t="s">
        <v>256</v>
      </c>
      <c r="B51" t="str">
        <f>IFERROR(INDEX(Raw_Data!Q:Q,MATCH(Product_Master!A51,Raw_Data!N:N,0)),"NOT FOUND")</f>
        <v>Avery 485</v>
      </c>
      <c r="C51" t="str">
        <f>IFERROR(INDEX(Raw_Data!O:O,MATCH(Product_Master!A51,Raw_Data!N:N,0)),"NOT FOUND")</f>
        <v>Office Supplies</v>
      </c>
      <c r="D51" t="str">
        <f>IFERROR(INDEX(Raw_Data!P:P,MATCH(Product_Master!A51,Raw_Data!N:N,0)),"NOT FOUND")</f>
        <v>Labels</v>
      </c>
      <c r="E51" s="11">
        <f>AVERAGEIF(Raw_Data!N:N,Product_Master!A51,Raw_Data!R:R)</f>
        <v>79.878749999999997</v>
      </c>
      <c r="F51" s="11">
        <f>AVERAGEIF(Raw_Data!N:N,Product_Master!A51,Raw_Data!U:U)</f>
        <v>37.543012500000003</v>
      </c>
      <c r="G51">
        <f>SUMIF(Raw_Data!N:N,Product_Master!A51,Raw_Data!S:S)</f>
        <v>51</v>
      </c>
      <c r="H51" s="11">
        <f>SUMIF(Raw_Data!N:N,Product_Master!A51,Raw_Data!R:R)</f>
        <v>639.03</v>
      </c>
      <c r="I51" s="13">
        <f t="shared" si="0"/>
        <v>47.000000000000007</v>
      </c>
      <c r="J51" t="str">
        <f t="shared" si="1"/>
        <v>Medium</v>
      </c>
    </row>
    <row r="52" spans="1:10" x14ac:dyDescent="0.3">
      <c r="A52" t="s">
        <v>258</v>
      </c>
      <c r="B52" t="str">
        <f>IFERROR(INDEX(Raw_Data!Q:Q,MATCH(Product_Master!A52,Raw_Data!N:N,0)),"NOT FOUND")</f>
        <v>Longer-Life Soft White Bulbs</v>
      </c>
      <c r="C52" t="str">
        <f>IFERROR(INDEX(Raw_Data!O:O,MATCH(Product_Master!A52,Raw_Data!N:N,0)),"NOT FOUND")</f>
        <v>Furniture</v>
      </c>
      <c r="D52" t="str">
        <f>IFERROR(INDEX(Raw_Data!P:P,MATCH(Product_Master!A52,Raw_Data!N:N,0)),"NOT FOUND")</f>
        <v>Furnishings</v>
      </c>
      <c r="E52" s="11">
        <f>AVERAGEIF(Raw_Data!N:N,Product_Master!A52,Raw_Data!R:R)</f>
        <v>11.519199999999998</v>
      </c>
      <c r="F52" s="11">
        <f>AVERAGEIF(Raw_Data!N:N,Product_Master!A52,Raw_Data!U:U)</f>
        <v>4.4721600000000006</v>
      </c>
      <c r="G52">
        <f>SUMIF(Raw_Data!N:N,Product_Master!A52,Raw_Data!S:S)</f>
        <v>44</v>
      </c>
      <c r="H52" s="11">
        <f>SUMIF(Raw_Data!N:N,Product_Master!A52,Raw_Data!R:R)</f>
        <v>115.19199999999998</v>
      </c>
      <c r="I52" s="13">
        <f t="shared" si="0"/>
        <v>38.823529411764717</v>
      </c>
      <c r="J52" t="str">
        <f t="shared" si="1"/>
        <v>Low Performer</v>
      </c>
    </row>
    <row r="53" spans="1:10" x14ac:dyDescent="0.3">
      <c r="A53" t="s">
        <v>260</v>
      </c>
      <c r="B53" t="str">
        <f>IFERROR(INDEX(Raw_Data!Q:Q,MATCH(Product_Master!A53,Raw_Data!N:N,0)),"NOT FOUND")</f>
        <v>Global Leather Task Chair, Black</v>
      </c>
      <c r="C53" t="str">
        <f>IFERROR(INDEX(Raw_Data!O:O,MATCH(Product_Master!A53,Raw_Data!N:N,0)),"NOT FOUND")</f>
        <v>Furniture</v>
      </c>
      <c r="D53" t="str">
        <f>IFERROR(INDEX(Raw_Data!P:P,MATCH(Product_Master!A53,Raw_Data!N:N,0)),"NOT FOUND")</f>
        <v>Chairs</v>
      </c>
      <c r="E53" s="11">
        <f>AVERAGEIF(Raw_Data!N:N,Product_Master!A53,Raw_Data!R:R)</f>
        <v>181.10487499999999</v>
      </c>
      <c r="F53" s="11">
        <f>AVERAGEIF(Raw_Data!N:N,Product_Master!A53,Raw_Data!U:U)</f>
        <v>7.9866125000000006</v>
      </c>
      <c r="G53">
        <f>SUMIF(Raw_Data!N:N,Product_Master!A53,Raw_Data!S:S)</f>
        <v>19</v>
      </c>
      <c r="H53" s="11">
        <f>SUMIF(Raw_Data!N:N,Product_Master!A53,Raw_Data!R:R)</f>
        <v>1448.8389999999999</v>
      </c>
      <c r="I53" s="13">
        <f t="shared" si="0"/>
        <v>4.4099378881987583</v>
      </c>
      <c r="J53" t="str">
        <f t="shared" si="1"/>
        <v>High Performer</v>
      </c>
    </row>
    <row r="54" spans="1:10" x14ac:dyDescent="0.3">
      <c r="A54" t="s">
        <v>267</v>
      </c>
      <c r="B54" t="str">
        <f>IFERROR(INDEX(Raw_Data!Q:Q,MATCH(Product_Master!A54,Raw_Data!N:N,0)),"NOT FOUND")</f>
        <v>Advantus Push Pins</v>
      </c>
      <c r="C54" t="str">
        <f>IFERROR(INDEX(Raw_Data!O:O,MATCH(Product_Master!A54,Raw_Data!N:N,0)),"NOT FOUND")</f>
        <v>Office Supplies</v>
      </c>
      <c r="D54" t="str">
        <f>IFERROR(INDEX(Raw_Data!P:P,MATCH(Product_Master!A54,Raw_Data!N:N,0)),"NOT FOUND")</f>
        <v>Fasteners</v>
      </c>
      <c r="E54" s="11">
        <f>AVERAGEIF(Raw_Data!N:N,Product_Master!A54,Raw_Data!R:R)</f>
        <v>7.8479999999999999</v>
      </c>
      <c r="F54" s="11">
        <f>AVERAGEIF(Raw_Data!N:N,Product_Master!A54,Raw_Data!U:U)</f>
        <v>2.8869428571428579</v>
      </c>
      <c r="G54">
        <f>SUMIF(Raw_Data!N:N,Product_Master!A54,Raw_Data!S:S)</f>
        <v>27</v>
      </c>
      <c r="H54" s="11">
        <f>SUMIF(Raw_Data!N:N,Product_Master!A54,Raw_Data!R:R)</f>
        <v>54.936</v>
      </c>
      <c r="I54" s="13">
        <f t="shared" si="0"/>
        <v>36.785714285714292</v>
      </c>
      <c r="J54" t="str">
        <f t="shared" si="1"/>
        <v>Low Performer</v>
      </c>
    </row>
    <row r="55" spans="1:10" x14ac:dyDescent="0.3">
      <c r="A55" t="s">
        <v>270</v>
      </c>
      <c r="B55" t="str">
        <f>IFERROR(INDEX(Raw_Data!Q:Q,MATCH(Product_Master!A55,Raw_Data!N:N,0)),"NOT FOUND")</f>
        <v>AT&amp;T CL83451 4-Handset Telephone</v>
      </c>
      <c r="C55" t="str">
        <f>IFERROR(INDEX(Raw_Data!O:O,MATCH(Product_Master!A55,Raw_Data!N:N,0)),"NOT FOUND")</f>
        <v>Technology</v>
      </c>
      <c r="D55" t="str">
        <f>IFERROR(INDEX(Raw_Data!P:P,MATCH(Product_Master!A55,Raw_Data!N:N,0)),"NOT FOUND")</f>
        <v>Phones</v>
      </c>
      <c r="E55" s="11">
        <f>AVERAGEIF(Raw_Data!N:N,Product_Master!A55,Raw_Data!R:R)</f>
        <v>484.07650000000001</v>
      </c>
      <c r="F55" s="11">
        <f>AVERAGEIF(Raw_Data!N:N,Product_Master!A55,Raw_Data!U:U)</f>
        <v>118.44425</v>
      </c>
      <c r="G55">
        <f>SUMIF(Raw_Data!N:N,Product_Master!A55,Raw_Data!S:S)</f>
        <v>10</v>
      </c>
      <c r="H55" s="11">
        <f>SUMIF(Raw_Data!N:N,Product_Master!A55,Raw_Data!R:R)</f>
        <v>1936.306</v>
      </c>
      <c r="I55" s="13">
        <f t="shared" si="0"/>
        <v>24.468085106382979</v>
      </c>
      <c r="J55" t="str">
        <f t="shared" si="1"/>
        <v>High Performer</v>
      </c>
    </row>
    <row r="56" spans="1:10" x14ac:dyDescent="0.3">
      <c r="A56" t="s">
        <v>276</v>
      </c>
      <c r="B56" t="str">
        <f>IFERROR(INDEX(Raw_Data!Q:Q,MATCH(Product_Master!A56,Raw_Data!N:N,0)),"NOT FOUND")</f>
        <v>Home/Office Personal File Carts</v>
      </c>
      <c r="C56" t="str">
        <f>IFERROR(INDEX(Raw_Data!O:O,MATCH(Product_Master!A56,Raw_Data!N:N,0)),"NOT FOUND")</f>
        <v>Office Supplies</v>
      </c>
      <c r="D56" t="str">
        <f>IFERROR(INDEX(Raw_Data!P:P,MATCH(Product_Master!A56,Raw_Data!N:N,0)),"NOT FOUND")</f>
        <v>Storage</v>
      </c>
      <c r="E56" s="11">
        <f>AVERAGEIF(Raw_Data!N:N,Product_Master!A56,Raw_Data!R:R)</f>
        <v>140.03314285714285</v>
      </c>
      <c r="F56" s="11">
        <f>AVERAGEIF(Raw_Data!N:N,Product_Master!A56,Raw_Data!U:U)</f>
        <v>28.304571428571425</v>
      </c>
      <c r="G56">
        <f>SUMIF(Raw_Data!N:N,Product_Master!A56,Raw_Data!S:S)</f>
        <v>30</v>
      </c>
      <c r="H56" s="11">
        <f>SUMIF(Raw_Data!N:N,Product_Master!A56,Raw_Data!R:R)</f>
        <v>980.23199999999997</v>
      </c>
      <c r="I56" s="13">
        <f t="shared" si="0"/>
        <v>20.212765957446805</v>
      </c>
      <c r="J56" t="str">
        <f t="shared" si="1"/>
        <v>Medium</v>
      </c>
    </row>
    <row r="57" spans="1:10" x14ac:dyDescent="0.3">
      <c r="A57" t="s">
        <v>278</v>
      </c>
      <c r="B57" t="str">
        <f>IFERROR(INDEX(Raw_Data!Q:Q,MATCH(Product_Master!A57,Raw_Data!N:N,0)),"NOT FOUND")</f>
        <v>Xerox 232</v>
      </c>
      <c r="C57" t="str">
        <f>IFERROR(INDEX(Raw_Data!O:O,MATCH(Product_Master!A57,Raw_Data!N:N,0)),"NOT FOUND")</f>
        <v>Office Supplies</v>
      </c>
      <c r="D57" t="str">
        <f>IFERROR(INDEX(Raw_Data!P:P,MATCH(Product_Master!A57,Raw_Data!N:N,0)),"NOT FOUND")</f>
        <v>Paper</v>
      </c>
      <c r="E57" s="11">
        <f>AVERAGEIF(Raw_Data!N:N,Product_Master!A57,Raw_Data!R:R)</f>
        <v>30.132000000000001</v>
      </c>
      <c r="F57" s="11">
        <f>AVERAGEIF(Raw_Data!N:N,Product_Master!A57,Raw_Data!U:U)</f>
        <v>14.126399999999999</v>
      </c>
      <c r="G57">
        <f>SUMIF(Raw_Data!N:N,Product_Master!A57,Raw_Data!S:S)</f>
        <v>19</v>
      </c>
      <c r="H57" s="11">
        <f>SUMIF(Raw_Data!N:N,Product_Master!A57,Raw_Data!R:R)</f>
        <v>120.52800000000001</v>
      </c>
      <c r="I57" s="13">
        <f t="shared" si="0"/>
        <v>46.881720430107521</v>
      </c>
      <c r="J57" t="str">
        <f t="shared" si="1"/>
        <v>Low Performer</v>
      </c>
    </row>
    <row r="58" spans="1:10" x14ac:dyDescent="0.3">
      <c r="A58" t="s">
        <v>280</v>
      </c>
      <c r="B58" t="str">
        <f>IFERROR(INDEX(Raw_Data!Q:Q,MATCH(Product_Master!A58,Raw_Data!N:N,0)),"NOT FOUND")</f>
        <v>Novimex Turbo Task Chair</v>
      </c>
      <c r="C58" t="str">
        <f>IFERROR(INDEX(Raw_Data!O:O,MATCH(Product_Master!A58,Raw_Data!N:N,0)),"NOT FOUND")</f>
        <v>Furniture</v>
      </c>
      <c r="D58" t="str">
        <f>IFERROR(INDEX(Raw_Data!P:P,MATCH(Product_Master!A58,Raw_Data!N:N,0)),"NOT FOUND")</f>
        <v>Chairs</v>
      </c>
      <c r="E58" s="11">
        <f>AVERAGEIF(Raw_Data!N:N,Product_Master!A58,Raw_Data!R:R)</f>
        <v>223.58699999999999</v>
      </c>
      <c r="F58" s="11">
        <f>AVERAGEIF(Raw_Data!N:N,Product_Master!A58,Raw_Data!U:U)</f>
        <v>-5.4417999999999997</v>
      </c>
      <c r="G58">
        <f>SUMIF(Raw_Data!N:N,Product_Master!A58,Raw_Data!S:S)</f>
        <v>22</v>
      </c>
      <c r="H58" s="11">
        <f>SUMIF(Raw_Data!N:N,Product_Master!A58,Raw_Data!R:R)</f>
        <v>1341.5219999999999</v>
      </c>
      <c r="I58" s="13">
        <f t="shared" si="0"/>
        <v>-2.4338624338624339</v>
      </c>
      <c r="J58" t="str">
        <f t="shared" si="1"/>
        <v>High Performer</v>
      </c>
    </row>
    <row r="59" spans="1:10" x14ac:dyDescent="0.3">
      <c r="A59" t="s">
        <v>282</v>
      </c>
      <c r="B59" t="str">
        <f>IFERROR(INDEX(Raw_Data!Q:Q,MATCH(Product_Master!A59,Raw_Data!N:N,0)),"NOT FOUND")</f>
        <v>Array Parchment Paper, Assorted Colors</v>
      </c>
      <c r="C59" t="str">
        <f>IFERROR(INDEX(Raw_Data!O:O,MATCH(Product_Master!A59,Raw_Data!N:N,0)),"NOT FOUND")</f>
        <v>Office Supplies</v>
      </c>
      <c r="D59" t="str">
        <f>IFERROR(INDEX(Raw_Data!P:P,MATCH(Product_Master!A59,Raw_Data!N:N,0)),"NOT FOUND")</f>
        <v>Paper</v>
      </c>
      <c r="E59" s="11">
        <f>AVERAGEIF(Raw_Data!N:N,Product_Master!A59,Raw_Data!R:R)</f>
        <v>26.571999999999999</v>
      </c>
      <c r="F59" s="11">
        <f>AVERAGEIF(Raw_Data!N:N,Product_Master!A59,Raw_Data!U:U)</f>
        <v>12.376000000000001</v>
      </c>
      <c r="G59">
        <f>SUMIF(Raw_Data!N:N,Product_Master!A59,Raw_Data!S:S)</f>
        <v>15</v>
      </c>
      <c r="H59" s="11">
        <f>SUMIF(Raw_Data!N:N,Product_Master!A59,Raw_Data!R:R)</f>
        <v>106.288</v>
      </c>
      <c r="I59" s="13">
        <f t="shared" si="0"/>
        <v>46.575342465753437</v>
      </c>
      <c r="J59" t="str">
        <f t="shared" si="1"/>
        <v>Low Performer</v>
      </c>
    </row>
    <row r="60" spans="1:10" x14ac:dyDescent="0.3">
      <c r="A60" t="s">
        <v>284</v>
      </c>
      <c r="B60" t="str">
        <f>IFERROR(INDEX(Raw_Data!Q:Q,MATCH(Product_Master!A60,Raw_Data!N:N,0)),"NOT FOUND")</f>
        <v>Plastic Binding Combs</v>
      </c>
      <c r="C60" t="str">
        <f>IFERROR(INDEX(Raw_Data!O:O,MATCH(Product_Master!A60,Raw_Data!N:N,0)),"NOT FOUND")</f>
        <v>Office Supplies</v>
      </c>
      <c r="D60" t="str">
        <f>IFERROR(INDEX(Raw_Data!P:P,MATCH(Product_Master!A60,Raw_Data!N:N,0)),"NOT FOUND")</f>
        <v>Binders</v>
      </c>
      <c r="E60" s="11">
        <f>AVERAGEIF(Raw_Data!N:N,Product_Master!A60,Raw_Data!R:R)</f>
        <v>53.934000000000005</v>
      </c>
      <c r="F60" s="11">
        <f>AVERAGEIF(Raw_Data!N:N,Product_Master!A60,Raw_Data!U:U)</f>
        <v>16.998299999999997</v>
      </c>
      <c r="G60">
        <f>SUMIF(Raw_Data!N:N,Product_Master!A60,Raw_Data!S:S)</f>
        <v>23</v>
      </c>
      <c r="H60" s="11">
        <f>SUMIF(Raw_Data!N:N,Product_Master!A60,Raw_Data!R:R)</f>
        <v>269.67</v>
      </c>
      <c r="I60" s="13">
        <f t="shared" si="0"/>
        <v>31.516853932584262</v>
      </c>
      <c r="J60" t="str">
        <f t="shared" si="1"/>
        <v>Low Performer</v>
      </c>
    </row>
    <row r="61" spans="1:10" x14ac:dyDescent="0.3">
      <c r="A61" t="s">
        <v>286</v>
      </c>
      <c r="B61" t="str">
        <f>IFERROR(INDEX(Raw_Data!Q:Q,MATCH(Product_Master!A61,Raw_Data!N:N,0)),"NOT FOUND")</f>
        <v>Prang Dustless Chalk Sticks</v>
      </c>
      <c r="C61" t="str">
        <f>IFERROR(INDEX(Raw_Data!O:O,MATCH(Product_Master!A61,Raw_Data!N:N,0)),"NOT FOUND")</f>
        <v>Office Supplies</v>
      </c>
      <c r="D61" t="str">
        <f>IFERROR(INDEX(Raw_Data!P:P,MATCH(Product_Master!A61,Raw_Data!N:N,0)),"NOT FOUND")</f>
        <v>Art</v>
      </c>
      <c r="E61" s="11">
        <f>AVERAGEIF(Raw_Data!N:N,Product_Master!A61,Raw_Data!R:R)</f>
        <v>4.8720000000000008</v>
      </c>
      <c r="F61" s="11">
        <f>AVERAGEIF(Raw_Data!N:N,Product_Master!A61,Raw_Data!U:U)</f>
        <v>2.3519999999999999</v>
      </c>
      <c r="G61">
        <f>SUMIF(Raw_Data!N:N,Product_Master!A61,Raw_Data!S:S)</f>
        <v>24</v>
      </c>
      <c r="H61" s="11">
        <f>SUMIF(Raw_Data!N:N,Product_Master!A61,Raw_Data!R:R)</f>
        <v>38.976000000000006</v>
      </c>
      <c r="I61" s="13">
        <f t="shared" si="0"/>
        <v>48.275862068965509</v>
      </c>
      <c r="J61" t="str">
        <f t="shared" si="1"/>
        <v>Low Performer</v>
      </c>
    </row>
    <row r="62" spans="1:10" x14ac:dyDescent="0.3">
      <c r="A62" t="s">
        <v>291</v>
      </c>
      <c r="B62" t="str">
        <f>IFERROR(INDEX(Raw_Data!Q:Q,MATCH(Product_Master!A62,Raw_Data!N:N,0)),"NOT FOUND")</f>
        <v>Verbatim 25 GB 6x Blu-ray Single Layer Recordable Disc, 3/Pack</v>
      </c>
      <c r="C62" t="str">
        <f>IFERROR(INDEX(Raw_Data!O:O,MATCH(Product_Master!A62,Raw_Data!N:N,0)),"NOT FOUND")</f>
        <v>Technology</v>
      </c>
      <c r="D62" t="str">
        <f>IFERROR(INDEX(Raw_Data!P:P,MATCH(Product_Master!A62,Raw_Data!N:N,0)),"NOT FOUND")</f>
        <v>Accessories</v>
      </c>
      <c r="E62" s="11">
        <f>AVERAGEIF(Raw_Data!N:N,Product_Master!A62,Raw_Data!R:R)</f>
        <v>30.756000000000004</v>
      </c>
      <c r="F62" s="11">
        <f>AVERAGEIF(Raw_Data!N:N,Product_Master!A62,Raw_Data!U:U)</f>
        <v>11.184000000000003</v>
      </c>
      <c r="G62">
        <f>SUMIF(Raw_Data!N:N,Product_Master!A62,Raw_Data!S:S)</f>
        <v>30</v>
      </c>
      <c r="H62" s="11">
        <f>SUMIF(Raw_Data!N:N,Product_Master!A62,Raw_Data!R:R)</f>
        <v>184.53600000000003</v>
      </c>
      <c r="I62" s="13">
        <f t="shared" si="0"/>
        <v>36.363636363636367</v>
      </c>
      <c r="J62" t="str">
        <f t="shared" si="1"/>
        <v>Low Performer</v>
      </c>
    </row>
    <row r="63" spans="1:10" x14ac:dyDescent="0.3">
      <c r="A63" t="s">
        <v>293</v>
      </c>
      <c r="B63" t="str">
        <f>IFERROR(INDEX(Raw_Data!Q:Q,MATCH(Product_Master!A63,Raw_Data!N:N,0)),"NOT FOUND")</f>
        <v>Acco PRESSTEX Data Binder with Storage Hooks, Dark Blue, 14 7/8" X 11"</v>
      </c>
      <c r="C63" t="str">
        <f>IFERROR(INDEX(Raw_Data!O:O,MATCH(Product_Master!A63,Raw_Data!N:N,0)),"NOT FOUND")</f>
        <v>Office Supplies</v>
      </c>
      <c r="D63" t="str">
        <f>IFERROR(INDEX(Raw_Data!P:P,MATCH(Product_Master!A63,Raw_Data!N:N,0)),"NOT FOUND")</f>
        <v>Binders</v>
      </c>
      <c r="E63" s="11">
        <f>AVERAGEIF(Raw_Data!N:N,Product_Master!A63,Raw_Data!R:R)</f>
        <v>25.055428571428571</v>
      </c>
      <c r="F63" s="11">
        <f>AVERAGEIF(Raw_Data!N:N,Product_Master!A63,Raw_Data!U:U)</f>
        <v>10.552485714285714</v>
      </c>
      <c r="G63">
        <f>SUMIF(Raw_Data!N:N,Product_Master!A63,Raw_Data!S:S)</f>
        <v>37</v>
      </c>
      <c r="H63" s="11">
        <f>SUMIF(Raw_Data!N:N,Product_Master!A63,Raw_Data!R:R)</f>
        <v>175.38800000000001</v>
      </c>
      <c r="I63" s="13">
        <f t="shared" si="0"/>
        <v>42.116564417177912</v>
      </c>
      <c r="J63" t="str">
        <f t="shared" si="1"/>
        <v>Low Performer</v>
      </c>
    </row>
    <row r="64" spans="1:10" x14ac:dyDescent="0.3">
      <c r="A64" t="s">
        <v>295</v>
      </c>
      <c r="B64" t="str">
        <f>IFERROR(INDEX(Raw_Data!Q:Q,MATCH(Product_Master!A64,Raw_Data!N:N,0)),"NOT FOUND")</f>
        <v>Xerox 1943</v>
      </c>
      <c r="C64" t="str">
        <f>IFERROR(INDEX(Raw_Data!O:O,MATCH(Product_Master!A64,Raw_Data!N:N,0)),"NOT FOUND")</f>
        <v>Office Supplies</v>
      </c>
      <c r="D64" t="str">
        <f>IFERROR(INDEX(Raw_Data!P:P,MATCH(Product_Master!A64,Raw_Data!N:N,0)),"NOT FOUND")</f>
        <v>Paper</v>
      </c>
      <c r="E64" s="11">
        <f>AVERAGEIF(Raw_Data!N:N,Product_Master!A64,Raw_Data!R:R)</f>
        <v>185.858</v>
      </c>
      <c r="F64" s="11">
        <f>AVERAGEIF(Raw_Data!N:N,Product_Master!A64,Raw_Data!U:U)</f>
        <v>82.168800000000005</v>
      </c>
      <c r="G64">
        <f>SUMIF(Raw_Data!N:N,Product_Master!A64,Raw_Data!S:S)</f>
        <v>16</v>
      </c>
      <c r="H64" s="11">
        <f>SUMIF(Raw_Data!N:N,Product_Master!A64,Raw_Data!R:R)</f>
        <v>743.43200000000002</v>
      </c>
      <c r="I64" s="13">
        <f t="shared" si="0"/>
        <v>44.21052631578948</v>
      </c>
      <c r="J64" t="str">
        <f t="shared" si="1"/>
        <v>Medium</v>
      </c>
    </row>
    <row r="65" spans="1:10" x14ac:dyDescent="0.3">
      <c r="A65" t="s">
        <v>297</v>
      </c>
      <c r="B65" t="str">
        <f>IFERROR(INDEX(Raw_Data!Q:Q,MATCH(Product_Master!A65,Raw_Data!N:N,0)),"NOT FOUND")</f>
        <v>Luxo Economy Swing Arm Lamp</v>
      </c>
      <c r="C65" t="str">
        <f>IFERROR(INDEX(Raw_Data!O:O,MATCH(Product_Master!A65,Raw_Data!N:N,0)),"NOT FOUND")</f>
        <v>Furniture</v>
      </c>
      <c r="D65" t="str">
        <f>IFERROR(INDEX(Raw_Data!P:P,MATCH(Product_Master!A65,Raw_Data!N:N,0)),"NOT FOUND")</f>
        <v>Furnishings</v>
      </c>
      <c r="E65" s="11">
        <f>AVERAGEIF(Raw_Data!N:N,Product_Master!A65,Raw_Data!R:R)</f>
        <v>67.796000000000006</v>
      </c>
      <c r="F65" s="11">
        <f>AVERAGEIF(Raw_Data!N:N,Product_Master!A65,Raw_Data!U:U)</f>
        <v>18.982879999999998</v>
      </c>
      <c r="G65">
        <f>SUMIF(Raw_Data!N:N,Product_Master!A65,Raw_Data!S:S)</f>
        <v>17</v>
      </c>
      <c r="H65" s="11">
        <f>SUMIF(Raw_Data!N:N,Product_Master!A65,Raw_Data!R:R)</f>
        <v>338.98</v>
      </c>
      <c r="I65" s="13">
        <f t="shared" si="0"/>
        <v>27.999999999999996</v>
      </c>
      <c r="J65" t="str">
        <f t="shared" si="1"/>
        <v>Medium</v>
      </c>
    </row>
    <row r="66" spans="1:10" x14ac:dyDescent="0.3">
      <c r="A66" t="s">
        <v>303</v>
      </c>
      <c r="B66" t="str">
        <f>IFERROR(INDEX(Raw_Data!Q:Q,MATCH(Product_Master!A66,Raw_Data!N:N,0)),"NOT FOUND")</f>
        <v>Global Value Mid-Back Manager's Chair, Gray</v>
      </c>
      <c r="C66" t="str">
        <f>IFERROR(INDEX(Raw_Data!O:O,MATCH(Product_Master!A66,Raw_Data!N:N,0)),"NOT FOUND")</f>
        <v>Furniture</v>
      </c>
      <c r="D66" t="str">
        <f>IFERROR(INDEX(Raw_Data!P:P,MATCH(Product_Master!A66,Raw_Data!N:N,0)),"NOT FOUND")</f>
        <v>Chairs</v>
      </c>
      <c r="E66" s="11">
        <f>AVERAGEIF(Raw_Data!N:N,Product_Master!A66,Raw_Data!R:R)</f>
        <v>162.80160000000004</v>
      </c>
      <c r="F66" s="11">
        <f>AVERAGEIF(Raw_Data!N:N,Product_Master!A66,Raw_Data!U:U)</f>
        <v>7.8324199999999999</v>
      </c>
      <c r="G66">
        <f>SUMIF(Raw_Data!N:N,Product_Master!A66,Raw_Data!S:S)</f>
        <v>51</v>
      </c>
      <c r="H66" s="11">
        <f>SUMIF(Raw_Data!N:N,Product_Master!A66,Raw_Data!R:R)</f>
        <v>2442.0240000000003</v>
      </c>
      <c r="I66" s="13">
        <f t="shared" si="0"/>
        <v>4.8110215133020793</v>
      </c>
      <c r="J66" t="str">
        <f t="shared" si="1"/>
        <v>High Performer</v>
      </c>
    </row>
    <row r="67" spans="1:10" x14ac:dyDescent="0.3">
      <c r="A67" t="s">
        <v>310</v>
      </c>
      <c r="B67" t="str">
        <f>IFERROR(INDEX(Raw_Data!Q:Q,MATCH(Product_Master!A67,Raw_Data!N:N,0)),"NOT FOUND")</f>
        <v>Hunt BOSTON Model 1606 High-Volume Electric Pencil Sharpener, Beige</v>
      </c>
      <c r="C67" t="str">
        <f>IFERROR(INDEX(Raw_Data!O:O,MATCH(Product_Master!A67,Raw_Data!N:N,0)),"NOT FOUND")</f>
        <v>Office Supplies</v>
      </c>
      <c r="D67" t="str">
        <f>IFERROR(INDEX(Raw_Data!P:P,MATCH(Product_Master!A67,Raw_Data!N:N,0)),"NOT FOUND")</f>
        <v>Art</v>
      </c>
      <c r="E67" s="11">
        <f>AVERAGEIF(Raw_Data!N:N,Product_Master!A67,Raw_Data!R:R)</f>
        <v>1113.0239999999999</v>
      </c>
      <c r="F67" s="11">
        <f>AVERAGEIF(Raw_Data!N:N,Product_Master!A67,Raw_Data!U:U)</f>
        <v>111.30240000000001</v>
      </c>
      <c r="G67">
        <f>SUMIF(Raw_Data!N:N,Product_Master!A67,Raw_Data!S:S)</f>
        <v>8</v>
      </c>
      <c r="H67" s="11">
        <f>SUMIF(Raw_Data!N:N,Product_Master!A67,Raw_Data!R:R)</f>
        <v>1113.0239999999999</v>
      </c>
      <c r="I67" s="13">
        <f t="shared" ref="I67:I130" si="2">IF(E67&gt;0,(F67/E67)*100,0)</f>
        <v>10.000000000000002</v>
      </c>
      <c r="J67" t="str">
        <f t="shared" ref="J67:J130" si="3">IF(H67&gt;=1234,"High Performer",IF(H67&gt;=295,"Medium","Low Performer"))</f>
        <v>Medium</v>
      </c>
    </row>
    <row r="68" spans="1:10" x14ac:dyDescent="0.3">
      <c r="A68" t="s">
        <v>312</v>
      </c>
      <c r="B68" t="str">
        <f>IFERROR(INDEX(Raw_Data!Q:Q,MATCH(Product_Master!A68,Raw_Data!N:N,0)),"NOT FOUND")</f>
        <v>netTALK DUO VoIP Telephone Service</v>
      </c>
      <c r="C68" t="str">
        <f>IFERROR(INDEX(Raw_Data!O:O,MATCH(Product_Master!A68,Raw_Data!N:N,0)),"NOT FOUND")</f>
        <v>Technology</v>
      </c>
      <c r="D68" t="str">
        <f>IFERROR(INDEX(Raw_Data!P:P,MATCH(Product_Master!A68,Raw_Data!N:N,0)),"NOT FOUND")</f>
        <v>Phones</v>
      </c>
      <c r="E68" s="11">
        <f>AVERAGEIF(Raw_Data!N:N,Product_Master!A68,Raw_Data!R:R)</f>
        <v>158.96971428571428</v>
      </c>
      <c r="F68" s="11">
        <f>AVERAGEIF(Raw_Data!N:N,Product_Master!A68,Raw_Data!U:U)</f>
        <v>61.488285714285716</v>
      </c>
      <c r="G68">
        <f>SUMIF(Raw_Data!N:N,Product_Master!A68,Raw_Data!S:S)</f>
        <v>26</v>
      </c>
      <c r="H68" s="11">
        <f>SUMIF(Raw_Data!N:N,Product_Master!A68,Raw_Data!R:R)</f>
        <v>1112.788</v>
      </c>
      <c r="I68" s="13">
        <f t="shared" si="2"/>
        <v>38.679245283018872</v>
      </c>
      <c r="J68" t="str">
        <f t="shared" si="3"/>
        <v>Medium</v>
      </c>
    </row>
    <row r="69" spans="1:10" x14ac:dyDescent="0.3">
      <c r="A69" t="s">
        <v>319</v>
      </c>
      <c r="B69" t="str">
        <f>IFERROR(INDEX(Raw_Data!Q:Q,MATCH(Product_Master!A69,Raw_Data!N:N,0)),"NOT FOUND")</f>
        <v>Snap-A-Way Black Print Carbonless Ruled Speed Letter, Triplicate</v>
      </c>
      <c r="C69" t="str">
        <f>IFERROR(INDEX(Raw_Data!O:O,MATCH(Product_Master!A69,Raw_Data!N:N,0)),"NOT FOUND")</f>
        <v>Office Supplies</v>
      </c>
      <c r="D69" t="str">
        <f>IFERROR(INDEX(Raw_Data!P:P,MATCH(Product_Master!A69,Raw_Data!N:N,0)),"NOT FOUND")</f>
        <v>Paper</v>
      </c>
      <c r="E69" s="11">
        <f>AVERAGEIF(Raw_Data!N:N,Product_Master!A69,Raw_Data!R:R)</f>
        <v>169.46533333333332</v>
      </c>
      <c r="F69" s="11">
        <f>AVERAGEIF(Raw_Data!N:N,Product_Master!A69,Raw_Data!U:U)</f>
        <v>75.627066666666678</v>
      </c>
      <c r="G69">
        <f>SUMIF(Raw_Data!N:N,Product_Master!A69,Raw_Data!S:S)</f>
        <v>28</v>
      </c>
      <c r="H69" s="11">
        <f>SUMIF(Raw_Data!N:N,Product_Master!A69,Raw_Data!R:R)</f>
        <v>1016.7919999999999</v>
      </c>
      <c r="I69" s="13">
        <f t="shared" si="2"/>
        <v>44.626865671641802</v>
      </c>
      <c r="J69" t="str">
        <f t="shared" si="3"/>
        <v>Medium</v>
      </c>
    </row>
    <row r="70" spans="1:10" x14ac:dyDescent="0.3">
      <c r="A70" t="s">
        <v>324</v>
      </c>
      <c r="B70" t="str">
        <f>IFERROR(INDEX(Raw_Data!Q:Q,MATCH(Product_Master!A70,Raw_Data!N:N,0)),"NOT FOUND")</f>
        <v>Avery Binding System Hidden Tab Executive Style Index Sets</v>
      </c>
      <c r="C70" t="str">
        <f>IFERROR(INDEX(Raw_Data!O:O,MATCH(Product_Master!A70,Raw_Data!N:N,0)),"NOT FOUND")</f>
        <v>Office Supplies</v>
      </c>
      <c r="D70" t="str">
        <f>IFERROR(INDEX(Raw_Data!P:P,MATCH(Product_Master!A70,Raw_Data!N:N,0)),"NOT FOUND")</f>
        <v>Binders</v>
      </c>
      <c r="E70" s="11">
        <f>AVERAGEIF(Raw_Data!N:N,Product_Master!A70,Raw_Data!R:R)</f>
        <v>19.506636363636368</v>
      </c>
      <c r="F70" s="11">
        <f>AVERAGEIF(Raw_Data!N:N,Product_Master!A70,Raw_Data!U:U)</f>
        <v>4.3520909090909097</v>
      </c>
      <c r="G70">
        <f>SUMIF(Raw_Data!N:N,Product_Master!A70,Raw_Data!S:S)</f>
        <v>36</v>
      </c>
      <c r="H70" s="11">
        <f>SUMIF(Raw_Data!N:N,Product_Master!A70,Raw_Data!R:R)</f>
        <v>214.57300000000004</v>
      </c>
      <c r="I70" s="13">
        <f t="shared" si="2"/>
        <v>22.310821958028267</v>
      </c>
      <c r="J70" t="str">
        <f t="shared" si="3"/>
        <v>Low Performer</v>
      </c>
    </row>
    <row r="71" spans="1:10" x14ac:dyDescent="0.3">
      <c r="A71" t="s">
        <v>328</v>
      </c>
      <c r="B71" t="str">
        <f>IFERROR(INDEX(Raw_Data!Q:Q,MATCH(Product_Master!A71,Raw_Data!N:N,0)),"NOT FOUND")</f>
        <v>Telephone Message Books with Fax/Mobile Section, 5 1/2" x 3 3/16"</v>
      </c>
      <c r="C71" t="str">
        <f>IFERROR(INDEX(Raw_Data!O:O,MATCH(Product_Master!A71,Raw_Data!N:N,0)),"NOT FOUND")</f>
        <v>Office Supplies</v>
      </c>
      <c r="D71" t="str">
        <f>IFERROR(INDEX(Raw_Data!P:P,MATCH(Product_Master!A71,Raw_Data!N:N,0)),"NOT FOUND")</f>
        <v>Paper</v>
      </c>
      <c r="E71" s="11">
        <f>AVERAGEIF(Raw_Data!N:N,Product_Master!A71,Raw_Data!R:R)</f>
        <v>16.510000000000002</v>
      </c>
      <c r="F71" s="11">
        <f>AVERAGEIF(Raw_Data!N:N,Product_Master!A71,Raw_Data!U:U)</f>
        <v>6.7945000000000002</v>
      </c>
      <c r="G71">
        <f>SUMIF(Raw_Data!N:N,Product_Master!A71,Raw_Data!S:S)</f>
        <v>17</v>
      </c>
      <c r="H71" s="11">
        <f>SUMIF(Raw_Data!N:N,Product_Master!A71,Raw_Data!R:R)</f>
        <v>99.06</v>
      </c>
      <c r="I71" s="13">
        <f t="shared" si="2"/>
        <v>41.153846153846153</v>
      </c>
      <c r="J71" t="str">
        <f t="shared" si="3"/>
        <v>Low Performer</v>
      </c>
    </row>
    <row r="72" spans="1:10" x14ac:dyDescent="0.3">
      <c r="A72" t="s">
        <v>335</v>
      </c>
      <c r="B72" t="str">
        <f>IFERROR(INDEX(Raw_Data!Q:Q,MATCH(Product_Master!A72,Raw_Data!N:N,0)),"NOT FOUND")</f>
        <v>High-Back Leather Manager's Chair</v>
      </c>
      <c r="C72" t="str">
        <f>IFERROR(INDEX(Raw_Data!O:O,MATCH(Product_Master!A72,Raw_Data!N:N,0)),"NOT FOUND")</f>
        <v>Furniture</v>
      </c>
      <c r="D72" t="str">
        <f>IFERROR(INDEX(Raw_Data!P:P,MATCH(Product_Master!A72,Raw_Data!N:N,0)),"NOT FOUND")</f>
        <v>Chairs</v>
      </c>
      <c r="E72" s="11">
        <f>AVERAGEIF(Raw_Data!N:N,Product_Master!A72,Raw_Data!R:R)</f>
        <v>530.07033333333334</v>
      </c>
      <c r="F72" s="11">
        <f>AVERAGEIF(Raw_Data!N:N,Product_Master!A72,Raw_Data!U:U)</f>
        <v>-21.953866666666666</v>
      </c>
      <c r="G72">
        <f>SUMIF(Raw_Data!N:N,Product_Master!A72,Raw_Data!S:S)</f>
        <v>42</v>
      </c>
      <c r="H72" s="11">
        <f>SUMIF(Raw_Data!N:N,Product_Master!A72,Raw_Data!R:R)</f>
        <v>4770.6329999999998</v>
      </c>
      <c r="I72" s="13">
        <f t="shared" si="2"/>
        <v>-4.1416893732970026</v>
      </c>
      <c r="J72" t="str">
        <f t="shared" si="3"/>
        <v>High Performer</v>
      </c>
    </row>
    <row r="73" spans="1:10" x14ac:dyDescent="0.3">
      <c r="A73" t="s">
        <v>337</v>
      </c>
      <c r="B73" t="str">
        <f>IFERROR(INDEX(Raw_Data!Q:Q,MATCH(Product_Master!A73,Raw_Data!N:N,0)),"NOT FOUND")</f>
        <v>Tenex Traditional Chairmats for Medium Pile Carpet, Standard Lip, 36" x 48"</v>
      </c>
      <c r="C73" t="str">
        <f>IFERROR(INDEX(Raw_Data!O:O,MATCH(Product_Master!A73,Raw_Data!N:N,0)),"NOT FOUND")</f>
        <v>Furniture</v>
      </c>
      <c r="D73" t="str">
        <f>IFERROR(INDEX(Raw_Data!P:P,MATCH(Product_Master!A73,Raw_Data!N:N,0)),"NOT FOUND")</f>
        <v>Furnishings</v>
      </c>
      <c r="E73" s="11">
        <f>AVERAGEIF(Raw_Data!N:N,Product_Master!A73,Raw_Data!R:R)</f>
        <v>220.36166666666665</v>
      </c>
      <c r="F73" s="11">
        <f>AVERAGEIF(Raw_Data!N:N,Product_Master!A73,Raw_Data!U:U)</f>
        <v>28.707666666666668</v>
      </c>
      <c r="G73">
        <f>SUMIF(Raw_Data!N:N,Product_Master!A73,Raw_Data!S:S)</f>
        <v>24</v>
      </c>
      <c r="H73" s="11">
        <f>SUMIF(Raw_Data!N:N,Product_Master!A73,Raw_Data!R:R)</f>
        <v>1322.1699999999998</v>
      </c>
      <c r="I73" s="13">
        <f t="shared" si="2"/>
        <v>13.027522935779817</v>
      </c>
      <c r="J73" t="str">
        <f t="shared" si="3"/>
        <v>High Performer</v>
      </c>
    </row>
    <row r="74" spans="1:10" x14ac:dyDescent="0.3">
      <c r="A74" t="s">
        <v>339</v>
      </c>
      <c r="B74" t="str">
        <f>IFERROR(INDEX(Raw_Data!Q:Q,MATCH(Product_Master!A74,Raw_Data!N:N,0)),"NOT FOUND")</f>
        <v>Safco Industrial Wire Shelving System</v>
      </c>
      <c r="C74" t="str">
        <f>IFERROR(INDEX(Raw_Data!O:O,MATCH(Product_Master!A74,Raw_Data!N:N,0)),"NOT FOUND")</f>
        <v>Office Supplies</v>
      </c>
      <c r="D74" t="str">
        <f>IFERROR(INDEX(Raw_Data!P:P,MATCH(Product_Master!A74,Raw_Data!N:N,0)),"NOT FOUND")</f>
        <v>Storage</v>
      </c>
      <c r="E74" s="11">
        <f>AVERAGEIF(Raw_Data!N:N,Product_Master!A74,Raw_Data!R:R)</f>
        <v>313.88100000000003</v>
      </c>
      <c r="F74" s="11">
        <f>AVERAGEIF(Raw_Data!N:N,Product_Master!A74,Raw_Data!U:U)</f>
        <v>-27.294</v>
      </c>
      <c r="G74">
        <f>SUMIF(Raw_Data!N:N,Product_Master!A74,Raw_Data!S:S)</f>
        <v>30</v>
      </c>
      <c r="H74" s="11">
        <f>SUMIF(Raw_Data!N:N,Product_Master!A74,Raw_Data!R:R)</f>
        <v>2511.0480000000002</v>
      </c>
      <c r="I74" s="13">
        <f t="shared" si="2"/>
        <v>-8.695652173913043</v>
      </c>
      <c r="J74" t="str">
        <f t="shared" si="3"/>
        <v>High Performer</v>
      </c>
    </row>
    <row r="75" spans="1:10" x14ac:dyDescent="0.3">
      <c r="A75" t="s">
        <v>344</v>
      </c>
      <c r="B75" t="str">
        <f>IFERROR(INDEX(Raw_Data!Q:Q,MATCH(Product_Master!A75,Raw_Data!N:N,0)),"NOT FOUND")</f>
        <v>Economy Binders</v>
      </c>
      <c r="C75" t="str">
        <f>IFERROR(INDEX(Raw_Data!O:O,MATCH(Product_Master!A75,Raw_Data!N:N,0)),"NOT FOUND")</f>
        <v>Office Supplies</v>
      </c>
      <c r="D75" t="str">
        <f>IFERROR(INDEX(Raw_Data!P:P,MATCH(Product_Master!A75,Raw_Data!N:N,0)),"NOT FOUND")</f>
        <v>Binders</v>
      </c>
      <c r="E75" s="11">
        <f>AVERAGEIF(Raw_Data!N:N,Product_Master!A75,Raw_Data!R:R)</f>
        <v>7.4880000000000004</v>
      </c>
      <c r="F75" s="11">
        <f>AVERAGEIF(Raw_Data!N:N,Product_Master!A75,Raw_Data!U:U)</f>
        <v>2.4491999999999998</v>
      </c>
      <c r="G75">
        <f>SUMIF(Raw_Data!N:N,Product_Master!A75,Raw_Data!S:S)</f>
        <v>19</v>
      </c>
      <c r="H75" s="11">
        <f>SUMIF(Raw_Data!N:N,Product_Master!A75,Raw_Data!R:R)</f>
        <v>29.952000000000002</v>
      </c>
      <c r="I75" s="13">
        <f t="shared" si="2"/>
        <v>32.708333333333329</v>
      </c>
      <c r="J75" t="str">
        <f t="shared" si="3"/>
        <v>Low Performer</v>
      </c>
    </row>
    <row r="76" spans="1:10" x14ac:dyDescent="0.3">
      <c r="A76" t="s">
        <v>346</v>
      </c>
      <c r="B76" t="str">
        <f>IFERROR(INDEX(Raw_Data!Q:Q,MATCH(Product_Master!A76,Raw_Data!N:N,0)),"NOT FOUND")</f>
        <v>6" Cubicle Wall Clock, Black</v>
      </c>
      <c r="C76" t="str">
        <f>IFERROR(INDEX(Raw_Data!O:O,MATCH(Product_Master!A76,Raw_Data!N:N,0)),"NOT FOUND")</f>
        <v>Furniture</v>
      </c>
      <c r="D76" t="str">
        <f>IFERROR(INDEX(Raw_Data!P:P,MATCH(Product_Master!A76,Raw_Data!N:N,0)),"NOT FOUND")</f>
        <v>Furnishings</v>
      </c>
      <c r="E76" s="11">
        <f>AVERAGEIF(Raw_Data!N:N,Product_Master!A76,Raw_Data!R:R)</f>
        <v>31.1465</v>
      </c>
      <c r="F76" s="11">
        <f>AVERAGEIF(Raw_Data!N:N,Product_Master!A76,Raw_Data!U:U)</f>
        <v>6.5528999999999993</v>
      </c>
      <c r="G76">
        <f>SUMIF(Raw_Data!N:N,Product_Master!A76,Raw_Data!S:S)</f>
        <v>19</v>
      </c>
      <c r="H76" s="11">
        <f>SUMIF(Raw_Data!N:N,Product_Master!A76,Raw_Data!R:R)</f>
        <v>124.586</v>
      </c>
      <c r="I76" s="13">
        <f t="shared" si="2"/>
        <v>21.038961038961038</v>
      </c>
      <c r="J76" t="str">
        <f t="shared" si="3"/>
        <v>Low Performer</v>
      </c>
    </row>
    <row r="77" spans="1:10" x14ac:dyDescent="0.3">
      <c r="A77" t="s">
        <v>348</v>
      </c>
      <c r="B77" t="str">
        <f>IFERROR(INDEX(Raw_Data!Q:Q,MATCH(Product_Master!A77,Raw_Data!N:N,0)),"NOT FOUND")</f>
        <v>SimpliFile Personal File, Black Granite, 15w x 6-15/16d x 11-1/4h</v>
      </c>
      <c r="C77" t="str">
        <f>IFERROR(INDEX(Raw_Data!O:O,MATCH(Product_Master!A77,Raw_Data!N:N,0)),"NOT FOUND")</f>
        <v>Office Supplies</v>
      </c>
      <c r="D77" t="str">
        <f>IFERROR(INDEX(Raw_Data!P:P,MATCH(Product_Master!A77,Raw_Data!N:N,0)),"NOT FOUND")</f>
        <v>Storage</v>
      </c>
      <c r="E77" s="11">
        <f>AVERAGEIF(Raw_Data!N:N,Product_Master!A77,Raw_Data!R:R)</f>
        <v>43.41375</v>
      </c>
      <c r="F77" s="11">
        <f>AVERAGEIF(Raw_Data!N:N,Product_Master!A77,Raw_Data!U:U)</f>
        <v>10.72575</v>
      </c>
      <c r="G77">
        <f>SUMIF(Raw_Data!N:N,Product_Master!A77,Raw_Data!S:S)</f>
        <v>32</v>
      </c>
      <c r="H77" s="11">
        <f>SUMIF(Raw_Data!N:N,Product_Master!A77,Raw_Data!R:R)</f>
        <v>347.31</v>
      </c>
      <c r="I77" s="13">
        <f t="shared" si="2"/>
        <v>24.705882352941174</v>
      </c>
      <c r="J77" t="str">
        <f t="shared" si="3"/>
        <v>Medium</v>
      </c>
    </row>
    <row r="78" spans="1:10" x14ac:dyDescent="0.3">
      <c r="A78" t="s">
        <v>351</v>
      </c>
      <c r="B78" t="str">
        <f>IFERROR(INDEX(Raw_Data!Q:Q,MATCH(Product_Master!A78,Raw_Data!N:N,0)),"NOT FOUND")</f>
        <v>Eldon Expressions Desk Accessory, Wood Pencil Holder, Oak</v>
      </c>
      <c r="C78" t="str">
        <f>IFERROR(INDEX(Raw_Data!O:O,MATCH(Product_Master!A78,Raw_Data!N:N,0)),"NOT FOUND")</f>
        <v>Furniture</v>
      </c>
      <c r="D78" t="str">
        <f>IFERROR(INDEX(Raw_Data!P:P,MATCH(Product_Master!A78,Raw_Data!N:N,0)),"NOT FOUND")</f>
        <v>Furnishings</v>
      </c>
      <c r="E78" s="11">
        <f>AVERAGEIF(Raw_Data!N:N,Product_Master!A78,Raw_Data!R:R)</f>
        <v>27.02</v>
      </c>
      <c r="F78" s="11">
        <f>AVERAGEIF(Raw_Data!N:N,Product_Master!A78,Raw_Data!U:U)</f>
        <v>1.6887500000000002</v>
      </c>
      <c r="G78">
        <f>SUMIF(Raw_Data!N:N,Product_Master!A78,Raw_Data!S:S)</f>
        <v>15</v>
      </c>
      <c r="H78" s="11">
        <f>SUMIF(Raw_Data!N:N,Product_Master!A78,Raw_Data!R:R)</f>
        <v>108.08</v>
      </c>
      <c r="I78" s="13">
        <f t="shared" si="2"/>
        <v>6.2500000000000018</v>
      </c>
      <c r="J78" t="str">
        <f t="shared" si="3"/>
        <v>Low Performer</v>
      </c>
    </row>
    <row r="79" spans="1:10" x14ac:dyDescent="0.3">
      <c r="A79" t="s">
        <v>358</v>
      </c>
      <c r="B79" t="str">
        <f>IFERROR(INDEX(Raw_Data!Q:Q,MATCH(Product_Master!A79,Raw_Data!N:N,0)),"NOT FOUND")</f>
        <v>1.7 Cubic Foot Compact "Cube" Office Refrigerators</v>
      </c>
      <c r="C79" t="str">
        <f>IFERROR(INDEX(Raw_Data!O:O,MATCH(Product_Master!A79,Raw_Data!N:N,0)),"NOT FOUND")</f>
        <v>Office Supplies</v>
      </c>
      <c r="D79" t="str">
        <f>IFERROR(INDEX(Raw_Data!P:P,MATCH(Product_Master!A79,Raw_Data!N:N,0)),"NOT FOUND")</f>
        <v>Appliances</v>
      </c>
      <c r="E79" s="11">
        <f>AVERAGEIF(Raw_Data!N:N,Product_Master!A79,Raw_Data!R:R)</f>
        <v>451.01333333333332</v>
      </c>
      <c r="F79" s="11">
        <f>AVERAGEIF(Raw_Data!N:N,Product_Master!A79,Raw_Data!U:U)</f>
        <v>96.447466666666685</v>
      </c>
      <c r="G79">
        <f>SUMIF(Raw_Data!N:N,Product_Master!A79,Raw_Data!S:S)</f>
        <v>14</v>
      </c>
      <c r="H79" s="11">
        <f>SUMIF(Raw_Data!N:N,Product_Master!A79,Raw_Data!R:R)</f>
        <v>2706.08</v>
      </c>
      <c r="I79" s="13">
        <f t="shared" si="2"/>
        <v>21.384615384615387</v>
      </c>
      <c r="J79" t="str">
        <f t="shared" si="3"/>
        <v>High Performer</v>
      </c>
    </row>
    <row r="80" spans="1:10" x14ac:dyDescent="0.3">
      <c r="A80" t="s">
        <v>360</v>
      </c>
      <c r="B80" t="str">
        <f>IFERROR(INDEX(Raw_Data!Q:Q,MATCH(Product_Master!A80,Raw_Data!N:N,0)),"NOT FOUND")</f>
        <v>Avery Heavy-Duty EZD  Binder With Locking Rings</v>
      </c>
      <c r="C80" t="str">
        <f>IFERROR(INDEX(Raw_Data!O:O,MATCH(Product_Master!A80,Raw_Data!N:N,0)),"NOT FOUND")</f>
        <v>Office Supplies</v>
      </c>
      <c r="D80" t="str">
        <f>IFERROR(INDEX(Raw_Data!P:P,MATCH(Product_Master!A80,Raw_Data!N:N,0)),"NOT FOUND")</f>
        <v>Binders</v>
      </c>
      <c r="E80" s="11">
        <f>AVERAGEIF(Raw_Data!N:N,Product_Master!A80,Raw_Data!R:R)</f>
        <v>18.413999999999998</v>
      </c>
      <c r="F80" s="11">
        <f>AVERAGEIF(Raw_Data!N:N,Product_Master!A80,Raw_Data!U:U)</f>
        <v>4.8732000000000006</v>
      </c>
      <c r="G80">
        <f>SUMIF(Raw_Data!N:N,Product_Master!A80,Raw_Data!S:S)</f>
        <v>28</v>
      </c>
      <c r="H80" s="11">
        <f>SUMIF(Raw_Data!N:N,Product_Master!A80,Raw_Data!R:R)</f>
        <v>110.48399999999998</v>
      </c>
      <c r="I80" s="13">
        <f t="shared" si="2"/>
        <v>26.464646464646467</v>
      </c>
      <c r="J80" t="str">
        <f t="shared" si="3"/>
        <v>Low Performer</v>
      </c>
    </row>
    <row r="81" spans="1:10" x14ac:dyDescent="0.3">
      <c r="A81" t="s">
        <v>365</v>
      </c>
      <c r="B81" t="str">
        <f>IFERROR(INDEX(Raw_Data!Q:Q,MATCH(Product_Master!A81,Raw_Data!N:N,0)),"NOT FOUND")</f>
        <v>Premium Writing Pencils, Soft, #2 by Central Association for the Blind</v>
      </c>
      <c r="C81" t="str">
        <f>IFERROR(INDEX(Raw_Data!O:O,MATCH(Product_Master!A81,Raw_Data!N:N,0)),"NOT FOUND")</f>
        <v>Office Supplies</v>
      </c>
      <c r="D81" t="str">
        <f>IFERROR(INDEX(Raw_Data!P:P,MATCH(Product_Master!A81,Raw_Data!N:N,0)),"NOT FOUND")</f>
        <v>Art</v>
      </c>
      <c r="E81" s="11">
        <f>AVERAGEIF(Raw_Data!N:N,Product_Master!A81,Raw_Data!R:R)</f>
        <v>11.664571428571429</v>
      </c>
      <c r="F81" s="11">
        <f>AVERAGEIF(Raw_Data!N:N,Product_Master!A81,Raw_Data!U:U)</f>
        <v>2.7756571428571428</v>
      </c>
      <c r="G81">
        <f>SUMIF(Raw_Data!N:N,Product_Master!A81,Raw_Data!S:S)</f>
        <v>29</v>
      </c>
      <c r="H81" s="11">
        <f>SUMIF(Raw_Data!N:N,Product_Master!A81,Raw_Data!R:R)</f>
        <v>81.652000000000001</v>
      </c>
      <c r="I81" s="13">
        <f t="shared" si="2"/>
        <v>23.795620437956202</v>
      </c>
      <c r="J81" t="str">
        <f t="shared" si="3"/>
        <v>Low Performer</v>
      </c>
    </row>
    <row r="82" spans="1:10" x14ac:dyDescent="0.3">
      <c r="A82" t="s">
        <v>367</v>
      </c>
      <c r="B82" t="str">
        <f>IFERROR(INDEX(Raw_Data!Q:Q,MATCH(Product_Master!A82,Raw_Data!N:N,0)),"NOT FOUND")</f>
        <v>Sortfiler Multipurpose Personal File Organizer, Black</v>
      </c>
      <c r="C82" t="str">
        <f>IFERROR(INDEX(Raw_Data!O:O,MATCH(Product_Master!A82,Raw_Data!N:N,0)),"NOT FOUND")</f>
        <v>Office Supplies</v>
      </c>
      <c r="D82" t="str">
        <f>IFERROR(INDEX(Raw_Data!P:P,MATCH(Product_Master!A82,Raw_Data!N:N,0)),"NOT FOUND")</f>
        <v>Storage</v>
      </c>
      <c r="E82" s="11">
        <f>AVERAGEIF(Raw_Data!N:N,Product_Master!A82,Raw_Data!R:R)</f>
        <v>80.569000000000003</v>
      </c>
      <c r="F82" s="11">
        <f>AVERAGEIF(Raw_Data!N:N,Product_Master!A82,Raw_Data!U:U)</f>
        <v>19.821400000000001</v>
      </c>
      <c r="G82">
        <f>SUMIF(Raw_Data!N:N,Product_Master!A82,Raw_Data!S:S)</f>
        <v>24</v>
      </c>
      <c r="H82" s="11">
        <f>SUMIF(Raw_Data!N:N,Product_Master!A82,Raw_Data!R:R)</f>
        <v>483.41399999999999</v>
      </c>
      <c r="I82" s="13">
        <f t="shared" si="2"/>
        <v>24.601769911504427</v>
      </c>
      <c r="J82" t="str">
        <f t="shared" si="3"/>
        <v>Medium</v>
      </c>
    </row>
    <row r="83" spans="1:10" x14ac:dyDescent="0.3">
      <c r="A83" t="s">
        <v>373</v>
      </c>
      <c r="B83" t="str">
        <f>IFERROR(INDEX(Raw_Data!Q:Q,MATCH(Product_Master!A83,Raw_Data!N:N,0)),"NOT FOUND")</f>
        <v>Jet-Pak Recycled Peel 'N' Seal Padded Mailers</v>
      </c>
      <c r="C83" t="str">
        <f>IFERROR(INDEX(Raw_Data!O:O,MATCH(Product_Master!A83,Raw_Data!N:N,0)),"NOT FOUND")</f>
        <v>Office Supplies</v>
      </c>
      <c r="D83" t="str">
        <f>IFERROR(INDEX(Raw_Data!P:P,MATCH(Product_Master!A83,Raw_Data!N:N,0)),"NOT FOUND")</f>
        <v>Envelopes</v>
      </c>
      <c r="E83" s="11">
        <f>AVERAGEIF(Raw_Data!N:N,Product_Master!A83,Raw_Data!R:R)</f>
        <v>138.1765</v>
      </c>
      <c r="F83" s="11">
        <f>AVERAGEIF(Raw_Data!N:N,Product_Master!A83,Raw_Data!U:U)</f>
        <v>44.413875000000004</v>
      </c>
      <c r="G83">
        <f>SUMIF(Raw_Data!N:N,Product_Master!A83,Raw_Data!S:S)</f>
        <v>19</v>
      </c>
      <c r="H83" s="11">
        <f>SUMIF(Raw_Data!N:N,Product_Master!A83,Raw_Data!R:R)</f>
        <v>552.70600000000002</v>
      </c>
      <c r="I83" s="13">
        <f t="shared" si="2"/>
        <v>32.142857142857146</v>
      </c>
      <c r="J83" t="str">
        <f t="shared" si="3"/>
        <v>Medium</v>
      </c>
    </row>
    <row r="84" spans="1:10" x14ac:dyDescent="0.3">
      <c r="A84" t="s">
        <v>378</v>
      </c>
      <c r="B84" t="str">
        <f>IFERROR(INDEX(Raw_Data!Q:Q,MATCH(Product_Master!A84,Raw_Data!N:N,0)),"NOT FOUND")</f>
        <v>Safco Industrial Wire Shelving</v>
      </c>
      <c r="C84" t="str">
        <f>IFERROR(INDEX(Raw_Data!O:O,MATCH(Product_Master!A84,Raw_Data!N:N,0)),"NOT FOUND")</f>
        <v>Office Supplies</v>
      </c>
      <c r="D84" t="str">
        <f>IFERROR(INDEX(Raw_Data!P:P,MATCH(Product_Master!A84,Raw_Data!N:N,0)),"NOT FOUND")</f>
        <v>Storage</v>
      </c>
      <c r="E84" s="11">
        <f>AVERAGEIF(Raw_Data!N:N,Product_Master!A84,Raw_Data!R:R)</f>
        <v>272.61160000000001</v>
      </c>
      <c r="F84" s="11">
        <f>AVERAGEIF(Raw_Data!N:N,Product_Master!A84,Raw_Data!U:U)</f>
        <v>-25.341360000000002</v>
      </c>
      <c r="G84">
        <f>SUMIF(Raw_Data!N:N,Product_Master!A84,Raw_Data!S:S)</f>
        <v>16</v>
      </c>
      <c r="H84" s="11">
        <f>SUMIF(Raw_Data!N:N,Product_Master!A84,Raw_Data!R:R)</f>
        <v>1363.058</v>
      </c>
      <c r="I84" s="13">
        <f t="shared" si="2"/>
        <v>-9.295774647887324</v>
      </c>
      <c r="J84" t="str">
        <f t="shared" si="3"/>
        <v>High Performer</v>
      </c>
    </row>
    <row r="85" spans="1:10" x14ac:dyDescent="0.3">
      <c r="A85" t="s">
        <v>383</v>
      </c>
      <c r="B85" t="str">
        <f>IFERROR(INDEX(Raw_Data!Q:Q,MATCH(Product_Master!A85,Raw_Data!N:N,0)),"NOT FOUND")</f>
        <v>Novimex Swivel Fabric Task Chair</v>
      </c>
      <c r="C85" t="str">
        <f>IFERROR(INDEX(Raw_Data!O:O,MATCH(Product_Master!A85,Raw_Data!N:N,0)),"NOT FOUND")</f>
        <v>Furniture</v>
      </c>
      <c r="D85" t="str">
        <f>IFERROR(INDEX(Raw_Data!P:P,MATCH(Product_Master!A85,Raw_Data!N:N,0)),"NOT FOUND")</f>
        <v>Chairs</v>
      </c>
      <c r="E85" s="11">
        <f>AVERAGEIF(Raw_Data!N:N,Product_Master!A85,Raw_Data!R:R)</f>
        <v>364.23924999999997</v>
      </c>
      <c r="F85" s="11">
        <f>AVERAGEIF(Raw_Data!N:N,Product_Master!A85,Raw_Data!U:U)</f>
        <v>-55.673874999999995</v>
      </c>
      <c r="G85">
        <f>SUMIF(Raw_Data!N:N,Product_Master!A85,Raw_Data!S:S)</f>
        <v>25</v>
      </c>
      <c r="H85" s="11">
        <f>SUMIF(Raw_Data!N:N,Product_Master!A85,Raw_Data!R:R)</f>
        <v>2913.9139999999998</v>
      </c>
      <c r="I85" s="13">
        <f t="shared" si="2"/>
        <v>-15.284974093264248</v>
      </c>
      <c r="J85" t="str">
        <f t="shared" si="3"/>
        <v>High Performer</v>
      </c>
    </row>
    <row r="86" spans="1:10" x14ac:dyDescent="0.3">
      <c r="A86" t="s">
        <v>389</v>
      </c>
      <c r="B86" t="str">
        <f>IFERROR(INDEX(Raw_Data!Q:Q,MATCH(Product_Master!A86,Raw_Data!N:N,0)),"NOT FOUND")</f>
        <v>Logitech LS21 Speaker System - PC Multimedia - 2.1-CH - Wired</v>
      </c>
      <c r="C86" t="str">
        <f>IFERROR(INDEX(Raw_Data!O:O,MATCH(Product_Master!A86,Raw_Data!N:N,0)),"NOT FOUND")</f>
        <v>Technology</v>
      </c>
      <c r="D86" t="str">
        <f>IFERROR(INDEX(Raw_Data!P:P,MATCH(Product_Master!A86,Raw_Data!N:N,0)),"NOT FOUND")</f>
        <v>Accessories</v>
      </c>
      <c r="E86" s="11">
        <f>AVERAGEIF(Raw_Data!N:N,Product_Master!A86,Raw_Data!R:R)</f>
        <v>34.649333333333338</v>
      </c>
      <c r="F86" s="11">
        <f>AVERAGEIF(Raw_Data!N:N,Product_Master!A86,Raw_Data!U:U)</f>
        <v>10.461433333333334</v>
      </c>
      <c r="G86">
        <f>SUMIF(Raw_Data!N:N,Product_Master!A86,Raw_Data!S:S)</f>
        <v>11</v>
      </c>
      <c r="H86" s="11">
        <f>SUMIF(Raw_Data!N:N,Product_Master!A86,Raw_Data!R:R)</f>
        <v>207.89600000000002</v>
      </c>
      <c r="I86" s="13">
        <f t="shared" si="2"/>
        <v>30.19230769230769</v>
      </c>
      <c r="J86" t="str">
        <f t="shared" si="3"/>
        <v>Low Performer</v>
      </c>
    </row>
    <row r="87" spans="1:10" x14ac:dyDescent="0.3">
      <c r="A87" t="s">
        <v>391</v>
      </c>
      <c r="B87" t="str">
        <f>IFERROR(INDEX(Raw_Data!Q:Q,MATCH(Product_Master!A87,Raw_Data!N:N,0)),"NOT FOUND")</f>
        <v>Avery 511</v>
      </c>
      <c r="C87" t="str">
        <f>IFERROR(INDEX(Raw_Data!O:O,MATCH(Product_Master!A87,Raw_Data!N:N,0)),"NOT FOUND")</f>
        <v>Office Supplies</v>
      </c>
      <c r="D87" t="str">
        <f>IFERROR(INDEX(Raw_Data!P:P,MATCH(Product_Master!A87,Raw_Data!N:N,0)),"NOT FOUND")</f>
        <v>Labels</v>
      </c>
      <c r="E87" s="11">
        <f>AVERAGEIF(Raw_Data!N:N,Product_Master!A87,Raw_Data!R:R)</f>
        <v>9.4453333333333322</v>
      </c>
      <c r="F87" s="11">
        <f>AVERAGEIF(Raw_Data!N:N,Product_Master!A87,Raw_Data!U:U)</f>
        <v>4.1066666666666665</v>
      </c>
      <c r="G87">
        <f>SUMIF(Raw_Data!N:N,Product_Master!A87,Raw_Data!S:S)</f>
        <v>20</v>
      </c>
      <c r="H87" s="11">
        <f>SUMIF(Raw_Data!N:N,Product_Master!A87,Raw_Data!R:R)</f>
        <v>56.671999999999997</v>
      </c>
      <c r="I87" s="13">
        <f t="shared" si="2"/>
        <v>43.478260869565219</v>
      </c>
      <c r="J87" t="str">
        <f t="shared" si="3"/>
        <v>Low Performer</v>
      </c>
    </row>
    <row r="88" spans="1:10" x14ac:dyDescent="0.3">
      <c r="A88" t="s">
        <v>396</v>
      </c>
      <c r="B88" t="str">
        <f>IFERROR(INDEX(Raw_Data!Q:Q,MATCH(Product_Master!A88,Raw_Data!N:N,0)),"NOT FOUND")</f>
        <v>Eldon Portable Mobile Manager</v>
      </c>
      <c r="C88" t="str">
        <f>IFERROR(INDEX(Raw_Data!O:O,MATCH(Product_Master!A88,Raw_Data!N:N,0)),"NOT FOUND")</f>
        <v>Office Supplies</v>
      </c>
      <c r="D88" t="str">
        <f>IFERROR(INDEX(Raw_Data!P:P,MATCH(Product_Master!A88,Raw_Data!N:N,0)),"NOT FOUND")</f>
        <v>Storage</v>
      </c>
      <c r="E88" s="11">
        <f>AVERAGEIF(Raw_Data!N:N,Product_Master!A88,Raw_Data!R:R)</f>
        <v>99.922666666666672</v>
      </c>
      <c r="F88" s="11">
        <f>AVERAGEIF(Raw_Data!N:N,Product_Master!A88,Raw_Data!U:U)</f>
        <v>21.932711111111114</v>
      </c>
      <c r="G88">
        <f>SUMIF(Raw_Data!N:N,Product_Master!A88,Raw_Data!S:S)</f>
        <v>34</v>
      </c>
      <c r="H88" s="11">
        <f>SUMIF(Raw_Data!N:N,Product_Master!A88,Raw_Data!R:R)</f>
        <v>899.30400000000009</v>
      </c>
      <c r="I88" s="13">
        <f t="shared" si="2"/>
        <v>21.949685534591197</v>
      </c>
      <c r="J88" t="str">
        <f t="shared" si="3"/>
        <v>Medium</v>
      </c>
    </row>
    <row r="89" spans="1:10" x14ac:dyDescent="0.3">
      <c r="A89" t="s">
        <v>401</v>
      </c>
      <c r="B89" t="str">
        <f>IFERROR(INDEX(Raw_Data!Q:Q,MATCH(Product_Master!A89,Raw_Data!N:N,0)),"NOT FOUND")</f>
        <v>Turquoise Lead Holder with Pocket Clip</v>
      </c>
      <c r="C89" t="str">
        <f>IFERROR(INDEX(Raw_Data!O:O,MATCH(Product_Master!A89,Raw_Data!N:N,0)),"NOT FOUND")</f>
        <v>Office Supplies</v>
      </c>
      <c r="D89" t="str">
        <f>IFERROR(INDEX(Raw_Data!P:P,MATCH(Product_Master!A89,Raw_Data!N:N,0)),"NOT FOUND")</f>
        <v>Art</v>
      </c>
      <c r="E89" s="11">
        <f>AVERAGEIF(Raw_Data!N:N,Product_Master!A89,Raw_Data!R:R)</f>
        <v>12.506666666666668</v>
      </c>
      <c r="F89" s="11">
        <f>AVERAGEIF(Raw_Data!N:N,Product_Master!A89,Raw_Data!U:U)</f>
        <v>3.5286666666666666</v>
      </c>
      <c r="G89">
        <f>SUMIF(Raw_Data!N:N,Product_Master!A89,Raw_Data!S:S)</f>
        <v>6</v>
      </c>
      <c r="H89" s="11">
        <f>SUMIF(Raw_Data!N:N,Product_Master!A89,Raw_Data!R:R)</f>
        <v>37.520000000000003</v>
      </c>
      <c r="I89" s="13">
        <f t="shared" si="2"/>
        <v>28.214285714285715</v>
      </c>
      <c r="J89" t="str">
        <f t="shared" si="3"/>
        <v>Low Performer</v>
      </c>
    </row>
    <row r="90" spans="1:10" x14ac:dyDescent="0.3">
      <c r="A90" t="s">
        <v>403</v>
      </c>
      <c r="B90" t="str">
        <f>IFERROR(INDEX(Raw_Data!Q:Q,MATCH(Product_Master!A90,Raw_Data!N:N,0)),"NOT FOUND")</f>
        <v>Xerox 1995</v>
      </c>
      <c r="C90" t="str">
        <f>IFERROR(INDEX(Raw_Data!O:O,MATCH(Product_Master!A90,Raw_Data!N:N,0)),"NOT FOUND")</f>
        <v>Office Supplies</v>
      </c>
      <c r="D90" t="str">
        <f>IFERROR(INDEX(Raw_Data!P:P,MATCH(Product_Master!A90,Raw_Data!N:N,0)),"NOT FOUND")</f>
        <v>Paper</v>
      </c>
      <c r="E90" s="11">
        <f>AVERAGEIF(Raw_Data!N:N,Product_Master!A90,Raw_Data!R:R)</f>
        <v>20.303999999999998</v>
      </c>
      <c r="F90" s="11">
        <f>AVERAGEIF(Raw_Data!N:N,Product_Master!A90,Raw_Data!U:U)</f>
        <v>7.9487999999999985</v>
      </c>
      <c r="G90">
        <f>SUMIF(Raw_Data!N:N,Product_Master!A90,Raw_Data!S:S)</f>
        <v>22</v>
      </c>
      <c r="H90" s="11">
        <f>SUMIF(Raw_Data!N:N,Product_Master!A90,Raw_Data!R:R)</f>
        <v>121.824</v>
      </c>
      <c r="I90" s="13">
        <f t="shared" si="2"/>
        <v>39.148936170212764</v>
      </c>
      <c r="J90" t="str">
        <f t="shared" si="3"/>
        <v>Low Performer</v>
      </c>
    </row>
    <row r="91" spans="1:10" x14ac:dyDescent="0.3">
      <c r="A91" t="s">
        <v>409</v>
      </c>
      <c r="B91" t="str">
        <f>IFERROR(INDEX(Raw_Data!Q:Q,MATCH(Product_Master!A91,Raw_Data!N:N,0)),"NOT FOUND")</f>
        <v>Xerox 1999</v>
      </c>
      <c r="C91" t="str">
        <f>IFERROR(INDEX(Raw_Data!O:O,MATCH(Product_Master!A91,Raw_Data!N:N,0)),"NOT FOUND")</f>
        <v>Office Supplies</v>
      </c>
      <c r="D91" t="str">
        <f>IFERROR(INDEX(Raw_Data!P:P,MATCH(Product_Master!A91,Raw_Data!N:N,0)),"NOT FOUND")</f>
        <v>Paper</v>
      </c>
      <c r="E91" s="11">
        <f>AVERAGEIF(Raw_Data!N:N,Product_Master!A91,Raw_Data!R:R)</f>
        <v>14.070857142857145</v>
      </c>
      <c r="F91" s="11">
        <f>AVERAGEIF(Raw_Data!N:N,Product_Master!A91,Raw_Data!U:U)</f>
        <v>5.8875428571428561</v>
      </c>
      <c r="G91">
        <f>SUMIF(Raw_Data!N:N,Product_Master!A91,Raw_Data!S:S)</f>
        <v>17</v>
      </c>
      <c r="H91" s="11">
        <f>SUMIF(Raw_Data!N:N,Product_Master!A91,Raw_Data!R:R)</f>
        <v>98.496000000000009</v>
      </c>
      <c r="I91" s="13">
        <f t="shared" si="2"/>
        <v>41.842105263157883</v>
      </c>
      <c r="J91" t="str">
        <f t="shared" si="3"/>
        <v>Low Performer</v>
      </c>
    </row>
    <row r="92" spans="1:10" x14ac:dyDescent="0.3">
      <c r="A92" t="s">
        <v>411</v>
      </c>
      <c r="B92" t="str">
        <f>IFERROR(INDEX(Raw_Data!Q:Q,MATCH(Product_Master!A92,Raw_Data!N:N,0)),"NOT FOUND")</f>
        <v>Seth Thomas 13 1/2" Wall Clock</v>
      </c>
      <c r="C92" t="str">
        <f>IFERROR(INDEX(Raw_Data!O:O,MATCH(Product_Master!A92,Raw_Data!N:N,0)),"NOT FOUND")</f>
        <v>Furniture</v>
      </c>
      <c r="D92" t="str">
        <f>IFERROR(INDEX(Raw_Data!P:P,MATCH(Product_Master!A92,Raw_Data!N:N,0)),"NOT FOUND")</f>
        <v>Furnishings</v>
      </c>
      <c r="E92" s="11">
        <f>AVERAGEIF(Raw_Data!N:N,Product_Master!A92,Raw_Data!R:R)</f>
        <v>63.296800000000005</v>
      </c>
      <c r="F92" s="11">
        <f>AVERAGEIF(Raw_Data!N:N,Product_Master!A92,Raw_Data!U:U)</f>
        <v>14.223999999999998</v>
      </c>
      <c r="G92">
        <f>SUMIF(Raw_Data!N:N,Product_Master!A92,Raw_Data!S:S)</f>
        <v>20</v>
      </c>
      <c r="H92" s="11">
        <f>SUMIF(Raw_Data!N:N,Product_Master!A92,Raw_Data!R:R)</f>
        <v>316.48400000000004</v>
      </c>
      <c r="I92" s="13">
        <f t="shared" si="2"/>
        <v>22.471910112359549</v>
      </c>
      <c r="J92" t="str">
        <f t="shared" si="3"/>
        <v>Medium</v>
      </c>
    </row>
    <row r="93" spans="1:10" x14ac:dyDescent="0.3">
      <c r="A93" t="s">
        <v>413</v>
      </c>
      <c r="B93" t="str">
        <f>IFERROR(INDEX(Raw_Data!Q:Q,MATCH(Product_Master!A93,Raw_Data!N:N,0)),"NOT FOUND")</f>
        <v>Ibico Standard Transparent Covers</v>
      </c>
      <c r="C93" t="str">
        <f>IFERROR(INDEX(Raw_Data!O:O,MATCH(Product_Master!A93,Raw_Data!N:N,0)),"NOT FOUND")</f>
        <v>Office Supplies</v>
      </c>
      <c r="D93" t="str">
        <f>IFERROR(INDEX(Raw_Data!P:P,MATCH(Product_Master!A93,Raw_Data!N:N,0)),"NOT FOUND")</f>
        <v>Binders</v>
      </c>
      <c r="E93" s="11">
        <f>AVERAGEIF(Raw_Data!N:N,Product_Master!A93,Raw_Data!R:R)</f>
        <v>39.057600000000008</v>
      </c>
      <c r="F93" s="11">
        <f>AVERAGEIF(Raw_Data!N:N,Product_Master!A93,Raw_Data!U:U)</f>
        <v>10.481280000000002</v>
      </c>
      <c r="G93">
        <f>SUMIF(Raw_Data!N:N,Product_Master!A93,Raw_Data!S:S)</f>
        <v>34</v>
      </c>
      <c r="H93" s="11">
        <f>SUMIF(Raw_Data!N:N,Product_Master!A93,Raw_Data!R:R)</f>
        <v>390.57600000000008</v>
      </c>
      <c r="I93" s="13">
        <f t="shared" si="2"/>
        <v>26.835443037974681</v>
      </c>
      <c r="J93" t="str">
        <f t="shared" si="3"/>
        <v>Medium</v>
      </c>
    </row>
    <row r="94" spans="1:10" x14ac:dyDescent="0.3">
      <c r="A94" t="s">
        <v>420</v>
      </c>
      <c r="B94" t="str">
        <f>IFERROR(INDEX(Raw_Data!Q:Q,MATCH(Product_Master!A94,Raw_Data!N:N,0)),"NOT FOUND")</f>
        <v>Flexible Leather- Look Classic Collection Ring Binder</v>
      </c>
      <c r="C94" t="str">
        <f>IFERROR(INDEX(Raw_Data!O:O,MATCH(Product_Master!A94,Raw_Data!N:N,0)),"NOT FOUND")</f>
        <v>Office Supplies</v>
      </c>
      <c r="D94" t="str">
        <f>IFERROR(INDEX(Raw_Data!P:P,MATCH(Product_Master!A94,Raw_Data!N:N,0)),"NOT FOUND")</f>
        <v>Binders</v>
      </c>
      <c r="E94" s="11">
        <f>AVERAGEIF(Raw_Data!N:N,Product_Master!A94,Raw_Data!R:R)</f>
        <v>23.675000000000001</v>
      </c>
      <c r="F94" s="11">
        <f>AVERAGEIF(Raw_Data!N:N,Product_Master!A94,Raw_Data!U:U)</f>
        <v>3.1566666666666676</v>
      </c>
      <c r="G94">
        <f>SUMIF(Raw_Data!N:N,Product_Master!A94,Raw_Data!S:S)</f>
        <v>13</v>
      </c>
      <c r="H94" s="11">
        <f>SUMIF(Raw_Data!N:N,Product_Master!A94,Raw_Data!R:R)</f>
        <v>142.05000000000001</v>
      </c>
      <c r="I94" s="13">
        <f t="shared" si="2"/>
        <v>13.333333333333336</v>
      </c>
      <c r="J94" t="str">
        <f t="shared" si="3"/>
        <v>Low Performer</v>
      </c>
    </row>
    <row r="95" spans="1:10" x14ac:dyDescent="0.3">
      <c r="A95" t="s">
        <v>425</v>
      </c>
      <c r="B95" t="str">
        <f>IFERROR(INDEX(Raw_Data!Q:Q,MATCH(Product_Master!A95,Raw_Data!N:N,0)),"NOT FOUND")</f>
        <v>9-3/4 Diameter Round Wall Clock</v>
      </c>
      <c r="C95" t="str">
        <f>IFERROR(INDEX(Raw_Data!O:O,MATCH(Product_Master!A95,Raw_Data!N:N,0)),"NOT FOUND")</f>
        <v>Furniture</v>
      </c>
      <c r="D95" t="str">
        <f>IFERROR(INDEX(Raw_Data!P:P,MATCH(Product_Master!A95,Raw_Data!N:N,0)),"NOT FOUND")</f>
        <v>Furnishings</v>
      </c>
      <c r="E95" s="11">
        <f>AVERAGEIF(Raw_Data!N:N,Product_Master!A95,Raw_Data!R:R)</f>
        <v>56.883749999999992</v>
      </c>
      <c r="F95" s="11">
        <f>AVERAGEIF(Raw_Data!N:N,Product_Master!A95,Raw_Data!U:U)</f>
        <v>22.891400000000001</v>
      </c>
      <c r="G95">
        <f>SUMIF(Raw_Data!N:N,Product_Master!A95,Raw_Data!S:S)</f>
        <v>34</v>
      </c>
      <c r="H95" s="11">
        <f>SUMIF(Raw_Data!N:N,Product_Master!A95,Raw_Data!R:R)</f>
        <v>455.06999999999994</v>
      </c>
      <c r="I95" s="13">
        <f t="shared" si="2"/>
        <v>40.242424242424249</v>
      </c>
      <c r="J95" t="str">
        <f t="shared" si="3"/>
        <v>Medium</v>
      </c>
    </row>
    <row r="96" spans="1:10" x14ac:dyDescent="0.3">
      <c r="A96" t="s">
        <v>430</v>
      </c>
      <c r="B96" t="str">
        <f>IFERROR(INDEX(Raw_Data!Q:Q,MATCH(Product_Master!A96,Raw_Data!N:N,0)),"NOT FOUND")</f>
        <v>Trimflex Flexible Post Binders</v>
      </c>
      <c r="C96" t="str">
        <f>IFERROR(INDEX(Raw_Data!O:O,MATCH(Product_Master!A96,Raw_Data!N:N,0)),"NOT FOUND")</f>
        <v>Office Supplies</v>
      </c>
      <c r="D96" t="str">
        <f>IFERROR(INDEX(Raw_Data!P:P,MATCH(Product_Master!A96,Raw_Data!N:N,0)),"NOT FOUND")</f>
        <v>Binders</v>
      </c>
      <c r="E96" s="11">
        <f>AVERAGEIF(Raw_Data!N:N,Product_Master!A96,Raw_Data!R:R)</f>
        <v>86.588999999999999</v>
      </c>
      <c r="F96" s="11">
        <f>AVERAGEIF(Raw_Data!N:N,Product_Master!A96,Raw_Data!U:U)</f>
        <v>28.221599999999999</v>
      </c>
      <c r="G96">
        <f>SUMIF(Raw_Data!N:N,Product_Master!A96,Raw_Data!S:S)</f>
        <v>21</v>
      </c>
      <c r="H96" s="11">
        <f>SUMIF(Raw_Data!N:N,Product_Master!A96,Raw_Data!R:R)</f>
        <v>346.35599999999999</v>
      </c>
      <c r="I96" s="13">
        <f t="shared" si="2"/>
        <v>32.592592592592588</v>
      </c>
      <c r="J96" t="str">
        <f t="shared" si="3"/>
        <v>Medium</v>
      </c>
    </row>
    <row r="97" spans="1:10" x14ac:dyDescent="0.3">
      <c r="A97" t="s">
        <v>436</v>
      </c>
      <c r="B97" t="str">
        <f>IFERROR(INDEX(Raw_Data!Q:Q,MATCH(Product_Master!A97,Raw_Data!N:N,0)),"NOT FOUND")</f>
        <v>Fellowes Basic Home/Office Series Surge Protectors</v>
      </c>
      <c r="C97" t="str">
        <f>IFERROR(INDEX(Raw_Data!O:O,MATCH(Product_Master!A97,Raw_Data!N:N,0)),"NOT FOUND")</f>
        <v>Office Supplies</v>
      </c>
      <c r="D97" t="str">
        <f>IFERROR(INDEX(Raw_Data!P:P,MATCH(Product_Master!A97,Raw_Data!N:N,0)),"NOT FOUND")</f>
        <v>Appliances</v>
      </c>
      <c r="E97" s="11">
        <f>AVERAGEIF(Raw_Data!N:N,Product_Master!A97,Raw_Data!R:R)</f>
        <v>48.458666666666673</v>
      </c>
      <c r="F97" s="11">
        <f>AVERAGEIF(Raw_Data!N:N,Product_Master!A97,Raw_Data!U:U)</f>
        <v>6.4755777777777785</v>
      </c>
      <c r="G97">
        <f>SUMIF(Raw_Data!N:N,Product_Master!A97,Raw_Data!S:S)</f>
        <v>41</v>
      </c>
      <c r="H97" s="11">
        <f>SUMIF(Raw_Data!N:N,Product_Master!A97,Raw_Data!R:R)</f>
        <v>436.12800000000004</v>
      </c>
      <c r="I97" s="13">
        <f t="shared" si="2"/>
        <v>13.363095238095237</v>
      </c>
      <c r="J97" t="str">
        <f t="shared" si="3"/>
        <v>Medium</v>
      </c>
    </row>
    <row r="98" spans="1:10" x14ac:dyDescent="0.3">
      <c r="A98" t="s">
        <v>441</v>
      </c>
      <c r="B98" t="str">
        <f>IFERROR(INDEX(Raw_Data!Q:Q,MATCH(Product_Master!A98,Raw_Data!N:N,0)),"NOT FOUND")</f>
        <v>Avery Personal Creations Heavyweight Cards</v>
      </c>
      <c r="C98" t="str">
        <f>IFERROR(INDEX(Raw_Data!O:O,MATCH(Product_Master!A98,Raw_Data!N:N,0)),"NOT FOUND")</f>
        <v>Office Supplies</v>
      </c>
      <c r="D98" t="str">
        <f>IFERROR(INDEX(Raw_Data!P:P,MATCH(Product_Master!A98,Raw_Data!N:N,0)),"NOT FOUND")</f>
        <v>Paper</v>
      </c>
      <c r="E98" s="11">
        <f>AVERAGEIF(Raw_Data!N:N,Product_Master!A98,Raw_Data!R:R)</f>
        <v>34.619999999999997</v>
      </c>
      <c r="F98" s="11">
        <f>AVERAGEIF(Raw_Data!N:N,Product_Master!A98,Raw_Data!U:U)</f>
        <v>12.617066666666666</v>
      </c>
      <c r="G98">
        <f>SUMIF(Raw_Data!N:N,Product_Master!A98,Raw_Data!S:S)</f>
        <v>11</v>
      </c>
      <c r="H98" s="11">
        <f>SUMIF(Raw_Data!N:N,Product_Master!A98,Raw_Data!R:R)</f>
        <v>103.85999999999999</v>
      </c>
      <c r="I98" s="13">
        <f t="shared" si="2"/>
        <v>36.444444444444443</v>
      </c>
      <c r="J98" t="str">
        <f t="shared" si="3"/>
        <v>Low Performer</v>
      </c>
    </row>
    <row r="99" spans="1:10" x14ac:dyDescent="0.3">
      <c r="A99" t="s">
        <v>443</v>
      </c>
      <c r="B99" t="str">
        <f>IFERROR(INDEX(Raw_Data!Q:Q,MATCH(Product_Master!A99,Raw_Data!N:N,0)),"NOT FOUND")</f>
        <v>SanDisk Ultra 64 GB MicroSDHC Class 10 Memory Card</v>
      </c>
      <c r="C99" t="str">
        <f>IFERROR(INDEX(Raw_Data!O:O,MATCH(Product_Master!A99,Raw_Data!N:N,0)),"NOT FOUND")</f>
        <v>Technology</v>
      </c>
      <c r="D99" t="str">
        <f>IFERROR(INDEX(Raw_Data!P:P,MATCH(Product_Master!A99,Raw_Data!N:N,0)),"NOT FOUND")</f>
        <v>Accessories</v>
      </c>
      <c r="E99" s="11">
        <f>AVERAGEIF(Raw_Data!N:N,Product_Master!A99,Raw_Data!R:R)</f>
        <v>154.62800000000001</v>
      </c>
      <c r="F99" s="11">
        <f>AVERAGEIF(Raw_Data!N:N,Product_Master!A99,Raw_Data!U:U)</f>
        <v>6.3317499999999995</v>
      </c>
      <c r="G99">
        <f>SUMIF(Raw_Data!N:N,Product_Master!A99,Raw_Data!S:S)</f>
        <v>25</v>
      </c>
      <c r="H99" s="11">
        <f>SUMIF(Raw_Data!N:N,Product_Master!A99,Raw_Data!R:R)</f>
        <v>927.76800000000003</v>
      </c>
      <c r="I99" s="13">
        <f t="shared" si="2"/>
        <v>4.0948275862068959</v>
      </c>
      <c r="J99" t="str">
        <f t="shared" si="3"/>
        <v>Medium</v>
      </c>
    </row>
    <row r="100" spans="1:10" x14ac:dyDescent="0.3">
      <c r="A100" t="s">
        <v>445</v>
      </c>
      <c r="B100" t="str">
        <f>IFERROR(INDEX(Raw_Data!Q:Q,MATCH(Product_Master!A100,Raw_Data!N:N,0)),"NOT FOUND")</f>
        <v>Avery Hidden Tab Dividers for Binding Systems</v>
      </c>
      <c r="C100" t="str">
        <f>IFERROR(INDEX(Raw_Data!O:O,MATCH(Product_Master!A100,Raw_Data!N:N,0)),"NOT FOUND")</f>
        <v>Office Supplies</v>
      </c>
      <c r="D100" t="str">
        <f>IFERROR(INDEX(Raw_Data!P:P,MATCH(Product_Master!A100,Raw_Data!N:N,0)),"NOT FOUND")</f>
        <v>Binders</v>
      </c>
      <c r="E100" s="11">
        <f>AVERAGEIF(Raw_Data!N:N,Product_Master!A100,Raw_Data!R:R)</f>
        <v>4.5125714285714285</v>
      </c>
      <c r="F100" s="11">
        <f>AVERAGEIF(Raw_Data!N:N,Product_Master!A100,Raw_Data!U:U)</f>
        <v>-1.0046857142857144</v>
      </c>
      <c r="G100">
        <f>SUMIF(Raw_Data!N:N,Product_Master!A100,Raw_Data!S:S)</f>
        <v>24</v>
      </c>
      <c r="H100" s="11">
        <f>SUMIF(Raw_Data!N:N,Product_Master!A100,Raw_Data!R:R)</f>
        <v>31.588000000000001</v>
      </c>
      <c r="I100" s="13">
        <f t="shared" si="2"/>
        <v>-22.264150943396231</v>
      </c>
      <c r="J100" t="str">
        <f t="shared" si="3"/>
        <v>Low Performer</v>
      </c>
    </row>
    <row r="101" spans="1:10" x14ac:dyDescent="0.3">
      <c r="A101" t="s">
        <v>450</v>
      </c>
      <c r="B101" t="str">
        <f>IFERROR(INDEX(Raw_Data!Q:Q,MATCH(Product_Master!A101,Raw_Data!N:N,0)),"NOT FOUND")</f>
        <v>Universal Premium White Copier/Laser Paper (20Lb. and 87 Bright)</v>
      </c>
      <c r="C101" t="str">
        <f>IFERROR(INDEX(Raw_Data!O:O,MATCH(Product_Master!A101,Raw_Data!N:N,0)),"NOT FOUND")</f>
        <v>Office Supplies</v>
      </c>
      <c r="D101" t="str">
        <f>IFERROR(INDEX(Raw_Data!P:P,MATCH(Product_Master!A101,Raw_Data!N:N,0)),"NOT FOUND")</f>
        <v>Paper</v>
      </c>
      <c r="E101" s="11">
        <f>AVERAGEIF(Raw_Data!N:N,Product_Master!A101,Raw_Data!R:R)</f>
        <v>25.833600000000001</v>
      </c>
      <c r="F101" s="11">
        <f>AVERAGEIF(Raw_Data!N:N,Product_Master!A101,Raw_Data!U:U)</f>
        <v>11.194559999999999</v>
      </c>
      <c r="G101">
        <f>SUMIF(Raw_Data!N:N,Product_Master!A101,Raw_Data!S:S)</f>
        <v>24</v>
      </c>
      <c r="H101" s="11">
        <f>SUMIF(Raw_Data!N:N,Product_Master!A101,Raw_Data!R:R)</f>
        <v>129.16800000000001</v>
      </c>
      <c r="I101" s="13">
        <f t="shared" si="2"/>
        <v>43.333333333333329</v>
      </c>
      <c r="J101" t="str">
        <f t="shared" si="3"/>
        <v>Low Performer</v>
      </c>
    </row>
    <row r="102" spans="1:10" x14ac:dyDescent="0.3">
      <c r="A102" t="s">
        <v>457</v>
      </c>
      <c r="B102" t="str">
        <f>IFERROR(INDEX(Raw_Data!Q:Q,MATCH(Product_Master!A102,Raw_Data!N:N,0)),"NOT FOUND")</f>
        <v>Logitech K350 2.4Ghz Wireless Keyboard</v>
      </c>
      <c r="C102" t="str">
        <f>IFERROR(INDEX(Raw_Data!O:O,MATCH(Product_Master!A102,Raw_Data!N:N,0)),"NOT FOUND")</f>
        <v>Technology</v>
      </c>
      <c r="D102" t="str">
        <f>IFERROR(INDEX(Raw_Data!P:P,MATCH(Product_Master!A102,Raw_Data!N:N,0)),"NOT FOUND")</f>
        <v>Accessories</v>
      </c>
      <c r="E102" s="11">
        <f>AVERAGEIF(Raw_Data!N:N,Product_Master!A102,Raw_Data!R:R)</f>
        <v>230.93280000000004</v>
      </c>
      <c r="F102" s="11">
        <f>AVERAGEIF(Raw_Data!N:N,Product_Master!A102,Raw_Data!U:U)</f>
        <v>9.4562999999999988</v>
      </c>
      <c r="G102">
        <f>SUMIF(Raw_Data!N:N,Product_Master!A102,Raw_Data!S:S)</f>
        <v>25</v>
      </c>
      <c r="H102" s="11">
        <f>SUMIF(Raw_Data!N:N,Product_Master!A102,Raw_Data!R:R)</f>
        <v>1154.6640000000002</v>
      </c>
      <c r="I102" s="13">
        <f t="shared" si="2"/>
        <v>4.094827586206895</v>
      </c>
      <c r="J102" t="str">
        <f t="shared" si="3"/>
        <v>Medium</v>
      </c>
    </row>
    <row r="103" spans="1:10" x14ac:dyDescent="0.3">
      <c r="A103" t="s">
        <v>459</v>
      </c>
      <c r="B103" t="str">
        <f>IFERROR(INDEX(Raw_Data!Q:Q,MATCH(Product_Master!A103,Raw_Data!N:N,0)),"NOT FOUND")</f>
        <v>Deflect-o DuraMat Lighweight, Studded, Beveled Mat for Low Pile Carpeting</v>
      </c>
      <c r="C103" t="str">
        <f>IFERROR(INDEX(Raw_Data!O:O,MATCH(Product_Master!A103,Raw_Data!N:N,0)),"NOT FOUND")</f>
        <v>Furniture</v>
      </c>
      <c r="D103" t="str">
        <f>IFERROR(INDEX(Raw_Data!P:P,MATCH(Product_Master!A103,Raw_Data!N:N,0)),"NOT FOUND")</f>
        <v>Furnishings</v>
      </c>
      <c r="E103" s="11">
        <f>AVERAGEIF(Raw_Data!N:N,Product_Master!A103,Raw_Data!R:R)</f>
        <v>112.31166666666667</v>
      </c>
      <c r="F103" s="11">
        <f>AVERAGEIF(Raw_Data!N:N,Product_Master!A103,Raw_Data!U:U)</f>
        <v>12.013083333333332</v>
      </c>
      <c r="G103">
        <f>SUMIF(Raw_Data!N:N,Product_Master!A103,Raw_Data!S:S)</f>
        <v>17</v>
      </c>
      <c r="H103" s="11">
        <f>SUMIF(Raw_Data!N:N,Product_Master!A103,Raw_Data!R:R)</f>
        <v>673.87</v>
      </c>
      <c r="I103" s="13">
        <f t="shared" si="2"/>
        <v>10.696202531645568</v>
      </c>
      <c r="J103" t="str">
        <f t="shared" si="3"/>
        <v>Medium</v>
      </c>
    </row>
    <row r="104" spans="1:10" x14ac:dyDescent="0.3">
      <c r="A104" t="s">
        <v>461</v>
      </c>
      <c r="B104" t="str">
        <f>IFERROR(INDEX(Raw_Data!Q:Q,MATCH(Product_Master!A104,Raw_Data!N:N,0)),"NOT FOUND")</f>
        <v>Avery Trapezoid Ring Binder, 3" Capacity, Black, 1040 sheets</v>
      </c>
      <c r="C104" t="str">
        <f>IFERROR(INDEX(Raw_Data!O:O,MATCH(Product_Master!A104,Raw_Data!N:N,0)),"NOT FOUND")</f>
        <v>Office Supplies</v>
      </c>
      <c r="D104" t="str">
        <f>IFERROR(INDEX(Raw_Data!P:P,MATCH(Product_Master!A104,Raw_Data!N:N,0)),"NOT FOUND")</f>
        <v>Binders</v>
      </c>
      <c r="E104" s="11">
        <f>AVERAGEIF(Raw_Data!N:N,Product_Master!A104,Raw_Data!R:R)</f>
        <v>77.861999999999995</v>
      </c>
      <c r="F104" s="11">
        <f>AVERAGEIF(Raw_Data!N:N,Product_Master!A104,Raw_Data!U:U)</f>
        <v>12.176914285714286</v>
      </c>
      <c r="G104">
        <f>SUMIF(Raw_Data!N:N,Product_Master!A104,Raw_Data!S:S)</f>
        <v>22</v>
      </c>
      <c r="H104" s="11">
        <f>SUMIF(Raw_Data!N:N,Product_Master!A104,Raw_Data!R:R)</f>
        <v>545.03399999999999</v>
      </c>
      <c r="I104" s="13">
        <f t="shared" si="2"/>
        <v>15.639097744360903</v>
      </c>
      <c r="J104" t="str">
        <f t="shared" si="3"/>
        <v>Medium</v>
      </c>
    </row>
    <row r="105" spans="1:10" x14ac:dyDescent="0.3">
      <c r="A105" t="s">
        <v>467</v>
      </c>
      <c r="B105" t="str">
        <f>IFERROR(INDEX(Raw_Data!Q:Q,MATCH(Product_Master!A105,Raw_Data!N:N,0)),"NOT FOUND")</f>
        <v>Memorex Mini Travel Drive 8 GB USB 2.0 Flash Drive</v>
      </c>
      <c r="C105" t="str">
        <f>IFERROR(INDEX(Raw_Data!O:O,MATCH(Product_Master!A105,Raw_Data!N:N,0)),"NOT FOUND")</f>
        <v>Technology</v>
      </c>
      <c r="D105" t="str">
        <f>IFERROR(INDEX(Raw_Data!P:P,MATCH(Product_Master!A105,Raw_Data!N:N,0)),"NOT FOUND")</f>
        <v>Accessories</v>
      </c>
      <c r="E105" s="11">
        <f>AVERAGEIF(Raw_Data!N:N,Product_Master!A105,Raw_Data!R:R)</f>
        <v>38.908799999999999</v>
      </c>
      <c r="F105" s="11">
        <f>AVERAGEIF(Raw_Data!N:N,Product_Master!A105,Raw_Data!U:U)</f>
        <v>10.653600000000001</v>
      </c>
      <c r="G105">
        <f>SUMIF(Raw_Data!N:N,Product_Master!A105,Raw_Data!S:S)</f>
        <v>20</v>
      </c>
      <c r="H105" s="11">
        <f>SUMIF(Raw_Data!N:N,Product_Master!A105,Raw_Data!R:R)</f>
        <v>194.54399999999998</v>
      </c>
      <c r="I105" s="13">
        <f t="shared" si="2"/>
        <v>27.380952380952383</v>
      </c>
      <c r="J105" t="str">
        <f t="shared" si="3"/>
        <v>Low Performer</v>
      </c>
    </row>
    <row r="106" spans="1:10" x14ac:dyDescent="0.3">
      <c r="A106" t="s">
        <v>469</v>
      </c>
      <c r="B106" t="str">
        <f>IFERROR(INDEX(Raw_Data!Q:Q,MATCH(Product_Master!A106,Raw_Data!N:N,0)),"NOT FOUND")</f>
        <v>Speck Products Candyshell Flip Case</v>
      </c>
      <c r="C106" t="str">
        <f>IFERROR(INDEX(Raw_Data!O:O,MATCH(Product_Master!A106,Raw_Data!N:N,0)),"NOT FOUND")</f>
        <v>Technology</v>
      </c>
      <c r="D106" t="str">
        <f>IFERROR(INDEX(Raw_Data!P:P,MATCH(Product_Master!A106,Raw_Data!N:N,0)),"NOT FOUND")</f>
        <v>Phones</v>
      </c>
      <c r="E106" s="11">
        <f>AVERAGEIF(Raw_Data!N:N,Product_Master!A106,Raw_Data!R:R)</f>
        <v>47.236499999999999</v>
      </c>
      <c r="F106" s="11">
        <f>AVERAGEIF(Raw_Data!N:N,Product_Master!A106,Raw_Data!U:U)</f>
        <v>-4.5487000000000002</v>
      </c>
      <c r="G106">
        <f>SUMIF(Raw_Data!N:N,Product_Master!A106,Raw_Data!S:S)</f>
        <v>8</v>
      </c>
      <c r="H106" s="11">
        <f>SUMIF(Raw_Data!N:N,Product_Master!A106,Raw_Data!R:R)</f>
        <v>188.946</v>
      </c>
      <c r="I106" s="13">
        <f t="shared" si="2"/>
        <v>-9.6296296296296298</v>
      </c>
      <c r="J106" t="str">
        <f t="shared" si="3"/>
        <v>Low Performer</v>
      </c>
    </row>
    <row r="107" spans="1:10" x14ac:dyDescent="0.3">
      <c r="A107" t="s">
        <v>471</v>
      </c>
      <c r="B107" t="str">
        <f>IFERROR(INDEX(Raw_Data!Q:Q,MATCH(Product_Master!A107,Raw_Data!N:N,0)),"NOT FOUND")</f>
        <v>Newell Chalk Holder</v>
      </c>
      <c r="C107" t="str">
        <f>IFERROR(INDEX(Raw_Data!O:O,MATCH(Product_Master!A107,Raw_Data!N:N,0)),"NOT FOUND")</f>
        <v>Office Supplies</v>
      </c>
      <c r="D107" t="str">
        <f>IFERROR(INDEX(Raw_Data!P:P,MATCH(Product_Master!A107,Raw_Data!N:N,0)),"NOT FOUND")</f>
        <v>Art</v>
      </c>
      <c r="E107" s="11">
        <f>AVERAGEIF(Raw_Data!N:N,Product_Master!A107,Raw_Data!R:R)</f>
        <v>11.918000000000001</v>
      </c>
      <c r="F107" s="11">
        <f>AVERAGEIF(Raw_Data!N:N,Product_Master!A107,Raw_Data!U:U)</f>
        <v>5.2274000000000003</v>
      </c>
      <c r="G107">
        <f>SUMIF(Raw_Data!N:N,Product_Master!A107,Raw_Data!S:S)</f>
        <v>21</v>
      </c>
      <c r="H107" s="11">
        <f>SUMIF(Raw_Data!N:N,Product_Master!A107,Raw_Data!R:R)</f>
        <v>83.426000000000002</v>
      </c>
      <c r="I107" s="13">
        <f t="shared" si="2"/>
        <v>43.861386138613859</v>
      </c>
      <c r="J107" t="str">
        <f t="shared" si="3"/>
        <v>Low Performer</v>
      </c>
    </row>
    <row r="108" spans="1:10" x14ac:dyDescent="0.3">
      <c r="A108" t="s">
        <v>477</v>
      </c>
      <c r="B108" t="str">
        <f>IFERROR(INDEX(Raw_Data!Q:Q,MATCH(Product_Master!A108,Raw_Data!N:N,0)),"NOT FOUND")</f>
        <v>Logitech Gaming G510s - Keyboard</v>
      </c>
      <c r="C108" t="str">
        <f>IFERROR(INDEX(Raw_Data!O:O,MATCH(Product_Master!A108,Raw_Data!N:N,0)),"NOT FOUND")</f>
        <v>Technology</v>
      </c>
      <c r="D108" t="str">
        <f>IFERROR(INDEX(Raw_Data!P:P,MATCH(Product_Master!A108,Raw_Data!N:N,0)),"NOT FOUND")</f>
        <v>Accessories</v>
      </c>
      <c r="E108" s="11">
        <f>AVERAGEIF(Raw_Data!N:N,Product_Master!A108,Raw_Data!R:R)</f>
        <v>295.34025000000003</v>
      </c>
      <c r="F108" s="11">
        <f>AVERAGEIF(Raw_Data!N:N,Product_Master!A108,Raw_Data!U:U)</f>
        <v>84.565049999999999</v>
      </c>
      <c r="G108">
        <f>SUMIF(Raw_Data!N:N,Product_Master!A108,Raw_Data!S:S)</f>
        <v>31</v>
      </c>
      <c r="H108" s="11">
        <f>SUMIF(Raw_Data!N:N,Product_Master!A108,Raw_Data!R:R)</f>
        <v>2362.7220000000002</v>
      </c>
      <c r="I108" s="13">
        <f t="shared" si="2"/>
        <v>28.633093525179852</v>
      </c>
      <c r="J108" t="str">
        <f t="shared" si="3"/>
        <v>High Performer</v>
      </c>
    </row>
    <row r="109" spans="1:10" x14ac:dyDescent="0.3">
      <c r="A109" t="s">
        <v>482</v>
      </c>
      <c r="B109" t="str">
        <f>IFERROR(INDEX(Raw_Data!Q:Q,MATCH(Product_Master!A109,Raw_Data!N:N,0)),"NOT FOUND")</f>
        <v>Magnifier Swing Arm Lamp</v>
      </c>
      <c r="C109" t="str">
        <f>IFERROR(INDEX(Raw_Data!O:O,MATCH(Product_Master!A109,Raw_Data!N:N,0)),"NOT FOUND")</f>
        <v>Furniture</v>
      </c>
      <c r="D109" t="str">
        <f>IFERROR(INDEX(Raw_Data!P:P,MATCH(Product_Master!A109,Raw_Data!N:N,0)),"NOT FOUND")</f>
        <v>Furnishings</v>
      </c>
      <c r="E109" s="11">
        <f>AVERAGEIF(Raw_Data!N:N,Product_Master!A109,Raw_Data!R:R)</f>
        <v>50.352000000000004</v>
      </c>
      <c r="F109" s="11">
        <f>AVERAGEIF(Raw_Data!N:N,Product_Master!A109,Raw_Data!U:U)</f>
        <v>13.091519999999999</v>
      </c>
      <c r="G109">
        <f>SUMIF(Raw_Data!N:N,Product_Master!A109,Raw_Data!S:S)</f>
        <v>12</v>
      </c>
      <c r="H109" s="11">
        <f>SUMIF(Raw_Data!N:N,Product_Master!A109,Raw_Data!R:R)</f>
        <v>251.76000000000002</v>
      </c>
      <c r="I109" s="13">
        <f t="shared" si="2"/>
        <v>25.999999999999996</v>
      </c>
      <c r="J109" t="str">
        <f t="shared" si="3"/>
        <v>Low Performer</v>
      </c>
    </row>
    <row r="110" spans="1:10" x14ac:dyDescent="0.3">
      <c r="A110" t="s">
        <v>489</v>
      </c>
      <c r="B110" t="str">
        <f>IFERROR(INDEX(Raw_Data!Q:Q,MATCH(Product_Master!A110,Raw_Data!N:N,0)),"NOT FOUND")</f>
        <v>Hunt PowerHouse Electric Pencil Sharpener, Blue</v>
      </c>
      <c r="C110" t="str">
        <f>IFERROR(INDEX(Raw_Data!O:O,MATCH(Product_Master!A110,Raw_Data!N:N,0)),"NOT FOUND")</f>
        <v>Office Supplies</v>
      </c>
      <c r="D110" t="str">
        <f>IFERROR(INDEX(Raw_Data!P:P,MATCH(Product_Master!A110,Raw_Data!N:N,0)),"NOT FOUND")</f>
        <v>Art</v>
      </c>
      <c r="E110" s="11">
        <f>AVERAGEIF(Raw_Data!N:N,Product_Master!A110,Raw_Data!R:R)</f>
        <v>161.79480000000004</v>
      </c>
      <c r="F110" s="11">
        <f>AVERAGEIF(Raw_Data!N:N,Product_Master!A110,Raw_Data!U:U)</f>
        <v>44.816400000000002</v>
      </c>
      <c r="G110">
        <f>SUMIF(Raw_Data!N:N,Product_Master!A110,Raw_Data!S:S)</f>
        <v>44</v>
      </c>
      <c r="H110" s="11">
        <f>SUMIF(Raw_Data!N:N,Product_Master!A110,Raw_Data!R:R)</f>
        <v>1617.9480000000003</v>
      </c>
      <c r="I110" s="13">
        <f t="shared" si="2"/>
        <v>27.699530516431921</v>
      </c>
      <c r="J110" t="str">
        <f t="shared" si="3"/>
        <v>High Performer</v>
      </c>
    </row>
    <row r="111" spans="1:10" x14ac:dyDescent="0.3">
      <c r="A111" t="s">
        <v>491</v>
      </c>
      <c r="B111" t="str">
        <f>IFERROR(INDEX(Raw_Data!Q:Q,MATCH(Product_Master!A111,Raw_Data!N:N,0)),"NOT FOUND")</f>
        <v>Avery Durable Plastic 1" Binders</v>
      </c>
      <c r="C111" t="str">
        <f>IFERROR(INDEX(Raw_Data!O:O,MATCH(Product_Master!A111,Raw_Data!N:N,0)),"NOT FOUND")</f>
        <v>Office Supplies</v>
      </c>
      <c r="D111" t="str">
        <f>IFERROR(INDEX(Raw_Data!P:P,MATCH(Product_Master!A111,Raw_Data!N:N,0)),"NOT FOUND")</f>
        <v>Binders</v>
      </c>
      <c r="E111" s="11">
        <f>AVERAGEIF(Raw_Data!N:N,Product_Master!A111,Raw_Data!R:R)</f>
        <v>16.603428571428573</v>
      </c>
      <c r="F111" s="11">
        <f>AVERAGEIF(Raw_Data!N:N,Product_Master!A111,Raw_Data!U:U)</f>
        <v>5.3572000000000006</v>
      </c>
      <c r="G111">
        <f>SUMIF(Raw_Data!N:N,Product_Master!A111,Raw_Data!S:S)</f>
        <v>34</v>
      </c>
      <c r="H111" s="11">
        <f>SUMIF(Raw_Data!N:N,Product_Master!A111,Raw_Data!R:R)</f>
        <v>116.224</v>
      </c>
      <c r="I111" s="13">
        <f t="shared" si="2"/>
        <v>32.265625</v>
      </c>
      <c r="J111" t="str">
        <f t="shared" si="3"/>
        <v>Low Performer</v>
      </c>
    </row>
    <row r="112" spans="1:10" x14ac:dyDescent="0.3">
      <c r="A112" t="s">
        <v>498</v>
      </c>
      <c r="B112" t="str">
        <f>IFERROR(INDEX(Raw_Data!Q:Q,MATCH(Product_Master!A112,Raw_Data!N:N,0)),"NOT FOUND")</f>
        <v>OIC Colored Binder Clips, Assorted Sizes</v>
      </c>
      <c r="C112" t="str">
        <f>IFERROR(INDEX(Raw_Data!O:O,MATCH(Product_Master!A112,Raw_Data!N:N,0)),"NOT FOUND")</f>
        <v>Office Supplies</v>
      </c>
      <c r="D112" t="str">
        <f>IFERROR(INDEX(Raw_Data!P:P,MATCH(Product_Master!A112,Raw_Data!N:N,0)),"NOT FOUND")</f>
        <v>Fasteners</v>
      </c>
      <c r="E112" s="11">
        <f>AVERAGEIF(Raw_Data!N:N,Product_Master!A112,Raw_Data!R:R)</f>
        <v>19.945714285714285</v>
      </c>
      <c r="F112" s="11">
        <f>AVERAGEIF(Raw_Data!N:N,Product_Master!A112,Raw_Data!U:U)</f>
        <v>8.4692571428571419</v>
      </c>
      <c r="G112">
        <f>SUMIF(Raw_Data!N:N,Product_Master!A112,Raw_Data!S:S)</f>
        <v>44</v>
      </c>
      <c r="H112" s="11">
        <f>SUMIF(Raw_Data!N:N,Product_Master!A112,Raw_Data!R:R)</f>
        <v>139.62</v>
      </c>
      <c r="I112" s="13">
        <f t="shared" si="2"/>
        <v>42.461538461538453</v>
      </c>
      <c r="J112" t="str">
        <f t="shared" si="3"/>
        <v>Low Performer</v>
      </c>
    </row>
    <row r="113" spans="1:10" x14ac:dyDescent="0.3">
      <c r="A113" t="s">
        <v>500</v>
      </c>
      <c r="B113" t="str">
        <f>IFERROR(INDEX(Raw_Data!Q:Q,MATCH(Product_Master!A113,Raw_Data!N:N,0)),"NOT FOUND")</f>
        <v>Redi-Strip #10 Envelopes, 4 1/8 x 9 1/2</v>
      </c>
      <c r="C113" t="str">
        <f>IFERROR(INDEX(Raw_Data!O:O,MATCH(Product_Master!A113,Raw_Data!N:N,0)),"NOT FOUND")</f>
        <v>Office Supplies</v>
      </c>
      <c r="D113" t="str">
        <f>IFERROR(INDEX(Raw_Data!P:P,MATCH(Product_Master!A113,Raw_Data!N:N,0)),"NOT FOUND")</f>
        <v>Envelopes</v>
      </c>
      <c r="E113" s="11">
        <f>AVERAGEIF(Raw_Data!N:N,Product_Master!A113,Raw_Data!R:R)</f>
        <v>13.317142857142857</v>
      </c>
      <c r="F113" s="11">
        <f>AVERAGEIF(Raw_Data!N:N,Product_Master!A113,Raw_Data!U:U)</f>
        <v>5.6471428571428577</v>
      </c>
      <c r="G113">
        <f>SUMIF(Raw_Data!N:N,Product_Master!A113,Raw_Data!S:S)</f>
        <v>35</v>
      </c>
      <c r="H113" s="11">
        <f>SUMIF(Raw_Data!N:N,Product_Master!A113,Raw_Data!R:R)</f>
        <v>93.22</v>
      </c>
      <c r="I113" s="13">
        <f t="shared" si="2"/>
        <v>42.405063291139243</v>
      </c>
      <c r="J113" t="str">
        <f t="shared" si="3"/>
        <v>Low Performer</v>
      </c>
    </row>
    <row r="114" spans="1:10" x14ac:dyDescent="0.3">
      <c r="A114" t="s">
        <v>502</v>
      </c>
      <c r="B114" t="str">
        <f>IFERROR(INDEX(Raw_Data!Q:Q,MATCH(Product_Master!A114,Raw_Data!N:N,0)),"NOT FOUND")</f>
        <v>Xerox 1921</v>
      </c>
      <c r="C114" t="str">
        <f>IFERROR(INDEX(Raw_Data!O:O,MATCH(Product_Master!A114,Raw_Data!N:N,0)),"NOT FOUND")</f>
        <v>Office Supplies</v>
      </c>
      <c r="D114" t="str">
        <f>IFERROR(INDEX(Raw_Data!P:P,MATCH(Product_Master!A114,Raw_Data!N:N,0)),"NOT FOUND")</f>
        <v>Paper</v>
      </c>
      <c r="E114" s="11">
        <f>AVERAGEIF(Raw_Data!N:N,Product_Master!A114,Raw_Data!R:R)</f>
        <v>18.648</v>
      </c>
      <c r="F114" s="11">
        <f>AVERAGEIF(Raw_Data!N:N,Product_Master!A114,Raw_Data!U:U)</f>
        <v>5.8275000000000006</v>
      </c>
      <c r="G114">
        <f>SUMIF(Raw_Data!N:N,Product_Master!A114,Raw_Data!S:S)</f>
        <v>7</v>
      </c>
      <c r="H114" s="11">
        <f>SUMIF(Raw_Data!N:N,Product_Master!A114,Raw_Data!R:R)</f>
        <v>55.944000000000003</v>
      </c>
      <c r="I114" s="13">
        <f t="shared" si="2"/>
        <v>31.250000000000007</v>
      </c>
      <c r="J114" t="str">
        <f t="shared" si="3"/>
        <v>Low Performer</v>
      </c>
    </row>
    <row r="115" spans="1:10" x14ac:dyDescent="0.3">
      <c r="A115" t="s">
        <v>504</v>
      </c>
      <c r="B115" t="str">
        <f>IFERROR(INDEX(Raw_Data!Q:Q,MATCH(Product_Master!A115,Raw_Data!N:N,0)),"NOT FOUND")</f>
        <v>Tyvek  Top-Opening Peel &amp; Seel Envelopes, Plain White</v>
      </c>
      <c r="C115" t="str">
        <f>IFERROR(INDEX(Raw_Data!O:O,MATCH(Product_Master!A115,Raw_Data!N:N,0)),"NOT FOUND")</f>
        <v>Office Supplies</v>
      </c>
      <c r="D115" t="str">
        <f>IFERROR(INDEX(Raw_Data!P:P,MATCH(Product_Master!A115,Raw_Data!N:N,0)),"NOT FOUND")</f>
        <v>Envelopes</v>
      </c>
      <c r="E115" s="11">
        <f>AVERAGEIF(Raw_Data!N:N,Product_Master!A115,Raw_Data!R:R)</f>
        <v>81.540000000000006</v>
      </c>
      <c r="F115" s="11">
        <f>AVERAGEIF(Raw_Data!N:N,Product_Master!A115,Raw_Data!U:U)</f>
        <v>32.150057142857143</v>
      </c>
      <c r="G115">
        <f>SUMIF(Raw_Data!N:N,Product_Master!A115,Raw_Data!S:S)</f>
        <v>24</v>
      </c>
      <c r="H115" s="11">
        <f>SUMIF(Raw_Data!N:N,Product_Master!A115,Raw_Data!R:R)</f>
        <v>570.78000000000009</v>
      </c>
      <c r="I115" s="13">
        <f t="shared" si="2"/>
        <v>39.428571428571423</v>
      </c>
      <c r="J115" t="str">
        <f t="shared" si="3"/>
        <v>Medium</v>
      </c>
    </row>
    <row r="116" spans="1:10" x14ac:dyDescent="0.3">
      <c r="A116" t="s">
        <v>509</v>
      </c>
      <c r="B116" t="str">
        <f>IFERROR(INDEX(Raw_Data!Q:Q,MATCH(Product_Master!A116,Raw_Data!N:N,0)),"NOT FOUND")</f>
        <v>Hon Racetrack Conference Tables</v>
      </c>
      <c r="C116" t="str">
        <f>IFERROR(INDEX(Raw_Data!O:O,MATCH(Product_Master!A116,Raw_Data!N:N,0)),"NOT FOUND")</f>
        <v>Furniture</v>
      </c>
      <c r="D116" t="str">
        <f>IFERROR(INDEX(Raw_Data!P:P,MATCH(Product_Master!A116,Raw_Data!N:N,0)),"NOT FOUND")</f>
        <v>Tables</v>
      </c>
      <c r="E116" s="11">
        <f>AVERAGEIF(Raw_Data!N:N,Product_Master!A116,Raw_Data!R:R)</f>
        <v>660.65016666666668</v>
      </c>
      <c r="F116" s="11">
        <f>AVERAGEIF(Raw_Data!N:N,Product_Master!A116,Raw_Data!U:U)</f>
        <v>-99.753799999999998</v>
      </c>
      <c r="G116">
        <f>SUMIF(Raw_Data!N:N,Product_Master!A116,Raw_Data!S:S)</f>
        <v>22</v>
      </c>
      <c r="H116" s="11">
        <f>SUMIF(Raw_Data!N:N,Product_Master!A116,Raw_Data!R:R)</f>
        <v>3963.9009999999998</v>
      </c>
      <c r="I116" s="13">
        <f t="shared" si="2"/>
        <v>-15.099337748344372</v>
      </c>
      <c r="J116" t="str">
        <f t="shared" si="3"/>
        <v>High Performer</v>
      </c>
    </row>
    <row r="117" spans="1:10" x14ac:dyDescent="0.3">
      <c r="A117" t="s">
        <v>515</v>
      </c>
      <c r="B117" t="str">
        <f>IFERROR(INDEX(Raw_Data!Q:Q,MATCH(Product_Master!A117,Raw_Data!N:N,0)),"NOT FOUND")</f>
        <v>GBC DocuBind 300 Electric Binding Machine</v>
      </c>
      <c r="C117" t="str">
        <f>IFERROR(INDEX(Raw_Data!O:O,MATCH(Product_Master!A117,Raw_Data!N:N,0)),"NOT FOUND")</f>
        <v>Office Supplies</v>
      </c>
      <c r="D117" t="str">
        <f>IFERROR(INDEX(Raw_Data!P:P,MATCH(Product_Master!A117,Raw_Data!N:N,0)),"NOT FOUND")</f>
        <v>Binders</v>
      </c>
      <c r="E117" s="11">
        <f>AVERAGEIF(Raw_Data!N:N,Product_Master!A117,Raw_Data!R:R)</f>
        <v>848.14274999999998</v>
      </c>
      <c r="F117" s="11">
        <f>AVERAGEIF(Raw_Data!N:N,Product_Master!A117,Raw_Data!U:U)</f>
        <v>61.802650000000014</v>
      </c>
      <c r="G117">
        <f>SUMIF(Raw_Data!N:N,Product_Master!A117,Raw_Data!S:S)</f>
        <v>23</v>
      </c>
      <c r="H117" s="11">
        <f>SUMIF(Raw_Data!N:N,Product_Master!A117,Raw_Data!R:R)</f>
        <v>6785.1419999999998</v>
      </c>
      <c r="I117" s="13">
        <f t="shared" si="2"/>
        <v>7.286821705426358</v>
      </c>
      <c r="J117" t="str">
        <f t="shared" si="3"/>
        <v>High Performer</v>
      </c>
    </row>
    <row r="118" spans="1:10" x14ac:dyDescent="0.3">
      <c r="A118" t="s">
        <v>521</v>
      </c>
      <c r="B118" t="str">
        <f>IFERROR(INDEX(Raw_Data!Q:Q,MATCH(Product_Master!A118,Raw_Data!N:N,0)),"NOT FOUND")</f>
        <v>Artistic Insta-Plaque</v>
      </c>
      <c r="C118" t="str">
        <f>IFERROR(INDEX(Raw_Data!O:O,MATCH(Product_Master!A118,Raw_Data!N:N,0)),"NOT FOUND")</f>
        <v>Furniture</v>
      </c>
      <c r="D118" t="str">
        <f>IFERROR(INDEX(Raw_Data!P:P,MATCH(Product_Master!A118,Raw_Data!N:N,0)),"NOT FOUND")</f>
        <v>Furnishings</v>
      </c>
      <c r="E118" s="11">
        <f>AVERAGEIF(Raw_Data!N:N,Product_Master!A118,Raw_Data!R:R)</f>
        <v>52.266666666666673</v>
      </c>
      <c r="F118" s="11">
        <f>AVERAGEIF(Raw_Data!N:N,Product_Master!A118,Raw_Data!U:U)</f>
        <v>20.384</v>
      </c>
      <c r="G118">
        <f>SUMIF(Raw_Data!N:N,Product_Master!A118,Raw_Data!S:S)</f>
        <v>10</v>
      </c>
      <c r="H118" s="11">
        <f>SUMIF(Raw_Data!N:N,Product_Master!A118,Raw_Data!R:R)</f>
        <v>156.80000000000001</v>
      </c>
      <c r="I118" s="13">
        <f t="shared" si="2"/>
        <v>38.999999999999993</v>
      </c>
      <c r="J118" t="str">
        <f t="shared" si="3"/>
        <v>Low Performer</v>
      </c>
    </row>
    <row r="119" spans="1:10" x14ac:dyDescent="0.3">
      <c r="A119" t="s">
        <v>523</v>
      </c>
      <c r="B119" t="str">
        <f>IFERROR(INDEX(Raw_Data!Q:Q,MATCH(Product_Master!A119,Raw_Data!N:N,0)),"NOT FOUND")</f>
        <v>Companion Letter/Legal File, Black</v>
      </c>
      <c r="C119" t="str">
        <f>IFERROR(INDEX(Raw_Data!O:O,MATCH(Product_Master!A119,Raw_Data!N:N,0)),"NOT FOUND")</f>
        <v>Office Supplies</v>
      </c>
      <c r="D119" t="str">
        <f>IFERROR(INDEX(Raw_Data!P:P,MATCH(Product_Master!A119,Raw_Data!N:N,0)),"NOT FOUND")</f>
        <v>Storage</v>
      </c>
      <c r="E119" s="11">
        <f>AVERAGEIF(Raw_Data!N:N,Product_Master!A119,Raw_Data!R:R)</f>
        <v>122.3424</v>
      </c>
      <c r="F119" s="11">
        <f>AVERAGEIF(Raw_Data!N:N,Product_Master!A119,Raw_Data!U:U)</f>
        <v>29.905919999999998</v>
      </c>
      <c r="G119">
        <f>SUMIF(Raw_Data!N:N,Product_Master!A119,Raw_Data!S:S)</f>
        <v>17</v>
      </c>
      <c r="H119" s="11">
        <f>SUMIF(Raw_Data!N:N,Product_Master!A119,Raw_Data!R:R)</f>
        <v>611.71199999999999</v>
      </c>
      <c r="I119" s="13">
        <f t="shared" si="2"/>
        <v>24.444444444444443</v>
      </c>
      <c r="J119" t="str">
        <f t="shared" si="3"/>
        <v>Medium</v>
      </c>
    </row>
    <row r="120" spans="1:10" x14ac:dyDescent="0.3">
      <c r="A120" t="s">
        <v>525</v>
      </c>
      <c r="B120" t="str">
        <f>IFERROR(INDEX(Raw_Data!Q:Q,MATCH(Product_Master!A120,Raw_Data!N:N,0)),"NOT FOUND")</f>
        <v>Globe Weis Peel &amp; Seel First Class Envelopes</v>
      </c>
      <c r="C120" t="str">
        <f>IFERROR(INDEX(Raw_Data!O:O,MATCH(Product_Master!A120,Raw_Data!N:N,0)),"NOT FOUND")</f>
        <v>Office Supplies</v>
      </c>
      <c r="D120" t="str">
        <f>IFERROR(INDEX(Raw_Data!P:P,MATCH(Product_Master!A120,Raw_Data!N:N,0)),"NOT FOUND")</f>
        <v>Envelopes</v>
      </c>
      <c r="E120" s="11">
        <f>AVERAGEIF(Raw_Data!N:N,Product_Master!A120,Raw_Data!R:R)</f>
        <v>53.675999999999995</v>
      </c>
      <c r="F120" s="11">
        <f>AVERAGEIF(Raw_Data!N:N,Product_Master!A120,Raw_Data!U:U)</f>
        <v>23.55171428571429</v>
      </c>
      <c r="G120">
        <f>SUMIF(Raw_Data!N:N,Product_Master!A120,Raw_Data!S:S)</f>
        <v>30</v>
      </c>
      <c r="H120" s="11">
        <f>SUMIF(Raw_Data!N:N,Product_Master!A120,Raw_Data!R:R)</f>
        <v>375.73199999999997</v>
      </c>
      <c r="I120" s="13">
        <f t="shared" si="2"/>
        <v>43.87755102040817</v>
      </c>
      <c r="J120" t="str">
        <f t="shared" si="3"/>
        <v>Medium</v>
      </c>
    </row>
    <row r="121" spans="1:10" x14ac:dyDescent="0.3">
      <c r="A121" t="s">
        <v>527</v>
      </c>
      <c r="B121" t="str">
        <f>IFERROR(INDEX(Raw_Data!Q:Q,MATCH(Product_Master!A121,Raw_Data!N:N,0)),"NOT FOUND")</f>
        <v>KLD Oscar II Style Snap-on Ultra Thin Side Flip Synthetic Leather Cover Case for HTC One HTC M7</v>
      </c>
      <c r="C121" t="str">
        <f>IFERROR(INDEX(Raw_Data!O:O,MATCH(Product_Master!A121,Raw_Data!N:N,0)),"NOT FOUND")</f>
        <v>Technology</v>
      </c>
      <c r="D121" t="str">
        <f>IFERROR(INDEX(Raw_Data!P:P,MATCH(Product_Master!A121,Raw_Data!N:N,0)),"NOT FOUND")</f>
        <v>Phones</v>
      </c>
      <c r="E121" s="11">
        <f>AVERAGEIF(Raw_Data!N:N,Product_Master!A121,Raw_Data!R:R)</f>
        <v>42.12</v>
      </c>
      <c r="F121" s="11">
        <f>AVERAGEIF(Raw_Data!N:N,Product_Master!A121,Raw_Data!U:U)</f>
        <v>12.214800000000002</v>
      </c>
      <c r="G121">
        <f>SUMIF(Raw_Data!N:N,Product_Master!A121,Raw_Data!S:S)</f>
        <v>13</v>
      </c>
      <c r="H121" s="11">
        <f>SUMIF(Raw_Data!N:N,Product_Master!A121,Raw_Data!R:R)</f>
        <v>126.36</v>
      </c>
      <c r="I121" s="13">
        <f t="shared" si="2"/>
        <v>29.000000000000011</v>
      </c>
      <c r="J121" t="str">
        <f t="shared" si="3"/>
        <v>Low Performer</v>
      </c>
    </row>
    <row r="122" spans="1:10" x14ac:dyDescent="0.3">
      <c r="A122" t="s">
        <v>532</v>
      </c>
      <c r="B122" t="str">
        <f>IFERROR(INDEX(Raw_Data!Q:Q,MATCH(Product_Master!A122,Raw_Data!N:N,0)),"NOT FOUND")</f>
        <v>Global Deluxe High-Back Manager's Chair</v>
      </c>
      <c r="C122" t="str">
        <f>IFERROR(INDEX(Raw_Data!O:O,MATCH(Product_Master!A122,Raw_Data!N:N,0)),"NOT FOUND")</f>
        <v>Furniture</v>
      </c>
      <c r="D122" t="str">
        <f>IFERROR(INDEX(Raw_Data!P:P,MATCH(Product_Master!A122,Raw_Data!N:N,0)),"NOT FOUND")</f>
        <v>Chairs</v>
      </c>
      <c r="E122" s="11">
        <f>AVERAGEIF(Raw_Data!N:N,Product_Master!A122,Raw_Data!R:R)</f>
        <v>1083.1492499999999</v>
      </c>
      <c r="F122" s="11">
        <f>AVERAGEIF(Raw_Data!N:N,Product_Master!A122,Raw_Data!U:U)</f>
        <v>194.82387499999999</v>
      </c>
      <c r="G122">
        <f>SUMIF(Raw_Data!N:N,Product_Master!A122,Raw_Data!S:S)</f>
        <v>35</v>
      </c>
      <c r="H122" s="11">
        <f>SUMIF(Raw_Data!N:N,Product_Master!A122,Raw_Data!R:R)</f>
        <v>8665.1939999999995</v>
      </c>
      <c r="I122" s="13">
        <f t="shared" si="2"/>
        <v>17.986798679867988</v>
      </c>
      <c r="J122" t="str">
        <f t="shared" si="3"/>
        <v>High Performer</v>
      </c>
    </row>
    <row r="123" spans="1:10" x14ac:dyDescent="0.3">
      <c r="A123" t="s">
        <v>538</v>
      </c>
      <c r="B123" t="str">
        <f>IFERROR(INDEX(Raw_Data!Q:Q,MATCH(Product_Master!A123,Raw_Data!N:N,0)),"NOT FOUND")</f>
        <v>Bevis 44 x 96 Conference Tables</v>
      </c>
      <c r="C123" t="str">
        <f>IFERROR(INDEX(Raw_Data!O:O,MATCH(Product_Master!A123,Raw_Data!N:N,0)),"NOT FOUND")</f>
        <v>Furniture</v>
      </c>
      <c r="D123" t="str">
        <f>IFERROR(INDEX(Raw_Data!P:P,MATCH(Product_Master!A123,Raw_Data!N:N,0)),"NOT FOUND")</f>
        <v>Tables</v>
      </c>
      <c r="E123" s="11">
        <f>AVERAGEIF(Raw_Data!N:N,Product_Master!A123,Raw_Data!R:R)</f>
        <v>650.64400000000001</v>
      </c>
      <c r="F123" s="11">
        <f>AVERAGEIF(Raw_Data!N:N,Product_Master!A123,Raw_Data!U:U)</f>
        <v>-32.944000000000003</v>
      </c>
      <c r="G123">
        <f>SUMIF(Raw_Data!N:N,Product_Master!A123,Raw_Data!S:S)</f>
        <v>20</v>
      </c>
      <c r="H123" s="11">
        <f>SUMIF(Raw_Data!N:N,Product_Master!A123,Raw_Data!R:R)</f>
        <v>3253.2200000000003</v>
      </c>
      <c r="I123" s="13">
        <f t="shared" si="2"/>
        <v>-5.0632911392405067</v>
      </c>
      <c r="J123" t="str">
        <f t="shared" si="3"/>
        <v>High Performer</v>
      </c>
    </row>
    <row r="124" spans="1:10" x14ac:dyDescent="0.3">
      <c r="A124" t="s">
        <v>544</v>
      </c>
      <c r="B124" t="str">
        <f>IFERROR(INDEX(Raw_Data!Q:Q,MATCH(Product_Master!A124,Raw_Data!N:N,0)),"NOT FOUND")</f>
        <v>Avery Durable Slant Ring Binders, No Labels</v>
      </c>
      <c r="C124" t="str">
        <f>IFERROR(INDEX(Raw_Data!O:O,MATCH(Product_Master!A124,Raw_Data!N:N,0)),"NOT FOUND")</f>
        <v>Office Supplies</v>
      </c>
      <c r="D124" t="str">
        <f>IFERROR(INDEX(Raw_Data!P:P,MATCH(Product_Master!A124,Raw_Data!N:N,0)),"NOT FOUND")</f>
        <v>Binders</v>
      </c>
      <c r="E124" s="11">
        <f>AVERAGEIF(Raw_Data!N:N,Product_Master!A124,Raw_Data!R:R)</f>
        <v>9.9499999999999993</v>
      </c>
      <c r="F124" s="11">
        <f>AVERAGEIF(Raw_Data!N:N,Product_Master!A124,Raw_Data!U:U)</f>
        <v>1.5124000000000002</v>
      </c>
      <c r="G124">
        <f>SUMIF(Raw_Data!N:N,Product_Master!A124,Raw_Data!S:S)</f>
        <v>36</v>
      </c>
      <c r="H124" s="11">
        <f>SUMIF(Raw_Data!N:N,Product_Master!A124,Raw_Data!R:R)</f>
        <v>89.55</v>
      </c>
      <c r="I124" s="13">
        <f t="shared" si="2"/>
        <v>15.200000000000003</v>
      </c>
      <c r="J124" t="str">
        <f t="shared" si="3"/>
        <v>Low Performer</v>
      </c>
    </row>
    <row r="125" spans="1:10" x14ac:dyDescent="0.3">
      <c r="A125" t="s">
        <v>546</v>
      </c>
      <c r="B125" t="str">
        <f>IFERROR(INDEX(Raw_Data!Q:Q,MATCH(Product_Master!A125,Raw_Data!N:N,0)),"NOT FOUND")</f>
        <v>Trav-L-File Heavy-Duty Shuttle II, Black</v>
      </c>
      <c r="C125" t="str">
        <f>IFERROR(INDEX(Raw_Data!O:O,MATCH(Product_Master!A125,Raw_Data!N:N,0)),"NOT FOUND")</f>
        <v>Office Supplies</v>
      </c>
      <c r="D125" t="str">
        <f>IFERROR(INDEX(Raw_Data!P:P,MATCH(Product_Master!A125,Raw_Data!N:N,0)),"NOT FOUND")</f>
        <v>Storage</v>
      </c>
      <c r="E125" s="11">
        <f>AVERAGEIF(Raw_Data!N:N,Product_Master!A125,Raw_Data!R:R)</f>
        <v>170.54542857142857</v>
      </c>
      <c r="F125" s="11">
        <f>AVERAGEIF(Raw_Data!N:N,Product_Master!A125,Raw_Data!U:U)</f>
        <v>39.835428571428572</v>
      </c>
      <c r="G125">
        <f>SUMIF(Raw_Data!N:N,Product_Master!A125,Raw_Data!S:S)</f>
        <v>30</v>
      </c>
      <c r="H125" s="11">
        <f>SUMIF(Raw_Data!N:N,Product_Master!A125,Raw_Data!R:R)</f>
        <v>1193.818</v>
      </c>
      <c r="I125" s="13">
        <f t="shared" si="2"/>
        <v>23.357664233576642</v>
      </c>
      <c r="J125" t="str">
        <f t="shared" si="3"/>
        <v>Medium</v>
      </c>
    </row>
    <row r="126" spans="1:10" x14ac:dyDescent="0.3">
      <c r="A126" t="s">
        <v>552</v>
      </c>
      <c r="B126" t="str">
        <f>IFERROR(INDEX(Raw_Data!Q:Q,MATCH(Product_Master!A126,Raw_Data!N:N,0)),"NOT FOUND")</f>
        <v>Eldon Cleatmat Plus Chair Mats for High Pile Carpets</v>
      </c>
      <c r="C126" t="str">
        <f>IFERROR(INDEX(Raw_Data!O:O,MATCH(Product_Master!A126,Raw_Data!N:N,0)),"NOT FOUND")</f>
        <v>Furniture</v>
      </c>
      <c r="D126" t="str">
        <f>IFERROR(INDEX(Raw_Data!P:P,MATCH(Product_Master!A126,Raw_Data!N:N,0)),"NOT FOUND")</f>
        <v>Furnishings</v>
      </c>
      <c r="E126" s="11">
        <f>AVERAGEIF(Raw_Data!N:N,Product_Master!A126,Raw_Data!R:R)</f>
        <v>260.82560000000001</v>
      </c>
      <c r="F126" s="11">
        <f>AVERAGEIF(Raw_Data!N:N,Product_Master!A126,Raw_Data!U:U)</f>
        <v>-22.265599999999999</v>
      </c>
      <c r="G126">
        <f>SUMIF(Raw_Data!N:N,Product_Master!A126,Raw_Data!S:S)</f>
        <v>20</v>
      </c>
      <c r="H126" s="11">
        <f>SUMIF(Raw_Data!N:N,Product_Master!A126,Raw_Data!R:R)</f>
        <v>1304.1279999999999</v>
      </c>
      <c r="I126" s="13">
        <f t="shared" si="2"/>
        <v>-8.5365853658536572</v>
      </c>
      <c r="J126" t="str">
        <f t="shared" si="3"/>
        <v>High Performer</v>
      </c>
    </row>
    <row r="127" spans="1:10" x14ac:dyDescent="0.3">
      <c r="A127" t="s">
        <v>557</v>
      </c>
      <c r="B127" t="str">
        <f>IFERROR(INDEX(Raw_Data!Q:Q,MATCH(Product_Master!A127,Raw_Data!N:N,0)),"NOT FOUND")</f>
        <v>Anker 36W 4-Port USB Wall Charger Travel Power Adapter for iPhone 5s 5c 5</v>
      </c>
      <c r="C127" t="str">
        <f>IFERROR(INDEX(Raw_Data!O:O,MATCH(Product_Master!A127,Raw_Data!N:N,0)),"NOT FOUND")</f>
        <v>Technology</v>
      </c>
      <c r="D127" t="str">
        <f>IFERROR(INDEX(Raw_Data!P:P,MATCH(Product_Master!A127,Raw_Data!N:N,0)),"NOT FOUND")</f>
        <v>Phones</v>
      </c>
      <c r="E127" s="11">
        <f>AVERAGEIF(Raw_Data!N:N,Product_Master!A127,Raw_Data!R:R)</f>
        <v>56.638333333333328</v>
      </c>
      <c r="F127" s="11">
        <f>AVERAGEIF(Raw_Data!N:N,Product_Master!A127,Raw_Data!U:U)</f>
        <v>3.8647333333333336</v>
      </c>
      <c r="G127">
        <f>SUMIF(Raw_Data!N:N,Product_Master!A127,Raw_Data!S:S)</f>
        <v>22</v>
      </c>
      <c r="H127" s="11">
        <f>SUMIF(Raw_Data!N:N,Product_Master!A127,Raw_Data!R:R)</f>
        <v>339.83</v>
      </c>
      <c r="I127" s="13">
        <f t="shared" si="2"/>
        <v>6.8235294117647074</v>
      </c>
      <c r="J127" t="str">
        <f t="shared" si="3"/>
        <v>Medium</v>
      </c>
    </row>
    <row r="128" spans="1:10" x14ac:dyDescent="0.3">
      <c r="A128" t="s">
        <v>559</v>
      </c>
      <c r="B128" t="str">
        <f>IFERROR(INDEX(Raw_Data!Q:Q,MATCH(Product_Master!A128,Raw_Data!N:N,0)),"NOT FOUND")</f>
        <v>Xerox 1916</v>
      </c>
      <c r="C128" t="str">
        <f>IFERROR(INDEX(Raw_Data!O:O,MATCH(Product_Master!A128,Raw_Data!N:N,0)),"NOT FOUND")</f>
        <v>Office Supplies</v>
      </c>
      <c r="D128" t="str">
        <f>IFERROR(INDEX(Raw_Data!P:P,MATCH(Product_Master!A128,Raw_Data!N:N,0)),"NOT FOUND")</f>
        <v>Paper</v>
      </c>
      <c r="E128" s="11">
        <f>AVERAGEIF(Raw_Data!N:N,Product_Master!A128,Raw_Data!R:R)</f>
        <v>71.760857142857148</v>
      </c>
      <c r="F128" s="11">
        <f>AVERAGEIF(Raw_Data!N:N,Product_Master!A128,Raw_Data!U:U)</f>
        <v>29.663142857142862</v>
      </c>
      <c r="G128">
        <f>SUMIF(Raw_Data!N:N,Product_Master!A128,Raw_Data!S:S)</f>
        <v>52</v>
      </c>
      <c r="H128" s="11">
        <f>SUMIF(Raw_Data!N:N,Product_Master!A128,Raw_Data!R:R)</f>
        <v>1004.652</v>
      </c>
      <c r="I128" s="13">
        <f t="shared" si="2"/>
        <v>41.336104442135188</v>
      </c>
      <c r="J128" t="str">
        <f t="shared" si="3"/>
        <v>Medium</v>
      </c>
    </row>
    <row r="129" spans="1:10" x14ac:dyDescent="0.3">
      <c r="A129" t="s">
        <v>561</v>
      </c>
      <c r="B129" t="str">
        <f>IFERROR(INDEX(Raw_Data!Q:Q,MATCH(Product_Master!A129,Raw_Data!N:N,0)),"NOT FOUND")</f>
        <v>Staples</v>
      </c>
      <c r="C129" t="str">
        <f>IFERROR(INDEX(Raw_Data!O:O,MATCH(Product_Master!A129,Raw_Data!N:N,0)),"NOT FOUND")</f>
        <v>Office Supplies</v>
      </c>
      <c r="D129" t="str">
        <f>IFERROR(INDEX(Raw_Data!P:P,MATCH(Product_Master!A129,Raw_Data!N:N,0)),"NOT FOUND")</f>
        <v>Fasteners</v>
      </c>
      <c r="E129" s="11">
        <f>AVERAGEIF(Raw_Data!N:N,Product_Master!A129,Raw_Data!R:R)</f>
        <v>18.595199999999998</v>
      </c>
      <c r="F129" s="11">
        <f>AVERAGEIF(Raw_Data!N:N,Product_Master!A129,Raw_Data!U:U)</f>
        <v>6.6871200000000002</v>
      </c>
      <c r="G129">
        <f>SUMIF(Raw_Data!N:N,Product_Master!A129,Raw_Data!S:S)</f>
        <v>37</v>
      </c>
      <c r="H129" s="11">
        <f>SUMIF(Raw_Data!N:N,Product_Master!A129,Raw_Data!R:R)</f>
        <v>92.975999999999999</v>
      </c>
      <c r="I129" s="13">
        <f t="shared" si="2"/>
        <v>35.961538461538467</v>
      </c>
      <c r="J129" t="str">
        <f t="shared" si="3"/>
        <v>Low Performer</v>
      </c>
    </row>
    <row r="130" spans="1:10" x14ac:dyDescent="0.3">
      <c r="A130" t="s">
        <v>567</v>
      </c>
      <c r="B130" t="str">
        <f>IFERROR(INDEX(Raw_Data!Q:Q,MATCH(Product_Master!A130,Raw_Data!N:N,0)),"NOT FOUND")</f>
        <v>Xerox 195</v>
      </c>
      <c r="C130" t="str">
        <f>IFERROR(INDEX(Raw_Data!O:O,MATCH(Product_Master!A130,Raw_Data!N:N,0)),"NOT FOUND")</f>
        <v>Office Supplies</v>
      </c>
      <c r="D130" t="str">
        <f>IFERROR(INDEX(Raw_Data!P:P,MATCH(Product_Master!A130,Raw_Data!N:N,0)),"NOT FOUND")</f>
        <v>Paper</v>
      </c>
      <c r="E130" s="11">
        <f>AVERAGEIF(Raw_Data!N:N,Product_Master!A130,Raw_Data!R:R)</f>
        <v>20.540999999999997</v>
      </c>
      <c r="F130" s="11">
        <f>AVERAGEIF(Raw_Data!N:N,Product_Master!A130,Raw_Data!U:U)</f>
        <v>8.8176000000000005</v>
      </c>
      <c r="G130">
        <f>SUMIF(Raw_Data!N:N,Product_Master!A130,Raw_Data!S:S)</f>
        <v>27</v>
      </c>
      <c r="H130" s="11">
        <f>SUMIF(Raw_Data!N:N,Product_Master!A130,Raw_Data!R:R)</f>
        <v>164.32799999999997</v>
      </c>
      <c r="I130" s="13">
        <f t="shared" si="2"/>
        <v>42.926829268292693</v>
      </c>
      <c r="J130" t="str">
        <f t="shared" si="3"/>
        <v>Low Performer</v>
      </c>
    </row>
    <row r="131" spans="1:10" x14ac:dyDescent="0.3">
      <c r="A131" t="s">
        <v>569</v>
      </c>
      <c r="B131" t="str">
        <f>IFERROR(INDEX(Raw_Data!Q:Q,MATCH(Product_Master!A131,Raw_Data!N:N,0)),"NOT FOUND")</f>
        <v>Xerox 1880</v>
      </c>
      <c r="C131" t="str">
        <f>IFERROR(INDEX(Raw_Data!O:O,MATCH(Product_Master!A131,Raw_Data!N:N,0)),"NOT FOUND")</f>
        <v>Office Supplies</v>
      </c>
      <c r="D131" t="str">
        <f>IFERROR(INDEX(Raw_Data!P:P,MATCH(Product_Master!A131,Raw_Data!N:N,0)),"NOT FOUND")</f>
        <v>Paper</v>
      </c>
      <c r="E131" s="11">
        <f>AVERAGEIF(Raw_Data!N:N,Product_Master!A131,Raw_Data!R:R)</f>
        <v>124.74879999999999</v>
      </c>
      <c r="F131" s="11">
        <f>AVERAGEIF(Raw_Data!N:N,Product_Master!A131,Raw_Data!U:U)</f>
        <v>57.129279999999994</v>
      </c>
      <c r="G131">
        <f>SUMIF(Raw_Data!N:N,Product_Master!A131,Raw_Data!S:S)</f>
        <v>18</v>
      </c>
      <c r="H131" s="11">
        <f>SUMIF(Raw_Data!N:N,Product_Master!A131,Raw_Data!R:R)</f>
        <v>623.74399999999991</v>
      </c>
      <c r="I131" s="13">
        <f t="shared" ref="I131:I194" si="4">IF(E131&gt;0,(F131/E131)*100,0)</f>
        <v>45.795454545454547</v>
      </c>
      <c r="J131" t="str">
        <f t="shared" ref="J131:J194" si="5">IF(H131&gt;=1234,"High Performer",IF(H131&gt;=295,"Medium","Low Performer"))</f>
        <v>Medium</v>
      </c>
    </row>
    <row r="132" spans="1:10" x14ac:dyDescent="0.3">
      <c r="A132" t="s">
        <v>571</v>
      </c>
      <c r="B132" t="str">
        <f>IFERROR(INDEX(Raw_Data!Q:Q,MATCH(Product_Master!A132,Raw_Data!N:N,0)),"NOT FOUND")</f>
        <v>Sanford Colorific Colored Pencils, 12/Box</v>
      </c>
      <c r="C132" t="str">
        <f>IFERROR(INDEX(Raw_Data!O:O,MATCH(Product_Master!A132,Raw_Data!N:N,0)),"NOT FOUND")</f>
        <v>Office Supplies</v>
      </c>
      <c r="D132" t="str">
        <f>IFERROR(INDEX(Raw_Data!P:P,MATCH(Product_Master!A132,Raw_Data!N:N,0)),"NOT FOUND")</f>
        <v>Art</v>
      </c>
      <c r="E132" s="11">
        <f>AVERAGEIF(Raw_Data!N:N,Product_Master!A132,Raw_Data!R:R)</f>
        <v>11.564571428571428</v>
      </c>
      <c r="F132" s="11">
        <f>AVERAGEIF(Raw_Data!N:N,Product_Master!A132,Raw_Data!U:U)</f>
        <v>3.3968571428571432</v>
      </c>
      <c r="G132">
        <f>SUMIF(Raw_Data!N:N,Product_Master!A132,Raw_Data!S:S)</f>
        <v>30</v>
      </c>
      <c r="H132" s="11">
        <f>SUMIF(Raw_Data!N:N,Product_Master!A132,Raw_Data!R:R)</f>
        <v>80.951999999999998</v>
      </c>
      <c r="I132" s="13">
        <f t="shared" si="4"/>
        <v>29.372961755114147</v>
      </c>
      <c r="J132" t="str">
        <f t="shared" si="5"/>
        <v>Low Performer</v>
      </c>
    </row>
    <row r="133" spans="1:10" x14ac:dyDescent="0.3">
      <c r="A133" t="s">
        <v>573</v>
      </c>
      <c r="B133" t="str">
        <f>IFERROR(INDEX(Raw_Data!Q:Q,MATCH(Product_Master!A133,Raw_Data!N:N,0)),"NOT FOUND")</f>
        <v>Ideal Clamps</v>
      </c>
      <c r="C133" t="str">
        <f>IFERROR(INDEX(Raw_Data!O:O,MATCH(Product_Master!A133,Raw_Data!N:N,0)),"NOT FOUND")</f>
        <v>Office Supplies</v>
      </c>
      <c r="D133" t="str">
        <f>IFERROR(INDEX(Raw_Data!P:P,MATCH(Product_Master!A133,Raw_Data!N:N,0)),"NOT FOUND")</f>
        <v>Fasteners</v>
      </c>
      <c r="E133" s="11">
        <f>AVERAGEIF(Raw_Data!N:N,Product_Master!A133,Raw_Data!R:R)</f>
        <v>7.3364999999999991</v>
      </c>
      <c r="F133" s="11">
        <f>AVERAGEIF(Raw_Data!N:N,Product_Master!A133,Raw_Data!U:U)</f>
        <v>3.1079624999999997</v>
      </c>
      <c r="G133">
        <f>SUMIF(Raw_Data!N:N,Product_Master!A133,Raw_Data!S:S)</f>
        <v>33</v>
      </c>
      <c r="H133" s="11">
        <f>SUMIF(Raw_Data!N:N,Product_Master!A133,Raw_Data!R:R)</f>
        <v>58.691999999999993</v>
      </c>
      <c r="I133" s="13">
        <f t="shared" si="4"/>
        <v>42.363013698630134</v>
      </c>
      <c r="J133" t="str">
        <f t="shared" si="5"/>
        <v>Low Performer</v>
      </c>
    </row>
    <row r="134" spans="1:10" x14ac:dyDescent="0.3">
      <c r="A134" t="s">
        <v>575</v>
      </c>
      <c r="B134" t="str">
        <f>IFERROR(INDEX(Raw_Data!Q:Q,MATCH(Product_Master!A134,Raw_Data!N:N,0)),"NOT FOUND")</f>
        <v>GBC Wire Binding Strips</v>
      </c>
      <c r="C134" t="str">
        <f>IFERROR(INDEX(Raw_Data!O:O,MATCH(Product_Master!A134,Raw_Data!N:N,0)),"NOT FOUND")</f>
        <v>Office Supplies</v>
      </c>
      <c r="D134" t="str">
        <f>IFERROR(INDEX(Raw_Data!P:P,MATCH(Product_Master!A134,Raw_Data!N:N,0)),"NOT FOUND")</f>
        <v>Binders</v>
      </c>
      <c r="E134" s="11">
        <f>AVERAGEIF(Raw_Data!N:N,Product_Master!A134,Raw_Data!R:R)</f>
        <v>42.531599999999997</v>
      </c>
      <c r="F134" s="11">
        <f>AVERAGEIF(Raw_Data!N:N,Product_Master!A134,Raw_Data!U:U)</f>
        <v>-3.6818399999999998</v>
      </c>
      <c r="G134">
        <f>SUMIF(Raw_Data!N:N,Product_Master!A134,Raw_Data!S:S)</f>
        <v>14</v>
      </c>
      <c r="H134" s="11">
        <f>SUMIF(Raw_Data!N:N,Product_Master!A134,Raw_Data!R:R)</f>
        <v>212.65799999999999</v>
      </c>
      <c r="I134" s="13">
        <f t="shared" si="4"/>
        <v>-8.6567164179104488</v>
      </c>
      <c r="J134" t="str">
        <f t="shared" si="5"/>
        <v>Low Performer</v>
      </c>
    </row>
    <row r="135" spans="1:10" x14ac:dyDescent="0.3">
      <c r="A135" t="s">
        <v>577</v>
      </c>
      <c r="B135" t="str">
        <f>IFERROR(INDEX(Raw_Data!Q:Q,MATCH(Product_Master!A135,Raw_Data!N:N,0)),"NOT FOUND")</f>
        <v>Fiskars Softgrip Scissors</v>
      </c>
      <c r="C135" t="str">
        <f>IFERROR(INDEX(Raw_Data!O:O,MATCH(Product_Master!A135,Raw_Data!N:N,0)),"NOT FOUND")</f>
        <v>Office Supplies</v>
      </c>
      <c r="D135" t="str">
        <f>IFERROR(INDEX(Raw_Data!P:P,MATCH(Product_Master!A135,Raw_Data!N:N,0)),"NOT FOUND")</f>
        <v>Supplies</v>
      </c>
      <c r="E135" s="11">
        <f>AVERAGEIF(Raw_Data!N:N,Product_Master!A135,Raw_Data!R:R)</f>
        <v>43.92</v>
      </c>
      <c r="F135" s="11">
        <f>AVERAGEIF(Raw_Data!N:N,Product_Master!A135,Raw_Data!U:U)</f>
        <v>12.297599999999999</v>
      </c>
      <c r="G135">
        <f>SUMIF(Raw_Data!N:N,Product_Master!A135,Raw_Data!S:S)</f>
        <v>28</v>
      </c>
      <c r="H135" s="11">
        <f>SUMIF(Raw_Data!N:N,Product_Master!A135,Raw_Data!R:R)</f>
        <v>307.44</v>
      </c>
      <c r="I135" s="13">
        <f t="shared" si="4"/>
        <v>27.999999999999996</v>
      </c>
      <c r="J135" t="str">
        <f t="shared" si="5"/>
        <v>Medium</v>
      </c>
    </row>
    <row r="136" spans="1:10" x14ac:dyDescent="0.3">
      <c r="A136" t="s">
        <v>586</v>
      </c>
      <c r="B136" t="str">
        <f>IFERROR(INDEX(Raw_Data!Q:Q,MATCH(Product_Master!A136,Raw_Data!N:N,0)),"NOT FOUND")</f>
        <v>Newell 343</v>
      </c>
      <c r="C136" t="str">
        <f>IFERROR(INDEX(Raw_Data!O:O,MATCH(Product_Master!A136,Raw_Data!N:N,0)),"NOT FOUND")</f>
        <v>Office Supplies</v>
      </c>
      <c r="D136" t="str">
        <f>IFERROR(INDEX(Raw_Data!P:P,MATCH(Product_Master!A136,Raw_Data!N:N,0)),"NOT FOUND")</f>
        <v>Art</v>
      </c>
      <c r="E136" s="11">
        <f>AVERAGEIF(Raw_Data!N:N,Product_Master!A136,Raw_Data!R:R)</f>
        <v>9.3239999999999998</v>
      </c>
      <c r="F136" s="11">
        <f>AVERAGEIF(Raw_Data!N:N,Product_Master!A136,Raw_Data!U:U)</f>
        <v>1.9655999999999998</v>
      </c>
      <c r="G136">
        <f>SUMIF(Raw_Data!N:N,Product_Master!A136,Raw_Data!S:S)</f>
        <v>24</v>
      </c>
      <c r="H136" s="11">
        <f>SUMIF(Raw_Data!N:N,Product_Master!A136,Raw_Data!R:R)</f>
        <v>65.268000000000001</v>
      </c>
      <c r="I136" s="13">
        <f t="shared" si="4"/>
        <v>21.081081081081081</v>
      </c>
      <c r="J136" t="str">
        <f t="shared" si="5"/>
        <v>Low Performer</v>
      </c>
    </row>
    <row r="137" spans="1:10" x14ac:dyDescent="0.3">
      <c r="A137" t="s">
        <v>588</v>
      </c>
      <c r="B137" t="str">
        <f>IFERROR(INDEX(Raw_Data!Q:Q,MATCH(Product_Master!A137,Raw_Data!N:N,0)),"NOT FOUND")</f>
        <v>Convenience Packs of Business Envelopes</v>
      </c>
      <c r="C137" t="str">
        <f>IFERROR(INDEX(Raw_Data!O:O,MATCH(Product_Master!A137,Raw_Data!N:N,0)),"NOT FOUND")</f>
        <v>Office Supplies</v>
      </c>
      <c r="D137" t="str">
        <f>IFERROR(INDEX(Raw_Data!P:P,MATCH(Product_Master!A137,Raw_Data!N:N,0)),"NOT FOUND")</f>
        <v>Envelopes</v>
      </c>
      <c r="E137" s="11">
        <f>AVERAGEIF(Raw_Data!N:N,Product_Master!A137,Raw_Data!R:R)</f>
        <v>9.7740000000000009</v>
      </c>
      <c r="F137" s="11">
        <f>AVERAGEIF(Raw_Data!N:N,Product_Master!A137,Raw_Data!U:U)</f>
        <v>4.0182000000000002</v>
      </c>
      <c r="G137">
        <f>SUMIF(Raw_Data!N:N,Product_Master!A137,Raw_Data!S:S)</f>
        <v>18</v>
      </c>
      <c r="H137" s="11">
        <f>SUMIF(Raw_Data!N:N,Product_Master!A137,Raw_Data!R:R)</f>
        <v>58.644000000000005</v>
      </c>
      <c r="I137" s="13">
        <f t="shared" si="4"/>
        <v>41.111111111111107</v>
      </c>
      <c r="J137" t="str">
        <f t="shared" si="5"/>
        <v>Low Performer</v>
      </c>
    </row>
    <row r="138" spans="1:10" x14ac:dyDescent="0.3">
      <c r="A138" t="s">
        <v>590</v>
      </c>
      <c r="B138" t="str">
        <f>IFERROR(INDEX(Raw_Data!Q:Q,MATCH(Product_Master!A138,Raw_Data!N:N,0)),"NOT FOUND")</f>
        <v>Xerox 1911</v>
      </c>
      <c r="C138" t="str">
        <f>IFERROR(INDEX(Raw_Data!O:O,MATCH(Product_Master!A138,Raw_Data!N:N,0)),"NOT FOUND")</f>
        <v>Office Supplies</v>
      </c>
      <c r="D138" t="str">
        <f>IFERROR(INDEX(Raw_Data!P:P,MATCH(Product_Master!A138,Raw_Data!N:N,0)),"NOT FOUND")</f>
        <v>Paper</v>
      </c>
      <c r="E138" s="11">
        <f>AVERAGEIF(Raw_Data!N:N,Product_Master!A138,Raw_Data!R:R)</f>
        <v>120.708</v>
      </c>
      <c r="F138" s="11">
        <f>AVERAGEIF(Raw_Data!N:N,Product_Master!A138,Raw_Data!U:U)</f>
        <v>55.947199999999995</v>
      </c>
      <c r="G138">
        <f>SUMIF(Raw_Data!N:N,Product_Master!A138,Raw_Data!S:S)</f>
        <v>13</v>
      </c>
      <c r="H138" s="11">
        <f>SUMIF(Raw_Data!N:N,Product_Master!A138,Raw_Data!R:R)</f>
        <v>603.54</v>
      </c>
      <c r="I138" s="13">
        <f t="shared" si="4"/>
        <v>46.349206349206348</v>
      </c>
      <c r="J138" t="str">
        <f t="shared" si="5"/>
        <v>Medium</v>
      </c>
    </row>
    <row r="139" spans="1:10" x14ac:dyDescent="0.3">
      <c r="A139" t="s">
        <v>597</v>
      </c>
      <c r="B139" t="str">
        <f>IFERROR(INDEX(Raw_Data!Q:Q,MATCH(Product_Master!A139,Raw_Data!N:N,0)),"NOT FOUND")</f>
        <v>Sanyo 2.5 Cubic Foot Mid-Size Office Refrigerators</v>
      </c>
      <c r="C139" t="str">
        <f>IFERROR(INDEX(Raw_Data!O:O,MATCH(Product_Master!A139,Raw_Data!N:N,0)),"NOT FOUND")</f>
        <v>Office Supplies</v>
      </c>
      <c r="D139" t="str">
        <f>IFERROR(INDEX(Raw_Data!P:P,MATCH(Product_Master!A139,Raw_Data!N:N,0)),"NOT FOUND")</f>
        <v>Appliances</v>
      </c>
      <c r="E139" s="11">
        <f>AVERAGEIF(Raw_Data!N:N,Product_Master!A139,Raw_Data!R:R)</f>
        <v>1119.24</v>
      </c>
      <c r="F139" s="11">
        <f>AVERAGEIF(Raw_Data!N:N,Product_Master!A139,Raw_Data!U:U)</f>
        <v>239.23755</v>
      </c>
      <c r="G139">
        <f>SUMIF(Raw_Data!N:N,Product_Master!A139,Raw_Data!S:S)</f>
        <v>17</v>
      </c>
      <c r="H139" s="11">
        <f>SUMIF(Raw_Data!N:N,Product_Master!A139,Raw_Data!R:R)</f>
        <v>4476.96</v>
      </c>
      <c r="I139" s="13">
        <f t="shared" si="4"/>
        <v>21.375</v>
      </c>
      <c r="J139" t="str">
        <f t="shared" si="5"/>
        <v>High Performer</v>
      </c>
    </row>
    <row r="140" spans="1:10" x14ac:dyDescent="0.3">
      <c r="A140" t="s">
        <v>607</v>
      </c>
      <c r="B140" t="str">
        <f>IFERROR(INDEX(Raw_Data!Q:Q,MATCH(Product_Master!A140,Raw_Data!N:N,0)),"NOT FOUND")</f>
        <v>Seth Thomas 14" Putty-Colored Wall Clock</v>
      </c>
      <c r="C140" t="str">
        <f>IFERROR(INDEX(Raw_Data!O:O,MATCH(Product_Master!A140,Raw_Data!N:N,0)),"NOT FOUND")</f>
        <v>Furniture</v>
      </c>
      <c r="D140" t="str">
        <f>IFERROR(INDEX(Raw_Data!P:P,MATCH(Product_Master!A140,Raw_Data!N:N,0)),"NOT FOUND")</f>
        <v>Furnishings</v>
      </c>
      <c r="E140" s="11">
        <f>AVERAGEIF(Raw_Data!N:N,Product_Master!A140,Raw_Data!R:R)</f>
        <v>89.487000000000009</v>
      </c>
      <c r="F140" s="11">
        <f>AVERAGEIF(Raw_Data!N:N,Product_Master!A140,Raw_Data!U:U)</f>
        <v>23.692050000000002</v>
      </c>
      <c r="G140">
        <f>SUMIF(Raw_Data!N:N,Product_Master!A140,Raw_Data!S:S)</f>
        <v>13</v>
      </c>
      <c r="H140" s="11">
        <f>SUMIF(Raw_Data!N:N,Product_Master!A140,Raw_Data!R:R)</f>
        <v>357.94800000000004</v>
      </c>
      <c r="I140" s="13">
        <f t="shared" si="4"/>
        <v>26.475409836065573</v>
      </c>
      <c r="J140" t="str">
        <f t="shared" si="5"/>
        <v>Medium</v>
      </c>
    </row>
    <row r="141" spans="1:10" x14ac:dyDescent="0.3">
      <c r="A141" t="s">
        <v>613</v>
      </c>
      <c r="B141" t="str">
        <f>IFERROR(INDEX(Raw_Data!Q:Q,MATCH(Product_Master!A141,Raw_Data!N:N,0)),"NOT FOUND")</f>
        <v>Plantronics Cordless Phone Headset with In-line Volume - M214C</v>
      </c>
      <c r="C141" t="str">
        <f>IFERROR(INDEX(Raw_Data!O:O,MATCH(Product_Master!A141,Raw_Data!N:N,0)),"NOT FOUND")</f>
        <v>Technology</v>
      </c>
      <c r="D141" t="str">
        <f>IFERROR(INDEX(Raw_Data!P:P,MATCH(Product_Master!A141,Raw_Data!N:N,0)),"NOT FOUND")</f>
        <v>Phones</v>
      </c>
      <c r="E141" s="11">
        <f>AVERAGEIF(Raw_Data!N:N,Product_Master!A141,Raw_Data!R:R)</f>
        <v>151.45000000000002</v>
      </c>
      <c r="F141" s="11">
        <f>AVERAGEIF(Raw_Data!N:N,Product_Master!A141,Raw_Data!U:U)</f>
        <v>36.639249999999997</v>
      </c>
      <c r="G141">
        <f>SUMIF(Raw_Data!N:N,Product_Master!A141,Raw_Data!S:S)</f>
        <v>27</v>
      </c>
      <c r="H141" s="11">
        <f>SUMIF(Raw_Data!N:N,Product_Master!A141,Raw_Data!R:R)</f>
        <v>908.7</v>
      </c>
      <c r="I141" s="13">
        <f t="shared" si="4"/>
        <v>24.192307692307686</v>
      </c>
      <c r="J141" t="str">
        <f t="shared" si="5"/>
        <v>Medium</v>
      </c>
    </row>
    <row r="142" spans="1:10" x14ac:dyDescent="0.3">
      <c r="A142" t="s">
        <v>615</v>
      </c>
      <c r="B142" t="str">
        <f>IFERROR(INDEX(Raw_Data!Q:Q,MATCH(Product_Master!A142,Raw_Data!N:N,0)),"NOT FOUND")</f>
        <v>Anker Astro 15000mAh USB Portable Charger</v>
      </c>
      <c r="C142" t="str">
        <f>IFERROR(INDEX(Raw_Data!O:O,MATCH(Product_Master!A142,Raw_Data!N:N,0)),"NOT FOUND")</f>
        <v>Technology</v>
      </c>
      <c r="D142" t="str">
        <f>IFERROR(INDEX(Raw_Data!P:P,MATCH(Product_Master!A142,Raw_Data!N:N,0)),"NOT FOUND")</f>
        <v>Phones</v>
      </c>
      <c r="E142" s="11">
        <f>AVERAGEIF(Raw_Data!N:N,Product_Master!A142,Raw_Data!R:R)</f>
        <v>119.976</v>
      </c>
      <c r="F142" s="11">
        <f>AVERAGEIF(Raw_Data!N:N,Product_Master!A142,Raw_Data!U:U)</f>
        <v>-4.7990399999999998</v>
      </c>
      <c r="G142">
        <f>SUMIF(Raw_Data!N:N,Product_Master!A142,Raw_Data!S:S)</f>
        <v>13</v>
      </c>
      <c r="H142" s="11">
        <f>SUMIF(Raw_Data!N:N,Product_Master!A142,Raw_Data!R:R)</f>
        <v>599.88</v>
      </c>
      <c r="I142" s="13">
        <f t="shared" si="4"/>
        <v>-4</v>
      </c>
      <c r="J142" t="str">
        <f t="shared" si="5"/>
        <v>Medium</v>
      </c>
    </row>
    <row r="143" spans="1:10" x14ac:dyDescent="0.3">
      <c r="A143" t="s">
        <v>617</v>
      </c>
      <c r="B143" t="str">
        <f>IFERROR(INDEX(Raw_Data!Q:Q,MATCH(Product_Master!A143,Raw_Data!N:N,0)),"NOT FOUND")</f>
        <v>GBC Prestige Therm-A-Bind Covers</v>
      </c>
      <c r="C143" t="str">
        <f>IFERROR(INDEX(Raw_Data!O:O,MATCH(Product_Master!A143,Raw_Data!N:N,0)),"NOT FOUND")</f>
        <v>Office Supplies</v>
      </c>
      <c r="D143" t="str">
        <f>IFERROR(INDEX(Raw_Data!P:P,MATCH(Product_Master!A143,Raw_Data!N:N,0)),"NOT FOUND")</f>
        <v>Binders</v>
      </c>
      <c r="E143" s="11">
        <f>AVERAGEIF(Raw_Data!N:N,Product_Master!A143,Raw_Data!R:R)</f>
        <v>107.3903</v>
      </c>
      <c r="F143" s="11">
        <f>AVERAGEIF(Raw_Data!N:N,Product_Master!A143,Raw_Data!U:U)</f>
        <v>36.471529999999994</v>
      </c>
      <c r="G143">
        <f>SUMIF(Raw_Data!N:N,Product_Master!A143,Raw_Data!S:S)</f>
        <v>39</v>
      </c>
      <c r="H143" s="11">
        <f>SUMIF(Raw_Data!N:N,Product_Master!A143,Raw_Data!R:R)</f>
        <v>1073.903</v>
      </c>
      <c r="I143" s="13">
        <f t="shared" si="4"/>
        <v>33.961661341853031</v>
      </c>
      <c r="J143" t="str">
        <f t="shared" si="5"/>
        <v>Medium</v>
      </c>
    </row>
    <row r="144" spans="1:10" x14ac:dyDescent="0.3">
      <c r="A144" t="s">
        <v>623</v>
      </c>
      <c r="B144" t="str">
        <f>IFERROR(INDEX(Raw_Data!Q:Q,MATCH(Product_Master!A144,Raw_Data!N:N,0)),"NOT FOUND")</f>
        <v>Belkin 7 Outlet SurgeMaster Surge Protector with Phone Protection</v>
      </c>
      <c r="C144" t="str">
        <f>IFERROR(INDEX(Raw_Data!O:O,MATCH(Product_Master!A144,Raw_Data!N:N,0)),"NOT FOUND")</f>
        <v>Office Supplies</v>
      </c>
      <c r="D144" t="str">
        <f>IFERROR(INDEX(Raw_Data!P:P,MATCH(Product_Master!A144,Raw_Data!N:N,0)),"NOT FOUND")</f>
        <v>Appliances</v>
      </c>
      <c r="E144" s="11">
        <f>AVERAGEIF(Raw_Data!N:N,Product_Master!A144,Raw_Data!R:R)</f>
        <v>157.91999999999999</v>
      </c>
      <c r="F144" s="11">
        <f>AVERAGEIF(Raw_Data!N:N,Product_Master!A144,Raw_Data!U:U)</f>
        <v>17.765999999999998</v>
      </c>
      <c r="G144">
        <f>SUMIF(Raw_Data!N:N,Product_Master!A144,Raw_Data!S:S)</f>
        <v>5</v>
      </c>
      <c r="H144" s="11">
        <f>SUMIF(Raw_Data!N:N,Product_Master!A144,Raw_Data!R:R)</f>
        <v>157.91999999999999</v>
      </c>
      <c r="I144" s="13">
        <f t="shared" si="4"/>
        <v>11.25</v>
      </c>
      <c r="J144" t="str">
        <f t="shared" si="5"/>
        <v>Low Performer</v>
      </c>
    </row>
    <row r="145" spans="1:10" x14ac:dyDescent="0.3">
      <c r="A145" t="s">
        <v>625</v>
      </c>
      <c r="B145" t="str">
        <f>IFERROR(INDEX(Raw_Data!Q:Q,MATCH(Product_Master!A145,Raw_Data!N:N,0)),"NOT FOUND")</f>
        <v>Jabra BIZ 2300 Duo QD Duo Corded Headset</v>
      </c>
      <c r="C145" t="str">
        <f>IFERROR(INDEX(Raw_Data!O:O,MATCH(Product_Master!A145,Raw_Data!N:N,0)),"NOT FOUND")</f>
        <v>Technology</v>
      </c>
      <c r="D145" t="str">
        <f>IFERROR(INDEX(Raw_Data!P:P,MATCH(Product_Master!A145,Raw_Data!N:N,0)),"NOT FOUND")</f>
        <v>Phones</v>
      </c>
      <c r="E145" s="11">
        <f>AVERAGEIF(Raw_Data!N:N,Product_Master!A145,Raw_Data!R:R)</f>
        <v>431.76600000000002</v>
      </c>
      <c r="F145" s="11">
        <f>AVERAGEIF(Raw_Data!N:N,Product_Master!A145,Raw_Data!U:U)</f>
        <v>32.382449999999999</v>
      </c>
      <c r="G145">
        <f>SUMIF(Raw_Data!N:N,Product_Master!A145,Raw_Data!S:S)</f>
        <v>17</v>
      </c>
      <c r="H145" s="11">
        <f>SUMIF(Raw_Data!N:N,Product_Master!A145,Raw_Data!R:R)</f>
        <v>1727.0640000000001</v>
      </c>
      <c r="I145" s="13">
        <f t="shared" si="4"/>
        <v>7.5</v>
      </c>
      <c r="J145" t="str">
        <f t="shared" si="5"/>
        <v>High Performer</v>
      </c>
    </row>
    <row r="146" spans="1:10" x14ac:dyDescent="0.3">
      <c r="A146" t="s">
        <v>631</v>
      </c>
      <c r="B146" t="str">
        <f>IFERROR(INDEX(Raw_Data!Q:Q,MATCH(Product_Master!A146,Raw_Data!N:N,0)),"NOT FOUND")</f>
        <v>Southworth 25% Cotton Antique Laid Paper &amp; Envelopes</v>
      </c>
      <c r="C146" t="str">
        <f>IFERROR(INDEX(Raw_Data!O:O,MATCH(Product_Master!A146,Raw_Data!N:N,0)),"NOT FOUND")</f>
        <v>Office Supplies</v>
      </c>
      <c r="D146" t="str">
        <f>IFERROR(INDEX(Raw_Data!P:P,MATCH(Product_Master!A146,Raw_Data!N:N,0)),"NOT FOUND")</f>
        <v>Paper</v>
      </c>
      <c r="E146" s="11">
        <f>AVERAGEIF(Raw_Data!N:N,Product_Master!A146,Raw_Data!R:R)</f>
        <v>40.031999999999996</v>
      </c>
      <c r="F146" s="11">
        <f>AVERAGEIF(Raw_Data!N:N,Product_Master!A146,Raw_Data!U:U)</f>
        <v>16.179600000000001</v>
      </c>
      <c r="G146">
        <f>SUMIF(Raw_Data!N:N,Product_Master!A146,Raw_Data!S:S)</f>
        <v>26</v>
      </c>
      <c r="H146" s="11">
        <f>SUMIF(Raw_Data!N:N,Product_Master!A146,Raw_Data!R:R)</f>
        <v>200.16</v>
      </c>
      <c r="I146" s="13">
        <f t="shared" si="4"/>
        <v>40.416666666666671</v>
      </c>
      <c r="J146" t="str">
        <f t="shared" si="5"/>
        <v>Low Performer</v>
      </c>
    </row>
    <row r="147" spans="1:10" x14ac:dyDescent="0.3">
      <c r="A147" t="s">
        <v>633</v>
      </c>
      <c r="B147" t="str">
        <f>IFERROR(INDEX(Raw_Data!Q:Q,MATCH(Product_Master!A147,Raw_Data!N:N,0)),"NOT FOUND")</f>
        <v>Xerox 1883</v>
      </c>
      <c r="C147" t="str">
        <f>IFERROR(INDEX(Raw_Data!O:O,MATCH(Product_Master!A147,Raw_Data!N:N,0)),"NOT FOUND")</f>
        <v>Office Supplies</v>
      </c>
      <c r="D147" t="str">
        <f>IFERROR(INDEX(Raw_Data!P:P,MATCH(Product_Master!A147,Raw_Data!N:N,0)),"NOT FOUND")</f>
        <v>Paper</v>
      </c>
      <c r="E147" s="11">
        <f>AVERAGEIF(Raw_Data!N:N,Product_Master!A147,Raw_Data!R:R)</f>
        <v>125.8702857142857</v>
      </c>
      <c r="F147" s="11">
        <f>AVERAGEIF(Raw_Data!N:N,Product_Master!A147,Raw_Data!U:U)</f>
        <v>50.574228571428577</v>
      </c>
      <c r="G147">
        <f>SUMIF(Raw_Data!N:N,Product_Master!A147,Raw_Data!S:S)</f>
        <v>37</v>
      </c>
      <c r="H147" s="11">
        <f>SUMIF(Raw_Data!N:N,Product_Master!A147,Raw_Data!R:R)</f>
        <v>881.09199999999987</v>
      </c>
      <c r="I147" s="13">
        <f t="shared" si="4"/>
        <v>40.179640718562879</v>
      </c>
      <c r="J147" t="str">
        <f t="shared" si="5"/>
        <v>Medium</v>
      </c>
    </row>
    <row r="148" spans="1:10" x14ac:dyDescent="0.3">
      <c r="A148" t="s">
        <v>635</v>
      </c>
      <c r="B148" t="str">
        <f>IFERROR(INDEX(Raw_Data!Q:Q,MATCH(Product_Master!A148,Raw_Data!N:N,0)),"NOT FOUND")</f>
        <v>Tenex Personal Project File with Scoop Front Design, Black</v>
      </c>
      <c r="C148" t="str">
        <f>IFERROR(INDEX(Raw_Data!O:O,MATCH(Product_Master!A148,Raw_Data!N:N,0)),"NOT FOUND")</f>
        <v>Office Supplies</v>
      </c>
      <c r="D148" t="str">
        <f>IFERROR(INDEX(Raw_Data!P:P,MATCH(Product_Master!A148,Raw_Data!N:N,0)),"NOT FOUND")</f>
        <v>Storage</v>
      </c>
      <c r="E148" s="11">
        <f>AVERAGEIF(Raw_Data!N:N,Product_Master!A148,Raw_Data!R:R)</f>
        <v>51.763200000000005</v>
      </c>
      <c r="F148" s="11">
        <f>AVERAGEIF(Raw_Data!N:N,Product_Master!A148,Raw_Data!U:U)</f>
        <v>11.862400000000001</v>
      </c>
      <c r="G148">
        <f>SUMIF(Raw_Data!N:N,Product_Master!A148,Raw_Data!S:S)</f>
        <v>40</v>
      </c>
      <c r="H148" s="11">
        <f>SUMIF(Raw_Data!N:N,Product_Master!A148,Raw_Data!R:R)</f>
        <v>517.63200000000006</v>
      </c>
      <c r="I148" s="13">
        <f t="shared" si="4"/>
        <v>22.916666666666664</v>
      </c>
      <c r="J148" t="str">
        <f t="shared" si="5"/>
        <v>Medium</v>
      </c>
    </row>
    <row r="149" spans="1:10" x14ac:dyDescent="0.3">
      <c r="A149" t="s">
        <v>640</v>
      </c>
      <c r="B149" t="str">
        <f>IFERROR(INDEX(Raw_Data!Q:Q,MATCH(Product_Master!A149,Raw_Data!N:N,0)),"NOT FOUND")</f>
        <v>Newell 311</v>
      </c>
      <c r="C149" t="str">
        <f>IFERROR(INDEX(Raw_Data!O:O,MATCH(Product_Master!A149,Raw_Data!N:N,0)),"NOT FOUND")</f>
        <v>Office Supplies</v>
      </c>
      <c r="D149" t="str">
        <f>IFERROR(INDEX(Raw_Data!P:P,MATCH(Product_Master!A149,Raw_Data!N:N,0)),"NOT FOUND")</f>
        <v>Art</v>
      </c>
      <c r="E149" s="11">
        <f>AVERAGEIF(Raw_Data!N:N,Product_Master!A149,Raw_Data!R:R)</f>
        <v>7.6797500000000012</v>
      </c>
      <c r="F149" s="11">
        <f>AVERAGEIF(Raw_Data!N:N,Product_Master!A149,Raw_Data!U:U)</f>
        <v>1.629875</v>
      </c>
      <c r="G149">
        <f>SUMIF(Raw_Data!N:N,Product_Master!A149,Raw_Data!S:S)</f>
        <v>30</v>
      </c>
      <c r="H149" s="11">
        <f>SUMIF(Raw_Data!N:N,Product_Master!A149,Raw_Data!R:R)</f>
        <v>61.438000000000009</v>
      </c>
      <c r="I149" s="13">
        <f t="shared" si="4"/>
        <v>21.223021582733807</v>
      </c>
      <c r="J149" t="str">
        <f t="shared" si="5"/>
        <v>Low Performer</v>
      </c>
    </row>
    <row r="150" spans="1:10" x14ac:dyDescent="0.3">
      <c r="A150" t="s">
        <v>650</v>
      </c>
      <c r="B150" t="str">
        <f>IFERROR(INDEX(Raw_Data!Q:Q,MATCH(Product_Master!A150,Raw_Data!N:N,0)),"NOT FOUND")</f>
        <v>Avery 519</v>
      </c>
      <c r="C150" t="str">
        <f>IFERROR(INDEX(Raw_Data!O:O,MATCH(Product_Master!A150,Raw_Data!N:N,0)),"NOT FOUND")</f>
        <v>Office Supplies</v>
      </c>
      <c r="D150" t="str">
        <f>IFERROR(INDEX(Raw_Data!P:P,MATCH(Product_Master!A150,Raw_Data!N:N,0)),"NOT FOUND")</f>
        <v>Labels</v>
      </c>
      <c r="E150" s="11">
        <f>AVERAGEIF(Raw_Data!N:N,Product_Master!A150,Raw_Data!R:R)</f>
        <v>20.224333333333334</v>
      </c>
      <c r="F150" s="11">
        <f>AVERAGEIF(Raw_Data!N:N,Product_Master!A150,Raw_Data!U:U)</f>
        <v>8.6014333333333344</v>
      </c>
      <c r="G150">
        <f>SUMIF(Raw_Data!N:N,Product_Master!A150,Raw_Data!S:S)</f>
        <v>18</v>
      </c>
      <c r="H150" s="11">
        <f>SUMIF(Raw_Data!N:N,Product_Master!A150,Raw_Data!R:R)</f>
        <v>121.346</v>
      </c>
      <c r="I150" s="13">
        <f t="shared" si="4"/>
        <v>42.53012048192771</v>
      </c>
      <c r="J150" t="str">
        <f t="shared" si="5"/>
        <v>Low Performer</v>
      </c>
    </row>
    <row r="151" spans="1:10" x14ac:dyDescent="0.3">
      <c r="A151" t="s">
        <v>652</v>
      </c>
      <c r="B151" t="str">
        <f>IFERROR(INDEX(Raw_Data!Q:Q,MATCH(Product_Master!A151,Raw_Data!N:N,0)),"NOT FOUND")</f>
        <v>Avaya 5420 Digital phone</v>
      </c>
      <c r="C151" t="str">
        <f>IFERROR(INDEX(Raw_Data!O:O,MATCH(Product_Master!A151,Raw_Data!N:N,0)),"NOT FOUND")</f>
        <v>Technology</v>
      </c>
      <c r="D151" t="str">
        <f>IFERROR(INDEX(Raw_Data!P:P,MATCH(Product_Master!A151,Raw_Data!N:N,0)),"NOT FOUND")</f>
        <v>Phones</v>
      </c>
      <c r="E151" s="11">
        <f>AVERAGEIF(Raw_Data!N:N,Product_Master!A151,Raw_Data!R:R)</f>
        <v>512.96199999999999</v>
      </c>
      <c r="F151" s="11">
        <f>AVERAGEIF(Raw_Data!N:N,Product_Master!A151,Raw_Data!U:U)</f>
        <v>107.992</v>
      </c>
      <c r="G151">
        <f>SUMIF(Raw_Data!N:N,Product_Master!A151,Raw_Data!S:S)</f>
        <v>12</v>
      </c>
      <c r="H151" s="11">
        <f>SUMIF(Raw_Data!N:N,Product_Master!A151,Raw_Data!R:R)</f>
        <v>1538.886</v>
      </c>
      <c r="I151" s="13">
        <f t="shared" si="4"/>
        <v>21.05263157894737</v>
      </c>
      <c r="J151" t="str">
        <f t="shared" si="5"/>
        <v>High Performer</v>
      </c>
    </row>
    <row r="152" spans="1:10" x14ac:dyDescent="0.3">
      <c r="A152" t="s">
        <v>657</v>
      </c>
      <c r="B152" t="str">
        <f>IFERROR(INDEX(Raw_Data!Q:Q,MATCH(Product_Master!A152,Raw_Data!N:N,0)),"NOT FOUND")</f>
        <v>Xerox 1920</v>
      </c>
      <c r="C152" t="str">
        <f>IFERROR(INDEX(Raw_Data!O:O,MATCH(Product_Master!A152,Raw_Data!N:N,0)),"NOT FOUND")</f>
        <v>Office Supplies</v>
      </c>
      <c r="D152" t="str">
        <f>IFERROR(INDEX(Raw_Data!P:P,MATCH(Product_Master!A152,Raw_Data!N:N,0)),"NOT FOUND")</f>
        <v>Paper</v>
      </c>
      <c r="E152" s="11">
        <f>AVERAGEIF(Raw_Data!N:N,Product_Master!A152,Raw_Data!R:R)</f>
        <v>22.425000000000001</v>
      </c>
      <c r="F152" s="11">
        <f>AVERAGEIF(Raw_Data!N:N,Product_Master!A152,Raw_Data!U:U)</f>
        <v>10.09125</v>
      </c>
      <c r="G152">
        <f>SUMIF(Raw_Data!N:N,Product_Master!A152,Raw_Data!S:S)</f>
        <v>15</v>
      </c>
      <c r="H152" s="11">
        <f>SUMIF(Raw_Data!N:N,Product_Master!A152,Raw_Data!R:R)</f>
        <v>89.7</v>
      </c>
      <c r="I152" s="13">
        <f t="shared" si="4"/>
        <v>45</v>
      </c>
      <c r="J152" t="str">
        <f t="shared" si="5"/>
        <v>Low Performer</v>
      </c>
    </row>
    <row r="153" spans="1:10" x14ac:dyDescent="0.3">
      <c r="A153" t="s">
        <v>662</v>
      </c>
      <c r="B153" t="str">
        <f>IFERROR(INDEX(Raw_Data!Q:Q,MATCH(Product_Master!A153,Raw_Data!N:N,0)),"NOT FOUND")</f>
        <v>Lenovo 17-Key USB Numeric Keypad</v>
      </c>
      <c r="C153" t="str">
        <f>IFERROR(INDEX(Raw_Data!O:O,MATCH(Product_Master!A153,Raw_Data!N:N,0)),"NOT FOUND")</f>
        <v>Technology</v>
      </c>
      <c r="D153" t="str">
        <f>IFERROR(INDEX(Raw_Data!P:P,MATCH(Product_Master!A153,Raw_Data!N:N,0)),"NOT FOUND")</f>
        <v>Accessories</v>
      </c>
      <c r="E153" s="11">
        <f>AVERAGEIF(Raw_Data!N:N,Product_Master!A153,Raw_Data!R:R)</f>
        <v>73.418399999999991</v>
      </c>
      <c r="F153" s="11">
        <f>AVERAGEIF(Raw_Data!N:N,Product_Master!A153,Raw_Data!U:U)</f>
        <v>4.4866800000000007</v>
      </c>
      <c r="G153">
        <f>SUMIF(Raw_Data!N:N,Product_Master!A153,Raw_Data!S:S)</f>
        <v>13</v>
      </c>
      <c r="H153" s="11">
        <f>SUMIF(Raw_Data!N:N,Product_Master!A153,Raw_Data!R:R)</f>
        <v>367.09199999999998</v>
      </c>
      <c r="I153" s="13">
        <f t="shared" si="4"/>
        <v>6.1111111111111134</v>
      </c>
      <c r="J153" t="str">
        <f t="shared" si="5"/>
        <v>Medium</v>
      </c>
    </row>
    <row r="154" spans="1:10" x14ac:dyDescent="0.3">
      <c r="A154" t="s">
        <v>669</v>
      </c>
      <c r="B154" t="str">
        <f>IFERROR(INDEX(Raw_Data!Q:Q,MATCH(Product_Master!A154,Raw_Data!N:N,0)),"NOT FOUND")</f>
        <v>Staple envelope</v>
      </c>
      <c r="C154" t="str">
        <f>IFERROR(INDEX(Raw_Data!O:O,MATCH(Product_Master!A154,Raw_Data!N:N,0)),"NOT FOUND")</f>
        <v>Office Supplies</v>
      </c>
      <c r="D154" t="str">
        <f>IFERROR(INDEX(Raw_Data!P:P,MATCH(Product_Master!A154,Raw_Data!N:N,0)),"NOT FOUND")</f>
        <v>Envelopes</v>
      </c>
      <c r="E154" s="11">
        <f>AVERAGEIF(Raw_Data!N:N,Product_Master!A154,Raw_Data!R:R)</f>
        <v>21.77333333333333</v>
      </c>
      <c r="F154" s="11">
        <f>AVERAGEIF(Raw_Data!N:N,Product_Master!A154,Raw_Data!U:U)</f>
        <v>10.233466666666667</v>
      </c>
      <c r="G154">
        <f>SUMIF(Raw_Data!N:N,Product_Master!A154,Raw_Data!S:S)</f>
        <v>23</v>
      </c>
      <c r="H154" s="11">
        <f>SUMIF(Raw_Data!N:N,Product_Master!A154,Raw_Data!R:R)</f>
        <v>130.63999999999999</v>
      </c>
      <c r="I154" s="13">
        <f t="shared" si="4"/>
        <v>47.000000000000007</v>
      </c>
      <c r="J154" t="str">
        <f t="shared" si="5"/>
        <v>Low Performer</v>
      </c>
    </row>
    <row r="155" spans="1:10" x14ac:dyDescent="0.3">
      <c r="A155" t="s">
        <v>674</v>
      </c>
      <c r="B155" t="str">
        <f>IFERROR(INDEX(Raw_Data!Q:Q,MATCH(Product_Master!A155,Raw_Data!N:N,0)),"NOT FOUND")</f>
        <v>Wilson Jones International Size A4 Ring Binders</v>
      </c>
      <c r="C155" t="str">
        <f>IFERROR(INDEX(Raw_Data!O:O,MATCH(Product_Master!A155,Raw_Data!N:N,0)),"NOT FOUND")</f>
        <v>Office Supplies</v>
      </c>
      <c r="D155" t="str">
        <f>IFERROR(INDEX(Raw_Data!P:P,MATCH(Product_Master!A155,Raw_Data!N:N,0)),"NOT FOUND")</f>
        <v>Binders</v>
      </c>
      <c r="E155" s="11">
        <f>AVERAGEIF(Raw_Data!N:N,Product_Master!A155,Raw_Data!R:R)</f>
        <v>24.961428571428574</v>
      </c>
      <c r="F155" s="11">
        <f>AVERAGEIF(Raw_Data!N:N,Product_Master!A155,Raw_Data!U:U)</f>
        <v>1.8288571428571436</v>
      </c>
      <c r="G155">
        <f>SUMIF(Raw_Data!N:N,Product_Master!A155,Raw_Data!S:S)</f>
        <v>18</v>
      </c>
      <c r="H155" s="11">
        <f>SUMIF(Raw_Data!N:N,Product_Master!A155,Raw_Data!R:R)</f>
        <v>174.73000000000002</v>
      </c>
      <c r="I155" s="13">
        <f t="shared" si="4"/>
        <v>7.3267326732673288</v>
      </c>
      <c r="J155" t="str">
        <f t="shared" si="5"/>
        <v>Low Performer</v>
      </c>
    </row>
    <row r="156" spans="1:10" x14ac:dyDescent="0.3">
      <c r="A156" t="s">
        <v>680</v>
      </c>
      <c r="B156" t="str">
        <f>IFERROR(INDEX(Raw_Data!Q:Q,MATCH(Product_Master!A156,Raw_Data!N:N,0)),"NOT FOUND")</f>
        <v>BIC Brite Liner Highlighters</v>
      </c>
      <c r="C156" t="str">
        <f>IFERROR(INDEX(Raw_Data!O:O,MATCH(Product_Master!A156,Raw_Data!N:N,0)),"NOT FOUND")</f>
        <v>Office Supplies</v>
      </c>
      <c r="D156" t="str">
        <f>IFERROR(INDEX(Raw_Data!P:P,MATCH(Product_Master!A156,Raw_Data!N:N,0)),"NOT FOUND")</f>
        <v>Art</v>
      </c>
      <c r="E156" s="11">
        <f>AVERAGEIF(Raw_Data!N:N,Product_Master!A156,Raw_Data!R:R)</f>
        <v>12.301714285714286</v>
      </c>
      <c r="F156" s="11">
        <f>AVERAGEIF(Raw_Data!N:N,Product_Master!A156,Raw_Data!U:U)</f>
        <v>4.4120571428571429</v>
      </c>
      <c r="G156">
        <f>SUMIF(Raw_Data!N:N,Product_Master!A156,Raw_Data!S:S)</f>
        <v>23</v>
      </c>
      <c r="H156" s="11">
        <f>SUMIF(Raw_Data!N:N,Product_Master!A156,Raw_Data!R:R)</f>
        <v>86.112000000000009</v>
      </c>
      <c r="I156" s="13">
        <f t="shared" si="4"/>
        <v>35.865384615384613</v>
      </c>
      <c r="J156" t="str">
        <f t="shared" si="5"/>
        <v>Low Performer</v>
      </c>
    </row>
    <row r="157" spans="1:10" x14ac:dyDescent="0.3">
      <c r="A157" t="s">
        <v>682</v>
      </c>
      <c r="B157" t="str">
        <f>IFERROR(INDEX(Raw_Data!Q:Q,MATCH(Product_Master!A157,Raw_Data!N:N,0)),"NOT FOUND")</f>
        <v>Lexmark MX611dhe Monochrome Laser Printer</v>
      </c>
      <c r="C157" t="str">
        <f>IFERROR(INDEX(Raw_Data!O:O,MATCH(Product_Master!A157,Raw_Data!N:N,0)),"NOT FOUND")</f>
        <v>Technology</v>
      </c>
      <c r="D157" t="str">
        <f>IFERROR(INDEX(Raw_Data!P:P,MATCH(Product_Master!A157,Raw_Data!N:N,0)),"NOT FOUND")</f>
        <v>Machines</v>
      </c>
      <c r="E157" s="11">
        <f>AVERAGEIF(Raw_Data!N:N,Product_Master!A157,Raw_Data!R:R)</f>
        <v>4207.4752500000004</v>
      </c>
      <c r="F157" s="11">
        <f>AVERAGEIF(Raw_Data!N:N,Product_Master!A157,Raw_Data!U:U)</f>
        <v>-1147.49325</v>
      </c>
      <c r="G157">
        <f>SUMIF(Raw_Data!N:N,Product_Master!A157,Raw_Data!S:S)</f>
        <v>18</v>
      </c>
      <c r="H157" s="11">
        <f>SUMIF(Raw_Data!N:N,Product_Master!A157,Raw_Data!R:R)</f>
        <v>16829.901000000002</v>
      </c>
      <c r="I157" s="13">
        <f t="shared" si="4"/>
        <v>-27.27272727272727</v>
      </c>
      <c r="J157" t="str">
        <f t="shared" si="5"/>
        <v>High Performer</v>
      </c>
    </row>
    <row r="158" spans="1:10" x14ac:dyDescent="0.3">
      <c r="A158" t="s">
        <v>685</v>
      </c>
      <c r="B158" t="str">
        <f>IFERROR(INDEX(Raw_Data!Q:Q,MATCH(Product_Master!A158,Raw_Data!N:N,0)),"NOT FOUND")</f>
        <v>Space Solutions HD Industrial Steel Shelving.</v>
      </c>
      <c r="C158" t="str">
        <f>IFERROR(INDEX(Raw_Data!O:O,MATCH(Product_Master!A158,Raw_Data!N:N,0)),"NOT FOUND")</f>
        <v>Office Supplies</v>
      </c>
      <c r="D158" t="str">
        <f>IFERROR(INDEX(Raw_Data!P:P,MATCH(Product_Master!A158,Raw_Data!N:N,0)),"NOT FOUND")</f>
        <v>Storage</v>
      </c>
      <c r="E158" s="11">
        <f>AVERAGEIF(Raw_Data!N:N,Product_Master!A158,Raw_Data!R:R)</f>
        <v>379.40100000000007</v>
      </c>
      <c r="F158" s="11">
        <f>AVERAGEIF(Raw_Data!N:N,Product_Master!A158,Raw_Data!U:U)</f>
        <v>3.0179625000000003</v>
      </c>
      <c r="G158">
        <f>SUMIF(Raw_Data!N:N,Product_Master!A158,Raw_Data!S:S)</f>
        <v>27</v>
      </c>
      <c r="H158" s="11">
        <f>SUMIF(Raw_Data!N:N,Product_Master!A158,Raw_Data!R:R)</f>
        <v>3035.2080000000005</v>
      </c>
      <c r="I158" s="13">
        <f t="shared" si="4"/>
        <v>0.79545454545454541</v>
      </c>
      <c r="J158" t="str">
        <f t="shared" si="5"/>
        <v>High Performer</v>
      </c>
    </row>
    <row r="159" spans="1:10" x14ac:dyDescent="0.3">
      <c r="A159" t="s">
        <v>687</v>
      </c>
      <c r="B159" t="str">
        <f>IFERROR(INDEX(Raw_Data!Q:Q,MATCH(Product_Master!A159,Raw_Data!N:N,0)),"NOT FOUND")</f>
        <v>SAFCO Arco Folding Chair</v>
      </c>
      <c r="C159" t="str">
        <f>IFERROR(INDEX(Raw_Data!O:O,MATCH(Product_Master!A159,Raw_Data!N:N,0)),"NOT FOUND")</f>
        <v>Furniture</v>
      </c>
      <c r="D159" t="str">
        <f>IFERROR(INDEX(Raw_Data!P:P,MATCH(Product_Master!A159,Raw_Data!N:N,0)),"NOT FOUND")</f>
        <v>Chairs</v>
      </c>
      <c r="E159" s="11">
        <f>AVERAGEIF(Raw_Data!N:N,Product_Master!A159,Raw_Data!R:R)</f>
        <v>890.21384615384625</v>
      </c>
      <c r="F159" s="11">
        <f>AVERAGEIF(Raw_Data!N:N,Product_Master!A159,Raw_Data!U:U)</f>
        <v>90.721076923076936</v>
      </c>
      <c r="G159">
        <f>SUMIF(Raw_Data!N:N,Product_Master!A159,Raw_Data!S:S)</f>
        <v>53</v>
      </c>
      <c r="H159" s="11">
        <f>SUMIF(Raw_Data!N:N,Product_Master!A159,Raw_Data!R:R)</f>
        <v>11572.78</v>
      </c>
      <c r="I159" s="13">
        <f t="shared" si="4"/>
        <v>10.190930787589499</v>
      </c>
      <c r="J159" t="str">
        <f t="shared" si="5"/>
        <v>High Performer</v>
      </c>
    </row>
    <row r="160" spans="1:10" x14ac:dyDescent="0.3">
      <c r="A160" t="s">
        <v>689</v>
      </c>
      <c r="B160" t="str">
        <f>IFERROR(INDEX(Raw_Data!Q:Q,MATCH(Product_Master!A160,Raw_Data!N:N,0)),"NOT FOUND")</f>
        <v>Sanford Liquid Accent Highlighters</v>
      </c>
      <c r="C160" t="str">
        <f>IFERROR(INDEX(Raw_Data!O:O,MATCH(Product_Master!A160,Raw_Data!N:N,0)),"NOT FOUND")</f>
        <v>Office Supplies</v>
      </c>
      <c r="D160" t="str">
        <f>IFERROR(INDEX(Raw_Data!P:P,MATCH(Product_Master!A160,Raw_Data!N:N,0)),"NOT FOUND")</f>
        <v>Art</v>
      </c>
      <c r="E160" s="11">
        <f>AVERAGEIF(Raw_Data!N:N,Product_Master!A160,Raw_Data!R:R)</f>
        <v>29.926399999999994</v>
      </c>
      <c r="F160" s="11">
        <f>AVERAGEIF(Raw_Data!N:N,Product_Master!A160,Raw_Data!U:U)</f>
        <v>9.7260799999999996</v>
      </c>
      <c r="G160">
        <f>SUMIF(Raw_Data!N:N,Product_Master!A160,Raw_Data!S:S)</f>
        <v>24</v>
      </c>
      <c r="H160" s="11">
        <f>SUMIF(Raw_Data!N:N,Product_Master!A160,Raw_Data!R:R)</f>
        <v>149.63199999999998</v>
      </c>
      <c r="I160" s="13">
        <f t="shared" si="4"/>
        <v>32.500000000000007</v>
      </c>
      <c r="J160" t="str">
        <f t="shared" si="5"/>
        <v>Low Performer</v>
      </c>
    </row>
    <row r="161" spans="1:10" x14ac:dyDescent="0.3">
      <c r="A161" t="s">
        <v>691</v>
      </c>
      <c r="B161" t="str">
        <f>IFERROR(INDEX(Raw_Data!Q:Q,MATCH(Product_Master!A161,Raw_Data!N:N,0)),"NOT FOUND")</f>
        <v>Kensington 7 Outlet MasterPiece Power Center</v>
      </c>
      <c r="C161" t="str">
        <f>IFERROR(INDEX(Raw_Data!O:O,MATCH(Product_Master!A161,Raw_Data!N:N,0)),"NOT FOUND")</f>
        <v>Office Supplies</v>
      </c>
      <c r="D161" t="str">
        <f>IFERROR(INDEX(Raw_Data!P:P,MATCH(Product_Master!A161,Raw_Data!N:N,0)),"NOT FOUND")</f>
        <v>Appliances</v>
      </c>
      <c r="E161" s="11">
        <f>AVERAGEIF(Raw_Data!N:N,Product_Master!A161,Raw_Data!R:R)</f>
        <v>576.65519999999992</v>
      </c>
      <c r="F161" s="11">
        <f>AVERAGEIF(Raw_Data!N:N,Product_Master!A161,Raw_Data!U:U)</f>
        <v>45.918840000000003</v>
      </c>
      <c r="G161">
        <f>SUMIF(Raw_Data!N:N,Product_Master!A161,Raw_Data!S:S)</f>
        <v>21</v>
      </c>
      <c r="H161" s="11">
        <f>SUMIF(Raw_Data!N:N,Product_Master!A161,Raw_Data!R:R)</f>
        <v>2883.2759999999998</v>
      </c>
      <c r="I161" s="13">
        <f t="shared" si="4"/>
        <v>7.9629629629629646</v>
      </c>
      <c r="J161" t="str">
        <f t="shared" si="5"/>
        <v>High Performer</v>
      </c>
    </row>
    <row r="162" spans="1:10" x14ac:dyDescent="0.3">
      <c r="A162" t="s">
        <v>693</v>
      </c>
      <c r="B162" t="str">
        <f>IFERROR(INDEX(Raw_Data!Q:Q,MATCH(Product_Master!A162,Raw_Data!N:N,0)),"NOT FOUND")</f>
        <v>JBL Micro Wireless Portable Bluetooth Speaker</v>
      </c>
      <c r="C162" t="str">
        <f>IFERROR(INDEX(Raw_Data!O:O,MATCH(Product_Master!A162,Raw_Data!N:N,0)),"NOT FOUND")</f>
        <v>Technology</v>
      </c>
      <c r="D162" t="str">
        <f>IFERROR(INDEX(Raw_Data!P:P,MATCH(Product_Master!A162,Raw_Data!N:N,0)),"NOT FOUND")</f>
        <v>Phones</v>
      </c>
      <c r="E162" s="11">
        <f>AVERAGEIF(Raw_Data!N:N,Product_Master!A162,Raw_Data!R:R)</f>
        <v>129.97833333333332</v>
      </c>
      <c r="F162" s="11">
        <f>AVERAGEIF(Raw_Data!N:N,Product_Master!A162,Raw_Data!U:U)</f>
        <v>2.4995833333333337</v>
      </c>
      <c r="G162">
        <f>SUMIF(Raw_Data!N:N,Product_Master!A162,Raw_Data!S:S)</f>
        <v>17</v>
      </c>
      <c r="H162" s="11">
        <f>SUMIF(Raw_Data!N:N,Product_Master!A162,Raw_Data!R:R)</f>
        <v>779.87</v>
      </c>
      <c r="I162" s="13">
        <f t="shared" si="4"/>
        <v>1.9230769230769236</v>
      </c>
      <c r="J162" t="str">
        <f t="shared" si="5"/>
        <v>Medium</v>
      </c>
    </row>
    <row r="163" spans="1:10" x14ac:dyDescent="0.3">
      <c r="A163" t="s">
        <v>698</v>
      </c>
      <c r="B163" t="str">
        <f>IFERROR(INDEX(Raw_Data!Q:Q,MATCH(Product_Master!A163,Raw_Data!N:N,0)),"NOT FOUND")</f>
        <v>Adams Phone Message Book, Professional, 400 Message Capacity, 5 3/6” x 11”</v>
      </c>
      <c r="C163" t="str">
        <f>IFERROR(INDEX(Raw_Data!O:O,MATCH(Product_Master!A163,Raw_Data!N:N,0)),"NOT FOUND")</f>
        <v>Office Supplies</v>
      </c>
      <c r="D163" t="str">
        <f>IFERROR(INDEX(Raw_Data!P:P,MATCH(Product_Master!A163,Raw_Data!N:N,0)),"NOT FOUND")</f>
        <v>Paper</v>
      </c>
      <c r="E163" s="11">
        <f>AVERAGEIF(Raw_Data!N:N,Product_Master!A163,Raw_Data!R:R)</f>
        <v>71.627428571428567</v>
      </c>
      <c r="F163" s="11">
        <f>AVERAGEIF(Raw_Data!N:N,Product_Master!A163,Raw_Data!U:U)</f>
        <v>31.691485714285712</v>
      </c>
      <c r="G163">
        <f>SUMIF(Raw_Data!N:N,Product_Master!A163,Raw_Data!S:S)</f>
        <v>39</v>
      </c>
      <c r="H163" s="11">
        <f>SUMIF(Raw_Data!N:N,Product_Master!A163,Raw_Data!R:R)</f>
        <v>501.39199999999994</v>
      </c>
      <c r="I163" s="13">
        <f t="shared" si="4"/>
        <v>44.244902192296649</v>
      </c>
      <c r="J163" t="str">
        <f t="shared" si="5"/>
        <v>Medium</v>
      </c>
    </row>
    <row r="164" spans="1:10" x14ac:dyDescent="0.3">
      <c r="A164" t="s">
        <v>700</v>
      </c>
      <c r="B164" t="str">
        <f>IFERROR(INDEX(Raw_Data!Q:Q,MATCH(Product_Master!A164,Raw_Data!N:N,0)),"NOT FOUND")</f>
        <v>Xerox 1913</v>
      </c>
      <c r="C164" t="str">
        <f>IFERROR(INDEX(Raw_Data!O:O,MATCH(Product_Master!A164,Raw_Data!N:N,0)),"NOT FOUND")</f>
        <v>Office Supplies</v>
      </c>
      <c r="D164" t="str">
        <f>IFERROR(INDEX(Raw_Data!P:P,MATCH(Product_Master!A164,Raw_Data!N:N,0)),"NOT FOUND")</f>
        <v>Paper</v>
      </c>
      <c r="E164" s="11">
        <f>AVERAGEIF(Raw_Data!N:N,Product_Master!A164,Raw_Data!R:R)</f>
        <v>173.0976</v>
      </c>
      <c r="F164" s="11">
        <f>AVERAGEIF(Raw_Data!N:N,Product_Master!A164,Raw_Data!U:U)</f>
        <v>75.008960000000002</v>
      </c>
      <c r="G164">
        <f>SUMIF(Raw_Data!N:N,Product_Master!A164,Raw_Data!S:S)</f>
        <v>17</v>
      </c>
      <c r="H164" s="11">
        <f>SUMIF(Raw_Data!N:N,Product_Master!A164,Raw_Data!R:R)</f>
        <v>865.48800000000006</v>
      </c>
      <c r="I164" s="13">
        <f t="shared" si="4"/>
        <v>43.333333333333336</v>
      </c>
      <c r="J164" t="str">
        <f t="shared" si="5"/>
        <v>Medium</v>
      </c>
    </row>
    <row r="165" spans="1:10" x14ac:dyDescent="0.3">
      <c r="A165" t="s">
        <v>702</v>
      </c>
      <c r="B165" t="str">
        <f>IFERROR(INDEX(Raw_Data!Q:Q,MATCH(Product_Master!A165,Raw_Data!N:N,0)),"NOT FOUND")</f>
        <v>Global Value Steno Chair, Gray</v>
      </c>
      <c r="C165" t="str">
        <f>IFERROR(INDEX(Raw_Data!O:O,MATCH(Product_Master!A165,Raw_Data!N:N,0)),"NOT FOUND")</f>
        <v>Furniture</v>
      </c>
      <c r="D165" t="str">
        <f>IFERROR(INDEX(Raw_Data!P:P,MATCH(Product_Master!A165,Raw_Data!N:N,0)),"NOT FOUND")</f>
        <v>Chairs</v>
      </c>
      <c r="E165" s="11">
        <f>AVERAGEIF(Raw_Data!N:N,Product_Master!A165,Raw_Data!R:R)</f>
        <v>220.48619999999997</v>
      </c>
      <c r="F165" s="11">
        <f>AVERAGEIF(Raw_Data!N:N,Product_Master!A165,Raw_Data!U:U)</f>
        <v>24.599700000000002</v>
      </c>
      <c r="G165">
        <f>SUMIF(Raw_Data!N:N,Product_Master!A165,Raw_Data!S:S)</f>
        <v>43</v>
      </c>
      <c r="H165" s="11">
        <f>SUMIF(Raw_Data!N:N,Product_Master!A165,Raw_Data!R:R)</f>
        <v>2204.8619999999996</v>
      </c>
      <c r="I165" s="13">
        <f t="shared" si="4"/>
        <v>11.157024793388432</v>
      </c>
      <c r="J165" t="str">
        <f t="shared" si="5"/>
        <v>High Performer</v>
      </c>
    </row>
    <row r="166" spans="1:10" x14ac:dyDescent="0.3">
      <c r="A166" t="s">
        <v>707</v>
      </c>
      <c r="B166" t="str">
        <f>IFERROR(INDEX(Raw_Data!Q:Q,MATCH(Product_Master!A166,Raw_Data!N:N,0)),"NOT FOUND")</f>
        <v>Kensington 7 Outlet MasterPiece HOMEOFFICE Power Control Center</v>
      </c>
      <c r="C166" t="str">
        <f>IFERROR(INDEX(Raw_Data!O:O,MATCH(Product_Master!A166,Raw_Data!N:N,0)),"NOT FOUND")</f>
        <v>Office Supplies</v>
      </c>
      <c r="D166" t="str">
        <f>IFERROR(INDEX(Raw_Data!P:P,MATCH(Product_Master!A166,Raw_Data!N:N,0)),"NOT FOUND")</f>
        <v>Appliances</v>
      </c>
      <c r="E166" s="11">
        <f>AVERAGEIF(Raw_Data!N:N,Product_Master!A166,Raw_Data!R:R)</f>
        <v>498.25599999999997</v>
      </c>
      <c r="F166" s="11">
        <f>AVERAGEIF(Raw_Data!N:N,Product_Master!A166,Raw_Data!U:U)</f>
        <v>112.76319999999998</v>
      </c>
      <c r="G166">
        <f>SUMIF(Raw_Data!N:N,Product_Master!A166,Raw_Data!S:S)</f>
        <v>21</v>
      </c>
      <c r="H166" s="11">
        <f>SUMIF(Raw_Data!N:N,Product_Master!A166,Raw_Data!R:R)</f>
        <v>2491.2799999999997</v>
      </c>
      <c r="I166" s="13">
        <f t="shared" si="4"/>
        <v>22.631578947368418</v>
      </c>
      <c r="J166" t="str">
        <f t="shared" si="5"/>
        <v>High Performer</v>
      </c>
    </row>
    <row r="167" spans="1:10" x14ac:dyDescent="0.3">
      <c r="A167" t="s">
        <v>709</v>
      </c>
      <c r="B167" t="str">
        <f>IFERROR(INDEX(Raw_Data!Q:Q,MATCH(Product_Master!A167,Raw_Data!N:N,0)),"NOT FOUND")</f>
        <v>Avery 51</v>
      </c>
      <c r="C167" t="str">
        <f>IFERROR(INDEX(Raw_Data!O:O,MATCH(Product_Master!A167,Raw_Data!N:N,0)),"NOT FOUND")</f>
        <v>Office Supplies</v>
      </c>
      <c r="D167" t="str">
        <f>IFERROR(INDEX(Raw_Data!P:P,MATCH(Product_Master!A167,Raw_Data!N:N,0)),"NOT FOUND")</f>
        <v>Labels</v>
      </c>
      <c r="E167" s="11">
        <f>AVERAGEIF(Raw_Data!N:N,Product_Master!A167,Raw_Data!R:R)</f>
        <v>19.151999999999997</v>
      </c>
      <c r="F167" s="11">
        <f>AVERAGEIF(Raw_Data!N:N,Product_Master!A167,Raw_Data!U:U)</f>
        <v>8.2656000000000009</v>
      </c>
      <c r="G167">
        <f>SUMIF(Raw_Data!N:N,Product_Master!A167,Raw_Data!S:S)</f>
        <v>16</v>
      </c>
      <c r="H167" s="11">
        <f>SUMIF(Raw_Data!N:N,Product_Master!A167,Raw_Data!R:R)</f>
        <v>95.759999999999991</v>
      </c>
      <c r="I167" s="13">
        <f t="shared" si="4"/>
        <v>43.157894736842117</v>
      </c>
      <c r="J167" t="str">
        <f t="shared" si="5"/>
        <v>Low Performer</v>
      </c>
    </row>
    <row r="168" spans="1:10" x14ac:dyDescent="0.3">
      <c r="A168" t="s">
        <v>714</v>
      </c>
      <c r="B168" t="str">
        <f>IFERROR(INDEX(Raw_Data!Q:Q,MATCH(Product_Master!A168,Raw_Data!N:N,0)),"NOT FOUND")</f>
        <v>Acco 7-Outlet Masterpiece Power Center, Wihtout Fax/Phone Line Protection</v>
      </c>
      <c r="C168" t="str">
        <f>IFERROR(INDEX(Raw_Data!O:O,MATCH(Product_Master!A168,Raw_Data!N:N,0)),"NOT FOUND")</f>
        <v>Office Supplies</v>
      </c>
      <c r="D168" t="str">
        <f>IFERROR(INDEX(Raw_Data!P:P,MATCH(Product_Master!A168,Raw_Data!N:N,0)),"NOT FOUND")</f>
        <v>Appliances</v>
      </c>
      <c r="E168" s="11">
        <f>AVERAGEIF(Raw_Data!N:N,Product_Master!A168,Raw_Data!R:R)</f>
        <v>434.21428571428567</v>
      </c>
      <c r="F168" s="11">
        <f>AVERAGEIF(Raw_Data!N:N,Product_Master!A168,Raw_Data!U:U)</f>
        <v>57.316285714285712</v>
      </c>
      <c r="G168">
        <f>SUMIF(Raw_Data!N:N,Product_Master!A168,Raw_Data!S:S)</f>
        <v>31</v>
      </c>
      <c r="H168" s="11">
        <f>SUMIF(Raw_Data!N:N,Product_Master!A168,Raw_Data!R:R)</f>
        <v>3039.4999999999995</v>
      </c>
      <c r="I168" s="13">
        <f t="shared" si="4"/>
        <v>13.200000000000001</v>
      </c>
      <c r="J168" t="str">
        <f t="shared" si="5"/>
        <v>High Performer</v>
      </c>
    </row>
    <row r="169" spans="1:10" x14ac:dyDescent="0.3">
      <c r="A169" t="s">
        <v>717</v>
      </c>
      <c r="B169" t="str">
        <f>IFERROR(INDEX(Raw_Data!Q:Q,MATCH(Product_Master!A169,Raw_Data!N:N,0)),"NOT FOUND")</f>
        <v>Padded Folding Chairs, Black, 4/Carton</v>
      </c>
      <c r="C169" t="str">
        <f>IFERROR(INDEX(Raw_Data!O:O,MATCH(Product_Master!A169,Raw_Data!N:N,0)),"NOT FOUND")</f>
        <v>Furniture</v>
      </c>
      <c r="D169" t="str">
        <f>IFERROR(INDEX(Raw_Data!P:P,MATCH(Product_Master!A169,Raw_Data!N:N,0)),"NOT FOUND")</f>
        <v>Chairs</v>
      </c>
      <c r="E169" s="11">
        <f>AVERAGEIF(Raw_Data!N:N,Product_Master!A169,Raw_Data!R:R)</f>
        <v>228.76850000000002</v>
      </c>
      <c r="F169" s="11">
        <f>AVERAGEIF(Raw_Data!N:N,Product_Master!A169,Raw_Data!U:U)</f>
        <v>10.122499999999999</v>
      </c>
      <c r="G169">
        <f>SUMIF(Raw_Data!N:N,Product_Master!A169,Raw_Data!S:S)</f>
        <v>30</v>
      </c>
      <c r="H169" s="11">
        <f>SUMIF(Raw_Data!N:N,Product_Master!A169,Raw_Data!R:R)</f>
        <v>1830.1480000000001</v>
      </c>
      <c r="I169" s="13">
        <f t="shared" si="4"/>
        <v>4.4247787610619458</v>
      </c>
      <c r="J169" t="str">
        <f t="shared" si="5"/>
        <v>High Performer</v>
      </c>
    </row>
    <row r="170" spans="1:10" x14ac:dyDescent="0.3">
      <c r="A170" t="s">
        <v>719</v>
      </c>
      <c r="B170" t="str">
        <f>IFERROR(INDEX(Raw_Data!Q:Q,MATCH(Product_Master!A170,Raw_Data!N:N,0)),"NOT FOUND")</f>
        <v>Acme Rosewood Handle Letter Opener</v>
      </c>
      <c r="C170" t="str">
        <f>IFERROR(INDEX(Raw_Data!O:O,MATCH(Product_Master!A170,Raw_Data!N:N,0)),"NOT FOUND")</f>
        <v>Office Supplies</v>
      </c>
      <c r="D170" t="str">
        <f>IFERROR(INDEX(Raw_Data!P:P,MATCH(Product_Master!A170,Raw_Data!N:N,0)),"NOT FOUND")</f>
        <v>Supplies</v>
      </c>
      <c r="E170" s="11">
        <f>AVERAGEIF(Raw_Data!N:N,Product_Master!A170,Raw_Data!R:R)</f>
        <v>14.556666666666667</v>
      </c>
      <c r="F170" s="11">
        <f>AVERAGEIF(Raw_Data!N:N,Product_Master!A170,Raw_Data!U:U)</f>
        <v>-1.1645333333333334</v>
      </c>
      <c r="G170">
        <f>SUMIF(Raw_Data!N:N,Product_Master!A170,Raw_Data!S:S)</f>
        <v>12</v>
      </c>
      <c r="H170" s="11">
        <f>SUMIF(Raw_Data!N:N,Product_Master!A170,Raw_Data!R:R)</f>
        <v>43.67</v>
      </c>
      <c r="I170" s="13">
        <f t="shared" si="4"/>
        <v>-8</v>
      </c>
      <c r="J170" t="str">
        <f t="shared" si="5"/>
        <v>Low Performer</v>
      </c>
    </row>
    <row r="171" spans="1:10" x14ac:dyDescent="0.3">
      <c r="A171" t="s">
        <v>724</v>
      </c>
      <c r="B171" t="str">
        <f>IFERROR(INDEX(Raw_Data!Q:Q,MATCH(Product_Master!A171,Raw_Data!N:N,0)),"NOT FOUND")</f>
        <v>Sanford Colorific Eraseable Coloring Pencils, 12 Count</v>
      </c>
      <c r="C171" t="str">
        <f>IFERROR(INDEX(Raw_Data!O:O,MATCH(Product_Master!A171,Raw_Data!N:N,0)),"NOT FOUND")</f>
        <v>Office Supplies</v>
      </c>
      <c r="D171" t="str">
        <f>IFERROR(INDEX(Raw_Data!P:P,MATCH(Product_Master!A171,Raw_Data!N:N,0)),"NOT FOUND")</f>
        <v>Art</v>
      </c>
      <c r="E171" s="11">
        <f>AVERAGEIF(Raw_Data!N:N,Product_Master!A171,Raw_Data!R:R)</f>
        <v>11.479999999999999</v>
      </c>
      <c r="F171" s="11">
        <f>AVERAGEIF(Raw_Data!N:N,Product_Master!A171,Raw_Data!U:U)</f>
        <v>4.4689999999999994</v>
      </c>
      <c r="G171">
        <f>SUMIF(Raw_Data!N:N,Product_Master!A171,Raw_Data!S:S)</f>
        <v>15</v>
      </c>
      <c r="H171" s="11">
        <f>SUMIF(Raw_Data!N:N,Product_Master!A171,Raw_Data!R:R)</f>
        <v>45.919999999999995</v>
      </c>
      <c r="I171" s="13">
        <f t="shared" si="4"/>
        <v>38.928571428571431</v>
      </c>
      <c r="J171" t="str">
        <f t="shared" si="5"/>
        <v>Low Performer</v>
      </c>
    </row>
    <row r="172" spans="1:10" x14ac:dyDescent="0.3">
      <c r="A172" t="s">
        <v>729</v>
      </c>
      <c r="B172" t="str">
        <f>IFERROR(INDEX(Raw_Data!Q:Q,MATCH(Product_Master!A172,Raw_Data!N:N,0)),"NOT FOUND")</f>
        <v>Tenex File Box, Personal Filing Tote with Lid, Black</v>
      </c>
      <c r="C172" t="str">
        <f>IFERROR(INDEX(Raw_Data!O:O,MATCH(Product_Master!A172,Raw_Data!N:N,0)),"NOT FOUND")</f>
        <v>Office Supplies</v>
      </c>
      <c r="D172" t="str">
        <f>IFERROR(INDEX(Raw_Data!P:P,MATCH(Product_Master!A172,Raw_Data!N:N,0)),"NOT FOUND")</f>
        <v>Storage</v>
      </c>
      <c r="E172" s="11">
        <f>AVERAGEIF(Raw_Data!N:N,Product_Master!A172,Raw_Data!R:R)</f>
        <v>48.302571428571426</v>
      </c>
      <c r="F172" s="11">
        <f>AVERAGEIF(Raw_Data!N:N,Product_Master!A172,Raw_Data!U:U)</f>
        <v>8.9514857142857132</v>
      </c>
      <c r="G172">
        <f>SUMIF(Raw_Data!N:N,Product_Master!A172,Raw_Data!S:S)</f>
        <v>24</v>
      </c>
      <c r="H172" s="11">
        <f>SUMIF(Raw_Data!N:N,Product_Master!A172,Raw_Data!R:R)</f>
        <v>338.11799999999999</v>
      </c>
      <c r="I172" s="13">
        <f t="shared" si="4"/>
        <v>18.532110091743117</v>
      </c>
      <c r="J172" t="str">
        <f t="shared" si="5"/>
        <v>Medium</v>
      </c>
    </row>
    <row r="173" spans="1:10" x14ac:dyDescent="0.3">
      <c r="A173" t="s">
        <v>731</v>
      </c>
      <c r="B173" t="str">
        <f>IFERROR(INDEX(Raw_Data!Q:Q,MATCH(Product_Master!A173,Raw_Data!N:N,0)),"NOT FOUND")</f>
        <v>Imation Secure+ Hardware Encrypted USB 2.0 Flash Drive; 16GB</v>
      </c>
      <c r="C173" t="str">
        <f>IFERROR(INDEX(Raw_Data!O:O,MATCH(Product_Master!A173,Raw_Data!N:N,0)),"NOT FOUND")</f>
        <v>Technology</v>
      </c>
      <c r="D173" t="str">
        <f>IFERROR(INDEX(Raw_Data!P:P,MATCH(Product_Master!A173,Raw_Data!N:N,0)),"NOT FOUND")</f>
        <v>Accessories</v>
      </c>
      <c r="E173" s="11">
        <f>AVERAGEIF(Raw_Data!N:N,Product_Master!A173,Raw_Data!R:R)</f>
        <v>321.15600000000001</v>
      </c>
      <c r="F173" s="11">
        <f>AVERAGEIF(Raw_Data!N:N,Product_Master!A173,Raw_Data!U:U)</f>
        <v>68.124000000000009</v>
      </c>
      <c r="G173">
        <f>SUMIF(Raw_Data!N:N,Product_Master!A173,Raw_Data!S:S)</f>
        <v>32</v>
      </c>
      <c r="H173" s="11">
        <f>SUMIF(Raw_Data!N:N,Product_Master!A173,Raw_Data!R:R)</f>
        <v>1926.9360000000001</v>
      </c>
      <c r="I173" s="13">
        <f t="shared" si="4"/>
        <v>21.212121212121215</v>
      </c>
      <c r="J173" t="str">
        <f t="shared" si="5"/>
        <v>High Performer</v>
      </c>
    </row>
    <row r="174" spans="1:10" x14ac:dyDescent="0.3">
      <c r="A174" t="s">
        <v>738</v>
      </c>
      <c r="B174" t="str">
        <f>IFERROR(INDEX(Raw_Data!Q:Q,MATCH(Product_Master!A174,Raw_Data!N:N,0)),"NOT FOUND")</f>
        <v>AT&amp;T TR1909W</v>
      </c>
      <c r="C174" t="str">
        <f>IFERROR(INDEX(Raw_Data!O:O,MATCH(Product_Master!A174,Raw_Data!N:N,0)),"NOT FOUND")</f>
        <v>Technology</v>
      </c>
      <c r="D174" t="str">
        <f>IFERROR(INDEX(Raw_Data!P:P,MATCH(Product_Master!A174,Raw_Data!N:N,0)),"NOT FOUND")</f>
        <v>Phones</v>
      </c>
      <c r="E174" s="11">
        <f>AVERAGEIF(Raw_Data!N:N,Product_Master!A174,Raw_Data!R:R)</f>
        <v>434.66550000000001</v>
      </c>
      <c r="F174" s="11">
        <f>AVERAGEIF(Raw_Data!N:N,Product_Master!A174,Raw_Data!U:U)</f>
        <v>85.04325</v>
      </c>
      <c r="G174">
        <f>SUMIF(Raw_Data!N:N,Product_Master!A174,Raw_Data!S:S)</f>
        <v>15</v>
      </c>
      <c r="H174" s="11">
        <f>SUMIF(Raw_Data!N:N,Product_Master!A174,Raw_Data!R:R)</f>
        <v>1738.662</v>
      </c>
      <c r="I174" s="13">
        <f t="shared" si="4"/>
        <v>19.565217391304348</v>
      </c>
      <c r="J174" t="str">
        <f t="shared" si="5"/>
        <v>High Performer</v>
      </c>
    </row>
    <row r="175" spans="1:10" x14ac:dyDescent="0.3">
      <c r="A175" t="s">
        <v>740</v>
      </c>
      <c r="B175" t="str">
        <f>IFERROR(INDEX(Raw_Data!Q:Q,MATCH(Product_Master!A175,Raw_Data!N:N,0)),"NOT FOUND")</f>
        <v>Nokia Lumia 521 (T-Mobile)</v>
      </c>
      <c r="C175" t="str">
        <f>IFERROR(INDEX(Raw_Data!O:O,MATCH(Product_Master!A175,Raw_Data!N:N,0)),"NOT FOUND")</f>
        <v>Technology</v>
      </c>
      <c r="D175" t="str">
        <f>IFERROR(INDEX(Raw_Data!P:P,MATCH(Product_Master!A175,Raw_Data!N:N,0)),"NOT FOUND")</f>
        <v>Phones</v>
      </c>
      <c r="E175" s="11">
        <f>AVERAGEIF(Raw_Data!N:N,Product_Master!A175,Raw_Data!R:R)</f>
        <v>103.1656</v>
      </c>
      <c r="F175" s="11">
        <f>AVERAGEIF(Raw_Data!N:N,Product_Master!A175,Raw_Data!U:U)</f>
        <v>16.7944</v>
      </c>
      <c r="G175">
        <f>SUMIF(Raw_Data!N:N,Product_Master!A175,Raw_Data!S:S)</f>
        <v>20</v>
      </c>
      <c r="H175" s="11">
        <f>SUMIF(Raw_Data!N:N,Product_Master!A175,Raw_Data!R:R)</f>
        <v>515.82799999999997</v>
      </c>
      <c r="I175" s="13">
        <f t="shared" si="4"/>
        <v>16.279069767441861</v>
      </c>
      <c r="J175" t="str">
        <f t="shared" si="5"/>
        <v>Medium</v>
      </c>
    </row>
    <row r="176" spans="1:10" x14ac:dyDescent="0.3">
      <c r="A176" t="s">
        <v>742</v>
      </c>
      <c r="B176" t="str">
        <f>IFERROR(INDEX(Raw_Data!Q:Q,MATCH(Product_Master!A176,Raw_Data!N:N,0)),"NOT FOUND")</f>
        <v>HP Standard 104 key PS/2 Keyboard</v>
      </c>
      <c r="C176" t="str">
        <f>IFERROR(INDEX(Raw_Data!O:O,MATCH(Product_Master!A176,Raw_Data!N:N,0)),"NOT FOUND")</f>
        <v>Technology</v>
      </c>
      <c r="D176" t="str">
        <f>IFERROR(INDEX(Raw_Data!P:P,MATCH(Product_Master!A176,Raw_Data!N:N,0)),"NOT FOUND")</f>
        <v>Accessories</v>
      </c>
      <c r="E176" s="11">
        <f>AVERAGEIF(Raw_Data!N:N,Product_Master!A176,Raw_Data!R:R)</f>
        <v>45.916666666666664</v>
      </c>
      <c r="F176" s="11">
        <f>AVERAGEIF(Raw_Data!N:N,Product_Master!A176,Raw_Data!U:U)</f>
        <v>9.6666666666666661</v>
      </c>
      <c r="G176">
        <f>SUMIF(Raw_Data!N:N,Product_Master!A176,Raw_Data!S:S)</f>
        <v>20</v>
      </c>
      <c r="H176" s="11">
        <f>SUMIF(Raw_Data!N:N,Product_Master!A176,Raw_Data!R:R)</f>
        <v>275.5</v>
      </c>
      <c r="I176" s="13">
        <f t="shared" si="4"/>
        <v>21.052631578947366</v>
      </c>
      <c r="J176" t="str">
        <f t="shared" si="5"/>
        <v>Low Performer</v>
      </c>
    </row>
    <row r="177" spans="1:10" x14ac:dyDescent="0.3">
      <c r="A177" t="s">
        <v>749</v>
      </c>
      <c r="B177" t="str">
        <f>IFERROR(INDEX(Raw_Data!Q:Q,MATCH(Product_Master!A177,Raw_Data!N:N,0)),"NOT FOUND")</f>
        <v>Avery Poly Binder Pockets</v>
      </c>
      <c r="C177" t="str">
        <f>IFERROR(INDEX(Raw_Data!O:O,MATCH(Product_Master!A177,Raw_Data!N:N,0)),"NOT FOUND")</f>
        <v>Office Supplies</v>
      </c>
      <c r="D177" t="str">
        <f>IFERROR(INDEX(Raw_Data!P:P,MATCH(Product_Master!A177,Raw_Data!N:N,0)),"NOT FOUND")</f>
        <v>Binders</v>
      </c>
      <c r="E177" s="11">
        <f>AVERAGEIF(Raw_Data!N:N,Product_Master!A177,Raw_Data!R:R)</f>
        <v>9.7554999999999996</v>
      </c>
      <c r="F177" s="11">
        <f>AVERAGEIF(Raw_Data!N:N,Product_Master!A177,Raw_Data!U:U)</f>
        <v>1.8437000000000001</v>
      </c>
      <c r="G177">
        <f>SUMIF(Raw_Data!N:N,Product_Master!A177,Raw_Data!S:S)</f>
        <v>34</v>
      </c>
      <c r="H177" s="11">
        <f>SUMIF(Raw_Data!N:N,Product_Master!A177,Raw_Data!R:R)</f>
        <v>78.043999999999997</v>
      </c>
      <c r="I177" s="13">
        <f t="shared" si="4"/>
        <v>18.899082568807341</v>
      </c>
      <c r="J177" t="str">
        <f t="shared" si="5"/>
        <v>Low Performer</v>
      </c>
    </row>
    <row r="178" spans="1:10" x14ac:dyDescent="0.3">
      <c r="A178" t="s">
        <v>754</v>
      </c>
      <c r="B178" t="str">
        <f>IFERROR(INDEX(Raw_Data!Q:Q,MATCH(Product_Master!A178,Raw_Data!N:N,0)),"NOT FOUND")</f>
        <v>SanDisk Ultra 32 GB MicroSDHC Class 10 Memory Card</v>
      </c>
      <c r="C178" t="str">
        <f>IFERROR(INDEX(Raw_Data!O:O,MATCH(Product_Master!A178,Raw_Data!N:N,0)),"NOT FOUND")</f>
        <v>Technology</v>
      </c>
      <c r="D178" t="str">
        <f>IFERROR(INDEX(Raw_Data!P:P,MATCH(Product_Master!A178,Raw_Data!N:N,0)),"NOT FOUND")</f>
        <v>Accessories</v>
      </c>
      <c r="E178" s="11">
        <f>AVERAGEIF(Raw_Data!N:N,Product_Master!A178,Raw_Data!R:R)</f>
        <v>80.363636363636374</v>
      </c>
      <c r="F178" s="11">
        <f>AVERAGEIF(Raw_Data!N:N,Product_Master!A178,Raw_Data!U:U)</f>
        <v>3.4556363636363643</v>
      </c>
      <c r="G178">
        <f>SUMIF(Raw_Data!N:N,Product_Master!A178,Raw_Data!S:S)</f>
        <v>44</v>
      </c>
      <c r="H178" s="11">
        <f>SUMIF(Raw_Data!N:N,Product_Master!A178,Raw_Data!R:R)</f>
        <v>884.00000000000011</v>
      </c>
      <c r="I178" s="13">
        <f t="shared" si="4"/>
        <v>4.3000000000000007</v>
      </c>
      <c r="J178" t="str">
        <f t="shared" si="5"/>
        <v>Medium</v>
      </c>
    </row>
    <row r="179" spans="1:10" x14ac:dyDescent="0.3">
      <c r="A179" t="s">
        <v>760</v>
      </c>
      <c r="B179" t="str">
        <f>IFERROR(INDEX(Raw_Data!Q:Q,MATCH(Product_Master!A179,Raw_Data!N:N,0)),"NOT FOUND")</f>
        <v>Personal Filing Tote with Lid, Black/Gray</v>
      </c>
      <c r="C179" t="str">
        <f>IFERROR(INDEX(Raw_Data!O:O,MATCH(Product_Master!A179,Raw_Data!N:N,0)),"NOT FOUND")</f>
        <v>Office Supplies</v>
      </c>
      <c r="D179" t="str">
        <f>IFERROR(INDEX(Raw_Data!P:P,MATCH(Product_Master!A179,Raw_Data!N:N,0)),"NOT FOUND")</f>
        <v>Storage</v>
      </c>
      <c r="E179" s="11">
        <f>AVERAGEIF(Raw_Data!N:N,Product_Master!A179,Raw_Data!R:R)</f>
        <v>57.387</v>
      </c>
      <c r="F179" s="11">
        <f>AVERAGEIF(Raw_Data!N:N,Product_Master!A179,Raw_Data!U:U)</f>
        <v>14.114099999999999</v>
      </c>
      <c r="G179">
        <f>SUMIF(Raw_Data!N:N,Product_Master!A179,Raw_Data!S:S)</f>
        <v>31</v>
      </c>
      <c r="H179" s="11">
        <f>SUMIF(Raw_Data!N:N,Product_Master!A179,Raw_Data!R:R)</f>
        <v>459.096</v>
      </c>
      <c r="I179" s="13">
        <f t="shared" si="4"/>
        <v>24.594594594594593</v>
      </c>
      <c r="J179" t="str">
        <f t="shared" si="5"/>
        <v>Medium</v>
      </c>
    </row>
    <row r="180" spans="1:10" x14ac:dyDescent="0.3">
      <c r="A180" t="s">
        <v>765</v>
      </c>
      <c r="B180" t="str">
        <f>IFERROR(INDEX(Raw_Data!Q:Q,MATCH(Product_Master!A180,Raw_Data!N:N,0)),"NOT FOUND")</f>
        <v>Atlantic Metals Mobile 4-Shelf Bookcases, Custom Colors</v>
      </c>
      <c r="C180" t="str">
        <f>IFERROR(INDEX(Raw_Data!O:O,MATCH(Product_Master!A180,Raw_Data!N:N,0)),"NOT FOUND")</f>
        <v>Furniture</v>
      </c>
      <c r="D180" t="str">
        <f>IFERROR(INDEX(Raw_Data!P:P,MATCH(Product_Master!A180,Raw_Data!N:N,0)),"NOT FOUND")</f>
        <v>Bookcases</v>
      </c>
      <c r="E180" s="11">
        <f>AVERAGEIF(Raw_Data!N:N,Product_Master!A180,Raw_Data!R:R)</f>
        <v>864.01350000000002</v>
      </c>
      <c r="F180" s="11">
        <f>AVERAGEIF(Raw_Data!N:N,Product_Master!A180,Raw_Data!U:U)</f>
        <v>-21.073500000000006</v>
      </c>
      <c r="G180">
        <f>SUMIF(Raw_Data!N:N,Product_Master!A180,Raw_Data!S:S)</f>
        <v>27</v>
      </c>
      <c r="H180" s="11">
        <f>SUMIF(Raw_Data!N:N,Product_Master!A180,Raw_Data!R:R)</f>
        <v>5184.0810000000001</v>
      </c>
      <c r="I180" s="13">
        <f t="shared" si="4"/>
        <v>-2.4390243902439033</v>
      </c>
      <c r="J180" t="str">
        <f t="shared" si="5"/>
        <v>High Performer</v>
      </c>
    </row>
    <row r="181" spans="1:10" x14ac:dyDescent="0.3">
      <c r="A181" t="s">
        <v>767</v>
      </c>
      <c r="B181" t="str">
        <f>IFERROR(INDEX(Raw_Data!Q:Q,MATCH(Product_Master!A181,Raw_Data!N:N,0)),"NOT FOUND")</f>
        <v>I Need's 3d Hello Kitty Hybrid Silicone Case Cover for HTC One X 4g with 3d Hello Kitty Stylus Pen Green/pink</v>
      </c>
      <c r="C181" t="str">
        <f>IFERROR(INDEX(Raw_Data!O:O,MATCH(Product_Master!A181,Raw_Data!N:N,0)),"NOT FOUND")</f>
        <v>Technology</v>
      </c>
      <c r="D181" t="str">
        <f>IFERROR(INDEX(Raw_Data!P:P,MATCH(Product_Master!A181,Raw_Data!N:N,0)),"NOT FOUND")</f>
        <v>Phones</v>
      </c>
      <c r="E181" s="11">
        <f>AVERAGEIF(Raw_Data!N:N,Product_Master!A181,Raw_Data!R:R)</f>
        <v>54.298400000000001</v>
      </c>
      <c r="F181" s="11">
        <f>AVERAGEIF(Raw_Data!N:N,Product_Master!A181,Raw_Data!U:U)</f>
        <v>9.5201600000000006</v>
      </c>
      <c r="G181">
        <f>SUMIF(Raw_Data!N:N,Product_Master!A181,Raw_Data!S:S)</f>
        <v>52</v>
      </c>
      <c r="H181" s="11">
        <f>SUMIF(Raw_Data!N:N,Product_Master!A181,Raw_Data!R:R)</f>
        <v>542.98400000000004</v>
      </c>
      <c r="I181" s="13">
        <f t="shared" si="4"/>
        <v>17.533039647577091</v>
      </c>
      <c r="J181" t="str">
        <f t="shared" si="5"/>
        <v>Medium</v>
      </c>
    </row>
    <row r="182" spans="1:10" x14ac:dyDescent="0.3">
      <c r="A182" t="s">
        <v>769</v>
      </c>
      <c r="B182" t="str">
        <f>IFERROR(INDEX(Raw_Data!Q:Q,MATCH(Product_Master!A182,Raw_Data!N:N,0)),"NOT FOUND")</f>
        <v>Xerox 205</v>
      </c>
      <c r="C182" t="str">
        <f>IFERROR(INDEX(Raw_Data!O:O,MATCH(Product_Master!A182,Raw_Data!N:N,0)),"NOT FOUND")</f>
        <v>Office Supplies</v>
      </c>
      <c r="D182" t="str">
        <f>IFERROR(INDEX(Raw_Data!P:P,MATCH(Product_Master!A182,Raw_Data!N:N,0)),"NOT FOUND")</f>
        <v>Paper</v>
      </c>
      <c r="E182" s="11">
        <f>AVERAGEIF(Raw_Data!N:N,Product_Master!A182,Raw_Data!R:R)</f>
        <v>37.584000000000003</v>
      </c>
      <c r="F182" s="11">
        <f>AVERAGEIF(Raw_Data!N:N,Product_Master!A182,Raw_Data!U:U)</f>
        <v>17.366399999999999</v>
      </c>
      <c r="G182">
        <f>SUMIF(Raw_Data!N:N,Product_Master!A182,Raw_Data!S:S)</f>
        <v>24</v>
      </c>
      <c r="H182" s="11">
        <f>SUMIF(Raw_Data!N:N,Product_Master!A182,Raw_Data!R:R)</f>
        <v>150.33600000000001</v>
      </c>
      <c r="I182" s="13">
        <f t="shared" si="4"/>
        <v>46.206896551724128</v>
      </c>
      <c r="J182" t="str">
        <f t="shared" si="5"/>
        <v>Low Performer</v>
      </c>
    </row>
    <row r="183" spans="1:10" x14ac:dyDescent="0.3">
      <c r="A183" t="s">
        <v>771</v>
      </c>
      <c r="B183" t="str">
        <f>IFERROR(INDEX(Raw_Data!Q:Q,MATCH(Product_Master!A183,Raw_Data!N:N,0)),"NOT FOUND")</f>
        <v>4009 Highlighters by Sanford</v>
      </c>
      <c r="C183" t="str">
        <f>IFERROR(INDEX(Raw_Data!O:O,MATCH(Product_Master!A183,Raw_Data!N:N,0)),"NOT FOUND")</f>
        <v>Office Supplies</v>
      </c>
      <c r="D183" t="str">
        <f>IFERROR(INDEX(Raw_Data!P:P,MATCH(Product_Master!A183,Raw_Data!N:N,0)),"NOT FOUND")</f>
        <v>Art</v>
      </c>
      <c r="E183" s="11">
        <f>AVERAGEIF(Raw_Data!N:N,Product_Master!A183,Raw_Data!R:R)</f>
        <v>21.392499999999998</v>
      </c>
      <c r="F183" s="11">
        <f>AVERAGEIF(Raw_Data!N:N,Product_Master!A183,Raw_Data!U:U)</f>
        <v>6.7261999999999986</v>
      </c>
      <c r="G183">
        <f>SUMIF(Raw_Data!N:N,Product_Master!A183,Raw_Data!S:S)</f>
        <v>44</v>
      </c>
      <c r="H183" s="11">
        <f>SUMIF(Raw_Data!N:N,Product_Master!A183,Raw_Data!R:R)</f>
        <v>171.14</v>
      </c>
      <c r="I183" s="13">
        <f t="shared" si="4"/>
        <v>31.441860465116271</v>
      </c>
      <c r="J183" t="str">
        <f t="shared" si="5"/>
        <v>Low Performer</v>
      </c>
    </row>
    <row r="184" spans="1:10" x14ac:dyDescent="0.3">
      <c r="A184" t="s">
        <v>781</v>
      </c>
      <c r="B184" t="str">
        <f>IFERROR(INDEX(Raw_Data!Q:Q,MATCH(Product_Master!A184,Raw_Data!N:N,0)),"NOT FOUND")</f>
        <v>Binney &amp; Smith Crayola Metallic Colored Pencils, 8-Color Set</v>
      </c>
      <c r="C184" t="str">
        <f>IFERROR(INDEX(Raw_Data!O:O,MATCH(Product_Master!A184,Raw_Data!N:N,0)),"NOT FOUND")</f>
        <v>Office Supplies</v>
      </c>
      <c r="D184" t="str">
        <f>IFERROR(INDEX(Raw_Data!P:P,MATCH(Product_Master!A184,Raw_Data!N:N,0)),"NOT FOUND")</f>
        <v>Art</v>
      </c>
      <c r="E184" s="11">
        <f>AVERAGEIF(Raw_Data!N:N,Product_Master!A184,Raw_Data!R:R)</f>
        <v>12.699428571428571</v>
      </c>
      <c r="F184" s="11">
        <f>AVERAGEIF(Raw_Data!N:N,Product_Master!A184,Raw_Data!U:U)</f>
        <v>3.8362857142857147</v>
      </c>
      <c r="G184">
        <f>SUMIF(Raw_Data!N:N,Product_Master!A184,Raw_Data!S:S)</f>
        <v>20</v>
      </c>
      <c r="H184" s="11">
        <f>SUMIF(Raw_Data!N:N,Product_Master!A184,Raw_Data!R:R)</f>
        <v>88.896000000000001</v>
      </c>
      <c r="I184" s="13">
        <f t="shared" si="4"/>
        <v>30.208333333333336</v>
      </c>
      <c r="J184" t="str">
        <f t="shared" si="5"/>
        <v>Low Performer</v>
      </c>
    </row>
    <row r="185" spans="1:10" x14ac:dyDescent="0.3">
      <c r="A185" t="s">
        <v>783</v>
      </c>
      <c r="B185" t="str">
        <f>IFERROR(INDEX(Raw_Data!Q:Q,MATCH(Product_Master!A185,Raw_Data!N:N,0)),"NOT FOUND")</f>
        <v>Binney &amp; Smith inkTank Erasable Desk Highlighter, Chisel Tip, Yellow, 12/Box</v>
      </c>
      <c r="C185" t="str">
        <f>IFERROR(INDEX(Raw_Data!O:O,MATCH(Product_Master!A185,Raw_Data!N:N,0)),"NOT FOUND")</f>
        <v>Office Supplies</v>
      </c>
      <c r="D185" t="str">
        <f>IFERROR(INDEX(Raw_Data!P:P,MATCH(Product_Master!A185,Raw_Data!N:N,0)),"NOT FOUND")</f>
        <v>Art</v>
      </c>
      <c r="E185" s="11">
        <f>AVERAGEIF(Raw_Data!N:N,Product_Master!A185,Raw_Data!R:R)</f>
        <v>5.88</v>
      </c>
      <c r="F185" s="11">
        <f>AVERAGEIF(Raw_Data!N:N,Product_Master!A185,Raw_Data!U:U)</f>
        <v>1.9151999999999998</v>
      </c>
      <c r="G185">
        <f>SUMIF(Raw_Data!N:N,Product_Master!A185,Raw_Data!S:S)</f>
        <v>8</v>
      </c>
      <c r="H185" s="11">
        <f>SUMIF(Raw_Data!N:N,Product_Master!A185,Raw_Data!R:R)</f>
        <v>17.64</v>
      </c>
      <c r="I185" s="13">
        <f t="shared" si="4"/>
        <v>32.571428571428569</v>
      </c>
      <c r="J185" t="str">
        <f t="shared" si="5"/>
        <v>Low Performer</v>
      </c>
    </row>
    <row r="186" spans="1:10" x14ac:dyDescent="0.3">
      <c r="A186" t="s">
        <v>790</v>
      </c>
      <c r="B186" t="str">
        <f>IFERROR(INDEX(Raw_Data!Q:Q,MATCH(Product_Master!A186,Raw_Data!N:N,0)),"NOT FOUND")</f>
        <v>Decoflex Hanging Personal Folder File</v>
      </c>
      <c r="C186" t="str">
        <f>IFERROR(INDEX(Raw_Data!O:O,MATCH(Product_Master!A186,Raw_Data!N:N,0)),"NOT FOUND")</f>
        <v>Office Supplies</v>
      </c>
      <c r="D186" t="str">
        <f>IFERROR(INDEX(Raw_Data!P:P,MATCH(Product_Master!A186,Raw_Data!N:N,0)),"NOT FOUND")</f>
        <v>Storage</v>
      </c>
      <c r="E186" s="11">
        <f>AVERAGEIF(Raw_Data!N:N,Product_Master!A186,Raw_Data!R:R)</f>
        <v>46.26</v>
      </c>
      <c r="F186" s="11">
        <f>AVERAGEIF(Raw_Data!N:N,Product_Master!A186,Raw_Data!U:U)</f>
        <v>12.0276</v>
      </c>
      <c r="G186">
        <f>SUMIF(Raw_Data!N:N,Product_Master!A186,Raw_Data!S:S)</f>
        <v>3</v>
      </c>
      <c r="H186" s="11">
        <f>SUMIF(Raw_Data!N:N,Product_Master!A186,Raw_Data!R:R)</f>
        <v>46.26</v>
      </c>
      <c r="I186" s="13">
        <f t="shared" si="4"/>
        <v>26</v>
      </c>
      <c r="J186" t="str">
        <f t="shared" si="5"/>
        <v>Low Performer</v>
      </c>
    </row>
    <row r="187" spans="1:10" x14ac:dyDescent="0.3">
      <c r="A187" t="s">
        <v>795</v>
      </c>
      <c r="B187" t="str">
        <f>IFERROR(INDEX(Raw_Data!Q:Q,MATCH(Product_Master!A187,Raw_Data!N:N,0)),"NOT FOUND")</f>
        <v>Pressboard Covers with Storage Hooks, 9 1/2" x 11", Light Blue</v>
      </c>
      <c r="C187" t="str">
        <f>IFERROR(INDEX(Raw_Data!O:O,MATCH(Product_Master!A187,Raw_Data!N:N,0)),"NOT FOUND")</f>
        <v>Office Supplies</v>
      </c>
      <c r="D187" t="str">
        <f>IFERROR(INDEX(Raw_Data!P:P,MATCH(Product_Master!A187,Raw_Data!N:N,0)),"NOT FOUND")</f>
        <v>Binders</v>
      </c>
      <c r="E187" s="11">
        <f>AVERAGEIF(Raw_Data!N:N,Product_Master!A187,Raw_Data!R:R)</f>
        <v>8.5515833333333333</v>
      </c>
      <c r="F187" s="11">
        <f>AVERAGEIF(Raw_Data!N:N,Product_Master!A187,Raw_Data!U:U)</f>
        <v>-0.99018333333333342</v>
      </c>
      <c r="G187">
        <f>SUMIF(Raw_Data!N:N,Product_Master!A187,Raw_Data!S:S)</f>
        <v>44</v>
      </c>
      <c r="H187" s="11">
        <f>SUMIF(Raw_Data!N:N,Product_Master!A187,Raw_Data!R:R)</f>
        <v>102.619</v>
      </c>
      <c r="I187" s="13">
        <f t="shared" si="4"/>
        <v>-11.578947368421053</v>
      </c>
      <c r="J187" t="str">
        <f t="shared" si="5"/>
        <v>Low Performer</v>
      </c>
    </row>
    <row r="188" spans="1:10" x14ac:dyDescent="0.3">
      <c r="A188" t="s">
        <v>797</v>
      </c>
      <c r="B188" t="str">
        <f>IFERROR(INDEX(Raw_Data!Q:Q,MATCH(Product_Master!A188,Raw_Data!N:N,0)),"NOT FOUND")</f>
        <v>Wirebound Message Books, 5-1/2 x 4 Forms, 2 or 4 Forms per Page</v>
      </c>
      <c r="C188" t="str">
        <f>IFERROR(INDEX(Raw_Data!O:O,MATCH(Product_Master!A188,Raw_Data!N:N,0)),"NOT FOUND")</f>
        <v>Office Supplies</v>
      </c>
      <c r="D188" t="str">
        <f>IFERROR(INDEX(Raw_Data!P:P,MATCH(Product_Master!A188,Raw_Data!N:N,0)),"NOT FOUND")</f>
        <v>Paper</v>
      </c>
      <c r="E188" s="11">
        <f>AVERAGEIF(Raw_Data!N:N,Product_Master!A188,Raw_Data!R:R)</f>
        <v>24.084000000000003</v>
      </c>
      <c r="F188" s="11">
        <f>AVERAGEIF(Raw_Data!N:N,Product_Master!A188,Raw_Data!U:U)</f>
        <v>10.436400000000001</v>
      </c>
      <c r="G188">
        <f>SUMIF(Raw_Data!N:N,Product_Master!A188,Raw_Data!S:S)</f>
        <v>12</v>
      </c>
      <c r="H188" s="11">
        <f>SUMIF(Raw_Data!N:N,Product_Master!A188,Raw_Data!R:R)</f>
        <v>72.25200000000001</v>
      </c>
      <c r="I188" s="13">
        <f t="shared" si="4"/>
        <v>43.333333333333329</v>
      </c>
      <c r="J188" t="str">
        <f t="shared" si="5"/>
        <v>Low Performer</v>
      </c>
    </row>
    <row r="189" spans="1:10" x14ac:dyDescent="0.3">
      <c r="A189" t="s">
        <v>803</v>
      </c>
      <c r="B189" t="str">
        <f>IFERROR(INDEX(Raw_Data!Q:Q,MATCH(Product_Master!A189,Raw_Data!N:N,0)),"NOT FOUND")</f>
        <v>Southworth 25% Cotton Linen-Finish Paper &amp; Envelopes</v>
      </c>
      <c r="C189" t="str">
        <f>IFERROR(INDEX(Raw_Data!O:O,MATCH(Product_Master!A189,Raw_Data!N:N,0)),"NOT FOUND")</f>
        <v>Office Supplies</v>
      </c>
      <c r="D189" t="str">
        <f>IFERROR(INDEX(Raw_Data!P:P,MATCH(Product_Master!A189,Raw_Data!N:N,0)),"NOT FOUND")</f>
        <v>Paper</v>
      </c>
      <c r="E189" s="11">
        <f>AVERAGEIF(Raw_Data!N:N,Product_Master!A189,Raw_Data!R:R)</f>
        <v>41.676000000000002</v>
      </c>
      <c r="F189" s="11">
        <f>AVERAGEIF(Raw_Data!N:N,Product_Master!A189,Raw_Data!U:U)</f>
        <v>16.760999999999999</v>
      </c>
      <c r="G189">
        <f>SUMIF(Raw_Data!N:N,Product_Master!A189,Raw_Data!S:S)</f>
        <v>20</v>
      </c>
      <c r="H189" s="11">
        <f>SUMIF(Raw_Data!N:N,Product_Master!A189,Raw_Data!R:R)</f>
        <v>166.70400000000001</v>
      </c>
      <c r="I189" s="13">
        <f t="shared" si="4"/>
        <v>40.217391304347821</v>
      </c>
      <c r="J189" t="str">
        <f t="shared" si="5"/>
        <v>Low Performer</v>
      </c>
    </row>
    <row r="190" spans="1:10" x14ac:dyDescent="0.3">
      <c r="A190" t="s">
        <v>809</v>
      </c>
      <c r="B190" t="str">
        <f>IFERROR(INDEX(Raw_Data!Q:Q,MATCH(Product_Master!A190,Raw_Data!N:N,0)),"NOT FOUND")</f>
        <v>BoxOffice By Design Rectangular and Half-Moon Meeting Room Tables</v>
      </c>
      <c r="C190" t="str">
        <f>IFERROR(INDEX(Raw_Data!O:O,MATCH(Product_Master!A190,Raw_Data!N:N,0)),"NOT FOUND")</f>
        <v>Furniture</v>
      </c>
      <c r="D190" t="str">
        <f>IFERROR(INDEX(Raw_Data!P:P,MATCH(Product_Master!A190,Raw_Data!N:N,0)),"NOT FOUND")</f>
        <v>Tables</v>
      </c>
      <c r="E190" s="11">
        <f>AVERAGEIF(Raw_Data!N:N,Product_Master!A190,Raw_Data!R:R)</f>
        <v>568.75</v>
      </c>
      <c r="F190" s="11">
        <f>AVERAGEIF(Raw_Data!N:N,Product_Master!A190,Raw_Data!U:U)</f>
        <v>-382.8125</v>
      </c>
      <c r="G190">
        <f>SUMIF(Raw_Data!N:N,Product_Master!A190,Raw_Data!S:S)</f>
        <v>15</v>
      </c>
      <c r="H190" s="11">
        <f>SUMIF(Raw_Data!N:N,Product_Master!A190,Raw_Data!R:R)</f>
        <v>1706.25</v>
      </c>
      <c r="I190" s="13">
        <f t="shared" si="4"/>
        <v>-67.307692307692307</v>
      </c>
      <c r="J190" t="str">
        <f t="shared" si="5"/>
        <v>High Performer</v>
      </c>
    </row>
    <row r="191" spans="1:10" x14ac:dyDescent="0.3">
      <c r="A191" t="s">
        <v>811</v>
      </c>
      <c r="B191" t="str">
        <f>IFERROR(INDEX(Raw_Data!Q:Q,MATCH(Product_Master!A191,Raw_Data!N:N,0)),"NOT FOUND")</f>
        <v>Bravo II Megaboss 12-Amp Hard Body Upright, Replacement Belts, 2 Belts per Pack</v>
      </c>
      <c r="C191" t="str">
        <f>IFERROR(INDEX(Raw_Data!O:O,MATCH(Product_Master!A191,Raw_Data!N:N,0)),"NOT FOUND")</f>
        <v>Office Supplies</v>
      </c>
      <c r="D191" t="str">
        <f>IFERROR(INDEX(Raw_Data!P:P,MATCH(Product_Master!A191,Raw_Data!N:N,0)),"NOT FOUND")</f>
        <v>Appliances</v>
      </c>
      <c r="E191" s="11">
        <f>AVERAGEIF(Raw_Data!N:N,Product_Master!A191,Raw_Data!R:R)</f>
        <v>17.55</v>
      </c>
      <c r="F191" s="11">
        <f>AVERAGEIF(Raw_Data!N:N,Product_Master!A191,Raw_Data!U:U)</f>
        <v>4.1665000000000001</v>
      </c>
      <c r="G191">
        <f>SUMIF(Raw_Data!N:N,Product_Master!A191,Raw_Data!S:S)</f>
        <v>29</v>
      </c>
      <c r="H191" s="11">
        <f>SUMIF(Raw_Data!N:N,Product_Master!A191,Raw_Data!R:R)</f>
        <v>87.75</v>
      </c>
      <c r="I191" s="13">
        <f t="shared" si="4"/>
        <v>23.74074074074074</v>
      </c>
      <c r="J191" t="str">
        <f t="shared" si="5"/>
        <v>Low Performer</v>
      </c>
    </row>
    <row r="192" spans="1:10" x14ac:dyDescent="0.3">
      <c r="A192" t="s">
        <v>817</v>
      </c>
      <c r="B192" t="str">
        <f>IFERROR(INDEX(Raw_Data!Q:Q,MATCH(Product_Master!A192,Raw_Data!N:N,0)),"NOT FOUND")</f>
        <v>Eureka Sanitaire  Commercial Upright</v>
      </c>
      <c r="C192" t="str">
        <f>IFERROR(INDEX(Raw_Data!O:O,MATCH(Product_Master!A192,Raw_Data!N:N,0)),"NOT FOUND")</f>
        <v>Office Supplies</v>
      </c>
      <c r="D192" t="str">
        <f>IFERROR(INDEX(Raw_Data!P:P,MATCH(Product_Master!A192,Raw_Data!N:N,0)),"NOT FOUND")</f>
        <v>Appliances</v>
      </c>
      <c r="E192" s="11">
        <f>AVERAGEIF(Raw_Data!N:N,Product_Master!A192,Raw_Data!R:R)</f>
        <v>508.17733333333337</v>
      </c>
      <c r="F192" s="11">
        <f>AVERAGEIF(Raw_Data!N:N,Product_Master!A192,Raw_Data!U:U)</f>
        <v>17.675733333333334</v>
      </c>
      <c r="G192">
        <f>SUMIF(Raw_Data!N:N,Product_Master!A192,Raw_Data!S:S)</f>
        <v>12</v>
      </c>
      <c r="H192" s="11">
        <f>SUMIF(Raw_Data!N:N,Product_Master!A192,Raw_Data!R:R)</f>
        <v>1524.5320000000002</v>
      </c>
      <c r="I192" s="13">
        <f t="shared" si="4"/>
        <v>3.4782608695652173</v>
      </c>
      <c r="J192" t="str">
        <f t="shared" si="5"/>
        <v>High Performer</v>
      </c>
    </row>
    <row r="193" spans="1:10" x14ac:dyDescent="0.3">
      <c r="A193" t="s">
        <v>822</v>
      </c>
      <c r="B193" t="str">
        <f>IFERROR(INDEX(Raw_Data!Q:Q,MATCH(Product_Master!A193,Raw_Data!N:N,0)),"NOT FOUND")</f>
        <v>Eldon 200 Class Desk Accessories, Burgundy</v>
      </c>
      <c r="C193" t="str">
        <f>IFERROR(INDEX(Raw_Data!O:O,MATCH(Product_Master!A193,Raw_Data!N:N,0)),"NOT FOUND")</f>
        <v>Furniture</v>
      </c>
      <c r="D193" t="str">
        <f>IFERROR(INDEX(Raw_Data!P:P,MATCH(Product_Master!A193,Raw_Data!N:N,0)),"NOT FOUND")</f>
        <v>Furnishings</v>
      </c>
      <c r="E193" s="11">
        <f>AVERAGEIF(Raw_Data!N:N,Product_Master!A193,Raw_Data!R:R)</f>
        <v>27.1296</v>
      </c>
      <c r="F193" s="11">
        <f>AVERAGEIF(Raw_Data!N:N,Product_Master!A193,Raw_Data!U:U)</f>
        <v>8.9176000000000002</v>
      </c>
      <c r="G193">
        <f>SUMIF(Raw_Data!N:N,Product_Master!A193,Raw_Data!S:S)</f>
        <v>25</v>
      </c>
      <c r="H193" s="11">
        <f>SUMIF(Raw_Data!N:N,Product_Master!A193,Raw_Data!R:R)</f>
        <v>135.648</v>
      </c>
      <c r="I193" s="13">
        <f t="shared" si="4"/>
        <v>32.870370370370374</v>
      </c>
      <c r="J193" t="str">
        <f t="shared" si="5"/>
        <v>Low Performer</v>
      </c>
    </row>
    <row r="194" spans="1:10" x14ac:dyDescent="0.3">
      <c r="A194" t="s">
        <v>828</v>
      </c>
      <c r="B194" t="str">
        <f>IFERROR(INDEX(Raw_Data!Q:Q,MATCH(Product_Master!A194,Raw_Data!N:N,0)),"NOT FOUND")</f>
        <v>Nortel Business Series Terminal T7208 Digital phone</v>
      </c>
      <c r="C194" t="str">
        <f>IFERROR(INDEX(Raw_Data!O:O,MATCH(Product_Master!A194,Raw_Data!N:N,0)),"NOT FOUND")</f>
        <v>Technology</v>
      </c>
      <c r="D194" t="str">
        <f>IFERROR(INDEX(Raw_Data!P:P,MATCH(Product_Master!A194,Raw_Data!N:N,0)),"NOT FOUND")</f>
        <v>Phones</v>
      </c>
      <c r="E194" s="11">
        <f>AVERAGEIF(Raw_Data!N:N,Product_Master!A194,Raw_Data!R:R)</f>
        <v>333.57600000000002</v>
      </c>
      <c r="F194" s="11">
        <f>AVERAGEIF(Raw_Data!N:N,Product_Master!A194,Raw_Data!U:U)</f>
        <v>33.357599999999998</v>
      </c>
      <c r="G194">
        <f>SUMIF(Raw_Data!N:N,Product_Master!A194,Raw_Data!S:S)</f>
        <v>9</v>
      </c>
      <c r="H194" s="11">
        <f>SUMIF(Raw_Data!N:N,Product_Master!A194,Raw_Data!R:R)</f>
        <v>1000.7280000000001</v>
      </c>
      <c r="I194" s="13">
        <f t="shared" si="4"/>
        <v>10</v>
      </c>
      <c r="J194" t="str">
        <f t="shared" si="5"/>
        <v>Medium</v>
      </c>
    </row>
    <row r="195" spans="1:10" x14ac:dyDescent="0.3">
      <c r="A195" t="s">
        <v>834</v>
      </c>
      <c r="B195" t="str">
        <f>IFERROR(INDEX(Raw_Data!Q:Q,MATCH(Product_Master!A195,Raw_Data!N:N,0)),"NOT FOUND")</f>
        <v>Tennsco Lockers, Gray</v>
      </c>
      <c r="C195" t="str">
        <f>IFERROR(INDEX(Raw_Data!O:O,MATCH(Product_Master!A195,Raw_Data!N:N,0)),"NOT FOUND")</f>
        <v>Office Supplies</v>
      </c>
      <c r="D195" t="str">
        <f>IFERROR(INDEX(Raw_Data!P:P,MATCH(Product_Master!A195,Raw_Data!N:N,0)),"NOT FOUND")</f>
        <v>Storage</v>
      </c>
      <c r="E195" s="11">
        <f>AVERAGEIF(Raw_Data!N:N,Product_Master!A195,Raw_Data!R:R)</f>
        <v>67.135999999999996</v>
      </c>
      <c r="F195" s="11">
        <f>AVERAGEIF(Raw_Data!N:N,Product_Master!A195,Raw_Data!U:U)</f>
        <v>-4.4058000000000002</v>
      </c>
      <c r="G195">
        <f>SUMIF(Raw_Data!N:N,Product_Master!A195,Raw_Data!S:S)</f>
        <v>22</v>
      </c>
      <c r="H195" s="11">
        <f>SUMIF(Raw_Data!N:N,Product_Master!A195,Raw_Data!R:R)</f>
        <v>402.81599999999997</v>
      </c>
      <c r="I195" s="13">
        <f t="shared" ref="I195:I258" si="6">IF(E195&gt;0,(F195/E195)*100,0)</f>
        <v>-6.5625</v>
      </c>
      <c r="J195" t="str">
        <f t="shared" ref="J195:J258" si="7">IF(H195&gt;=1234,"High Performer",IF(H195&gt;=295,"Medium","Low Performer"))</f>
        <v>Medium</v>
      </c>
    </row>
    <row r="196" spans="1:10" x14ac:dyDescent="0.3">
      <c r="A196" t="s">
        <v>836</v>
      </c>
      <c r="B196" t="str">
        <f>IFERROR(INDEX(Raw_Data!Q:Q,MATCH(Product_Master!A196,Raw_Data!N:N,0)),"NOT FOUND")</f>
        <v>Panasonic KX-TG6844B Expandable Digital Cordless Telephone</v>
      </c>
      <c r="C196" t="str">
        <f>IFERROR(INDEX(Raw_Data!O:O,MATCH(Product_Master!A196,Raw_Data!N:N,0)),"NOT FOUND")</f>
        <v>Technology</v>
      </c>
      <c r="D196" t="str">
        <f>IFERROR(INDEX(Raw_Data!P:P,MATCH(Product_Master!A196,Raw_Data!N:N,0)),"NOT FOUND")</f>
        <v>Phones</v>
      </c>
      <c r="E196" s="11">
        <f>AVERAGEIF(Raw_Data!N:N,Product_Master!A196,Raw_Data!R:R)</f>
        <v>162.14685714285716</v>
      </c>
      <c r="F196" s="11">
        <f>AVERAGEIF(Raw_Data!N:N,Product_Master!A196,Raw_Data!U:U)</f>
        <v>10.746942857142857</v>
      </c>
      <c r="G196">
        <f>SUMIF(Raw_Data!N:N,Product_Master!A196,Raw_Data!S:S)</f>
        <v>22</v>
      </c>
      <c r="H196" s="11">
        <f>SUMIF(Raw_Data!N:N,Product_Master!A196,Raw_Data!R:R)</f>
        <v>1135.028</v>
      </c>
      <c r="I196" s="13">
        <f t="shared" si="6"/>
        <v>6.6279069767441854</v>
      </c>
      <c r="J196" t="str">
        <f t="shared" si="7"/>
        <v>Medium</v>
      </c>
    </row>
    <row r="197" spans="1:10" x14ac:dyDescent="0.3">
      <c r="A197" t="s">
        <v>838</v>
      </c>
      <c r="B197" t="str">
        <f>IFERROR(INDEX(Raw_Data!Q:Q,MATCH(Product_Master!A197,Raw_Data!N:N,0)),"NOT FOUND")</f>
        <v>Advantus Push Pins, Aluminum Head</v>
      </c>
      <c r="C197" t="str">
        <f>IFERROR(INDEX(Raw_Data!O:O,MATCH(Product_Master!A197,Raw_Data!N:N,0)),"NOT FOUND")</f>
        <v>Office Supplies</v>
      </c>
      <c r="D197" t="str">
        <f>IFERROR(INDEX(Raw_Data!P:P,MATCH(Product_Master!A197,Raw_Data!N:N,0)),"NOT FOUND")</f>
        <v>Fasteners</v>
      </c>
      <c r="E197" s="11">
        <f>AVERAGEIF(Raw_Data!N:N,Product_Master!A197,Raw_Data!R:R)</f>
        <v>27.887999999999998</v>
      </c>
      <c r="F197" s="11">
        <f>AVERAGEIF(Raw_Data!N:N,Product_Master!A197,Raw_Data!U:U)</f>
        <v>8.6452799999999996</v>
      </c>
      <c r="G197">
        <f>SUMIF(Raw_Data!N:N,Product_Master!A197,Raw_Data!S:S)</f>
        <v>24</v>
      </c>
      <c r="H197" s="11">
        <f>SUMIF(Raw_Data!N:N,Product_Master!A197,Raw_Data!R:R)</f>
        <v>139.44</v>
      </c>
      <c r="I197" s="13">
        <f t="shared" si="6"/>
        <v>31</v>
      </c>
      <c r="J197" t="str">
        <f t="shared" si="7"/>
        <v>Low Performer</v>
      </c>
    </row>
    <row r="198" spans="1:10" x14ac:dyDescent="0.3">
      <c r="A198" t="s">
        <v>840</v>
      </c>
      <c r="B198" t="str">
        <f>IFERROR(INDEX(Raw_Data!Q:Q,MATCH(Product_Master!A198,Raw_Data!N:N,0)),"NOT FOUND")</f>
        <v>Gould Plastics 18-Pocket Panel Bin, 34w x 5-1/4d x 20-1/2h</v>
      </c>
      <c r="C198" t="str">
        <f>IFERROR(INDEX(Raw_Data!O:O,MATCH(Product_Master!A198,Raw_Data!N:N,0)),"NOT FOUND")</f>
        <v>Office Supplies</v>
      </c>
      <c r="D198" t="str">
        <f>IFERROR(INDEX(Raw_Data!P:P,MATCH(Product_Master!A198,Raw_Data!N:N,0)),"NOT FOUND")</f>
        <v>Storage</v>
      </c>
      <c r="E198" s="11">
        <f>AVERAGEIF(Raw_Data!N:N,Product_Master!A198,Raw_Data!R:R)</f>
        <v>229.97499999999999</v>
      </c>
      <c r="F198" s="11">
        <f>AVERAGEIF(Raw_Data!N:N,Product_Master!A198,Raw_Data!U:U)</f>
        <v>-17.294119999999999</v>
      </c>
      <c r="G198">
        <f>SUMIF(Raw_Data!N:N,Product_Master!A198,Raw_Data!S:S)</f>
        <v>28</v>
      </c>
      <c r="H198" s="11">
        <f>SUMIF(Raw_Data!N:N,Product_Master!A198,Raw_Data!R:R)</f>
        <v>2299.75</v>
      </c>
      <c r="I198" s="13">
        <f t="shared" si="6"/>
        <v>-7.5200000000000005</v>
      </c>
      <c r="J198" t="str">
        <f t="shared" si="7"/>
        <v>High Performer</v>
      </c>
    </row>
    <row r="199" spans="1:10" x14ac:dyDescent="0.3">
      <c r="A199" t="s">
        <v>845</v>
      </c>
      <c r="B199" t="str">
        <f>IFERROR(INDEX(Raw_Data!Q:Q,MATCH(Product_Master!A199,Raw_Data!N:N,0)),"NOT FOUND")</f>
        <v>Memorex Micro Travel Drive 8 GB</v>
      </c>
      <c r="C199" t="str">
        <f>IFERROR(INDEX(Raw_Data!O:O,MATCH(Product_Master!A199,Raw_Data!N:N,0)),"NOT FOUND")</f>
        <v>Technology</v>
      </c>
      <c r="D199" t="str">
        <f>IFERROR(INDEX(Raw_Data!P:P,MATCH(Product_Master!A199,Raw_Data!N:N,0)),"NOT FOUND")</f>
        <v>Accessories</v>
      </c>
      <c r="E199" s="11">
        <f>AVERAGEIF(Raw_Data!N:N,Product_Master!A199,Raw_Data!R:R)</f>
        <v>37.375</v>
      </c>
      <c r="F199" s="11">
        <f>AVERAGEIF(Raw_Data!N:N,Product_Master!A199,Raw_Data!U:U)</f>
        <v>14.137500000000001</v>
      </c>
      <c r="G199">
        <f>SUMIF(Raw_Data!N:N,Product_Master!A199,Raw_Data!S:S)</f>
        <v>26</v>
      </c>
      <c r="H199" s="11">
        <f>SUMIF(Raw_Data!N:N,Product_Master!A199,Raw_Data!R:R)</f>
        <v>299</v>
      </c>
      <c r="I199" s="13">
        <f t="shared" si="6"/>
        <v>37.826086956521742</v>
      </c>
      <c r="J199" t="str">
        <f t="shared" si="7"/>
        <v>Medium</v>
      </c>
    </row>
    <row r="200" spans="1:10" x14ac:dyDescent="0.3">
      <c r="A200" t="s">
        <v>851</v>
      </c>
      <c r="B200" t="str">
        <f>IFERROR(INDEX(Raw_Data!Q:Q,MATCH(Product_Master!A200,Raw_Data!N:N,0)),"NOT FOUND")</f>
        <v>Avery 505</v>
      </c>
      <c r="C200" t="str">
        <f>IFERROR(INDEX(Raw_Data!O:O,MATCH(Product_Master!A200,Raw_Data!N:N,0)),"NOT FOUND")</f>
        <v>Office Supplies</v>
      </c>
      <c r="D200" t="str">
        <f>IFERROR(INDEX(Raw_Data!P:P,MATCH(Product_Master!A200,Raw_Data!N:N,0)),"NOT FOUND")</f>
        <v>Labels</v>
      </c>
      <c r="E200" s="11">
        <f>AVERAGEIF(Raw_Data!N:N,Product_Master!A200,Raw_Data!R:R)</f>
        <v>53.279999999999994</v>
      </c>
      <c r="F200" s="11">
        <f>AVERAGEIF(Raw_Data!N:N,Product_Master!A200,Raw_Data!U:U)</f>
        <v>23.68</v>
      </c>
      <c r="G200">
        <f>SUMIF(Raw_Data!N:N,Product_Master!A200,Raw_Data!S:S)</f>
        <v>28</v>
      </c>
      <c r="H200" s="11">
        <f>SUMIF(Raw_Data!N:N,Product_Master!A200,Raw_Data!R:R)</f>
        <v>372.96</v>
      </c>
      <c r="I200" s="13">
        <f t="shared" si="6"/>
        <v>44.44444444444445</v>
      </c>
      <c r="J200" t="str">
        <f t="shared" si="7"/>
        <v>Medium</v>
      </c>
    </row>
    <row r="201" spans="1:10" x14ac:dyDescent="0.3">
      <c r="A201" t="s">
        <v>853</v>
      </c>
      <c r="B201" t="str">
        <f>IFERROR(INDEX(Raw_Data!Q:Q,MATCH(Product_Master!A201,Raw_Data!N:N,0)),"NOT FOUND")</f>
        <v>O'Sullivan 2-Door Barrister Bookcase in Odessa Pine</v>
      </c>
      <c r="C201" t="str">
        <f>IFERROR(INDEX(Raw_Data!O:O,MATCH(Product_Master!A201,Raw_Data!N:N,0)),"NOT FOUND")</f>
        <v>Furniture</v>
      </c>
      <c r="D201" t="str">
        <f>IFERROR(INDEX(Raw_Data!P:P,MATCH(Product_Master!A201,Raw_Data!N:N,0)),"NOT FOUND")</f>
        <v>Bookcases</v>
      </c>
      <c r="E201" s="11">
        <f>AVERAGEIF(Raw_Data!N:N,Product_Master!A201,Raw_Data!R:R)</f>
        <v>698.06571428571431</v>
      </c>
      <c r="F201" s="11">
        <f>AVERAGEIF(Raw_Data!N:N,Product_Master!A201,Raw_Data!U:U)</f>
        <v>80.923914285714289</v>
      </c>
      <c r="G201">
        <f>SUMIF(Raw_Data!N:N,Product_Master!A201,Raw_Data!S:S)</f>
        <v>31</v>
      </c>
      <c r="H201" s="11">
        <f>SUMIF(Raw_Data!N:N,Product_Master!A201,Raw_Data!R:R)</f>
        <v>4886.46</v>
      </c>
      <c r="I201" s="13">
        <f t="shared" si="6"/>
        <v>11.592592592592593</v>
      </c>
      <c r="J201" t="str">
        <f t="shared" si="7"/>
        <v>High Performer</v>
      </c>
    </row>
    <row r="202" spans="1:10" x14ac:dyDescent="0.3">
      <c r="A202" t="s">
        <v>855</v>
      </c>
      <c r="B202" t="str">
        <f>IFERROR(INDEX(Raw_Data!Q:Q,MATCH(Product_Master!A202,Raw_Data!N:N,0)),"NOT FOUND")</f>
        <v>Cisco 9971 IP Video Phone Charcoal</v>
      </c>
      <c r="C202" t="str">
        <f>IFERROR(INDEX(Raw_Data!O:O,MATCH(Product_Master!A202,Raw_Data!N:N,0)),"NOT FOUND")</f>
        <v>Technology</v>
      </c>
      <c r="D202" t="str">
        <f>IFERROR(INDEX(Raw_Data!P:P,MATCH(Product_Master!A202,Raw_Data!N:N,0)),"NOT FOUND")</f>
        <v>Machines</v>
      </c>
      <c r="E202" s="11">
        <f>AVERAGEIF(Raw_Data!N:N,Product_Master!A202,Raw_Data!R:R)</f>
        <v>2134</v>
      </c>
      <c r="F202" s="11">
        <f>AVERAGEIF(Raw_Data!N:N,Product_Master!A202,Raw_Data!U:U)</f>
        <v>233.2</v>
      </c>
      <c r="G202">
        <f>SUMIF(Raw_Data!N:N,Product_Master!A202,Raw_Data!S:S)</f>
        <v>16</v>
      </c>
      <c r="H202" s="11">
        <f>SUMIF(Raw_Data!N:N,Product_Master!A202,Raw_Data!R:R)</f>
        <v>4268</v>
      </c>
      <c r="I202" s="13">
        <f t="shared" si="6"/>
        <v>10.927835051546392</v>
      </c>
      <c r="J202" t="str">
        <f t="shared" si="7"/>
        <v>High Performer</v>
      </c>
    </row>
    <row r="203" spans="1:10" x14ac:dyDescent="0.3">
      <c r="A203" t="s">
        <v>857</v>
      </c>
      <c r="B203" t="str">
        <f>IFERROR(INDEX(Raw_Data!Q:Q,MATCH(Product_Master!A203,Raw_Data!N:N,0)),"NOT FOUND")</f>
        <v>Sony Micro Vault Click 16 GB USB 2.0 Flash Drive</v>
      </c>
      <c r="C203" t="str">
        <f>IFERROR(INDEX(Raw_Data!O:O,MATCH(Product_Master!A203,Raw_Data!N:N,0)),"NOT FOUND")</f>
        <v>Technology</v>
      </c>
      <c r="D203" t="str">
        <f>IFERROR(INDEX(Raw_Data!P:P,MATCH(Product_Master!A203,Raw_Data!N:N,0)),"NOT FOUND")</f>
        <v>Accessories</v>
      </c>
      <c r="E203" s="11">
        <f>AVERAGEIF(Raw_Data!N:N,Product_Master!A203,Raw_Data!R:R)</f>
        <v>165.48155555555556</v>
      </c>
      <c r="F203" s="11">
        <f>AVERAGEIF(Raw_Data!N:N,Product_Master!A203,Raw_Data!U:U)</f>
        <v>28.368266666666667</v>
      </c>
      <c r="G203">
        <f>SUMIF(Raw_Data!N:N,Product_Master!A203,Raw_Data!S:S)</f>
        <v>29</v>
      </c>
      <c r="H203" s="11">
        <f>SUMIF(Raw_Data!N:N,Product_Master!A203,Raw_Data!R:R)</f>
        <v>1489.3340000000001</v>
      </c>
      <c r="I203" s="13">
        <f t="shared" si="6"/>
        <v>17.142857142857142</v>
      </c>
      <c r="J203" t="str">
        <f t="shared" si="7"/>
        <v>High Performer</v>
      </c>
    </row>
    <row r="204" spans="1:10" x14ac:dyDescent="0.3">
      <c r="A204" t="s">
        <v>862</v>
      </c>
      <c r="B204" t="str">
        <f>IFERROR(INDEX(Raw_Data!Q:Q,MATCH(Product_Master!A204,Raw_Data!N:N,0)),"NOT FOUND")</f>
        <v>Adtran 1202752G1</v>
      </c>
      <c r="C204" t="str">
        <f>IFERROR(INDEX(Raw_Data!O:O,MATCH(Product_Master!A204,Raw_Data!N:N,0)),"NOT FOUND")</f>
        <v>Technology</v>
      </c>
      <c r="D204" t="str">
        <f>IFERROR(INDEX(Raw_Data!P:P,MATCH(Product_Master!A204,Raw_Data!N:N,0)),"NOT FOUND")</f>
        <v>Phones</v>
      </c>
      <c r="E204" s="11">
        <f>AVERAGEIF(Raw_Data!N:N,Product_Master!A204,Raw_Data!R:R)</f>
        <v>398.1284</v>
      </c>
      <c r="F204" s="11">
        <f>AVERAGEIF(Raw_Data!N:N,Product_Master!A204,Raw_Data!U:U)</f>
        <v>62.491039999999998</v>
      </c>
      <c r="G204">
        <f>SUMIF(Raw_Data!N:N,Product_Master!A204,Raw_Data!S:S)</f>
        <v>18</v>
      </c>
      <c r="H204" s="11">
        <f>SUMIF(Raw_Data!N:N,Product_Master!A204,Raw_Data!R:R)</f>
        <v>1990.6420000000001</v>
      </c>
      <c r="I204" s="13">
        <f t="shared" si="6"/>
        <v>15.69620253164557</v>
      </c>
      <c r="J204" t="str">
        <f t="shared" si="7"/>
        <v>High Performer</v>
      </c>
    </row>
    <row r="205" spans="1:10" x14ac:dyDescent="0.3">
      <c r="A205" t="s">
        <v>868</v>
      </c>
      <c r="B205" t="str">
        <f>IFERROR(INDEX(Raw_Data!Q:Q,MATCH(Product_Master!A205,Raw_Data!N:N,0)),"NOT FOUND")</f>
        <v>OIC Bulk Pack Metal Binder Clips</v>
      </c>
      <c r="C205" t="str">
        <f>IFERROR(INDEX(Raw_Data!O:O,MATCH(Product_Master!A205,Raw_Data!N:N,0)),"NOT FOUND")</f>
        <v>Office Supplies</v>
      </c>
      <c r="D205" t="str">
        <f>IFERROR(INDEX(Raw_Data!P:P,MATCH(Product_Master!A205,Raw_Data!N:N,0)),"NOT FOUND")</f>
        <v>Fasteners</v>
      </c>
      <c r="E205" s="11">
        <f>AVERAGEIF(Raw_Data!N:N,Product_Master!A205,Raw_Data!R:R)</f>
        <v>11.516999999999999</v>
      </c>
      <c r="F205" s="11">
        <f>AVERAGEIF(Raw_Data!N:N,Product_Master!A205,Raw_Data!U:U)</f>
        <v>4.4497500000000008</v>
      </c>
      <c r="G205">
        <f>SUMIF(Raw_Data!N:N,Product_Master!A205,Raw_Data!S:S)</f>
        <v>30</v>
      </c>
      <c r="H205" s="11">
        <f>SUMIF(Raw_Data!N:N,Product_Master!A205,Raw_Data!R:R)</f>
        <v>92.135999999999996</v>
      </c>
      <c r="I205" s="13">
        <f t="shared" si="6"/>
        <v>38.636363636363647</v>
      </c>
      <c r="J205" t="str">
        <f t="shared" si="7"/>
        <v>Low Performer</v>
      </c>
    </row>
    <row r="206" spans="1:10" x14ac:dyDescent="0.3">
      <c r="A206" t="s">
        <v>870</v>
      </c>
      <c r="B206" t="str">
        <f>IFERROR(INDEX(Raw_Data!Q:Q,MATCH(Product_Master!A206,Raw_Data!N:N,0)),"NOT FOUND")</f>
        <v>While You Were Out Pads, 50 per Pad, 4 x 5 1/4, Green Cycle</v>
      </c>
      <c r="C206" t="str">
        <f>IFERROR(INDEX(Raw_Data!O:O,MATCH(Product_Master!A206,Raw_Data!N:N,0)),"NOT FOUND")</f>
        <v>Office Supplies</v>
      </c>
      <c r="D206" t="str">
        <f>IFERROR(INDEX(Raw_Data!P:P,MATCH(Product_Master!A206,Raw_Data!N:N,0)),"NOT FOUND")</f>
        <v>Paper</v>
      </c>
      <c r="E206" s="11">
        <f>AVERAGEIF(Raw_Data!N:N,Product_Master!A206,Raw_Data!R:R)</f>
        <v>12.534500000000001</v>
      </c>
      <c r="F206" s="11">
        <f>AVERAGEIF(Raw_Data!N:N,Product_Master!A206,Raw_Data!U:U)</f>
        <v>4.6945250000000005</v>
      </c>
      <c r="G206">
        <f>SUMIF(Raw_Data!N:N,Product_Master!A206,Raw_Data!S:S)</f>
        <v>13</v>
      </c>
      <c r="H206" s="11">
        <f>SUMIF(Raw_Data!N:N,Product_Master!A206,Raw_Data!R:R)</f>
        <v>50.138000000000005</v>
      </c>
      <c r="I206" s="13">
        <f t="shared" si="6"/>
        <v>37.452830188679251</v>
      </c>
      <c r="J206" t="str">
        <f t="shared" si="7"/>
        <v>Low Performer</v>
      </c>
    </row>
    <row r="207" spans="1:10" x14ac:dyDescent="0.3">
      <c r="A207" t="s">
        <v>872</v>
      </c>
      <c r="B207" t="str">
        <f>IFERROR(INDEX(Raw_Data!Q:Q,MATCH(Product_Master!A207,Raw_Data!N:N,0)),"NOT FOUND")</f>
        <v>Executive Impressions 14" Two-Color Numerals Wall Clock</v>
      </c>
      <c r="C207" t="str">
        <f>IFERROR(INDEX(Raw_Data!O:O,MATCH(Product_Master!A207,Raw_Data!N:N,0)),"NOT FOUND")</f>
        <v>Furniture</v>
      </c>
      <c r="D207" t="str">
        <f>IFERROR(INDEX(Raw_Data!P:P,MATCH(Product_Master!A207,Raw_Data!N:N,0)),"NOT FOUND")</f>
        <v>Furnishings</v>
      </c>
      <c r="E207" s="11">
        <f>AVERAGEIF(Raw_Data!N:N,Product_Master!A207,Raw_Data!R:R)</f>
        <v>51.498666666666658</v>
      </c>
      <c r="F207" s="11">
        <f>AVERAGEIF(Raw_Data!N:N,Product_Master!A207,Raw_Data!U:U)</f>
        <v>15.752533333333332</v>
      </c>
      <c r="G207">
        <f>SUMIF(Raw_Data!N:N,Product_Master!A207,Raw_Data!S:S)</f>
        <v>16</v>
      </c>
      <c r="H207" s="11">
        <f>SUMIF(Raw_Data!N:N,Product_Master!A207,Raw_Data!R:R)</f>
        <v>308.99199999999996</v>
      </c>
      <c r="I207" s="13">
        <f t="shared" si="6"/>
        <v>30.588235294117649</v>
      </c>
      <c r="J207" t="str">
        <f t="shared" si="7"/>
        <v>Medium</v>
      </c>
    </row>
    <row r="208" spans="1:10" x14ac:dyDescent="0.3">
      <c r="A208" t="s">
        <v>874</v>
      </c>
      <c r="B208" t="str">
        <f>IFERROR(INDEX(Raw_Data!Q:Q,MATCH(Product_Master!A208,Raw_Data!N:N,0)),"NOT FOUND")</f>
        <v>Swingline SM12-08 MicroCut Jam Free Shredder</v>
      </c>
      <c r="C208" t="str">
        <f>IFERROR(INDEX(Raw_Data!O:O,MATCH(Product_Master!A208,Raw_Data!N:N,0)),"NOT FOUND")</f>
        <v>Technology</v>
      </c>
      <c r="D208" t="str">
        <f>IFERROR(INDEX(Raw_Data!P:P,MATCH(Product_Master!A208,Raw_Data!N:N,0)),"NOT FOUND")</f>
        <v>Machines</v>
      </c>
      <c r="E208" s="11">
        <f>AVERAGEIF(Raw_Data!N:N,Product_Master!A208,Raw_Data!R:R)</f>
        <v>1040.8481999999999</v>
      </c>
      <c r="F208" s="11">
        <f>AVERAGEIF(Raw_Data!N:N,Product_Master!A208,Raw_Data!U:U)</f>
        <v>-176.42376000000002</v>
      </c>
      <c r="G208">
        <f>SUMIF(Raw_Data!N:N,Product_Master!A208,Raw_Data!S:S)</f>
        <v>22</v>
      </c>
      <c r="H208" s="11">
        <f>SUMIF(Raw_Data!N:N,Product_Master!A208,Raw_Data!R:R)</f>
        <v>5204.241</v>
      </c>
      <c r="I208" s="13">
        <f t="shared" si="6"/>
        <v>-16.949999048852661</v>
      </c>
      <c r="J208" t="str">
        <f t="shared" si="7"/>
        <v>High Performer</v>
      </c>
    </row>
    <row r="209" spans="1:10" x14ac:dyDescent="0.3">
      <c r="A209" t="s">
        <v>876</v>
      </c>
      <c r="B209" t="str">
        <f>IFERROR(INDEX(Raw_Data!Q:Q,MATCH(Product_Master!A209,Raw_Data!N:N,0)),"NOT FOUND")</f>
        <v>Stanley Bostitch Contemporary Electric Pencil Sharpeners</v>
      </c>
      <c r="C209" t="str">
        <f>IFERROR(INDEX(Raw_Data!O:O,MATCH(Product_Master!A209,Raw_Data!N:N,0)),"NOT FOUND")</f>
        <v>Office Supplies</v>
      </c>
      <c r="D209" t="str">
        <f>IFERROR(INDEX(Raw_Data!P:P,MATCH(Product_Master!A209,Raw_Data!N:N,0)),"NOT FOUND")</f>
        <v>Art</v>
      </c>
      <c r="E209" s="11">
        <f>AVERAGEIF(Raw_Data!N:N,Product_Master!A209,Raw_Data!R:R)</f>
        <v>39.296571428571433</v>
      </c>
      <c r="F209" s="11">
        <f>AVERAGEIF(Raw_Data!N:N,Product_Master!A209,Raw_Data!U:U)</f>
        <v>6.1128</v>
      </c>
      <c r="G209">
        <f>SUMIF(Raw_Data!N:N,Product_Master!A209,Raw_Data!S:S)</f>
        <v>19</v>
      </c>
      <c r="H209" s="11">
        <f>SUMIF(Raw_Data!N:N,Product_Master!A209,Raw_Data!R:R)</f>
        <v>275.07600000000002</v>
      </c>
      <c r="I209" s="13">
        <f t="shared" si="6"/>
        <v>15.555555555555554</v>
      </c>
      <c r="J209" t="str">
        <f t="shared" si="7"/>
        <v>Low Performer</v>
      </c>
    </row>
    <row r="210" spans="1:10" x14ac:dyDescent="0.3">
      <c r="A210" t="s">
        <v>882</v>
      </c>
      <c r="B210" t="str">
        <f>IFERROR(INDEX(Raw_Data!Q:Q,MATCH(Product_Master!A210,Raw_Data!N:N,0)),"NOT FOUND")</f>
        <v>Sanford Uni-Blazer View Highlighters, Chisel Tip, Yellow</v>
      </c>
      <c r="C210" t="str">
        <f>IFERROR(INDEX(Raw_Data!O:O,MATCH(Product_Master!A210,Raw_Data!N:N,0)),"NOT FOUND")</f>
        <v>Office Supplies</v>
      </c>
      <c r="D210" t="str">
        <f>IFERROR(INDEX(Raw_Data!P:P,MATCH(Product_Master!A210,Raw_Data!N:N,0)),"NOT FOUND")</f>
        <v>Art</v>
      </c>
      <c r="E210" s="11">
        <f>AVERAGEIF(Raw_Data!N:N,Product_Master!A210,Raw_Data!R:R)</f>
        <v>10.266666666666666</v>
      </c>
      <c r="F210" s="11">
        <f>AVERAGEIF(Raw_Data!N:N,Product_Master!A210,Raw_Data!U:U)</f>
        <v>4.5173333333333332</v>
      </c>
      <c r="G210">
        <f>SUMIF(Raw_Data!N:N,Product_Master!A210,Raw_Data!S:S)</f>
        <v>14</v>
      </c>
      <c r="H210" s="11">
        <f>SUMIF(Raw_Data!N:N,Product_Master!A210,Raw_Data!R:R)</f>
        <v>30.799999999999997</v>
      </c>
      <c r="I210" s="13">
        <f t="shared" si="6"/>
        <v>44</v>
      </c>
      <c r="J210" t="str">
        <f t="shared" si="7"/>
        <v>Low Performer</v>
      </c>
    </row>
    <row r="211" spans="1:10" x14ac:dyDescent="0.3">
      <c r="A211" t="s">
        <v>884</v>
      </c>
      <c r="B211" t="str">
        <f>IFERROR(INDEX(Raw_Data!Q:Q,MATCH(Product_Master!A211,Raw_Data!N:N,0)),"NOT FOUND")</f>
        <v>Bevis 36 x 72 Conference Tables</v>
      </c>
      <c r="C211" t="str">
        <f>IFERROR(INDEX(Raw_Data!O:O,MATCH(Product_Master!A211,Raw_Data!N:N,0)),"NOT FOUND")</f>
        <v>Furniture</v>
      </c>
      <c r="D211" t="str">
        <f>IFERROR(INDEX(Raw_Data!P:P,MATCH(Product_Master!A211,Raw_Data!N:N,0)),"NOT FOUND")</f>
        <v>Tables</v>
      </c>
      <c r="E211" s="11">
        <f>AVERAGEIF(Raw_Data!N:N,Product_Master!A211,Raw_Data!R:R)</f>
        <v>541.53149999999994</v>
      </c>
      <c r="F211" s="11">
        <f>AVERAGEIF(Raw_Data!N:N,Product_Master!A211,Raw_Data!U:U)</f>
        <v>56.020500000000006</v>
      </c>
      <c r="G211">
        <f>SUMIF(Raw_Data!N:N,Product_Master!A211,Raw_Data!S:S)</f>
        <v>40</v>
      </c>
      <c r="H211" s="11">
        <f>SUMIF(Raw_Data!N:N,Product_Master!A211,Raw_Data!R:R)</f>
        <v>4332.2519999999995</v>
      </c>
      <c r="I211" s="13">
        <f t="shared" si="6"/>
        <v>10.344827586206899</v>
      </c>
      <c r="J211" t="str">
        <f t="shared" si="7"/>
        <v>High Performer</v>
      </c>
    </row>
    <row r="212" spans="1:10" x14ac:dyDescent="0.3">
      <c r="A212" t="s">
        <v>886</v>
      </c>
      <c r="B212" t="str">
        <f>IFERROR(INDEX(Raw_Data!Q:Q,MATCH(Product_Master!A212,Raw_Data!N:N,0)),"NOT FOUND")</f>
        <v>Rogers Deluxe File Chest</v>
      </c>
      <c r="C212" t="str">
        <f>IFERROR(INDEX(Raw_Data!O:O,MATCH(Product_Master!A212,Raw_Data!N:N,0)),"NOT FOUND")</f>
        <v>Office Supplies</v>
      </c>
      <c r="D212" t="str">
        <f>IFERROR(INDEX(Raw_Data!P:P,MATCH(Product_Master!A212,Raw_Data!N:N,0)),"NOT FOUND")</f>
        <v>Storage</v>
      </c>
      <c r="E212" s="11">
        <f>AVERAGEIF(Raw_Data!N:N,Product_Master!A212,Raw_Data!R:R)</f>
        <v>55.499500000000005</v>
      </c>
      <c r="F212" s="11">
        <f>AVERAGEIF(Raw_Data!N:N,Product_Master!A212,Raw_Data!U:U)</f>
        <v>-4.3410500000000001</v>
      </c>
      <c r="G212">
        <f>SUMIF(Raw_Data!N:N,Product_Master!A212,Raw_Data!S:S)</f>
        <v>22</v>
      </c>
      <c r="H212" s="11">
        <f>SUMIF(Raw_Data!N:N,Product_Master!A212,Raw_Data!R:R)</f>
        <v>443.99600000000004</v>
      </c>
      <c r="I212" s="13">
        <f t="shared" si="6"/>
        <v>-7.8217821782178216</v>
      </c>
      <c r="J212" t="str">
        <f t="shared" si="7"/>
        <v>Medium</v>
      </c>
    </row>
    <row r="213" spans="1:10" x14ac:dyDescent="0.3">
      <c r="A213" t="s">
        <v>891</v>
      </c>
      <c r="B213" t="str">
        <f>IFERROR(INDEX(Raw_Data!Q:Q,MATCH(Product_Master!A213,Raw_Data!N:N,0)),"NOT FOUND")</f>
        <v>Global Low Back Tilter Chair</v>
      </c>
      <c r="C213" t="str">
        <f>IFERROR(INDEX(Raw_Data!O:O,MATCH(Product_Master!A213,Raw_Data!N:N,0)),"NOT FOUND")</f>
        <v>Furniture</v>
      </c>
      <c r="D213" t="str">
        <f>IFERROR(INDEX(Raw_Data!P:P,MATCH(Product_Master!A213,Raw_Data!N:N,0)),"NOT FOUND")</f>
        <v>Chairs</v>
      </c>
      <c r="E213" s="11">
        <f>AVERAGEIF(Raw_Data!N:N,Product_Master!A213,Raw_Data!R:R)</f>
        <v>218.36925000000002</v>
      </c>
      <c r="F213" s="11">
        <f>AVERAGEIF(Raw_Data!N:N,Product_Master!A213,Raw_Data!U:U)</f>
        <v>-30.798899999999996</v>
      </c>
      <c r="G213">
        <f>SUMIF(Raw_Data!N:N,Product_Master!A213,Raw_Data!S:S)</f>
        <v>21</v>
      </c>
      <c r="H213" s="11">
        <f>SUMIF(Raw_Data!N:N,Product_Master!A213,Raw_Data!R:R)</f>
        <v>1746.9540000000002</v>
      </c>
      <c r="I213" s="13">
        <f t="shared" si="6"/>
        <v>-14.104046242774562</v>
      </c>
      <c r="J213" t="str">
        <f t="shared" si="7"/>
        <v>High Performer</v>
      </c>
    </row>
    <row r="214" spans="1:10" x14ac:dyDescent="0.3">
      <c r="A214" t="s">
        <v>893</v>
      </c>
      <c r="B214" t="str">
        <f>IFERROR(INDEX(Raw_Data!Q:Q,MATCH(Product_Master!A214,Raw_Data!N:N,0)),"NOT FOUND")</f>
        <v>Global Push Button Manager's Chair, Indigo</v>
      </c>
      <c r="C214" t="str">
        <f>IFERROR(INDEX(Raw_Data!O:O,MATCH(Product_Master!A214,Raw_Data!N:N,0)),"NOT FOUND")</f>
        <v>Furniture</v>
      </c>
      <c r="D214" t="str">
        <f>IFERROR(INDEX(Raw_Data!P:P,MATCH(Product_Master!A214,Raw_Data!N:N,0)),"NOT FOUND")</f>
        <v>Chairs</v>
      </c>
      <c r="E214" s="11">
        <f>AVERAGEIF(Raw_Data!N:N,Product_Master!A214,Raw_Data!R:R)</f>
        <v>242.88344444444451</v>
      </c>
      <c r="F214" s="11">
        <f>AVERAGEIF(Raw_Data!N:N,Product_Master!A214,Raw_Data!U:U)</f>
        <v>31.527488888888886</v>
      </c>
      <c r="G214">
        <f>SUMIF(Raw_Data!N:N,Product_Master!A214,Raw_Data!S:S)</f>
        <v>44</v>
      </c>
      <c r="H214" s="11">
        <f>SUMIF(Raw_Data!N:N,Product_Master!A214,Raw_Data!R:R)</f>
        <v>2185.9510000000005</v>
      </c>
      <c r="I214" s="13">
        <f t="shared" si="6"/>
        <v>12.980501392757656</v>
      </c>
      <c r="J214" t="str">
        <f t="shared" si="7"/>
        <v>High Performer</v>
      </c>
    </row>
    <row r="215" spans="1:10" x14ac:dyDescent="0.3">
      <c r="A215" t="s">
        <v>898</v>
      </c>
      <c r="B215" t="str">
        <f>IFERROR(INDEX(Raw_Data!Q:Q,MATCH(Product_Master!A215,Raw_Data!N:N,0)),"NOT FOUND")</f>
        <v>GBC Instant Index System for Binding Systems</v>
      </c>
      <c r="C215" t="str">
        <f>IFERROR(INDEX(Raw_Data!O:O,MATCH(Product_Master!A215,Raw_Data!N:N,0)),"NOT FOUND")</f>
        <v>Office Supplies</v>
      </c>
      <c r="D215" t="str">
        <f>IFERROR(INDEX(Raw_Data!P:P,MATCH(Product_Master!A215,Raw_Data!N:N,0)),"NOT FOUND")</f>
        <v>Binders</v>
      </c>
      <c r="E215" s="11">
        <f>AVERAGEIF(Raw_Data!N:N,Product_Master!A215,Raw_Data!R:R)</f>
        <v>14.3856</v>
      </c>
      <c r="F215" s="11">
        <f>AVERAGEIF(Raw_Data!N:N,Product_Master!A215,Raw_Data!U:U)</f>
        <v>-2.4863999999999997</v>
      </c>
      <c r="G215">
        <f>SUMIF(Raw_Data!N:N,Product_Master!A215,Raw_Data!S:S)</f>
        <v>19</v>
      </c>
      <c r="H215" s="11">
        <f>SUMIF(Raw_Data!N:N,Product_Master!A215,Raw_Data!R:R)</f>
        <v>71.927999999999997</v>
      </c>
      <c r="I215" s="13">
        <f t="shared" si="6"/>
        <v>-17.283950617283949</v>
      </c>
      <c r="J215" t="str">
        <f t="shared" si="7"/>
        <v>Low Performer</v>
      </c>
    </row>
    <row r="216" spans="1:10" x14ac:dyDescent="0.3">
      <c r="A216" t="s">
        <v>902</v>
      </c>
      <c r="B216" t="str">
        <f>IFERROR(INDEX(Raw_Data!Q:Q,MATCH(Product_Master!A216,Raw_Data!N:N,0)),"NOT FOUND")</f>
        <v>Bush Advantage Collection Round Conference Table</v>
      </c>
      <c r="C216" t="str">
        <f>IFERROR(INDEX(Raw_Data!O:O,MATCH(Product_Master!A216,Raw_Data!N:N,0)),"NOT FOUND")</f>
        <v>Furniture</v>
      </c>
      <c r="D216" t="str">
        <f>IFERROR(INDEX(Raw_Data!P:P,MATCH(Product_Master!A216,Raw_Data!N:N,0)),"NOT FOUND")</f>
        <v>Tables</v>
      </c>
      <c r="E216" s="11">
        <f>AVERAGEIF(Raw_Data!N:N,Product_Master!A216,Raw_Data!R:R)</f>
        <v>850.40000000000009</v>
      </c>
      <c r="F216" s="11">
        <f>AVERAGEIF(Raw_Data!N:N,Product_Master!A216,Raw_Data!U:U)</f>
        <v>52.618500000000004</v>
      </c>
      <c r="G216">
        <f>SUMIF(Raw_Data!N:N,Product_Master!A216,Raw_Data!S:S)</f>
        <v>19</v>
      </c>
      <c r="H216" s="11">
        <f>SUMIF(Raw_Data!N:N,Product_Master!A216,Raw_Data!R:R)</f>
        <v>3401.6000000000004</v>
      </c>
      <c r="I216" s="13">
        <f t="shared" si="6"/>
        <v>6.1875</v>
      </c>
      <c r="J216" t="str">
        <f t="shared" si="7"/>
        <v>High Performer</v>
      </c>
    </row>
    <row r="217" spans="1:10" x14ac:dyDescent="0.3">
      <c r="A217" t="s">
        <v>904</v>
      </c>
      <c r="B217" t="str">
        <f>IFERROR(INDEX(Raw_Data!Q:Q,MATCH(Product_Master!A217,Raw_Data!N:N,0)),"NOT FOUND")</f>
        <v>Bretford Rectangular Conference Table Tops</v>
      </c>
      <c r="C217" t="str">
        <f>IFERROR(INDEX(Raw_Data!O:O,MATCH(Product_Master!A217,Raw_Data!N:N,0)),"NOT FOUND")</f>
        <v>Furniture</v>
      </c>
      <c r="D217" t="str">
        <f>IFERROR(INDEX(Raw_Data!P:P,MATCH(Product_Master!A217,Raw_Data!N:N,0)),"NOT FOUND")</f>
        <v>Tables</v>
      </c>
      <c r="E217" s="11">
        <f>AVERAGEIF(Raw_Data!N:N,Product_Master!A217,Raw_Data!R:R)</f>
        <v>1082.9409583333334</v>
      </c>
      <c r="F217" s="11">
        <f>AVERAGEIF(Raw_Data!N:N,Product_Master!A217,Raw_Data!U:U)</f>
        <v>-27.269424999999998</v>
      </c>
      <c r="G217">
        <f>SUMIF(Raw_Data!N:N,Product_Master!A217,Raw_Data!S:S)</f>
        <v>46</v>
      </c>
      <c r="H217" s="11">
        <f>SUMIF(Raw_Data!N:N,Product_Master!A217,Raw_Data!R:R)</f>
        <v>12995.291500000001</v>
      </c>
      <c r="I217" s="13">
        <f t="shared" si="6"/>
        <v>-2.5180897250361789</v>
      </c>
      <c r="J217" t="str">
        <f t="shared" si="7"/>
        <v>High Performer</v>
      </c>
    </row>
    <row r="218" spans="1:10" x14ac:dyDescent="0.3">
      <c r="A218" t="s">
        <v>906</v>
      </c>
      <c r="B218" t="str">
        <f>IFERROR(INDEX(Raw_Data!Q:Q,MATCH(Product_Master!A218,Raw_Data!N:N,0)),"NOT FOUND")</f>
        <v>Tenex Contemporary Contur Chairmats for Low and Medium Pile Carpet, Computer, 39" x 49"</v>
      </c>
      <c r="C218" t="str">
        <f>IFERROR(INDEX(Raw_Data!O:O,MATCH(Product_Master!A218,Raw_Data!N:N,0)),"NOT FOUND")</f>
        <v>Furniture</v>
      </c>
      <c r="D218" t="str">
        <f>IFERROR(INDEX(Raw_Data!P:P,MATCH(Product_Master!A218,Raw_Data!N:N,0)),"NOT FOUND")</f>
        <v>Furnishings</v>
      </c>
      <c r="E218" s="11">
        <f>AVERAGEIF(Raw_Data!N:N,Product_Master!A218,Raw_Data!R:R)</f>
        <v>180.65457142857144</v>
      </c>
      <c r="F218" s="11">
        <f>AVERAGEIF(Raw_Data!N:N,Product_Master!A218,Raw_Data!U:U)</f>
        <v>31.839285714285715</v>
      </c>
      <c r="G218">
        <f>SUMIF(Raw_Data!N:N,Product_Master!A218,Raw_Data!S:S)</f>
        <v>21</v>
      </c>
      <c r="H218" s="11">
        <f>SUMIF(Raw_Data!N:N,Product_Master!A218,Raw_Data!R:R)</f>
        <v>1264.5820000000001</v>
      </c>
      <c r="I218" s="13">
        <f t="shared" si="6"/>
        <v>17.624400790142513</v>
      </c>
      <c r="J218" t="str">
        <f t="shared" si="7"/>
        <v>High Performer</v>
      </c>
    </row>
    <row r="219" spans="1:10" x14ac:dyDescent="0.3">
      <c r="A219" t="s">
        <v>908</v>
      </c>
      <c r="B219" t="str">
        <f>IFERROR(INDEX(Raw_Data!Q:Q,MATCH(Product_Master!A219,Raw_Data!N:N,0)),"NOT FOUND")</f>
        <v>Logitech P710e Mobile Speakerphone</v>
      </c>
      <c r="C219" t="str">
        <f>IFERROR(INDEX(Raw_Data!O:O,MATCH(Product_Master!A219,Raw_Data!N:N,0)),"NOT FOUND")</f>
        <v>Technology</v>
      </c>
      <c r="D219" t="str">
        <f>IFERROR(INDEX(Raw_Data!P:P,MATCH(Product_Master!A219,Raw_Data!N:N,0)),"NOT FOUND")</f>
        <v>Accessories</v>
      </c>
      <c r="E219" s="11">
        <f>AVERAGEIF(Raw_Data!N:N,Product_Master!A219,Raw_Data!R:R)</f>
        <v>622.43088888888906</v>
      </c>
      <c r="F219" s="11">
        <f>AVERAGEIF(Raw_Data!N:N,Product_Master!A219,Raw_Data!U:U)</f>
        <v>110.44029444444443</v>
      </c>
      <c r="G219">
        <f>SUMIF(Raw_Data!N:N,Product_Master!A219,Raw_Data!S:S)</f>
        <v>75</v>
      </c>
      <c r="H219" s="11">
        <f>SUMIF(Raw_Data!N:N,Product_Master!A219,Raw_Data!R:R)</f>
        <v>11203.756000000003</v>
      </c>
      <c r="I219" s="13">
        <f t="shared" si="6"/>
        <v>17.743382665598922</v>
      </c>
      <c r="J219" t="str">
        <f t="shared" si="7"/>
        <v>High Performer</v>
      </c>
    </row>
    <row r="220" spans="1:10" x14ac:dyDescent="0.3">
      <c r="A220" t="s">
        <v>914</v>
      </c>
      <c r="B220" t="str">
        <f>IFERROR(INDEX(Raw_Data!Q:Q,MATCH(Product_Master!A220,Raw_Data!N:N,0)),"NOT FOUND")</f>
        <v>Xerox 4200 Series MultiUse Premium Copy Paper (20Lb. and 84 Bright)</v>
      </c>
      <c r="C220" t="str">
        <f>IFERROR(INDEX(Raw_Data!O:O,MATCH(Product_Master!A220,Raw_Data!N:N,0)),"NOT FOUND")</f>
        <v>Office Supplies</v>
      </c>
      <c r="D220" t="str">
        <f>IFERROR(INDEX(Raw_Data!P:P,MATCH(Product_Master!A220,Raw_Data!N:N,0)),"NOT FOUND")</f>
        <v>Paper</v>
      </c>
      <c r="E220" s="11">
        <f>AVERAGEIF(Raw_Data!N:N,Product_Master!A220,Raw_Data!R:R)</f>
        <v>17.423999999999999</v>
      </c>
      <c r="F220" s="11">
        <f>AVERAGEIF(Raw_Data!N:N,Product_Master!A220,Raw_Data!U:U)</f>
        <v>6.5340000000000007</v>
      </c>
      <c r="G220">
        <f>SUMIF(Raw_Data!N:N,Product_Master!A220,Raw_Data!S:S)</f>
        <v>30</v>
      </c>
      <c r="H220" s="11">
        <f>SUMIF(Raw_Data!N:N,Product_Master!A220,Raw_Data!R:R)</f>
        <v>139.392</v>
      </c>
      <c r="I220" s="13">
        <f t="shared" si="6"/>
        <v>37.500000000000007</v>
      </c>
      <c r="J220" t="str">
        <f t="shared" si="7"/>
        <v>Low Performer</v>
      </c>
    </row>
    <row r="221" spans="1:10" x14ac:dyDescent="0.3">
      <c r="A221" t="s">
        <v>919</v>
      </c>
      <c r="B221" t="str">
        <f>IFERROR(INDEX(Raw_Data!Q:Q,MATCH(Product_Master!A221,Raw_Data!N:N,0)),"NOT FOUND")</f>
        <v>Xerox 1957</v>
      </c>
      <c r="C221" t="str">
        <f>IFERROR(INDEX(Raw_Data!O:O,MATCH(Product_Master!A221,Raw_Data!N:N,0)),"NOT FOUND")</f>
        <v>Office Supplies</v>
      </c>
      <c r="D221" t="str">
        <f>IFERROR(INDEX(Raw_Data!P:P,MATCH(Product_Master!A221,Raw_Data!N:N,0)),"NOT FOUND")</f>
        <v>Paper</v>
      </c>
      <c r="E221" s="11">
        <f>AVERAGEIF(Raw_Data!N:N,Product_Master!A221,Raw_Data!R:R)</f>
        <v>15.984</v>
      </c>
      <c r="F221" s="11">
        <f>AVERAGEIF(Raw_Data!N:N,Product_Master!A221,Raw_Data!U:U)</f>
        <v>6.6204000000000001</v>
      </c>
      <c r="G221">
        <f>SUMIF(Raw_Data!N:N,Product_Master!A221,Raw_Data!S:S)</f>
        <v>17</v>
      </c>
      <c r="H221" s="11">
        <f>SUMIF(Raw_Data!N:N,Product_Master!A221,Raw_Data!R:R)</f>
        <v>95.903999999999996</v>
      </c>
      <c r="I221" s="13">
        <f t="shared" si="6"/>
        <v>41.418918918918919</v>
      </c>
      <c r="J221" t="str">
        <f t="shared" si="7"/>
        <v>Low Performer</v>
      </c>
    </row>
    <row r="222" spans="1:10" x14ac:dyDescent="0.3">
      <c r="A222" t="s">
        <v>921</v>
      </c>
      <c r="B222" t="str">
        <f>IFERROR(INDEX(Raw_Data!Q:Q,MATCH(Product_Master!A222,Raw_Data!N:N,0)),"NOT FOUND")</f>
        <v>Luxo Professional Fluorescent Magnifier Lamp with Clamp-Mount Base</v>
      </c>
      <c r="C222" t="str">
        <f>IFERROR(INDEX(Raw_Data!O:O,MATCH(Product_Master!A222,Raw_Data!N:N,0)),"NOT FOUND")</f>
        <v>Furniture</v>
      </c>
      <c r="D222" t="str">
        <f>IFERROR(INDEX(Raw_Data!P:P,MATCH(Product_Master!A222,Raw_Data!N:N,0)),"NOT FOUND")</f>
        <v>Furnishings</v>
      </c>
      <c r="E222" s="11">
        <f>AVERAGEIF(Raw_Data!N:N,Product_Master!A222,Raw_Data!R:R)</f>
        <v>772.21119999999996</v>
      </c>
      <c r="F222" s="11">
        <f>AVERAGEIF(Raw_Data!N:N,Product_Master!A222,Raw_Data!U:U)</f>
        <v>57.915839999999982</v>
      </c>
      <c r="G222">
        <f>SUMIF(Raw_Data!N:N,Product_Master!A222,Raw_Data!S:S)</f>
        <v>23</v>
      </c>
      <c r="H222" s="11">
        <f>SUMIF(Raw_Data!N:N,Product_Master!A222,Raw_Data!R:R)</f>
        <v>3861.056</v>
      </c>
      <c r="I222" s="13">
        <f t="shared" si="6"/>
        <v>7.4999999999999982</v>
      </c>
      <c r="J222" t="str">
        <f t="shared" si="7"/>
        <v>High Performer</v>
      </c>
    </row>
    <row r="223" spans="1:10" x14ac:dyDescent="0.3">
      <c r="A223" t="s">
        <v>923</v>
      </c>
      <c r="B223" t="str">
        <f>IFERROR(INDEX(Raw_Data!Q:Q,MATCH(Product_Master!A223,Raw_Data!N:N,0)),"NOT FOUND")</f>
        <v>Staple-based wall hangings</v>
      </c>
      <c r="C223" t="str">
        <f>IFERROR(INDEX(Raw_Data!O:O,MATCH(Product_Master!A223,Raw_Data!N:N,0)),"NOT FOUND")</f>
        <v>Furniture</v>
      </c>
      <c r="D223" t="str">
        <f>IFERROR(INDEX(Raw_Data!P:P,MATCH(Product_Master!A223,Raw_Data!N:N,0)),"NOT FOUND")</f>
        <v>Furnishings</v>
      </c>
      <c r="E223" s="11">
        <f>AVERAGEIF(Raw_Data!N:N,Product_Master!A223,Raw_Data!R:R)</f>
        <v>33.765333333333338</v>
      </c>
      <c r="F223" s="11">
        <f>AVERAGEIF(Raw_Data!N:N,Product_Master!A223,Raw_Data!U:U)</f>
        <v>11.947733333333332</v>
      </c>
      <c r="G223">
        <f>SUMIF(Raw_Data!N:N,Product_Master!A223,Raw_Data!S:S)</f>
        <v>24</v>
      </c>
      <c r="H223" s="11">
        <f>SUMIF(Raw_Data!N:N,Product_Master!A223,Raw_Data!R:R)</f>
        <v>202.59200000000001</v>
      </c>
      <c r="I223" s="13">
        <f t="shared" si="6"/>
        <v>35.384615384615373</v>
      </c>
      <c r="J223" t="str">
        <f t="shared" si="7"/>
        <v>Low Performer</v>
      </c>
    </row>
    <row r="224" spans="1:10" x14ac:dyDescent="0.3">
      <c r="A224" t="s">
        <v>925</v>
      </c>
      <c r="B224" t="str">
        <f>IFERROR(INDEX(Raw_Data!Q:Q,MATCH(Product_Master!A224,Raw_Data!N:N,0)),"NOT FOUND")</f>
        <v>PureGear Roll-On Screen Protector</v>
      </c>
      <c r="C224" t="str">
        <f>IFERROR(INDEX(Raw_Data!O:O,MATCH(Product_Master!A224,Raw_Data!N:N,0)),"NOT FOUND")</f>
        <v>Technology</v>
      </c>
      <c r="D224" t="str">
        <f>IFERROR(INDEX(Raw_Data!P:P,MATCH(Product_Master!A224,Raw_Data!N:N,0)),"NOT FOUND")</f>
        <v>Phones</v>
      </c>
      <c r="E224" s="11">
        <f>AVERAGEIF(Raw_Data!N:N,Product_Master!A224,Raw_Data!R:R)</f>
        <v>114.34279999999998</v>
      </c>
      <c r="F224" s="11">
        <f>AVERAGEIF(Raw_Data!N:N,Product_Master!A224,Raw_Data!U:U)</f>
        <v>43.658159999999995</v>
      </c>
      <c r="G224">
        <f>SUMIF(Raw_Data!N:N,Product_Master!A224,Raw_Data!S:S)</f>
        <v>34</v>
      </c>
      <c r="H224" s="11">
        <f>SUMIF(Raw_Data!N:N,Product_Master!A224,Raw_Data!R:R)</f>
        <v>571.71399999999994</v>
      </c>
      <c r="I224" s="13">
        <f t="shared" si="6"/>
        <v>38.181818181818187</v>
      </c>
      <c r="J224" t="str">
        <f t="shared" si="7"/>
        <v>Medium</v>
      </c>
    </row>
    <row r="225" spans="1:10" x14ac:dyDescent="0.3">
      <c r="A225" t="s">
        <v>927</v>
      </c>
      <c r="B225" t="str">
        <f>IFERROR(INDEX(Raw_Data!Q:Q,MATCH(Product_Master!A225,Raw_Data!N:N,0)),"NOT FOUND")</f>
        <v>KI Conference Tables</v>
      </c>
      <c r="C225" t="str">
        <f>IFERROR(INDEX(Raw_Data!O:O,MATCH(Product_Master!A225,Raw_Data!N:N,0)),"NOT FOUND")</f>
        <v>Furniture</v>
      </c>
      <c r="D225" t="str">
        <f>IFERROR(INDEX(Raw_Data!P:P,MATCH(Product_Master!A225,Raw_Data!N:N,0)),"NOT FOUND")</f>
        <v>Tables</v>
      </c>
      <c r="E225" s="11">
        <f>AVERAGEIF(Raw_Data!N:N,Product_Master!A225,Raw_Data!R:R)</f>
        <v>267.60975000000002</v>
      </c>
      <c r="F225" s="11">
        <f>AVERAGEIF(Raw_Data!N:N,Product_Master!A225,Raw_Data!U:U)</f>
        <v>-59.902050000000003</v>
      </c>
      <c r="G225">
        <f>SUMIF(Raw_Data!N:N,Product_Master!A225,Raw_Data!S:S)</f>
        <v>44</v>
      </c>
      <c r="H225" s="11">
        <f>SUMIF(Raw_Data!N:N,Product_Master!A225,Raw_Data!R:R)</f>
        <v>2140.8780000000002</v>
      </c>
      <c r="I225" s="13">
        <f t="shared" si="6"/>
        <v>-22.3841059602649</v>
      </c>
      <c r="J225" t="str">
        <f t="shared" si="7"/>
        <v>High Performer</v>
      </c>
    </row>
    <row r="226" spans="1:10" x14ac:dyDescent="0.3">
      <c r="A226" t="s">
        <v>929</v>
      </c>
      <c r="B226" t="str">
        <f>IFERROR(INDEX(Raw_Data!Q:Q,MATCH(Product_Master!A226,Raw_Data!N:N,0)),"NOT FOUND")</f>
        <v>Eldon 100 Class Desk Accessories</v>
      </c>
      <c r="C226" t="str">
        <f>IFERROR(INDEX(Raw_Data!O:O,MATCH(Product_Master!A226,Raw_Data!N:N,0)),"NOT FOUND")</f>
        <v>Furniture</v>
      </c>
      <c r="D226" t="str">
        <f>IFERROR(INDEX(Raw_Data!P:P,MATCH(Product_Master!A226,Raw_Data!N:N,0)),"NOT FOUND")</f>
        <v>Furnishings</v>
      </c>
      <c r="E226" s="11">
        <f>AVERAGEIF(Raw_Data!N:N,Product_Master!A226,Raw_Data!R:R)</f>
        <v>9.0990000000000002</v>
      </c>
      <c r="F226" s="11">
        <f>AVERAGEIF(Raw_Data!N:N,Product_Master!A226,Raw_Data!U:U)</f>
        <v>-1.2132000000000003</v>
      </c>
      <c r="G226">
        <f>SUMIF(Raw_Data!N:N,Product_Master!A226,Raw_Data!S:S)</f>
        <v>18</v>
      </c>
      <c r="H226" s="11">
        <f>SUMIF(Raw_Data!N:N,Product_Master!A226,Raw_Data!R:R)</f>
        <v>36.396000000000001</v>
      </c>
      <c r="I226" s="13">
        <f t="shared" si="6"/>
        <v>-13.333333333333336</v>
      </c>
      <c r="J226" t="str">
        <f t="shared" si="7"/>
        <v>Low Performer</v>
      </c>
    </row>
    <row r="227" spans="1:10" x14ac:dyDescent="0.3">
      <c r="A227" t="s">
        <v>935</v>
      </c>
      <c r="B227" t="str">
        <f>IFERROR(INDEX(Raw_Data!Q:Q,MATCH(Product_Master!A227,Raw_Data!N:N,0)),"NOT FOUND")</f>
        <v>Safco Steel Mobile File Cart</v>
      </c>
      <c r="C227" t="str">
        <f>IFERROR(INDEX(Raw_Data!O:O,MATCH(Product_Master!A227,Raw_Data!N:N,0)),"NOT FOUND")</f>
        <v>Office Supplies</v>
      </c>
      <c r="D227" t="str">
        <f>IFERROR(INDEX(Raw_Data!P:P,MATCH(Product_Master!A227,Raw_Data!N:N,0)),"NOT FOUND")</f>
        <v>Storage</v>
      </c>
      <c r="E227" s="11">
        <f>AVERAGEIF(Raw_Data!N:N,Product_Master!A227,Raw_Data!R:R)</f>
        <v>136.71039999999999</v>
      </c>
      <c r="F227" s="11">
        <f>AVERAGEIF(Raw_Data!N:N,Product_Master!A227,Raw_Data!U:U)</f>
        <v>24.174400000000002</v>
      </c>
      <c r="G227">
        <f>SUMIF(Raw_Data!N:N,Product_Master!A227,Raw_Data!S:S)</f>
        <v>9</v>
      </c>
      <c r="H227" s="11">
        <f>SUMIF(Raw_Data!N:N,Product_Master!A227,Raw_Data!R:R)</f>
        <v>683.55200000000002</v>
      </c>
      <c r="I227" s="13">
        <f t="shared" si="6"/>
        <v>17.682926829268293</v>
      </c>
      <c r="J227" t="str">
        <f t="shared" si="7"/>
        <v>Medium</v>
      </c>
    </row>
    <row r="228" spans="1:10" x14ac:dyDescent="0.3">
      <c r="A228" t="s">
        <v>937</v>
      </c>
      <c r="B228" t="str">
        <f>IFERROR(INDEX(Raw_Data!Q:Q,MATCH(Product_Master!A228,Raw_Data!N:N,0)),"NOT FOUND")</f>
        <v>Adams Telephone Message Book w/Frequently-Called Numbers Space, 400 Messages per Book</v>
      </c>
      <c r="C228" t="str">
        <f>IFERROR(INDEX(Raw_Data!O:O,MATCH(Product_Master!A228,Raw_Data!N:N,0)),"NOT FOUND")</f>
        <v>Office Supplies</v>
      </c>
      <c r="D228" t="str">
        <f>IFERROR(INDEX(Raw_Data!P:P,MATCH(Product_Master!A228,Raw_Data!N:N,0)),"NOT FOUND")</f>
        <v>Paper</v>
      </c>
      <c r="E228" s="11">
        <f>AVERAGEIF(Raw_Data!N:N,Product_Master!A228,Raw_Data!R:R)</f>
        <v>31.919999999999998</v>
      </c>
      <c r="F228" s="11">
        <f>AVERAGEIF(Raw_Data!N:N,Product_Master!A228,Raw_Data!U:U)</f>
        <v>15.959999999999999</v>
      </c>
      <c r="G228">
        <f>SUMIF(Raw_Data!N:N,Product_Master!A228,Raw_Data!S:S)</f>
        <v>28</v>
      </c>
      <c r="H228" s="11">
        <f>SUMIF(Raw_Data!N:N,Product_Master!A228,Raw_Data!R:R)</f>
        <v>223.44</v>
      </c>
      <c r="I228" s="13">
        <f t="shared" si="6"/>
        <v>50</v>
      </c>
      <c r="J228" t="str">
        <f t="shared" si="7"/>
        <v>Low Performer</v>
      </c>
    </row>
    <row r="229" spans="1:10" x14ac:dyDescent="0.3">
      <c r="A229" t="s">
        <v>939</v>
      </c>
      <c r="B229" t="str">
        <f>IFERROR(INDEX(Raw_Data!Q:Q,MATCH(Product_Master!A229,Raw_Data!N:N,0)),"NOT FOUND")</f>
        <v>Honeywell Enviracaire Portable HEPA Air Cleaner for 17' x 22' Room</v>
      </c>
      <c r="C229" t="str">
        <f>IFERROR(INDEX(Raw_Data!O:O,MATCH(Product_Master!A229,Raw_Data!N:N,0)),"NOT FOUND")</f>
        <v>Office Supplies</v>
      </c>
      <c r="D229" t="str">
        <f>IFERROR(INDEX(Raw_Data!P:P,MATCH(Product_Master!A229,Raw_Data!N:N,0)),"NOT FOUND")</f>
        <v>Appliances</v>
      </c>
      <c r="E229" s="11">
        <f>AVERAGEIF(Raw_Data!N:N,Product_Master!A229,Raw_Data!R:R)</f>
        <v>1413.0549999999998</v>
      </c>
      <c r="F229" s="11">
        <f>AVERAGEIF(Raw_Data!N:N,Product_Master!A229,Raw_Data!U:U)</f>
        <v>405.87749999999994</v>
      </c>
      <c r="G229">
        <f>SUMIF(Raw_Data!N:N,Product_Master!A229,Raw_Data!S:S)</f>
        <v>40</v>
      </c>
      <c r="H229" s="11">
        <f>SUMIF(Raw_Data!N:N,Product_Master!A229,Raw_Data!R:R)</f>
        <v>11304.439999999999</v>
      </c>
      <c r="I229" s="13">
        <f t="shared" si="6"/>
        <v>28.723404255319146</v>
      </c>
      <c r="J229" t="str">
        <f t="shared" si="7"/>
        <v>High Performer</v>
      </c>
    </row>
    <row r="230" spans="1:10" x14ac:dyDescent="0.3">
      <c r="A230" t="s">
        <v>944</v>
      </c>
      <c r="B230" t="str">
        <f>IFERROR(INDEX(Raw_Data!Q:Q,MATCH(Product_Master!A230,Raw_Data!N:N,0)),"NOT FOUND")</f>
        <v>Global Leather Highback Executive Chair with Pneumatic Height Adjustment, Black</v>
      </c>
      <c r="C230" t="str">
        <f>IFERROR(INDEX(Raw_Data!O:O,MATCH(Product_Master!A230,Raw_Data!N:N,0)),"NOT FOUND")</f>
        <v>Furniture</v>
      </c>
      <c r="D230" t="str">
        <f>IFERROR(INDEX(Raw_Data!P:P,MATCH(Product_Master!A230,Raw_Data!N:N,0)),"NOT FOUND")</f>
        <v>Chairs</v>
      </c>
      <c r="E230" s="11">
        <f>AVERAGEIF(Raw_Data!N:N,Product_Master!A230,Raw_Data!R:R)</f>
        <v>544.47309090909096</v>
      </c>
      <c r="F230" s="11">
        <f>AVERAGEIF(Raw_Data!N:N,Product_Master!A230,Raw_Data!U:U)</f>
        <v>24.300309090909092</v>
      </c>
      <c r="G230">
        <f>SUMIF(Raw_Data!N:N,Product_Master!A230,Raw_Data!S:S)</f>
        <v>39</v>
      </c>
      <c r="H230" s="11">
        <f>SUMIF(Raw_Data!N:N,Product_Master!A230,Raw_Data!R:R)</f>
        <v>5989.2040000000006</v>
      </c>
      <c r="I230" s="13">
        <f t="shared" si="6"/>
        <v>4.4630872483221475</v>
      </c>
      <c r="J230" t="str">
        <f t="shared" si="7"/>
        <v>High Performer</v>
      </c>
    </row>
    <row r="231" spans="1:10" x14ac:dyDescent="0.3">
      <c r="A231" t="s">
        <v>950</v>
      </c>
      <c r="B231" t="str">
        <f>IFERROR(INDEX(Raw_Data!Q:Q,MATCH(Product_Master!A231,Raw_Data!N:N,0)),"NOT FOUND")</f>
        <v>Wirebound Message Books, Two 4 1/4" x 5" Forms per Page</v>
      </c>
      <c r="C231" t="str">
        <f>IFERROR(INDEX(Raw_Data!O:O,MATCH(Product_Master!A231,Raw_Data!N:N,0)),"NOT FOUND")</f>
        <v>Office Supplies</v>
      </c>
      <c r="D231" t="str">
        <f>IFERROR(INDEX(Raw_Data!P:P,MATCH(Product_Master!A231,Raw_Data!N:N,0)),"NOT FOUND")</f>
        <v>Paper</v>
      </c>
      <c r="E231" s="11">
        <f>AVERAGEIF(Raw_Data!N:N,Product_Master!A231,Raw_Data!R:R)</f>
        <v>18.263999999999999</v>
      </c>
      <c r="F231" s="11">
        <f>AVERAGEIF(Raw_Data!N:N,Product_Master!A231,Raw_Data!U:U)</f>
        <v>8.1807499999999997</v>
      </c>
      <c r="G231">
        <f>SUMIF(Raw_Data!N:N,Product_Master!A231,Raw_Data!S:S)</f>
        <v>15</v>
      </c>
      <c r="H231" s="11">
        <f>SUMIF(Raw_Data!N:N,Product_Master!A231,Raw_Data!R:R)</f>
        <v>109.584</v>
      </c>
      <c r="I231" s="13">
        <f t="shared" si="6"/>
        <v>44.791666666666671</v>
      </c>
      <c r="J231" t="str">
        <f t="shared" si="7"/>
        <v>Low Performer</v>
      </c>
    </row>
    <row r="232" spans="1:10" x14ac:dyDescent="0.3">
      <c r="A232" t="s">
        <v>955</v>
      </c>
      <c r="B232" t="str">
        <f>IFERROR(INDEX(Raw_Data!Q:Q,MATCH(Product_Master!A232,Raw_Data!N:N,0)),"NOT FOUND")</f>
        <v>Fellowes Personal Hanging Folder Files, Navy</v>
      </c>
      <c r="C232" t="str">
        <f>IFERROR(INDEX(Raw_Data!O:O,MATCH(Product_Master!A232,Raw_Data!N:N,0)),"NOT FOUND")</f>
        <v>Office Supplies</v>
      </c>
      <c r="D232" t="str">
        <f>IFERROR(INDEX(Raw_Data!P:P,MATCH(Product_Master!A232,Raw_Data!N:N,0)),"NOT FOUND")</f>
        <v>Storage</v>
      </c>
      <c r="E232" s="11">
        <f>AVERAGEIF(Raw_Data!N:N,Product_Master!A232,Raw_Data!R:R)</f>
        <v>51.369777777777784</v>
      </c>
      <c r="F232" s="11">
        <f>AVERAGEIF(Raw_Data!N:N,Product_Master!A232,Raw_Data!U:U)</f>
        <v>10.004177777777779</v>
      </c>
      <c r="G232">
        <f>SUMIF(Raw_Data!N:N,Product_Master!A232,Raw_Data!S:S)</f>
        <v>36</v>
      </c>
      <c r="H232" s="11">
        <f>SUMIF(Raw_Data!N:N,Product_Master!A232,Raw_Data!R:R)</f>
        <v>462.32800000000003</v>
      </c>
      <c r="I232" s="13">
        <f t="shared" si="6"/>
        <v>19.474831721202264</v>
      </c>
      <c r="J232" t="str">
        <f t="shared" si="7"/>
        <v>Medium</v>
      </c>
    </row>
    <row r="233" spans="1:10" x14ac:dyDescent="0.3">
      <c r="A233" t="s">
        <v>957</v>
      </c>
      <c r="B233" t="str">
        <f>IFERROR(INDEX(Raw_Data!Q:Q,MATCH(Product_Master!A233,Raw_Data!N:N,0)),"NOT FOUND")</f>
        <v>Tyvek Side-Opening Peel &amp; Seel Expanding Envelopes</v>
      </c>
      <c r="C233" t="str">
        <f>IFERROR(INDEX(Raw_Data!O:O,MATCH(Product_Master!A233,Raw_Data!N:N,0)),"NOT FOUND")</f>
        <v>Office Supplies</v>
      </c>
      <c r="D233" t="str">
        <f>IFERROR(INDEX(Raw_Data!P:P,MATCH(Product_Master!A233,Raw_Data!N:N,0)),"NOT FOUND")</f>
        <v>Envelopes</v>
      </c>
      <c r="E233" s="11">
        <f>AVERAGEIF(Raw_Data!N:N,Product_Master!A233,Raw_Data!R:R)</f>
        <v>253.34399999999999</v>
      </c>
      <c r="F233" s="11">
        <f>AVERAGEIF(Raw_Data!N:N,Product_Master!A233,Raw_Data!U:U)</f>
        <v>114.0048</v>
      </c>
      <c r="G233">
        <f>SUMIF(Raw_Data!N:N,Product_Master!A233,Raw_Data!S:S)</f>
        <v>14</v>
      </c>
      <c r="H233" s="11">
        <f>SUMIF(Raw_Data!N:N,Product_Master!A233,Raw_Data!R:R)</f>
        <v>1266.72</v>
      </c>
      <c r="I233" s="13">
        <f t="shared" si="6"/>
        <v>45</v>
      </c>
      <c r="J233" t="str">
        <f t="shared" si="7"/>
        <v>High Performer</v>
      </c>
    </row>
    <row r="234" spans="1:10" x14ac:dyDescent="0.3">
      <c r="A234" t="s">
        <v>962</v>
      </c>
      <c r="B234" t="str">
        <f>IFERROR(INDEX(Raw_Data!Q:Q,MATCH(Product_Master!A234,Raw_Data!N:N,0)),"NOT FOUND")</f>
        <v>Belkin 19" Vented Equipment Shelf, Black</v>
      </c>
      <c r="C234" t="str">
        <f>IFERROR(INDEX(Raw_Data!O:O,MATCH(Product_Master!A234,Raw_Data!N:N,0)),"NOT FOUND")</f>
        <v>Office Supplies</v>
      </c>
      <c r="D234" t="str">
        <f>IFERROR(INDEX(Raw_Data!P:P,MATCH(Product_Master!A234,Raw_Data!N:N,0)),"NOT FOUND")</f>
        <v>Storage</v>
      </c>
      <c r="E234" s="11">
        <f>AVERAGEIF(Raw_Data!N:N,Product_Master!A234,Raw_Data!R:R)</f>
        <v>140.0256</v>
      </c>
      <c r="F234" s="11">
        <f>AVERAGEIF(Raw_Data!N:N,Product_Master!A234,Raw_Data!U:U)</f>
        <v>-17.966519999999999</v>
      </c>
      <c r="G234">
        <f>SUMIF(Raw_Data!N:N,Product_Master!A234,Raw_Data!S:S)</f>
        <v>31</v>
      </c>
      <c r="H234" s="11">
        <f>SUMIF(Raw_Data!N:N,Product_Master!A234,Raw_Data!R:R)</f>
        <v>1400.2559999999999</v>
      </c>
      <c r="I234" s="13">
        <f t="shared" si="6"/>
        <v>-12.830882352941176</v>
      </c>
      <c r="J234" t="str">
        <f t="shared" si="7"/>
        <v>High Performer</v>
      </c>
    </row>
    <row r="235" spans="1:10" x14ac:dyDescent="0.3">
      <c r="A235" t="s">
        <v>964</v>
      </c>
      <c r="B235" t="str">
        <f>IFERROR(INDEX(Raw_Data!Q:Q,MATCH(Product_Master!A235,Raw_Data!N:N,0)),"NOT FOUND")</f>
        <v>Logitech Mobile Speakerphone P710e - speaker phone</v>
      </c>
      <c r="C235" t="str">
        <f>IFERROR(INDEX(Raw_Data!O:O,MATCH(Product_Master!A235,Raw_Data!N:N,0)),"NOT FOUND")</f>
        <v>Technology</v>
      </c>
      <c r="D235" t="str">
        <f>IFERROR(INDEX(Raw_Data!P:P,MATCH(Product_Master!A235,Raw_Data!N:N,0)),"NOT FOUND")</f>
        <v>Phones</v>
      </c>
      <c r="E235" s="11">
        <f>AVERAGEIF(Raw_Data!N:N,Product_Master!A235,Raw_Data!R:R)</f>
        <v>383.34319999999997</v>
      </c>
      <c r="F235" s="11">
        <f>AVERAGEIF(Raw_Data!N:N,Product_Master!A235,Raw_Data!U:U)</f>
        <v>48.322839999999999</v>
      </c>
      <c r="G235">
        <f>SUMIF(Raw_Data!N:N,Product_Master!A235,Raw_Data!S:S)</f>
        <v>17</v>
      </c>
      <c r="H235" s="11">
        <f>SUMIF(Raw_Data!N:N,Product_Master!A235,Raw_Data!R:R)</f>
        <v>1916.7159999999999</v>
      </c>
      <c r="I235" s="13">
        <f t="shared" si="6"/>
        <v>12.605633802816902</v>
      </c>
      <c r="J235" t="str">
        <f t="shared" si="7"/>
        <v>High Performer</v>
      </c>
    </row>
    <row r="236" spans="1:10" x14ac:dyDescent="0.3">
      <c r="A236" t="s">
        <v>969</v>
      </c>
      <c r="B236" t="str">
        <f>IFERROR(INDEX(Raw_Data!Q:Q,MATCH(Product_Master!A236,Raw_Data!N:N,0)),"NOT FOUND")</f>
        <v>Sabrent 4-Port USB 2.0 Hub</v>
      </c>
      <c r="C236" t="str">
        <f>IFERROR(INDEX(Raw_Data!O:O,MATCH(Product_Master!A236,Raw_Data!N:N,0)),"NOT FOUND")</f>
        <v>Technology</v>
      </c>
      <c r="D236" t="str">
        <f>IFERROR(INDEX(Raw_Data!P:P,MATCH(Product_Master!A236,Raw_Data!N:N,0)),"NOT FOUND")</f>
        <v>Accessories</v>
      </c>
      <c r="E236" s="11">
        <f>AVERAGEIF(Raw_Data!N:N,Product_Master!A236,Raw_Data!R:R)</f>
        <v>24.104500000000002</v>
      </c>
      <c r="F236" s="11">
        <f>AVERAGEIF(Raw_Data!N:N,Product_Master!A236,Raw_Data!U:U)</f>
        <v>7.2992499999999998</v>
      </c>
      <c r="G236">
        <f>SUMIF(Raw_Data!N:N,Product_Master!A236,Raw_Data!S:S)</f>
        <v>15</v>
      </c>
      <c r="H236" s="11">
        <f>SUMIF(Raw_Data!N:N,Product_Master!A236,Raw_Data!R:R)</f>
        <v>96.418000000000006</v>
      </c>
      <c r="I236" s="13">
        <f t="shared" si="6"/>
        <v>30.281690140845068</v>
      </c>
      <c r="J236" t="str">
        <f t="shared" si="7"/>
        <v>Low Performer</v>
      </c>
    </row>
    <row r="237" spans="1:10" x14ac:dyDescent="0.3">
      <c r="A237" t="s">
        <v>971</v>
      </c>
      <c r="B237" t="str">
        <f>IFERROR(INDEX(Raw_Data!Q:Q,MATCH(Product_Master!A237,Raw_Data!N:N,0)),"NOT FOUND")</f>
        <v>Safco Industrial Shelving</v>
      </c>
      <c r="C237" t="str">
        <f>IFERROR(INDEX(Raw_Data!O:O,MATCH(Product_Master!A237,Raw_Data!N:N,0)),"NOT FOUND")</f>
        <v>Office Supplies</v>
      </c>
      <c r="D237" t="str">
        <f>IFERROR(INDEX(Raw_Data!P:P,MATCH(Product_Master!A237,Raw_Data!N:N,0)),"NOT FOUND")</f>
        <v>Storage</v>
      </c>
      <c r="E237" s="11">
        <f>AVERAGEIF(Raw_Data!N:N,Product_Master!A237,Raw_Data!R:R)</f>
        <v>165.42400000000001</v>
      </c>
      <c r="F237" s="11">
        <f>AVERAGEIF(Raw_Data!N:N,Product_Master!A237,Raw_Data!U:U)</f>
        <v>-20.825700000000001</v>
      </c>
      <c r="G237">
        <f>SUMIF(Raw_Data!N:N,Product_Master!A237,Raw_Data!S:S)</f>
        <v>13</v>
      </c>
      <c r="H237" s="11">
        <f>SUMIF(Raw_Data!N:N,Product_Master!A237,Raw_Data!R:R)</f>
        <v>827.12</v>
      </c>
      <c r="I237" s="13">
        <f t="shared" si="6"/>
        <v>-12.589285714285714</v>
      </c>
      <c r="J237" t="str">
        <f t="shared" si="7"/>
        <v>Medium</v>
      </c>
    </row>
    <row r="238" spans="1:10" x14ac:dyDescent="0.3">
      <c r="A238" t="s">
        <v>973</v>
      </c>
      <c r="B238" t="str">
        <f>IFERROR(INDEX(Raw_Data!Q:Q,MATCH(Product_Master!A238,Raw_Data!N:N,0)),"NOT FOUND")</f>
        <v>Acco 3-Hole Punch</v>
      </c>
      <c r="C238" t="str">
        <f>IFERROR(INDEX(Raw_Data!O:O,MATCH(Product_Master!A238,Raw_Data!N:N,0)),"NOT FOUND")</f>
        <v>Office Supplies</v>
      </c>
      <c r="D238" t="str">
        <f>IFERROR(INDEX(Raw_Data!P:P,MATCH(Product_Master!A238,Raw_Data!N:N,0)),"NOT FOUND")</f>
        <v>Binders</v>
      </c>
      <c r="E238" s="11">
        <f>AVERAGEIF(Raw_Data!N:N,Product_Master!A238,Raw_Data!R:R)</f>
        <v>15.281333333333334</v>
      </c>
      <c r="F238" s="11">
        <f>AVERAGEIF(Raw_Data!N:N,Product_Master!A238,Raw_Data!U:U)</f>
        <v>6.170933333333334</v>
      </c>
      <c r="G238">
        <f>SUMIF(Raw_Data!N:N,Product_Master!A238,Raw_Data!S:S)</f>
        <v>36</v>
      </c>
      <c r="H238" s="11">
        <f>SUMIF(Raw_Data!N:N,Product_Master!A238,Raw_Data!R:R)</f>
        <v>137.53200000000001</v>
      </c>
      <c r="I238" s="13">
        <f t="shared" si="6"/>
        <v>40.382165605095544</v>
      </c>
      <c r="J238" t="str">
        <f t="shared" si="7"/>
        <v>Low Performer</v>
      </c>
    </row>
    <row r="239" spans="1:10" x14ac:dyDescent="0.3">
      <c r="A239" t="s">
        <v>978</v>
      </c>
      <c r="B239" t="str">
        <f>IFERROR(INDEX(Raw_Data!Q:Q,MATCH(Product_Master!A239,Raw_Data!N:N,0)),"NOT FOUND")</f>
        <v>Eureka Disposable Bags for Sanitaire Vibra Groomer I Upright Vac</v>
      </c>
      <c r="C239" t="str">
        <f>IFERROR(INDEX(Raw_Data!O:O,MATCH(Product_Master!A239,Raw_Data!N:N,0)),"NOT FOUND")</f>
        <v>Office Supplies</v>
      </c>
      <c r="D239" t="str">
        <f>IFERROR(INDEX(Raw_Data!P:P,MATCH(Product_Master!A239,Raw_Data!N:N,0)),"NOT FOUND")</f>
        <v>Appliances</v>
      </c>
      <c r="E239" s="11">
        <f>AVERAGEIF(Raw_Data!N:N,Product_Master!A239,Raw_Data!R:R)</f>
        <v>1.6240000000000001</v>
      </c>
      <c r="F239" s="11">
        <f>AVERAGEIF(Raw_Data!N:N,Product_Master!A239,Raw_Data!U:U)</f>
        <v>-4.4660000000000002</v>
      </c>
      <c r="G239">
        <f>SUMIF(Raw_Data!N:N,Product_Master!A239,Raw_Data!S:S)</f>
        <v>2</v>
      </c>
      <c r="H239" s="11">
        <f>SUMIF(Raw_Data!N:N,Product_Master!A239,Raw_Data!R:R)</f>
        <v>1.6240000000000001</v>
      </c>
      <c r="I239" s="13">
        <f t="shared" si="6"/>
        <v>-275</v>
      </c>
      <c r="J239" t="str">
        <f t="shared" si="7"/>
        <v>Low Performer</v>
      </c>
    </row>
    <row r="240" spans="1:10" x14ac:dyDescent="0.3">
      <c r="A240" t="s">
        <v>983</v>
      </c>
      <c r="B240" t="str">
        <f>IFERROR(INDEX(Raw_Data!Q:Q,MATCH(Product_Master!A240,Raw_Data!N:N,0)),"NOT FOUND")</f>
        <v>Xerox WorkCentre 6505DN Laser Multifunction Printer</v>
      </c>
      <c r="C240" t="str">
        <f>IFERROR(INDEX(Raw_Data!O:O,MATCH(Product_Master!A240,Raw_Data!N:N,0)),"NOT FOUND")</f>
        <v>Technology</v>
      </c>
      <c r="D240" t="str">
        <f>IFERROR(INDEX(Raw_Data!P:P,MATCH(Product_Master!A240,Raw_Data!N:N,0)),"NOT FOUND")</f>
        <v>Machines</v>
      </c>
      <c r="E240" s="11">
        <f>AVERAGEIF(Raw_Data!N:N,Product_Master!A240,Raw_Data!R:R)</f>
        <v>2519.9580000000001</v>
      </c>
      <c r="F240" s="11">
        <f>AVERAGEIF(Raw_Data!N:N,Product_Master!A240,Raw_Data!U:U)</f>
        <v>-251.9958</v>
      </c>
      <c r="G240">
        <f>SUMIF(Raw_Data!N:N,Product_Master!A240,Raw_Data!S:S)</f>
        <v>7</v>
      </c>
      <c r="H240" s="11">
        <f>SUMIF(Raw_Data!N:N,Product_Master!A240,Raw_Data!R:R)</f>
        <v>2519.9580000000001</v>
      </c>
      <c r="I240" s="13">
        <f t="shared" si="6"/>
        <v>-10</v>
      </c>
      <c r="J240" t="str">
        <f t="shared" si="7"/>
        <v>High Performer</v>
      </c>
    </row>
    <row r="241" spans="1:10" x14ac:dyDescent="0.3">
      <c r="A241" t="s">
        <v>988</v>
      </c>
      <c r="B241" t="str">
        <f>IFERROR(INDEX(Raw_Data!Q:Q,MATCH(Product_Master!A241,Raw_Data!N:N,0)),"NOT FOUND")</f>
        <v>Cisco Small Business SPA 502G VoIP phone</v>
      </c>
      <c r="C241" t="str">
        <f>IFERROR(INDEX(Raw_Data!O:O,MATCH(Product_Master!A241,Raw_Data!N:N,0)),"NOT FOUND")</f>
        <v>Technology</v>
      </c>
      <c r="D241" t="str">
        <f>IFERROR(INDEX(Raw_Data!P:P,MATCH(Product_Master!A241,Raw_Data!N:N,0)),"NOT FOUND")</f>
        <v>Phones</v>
      </c>
      <c r="E241" s="11">
        <f>AVERAGEIF(Raw_Data!N:N,Product_Master!A241,Raw_Data!R:R)</f>
        <v>220.52550000000002</v>
      </c>
      <c r="F241" s="11">
        <f>AVERAGEIF(Raw_Data!N:N,Product_Master!A241,Raw_Data!U:U)</f>
        <v>14.616225</v>
      </c>
      <c r="G241">
        <f>SUMIF(Raw_Data!N:N,Product_Master!A241,Raw_Data!S:S)</f>
        <v>11</v>
      </c>
      <c r="H241" s="11">
        <f>SUMIF(Raw_Data!N:N,Product_Master!A241,Raw_Data!R:R)</f>
        <v>882.10200000000009</v>
      </c>
      <c r="I241" s="13">
        <f t="shared" si="6"/>
        <v>6.6279069767441854</v>
      </c>
      <c r="J241" t="str">
        <f t="shared" si="7"/>
        <v>Medium</v>
      </c>
    </row>
    <row r="242" spans="1:10" x14ac:dyDescent="0.3">
      <c r="A242" t="s">
        <v>994</v>
      </c>
      <c r="B242" t="str">
        <f>IFERROR(INDEX(Raw_Data!Q:Q,MATCH(Product_Master!A242,Raw_Data!N:N,0)),"NOT FOUND")</f>
        <v>Microsoft Sculpt Comfort Mouse</v>
      </c>
      <c r="C242" t="str">
        <f>IFERROR(INDEX(Raw_Data!O:O,MATCH(Product_Master!A242,Raw_Data!N:N,0)),"NOT FOUND")</f>
        <v>Technology</v>
      </c>
      <c r="D242" t="str">
        <f>IFERROR(INDEX(Raw_Data!P:P,MATCH(Product_Master!A242,Raw_Data!N:N,0)),"NOT FOUND")</f>
        <v>Accessories</v>
      </c>
      <c r="E242" s="11">
        <f>AVERAGEIF(Raw_Data!N:N,Product_Master!A242,Raw_Data!R:R)</f>
        <v>157.40299999999999</v>
      </c>
      <c r="F242" s="11">
        <f>AVERAGEIF(Raw_Data!N:N,Product_Master!A242,Raw_Data!U:U)</f>
        <v>63.440599999999996</v>
      </c>
      <c r="G242">
        <f>SUMIF(Raw_Data!N:N,Product_Master!A242,Raw_Data!S:S)</f>
        <v>42</v>
      </c>
      <c r="H242" s="11">
        <f>SUMIF(Raw_Data!N:N,Product_Master!A242,Raw_Data!R:R)</f>
        <v>1574.03</v>
      </c>
      <c r="I242" s="13">
        <f t="shared" si="6"/>
        <v>40.304568527918782</v>
      </c>
      <c r="J242" t="str">
        <f t="shared" si="7"/>
        <v>High Performer</v>
      </c>
    </row>
    <row r="243" spans="1:10" x14ac:dyDescent="0.3">
      <c r="A243" t="s">
        <v>1000</v>
      </c>
      <c r="B243" t="str">
        <f>IFERROR(INDEX(Raw_Data!Q:Q,MATCH(Product_Master!A243,Raw_Data!N:N,0)),"NOT FOUND")</f>
        <v>Quartet Omega Colored Chalk, 12/Pack</v>
      </c>
      <c r="C243" t="str">
        <f>IFERROR(INDEX(Raw_Data!O:O,MATCH(Product_Master!A243,Raw_Data!N:N,0)),"NOT FOUND")</f>
        <v>Office Supplies</v>
      </c>
      <c r="D243" t="str">
        <f>IFERROR(INDEX(Raw_Data!P:P,MATCH(Product_Master!A243,Raw_Data!N:N,0)),"NOT FOUND")</f>
        <v>Art</v>
      </c>
      <c r="E243" s="11">
        <f>AVERAGEIF(Raw_Data!N:N,Product_Master!A243,Raw_Data!R:R)</f>
        <v>11.513142857142856</v>
      </c>
      <c r="F243" s="11">
        <f>AVERAGEIF(Raw_Data!N:N,Product_Master!A243,Raw_Data!U:U)</f>
        <v>4.8805714285714288</v>
      </c>
      <c r="G243">
        <f>SUMIF(Raw_Data!N:N,Product_Master!A243,Raw_Data!S:S)</f>
        <v>15</v>
      </c>
      <c r="H243" s="11">
        <f>SUMIF(Raw_Data!N:N,Product_Master!A243,Raw_Data!R:R)</f>
        <v>80.591999999999999</v>
      </c>
      <c r="I243" s="13">
        <f t="shared" si="6"/>
        <v>42.391304347826093</v>
      </c>
      <c r="J243" t="str">
        <f t="shared" si="7"/>
        <v>Low Performer</v>
      </c>
    </row>
    <row r="244" spans="1:10" x14ac:dyDescent="0.3">
      <c r="A244" t="s">
        <v>1004</v>
      </c>
      <c r="B244" t="str">
        <f>IFERROR(INDEX(Raw_Data!Q:Q,MATCH(Product_Master!A244,Raw_Data!N:N,0)),"NOT FOUND")</f>
        <v>Bagged Rubber Bands</v>
      </c>
      <c r="C244" t="str">
        <f>IFERROR(INDEX(Raw_Data!O:O,MATCH(Product_Master!A244,Raw_Data!N:N,0)),"NOT FOUND")</f>
        <v>Office Supplies</v>
      </c>
      <c r="D244" t="str">
        <f>IFERROR(INDEX(Raw_Data!P:P,MATCH(Product_Master!A244,Raw_Data!N:N,0)),"NOT FOUND")</f>
        <v>Fasteners</v>
      </c>
      <c r="E244" s="11">
        <f>AVERAGEIF(Raw_Data!N:N,Product_Master!A244,Raw_Data!R:R)</f>
        <v>5.1407999999999996</v>
      </c>
      <c r="F244" s="11">
        <f>AVERAGEIF(Raw_Data!N:N,Product_Master!A244,Raw_Data!U:U)</f>
        <v>6.0479999999999999E-2</v>
      </c>
      <c r="G244">
        <f>SUMIF(Raw_Data!N:N,Product_Master!A244,Raw_Data!S:S)</f>
        <v>21</v>
      </c>
      <c r="H244" s="11">
        <f>SUMIF(Raw_Data!N:N,Product_Master!A244,Raw_Data!R:R)</f>
        <v>25.703999999999997</v>
      </c>
      <c r="I244" s="13">
        <f t="shared" si="6"/>
        <v>1.1764705882352944</v>
      </c>
      <c r="J244" t="str">
        <f t="shared" si="7"/>
        <v>Low Performer</v>
      </c>
    </row>
    <row r="245" spans="1:10" x14ac:dyDescent="0.3">
      <c r="A245" t="s">
        <v>1010</v>
      </c>
      <c r="B245" t="str">
        <f>IFERROR(INDEX(Raw_Data!Q:Q,MATCH(Product_Master!A245,Raw_Data!N:N,0)),"NOT FOUND")</f>
        <v>Safco Commercial Shelving</v>
      </c>
      <c r="C245" t="str">
        <f>IFERROR(INDEX(Raw_Data!O:O,MATCH(Product_Master!A245,Raw_Data!N:N,0)),"NOT FOUND")</f>
        <v>Office Supplies</v>
      </c>
      <c r="D245" t="str">
        <f>IFERROR(INDEX(Raw_Data!P:P,MATCH(Product_Master!A245,Raw_Data!N:N,0)),"NOT FOUND")</f>
        <v>Storage</v>
      </c>
      <c r="E245" s="11">
        <f>AVERAGEIF(Raw_Data!N:N,Product_Master!A245,Raw_Data!R:R)</f>
        <v>96.740799999999993</v>
      </c>
      <c r="F245" s="11">
        <f>AVERAGEIF(Raw_Data!N:N,Product_Master!A245,Raw_Data!U:U)</f>
        <v>-1.4883200000000003</v>
      </c>
      <c r="G245">
        <f>SUMIF(Raw_Data!N:N,Product_Master!A245,Raw_Data!S:S)</f>
        <v>11</v>
      </c>
      <c r="H245" s="11">
        <f>SUMIF(Raw_Data!N:N,Product_Master!A245,Raw_Data!R:R)</f>
        <v>483.70399999999995</v>
      </c>
      <c r="I245" s="13">
        <f t="shared" si="6"/>
        <v>-1.538461538461539</v>
      </c>
      <c r="J245" t="str">
        <f t="shared" si="7"/>
        <v>Medium</v>
      </c>
    </row>
    <row r="246" spans="1:10" x14ac:dyDescent="0.3">
      <c r="A246" t="s">
        <v>1012</v>
      </c>
      <c r="B246" t="str">
        <f>IFERROR(INDEX(Raw_Data!Q:Q,MATCH(Product_Master!A246,Raw_Data!N:N,0)),"NOT FOUND")</f>
        <v>Recycled Interoffice Envelopes with String and Button Closure, 10 x 13</v>
      </c>
      <c r="C246" t="str">
        <f>IFERROR(INDEX(Raw_Data!O:O,MATCH(Product_Master!A246,Raw_Data!N:N,0)),"NOT FOUND")</f>
        <v>Office Supplies</v>
      </c>
      <c r="D246" t="str">
        <f>IFERROR(INDEX(Raw_Data!P:P,MATCH(Product_Master!A246,Raw_Data!N:N,0)),"NOT FOUND")</f>
        <v>Envelopes</v>
      </c>
      <c r="E246" s="11">
        <f>AVERAGEIF(Raw_Data!N:N,Product_Master!A246,Raw_Data!R:R)</f>
        <v>51.818399999999997</v>
      </c>
      <c r="F246" s="11">
        <f>AVERAGEIF(Raw_Data!N:N,Product_Master!A246,Raw_Data!U:U)</f>
        <v>23.0304</v>
      </c>
      <c r="G246">
        <f>SUMIF(Raw_Data!N:N,Product_Master!A246,Raw_Data!S:S)</f>
        <v>12</v>
      </c>
      <c r="H246" s="11">
        <f>SUMIF(Raw_Data!N:N,Product_Master!A246,Raw_Data!R:R)</f>
        <v>259.09199999999998</v>
      </c>
      <c r="I246" s="13">
        <f t="shared" si="6"/>
        <v>44.44444444444445</v>
      </c>
      <c r="J246" t="str">
        <f t="shared" si="7"/>
        <v>Low Performer</v>
      </c>
    </row>
    <row r="247" spans="1:10" x14ac:dyDescent="0.3">
      <c r="A247" t="s">
        <v>1017</v>
      </c>
      <c r="B247" t="str">
        <f>IFERROR(INDEX(Raw_Data!Q:Q,MATCH(Product_Master!A247,Raw_Data!N:N,0)),"NOT FOUND")</f>
        <v>Adjustable Depth Letter/Legal Cart</v>
      </c>
      <c r="C247" t="str">
        <f>IFERROR(INDEX(Raw_Data!O:O,MATCH(Product_Master!A247,Raw_Data!N:N,0)),"NOT FOUND")</f>
        <v>Office Supplies</v>
      </c>
      <c r="D247" t="str">
        <f>IFERROR(INDEX(Raw_Data!P:P,MATCH(Product_Master!A247,Raw_Data!N:N,0)),"NOT FOUND")</f>
        <v>Storage</v>
      </c>
      <c r="E247" s="11">
        <f>AVERAGEIF(Raw_Data!N:N,Product_Master!A247,Raw_Data!R:R)</f>
        <v>644.18299999999999</v>
      </c>
      <c r="F247" s="11">
        <f>AVERAGEIF(Raw_Data!N:N,Product_Master!A247,Raw_Data!U:U)</f>
        <v>161.04575000000003</v>
      </c>
      <c r="G247">
        <f>SUMIF(Raw_Data!N:N,Product_Master!A247,Raw_Data!S:S)</f>
        <v>45</v>
      </c>
      <c r="H247" s="11">
        <f>SUMIF(Raw_Data!N:N,Product_Master!A247,Raw_Data!R:R)</f>
        <v>7730.1959999999999</v>
      </c>
      <c r="I247" s="13">
        <f t="shared" si="6"/>
        <v>25.000000000000007</v>
      </c>
      <c r="J247" t="str">
        <f t="shared" si="7"/>
        <v>High Performer</v>
      </c>
    </row>
    <row r="248" spans="1:10" x14ac:dyDescent="0.3">
      <c r="A248" t="s">
        <v>1020</v>
      </c>
      <c r="B248" t="str">
        <f>IFERROR(INDEX(Raw_Data!Q:Q,MATCH(Product_Master!A248,Raw_Data!N:N,0)),"NOT FOUND")</f>
        <v>Logitech 910-002974 M325 Wireless Mouse for Web Scrolling</v>
      </c>
      <c r="C248" t="str">
        <f>IFERROR(INDEX(Raw_Data!O:O,MATCH(Product_Master!A248,Raw_Data!N:N,0)),"NOT FOUND")</f>
        <v>Technology</v>
      </c>
      <c r="D248" t="str">
        <f>IFERROR(INDEX(Raw_Data!P:P,MATCH(Product_Master!A248,Raw_Data!N:N,0)),"NOT FOUND")</f>
        <v>Accessories</v>
      </c>
      <c r="E248" s="11">
        <f>AVERAGEIF(Raw_Data!N:N,Product_Master!A248,Raw_Data!R:R)</f>
        <v>93.968666666666678</v>
      </c>
      <c r="F248" s="11">
        <f>AVERAGEIF(Raw_Data!N:N,Product_Master!A248,Raw_Data!U:U)</f>
        <v>35.748080000000002</v>
      </c>
      <c r="G248">
        <f>SUMIF(Raw_Data!N:N,Product_Master!A248,Raw_Data!S:S)</f>
        <v>52</v>
      </c>
      <c r="H248" s="11">
        <f>SUMIF(Raw_Data!N:N,Product_Master!A248,Raw_Data!R:R)</f>
        <v>1409.5300000000002</v>
      </c>
      <c r="I248" s="13">
        <f t="shared" si="6"/>
        <v>38.042553191489361</v>
      </c>
      <c r="J248" t="str">
        <f t="shared" si="7"/>
        <v>High Performer</v>
      </c>
    </row>
    <row r="249" spans="1:10" x14ac:dyDescent="0.3">
      <c r="A249" t="s">
        <v>1022</v>
      </c>
      <c r="B249" t="str">
        <f>IFERROR(INDEX(Raw_Data!Q:Q,MATCH(Product_Master!A249,Raw_Data!N:N,0)),"NOT FOUND")</f>
        <v>Regeneration Desk Collection</v>
      </c>
      <c r="C249" t="str">
        <f>IFERROR(INDEX(Raw_Data!O:O,MATCH(Product_Master!A249,Raw_Data!N:N,0)),"NOT FOUND")</f>
        <v>Furniture</v>
      </c>
      <c r="D249" t="str">
        <f>IFERROR(INDEX(Raw_Data!P:P,MATCH(Product_Master!A249,Raw_Data!N:N,0)),"NOT FOUND")</f>
        <v>Furnishings</v>
      </c>
      <c r="E249" s="11">
        <f>AVERAGEIF(Raw_Data!N:N,Product_Master!A249,Raw_Data!R:R)</f>
        <v>7.1808000000000005</v>
      </c>
      <c r="F249" s="11">
        <f>AVERAGEIF(Raw_Data!N:N,Product_Master!A249,Raw_Data!U:U)</f>
        <v>3.04128</v>
      </c>
      <c r="G249">
        <f>SUMIF(Raw_Data!N:N,Product_Master!A249,Raw_Data!S:S)</f>
        <v>21</v>
      </c>
      <c r="H249" s="11">
        <f>SUMIF(Raw_Data!N:N,Product_Master!A249,Raw_Data!R:R)</f>
        <v>35.904000000000003</v>
      </c>
      <c r="I249" s="13">
        <f t="shared" si="6"/>
        <v>42.352941176470587</v>
      </c>
      <c r="J249" t="str">
        <f t="shared" si="7"/>
        <v>Low Performer</v>
      </c>
    </row>
    <row r="250" spans="1:10" x14ac:dyDescent="0.3">
      <c r="A250" t="s">
        <v>1024</v>
      </c>
      <c r="B250" t="str">
        <f>IFERROR(INDEX(Raw_Data!Q:Q,MATCH(Product_Master!A250,Raw_Data!N:N,0)),"NOT FOUND")</f>
        <v>Presstex Flexible Ring Binders</v>
      </c>
      <c r="C250" t="str">
        <f>IFERROR(INDEX(Raw_Data!O:O,MATCH(Product_Master!A250,Raw_Data!N:N,0)),"NOT FOUND")</f>
        <v>Office Supplies</v>
      </c>
      <c r="D250" t="str">
        <f>IFERROR(INDEX(Raw_Data!P:P,MATCH(Product_Master!A250,Raw_Data!N:N,0)),"NOT FOUND")</f>
        <v>Binders</v>
      </c>
      <c r="E250" s="11">
        <f>AVERAGEIF(Raw_Data!N:N,Product_Master!A250,Raw_Data!R:R)</f>
        <v>11.602500000000001</v>
      </c>
      <c r="F250" s="11">
        <f>AVERAGEIF(Raw_Data!N:N,Product_Master!A250,Raw_Data!U:U)</f>
        <v>3.0712499999999996</v>
      </c>
      <c r="G250">
        <f>SUMIF(Raw_Data!N:N,Product_Master!A250,Raw_Data!S:S)</f>
        <v>30</v>
      </c>
      <c r="H250" s="11">
        <f>SUMIF(Raw_Data!N:N,Product_Master!A250,Raw_Data!R:R)</f>
        <v>92.820000000000007</v>
      </c>
      <c r="I250" s="13">
        <f t="shared" si="6"/>
        <v>26.470588235294112</v>
      </c>
      <c r="J250" t="str">
        <f t="shared" si="7"/>
        <v>Low Performer</v>
      </c>
    </row>
    <row r="251" spans="1:10" x14ac:dyDescent="0.3">
      <c r="A251" t="s">
        <v>1030</v>
      </c>
      <c r="B251" t="str">
        <f>IFERROR(INDEX(Raw_Data!Q:Q,MATCH(Product_Master!A251,Raw_Data!N:N,0)),"NOT FOUND")</f>
        <v>Ampad Gold Fibre Wirebound Steno Books, 6" x 9", Gregg Ruled</v>
      </c>
      <c r="C251" t="str">
        <f>IFERROR(INDEX(Raw_Data!O:O,MATCH(Product_Master!A251,Raw_Data!N:N,0)),"NOT FOUND")</f>
        <v>Office Supplies</v>
      </c>
      <c r="D251" t="str">
        <f>IFERROR(INDEX(Raw_Data!P:P,MATCH(Product_Master!A251,Raw_Data!N:N,0)),"NOT FOUND")</f>
        <v>Paper</v>
      </c>
      <c r="E251" s="11">
        <f>AVERAGEIF(Raw_Data!N:N,Product_Master!A251,Raw_Data!R:R)</f>
        <v>13.340250000000001</v>
      </c>
      <c r="F251" s="11">
        <f>AVERAGEIF(Raw_Data!N:N,Product_Master!A251,Raw_Data!U:U)</f>
        <v>5.8983749999999997</v>
      </c>
      <c r="G251">
        <f>SUMIF(Raw_Data!N:N,Product_Master!A251,Raw_Data!S:S)</f>
        <v>25</v>
      </c>
      <c r="H251" s="11">
        <f>SUMIF(Raw_Data!N:N,Product_Master!A251,Raw_Data!R:R)</f>
        <v>106.72200000000001</v>
      </c>
      <c r="I251" s="13">
        <f t="shared" si="6"/>
        <v>44.214876033057841</v>
      </c>
      <c r="J251" t="str">
        <f t="shared" si="7"/>
        <v>Low Performer</v>
      </c>
    </row>
    <row r="252" spans="1:10" x14ac:dyDescent="0.3">
      <c r="A252" t="s">
        <v>1032</v>
      </c>
      <c r="B252" t="str">
        <f>IFERROR(INDEX(Raw_Data!Q:Q,MATCH(Product_Master!A252,Raw_Data!N:N,0)),"NOT FOUND")</f>
        <v>Newell 330</v>
      </c>
      <c r="C252" t="str">
        <f>IFERROR(INDEX(Raw_Data!O:O,MATCH(Product_Master!A252,Raw_Data!N:N,0)),"NOT FOUND")</f>
        <v>Office Supplies</v>
      </c>
      <c r="D252" t="str">
        <f>IFERROR(INDEX(Raw_Data!P:P,MATCH(Product_Master!A252,Raw_Data!N:N,0)),"NOT FOUND")</f>
        <v>Art</v>
      </c>
      <c r="E252" s="11">
        <f>AVERAGEIF(Raw_Data!N:N,Product_Master!A252,Raw_Data!R:R)</f>
        <v>14.950000000000001</v>
      </c>
      <c r="F252" s="11">
        <f>AVERAGEIF(Raw_Data!N:N,Product_Master!A252,Raw_Data!U:U)</f>
        <v>2.7806999999999999</v>
      </c>
      <c r="G252">
        <f>SUMIF(Raw_Data!N:N,Product_Master!A252,Raw_Data!S:S)</f>
        <v>11</v>
      </c>
      <c r="H252" s="11">
        <f>SUMIF(Raw_Data!N:N,Product_Master!A252,Raw_Data!R:R)</f>
        <v>59.800000000000004</v>
      </c>
      <c r="I252" s="13">
        <f t="shared" si="6"/>
        <v>18.599999999999998</v>
      </c>
      <c r="J252" t="str">
        <f t="shared" si="7"/>
        <v>Low Performer</v>
      </c>
    </row>
    <row r="253" spans="1:10" x14ac:dyDescent="0.3">
      <c r="A253" t="s">
        <v>1037</v>
      </c>
      <c r="B253" t="str">
        <f>IFERROR(INDEX(Raw_Data!Q:Q,MATCH(Product_Master!A253,Raw_Data!N:N,0)),"NOT FOUND")</f>
        <v>Post-it “Important Message” Note Pad, Neon Colors, 50 Sheets/Pad</v>
      </c>
      <c r="C253" t="str">
        <f>IFERROR(INDEX(Raw_Data!O:O,MATCH(Product_Master!A253,Raw_Data!N:N,0)),"NOT FOUND")</f>
        <v>Office Supplies</v>
      </c>
      <c r="D253" t="str">
        <f>IFERROR(INDEX(Raw_Data!P:P,MATCH(Product_Master!A253,Raw_Data!N:N,0)),"NOT FOUND")</f>
        <v>Paper</v>
      </c>
      <c r="E253" s="11">
        <f>AVERAGEIF(Raw_Data!N:N,Product_Master!A253,Raw_Data!R:R)</f>
        <v>31.304000000000002</v>
      </c>
      <c r="F253" s="11">
        <f>AVERAGEIF(Raw_Data!N:N,Product_Master!A253,Raw_Data!U:U)</f>
        <v>14.268799999999999</v>
      </c>
      <c r="G253">
        <f>SUMIF(Raw_Data!N:N,Product_Master!A253,Raw_Data!S:S)</f>
        <v>9</v>
      </c>
      <c r="H253" s="11">
        <f>SUMIF(Raw_Data!N:N,Product_Master!A253,Raw_Data!R:R)</f>
        <v>62.608000000000004</v>
      </c>
      <c r="I253" s="13">
        <f t="shared" si="6"/>
        <v>45.581395348837198</v>
      </c>
      <c r="J253" t="str">
        <f t="shared" si="7"/>
        <v>Low Performer</v>
      </c>
    </row>
    <row r="254" spans="1:10" x14ac:dyDescent="0.3">
      <c r="A254" t="s">
        <v>1039</v>
      </c>
      <c r="B254" t="str">
        <f>IFERROR(INDEX(Raw_Data!Q:Q,MATCH(Product_Master!A254,Raw_Data!N:N,0)),"NOT FOUND")</f>
        <v>Adams Write n' Stick Phone Message Book, 11" X 5 1/4", 200 Messages</v>
      </c>
      <c r="C254" t="str">
        <f>IFERROR(INDEX(Raw_Data!O:O,MATCH(Product_Master!A254,Raw_Data!N:N,0)),"NOT FOUND")</f>
        <v>Office Supplies</v>
      </c>
      <c r="D254" t="str">
        <f>IFERROR(INDEX(Raw_Data!P:P,MATCH(Product_Master!A254,Raw_Data!N:N,0)),"NOT FOUND")</f>
        <v>Paper</v>
      </c>
      <c r="E254" s="11">
        <f>AVERAGEIF(Raw_Data!N:N,Product_Master!A254,Raw_Data!R:R)</f>
        <v>13.632</v>
      </c>
      <c r="F254" s="11">
        <f>AVERAGEIF(Raw_Data!N:N,Product_Master!A254,Raw_Data!U:U)</f>
        <v>5.4527999999999999</v>
      </c>
      <c r="G254">
        <f>SUMIF(Raw_Data!N:N,Product_Master!A254,Raw_Data!S:S)</f>
        <v>8</v>
      </c>
      <c r="H254" s="11">
        <f>SUMIF(Raw_Data!N:N,Product_Master!A254,Raw_Data!R:R)</f>
        <v>40.896000000000001</v>
      </c>
      <c r="I254" s="13">
        <f t="shared" si="6"/>
        <v>40</v>
      </c>
      <c r="J254" t="str">
        <f t="shared" si="7"/>
        <v>Low Performer</v>
      </c>
    </row>
    <row r="255" spans="1:10" x14ac:dyDescent="0.3">
      <c r="A255" t="s">
        <v>1041</v>
      </c>
      <c r="B255" t="str">
        <f>IFERROR(INDEX(Raw_Data!Q:Q,MATCH(Product_Master!A255,Raw_Data!N:N,0)),"NOT FOUND")</f>
        <v>Eldon Simplefile Box Office</v>
      </c>
      <c r="C255" t="str">
        <f>IFERROR(INDEX(Raw_Data!O:O,MATCH(Product_Master!A255,Raw_Data!N:N,0)),"NOT FOUND")</f>
        <v>Office Supplies</v>
      </c>
      <c r="D255" t="str">
        <f>IFERROR(INDEX(Raw_Data!P:P,MATCH(Product_Master!A255,Raw_Data!N:N,0)),"NOT FOUND")</f>
        <v>Storage</v>
      </c>
      <c r="E255" s="11">
        <f>AVERAGEIF(Raw_Data!N:N,Product_Master!A255,Raw_Data!R:R)</f>
        <v>43.228999999999999</v>
      </c>
      <c r="F255" s="11">
        <f>AVERAGEIF(Raw_Data!N:N,Product_Master!A255,Raw_Data!U:U)</f>
        <v>9.641</v>
      </c>
      <c r="G255">
        <f>SUMIF(Raw_Data!N:N,Product_Master!A255,Raw_Data!S:S)</f>
        <v>30</v>
      </c>
      <c r="H255" s="11">
        <f>SUMIF(Raw_Data!N:N,Product_Master!A255,Raw_Data!R:R)</f>
        <v>345.83199999999999</v>
      </c>
      <c r="I255" s="13">
        <f t="shared" si="6"/>
        <v>22.302158273381295</v>
      </c>
      <c r="J255" t="str">
        <f t="shared" si="7"/>
        <v>Medium</v>
      </c>
    </row>
    <row r="256" spans="1:10" x14ac:dyDescent="0.3">
      <c r="A256" t="s">
        <v>1043</v>
      </c>
      <c r="B256" t="str">
        <f>IFERROR(INDEX(Raw_Data!Q:Q,MATCH(Product_Master!A256,Raw_Data!N:N,0)),"NOT FOUND")</f>
        <v>Avery 489</v>
      </c>
      <c r="C256" t="str">
        <f>IFERROR(INDEX(Raw_Data!O:O,MATCH(Product_Master!A256,Raw_Data!N:N,0)),"NOT FOUND")</f>
        <v>Office Supplies</v>
      </c>
      <c r="D256" t="str">
        <f>IFERROR(INDEX(Raw_Data!P:P,MATCH(Product_Master!A256,Raw_Data!N:N,0)),"NOT FOUND")</f>
        <v>Labels</v>
      </c>
      <c r="E256" s="11">
        <f>AVERAGEIF(Raw_Data!N:N,Product_Master!A256,Raw_Data!R:R)</f>
        <v>31.877999999999997</v>
      </c>
      <c r="F256" s="11">
        <f>AVERAGEIF(Raw_Data!N:N,Product_Master!A256,Raw_Data!U:U)</f>
        <v>14.655599999999998</v>
      </c>
      <c r="G256">
        <f>SUMIF(Raw_Data!N:N,Product_Master!A256,Raw_Data!S:S)</f>
        <v>16</v>
      </c>
      <c r="H256" s="11">
        <f>SUMIF(Raw_Data!N:N,Product_Master!A256,Raw_Data!R:R)</f>
        <v>159.38999999999999</v>
      </c>
      <c r="I256" s="13">
        <f t="shared" si="6"/>
        <v>45.97402597402597</v>
      </c>
      <c r="J256" t="str">
        <f t="shared" si="7"/>
        <v>Low Performer</v>
      </c>
    </row>
    <row r="257" spans="1:10" x14ac:dyDescent="0.3">
      <c r="A257" t="s">
        <v>1046</v>
      </c>
      <c r="B257" t="str">
        <f>IFERROR(INDEX(Raw_Data!Q:Q,MATCH(Product_Master!A257,Raw_Data!N:N,0)),"NOT FOUND")</f>
        <v>Round Ring Binders</v>
      </c>
      <c r="C257" t="str">
        <f>IFERROR(INDEX(Raw_Data!O:O,MATCH(Product_Master!A257,Raw_Data!N:N,0)),"NOT FOUND")</f>
        <v>Office Supplies</v>
      </c>
      <c r="D257" t="str">
        <f>IFERROR(INDEX(Raw_Data!P:P,MATCH(Product_Master!A257,Raw_Data!N:N,0)),"NOT FOUND")</f>
        <v>Binders</v>
      </c>
      <c r="E257" s="11">
        <f>AVERAGEIF(Raw_Data!N:N,Product_Master!A257,Raw_Data!R:R)</f>
        <v>4.992</v>
      </c>
      <c r="F257" s="11">
        <f>AVERAGEIF(Raw_Data!N:N,Product_Master!A257,Raw_Data!U:U)</f>
        <v>-0.15253333333333355</v>
      </c>
      <c r="G257">
        <f>SUMIF(Raw_Data!N:N,Product_Master!A257,Raw_Data!S:S)</f>
        <v>28</v>
      </c>
      <c r="H257" s="11">
        <f>SUMIF(Raw_Data!N:N,Product_Master!A257,Raw_Data!R:R)</f>
        <v>29.952000000000002</v>
      </c>
      <c r="I257" s="13">
        <f t="shared" si="6"/>
        <v>-3.0555555555555598</v>
      </c>
      <c r="J257" t="str">
        <f t="shared" si="7"/>
        <v>Low Performer</v>
      </c>
    </row>
    <row r="258" spans="1:10" x14ac:dyDescent="0.3">
      <c r="A258" t="s">
        <v>1048</v>
      </c>
      <c r="B258" t="str">
        <f>IFERROR(INDEX(Raw_Data!Q:Q,MATCH(Product_Master!A258,Raw_Data!N:N,0)),"NOT FOUND")</f>
        <v>Bose SoundLink Bluetooth Speaker</v>
      </c>
      <c r="C258" t="str">
        <f>IFERROR(INDEX(Raw_Data!O:O,MATCH(Product_Master!A258,Raw_Data!N:N,0)),"NOT FOUND")</f>
        <v>Technology</v>
      </c>
      <c r="D258" t="str">
        <f>IFERROR(INDEX(Raw_Data!P:P,MATCH(Product_Master!A258,Raw_Data!N:N,0)),"NOT FOUND")</f>
        <v>Phones</v>
      </c>
      <c r="E258" s="11">
        <f>AVERAGEIF(Raw_Data!N:N,Product_Master!A258,Raw_Data!R:R)</f>
        <v>573.12</v>
      </c>
      <c r="F258" s="11">
        <f>AVERAGEIF(Raw_Data!N:N,Product_Master!A258,Raw_Data!U:U)</f>
        <v>193.42800000000003</v>
      </c>
      <c r="G258">
        <f>SUMIF(Raw_Data!N:N,Product_Master!A258,Raw_Data!S:S)</f>
        <v>18</v>
      </c>
      <c r="H258" s="11">
        <f>SUMIF(Raw_Data!N:N,Product_Master!A258,Raw_Data!R:R)</f>
        <v>2865.6</v>
      </c>
      <c r="I258" s="13">
        <f t="shared" si="6"/>
        <v>33.75</v>
      </c>
      <c r="J258" t="str">
        <f t="shared" si="7"/>
        <v>High Performer</v>
      </c>
    </row>
    <row r="259" spans="1:10" x14ac:dyDescent="0.3">
      <c r="A259" t="s">
        <v>1053</v>
      </c>
      <c r="B259" t="str">
        <f>IFERROR(INDEX(Raw_Data!Q:Q,MATCH(Product_Master!A259,Raw_Data!N:N,0)),"NOT FOUND")</f>
        <v>Bevis Round Bullnose 29" High Table Top</v>
      </c>
      <c r="C259" t="str">
        <f>IFERROR(INDEX(Raw_Data!O:O,MATCH(Product_Master!A259,Raw_Data!N:N,0)),"NOT FOUND")</f>
        <v>Furniture</v>
      </c>
      <c r="D259" t="str">
        <f>IFERROR(INDEX(Raw_Data!P:P,MATCH(Product_Master!A259,Raw_Data!N:N,0)),"NOT FOUND")</f>
        <v>Tables</v>
      </c>
      <c r="E259" s="11">
        <f>AVERAGEIF(Raw_Data!N:N,Product_Master!A259,Raw_Data!R:R)</f>
        <v>908.9849999999999</v>
      </c>
      <c r="F259" s="11">
        <f>AVERAGEIF(Raw_Data!N:N,Product_Master!A259,Raw_Data!U:U)</f>
        <v>-38.437080000000002</v>
      </c>
      <c r="G259">
        <f>SUMIF(Raw_Data!N:N,Product_Master!A259,Raw_Data!S:S)</f>
        <v>24</v>
      </c>
      <c r="H259" s="11">
        <f>SUMIF(Raw_Data!N:N,Product_Master!A259,Raw_Data!R:R)</f>
        <v>4544.9249999999993</v>
      </c>
      <c r="I259" s="13">
        <f t="shared" ref="I259:I322" si="8">IF(E259&gt;0,(F259/E259)*100,0)</f>
        <v>-4.2285714285714295</v>
      </c>
      <c r="J259" t="str">
        <f t="shared" ref="J259:J322" si="9">IF(H259&gt;=1234,"High Performer",IF(H259&gt;=295,"Medium","Low Performer"))</f>
        <v>High Performer</v>
      </c>
    </row>
    <row r="260" spans="1:10" x14ac:dyDescent="0.3">
      <c r="A260" t="s">
        <v>1056</v>
      </c>
      <c r="B260" t="str">
        <f>IFERROR(INDEX(Raw_Data!Q:Q,MATCH(Product_Master!A260,Raw_Data!N:N,0)),"NOT FOUND")</f>
        <v>Easy-staple paper</v>
      </c>
      <c r="C260" t="str">
        <f>IFERROR(INDEX(Raw_Data!O:O,MATCH(Product_Master!A260,Raw_Data!N:N,0)),"NOT FOUND")</f>
        <v>Office Supplies</v>
      </c>
      <c r="D260" t="str">
        <f>IFERROR(INDEX(Raw_Data!P:P,MATCH(Product_Master!A260,Raw_Data!N:N,0)),"NOT FOUND")</f>
        <v>Paper</v>
      </c>
      <c r="E260" s="11">
        <f>AVERAGEIF(Raw_Data!N:N,Product_Master!A260,Raw_Data!R:R)</f>
        <v>92.143999999999991</v>
      </c>
      <c r="F260" s="11">
        <f>AVERAGEIF(Raw_Data!N:N,Product_Master!A260,Raw_Data!U:U)</f>
        <v>38.924933333333328</v>
      </c>
      <c r="G260">
        <f>SUMIF(Raw_Data!N:N,Product_Master!A260,Raw_Data!S:S)</f>
        <v>34</v>
      </c>
      <c r="H260" s="11">
        <f>SUMIF(Raw_Data!N:N,Product_Master!A260,Raw_Data!R:R)</f>
        <v>1105.7279999999998</v>
      </c>
      <c r="I260" s="13">
        <f t="shared" si="8"/>
        <v>42.243589743589745</v>
      </c>
      <c r="J260" t="str">
        <f t="shared" si="9"/>
        <v>Medium</v>
      </c>
    </row>
    <row r="261" spans="1:10" x14ac:dyDescent="0.3">
      <c r="A261" t="s">
        <v>1057</v>
      </c>
      <c r="B261" t="str">
        <f>IFERROR(INDEX(Raw_Data!Q:Q,MATCH(Product_Master!A261,Raw_Data!N:N,0)),"NOT FOUND")</f>
        <v>Microsoft Arc Touch Mouse</v>
      </c>
      <c r="C261" t="str">
        <f>IFERROR(INDEX(Raw_Data!O:O,MATCH(Product_Master!A261,Raw_Data!N:N,0)),"NOT FOUND")</f>
        <v>Technology</v>
      </c>
      <c r="D261" t="str">
        <f>IFERROR(INDEX(Raw_Data!P:P,MATCH(Product_Master!A261,Raw_Data!N:N,0)),"NOT FOUND")</f>
        <v>Accessories</v>
      </c>
      <c r="E261" s="11">
        <f>AVERAGEIF(Raw_Data!N:N,Product_Master!A261,Raw_Data!R:R)</f>
        <v>179.85000000000002</v>
      </c>
      <c r="F261" s="11">
        <f>AVERAGEIF(Raw_Data!N:N,Product_Master!A261,Raw_Data!U:U)</f>
        <v>45.561999999999998</v>
      </c>
      <c r="G261">
        <f>SUMIF(Raw_Data!N:N,Product_Master!A261,Raw_Data!S:S)</f>
        <v>7</v>
      </c>
      <c r="H261" s="11">
        <f>SUMIF(Raw_Data!N:N,Product_Master!A261,Raw_Data!R:R)</f>
        <v>359.70000000000005</v>
      </c>
      <c r="I261" s="13">
        <f t="shared" si="8"/>
        <v>25.333333333333329</v>
      </c>
      <c r="J261" t="str">
        <f t="shared" si="9"/>
        <v>Medium</v>
      </c>
    </row>
    <row r="262" spans="1:10" x14ac:dyDescent="0.3">
      <c r="A262" t="s">
        <v>1059</v>
      </c>
      <c r="B262" t="str">
        <f>IFERROR(INDEX(Raw_Data!Q:Q,MATCH(Product_Master!A262,Raw_Data!N:N,0)),"NOT FOUND")</f>
        <v>Xerox 216</v>
      </c>
      <c r="C262" t="str">
        <f>IFERROR(INDEX(Raw_Data!O:O,MATCH(Product_Master!A262,Raw_Data!N:N,0)),"NOT FOUND")</f>
        <v>Office Supplies</v>
      </c>
      <c r="D262" t="str">
        <f>IFERROR(INDEX(Raw_Data!P:P,MATCH(Product_Master!A262,Raw_Data!N:N,0)),"NOT FOUND")</f>
        <v>Paper</v>
      </c>
      <c r="E262" s="11">
        <f>AVERAGEIF(Raw_Data!N:N,Product_Master!A262,Raw_Data!R:R)</f>
        <v>29.808</v>
      </c>
      <c r="F262" s="11">
        <f>AVERAGEIF(Raw_Data!N:N,Product_Master!A262,Raw_Data!U:U)</f>
        <v>12.117600000000001</v>
      </c>
      <c r="G262">
        <f>SUMIF(Raw_Data!N:N,Product_Master!A262,Raw_Data!S:S)</f>
        <v>42</v>
      </c>
      <c r="H262" s="11">
        <f>SUMIF(Raw_Data!N:N,Product_Master!A262,Raw_Data!R:R)</f>
        <v>238.464</v>
      </c>
      <c r="I262" s="13">
        <f t="shared" si="8"/>
        <v>40.652173913043484</v>
      </c>
      <c r="J262" t="str">
        <f t="shared" si="9"/>
        <v>Low Performer</v>
      </c>
    </row>
    <row r="263" spans="1:10" x14ac:dyDescent="0.3">
      <c r="A263" t="s">
        <v>1065</v>
      </c>
      <c r="B263" t="str">
        <f>IFERROR(INDEX(Raw_Data!Q:Q,MATCH(Product_Master!A263,Raw_Data!N:N,0)),"NOT FOUND")</f>
        <v>GBC VeloBinder Electric Binding Machine</v>
      </c>
      <c r="C263" t="str">
        <f>IFERROR(INDEX(Raw_Data!O:O,MATCH(Product_Master!A263,Raw_Data!N:N,0)),"NOT FOUND")</f>
        <v>Office Supplies</v>
      </c>
      <c r="D263" t="str">
        <f>IFERROR(INDEX(Raw_Data!P:P,MATCH(Product_Master!A263,Raw_Data!N:N,0)),"NOT FOUND")</f>
        <v>Binders</v>
      </c>
      <c r="E263" s="11">
        <f>AVERAGEIF(Raw_Data!N:N,Product_Master!A263,Raw_Data!R:R)</f>
        <v>124.00449999999998</v>
      </c>
      <c r="F263" s="11">
        <f>AVERAGEIF(Raw_Data!N:N,Product_Master!A263,Raw_Data!U:U)</f>
        <v>-102.833</v>
      </c>
      <c r="G263">
        <f>SUMIF(Raw_Data!N:N,Product_Master!A263,Raw_Data!S:S)</f>
        <v>15</v>
      </c>
      <c r="H263" s="11">
        <f>SUMIF(Raw_Data!N:N,Product_Master!A263,Raw_Data!R:R)</f>
        <v>496.01799999999992</v>
      </c>
      <c r="I263" s="13">
        <f t="shared" si="8"/>
        <v>-82.926829268292707</v>
      </c>
      <c r="J263" t="str">
        <f t="shared" si="9"/>
        <v>Medium</v>
      </c>
    </row>
    <row r="264" spans="1:10" x14ac:dyDescent="0.3">
      <c r="A264" t="s">
        <v>1067</v>
      </c>
      <c r="B264" t="str">
        <f>IFERROR(INDEX(Raw_Data!Q:Q,MATCH(Product_Master!A264,Raw_Data!N:N,0)),"NOT FOUND")</f>
        <v>Premier Automatic Letter Opener</v>
      </c>
      <c r="C264" t="str">
        <f>IFERROR(INDEX(Raw_Data!O:O,MATCH(Product_Master!A264,Raw_Data!N:N,0)),"NOT FOUND")</f>
        <v>Office Supplies</v>
      </c>
      <c r="D264" t="str">
        <f>IFERROR(INDEX(Raw_Data!P:P,MATCH(Product_Master!A264,Raw_Data!N:N,0)),"NOT FOUND")</f>
        <v>Supplies</v>
      </c>
      <c r="E264" s="11">
        <f>AVERAGEIF(Raw_Data!N:N,Product_Master!A264,Raw_Data!R:R)</f>
        <v>567.27319999999997</v>
      </c>
      <c r="F264" s="11">
        <f>AVERAGEIF(Raw_Data!N:N,Product_Master!A264,Raw_Data!U:U)</f>
        <v>-85.571719999999999</v>
      </c>
      <c r="G264">
        <f>SUMIF(Raw_Data!N:N,Product_Master!A264,Raw_Data!S:S)</f>
        <v>14</v>
      </c>
      <c r="H264" s="11">
        <f>SUMIF(Raw_Data!N:N,Product_Master!A264,Raw_Data!R:R)</f>
        <v>2836.366</v>
      </c>
      <c r="I264" s="13">
        <f t="shared" si="8"/>
        <v>-15.084745762711865</v>
      </c>
      <c r="J264" t="str">
        <f t="shared" si="9"/>
        <v>High Performer</v>
      </c>
    </row>
    <row r="265" spans="1:10" x14ac:dyDescent="0.3">
      <c r="A265" t="s">
        <v>1072</v>
      </c>
      <c r="B265" t="str">
        <f>IFERROR(INDEX(Raw_Data!Q:Q,MATCH(Product_Master!A265,Raw_Data!N:N,0)),"NOT FOUND")</f>
        <v>Advantus SlideClip Paper Clips</v>
      </c>
      <c r="C265" t="str">
        <f>IFERROR(INDEX(Raw_Data!O:O,MATCH(Product_Master!A265,Raw_Data!N:N,0)),"NOT FOUND")</f>
        <v>Office Supplies</v>
      </c>
      <c r="D265" t="str">
        <f>IFERROR(INDEX(Raw_Data!P:P,MATCH(Product_Master!A265,Raw_Data!N:N,0)),"NOT FOUND")</f>
        <v>Fasteners</v>
      </c>
      <c r="E265" s="11">
        <f>AVERAGEIF(Raw_Data!N:N,Product_Master!A265,Raw_Data!R:R)</f>
        <v>15.458666666666668</v>
      </c>
      <c r="F265" s="11">
        <f>AVERAGEIF(Raw_Data!N:N,Product_Master!A265,Raw_Data!U:U)</f>
        <v>6.5926666666666662</v>
      </c>
      <c r="G265">
        <f>SUMIF(Raw_Data!N:N,Product_Master!A265,Raw_Data!S:S)</f>
        <v>15</v>
      </c>
      <c r="H265" s="11">
        <f>SUMIF(Raw_Data!N:N,Product_Master!A265,Raw_Data!R:R)</f>
        <v>46.376000000000005</v>
      </c>
      <c r="I265" s="13">
        <f t="shared" si="8"/>
        <v>42.647058823529406</v>
      </c>
      <c r="J265" t="str">
        <f t="shared" si="9"/>
        <v>Low Performer</v>
      </c>
    </row>
    <row r="266" spans="1:10" x14ac:dyDescent="0.3">
      <c r="A266" t="s">
        <v>1074</v>
      </c>
      <c r="B266" t="str">
        <f>IFERROR(INDEX(Raw_Data!Q:Q,MATCH(Product_Master!A266,Raw_Data!N:N,0)),"NOT FOUND")</f>
        <v>Avery 512</v>
      </c>
      <c r="C266" t="str">
        <f>IFERROR(INDEX(Raw_Data!O:O,MATCH(Product_Master!A266,Raw_Data!N:N,0)),"NOT FOUND")</f>
        <v>Office Supplies</v>
      </c>
      <c r="D266" t="str">
        <f>IFERROR(INDEX(Raw_Data!P:P,MATCH(Product_Master!A266,Raw_Data!N:N,0)),"NOT FOUND")</f>
        <v>Labels</v>
      </c>
      <c r="E266" s="11">
        <f>AVERAGEIF(Raw_Data!N:N,Product_Master!A266,Raw_Data!R:R)</f>
        <v>16.877600000000001</v>
      </c>
      <c r="F266" s="11">
        <f>AVERAGEIF(Raw_Data!N:N,Product_Master!A266,Raw_Data!U:U)</f>
        <v>7.0747199999999992</v>
      </c>
      <c r="G266">
        <f>SUMIF(Raw_Data!N:N,Product_Master!A266,Raw_Data!S:S)</f>
        <v>32</v>
      </c>
      <c r="H266" s="11">
        <f>SUMIF(Raw_Data!N:N,Product_Master!A266,Raw_Data!R:R)</f>
        <v>84.388000000000005</v>
      </c>
      <c r="I266" s="13">
        <f t="shared" si="8"/>
        <v>41.917808219178077</v>
      </c>
      <c r="J266" t="str">
        <f t="shared" si="9"/>
        <v>Low Performer</v>
      </c>
    </row>
    <row r="267" spans="1:10" x14ac:dyDescent="0.3">
      <c r="A267" t="s">
        <v>1076</v>
      </c>
      <c r="B267" t="str">
        <f>IFERROR(INDEX(Raw_Data!Q:Q,MATCH(Product_Master!A267,Raw_Data!N:N,0)),"NOT FOUND")</f>
        <v>Logitech Wireless Gaming Headset G930</v>
      </c>
      <c r="C267" t="str">
        <f>IFERROR(INDEX(Raw_Data!O:O,MATCH(Product_Master!A267,Raw_Data!N:N,0)),"NOT FOUND")</f>
        <v>Technology</v>
      </c>
      <c r="D267" t="str">
        <f>IFERROR(INDEX(Raw_Data!P:P,MATCH(Product_Master!A267,Raw_Data!N:N,0)),"NOT FOUND")</f>
        <v>Accessories</v>
      </c>
      <c r="E267" s="11">
        <f>AVERAGEIF(Raw_Data!N:N,Product_Master!A267,Raw_Data!R:R)</f>
        <v>479.96999999999997</v>
      </c>
      <c r="F267" s="11">
        <f>AVERAGEIF(Raw_Data!N:N,Product_Master!A267,Raw_Data!U:U)</f>
        <v>127.19204999999999</v>
      </c>
      <c r="G267">
        <f>SUMIF(Raw_Data!N:N,Product_Master!A267,Raw_Data!S:S)</f>
        <v>21</v>
      </c>
      <c r="H267" s="11">
        <f>SUMIF(Raw_Data!N:N,Product_Master!A267,Raw_Data!R:R)</f>
        <v>2879.8199999999997</v>
      </c>
      <c r="I267" s="13">
        <f t="shared" si="8"/>
        <v>26.5</v>
      </c>
      <c r="J267" t="str">
        <f t="shared" si="9"/>
        <v>High Performer</v>
      </c>
    </row>
    <row r="268" spans="1:10" x14ac:dyDescent="0.3">
      <c r="A268" t="s">
        <v>1078</v>
      </c>
      <c r="B268" t="str">
        <f>IFERROR(INDEX(Raw_Data!Q:Q,MATCH(Product_Master!A268,Raw_Data!N:N,0)),"NOT FOUND")</f>
        <v>Bush Westfield Collection Bookcases, Medium Cherry Finish</v>
      </c>
      <c r="C268" t="str">
        <f>IFERROR(INDEX(Raw_Data!O:O,MATCH(Product_Master!A268,Raw_Data!N:N,0)),"NOT FOUND")</f>
        <v>Furniture</v>
      </c>
      <c r="D268" t="str">
        <f>IFERROR(INDEX(Raw_Data!P:P,MATCH(Product_Master!A268,Raw_Data!N:N,0)),"NOT FOUND")</f>
        <v>Bookcases</v>
      </c>
      <c r="E268" s="11">
        <f>AVERAGEIF(Raw_Data!N:N,Product_Master!A268,Raw_Data!R:R)</f>
        <v>158.54308888888889</v>
      </c>
      <c r="F268" s="11">
        <f>AVERAGEIF(Raw_Data!N:N,Product_Master!A268,Raw_Data!U:U)</f>
        <v>-2.2547777777777784</v>
      </c>
      <c r="G268">
        <f>SUMIF(Raw_Data!N:N,Product_Master!A268,Raw_Data!S:S)</f>
        <v>32</v>
      </c>
      <c r="H268" s="11">
        <f>SUMIF(Raw_Data!N:N,Product_Master!A268,Raw_Data!R:R)</f>
        <v>1426.8878</v>
      </c>
      <c r="I268" s="13">
        <f t="shared" si="8"/>
        <v>-1.4221861032100775</v>
      </c>
      <c r="J268" t="str">
        <f t="shared" si="9"/>
        <v>High Performer</v>
      </c>
    </row>
    <row r="269" spans="1:10" x14ac:dyDescent="0.3">
      <c r="A269" t="s">
        <v>1084</v>
      </c>
      <c r="B269" t="str">
        <f>IFERROR(INDEX(Raw_Data!Q:Q,MATCH(Product_Master!A269,Raw_Data!N:N,0)),"NOT FOUND")</f>
        <v>Howard Miller 13" Diameter Goldtone Round Wall Clock</v>
      </c>
      <c r="C269" t="str">
        <f>IFERROR(INDEX(Raw_Data!O:O,MATCH(Product_Master!A269,Raw_Data!N:N,0)),"NOT FOUND")</f>
        <v>Furniture</v>
      </c>
      <c r="D269" t="str">
        <f>IFERROR(INDEX(Raw_Data!P:P,MATCH(Product_Master!A269,Raw_Data!N:N,0)),"NOT FOUND")</f>
        <v>Furnishings</v>
      </c>
      <c r="E269" s="11">
        <f>AVERAGEIF(Raw_Data!N:N,Product_Master!A269,Raw_Data!R:R)</f>
        <v>139.67849999999999</v>
      </c>
      <c r="F269" s="11">
        <f>AVERAGEIF(Raw_Data!N:N,Product_Master!A269,Raw_Data!U:U)</f>
        <v>40.368825000000001</v>
      </c>
      <c r="G269">
        <f>SUMIF(Raw_Data!N:N,Product_Master!A269,Raw_Data!S:S)</f>
        <v>39</v>
      </c>
      <c r="H269" s="11">
        <f>SUMIF(Raw_Data!N:N,Product_Master!A269,Raw_Data!R:R)</f>
        <v>1117.4279999999999</v>
      </c>
      <c r="I269" s="13">
        <f t="shared" si="8"/>
        <v>28.901244643950218</v>
      </c>
      <c r="J269" t="str">
        <f t="shared" si="9"/>
        <v>Medium</v>
      </c>
    </row>
    <row r="270" spans="1:10" x14ac:dyDescent="0.3">
      <c r="A270" t="s">
        <v>1086</v>
      </c>
      <c r="B270" t="str">
        <f>IFERROR(INDEX(Raw_Data!Q:Q,MATCH(Product_Master!A270,Raw_Data!N:N,0)),"NOT FOUND")</f>
        <v>Global Deluxe Office Fabric Chairs</v>
      </c>
      <c r="C270" t="str">
        <f>IFERROR(INDEX(Raw_Data!O:O,MATCH(Product_Master!A270,Raw_Data!N:N,0)),"NOT FOUND")</f>
        <v>Furniture</v>
      </c>
      <c r="D270" t="str">
        <f>IFERROR(INDEX(Raw_Data!P:P,MATCH(Product_Master!A270,Raw_Data!N:N,0)),"NOT FOUND")</f>
        <v>Chairs</v>
      </c>
      <c r="E270" s="11">
        <f>AVERAGEIF(Raw_Data!N:N,Product_Master!A270,Raw_Data!R:R)</f>
        <v>236.75066666666669</v>
      </c>
      <c r="F270" s="11">
        <f>AVERAGEIF(Raw_Data!N:N,Product_Master!A270,Raw_Data!U:U)</f>
        <v>38.232033333333334</v>
      </c>
      <c r="G270">
        <f>SUMIF(Raw_Data!N:N,Product_Master!A270,Raw_Data!S:S)</f>
        <v>17</v>
      </c>
      <c r="H270" s="11">
        <f>SUMIF(Raw_Data!N:N,Product_Master!A270,Raw_Data!R:R)</f>
        <v>1420.5040000000001</v>
      </c>
      <c r="I270" s="13">
        <f t="shared" si="8"/>
        <v>16.148648648648649</v>
      </c>
      <c r="J270" t="str">
        <f t="shared" si="9"/>
        <v>High Performer</v>
      </c>
    </row>
    <row r="271" spans="1:10" x14ac:dyDescent="0.3">
      <c r="A271" t="s">
        <v>1088</v>
      </c>
      <c r="B271" t="str">
        <f>IFERROR(INDEX(Raw_Data!Q:Q,MATCH(Product_Master!A271,Raw_Data!N:N,0)),"NOT FOUND")</f>
        <v>Eldon ClusterMat Chair Mat with Cordless Antistatic Protection</v>
      </c>
      <c r="C271" t="str">
        <f>IFERROR(INDEX(Raw_Data!O:O,MATCH(Product_Master!A271,Raw_Data!N:N,0)),"NOT FOUND")</f>
        <v>Furniture</v>
      </c>
      <c r="D271" t="str">
        <f>IFERROR(INDEX(Raw_Data!P:P,MATCH(Product_Master!A271,Raw_Data!N:N,0)),"NOT FOUND")</f>
        <v>Furnishings</v>
      </c>
      <c r="E271" s="11">
        <f>AVERAGEIF(Raw_Data!N:N,Product_Master!A271,Raw_Data!R:R)</f>
        <v>240.18720000000002</v>
      </c>
      <c r="F271" s="11">
        <f>AVERAGEIF(Raw_Data!N:N,Product_Master!A271,Raw_Data!U:U)</f>
        <v>-51.312719999999999</v>
      </c>
      <c r="G271">
        <f>SUMIF(Raw_Data!N:N,Product_Master!A271,Raw_Data!S:S)</f>
        <v>18</v>
      </c>
      <c r="H271" s="11">
        <f>SUMIF(Raw_Data!N:N,Product_Master!A271,Raw_Data!R:R)</f>
        <v>1200.9360000000001</v>
      </c>
      <c r="I271" s="13">
        <f t="shared" si="8"/>
        <v>-21.363636363636363</v>
      </c>
      <c r="J271" t="str">
        <f t="shared" si="9"/>
        <v>Medium</v>
      </c>
    </row>
    <row r="272" spans="1:10" x14ac:dyDescent="0.3">
      <c r="A272" t="s">
        <v>1090</v>
      </c>
      <c r="B272" t="str">
        <f>IFERROR(INDEX(Raw_Data!Q:Q,MATCH(Product_Master!A272,Raw_Data!N:N,0)),"NOT FOUND")</f>
        <v>Ibico Laser Imprintable Binding System Covers</v>
      </c>
      <c r="C272" t="str">
        <f>IFERROR(INDEX(Raw_Data!O:O,MATCH(Product_Master!A272,Raw_Data!N:N,0)),"NOT FOUND")</f>
        <v>Office Supplies</v>
      </c>
      <c r="D272" t="str">
        <f>IFERROR(INDEX(Raw_Data!P:P,MATCH(Product_Master!A272,Raw_Data!N:N,0)),"NOT FOUND")</f>
        <v>Binders</v>
      </c>
      <c r="E272" s="11">
        <f>AVERAGEIF(Raw_Data!N:N,Product_Master!A272,Raw_Data!R:R)</f>
        <v>137.55000000000001</v>
      </c>
      <c r="F272" s="11">
        <f>AVERAGEIF(Raw_Data!N:N,Product_Master!A272,Raw_Data!U:U)</f>
        <v>17.291999999999998</v>
      </c>
      <c r="G272">
        <f>SUMIF(Raw_Data!N:N,Product_Master!A272,Raw_Data!S:S)</f>
        <v>34</v>
      </c>
      <c r="H272" s="11">
        <f>SUMIF(Raw_Data!N:N,Product_Master!A272,Raw_Data!R:R)</f>
        <v>1100.4000000000001</v>
      </c>
      <c r="I272" s="13">
        <f t="shared" si="8"/>
        <v>12.571428571428569</v>
      </c>
      <c r="J272" t="str">
        <f t="shared" si="9"/>
        <v>Medium</v>
      </c>
    </row>
    <row r="273" spans="1:10" x14ac:dyDescent="0.3">
      <c r="A273" t="s">
        <v>1092</v>
      </c>
      <c r="B273" t="str">
        <f>IFERROR(INDEX(Raw_Data!Q:Q,MATCH(Product_Master!A273,Raw_Data!N:N,0)),"NOT FOUND")</f>
        <v>Vinyl Coated Wire Paper Clips in Organizer Box, 800/Box</v>
      </c>
      <c r="C273" t="str">
        <f>IFERROR(INDEX(Raw_Data!O:O,MATCH(Product_Master!A273,Raw_Data!N:N,0)),"NOT FOUND")</f>
        <v>Office Supplies</v>
      </c>
      <c r="D273" t="str">
        <f>IFERROR(INDEX(Raw_Data!P:P,MATCH(Product_Master!A273,Raw_Data!N:N,0)),"NOT FOUND")</f>
        <v>Fasteners</v>
      </c>
      <c r="E273" s="11">
        <f>AVERAGEIF(Raw_Data!N:N,Product_Master!A273,Raw_Data!R:R)</f>
        <v>37.023000000000003</v>
      </c>
      <c r="F273" s="11">
        <f>AVERAGEIF(Raw_Data!N:N,Product_Master!A273,Raw_Data!U:U)</f>
        <v>14.96705</v>
      </c>
      <c r="G273">
        <f>SUMIF(Raw_Data!N:N,Product_Master!A273,Raw_Data!S:S)</f>
        <v>29</v>
      </c>
      <c r="H273" s="11">
        <f>SUMIF(Raw_Data!N:N,Product_Master!A273,Raw_Data!R:R)</f>
        <v>296.18400000000003</v>
      </c>
      <c r="I273" s="13">
        <f t="shared" si="8"/>
        <v>40.426356589147282</v>
      </c>
      <c r="J273" t="str">
        <f t="shared" si="9"/>
        <v>Medium</v>
      </c>
    </row>
    <row r="274" spans="1:10" x14ac:dyDescent="0.3">
      <c r="A274" t="s">
        <v>1096</v>
      </c>
      <c r="B274" t="str">
        <f>IFERROR(INDEX(Raw_Data!Q:Q,MATCH(Product_Master!A274,Raw_Data!N:N,0)),"NOT FOUND")</f>
        <v>Xerox 223</v>
      </c>
      <c r="C274" t="str">
        <f>IFERROR(INDEX(Raw_Data!O:O,MATCH(Product_Master!A274,Raw_Data!N:N,0)),"NOT FOUND")</f>
        <v>Office Supplies</v>
      </c>
      <c r="D274" t="str">
        <f>IFERROR(INDEX(Raw_Data!P:P,MATCH(Product_Master!A274,Raw_Data!N:N,0)),"NOT FOUND")</f>
        <v>Paper</v>
      </c>
      <c r="E274" s="11">
        <f>AVERAGEIF(Raw_Data!N:N,Product_Master!A274,Raw_Data!R:R)</f>
        <v>19.439999999999998</v>
      </c>
      <c r="F274" s="11">
        <f>AVERAGEIF(Raw_Data!N:N,Product_Master!A274,Raw_Data!U:U)</f>
        <v>9.3312000000000008</v>
      </c>
      <c r="G274">
        <f>SUMIF(Raw_Data!N:N,Product_Master!A274,Raw_Data!S:S)</f>
        <v>9</v>
      </c>
      <c r="H274" s="11">
        <f>SUMIF(Raw_Data!N:N,Product_Master!A274,Raw_Data!R:R)</f>
        <v>58.319999999999993</v>
      </c>
      <c r="I274" s="13">
        <f t="shared" si="8"/>
        <v>48.000000000000007</v>
      </c>
      <c r="J274" t="str">
        <f t="shared" si="9"/>
        <v>Low Performer</v>
      </c>
    </row>
    <row r="275" spans="1:10" x14ac:dyDescent="0.3">
      <c r="A275" t="s">
        <v>1098</v>
      </c>
      <c r="B275" t="str">
        <f>IFERROR(INDEX(Raw_Data!Q:Q,MATCH(Product_Master!A275,Raw_Data!N:N,0)),"NOT FOUND")</f>
        <v>Tennsco Stur-D-Stor Boltless Shelving, 5 Shelves, 24" Deep, Sand</v>
      </c>
      <c r="C275" t="str">
        <f>IFERROR(INDEX(Raw_Data!O:O,MATCH(Product_Master!A275,Raw_Data!N:N,0)),"NOT FOUND")</f>
        <v>Office Supplies</v>
      </c>
      <c r="D275" t="str">
        <f>IFERROR(INDEX(Raw_Data!P:P,MATCH(Product_Master!A275,Raw_Data!N:N,0)),"NOT FOUND")</f>
        <v>Storage</v>
      </c>
      <c r="E275" s="11">
        <f>AVERAGEIF(Raw_Data!N:N,Product_Master!A275,Raw_Data!R:R)</f>
        <v>626.29200000000003</v>
      </c>
      <c r="F275" s="11">
        <f>AVERAGEIF(Raw_Data!N:N,Product_Master!A275,Raw_Data!U:U)</f>
        <v>-5.2191000000000001</v>
      </c>
      <c r="G275">
        <f>SUMIF(Raw_Data!N:N,Product_Master!A275,Raw_Data!S:S)</f>
        <v>33</v>
      </c>
      <c r="H275" s="11">
        <f>SUMIF(Raw_Data!N:N,Product_Master!A275,Raw_Data!R:R)</f>
        <v>4384.0439999999999</v>
      </c>
      <c r="I275" s="13">
        <f t="shared" si="8"/>
        <v>-0.83333333333333337</v>
      </c>
      <c r="J275" t="str">
        <f t="shared" si="9"/>
        <v>High Performer</v>
      </c>
    </row>
    <row r="276" spans="1:10" x14ac:dyDescent="0.3">
      <c r="A276" t="s">
        <v>1100</v>
      </c>
      <c r="B276" t="str">
        <f>IFERROR(INDEX(Raw_Data!Q:Q,MATCH(Product_Master!A276,Raw_Data!N:N,0)),"NOT FOUND")</f>
        <v>Xerox 1939</v>
      </c>
      <c r="C276" t="str">
        <f>IFERROR(INDEX(Raw_Data!O:O,MATCH(Product_Master!A276,Raw_Data!N:N,0)),"NOT FOUND")</f>
        <v>Office Supplies</v>
      </c>
      <c r="D276" t="str">
        <f>IFERROR(INDEX(Raw_Data!P:P,MATCH(Product_Master!A276,Raw_Data!N:N,0)),"NOT FOUND")</f>
        <v>Paper</v>
      </c>
      <c r="E276" s="11">
        <f>AVERAGEIF(Raw_Data!N:N,Product_Master!A276,Raw_Data!R:R)</f>
        <v>83.467999999999989</v>
      </c>
      <c r="F276" s="11">
        <f>AVERAGEIF(Raw_Data!N:N,Product_Master!A276,Raw_Data!U:U)</f>
        <v>40.064639999999997</v>
      </c>
      <c r="G276">
        <f>SUMIF(Raw_Data!N:N,Product_Master!A276,Raw_Data!S:S)</f>
        <v>22</v>
      </c>
      <c r="H276" s="11">
        <f>SUMIF(Raw_Data!N:N,Product_Master!A276,Raw_Data!R:R)</f>
        <v>417.34</v>
      </c>
      <c r="I276" s="13">
        <f t="shared" si="8"/>
        <v>48.000000000000007</v>
      </c>
      <c r="J276" t="str">
        <f t="shared" si="9"/>
        <v>Medium</v>
      </c>
    </row>
    <row r="277" spans="1:10" x14ac:dyDescent="0.3">
      <c r="A277" t="s">
        <v>1102</v>
      </c>
      <c r="B277" t="str">
        <f>IFERROR(INDEX(Raw_Data!Q:Q,MATCH(Product_Master!A277,Raw_Data!N:N,0)),"NOT FOUND")</f>
        <v>Floodlight Indoor Halogen Bulbs, 1 Bulb per Pack, 60 Watts</v>
      </c>
      <c r="C277" t="str">
        <f>IFERROR(INDEX(Raw_Data!O:O,MATCH(Product_Master!A277,Raw_Data!N:N,0)),"NOT FOUND")</f>
        <v>Furniture</v>
      </c>
      <c r="D277" t="str">
        <f>IFERROR(INDEX(Raw_Data!P:P,MATCH(Product_Master!A277,Raw_Data!N:N,0)),"NOT FOUND")</f>
        <v>Furnishings</v>
      </c>
      <c r="E277" s="11">
        <f>AVERAGEIF(Raw_Data!N:N,Product_Master!A277,Raw_Data!R:R)</f>
        <v>72.426666666666662</v>
      </c>
      <c r="F277" s="11">
        <f>AVERAGEIF(Raw_Data!N:N,Product_Master!A277,Raw_Data!U:U)</f>
        <v>32.850666666666669</v>
      </c>
      <c r="G277">
        <f>SUMIF(Raw_Data!N:N,Product_Master!A277,Raw_Data!S:S)</f>
        <v>24</v>
      </c>
      <c r="H277" s="11">
        <f>SUMIF(Raw_Data!N:N,Product_Master!A277,Raw_Data!R:R)</f>
        <v>434.56</v>
      </c>
      <c r="I277" s="13">
        <f t="shared" si="8"/>
        <v>45.357142857142861</v>
      </c>
      <c r="J277" t="str">
        <f t="shared" si="9"/>
        <v>Medium</v>
      </c>
    </row>
    <row r="278" spans="1:10" x14ac:dyDescent="0.3">
      <c r="A278" t="s">
        <v>1104</v>
      </c>
      <c r="B278" t="str">
        <f>IFERROR(INDEX(Raw_Data!Q:Q,MATCH(Product_Master!A278,Raw_Data!N:N,0)),"NOT FOUND")</f>
        <v>Avery Premier Heavy-Duty Binder with Round Locking Rings</v>
      </c>
      <c r="C278" t="str">
        <f>IFERROR(INDEX(Raw_Data!O:O,MATCH(Product_Master!A278,Raw_Data!N:N,0)),"NOT FOUND")</f>
        <v>Office Supplies</v>
      </c>
      <c r="D278" t="str">
        <f>IFERROR(INDEX(Raw_Data!P:P,MATCH(Product_Master!A278,Raw_Data!N:N,0)),"NOT FOUND")</f>
        <v>Binders</v>
      </c>
      <c r="E278" s="11">
        <f>AVERAGEIF(Raw_Data!N:N,Product_Master!A278,Raw_Data!R:R)</f>
        <v>27.336000000000002</v>
      </c>
      <c r="F278" s="11">
        <f>AVERAGEIF(Raw_Data!N:N,Product_Master!A278,Raw_Data!U:U)</f>
        <v>4.2023999999999999</v>
      </c>
      <c r="G278">
        <f>SUMIF(Raw_Data!N:N,Product_Master!A278,Raw_Data!S:S)</f>
        <v>21</v>
      </c>
      <c r="H278" s="11">
        <f>SUMIF(Raw_Data!N:N,Product_Master!A278,Raw_Data!R:R)</f>
        <v>191.352</v>
      </c>
      <c r="I278" s="13">
        <f t="shared" si="8"/>
        <v>15.373134328358207</v>
      </c>
      <c r="J278" t="str">
        <f t="shared" si="9"/>
        <v>Low Performer</v>
      </c>
    </row>
    <row r="279" spans="1:10" x14ac:dyDescent="0.3">
      <c r="A279" t="s">
        <v>1107</v>
      </c>
      <c r="B279" t="str">
        <f>IFERROR(INDEX(Raw_Data!Q:Q,MATCH(Product_Master!A279,Raw_Data!N:N,0)),"NOT FOUND")</f>
        <v>BPI Conference Tables</v>
      </c>
      <c r="C279" t="str">
        <f>IFERROR(INDEX(Raw_Data!O:O,MATCH(Product_Master!A279,Raw_Data!N:N,0)),"NOT FOUND")</f>
        <v>Furniture</v>
      </c>
      <c r="D279" t="str">
        <f>IFERROR(INDEX(Raw_Data!P:P,MATCH(Product_Master!A279,Raw_Data!N:N,0)),"NOT FOUND")</f>
        <v>Tables</v>
      </c>
      <c r="E279" s="11">
        <f>AVERAGEIF(Raw_Data!N:N,Product_Master!A279,Raw_Data!R:R)</f>
        <v>448.37349999999998</v>
      </c>
      <c r="F279" s="11">
        <f>AVERAGEIF(Raw_Data!N:N,Product_Master!A279,Raw_Data!U:U)</f>
        <v>-159.19450000000001</v>
      </c>
      <c r="G279">
        <f>SUMIF(Raw_Data!N:N,Product_Master!A279,Raw_Data!S:S)</f>
        <v>26</v>
      </c>
      <c r="H279" s="11">
        <f>SUMIF(Raw_Data!N:N,Product_Master!A279,Raw_Data!R:R)</f>
        <v>2241.8674999999998</v>
      </c>
      <c r="I279" s="13">
        <f t="shared" si="8"/>
        <v>-35.504885993485345</v>
      </c>
      <c r="J279" t="str">
        <f t="shared" si="9"/>
        <v>High Performer</v>
      </c>
    </row>
    <row r="280" spans="1:10" x14ac:dyDescent="0.3">
      <c r="A280" t="s">
        <v>1112</v>
      </c>
      <c r="B280" t="str">
        <f>IFERROR(INDEX(Raw_Data!Q:Q,MATCH(Product_Master!A280,Raw_Data!N:N,0)),"NOT FOUND")</f>
        <v>Electrix 20W Halogen Replacement Bulb for Zoom-In Desk Lamp</v>
      </c>
      <c r="C280" t="str">
        <f>IFERROR(INDEX(Raw_Data!O:O,MATCH(Product_Master!A280,Raw_Data!N:N,0)),"NOT FOUND")</f>
        <v>Furniture</v>
      </c>
      <c r="D280" t="str">
        <f>IFERROR(INDEX(Raw_Data!P:P,MATCH(Product_Master!A280,Raw_Data!N:N,0)),"NOT FOUND")</f>
        <v>Furnishings</v>
      </c>
      <c r="E280" s="11">
        <f>AVERAGEIF(Raw_Data!N:N,Product_Master!A280,Raw_Data!R:R)</f>
        <v>33.768000000000001</v>
      </c>
      <c r="F280" s="11">
        <f>AVERAGEIF(Raw_Data!N:N,Product_Master!A280,Raw_Data!U:U)</f>
        <v>15.651199999999999</v>
      </c>
      <c r="G280">
        <f>SUMIF(Raw_Data!N:N,Product_Master!A280,Raw_Data!S:S)</f>
        <v>13</v>
      </c>
      <c r="H280" s="11">
        <f>SUMIF(Raw_Data!N:N,Product_Master!A280,Raw_Data!R:R)</f>
        <v>168.84</v>
      </c>
      <c r="I280" s="13">
        <f t="shared" si="8"/>
        <v>46.349206349206348</v>
      </c>
      <c r="J280" t="str">
        <f t="shared" si="9"/>
        <v>Low Performer</v>
      </c>
    </row>
    <row r="281" spans="1:10" x14ac:dyDescent="0.3">
      <c r="A281" t="s">
        <v>1116</v>
      </c>
      <c r="B281" t="str">
        <f>IFERROR(INDEX(Raw_Data!Q:Q,MATCH(Product_Master!A281,Raw_Data!N:N,0)),"NOT FOUND")</f>
        <v>Newell 350</v>
      </c>
      <c r="C281" t="str">
        <f>IFERROR(INDEX(Raw_Data!O:O,MATCH(Product_Master!A281,Raw_Data!N:N,0)),"NOT FOUND")</f>
        <v>Office Supplies</v>
      </c>
      <c r="D281" t="str">
        <f>IFERROR(INDEX(Raw_Data!P:P,MATCH(Product_Master!A281,Raw_Data!N:N,0)),"NOT FOUND")</f>
        <v>Art</v>
      </c>
      <c r="E281" s="11">
        <f>AVERAGEIF(Raw_Data!N:N,Product_Master!A281,Raw_Data!R:R)</f>
        <v>10.386666666666668</v>
      </c>
      <c r="F281" s="11">
        <f>AVERAGEIF(Raw_Data!N:N,Product_Master!A281,Raw_Data!U:U)</f>
        <v>2.6240000000000001</v>
      </c>
      <c r="G281">
        <f>SUMIF(Raw_Data!N:N,Product_Master!A281,Raw_Data!S:S)</f>
        <v>20</v>
      </c>
      <c r="H281" s="11">
        <f>SUMIF(Raw_Data!N:N,Product_Master!A281,Raw_Data!R:R)</f>
        <v>62.320000000000007</v>
      </c>
      <c r="I281" s="13">
        <f t="shared" si="8"/>
        <v>25.263157894736839</v>
      </c>
      <c r="J281" t="str">
        <f t="shared" si="9"/>
        <v>Low Performer</v>
      </c>
    </row>
    <row r="282" spans="1:10" x14ac:dyDescent="0.3">
      <c r="A282" t="s">
        <v>1122</v>
      </c>
      <c r="B282" t="str">
        <f>IFERROR(INDEX(Raw_Data!Q:Q,MATCH(Product_Master!A282,Raw_Data!N:N,0)),"NOT FOUND")</f>
        <v>GBC Clear Cover, 8-1/2 x 11, unpunched, 25 covers per pack</v>
      </c>
      <c r="C282" t="str">
        <f>IFERROR(INDEX(Raw_Data!O:O,MATCH(Product_Master!A282,Raw_Data!N:N,0)),"NOT FOUND")</f>
        <v>Office Supplies</v>
      </c>
      <c r="D282" t="str">
        <f>IFERROR(INDEX(Raw_Data!P:P,MATCH(Product_Master!A282,Raw_Data!N:N,0)),"NOT FOUND")</f>
        <v>Binders</v>
      </c>
      <c r="E282" s="11">
        <f>AVERAGEIF(Raw_Data!N:N,Product_Master!A282,Raw_Data!R:R)</f>
        <v>34.11</v>
      </c>
      <c r="F282" s="11">
        <f>AVERAGEIF(Raw_Data!N:N,Product_Master!A282,Raw_Data!U:U)</f>
        <v>3.4110000000000014</v>
      </c>
      <c r="G282">
        <f>SUMIF(Raw_Data!N:N,Product_Master!A282,Raw_Data!S:S)</f>
        <v>15</v>
      </c>
      <c r="H282" s="11">
        <f>SUMIF(Raw_Data!N:N,Product_Master!A282,Raw_Data!R:R)</f>
        <v>136.44</v>
      </c>
      <c r="I282" s="13">
        <f t="shared" si="8"/>
        <v>10.000000000000005</v>
      </c>
      <c r="J282" t="str">
        <f t="shared" si="9"/>
        <v>Low Performer</v>
      </c>
    </row>
    <row r="283" spans="1:10" x14ac:dyDescent="0.3">
      <c r="A283" t="s">
        <v>1124</v>
      </c>
      <c r="B283" t="str">
        <f>IFERROR(INDEX(Raw_Data!Q:Q,MATCH(Product_Master!A283,Raw_Data!N:N,0)),"NOT FOUND")</f>
        <v>Boston Heavy-Duty Trimline Electric Pencil Sharpeners</v>
      </c>
      <c r="C283" t="str">
        <f>IFERROR(INDEX(Raw_Data!O:O,MATCH(Product_Master!A283,Raw_Data!N:N,0)),"NOT FOUND")</f>
        <v>Office Supplies</v>
      </c>
      <c r="D283" t="str">
        <f>IFERROR(INDEX(Raw_Data!P:P,MATCH(Product_Master!A283,Raw_Data!N:N,0)),"NOT FOUND")</f>
        <v>Art</v>
      </c>
      <c r="E283" s="11">
        <f>AVERAGEIF(Raw_Data!N:N,Product_Master!A283,Raw_Data!R:R)</f>
        <v>233.28799999999995</v>
      </c>
      <c r="F283" s="11">
        <f>AVERAGEIF(Raw_Data!N:N,Product_Master!A283,Raw_Data!U:U)</f>
        <v>62.177999999999997</v>
      </c>
      <c r="G283">
        <f>SUMIF(Raw_Data!N:N,Product_Master!A283,Raw_Data!S:S)</f>
        <v>25</v>
      </c>
      <c r="H283" s="11">
        <f>SUMIF(Raw_Data!N:N,Product_Master!A283,Raw_Data!R:R)</f>
        <v>1166.4399999999998</v>
      </c>
      <c r="I283" s="13">
        <f t="shared" si="8"/>
        <v>26.652892561983478</v>
      </c>
      <c r="J283" t="str">
        <f t="shared" si="9"/>
        <v>Medium</v>
      </c>
    </row>
    <row r="284" spans="1:10" x14ac:dyDescent="0.3">
      <c r="A284" t="s">
        <v>1130</v>
      </c>
      <c r="B284" t="str">
        <f>IFERROR(INDEX(Raw_Data!Q:Q,MATCH(Product_Master!A284,Raw_Data!N:N,0)),"NOT FOUND")</f>
        <v>Faber Castell Col-Erase Pencils</v>
      </c>
      <c r="C284" t="str">
        <f>IFERROR(INDEX(Raw_Data!O:O,MATCH(Product_Master!A284,Raw_Data!N:N,0)),"NOT FOUND")</f>
        <v>Office Supplies</v>
      </c>
      <c r="D284" t="str">
        <f>IFERROR(INDEX(Raw_Data!P:P,MATCH(Product_Master!A284,Raw_Data!N:N,0)),"NOT FOUND")</f>
        <v>Art</v>
      </c>
      <c r="E284" s="11">
        <f>AVERAGEIF(Raw_Data!N:N,Product_Master!A284,Raw_Data!R:R)</f>
        <v>7.4328000000000003</v>
      </c>
      <c r="F284" s="11">
        <f>AVERAGEIF(Raw_Data!N:N,Product_Master!A284,Raw_Data!U:U)</f>
        <v>2.8166400000000005</v>
      </c>
      <c r="G284">
        <f>SUMIF(Raw_Data!N:N,Product_Master!A284,Raw_Data!S:S)</f>
        <v>8</v>
      </c>
      <c r="H284" s="11">
        <f>SUMIF(Raw_Data!N:N,Product_Master!A284,Raw_Data!R:R)</f>
        <v>37.164000000000001</v>
      </c>
      <c r="I284" s="13">
        <f t="shared" si="8"/>
        <v>37.894736842105267</v>
      </c>
      <c r="J284" t="str">
        <f t="shared" si="9"/>
        <v>Low Performer</v>
      </c>
    </row>
    <row r="285" spans="1:10" x14ac:dyDescent="0.3">
      <c r="A285" t="s">
        <v>1136</v>
      </c>
      <c r="B285" t="str">
        <f>IFERROR(INDEX(Raw_Data!Q:Q,MATCH(Product_Master!A285,Raw_Data!N:N,0)),"NOT FOUND")</f>
        <v>C-Line Cubicle Keepers Polyproplyene Holder With Velcro Backings</v>
      </c>
      <c r="C285" t="str">
        <f>IFERROR(INDEX(Raw_Data!O:O,MATCH(Product_Master!A285,Raw_Data!N:N,0)),"NOT FOUND")</f>
        <v>Furniture</v>
      </c>
      <c r="D285" t="str">
        <f>IFERROR(INDEX(Raw_Data!P:P,MATCH(Product_Master!A285,Raw_Data!N:N,0)),"NOT FOUND")</f>
        <v>Furnishings</v>
      </c>
      <c r="E285" s="11">
        <f>AVERAGEIF(Raw_Data!N:N,Product_Master!A285,Raw_Data!R:R)</f>
        <v>17.146249999999998</v>
      </c>
      <c r="F285" s="11">
        <f>AVERAGEIF(Raw_Data!N:N,Product_Master!A285,Raw_Data!U:U)</f>
        <v>5.9657125000000004</v>
      </c>
      <c r="G285">
        <f>SUMIF(Raw_Data!N:N,Product_Master!A285,Raw_Data!S:S)</f>
        <v>31</v>
      </c>
      <c r="H285" s="11">
        <f>SUMIF(Raw_Data!N:N,Product_Master!A285,Raw_Data!R:R)</f>
        <v>137.16999999999999</v>
      </c>
      <c r="I285" s="13">
        <f t="shared" si="8"/>
        <v>34.793103448275872</v>
      </c>
      <c r="J285" t="str">
        <f t="shared" si="9"/>
        <v>Low Performer</v>
      </c>
    </row>
    <row r="286" spans="1:10" x14ac:dyDescent="0.3">
      <c r="A286" t="s">
        <v>1138</v>
      </c>
      <c r="B286" t="str">
        <f>IFERROR(INDEX(Raw_Data!Q:Q,MATCH(Product_Master!A286,Raw_Data!N:N,0)),"NOT FOUND")</f>
        <v>Hon 4070 Series Pagoda Armless Upholstered Stacking Chairs</v>
      </c>
      <c r="C286" t="str">
        <f>IFERROR(INDEX(Raw_Data!O:O,MATCH(Product_Master!A286,Raw_Data!N:N,0)),"NOT FOUND")</f>
        <v>Furniture</v>
      </c>
      <c r="D286" t="str">
        <f>IFERROR(INDEX(Raw_Data!P:P,MATCH(Product_Master!A286,Raw_Data!N:N,0)),"NOT FOUND")</f>
        <v>Chairs</v>
      </c>
      <c r="E286" s="11">
        <f>AVERAGEIF(Raw_Data!N:N,Product_Master!A286,Raw_Data!R:R)</f>
        <v>1053.8746250000002</v>
      </c>
      <c r="F286" s="11">
        <f>AVERAGEIF(Raw_Data!N:N,Product_Master!A286,Raw_Data!U:U)</f>
        <v>173.57934999999998</v>
      </c>
      <c r="G286">
        <f>SUMIF(Raw_Data!N:N,Product_Master!A286,Raw_Data!S:S)</f>
        <v>34</v>
      </c>
      <c r="H286" s="11">
        <f>SUMIF(Raw_Data!N:N,Product_Master!A286,Raw_Data!R:R)</f>
        <v>8430.9970000000012</v>
      </c>
      <c r="I286" s="13">
        <f t="shared" si="8"/>
        <v>16.470588235294112</v>
      </c>
      <c r="J286" t="str">
        <f t="shared" si="9"/>
        <v>High Performer</v>
      </c>
    </row>
    <row r="287" spans="1:10" x14ac:dyDescent="0.3">
      <c r="A287" t="s">
        <v>1140</v>
      </c>
      <c r="B287" t="str">
        <f>IFERROR(INDEX(Raw_Data!Q:Q,MATCH(Product_Master!A287,Raw_Data!N:N,0)),"NOT FOUND")</f>
        <v>Eldon Expressions Desk Accessory, Wood Photo Frame, Mahogany</v>
      </c>
      <c r="C287" t="str">
        <f>IFERROR(INDEX(Raw_Data!O:O,MATCH(Product_Master!A287,Raw_Data!N:N,0)),"NOT FOUND")</f>
        <v>Furniture</v>
      </c>
      <c r="D287" t="str">
        <f>IFERROR(INDEX(Raw_Data!P:P,MATCH(Product_Master!A287,Raw_Data!N:N,0)),"NOT FOUND")</f>
        <v>Furnishings</v>
      </c>
      <c r="E287" s="11">
        <f>AVERAGEIF(Raw_Data!N:N,Product_Master!A287,Raw_Data!R:R)</f>
        <v>43.791999999999994</v>
      </c>
      <c r="F287" s="11">
        <f>AVERAGEIF(Raw_Data!N:N,Product_Master!A287,Raw_Data!U:U)</f>
        <v>-1.2693333333333339</v>
      </c>
      <c r="G287">
        <f>SUMIF(Raw_Data!N:N,Product_Master!A287,Raw_Data!S:S)</f>
        <v>20</v>
      </c>
      <c r="H287" s="11">
        <f>SUMIF(Raw_Data!N:N,Product_Master!A287,Raw_Data!R:R)</f>
        <v>262.75199999999995</v>
      </c>
      <c r="I287" s="13">
        <f t="shared" si="8"/>
        <v>-2.8985507246376825</v>
      </c>
      <c r="J287" t="str">
        <f t="shared" si="9"/>
        <v>Low Performer</v>
      </c>
    </row>
    <row r="288" spans="1:10" x14ac:dyDescent="0.3">
      <c r="A288" t="s">
        <v>1142</v>
      </c>
      <c r="B288" t="str">
        <f>IFERROR(INDEX(Raw_Data!Q:Q,MATCH(Product_Master!A288,Raw_Data!N:N,0)),"NOT FOUND")</f>
        <v>Avery 509</v>
      </c>
      <c r="C288" t="str">
        <f>IFERROR(INDEX(Raw_Data!O:O,MATCH(Product_Master!A288,Raw_Data!N:N,0)),"NOT FOUND")</f>
        <v>Office Supplies</v>
      </c>
      <c r="D288" t="str">
        <f>IFERROR(INDEX(Raw_Data!P:P,MATCH(Product_Master!A288,Raw_Data!N:N,0)),"NOT FOUND")</f>
        <v>Labels</v>
      </c>
      <c r="E288" s="11">
        <f>AVERAGEIF(Raw_Data!N:N,Product_Master!A288,Raw_Data!R:R)</f>
        <v>8.0910000000000011</v>
      </c>
      <c r="F288" s="11">
        <f>AVERAGEIF(Raw_Data!N:N,Product_Master!A288,Raw_Data!U:U)</f>
        <v>3.5104499999999996</v>
      </c>
      <c r="G288">
        <f>SUMIF(Raw_Data!N:N,Product_Master!A288,Raw_Data!S:S)</f>
        <v>13</v>
      </c>
      <c r="H288" s="11">
        <f>SUMIF(Raw_Data!N:N,Product_Master!A288,Raw_Data!R:R)</f>
        <v>32.364000000000004</v>
      </c>
      <c r="I288" s="13">
        <f t="shared" si="8"/>
        <v>43.387096774193537</v>
      </c>
      <c r="J288" t="str">
        <f t="shared" si="9"/>
        <v>Low Performer</v>
      </c>
    </row>
    <row r="289" spans="1:10" x14ac:dyDescent="0.3">
      <c r="A289" t="s">
        <v>1148</v>
      </c>
      <c r="B289" t="str">
        <f>IFERROR(INDEX(Raw_Data!Q:Q,MATCH(Product_Master!A289,Raw_Data!N:N,0)),"NOT FOUND")</f>
        <v>Deflect-o SuperTray Unbreakable Stackable Tray, Letter, Black</v>
      </c>
      <c r="C289" t="str">
        <f>IFERROR(INDEX(Raw_Data!O:O,MATCH(Product_Master!A289,Raw_Data!N:N,0)),"NOT FOUND")</f>
        <v>Furniture</v>
      </c>
      <c r="D289" t="str">
        <f>IFERROR(INDEX(Raw_Data!P:P,MATCH(Product_Master!A289,Raw_Data!N:N,0)),"NOT FOUND")</f>
        <v>Furnishings</v>
      </c>
      <c r="E289" s="11">
        <f>AVERAGEIF(Raw_Data!N:N,Product_Master!A289,Raw_Data!R:R)</f>
        <v>109.42500000000001</v>
      </c>
      <c r="F289" s="11">
        <f>AVERAGEIF(Raw_Data!N:N,Product_Master!A289,Raw_Data!U:U)</f>
        <v>34.578299999999999</v>
      </c>
      <c r="G289">
        <f>SUMIF(Raw_Data!N:N,Product_Master!A289,Raw_Data!S:S)</f>
        <v>18</v>
      </c>
      <c r="H289" s="11">
        <f>SUMIF(Raw_Data!N:N,Product_Master!A289,Raw_Data!R:R)</f>
        <v>437.70000000000005</v>
      </c>
      <c r="I289" s="13">
        <f t="shared" si="8"/>
        <v>31.599999999999994</v>
      </c>
      <c r="J289" t="str">
        <f t="shared" si="9"/>
        <v>Medium</v>
      </c>
    </row>
    <row r="290" spans="1:10" x14ac:dyDescent="0.3">
      <c r="A290" t="s">
        <v>1154</v>
      </c>
      <c r="B290" t="str">
        <f>IFERROR(INDEX(Raw_Data!Q:Q,MATCH(Product_Master!A290,Raw_Data!N:N,0)),"NOT FOUND")</f>
        <v>AT&amp;T 1070 Corded Phone</v>
      </c>
      <c r="C290" t="str">
        <f>IFERROR(INDEX(Raw_Data!O:O,MATCH(Product_Master!A290,Raw_Data!N:N,0)),"NOT FOUND")</f>
        <v>Technology</v>
      </c>
      <c r="D290" t="str">
        <f>IFERROR(INDEX(Raw_Data!P:P,MATCH(Product_Master!A290,Raw_Data!N:N,0)),"NOT FOUND")</f>
        <v>Phones</v>
      </c>
      <c r="E290" s="11">
        <f>AVERAGEIF(Raw_Data!N:N,Product_Master!A290,Raw_Data!R:R)</f>
        <v>356.76799999999997</v>
      </c>
      <c r="F290" s="11">
        <f>AVERAGEIF(Raw_Data!N:N,Product_Master!A290,Raw_Data!U:U)</f>
        <v>44.595999999999997</v>
      </c>
      <c r="G290">
        <f>SUMIF(Raw_Data!N:N,Product_Master!A290,Raw_Data!S:S)</f>
        <v>12</v>
      </c>
      <c r="H290" s="11">
        <f>SUMIF(Raw_Data!N:N,Product_Master!A290,Raw_Data!R:R)</f>
        <v>1070.3039999999999</v>
      </c>
      <c r="I290" s="13">
        <f t="shared" si="8"/>
        <v>12.5</v>
      </c>
      <c r="J290" t="str">
        <f t="shared" si="9"/>
        <v>Medium</v>
      </c>
    </row>
    <row r="291" spans="1:10" x14ac:dyDescent="0.3">
      <c r="A291" t="s">
        <v>1156</v>
      </c>
      <c r="B291" t="str">
        <f>IFERROR(INDEX(Raw_Data!Q:Q,MATCH(Product_Master!A291,Raw_Data!N:N,0)),"NOT FOUND")</f>
        <v>Xerox 21</v>
      </c>
      <c r="C291" t="str">
        <f>IFERROR(INDEX(Raw_Data!O:O,MATCH(Product_Master!A291,Raw_Data!N:N,0)),"NOT FOUND")</f>
        <v>Office Supplies</v>
      </c>
      <c r="D291" t="str">
        <f>IFERROR(INDEX(Raw_Data!P:P,MATCH(Product_Master!A291,Raw_Data!N:N,0)),"NOT FOUND")</f>
        <v>Paper</v>
      </c>
      <c r="E291" s="11">
        <f>AVERAGEIF(Raw_Data!N:N,Product_Master!A291,Raw_Data!R:R)</f>
        <v>17.773714285714284</v>
      </c>
      <c r="F291" s="11">
        <f>AVERAGEIF(Raw_Data!N:N,Product_Master!A291,Raw_Data!U:U)</f>
        <v>6.2207999999999997</v>
      </c>
      <c r="G291">
        <f>SUMIF(Raw_Data!N:N,Product_Master!A291,Raw_Data!S:S)</f>
        <v>24</v>
      </c>
      <c r="H291" s="11">
        <f>SUMIF(Raw_Data!N:N,Product_Master!A291,Raw_Data!R:R)</f>
        <v>124.416</v>
      </c>
      <c r="I291" s="13">
        <f t="shared" si="8"/>
        <v>35</v>
      </c>
      <c r="J291" t="str">
        <f t="shared" si="9"/>
        <v>Low Performer</v>
      </c>
    </row>
    <row r="292" spans="1:10" x14ac:dyDescent="0.3">
      <c r="A292" t="s">
        <v>1161</v>
      </c>
      <c r="B292" t="str">
        <f>IFERROR(INDEX(Raw_Data!Q:Q,MATCH(Product_Master!A292,Raw_Data!N:N,0)),"NOT FOUND")</f>
        <v>Boston School Pro Electric Pencil Sharpener, 1670</v>
      </c>
      <c r="C292" t="str">
        <f>IFERROR(INDEX(Raw_Data!O:O,MATCH(Product_Master!A292,Raw_Data!N:N,0)),"NOT FOUND")</f>
        <v>Office Supplies</v>
      </c>
      <c r="D292" t="str">
        <f>IFERROR(INDEX(Raw_Data!P:P,MATCH(Product_Master!A292,Raw_Data!N:N,0)),"NOT FOUND")</f>
        <v>Art</v>
      </c>
      <c r="E292" s="11">
        <f>AVERAGEIF(Raw_Data!N:N,Product_Master!A292,Raw_Data!R:R)</f>
        <v>124.80514285714284</v>
      </c>
      <c r="F292" s="11">
        <f>AVERAGEIF(Raw_Data!N:N,Product_Master!A292,Raw_Data!U:U)</f>
        <v>21.420457142857146</v>
      </c>
      <c r="G292">
        <f>SUMIF(Raw_Data!N:N,Product_Master!A292,Raw_Data!S:S)</f>
        <v>32</v>
      </c>
      <c r="H292" s="11">
        <f>SUMIF(Raw_Data!N:N,Product_Master!A292,Raw_Data!R:R)</f>
        <v>873.63599999999985</v>
      </c>
      <c r="I292" s="13">
        <f t="shared" si="8"/>
        <v>17.163120567375891</v>
      </c>
      <c r="J292" t="str">
        <f t="shared" si="9"/>
        <v>Medium</v>
      </c>
    </row>
    <row r="293" spans="1:10" x14ac:dyDescent="0.3">
      <c r="A293" t="s">
        <v>1166</v>
      </c>
      <c r="B293" t="str">
        <f>IFERROR(INDEX(Raw_Data!Q:Q,MATCH(Product_Master!A293,Raw_Data!N:N,0)),"NOT FOUND")</f>
        <v>DMI Arturo Collection Mission-style Design Wood Chair</v>
      </c>
      <c r="C293" t="str">
        <f>IFERROR(INDEX(Raw_Data!O:O,MATCH(Product_Master!A293,Raw_Data!N:N,0)),"NOT FOUND")</f>
        <v>Furniture</v>
      </c>
      <c r="D293" t="str">
        <f>IFERROR(INDEX(Raw_Data!P:P,MATCH(Product_Master!A293,Raw_Data!N:N,0)),"NOT FOUND")</f>
        <v>Chairs</v>
      </c>
      <c r="E293" s="11">
        <f>AVERAGEIF(Raw_Data!N:N,Product_Master!A293,Raw_Data!R:R)</f>
        <v>419.99890909090914</v>
      </c>
      <c r="F293" s="11">
        <f>AVERAGEIF(Raw_Data!N:N,Product_Master!A293,Raw_Data!U:U)</f>
        <v>44.195963636363636</v>
      </c>
      <c r="G293">
        <f>SUMIF(Raw_Data!N:N,Product_Master!A293,Raw_Data!S:S)</f>
        <v>37</v>
      </c>
      <c r="H293" s="11">
        <f>SUMIF(Raw_Data!N:N,Product_Master!A293,Raw_Data!R:R)</f>
        <v>4619.9880000000003</v>
      </c>
      <c r="I293" s="13">
        <f t="shared" si="8"/>
        <v>10.522875816993462</v>
      </c>
      <c r="J293" t="str">
        <f t="shared" si="9"/>
        <v>High Performer</v>
      </c>
    </row>
    <row r="294" spans="1:10" x14ac:dyDescent="0.3">
      <c r="A294" t="s">
        <v>1168</v>
      </c>
      <c r="B294" t="str">
        <f>IFERROR(INDEX(Raw_Data!Q:Q,MATCH(Product_Master!A294,Raw_Data!N:N,0)),"NOT FOUND")</f>
        <v>Canon imageCLASS MF7460 Monochrome Digital Laser Multifunction Copier</v>
      </c>
      <c r="C294" t="str">
        <f>IFERROR(INDEX(Raw_Data!O:O,MATCH(Product_Master!A294,Raw_Data!N:N,0)),"NOT FOUND")</f>
        <v>Technology</v>
      </c>
      <c r="D294" t="str">
        <f>IFERROR(INDEX(Raw_Data!P:P,MATCH(Product_Master!A294,Raw_Data!N:N,0)),"NOT FOUND")</f>
        <v>Machines</v>
      </c>
      <c r="E294" s="11">
        <f>AVERAGEIF(Raw_Data!N:N,Product_Master!A294,Raw_Data!R:R)</f>
        <v>3991.98</v>
      </c>
      <c r="F294" s="11">
        <f>AVERAGEIF(Raw_Data!N:N,Product_Master!A294,Raw_Data!U:U)</f>
        <v>1995.99</v>
      </c>
      <c r="G294">
        <f>SUMIF(Raw_Data!N:N,Product_Master!A294,Raw_Data!S:S)</f>
        <v>2</v>
      </c>
      <c r="H294" s="11">
        <f>SUMIF(Raw_Data!N:N,Product_Master!A294,Raw_Data!R:R)</f>
        <v>3991.98</v>
      </c>
      <c r="I294" s="13">
        <f t="shared" si="8"/>
        <v>50</v>
      </c>
      <c r="J294" t="str">
        <f t="shared" si="9"/>
        <v>High Performer</v>
      </c>
    </row>
    <row r="295" spans="1:10" x14ac:dyDescent="0.3">
      <c r="A295" t="s">
        <v>1170</v>
      </c>
      <c r="B295" t="str">
        <f>IFERROR(INDEX(Raw_Data!Q:Q,MATCH(Product_Master!A295,Raw_Data!N:N,0)),"NOT FOUND")</f>
        <v>NETGEAR N750 Dual Band Wi-Fi Gigabit Router</v>
      </c>
      <c r="C295" t="str">
        <f>IFERROR(INDEX(Raw_Data!O:O,MATCH(Product_Master!A295,Raw_Data!N:N,0)),"NOT FOUND")</f>
        <v>Technology</v>
      </c>
      <c r="D295" t="str">
        <f>IFERROR(INDEX(Raw_Data!P:P,MATCH(Product_Master!A295,Raw_Data!N:N,0)),"NOT FOUND")</f>
        <v>Accessories</v>
      </c>
      <c r="E295" s="11">
        <f>AVERAGEIF(Raw_Data!N:N,Product_Master!A295,Raw_Data!R:R)</f>
        <v>270</v>
      </c>
      <c r="F295" s="11">
        <f>AVERAGEIF(Raw_Data!N:N,Product_Master!A295,Raw_Data!U:U)</f>
        <v>88.971428571428561</v>
      </c>
      <c r="G295">
        <f>SUMIF(Raw_Data!N:N,Product_Master!A295,Raw_Data!S:S)</f>
        <v>22</v>
      </c>
      <c r="H295" s="11">
        <f>SUMIF(Raw_Data!N:N,Product_Master!A295,Raw_Data!R:R)</f>
        <v>1890</v>
      </c>
      <c r="I295" s="13">
        <f t="shared" si="8"/>
        <v>32.952380952380949</v>
      </c>
      <c r="J295" t="str">
        <f t="shared" si="9"/>
        <v>High Performer</v>
      </c>
    </row>
    <row r="296" spans="1:10" x14ac:dyDescent="0.3">
      <c r="A296" t="s">
        <v>1176</v>
      </c>
      <c r="B296" t="str">
        <f>IFERROR(INDEX(Raw_Data!Q:Q,MATCH(Product_Master!A296,Raw_Data!N:N,0)),"NOT FOUND")</f>
        <v>OIC Binder Clips</v>
      </c>
      <c r="C296" t="str">
        <f>IFERROR(INDEX(Raw_Data!O:O,MATCH(Product_Master!A296,Raw_Data!N:N,0)),"NOT FOUND")</f>
        <v>Office Supplies</v>
      </c>
      <c r="D296" t="str">
        <f>IFERROR(INDEX(Raw_Data!P:P,MATCH(Product_Master!A296,Raw_Data!N:N,0)),"NOT FOUND")</f>
        <v>Fasteners</v>
      </c>
      <c r="E296" s="11">
        <f>AVERAGEIF(Raw_Data!N:N,Product_Master!A296,Raw_Data!R:R)</f>
        <v>18.309142857142856</v>
      </c>
      <c r="F296" s="11">
        <f>AVERAGEIF(Raw_Data!N:N,Product_Master!A296,Raw_Data!U:U)</f>
        <v>8.5919999999999987</v>
      </c>
      <c r="G296">
        <f>SUMIF(Raw_Data!N:N,Product_Master!A296,Raw_Data!S:S)</f>
        <v>38</v>
      </c>
      <c r="H296" s="11">
        <f>SUMIF(Raw_Data!N:N,Product_Master!A296,Raw_Data!R:R)</f>
        <v>128.16399999999999</v>
      </c>
      <c r="I296" s="13">
        <f t="shared" si="8"/>
        <v>46.927374301675975</v>
      </c>
      <c r="J296" t="str">
        <f t="shared" si="9"/>
        <v>Low Performer</v>
      </c>
    </row>
    <row r="297" spans="1:10" x14ac:dyDescent="0.3">
      <c r="A297" t="s">
        <v>1182</v>
      </c>
      <c r="B297" t="str">
        <f>IFERROR(INDEX(Raw_Data!Q:Q,MATCH(Product_Master!A297,Raw_Data!N:N,0)),"NOT FOUND")</f>
        <v>Logitech Wireless Headset h800</v>
      </c>
      <c r="C297" t="str">
        <f>IFERROR(INDEX(Raw_Data!O:O,MATCH(Product_Master!A297,Raw_Data!N:N,0)),"NOT FOUND")</f>
        <v>Technology</v>
      </c>
      <c r="D297" t="str">
        <f>IFERROR(INDEX(Raw_Data!P:P,MATCH(Product_Master!A297,Raw_Data!N:N,0)),"NOT FOUND")</f>
        <v>Accessories</v>
      </c>
      <c r="E297" s="11">
        <f>AVERAGEIF(Raw_Data!N:N,Product_Master!A297,Raw_Data!R:R)</f>
        <v>466.61999999999995</v>
      </c>
      <c r="F297" s="11">
        <f>AVERAGEIF(Raw_Data!N:N,Product_Master!A297,Raw_Data!U:U)</f>
        <v>119.988</v>
      </c>
      <c r="G297">
        <f>SUMIF(Raw_Data!N:N,Product_Master!A297,Raw_Data!S:S)</f>
        <v>32</v>
      </c>
      <c r="H297" s="11">
        <f>SUMIF(Raw_Data!N:N,Product_Master!A297,Raw_Data!R:R)</f>
        <v>2799.72</v>
      </c>
      <c r="I297" s="13">
        <f t="shared" si="8"/>
        <v>25.714285714285719</v>
      </c>
      <c r="J297" t="str">
        <f t="shared" si="9"/>
        <v>High Performer</v>
      </c>
    </row>
    <row r="298" spans="1:10" x14ac:dyDescent="0.3">
      <c r="A298" t="s">
        <v>1188</v>
      </c>
      <c r="B298" t="str">
        <f>IFERROR(INDEX(Raw_Data!Q:Q,MATCH(Product_Master!A298,Raw_Data!N:N,0)),"NOT FOUND")</f>
        <v>Telescoping Adjustable Floor Lamp</v>
      </c>
      <c r="C298" t="str">
        <f>IFERROR(INDEX(Raw_Data!O:O,MATCH(Product_Master!A298,Raw_Data!N:N,0)),"NOT FOUND")</f>
        <v>Furniture</v>
      </c>
      <c r="D298" t="str">
        <f>IFERROR(INDEX(Raw_Data!P:P,MATCH(Product_Master!A298,Raw_Data!N:N,0)),"NOT FOUND")</f>
        <v>Furnishings</v>
      </c>
      <c r="E298" s="11">
        <f>AVERAGEIF(Raw_Data!N:N,Product_Master!A298,Raw_Data!R:R)</f>
        <v>23.988</v>
      </c>
      <c r="F298" s="11">
        <f>AVERAGEIF(Raw_Data!N:N,Product_Master!A298,Raw_Data!U:U)</f>
        <v>-0.99950000000000028</v>
      </c>
      <c r="G298">
        <f>SUMIF(Raw_Data!N:N,Product_Master!A298,Raw_Data!S:S)</f>
        <v>10</v>
      </c>
      <c r="H298" s="11">
        <f>SUMIF(Raw_Data!N:N,Product_Master!A298,Raw_Data!R:R)</f>
        <v>143.928</v>
      </c>
      <c r="I298" s="13">
        <f t="shared" si="8"/>
        <v>-4.1666666666666679</v>
      </c>
      <c r="J298" t="str">
        <f t="shared" si="9"/>
        <v>Low Performer</v>
      </c>
    </row>
    <row r="299" spans="1:10" x14ac:dyDescent="0.3">
      <c r="A299" t="s">
        <v>1193</v>
      </c>
      <c r="B299" t="str">
        <f>IFERROR(INDEX(Raw_Data!Q:Q,MATCH(Product_Master!A299,Raw_Data!N:N,0)),"NOT FOUND")</f>
        <v>Aastra 57i VoIP phone</v>
      </c>
      <c r="C299" t="str">
        <f>IFERROR(INDEX(Raw_Data!O:O,MATCH(Product_Master!A299,Raw_Data!N:N,0)),"NOT FOUND")</f>
        <v>Technology</v>
      </c>
      <c r="D299" t="str">
        <f>IFERROR(INDEX(Raw_Data!P:P,MATCH(Product_Master!A299,Raw_Data!N:N,0)),"NOT FOUND")</f>
        <v>Phones</v>
      </c>
      <c r="E299" s="11">
        <f>AVERAGEIF(Raw_Data!N:N,Product_Master!A299,Raw_Data!R:R)</f>
        <v>526.38685714285714</v>
      </c>
      <c r="F299" s="11">
        <f>AVERAGEIF(Raw_Data!N:N,Product_Master!A299,Raw_Data!U:U)</f>
        <v>82.190228571428563</v>
      </c>
      <c r="G299">
        <f>SUMIF(Raw_Data!N:N,Product_Master!A299,Raw_Data!S:S)</f>
        <v>26</v>
      </c>
      <c r="H299" s="11">
        <f>SUMIF(Raw_Data!N:N,Product_Master!A299,Raw_Data!R:R)</f>
        <v>3684.7080000000001</v>
      </c>
      <c r="I299" s="13">
        <f t="shared" si="8"/>
        <v>15.614035087719296</v>
      </c>
      <c r="J299" t="str">
        <f t="shared" si="9"/>
        <v>High Performer</v>
      </c>
    </row>
    <row r="300" spans="1:10" x14ac:dyDescent="0.3">
      <c r="A300" t="s">
        <v>1195</v>
      </c>
      <c r="B300" t="str">
        <f>IFERROR(INDEX(Raw_Data!Q:Q,MATCH(Product_Master!A300,Raw_Data!N:N,0)),"NOT FOUND")</f>
        <v>File Shuttle II and Handi-File, Black</v>
      </c>
      <c r="C300" t="str">
        <f>IFERROR(INDEX(Raw_Data!O:O,MATCH(Product_Master!A300,Raw_Data!N:N,0)),"NOT FOUND")</f>
        <v>Office Supplies</v>
      </c>
      <c r="D300" t="str">
        <f>IFERROR(INDEX(Raw_Data!P:P,MATCH(Product_Master!A300,Raw_Data!N:N,0)),"NOT FOUND")</f>
        <v>Storage</v>
      </c>
      <c r="E300" s="11">
        <f>AVERAGEIF(Raw_Data!N:N,Product_Master!A300,Raw_Data!R:R)</f>
        <v>160.73542857142857</v>
      </c>
      <c r="F300" s="11">
        <f>AVERAGEIF(Raw_Data!N:N,Product_Master!A300,Raw_Data!U:U)</f>
        <v>37.278999999999996</v>
      </c>
      <c r="G300">
        <f>SUMIF(Raw_Data!N:N,Product_Master!A300,Raw_Data!S:S)</f>
        <v>34</v>
      </c>
      <c r="H300" s="11">
        <f>SUMIF(Raw_Data!N:N,Product_Master!A300,Raw_Data!R:R)</f>
        <v>1125.1479999999999</v>
      </c>
      <c r="I300" s="13">
        <f t="shared" si="8"/>
        <v>23.192771084337345</v>
      </c>
      <c r="J300" t="str">
        <f t="shared" si="9"/>
        <v>Medium</v>
      </c>
    </row>
    <row r="301" spans="1:10" x14ac:dyDescent="0.3">
      <c r="A301" t="s">
        <v>1197</v>
      </c>
      <c r="B301" t="str">
        <f>IFERROR(INDEX(Raw_Data!Q:Q,MATCH(Product_Master!A301,Raw_Data!N:N,0)),"NOT FOUND")</f>
        <v>Hon 2090 “Pillow Soft” Series Mid Back Swivel/Tilt Chairs</v>
      </c>
      <c r="C301" t="str">
        <f>IFERROR(INDEX(Raw_Data!O:O,MATCH(Product_Master!A301,Raw_Data!N:N,0)),"NOT FOUND")</f>
        <v>Furniture</v>
      </c>
      <c r="D301" t="str">
        <f>IFERROR(INDEX(Raw_Data!P:P,MATCH(Product_Master!A301,Raw_Data!N:N,0)),"NOT FOUND")</f>
        <v>Chairs</v>
      </c>
      <c r="E301" s="11">
        <f>AVERAGEIF(Raw_Data!N:N,Product_Master!A301,Raw_Data!R:R)</f>
        <v>880.404</v>
      </c>
      <c r="F301" s="11">
        <f>AVERAGEIF(Raw_Data!N:N,Product_Master!A301,Raw_Data!U:U)</f>
        <v>-164.8416</v>
      </c>
      <c r="G301">
        <f>SUMIF(Raw_Data!N:N,Product_Master!A301,Raw_Data!S:S)</f>
        <v>24</v>
      </c>
      <c r="H301" s="11">
        <f>SUMIF(Raw_Data!N:N,Product_Master!A301,Raw_Data!R:R)</f>
        <v>5282.424</v>
      </c>
      <c r="I301" s="13">
        <f t="shared" si="8"/>
        <v>-18.723404255319149</v>
      </c>
      <c r="J301" t="str">
        <f t="shared" si="9"/>
        <v>High Performer</v>
      </c>
    </row>
    <row r="302" spans="1:10" x14ac:dyDescent="0.3">
      <c r="A302" t="s">
        <v>1199</v>
      </c>
      <c r="B302" t="str">
        <f>IFERROR(INDEX(Raw_Data!Q:Q,MATCH(Product_Master!A302,Raw_Data!N:N,0)),"NOT FOUND")</f>
        <v>Round Specialty Laser Printer Labels</v>
      </c>
      <c r="C302" t="str">
        <f>IFERROR(INDEX(Raw_Data!O:O,MATCH(Product_Master!A302,Raw_Data!N:N,0)),"NOT FOUND")</f>
        <v>Office Supplies</v>
      </c>
      <c r="D302" t="str">
        <f>IFERROR(INDEX(Raw_Data!P:P,MATCH(Product_Master!A302,Raw_Data!N:N,0)),"NOT FOUND")</f>
        <v>Labels</v>
      </c>
      <c r="E302" s="11">
        <f>AVERAGEIF(Raw_Data!N:N,Product_Master!A302,Raw_Data!R:R)</f>
        <v>70.167999999999992</v>
      </c>
      <c r="F302" s="11">
        <f>AVERAGEIF(Raw_Data!N:N,Product_Master!A302,Raw_Data!U:U)</f>
        <v>27.002150000000004</v>
      </c>
      <c r="G302">
        <f>SUMIF(Raw_Data!N:N,Product_Master!A302,Raw_Data!S:S)</f>
        <v>39</v>
      </c>
      <c r="H302" s="11">
        <f>SUMIF(Raw_Data!N:N,Product_Master!A302,Raw_Data!R:R)</f>
        <v>421.00799999999998</v>
      </c>
      <c r="I302" s="13">
        <f t="shared" si="8"/>
        <v>38.482142857142861</v>
      </c>
      <c r="J302" t="str">
        <f t="shared" si="9"/>
        <v>Medium</v>
      </c>
    </row>
    <row r="303" spans="1:10" x14ac:dyDescent="0.3">
      <c r="A303" t="s">
        <v>1201</v>
      </c>
      <c r="B303" t="str">
        <f>IFERROR(INDEX(Raw_Data!Q:Q,MATCH(Product_Master!A303,Raw_Data!N:N,0)),"NOT FOUND")</f>
        <v>GBC Premium Transparent Covers with Diagonal Lined Pattern</v>
      </c>
      <c r="C303" t="str">
        <f>IFERROR(INDEX(Raw_Data!O:O,MATCH(Product_Master!A303,Raw_Data!N:N,0)),"NOT FOUND")</f>
        <v>Office Supplies</v>
      </c>
      <c r="D303" t="str">
        <f>IFERROR(INDEX(Raw_Data!P:P,MATCH(Product_Master!A303,Raw_Data!N:N,0)),"NOT FOUND")</f>
        <v>Binders</v>
      </c>
      <c r="E303" s="11">
        <f>AVERAGEIF(Raw_Data!N:N,Product_Master!A303,Raw_Data!R:R)</f>
        <v>55.746857142857131</v>
      </c>
      <c r="F303" s="11">
        <f>AVERAGEIF(Raw_Data!N:N,Product_Master!A303,Raw_Data!U:U)</f>
        <v>3.5366285714285732</v>
      </c>
      <c r="G303">
        <f>SUMIF(Raw_Data!N:N,Product_Master!A303,Raw_Data!S:S)</f>
        <v>67</v>
      </c>
      <c r="H303" s="11">
        <f>SUMIF(Raw_Data!N:N,Product_Master!A303,Raw_Data!R:R)</f>
        <v>780.45599999999979</v>
      </c>
      <c r="I303" s="13">
        <f t="shared" si="8"/>
        <v>6.3440860215053814</v>
      </c>
      <c r="J303" t="str">
        <f t="shared" si="9"/>
        <v>Medium</v>
      </c>
    </row>
    <row r="304" spans="1:10" x14ac:dyDescent="0.3">
      <c r="A304" t="s">
        <v>1206</v>
      </c>
      <c r="B304" t="str">
        <f>IFERROR(INDEX(Raw_Data!Q:Q,MATCH(Product_Master!A304,Raw_Data!N:N,0)),"NOT FOUND")</f>
        <v>AT&amp;T 841000 Phone</v>
      </c>
      <c r="C304" t="str">
        <f>IFERROR(INDEX(Raw_Data!O:O,MATCH(Product_Master!A304,Raw_Data!N:N,0)),"NOT FOUND")</f>
        <v>Technology</v>
      </c>
      <c r="D304" t="str">
        <f>IFERROR(INDEX(Raw_Data!P:P,MATCH(Product_Master!A304,Raw_Data!N:N,0)),"NOT FOUND")</f>
        <v>Phones</v>
      </c>
      <c r="E304" s="11">
        <f>AVERAGEIF(Raw_Data!N:N,Product_Master!A304,Raw_Data!R:R)</f>
        <v>230.65714285714284</v>
      </c>
      <c r="F304" s="11">
        <f>AVERAGEIF(Raw_Data!N:N,Product_Master!A304,Raw_Data!U:U)</f>
        <v>23.657142857142855</v>
      </c>
      <c r="G304">
        <f>SUMIF(Raw_Data!N:N,Product_Master!A304,Raw_Data!S:S)</f>
        <v>28</v>
      </c>
      <c r="H304" s="11">
        <f>SUMIF(Raw_Data!N:N,Product_Master!A304,Raw_Data!R:R)</f>
        <v>1614.6</v>
      </c>
      <c r="I304" s="13">
        <f t="shared" si="8"/>
        <v>10.256410256410255</v>
      </c>
      <c r="J304" t="str">
        <f t="shared" si="9"/>
        <v>High Performer</v>
      </c>
    </row>
    <row r="305" spans="1:10" x14ac:dyDescent="0.3">
      <c r="A305" t="s">
        <v>1208</v>
      </c>
      <c r="B305" t="str">
        <f>IFERROR(INDEX(Raw_Data!Q:Q,MATCH(Product_Master!A305,Raw_Data!N:N,0)),"NOT FOUND")</f>
        <v>Ibico Recycled Grain-Textured Covers</v>
      </c>
      <c r="C305" t="str">
        <f>IFERROR(INDEX(Raw_Data!O:O,MATCH(Product_Master!A305,Raw_Data!N:N,0)),"NOT FOUND")</f>
        <v>Office Supplies</v>
      </c>
      <c r="D305" t="str">
        <f>IFERROR(INDEX(Raw_Data!P:P,MATCH(Product_Master!A305,Raw_Data!N:N,0)),"NOT FOUND")</f>
        <v>Binders</v>
      </c>
      <c r="E305" s="11">
        <f>AVERAGEIF(Raw_Data!N:N,Product_Master!A305,Raw_Data!R:R)</f>
        <v>35.403500000000001</v>
      </c>
      <c r="F305" s="11">
        <f>AVERAGEIF(Raw_Data!N:N,Product_Master!A305,Raw_Data!U:U)</f>
        <v>0.86349999999999927</v>
      </c>
      <c r="G305">
        <f>SUMIF(Raw_Data!N:N,Product_Master!A305,Raw_Data!S:S)</f>
        <v>8</v>
      </c>
      <c r="H305" s="11">
        <f>SUMIF(Raw_Data!N:N,Product_Master!A305,Raw_Data!R:R)</f>
        <v>141.614</v>
      </c>
      <c r="I305" s="13">
        <f t="shared" si="8"/>
        <v>2.4390243902439006</v>
      </c>
      <c r="J305" t="str">
        <f t="shared" si="9"/>
        <v>Low Performer</v>
      </c>
    </row>
    <row r="306" spans="1:10" x14ac:dyDescent="0.3">
      <c r="A306" t="s">
        <v>1210</v>
      </c>
      <c r="B306" t="str">
        <f>IFERROR(INDEX(Raw_Data!Q:Q,MATCH(Product_Master!A306,Raw_Data!N:N,0)),"NOT FOUND")</f>
        <v>Wilson Jones Custom Binder Spines &amp; Labels</v>
      </c>
      <c r="C306" t="str">
        <f>IFERROR(INDEX(Raw_Data!O:O,MATCH(Product_Master!A306,Raw_Data!N:N,0)),"NOT FOUND")</f>
        <v>Office Supplies</v>
      </c>
      <c r="D306" t="str">
        <f>IFERROR(INDEX(Raw_Data!P:P,MATCH(Product_Master!A306,Raw_Data!N:N,0)),"NOT FOUND")</f>
        <v>Binders</v>
      </c>
      <c r="E306" s="11">
        <f>AVERAGEIF(Raw_Data!N:N,Product_Master!A306,Raw_Data!R:R)</f>
        <v>5.9062857142857146</v>
      </c>
      <c r="F306" s="11">
        <f>AVERAGEIF(Raw_Data!N:N,Product_Master!A306,Raw_Data!U:U)</f>
        <v>-2.8132571428571427</v>
      </c>
      <c r="G306">
        <f>SUMIF(Raw_Data!N:N,Product_Master!A306,Raw_Data!S:S)</f>
        <v>22</v>
      </c>
      <c r="H306" s="11">
        <f>SUMIF(Raw_Data!N:N,Product_Master!A306,Raw_Data!R:R)</f>
        <v>41.344000000000001</v>
      </c>
      <c r="I306" s="13">
        <f t="shared" si="8"/>
        <v>-47.631578947368411</v>
      </c>
      <c r="J306" t="str">
        <f t="shared" si="9"/>
        <v>Low Performer</v>
      </c>
    </row>
    <row r="307" spans="1:10" x14ac:dyDescent="0.3">
      <c r="A307" t="s">
        <v>1215</v>
      </c>
      <c r="B307" t="str">
        <f>IFERROR(INDEX(Raw_Data!Q:Q,MATCH(Product_Master!A307,Raw_Data!N:N,0)),"NOT FOUND")</f>
        <v>Storex Dura Pro Binders</v>
      </c>
      <c r="C307" t="str">
        <f>IFERROR(INDEX(Raw_Data!O:O,MATCH(Product_Master!A307,Raw_Data!N:N,0)),"NOT FOUND")</f>
        <v>Office Supplies</v>
      </c>
      <c r="D307" t="str">
        <f>IFERROR(INDEX(Raw_Data!P:P,MATCH(Product_Master!A307,Raw_Data!N:N,0)),"NOT FOUND")</f>
        <v>Binders</v>
      </c>
      <c r="E307" s="11">
        <f>AVERAGEIF(Raw_Data!N:N,Product_Master!A307,Raw_Data!R:R)</f>
        <v>30.650399999999998</v>
      </c>
      <c r="F307" s="11">
        <f>AVERAGEIF(Raw_Data!N:N,Product_Master!A307,Raw_Data!U:U)</f>
        <v>9.8722799999999999</v>
      </c>
      <c r="G307">
        <f>SUMIF(Raw_Data!N:N,Product_Master!A307,Raw_Data!S:S)</f>
        <v>33</v>
      </c>
      <c r="H307" s="11">
        <f>SUMIF(Raw_Data!N:N,Product_Master!A307,Raw_Data!R:R)</f>
        <v>153.25199999999998</v>
      </c>
      <c r="I307" s="13">
        <f t="shared" si="8"/>
        <v>32.209302325581397</v>
      </c>
      <c r="J307" t="str">
        <f t="shared" si="9"/>
        <v>Low Performer</v>
      </c>
    </row>
    <row r="308" spans="1:10" x14ac:dyDescent="0.3">
      <c r="A308" t="s">
        <v>1217</v>
      </c>
      <c r="B308" t="str">
        <f>IFERROR(INDEX(Raw_Data!Q:Q,MATCH(Product_Master!A308,Raw_Data!N:N,0)),"NOT FOUND")</f>
        <v>Hewlett Packard LaserJet 3310 Copier</v>
      </c>
      <c r="C308" t="str">
        <f>IFERROR(INDEX(Raw_Data!O:O,MATCH(Product_Master!A308,Raw_Data!N:N,0)),"NOT FOUND")</f>
        <v>Technology</v>
      </c>
      <c r="D308" t="str">
        <f>IFERROR(INDEX(Raw_Data!P:P,MATCH(Product_Master!A308,Raw_Data!N:N,0)),"NOT FOUND")</f>
        <v>Copiers</v>
      </c>
      <c r="E308" s="11">
        <f>AVERAGEIF(Raw_Data!N:N,Product_Master!A308,Raw_Data!R:R)</f>
        <v>2354.9607500000002</v>
      </c>
      <c r="F308" s="11">
        <f>AVERAGEIF(Raw_Data!N:N,Product_Master!A308,Raw_Data!U:U)</f>
        <v>872.98545000000001</v>
      </c>
      <c r="G308">
        <f>SUMIF(Raw_Data!N:N,Product_Master!A308,Raw_Data!S:S)</f>
        <v>38</v>
      </c>
      <c r="H308" s="11">
        <f>SUMIF(Raw_Data!N:N,Product_Master!A308,Raw_Data!R:R)</f>
        <v>18839.686000000002</v>
      </c>
      <c r="I308" s="13">
        <f t="shared" si="8"/>
        <v>37.07006369426751</v>
      </c>
      <c r="J308" t="str">
        <f t="shared" si="9"/>
        <v>High Performer</v>
      </c>
    </row>
    <row r="309" spans="1:10" x14ac:dyDescent="0.3">
      <c r="A309" t="s">
        <v>1220</v>
      </c>
      <c r="B309" t="str">
        <f>IFERROR(INDEX(Raw_Data!Q:Q,MATCH(Product_Master!A309,Raw_Data!N:N,0)),"NOT FOUND")</f>
        <v>Avery Non-Stick Binders</v>
      </c>
      <c r="C309" t="str">
        <f>IFERROR(INDEX(Raw_Data!O:O,MATCH(Product_Master!A309,Raw_Data!N:N,0)),"NOT FOUND")</f>
        <v>Office Supplies</v>
      </c>
      <c r="D309" t="str">
        <f>IFERROR(INDEX(Raw_Data!P:P,MATCH(Product_Master!A309,Raw_Data!N:N,0)),"NOT FOUND")</f>
        <v>Binders</v>
      </c>
      <c r="E309" s="11">
        <f>AVERAGEIF(Raw_Data!N:N,Product_Master!A309,Raw_Data!R:R)</f>
        <v>5.8024615384615386</v>
      </c>
      <c r="F309" s="11">
        <f>AVERAGEIF(Raw_Data!N:N,Product_Master!A309,Raw_Data!U:U)</f>
        <v>-1.036153846153846</v>
      </c>
      <c r="G309">
        <f>SUMIF(Raw_Data!N:N,Product_Master!A309,Raw_Data!S:S)</f>
        <v>36</v>
      </c>
      <c r="H309" s="11">
        <f>SUMIF(Raw_Data!N:N,Product_Master!A309,Raw_Data!R:R)</f>
        <v>75.432000000000002</v>
      </c>
      <c r="I309" s="13">
        <f t="shared" si="8"/>
        <v>-17.857142857142854</v>
      </c>
      <c r="J309" t="str">
        <f t="shared" si="9"/>
        <v>Low Performer</v>
      </c>
    </row>
    <row r="310" spans="1:10" x14ac:dyDescent="0.3">
      <c r="A310" t="s">
        <v>1225</v>
      </c>
      <c r="B310" t="str">
        <f>IFERROR(INDEX(Raw_Data!Q:Q,MATCH(Product_Master!A310,Raw_Data!N:N,0)),"NOT FOUND")</f>
        <v>Tuff Stuff Recycled Round Ring Binders</v>
      </c>
      <c r="C310" t="str">
        <f>IFERROR(INDEX(Raw_Data!O:O,MATCH(Product_Master!A310,Raw_Data!N:N,0)),"NOT FOUND")</f>
        <v>Office Supplies</v>
      </c>
      <c r="D310" t="str">
        <f>IFERROR(INDEX(Raw_Data!P:P,MATCH(Product_Master!A310,Raw_Data!N:N,0)),"NOT FOUND")</f>
        <v>Binders</v>
      </c>
      <c r="E310" s="11">
        <f>AVERAGEIF(Raw_Data!N:N,Product_Master!A310,Raw_Data!R:R)</f>
        <v>8.9437777777777772</v>
      </c>
      <c r="F310" s="11">
        <f>AVERAGEIF(Raw_Data!N:N,Product_Master!A310,Raw_Data!U:U)</f>
        <v>2.6617111111111109</v>
      </c>
      <c r="G310">
        <f>SUMIF(Raw_Data!N:N,Product_Master!A310,Raw_Data!S:S)</f>
        <v>23</v>
      </c>
      <c r="H310" s="11">
        <f>SUMIF(Raw_Data!N:N,Product_Master!A310,Raw_Data!R:R)</f>
        <v>80.494</v>
      </c>
      <c r="I310" s="13">
        <f t="shared" si="8"/>
        <v>29.760479041916167</v>
      </c>
      <c r="J310" t="str">
        <f t="shared" si="9"/>
        <v>Low Performer</v>
      </c>
    </row>
    <row r="311" spans="1:10" x14ac:dyDescent="0.3">
      <c r="A311" t="s">
        <v>1227</v>
      </c>
      <c r="B311" t="str">
        <f>IFERROR(INDEX(Raw_Data!Q:Q,MATCH(Product_Master!A311,Raw_Data!N:N,0)),"NOT FOUND")</f>
        <v>Hon 5100 Series Wood Tables</v>
      </c>
      <c r="C311" t="str">
        <f>IFERROR(INDEX(Raw_Data!O:O,MATCH(Product_Master!A311,Raw_Data!N:N,0)),"NOT FOUND")</f>
        <v>Furniture</v>
      </c>
      <c r="D311" t="str">
        <f>IFERROR(INDEX(Raw_Data!P:P,MATCH(Product_Master!A311,Raw_Data!N:N,0)),"NOT FOUND")</f>
        <v>Tables</v>
      </c>
      <c r="E311" s="11">
        <f>AVERAGEIF(Raw_Data!N:N,Product_Master!A311,Raw_Data!R:R)</f>
        <v>852.15571428571434</v>
      </c>
      <c r="F311" s="11">
        <f>AVERAGEIF(Raw_Data!N:N,Product_Master!A311,Raw_Data!U:U)</f>
        <v>-34.08622857142857</v>
      </c>
      <c r="G311">
        <f>SUMIF(Raw_Data!N:N,Product_Master!A311,Raw_Data!S:S)</f>
        <v>26</v>
      </c>
      <c r="H311" s="11">
        <f>SUMIF(Raw_Data!N:N,Product_Master!A311,Raw_Data!R:R)</f>
        <v>5965.09</v>
      </c>
      <c r="I311" s="13">
        <f t="shared" si="8"/>
        <v>-3.9999999999999996</v>
      </c>
      <c r="J311" t="str">
        <f t="shared" si="9"/>
        <v>High Performer</v>
      </c>
    </row>
    <row r="312" spans="1:10" x14ac:dyDescent="0.3">
      <c r="A312" t="s">
        <v>1231</v>
      </c>
      <c r="B312" t="str">
        <f>IFERROR(INDEX(Raw_Data!Q:Q,MATCH(Product_Master!A312,Raw_Data!N:N,0)),"NOT FOUND")</f>
        <v>OIC Binder Clips, Mini, 1/4" Capacity, Black</v>
      </c>
      <c r="C312" t="str">
        <f>IFERROR(INDEX(Raw_Data!O:O,MATCH(Product_Master!A312,Raw_Data!N:N,0)),"NOT FOUND")</f>
        <v>Office Supplies</v>
      </c>
      <c r="D312" t="str">
        <f>IFERROR(INDEX(Raw_Data!P:P,MATCH(Product_Master!A312,Raw_Data!N:N,0)),"NOT FOUND")</f>
        <v>Fasteners</v>
      </c>
      <c r="E312" s="11">
        <f>AVERAGEIF(Raw_Data!N:N,Product_Master!A312,Raw_Data!R:R)</f>
        <v>3.1247999999999996</v>
      </c>
      <c r="F312" s="11">
        <f>AVERAGEIF(Raw_Data!N:N,Product_Master!A312,Raw_Data!U:U)</f>
        <v>1.41608</v>
      </c>
      <c r="G312">
        <f>SUMIF(Raw_Data!N:N,Product_Master!A312,Raw_Data!S:S)</f>
        <v>13</v>
      </c>
      <c r="H312" s="11">
        <f>SUMIF(Raw_Data!N:N,Product_Master!A312,Raw_Data!R:R)</f>
        <v>15.623999999999999</v>
      </c>
      <c r="I312" s="13">
        <f t="shared" si="8"/>
        <v>45.317460317460323</v>
      </c>
      <c r="J312" t="str">
        <f t="shared" si="9"/>
        <v>Low Performer</v>
      </c>
    </row>
    <row r="313" spans="1:10" x14ac:dyDescent="0.3">
      <c r="A313" t="s">
        <v>1234</v>
      </c>
      <c r="B313" t="str">
        <f>IFERROR(INDEX(Raw_Data!Q:Q,MATCH(Product_Master!A313,Raw_Data!N:N,0)),"NOT FOUND")</f>
        <v>Newell 314</v>
      </c>
      <c r="C313" t="str">
        <f>IFERROR(INDEX(Raw_Data!O:O,MATCH(Product_Master!A313,Raw_Data!N:N,0)),"NOT FOUND")</f>
        <v>Office Supplies</v>
      </c>
      <c r="D313" t="str">
        <f>IFERROR(INDEX(Raw_Data!P:P,MATCH(Product_Master!A313,Raw_Data!N:N,0)),"NOT FOUND")</f>
        <v>Art</v>
      </c>
      <c r="E313" s="11">
        <f>AVERAGEIF(Raw_Data!N:N,Product_Master!A313,Raw_Data!R:R)</f>
        <v>16.899428571428569</v>
      </c>
      <c r="F313" s="11">
        <f>AVERAGEIF(Raw_Data!N:N,Product_Master!A313,Raw_Data!U:U)</f>
        <v>2.5508571428571432</v>
      </c>
      <c r="G313">
        <f>SUMIF(Raw_Data!N:N,Product_Master!A313,Raw_Data!S:S)</f>
        <v>24</v>
      </c>
      <c r="H313" s="11">
        <f>SUMIF(Raw_Data!N:N,Product_Master!A313,Raw_Data!R:R)</f>
        <v>118.29599999999999</v>
      </c>
      <c r="I313" s="13">
        <f t="shared" si="8"/>
        <v>15.094339622641515</v>
      </c>
      <c r="J313" t="str">
        <f t="shared" si="9"/>
        <v>Low Performer</v>
      </c>
    </row>
    <row r="314" spans="1:10" x14ac:dyDescent="0.3">
      <c r="A314" t="s">
        <v>1236</v>
      </c>
      <c r="B314" t="str">
        <f>IFERROR(INDEX(Raw_Data!Q:Q,MATCH(Product_Master!A314,Raw_Data!N:N,0)),"NOT FOUND")</f>
        <v>Square Credit Card Reader, 4 1/2" x 4 1/2" x 1", White</v>
      </c>
      <c r="C314" t="str">
        <f>IFERROR(INDEX(Raw_Data!O:O,MATCH(Product_Master!A314,Raw_Data!N:N,0)),"NOT FOUND")</f>
        <v>Technology</v>
      </c>
      <c r="D314" t="str">
        <f>IFERROR(INDEX(Raw_Data!P:P,MATCH(Product_Master!A314,Raw_Data!N:N,0)),"NOT FOUND")</f>
        <v>Phones</v>
      </c>
      <c r="E314" s="11">
        <f>AVERAGEIF(Raw_Data!N:N,Product_Master!A314,Raw_Data!R:R)</f>
        <v>39.560400000000001</v>
      </c>
      <c r="F314" s="11">
        <f>AVERAGEIF(Raw_Data!N:N,Product_Master!A314,Raw_Data!U:U)</f>
        <v>10.969019999999999</v>
      </c>
      <c r="G314">
        <f>SUMIF(Raw_Data!N:N,Product_Master!A314,Raw_Data!S:S)</f>
        <v>27</v>
      </c>
      <c r="H314" s="11">
        <f>SUMIF(Raw_Data!N:N,Product_Master!A314,Raw_Data!R:R)</f>
        <v>197.80199999999999</v>
      </c>
      <c r="I314" s="13">
        <f t="shared" si="8"/>
        <v>27.727272727272723</v>
      </c>
      <c r="J314" t="str">
        <f t="shared" si="9"/>
        <v>Low Performer</v>
      </c>
    </row>
    <row r="315" spans="1:10" x14ac:dyDescent="0.3">
      <c r="A315" t="s">
        <v>1248</v>
      </c>
      <c r="B315" t="str">
        <f>IFERROR(INDEX(Raw_Data!Q:Q,MATCH(Product_Master!A315,Raw_Data!N:N,0)),"NOT FOUND")</f>
        <v>BIC Brite Liner Highlighters, Chisel Tip</v>
      </c>
      <c r="C315" t="str">
        <f>IFERROR(INDEX(Raw_Data!O:O,MATCH(Product_Master!A315,Raw_Data!N:N,0)),"NOT FOUND")</f>
        <v>Office Supplies</v>
      </c>
      <c r="D315" t="str">
        <f>IFERROR(INDEX(Raw_Data!P:P,MATCH(Product_Master!A315,Raw_Data!N:N,0)),"NOT FOUND")</f>
        <v>Art</v>
      </c>
      <c r="E315" s="11">
        <f>AVERAGEIF(Raw_Data!N:N,Product_Master!A315,Raw_Data!R:R)</f>
        <v>20.52</v>
      </c>
      <c r="F315" s="11">
        <f>AVERAGEIF(Raw_Data!N:N,Product_Master!A315,Raw_Data!U:U)</f>
        <v>5.0975999999999999</v>
      </c>
      <c r="G315">
        <f>SUMIF(Raw_Data!N:N,Product_Master!A315,Raw_Data!S:S)</f>
        <v>21</v>
      </c>
      <c r="H315" s="11">
        <f>SUMIF(Raw_Data!N:N,Product_Master!A315,Raw_Data!R:R)</f>
        <v>123.11999999999999</v>
      </c>
      <c r="I315" s="13">
        <f t="shared" si="8"/>
        <v>24.842105263157897</v>
      </c>
      <c r="J315" t="str">
        <f t="shared" si="9"/>
        <v>Low Performer</v>
      </c>
    </row>
    <row r="316" spans="1:10" x14ac:dyDescent="0.3">
      <c r="A316" t="s">
        <v>1253</v>
      </c>
      <c r="B316" t="str">
        <f>IFERROR(INDEX(Raw_Data!Q:Q,MATCH(Product_Master!A316,Raw_Data!N:N,0)),"NOT FOUND")</f>
        <v>Xerox 1881</v>
      </c>
      <c r="C316" t="str">
        <f>IFERROR(INDEX(Raw_Data!O:O,MATCH(Product_Master!A316,Raw_Data!N:N,0)),"NOT FOUND")</f>
        <v>Office Supplies</v>
      </c>
      <c r="D316" t="str">
        <f>IFERROR(INDEX(Raw_Data!P:P,MATCH(Product_Master!A316,Raw_Data!N:N,0)),"NOT FOUND")</f>
        <v>Paper</v>
      </c>
      <c r="E316" s="11">
        <f>AVERAGEIF(Raw_Data!N:N,Product_Master!A316,Raw_Data!R:R)</f>
        <v>114.07094736842103</v>
      </c>
      <c r="F316" s="11">
        <f>AVERAGEIF(Raw_Data!N:N,Product_Master!A316,Raw_Data!U:U)</f>
        <v>52.970273684210525</v>
      </c>
      <c r="G316">
        <f>SUMIF(Raw_Data!N:N,Product_Master!A316,Raw_Data!S:S)</f>
        <v>70</v>
      </c>
      <c r="H316" s="11">
        <f>SUMIF(Raw_Data!N:N,Product_Master!A316,Raw_Data!R:R)</f>
        <v>2167.3479999999995</v>
      </c>
      <c r="I316" s="13">
        <f t="shared" si="8"/>
        <v>46.436252969066352</v>
      </c>
      <c r="J316" t="str">
        <f t="shared" si="9"/>
        <v>High Performer</v>
      </c>
    </row>
    <row r="317" spans="1:10" x14ac:dyDescent="0.3">
      <c r="A317" t="s">
        <v>1255</v>
      </c>
      <c r="B317" t="str">
        <f>IFERROR(INDEX(Raw_Data!Q:Q,MATCH(Product_Master!A317,Raw_Data!N:N,0)),"NOT FOUND")</f>
        <v>Acco Hanging Data Binders</v>
      </c>
      <c r="C317" t="str">
        <f>IFERROR(INDEX(Raw_Data!O:O,MATCH(Product_Master!A317,Raw_Data!N:N,0)),"NOT FOUND")</f>
        <v>Office Supplies</v>
      </c>
      <c r="D317" t="str">
        <f>IFERROR(INDEX(Raw_Data!P:P,MATCH(Product_Master!A317,Raw_Data!N:N,0)),"NOT FOUND")</f>
        <v>Binders</v>
      </c>
      <c r="E317" s="11">
        <f>AVERAGEIF(Raw_Data!N:N,Product_Master!A317,Raw_Data!R:R)</f>
        <v>5.9871428571428575</v>
      </c>
      <c r="F317" s="11">
        <f>AVERAGEIF(Raw_Data!N:N,Product_Master!A317,Raw_Data!U:U)</f>
        <v>1.1756571428571427</v>
      </c>
      <c r="G317">
        <f>SUMIF(Raw_Data!N:N,Product_Master!A317,Raw_Data!S:S)</f>
        <v>17</v>
      </c>
      <c r="H317" s="11">
        <f>SUMIF(Raw_Data!N:N,Product_Master!A317,Raw_Data!R:R)</f>
        <v>41.910000000000004</v>
      </c>
      <c r="I317" s="13">
        <f t="shared" si="8"/>
        <v>19.636363636363633</v>
      </c>
      <c r="J317" t="str">
        <f t="shared" si="9"/>
        <v>Low Performer</v>
      </c>
    </row>
    <row r="318" spans="1:10" x14ac:dyDescent="0.3">
      <c r="A318" t="s">
        <v>1257</v>
      </c>
      <c r="B318" t="str">
        <f>IFERROR(INDEX(Raw_Data!Q:Q,MATCH(Product_Master!A318,Raw_Data!N:N,0)),"NOT FOUND")</f>
        <v>GBC DocuBind P400 Electric Binding System</v>
      </c>
      <c r="C318" t="str">
        <f>IFERROR(INDEX(Raw_Data!O:O,MATCH(Product_Master!A318,Raw_Data!N:N,0)),"NOT FOUND")</f>
        <v>Office Supplies</v>
      </c>
      <c r="D318" t="str">
        <f>IFERROR(INDEX(Raw_Data!P:P,MATCH(Product_Master!A318,Raw_Data!N:N,0)),"NOT FOUND")</f>
        <v>Binders</v>
      </c>
      <c r="E318" s="11">
        <f>AVERAGEIF(Raw_Data!N:N,Product_Master!A318,Raw_Data!R:R)</f>
        <v>2994.1779999999999</v>
      </c>
      <c r="F318" s="11">
        <f>AVERAGEIF(Raw_Data!N:N,Product_Master!A318,Raw_Data!U:U)</f>
        <v>-313.02770000000004</v>
      </c>
      <c r="G318">
        <f>SUMIF(Raw_Data!N:N,Product_Master!A318,Raw_Data!S:S)</f>
        <v>27</v>
      </c>
      <c r="H318" s="11">
        <f>SUMIF(Raw_Data!N:N,Product_Master!A318,Raw_Data!R:R)</f>
        <v>17965.067999999999</v>
      </c>
      <c r="I318" s="13">
        <f t="shared" si="8"/>
        <v>-10.454545454545457</v>
      </c>
      <c r="J318" t="str">
        <f t="shared" si="9"/>
        <v>High Performer</v>
      </c>
    </row>
    <row r="319" spans="1:10" x14ac:dyDescent="0.3">
      <c r="A319" t="s">
        <v>1262</v>
      </c>
      <c r="B319" t="str">
        <f>IFERROR(INDEX(Raw_Data!Q:Q,MATCH(Product_Master!A319,Raw_Data!N:N,0)),"NOT FOUND")</f>
        <v>Sauder Barrister Bookcases</v>
      </c>
      <c r="C319" t="str">
        <f>IFERROR(INDEX(Raw_Data!O:O,MATCH(Product_Master!A319,Raw_Data!N:N,0)),"NOT FOUND")</f>
        <v>Furniture</v>
      </c>
      <c r="D319" t="str">
        <f>IFERROR(INDEX(Raw_Data!P:P,MATCH(Product_Master!A319,Raw_Data!N:N,0)),"NOT FOUND")</f>
        <v>Bookcases</v>
      </c>
      <c r="E319" s="11">
        <f>AVERAGEIF(Raw_Data!N:N,Product_Master!A319,Raw_Data!R:R)</f>
        <v>251.57786666666667</v>
      </c>
      <c r="F319" s="11">
        <f>AVERAGEIF(Raw_Data!N:N,Product_Master!A319,Raw_Data!U:U)</f>
        <v>-98.255733333333339</v>
      </c>
      <c r="G319">
        <f>SUMIF(Raw_Data!N:N,Product_Master!A319,Raw_Data!S:S)</f>
        <v>16</v>
      </c>
      <c r="H319" s="11">
        <f>SUMIF(Raw_Data!N:N,Product_Master!A319,Raw_Data!R:R)</f>
        <v>754.73360000000002</v>
      </c>
      <c r="I319" s="13">
        <f t="shared" si="8"/>
        <v>-39.055793991416309</v>
      </c>
      <c r="J319" t="str">
        <f t="shared" si="9"/>
        <v>Medium</v>
      </c>
    </row>
    <row r="320" spans="1:10" x14ac:dyDescent="0.3">
      <c r="A320" t="s">
        <v>1264</v>
      </c>
      <c r="B320" t="str">
        <f>IFERROR(INDEX(Raw_Data!Q:Q,MATCH(Product_Master!A320,Raw_Data!N:N,0)),"NOT FOUND")</f>
        <v>#10 Gummed Flap White Envelopes, 100/Box</v>
      </c>
      <c r="C320" t="str">
        <f>IFERROR(INDEX(Raw_Data!O:O,MATCH(Product_Master!A320,Raw_Data!N:N,0)),"NOT FOUND")</f>
        <v>Office Supplies</v>
      </c>
      <c r="D320" t="str">
        <f>IFERROR(INDEX(Raw_Data!P:P,MATCH(Product_Master!A320,Raw_Data!N:N,0)),"NOT FOUND")</f>
        <v>Envelopes</v>
      </c>
      <c r="E320" s="11">
        <f>AVERAGEIF(Raw_Data!N:N,Product_Master!A320,Raw_Data!R:R)</f>
        <v>10.324999999999999</v>
      </c>
      <c r="F320" s="11">
        <f>AVERAGEIF(Raw_Data!N:N,Product_Master!A320,Raw_Data!U:U)</f>
        <v>4.1919500000000003</v>
      </c>
      <c r="G320">
        <f>SUMIF(Raw_Data!N:N,Product_Master!A320,Raw_Data!S:S)</f>
        <v>11</v>
      </c>
      <c r="H320" s="11">
        <f>SUMIF(Raw_Data!N:N,Product_Master!A320,Raw_Data!R:R)</f>
        <v>41.3</v>
      </c>
      <c r="I320" s="13">
        <f t="shared" si="8"/>
        <v>40.600000000000009</v>
      </c>
      <c r="J320" t="str">
        <f t="shared" si="9"/>
        <v>Low Performer</v>
      </c>
    </row>
    <row r="321" spans="1:10" x14ac:dyDescent="0.3">
      <c r="A321" t="s">
        <v>1266</v>
      </c>
      <c r="B321" t="str">
        <f>IFERROR(INDEX(Raw_Data!Q:Q,MATCH(Product_Master!A321,Raw_Data!N:N,0)),"NOT FOUND")</f>
        <v>Dixon Prang Watercolor Pencils, 10-Color Set with Brush</v>
      </c>
      <c r="C321" t="str">
        <f>IFERROR(INDEX(Raw_Data!O:O,MATCH(Product_Master!A321,Raw_Data!N:N,0)),"NOT FOUND")</f>
        <v>Office Supplies</v>
      </c>
      <c r="D321" t="str">
        <f>IFERROR(INDEX(Raw_Data!P:P,MATCH(Product_Master!A321,Raw_Data!N:N,0)),"NOT FOUND")</f>
        <v>Art</v>
      </c>
      <c r="E321" s="11">
        <f>AVERAGEIF(Raw_Data!N:N,Product_Master!A321,Raw_Data!R:R)</f>
        <v>15.822857142857142</v>
      </c>
      <c r="F321" s="11">
        <f>AVERAGEIF(Raw_Data!N:N,Product_Master!A321,Raw_Data!U:U)</f>
        <v>6.1283142857142865</v>
      </c>
      <c r="G321">
        <f>SUMIF(Raw_Data!N:N,Product_Master!A321,Raw_Data!S:S)</f>
        <v>27</v>
      </c>
      <c r="H321" s="11">
        <f>SUMIF(Raw_Data!N:N,Product_Master!A321,Raw_Data!R:R)</f>
        <v>110.75999999999999</v>
      </c>
      <c r="I321" s="13">
        <f t="shared" si="8"/>
        <v>38.730769230769234</v>
      </c>
      <c r="J321" t="str">
        <f t="shared" si="9"/>
        <v>Low Performer</v>
      </c>
    </row>
    <row r="322" spans="1:10" x14ac:dyDescent="0.3">
      <c r="A322" t="s">
        <v>1268</v>
      </c>
      <c r="B322" t="str">
        <f>IFERROR(INDEX(Raw_Data!Q:Q,MATCH(Product_Master!A322,Raw_Data!N:N,0)),"NOT FOUND")</f>
        <v>Adams Phone Message Book, 200 Message Capacity, 8 1/16” x 11”</v>
      </c>
      <c r="C322" t="str">
        <f>IFERROR(INDEX(Raw_Data!O:O,MATCH(Product_Master!A322,Raw_Data!N:N,0)),"NOT FOUND")</f>
        <v>Office Supplies</v>
      </c>
      <c r="D322" t="str">
        <f>IFERROR(INDEX(Raw_Data!P:P,MATCH(Product_Master!A322,Raw_Data!N:N,0)),"NOT FOUND")</f>
        <v>Paper</v>
      </c>
      <c r="E322" s="11">
        <f>AVERAGEIF(Raw_Data!N:N,Product_Master!A322,Raw_Data!R:R)</f>
        <v>28.38</v>
      </c>
      <c r="F322" s="11">
        <f>AVERAGEIF(Raw_Data!N:N,Product_Master!A322,Raw_Data!U:U)</f>
        <v>13.0548</v>
      </c>
      <c r="G322">
        <f>SUMIF(Raw_Data!N:N,Product_Master!A322,Raw_Data!S:S)</f>
        <v>33</v>
      </c>
      <c r="H322" s="11">
        <f>SUMIF(Raw_Data!N:N,Product_Master!A322,Raw_Data!R:R)</f>
        <v>227.04</v>
      </c>
      <c r="I322" s="13">
        <f t="shared" si="8"/>
        <v>46</v>
      </c>
      <c r="J322" t="str">
        <f t="shared" si="9"/>
        <v>Low Performer</v>
      </c>
    </row>
    <row r="323" spans="1:10" x14ac:dyDescent="0.3">
      <c r="A323" t="s">
        <v>1275</v>
      </c>
      <c r="B323" t="str">
        <f>IFERROR(INDEX(Raw_Data!Q:Q,MATCH(Product_Master!A323,Raw_Data!N:N,0)),"NOT FOUND")</f>
        <v>Belkin 8 Outlet SurgeMaster II Gold Surge Protector with Phone Protection</v>
      </c>
      <c r="C323" t="str">
        <f>IFERROR(INDEX(Raw_Data!O:O,MATCH(Product_Master!A323,Raw_Data!N:N,0)),"NOT FOUND")</f>
        <v>Office Supplies</v>
      </c>
      <c r="D323" t="str">
        <f>IFERROR(INDEX(Raw_Data!P:P,MATCH(Product_Master!A323,Raw_Data!N:N,0)),"NOT FOUND")</f>
        <v>Appliances</v>
      </c>
      <c r="E323" s="11">
        <f>AVERAGEIF(Raw_Data!N:N,Product_Master!A323,Raw_Data!R:R)</f>
        <v>647.84</v>
      </c>
      <c r="F323" s="11">
        <f>AVERAGEIF(Raw_Data!N:N,Product_Master!A323,Raw_Data!U:U)</f>
        <v>168.4384</v>
      </c>
      <c r="G323">
        <f>SUMIF(Raw_Data!N:N,Product_Master!A323,Raw_Data!S:S)</f>
        <v>8</v>
      </c>
      <c r="H323" s="11">
        <f>SUMIF(Raw_Data!N:N,Product_Master!A323,Raw_Data!R:R)</f>
        <v>647.84</v>
      </c>
      <c r="I323" s="13">
        <f t="shared" ref="I323:I386" si="10">IF(E323&gt;0,(F323/E323)*100,0)</f>
        <v>26</v>
      </c>
      <c r="J323" t="str">
        <f t="shared" ref="J323:J386" si="11">IF(H323&gt;=1234,"High Performer",IF(H323&gt;=295,"Medium","Low Performer"))</f>
        <v>Medium</v>
      </c>
    </row>
    <row r="324" spans="1:10" x14ac:dyDescent="0.3">
      <c r="A324" t="s">
        <v>1277</v>
      </c>
      <c r="B324" t="str">
        <f>IFERROR(INDEX(Raw_Data!Q:Q,MATCH(Product_Master!A324,Raw_Data!N:N,0)),"NOT FOUND")</f>
        <v>Avery Address/Shipping Labels for Typewriters, 4" x 2"</v>
      </c>
      <c r="C324" t="str">
        <f>IFERROR(INDEX(Raw_Data!O:O,MATCH(Product_Master!A324,Raw_Data!N:N,0)),"NOT FOUND")</f>
        <v>Office Supplies</v>
      </c>
      <c r="D324" t="str">
        <f>IFERROR(INDEX(Raw_Data!P:P,MATCH(Product_Master!A324,Raw_Data!N:N,0)),"NOT FOUND")</f>
        <v>Labels</v>
      </c>
      <c r="E324" s="11">
        <f>AVERAGEIF(Raw_Data!N:N,Product_Master!A324,Raw_Data!R:R)</f>
        <v>39.625714285714288</v>
      </c>
      <c r="F324" s="11">
        <f>AVERAGEIF(Raw_Data!N:N,Product_Master!A324,Raw_Data!U:U)</f>
        <v>18.097714285714286</v>
      </c>
      <c r="G324">
        <f>SUMIF(Raw_Data!N:N,Product_Master!A324,Raw_Data!S:S)</f>
        <v>28</v>
      </c>
      <c r="H324" s="11">
        <f>SUMIF(Raw_Data!N:N,Product_Master!A324,Raw_Data!R:R)</f>
        <v>277.38</v>
      </c>
      <c r="I324" s="13">
        <f t="shared" si="10"/>
        <v>45.671641791044777</v>
      </c>
      <c r="J324" t="str">
        <f t="shared" si="11"/>
        <v>Low Performer</v>
      </c>
    </row>
    <row r="325" spans="1:10" x14ac:dyDescent="0.3">
      <c r="A325" t="s">
        <v>1282</v>
      </c>
      <c r="B325" t="str">
        <f>IFERROR(INDEX(Raw_Data!Q:Q,MATCH(Product_Master!A325,Raw_Data!N:N,0)),"NOT FOUND")</f>
        <v>Global Ergonomic Managers Chair</v>
      </c>
      <c r="C325" t="str">
        <f>IFERROR(INDEX(Raw_Data!O:O,MATCH(Product_Master!A325,Raw_Data!N:N,0)),"NOT FOUND")</f>
        <v>Furniture</v>
      </c>
      <c r="D325" t="str">
        <f>IFERROR(INDEX(Raw_Data!P:P,MATCH(Product_Master!A325,Raw_Data!N:N,0)),"NOT FOUND")</f>
        <v>Chairs</v>
      </c>
      <c r="E325" s="11">
        <f>AVERAGEIF(Raw_Data!N:N,Product_Master!A325,Raw_Data!R:R)</f>
        <v>546.23054545454545</v>
      </c>
      <c r="F325" s="11">
        <f>AVERAGEIF(Raw_Data!N:N,Product_Master!A325,Raw_Data!U:U)</f>
        <v>71.404836363636363</v>
      </c>
      <c r="G325">
        <f>SUMIF(Raw_Data!N:N,Product_Master!A325,Raw_Data!S:S)</f>
        <v>39</v>
      </c>
      <c r="H325" s="11">
        <f>SUMIF(Raw_Data!N:N,Product_Master!A325,Raw_Data!R:R)</f>
        <v>6008.5360000000001</v>
      </c>
      <c r="I325" s="13">
        <f t="shared" si="10"/>
        <v>13.072289156626507</v>
      </c>
      <c r="J325" t="str">
        <f t="shared" si="11"/>
        <v>High Performer</v>
      </c>
    </row>
    <row r="326" spans="1:10" x14ac:dyDescent="0.3">
      <c r="A326" t="s">
        <v>1284</v>
      </c>
      <c r="B326" t="str">
        <f>IFERROR(INDEX(Raw_Data!Q:Q,MATCH(Product_Master!A326,Raw_Data!N:N,0)),"NOT FOUND")</f>
        <v>Newell 333</v>
      </c>
      <c r="C326" t="str">
        <f>IFERROR(INDEX(Raw_Data!O:O,MATCH(Product_Master!A326,Raw_Data!N:N,0)),"NOT FOUND")</f>
        <v>Office Supplies</v>
      </c>
      <c r="D326" t="str">
        <f>IFERROR(INDEX(Raw_Data!P:P,MATCH(Product_Master!A326,Raw_Data!N:N,0)),"NOT FOUND")</f>
        <v>Art</v>
      </c>
      <c r="E326" s="11">
        <f>AVERAGEIF(Raw_Data!N:N,Product_Master!A326,Raw_Data!R:R)</f>
        <v>7.8850909090909092</v>
      </c>
      <c r="F326" s="11">
        <f>AVERAGEIF(Raw_Data!N:N,Product_Master!A326,Raw_Data!U:U)</f>
        <v>1.713490909090909</v>
      </c>
      <c r="G326">
        <f>SUMIF(Raw_Data!N:N,Product_Master!A326,Raw_Data!S:S)</f>
        <v>33</v>
      </c>
      <c r="H326" s="11">
        <f>SUMIF(Raw_Data!N:N,Product_Master!A326,Raw_Data!R:R)</f>
        <v>86.736000000000004</v>
      </c>
      <c r="I326" s="13">
        <f t="shared" si="10"/>
        <v>21.73076923076923</v>
      </c>
      <c r="J326" t="str">
        <f t="shared" si="11"/>
        <v>Low Performer</v>
      </c>
    </row>
    <row r="327" spans="1:10" x14ac:dyDescent="0.3">
      <c r="A327" t="s">
        <v>1286</v>
      </c>
      <c r="B327" t="str">
        <f>IFERROR(INDEX(Raw_Data!Q:Q,MATCH(Product_Master!A327,Raw_Data!N:N,0)),"NOT FOUND")</f>
        <v>Eldon Wave Desk Accessories</v>
      </c>
      <c r="C327" t="str">
        <f>IFERROR(INDEX(Raw_Data!O:O,MATCH(Product_Master!A327,Raw_Data!N:N,0)),"NOT FOUND")</f>
        <v>Furniture</v>
      </c>
      <c r="D327" t="str">
        <f>IFERROR(INDEX(Raw_Data!P:P,MATCH(Product_Master!A327,Raw_Data!N:N,0)),"NOT FOUND")</f>
        <v>Furnishings</v>
      </c>
      <c r="E327" s="11">
        <f>AVERAGEIF(Raw_Data!N:N,Product_Master!A327,Raw_Data!R:R)</f>
        <v>26.308666666666664</v>
      </c>
      <c r="F327" s="11">
        <f>AVERAGEIF(Raw_Data!N:N,Product_Master!A327,Raw_Data!U:U)</f>
        <v>9.8166666666666682</v>
      </c>
      <c r="G327">
        <f>SUMIF(Raw_Data!N:N,Product_Master!A327,Raw_Data!S:S)</f>
        <v>45</v>
      </c>
      <c r="H327" s="11">
        <f>SUMIF(Raw_Data!N:N,Product_Master!A327,Raw_Data!R:R)</f>
        <v>236.77799999999996</v>
      </c>
      <c r="I327" s="13">
        <f t="shared" si="10"/>
        <v>37.313432835820905</v>
      </c>
      <c r="J327" t="str">
        <f t="shared" si="11"/>
        <v>Low Performer</v>
      </c>
    </row>
    <row r="328" spans="1:10" x14ac:dyDescent="0.3">
      <c r="A328" t="s">
        <v>1296</v>
      </c>
      <c r="B328" t="str">
        <f>IFERROR(INDEX(Raw_Data!Q:Q,MATCH(Product_Master!A328,Raw_Data!N:N,0)),"NOT FOUND")</f>
        <v>Wilson Jones “Snap” Scratch Pad Binder Tool for Ring Binders</v>
      </c>
      <c r="C328" t="str">
        <f>IFERROR(INDEX(Raw_Data!O:O,MATCH(Product_Master!A328,Raw_Data!N:N,0)),"NOT FOUND")</f>
        <v>Office Supplies</v>
      </c>
      <c r="D328" t="str">
        <f>IFERROR(INDEX(Raw_Data!P:P,MATCH(Product_Master!A328,Raw_Data!N:N,0)),"NOT FOUND")</f>
        <v>Binders</v>
      </c>
      <c r="E328" s="11">
        <f>AVERAGEIF(Raw_Data!N:N,Product_Master!A328,Raw_Data!R:R)</f>
        <v>20.184000000000001</v>
      </c>
      <c r="F328" s="11">
        <f>AVERAGEIF(Raw_Data!N:N,Product_Master!A328,Raw_Data!U:U)</f>
        <v>6.1480000000000006</v>
      </c>
      <c r="G328">
        <f>SUMIF(Raw_Data!N:N,Product_Master!A328,Raw_Data!S:S)</f>
        <v>22</v>
      </c>
      <c r="H328" s="11">
        <f>SUMIF(Raw_Data!N:N,Product_Master!A328,Raw_Data!R:R)</f>
        <v>100.92</v>
      </c>
      <c r="I328" s="13">
        <f t="shared" si="10"/>
        <v>30.459770114942529</v>
      </c>
      <c r="J328" t="str">
        <f t="shared" si="11"/>
        <v>Low Performer</v>
      </c>
    </row>
    <row r="329" spans="1:10" x14ac:dyDescent="0.3">
      <c r="A329" t="s">
        <v>1298</v>
      </c>
      <c r="B329" t="str">
        <f>IFERROR(INDEX(Raw_Data!Q:Q,MATCH(Product_Master!A329,Raw_Data!N:N,0)),"NOT FOUND")</f>
        <v>Staple remover</v>
      </c>
      <c r="C329" t="str">
        <f>IFERROR(INDEX(Raw_Data!O:O,MATCH(Product_Master!A329,Raw_Data!N:N,0)),"NOT FOUND")</f>
        <v>Office Supplies</v>
      </c>
      <c r="D329" t="str">
        <f>IFERROR(INDEX(Raw_Data!P:P,MATCH(Product_Master!A329,Raw_Data!N:N,0)),"NOT FOUND")</f>
        <v>Supplies</v>
      </c>
      <c r="E329" s="11">
        <f>AVERAGEIF(Raw_Data!N:N,Product_Master!A329,Raw_Data!R:R)</f>
        <v>10.028</v>
      </c>
      <c r="F329" s="11">
        <f>AVERAGEIF(Raw_Data!N:N,Product_Master!A329,Raw_Data!U:U)</f>
        <v>-0.7911999999999999</v>
      </c>
      <c r="G329">
        <f>SUMIF(Raw_Data!N:N,Product_Master!A329,Raw_Data!S:S)</f>
        <v>24</v>
      </c>
      <c r="H329" s="11">
        <f>SUMIF(Raw_Data!N:N,Product_Master!A329,Raw_Data!R:R)</f>
        <v>80.224000000000004</v>
      </c>
      <c r="I329" s="13">
        <f t="shared" si="10"/>
        <v>-7.8899082568807328</v>
      </c>
      <c r="J329" t="str">
        <f t="shared" si="11"/>
        <v>Low Performer</v>
      </c>
    </row>
    <row r="330" spans="1:10" x14ac:dyDescent="0.3">
      <c r="A330" t="s">
        <v>1300</v>
      </c>
      <c r="B330" t="str">
        <f>IFERROR(INDEX(Raw_Data!Q:Q,MATCH(Product_Master!A330,Raw_Data!N:N,0)),"NOT FOUND")</f>
        <v>Pizazz Global Quick File</v>
      </c>
      <c r="C330" t="str">
        <f>IFERROR(INDEX(Raw_Data!O:O,MATCH(Product_Master!A330,Raw_Data!N:N,0)),"NOT FOUND")</f>
        <v>Office Supplies</v>
      </c>
      <c r="D330" t="str">
        <f>IFERROR(INDEX(Raw_Data!P:P,MATCH(Product_Master!A330,Raw_Data!N:N,0)),"NOT FOUND")</f>
        <v>Storage</v>
      </c>
      <c r="E330" s="11">
        <f>AVERAGEIF(Raw_Data!N:N,Product_Master!A330,Raw_Data!R:R)</f>
        <v>58.882000000000005</v>
      </c>
      <c r="F330" s="11">
        <f>AVERAGEIF(Raw_Data!N:N,Product_Master!A330,Raw_Data!U:U)</f>
        <v>15.7684</v>
      </c>
      <c r="G330">
        <f>SUMIF(Raw_Data!N:N,Product_Master!A330,Raw_Data!S:S)</f>
        <v>24</v>
      </c>
      <c r="H330" s="11">
        <f>SUMIF(Raw_Data!N:N,Product_Master!A330,Raw_Data!R:R)</f>
        <v>353.29200000000003</v>
      </c>
      <c r="I330" s="13">
        <f t="shared" si="10"/>
        <v>26.779661016949152</v>
      </c>
      <c r="J330" t="str">
        <f t="shared" si="11"/>
        <v>Medium</v>
      </c>
    </row>
    <row r="331" spans="1:10" x14ac:dyDescent="0.3">
      <c r="A331" t="s">
        <v>1306</v>
      </c>
      <c r="B331" t="str">
        <f>IFERROR(INDEX(Raw_Data!Q:Q,MATCH(Product_Master!A331,Raw_Data!N:N,0)),"NOT FOUND")</f>
        <v>Xerox 1930</v>
      </c>
      <c r="C331" t="str">
        <f>IFERROR(INDEX(Raw_Data!O:O,MATCH(Product_Master!A331,Raw_Data!N:N,0)),"NOT FOUND")</f>
        <v>Office Supplies</v>
      </c>
      <c r="D331" t="str">
        <f>IFERROR(INDEX(Raw_Data!P:P,MATCH(Product_Master!A331,Raw_Data!N:N,0)),"NOT FOUND")</f>
        <v>Paper</v>
      </c>
      <c r="E331" s="11">
        <f>AVERAGEIF(Raw_Data!N:N,Product_Master!A331,Raw_Data!R:R)</f>
        <v>27.734400000000004</v>
      </c>
      <c r="F331" s="11">
        <f>AVERAGEIF(Raw_Data!N:N,Product_Master!A331,Raw_Data!U:U)</f>
        <v>11.871359999999999</v>
      </c>
      <c r="G331">
        <f>SUMIF(Raw_Data!N:N,Product_Master!A331,Raw_Data!S:S)</f>
        <v>24</v>
      </c>
      <c r="H331" s="11">
        <f>SUMIF(Raw_Data!N:N,Product_Master!A331,Raw_Data!R:R)</f>
        <v>138.67200000000003</v>
      </c>
      <c r="I331" s="13">
        <f t="shared" si="10"/>
        <v>42.803738317757002</v>
      </c>
      <c r="J331" t="str">
        <f t="shared" si="11"/>
        <v>Low Performer</v>
      </c>
    </row>
    <row r="332" spans="1:10" x14ac:dyDescent="0.3">
      <c r="A332" t="s">
        <v>1308</v>
      </c>
      <c r="B332" t="str">
        <f>IFERROR(INDEX(Raw_Data!Q:Q,MATCH(Product_Master!A332,Raw_Data!N:N,0)),"NOT FOUND")</f>
        <v>File Shuttle I and Handi-File</v>
      </c>
      <c r="C332" t="str">
        <f>IFERROR(INDEX(Raw_Data!O:O,MATCH(Product_Master!A332,Raw_Data!N:N,0)),"NOT FOUND")</f>
        <v>Office Supplies</v>
      </c>
      <c r="D332" t="str">
        <f>IFERROR(INDEX(Raw_Data!P:P,MATCH(Product_Master!A332,Raw_Data!N:N,0)),"NOT FOUND")</f>
        <v>Storage</v>
      </c>
      <c r="E332" s="11">
        <f>AVERAGEIF(Raw_Data!N:N,Product_Master!A332,Raw_Data!R:R)</f>
        <v>87.555999999999997</v>
      </c>
      <c r="F332" s="11">
        <f>AVERAGEIF(Raw_Data!N:N,Product_Master!A332,Raw_Data!U:U)</f>
        <v>17.140199999999997</v>
      </c>
      <c r="G332">
        <f>SUMIF(Raw_Data!N:N,Product_Master!A332,Raw_Data!S:S)</f>
        <v>13</v>
      </c>
      <c r="H332" s="11">
        <f>SUMIF(Raw_Data!N:N,Product_Master!A332,Raw_Data!R:R)</f>
        <v>262.66800000000001</v>
      </c>
      <c r="I332" s="13">
        <f t="shared" si="10"/>
        <v>19.576271186440675</v>
      </c>
      <c r="J332" t="str">
        <f t="shared" si="11"/>
        <v>Low Performer</v>
      </c>
    </row>
    <row r="333" spans="1:10" x14ac:dyDescent="0.3">
      <c r="A333" t="s">
        <v>1314</v>
      </c>
      <c r="B333" t="str">
        <f>IFERROR(INDEX(Raw_Data!Q:Q,MATCH(Product_Master!A333,Raw_Data!N:N,0)),"NOT FOUND")</f>
        <v>NETGEAR AC1750 Dual Band Gigabit Smart WiFi Router</v>
      </c>
      <c r="C333" t="str">
        <f>IFERROR(INDEX(Raw_Data!O:O,MATCH(Product_Master!A333,Raw_Data!N:N,0)),"NOT FOUND")</f>
        <v>Technology</v>
      </c>
      <c r="D333" t="str">
        <f>IFERROR(INDEX(Raw_Data!P:P,MATCH(Product_Master!A333,Raw_Data!N:N,0)),"NOT FOUND")</f>
        <v>Accessories</v>
      </c>
      <c r="E333" s="11">
        <f>AVERAGEIF(Raw_Data!N:N,Product_Master!A333,Raw_Data!R:R)</f>
        <v>524.7672</v>
      </c>
      <c r="F333" s="11">
        <f>AVERAGEIF(Raw_Data!N:N,Product_Master!A333,Raw_Data!U:U)</f>
        <v>144.63095999999999</v>
      </c>
      <c r="G333">
        <f>SUMIF(Raw_Data!N:N,Product_Master!A333,Raw_Data!S:S)</f>
        <v>18</v>
      </c>
      <c r="H333" s="11">
        <f>SUMIF(Raw_Data!N:N,Product_Master!A333,Raw_Data!R:R)</f>
        <v>2623.8360000000002</v>
      </c>
      <c r="I333" s="13">
        <f t="shared" si="10"/>
        <v>27.560975609756095</v>
      </c>
      <c r="J333" t="str">
        <f t="shared" si="11"/>
        <v>High Performer</v>
      </c>
    </row>
    <row r="334" spans="1:10" x14ac:dyDescent="0.3">
      <c r="A334" t="s">
        <v>1316</v>
      </c>
      <c r="B334" t="str">
        <f>IFERROR(INDEX(Raw_Data!Q:Q,MATCH(Product_Master!A334,Raw_Data!N:N,0)),"NOT FOUND")</f>
        <v>Newell 324</v>
      </c>
      <c r="C334" t="str">
        <f>IFERROR(INDEX(Raw_Data!O:O,MATCH(Product_Master!A334,Raw_Data!N:N,0)),"NOT FOUND")</f>
        <v>Office Supplies</v>
      </c>
      <c r="D334" t="str">
        <f>IFERROR(INDEX(Raw_Data!P:P,MATCH(Product_Master!A334,Raw_Data!N:N,0)),"NOT FOUND")</f>
        <v>Art</v>
      </c>
      <c r="E334" s="11">
        <f>AVERAGEIF(Raw_Data!N:N,Product_Master!A334,Raw_Data!R:R)</f>
        <v>37.620000000000005</v>
      </c>
      <c r="F334" s="11">
        <f>AVERAGEIF(Raw_Data!N:N,Product_Master!A334,Raw_Data!U:U)</f>
        <v>10.296000000000001</v>
      </c>
      <c r="G334">
        <f>SUMIF(Raw_Data!N:N,Product_Master!A334,Raw_Data!S:S)</f>
        <v>23</v>
      </c>
      <c r="H334" s="11">
        <f>SUMIF(Raw_Data!N:N,Product_Master!A334,Raw_Data!R:R)</f>
        <v>263.34000000000003</v>
      </c>
      <c r="I334" s="13">
        <f t="shared" si="10"/>
        <v>27.368421052631582</v>
      </c>
      <c r="J334" t="str">
        <f t="shared" si="11"/>
        <v>Low Performer</v>
      </c>
    </row>
    <row r="335" spans="1:10" x14ac:dyDescent="0.3">
      <c r="A335" t="s">
        <v>1318</v>
      </c>
      <c r="B335" t="str">
        <f>IFERROR(INDEX(Raw_Data!Q:Q,MATCH(Product_Master!A335,Raw_Data!N:N,0)),"NOT FOUND")</f>
        <v>Microsoft Natural Keyboard Elite</v>
      </c>
      <c r="C335" t="str">
        <f>IFERROR(INDEX(Raw_Data!O:O,MATCH(Product_Master!A335,Raw_Data!N:N,0)),"NOT FOUND")</f>
        <v>Technology</v>
      </c>
      <c r="D335" t="str">
        <f>IFERROR(INDEX(Raw_Data!P:P,MATCH(Product_Master!A335,Raw_Data!N:N,0)),"NOT FOUND")</f>
        <v>Accessories</v>
      </c>
      <c r="E335" s="11">
        <f>AVERAGEIF(Raw_Data!N:N,Product_Master!A335,Raw_Data!R:R)</f>
        <v>374.25</v>
      </c>
      <c r="F335" s="11">
        <f>AVERAGEIF(Raw_Data!N:N,Product_Master!A335,Raw_Data!U:U)</f>
        <v>5.2394999999999987</v>
      </c>
      <c r="G335">
        <f>SUMIF(Raw_Data!N:N,Product_Master!A335,Raw_Data!S:S)</f>
        <v>29</v>
      </c>
      <c r="H335" s="11">
        <f>SUMIF(Raw_Data!N:N,Product_Master!A335,Raw_Data!R:R)</f>
        <v>1497</v>
      </c>
      <c r="I335" s="13">
        <f t="shared" si="10"/>
        <v>1.3999999999999997</v>
      </c>
      <c r="J335" t="str">
        <f t="shared" si="11"/>
        <v>High Performer</v>
      </c>
    </row>
    <row r="336" spans="1:10" x14ac:dyDescent="0.3">
      <c r="A336" t="s">
        <v>1324</v>
      </c>
      <c r="B336" t="str">
        <f>IFERROR(INDEX(Raw_Data!Q:Q,MATCH(Product_Master!A336,Raw_Data!N:N,0)),"NOT FOUND")</f>
        <v>Xerox 1960</v>
      </c>
      <c r="C336" t="str">
        <f>IFERROR(INDEX(Raw_Data!O:O,MATCH(Product_Master!A336,Raw_Data!N:N,0)),"NOT FOUND")</f>
        <v>Office Supplies</v>
      </c>
      <c r="D336" t="str">
        <f>IFERROR(INDEX(Raw_Data!P:P,MATCH(Product_Master!A336,Raw_Data!N:N,0)),"NOT FOUND")</f>
        <v>Paper</v>
      </c>
      <c r="E336" s="11">
        <f>AVERAGEIF(Raw_Data!N:N,Product_Master!A336,Raw_Data!R:R)</f>
        <v>146.63866666666669</v>
      </c>
      <c r="F336" s="11">
        <f>AVERAGEIF(Raw_Data!N:N,Product_Master!A336,Raw_Data!U:U)</f>
        <v>55.763999999999989</v>
      </c>
      <c r="G336">
        <f>SUMIF(Raw_Data!N:N,Product_Master!A336,Raw_Data!S:S)</f>
        <v>32</v>
      </c>
      <c r="H336" s="11">
        <f>SUMIF(Raw_Data!N:N,Product_Master!A336,Raw_Data!R:R)</f>
        <v>879.83200000000011</v>
      </c>
      <c r="I336" s="13">
        <f t="shared" si="10"/>
        <v>38.02816901408449</v>
      </c>
      <c r="J336" t="str">
        <f t="shared" si="11"/>
        <v>Medium</v>
      </c>
    </row>
    <row r="337" spans="1:10" x14ac:dyDescent="0.3">
      <c r="A337" t="s">
        <v>1329</v>
      </c>
      <c r="B337" t="str">
        <f>IFERROR(INDEX(Raw_Data!Q:Q,MATCH(Product_Master!A337,Raw_Data!N:N,0)),"NOT FOUND")</f>
        <v>Office Impressions End Table, 20-1/2"H x 24"W x 20"D</v>
      </c>
      <c r="C337" t="str">
        <f>IFERROR(INDEX(Raw_Data!O:O,MATCH(Product_Master!A337,Raw_Data!N:N,0)),"NOT FOUND")</f>
        <v>Furniture</v>
      </c>
      <c r="D337" t="str">
        <f>IFERROR(INDEX(Raw_Data!P:P,MATCH(Product_Master!A337,Raw_Data!N:N,0)),"NOT FOUND")</f>
        <v>Tables</v>
      </c>
      <c r="E337" s="11">
        <f>AVERAGEIF(Raw_Data!N:N,Product_Master!A337,Raw_Data!R:R)</f>
        <v>1160.3631999999998</v>
      </c>
      <c r="F337" s="11">
        <f>AVERAGEIF(Raw_Data!N:N,Product_Master!A337,Raw_Data!U:U)</f>
        <v>-13.365440000000003</v>
      </c>
      <c r="G337">
        <f>SUMIF(Raw_Data!N:N,Product_Master!A337,Raw_Data!S:S)</f>
        <v>23</v>
      </c>
      <c r="H337" s="11">
        <f>SUMIF(Raw_Data!N:N,Product_Master!A337,Raw_Data!R:R)</f>
        <v>5801.8159999999989</v>
      </c>
      <c r="I337" s="13">
        <f t="shared" si="10"/>
        <v>-1.1518324607329848</v>
      </c>
      <c r="J337" t="str">
        <f t="shared" si="11"/>
        <v>High Performer</v>
      </c>
    </row>
    <row r="338" spans="1:10" x14ac:dyDescent="0.3">
      <c r="A338" t="s">
        <v>1334</v>
      </c>
      <c r="B338" t="str">
        <f>IFERROR(INDEX(Raw_Data!Q:Q,MATCH(Product_Master!A338,Raw_Data!N:N,0)),"NOT FOUND")</f>
        <v>Holmes Odor Grabber</v>
      </c>
      <c r="C338" t="str">
        <f>IFERROR(INDEX(Raw_Data!O:O,MATCH(Product_Master!A338,Raw_Data!N:N,0)),"NOT FOUND")</f>
        <v>Office Supplies</v>
      </c>
      <c r="D338" t="str">
        <f>IFERROR(INDEX(Raw_Data!P:P,MATCH(Product_Master!A338,Raw_Data!N:N,0)),"NOT FOUND")</f>
        <v>Appliances</v>
      </c>
      <c r="E338" s="11">
        <f>AVERAGEIF(Raw_Data!N:N,Product_Master!A338,Raw_Data!R:R)</f>
        <v>44.701999999999998</v>
      </c>
      <c r="F338" s="11">
        <f>AVERAGEIF(Raw_Data!N:N,Product_Master!A338,Raw_Data!U:U)</f>
        <v>8.4717500000000001</v>
      </c>
      <c r="G338">
        <f>SUMIF(Raw_Data!N:N,Product_Master!A338,Raw_Data!S:S)</f>
        <v>30</v>
      </c>
      <c r="H338" s="11">
        <f>SUMIF(Raw_Data!N:N,Product_Master!A338,Raw_Data!R:R)</f>
        <v>357.61599999999999</v>
      </c>
      <c r="I338" s="13">
        <f t="shared" si="10"/>
        <v>18.951612903225808</v>
      </c>
      <c r="J338" t="str">
        <f t="shared" si="11"/>
        <v>Medium</v>
      </c>
    </row>
    <row r="339" spans="1:10" x14ac:dyDescent="0.3">
      <c r="A339" t="s">
        <v>1336</v>
      </c>
      <c r="B339" t="str">
        <f>IFERROR(INDEX(Raw_Data!Q:Q,MATCH(Product_Master!A339,Raw_Data!N:N,0)),"NOT FOUND")</f>
        <v>Akro-Mils 12-Gallon Tote</v>
      </c>
      <c r="C339" t="str">
        <f>IFERROR(INDEX(Raw_Data!O:O,MATCH(Product_Master!A339,Raw_Data!N:N,0)),"NOT FOUND")</f>
        <v>Office Supplies</v>
      </c>
      <c r="D339" t="str">
        <f>IFERROR(INDEX(Raw_Data!P:P,MATCH(Product_Master!A339,Raw_Data!N:N,0)),"NOT FOUND")</f>
        <v>Storage</v>
      </c>
      <c r="E339" s="11">
        <f>AVERAGEIF(Raw_Data!N:N,Product_Master!A339,Raw_Data!R:R)</f>
        <v>28.3005</v>
      </c>
      <c r="F339" s="11">
        <f>AVERAGEIF(Raw_Data!N:N,Product_Master!A339,Raw_Data!U:U)</f>
        <v>5.3870249999999995</v>
      </c>
      <c r="G339">
        <f>SUMIF(Raw_Data!N:N,Product_Master!A339,Raw_Data!S:S)</f>
        <v>13</v>
      </c>
      <c r="H339" s="11">
        <f>SUMIF(Raw_Data!N:N,Product_Master!A339,Raw_Data!R:R)</f>
        <v>113.202</v>
      </c>
      <c r="I339" s="13">
        <f t="shared" si="10"/>
        <v>19.035087719298243</v>
      </c>
      <c r="J339" t="str">
        <f t="shared" si="11"/>
        <v>Low Performer</v>
      </c>
    </row>
    <row r="340" spans="1:10" x14ac:dyDescent="0.3">
      <c r="A340" t="s">
        <v>1338</v>
      </c>
      <c r="B340" t="str">
        <f>IFERROR(INDEX(Raw_Data!Q:Q,MATCH(Product_Master!A340,Raw_Data!N:N,0)),"NOT FOUND")</f>
        <v>GBC Twin Loop Wire Binding Elements, 9/16" Spine, Black</v>
      </c>
      <c r="C340" t="str">
        <f>IFERROR(INDEX(Raw_Data!O:O,MATCH(Product_Master!A340,Raw_Data!N:N,0)),"NOT FOUND")</f>
        <v>Office Supplies</v>
      </c>
      <c r="D340" t="str">
        <f>IFERROR(INDEX(Raw_Data!P:P,MATCH(Product_Master!A340,Raw_Data!N:N,0)),"NOT FOUND")</f>
        <v>Binders</v>
      </c>
      <c r="E340" s="11">
        <f>AVERAGEIF(Raw_Data!N:N,Product_Master!A340,Raw_Data!R:R)</f>
        <v>29.932666666666663</v>
      </c>
      <c r="F340" s="11">
        <f>AVERAGEIF(Raw_Data!N:N,Product_Master!A340,Raw_Data!U:U)</f>
        <v>-0.25366666666666721</v>
      </c>
      <c r="G340">
        <f>SUMIF(Raw_Data!N:N,Product_Master!A340,Raw_Data!S:S)</f>
        <v>35</v>
      </c>
      <c r="H340" s="11">
        <f>SUMIF(Raw_Data!N:N,Product_Master!A340,Raw_Data!R:R)</f>
        <v>269.39399999999995</v>
      </c>
      <c r="I340" s="13">
        <f t="shared" si="10"/>
        <v>-0.84745762711864603</v>
      </c>
      <c r="J340" t="str">
        <f t="shared" si="11"/>
        <v>Low Performer</v>
      </c>
    </row>
    <row r="341" spans="1:10" x14ac:dyDescent="0.3">
      <c r="A341" t="s">
        <v>1343</v>
      </c>
      <c r="B341" t="str">
        <f>IFERROR(INDEX(Raw_Data!Q:Q,MATCH(Product_Master!A341,Raw_Data!N:N,0)),"NOT FOUND")</f>
        <v>Southworth Structures Collection</v>
      </c>
      <c r="C341" t="str">
        <f>IFERROR(INDEX(Raw_Data!O:O,MATCH(Product_Master!A341,Raw_Data!N:N,0)),"NOT FOUND")</f>
        <v>Office Supplies</v>
      </c>
      <c r="D341" t="str">
        <f>IFERROR(INDEX(Raw_Data!P:P,MATCH(Product_Master!A341,Raw_Data!N:N,0)),"NOT FOUND")</f>
        <v>Paper</v>
      </c>
      <c r="E341" s="11">
        <f>AVERAGEIF(Raw_Data!N:N,Product_Master!A341,Raw_Data!R:R)</f>
        <v>36.4</v>
      </c>
      <c r="F341" s="11">
        <f>AVERAGEIF(Raw_Data!N:N,Product_Master!A341,Raw_Data!U:U)</f>
        <v>18.2</v>
      </c>
      <c r="G341">
        <f>SUMIF(Raw_Data!N:N,Product_Master!A341,Raw_Data!S:S)</f>
        <v>10</v>
      </c>
      <c r="H341" s="11">
        <f>SUMIF(Raw_Data!N:N,Product_Master!A341,Raw_Data!R:R)</f>
        <v>72.8</v>
      </c>
      <c r="I341" s="13">
        <f t="shared" si="10"/>
        <v>50</v>
      </c>
      <c r="J341" t="str">
        <f t="shared" si="11"/>
        <v>Low Performer</v>
      </c>
    </row>
    <row r="342" spans="1:10" x14ac:dyDescent="0.3">
      <c r="A342" t="s">
        <v>1345</v>
      </c>
      <c r="B342" t="str">
        <f>IFERROR(INDEX(Raw_Data!Q:Q,MATCH(Product_Master!A342,Raw_Data!N:N,0)),"NOT FOUND")</f>
        <v>Square Ring Data Binders, Rigid 75 Pt. Covers, 11" x 14-7/8"</v>
      </c>
      <c r="C342" t="str">
        <f>IFERROR(INDEX(Raw_Data!O:O,MATCH(Product_Master!A342,Raw_Data!N:N,0)),"NOT FOUND")</f>
        <v>Office Supplies</v>
      </c>
      <c r="D342" t="str">
        <f>IFERROR(INDEX(Raw_Data!P:P,MATCH(Product_Master!A342,Raw_Data!N:N,0)),"NOT FOUND")</f>
        <v>Binders</v>
      </c>
      <c r="E342" s="11">
        <f>AVERAGEIF(Raw_Data!N:N,Product_Master!A342,Raw_Data!R:R)</f>
        <v>47.766857142857148</v>
      </c>
      <c r="F342" s="11">
        <f>AVERAGEIF(Raw_Data!N:N,Product_Master!A342,Raw_Data!U:U)</f>
        <v>14.0352</v>
      </c>
      <c r="G342">
        <f>SUMIF(Raw_Data!N:N,Product_Master!A342,Raw_Data!S:S)</f>
        <v>22</v>
      </c>
      <c r="H342" s="11">
        <f>SUMIF(Raw_Data!N:N,Product_Master!A342,Raw_Data!R:R)</f>
        <v>334.36800000000005</v>
      </c>
      <c r="I342" s="13">
        <f t="shared" si="10"/>
        <v>29.382716049382712</v>
      </c>
      <c r="J342" t="str">
        <f t="shared" si="11"/>
        <v>Medium</v>
      </c>
    </row>
    <row r="343" spans="1:10" x14ac:dyDescent="0.3">
      <c r="A343" t="s">
        <v>1350</v>
      </c>
      <c r="B343" t="str">
        <f>IFERROR(INDEX(Raw_Data!Q:Q,MATCH(Product_Master!A343,Raw_Data!N:N,0)),"NOT FOUND")</f>
        <v>Sony 32GB Class 10 Micro SDHC R40 Memory Card</v>
      </c>
      <c r="C343" t="str">
        <f>IFERROR(INDEX(Raw_Data!O:O,MATCH(Product_Master!A343,Raw_Data!N:N,0)),"NOT FOUND")</f>
        <v>Technology</v>
      </c>
      <c r="D343" t="str">
        <f>IFERROR(INDEX(Raw_Data!P:P,MATCH(Product_Master!A343,Raw_Data!N:N,0)),"NOT FOUND")</f>
        <v>Accessories</v>
      </c>
      <c r="E343" s="11">
        <f>AVERAGEIF(Raw_Data!N:N,Product_Master!A343,Raw_Data!R:R)</f>
        <v>62.85</v>
      </c>
      <c r="F343" s="11">
        <f>AVERAGEIF(Raw_Data!N:N,Product_Master!A343,Raw_Data!U:U)</f>
        <v>13.198499999999999</v>
      </c>
      <c r="G343">
        <f>SUMIF(Raw_Data!N:N,Product_Master!A343,Raw_Data!S:S)</f>
        <v>12</v>
      </c>
      <c r="H343" s="11">
        <f>SUMIF(Raw_Data!N:N,Product_Master!A343,Raw_Data!R:R)</f>
        <v>251.4</v>
      </c>
      <c r="I343" s="13">
        <f t="shared" si="10"/>
        <v>21</v>
      </c>
      <c r="J343" t="str">
        <f t="shared" si="11"/>
        <v>Low Performer</v>
      </c>
    </row>
    <row r="344" spans="1:10" x14ac:dyDescent="0.3">
      <c r="A344" t="s">
        <v>1356</v>
      </c>
      <c r="B344" t="str">
        <f>IFERROR(INDEX(Raw_Data!Q:Q,MATCH(Product_Master!A344,Raw_Data!N:N,0)),"NOT FOUND")</f>
        <v>Hon Practical Foundations 30 x 60 Training Table, Light Gray/Charcoal</v>
      </c>
      <c r="C344" t="str">
        <f>IFERROR(INDEX(Raw_Data!O:O,MATCH(Product_Master!A344,Raw_Data!N:N,0)),"NOT FOUND")</f>
        <v>Furniture</v>
      </c>
      <c r="D344" t="str">
        <f>IFERROR(INDEX(Raw_Data!P:P,MATCH(Product_Master!A344,Raw_Data!N:N,0)),"NOT FOUND")</f>
        <v>Tables</v>
      </c>
      <c r="E344" s="11">
        <f>AVERAGEIF(Raw_Data!N:N,Product_Master!A344,Raw_Data!R:R)</f>
        <v>722.47125000000005</v>
      </c>
      <c r="F344" s="11">
        <f>AVERAGEIF(Raw_Data!N:N,Product_Master!A344,Raw_Data!U:U)</f>
        <v>71.678250000000006</v>
      </c>
      <c r="G344">
        <f>SUMIF(Raw_Data!N:N,Product_Master!A344,Raw_Data!S:S)</f>
        <v>22</v>
      </c>
      <c r="H344" s="11">
        <f>SUMIF(Raw_Data!N:N,Product_Master!A344,Raw_Data!R:R)</f>
        <v>4334.8275000000003</v>
      </c>
      <c r="I344" s="13">
        <f t="shared" si="10"/>
        <v>9.9212598425196852</v>
      </c>
      <c r="J344" t="str">
        <f t="shared" si="11"/>
        <v>High Performer</v>
      </c>
    </row>
    <row r="345" spans="1:10" x14ac:dyDescent="0.3">
      <c r="A345" t="s">
        <v>1358</v>
      </c>
      <c r="B345" t="str">
        <f>IFERROR(INDEX(Raw_Data!Q:Q,MATCH(Product_Master!A345,Raw_Data!N:N,0)),"NOT FOUND")</f>
        <v>Logitech Media Keyboard K200</v>
      </c>
      <c r="C345" t="str">
        <f>IFERROR(INDEX(Raw_Data!O:O,MATCH(Product_Master!A345,Raw_Data!N:N,0)),"NOT FOUND")</f>
        <v>Technology</v>
      </c>
      <c r="D345" t="str">
        <f>IFERROR(INDEX(Raw_Data!P:P,MATCH(Product_Master!A345,Raw_Data!N:N,0)),"NOT FOUND")</f>
        <v>Accessories</v>
      </c>
      <c r="E345" s="11">
        <f>AVERAGEIF(Raw_Data!N:N,Product_Master!A345,Raw_Data!R:R)</f>
        <v>125.964</v>
      </c>
      <c r="F345" s="11">
        <f>AVERAGEIF(Raw_Data!N:N,Product_Master!A345,Raw_Data!U:U)</f>
        <v>12.596399999999999</v>
      </c>
      <c r="G345">
        <f>SUMIF(Raw_Data!N:N,Product_Master!A345,Raw_Data!S:S)</f>
        <v>16</v>
      </c>
      <c r="H345" s="11">
        <f>SUMIF(Raw_Data!N:N,Product_Master!A345,Raw_Data!R:R)</f>
        <v>503.85599999999999</v>
      </c>
      <c r="I345" s="13">
        <f t="shared" si="10"/>
        <v>10</v>
      </c>
      <c r="J345" t="str">
        <f t="shared" si="11"/>
        <v>Medium</v>
      </c>
    </row>
    <row r="346" spans="1:10" x14ac:dyDescent="0.3">
      <c r="A346" t="s">
        <v>1363</v>
      </c>
      <c r="B346" t="str">
        <f>IFERROR(INDEX(Raw_Data!Q:Q,MATCH(Product_Master!A346,Raw_Data!N:N,0)),"NOT FOUND")</f>
        <v>Lexmark MarkNet N8150 Wireless Print Server</v>
      </c>
      <c r="C346" t="str">
        <f>IFERROR(INDEX(Raw_Data!O:O,MATCH(Product_Master!A346,Raw_Data!N:N,0)),"NOT FOUND")</f>
        <v>Technology</v>
      </c>
      <c r="D346" t="str">
        <f>IFERROR(INDEX(Raw_Data!P:P,MATCH(Product_Master!A346,Raw_Data!N:N,0)),"NOT FOUND")</f>
        <v>Machines</v>
      </c>
      <c r="E346" s="11">
        <f>AVERAGEIF(Raw_Data!N:N,Product_Master!A346,Raw_Data!R:R)</f>
        <v>361.755</v>
      </c>
      <c r="F346" s="11">
        <f>AVERAGEIF(Raw_Data!N:N,Product_Master!A346,Raw_Data!U:U)</f>
        <v>-253.2285</v>
      </c>
      <c r="G346">
        <f>SUMIF(Raw_Data!N:N,Product_Master!A346,Raw_Data!S:S)</f>
        <v>6</v>
      </c>
      <c r="H346" s="11">
        <f>SUMIF(Raw_Data!N:N,Product_Master!A346,Raw_Data!R:R)</f>
        <v>723.51</v>
      </c>
      <c r="I346" s="13">
        <f t="shared" si="10"/>
        <v>-70</v>
      </c>
      <c r="J346" t="str">
        <f t="shared" si="11"/>
        <v>Medium</v>
      </c>
    </row>
    <row r="347" spans="1:10" x14ac:dyDescent="0.3">
      <c r="A347" t="s">
        <v>1365</v>
      </c>
      <c r="B347" t="str">
        <f>IFERROR(INDEX(Raw_Data!Q:Q,MATCH(Product_Master!A347,Raw_Data!N:N,0)),"NOT FOUND")</f>
        <v>3M Hangers With Command Adhesive</v>
      </c>
      <c r="C347" t="str">
        <f>IFERROR(INDEX(Raw_Data!O:O,MATCH(Product_Master!A347,Raw_Data!N:N,0)),"NOT FOUND")</f>
        <v>Furniture</v>
      </c>
      <c r="D347" t="str">
        <f>IFERROR(INDEX(Raw_Data!P:P,MATCH(Product_Master!A347,Raw_Data!N:N,0)),"NOT FOUND")</f>
        <v>Furnishings</v>
      </c>
      <c r="E347" s="11">
        <f>AVERAGEIF(Raw_Data!N:N,Product_Master!A347,Raw_Data!R:R)</f>
        <v>13.505000000000001</v>
      </c>
      <c r="F347" s="11">
        <f>AVERAGEIF(Raw_Data!N:N,Product_Master!A347,Raw_Data!U:U)</f>
        <v>4.5001249999999997</v>
      </c>
      <c r="G347">
        <f>SUMIF(Raw_Data!N:N,Product_Master!A347,Raw_Data!S:S)</f>
        <v>33</v>
      </c>
      <c r="H347" s="11">
        <f>SUMIF(Raw_Data!N:N,Product_Master!A347,Raw_Data!R:R)</f>
        <v>108.04</v>
      </c>
      <c r="I347" s="13">
        <f t="shared" si="10"/>
        <v>33.321917808219176</v>
      </c>
      <c r="J347" t="str">
        <f t="shared" si="11"/>
        <v>Low Performer</v>
      </c>
    </row>
    <row r="348" spans="1:10" x14ac:dyDescent="0.3">
      <c r="A348" t="s">
        <v>1370</v>
      </c>
      <c r="B348" t="str">
        <f>IFERROR(INDEX(Raw_Data!Q:Q,MATCH(Product_Master!A348,Raw_Data!N:N,0)),"NOT FOUND")</f>
        <v>Crayola Colored Pencils</v>
      </c>
      <c r="C348" t="str">
        <f>IFERROR(INDEX(Raw_Data!O:O,MATCH(Product_Master!A348,Raw_Data!N:N,0)),"NOT FOUND")</f>
        <v>Office Supplies</v>
      </c>
      <c r="D348" t="str">
        <f>IFERROR(INDEX(Raw_Data!P:P,MATCH(Product_Master!A348,Raw_Data!N:N,0)),"NOT FOUND")</f>
        <v>Art</v>
      </c>
      <c r="E348" s="11">
        <f>AVERAGEIF(Raw_Data!N:N,Product_Master!A348,Raw_Data!R:R)</f>
        <v>10.97309090909091</v>
      </c>
      <c r="F348" s="11">
        <f>AVERAGEIF(Raw_Data!N:N,Product_Master!A348,Raw_Data!U:U)</f>
        <v>2.9818181818181824</v>
      </c>
      <c r="G348">
        <f>SUMIF(Raw_Data!N:N,Product_Master!A348,Raw_Data!S:S)</f>
        <v>40</v>
      </c>
      <c r="H348" s="11">
        <f>SUMIF(Raw_Data!N:N,Product_Master!A348,Raw_Data!R:R)</f>
        <v>120.70400000000001</v>
      </c>
      <c r="I348" s="13">
        <f t="shared" si="10"/>
        <v>27.173913043478265</v>
      </c>
      <c r="J348" t="str">
        <f t="shared" si="11"/>
        <v>Low Performer</v>
      </c>
    </row>
    <row r="349" spans="1:10" x14ac:dyDescent="0.3">
      <c r="A349" t="s">
        <v>1375</v>
      </c>
      <c r="B349" t="str">
        <f>IFERROR(INDEX(Raw_Data!Q:Q,MATCH(Product_Master!A349,Raw_Data!N:N,0)),"NOT FOUND")</f>
        <v>Angle-D Binders with Locking Rings, Label Holders</v>
      </c>
      <c r="C349" t="str">
        <f>IFERROR(INDEX(Raw_Data!O:O,MATCH(Product_Master!A349,Raw_Data!N:N,0)),"NOT FOUND")</f>
        <v>Office Supplies</v>
      </c>
      <c r="D349" t="str">
        <f>IFERROR(INDEX(Raw_Data!P:P,MATCH(Product_Master!A349,Raw_Data!N:N,0)),"NOT FOUND")</f>
        <v>Binders</v>
      </c>
      <c r="E349" s="11">
        <f>AVERAGEIF(Raw_Data!N:N,Product_Master!A349,Raw_Data!R:R)</f>
        <v>19.782999999999998</v>
      </c>
      <c r="F349" s="11">
        <f>AVERAGEIF(Raw_Data!N:N,Product_Master!A349,Raw_Data!U:U)</f>
        <v>3.5331999999999999</v>
      </c>
      <c r="G349">
        <f>SUMIF(Raw_Data!N:N,Product_Master!A349,Raw_Data!S:S)</f>
        <v>42</v>
      </c>
      <c r="H349" s="11">
        <f>SUMIF(Raw_Data!N:N,Product_Master!A349,Raw_Data!R:R)</f>
        <v>197.82999999999998</v>
      </c>
      <c r="I349" s="13">
        <f t="shared" si="10"/>
        <v>17.859778597785979</v>
      </c>
      <c r="J349" t="str">
        <f t="shared" si="11"/>
        <v>Low Performer</v>
      </c>
    </row>
    <row r="350" spans="1:10" x14ac:dyDescent="0.3">
      <c r="A350" t="s">
        <v>1381</v>
      </c>
      <c r="B350" t="str">
        <f>IFERROR(INDEX(Raw_Data!Q:Q,MATCH(Product_Master!A350,Raw_Data!N:N,0)),"NOT FOUND")</f>
        <v>Nortel Meridian M3904 Professional Digital phone</v>
      </c>
      <c r="C350" t="str">
        <f>IFERROR(INDEX(Raw_Data!O:O,MATCH(Product_Master!A350,Raw_Data!N:N,0)),"NOT FOUND")</f>
        <v>Technology</v>
      </c>
      <c r="D350" t="str">
        <f>IFERROR(INDEX(Raw_Data!P:P,MATCH(Product_Master!A350,Raw_Data!N:N,0)),"NOT FOUND")</f>
        <v>Phones</v>
      </c>
      <c r="E350" s="11">
        <f>AVERAGEIF(Raw_Data!N:N,Product_Master!A350,Raw_Data!R:R)</f>
        <v>443.49120000000005</v>
      </c>
      <c r="F350" s="11">
        <f>AVERAGEIF(Raw_Data!N:N,Product_Master!A350,Raw_Data!U:U)</f>
        <v>93.625920000000008</v>
      </c>
      <c r="G350">
        <f>SUMIF(Raw_Data!N:N,Product_Master!A350,Raw_Data!S:S)</f>
        <v>32</v>
      </c>
      <c r="H350" s="11">
        <f>SUMIF(Raw_Data!N:N,Product_Master!A350,Raw_Data!R:R)</f>
        <v>4434.9120000000003</v>
      </c>
      <c r="I350" s="13">
        <f t="shared" si="10"/>
        <v>21.111111111111111</v>
      </c>
      <c r="J350" t="str">
        <f t="shared" si="11"/>
        <v>High Performer</v>
      </c>
    </row>
    <row r="351" spans="1:10" x14ac:dyDescent="0.3">
      <c r="A351" t="s">
        <v>1383</v>
      </c>
      <c r="B351" t="str">
        <f>IFERROR(INDEX(Raw_Data!Q:Q,MATCH(Product_Master!A351,Raw_Data!N:N,0)),"NOT FOUND")</f>
        <v>Canon PC1080F Personal Copier</v>
      </c>
      <c r="C351" t="str">
        <f>IFERROR(INDEX(Raw_Data!O:O,MATCH(Product_Master!A351,Raw_Data!N:N,0)),"NOT FOUND")</f>
        <v>Technology</v>
      </c>
      <c r="D351" t="str">
        <f>IFERROR(INDEX(Raw_Data!P:P,MATCH(Product_Master!A351,Raw_Data!N:N,0)),"NOT FOUND")</f>
        <v>Copiers</v>
      </c>
      <c r="E351" s="11">
        <f>AVERAGEIF(Raw_Data!N:N,Product_Master!A351,Raw_Data!R:R)</f>
        <v>1499.9749999999999</v>
      </c>
      <c r="F351" s="11">
        <f>AVERAGEIF(Raw_Data!N:N,Product_Master!A351,Raw_Data!U:U)</f>
        <v>493.49177500000008</v>
      </c>
      <c r="G351">
        <f>SUMIF(Raw_Data!N:N,Product_Master!A351,Raw_Data!S:S)</f>
        <v>11</v>
      </c>
      <c r="H351" s="11">
        <f>SUMIF(Raw_Data!N:N,Product_Master!A351,Raw_Data!R:R)</f>
        <v>5999.9</v>
      </c>
      <c r="I351" s="13">
        <f t="shared" si="10"/>
        <v>32.900000000000006</v>
      </c>
      <c r="J351" t="str">
        <f t="shared" si="11"/>
        <v>High Performer</v>
      </c>
    </row>
    <row r="352" spans="1:10" x14ac:dyDescent="0.3">
      <c r="A352" t="s">
        <v>1389</v>
      </c>
      <c r="B352" t="str">
        <f>IFERROR(INDEX(Raw_Data!Q:Q,MATCH(Product_Master!A352,Raw_Data!N:N,0)),"NOT FOUND")</f>
        <v>Wilson Jones Century Plastic Molded Ring Binders</v>
      </c>
      <c r="C352" t="str">
        <f>IFERROR(INDEX(Raw_Data!O:O,MATCH(Product_Master!A352,Raw_Data!N:N,0)),"NOT FOUND")</f>
        <v>Office Supplies</v>
      </c>
      <c r="D352" t="str">
        <f>IFERROR(INDEX(Raw_Data!P:P,MATCH(Product_Master!A352,Raw_Data!N:N,0)),"NOT FOUND")</f>
        <v>Binders</v>
      </c>
      <c r="E352" s="11">
        <f>AVERAGEIF(Raw_Data!N:N,Product_Master!A352,Raw_Data!R:R)</f>
        <v>58.363699999999994</v>
      </c>
      <c r="F352" s="11">
        <f>AVERAGEIF(Raw_Data!N:N,Product_Master!A352,Raw_Data!U:U)</f>
        <v>5.5248200000000001</v>
      </c>
      <c r="G352">
        <f>SUMIF(Raw_Data!N:N,Product_Master!A352,Raw_Data!S:S)</f>
        <v>48</v>
      </c>
      <c r="H352" s="11">
        <f>SUMIF(Raw_Data!N:N,Product_Master!A352,Raw_Data!R:R)</f>
        <v>583.63699999999994</v>
      </c>
      <c r="I352" s="13">
        <f t="shared" si="10"/>
        <v>9.4661921708185055</v>
      </c>
      <c r="J352" t="str">
        <f t="shared" si="11"/>
        <v>Medium</v>
      </c>
    </row>
    <row r="353" spans="1:10" x14ac:dyDescent="0.3">
      <c r="A353" t="s">
        <v>1396</v>
      </c>
      <c r="B353" t="str">
        <f>IFERROR(INDEX(Raw_Data!Q:Q,MATCH(Product_Master!A353,Raw_Data!N:N,0)),"NOT FOUND")</f>
        <v>Tuf-Vin Binders</v>
      </c>
      <c r="C353" t="str">
        <f>IFERROR(INDEX(Raw_Data!O:O,MATCH(Product_Master!A353,Raw_Data!N:N,0)),"NOT FOUND")</f>
        <v>Office Supplies</v>
      </c>
      <c r="D353" t="str">
        <f>IFERROR(INDEX(Raw_Data!P:P,MATCH(Product_Master!A353,Raw_Data!N:N,0)),"NOT FOUND")</f>
        <v>Binders</v>
      </c>
      <c r="E353" s="11">
        <f>AVERAGEIF(Raw_Data!N:N,Product_Master!A353,Raw_Data!R:R)</f>
        <v>95.642285714285705</v>
      </c>
      <c r="F353" s="11">
        <f>AVERAGEIF(Raw_Data!N:N,Product_Master!A353,Raw_Data!U:U)</f>
        <v>33.474800000000002</v>
      </c>
      <c r="G353">
        <f>SUMIF(Raw_Data!N:N,Product_Master!A353,Raw_Data!S:S)</f>
        <v>26</v>
      </c>
      <c r="H353" s="11">
        <f>SUMIF(Raw_Data!N:N,Product_Master!A353,Raw_Data!R:R)</f>
        <v>669.49599999999998</v>
      </c>
      <c r="I353" s="13">
        <f t="shared" si="10"/>
        <v>35</v>
      </c>
      <c r="J353" t="str">
        <f t="shared" si="11"/>
        <v>Medium</v>
      </c>
    </row>
    <row r="354" spans="1:10" x14ac:dyDescent="0.3">
      <c r="A354" t="s">
        <v>1403</v>
      </c>
      <c r="B354" t="str">
        <f>IFERROR(INDEX(Raw_Data!Q:Q,MATCH(Product_Master!A354,Raw_Data!N:N,0)),"NOT FOUND")</f>
        <v>2300 Heavy-Duty Transfer File Systems by Perma</v>
      </c>
      <c r="C354" t="str">
        <f>IFERROR(INDEX(Raw_Data!O:O,MATCH(Product_Master!A354,Raw_Data!N:N,0)),"NOT FOUND")</f>
        <v>Office Supplies</v>
      </c>
      <c r="D354" t="str">
        <f>IFERROR(INDEX(Raw_Data!P:P,MATCH(Product_Master!A354,Raw_Data!N:N,0)),"NOT FOUND")</f>
        <v>Storage</v>
      </c>
      <c r="E354" s="11">
        <f>AVERAGEIF(Raw_Data!N:N,Product_Master!A354,Raw_Data!R:R)</f>
        <v>86.180999999999997</v>
      </c>
      <c r="F354" s="11">
        <f>AVERAGEIF(Raw_Data!N:N,Product_Master!A354,Raw_Data!U:U)</f>
        <v>5.2458</v>
      </c>
      <c r="G354">
        <f>SUMIF(Raw_Data!N:N,Product_Master!A354,Raw_Data!S:S)</f>
        <v>16</v>
      </c>
      <c r="H354" s="11">
        <f>SUMIF(Raw_Data!N:N,Product_Master!A354,Raw_Data!R:R)</f>
        <v>344.72399999999999</v>
      </c>
      <c r="I354" s="13">
        <f t="shared" si="10"/>
        <v>6.0869565217391308</v>
      </c>
      <c r="J354" t="str">
        <f t="shared" si="11"/>
        <v>Medium</v>
      </c>
    </row>
    <row r="355" spans="1:10" x14ac:dyDescent="0.3">
      <c r="A355" t="s">
        <v>1405</v>
      </c>
      <c r="B355" t="str">
        <f>IFERROR(INDEX(Raw_Data!Q:Q,MATCH(Product_Master!A355,Raw_Data!N:N,0)),"NOT FOUND")</f>
        <v>Xerox 1958</v>
      </c>
      <c r="C355" t="str">
        <f>IFERROR(INDEX(Raw_Data!O:O,MATCH(Product_Master!A355,Raw_Data!N:N,0)),"NOT FOUND")</f>
        <v>Office Supplies</v>
      </c>
      <c r="D355" t="str">
        <f>IFERROR(INDEX(Raw_Data!P:P,MATCH(Product_Master!A355,Raw_Data!N:N,0)),"NOT FOUND")</f>
        <v>Paper</v>
      </c>
      <c r="E355" s="11">
        <f>AVERAGEIF(Raw_Data!N:N,Product_Master!A355,Raw_Data!R:R)</f>
        <v>16.200000000000003</v>
      </c>
      <c r="F355" s="11">
        <f>AVERAGEIF(Raw_Data!N:N,Product_Master!A355,Raw_Data!U:U)</f>
        <v>7.7759999999999998</v>
      </c>
      <c r="G355">
        <f>SUMIF(Raw_Data!N:N,Product_Master!A355,Raw_Data!S:S)</f>
        <v>5</v>
      </c>
      <c r="H355" s="11">
        <f>SUMIF(Raw_Data!N:N,Product_Master!A355,Raw_Data!R:R)</f>
        <v>32.400000000000006</v>
      </c>
      <c r="I355" s="13">
        <f t="shared" si="10"/>
        <v>47.999999999999993</v>
      </c>
      <c r="J355" t="str">
        <f t="shared" si="11"/>
        <v>Low Performer</v>
      </c>
    </row>
    <row r="356" spans="1:10" x14ac:dyDescent="0.3">
      <c r="A356" t="s">
        <v>1408</v>
      </c>
      <c r="B356" t="str">
        <f>IFERROR(INDEX(Raw_Data!Q:Q,MATCH(Product_Master!A356,Raw_Data!N:N,0)),"NOT FOUND")</f>
        <v>Acme 10" Easy Grip Assistive Scissors</v>
      </c>
      <c r="C356" t="str">
        <f>IFERROR(INDEX(Raw_Data!O:O,MATCH(Product_Master!A356,Raw_Data!N:N,0)),"NOT FOUND")</f>
        <v>Office Supplies</v>
      </c>
      <c r="D356" t="str">
        <f>IFERROR(INDEX(Raw_Data!P:P,MATCH(Product_Master!A356,Raw_Data!N:N,0)),"NOT FOUND")</f>
        <v>Supplies</v>
      </c>
      <c r="E356" s="11">
        <f>AVERAGEIF(Raw_Data!N:N,Product_Master!A356,Raw_Data!R:R)</f>
        <v>56.096000000000004</v>
      </c>
      <c r="F356" s="11">
        <f>AVERAGEIF(Raw_Data!N:N,Product_Master!A356,Raw_Data!U:U)</f>
        <v>16.215250000000001</v>
      </c>
      <c r="G356">
        <f>SUMIF(Raw_Data!N:N,Product_Master!A356,Raw_Data!S:S)</f>
        <v>26</v>
      </c>
      <c r="H356" s="11">
        <f>SUMIF(Raw_Data!N:N,Product_Master!A356,Raw_Data!R:R)</f>
        <v>448.76800000000003</v>
      </c>
      <c r="I356" s="13">
        <f t="shared" si="10"/>
        <v>28.90625</v>
      </c>
      <c r="J356" t="str">
        <f t="shared" si="11"/>
        <v>Medium</v>
      </c>
    </row>
    <row r="357" spans="1:10" x14ac:dyDescent="0.3">
      <c r="A357" t="s">
        <v>1413</v>
      </c>
      <c r="B357" t="str">
        <f>IFERROR(INDEX(Raw_Data!Q:Q,MATCH(Product_Master!A357,Raw_Data!N:N,0)),"NOT FOUND")</f>
        <v>Super Decoflex Portable Personal File</v>
      </c>
      <c r="C357" t="str">
        <f>IFERROR(INDEX(Raw_Data!O:O,MATCH(Product_Master!A357,Raw_Data!N:N,0)),"NOT FOUND")</f>
        <v>Office Supplies</v>
      </c>
      <c r="D357" t="str">
        <f>IFERROR(INDEX(Raw_Data!P:P,MATCH(Product_Master!A357,Raw_Data!N:N,0)),"NOT FOUND")</f>
        <v>Storage</v>
      </c>
      <c r="E357" s="11">
        <f>AVERAGEIF(Raw_Data!N:N,Product_Master!A357,Raw_Data!R:R)</f>
        <v>35.951999999999998</v>
      </c>
      <c r="F357" s="11">
        <f>AVERAGEIF(Raw_Data!N:N,Product_Master!A357,Raw_Data!U:U)</f>
        <v>7.9094399999999991</v>
      </c>
      <c r="G357">
        <f>SUMIF(Raw_Data!N:N,Product_Master!A357,Raw_Data!S:S)</f>
        <v>13</v>
      </c>
      <c r="H357" s="11">
        <f>SUMIF(Raw_Data!N:N,Product_Master!A357,Raw_Data!R:R)</f>
        <v>179.76</v>
      </c>
      <c r="I357" s="13">
        <f t="shared" si="10"/>
        <v>21.999999999999996</v>
      </c>
      <c r="J357" t="str">
        <f t="shared" si="11"/>
        <v>Low Performer</v>
      </c>
    </row>
    <row r="358" spans="1:10" x14ac:dyDescent="0.3">
      <c r="A358" t="s">
        <v>1415</v>
      </c>
      <c r="B358" t="str">
        <f>IFERROR(INDEX(Raw_Data!Q:Q,MATCH(Product_Master!A358,Raw_Data!N:N,0)),"NOT FOUND")</f>
        <v>Contico 72"H Heavy-Duty Storage System</v>
      </c>
      <c r="C358" t="str">
        <f>IFERROR(INDEX(Raw_Data!O:O,MATCH(Product_Master!A358,Raw_Data!N:N,0)),"NOT FOUND")</f>
        <v>Office Supplies</v>
      </c>
      <c r="D358" t="str">
        <f>IFERROR(INDEX(Raw_Data!P:P,MATCH(Product_Master!A358,Raw_Data!N:N,0)),"NOT FOUND")</f>
        <v>Storage</v>
      </c>
      <c r="E358" s="11">
        <f>AVERAGEIF(Raw_Data!N:N,Product_Master!A358,Raw_Data!R:R)</f>
        <v>119.66159999999999</v>
      </c>
      <c r="F358" s="11">
        <f>AVERAGEIF(Raw_Data!N:N,Product_Master!A358,Raw_Data!U:U)</f>
        <v>-11.474399999999999</v>
      </c>
      <c r="G358">
        <f>SUMIF(Raw_Data!N:N,Product_Master!A358,Raw_Data!S:S)</f>
        <v>16</v>
      </c>
      <c r="H358" s="11">
        <f>SUMIF(Raw_Data!N:N,Product_Master!A358,Raw_Data!R:R)</f>
        <v>598.30799999999999</v>
      </c>
      <c r="I358" s="13">
        <f t="shared" si="10"/>
        <v>-9.5890410958904102</v>
      </c>
      <c r="J358" t="str">
        <f t="shared" si="11"/>
        <v>Medium</v>
      </c>
    </row>
    <row r="359" spans="1:10" x14ac:dyDescent="0.3">
      <c r="A359" t="s">
        <v>1417</v>
      </c>
      <c r="B359" t="str">
        <f>IFERROR(INDEX(Raw_Data!Q:Q,MATCH(Product_Master!A359,Raw_Data!N:N,0)),"NOT FOUND")</f>
        <v>Sony 64GB Class 10 Micro SDHC R40 Memory Card</v>
      </c>
      <c r="C359" t="str">
        <f>IFERROR(INDEX(Raw_Data!O:O,MATCH(Product_Master!A359,Raw_Data!N:N,0)),"NOT FOUND")</f>
        <v>Technology</v>
      </c>
      <c r="D359" t="str">
        <f>IFERROR(INDEX(Raw_Data!P:P,MATCH(Product_Master!A359,Raw_Data!N:N,0)),"NOT FOUND")</f>
        <v>Accessories</v>
      </c>
      <c r="E359" s="11">
        <f>AVERAGEIF(Raw_Data!N:N,Product_Master!A359,Raw_Data!R:R)</f>
        <v>99.972222222222229</v>
      </c>
      <c r="F359" s="11">
        <f>AVERAGEIF(Raw_Data!N:N,Product_Master!A359,Raw_Data!U:U)</f>
        <v>14.675922222222223</v>
      </c>
      <c r="G359">
        <f>SUMIF(Raw_Data!N:N,Product_Master!A359,Raw_Data!S:S)</f>
        <v>27</v>
      </c>
      <c r="H359" s="11">
        <f>SUMIF(Raw_Data!N:N,Product_Master!A359,Raw_Data!R:R)</f>
        <v>899.75000000000011</v>
      </c>
      <c r="I359" s="13">
        <f t="shared" si="10"/>
        <v>14.679999999999998</v>
      </c>
      <c r="J359" t="str">
        <f t="shared" si="11"/>
        <v>Medium</v>
      </c>
    </row>
    <row r="360" spans="1:10" x14ac:dyDescent="0.3">
      <c r="A360" t="s">
        <v>1423</v>
      </c>
      <c r="B360" t="str">
        <f>IFERROR(INDEX(Raw_Data!Q:Q,MATCH(Product_Master!A360,Raw_Data!N:N,0)),"NOT FOUND")</f>
        <v>Xerox 1974</v>
      </c>
      <c r="C360" t="str">
        <f>IFERROR(INDEX(Raw_Data!O:O,MATCH(Product_Master!A360,Raw_Data!N:N,0)),"NOT FOUND")</f>
        <v>Office Supplies</v>
      </c>
      <c r="D360" t="str">
        <f>IFERROR(INDEX(Raw_Data!P:P,MATCH(Product_Master!A360,Raw_Data!N:N,0)),"NOT FOUND")</f>
        <v>Paper</v>
      </c>
      <c r="E360" s="11">
        <f>AVERAGEIF(Raw_Data!N:N,Product_Master!A360,Raw_Data!R:R)</f>
        <v>14.352</v>
      </c>
      <c r="F360" s="11">
        <f>AVERAGEIF(Raw_Data!N:N,Product_Master!A360,Raw_Data!U:U)</f>
        <v>6.7274999999999991</v>
      </c>
      <c r="G360">
        <f>SUMIF(Raw_Data!N:N,Product_Master!A360,Raw_Data!S:S)</f>
        <v>10</v>
      </c>
      <c r="H360" s="11">
        <f>SUMIF(Raw_Data!N:N,Product_Master!A360,Raw_Data!R:R)</f>
        <v>57.408000000000001</v>
      </c>
      <c r="I360" s="13">
        <f t="shared" si="10"/>
        <v>46.874999999999993</v>
      </c>
      <c r="J360" t="str">
        <f t="shared" si="11"/>
        <v>Low Performer</v>
      </c>
    </row>
    <row r="361" spans="1:10" x14ac:dyDescent="0.3">
      <c r="A361" t="s">
        <v>1426</v>
      </c>
      <c r="B361" t="str">
        <f>IFERROR(INDEX(Raw_Data!Q:Q,MATCH(Product_Master!A361,Raw_Data!N:N,0)),"NOT FOUND")</f>
        <v>Avery Hi-Liter EverBold Pen Style Fluorescent Highlighters, 4/Pack</v>
      </c>
      <c r="C361" t="str">
        <f>IFERROR(INDEX(Raw_Data!O:O,MATCH(Product_Master!A361,Raw_Data!N:N,0)),"NOT FOUND")</f>
        <v>Office Supplies</v>
      </c>
      <c r="D361" t="str">
        <f>IFERROR(INDEX(Raw_Data!P:P,MATCH(Product_Master!A361,Raw_Data!N:N,0)),"NOT FOUND")</f>
        <v>Art</v>
      </c>
      <c r="E361" s="11">
        <f>AVERAGEIF(Raw_Data!N:N,Product_Master!A361,Raw_Data!R:R)</f>
        <v>36.630000000000003</v>
      </c>
      <c r="F361" s="11">
        <f>AVERAGEIF(Raw_Data!N:N,Product_Master!A361,Raw_Data!U:U)</f>
        <v>11.396000000000001</v>
      </c>
      <c r="G361">
        <f>SUMIF(Raw_Data!N:N,Product_Master!A361,Raw_Data!S:S)</f>
        <v>31</v>
      </c>
      <c r="H361" s="11">
        <f>SUMIF(Raw_Data!N:N,Product_Master!A361,Raw_Data!R:R)</f>
        <v>219.78</v>
      </c>
      <c r="I361" s="13">
        <f t="shared" si="10"/>
        <v>31.111111111111111</v>
      </c>
      <c r="J361" t="str">
        <f t="shared" si="11"/>
        <v>Low Performer</v>
      </c>
    </row>
    <row r="362" spans="1:10" x14ac:dyDescent="0.3">
      <c r="A362" t="s">
        <v>1431</v>
      </c>
      <c r="B362" t="str">
        <f>IFERROR(INDEX(Raw_Data!Q:Q,MATCH(Product_Master!A362,Raw_Data!N:N,0)),"NOT FOUND")</f>
        <v>Staple holder</v>
      </c>
      <c r="C362" t="str">
        <f>IFERROR(INDEX(Raw_Data!O:O,MATCH(Product_Master!A362,Raw_Data!N:N,0)),"NOT FOUND")</f>
        <v>Office Supplies</v>
      </c>
      <c r="D362" t="str">
        <f>IFERROR(INDEX(Raw_Data!P:P,MATCH(Product_Master!A362,Raw_Data!N:N,0)),"NOT FOUND")</f>
        <v>Appliances</v>
      </c>
      <c r="E362" s="11">
        <f>AVERAGEIF(Raw_Data!N:N,Product_Master!A362,Raw_Data!R:R)</f>
        <v>46.922400000000003</v>
      </c>
      <c r="F362" s="11">
        <f>AVERAGEIF(Raw_Data!N:N,Product_Master!A362,Raw_Data!U:U)</f>
        <v>8.4747600000000016</v>
      </c>
      <c r="G362">
        <f>SUMIF(Raw_Data!N:N,Product_Master!A362,Raw_Data!S:S)</f>
        <v>22</v>
      </c>
      <c r="H362" s="11">
        <f>SUMIF(Raw_Data!N:N,Product_Master!A362,Raw_Data!R:R)</f>
        <v>234.61200000000002</v>
      </c>
      <c r="I362" s="13">
        <f t="shared" si="10"/>
        <v>18.061224489795922</v>
      </c>
      <c r="J362" t="str">
        <f t="shared" si="11"/>
        <v>Low Performer</v>
      </c>
    </row>
    <row r="363" spans="1:10" x14ac:dyDescent="0.3">
      <c r="A363" t="s">
        <v>1436</v>
      </c>
      <c r="B363" t="str">
        <f>IFERROR(INDEX(Raw_Data!Q:Q,MATCH(Product_Master!A363,Raw_Data!N:N,0)),"NOT FOUND")</f>
        <v>Sharp AL-1530CS Digital Copier</v>
      </c>
      <c r="C363" t="str">
        <f>IFERROR(INDEX(Raw_Data!O:O,MATCH(Product_Master!A363,Raw_Data!N:N,0)),"NOT FOUND")</f>
        <v>Technology</v>
      </c>
      <c r="D363" t="str">
        <f>IFERROR(INDEX(Raw_Data!P:P,MATCH(Product_Master!A363,Raw_Data!N:N,0)),"NOT FOUND")</f>
        <v>Copiers</v>
      </c>
      <c r="E363" s="11">
        <f>AVERAGEIF(Raw_Data!N:N,Product_Master!A363,Raw_Data!R:R)</f>
        <v>1599.9680000000001</v>
      </c>
      <c r="F363" s="11">
        <f>AVERAGEIF(Raw_Data!N:N,Product_Master!A363,Raw_Data!U:U)</f>
        <v>516.23967500000003</v>
      </c>
      <c r="G363">
        <f>SUMIF(Raw_Data!N:N,Product_Master!A363,Raw_Data!S:S)</f>
        <v>17</v>
      </c>
      <c r="H363" s="11">
        <f>SUMIF(Raw_Data!N:N,Product_Master!A363,Raw_Data!R:R)</f>
        <v>6399.8720000000003</v>
      </c>
      <c r="I363" s="13">
        <f t="shared" si="10"/>
        <v>32.265625</v>
      </c>
      <c r="J363" t="str">
        <f t="shared" si="11"/>
        <v>High Performer</v>
      </c>
    </row>
    <row r="364" spans="1:10" x14ac:dyDescent="0.3">
      <c r="A364" t="s">
        <v>1438</v>
      </c>
      <c r="B364" t="str">
        <f>IFERROR(INDEX(Raw_Data!Q:Q,MATCH(Product_Master!A364,Raw_Data!N:N,0)),"NOT FOUND")</f>
        <v>Wirebound Message Book, 4 per Page</v>
      </c>
      <c r="C364" t="str">
        <f>IFERROR(INDEX(Raw_Data!O:O,MATCH(Product_Master!A364,Raw_Data!N:N,0)),"NOT FOUND")</f>
        <v>Office Supplies</v>
      </c>
      <c r="D364" t="str">
        <f>IFERROR(INDEX(Raw_Data!P:P,MATCH(Product_Master!A364,Raw_Data!N:N,0)),"NOT FOUND")</f>
        <v>Paper</v>
      </c>
      <c r="E364" s="11">
        <f>AVERAGEIF(Raw_Data!N:N,Product_Master!A364,Raw_Data!R:R)</f>
        <v>26.374285714285715</v>
      </c>
      <c r="F364" s="11">
        <f>AVERAGEIF(Raw_Data!N:N,Product_Master!A364,Raw_Data!U:U)</f>
        <v>12.527785714285713</v>
      </c>
      <c r="G364">
        <f>SUMIF(Raw_Data!N:N,Product_Master!A364,Raw_Data!S:S)</f>
        <v>35</v>
      </c>
      <c r="H364" s="11">
        <f>SUMIF(Raw_Data!N:N,Product_Master!A364,Raw_Data!R:R)</f>
        <v>184.62</v>
      </c>
      <c r="I364" s="13">
        <f t="shared" si="10"/>
        <v>47.499999999999993</v>
      </c>
      <c r="J364" t="str">
        <f t="shared" si="11"/>
        <v>Low Performer</v>
      </c>
    </row>
    <row r="365" spans="1:10" x14ac:dyDescent="0.3">
      <c r="A365" t="s">
        <v>1440</v>
      </c>
      <c r="B365" t="str">
        <f>IFERROR(INDEX(Raw_Data!Q:Q,MATCH(Product_Master!A365,Raw_Data!N:N,0)),"NOT FOUND")</f>
        <v>Bevis Round Conference Table Top, X-Base</v>
      </c>
      <c r="C365" t="str">
        <f>IFERROR(INDEX(Raw_Data!O:O,MATCH(Product_Master!A365,Raw_Data!N:N,0)),"NOT FOUND")</f>
        <v>Furniture</v>
      </c>
      <c r="D365" t="str">
        <f>IFERROR(INDEX(Raw_Data!P:P,MATCH(Product_Master!A365,Raw_Data!N:N,0)),"NOT FOUND")</f>
        <v>Tables</v>
      </c>
      <c r="E365" s="11">
        <f>AVERAGEIF(Raw_Data!N:N,Product_Master!A365,Raw_Data!R:R)</f>
        <v>445.23683333333332</v>
      </c>
      <c r="F365" s="11">
        <f>AVERAGEIF(Raw_Data!N:N,Product_Master!A365,Raw_Data!U:U)</f>
        <v>-86.656833333333338</v>
      </c>
      <c r="G365">
        <f>SUMIF(Raw_Data!N:N,Product_Master!A365,Raw_Data!S:S)</f>
        <v>20</v>
      </c>
      <c r="H365" s="11">
        <f>SUMIF(Raw_Data!N:N,Product_Master!A365,Raw_Data!R:R)</f>
        <v>2671.4209999999998</v>
      </c>
      <c r="I365" s="13">
        <f t="shared" si="10"/>
        <v>-19.46308724832215</v>
      </c>
      <c r="J365" t="str">
        <f t="shared" si="11"/>
        <v>High Performer</v>
      </c>
    </row>
    <row r="366" spans="1:10" x14ac:dyDescent="0.3">
      <c r="A366" t="s">
        <v>1442</v>
      </c>
      <c r="B366" t="str">
        <f>IFERROR(INDEX(Raw_Data!Q:Q,MATCH(Product_Master!A366,Raw_Data!N:N,0)),"NOT FOUND")</f>
        <v>Wirebound Service Call Books, 5 1/2" x 4"</v>
      </c>
      <c r="C366" t="str">
        <f>IFERROR(INDEX(Raw_Data!O:O,MATCH(Product_Master!A366,Raw_Data!N:N,0)),"NOT FOUND")</f>
        <v>Office Supplies</v>
      </c>
      <c r="D366" t="str">
        <f>IFERROR(INDEX(Raw_Data!P:P,MATCH(Product_Master!A366,Raw_Data!N:N,0)),"NOT FOUND")</f>
        <v>Paper</v>
      </c>
      <c r="E366" s="11">
        <f>AVERAGEIF(Raw_Data!N:N,Product_Master!A366,Raw_Data!R:R)</f>
        <v>25.167999999999999</v>
      </c>
      <c r="F366" s="11">
        <f>AVERAGEIF(Raw_Data!N:N,Product_Master!A366,Raw_Data!U:U)</f>
        <v>12.080639999999999</v>
      </c>
      <c r="G366">
        <f>SUMIF(Raw_Data!N:N,Product_Master!A366,Raw_Data!S:S)</f>
        <v>13</v>
      </c>
      <c r="H366" s="11">
        <f>SUMIF(Raw_Data!N:N,Product_Master!A366,Raw_Data!R:R)</f>
        <v>125.84</v>
      </c>
      <c r="I366" s="13">
        <f t="shared" si="10"/>
        <v>48</v>
      </c>
      <c r="J366" t="str">
        <f t="shared" si="11"/>
        <v>Low Performer</v>
      </c>
    </row>
    <row r="367" spans="1:10" x14ac:dyDescent="0.3">
      <c r="A367" t="s">
        <v>1444</v>
      </c>
      <c r="B367" t="str">
        <f>IFERROR(INDEX(Raw_Data!Q:Q,MATCH(Product_Master!A367,Raw_Data!N:N,0)),"NOT FOUND")</f>
        <v>Self-Adhesive Removable Labels</v>
      </c>
      <c r="C367" t="str">
        <f>IFERROR(INDEX(Raw_Data!O:O,MATCH(Product_Master!A367,Raw_Data!N:N,0)),"NOT FOUND")</f>
        <v>Office Supplies</v>
      </c>
      <c r="D367" t="str">
        <f>IFERROR(INDEX(Raw_Data!P:P,MATCH(Product_Master!A367,Raw_Data!N:N,0)),"NOT FOUND")</f>
        <v>Labels</v>
      </c>
      <c r="E367" s="11">
        <f>AVERAGEIF(Raw_Data!N:N,Product_Master!A367,Raw_Data!R:R)</f>
        <v>15.75</v>
      </c>
      <c r="F367" s="11">
        <f>AVERAGEIF(Raw_Data!N:N,Product_Master!A367,Raw_Data!U:U)</f>
        <v>7.5600000000000005</v>
      </c>
      <c r="G367">
        <f>SUMIF(Raw_Data!N:N,Product_Master!A367,Raw_Data!S:S)</f>
        <v>35</v>
      </c>
      <c r="H367" s="11">
        <f>SUMIF(Raw_Data!N:N,Product_Master!A367,Raw_Data!R:R)</f>
        <v>110.25</v>
      </c>
      <c r="I367" s="13">
        <f t="shared" si="10"/>
        <v>48.000000000000007</v>
      </c>
      <c r="J367" t="str">
        <f t="shared" si="11"/>
        <v>Low Performer</v>
      </c>
    </row>
    <row r="368" spans="1:10" x14ac:dyDescent="0.3">
      <c r="A368" t="s">
        <v>1447</v>
      </c>
      <c r="B368" t="str">
        <f>IFERROR(INDEX(Raw_Data!Q:Q,MATCH(Product_Master!A368,Raw_Data!N:N,0)),"NOT FOUND")</f>
        <v>O'Sullivan 4-Shelf Bookcase in Odessa Pine</v>
      </c>
      <c r="C368" t="str">
        <f>IFERROR(INDEX(Raw_Data!O:O,MATCH(Product_Master!A368,Raw_Data!N:N,0)),"NOT FOUND")</f>
        <v>Furniture</v>
      </c>
      <c r="D368" t="str">
        <f>IFERROR(INDEX(Raw_Data!P:P,MATCH(Product_Master!A368,Raw_Data!N:N,0)),"NOT FOUND")</f>
        <v>Bookcases</v>
      </c>
      <c r="E368" s="11">
        <f>AVERAGEIF(Raw_Data!N:N,Product_Master!A368,Raw_Data!R:R)</f>
        <v>391.45671428571433</v>
      </c>
      <c r="F368" s="11">
        <f>AVERAGEIF(Raw_Data!N:N,Product_Master!A368,Raw_Data!U:U)</f>
        <v>-139.29982857142858</v>
      </c>
      <c r="G368">
        <f>SUMIF(Raw_Data!N:N,Product_Master!A368,Raw_Data!S:S)</f>
        <v>37</v>
      </c>
      <c r="H368" s="11">
        <f>SUMIF(Raw_Data!N:N,Product_Master!A368,Raw_Data!R:R)</f>
        <v>2740.1970000000001</v>
      </c>
      <c r="I368" s="13">
        <f t="shared" si="10"/>
        <v>-35.584988962472401</v>
      </c>
      <c r="J368" t="str">
        <f t="shared" si="11"/>
        <v>High Performer</v>
      </c>
    </row>
    <row r="369" spans="1:10" x14ac:dyDescent="0.3">
      <c r="A369" t="s">
        <v>1449</v>
      </c>
      <c r="B369" t="str">
        <f>IFERROR(INDEX(Raw_Data!Q:Q,MATCH(Product_Master!A369,Raw_Data!N:N,0)),"NOT FOUND")</f>
        <v>Novimex High-Tech Fabric Mesh Task Chair</v>
      </c>
      <c r="C369" t="str">
        <f>IFERROR(INDEX(Raw_Data!O:O,MATCH(Product_Master!A369,Raw_Data!N:N,0)),"NOT FOUND")</f>
        <v>Furniture</v>
      </c>
      <c r="D369" t="str">
        <f>IFERROR(INDEX(Raw_Data!P:P,MATCH(Product_Master!A369,Raw_Data!N:N,0)),"NOT FOUND")</f>
        <v>Chairs</v>
      </c>
      <c r="E369" s="11">
        <f>AVERAGEIF(Raw_Data!N:N,Product_Master!A369,Raw_Data!R:R)</f>
        <v>230.685</v>
      </c>
      <c r="F369" s="11">
        <f>AVERAGEIF(Raw_Data!N:N,Product_Master!A369,Raw_Data!U:U)</f>
        <v>-33.360599999999998</v>
      </c>
      <c r="G369">
        <f>SUMIF(Raw_Data!N:N,Product_Master!A369,Raw_Data!S:S)</f>
        <v>16</v>
      </c>
      <c r="H369" s="11">
        <f>SUMIF(Raw_Data!N:N,Product_Master!A369,Raw_Data!R:R)</f>
        <v>922.74</v>
      </c>
      <c r="I369" s="13">
        <f t="shared" si="10"/>
        <v>-14.461538461538462</v>
      </c>
      <c r="J369" t="str">
        <f t="shared" si="11"/>
        <v>Medium</v>
      </c>
    </row>
    <row r="370" spans="1:10" x14ac:dyDescent="0.3">
      <c r="A370" t="s">
        <v>1454</v>
      </c>
      <c r="B370" t="str">
        <f>IFERROR(INDEX(Raw_Data!Q:Q,MATCH(Product_Master!A370,Raw_Data!N:N,0)),"NOT FOUND")</f>
        <v>Xerox 191</v>
      </c>
      <c r="C370" t="str">
        <f>IFERROR(INDEX(Raw_Data!O:O,MATCH(Product_Master!A370,Raw_Data!N:N,0)),"NOT FOUND")</f>
        <v>Office Supplies</v>
      </c>
      <c r="D370" t="str">
        <f>IFERROR(INDEX(Raw_Data!P:P,MATCH(Product_Master!A370,Raw_Data!N:N,0)),"NOT FOUND")</f>
        <v>Paper</v>
      </c>
      <c r="E370" s="11">
        <f>AVERAGEIF(Raw_Data!N:N,Product_Master!A370,Raw_Data!R:R)</f>
        <v>76.723199999999991</v>
      </c>
      <c r="F370" s="11">
        <f>AVERAGEIF(Raw_Data!N:N,Product_Master!A370,Raw_Data!U:U)</f>
        <v>35.42454</v>
      </c>
      <c r="G370">
        <f>SUMIF(Raw_Data!N:N,Product_Master!A370,Raw_Data!S:S)</f>
        <v>39</v>
      </c>
      <c r="H370" s="11">
        <f>SUMIF(Raw_Data!N:N,Product_Master!A370,Raw_Data!R:R)</f>
        <v>767.23199999999997</v>
      </c>
      <c r="I370" s="13">
        <f t="shared" si="10"/>
        <v>46.171875000000007</v>
      </c>
      <c r="J370" t="str">
        <f t="shared" si="11"/>
        <v>Medium</v>
      </c>
    </row>
    <row r="371" spans="1:10" x14ac:dyDescent="0.3">
      <c r="A371" t="s">
        <v>1460</v>
      </c>
      <c r="B371" t="str">
        <f>IFERROR(INDEX(Raw_Data!Q:Q,MATCH(Product_Master!A371,Raw_Data!N:N,0)),"NOT FOUND")</f>
        <v>Bulldog Vacuum Base Pencil Sharpener</v>
      </c>
      <c r="C371" t="str">
        <f>IFERROR(INDEX(Raw_Data!O:O,MATCH(Product_Master!A371,Raw_Data!N:N,0)),"NOT FOUND")</f>
        <v>Office Supplies</v>
      </c>
      <c r="D371" t="str">
        <f>IFERROR(INDEX(Raw_Data!P:P,MATCH(Product_Master!A371,Raw_Data!N:N,0)),"NOT FOUND")</f>
        <v>Art</v>
      </c>
      <c r="E371" s="11">
        <f>AVERAGEIF(Raw_Data!N:N,Product_Master!A371,Raw_Data!R:R)</f>
        <v>55.153999999999996</v>
      </c>
      <c r="F371" s="11">
        <f>AVERAGEIF(Raw_Data!N:N,Product_Master!A371,Raw_Data!U:U)</f>
        <v>9.9317166666666665</v>
      </c>
      <c r="G371">
        <f>SUMIF(Raw_Data!N:N,Product_Master!A371,Raw_Data!S:S)</f>
        <v>31</v>
      </c>
      <c r="H371" s="11">
        <f>SUMIF(Raw_Data!N:N,Product_Master!A371,Raw_Data!R:R)</f>
        <v>330.92399999999998</v>
      </c>
      <c r="I371" s="13">
        <f t="shared" si="10"/>
        <v>18.007246376811594</v>
      </c>
      <c r="J371" t="str">
        <f t="shared" si="11"/>
        <v>Medium</v>
      </c>
    </row>
    <row r="372" spans="1:10" x14ac:dyDescent="0.3">
      <c r="A372" t="s">
        <v>1465</v>
      </c>
      <c r="B372" t="str">
        <f>IFERROR(INDEX(Raw_Data!Q:Q,MATCH(Product_Master!A372,Raw_Data!N:N,0)),"NOT FOUND")</f>
        <v>Bevis Steel Folding Chairs</v>
      </c>
      <c r="C372" t="str">
        <f>IFERROR(INDEX(Raw_Data!O:O,MATCH(Product_Master!A372,Raw_Data!N:N,0)),"NOT FOUND")</f>
        <v>Furniture</v>
      </c>
      <c r="D372" t="str">
        <f>IFERROR(INDEX(Raw_Data!P:P,MATCH(Product_Master!A372,Raw_Data!N:N,0)),"NOT FOUND")</f>
        <v>Chairs</v>
      </c>
      <c r="E372" s="11">
        <f>AVERAGEIF(Raw_Data!N:N,Product_Master!A372,Raw_Data!R:R)</f>
        <v>295.84583333333336</v>
      </c>
      <c r="F372" s="11">
        <f>AVERAGEIF(Raw_Data!N:N,Product_Master!A372,Raw_Data!U:U)</f>
        <v>19.509833333333333</v>
      </c>
      <c r="G372">
        <f>SUMIF(Raw_Data!N:N,Product_Master!A372,Raw_Data!S:S)</f>
        <v>24</v>
      </c>
      <c r="H372" s="11">
        <f>SUMIF(Raw_Data!N:N,Product_Master!A372,Raw_Data!R:R)</f>
        <v>1775.075</v>
      </c>
      <c r="I372" s="13">
        <f t="shared" si="10"/>
        <v>6.5945945945945939</v>
      </c>
      <c r="J372" t="str">
        <f t="shared" si="11"/>
        <v>High Performer</v>
      </c>
    </row>
    <row r="373" spans="1:10" x14ac:dyDescent="0.3">
      <c r="A373" t="s">
        <v>1469</v>
      </c>
      <c r="B373" t="str">
        <f>IFERROR(INDEX(Raw_Data!Q:Q,MATCH(Product_Master!A373,Raw_Data!N:N,0)),"NOT FOUND")</f>
        <v>Xerox 1987</v>
      </c>
      <c r="C373" t="str">
        <f>IFERROR(INDEX(Raw_Data!O:O,MATCH(Product_Master!A373,Raw_Data!N:N,0)),"NOT FOUND")</f>
        <v>Office Supplies</v>
      </c>
      <c r="D373" t="str">
        <f>IFERROR(INDEX(Raw_Data!P:P,MATCH(Product_Master!A373,Raw_Data!N:N,0)),"NOT FOUND")</f>
        <v>Paper</v>
      </c>
      <c r="E373" s="11">
        <f>AVERAGEIF(Raw_Data!N:N,Product_Master!A373,Raw_Data!R:R)</f>
        <v>23.12</v>
      </c>
      <c r="F373" s="11">
        <f>AVERAGEIF(Raw_Data!N:N,Product_Master!A373,Raw_Data!U:U)</f>
        <v>11.328800000000001</v>
      </c>
      <c r="G373">
        <f>SUMIF(Raw_Data!N:N,Product_Master!A373,Raw_Data!S:S)</f>
        <v>16</v>
      </c>
      <c r="H373" s="11">
        <f>SUMIF(Raw_Data!N:N,Product_Master!A373,Raw_Data!R:R)</f>
        <v>92.48</v>
      </c>
      <c r="I373" s="13">
        <f t="shared" si="10"/>
        <v>49.000000000000007</v>
      </c>
      <c r="J373" t="str">
        <f t="shared" si="11"/>
        <v>Low Performer</v>
      </c>
    </row>
    <row r="374" spans="1:10" x14ac:dyDescent="0.3">
      <c r="A374" t="s">
        <v>1472</v>
      </c>
      <c r="B374" t="str">
        <f>IFERROR(INDEX(Raw_Data!Q:Q,MATCH(Product_Master!A374,Raw_Data!N:N,0)),"NOT FOUND")</f>
        <v>American Pencil</v>
      </c>
      <c r="C374" t="str">
        <f>IFERROR(INDEX(Raw_Data!O:O,MATCH(Product_Master!A374,Raw_Data!N:N,0)),"NOT FOUND")</f>
        <v>Office Supplies</v>
      </c>
      <c r="D374" t="str">
        <f>IFERROR(INDEX(Raw_Data!P:P,MATCH(Product_Master!A374,Raw_Data!N:N,0)),"NOT FOUND")</f>
        <v>Art</v>
      </c>
      <c r="E374" s="11">
        <f>AVERAGEIF(Raw_Data!N:N,Product_Master!A374,Raw_Data!R:R)</f>
        <v>8.1549999999999994</v>
      </c>
      <c r="F374" s="11">
        <f>AVERAGEIF(Raw_Data!N:N,Product_Master!A374,Raw_Data!U:U)</f>
        <v>2.3649499999999999</v>
      </c>
      <c r="G374">
        <f>SUMIF(Raw_Data!N:N,Product_Master!A374,Raw_Data!S:S)</f>
        <v>21</v>
      </c>
      <c r="H374" s="11">
        <f>SUMIF(Raw_Data!N:N,Product_Master!A374,Raw_Data!R:R)</f>
        <v>48.93</v>
      </c>
      <c r="I374" s="13">
        <f t="shared" si="10"/>
        <v>29.000000000000004</v>
      </c>
      <c r="J374" t="str">
        <f t="shared" si="11"/>
        <v>Low Performer</v>
      </c>
    </row>
    <row r="375" spans="1:10" x14ac:dyDescent="0.3">
      <c r="A375" t="s">
        <v>1474</v>
      </c>
      <c r="B375" t="str">
        <f>IFERROR(INDEX(Raw_Data!Q:Q,MATCH(Product_Master!A375,Raw_Data!N:N,0)),"NOT FOUND")</f>
        <v>White Envelopes, White Envelopes with Clear Poly Window</v>
      </c>
      <c r="C375" t="str">
        <f>IFERROR(INDEX(Raw_Data!O:O,MATCH(Product_Master!A375,Raw_Data!N:N,0)),"NOT FOUND")</f>
        <v>Office Supplies</v>
      </c>
      <c r="D375" t="str">
        <f>IFERROR(INDEX(Raw_Data!P:P,MATCH(Product_Master!A375,Raw_Data!N:N,0)),"NOT FOUND")</f>
        <v>Envelopes</v>
      </c>
      <c r="E375" s="11">
        <f>AVERAGEIF(Raw_Data!N:N,Product_Master!A375,Raw_Data!R:R)</f>
        <v>64.05</v>
      </c>
      <c r="F375" s="11">
        <f>AVERAGEIF(Raw_Data!N:N,Product_Master!A375,Raw_Data!U:U)</f>
        <v>27.816000000000003</v>
      </c>
      <c r="G375">
        <f>SUMIF(Raw_Data!N:N,Product_Master!A375,Raw_Data!S:S)</f>
        <v>22</v>
      </c>
      <c r="H375" s="11">
        <f>SUMIF(Raw_Data!N:N,Product_Master!A375,Raw_Data!R:R)</f>
        <v>320.25</v>
      </c>
      <c r="I375" s="13">
        <f t="shared" si="10"/>
        <v>43.428571428571431</v>
      </c>
      <c r="J375" t="str">
        <f t="shared" si="11"/>
        <v>Medium</v>
      </c>
    </row>
    <row r="376" spans="1:10" x14ac:dyDescent="0.3">
      <c r="A376" t="s">
        <v>1478</v>
      </c>
      <c r="B376" t="str">
        <f>IFERROR(INDEX(Raw_Data!Q:Q,MATCH(Product_Master!A376,Raw_Data!N:N,0)),"NOT FOUND")</f>
        <v>KeyTronic 6101 Series - Keyboard - Black</v>
      </c>
      <c r="C376" t="str">
        <f>IFERROR(INDEX(Raw_Data!O:O,MATCH(Product_Master!A376,Raw_Data!N:N,0)),"NOT FOUND")</f>
        <v>Technology</v>
      </c>
      <c r="D376" t="str">
        <f>IFERROR(INDEX(Raw_Data!P:P,MATCH(Product_Master!A376,Raw_Data!N:N,0)),"NOT FOUND")</f>
        <v>Accessories</v>
      </c>
      <c r="E376" s="11">
        <f>AVERAGEIF(Raw_Data!N:N,Product_Master!A376,Raw_Data!R:R)</f>
        <v>180.35599999999999</v>
      </c>
      <c r="F376" s="11">
        <f>AVERAGEIF(Raw_Data!N:N,Product_Master!A376,Raw_Data!U:U)</f>
        <v>63.534499999999994</v>
      </c>
      <c r="G376">
        <f>SUMIF(Raw_Data!N:N,Product_Master!A376,Raw_Data!S:S)</f>
        <v>10</v>
      </c>
      <c r="H376" s="11">
        <f>SUMIF(Raw_Data!N:N,Product_Master!A376,Raw_Data!R:R)</f>
        <v>360.71199999999999</v>
      </c>
      <c r="I376" s="13">
        <f t="shared" si="10"/>
        <v>35.227272727272727</v>
      </c>
      <c r="J376" t="str">
        <f t="shared" si="11"/>
        <v>Medium</v>
      </c>
    </row>
    <row r="377" spans="1:10" x14ac:dyDescent="0.3">
      <c r="A377" t="s">
        <v>1484</v>
      </c>
      <c r="B377" t="str">
        <f>IFERROR(INDEX(Raw_Data!Q:Q,MATCH(Product_Master!A377,Raw_Data!N:N,0)),"NOT FOUND")</f>
        <v>Westinghouse Mesh Shade Clip-On Gooseneck Lamp, Black</v>
      </c>
      <c r="C377" t="str">
        <f>IFERROR(INDEX(Raw_Data!O:O,MATCH(Product_Master!A377,Raw_Data!N:N,0)),"NOT FOUND")</f>
        <v>Furniture</v>
      </c>
      <c r="D377" t="str">
        <f>IFERROR(INDEX(Raw_Data!P:P,MATCH(Product_Master!A377,Raw_Data!N:N,0)),"NOT FOUND")</f>
        <v>Furnishings</v>
      </c>
      <c r="E377" s="11">
        <f>AVERAGEIF(Raw_Data!N:N,Product_Master!A377,Raw_Data!R:R)</f>
        <v>42.42</v>
      </c>
      <c r="F377" s="11">
        <f>AVERAGEIF(Raw_Data!N:N,Product_Master!A377,Raw_Data!U:U)</f>
        <v>11.029199999999999</v>
      </c>
      <c r="G377">
        <f>SUMIF(Raw_Data!N:N,Product_Master!A377,Raw_Data!S:S)</f>
        <v>6</v>
      </c>
      <c r="H377" s="11">
        <f>SUMIF(Raw_Data!N:N,Product_Master!A377,Raw_Data!R:R)</f>
        <v>84.84</v>
      </c>
      <c r="I377" s="13">
        <f t="shared" si="10"/>
        <v>25.999999999999996</v>
      </c>
      <c r="J377" t="str">
        <f t="shared" si="11"/>
        <v>Low Performer</v>
      </c>
    </row>
    <row r="378" spans="1:10" x14ac:dyDescent="0.3">
      <c r="A378" t="s">
        <v>1486</v>
      </c>
      <c r="B378" t="str">
        <f>IFERROR(INDEX(Raw_Data!Q:Q,MATCH(Product_Master!A378,Raw_Data!N:N,0)),"NOT FOUND")</f>
        <v>Crate-A-Files</v>
      </c>
      <c r="C378" t="str">
        <f>IFERROR(INDEX(Raw_Data!O:O,MATCH(Product_Master!A378,Raw_Data!N:N,0)),"NOT FOUND")</f>
        <v>Office Supplies</v>
      </c>
      <c r="D378" t="str">
        <f>IFERROR(INDEX(Raw_Data!P:P,MATCH(Product_Master!A378,Raw_Data!N:N,0)),"NOT FOUND")</f>
        <v>Storage</v>
      </c>
      <c r="E378" s="11">
        <f>AVERAGEIF(Raw_Data!N:N,Product_Master!A378,Raw_Data!R:R)</f>
        <v>25.225714285714282</v>
      </c>
      <c r="F378" s="11">
        <f>AVERAGEIF(Raw_Data!N:N,Product_Master!A378,Raw_Data!U:U)</f>
        <v>4.4845714285714289</v>
      </c>
      <c r="G378">
        <f>SUMIF(Raw_Data!N:N,Product_Master!A378,Raw_Data!S:S)</f>
        <v>18</v>
      </c>
      <c r="H378" s="11">
        <f>SUMIF(Raw_Data!N:N,Product_Master!A378,Raw_Data!R:R)</f>
        <v>176.57999999999998</v>
      </c>
      <c r="I378" s="13">
        <f t="shared" si="10"/>
        <v>17.777777777777782</v>
      </c>
      <c r="J378" t="str">
        <f t="shared" si="11"/>
        <v>Low Performer</v>
      </c>
    </row>
    <row r="379" spans="1:10" x14ac:dyDescent="0.3">
      <c r="A379" t="s">
        <v>1492</v>
      </c>
      <c r="B379" t="str">
        <f>IFERROR(INDEX(Raw_Data!Q:Q,MATCH(Product_Master!A379,Raw_Data!N:N,0)),"NOT FOUND")</f>
        <v>Hon Multipurpose Stacking Arm Chairs</v>
      </c>
      <c r="C379" t="str">
        <f>IFERROR(INDEX(Raw_Data!O:O,MATCH(Product_Master!A379,Raw_Data!N:N,0)),"NOT FOUND")</f>
        <v>Furniture</v>
      </c>
      <c r="D379" t="str">
        <f>IFERROR(INDEX(Raw_Data!P:P,MATCH(Product_Master!A379,Raw_Data!N:N,0)),"NOT FOUND")</f>
        <v>Chairs</v>
      </c>
      <c r="E379" s="11">
        <f>AVERAGEIF(Raw_Data!N:N,Product_Master!A379,Raw_Data!R:R)</f>
        <v>1097.4399999999998</v>
      </c>
      <c r="F379" s="11">
        <f>AVERAGEIF(Raw_Data!N:N,Product_Master!A379,Raw_Data!U:U)</f>
        <v>135.73599999999999</v>
      </c>
      <c r="G379">
        <f>SUMIF(Raw_Data!N:N,Product_Master!A379,Raw_Data!S:S)</f>
        <v>36</v>
      </c>
      <c r="H379" s="11">
        <f>SUMIF(Raw_Data!N:N,Product_Master!A379,Raw_Data!R:R)</f>
        <v>6584.6399999999994</v>
      </c>
      <c r="I379" s="13">
        <f t="shared" si="10"/>
        <v>12.368421052631581</v>
      </c>
      <c r="J379" t="str">
        <f t="shared" si="11"/>
        <v>High Performer</v>
      </c>
    </row>
    <row r="380" spans="1:10" x14ac:dyDescent="0.3">
      <c r="A380" t="s">
        <v>1496</v>
      </c>
      <c r="B380" t="str">
        <f>IFERROR(INDEX(Raw_Data!Q:Q,MATCH(Product_Master!A380,Raw_Data!N:N,0)),"NOT FOUND")</f>
        <v>Coloredge Poster Frame</v>
      </c>
      <c r="C380" t="str">
        <f>IFERROR(INDEX(Raw_Data!O:O,MATCH(Product_Master!A380,Raw_Data!N:N,0)),"NOT FOUND")</f>
        <v>Furniture</v>
      </c>
      <c r="D380" t="str">
        <f>IFERROR(INDEX(Raw_Data!P:P,MATCH(Product_Master!A380,Raw_Data!N:N,0)),"NOT FOUND")</f>
        <v>Furnishings</v>
      </c>
      <c r="E380" s="11">
        <f>AVERAGEIF(Raw_Data!N:N,Product_Master!A380,Raw_Data!R:R)</f>
        <v>49.699999999999996</v>
      </c>
      <c r="F380" s="11">
        <f>AVERAGEIF(Raw_Data!N:N,Product_Master!A380,Raw_Data!U:U)</f>
        <v>19.383000000000003</v>
      </c>
      <c r="G380">
        <f>SUMIF(Raw_Data!N:N,Product_Master!A380,Raw_Data!S:S)</f>
        <v>21</v>
      </c>
      <c r="H380" s="11">
        <f>SUMIF(Raw_Data!N:N,Product_Master!A380,Raw_Data!R:R)</f>
        <v>298.2</v>
      </c>
      <c r="I380" s="13">
        <f t="shared" si="10"/>
        <v>39.000000000000007</v>
      </c>
      <c r="J380" t="str">
        <f t="shared" si="11"/>
        <v>Medium</v>
      </c>
    </row>
    <row r="381" spans="1:10" x14ac:dyDescent="0.3">
      <c r="A381" t="s">
        <v>1498</v>
      </c>
      <c r="B381" t="str">
        <f>IFERROR(INDEX(Raw_Data!Q:Q,MATCH(Product_Master!A381,Raw_Data!N:N,0)),"NOT FOUND")</f>
        <v>GBC VeloBinder Manual Binding System</v>
      </c>
      <c r="C381" t="str">
        <f>IFERROR(INDEX(Raw_Data!O:O,MATCH(Product_Master!A381,Raw_Data!N:N,0)),"NOT FOUND")</f>
        <v>Office Supplies</v>
      </c>
      <c r="D381" t="str">
        <f>IFERROR(INDEX(Raw_Data!P:P,MATCH(Product_Master!A381,Raw_Data!N:N,0)),"NOT FOUND")</f>
        <v>Binders</v>
      </c>
      <c r="E381" s="11">
        <f>AVERAGEIF(Raw_Data!N:N,Product_Master!A381,Raw_Data!R:R)</f>
        <v>105.27075000000002</v>
      </c>
      <c r="F381" s="11">
        <f>AVERAGEIF(Raw_Data!N:N,Product_Master!A381,Raw_Data!U:U)</f>
        <v>35.090250000000012</v>
      </c>
      <c r="G381">
        <f>SUMIF(Raw_Data!N:N,Product_Master!A381,Raw_Data!S:S)</f>
        <v>30</v>
      </c>
      <c r="H381" s="11">
        <f>SUMIF(Raw_Data!N:N,Product_Master!A381,Raw_Data!R:R)</f>
        <v>842.16600000000017</v>
      </c>
      <c r="I381" s="13">
        <f t="shared" si="10"/>
        <v>33.333333333333336</v>
      </c>
      <c r="J381" t="str">
        <f t="shared" si="11"/>
        <v>Medium</v>
      </c>
    </row>
    <row r="382" spans="1:10" x14ac:dyDescent="0.3">
      <c r="A382" t="s">
        <v>1504</v>
      </c>
      <c r="B382" t="str">
        <f>IFERROR(INDEX(Raw_Data!Q:Q,MATCH(Product_Master!A382,Raw_Data!N:N,0)),"NOT FOUND")</f>
        <v>Epson WorkForce WF-2530 All-in-One Printer, Copier Scanner</v>
      </c>
      <c r="C382" t="str">
        <f>IFERROR(INDEX(Raw_Data!O:O,MATCH(Product_Master!A382,Raw_Data!N:N,0)),"NOT FOUND")</f>
        <v>Technology</v>
      </c>
      <c r="D382" t="str">
        <f>IFERROR(INDEX(Raw_Data!P:P,MATCH(Product_Master!A382,Raw_Data!N:N,0)),"NOT FOUND")</f>
        <v>Machines</v>
      </c>
      <c r="E382" s="11">
        <f>AVERAGEIF(Raw_Data!N:N,Product_Master!A382,Raw_Data!R:R)</f>
        <v>139.97999999999999</v>
      </c>
      <c r="F382" s="11">
        <f>AVERAGEIF(Raw_Data!N:N,Product_Master!A382,Raw_Data!U:U)</f>
        <v>60.191400000000002</v>
      </c>
      <c r="G382">
        <f>SUMIF(Raw_Data!N:N,Product_Master!A382,Raw_Data!S:S)</f>
        <v>4</v>
      </c>
      <c r="H382" s="11">
        <f>SUMIF(Raw_Data!N:N,Product_Master!A382,Raw_Data!R:R)</f>
        <v>279.95999999999998</v>
      </c>
      <c r="I382" s="13">
        <f t="shared" si="10"/>
        <v>43.000000000000007</v>
      </c>
      <c r="J382" t="str">
        <f t="shared" si="11"/>
        <v>Low Performer</v>
      </c>
    </row>
    <row r="383" spans="1:10" x14ac:dyDescent="0.3">
      <c r="A383" t="s">
        <v>1509</v>
      </c>
      <c r="B383" t="str">
        <f>IFERROR(INDEX(Raw_Data!Q:Q,MATCH(Product_Master!A383,Raw_Data!N:N,0)),"NOT FOUND")</f>
        <v>Design Ebony Sketching Pencil</v>
      </c>
      <c r="C383" t="str">
        <f>IFERROR(INDEX(Raw_Data!O:O,MATCH(Product_Master!A383,Raw_Data!N:N,0)),"NOT FOUND")</f>
        <v>Office Supplies</v>
      </c>
      <c r="D383" t="str">
        <f>IFERROR(INDEX(Raw_Data!P:P,MATCH(Product_Master!A383,Raw_Data!N:N,0)),"NOT FOUND")</f>
        <v>Art</v>
      </c>
      <c r="E383" s="11">
        <f>AVERAGEIF(Raw_Data!N:N,Product_Master!A383,Raw_Data!R:R)</f>
        <v>4.5406666666666666</v>
      </c>
      <c r="F383" s="11">
        <f>AVERAGEIF(Raw_Data!N:N,Product_Master!A383,Raw_Data!U:U)</f>
        <v>0.76913333333333334</v>
      </c>
      <c r="G383">
        <f>SUMIF(Raw_Data!N:N,Product_Master!A383,Raw_Data!S:S)</f>
        <v>11</v>
      </c>
      <c r="H383" s="11">
        <f>SUMIF(Raw_Data!N:N,Product_Master!A383,Raw_Data!R:R)</f>
        <v>13.622</v>
      </c>
      <c r="I383" s="13">
        <f t="shared" si="10"/>
        <v>16.938775510204081</v>
      </c>
      <c r="J383" t="str">
        <f t="shared" si="11"/>
        <v>Low Performer</v>
      </c>
    </row>
    <row r="384" spans="1:10" x14ac:dyDescent="0.3">
      <c r="A384" t="s">
        <v>1515</v>
      </c>
      <c r="B384" t="str">
        <f>IFERROR(INDEX(Raw_Data!Q:Q,MATCH(Product_Master!A384,Raw_Data!N:N,0)),"NOT FOUND")</f>
        <v>GBC ProClick 150 Presentation Binding System</v>
      </c>
      <c r="C384" t="str">
        <f>IFERROR(INDEX(Raw_Data!O:O,MATCH(Product_Master!A384,Raw_Data!N:N,0)),"NOT FOUND")</f>
        <v>Office Supplies</v>
      </c>
      <c r="D384" t="str">
        <f>IFERROR(INDEX(Raw_Data!P:P,MATCH(Product_Master!A384,Raw_Data!N:N,0)),"NOT FOUND")</f>
        <v>Binders</v>
      </c>
      <c r="E384" s="11">
        <f>AVERAGEIF(Raw_Data!N:N,Product_Master!A384,Raw_Data!R:R)</f>
        <v>644.5992</v>
      </c>
      <c r="F384" s="11">
        <f>AVERAGEIF(Raw_Data!N:N,Product_Master!A384,Raw_Data!U:U)</f>
        <v>-92.266160000000013</v>
      </c>
      <c r="G384">
        <f>SUMIF(Raw_Data!N:N,Product_Master!A384,Raw_Data!S:S)</f>
        <v>22</v>
      </c>
      <c r="H384" s="11">
        <f>SUMIF(Raw_Data!N:N,Product_Master!A384,Raw_Data!R:R)</f>
        <v>3222.9960000000001</v>
      </c>
      <c r="I384" s="13">
        <f t="shared" si="10"/>
        <v>-14.313725490196081</v>
      </c>
      <c r="J384" t="str">
        <f t="shared" si="11"/>
        <v>High Performer</v>
      </c>
    </row>
    <row r="385" spans="1:10" x14ac:dyDescent="0.3">
      <c r="A385" t="s">
        <v>1517</v>
      </c>
      <c r="B385" t="str">
        <f>IFERROR(INDEX(Raw_Data!Q:Q,MATCH(Product_Master!A385,Raw_Data!N:N,0)),"NOT FOUND")</f>
        <v>Woodgrain Magazine Files by Perma</v>
      </c>
      <c r="C385" t="str">
        <f>IFERROR(INDEX(Raw_Data!O:O,MATCH(Product_Master!A385,Raw_Data!N:N,0)),"NOT FOUND")</f>
        <v>Office Supplies</v>
      </c>
      <c r="D385" t="str">
        <f>IFERROR(INDEX(Raw_Data!P:P,MATCH(Product_Master!A385,Raw_Data!N:N,0)),"NOT FOUND")</f>
        <v>Storage</v>
      </c>
      <c r="E385" s="11">
        <f>AVERAGEIF(Raw_Data!N:N,Product_Master!A385,Raw_Data!R:R)</f>
        <v>11.522666666666666</v>
      </c>
      <c r="F385" s="11">
        <f>AVERAGEIF(Raw_Data!N:N,Product_Master!A385,Raw_Data!U:U)</f>
        <v>0.43706666666666666</v>
      </c>
      <c r="G385">
        <f>SUMIF(Raw_Data!N:N,Product_Master!A385,Raw_Data!S:S)</f>
        <v>24</v>
      </c>
      <c r="H385" s="11">
        <f>SUMIF(Raw_Data!N:N,Product_Master!A385,Raw_Data!R:R)</f>
        <v>69.135999999999996</v>
      </c>
      <c r="I385" s="13">
        <f t="shared" si="10"/>
        <v>3.7931034482758621</v>
      </c>
      <c r="J385" t="str">
        <f t="shared" si="11"/>
        <v>Low Performer</v>
      </c>
    </row>
    <row r="386" spans="1:10" x14ac:dyDescent="0.3">
      <c r="A386" t="s">
        <v>1520</v>
      </c>
      <c r="B386" t="str">
        <f>IFERROR(INDEX(Raw_Data!Q:Q,MATCH(Product_Master!A386,Raw_Data!N:N,0)),"NOT FOUND")</f>
        <v>Letter Size Cart</v>
      </c>
      <c r="C386" t="str">
        <f>IFERROR(INDEX(Raw_Data!O:O,MATCH(Product_Master!A386,Raw_Data!N:N,0)),"NOT FOUND")</f>
        <v>Office Supplies</v>
      </c>
      <c r="D386" t="str">
        <f>IFERROR(INDEX(Raw_Data!P:P,MATCH(Product_Master!A386,Raw_Data!N:N,0)),"NOT FOUND")</f>
        <v>Storage</v>
      </c>
      <c r="E386" s="11">
        <f>AVERAGEIF(Raw_Data!N:N,Product_Master!A386,Raw_Data!R:R)</f>
        <v>575.01149999999996</v>
      </c>
      <c r="F386" s="11">
        <f>AVERAGEIF(Raw_Data!N:N,Product_Master!A386,Raw_Data!U:U)</f>
        <v>156.61027500000003</v>
      </c>
      <c r="G386">
        <f>SUMIF(Raw_Data!N:N,Product_Master!A386,Raw_Data!S:S)</f>
        <v>33</v>
      </c>
      <c r="H386" s="11">
        <f>SUMIF(Raw_Data!N:N,Product_Master!A386,Raw_Data!R:R)</f>
        <v>4600.0919999999996</v>
      </c>
      <c r="I386" s="13">
        <f t="shared" si="10"/>
        <v>27.236024844720504</v>
      </c>
      <c r="J386" t="str">
        <f t="shared" si="11"/>
        <v>High Performer</v>
      </c>
    </row>
    <row r="387" spans="1:10" x14ac:dyDescent="0.3">
      <c r="A387" t="s">
        <v>1526</v>
      </c>
      <c r="B387" t="str">
        <f>IFERROR(INDEX(Raw_Data!Q:Q,MATCH(Product_Master!A387,Raw_Data!N:N,0)),"NOT FOUND")</f>
        <v>Insertable Tab Post Binder Dividers</v>
      </c>
      <c r="C387" t="str">
        <f>IFERROR(INDEX(Raw_Data!O:O,MATCH(Product_Master!A387,Raw_Data!N:N,0)),"NOT FOUND")</f>
        <v>Office Supplies</v>
      </c>
      <c r="D387" t="str">
        <f>IFERROR(INDEX(Raw_Data!P:P,MATCH(Product_Master!A387,Raw_Data!N:N,0)),"NOT FOUND")</f>
        <v>Binders</v>
      </c>
      <c r="E387" s="11">
        <f>AVERAGEIF(Raw_Data!N:N,Product_Master!A387,Raw_Data!R:R)</f>
        <v>8.3207500000000003</v>
      </c>
      <c r="F387" s="11">
        <f>AVERAGEIF(Raw_Data!N:N,Product_Master!A387,Raw_Data!U:U)</f>
        <v>-4.9623750000000006</v>
      </c>
      <c r="G387">
        <f>SUMIF(Raw_Data!N:N,Product_Master!A387,Raw_Data!S:S)</f>
        <v>25</v>
      </c>
      <c r="H387" s="11">
        <f>SUMIF(Raw_Data!N:N,Product_Master!A387,Raw_Data!R:R)</f>
        <v>66.566000000000003</v>
      </c>
      <c r="I387" s="13">
        <f t="shared" ref="I387:I450" si="12">IF(E387&gt;0,(F387/E387)*100,0)</f>
        <v>-59.638554216867476</v>
      </c>
      <c r="J387" t="str">
        <f t="shared" ref="J387:J450" si="13">IF(H387&gt;=1234,"High Performer",IF(H387&gt;=295,"Medium","Low Performer"))</f>
        <v>Low Performer</v>
      </c>
    </row>
    <row r="388" spans="1:10" x14ac:dyDescent="0.3">
      <c r="A388" t="s">
        <v>1528</v>
      </c>
      <c r="B388" t="str">
        <f>IFERROR(INDEX(Raw_Data!Q:Q,MATCH(Product_Master!A388,Raw_Data!N:N,0)),"NOT FOUND")</f>
        <v>Belkin QODE FastFit Bluetooth Keyboard</v>
      </c>
      <c r="C388" t="str">
        <f>IFERROR(INDEX(Raw_Data!O:O,MATCH(Product_Master!A388,Raw_Data!N:N,0)),"NOT FOUND")</f>
        <v>Technology</v>
      </c>
      <c r="D388" t="str">
        <f>IFERROR(INDEX(Raw_Data!P:P,MATCH(Product_Master!A388,Raw_Data!N:N,0)),"NOT FOUND")</f>
        <v>Accessories</v>
      </c>
      <c r="E388" s="11">
        <f>AVERAGEIF(Raw_Data!N:N,Product_Master!A388,Raw_Data!R:R)</f>
        <v>247.8</v>
      </c>
      <c r="F388" s="11">
        <f>AVERAGEIF(Raw_Data!N:N,Product_Master!A388,Raw_Data!U:U)</f>
        <v>8.0534999999999997</v>
      </c>
      <c r="G388">
        <f>SUMIF(Raw_Data!N:N,Product_Master!A388,Raw_Data!S:S)</f>
        <v>9</v>
      </c>
      <c r="H388" s="11">
        <f>SUMIF(Raw_Data!N:N,Product_Master!A388,Raw_Data!R:R)</f>
        <v>495.6</v>
      </c>
      <c r="I388" s="13">
        <f t="shared" si="12"/>
        <v>3.2499999999999996</v>
      </c>
      <c r="J388" t="str">
        <f t="shared" si="13"/>
        <v>Medium</v>
      </c>
    </row>
    <row r="389" spans="1:10" x14ac:dyDescent="0.3">
      <c r="A389" t="s">
        <v>1533</v>
      </c>
      <c r="B389" t="str">
        <f>IFERROR(INDEX(Raw_Data!Q:Q,MATCH(Product_Master!A389,Raw_Data!N:N,0)),"NOT FOUND")</f>
        <v>Canon Color ImageCLASS MF8580Cdw Wireless Laser All-In-One Printer, Copier, Scanner</v>
      </c>
      <c r="C389" t="str">
        <f>IFERROR(INDEX(Raw_Data!O:O,MATCH(Product_Master!A389,Raw_Data!N:N,0)),"NOT FOUND")</f>
        <v>Technology</v>
      </c>
      <c r="D389" t="str">
        <f>IFERROR(INDEX(Raw_Data!P:P,MATCH(Product_Master!A389,Raw_Data!N:N,0)),"NOT FOUND")</f>
        <v>Machines</v>
      </c>
      <c r="E389" s="11">
        <f>AVERAGEIF(Raw_Data!N:N,Product_Master!A389,Raw_Data!R:R)</f>
        <v>1007.979</v>
      </c>
      <c r="F389" s="11">
        <f>AVERAGEIF(Raw_Data!N:N,Product_Master!A389,Raw_Data!U:U)</f>
        <v>43.199100000000001</v>
      </c>
      <c r="G389">
        <f>SUMIF(Raw_Data!N:N,Product_Master!A389,Raw_Data!S:S)</f>
        <v>3</v>
      </c>
      <c r="H389" s="11">
        <f>SUMIF(Raw_Data!N:N,Product_Master!A389,Raw_Data!R:R)</f>
        <v>1007.979</v>
      </c>
      <c r="I389" s="13">
        <f t="shared" si="12"/>
        <v>4.2857142857142856</v>
      </c>
      <c r="J389" t="str">
        <f t="shared" si="13"/>
        <v>Medium</v>
      </c>
    </row>
    <row r="390" spans="1:10" x14ac:dyDescent="0.3">
      <c r="A390" t="s">
        <v>1538</v>
      </c>
      <c r="B390" t="str">
        <f>IFERROR(INDEX(Raw_Data!Q:Q,MATCH(Product_Master!A390,Raw_Data!N:N,0)),"NOT FOUND")</f>
        <v>Xerox 1897</v>
      </c>
      <c r="C390" t="str">
        <f>IFERROR(INDEX(Raw_Data!O:O,MATCH(Product_Master!A390,Raw_Data!N:N,0)),"NOT FOUND")</f>
        <v>Office Supplies</v>
      </c>
      <c r="D390" t="str">
        <f>IFERROR(INDEX(Raw_Data!P:P,MATCH(Product_Master!A390,Raw_Data!N:N,0)),"NOT FOUND")</f>
        <v>Paper</v>
      </c>
      <c r="E390" s="11">
        <f>AVERAGEIF(Raw_Data!N:N,Product_Master!A390,Raw_Data!R:R)</f>
        <v>16.932000000000002</v>
      </c>
      <c r="F390" s="11">
        <f>AVERAGEIF(Raw_Data!N:N,Product_Master!A390,Raw_Data!U:U)</f>
        <v>6.7728000000000002</v>
      </c>
      <c r="G390">
        <f>SUMIF(Raw_Data!N:N,Product_Master!A390,Raw_Data!S:S)</f>
        <v>16</v>
      </c>
      <c r="H390" s="11">
        <f>SUMIF(Raw_Data!N:N,Product_Master!A390,Raw_Data!R:R)</f>
        <v>67.728000000000009</v>
      </c>
      <c r="I390" s="13">
        <f t="shared" si="12"/>
        <v>40</v>
      </c>
      <c r="J390" t="str">
        <f t="shared" si="13"/>
        <v>Low Performer</v>
      </c>
    </row>
    <row r="391" spans="1:10" x14ac:dyDescent="0.3">
      <c r="A391" t="s">
        <v>1541</v>
      </c>
      <c r="B391" t="str">
        <f>IFERROR(INDEX(Raw_Data!Q:Q,MATCH(Product_Master!A391,Raw_Data!N:N,0)),"NOT FOUND")</f>
        <v>Global Deluxe Steno Chair</v>
      </c>
      <c r="C391" t="str">
        <f>IFERROR(INDEX(Raw_Data!O:O,MATCH(Product_Master!A391,Raw_Data!N:N,0)),"NOT FOUND")</f>
        <v>Furniture</v>
      </c>
      <c r="D391" t="str">
        <f>IFERROR(INDEX(Raw_Data!P:P,MATCH(Product_Master!A391,Raw_Data!N:N,0)),"NOT FOUND")</f>
        <v>Chairs</v>
      </c>
      <c r="E391" s="11">
        <f>AVERAGEIF(Raw_Data!N:N,Product_Master!A391,Raw_Data!R:R)</f>
        <v>177.054</v>
      </c>
      <c r="F391" s="11">
        <f>AVERAGEIF(Raw_Data!N:N,Product_Master!A391,Raw_Data!U:U)</f>
        <v>-21.631380000000004</v>
      </c>
      <c r="G391">
        <f>SUMIF(Raw_Data!N:N,Product_Master!A391,Raw_Data!S:S)</f>
        <v>29</v>
      </c>
      <c r="H391" s="11">
        <f>SUMIF(Raw_Data!N:N,Product_Master!A391,Raw_Data!R:R)</f>
        <v>1770.54</v>
      </c>
      <c r="I391" s="13">
        <f t="shared" si="12"/>
        <v>-12.217391304347828</v>
      </c>
      <c r="J391" t="str">
        <f t="shared" si="13"/>
        <v>High Performer</v>
      </c>
    </row>
    <row r="392" spans="1:10" x14ac:dyDescent="0.3">
      <c r="A392" t="s">
        <v>1544</v>
      </c>
      <c r="B392" t="str">
        <f>IFERROR(INDEX(Raw_Data!Q:Q,MATCH(Product_Master!A392,Raw_Data!N:N,0)),"NOT FOUND")</f>
        <v>Aluminum Document Frame</v>
      </c>
      <c r="C392" t="str">
        <f>IFERROR(INDEX(Raw_Data!O:O,MATCH(Product_Master!A392,Raw_Data!N:N,0)),"NOT FOUND")</f>
        <v>Furniture</v>
      </c>
      <c r="D392" t="str">
        <f>IFERROR(INDEX(Raw_Data!P:P,MATCH(Product_Master!A392,Raw_Data!N:N,0)),"NOT FOUND")</f>
        <v>Furnishings</v>
      </c>
      <c r="E392" s="11">
        <f>AVERAGEIF(Raw_Data!N:N,Product_Master!A392,Raw_Data!R:R)</f>
        <v>48.879999999999995</v>
      </c>
      <c r="F392" s="11">
        <f>AVERAGEIF(Raw_Data!N:N,Product_Master!A392,Raw_Data!U:U)</f>
        <v>11.2424</v>
      </c>
      <c r="G392">
        <f>SUMIF(Raw_Data!N:N,Product_Master!A392,Raw_Data!S:S)</f>
        <v>22</v>
      </c>
      <c r="H392" s="11">
        <f>SUMIF(Raw_Data!N:N,Product_Master!A392,Raw_Data!R:R)</f>
        <v>244.39999999999998</v>
      </c>
      <c r="I392" s="13">
        <f t="shared" si="12"/>
        <v>23</v>
      </c>
      <c r="J392" t="str">
        <f t="shared" si="13"/>
        <v>Low Performer</v>
      </c>
    </row>
    <row r="393" spans="1:10" x14ac:dyDescent="0.3">
      <c r="A393" t="s">
        <v>1546</v>
      </c>
      <c r="B393" t="str">
        <f>IFERROR(INDEX(Raw_Data!Q:Q,MATCH(Product_Master!A393,Raw_Data!N:N,0)),"NOT FOUND")</f>
        <v>Fellowes Bankers Box Staxonsteel Drawer File/Stacking System</v>
      </c>
      <c r="C393" t="str">
        <f>IFERROR(INDEX(Raw_Data!O:O,MATCH(Product_Master!A393,Raw_Data!N:N,0)),"NOT FOUND")</f>
        <v>Office Supplies</v>
      </c>
      <c r="D393" t="str">
        <f>IFERROR(INDEX(Raw_Data!P:P,MATCH(Product_Master!A393,Raw_Data!N:N,0)),"NOT FOUND")</f>
        <v>Storage</v>
      </c>
      <c r="E393" s="11">
        <f>AVERAGEIF(Raw_Data!N:N,Product_Master!A393,Raw_Data!R:R)</f>
        <v>326.52449999999999</v>
      </c>
      <c r="F393" s="11">
        <f>AVERAGEIF(Raw_Data!N:N,Product_Master!A393,Raw_Data!U:U)</f>
        <v>19.169100000000004</v>
      </c>
      <c r="G393">
        <f>SUMIF(Raw_Data!N:N,Product_Master!A393,Raw_Data!S:S)</f>
        <v>43</v>
      </c>
      <c r="H393" s="11">
        <f>SUMIF(Raw_Data!N:N,Product_Master!A393,Raw_Data!R:R)</f>
        <v>2612.1959999999999</v>
      </c>
      <c r="I393" s="13">
        <f t="shared" si="12"/>
        <v>5.8706467661691555</v>
      </c>
      <c r="J393" t="str">
        <f t="shared" si="13"/>
        <v>High Performer</v>
      </c>
    </row>
    <row r="394" spans="1:10" x14ac:dyDescent="0.3">
      <c r="A394" t="s">
        <v>1548</v>
      </c>
      <c r="B394" t="str">
        <f>IFERROR(INDEX(Raw_Data!Q:Q,MATCH(Product_Master!A394,Raw_Data!N:N,0)),"NOT FOUND")</f>
        <v>Eldon Mobile Mega Data Cart  Mega Stackable  Add-On Trays</v>
      </c>
      <c r="C394" t="str">
        <f>IFERROR(INDEX(Raw_Data!O:O,MATCH(Product_Master!A394,Raw_Data!N:N,0)),"NOT FOUND")</f>
        <v>Office Supplies</v>
      </c>
      <c r="D394" t="str">
        <f>IFERROR(INDEX(Raw_Data!P:P,MATCH(Product_Master!A394,Raw_Data!N:N,0)),"NOT FOUND")</f>
        <v>Storage</v>
      </c>
      <c r="E394" s="11">
        <f>AVERAGEIF(Raw_Data!N:N,Product_Master!A394,Raw_Data!R:R)</f>
        <v>118.25</v>
      </c>
      <c r="F394" s="11">
        <f>AVERAGEIF(Raw_Data!N:N,Product_Master!A394,Raw_Data!U:U)</f>
        <v>34.292499999999997</v>
      </c>
      <c r="G394">
        <f>SUMIF(Raw_Data!N:N,Product_Master!A394,Raw_Data!S:S)</f>
        <v>30</v>
      </c>
      <c r="H394" s="11">
        <f>SUMIF(Raw_Data!N:N,Product_Master!A394,Raw_Data!R:R)</f>
        <v>709.5</v>
      </c>
      <c r="I394" s="13">
        <f t="shared" si="12"/>
        <v>28.999999999999996</v>
      </c>
      <c r="J394" t="str">
        <f t="shared" si="13"/>
        <v>Medium</v>
      </c>
    </row>
    <row r="395" spans="1:10" x14ac:dyDescent="0.3">
      <c r="A395" t="s">
        <v>1550</v>
      </c>
      <c r="B395" t="str">
        <f>IFERROR(INDEX(Raw_Data!Q:Q,MATCH(Product_Master!A395,Raw_Data!N:N,0)),"NOT FOUND")</f>
        <v>Xerox Color Copier Paper, 11" x 17", Ream</v>
      </c>
      <c r="C395" t="str">
        <f>IFERROR(INDEX(Raw_Data!O:O,MATCH(Product_Master!A395,Raw_Data!N:N,0)),"NOT FOUND")</f>
        <v>Office Supplies</v>
      </c>
      <c r="D395" t="str">
        <f>IFERROR(INDEX(Raw_Data!P:P,MATCH(Product_Master!A395,Raw_Data!N:N,0)),"NOT FOUND")</f>
        <v>Paper</v>
      </c>
      <c r="E395" s="11">
        <f>AVERAGEIF(Raw_Data!N:N,Product_Master!A395,Raw_Data!R:R)</f>
        <v>98.973333333333343</v>
      </c>
      <c r="F395" s="11">
        <f>AVERAGEIF(Raw_Data!N:N,Product_Master!A395,Raw_Data!U:U)</f>
        <v>43.472133333333339</v>
      </c>
      <c r="G395">
        <f>SUMIF(Raw_Data!N:N,Product_Master!A395,Raw_Data!S:S)</f>
        <v>27</v>
      </c>
      <c r="H395" s="11">
        <f>SUMIF(Raw_Data!N:N,Product_Master!A395,Raw_Data!R:R)</f>
        <v>593.84</v>
      </c>
      <c r="I395" s="13">
        <f t="shared" si="12"/>
        <v>43.923076923076927</v>
      </c>
      <c r="J395" t="str">
        <f t="shared" si="13"/>
        <v>Medium</v>
      </c>
    </row>
    <row r="396" spans="1:10" x14ac:dyDescent="0.3">
      <c r="A396" t="s">
        <v>1552</v>
      </c>
      <c r="B396" t="str">
        <f>IFERROR(INDEX(Raw_Data!Q:Q,MATCH(Product_Master!A396,Raw_Data!N:N,0)),"NOT FOUND")</f>
        <v>Office Star - Ergonomically Designed Knee Chair</v>
      </c>
      <c r="C396" t="str">
        <f>IFERROR(INDEX(Raw_Data!O:O,MATCH(Product_Master!A396,Raw_Data!N:N,0)),"NOT FOUND")</f>
        <v>Furniture</v>
      </c>
      <c r="D396" t="str">
        <f>IFERROR(INDEX(Raw_Data!P:P,MATCH(Product_Master!A396,Raw_Data!N:N,0)),"NOT FOUND")</f>
        <v>Chairs</v>
      </c>
      <c r="E396" s="11">
        <f>AVERAGEIF(Raw_Data!N:N,Product_Master!A396,Raw_Data!R:R)</f>
        <v>187.41085714285717</v>
      </c>
      <c r="F396" s="11">
        <f>AVERAGEIF(Raw_Data!N:N,Product_Master!A396,Raw_Data!U:U)</f>
        <v>-6.015657142857143</v>
      </c>
      <c r="G396">
        <f>SUMIF(Raw_Data!N:N,Product_Master!A396,Raw_Data!S:S)</f>
        <v>19</v>
      </c>
      <c r="H396" s="11">
        <f>SUMIF(Raw_Data!N:N,Product_Master!A396,Raw_Data!R:R)</f>
        <v>1311.8760000000002</v>
      </c>
      <c r="I396" s="13">
        <f t="shared" si="12"/>
        <v>-3.2098765432098761</v>
      </c>
      <c r="J396" t="str">
        <f t="shared" si="13"/>
        <v>High Performer</v>
      </c>
    </row>
    <row r="397" spans="1:10" x14ac:dyDescent="0.3">
      <c r="A397" t="s">
        <v>1554</v>
      </c>
      <c r="B397" t="str">
        <f>IFERROR(INDEX(Raw_Data!Q:Q,MATCH(Product_Master!A397,Raw_Data!N:N,0)),"NOT FOUND")</f>
        <v>Avery 520</v>
      </c>
      <c r="C397" t="str">
        <f>IFERROR(INDEX(Raw_Data!O:O,MATCH(Product_Master!A397,Raw_Data!N:N,0)),"NOT FOUND")</f>
        <v>Office Supplies</v>
      </c>
      <c r="D397" t="str">
        <f>IFERROR(INDEX(Raw_Data!P:P,MATCH(Product_Master!A397,Raw_Data!N:N,0)),"NOT FOUND")</f>
        <v>Labels</v>
      </c>
      <c r="E397" s="11">
        <f>AVERAGEIF(Raw_Data!N:N,Product_Master!A397,Raw_Data!R:R)</f>
        <v>9.3240000000000016</v>
      </c>
      <c r="F397" s="11">
        <f>AVERAGEIF(Raw_Data!N:N,Product_Master!A397,Raw_Data!U:U)</f>
        <v>4.410000000000001</v>
      </c>
      <c r="G397">
        <f>SUMIF(Raw_Data!N:N,Product_Master!A397,Raw_Data!S:S)</f>
        <v>15</v>
      </c>
      <c r="H397" s="11">
        <f>SUMIF(Raw_Data!N:N,Product_Master!A397,Raw_Data!R:R)</f>
        <v>46.620000000000005</v>
      </c>
      <c r="I397" s="13">
        <f t="shared" si="12"/>
        <v>47.297297297297305</v>
      </c>
      <c r="J397" t="str">
        <f t="shared" si="13"/>
        <v>Low Performer</v>
      </c>
    </row>
    <row r="398" spans="1:10" x14ac:dyDescent="0.3">
      <c r="A398" t="s">
        <v>1559</v>
      </c>
      <c r="B398" t="str">
        <f>IFERROR(INDEX(Raw_Data!Q:Q,MATCH(Product_Master!A398,Raw_Data!N:N,0)),"NOT FOUND")</f>
        <v>GE General Purpose, Extra Long Life, Showcase &amp; Floodlight Incandescent Bulbs</v>
      </c>
      <c r="C398" t="str">
        <f>IFERROR(INDEX(Raw_Data!O:O,MATCH(Product_Master!A398,Raw_Data!N:N,0)),"NOT FOUND")</f>
        <v>Furniture</v>
      </c>
      <c r="D398" t="str">
        <f>IFERROR(INDEX(Raw_Data!P:P,MATCH(Product_Master!A398,Raw_Data!N:N,0)),"NOT FOUND")</f>
        <v>Furnishings</v>
      </c>
      <c r="E398" s="11">
        <f>AVERAGEIF(Raw_Data!N:N,Product_Master!A398,Raw_Data!R:R)</f>
        <v>6.4851428571428569</v>
      </c>
      <c r="F398" s="11">
        <f>AVERAGEIF(Raw_Data!N:N,Product_Master!A398,Raw_Data!U:U)</f>
        <v>2.0785714285714287</v>
      </c>
      <c r="G398">
        <f>SUMIF(Raw_Data!N:N,Product_Master!A398,Raw_Data!S:S)</f>
        <v>20</v>
      </c>
      <c r="H398" s="11">
        <f>SUMIF(Raw_Data!N:N,Product_Master!A398,Raw_Data!R:R)</f>
        <v>45.396000000000001</v>
      </c>
      <c r="I398" s="13">
        <f t="shared" si="12"/>
        <v>32.051282051282051</v>
      </c>
      <c r="J398" t="str">
        <f t="shared" si="13"/>
        <v>Low Performer</v>
      </c>
    </row>
    <row r="399" spans="1:10" x14ac:dyDescent="0.3">
      <c r="A399" t="s">
        <v>1565</v>
      </c>
      <c r="B399" t="str">
        <f>IFERROR(INDEX(Raw_Data!Q:Q,MATCH(Product_Master!A399,Raw_Data!N:N,0)),"NOT FOUND")</f>
        <v>Newell 345</v>
      </c>
      <c r="C399" t="str">
        <f>IFERROR(INDEX(Raw_Data!O:O,MATCH(Product_Master!A399,Raw_Data!N:N,0)),"NOT FOUND")</f>
        <v>Office Supplies</v>
      </c>
      <c r="D399" t="str">
        <f>IFERROR(INDEX(Raw_Data!P:P,MATCH(Product_Master!A399,Raw_Data!N:N,0)),"NOT FOUND")</f>
        <v>Art</v>
      </c>
      <c r="E399" s="11">
        <f>AVERAGEIF(Raw_Data!N:N,Product_Master!A399,Raw_Data!R:R)</f>
        <v>52.906666666666666</v>
      </c>
      <c r="F399" s="11">
        <f>AVERAGEIF(Raw_Data!N:N,Product_Master!A399,Raw_Data!U:U)</f>
        <v>10.493155555555555</v>
      </c>
      <c r="G399">
        <f>SUMIF(Raw_Data!N:N,Product_Master!A399,Raw_Data!S:S)</f>
        <v>26</v>
      </c>
      <c r="H399" s="11">
        <f>SUMIF(Raw_Data!N:N,Product_Master!A399,Raw_Data!R:R)</f>
        <v>476.15999999999997</v>
      </c>
      <c r="I399" s="13">
        <f t="shared" si="12"/>
        <v>19.833333333333332</v>
      </c>
      <c r="J399" t="str">
        <f t="shared" si="13"/>
        <v>Medium</v>
      </c>
    </row>
    <row r="400" spans="1:10" x14ac:dyDescent="0.3">
      <c r="A400" t="s">
        <v>1567</v>
      </c>
      <c r="B400" t="str">
        <f>IFERROR(INDEX(Raw_Data!Q:Q,MATCH(Product_Master!A400,Raw_Data!N:N,0)),"NOT FOUND")</f>
        <v>Fellowes Bankers Box Recycled Super Stor/Drawer</v>
      </c>
      <c r="C400" t="str">
        <f>IFERROR(INDEX(Raw_Data!O:O,MATCH(Product_Master!A400,Raw_Data!N:N,0)),"NOT FOUND")</f>
        <v>Office Supplies</v>
      </c>
      <c r="D400" t="str">
        <f>IFERROR(INDEX(Raw_Data!P:P,MATCH(Product_Master!A400,Raw_Data!N:N,0)),"NOT FOUND")</f>
        <v>Storage</v>
      </c>
      <c r="E400" s="11">
        <f>AVERAGEIF(Raw_Data!N:N,Product_Master!A400,Raw_Data!R:R)</f>
        <v>169.65142857142857</v>
      </c>
      <c r="F400" s="11">
        <f>AVERAGEIF(Raw_Data!N:N,Product_Master!A400,Raw_Data!U:U)</f>
        <v>-4.3184000000000013</v>
      </c>
      <c r="G400">
        <f>SUMIF(Raw_Data!N:N,Product_Master!A400,Raw_Data!S:S)</f>
        <v>24</v>
      </c>
      <c r="H400" s="11">
        <f>SUMIF(Raw_Data!N:N,Product_Master!A400,Raw_Data!R:R)</f>
        <v>1187.56</v>
      </c>
      <c r="I400" s="13">
        <f t="shared" si="12"/>
        <v>-2.5454545454545463</v>
      </c>
      <c r="J400" t="str">
        <f t="shared" si="13"/>
        <v>Medium</v>
      </c>
    </row>
    <row r="401" spans="1:10" x14ac:dyDescent="0.3">
      <c r="A401" t="s">
        <v>1569</v>
      </c>
      <c r="B401" t="str">
        <f>IFERROR(INDEX(Raw_Data!Q:Q,MATCH(Product_Master!A401,Raw_Data!N:N,0)),"NOT FOUND")</f>
        <v>Boston 1645 Deluxe Heavier-Duty Electric Pencil Sharpener</v>
      </c>
      <c r="C401" t="str">
        <f>IFERROR(INDEX(Raw_Data!O:O,MATCH(Product_Master!A401,Raw_Data!N:N,0)),"NOT FOUND")</f>
        <v>Office Supplies</v>
      </c>
      <c r="D401" t="str">
        <f>IFERROR(INDEX(Raw_Data!P:P,MATCH(Product_Master!A401,Raw_Data!N:N,0)),"NOT FOUND")</f>
        <v>Art</v>
      </c>
      <c r="E401" s="11">
        <f>AVERAGEIF(Raw_Data!N:N,Product_Master!A401,Raw_Data!R:R)</f>
        <v>153.3017142857143</v>
      </c>
      <c r="F401" s="11">
        <f>AVERAGEIF(Raw_Data!N:N,Product_Master!A401,Raw_Data!U:U)</f>
        <v>29.4666</v>
      </c>
      <c r="G401">
        <f>SUMIF(Raw_Data!N:N,Product_Master!A401,Raw_Data!S:S)</f>
        <v>27</v>
      </c>
      <c r="H401" s="11">
        <f>SUMIF(Raw_Data!N:N,Product_Master!A401,Raw_Data!R:R)</f>
        <v>1073.1120000000001</v>
      </c>
      <c r="I401" s="13">
        <f t="shared" si="12"/>
        <v>19.221311475409834</v>
      </c>
      <c r="J401" t="str">
        <f t="shared" si="13"/>
        <v>Medium</v>
      </c>
    </row>
    <row r="402" spans="1:10" x14ac:dyDescent="0.3">
      <c r="A402" t="s">
        <v>1571</v>
      </c>
      <c r="B402" t="str">
        <f>IFERROR(INDEX(Raw_Data!Q:Q,MATCH(Product_Master!A402,Raw_Data!N:N,0)),"NOT FOUND")</f>
        <v>50 Colored Long Pencils</v>
      </c>
      <c r="C402" t="str">
        <f>IFERROR(INDEX(Raw_Data!O:O,MATCH(Product_Master!A402,Raw_Data!N:N,0)),"NOT FOUND")</f>
        <v>Office Supplies</v>
      </c>
      <c r="D402" t="str">
        <f>IFERROR(INDEX(Raw_Data!P:P,MATCH(Product_Master!A402,Raw_Data!N:N,0)),"NOT FOUND")</f>
        <v>Art</v>
      </c>
      <c r="E402" s="11">
        <f>AVERAGEIF(Raw_Data!N:N,Product_Master!A402,Raw_Data!R:R)</f>
        <v>27.635199999999998</v>
      </c>
      <c r="F402" s="11">
        <f>AVERAGEIF(Raw_Data!N:N,Product_Master!A402,Raw_Data!U:U)</f>
        <v>6.5836799999999993</v>
      </c>
      <c r="G402">
        <f>SUMIF(Raw_Data!N:N,Product_Master!A402,Raw_Data!S:S)</f>
        <v>14</v>
      </c>
      <c r="H402" s="11">
        <f>SUMIF(Raw_Data!N:N,Product_Master!A402,Raw_Data!R:R)</f>
        <v>138.17599999999999</v>
      </c>
      <c r="I402" s="13">
        <f t="shared" si="12"/>
        <v>23.823529411764703</v>
      </c>
      <c r="J402" t="str">
        <f t="shared" si="13"/>
        <v>Low Performer</v>
      </c>
    </row>
    <row r="403" spans="1:10" x14ac:dyDescent="0.3">
      <c r="A403" t="s">
        <v>1573</v>
      </c>
      <c r="B403" t="str">
        <f>IFERROR(INDEX(Raw_Data!Q:Q,MATCH(Product_Master!A403,Raw_Data!N:N,0)),"NOT FOUND")</f>
        <v>Newell 342</v>
      </c>
      <c r="C403" t="str">
        <f>IFERROR(INDEX(Raw_Data!O:O,MATCH(Product_Master!A403,Raw_Data!N:N,0)),"NOT FOUND")</f>
        <v>Office Supplies</v>
      </c>
      <c r="D403" t="str">
        <f>IFERROR(INDEX(Raw_Data!P:P,MATCH(Product_Master!A403,Raw_Data!N:N,0)),"NOT FOUND")</f>
        <v>Art</v>
      </c>
      <c r="E403" s="11">
        <f>AVERAGEIF(Raw_Data!N:N,Product_Master!A403,Raw_Data!R:R)</f>
        <v>9.84</v>
      </c>
      <c r="F403" s="11">
        <f>AVERAGEIF(Raw_Data!N:N,Product_Master!A403,Raw_Data!U:U)</f>
        <v>2.8536000000000001</v>
      </c>
      <c r="G403">
        <f>SUMIF(Raw_Data!N:N,Product_Master!A403,Raw_Data!S:S)</f>
        <v>3</v>
      </c>
      <c r="H403" s="11">
        <f>SUMIF(Raw_Data!N:N,Product_Master!A403,Raw_Data!R:R)</f>
        <v>9.84</v>
      </c>
      <c r="I403" s="13">
        <f t="shared" si="12"/>
        <v>29.000000000000004</v>
      </c>
      <c r="J403" t="str">
        <f t="shared" si="13"/>
        <v>Low Performer</v>
      </c>
    </row>
    <row r="404" spans="1:10" x14ac:dyDescent="0.3">
      <c r="A404" t="s">
        <v>1575</v>
      </c>
      <c r="B404" t="str">
        <f>IFERROR(INDEX(Raw_Data!Q:Q,MATCH(Product_Master!A404,Raw_Data!N:N,0)),"NOT FOUND")</f>
        <v>Belkin Grip Candy Sheer Case / Cover for iPhone 5 and 5S</v>
      </c>
      <c r="C404" t="str">
        <f>IFERROR(INDEX(Raw_Data!O:O,MATCH(Product_Master!A404,Raw_Data!N:N,0)),"NOT FOUND")</f>
        <v>Technology</v>
      </c>
      <c r="D404" t="str">
        <f>IFERROR(INDEX(Raw_Data!P:P,MATCH(Product_Master!A404,Raw_Data!N:N,0)),"NOT FOUND")</f>
        <v>Phones</v>
      </c>
      <c r="E404" s="11">
        <f>AVERAGEIF(Raw_Data!N:N,Product_Master!A404,Raw_Data!R:R)</f>
        <v>21.65733333333333</v>
      </c>
      <c r="F404" s="11">
        <f>AVERAGEIF(Raw_Data!N:N,Product_Master!A404,Raw_Data!U:U)</f>
        <v>4.3314666666666666</v>
      </c>
      <c r="G404">
        <f>SUMIF(Raw_Data!N:N,Product_Master!A404,Raw_Data!S:S)</f>
        <v>8</v>
      </c>
      <c r="H404" s="11">
        <f>SUMIF(Raw_Data!N:N,Product_Master!A404,Raw_Data!R:R)</f>
        <v>64.971999999999994</v>
      </c>
      <c r="I404" s="13">
        <f t="shared" si="12"/>
        <v>20</v>
      </c>
      <c r="J404" t="str">
        <f t="shared" si="13"/>
        <v>Low Performer</v>
      </c>
    </row>
    <row r="405" spans="1:10" x14ac:dyDescent="0.3">
      <c r="A405" t="s">
        <v>1580</v>
      </c>
      <c r="B405" t="str">
        <f>IFERROR(INDEX(Raw_Data!Q:Q,MATCH(Product_Master!A405,Raw_Data!N:N,0)),"NOT FOUND")</f>
        <v>Deluxe Rollaway Locking File with Drawer</v>
      </c>
      <c r="C405" t="str">
        <f>IFERROR(INDEX(Raw_Data!O:O,MATCH(Product_Master!A405,Raw_Data!N:N,0)),"NOT FOUND")</f>
        <v>Office Supplies</v>
      </c>
      <c r="D405" t="str">
        <f>IFERROR(INDEX(Raw_Data!P:P,MATCH(Product_Master!A405,Raw_Data!N:N,0)),"NOT FOUND")</f>
        <v>Storage</v>
      </c>
      <c r="E405" s="11">
        <f>AVERAGEIF(Raw_Data!N:N,Product_Master!A405,Raw_Data!R:R)</f>
        <v>1114.5584000000001</v>
      </c>
      <c r="F405" s="11">
        <f>AVERAGEIF(Raw_Data!N:N,Product_Master!A405,Raw_Data!U:U)</f>
        <v>276.14431999999999</v>
      </c>
      <c r="G405">
        <f>SUMIF(Raw_Data!N:N,Product_Master!A405,Raw_Data!S:S)</f>
        <v>14</v>
      </c>
      <c r="H405" s="11">
        <f>SUMIF(Raw_Data!N:N,Product_Master!A405,Raw_Data!R:R)</f>
        <v>5572.7920000000004</v>
      </c>
      <c r="I405" s="13">
        <f t="shared" si="12"/>
        <v>24.776119402985071</v>
      </c>
      <c r="J405" t="str">
        <f t="shared" si="13"/>
        <v>High Performer</v>
      </c>
    </row>
    <row r="406" spans="1:10" x14ac:dyDescent="0.3">
      <c r="A406" t="s">
        <v>1584</v>
      </c>
      <c r="B406" t="str">
        <f>IFERROR(INDEX(Raw_Data!Q:Q,MATCH(Product_Master!A406,Raw_Data!N:N,0)),"NOT FOUND")</f>
        <v>Memorex Mini Travel Drive 16 GB USB 2.0 Flash Drive</v>
      </c>
      <c r="C406" t="str">
        <f>IFERROR(INDEX(Raw_Data!O:O,MATCH(Product_Master!A406,Raw_Data!N:N,0)),"NOT FOUND")</f>
        <v>Technology</v>
      </c>
      <c r="D406" t="str">
        <f>IFERROR(INDEX(Raw_Data!P:P,MATCH(Product_Master!A406,Raw_Data!N:N,0)),"NOT FOUND")</f>
        <v>Accessories</v>
      </c>
      <c r="E406" s="11">
        <f>AVERAGEIF(Raw_Data!N:N,Product_Master!A406,Raw_Data!R:R)</f>
        <v>119.77499999999999</v>
      </c>
      <c r="F406" s="11">
        <f>AVERAGEIF(Raw_Data!N:N,Product_Master!A406,Raw_Data!U:U)</f>
        <v>46.712250000000004</v>
      </c>
      <c r="G406">
        <f>SUMIF(Raw_Data!N:N,Product_Master!A406,Raw_Data!S:S)</f>
        <v>45</v>
      </c>
      <c r="H406" s="11">
        <f>SUMIF(Raw_Data!N:N,Product_Master!A406,Raw_Data!R:R)</f>
        <v>718.65</v>
      </c>
      <c r="I406" s="13">
        <f t="shared" si="12"/>
        <v>39.000000000000007</v>
      </c>
      <c r="J406" t="str">
        <f t="shared" si="13"/>
        <v>Medium</v>
      </c>
    </row>
    <row r="407" spans="1:10" x14ac:dyDescent="0.3">
      <c r="A407" t="s">
        <v>1589</v>
      </c>
      <c r="B407" t="str">
        <f>IFERROR(INDEX(Raw_Data!Q:Q,MATCH(Product_Master!A407,Raw_Data!N:N,0)),"NOT FOUND")</f>
        <v>Global Geo Office Task Chair, Gray</v>
      </c>
      <c r="C407" t="str">
        <f>IFERROR(INDEX(Raw_Data!O:O,MATCH(Product_Master!A407,Raw_Data!N:N,0)),"NOT FOUND")</f>
        <v>Furniture</v>
      </c>
      <c r="D407" t="str">
        <f>IFERROR(INDEX(Raw_Data!P:P,MATCH(Product_Master!A407,Raw_Data!N:N,0)),"NOT FOUND")</f>
        <v>Chairs</v>
      </c>
      <c r="E407" s="11">
        <f>AVERAGEIF(Raw_Data!N:N,Product_Master!A407,Raw_Data!R:R)</f>
        <v>251.03800000000001</v>
      </c>
      <c r="F407" s="11">
        <f>AVERAGEIF(Raw_Data!N:N,Product_Master!A407,Raw_Data!U:U)</f>
        <v>-23.71557142857143</v>
      </c>
      <c r="G407">
        <f>SUMIF(Raw_Data!N:N,Product_Master!A407,Raw_Data!S:S)</f>
        <v>25</v>
      </c>
      <c r="H407" s="11">
        <f>SUMIF(Raw_Data!N:N,Product_Master!A407,Raw_Data!R:R)</f>
        <v>1757.2660000000001</v>
      </c>
      <c r="I407" s="13">
        <f t="shared" si="12"/>
        <v>-9.4470046082949306</v>
      </c>
      <c r="J407" t="str">
        <f t="shared" si="13"/>
        <v>High Performer</v>
      </c>
    </row>
    <row r="408" spans="1:10" x14ac:dyDescent="0.3">
      <c r="A408" t="s">
        <v>1592</v>
      </c>
      <c r="B408" t="str">
        <f>IFERROR(INDEX(Raw_Data!Q:Q,MATCH(Product_Master!A408,Raw_Data!N:N,0)),"NOT FOUND")</f>
        <v>Hon 4700 Series Mobuis Mid-Back Task Chairs with Adjustable Arms</v>
      </c>
      <c r="C408" t="str">
        <f>IFERROR(INDEX(Raw_Data!O:O,MATCH(Product_Master!A408,Raw_Data!N:N,0)),"NOT FOUND")</f>
        <v>Furniture</v>
      </c>
      <c r="D408" t="str">
        <f>IFERROR(INDEX(Raw_Data!P:P,MATCH(Product_Master!A408,Raw_Data!N:N,0)),"NOT FOUND")</f>
        <v>Chairs</v>
      </c>
      <c r="E408" s="11">
        <f>AVERAGEIF(Raw_Data!N:N,Product_Master!A408,Raw_Data!R:R)</f>
        <v>1263.729</v>
      </c>
      <c r="F408" s="11">
        <f>AVERAGEIF(Raw_Data!N:N,Product_Master!A408,Raw_Data!U:U)</f>
        <v>138.83220000000003</v>
      </c>
      <c r="G408">
        <f>SUMIF(Raw_Data!N:N,Product_Master!A408,Raw_Data!S:S)</f>
        <v>24</v>
      </c>
      <c r="H408" s="11">
        <f>SUMIF(Raw_Data!N:N,Product_Master!A408,Raw_Data!R:R)</f>
        <v>7582.3739999999998</v>
      </c>
      <c r="I408" s="13">
        <f t="shared" si="12"/>
        <v>10.985915492957748</v>
      </c>
      <c r="J408" t="str">
        <f t="shared" si="13"/>
        <v>High Performer</v>
      </c>
    </row>
    <row r="409" spans="1:10" x14ac:dyDescent="0.3">
      <c r="A409" t="s">
        <v>1594</v>
      </c>
      <c r="B409" t="str">
        <f>IFERROR(INDEX(Raw_Data!Q:Q,MATCH(Product_Master!A409,Raw_Data!N:N,0)),"NOT FOUND")</f>
        <v>Staple envelope</v>
      </c>
      <c r="C409" t="str">
        <f>IFERROR(INDEX(Raw_Data!O:O,MATCH(Product_Master!A409,Raw_Data!N:N,0)),"NOT FOUND")</f>
        <v>Office Supplies</v>
      </c>
      <c r="D409" t="str">
        <f>IFERROR(INDEX(Raw_Data!P:P,MATCH(Product_Master!A409,Raw_Data!N:N,0)),"NOT FOUND")</f>
        <v>Envelopes</v>
      </c>
      <c r="E409" s="11">
        <f>AVERAGEIF(Raw_Data!N:N,Product_Master!A409,Raw_Data!R:R)</f>
        <v>10.9368</v>
      </c>
      <c r="F409" s="11">
        <f>AVERAGEIF(Raw_Data!N:N,Product_Master!A409,Raw_Data!U:U)</f>
        <v>4.7988</v>
      </c>
      <c r="G409">
        <f>SUMIF(Raw_Data!N:N,Product_Master!A409,Raw_Data!S:S)</f>
        <v>11</v>
      </c>
      <c r="H409" s="11">
        <f>SUMIF(Raw_Data!N:N,Product_Master!A409,Raw_Data!R:R)</f>
        <v>54.683999999999997</v>
      </c>
      <c r="I409" s="13">
        <f t="shared" si="12"/>
        <v>43.877551020408163</v>
      </c>
      <c r="J409" t="str">
        <f t="shared" si="13"/>
        <v>Low Performer</v>
      </c>
    </row>
    <row r="410" spans="1:10" x14ac:dyDescent="0.3">
      <c r="A410" t="s">
        <v>1596</v>
      </c>
      <c r="B410" t="str">
        <f>IFERROR(INDEX(Raw_Data!Q:Q,MATCH(Product_Master!A410,Raw_Data!N:N,0)),"NOT FOUND")</f>
        <v>3M Office Air Cleaner</v>
      </c>
      <c r="C410" t="str">
        <f>IFERROR(INDEX(Raw_Data!O:O,MATCH(Product_Master!A410,Raw_Data!N:N,0)),"NOT FOUND")</f>
        <v>Office Supplies</v>
      </c>
      <c r="D410" t="str">
        <f>IFERROR(INDEX(Raw_Data!P:P,MATCH(Product_Master!A410,Raw_Data!N:N,0)),"NOT FOUND")</f>
        <v>Appliances</v>
      </c>
      <c r="E410" s="11">
        <f>AVERAGEIF(Raw_Data!N:N,Product_Master!A410,Raw_Data!R:R)</f>
        <v>129.9</v>
      </c>
      <c r="F410" s="11">
        <f>AVERAGEIF(Raw_Data!N:N,Product_Master!A410,Raw_Data!U:U)</f>
        <v>45.465000000000003</v>
      </c>
      <c r="G410">
        <f>SUMIF(Raw_Data!N:N,Product_Master!A410,Raw_Data!S:S)</f>
        <v>10</v>
      </c>
      <c r="H410" s="11">
        <f>SUMIF(Raw_Data!N:N,Product_Master!A410,Raw_Data!R:R)</f>
        <v>259.8</v>
      </c>
      <c r="I410" s="13">
        <f t="shared" si="12"/>
        <v>35</v>
      </c>
      <c r="J410" t="str">
        <f t="shared" si="13"/>
        <v>Low Performer</v>
      </c>
    </row>
    <row r="411" spans="1:10" x14ac:dyDescent="0.3">
      <c r="A411" t="s">
        <v>1598</v>
      </c>
      <c r="B411" t="str">
        <f>IFERROR(INDEX(Raw_Data!Q:Q,MATCH(Product_Master!A411,Raw_Data!N:N,0)),"NOT FOUND")</f>
        <v>Logitech G700s Rechargeable Gaming Mouse</v>
      </c>
      <c r="C411" t="str">
        <f>IFERROR(INDEX(Raw_Data!O:O,MATCH(Product_Master!A411,Raw_Data!N:N,0)),"NOT FOUND")</f>
        <v>Technology</v>
      </c>
      <c r="D411" t="str">
        <f>IFERROR(INDEX(Raw_Data!P:P,MATCH(Product_Master!A411,Raw_Data!N:N,0)),"NOT FOUND")</f>
        <v>Accessories</v>
      </c>
      <c r="E411" s="11">
        <f>AVERAGEIF(Raw_Data!N:N,Product_Master!A411,Raw_Data!R:R)</f>
        <v>259.97399999999999</v>
      </c>
      <c r="F411" s="11">
        <f>AVERAGEIF(Raw_Data!N:N,Product_Master!A411,Raw_Data!U:U)</f>
        <v>98.879000000000005</v>
      </c>
      <c r="G411">
        <f>SUMIF(Raw_Data!N:N,Product_Master!A411,Raw_Data!S:S)</f>
        <v>25</v>
      </c>
      <c r="H411" s="11">
        <f>SUMIF(Raw_Data!N:N,Product_Master!A411,Raw_Data!R:R)</f>
        <v>2339.7660000000001</v>
      </c>
      <c r="I411" s="13">
        <f t="shared" si="12"/>
        <v>38.034188034188041</v>
      </c>
      <c r="J411" t="str">
        <f t="shared" si="13"/>
        <v>High Performer</v>
      </c>
    </row>
    <row r="412" spans="1:10" x14ac:dyDescent="0.3">
      <c r="A412" t="s">
        <v>1600</v>
      </c>
      <c r="B412" t="str">
        <f>IFERROR(INDEX(Raw_Data!Q:Q,MATCH(Product_Master!A412,Raw_Data!N:N,0)),"NOT FOUND")</f>
        <v>Acco D-Ring Binder w/DublLock</v>
      </c>
      <c r="C412" t="str">
        <f>IFERROR(INDEX(Raw_Data!O:O,MATCH(Product_Master!A412,Raw_Data!N:N,0)),"NOT FOUND")</f>
        <v>Office Supplies</v>
      </c>
      <c r="D412" t="str">
        <f>IFERROR(INDEX(Raw_Data!P:P,MATCH(Product_Master!A412,Raw_Data!N:N,0)),"NOT FOUND")</f>
        <v>Binders</v>
      </c>
      <c r="E412" s="11">
        <f>AVERAGEIF(Raw_Data!N:N,Product_Master!A412,Raw_Data!R:R)</f>
        <v>26.13111111111111</v>
      </c>
      <c r="F412" s="11">
        <f>AVERAGEIF(Raw_Data!N:N,Product_Master!A412,Raw_Data!U:U)</f>
        <v>-11.426422222222223</v>
      </c>
      <c r="G412">
        <f>SUMIF(Raw_Data!N:N,Product_Master!A412,Raw_Data!S:S)</f>
        <v>31</v>
      </c>
      <c r="H412" s="11">
        <f>SUMIF(Raw_Data!N:N,Product_Master!A412,Raw_Data!R:R)</f>
        <v>235.18</v>
      </c>
      <c r="I412" s="13">
        <f t="shared" si="12"/>
        <v>-43.727272727272734</v>
      </c>
      <c r="J412" t="str">
        <f t="shared" si="13"/>
        <v>Low Performer</v>
      </c>
    </row>
    <row r="413" spans="1:10" x14ac:dyDescent="0.3">
      <c r="A413" t="s">
        <v>1605</v>
      </c>
      <c r="B413" t="str">
        <f>IFERROR(INDEX(Raw_Data!Q:Q,MATCH(Product_Master!A413,Raw_Data!N:N,0)),"NOT FOUND")</f>
        <v>Bush Advantage Collection Racetrack Conference Table</v>
      </c>
      <c r="C413" t="str">
        <f>IFERROR(INDEX(Raw_Data!O:O,MATCH(Product_Master!A413,Raw_Data!N:N,0)),"NOT FOUND")</f>
        <v>Furniture</v>
      </c>
      <c r="D413" t="str">
        <f>IFERROR(INDEX(Raw_Data!P:P,MATCH(Product_Master!A413,Raw_Data!N:N,0)),"NOT FOUND")</f>
        <v>Tables</v>
      </c>
      <c r="E413" s="11">
        <f>AVERAGEIF(Raw_Data!N:N,Product_Master!A413,Raw_Data!R:R)</f>
        <v>1363.5321428571428</v>
      </c>
      <c r="F413" s="11">
        <f>AVERAGEIF(Raw_Data!N:N,Product_Master!A413,Raw_Data!U:U)</f>
        <v>-276.34251428571423</v>
      </c>
      <c r="G413">
        <f>SUMIF(Raw_Data!N:N,Product_Master!A413,Raw_Data!S:S)</f>
        <v>33</v>
      </c>
      <c r="H413" s="11">
        <f>SUMIF(Raw_Data!N:N,Product_Master!A413,Raw_Data!R:R)</f>
        <v>9544.7250000000004</v>
      </c>
      <c r="I413" s="13">
        <f t="shared" si="12"/>
        <v>-20.266666666666662</v>
      </c>
      <c r="J413" t="str">
        <f t="shared" si="13"/>
        <v>High Performer</v>
      </c>
    </row>
    <row r="414" spans="1:10" x14ac:dyDescent="0.3">
      <c r="A414" t="s">
        <v>1607</v>
      </c>
      <c r="B414" t="str">
        <f>IFERROR(INDEX(Raw_Data!Q:Q,MATCH(Product_Master!A414,Raw_Data!N:N,0)),"NOT FOUND")</f>
        <v>Poly Designer Cover &amp; Back</v>
      </c>
      <c r="C414" t="str">
        <f>IFERROR(INDEX(Raw_Data!O:O,MATCH(Product_Master!A414,Raw_Data!N:N,0)),"NOT FOUND")</f>
        <v>Office Supplies</v>
      </c>
      <c r="D414" t="str">
        <f>IFERROR(INDEX(Raw_Data!P:P,MATCH(Product_Master!A414,Raw_Data!N:N,0)),"NOT FOUND")</f>
        <v>Binders</v>
      </c>
      <c r="E414" s="11">
        <f>AVERAGEIF(Raw_Data!N:N,Product_Master!A414,Raw_Data!R:R)</f>
        <v>64.566000000000003</v>
      </c>
      <c r="F414" s="11">
        <f>AVERAGEIF(Raw_Data!N:N,Product_Master!A414,Raw_Data!U:U)</f>
        <v>15.192000000000004</v>
      </c>
      <c r="G414">
        <f>SUMIF(Raw_Data!N:N,Product_Master!A414,Raw_Data!S:S)</f>
        <v>35</v>
      </c>
      <c r="H414" s="11">
        <f>SUMIF(Raw_Data!N:N,Product_Master!A414,Raw_Data!R:R)</f>
        <v>451.96200000000005</v>
      </c>
      <c r="I414" s="13">
        <f t="shared" si="12"/>
        <v>23.529411764705888</v>
      </c>
      <c r="J414" t="str">
        <f t="shared" si="13"/>
        <v>Medium</v>
      </c>
    </row>
    <row r="415" spans="1:10" x14ac:dyDescent="0.3">
      <c r="A415" t="s">
        <v>1609</v>
      </c>
      <c r="B415" t="str">
        <f>IFERROR(INDEX(Raw_Data!Q:Q,MATCH(Product_Master!A415,Raw_Data!N:N,0)),"NOT FOUND")</f>
        <v>Premier Electric Letter Opener</v>
      </c>
      <c r="C415" t="str">
        <f>IFERROR(INDEX(Raw_Data!O:O,MATCH(Product_Master!A415,Raw_Data!N:N,0)),"NOT FOUND")</f>
        <v>Office Supplies</v>
      </c>
      <c r="D415" t="str">
        <f>IFERROR(INDEX(Raw_Data!P:P,MATCH(Product_Master!A415,Raw_Data!N:N,0)),"NOT FOUND")</f>
        <v>Supplies</v>
      </c>
      <c r="E415" s="11">
        <f>AVERAGEIF(Raw_Data!N:N,Product_Master!A415,Raw_Data!R:R)</f>
        <v>330.20099999999996</v>
      </c>
      <c r="F415" s="11">
        <f>AVERAGEIF(Raw_Data!N:N,Product_Master!A415,Raw_Data!U:U)</f>
        <v>-8.8817841970012523E-16</v>
      </c>
      <c r="G415">
        <f>SUMIF(Raw_Data!N:N,Product_Master!A415,Raw_Data!S:S)</f>
        <v>24</v>
      </c>
      <c r="H415" s="11">
        <f>SUMIF(Raw_Data!N:N,Product_Master!A415,Raw_Data!R:R)</f>
        <v>2641.6079999999997</v>
      </c>
      <c r="I415" s="13">
        <f t="shared" si="12"/>
        <v>-2.6898114169857912E-16</v>
      </c>
      <c r="J415" t="str">
        <f t="shared" si="13"/>
        <v>High Performer</v>
      </c>
    </row>
    <row r="416" spans="1:10" x14ac:dyDescent="0.3">
      <c r="A416" t="s">
        <v>1611</v>
      </c>
      <c r="B416" t="str">
        <f>IFERROR(INDEX(Raw_Data!Q:Q,MATCH(Product_Master!A416,Raw_Data!N:N,0)),"NOT FOUND")</f>
        <v>Fellowes Premier Superior Surge Suppressor, 10-Outlet, With Phone and Remote</v>
      </c>
      <c r="C416" t="str">
        <f>IFERROR(INDEX(Raw_Data!O:O,MATCH(Product_Master!A416,Raw_Data!N:N,0)),"NOT FOUND")</f>
        <v>Office Supplies</v>
      </c>
      <c r="D416" t="str">
        <f>IFERROR(INDEX(Raw_Data!P:P,MATCH(Product_Master!A416,Raw_Data!N:N,0)),"NOT FOUND")</f>
        <v>Appliances</v>
      </c>
      <c r="E416" s="11">
        <f>AVERAGEIF(Raw_Data!N:N,Product_Master!A416,Raw_Data!R:R)</f>
        <v>132.78285714285715</v>
      </c>
      <c r="F416" s="11">
        <f>AVERAGEIF(Raw_Data!N:N,Product_Master!A416,Raw_Data!U:U)</f>
        <v>24.180457142857144</v>
      </c>
      <c r="G416">
        <f>SUMIF(Raw_Data!N:N,Product_Master!A416,Raw_Data!S:S)</f>
        <v>21</v>
      </c>
      <c r="H416" s="11">
        <f>SUMIF(Raw_Data!N:N,Product_Master!A416,Raw_Data!R:R)</f>
        <v>929.48</v>
      </c>
      <c r="I416" s="13">
        <f t="shared" si="12"/>
        <v>18.210526315789473</v>
      </c>
      <c r="J416" t="str">
        <f t="shared" si="13"/>
        <v>Medium</v>
      </c>
    </row>
    <row r="417" spans="1:10" x14ac:dyDescent="0.3">
      <c r="A417" t="s">
        <v>1619</v>
      </c>
      <c r="B417" t="str">
        <f>IFERROR(INDEX(Raw_Data!Q:Q,MATCH(Product_Master!A417,Raw_Data!N:N,0)),"NOT FOUND")</f>
        <v>Bush Mission Pointe Library</v>
      </c>
      <c r="C417" t="str">
        <f>IFERROR(INDEX(Raw_Data!O:O,MATCH(Product_Master!A417,Raw_Data!N:N,0)),"NOT FOUND")</f>
        <v>Furniture</v>
      </c>
      <c r="D417" t="str">
        <f>IFERROR(INDEX(Raw_Data!P:P,MATCH(Product_Master!A417,Raw_Data!N:N,0)),"NOT FOUND")</f>
        <v>Bookcases</v>
      </c>
      <c r="E417" s="11">
        <f>AVERAGEIF(Raw_Data!N:N,Product_Master!A417,Raw_Data!R:R)</f>
        <v>249.62026666666665</v>
      </c>
      <c r="F417" s="11">
        <f>AVERAGEIF(Raw_Data!N:N,Product_Master!A417,Raw_Data!U:U)</f>
        <v>8.052266666666668</v>
      </c>
      <c r="G417">
        <f>SUMIF(Raw_Data!N:N,Product_Master!A417,Raw_Data!S:S)</f>
        <v>6</v>
      </c>
      <c r="H417" s="11">
        <f>SUMIF(Raw_Data!N:N,Product_Master!A417,Raw_Data!R:R)</f>
        <v>748.86079999999993</v>
      </c>
      <c r="I417" s="13">
        <f t="shared" si="12"/>
        <v>3.2258064516129039</v>
      </c>
      <c r="J417" t="str">
        <f t="shared" si="13"/>
        <v>Medium</v>
      </c>
    </row>
    <row r="418" spans="1:10" x14ac:dyDescent="0.3">
      <c r="A418" t="s">
        <v>1622</v>
      </c>
      <c r="B418" t="str">
        <f>IFERROR(INDEX(Raw_Data!Q:Q,MATCH(Product_Master!A418,Raw_Data!N:N,0)),"NOT FOUND")</f>
        <v>Cardinal Hold-It CD Pocket</v>
      </c>
      <c r="C418" t="str">
        <f>IFERROR(INDEX(Raw_Data!O:O,MATCH(Product_Master!A418,Raw_Data!N:N,0)),"NOT FOUND")</f>
        <v>Office Supplies</v>
      </c>
      <c r="D418" t="str">
        <f>IFERROR(INDEX(Raw_Data!P:P,MATCH(Product_Master!A418,Raw_Data!N:N,0)),"NOT FOUND")</f>
        <v>Binders</v>
      </c>
      <c r="E418" s="11">
        <f>AVERAGEIF(Raw_Data!N:N,Product_Master!A418,Raw_Data!R:R)</f>
        <v>9.5760000000000005</v>
      </c>
      <c r="F418" s="11">
        <f>AVERAGEIF(Raw_Data!N:N,Product_Master!A418,Raw_Data!U:U)</f>
        <v>-3.1122000000000001</v>
      </c>
      <c r="G418">
        <f>SUMIF(Raw_Data!N:N,Product_Master!A418,Raw_Data!S:S)</f>
        <v>12</v>
      </c>
      <c r="H418" s="11">
        <f>SUMIF(Raw_Data!N:N,Product_Master!A418,Raw_Data!R:R)</f>
        <v>38.304000000000002</v>
      </c>
      <c r="I418" s="13">
        <f t="shared" si="12"/>
        <v>-32.5</v>
      </c>
      <c r="J418" t="str">
        <f t="shared" si="13"/>
        <v>Low Performer</v>
      </c>
    </row>
    <row r="419" spans="1:10" x14ac:dyDescent="0.3">
      <c r="A419" t="s">
        <v>1628</v>
      </c>
      <c r="B419" t="str">
        <f>IFERROR(INDEX(Raw_Data!Q:Q,MATCH(Product_Master!A419,Raw_Data!N:N,0)),"NOT FOUND")</f>
        <v>Eaton Premium Continuous-Feed Paper, 25% Cotton, Letter Size, White, 1000 Shts/Box</v>
      </c>
      <c r="C419" t="str">
        <f>IFERROR(INDEX(Raw_Data!O:O,MATCH(Product_Master!A419,Raw_Data!N:N,0)),"NOT FOUND")</f>
        <v>Office Supplies</v>
      </c>
      <c r="D419" t="str">
        <f>IFERROR(INDEX(Raw_Data!P:P,MATCH(Product_Master!A419,Raw_Data!N:N,0)),"NOT FOUND")</f>
        <v>Paper</v>
      </c>
      <c r="E419" s="11">
        <f>AVERAGEIF(Raw_Data!N:N,Product_Master!A419,Raw_Data!R:R)</f>
        <v>109.85040000000001</v>
      </c>
      <c r="F419" s="11">
        <f>AVERAGEIF(Raw_Data!N:N,Product_Master!A419,Raw_Data!U:U)</f>
        <v>49.266240000000003</v>
      </c>
      <c r="G419">
        <f>SUMIF(Raw_Data!N:N,Product_Master!A419,Raw_Data!S:S)</f>
        <v>21</v>
      </c>
      <c r="H419" s="11">
        <f>SUMIF(Raw_Data!N:N,Product_Master!A419,Raw_Data!R:R)</f>
        <v>1098.5040000000001</v>
      </c>
      <c r="I419" s="13">
        <f t="shared" si="12"/>
        <v>44.848484848484851</v>
      </c>
      <c r="J419" t="str">
        <f t="shared" si="13"/>
        <v>Medium</v>
      </c>
    </row>
    <row r="420" spans="1:10" x14ac:dyDescent="0.3">
      <c r="A420" t="s">
        <v>1633</v>
      </c>
      <c r="B420" t="str">
        <f>IFERROR(INDEX(Raw_Data!Q:Q,MATCH(Product_Master!A420,Raw_Data!N:N,0)),"NOT FOUND")</f>
        <v>SAFCO Boltless Steel Shelving</v>
      </c>
      <c r="C420" t="str">
        <f>IFERROR(INDEX(Raw_Data!O:O,MATCH(Product_Master!A420,Raw_Data!N:N,0)),"NOT FOUND")</f>
        <v>Office Supplies</v>
      </c>
      <c r="D420" t="str">
        <f>IFERROR(INDEX(Raw_Data!P:P,MATCH(Product_Master!A420,Raw_Data!N:N,0)),"NOT FOUND")</f>
        <v>Storage</v>
      </c>
      <c r="E420" s="11">
        <f>AVERAGEIF(Raw_Data!N:N,Product_Master!A420,Raw_Data!R:R)</f>
        <v>470.46960000000007</v>
      </c>
      <c r="F420" s="11">
        <f>AVERAGEIF(Raw_Data!N:N,Product_Master!A420,Raw_Data!U:U)</f>
        <v>-47.046959999999999</v>
      </c>
      <c r="G420">
        <f>SUMIF(Raw_Data!N:N,Product_Master!A420,Raw_Data!S:S)</f>
        <v>46</v>
      </c>
      <c r="H420" s="11">
        <f>SUMIF(Raw_Data!N:N,Product_Master!A420,Raw_Data!R:R)</f>
        <v>4704.6960000000008</v>
      </c>
      <c r="I420" s="13">
        <f t="shared" si="12"/>
        <v>-9.9999999999999982</v>
      </c>
      <c r="J420" t="str">
        <f t="shared" si="13"/>
        <v>High Performer</v>
      </c>
    </row>
    <row r="421" spans="1:10" x14ac:dyDescent="0.3">
      <c r="A421" t="s">
        <v>1635</v>
      </c>
      <c r="B421" t="str">
        <f>IFERROR(INDEX(Raw_Data!Q:Q,MATCH(Product_Master!A421,Raw_Data!N:N,0)),"NOT FOUND")</f>
        <v>Sauder Mission Library with Doors, Fruitwood Finish</v>
      </c>
      <c r="C421" t="str">
        <f>IFERROR(INDEX(Raw_Data!O:O,MATCH(Product_Master!A421,Raw_Data!N:N,0)),"NOT FOUND")</f>
        <v>Furniture</v>
      </c>
      <c r="D421" t="str">
        <f>IFERROR(INDEX(Raw_Data!P:P,MATCH(Product_Master!A421,Raw_Data!N:N,0)),"NOT FOUND")</f>
        <v>Bookcases</v>
      </c>
      <c r="E421" s="11">
        <f>AVERAGEIF(Raw_Data!N:N,Product_Master!A421,Raw_Data!R:R)</f>
        <v>311.73239999999998</v>
      </c>
      <c r="F421" s="11">
        <f>AVERAGEIF(Raw_Data!N:N,Product_Master!A421,Raw_Data!U:U)</f>
        <v>-41.913600000000002</v>
      </c>
      <c r="G421">
        <f>SUMIF(Raw_Data!N:N,Product_Master!A421,Raw_Data!S:S)</f>
        <v>10</v>
      </c>
      <c r="H421" s="11">
        <f>SUMIF(Raw_Data!N:N,Product_Master!A421,Raw_Data!R:R)</f>
        <v>935.19719999999995</v>
      </c>
      <c r="I421" s="13">
        <f t="shared" si="12"/>
        <v>-13.445378151260506</v>
      </c>
      <c r="J421" t="str">
        <f t="shared" si="13"/>
        <v>Medium</v>
      </c>
    </row>
    <row r="422" spans="1:10" x14ac:dyDescent="0.3">
      <c r="A422" t="s">
        <v>1637</v>
      </c>
      <c r="B422" t="str">
        <f>IFERROR(INDEX(Raw_Data!Q:Q,MATCH(Product_Master!A422,Raw_Data!N:N,0)),"NOT FOUND")</f>
        <v>Samsung Galaxy Note 3</v>
      </c>
      <c r="C422" t="str">
        <f>IFERROR(INDEX(Raw_Data!O:O,MATCH(Product_Master!A422,Raw_Data!N:N,0)),"NOT FOUND")</f>
        <v>Technology</v>
      </c>
      <c r="D422" t="str">
        <f>IFERROR(INDEX(Raw_Data!P:P,MATCH(Product_Master!A422,Raw_Data!N:N,0)),"NOT FOUND")</f>
        <v>Phones</v>
      </c>
      <c r="E422" s="11">
        <f>AVERAGEIF(Raw_Data!N:N,Product_Master!A422,Raw_Data!R:R)</f>
        <v>718.63400000000001</v>
      </c>
      <c r="F422" s="11">
        <f>AVERAGEIF(Raw_Data!N:N,Product_Master!A422,Raw_Data!U:U)</f>
        <v>51.330999999999996</v>
      </c>
      <c r="G422">
        <f>SUMIF(Raw_Data!N:N,Product_Master!A422,Raw_Data!S:S)</f>
        <v>13</v>
      </c>
      <c r="H422" s="11">
        <f>SUMIF(Raw_Data!N:N,Product_Master!A422,Raw_Data!R:R)</f>
        <v>2155.902</v>
      </c>
      <c r="I422" s="13">
        <f t="shared" si="12"/>
        <v>7.1428571428571423</v>
      </c>
      <c r="J422" t="str">
        <f t="shared" si="13"/>
        <v>High Performer</v>
      </c>
    </row>
    <row r="423" spans="1:10" x14ac:dyDescent="0.3">
      <c r="A423" t="s">
        <v>1639</v>
      </c>
      <c r="B423" t="str">
        <f>IFERROR(INDEX(Raw_Data!Q:Q,MATCH(Product_Master!A423,Raw_Data!N:N,0)),"NOT FOUND")</f>
        <v>Decoflex Hanging Personal Folder File, Blue</v>
      </c>
      <c r="C423" t="str">
        <f>IFERROR(INDEX(Raw_Data!O:O,MATCH(Product_Master!A423,Raw_Data!N:N,0)),"NOT FOUND")</f>
        <v>Office Supplies</v>
      </c>
      <c r="D423" t="str">
        <f>IFERROR(INDEX(Raw_Data!P:P,MATCH(Product_Master!A423,Raw_Data!N:N,0)),"NOT FOUND")</f>
        <v>Storage</v>
      </c>
      <c r="E423" s="11">
        <f>AVERAGEIF(Raw_Data!N:N,Product_Master!A423,Raw_Data!R:R)</f>
        <v>57.567999999999998</v>
      </c>
      <c r="F423" s="11">
        <f>AVERAGEIF(Raw_Data!N:N,Product_Master!A423,Raw_Data!U:U)</f>
        <v>13.792333333333335</v>
      </c>
      <c r="G423">
        <f>SUMIF(Raw_Data!N:N,Product_Master!A423,Raw_Data!S:S)</f>
        <v>35</v>
      </c>
      <c r="H423" s="11">
        <f>SUMIF(Raw_Data!N:N,Product_Master!A423,Raw_Data!R:R)</f>
        <v>518.11199999999997</v>
      </c>
      <c r="I423" s="13">
        <f t="shared" si="12"/>
        <v>23.958333333333336</v>
      </c>
      <c r="J423" t="str">
        <f t="shared" si="13"/>
        <v>Medium</v>
      </c>
    </row>
    <row r="424" spans="1:10" x14ac:dyDescent="0.3">
      <c r="A424" t="s">
        <v>1641</v>
      </c>
      <c r="B424" t="str">
        <f>IFERROR(INDEX(Raw_Data!Q:Q,MATCH(Product_Master!A424,Raw_Data!N:N,0)),"NOT FOUND")</f>
        <v>Recycled Desk Saver Line "While You Were Out" Book, 5 1/2" X 4"</v>
      </c>
      <c r="C424" t="str">
        <f>IFERROR(INDEX(Raw_Data!O:O,MATCH(Product_Master!A424,Raw_Data!N:N,0)),"NOT FOUND")</f>
        <v>Office Supplies</v>
      </c>
      <c r="D424" t="str">
        <f>IFERROR(INDEX(Raw_Data!P:P,MATCH(Product_Master!A424,Raw_Data!N:N,0)),"NOT FOUND")</f>
        <v>Paper</v>
      </c>
      <c r="E424" s="11">
        <f>AVERAGEIF(Raw_Data!N:N,Product_Master!A424,Raw_Data!R:R)</f>
        <v>53.7</v>
      </c>
      <c r="F424" s="11">
        <f>AVERAGEIF(Raw_Data!N:N,Product_Master!A424,Raw_Data!U:U)</f>
        <v>24.702000000000005</v>
      </c>
      <c r="G424">
        <f>SUMIF(Raw_Data!N:N,Product_Master!A424,Raw_Data!S:S)</f>
        <v>30</v>
      </c>
      <c r="H424" s="11">
        <f>SUMIF(Raw_Data!N:N,Product_Master!A424,Raw_Data!R:R)</f>
        <v>268.5</v>
      </c>
      <c r="I424" s="13">
        <f t="shared" si="12"/>
        <v>46.000000000000007</v>
      </c>
      <c r="J424" t="str">
        <f t="shared" si="13"/>
        <v>Low Performer</v>
      </c>
    </row>
    <row r="425" spans="1:10" x14ac:dyDescent="0.3">
      <c r="A425" t="s">
        <v>1643</v>
      </c>
      <c r="B425" t="str">
        <f>IFERROR(INDEX(Raw_Data!Q:Q,MATCH(Product_Master!A425,Raw_Data!N:N,0)),"NOT FOUND")</f>
        <v>Xerox 1912</v>
      </c>
      <c r="C425" t="str">
        <f>IFERROR(INDEX(Raw_Data!O:O,MATCH(Product_Master!A425,Raw_Data!N:N,0)),"NOT FOUND")</f>
        <v>Office Supplies</v>
      </c>
      <c r="D425" t="str">
        <f>IFERROR(INDEX(Raw_Data!P:P,MATCH(Product_Master!A425,Raw_Data!N:N,0)),"NOT FOUND")</f>
        <v>Paper</v>
      </c>
      <c r="E425" s="11">
        <f>AVERAGEIF(Raw_Data!N:N,Product_Master!A425,Raw_Data!R:R)</f>
        <v>50.270499999999998</v>
      </c>
      <c r="F425" s="11">
        <f>AVERAGEIF(Raw_Data!N:N,Product_Master!A425,Raw_Data!U:U)</f>
        <v>23.143400000000003</v>
      </c>
      <c r="G425">
        <f>SUMIF(Raw_Data!N:N,Product_Master!A425,Raw_Data!S:S)</f>
        <v>11</v>
      </c>
      <c r="H425" s="11">
        <f>SUMIF(Raw_Data!N:N,Product_Master!A425,Raw_Data!R:R)</f>
        <v>201.08199999999999</v>
      </c>
      <c r="I425" s="13">
        <f t="shared" si="12"/>
        <v>46.03773584905661</v>
      </c>
      <c r="J425" t="str">
        <f t="shared" si="13"/>
        <v>Low Performer</v>
      </c>
    </row>
    <row r="426" spans="1:10" x14ac:dyDescent="0.3">
      <c r="A426" t="s">
        <v>1646</v>
      </c>
      <c r="B426" t="str">
        <f>IFERROR(INDEX(Raw_Data!Q:Q,MATCH(Product_Master!A426,Raw_Data!N:N,0)),"NOT FOUND")</f>
        <v>Cisco SPA525G2 IP Phone - Wireless</v>
      </c>
      <c r="C426" t="str">
        <f>IFERROR(INDEX(Raw_Data!O:O,MATCH(Product_Master!A426,Raw_Data!N:N,0)),"NOT FOUND")</f>
        <v>Technology</v>
      </c>
      <c r="D426" t="str">
        <f>IFERROR(INDEX(Raw_Data!P:P,MATCH(Product_Master!A426,Raw_Data!N:N,0)),"NOT FOUND")</f>
        <v>Phones</v>
      </c>
      <c r="E426" s="11">
        <f>AVERAGEIF(Raw_Data!N:N,Product_Master!A426,Raw_Data!R:R)</f>
        <v>85.385999999999996</v>
      </c>
      <c r="F426" s="11">
        <f>AVERAGEIF(Raw_Data!N:N,Product_Master!A426,Raw_Data!U:U)</f>
        <v>8.6183999999999994</v>
      </c>
      <c r="G426">
        <f>SUMIF(Raw_Data!N:N,Product_Master!A426,Raw_Data!S:S)</f>
        <v>26</v>
      </c>
      <c r="H426" s="11">
        <f>SUMIF(Raw_Data!N:N,Product_Master!A426,Raw_Data!R:R)</f>
        <v>426.93</v>
      </c>
      <c r="I426" s="13">
        <f t="shared" si="12"/>
        <v>10.093457943925234</v>
      </c>
      <c r="J426" t="str">
        <f t="shared" si="13"/>
        <v>Medium</v>
      </c>
    </row>
    <row r="427" spans="1:10" x14ac:dyDescent="0.3">
      <c r="A427" t="s">
        <v>1654</v>
      </c>
      <c r="B427" t="str">
        <f>IFERROR(INDEX(Raw_Data!Q:Q,MATCH(Product_Master!A427,Raw_Data!N:N,0)),"NOT FOUND")</f>
        <v>Prang Colored Pencils</v>
      </c>
      <c r="C427" t="str">
        <f>IFERROR(INDEX(Raw_Data!O:O,MATCH(Product_Master!A427,Raw_Data!N:N,0)),"NOT FOUND")</f>
        <v>Office Supplies</v>
      </c>
      <c r="D427" t="str">
        <f>IFERROR(INDEX(Raw_Data!P:P,MATCH(Product_Master!A427,Raw_Data!N:N,0)),"NOT FOUND")</f>
        <v>Art</v>
      </c>
      <c r="E427" s="11">
        <f>AVERAGEIF(Raw_Data!N:N,Product_Master!A427,Raw_Data!R:R)</f>
        <v>12.935999999999998</v>
      </c>
      <c r="F427" s="11">
        <f>AVERAGEIF(Raw_Data!N:N,Product_Master!A427,Raw_Data!U:U)</f>
        <v>5.5440000000000014</v>
      </c>
      <c r="G427">
        <f>SUMIF(Raw_Data!N:N,Product_Master!A427,Raw_Data!S:S)</f>
        <v>32</v>
      </c>
      <c r="H427" s="11">
        <f>SUMIF(Raw_Data!N:N,Product_Master!A427,Raw_Data!R:R)</f>
        <v>90.551999999999992</v>
      </c>
      <c r="I427" s="13">
        <f t="shared" si="12"/>
        <v>42.857142857142868</v>
      </c>
      <c r="J427" t="str">
        <f t="shared" si="13"/>
        <v>Low Performer</v>
      </c>
    </row>
    <row r="428" spans="1:10" x14ac:dyDescent="0.3">
      <c r="A428" t="s">
        <v>1656</v>
      </c>
      <c r="B428" t="str">
        <f>IFERROR(INDEX(Raw_Data!Q:Q,MATCH(Product_Master!A428,Raw_Data!N:N,0)),"NOT FOUND")</f>
        <v>Fellowes Strictly Business Drawer File, Letter/Legal Size</v>
      </c>
      <c r="C428" t="str">
        <f>IFERROR(INDEX(Raw_Data!O:O,MATCH(Product_Master!A428,Raw_Data!N:N,0)),"NOT FOUND")</f>
        <v>Office Supplies</v>
      </c>
      <c r="D428" t="str">
        <f>IFERROR(INDEX(Raw_Data!P:P,MATCH(Product_Master!A428,Raw_Data!N:N,0)),"NOT FOUND")</f>
        <v>Storage</v>
      </c>
      <c r="E428" s="11">
        <f>AVERAGEIF(Raw_Data!N:N,Product_Master!A428,Raw_Data!R:R)</f>
        <v>639.86142857142852</v>
      </c>
      <c r="F428" s="11">
        <f>AVERAGEIF(Raw_Data!N:N,Product_Master!A428,Raw_Data!U:U)</f>
        <v>55.535142857142851</v>
      </c>
      <c r="G428">
        <f>SUMIF(Raw_Data!N:N,Product_Master!A428,Raw_Data!S:S)</f>
        <v>33</v>
      </c>
      <c r="H428" s="11">
        <f>SUMIF(Raw_Data!N:N,Product_Master!A428,Raw_Data!R:R)</f>
        <v>4479.03</v>
      </c>
      <c r="I428" s="13">
        <f t="shared" si="12"/>
        <v>8.6792452830188669</v>
      </c>
      <c r="J428" t="str">
        <f t="shared" si="13"/>
        <v>High Performer</v>
      </c>
    </row>
    <row r="429" spans="1:10" x14ac:dyDescent="0.3">
      <c r="A429" t="s">
        <v>1661</v>
      </c>
      <c r="B429" t="str">
        <f>IFERROR(INDEX(Raw_Data!Q:Q,MATCH(Product_Master!A429,Raw_Data!N:N,0)),"NOT FOUND")</f>
        <v>Imation USB 2.0 Swivel Flash Drive USB flash drive - 4 GB - Pink</v>
      </c>
      <c r="C429" t="str">
        <f>IFERROR(INDEX(Raw_Data!O:O,MATCH(Product_Master!A429,Raw_Data!N:N,0)),"NOT FOUND")</f>
        <v>Technology</v>
      </c>
      <c r="D429" t="str">
        <f>IFERROR(INDEX(Raw_Data!P:P,MATCH(Product_Master!A429,Raw_Data!N:N,0)),"NOT FOUND")</f>
        <v>Accessories</v>
      </c>
      <c r="E429" s="11">
        <f>AVERAGEIF(Raw_Data!N:N,Product_Master!A429,Raw_Data!R:R)</f>
        <v>14.14</v>
      </c>
      <c r="F429" s="11">
        <f>AVERAGEIF(Raw_Data!N:N,Product_Master!A429,Raw_Data!U:U)</f>
        <v>2.9694000000000003</v>
      </c>
      <c r="G429">
        <f>SUMIF(Raw_Data!N:N,Product_Master!A429,Raw_Data!S:S)</f>
        <v>14</v>
      </c>
      <c r="H429" s="11">
        <f>SUMIF(Raw_Data!N:N,Product_Master!A429,Raw_Data!R:R)</f>
        <v>42.42</v>
      </c>
      <c r="I429" s="13">
        <f t="shared" si="12"/>
        <v>21.000000000000004</v>
      </c>
      <c r="J429" t="str">
        <f t="shared" si="13"/>
        <v>Low Performer</v>
      </c>
    </row>
    <row r="430" spans="1:10" x14ac:dyDescent="0.3">
      <c r="A430" t="s">
        <v>1666</v>
      </c>
      <c r="B430" t="str">
        <f>IFERROR(INDEX(Raw_Data!Q:Q,MATCH(Product_Master!A430,Raw_Data!N:N,0)),"NOT FOUND")</f>
        <v>Logitech G602 Wireless Gaming Mouse</v>
      </c>
      <c r="C430" t="str">
        <f>IFERROR(INDEX(Raw_Data!O:O,MATCH(Product_Master!A430,Raw_Data!N:N,0)),"NOT FOUND")</f>
        <v>Technology</v>
      </c>
      <c r="D430" t="str">
        <f>IFERROR(INDEX(Raw_Data!P:P,MATCH(Product_Master!A430,Raw_Data!N:N,0)),"NOT FOUND")</f>
        <v>Accessories</v>
      </c>
      <c r="E430" s="11">
        <f>AVERAGEIF(Raw_Data!N:N,Product_Master!A430,Raw_Data!R:R)</f>
        <v>222.19444444444446</v>
      </c>
      <c r="F430" s="11">
        <f>AVERAGEIF(Raw_Data!N:N,Product_Master!A430,Raw_Data!U:U)</f>
        <v>57.237288888888898</v>
      </c>
      <c r="G430">
        <f>SUMIF(Raw_Data!N:N,Product_Master!A430,Raw_Data!S:S)</f>
        <v>29</v>
      </c>
      <c r="H430" s="11">
        <f>SUMIF(Raw_Data!N:N,Product_Master!A430,Raw_Data!R:R)</f>
        <v>1999.75</v>
      </c>
      <c r="I430" s="13">
        <f t="shared" si="12"/>
        <v>25.760000000000005</v>
      </c>
      <c r="J430" t="str">
        <f t="shared" si="13"/>
        <v>High Performer</v>
      </c>
    </row>
    <row r="431" spans="1:10" x14ac:dyDescent="0.3">
      <c r="A431" t="s">
        <v>1671</v>
      </c>
      <c r="B431" t="str">
        <f>IFERROR(INDEX(Raw_Data!Q:Q,MATCH(Product_Master!A431,Raw_Data!N:N,0)),"NOT FOUND")</f>
        <v>Alphabetical Labels for Top Tab Filing</v>
      </c>
      <c r="C431" t="str">
        <f>IFERROR(INDEX(Raw_Data!O:O,MATCH(Product_Master!A431,Raw_Data!N:N,0)),"NOT FOUND")</f>
        <v>Office Supplies</v>
      </c>
      <c r="D431" t="str">
        <f>IFERROR(INDEX(Raw_Data!P:P,MATCH(Product_Master!A431,Raw_Data!N:N,0)),"NOT FOUND")</f>
        <v>Labels</v>
      </c>
      <c r="E431" s="11">
        <f>AVERAGEIF(Raw_Data!N:N,Product_Master!A431,Raw_Data!R:R)</f>
        <v>57.555555555555557</v>
      </c>
      <c r="F431" s="11">
        <f>AVERAGEIF(Raw_Data!N:N,Product_Master!A431,Raw_Data!U:U)</f>
        <v>27.133333333333333</v>
      </c>
      <c r="G431">
        <f>SUMIF(Raw_Data!N:N,Product_Master!A431,Raw_Data!S:S)</f>
        <v>37</v>
      </c>
      <c r="H431" s="11">
        <f>SUMIF(Raw_Data!N:N,Product_Master!A431,Raw_Data!R:R)</f>
        <v>518</v>
      </c>
      <c r="I431" s="13">
        <f t="shared" si="12"/>
        <v>47.142857142857139</v>
      </c>
      <c r="J431" t="str">
        <f t="shared" si="13"/>
        <v>Medium</v>
      </c>
    </row>
    <row r="432" spans="1:10" x14ac:dyDescent="0.3">
      <c r="A432" t="s">
        <v>1673</v>
      </c>
      <c r="B432" t="str">
        <f>IFERROR(INDEX(Raw_Data!Q:Q,MATCH(Product_Master!A432,Raw_Data!N:N,0)),"NOT FOUND")</f>
        <v>O'Sullivan Living Dimensions 2-Shelf Bookcases</v>
      </c>
      <c r="C432" t="str">
        <f>IFERROR(INDEX(Raw_Data!O:O,MATCH(Product_Master!A432,Raw_Data!N:N,0)),"NOT FOUND")</f>
        <v>Furniture</v>
      </c>
      <c r="D432" t="str">
        <f>IFERROR(INDEX(Raw_Data!P:P,MATCH(Product_Master!A432,Raw_Data!N:N,0)),"NOT FOUND")</f>
        <v>Bookcases</v>
      </c>
      <c r="E432" s="11">
        <f>AVERAGEIF(Raw_Data!N:N,Product_Master!A432,Raw_Data!R:R)</f>
        <v>297.0059</v>
      </c>
      <c r="F432" s="11">
        <f>AVERAGEIF(Raw_Data!N:N,Product_Master!A432,Raw_Data!U:U)</f>
        <v>-7.8636999999999997</v>
      </c>
      <c r="G432">
        <f>SUMIF(Raw_Data!N:N,Product_Master!A432,Raw_Data!S:S)</f>
        <v>28</v>
      </c>
      <c r="H432" s="11">
        <f>SUMIF(Raw_Data!N:N,Product_Master!A432,Raw_Data!R:R)</f>
        <v>2970.0590000000002</v>
      </c>
      <c r="I432" s="13">
        <f t="shared" si="12"/>
        <v>-2.6476578411405294</v>
      </c>
      <c r="J432" t="str">
        <f t="shared" si="13"/>
        <v>High Performer</v>
      </c>
    </row>
    <row r="433" spans="1:10" x14ac:dyDescent="0.3">
      <c r="A433" t="s">
        <v>1675</v>
      </c>
      <c r="B433" t="str">
        <f>IFERROR(INDEX(Raw_Data!Q:Q,MATCH(Product_Master!A433,Raw_Data!N:N,0)),"NOT FOUND")</f>
        <v>iHome FM Clock Radio with Lightning Dock</v>
      </c>
      <c r="C433" t="str">
        <f>IFERROR(INDEX(Raw_Data!O:O,MATCH(Product_Master!A433,Raw_Data!N:N,0)),"NOT FOUND")</f>
        <v>Technology</v>
      </c>
      <c r="D433" t="str">
        <f>IFERROR(INDEX(Raw_Data!P:P,MATCH(Product_Master!A433,Raw_Data!N:N,0)),"NOT FOUND")</f>
        <v>Phones</v>
      </c>
      <c r="E433" s="11">
        <f>AVERAGEIF(Raw_Data!N:N,Product_Master!A433,Raw_Data!R:R)</f>
        <v>139.97999999999996</v>
      </c>
      <c r="F433" s="11">
        <f>AVERAGEIF(Raw_Data!N:N,Product_Master!A433,Raw_Data!U:U)</f>
        <v>3.4994999999999989</v>
      </c>
      <c r="G433">
        <f>SUMIF(Raw_Data!N:N,Product_Master!A433,Raw_Data!S:S)</f>
        <v>13</v>
      </c>
      <c r="H433" s="11">
        <f>SUMIF(Raw_Data!N:N,Product_Master!A433,Raw_Data!R:R)</f>
        <v>699.89999999999986</v>
      </c>
      <c r="I433" s="13">
        <f t="shared" si="12"/>
        <v>2.5</v>
      </c>
      <c r="J433" t="str">
        <f t="shared" si="13"/>
        <v>Medium</v>
      </c>
    </row>
    <row r="434" spans="1:10" x14ac:dyDescent="0.3">
      <c r="A434" t="s">
        <v>1680</v>
      </c>
      <c r="B434" t="str">
        <f>IFERROR(INDEX(Raw_Data!Q:Q,MATCH(Product_Master!A434,Raw_Data!N:N,0)),"NOT FOUND")</f>
        <v>Apple iPhone 5S</v>
      </c>
      <c r="C434" t="str">
        <f>IFERROR(INDEX(Raw_Data!O:O,MATCH(Product_Master!A434,Raw_Data!N:N,0)),"NOT FOUND")</f>
        <v>Technology</v>
      </c>
      <c r="D434" t="str">
        <f>IFERROR(INDEX(Raw_Data!P:P,MATCH(Product_Master!A434,Raw_Data!N:N,0)),"NOT FOUND")</f>
        <v>Phones</v>
      </c>
      <c r="E434" s="11">
        <f>AVERAGEIF(Raw_Data!N:N,Product_Master!A434,Raw_Data!R:R)</f>
        <v>1225.4784999999999</v>
      </c>
      <c r="F434" s="11">
        <f>AVERAGEIF(Raw_Data!N:N,Product_Master!A434,Raw_Data!U:U)</f>
        <v>128.24775</v>
      </c>
      <c r="G434">
        <f>SUMIF(Raw_Data!N:N,Product_Master!A434,Raw_Data!S:S)</f>
        <v>11</v>
      </c>
      <c r="H434" s="11">
        <f>SUMIF(Raw_Data!N:N,Product_Master!A434,Raw_Data!R:R)</f>
        <v>4901.9139999999998</v>
      </c>
      <c r="I434" s="13">
        <f t="shared" si="12"/>
        <v>10.465116279069768</v>
      </c>
      <c r="J434" t="str">
        <f t="shared" si="13"/>
        <v>High Performer</v>
      </c>
    </row>
    <row r="435" spans="1:10" x14ac:dyDescent="0.3">
      <c r="A435" t="s">
        <v>1686</v>
      </c>
      <c r="B435" t="str">
        <f>IFERROR(INDEX(Raw_Data!Q:Q,MATCH(Product_Master!A435,Raw_Data!N:N,0)),"NOT FOUND")</f>
        <v>Square Credit Card Reader</v>
      </c>
      <c r="C435" t="str">
        <f>IFERROR(INDEX(Raw_Data!O:O,MATCH(Product_Master!A435,Raw_Data!N:N,0)),"NOT FOUND")</f>
        <v>Technology</v>
      </c>
      <c r="D435" t="str">
        <f>IFERROR(INDEX(Raw_Data!P:P,MATCH(Product_Master!A435,Raw_Data!N:N,0)),"NOT FOUND")</f>
        <v>Phones</v>
      </c>
      <c r="E435" s="11">
        <f>AVERAGEIF(Raw_Data!N:N,Product_Master!A435,Raw_Data!R:R)</f>
        <v>24.832285714285714</v>
      </c>
      <c r="F435" s="11">
        <f>AVERAGEIF(Raw_Data!N:N,Product_Master!A435,Raw_Data!U:U)</f>
        <v>1.5983999999999998</v>
      </c>
      <c r="G435">
        <f>SUMIF(Raw_Data!N:N,Product_Master!A435,Raw_Data!S:S)</f>
        <v>22</v>
      </c>
      <c r="H435" s="11">
        <f>SUMIF(Raw_Data!N:N,Product_Master!A435,Raw_Data!R:R)</f>
        <v>173.82599999999999</v>
      </c>
      <c r="I435" s="13">
        <f t="shared" si="12"/>
        <v>6.4367816091954024</v>
      </c>
      <c r="J435" t="str">
        <f t="shared" si="13"/>
        <v>Low Performer</v>
      </c>
    </row>
    <row r="436" spans="1:10" x14ac:dyDescent="0.3">
      <c r="A436" t="s">
        <v>1688</v>
      </c>
      <c r="B436" t="str">
        <f>IFERROR(INDEX(Raw_Data!Q:Q,MATCH(Product_Master!A436,Raw_Data!N:N,0)),"NOT FOUND")</f>
        <v>Logitech M510 Wireless Mouse</v>
      </c>
      <c r="C436" t="str">
        <f>IFERROR(INDEX(Raw_Data!O:O,MATCH(Product_Master!A436,Raw_Data!N:N,0)),"NOT FOUND")</f>
        <v>Technology</v>
      </c>
      <c r="D436" t="str">
        <f>IFERROR(INDEX(Raw_Data!P:P,MATCH(Product_Master!A436,Raw_Data!N:N,0)),"NOT FOUND")</f>
        <v>Accessories</v>
      </c>
      <c r="E436" s="11">
        <f>AVERAGEIF(Raw_Data!N:N,Product_Master!A436,Raw_Data!R:R)</f>
        <v>79.98</v>
      </c>
      <c r="F436" s="11">
        <f>AVERAGEIF(Raw_Data!N:N,Product_Master!A436,Raw_Data!U:U)</f>
        <v>17.462299999999999</v>
      </c>
      <c r="G436">
        <f>SUMIF(Raw_Data!N:N,Product_Master!A436,Raw_Data!S:S)</f>
        <v>7</v>
      </c>
      <c r="H436" s="11">
        <f>SUMIF(Raw_Data!N:N,Product_Master!A436,Raw_Data!R:R)</f>
        <v>239.94</v>
      </c>
      <c r="I436" s="13">
        <f t="shared" si="12"/>
        <v>21.833333333333332</v>
      </c>
      <c r="J436" t="str">
        <f t="shared" si="13"/>
        <v>Low Performer</v>
      </c>
    </row>
    <row r="437" spans="1:10" x14ac:dyDescent="0.3">
      <c r="A437" t="s">
        <v>1693</v>
      </c>
      <c r="B437" t="str">
        <f>IFERROR(INDEX(Raw_Data!Q:Q,MATCH(Product_Master!A437,Raw_Data!N:N,0)),"NOT FOUND")</f>
        <v>Fellowes Officeware Wire Shelving</v>
      </c>
      <c r="C437" t="str">
        <f>IFERROR(INDEX(Raw_Data!O:O,MATCH(Product_Master!A437,Raw_Data!N:N,0)),"NOT FOUND")</f>
        <v>Office Supplies</v>
      </c>
      <c r="D437" t="str">
        <f>IFERROR(INDEX(Raw_Data!P:P,MATCH(Product_Master!A437,Raw_Data!N:N,0)),"NOT FOUND")</f>
        <v>Storage</v>
      </c>
      <c r="E437" s="11">
        <f>AVERAGEIF(Raw_Data!N:N,Product_Master!A437,Raw_Data!R:R)</f>
        <v>409.95145454545457</v>
      </c>
      <c r="F437" s="11">
        <f>AVERAGEIF(Raw_Data!N:N,Product_Master!A437,Raw_Data!U:U)</f>
        <v>-30.215545454545452</v>
      </c>
      <c r="G437">
        <f>SUMIF(Raw_Data!N:N,Product_Master!A437,Raw_Data!S:S)</f>
        <v>55</v>
      </c>
      <c r="H437" s="11">
        <f>SUMIF(Raw_Data!N:N,Product_Master!A437,Raw_Data!R:R)</f>
        <v>4509.4660000000003</v>
      </c>
      <c r="I437" s="13">
        <f t="shared" si="12"/>
        <v>-7.3705179282868514</v>
      </c>
      <c r="J437" t="str">
        <f t="shared" si="13"/>
        <v>High Performer</v>
      </c>
    </row>
    <row r="438" spans="1:10" x14ac:dyDescent="0.3">
      <c r="A438" t="s">
        <v>1695</v>
      </c>
      <c r="B438" t="str">
        <f>IFERROR(INDEX(Raw_Data!Q:Q,MATCH(Product_Master!A438,Raw_Data!N:N,0)),"NOT FOUND")</f>
        <v>Colored Envelopes</v>
      </c>
      <c r="C438" t="str">
        <f>IFERROR(INDEX(Raw_Data!O:O,MATCH(Product_Master!A438,Raw_Data!N:N,0)),"NOT FOUND")</f>
        <v>Office Supplies</v>
      </c>
      <c r="D438" t="str">
        <f>IFERROR(INDEX(Raw_Data!P:P,MATCH(Product_Master!A438,Raw_Data!N:N,0)),"NOT FOUND")</f>
        <v>Envelopes</v>
      </c>
      <c r="E438" s="11">
        <f>AVERAGEIF(Raw_Data!N:N,Product_Master!A438,Raw_Data!R:R)</f>
        <v>10.1844</v>
      </c>
      <c r="F438" s="11">
        <f>AVERAGEIF(Raw_Data!N:N,Product_Master!A438,Raw_Data!U:U)</f>
        <v>3.8080799999999995</v>
      </c>
      <c r="G438">
        <f>SUMIF(Raw_Data!N:N,Product_Master!A438,Raw_Data!S:S)</f>
        <v>16</v>
      </c>
      <c r="H438" s="11">
        <f>SUMIF(Raw_Data!N:N,Product_Master!A438,Raw_Data!R:R)</f>
        <v>50.922000000000004</v>
      </c>
      <c r="I438" s="13">
        <f t="shared" si="12"/>
        <v>37.391304347826079</v>
      </c>
      <c r="J438" t="str">
        <f t="shared" si="13"/>
        <v>Low Performer</v>
      </c>
    </row>
    <row r="439" spans="1:10" x14ac:dyDescent="0.3">
      <c r="A439" t="s">
        <v>1700</v>
      </c>
      <c r="B439" t="str">
        <f>IFERROR(INDEX(Raw_Data!Q:Q,MATCH(Product_Master!A439,Raw_Data!N:N,0)),"NOT FOUND")</f>
        <v>Sony Micro Vault Click 8 GB USB 2.0 Flash Drive</v>
      </c>
      <c r="C439" t="str">
        <f>IFERROR(INDEX(Raw_Data!O:O,MATCH(Product_Master!A439,Raw_Data!N:N,0)),"NOT FOUND")</f>
        <v>Technology</v>
      </c>
      <c r="D439" t="str">
        <f>IFERROR(INDEX(Raw_Data!P:P,MATCH(Product_Master!A439,Raw_Data!N:N,0)),"NOT FOUND")</f>
        <v>Accessories</v>
      </c>
      <c r="E439" s="11">
        <f>AVERAGEIF(Raw_Data!N:N,Product_Master!A439,Raw_Data!R:R)</f>
        <v>145.66899999999998</v>
      </c>
      <c r="F439" s="11">
        <f>AVERAGEIF(Raw_Data!N:N,Product_Master!A439,Raw_Data!U:U)</f>
        <v>14.331950000000001</v>
      </c>
      <c r="G439">
        <f>SUMIF(Raw_Data!N:N,Product_Master!A439,Raw_Data!S:S)</f>
        <v>13</v>
      </c>
      <c r="H439" s="11">
        <f>SUMIF(Raw_Data!N:N,Product_Master!A439,Raw_Data!R:R)</f>
        <v>582.67599999999993</v>
      </c>
      <c r="I439" s="13">
        <f t="shared" si="12"/>
        <v>9.8387096774193559</v>
      </c>
      <c r="J439" t="str">
        <f t="shared" si="13"/>
        <v>Medium</v>
      </c>
    </row>
    <row r="440" spans="1:10" x14ac:dyDescent="0.3">
      <c r="A440" t="s">
        <v>1705</v>
      </c>
      <c r="B440" t="str">
        <f>IFERROR(INDEX(Raw_Data!Q:Q,MATCH(Product_Master!A440,Raw_Data!N:N,0)),"NOT FOUND")</f>
        <v>Balt Solid Wood Rectangular Table</v>
      </c>
      <c r="C440" t="str">
        <f>IFERROR(INDEX(Raw_Data!O:O,MATCH(Product_Master!A440,Raw_Data!N:N,0)),"NOT FOUND")</f>
        <v>Furniture</v>
      </c>
      <c r="D440" t="str">
        <f>IFERROR(INDEX(Raw_Data!P:P,MATCH(Product_Master!A440,Raw_Data!N:N,0)),"NOT FOUND")</f>
        <v>Tables</v>
      </c>
      <c r="E440" s="11">
        <f>AVERAGEIF(Raw_Data!N:N,Product_Master!A440,Raw_Data!R:R)</f>
        <v>207.02412499999997</v>
      </c>
      <c r="F440" s="11">
        <f>AVERAGEIF(Raw_Data!N:N,Product_Master!A440,Raw_Data!U:U)</f>
        <v>-54.063625000000002</v>
      </c>
      <c r="G440">
        <f>SUMIF(Raw_Data!N:N,Product_Master!A440,Raw_Data!S:S)</f>
        <v>11</v>
      </c>
      <c r="H440" s="11">
        <f>SUMIF(Raw_Data!N:N,Product_Master!A440,Raw_Data!R:R)</f>
        <v>828.09649999999988</v>
      </c>
      <c r="I440" s="13">
        <f t="shared" si="12"/>
        <v>-26.114649681528668</v>
      </c>
      <c r="J440" t="str">
        <f t="shared" si="13"/>
        <v>Medium</v>
      </c>
    </row>
    <row r="441" spans="1:10" x14ac:dyDescent="0.3">
      <c r="A441" t="s">
        <v>1712</v>
      </c>
      <c r="B441" t="str">
        <f>IFERROR(INDEX(Raw_Data!Q:Q,MATCH(Product_Master!A441,Raw_Data!N:N,0)),"NOT FOUND")</f>
        <v>Strathmore #10 Envelopes, Ultimate White</v>
      </c>
      <c r="C441" t="str">
        <f>IFERROR(INDEX(Raw_Data!O:O,MATCH(Product_Master!A441,Raw_Data!N:N,0)),"NOT FOUND")</f>
        <v>Office Supplies</v>
      </c>
      <c r="D441" t="str">
        <f>IFERROR(INDEX(Raw_Data!P:P,MATCH(Product_Master!A441,Raw_Data!N:N,0)),"NOT FOUND")</f>
        <v>Envelopes</v>
      </c>
      <c r="E441" s="11">
        <f>AVERAGEIF(Raw_Data!N:N,Product_Master!A441,Raw_Data!R:R)</f>
        <v>158.13</v>
      </c>
      <c r="F441" s="11">
        <f>AVERAGEIF(Raw_Data!N:N,Product_Master!A441,Raw_Data!U:U)</f>
        <v>77.483699999999999</v>
      </c>
      <c r="G441">
        <f>SUMIF(Raw_Data!N:N,Product_Master!A441,Raw_Data!S:S)</f>
        <v>12</v>
      </c>
      <c r="H441" s="11">
        <f>SUMIF(Raw_Data!N:N,Product_Master!A441,Raw_Data!R:R)</f>
        <v>632.52</v>
      </c>
      <c r="I441" s="13">
        <f t="shared" si="12"/>
        <v>49</v>
      </c>
      <c r="J441" t="str">
        <f t="shared" si="13"/>
        <v>Medium</v>
      </c>
    </row>
    <row r="442" spans="1:10" x14ac:dyDescent="0.3">
      <c r="A442" t="s">
        <v>1716</v>
      </c>
      <c r="B442" t="str">
        <f>IFERROR(INDEX(Raw_Data!Q:Q,MATCH(Product_Master!A442,Raw_Data!N:N,0)),"NOT FOUND")</f>
        <v>Clear Mylar Reinforcing Strips</v>
      </c>
      <c r="C442" t="str">
        <f>IFERROR(INDEX(Raw_Data!O:O,MATCH(Product_Master!A442,Raw_Data!N:N,0)),"NOT FOUND")</f>
        <v>Office Supplies</v>
      </c>
      <c r="D442" t="str">
        <f>IFERROR(INDEX(Raw_Data!P:P,MATCH(Product_Master!A442,Raw_Data!N:N,0)),"NOT FOUND")</f>
        <v>Binders</v>
      </c>
      <c r="E442" s="11">
        <f>AVERAGEIF(Raw_Data!N:N,Product_Master!A442,Raw_Data!R:R)</f>
        <v>53.934000000000005</v>
      </c>
      <c r="F442" s="11">
        <f>AVERAGEIF(Raw_Data!N:N,Product_Master!A442,Raw_Data!U:U)</f>
        <v>12.896099999999999</v>
      </c>
      <c r="G442">
        <f>SUMIF(Raw_Data!N:N,Product_Master!A442,Raw_Data!S:S)</f>
        <v>29</v>
      </c>
      <c r="H442" s="11">
        <f>SUMIF(Raw_Data!N:N,Product_Master!A442,Raw_Data!R:R)</f>
        <v>377.53800000000001</v>
      </c>
      <c r="I442" s="13">
        <f t="shared" si="12"/>
        <v>23.910891089108908</v>
      </c>
      <c r="J442" t="str">
        <f t="shared" si="13"/>
        <v>Medium</v>
      </c>
    </row>
    <row r="443" spans="1:10" x14ac:dyDescent="0.3">
      <c r="A443" t="s">
        <v>1718</v>
      </c>
      <c r="B443" t="str">
        <f>IFERROR(INDEX(Raw_Data!Q:Q,MATCH(Product_Master!A443,Raw_Data!N:N,0)),"NOT FOUND")</f>
        <v>Howard Miller 14-1/2" Diameter Chrome Round Wall Clock</v>
      </c>
      <c r="C443" t="str">
        <f>IFERROR(INDEX(Raw_Data!O:O,MATCH(Product_Master!A443,Raw_Data!N:N,0)),"NOT FOUND")</f>
        <v>Furniture</v>
      </c>
      <c r="D443" t="str">
        <f>IFERROR(INDEX(Raw_Data!P:P,MATCH(Product_Master!A443,Raw_Data!N:N,0)),"NOT FOUND")</f>
        <v>Furnishings</v>
      </c>
      <c r="E443" s="11">
        <f>AVERAGEIF(Raw_Data!N:N,Product_Master!A443,Raw_Data!R:R)</f>
        <v>141.13938461538459</v>
      </c>
      <c r="F443" s="11">
        <f>AVERAGEIF(Raw_Data!N:N,Product_Master!A443,Raw_Data!U:U)</f>
        <v>33.572146153846155</v>
      </c>
      <c r="G443">
        <f>SUMIF(Raw_Data!N:N,Product_Master!A443,Raw_Data!S:S)</f>
        <v>46</v>
      </c>
      <c r="H443" s="11">
        <f>SUMIF(Raw_Data!N:N,Product_Master!A443,Raw_Data!R:R)</f>
        <v>1834.8119999999997</v>
      </c>
      <c r="I443" s="13">
        <f t="shared" si="12"/>
        <v>23.786518727804271</v>
      </c>
      <c r="J443" t="str">
        <f t="shared" si="13"/>
        <v>High Performer</v>
      </c>
    </row>
    <row r="444" spans="1:10" x14ac:dyDescent="0.3">
      <c r="A444" t="s">
        <v>1720</v>
      </c>
      <c r="B444" t="str">
        <f>IFERROR(INDEX(Raw_Data!Q:Q,MATCH(Product_Master!A444,Raw_Data!N:N,0)),"NOT FOUND")</f>
        <v>Deflect-O Glasstique Clear Desk Accessories</v>
      </c>
      <c r="C444" t="str">
        <f>IFERROR(INDEX(Raw_Data!O:O,MATCH(Product_Master!A444,Raw_Data!N:N,0)),"NOT FOUND")</f>
        <v>Furniture</v>
      </c>
      <c r="D444" t="str">
        <f>IFERROR(INDEX(Raw_Data!P:P,MATCH(Product_Master!A444,Raw_Data!N:N,0)),"NOT FOUND")</f>
        <v>Furnishings</v>
      </c>
      <c r="E444" s="11">
        <f>AVERAGEIF(Raw_Data!N:N,Product_Master!A444,Raw_Data!R:R)</f>
        <v>41.58</v>
      </c>
      <c r="F444" s="11">
        <f>AVERAGEIF(Raw_Data!N:N,Product_Master!A444,Raw_Data!U:U)</f>
        <v>12.345666666666666</v>
      </c>
      <c r="G444">
        <f>SUMIF(Raw_Data!N:N,Product_Master!A444,Raw_Data!S:S)</f>
        <v>17</v>
      </c>
      <c r="H444" s="11">
        <f>SUMIF(Raw_Data!N:N,Product_Master!A444,Raw_Data!R:R)</f>
        <v>124.74</v>
      </c>
      <c r="I444" s="13">
        <f t="shared" si="12"/>
        <v>29.691358024691361</v>
      </c>
      <c r="J444" t="str">
        <f t="shared" si="13"/>
        <v>Low Performer</v>
      </c>
    </row>
    <row r="445" spans="1:10" x14ac:dyDescent="0.3">
      <c r="A445" t="s">
        <v>1726</v>
      </c>
      <c r="B445" t="str">
        <f>IFERROR(INDEX(Raw_Data!Q:Q,MATCH(Product_Master!A445,Raw_Data!N:N,0)),"NOT FOUND")</f>
        <v>Vinyl Sectional Post Binders</v>
      </c>
      <c r="C445" t="str">
        <f>IFERROR(INDEX(Raw_Data!O:O,MATCH(Product_Master!A445,Raw_Data!N:N,0)),"NOT FOUND")</f>
        <v>Office Supplies</v>
      </c>
      <c r="D445" t="str">
        <f>IFERROR(INDEX(Raw_Data!P:P,MATCH(Product_Master!A445,Raw_Data!N:N,0)),"NOT FOUND")</f>
        <v>Binders</v>
      </c>
      <c r="E445" s="11">
        <f>AVERAGEIF(Raw_Data!N:N,Product_Master!A445,Raw_Data!R:R)</f>
        <v>81.911818181818191</v>
      </c>
      <c r="F445" s="11">
        <f>AVERAGEIF(Raw_Data!N:N,Product_Master!A445,Raw_Data!U:U)</f>
        <v>13.366363636363634</v>
      </c>
      <c r="G445">
        <f>SUMIF(Raw_Data!N:N,Product_Master!A445,Raw_Data!S:S)</f>
        <v>40</v>
      </c>
      <c r="H445" s="11">
        <f>SUMIF(Raw_Data!N:N,Product_Master!A445,Raw_Data!R:R)</f>
        <v>901.03000000000009</v>
      </c>
      <c r="I445" s="13">
        <f t="shared" si="12"/>
        <v>16.31799163179916</v>
      </c>
      <c r="J445" t="str">
        <f t="shared" si="13"/>
        <v>Medium</v>
      </c>
    </row>
    <row r="446" spans="1:10" x14ac:dyDescent="0.3">
      <c r="A446" t="s">
        <v>1728</v>
      </c>
      <c r="B446" t="str">
        <f>IFERROR(INDEX(Raw_Data!Q:Q,MATCH(Product_Master!A446,Raw_Data!N:N,0)),"NOT FOUND")</f>
        <v>GBC Standard Therm-A-Bind Covers</v>
      </c>
      <c r="C446" t="str">
        <f>IFERROR(INDEX(Raw_Data!O:O,MATCH(Product_Master!A446,Raw_Data!N:N,0)),"NOT FOUND")</f>
        <v>Office Supplies</v>
      </c>
      <c r="D446" t="str">
        <f>IFERROR(INDEX(Raw_Data!P:P,MATCH(Product_Master!A446,Raw_Data!N:N,0)),"NOT FOUND")</f>
        <v>Binders</v>
      </c>
      <c r="E446" s="11">
        <f>AVERAGEIF(Raw_Data!N:N,Product_Master!A446,Raw_Data!R:R)</f>
        <v>38.833666666666666</v>
      </c>
      <c r="F446" s="11">
        <f>AVERAGEIF(Raw_Data!N:N,Product_Master!A446,Raw_Data!U:U)</f>
        <v>0.70606666666666718</v>
      </c>
      <c r="G446">
        <f>SUMIF(Raw_Data!N:N,Product_Master!A446,Raw_Data!S:S)</f>
        <v>34</v>
      </c>
      <c r="H446" s="11">
        <f>SUMIF(Raw_Data!N:N,Product_Master!A446,Raw_Data!R:R)</f>
        <v>466.00399999999996</v>
      </c>
      <c r="I446" s="13">
        <f t="shared" si="12"/>
        <v>1.8181818181818195</v>
      </c>
      <c r="J446" t="str">
        <f t="shared" si="13"/>
        <v>Medium</v>
      </c>
    </row>
    <row r="447" spans="1:10" x14ac:dyDescent="0.3">
      <c r="A447" t="s">
        <v>1730</v>
      </c>
      <c r="B447" t="str">
        <f>IFERROR(INDEX(Raw_Data!Q:Q,MATCH(Product_Master!A447,Raw_Data!N:N,0)),"NOT FOUND")</f>
        <v>Global Troy Executive Leather Low-Back Tilter</v>
      </c>
      <c r="C447" t="str">
        <f>IFERROR(INDEX(Raw_Data!O:O,MATCH(Product_Master!A447,Raw_Data!N:N,0)),"NOT FOUND")</f>
        <v>Furniture</v>
      </c>
      <c r="D447" t="str">
        <f>IFERROR(INDEX(Raw_Data!P:P,MATCH(Product_Master!A447,Raw_Data!N:N,0)),"NOT FOUND")</f>
        <v>Chairs</v>
      </c>
      <c r="E447" s="11">
        <f>AVERAGEIF(Raw_Data!N:N,Product_Master!A447,Raw_Data!R:R)</f>
        <v>1441.709111111111</v>
      </c>
      <c r="F447" s="11">
        <f>AVERAGEIF(Raw_Data!N:N,Product_Master!A447,Raw_Data!U:U)</f>
        <v>105.76244444444444</v>
      </c>
      <c r="G447">
        <f>SUMIF(Raw_Data!N:N,Product_Master!A447,Raw_Data!S:S)</f>
        <v>32</v>
      </c>
      <c r="H447" s="11">
        <f>SUMIF(Raw_Data!N:N,Product_Master!A447,Raw_Data!R:R)</f>
        <v>12975.382</v>
      </c>
      <c r="I447" s="13">
        <f t="shared" si="12"/>
        <v>7.3359073359073363</v>
      </c>
      <c r="J447" t="str">
        <f t="shared" si="13"/>
        <v>High Performer</v>
      </c>
    </row>
    <row r="448" spans="1:10" x14ac:dyDescent="0.3">
      <c r="A448" t="s">
        <v>1732</v>
      </c>
      <c r="B448" t="str">
        <f>IFERROR(INDEX(Raw_Data!Q:Q,MATCH(Product_Master!A448,Raw_Data!N:N,0)),"NOT FOUND")</f>
        <v>Storex Flexible Poly Binders with Double Pockets</v>
      </c>
      <c r="C448" t="str">
        <f>IFERROR(INDEX(Raw_Data!O:O,MATCH(Product_Master!A448,Raw_Data!N:N,0)),"NOT FOUND")</f>
        <v>Office Supplies</v>
      </c>
      <c r="D448" t="str">
        <f>IFERROR(INDEX(Raw_Data!P:P,MATCH(Product_Master!A448,Raw_Data!N:N,0)),"NOT FOUND")</f>
        <v>Binders</v>
      </c>
      <c r="E448" s="11">
        <f>AVERAGEIF(Raw_Data!N:N,Product_Master!A448,Raw_Data!R:R)</f>
        <v>3.6080000000000005</v>
      </c>
      <c r="F448" s="11">
        <f>AVERAGEIF(Raw_Data!N:N,Product_Master!A448,Raw_Data!U:U)</f>
        <v>-0.66880000000000006</v>
      </c>
      <c r="G448">
        <f>SUMIF(Raw_Data!N:N,Product_Master!A448,Raw_Data!S:S)</f>
        <v>9</v>
      </c>
      <c r="H448" s="11">
        <f>SUMIF(Raw_Data!N:N,Product_Master!A448,Raw_Data!R:R)</f>
        <v>10.824000000000002</v>
      </c>
      <c r="I448" s="13">
        <f t="shared" si="12"/>
        <v>-18.536585365853657</v>
      </c>
      <c r="J448" t="str">
        <f t="shared" si="13"/>
        <v>Low Performer</v>
      </c>
    </row>
    <row r="449" spans="1:10" x14ac:dyDescent="0.3">
      <c r="A449" t="s">
        <v>1734</v>
      </c>
      <c r="B449" t="str">
        <f>IFERROR(INDEX(Raw_Data!Q:Q,MATCH(Product_Master!A449,Raw_Data!N:N,0)),"NOT FOUND")</f>
        <v>White Dual Perf Computer Printout Paper, 2700 Sheets, 1 Part, Heavyweight, 20 lbs., 14 7/8 x 11</v>
      </c>
      <c r="C449" t="str">
        <f>IFERROR(INDEX(Raw_Data!O:O,MATCH(Product_Master!A449,Raw_Data!N:N,0)),"NOT FOUND")</f>
        <v>Office Supplies</v>
      </c>
      <c r="D449" t="str">
        <f>IFERROR(INDEX(Raw_Data!P:P,MATCH(Product_Master!A449,Raw_Data!N:N,0)),"NOT FOUND")</f>
        <v>Paper</v>
      </c>
      <c r="E449" s="11">
        <f>AVERAGEIF(Raw_Data!N:N,Product_Master!A449,Raw_Data!R:R)</f>
        <v>178.46950000000001</v>
      </c>
      <c r="F449" s="11">
        <f>AVERAGEIF(Raw_Data!N:N,Product_Master!A449,Raw_Data!U:U)</f>
        <v>78.96050000000001</v>
      </c>
      <c r="G449">
        <f>SUMIF(Raw_Data!N:N,Product_Master!A449,Raw_Data!S:S)</f>
        <v>48</v>
      </c>
      <c r="H449" s="11">
        <f>SUMIF(Raw_Data!N:N,Product_Master!A449,Raw_Data!R:R)</f>
        <v>2141.634</v>
      </c>
      <c r="I449" s="13">
        <f t="shared" si="12"/>
        <v>44.243133980876287</v>
      </c>
      <c r="J449" t="str">
        <f t="shared" si="13"/>
        <v>High Performer</v>
      </c>
    </row>
    <row r="450" spans="1:10" x14ac:dyDescent="0.3">
      <c r="A450" t="s">
        <v>1741</v>
      </c>
      <c r="B450" t="str">
        <f>IFERROR(INDEX(Raw_Data!Q:Q,MATCH(Product_Master!A450,Raw_Data!N:N,0)),"NOT FOUND")</f>
        <v>Rogers Handheld Barrel Pencil Sharpener</v>
      </c>
      <c r="C450" t="str">
        <f>IFERROR(INDEX(Raw_Data!O:O,MATCH(Product_Master!A450,Raw_Data!N:N,0)),"NOT FOUND")</f>
        <v>Office Supplies</v>
      </c>
      <c r="D450" t="str">
        <f>IFERROR(INDEX(Raw_Data!P:P,MATCH(Product_Master!A450,Raw_Data!N:N,0)),"NOT FOUND")</f>
        <v>Art</v>
      </c>
      <c r="E450" s="11">
        <f>AVERAGEIF(Raw_Data!N:N,Product_Master!A450,Raw_Data!R:R)</f>
        <v>10.80342857142857</v>
      </c>
      <c r="F450" s="11">
        <f>AVERAGEIF(Raw_Data!N:N,Product_Master!A450,Raw_Data!U:U)</f>
        <v>2.2311428571428573</v>
      </c>
      <c r="G450">
        <f>SUMIF(Raw_Data!N:N,Product_Master!A450,Raw_Data!S:S)</f>
        <v>30</v>
      </c>
      <c r="H450" s="11">
        <f>SUMIF(Raw_Data!N:N,Product_Master!A450,Raw_Data!R:R)</f>
        <v>75.623999999999995</v>
      </c>
      <c r="I450" s="13">
        <f t="shared" si="12"/>
        <v>20.65217391304348</v>
      </c>
      <c r="J450" t="str">
        <f t="shared" si="13"/>
        <v>Low Performer</v>
      </c>
    </row>
    <row r="451" spans="1:10" x14ac:dyDescent="0.3">
      <c r="A451" t="s">
        <v>1743</v>
      </c>
      <c r="B451" t="str">
        <f>IFERROR(INDEX(Raw_Data!Q:Q,MATCH(Product_Master!A451,Raw_Data!N:N,0)),"NOT FOUND")</f>
        <v>Newell 344</v>
      </c>
      <c r="C451" t="str">
        <f>IFERROR(INDEX(Raw_Data!O:O,MATCH(Product_Master!A451,Raw_Data!N:N,0)),"NOT FOUND")</f>
        <v>Office Supplies</v>
      </c>
      <c r="D451" t="str">
        <f>IFERROR(INDEX(Raw_Data!P:P,MATCH(Product_Master!A451,Raw_Data!N:N,0)),"NOT FOUND")</f>
        <v>Art</v>
      </c>
      <c r="E451" s="11">
        <f>AVERAGEIF(Raw_Data!N:N,Product_Master!A451,Raw_Data!R:R)</f>
        <v>7.5986666666666665</v>
      </c>
      <c r="F451" s="11">
        <f>AVERAGEIF(Raw_Data!N:N,Product_Master!A451,Raw_Data!U:U)</f>
        <v>1.4270666666666667</v>
      </c>
      <c r="G451">
        <f>SUMIF(Raw_Data!N:N,Product_Master!A451,Raw_Data!S:S)</f>
        <v>18</v>
      </c>
      <c r="H451" s="11">
        <f>SUMIF(Raw_Data!N:N,Product_Master!A451,Raw_Data!R:R)</f>
        <v>45.591999999999999</v>
      </c>
      <c r="I451" s="13">
        <f t="shared" ref="I451:I514" si="14">IF(E451&gt;0,(F451/E451)*100,0)</f>
        <v>18.780487804878049</v>
      </c>
      <c r="J451" t="str">
        <f t="shared" ref="J451:J514" si="15">IF(H451&gt;=1234,"High Performer",IF(H451&gt;=295,"Medium","Low Performer"))</f>
        <v>Low Performer</v>
      </c>
    </row>
    <row r="452" spans="1:10" x14ac:dyDescent="0.3">
      <c r="A452" t="s">
        <v>1746</v>
      </c>
      <c r="B452" t="str">
        <f>IFERROR(INDEX(Raw_Data!Q:Q,MATCH(Product_Master!A452,Raw_Data!N:N,0)),"NOT FOUND")</f>
        <v>Fellowes PB500 Electric Punch Plastic Comb Binding Machine with Manual Bind</v>
      </c>
      <c r="C452" t="str">
        <f>IFERROR(INDEX(Raw_Data!O:O,MATCH(Product_Master!A452,Raw_Data!N:N,0)),"NOT FOUND")</f>
        <v>Office Supplies</v>
      </c>
      <c r="D452" t="str">
        <f>IFERROR(INDEX(Raw_Data!P:P,MATCH(Product_Master!A452,Raw_Data!N:N,0)),"NOT FOUND")</f>
        <v>Binders</v>
      </c>
      <c r="E452" s="11">
        <f>AVERAGEIF(Raw_Data!N:N,Product_Master!A452,Raw_Data!R:R)</f>
        <v>2745.3383999999996</v>
      </c>
      <c r="F452" s="11">
        <f>AVERAGEIF(Raw_Data!N:N,Product_Master!A452,Raw_Data!U:U)</f>
        <v>775.3039</v>
      </c>
      <c r="G452">
        <f>SUMIF(Raw_Data!N:N,Product_Master!A452,Raw_Data!S:S)</f>
        <v>31</v>
      </c>
      <c r="H452" s="11">
        <f>SUMIF(Raw_Data!N:N,Product_Master!A452,Raw_Data!R:R)</f>
        <v>27453.383999999998</v>
      </c>
      <c r="I452" s="13">
        <f t="shared" si="14"/>
        <v>28.240740740740744</v>
      </c>
      <c r="J452" t="str">
        <f t="shared" si="15"/>
        <v>High Performer</v>
      </c>
    </row>
    <row r="453" spans="1:10" x14ac:dyDescent="0.3">
      <c r="A453" t="s">
        <v>1752</v>
      </c>
      <c r="B453" t="str">
        <f>IFERROR(INDEX(Raw_Data!Q:Q,MATCH(Product_Master!A453,Raw_Data!N:N,0)),"NOT FOUND")</f>
        <v>Executive Impressions Supervisor Wall Clock</v>
      </c>
      <c r="C453" t="str">
        <f>IFERROR(INDEX(Raw_Data!O:O,MATCH(Product_Master!A453,Raw_Data!N:N,0)),"NOT FOUND")</f>
        <v>Furniture</v>
      </c>
      <c r="D453" t="str">
        <f>IFERROR(INDEX(Raw_Data!P:P,MATCH(Product_Master!A453,Raw_Data!N:N,0)),"NOT FOUND")</f>
        <v>Furnishings</v>
      </c>
      <c r="E453" s="11">
        <f>AVERAGEIF(Raw_Data!N:N,Product_Master!A453,Raw_Data!R:R)</f>
        <v>216.81499999999997</v>
      </c>
      <c r="F453" s="11">
        <f>AVERAGEIF(Raw_Data!N:N,Product_Master!A453,Raw_Data!U:U)</f>
        <v>66.518000000000001</v>
      </c>
      <c r="G453">
        <f>SUMIF(Raw_Data!N:N,Product_Master!A453,Raw_Data!S:S)</f>
        <v>21</v>
      </c>
      <c r="H453" s="11">
        <f>SUMIF(Raw_Data!N:N,Product_Master!A453,Raw_Data!R:R)</f>
        <v>867.25999999999988</v>
      </c>
      <c r="I453" s="13">
        <f t="shared" si="14"/>
        <v>30.679611650485437</v>
      </c>
      <c r="J453" t="str">
        <f t="shared" si="15"/>
        <v>Medium</v>
      </c>
    </row>
    <row r="454" spans="1:10" x14ac:dyDescent="0.3">
      <c r="A454" t="s">
        <v>1754</v>
      </c>
      <c r="B454" t="str">
        <f>IFERROR(INDEX(Raw_Data!Q:Q,MATCH(Product_Master!A454,Raw_Data!N:N,0)),"NOT FOUND")</f>
        <v>SanDisk Cruzer 32 GB USB Flash Drive</v>
      </c>
      <c r="C454" t="str">
        <f>IFERROR(INDEX(Raw_Data!O:O,MATCH(Product_Master!A454,Raw_Data!N:N,0)),"NOT FOUND")</f>
        <v>Technology</v>
      </c>
      <c r="D454" t="str">
        <f>IFERROR(INDEX(Raw_Data!P:P,MATCH(Product_Master!A454,Raw_Data!N:N,0)),"NOT FOUND")</f>
        <v>Accessories</v>
      </c>
      <c r="E454" s="11">
        <f>AVERAGEIF(Raw_Data!N:N,Product_Master!A454,Raw_Data!R:R)</f>
        <v>60.23</v>
      </c>
      <c r="F454" s="11">
        <f>AVERAGEIF(Raw_Data!N:N,Product_Master!A454,Raw_Data!U:U)</f>
        <v>17.117999999999999</v>
      </c>
      <c r="G454">
        <f>SUMIF(Raw_Data!N:N,Product_Master!A454,Raw_Data!S:S)</f>
        <v>20</v>
      </c>
      <c r="H454" s="11">
        <f>SUMIF(Raw_Data!N:N,Product_Master!A454,Raw_Data!R:R)</f>
        <v>361.38</v>
      </c>
      <c r="I454" s="13">
        <f t="shared" si="14"/>
        <v>28.421052631578945</v>
      </c>
      <c r="J454" t="str">
        <f t="shared" si="15"/>
        <v>Medium</v>
      </c>
    </row>
    <row r="455" spans="1:10" x14ac:dyDescent="0.3">
      <c r="A455" t="s">
        <v>1760</v>
      </c>
      <c r="B455" t="str">
        <f>IFERROR(INDEX(Raw_Data!Q:Q,MATCH(Product_Master!A455,Raw_Data!N:N,0)),"NOT FOUND")</f>
        <v>Newell 327</v>
      </c>
      <c r="C455" t="str">
        <f>IFERROR(INDEX(Raw_Data!O:O,MATCH(Product_Master!A455,Raw_Data!N:N,0)),"NOT FOUND")</f>
        <v>Office Supplies</v>
      </c>
      <c r="D455" t="str">
        <f>IFERROR(INDEX(Raw_Data!P:P,MATCH(Product_Master!A455,Raw_Data!N:N,0)),"NOT FOUND")</f>
        <v>Art</v>
      </c>
      <c r="E455" s="11">
        <f>AVERAGEIF(Raw_Data!N:N,Product_Master!A455,Raw_Data!R:R)</f>
        <v>9.9450000000000003</v>
      </c>
      <c r="F455" s="11">
        <f>AVERAGEIF(Raw_Data!N:N,Product_Master!A455,Raw_Data!U:U)</f>
        <v>2.6851500000000001</v>
      </c>
      <c r="G455">
        <f>SUMIF(Raw_Data!N:N,Product_Master!A455,Raw_Data!S:S)</f>
        <v>18</v>
      </c>
      <c r="H455" s="11">
        <f>SUMIF(Raw_Data!N:N,Product_Master!A455,Raw_Data!R:R)</f>
        <v>39.78</v>
      </c>
      <c r="I455" s="13">
        <f t="shared" si="14"/>
        <v>27</v>
      </c>
      <c r="J455" t="str">
        <f t="shared" si="15"/>
        <v>Low Performer</v>
      </c>
    </row>
    <row r="456" spans="1:10" x14ac:dyDescent="0.3">
      <c r="A456" t="s">
        <v>1762</v>
      </c>
      <c r="B456" t="str">
        <f>IFERROR(INDEX(Raw_Data!Q:Q,MATCH(Product_Master!A456,Raw_Data!N:N,0)),"NOT FOUND")</f>
        <v>Newell 317</v>
      </c>
      <c r="C456" t="str">
        <f>IFERROR(INDEX(Raw_Data!O:O,MATCH(Product_Master!A456,Raw_Data!N:N,0)),"NOT FOUND")</f>
        <v>Office Supplies</v>
      </c>
      <c r="D456" t="str">
        <f>IFERROR(INDEX(Raw_Data!P:P,MATCH(Product_Master!A456,Raw_Data!N:N,0)),"NOT FOUND")</f>
        <v>Art</v>
      </c>
      <c r="E456" s="11">
        <f>AVERAGEIF(Raw_Data!N:N,Product_Master!A456,Raw_Data!R:R)</f>
        <v>11.423999999999998</v>
      </c>
      <c r="F456" s="11">
        <f>AVERAGEIF(Raw_Data!N:N,Product_Master!A456,Raw_Data!U:U)</f>
        <v>1.8816000000000002</v>
      </c>
      <c r="G456">
        <f>SUMIF(Raw_Data!N:N,Product_Master!A456,Raw_Data!S:S)</f>
        <v>32</v>
      </c>
      <c r="H456" s="11">
        <f>SUMIF(Raw_Data!N:N,Product_Master!A456,Raw_Data!R:R)</f>
        <v>79.967999999999989</v>
      </c>
      <c r="I456" s="13">
        <f t="shared" si="14"/>
        <v>16.470588235294123</v>
      </c>
      <c r="J456" t="str">
        <f t="shared" si="15"/>
        <v>Low Performer</v>
      </c>
    </row>
    <row r="457" spans="1:10" x14ac:dyDescent="0.3">
      <c r="A457" t="s">
        <v>1767</v>
      </c>
      <c r="B457" t="str">
        <f>IFERROR(INDEX(Raw_Data!Q:Q,MATCH(Product_Master!A457,Raw_Data!N:N,0)),"NOT FOUND")</f>
        <v>Canon Image Class D660 Copier</v>
      </c>
      <c r="C457" t="str">
        <f>IFERROR(INDEX(Raw_Data!O:O,MATCH(Product_Master!A457,Raw_Data!N:N,0)),"NOT FOUND")</f>
        <v>Technology</v>
      </c>
      <c r="D457" t="str">
        <f>IFERROR(INDEX(Raw_Data!P:P,MATCH(Product_Master!A457,Raw_Data!N:N,0)),"NOT FOUND")</f>
        <v>Copiers</v>
      </c>
      <c r="E457" s="11">
        <f>AVERAGEIF(Raw_Data!N:N,Product_Master!A457,Raw_Data!R:R)</f>
        <v>1979.9669999999999</v>
      </c>
      <c r="F457" s="11">
        <f>AVERAGEIF(Raw_Data!N:N,Product_Master!A457,Raw_Data!U:U)</f>
        <v>845.98590000000002</v>
      </c>
      <c r="G457">
        <f>SUMIF(Raw_Data!N:N,Product_Master!A457,Raw_Data!S:S)</f>
        <v>7</v>
      </c>
      <c r="H457" s="11">
        <f>SUMIF(Raw_Data!N:N,Product_Master!A457,Raw_Data!R:R)</f>
        <v>3959.9339999999997</v>
      </c>
      <c r="I457" s="13">
        <f t="shared" si="14"/>
        <v>42.727272727272734</v>
      </c>
      <c r="J457" t="str">
        <f t="shared" si="15"/>
        <v>High Performer</v>
      </c>
    </row>
    <row r="458" spans="1:10" x14ac:dyDescent="0.3">
      <c r="A458" t="s">
        <v>1769</v>
      </c>
      <c r="B458" t="str">
        <f>IFERROR(INDEX(Raw_Data!Q:Q,MATCH(Product_Master!A458,Raw_Data!N:N,0)),"NOT FOUND")</f>
        <v>Advantus Rolling Storage Box</v>
      </c>
      <c r="C458" t="str">
        <f>IFERROR(INDEX(Raw_Data!O:O,MATCH(Product_Master!A458,Raw_Data!N:N,0)),"NOT FOUND")</f>
        <v>Office Supplies</v>
      </c>
      <c r="D458" t="str">
        <f>IFERROR(INDEX(Raw_Data!P:P,MATCH(Product_Master!A458,Raw_Data!N:N,0)),"NOT FOUND")</f>
        <v>Storage</v>
      </c>
      <c r="E458" s="11">
        <f>AVERAGEIF(Raw_Data!N:N,Product_Master!A458,Raw_Data!R:R)</f>
        <v>42.874999999999993</v>
      </c>
      <c r="F458" s="11">
        <f>AVERAGEIF(Raw_Data!N:N,Product_Master!A458,Raw_Data!U:U)</f>
        <v>9.0723499999999966</v>
      </c>
      <c r="G458">
        <f>SUMIF(Raw_Data!N:N,Product_Master!A458,Raw_Data!S:S)</f>
        <v>27</v>
      </c>
      <c r="H458" s="11">
        <f>SUMIF(Raw_Data!N:N,Product_Master!A458,Raw_Data!R:R)</f>
        <v>428.74999999999994</v>
      </c>
      <c r="I458" s="13">
        <f t="shared" si="14"/>
        <v>21.159999999999997</v>
      </c>
      <c r="J458" t="str">
        <f t="shared" si="15"/>
        <v>Medium</v>
      </c>
    </row>
    <row r="459" spans="1:10" x14ac:dyDescent="0.3">
      <c r="A459" t="s">
        <v>1771</v>
      </c>
      <c r="B459" t="str">
        <f>IFERROR(INDEX(Raw_Data!Q:Q,MATCH(Product_Master!A459,Raw_Data!N:N,0)),"NOT FOUND")</f>
        <v>Great White Multi-Use Recycled Paper (20Lb. and 84 Bright)</v>
      </c>
      <c r="C459" t="str">
        <f>IFERROR(INDEX(Raw_Data!O:O,MATCH(Product_Master!A459,Raw_Data!N:N,0)),"NOT FOUND")</f>
        <v>Office Supplies</v>
      </c>
      <c r="D459" t="str">
        <f>IFERROR(INDEX(Raw_Data!P:P,MATCH(Product_Master!A459,Raw_Data!N:N,0)),"NOT FOUND")</f>
        <v>Paper</v>
      </c>
      <c r="E459" s="11">
        <f>AVERAGEIF(Raw_Data!N:N,Product_Master!A459,Raw_Data!R:R)</f>
        <v>21.228999999999999</v>
      </c>
      <c r="F459" s="11">
        <f>AVERAGEIF(Raw_Data!N:N,Product_Master!A459,Raw_Data!U:U)</f>
        <v>8.0730000000000004</v>
      </c>
      <c r="G459">
        <f>SUMIF(Raw_Data!N:N,Product_Master!A459,Raw_Data!S:S)</f>
        <v>32</v>
      </c>
      <c r="H459" s="11">
        <f>SUMIF(Raw_Data!N:N,Product_Master!A459,Raw_Data!R:R)</f>
        <v>169.83199999999999</v>
      </c>
      <c r="I459" s="13">
        <f t="shared" si="14"/>
        <v>38.028169014084511</v>
      </c>
      <c r="J459" t="str">
        <f t="shared" si="15"/>
        <v>Low Performer</v>
      </c>
    </row>
    <row r="460" spans="1:10" x14ac:dyDescent="0.3">
      <c r="A460" t="s">
        <v>1773</v>
      </c>
      <c r="B460" t="str">
        <f>IFERROR(INDEX(Raw_Data!Q:Q,MATCH(Product_Master!A460,Raw_Data!N:N,0)),"NOT FOUND")</f>
        <v>Tennsco Single-Tier Lockers</v>
      </c>
      <c r="C460" t="str">
        <f>IFERROR(INDEX(Raw_Data!O:O,MATCH(Product_Master!A460,Raw_Data!N:N,0)),"NOT FOUND")</f>
        <v>Office Supplies</v>
      </c>
      <c r="D460" t="str">
        <f>IFERROR(INDEX(Raw_Data!P:P,MATCH(Product_Master!A460,Raw_Data!N:N,0)),"NOT FOUND")</f>
        <v>Storage</v>
      </c>
      <c r="E460" s="11">
        <f>AVERAGEIF(Raw_Data!N:N,Product_Master!A460,Raw_Data!R:R)</f>
        <v>1144.787</v>
      </c>
      <c r="F460" s="11">
        <f>AVERAGEIF(Raw_Data!N:N,Product_Master!A460,Raw_Data!U:U)</f>
        <v>-103.21849999999999</v>
      </c>
      <c r="G460">
        <f>SUMIF(Raw_Data!N:N,Product_Master!A460,Raw_Data!S:S)</f>
        <v>28</v>
      </c>
      <c r="H460" s="11">
        <f>SUMIF(Raw_Data!N:N,Product_Master!A460,Raw_Data!R:R)</f>
        <v>9158.2960000000003</v>
      </c>
      <c r="I460" s="13">
        <f t="shared" si="14"/>
        <v>-9.0163934426229488</v>
      </c>
      <c r="J460" t="str">
        <f t="shared" si="15"/>
        <v>High Performer</v>
      </c>
    </row>
    <row r="461" spans="1:10" x14ac:dyDescent="0.3">
      <c r="A461" t="s">
        <v>1778</v>
      </c>
      <c r="B461" t="str">
        <f>IFERROR(INDEX(Raw_Data!Q:Q,MATCH(Product_Master!A461,Raw_Data!N:N,0)),"NOT FOUND")</f>
        <v>Carina Double Wide Media Storage Towers in Natural &amp; Black</v>
      </c>
      <c r="C461" t="str">
        <f>IFERROR(INDEX(Raw_Data!O:O,MATCH(Product_Master!A461,Raw_Data!N:N,0)),"NOT FOUND")</f>
        <v>Office Supplies</v>
      </c>
      <c r="D461" t="str">
        <f>IFERROR(INDEX(Raw_Data!P:P,MATCH(Product_Master!A461,Raw_Data!N:N,0)),"NOT FOUND")</f>
        <v>Storage</v>
      </c>
      <c r="E461" s="11">
        <f>AVERAGEIF(Raw_Data!N:N,Product_Master!A461,Raw_Data!R:R)</f>
        <v>252.38766666666672</v>
      </c>
      <c r="F461" s="11">
        <f>AVERAGEIF(Raw_Data!N:N,Product_Master!A461,Raw_Data!U:U)</f>
        <v>-0.26993333333333425</v>
      </c>
      <c r="G461">
        <f>SUMIF(Raw_Data!N:N,Product_Master!A461,Raw_Data!S:S)</f>
        <v>39</v>
      </c>
      <c r="H461" s="11">
        <f>SUMIF(Raw_Data!N:N,Product_Master!A461,Raw_Data!R:R)</f>
        <v>3028.6520000000005</v>
      </c>
      <c r="I461" s="13">
        <f t="shared" si="14"/>
        <v>-0.10695187165775435</v>
      </c>
      <c r="J461" t="str">
        <f t="shared" si="15"/>
        <v>High Performer</v>
      </c>
    </row>
    <row r="462" spans="1:10" x14ac:dyDescent="0.3">
      <c r="A462" t="s">
        <v>1780</v>
      </c>
      <c r="B462" t="str">
        <f>IFERROR(INDEX(Raw_Data!Q:Q,MATCH(Product_Master!A462,Raw_Data!N:N,0)),"NOT FOUND")</f>
        <v>XtraLife ClearVue Slant-D Ring Binders by Cardinal</v>
      </c>
      <c r="C462" t="str">
        <f>IFERROR(INDEX(Raw_Data!O:O,MATCH(Product_Master!A462,Raw_Data!N:N,0)),"NOT FOUND")</f>
        <v>Office Supplies</v>
      </c>
      <c r="D462" t="str">
        <f>IFERROR(INDEX(Raw_Data!P:P,MATCH(Product_Master!A462,Raw_Data!N:N,0)),"NOT FOUND")</f>
        <v>Binders</v>
      </c>
      <c r="E462" s="11">
        <f>AVERAGEIF(Raw_Data!N:N,Product_Master!A462,Raw_Data!R:R)</f>
        <v>14.582400000000002</v>
      </c>
      <c r="F462" s="11">
        <f>AVERAGEIF(Raw_Data!N:N,Product_Master!A462,Raw_Data!U:U)</f>
        <v>-2.6656</v>
      </c>
      <c r="G462">
        <f>SUMIF(Raw_Data!N:N,Product_Master!A462,Raw_Data!S:S)</f>
        <v>22</v>
      </c>
      <c r="H462" s="11">
        <f>SUMIF(Raw_Data!N:N,Product_Master!A462,Raw_Data!R:R)</f>
        <v>72.912000000000006</v>
      </c>
      <c r="I462" s="13">
        <f t="shared" si="14"/>
        <v>-18.279569892473116</v>
      </c>
      <c r="J462" t="str">
        <f t="shared" si="15"/>
        <v>Low Performer</v>
      </c>
    </row>
    <row r="463" spans="1:10" x14ac:dyDescent="0.3">
      <c r="A463" t="s">
        <v>1786</v>
      </c>
      <c r="B463" t="str">
        <f>IFERROR(INDEX(Raw_Data!Q:Q,MATCH(Product_Master!A463,Raw_Data!N:N,0)),"NOT FOUND")</f>
        <v>Motorola HK250 Universal Bluetooth Headset</v>
      </c>
      <c r="C463" t="str">
        <f>IFERROR(INDEX(Raw_Data!O:O,MATCH(Product_Master!A463,Raw_Data!N:N,0)),"NOT FOUND")</f>
        <v>Technology</v>
      </c>
      <c r="D463" t="str">
        <f>IFERROR(INDEX(Raw_Data!P:P,MATCH(Product_Master!A463,Raw_Data!N:N,0)),"NOT FOUND")</f>
        <v>Phones</v>
      </c>
      <c r="E463" s="11">
        <f>AVERAGEIF(Raw_Data!N:N,Product_Master!A463,Raw_Data!R:R)</f>
        <v>92.470888888888894</v>
      </c>
      <c r="F463" s="11">
        <f>AVERAGEIF(Raw_Data!N:N,Product_Master!A463,Raw_Data!U:U)</f>
        <v>-10.16668888888889</v>
      </c>
      <c r="G463">
        <f>SUMIF(Raw_Data!N:N,Product_Master!A463,Raw_Data!S:S)</f>
        <v>41</v>
      </c>
      <c r="H463" s="11">
        <f>SUMIF(Raw_Data!N:N,Product_Master!A463,Raw_Data!R:R)</f>
        <v>832.23800000000006</v>
      </c>
      <c r="I463" s="13">
        <f t="shared" si="14"/>
        <v>-10.994475138121548</v>
      </c>
      <c r="J463" t="str">
        <f t="shared" si="15"/>
        <v>Medium</v>
      </c>
    </row>
    <row r="464" spans="1:10" x14ac:dyDescent="0.3">
      <c r="A464" t="s">
        <v>1792</v>
      </c>
      <c r="B464" t="str">
        <f>IFERROR(INDEX(Raw_Data!Q:Q,MATCH(Product_Master!A464,Raw_Data!N:N,0)),"NOT FOUND")</f>
        <v>Staples</v>
      </c>
      <c r="C464" t="str">
        <f>IFERROR(INDEX(Raw_Data!O:O,MATCH(Product_Master!A464,Raw_Data!N:N,0)),"NOT FOUND")</f>
        <v>Office Supplies</v>
      </c>
      <c r="D464" t="str">
        <f>IFERROR(INDEX(Raw_Data!P:P,MATCH(Product_Master!A464,Raw_Data!N:N,0)),"NOT FOUND")</f>
        <v>Fasteners</v>
      </c>
      <c r="E464" s="11">
        <f>AVERAGEIF(Raw_Data!N:N,Product_Master!A464,Raw_Data!R:R)</f>
        <v>16.872</v>
      </c>
      <c r="F464" s="11">
        <f>AVERAGEIF(Raw_Data!N:N,Product_Master!A464,Raw_Data!U:U)</f>
        <v>6.6748000000000003</v>
      </c>
      <c r="G464">
        <f>SUMIF(Raw_Data!N:N,Product_Master!A464,Raw_Data!S:S)</f>
        <v>13</v>
      </c>
      <c r="H464" s="11">
        <f>SUMIF(Raw_Data!N:N,Product_Master!A464,Raw_Data!R:R)</f>
        <v>50.616</v>
      </c>
      <c r="I464" s="13">
        <f t="shared" si="14"/>
        <v>39.561403508771932</v>
      </c>
      <c r="J464" t="str">
        <f t="shared" si="15"/>
        <v>Low Performer</v>
      </c>
    </row>
    <row r="465" spans="1:10" x14ac:dyDescent="0.3">
      <c r="A465" t="s">
        <v>1797</v>
      </c>
      <c r="B465" t="str">
        <f>IFERROR(INDEX(Raw_Data!Q:Q,MATCH(Product_Master!A465,Raw_Data!N:N,0)),"NOT FOUND")</f>
        <v>Global Commerce Series High-Back Swivel/Tilt Chairs</v>
      </c>
      <c r="C465" t="str">
        <f>IFERROR(INDEX(Raw_Data!O:O,MATCH(Product_Master!A465,Raw_Data!N:N,0)),"NOT FOUND")</f>
        <v>Furniture</v>
      </c>
      <c r="D465" t="str">
        <f>IFERROR(INDEX(Raw_Data!P:P,MATCH(Product_Master!A465,Raw_Data!N:N,0)),"NOT FOUND")</f>
        <v>Chairs</v>
      </c>
      <c r="E465" s="11">
        <f>AVERAGEIF(Raw_Data!N:N,Product_Master!A465,Raw_Data!R:R)</f>
        <v>886.60444444444454</v>
      </c>
      <c r="F465" s="11">
        <f>AVERAGEIF(Raw_Data!N:N,Product_Master!A465,Raw_Data!U:U)</f>
        <v>102.90944444444443</v>
      </c>
      <c r="G465">
        <f>SUMIF(Raw_Data!N:N,Product_Master!A465,Raw_Data!S:S)</f>
        <v>33</v>
      </c>
      <c r="H465" s="11">
        <f>SUMIF(Raw_Data!N:N,Product_Master!A465,Raw_Data!R:R)</f>
        <v>7979.4400000000005</v>
      </c>
      <c r="I465" s="13">
        <f t="shared" si="14"/>
        <v>11.607142857142854</v>
      </c>
      <c r="J465" t="str">
        <f t="shared" si="15"/>
        <v>High Performer</v>
      </c>
    </row>
    <row r="466" spans="1:10" x14ac:dyDescent="0.3">
      <c r="A466" t="s">
        <v>1802</v>
      </c>
      <c r="B466" t="str">
        <f>IFERROR(INDEX(Raw_Data!Q:Q,MATCH(Product_Master!A466,Raw_Data!N:N,0)),"NOT FOUND")</f>
        <v>Eldon Gobal File Keepers</v>
      </c>
      <c r="C466" t="str">
        <f>IFERROR(INDEX(Raw_Data!O:O,MATCH(Product_Master!A466,Raw_Data!N:N,0)),"NOT FOUND")</f>
        <v>Office Supplies</v>
      </c>
      <c r="D466" t="str">
        <f>IFERROR(INDEX(Raw_Data!P:P,MATCH(Product_Master!A466,Raw_Data!N:N,0)),"NOT FOUND")</f>
        <v>Storage</v>
      </c>
      <c r="E466" s="11">
        <f>AVERAGEIF(Raw_Data!N:N,Product_Master!A466,Raw_Data!R:R)</f>
        <v>58.036666666666662</v>
      </c>
      <c r="F466" s="11">
        <f>AVERAGEIF(Raw_Data!N:N,Product_Master!A466,Raw_Data!U:U)</f>
        <v>-0.10093333333333317</v>
      </c>
      <c r="G466">
        <f>SUMIF(Raw_Data!N:N,Product_Master!A466,Raw_Data!S:S)</f>
        <v>24</v>
      </c>
      <c r="H466" s="11">
        <f>SUMIF(Raw_Data!N:N,Product_Master!A466,Raw_Data!R:R)</f>
        <v>348.21999999999997</v>
      </c>
      <c r="I466" s="13">
        <f t="shared" si="14"/>
        <v>-0.17391304347826059</v>
      </c>
      <c r="J466" t="str">
        <f t="shared" si="15"/>
        <v>Medium</v>
      </c>
    </row>
    <row r="467" spans="1:10" x14ac:dyDescent="0.3">
      <c r="A467" t="s">
        <v>1804</v>
      </c>
      <c r="B467" t="str">
        <f>IFERROR(INDEX(Raw_Data!Q:Q,MATCH(Product_Master!A467,Raw_Data!N:N,0)),"NOT FOUND")</f>
        <v>Martin Yale Chadless Opener Electric Letter Opener</v>
      </c>
      <c r="C467" t="str">
        <f>IFERROR(INDEX(Raw_Data!O:O,MATCH(Product_Master!A467,Raw_Data!N:N,0)),"NOT FOUND")</f>
        <v>Office Supplies</v>
      </c>
      <c r="D467" t="str">
        <f>IFERROR(INDEX(Raw_Data!P:P,MATCH(Product_Master!A467,Raw_Data!N:N,0)),"NOT FOUND")</f>
        <v>Supplies</v>
      </c>
      <c r="E467" s="11">
        <f>AVERAGEIF(Raw_Data!N:N,Product_Master!A467,Raw_Data!R:R)</f>
        <v>2776.0333333333328</v>
      </c>
      <c r="F467" s="11">
        <f>AVERAGEIF(Raw_Data!N:N,Product_Master!A467,Raw_Data!U:U)</f>
        <v>-216.53060000000002</v>
      </c>
      <c r="G467">
        <f>SUMIF(Raw_Data!N:N,Product_Master!A467,Raw_Data!S:S)</f>
        <v>22</v>
      </c>
      <c r="H467" s="11">
        <f>SUMIF(Raw_Data!N:N,Product_Master!A467,Raw_Data!R:R)</f>
        <v>16656.199999999997</v>
      </c>
      <c r="I467" s="13">
        <f t="shared" si="14"/>
        <v>-7.8000000000000025</v>
      </c>
      <c r="J467" t="str">
        <f t="shared" si="15"/>
        <v>High Performer</v>
      </c>
    </row>
    <row r="468" spans="1:10" x14ac:dyDescent="0.3">
      <c r="A468" t="s">
        <v>1806</v>
      </c>
      <c r="B468" t="str">
        <f>IFERROR(INDEX(Raw_Data!Q:Q,MATCH(Product_Master!A468,Raw_Data!N:N,0)),"NOT FOUND")</f>
        <v>White Business Envelopes with Contemporary Seam, Recycled White Business Envelopes</v>
      </c>
      <c r="C468" t="str">
        <f>IFERROR(INDEX(Raw_Data!O:O,MATCH(Product_Master!A468,Raw_Data!N:N,0)),"NOT FOUND")</f>
        <v>Office Supplies</v>
      </c>
      <c r="D468" t="str">
        <f>IFERROR(INDEX(Raw_Data!P:P,MATCH(Product_Master!A468,Raw_Data!N:N,0)),"NOT FOUND")</f>
        <v>Envelopes</v>
      </c>
      <c r="E468" s="11">
        <f>AVERAGEIF(Raw_Data!N:N,Product_Master!A468,Raw_Data!R:R)</f>
        <v>56.158666666666669</v>
      </c>
      <c r="F468" s="11">
        <f>AVERAGEIF(Raw_Data!N:N,Product_Master!A468,Raw_Data!U:U)</f>
        <v>25.161999999999995</v>
      </c>
      <c r="G468">
        <f>SUMIF(Raw_Data!N:N,Product_Master!A468,Raw_Data!S:S)</f>
        <v>34</v>
      </c>
      <c r="H468" s="11">
        <f>SUMIF(Raw_Data!N:N,Product_Master!A468,Raw_Data!R:R)</f>
        <v>336.952</v>
      </c>
      <c r="I468" s="13">
        <f t="shared" si="14"/>
        <v>44.805194805194795</v>
      </c>
      <c r="J468" t="str">
        <f t="shared" si="15"/>
        <v>Medium</v>
      </c>
    </row>
    <row r="469" spans="1:10" x14ac:dyDescent="0.3">
      <c r="A469" t="s">
        <v>1811</v>
      </c>
      <c r="B469" t="str">
        <f>IFERROR(INDEX(Raw_Data!Q:Q,MATCH(Product_Master!A469,Raw_Data!N:N,0)),"NOT FOUND")</f>
        <v>Safco Contoured Stacking Chairs</v>
      </c>
      <c r="C469" t="str">
        <f>IFERROR(INDEX(Raw_Data!O:O,MATCH(Product_Master!A469,Raw_Data!N:N,0)),"NOT FOUND")</f>
        <v>Furniture</v>
      </c>
      <c r="D469" t="str">
        <f>IFERROR(INDEX(Raw_Data!P:P,MATCH(Product_Master!A469,Raw_Data!N:N,0)),"NOT FOUND")</f>
        <v>Chairs</v>
      </c>
      <c r="E469" s="11">
        <f>AVERAGEIF(Raw_Data!N:N,Product_Master!A469,Raw_Data!R:R)</f>
        <v>712.21999999999991</v>
      </c>
      <c r="F469" s="11">
        <f>AVERAGEIF(Raw_Data!N:N,Product_Master!A469,Raw_Data!U:U)</f>
        <v>108.77000000000001</v>
      </c>
      <c r="G469">
        <f>SUMIF(Raw_Data!N:N,Product_Master!A469,Raw_Data!S:S)</f>
        <v>27</v>
      </c>
      <c r="H469" s="11">
        <f>SUMIF(Raw_Data!N:N,Product_Master!A469,Raw_Data!R:R)</f>
        <v>5697.7599999999993</v>
      </c>
      <c r="I469" s="13">
        <f t="shared" si="14"/>
        <v>15.271966527196657</v>
      </c>
      <c r="J469" t="str">
        <f t="shared" si="15"/>
        <v>High Performer</v>
      </c>
    </row>
    <row r="470" spans="1:10" x14ac:dyDescent="0.3">
      <c r="A470" t="s">
        <v>1816</v>
      </c>
      <c r="B470" t="str">
        <f>IFERROR(INDEX(Raw_Data!Q:Q,MATCH(Product_Master!A470,Raw_Data!N:N,0)),"NOT FOUND")</f>
        <v>Tenex Chairmats For Use With Carpeted Floors</v>
      </c>
      <c r="C470" t="str">
        <f>IFERROR(INDEX(Raw_Data!O:O,MATCH(Product_Master!A470,Raw_Data!N:N,0)),"NOT FOUND")</f>
        <v>Furniture</v>
      </c>
      <c r="D470" t="str">
        <f>IFERROR(INDEX(Raw_Data!P:P,MATCH(Product_Master!A470,Raw_Data!N:N,0)),"NOT FOUND")</f>
        <v>Furnishings</v>
      </c>
      <c r="E470" s="11">
        <f>AVERAGEIF(Raw_Data!N:N,Product_Master!A470,Raw_Data!R:R)</f>
        <v>43.945</v>
      </c>
      <c r="F470" s="11">
        <f>AVERAGEIF(Raw_Data!N:N,Product_Master!A470,Raw_Data!U:U)</f>
        <v>2.1972499999999999</v>
      </c>
      <c r="G470">
        <f>SUMIF(Raw_Data!N:N,Product_Master!A470,Raw_Data!S:S)</f>
        <v>11</v>
      </c>
      <c r="H470" s="11">
        <f>SUMIF(Raw_Data!N:N,Product_Master!A470,Raw_Data!R:R)</f>
        <v>175.78</v>
      </c>
      <c r="I470" s="13">
        <f t="shared" si="14"/>
        <v>5</v>
      </c>
      <c r="J470" t="str">
        <f t="shared" si="15"/>
        <v>Low Performer</v>
      </c>
    </row>
    <row r="471" spans="1:10" x14ac:dyDescent="0.3">
      <c r="A471" t="s">
        <v>1822</v>
      </c>
      <c r="B471" t="str">
        <f>IFERROR(INDEX(Raw_Data!Q:Q,MATCH(Product_Master!A471,Raw_Data!N:N,0)),"NOT FOUND")</f>
        <v>Panasonic KX-TG9471B</v>
      </c>
      <c r="C471" t="str">
        <f>IFERROR(INDEX(Raw_Data!O:O,MATCH(Product_Master!A471,Raw_Data!N:N,0)),"NOT FOUND")</f>
        <v>Technology</v>
      </c>
      <c r="D471" t="str">
        <f>IFERROR(INDEX(Raw_Data!P:P,MATCH(Product_Master!A471,Raw_Data!N:N,0)),"NOT FOUND")</f>
        <v>Phones</v>
      </c>
      <c r="E471" s="11">
        <f>AVERAGEIF(Raw_Data!N:N,Product_Master!A471,Raw_Data!R:R)</f>
        <v>711.16371428571426</v>
      </c>
      <c r="F471" s="11">
        <f>AVERAGEIF(Raw_Data!N:N,Product_Master!A471,Raw_Data!U:U)</f>
        <v>166.87148571428571</v>
      </c>
      <c r="G471">
        <f>SUMIF(Raw_Data!N:N,Product_Master!A471,Raw_Data!S:S)</f>
        <v>27</v>
      </c>
      <c r="H471" s="11">
        <f>SUMIF(Raw_Data!N:N,Product_Master!A471,Raw_Data!R:R)</f>
        <v>4978.1459999999997</v>
      </c>
      <c r="I471" s="13">
        <f t="shared" si="14"/>
        <v>23.464566929133859</v>
      </c>
      <c r="J471" t="str">
        <f t="shared" si="15"/>
        <v>High Performer</v>
      </c>
    </row>
    <row r="472" spans="1:10" x14ac:dyDescent="0.3">
      <c r="A472" t="s">
        <v>1828</v>
      </c>
      <c r="B472" t="str">
        <f>IFERROR(INDEX(Raw_Data!Q:Q,MATCH(Product_Master!A472,Raw_Data!N:N,0)),"NOT FOUND")</f>
        <v>Sterilite Officeware Hinged File Box</v>
      </c>
      <c r="C472" t="str">
        <f>IFERROR(INDEX(Raw_Data!O:O,MATCH(Product_Master!A472,Raw_Data!N:N,0)),"NOT FOUND")</f>
        <v>Office Supplies</v>
      </c>
      <c r="D472" t="str">
        <f>IFERROR(INDEX(Raw_Data!P:P,MATCH(Product_Master!A472,Raw_Data!N:N,0)),"NOT FOUND")</f>
        <v>Storage</v>
      </c>
      <c r="E472" s="11">
        <f>AVERAGEIF(Raw_Data!N:N,Product_Master!A472,Raw_Data!R:R)</f>
        <v>31.44</v>
      </c>
      <c r="F472" s="11">
        <f>AVERAGEIF(Raw_Data!N:N,Product_Master!A472,Raw_Data!U:U)</f>
        <v>7.0978181818181811</v>
      </c>
      <c r="G472">
        <f>SUMIF(Raw_Data!N:N,Product_Master!A472,Raw_Data!S:S)</f>
        <v>35</v>
      </c>
      <c r="H472" s="11">
        <f>SUMIF(Raw_Data!N:N,Product_Master!A472,Raw_Data!R:R)</f>
        <v>345.84000000000003</v>
      </c>
      <c r="I472" s="13">
        <f t="shared" si="14"/>
        <v>22.575757575757574</v>
      </c>
      <c r="J472" t="str">
        <f t="shared" si="15"/>
        <v>Medium</v>
      </c>
    </row>
    <row r="473" spans="1:10" x14ac:dyDescent="0.3">
      <c r="A473" t="s">
        <v>1833</v>
      </c>
      <c r="B473" t="str">
        <f>IFERROR(INDEX(Raw_Data!Q:Q,MATCH(Product_Master!A473,Raw_Data!N:N,0)),"NOT FOUND")</f>
        <v>Premier Elliptical Ring Binder, Black</v>
      </c>
      <c r="C473" t="str">
        <f>IFERROR(INDEX(Raw_Data!O:O,MATCH(Product_Master!A473,Raw_Data!N:N,0)),"NOT FOUND")</f>
        <v>Office Supplies</v>
      </c>
      <c r="D473" t="str">
        <f>IFERROR(INDEX(Raw_Data!P:P,MATCH(Product_Master!A473,Raw_Data!N:N,0)),"NOT FOUND")</f>
        <v>Binders</v>
      </c>
      <c r="E473" s="11">
        <f>AVERAGEIF(Raw_Data!N:N,Product_Master!A473,Raw_Data!R:R)</f>
        <v>58.512444444444441</v>
      </c>
      <c r="F473" s="11">
        <f>AVERAGEIF(Raw_Data!N:N,Product_Master!A473,Raw_Data!U:U)</f>
        <v>-22.390311111111107</v>
      </c>
      <c r="G473">
        <f>SUMIF(Raw_Data!N:N,Product_Master!A473,Raw_Data!S:S)</f>
        <v>46</v>
      </c>
      <c r="H473" s="11">
        <f>SUMIF(Raw_Data!N:N,Product_Master!A473,Raw_Data!R:R)</f>
        <v>526.61199999999997</v>
      </c>
      <c r="I473" s="13">
        <f t="shared" si="14"/>
        <v>-38.265895953757216</v>
      </c>
      <c r="J473" t="str">
        <f t="shared" si="15"/>
        <v>Medium</v>
      </c>
    </row>
    <row r="474" spans="1:10" x14ac:dyDescent="0.3">
      <c r="A474" t="s">
        <v>1836</v>
      </c>
      <c r="B474" t="str">
        <f>IFERROR(INDEX(Raw_Data!Q:Q,MATCH(Product_Master!A474,Raw_Data!N:N,0)),"NOT FOUND")</f>
        <v>Cardinal Poly Pocket Divider Pockets for Ring Binders</v>
      </c>
      <c r="C474" t="str">
        <f>IFERROR(INDEX(Raw_Data!O:O,MATCH(Product_Master!A474,Raw_Data!N:N,0)),"NOT FOUND")</f>
        <v>Office Supplies</v>
      </c>
      <c r="D474" t="str">
        <f>IFERROR(INDEX(Raw_Data!P:P,MATCH(Product_Master!A474,Raw_Data!N:N,0)),"NOT FOUND")</f>
        <v>Binders</v>
      </c>
      <c r="E474" s="11">
        <f>AVERAGEIF(Raw_Data!N:N,Product_Master!A474,Raw_Data!R:R)</f>
        <v>10.080000000000002</v>
      </c>
      <c r="F474" s="11">
        <f>AVERAGEIF(Raw_Data!N:N,Product_Master!A474,Raw_Data!U:U)</f>
        <v>3.15</v>
      </c>
      <c r="G474">
        <f>SUMIF(Raw_Data!N:N,Product_Master!A474,Raw_Data!S:S)</f>
        <v>15</v>
      </c>
      <c r="H474" s="11">
        <f>SUMIF(Raw_Data!N:N,Product_Master!A474,Raw_Data!R:R)</f>
        <v>40.320000000000007</v>
      </c>
      <c r="I474" s="13">
        <f t="shared" si="14"/>
        <v>31.249999999999993</v>
      </c>
      <c r="J474" t="str">
        <f t="shared" si="15"/>
        <v>Low Performer</v>
      </c>
    </row>
    <row r="475" spans="1:10" x14ac:dyDescent="0.3">
      <c r="A475" t="s">
        <v>1841</v>
      </c>
      <c r="B475" t="str">
        <f>IFERROR(INDEX(Raw_Data!Q:Q,MATCH(Product_Master!A475,Raw_Data!N:N,0)),"NOT FOUND")</f>
        <v>Eureka The Boss Cordless Rechargeable Stick Vac</v>
      </c>
      <c r="C475" t="str">
        <f>IFERROR(INDEX(Raw_Data!O:O,MATCH(Product_Master!A475,Raw_Data!N:N,0)),"NOT FOUND")</f>
        <v>Office Supplies</v>
      </c>
      <c r="D475" t="str">
        <f>IFERROR(INDEX(Raw_Data!P:P,MATCH(Product_Master!A475,Raw_Data!N:N,0)),"NOT FOUND")</f>
        <v>Appliances</v>
      </c>
      <c r="E475" s="11">
        <f>AVERAGEIF(Raw_Data!N:N,Product_Master!A475,Raw_Data!R:R)</f>
        <v>158.03799999999998</v>
      </c>
      <c r="F475" s="11">
        <f>AVERAGEIF(Raw_Data!N:N,Product_Master!A475,Raw_Data!U:U)</f>
        <v>40.189233333333334</v>
      </c>
      <c r="G475">
        <f>SUMIF(Raw_Data!N:N,Product_Master!A475,Raw_Data!S:S)</f>
        <v>19</v>
      </c>
      <c r="H475" s="11">
        <f>SUMIF(Raw_Data!N:N,Product_Master!A475,Raw_Data!R:R)</f>
        <v>948.22799999999995</v>
      </c>
      <c r="I475" s="13">
        <f t="shared" si="14"/>
        <v>25.430107526881724</v>
      </c>
      <c r="J475" t="str">
        <f t="shared" si="15"/>
        <v>Medium</v>
      </c>
    </row>
    <row r="476" spans="1:10" x14ac:dyDescent="0.3">
      <c r="A476" t="s">
        <v>1843</v>
      </c>
      <c r="B476" t="str">
        <f>IFERROR(INDEX(Raw_Data!Q:Q,MATCH(Product_Master!A476,Raw_Data!N:N,0)),"NOT FOUND")</f>
        <v>Situations Contoured Folding Chairs, 4/Set</v>
      </c>
      <c r="C476" t="str">
        <f>IFERROR(INDEX(Raw_Data!O:O,MATCH(Product_Master!A476,Raw_Data!N:N,0)),"NOT FOUND")</f>
        <v>Furniture</v>
      </c>
      <c r="D476" t="str">
        <f>IFERROR(INDEX(Raw_Data!P:P,MATCH(Product_Master!A476,Raw_Data!N:N,0)),"NOT FOUND")</f>
        <v>Chairs</v>
      </c>
      <c r="E476" s="11">
        <f>AVERAGEIF(Raw_Data!N:N,Product_Master!A476,Raw_Data!R:R)</f>
        <v>242.75160000000002</v>
      </c>
      <c r="F476" s="11">
        <f>AVERAGEIF(Raw_Data!N:N,Product_Master!A476,Raw_Data!U:U)</f>
        <v>15.615600000000001</v>
      </c>
      <c r="G476">
        <f>SUMIF(Raw_Data!N:N,Product_Master!A476,Raw_Data!S:S)</f>
        <v>64</v>
      </c>
      <c r="H476" s="11">
        <f>SUMIF(Raw_Data!N:N,Product_Master!A476,Raw_Data!R:R)</f>
        <v>3641.2740000000003</v>
      </c>
      <c r="I476" s="13">
        <f t="shared" si="14"/>
        <v>6.4327485380116958</v>
      </c>
      <c r="J476" t="str">
        <f t="shared" si="15"/>
        <v>High Performer</v>
      </c>
    </row>
    <row r="477" spans="1:10" x14ac:dyDescent="0.3">
      <c r="A477" t="s">
        <v>1849</v>
      </c>
      <c r="B477" t="str">
        <f>IFERROR(INDEX(Raw_Data!Q:Q,MATCH(Product_Master!A477,Raw_Data!N:N,0)),"NOT FOUND")</f>
        <v>Enermax Aurora Lite Keyboard</v>
      </c>
      <c r="C477" t="str">
        <f>IFERROR(INDEX(Raw_Data!O:O,MATCH(Product_Master!A477,Raw_Data!N:N,0)),"NOT FOUND")</f>
        <v>Technology</v>
      </c>
      <c r="D477" t="str">
        <f>IFERROR(INDEX(Raw_Data!P:P,MATCH(Product_Master!A477,Raw_Data!N:N,0)),"NOT FOUND")</f>
        <v>Accessories</v>
      </c>
      <c r="E477" s="11">
        <f>AVERAGEIF(Raw_Data!N:N,Product_Master!A477,Raw_Data!R:R)</f>
        <v>328.23</v>
      </c>
      <c r="F477" s="11">
        <f>AVERAGEIF(Raw_Data!N:N,Product_Master!A477,Raw_Data!U:U)</f>
        <v>144.4212</v>
      </c>
      <c r="G477">
        <f>SUMIF(Raw_Data!N:N,Product_Master!A477,Raw_Data!S:S)</f>
        <v>21</v>
      </c>
      <c r="H477" s="11">
        <f>SUMIF(Raw_Data!N:N,Product_Master!A477,Raw_Data!R:R)</f>
        <v>1641.15</v>
      </c>
      <c r="I477" s="13">
        <f t="shared" si="14"/>
        <v>43.999999999999993</v>
      </c>
      <c r="J477" t="str">
        <f t="shared" si="15"/>
        <v>High Performer</v>
      </c>
    </row>
    <row r="478" spans="1:10" x14ac:dyDescent="0.3">
      <c r="A478" t="s">
        <v>1852</v>
      </c>
      <c r="B478" t="str">
        <f>IFERROR(INDEX(Raw_Data!Q:Q,MATCH(Product_Master!A478,Raw_Data!N:N,0)),"NOT FOUND")</f>
        <v>LG Electronics Tone+ HBS-730 Bluetooth Headset</v>
      </c>
      <c r="C478" t="str">
        <f>IFERROR(INDEX(Raw_Data!O:O,MATCH(Product_Master!A478,Raw_Data!N:N,0)),"NOT FOUND")</f>
        <v>Technology</v>
      </c>
      <c r="D478" t="str">
        <f>IFERROR(INDEX(Raw_Data!P:P,MATCH(Product_Master!A478,Raw_Data!N:N,0)),"NOT FOUND")</f>
        <v>Phones</v>
      </c>
      <c r="E478" s="11">
        <f>AVERAGEIF(Raw_Data!N:N,Product_Master!A478,Raw_Data!R:R)</f>
        <v>226.13799999999998</v>
      </c>
      <c r="F478" s="11">
        <f>AVERAGEIF(Raw_Data!N:N,Product_Master!A478,Raw_Data!U:U)</f>
        <v>33.325600000000001</v>
      </c>
      <c r="G478">
        <f>SUMIF(Raw_Data!N:N,Product_Master!A478,Raw_Data!S:S)</f>
        <v>18</v>
      </c>
      <c r="H478" s="11">
        <f>SUMIF(Raw_Data!N:N,Product_Master!A478,Raw_Data!R:R)</f>
        <v>904.55199999999991</v>
      </c>
      <c r="I478" s="13">
        <f t="shared" si="14"/>
        <v>14.736842105263159</v>
      </c>
      <c r="J478" t="str">
        <f t="shared" si="15"/>
        <v>Medium</v>
      </c>
    </row>
    <row r="479" spans="1:10" x14ac:dyDescent="0.3">
      <c r="A479" t="s">
        <v>1858</v>
      </c>
      <c r="B479" t="str">
        <f>IFERROR(INDEX(Raw_Data!Q:Q,MATCH(Product_Master!A479,Raw_Data!N:N,0)),"NOT FOUND")</f>
        <v>SanDisk Cruzer 64 GB USB Flash Drive</v>
      </c>
      <c r="C479" t="str">
        <f>IFERROR(INDEX(Raw_Data!O:O,MATCH(Product_Master!A479,Raw_Data!N:N,0)),"NOT FOUND")</f>
        <v>Technology</v>
      </c>
      <c r="D479" t="str">
        <f>IFERROR(INDEX(Raw_Data!P:P,MATCH(Product_Master!A479,Raw_Data!N:N,0)),"NOT FOUND")</f>
        <v>Accessories</v>
      </c>
      <c r="E479" s="11">
        <f>AVERAGEIF(Raw_Data!N:N,Product_Master!A479,Raw_Data!R:R)</f>
        <v>131.55911111111112</v>
      </c>
      <c r="F479" s="11">
        <f>AVERAGEIF(Raw_Data!N:N,Product_Master!A479,Raw_Data!U:U)</f>
        <v>35.512888888888888</v>
      </c>
      <c r="G479">
        <f>SUMIF(Raw_Data!N:N,Product_Master!A479,Raw_Data!S:S)</f>
        <v>34</v>
      </c>
      <c r="H479" s="11">
        <f>SUMIF(Raw_Data!N:N,Product_Master!A479,Raw_Data!R:R)</f>
        <v>1184.0320000000002</v>
      </c>
      <c r="I479" s="13">
        <f t="shared" si="14"/>
        <v>26.993865030674847</v>
      </c>
      <c r="J479" t="str">
        <f t="shared" si="15"/>
        <v>Medium</v>
      </c>
    </row>
    <row r="480" spans="1:10" x14ac:dyDescent="0.3">
      <c r="A480" t="s">
        <v>1860</v>
      </c>
      <c r="B480" t="str">
        <f>IFERROR(INDEX(Raw_Data!Q:Q,MATCH(Product_Master!A480,Raw_Data!N:N,0)),"NOT FOUND")</f>
        <v>Xblue XB-1670-86 X16 Small Office Telephone - Titanium</v>
      </c>
      <c r="C480" t="str">
        <f>IFERROR(INDEX(Raw_Data!O:O,MATCH(Product_Master!A480,Raw_Data!N:N,0)),"NOT FOUND")</f>
        <v>Technology</v>
      </c>
      <c r="D480" t="str">
        <f>IFERROR(INDEX(Raw_Data!P:P,MATCH(Product_Master!A480,Raw_Data!N:N,0)),"NOT FOUND")</f>
        <v>Phones</v>
      </c>
      <c r="E480" s="11">
        <f>AVERAGEIF(Raw_Data!N:N,Product_Master!A480,Raw_Data!R:R)</f>
        <v>302.37599999999998</v>
      </c>
      <c r="F480" s="11">
        <f>AVERAGEIF(Raw_Data!N:N,Product_Master!A480,Raw_Data!U:U)</f>
        <v>66.144750000000002</v>
      </c>
      <c r="G480">
        <f>SUMIF(Raw_Data!N:N,Product_Master!A480,Raw_Data!S:S)</f>
        <v>5</v>
      </c>
      <c r="H480" s="11">
        <f>SUMIF(Raw_Data!N:N,Product_Master!A480,Raw_Data!R:R)</f>
        <v>604.75199999999995</v>
      </c>
      <c r="I480" s="13">
        <f t="shared" si="14"/>
        <v>21.875000000000004</v>
      </c>
      <c r="J480" t="str">
        <f t="shared" si="15"/>
        <v>Medium</v>
      </c>
    </row>
    <row r="481" spans="1:10" x14ac:dyDescent="0.3">
      <c r="A481" t="s">
        <v>1862</v>
      </c>
      <c r="B481" t="str">
        <f>IFERROR(INDEX(Raw_Data!Q:Q,MATCH(Product_Master!A481,Raw_Data!N:N,0)),"NOT FOUND")</f>
        <v>Deflect-o EconoMat Studded, No Bevel Mat for Low Pile Carpeting</v>
      </c>
      <c r="C481" t="str">
        <f>IFERROR(INDEX(Raw_Data!O:O,MATCH(Product_Master!A481,Raw_Data!N:N,0)),"NOT FOUND")</f>
        <v>Furniture</v>
      </c>
      <c r="D481" t="str">
        <f>IFERROR(INDEX(Raw_Data!P:P,MATCH(Product_Master!A481,Raw_Data!N:N,0)),"NOT FOUND")</f>
        <v>Furnishings</v>
      </c>
      <c r="E481" s="11">
        <f>AVERAGEIF(Raw_Data!N:N,Product_Master!A481,Raw_Data!R:R)</f>
        <v>123.96000000000001</v>
      </c>
      <c r="F481" s="11">
        <f>AVERAGEIF(Raw_Data!N:N,Product_Master!A481,Raw_Data!U:U)</f>
        <v>-13.911066666666667</v>
      </c>
      <c r="G481">
        <f>SUMIF(Raw_Data!N:N,Product_Master!A481,Raw_Data!S:S)</f>
        <v>33</v>
      </c>
      <c r="H481" s="11">
        <f>SUMIF(Raw_Data!N:N,Product_Master!A481,Raw_Data!R:R)</f>
        <v>1115.6400000000001</v>
      </c>
      <c r="I481" s="13">
        <f t="shared" si="14"/>
        <v>-11.222222222222221</v>
      </c>
      <c r="J481" t="str">
        <f t="shared" si="15"/>
        <v>Medium</v>
      </c>
    </row>
    <row r="482" spans="1:10" x14ac:dyDescent="0.3">
      <c r="A482" t="s">
        <v>1867</v>
      </c>
      <c r="B482" t="str">
        <f>IFERROR(INDEX(Raw_Data!Q:Q,MATCH(Product_Master!A482,Raw_Data!N:N,0)),"NOT FOUND")</f>
        <v>Avery Printable Repositionable Plastic Tabs</v>
      </c>
      <c r="C482" t="str">
        <f>IFERROR(INDEX(Raw_Data!O:O,MATCH(Product_Master!A482,Raw_Data!N:N,0)),"NOT FOUND")</f>
        <v>Office Supplies</v>
      </c>
      <c r="D482" t="str">
        <f>IFERROR(INDEX(Raw_Data!P:P,MATCH(Product_Master!A482,Raw_Data!N:N,0)),"NOT FOUND")</f>
        <v>Binders</v>
      </c>
      <c r="E482" s="11">
        <f>AVERAGEIF(Raw_Data!N:N,Product_Master!A482,Raw_Data!R:R)</f>
        <v>19.206666666666667</v>
      </c>
      <c r="F482" s="11">
        <f>AVERAGEIF(Raw_Data!N:N,Product_Master!A482,Raw_Data!U:U)</f>
        <v>7.0519999999999996</v>
      </c>
      <c r="G482">
        <f>SUMIF(Raw_Data!N:N,Product_Master!A482,Raw_Data!S:S)</f>
        <v>16</v>
      </c>
      <c r="H482" s="11">
        <f>SUMIF(Raw_Data!N:N,Product_Master!A482,Raw_Data!R:R)</f>
        <v>115.24</v>
      </c>
      <c r="I482" s="13">
        <f t="shared" si="14"/>
        <v>36.71641791044776</v>
      </c>
      <c r="J482" t="str">
        <f t="shared" si="15"/>
        <v>Low Performer</v>
      </c>
    </row>
    <row r="483" spans="1:10" x14ac:dyDescent="0.3">
      <c r="A483" t="s">
        <v>1869</v>
      </c>
      <c r="B483" t="str">
        <f>IFERROR(INDEX(Raw_Data!Q:Q,MATCH(Product_Master!A483,Raw_Data!N:N,0)),"NOT FOUND")</f>
        <v>Xerox 1898</v>
      </c>
      <c r="C483" t="str">
        <f>IFERROR(INDEX(Raw_Data!O:O,MATCH(Product_Master!A483,Raw_Data!N:N,0)),"NOT FOUND")</f>
        <v>Office Supplies</v>
      </c>
      <c r="D483" t="str">
        <f>IFERROR(INDEX(Raw_Data!P:P,MATCH(Product_Master!A483,Raw_Data!N:N,0)),"NOT FOUND")</f>
        <v>Paper</v>
      </c>
      <c r="E483" s="11">
        <f>AVERAGEIF(Raw_Data!N:N,Product_Master!A483,Raw_Data!R:R)</f>
        <v>25.50545454545454</v>
      </c>
      <c r="F483" s="11">
        <f>AVERAGEIF(Raw_Data!N:N,Product_Master!A483,Raw_Data!U:U)</f>
        <v>10.979490909090909</v>
      </c>
      <c r="G483">
        <f>SUMIF(Raw_Data!N:N,Product_Master!A483,Raw_Data!S:S)</f>
        <v>46</v>
      </c>
      <c r="H483" s="11">
        <f>SUMIF(Raw_Data!N:N,Product_Master!A483,Raw_Data!R:R)</f>
        <v>280.55999999999995</v>
      </c>
      <c r="I483" s="13">
        <f t="shared" si="14"/>
        <v>43.047619047619058</v>
      </c>
      <c r="J483" t="str">
        <f t="shared" si="15"/>
        <v>Low Performer</v>
      </c>
    </row>
    <row r="484" spans="1:10" x14ac:dyDescent="0.3">
      <c r="A484" t="s">
        <v>1872</v>
      </c>
      <c r="B484" t="str">
        <f>IFERROR(INDEX(Raw_Data!Q:Q,MATCH(Product_Master!A484,Raw_Data!N:N,0)),"NOT FOUND")</f>
        <v>Staple remover</v>
      </c>
      <c r="C484" t="str">
        <f>IFERROR(INDEX(Raw_Data!O:O,MATCH(Product_Master!A484,Raw_Data!N:N,0)),"NOT FOUND")</f>
        <v>Office Supplies</v>
      </c>
      <c r="D484" t="str">
        <f>IFERROR(INDEX(Raw_Data!P:P,MATCH(Product_Master!A484,Raw_Data!N:N,0)),"NOT FOUND")</f>
        <v>Supplies</v>
      </c>
      <c r="E484" s="11">
        <f>AVERAGEIF(Raw_Data!N:N,Product_Master!A484,Raw_Data!R:R)</f>
        <v>4.9413333333333336</v>
      </c>
      <c r="F484" s="11">
        <f>AVERAGEIF(Raw_Data!N:N,Product_Master!A484,Raw_Data!U:U)</f>
        <v>-0.63946666666666674</v>
      </c>
      <c r="G484">
        <f>SUMIF(Raw_Data!N:N,Product_Master!A484,Raw_Data!S:S)</f>
        <v>16</v>
      </c>
      <c r="H484" s="11">
        <f>SUMIF(Raw_Data!N:N,Product_Master!A484,Raw_Data!R:R)</f>
        <v>29.648</v>
      </c>
      <c r="I484" s="13">
        <f t="shared" si="14"/>
        <v>-12.941176470588237</v>
      </c>
      <c r="J484" t="str">
        <f t="shared" si="15"/>
        <v>Low Performer</v>
      </c>
    </row>
    <row r="485" spans="1:10" x14ac:dyDescent="0.3">
      <c r="A485" t="s">
        <v>1876</v>
      </c>
      <c r="B485" t="str">
        <f>IFERROR(INDEX(Raw_Data!Q:Q,MATCH(Product_Master!A485,Raw_Data!N:N,0)),"NOT FOUND")</f>
        <v>HON 5400 Series Task Chairs for Big and Tall</v>
      </c>
      <c r="C485" t="str">
        <f>IFERROR(INDEX(Raw_Data!O:O,MATCH(Product_Master!A485,Raw_Data!N:N,0)),"NOT FOUND")</f>
        <v>Furniture</v>
      </c>
      <c r="D485" t="str">
        <f>IFERROR(INDEX(Raw_Data!P:P,MATCH(Product_Master!A485,Raw_Data!N:N,0)),"NOT FOUND")</f>
        <v>Chairs</v>
      </c>
      <c r="E485" s="11">
        <f>AVERAGEIF(Raw_Data!N:N,Product_Master!A485,Raw_Data!R:R)</f>
        <v>2733.8220000000001</v>
      </c>
      <c r="F485" s="11">
        <f>AVERAGEIF(Raw_Data!N:N,Product_Master!A485,Raw_Data!U:U)</f>
        <v>7.1054273576010019E-15</v>
      </c>
      <c r="G485">
        <f>SUMIF(Raw_Data!N:N,Product_Master!A485,Raw_Data!S:S)</f>
        <v>39</v>
      </c>
      <c r="H485" s="11">
        <f>SUMIF(Raw_Data!N:N,Product_Master!A485,Raw_Data!R:R)</f>
        <v>21870.576000000001</v>
      </c>
      <c r="I485" s="13">
        <f t="shared" si="14"/>
        <v>2.599081929109138E-16</v>
      </c>
      <c r="J485" t="str">
        <f t="shared" si="15"/>
        <v>High Performer</v>
      </c>
    </row>
    <row r="486" spans="1:10" x14ac:dyDescent="0.3">
      <c r="A486" t="s">
        <v>1879</v>
      </c>
      <c r="B486" t="str">
        <f>IFERROR(INDEX(Raw_Data!Q:Q,MATCH(Product_Master!A486,Raw_Data!N:N,0)),"NOT FOUND")</f>
        <v>Howard Miller 11-1/2" Diameter Grantwood Wall Clock</v>
      </c>
      <c r="C486" t="str">
        <f>IFERROR(INDEX(Raw_Data!O:O,MATCH(Product_Master!A486,Raw_Data!N:N,0)),"NOT FOUND")</f>
        <v>Furniture</v>
      </c>
      <c r="D486" t="str">
        <f>IFERROR(INDEX(Raw_Data!P:P,MATCH(Product_Master!A486,Raw_Data!N:N,0)),"NOT FOUND")</f>
        <v>Furnishings</v>
      </c>
      <c r="E486" s="11">
        <f>AVERAGEIF(Raw_Data!N:N,Product_Master!A486,Raw_Data!R:R)</f>
        <v>83.384666666666661</v>
      </c>
      <c r="F486" s="11">
        <f>AVERAGEIF(Raw_Data!N:N,Product_Master!A486,Raw_Data!U:U)</f>
        <v>16.964466666666667</v>
      </c>
      <c r="G486">
        <f>SUMIF(Raw_Data!N:N,Product_Master!A486,Raw_Data!S:S)</f>
        <v>14</v>
      </c>
      <c r="H486" s="11">
        <f>SUMIF(Raw_Data!N:N,Product_Master!A486,Raw_Data!R:R)</f>
        <v>500.30799999999999</v>
      </c>
      <c r="I486" s="13">
        <f t="shared" si="14"/>
        <v>20.344827586206897</v>
      </c>
      <c r="J486" t="str">
        <f t="shared" si="15"/>
        <v>Medium</v>
      </c>
    </row>
    <row r="487" spans="1:10" x14ac:dyDescent="0.3">
      <c r="A487" t="s">
        <v>1884</v>
      </c>
      <c r="B487" t="str">
        <f>IFERROR(INDEX(Raw_Data!Q:Q,MATCH(Product_Master!A487,Raw_Data!N:N,0)),"NOT FOUND")</f>
        <v>Advantus T-Pin Paper Clips</v>
      </c>
      <c r="C487" t="str">
        <f>IFERROR(INDEX(Raw_Data!O:O,MATCH(Product_Master!A487,Raw_Data!N:N,0)),"NOT FOUND")</f>
        <v>Office Supplies</v>
      </c>
      <c r="D487" t="str">
        <f>IFERROR(INDEX(Raw_Data!P:P,MATCH(Product_Master!A487,Raw_Data!N:N,0)),"NOT FOUND")</f>
        <v>Fasteners</v>
      </c>
      <c r="E487" s="11">
        <f>AVERAGEIF(Raw_Data!N:N,Product_Master!A487,Raw_Data!R:R)</f>
        <v>12.808400000000001</v>
      </c>
      <c r="F487" s="11">
        <f>AVERAGEIF(Raw_Data!N:N,Product_Master!A487,Raw_Data!U:U)</f>
        <v>4.00488</v>
      </c>
      <c r="G487">
        <f>SUMIF(Raw_Data!N:N,Product_Master!A487,Raw_Data!S:S)</f>
        <v>16</v>
      </c>
      <c r="H487" s="11">
        <f>SUMIF(Raw_Data!N:N,Product_Master!A487,Raw_Data!R:R)</f>
        <v>64.042000000000002</v>
      </c>
      <c r="I487" s="13">
        <f t="shared" si="14"/>
        <v>31.267605633802813</v>
      </c>
      <c r="J487" t="str">
        <f t="shared" si="15"/>
        <v>Low Performer</v>
      </c>
    </row>
    <row r="488" spans="1:10" x14ac:dyDescent="0.3">
      <c r="A488" t="s">
        <v>1888</v>
      </c>
      <c r="B488" t="str">
        <f>IFERROR(INDEX(Raw_Data!Q:Q,MATCH(Product_Master!A488,Raw_Data!N:N,0)),"NOT FOUND")</f>
        <v>Tennsco 16-Compartment Lockers with Coat Rack</v>
      </c>
      <c r="C488" t="str">
        <f>IFERROR(INDEX(Raw_Data!O:O,MATCH(Product_Master!A488,Raw_Data!N:N,0)),"NOT FOUND")</f>
        <v>Office Supplies</v>
      </c>
      <c r="D488" t="str">
        <f>IFERROR(INDEX(Raw_Data!P:P,MATCH(Product_Master!A488,Raw_Data!N:N,0)),"NOT FOUND")</f>
        <v>Storage</v>
      </c>
      <c r="E488" s="11">
        <f>AVERAGEIF(Raw_Data!N:N,Product_Master!A488,Raw_Data!R:R)</f>
        <v>1503.1047999999998</v>
      </c>
      <c r="F488" s="11">
        <f>AVERAGEIF(Raw_Data!N:N,Product_Master!A488,Raw_Data!U:U)</f>
        <v>222.87415999999999</v>
      </c>
      <c r="G488">
        <f>SUMIF(Raw_Data!N:N,Product_Master!A488,Raw_Data!S:S)</f>
        <v>13</v>
      </c>
      <c r="H488" s="11">
        <f>SUMIF(Raw_Data!N:N,Product_Master!A488,Raw_Data!R:R)</f>
        <v>7515.5239999999994</v>
      </c>
      <c r="I488" s="13">
        <f t="shared" si="14"/>
        <v>14.827586206896553</v>
      </c>
      <c r="J488" t="str">
        <f t="shared" si="15"/>
        <v>High Performer</v>
      </c>
    </row>
    <row r="489" spans="1:10" x14ac:dyDescent="0.3">
      <c r="A489" t="s">
        <v>1893</v>
      </c>
      <c r="B489" t="str">
        <f>IFERROR(INDEX(Raw_Data!Q:Q,MATCH(Product_Master!A489,Raw_Data!N:N,0)),"NOT FOUND")</f>
        <v>Zebra Zazzle Fluorescent Highlighters</v>
      </c>
      <c r="C489" t="str">
        <f>IFERROR(INDEX(Raw_Data!O:O,MATCH(Product_Master!A489,Raw_Data!N:N,0)),"NOT FOUND")</f>
        <v>Office Supplies</v>
      </c>
      <c r="D489" t="str">
        <f>IFERROR(INDEX(Raw_Data!P:P,MATCH(Product_Master!A489,Raw_Data!N:N,0)),"NOT FOUND")</f>
        <v>Art</v>
      </c>
      <c r="E489" s="11">
        <f>AVERAGEIF(Raw_Data!N:N,Product_Master!A489,Raw_Data!R:R)</f>
        <v>16.821333333333335</v>
      </c>
      <c r="F489" s="11">
        <f>AVERAGEIF(Raw_Data!N:N,Product_Master!A489,Raw_Data!U:U)</f>
        <v>3.4453333333333327</v>
      </c>
      <c r="G489">
        <f>SUMIF(Raw_Data!N:N,Product_Master!A489,Raw_Data!S:S)</f>
        <v>20</v>
      </c>
      <c r="H489" s="11">
        <f>SUMIF(Raw_Data!N:N,Product_Master!A489,Raw_Data!R:R)</f>
        <v>100.92800000000001</v>
      </c>
      <c r="I489" s="13">
        <f t="shared" si="14"/>
        <v>20.481927710843369</v>
      </c>
      <c r="J489" t="str">
        <f t="shared" si="15"/>
        <v>Low Performer</v>
      </c>
    </row>
    <row r="490" spans="1:10" x14ac:dyDescent="0.3">
      <c r="A490" t="s">
        <v>1898</v>
      </c>
      <c r="B490" t="str">
        <f>IFERROR(INDEX(Raw_Data!Q:Q,MATCH(Product_Master!A490,Raw_Data!N:N,0)),"NOT FOUND")</f>
        <v>Avery 473</v>
      </c>
      <c r="C490" t="str">
        <f>IFERROR(INDEX(Raw_Data!O:O,MATCH(Product_Master!A490,Raw_Data!N:N,0)),"NOT FOUND")</f>
        <v>Office Supplies</v>
      </c>
      <c r="D490" t="str">
        <f>IFERROR(INDEX(Raw_Data!P:P,MATCH(Product_Master!A490,Raw_Data!N:N,0)),"NOT FOUND")</f>
        <v>Labels</v>
      </c>
      <c r="E490" s="11">
        <f>AVERAGEIF(Raw_Data!N:N,Product_Master!A490,Raw_Data!R:R)</f>
        <v>41.4</v>
      </c>
      <c r="F490" s="11">
        <f>AVERAGEIF(Raw_Data!N:N,Product_Master!A490,Raw_Data!U:U)</f>
        <v>19.872</v>
      </c>
      <c r="G490">
        <f>SUMIF(Raw_Data!N:N,Product_Master!A490,Raw_Data!S:S)</f>
        <v>24</v>
      </c>
      <c r="H490" s="11">
        <f>SUMIF(Raw_Data!N:N,Product_Master!A490,Raw_Data!R:R)</f>
        <v>248.4</v>
      </c>
      <c r="I490" s="13">
        <f t="shared" si="14"/>
        <v>48.000000000000007</v>
      </c>
      <c r="J490" t="str">
        <f t="shared" si="15"/>
        <v>Low Performer</v>
      </c>
    </row>
    <row r="491" spans="1:10" x14ac:dyDescent="0.3">
      <c r="A491" t="s">
        <v>1900</v>
      </c>
      <c r="B491" t="str">
        <f>IFERROR(INDEX(Raw_Data!Q:Q,MATCH(Product_Master!A491,Raw_Data!N:N,0)),"NOT FOUND")</f>
        <v>Bretford “Just In Time” Height-Adjustable Multi-Task Work Tables</v>
      </c>
      <c r="C491" t="str">
        <f>IFERROR(INDEX(Raw_Data!O:O,MATCH(Product_Master!A491,Raw_Data!N:N,0)),"NOT FOUND")</f>
        <v>Furniture</v>
      </c>
      <c r="D491" t="str">
        <f>IFERROR(INDEX(Raw_Data!P:P,MATCH(Product_Master!A491,Raw_Data!N:N,0)),"NOT FOUND")</f>
        <v>Tables</v>
      </c>
      <c r="E491" s="11">
        <f>AVERAGEIF(Raw_Data!N:N,Product_Master!A491,Raw_Data!R:R)</f>
        <v>1408.7249999999999</v>
      </c>
      <c r="F491" s="11">
        <f>AVERAGEIF(Raw_Data!N:N,Product_Master!A491,Raw_Data!U:U)</f>
        <v>-241.04849999999999</v>
      </c>
      <c r="G491">
        <f>SUMIF(Raw_Data!N:N,Product_Master!A491,Raw_Data!S:S)</f>
        <v>17</v>
      </c>
      <c r="H491" s="11">
        <f>SUMIF(Raw_Data!N:N,Product_Master!A491,Raw_Data!R:R)</f>
        <v>5634.9</v>
      </c>
      <c r="I491" s="13">
        <f t="shared" si="14"/>
        <v>-17.111111111111111</v>
      </c>
      <c r="J491" t="str">
        <f t="shared" si="15"/>
        <v>High Performer</v>
      </c>
    </row>
    <row r="492" spans="1:10" x14ac:dyDescent="0.3">
      <c r="A492" t="s">
        <v>1902</v>
      </c>
      <c r="B492" t="str">
        <f>IFERROR(INDEX(Raw_Data!Q:Q,MATCH(Product_Master!A492,Raw_Data!N:N,0)),"NOT FOUND")</f>
        <v>Xerox 226</v>
      </c>
      <c r="C492" t="str">
        <f>IFERROR(INDEX(Raw_Data!O:O,MATCH(Product_Master!A492,Raw_Data!N:N,0)),"NOT FOUND")</f>
        <v>Office Supplies</v>
      </c>
      <c r="D492" t="str">
        <f>IFERROR(INDEX(Raw_Data!P:P,MATCH(Product_Master!A492,Raw_Data!N:N,0)),"NOT FOUND")</f>
        <v>Paper</v>
      </c>
      <c r="E492" s="11">
        <f>AVERAGEIF(Raw_Data!N:N,Product_Master!A492,Raw_Data!R:R)</f>
        <v>30.39709090909091</v>
      </c>
      <c r="F492" s="11">
        <f>AVERAGEIF(Raw_Data!N:N,Product_Master!A492,Raw_Data!U:U)</f>
        <v>14.161745454545452</v>
      </c>
      <c r="G492">
        <f>SUMIF(Raw_Data!N:N,Product_Master!A492,Raw_Data!S:S)</f>
        <v>53</v>
      </c>
      <c r="H492" s="11">
        <f>SUMIF(Raw_Data!N:N,Product_Master!A492,Raw_Data!R:R)</f>
        <v>334.36799999999999</v>
      </c>
      <c r="I492" s="13">
        <f t="shared" si="14"/>
        <v>46.589147286821699</v>
      </c>
      <c r="J492" t="str">
        <f t="shared" si="15"/>
        <v>Medium</v>
      </c>
    </row>
    <row r="493" spans="1:10" x14ac:dyDescent="0.3">
      <c r="A493" t="s">
        <v>1907</v>
      </c>
      <c r="B493" t="str">
        <f>IFERROR(INDEX(Raw_Data!Q:Q,MATCH(Product_Master!A493,Raw_Data!N:N,0)),"NOT FOUND")</f>
        <v>GBC Prepunched Paper, 19-Hole, for Binding Systems, 24-lb</v>
      </c>
      <c r="C493" t="str">
        <f>IFERROR(INDEX(Raw_Data!O:O,MATCH(Product_Master!A493,Raw_Data!N:N,0)),"NOT FOUND")</f>
        <v>Office Supplies</v>
      </c>
      <c r="D493" t="str">
        <f>IFERROR(INDEX(Raw_Data!P:P,MATCH(Product_Master!A493,Raw_Data!N:N,0)),"NOT FOUND")</f>
        <v>Binders</v>
      </c>
      <c r="E493" s="11">
        <f>AVERAGEIF(Raw_Data!N:N,Product_Master!A493,Raw_Data!R:R)</f>
        <v>54.223624999999998</v>
      </c>
      <c r="F493" s="11">
        <f>AVERAGEIF(Raw_Data!N:N,Product_Master!A493,Raw_Data!U:U)</f>
        <v>15.722975</v>
      </c>
      <c r="G493">
        <f>SUMIF(Raw_Data!N:N,Product_Master!A493,Raw_Data!S:S)</f>
        <v>38</v>
      </c>
      <c r="H493" s="11">
        <f>SUMIF(Raw_Data!N:N,Product_Master!A493,Raw_Data!R:R)</f>
        <v>433.78899999999999</v>
      </c>
      <c r="I493" s="13">
        <f t="shared" si="14"/>
        <v>28.996539792387544</v>
      </c>
      <c r="J493" t="str">
        <f t="shared" si="15"/>
        <v>Medium</v>
      </c>
    </row>
    <row r="494" spans="1:10" x14ac:dyDescent="0.3">
      <c r="A494" t="s">
        <v>1912</v>
      </c>
      <c r="B494" t="str">
        <f>IFERROR(INDEX(Raw_Data!Q:Q,MATCH(Product_Master!A494,Raw_Data!N:N,0)),"NOT FOUND")</f>
        <v>Sanitaire Vibra Groomer IR Commercial Upright Vacuum, Replacement Belts</v>
      </c>
      <c r="C494" t="str">
        <f>IFERROR(INDEX(Raw_Data!O:O,MATCH(Product_Master!A494,Raw_Data!N:N,0)),"NOT FOUND")</f>
        <v>Office Supplies</v>
      </c>
      <c r="D494" t="str">
        <f>IFERROR(INDEX(Raw_Data!P:P,MATCH(Product_Master!A494,Raw_Data!N:N,0)),"NOT FOUND")</f>
        <v>Appliances</v>
      </c>
      <c r="E494" s="11">
        <f>AVERAGEIF(Raw_Data!N:N,Product_Master!A494,Raw_Data!R:R)</f>
        <v>13</v>
      </c>
      <c r="F494" s="11">
        <f>AVERAGEIF(Raw_Data!N:N,Product_Master!A494,Raw_Data!U:U)</f>
        <v>1.3</v>
      </c>
      <c r="G494">
        <f>SUMIF(Raw_Data!N:N,Product_Master!A494,Raw_Data!S:S)</f>
        <v>5</v>
      </c>
      <c r="H494" s="11">
        <f>SUMIF(Raw_Data!N:N,Product_Master!A494,Raw_Data!R:R)</f>
        <v>13</v>
      </c>
      <c r="I494" s="13">
        <f t="shared" si="14"/>
        <v>10</v>
      </c>
      <c r="J494" t="str">
        <f t="shared" si="15"/>
        <v>Low Performer</v>
      </c>
    </row>
    <row r="495" spans="1:10" x14ac:dyDescent="0.3">
      <c r="A495" t="s">
        <v>1914</v>
      </c>
      <c r="B495" t="str">
        <f>IFERROR(INDEX(Raw_Data!Q:Q,MATCH(Product_Master!A495,Raw_Data!N:N,0)),"NOT FOUND")</f>
        <v>Advantus Panel Wall Acrylic Frame</v>
      </c>
      <c r="C495" t="str">
        <f>IFERROR(INDEX(Raw_Data!O:O,MATCH(Product_Master!A495,Raw_Data!N:N,0)),"NOT FOUND")</f>
        <v>Furniture</v>
      </c>
      <c r="D495" t="str">
        <f>IFERROR(INDEX(Raw_Data!P:P,MATCH(Product_Master!A495,Raw_Data!N:N,0)),"NOT FOUND")</f>
        <v>Furnishings</v>
      </c>
      <c r="E495" s="11">
        <f>AVERAGEIF(Raw_Data!N:N,Product_Master!A495,Raw_Data!R:R)</f>
        <v>17.503999999999998</v>
      </c>
      <c r="F495" s="11">
        <f>AVERAGEIF(Raw_Data!N:N,Product_Master!A495,Raw_Data!U:U)</f>
        <v>5.0324</v>
      </c>
      <c r="G495">
        <f>SUMIF(Raw_Data!N:N,Product_Master!A495,Raw_Data!S:S)</f>
        <v>20</v>
      </c>
      <c r="H495" s="11">
        <f>SUMIF(Raw_Data!N:N,Product_Master!A495,Raw_Data!R:R)</f>
        <v>87.52</v>
      </c>
      <c r="I495" s="13">
        <f t="shared" si="14"/>
        <v>28.750000000000004</v>
      </c>
      <c r="J495" t="str">
        <f t="shared" si="15"/>
        <v>Low Performer</v>
      </c>
    </row>
    <row r="496" spans="1:10" x14ac:dyDescent="0.3">
      <c r="A496" t="s">
        <v>1919</v>
      </c>
      <c r="B496" t="str">
        <f>IFERROR(INDEX(Raw_Data!Q:Q,MATCH(Product_Master!A496,Raw_Data!N:N,0)),"NOT FOUND")</f>
        <v>Alliance Big Bands Rubber Bands, 12/Pack</v>
      </c>
      <c r="C496" t="str">
        <f>IFERROR(INDEX(Raw_Data!O:O,MATCH(Product_Master!A496,Raw_Data!N:N,0)),"NOT FOUND")</f>
        <v>Office Supplies</v>
      </c>
      <c r="D496" t="str">
        <f>IFERROR(INDEX(Raw_Data!P:P,MATCH(Product_Master!A496,Raw_Data!N:N,0)),"NOT FOUND")</f>
        <v>Fasteners</v>
      </c>
      <c r="E496" s="11">
        <f>AVERAGEIF(Raw_Data!N:N,Product_Master!A496,Raw_Data!R:R)</f>
        <v>7.4249999999999998</v>
      </c>
      <c r="F496" s="11">
        <f>AVERAGEIF(Raw_Data!N:N,Product_Master!A496,Raw_Data!U:U)</f>
        <v>0</v>
      </c>
      <c r="G496">
        <f>SUMIF(Raw_Data!N:N,Product_Master!A496,Raw_Data!S:S)</f>
        <v>15</v>
      </c>
      <c r="H496" s="11">
        <f>SUMIF(Raw_Data!N:N,Product_Master!A496,Raw_Data!R:R)</f>
        <v>29.7</v>
      </c>
      <c r="I496" s="13">
        <f t="shared" si="14"/>
        <v>0</v>
      </c>
      <c r="J496" t="str">
        <f t="shared" si="15"/>
        <v>Low Performer</v>
      </c>
    </row>
    <row r="497" spans="1:10" x14ac:dyDescent="0.3">
      <c r="A497" t="s">
        <v>1924</v>
      </c>
      <c r="B497" t="str">
        <f>IFERROR(INDEX(Raw_Data!Q:Q,MATCH(Product_Master!A497,Raw_Data!N:N,0)),"NOT FOUND")</f>
        <v>Cisco SPA301</v>
      </c>
      <c r="C497" t="str">
        <f>IFERROR(INDEX(Raw_Data!O:O,MATCH(Product_Master!A497,Raw_Data!N:N,0)),"NOT FOUND")</f>
        <v>Technology</v>
      </c>
      <c r="D497" t="str">
        <f>IFERROR(INDEX(Raw_Data!P:P,MATCH(Product_Master!A497,Raw_Data!N:N,0)),"NOT FOUND")</f>
        <v>Phones</v>
      </c>
      <c r="E497" s="11">
        <f>AVERAGEIF(Raw_Data!N:N,Product_Master!A497,Raw_Data!R:R)</f>
        <v>464.50355555555558</v>
      </c>
      <c r="F497" s="11">
        <f>AVERAGEIF(Raw_Data!N:N,Product_Master!A497,Raw_Data!U:U)</f>
        <v>100.52688888888889</v>
      </c>
      <c r="G497">
        <f>SUMIF(Raw_Data!N:N,Product_Master!A497,Raw_Data!S:S)</f>
        <v>30</v>
      </c>
      <c r="H497" s="11">
        <f>SUMIF(Raw_Data!N:N,Product_Master!A497,Raw_Data!R:R)</f>
        <v>4180.5320000000002</v>
      </c>
      <c r="I497" s="13">
        <f t="shared" si="14"/>
        <v>21.641791044776117</v>
      </c>
      <c r="J497" t="str">
        <f t="shared" si="15"/>
        <v>High Performer</v>
      </c>
    </row>
    <row r="498" spans="1:10" x14ac:dyDescent="0.3">
      <c r="A498" t="s">
        <v>1929</v>
      </c>
      <c r="B498" t="str">
        <f>IFERROR(INDEX(Raw_Data!Q:Q,MATCH(Product_Master!A498,Raw_Data!N:N,0)),"NOT FOUND")</f>
        <v>Personal Creations Ink Jet Cards and Labels</v>
      </c>
      <c r="C498" t="str">
        <f>IFERROR(INDEX(Raw_Data!O:O,MATCH(Product_Master!A498,Raw_Data!N:N,0)),"NOT FOUND")</f>
        <v>Office Supplies</v>
      </c>
      <c r="D498" t="str">
        <f>IFERROR(INDEX(Raw_Data!P:P,MATCH(Product_Master!A498,Raw_Data!N:N,0)),"NOT FOUND")</f>
        <v>Paper</v>
      </c>
      <c r="E498" s="11">
        <f>AVERAGEIF(Raw_Data!N:N,Product_Master!A498,Raw_Data!R:R)</f>
        <v>80.36</v>
      </c>
      <c r="F498" s="11">
        <f>AVERAGEIF(Raw_Data!N:N,Product_Master!A498,Raw_Data!U:U)</f>
        <v>39.376400000000004</v>
      </c>
      <c r="G498">
        <f>SUMIF(Raw_Data!N:N,Product_Master!A498,Raw_Data!S:S)</f>
        <v>28</v>
      </c>
      <c r="H498" s="11">
        <f>SUMIF(Raw_Data!N:N,Product_Master!A498,Raw_Data!R:R)</f>
        <v>321.44</v>
      </c>
      <c r="I498" s="13">
        <f t="shared" si="14"/>
        <v>49.000000000000007</v>
      </c>
      <c r="J498" t="str">
        <f t="shared" si="15"/>
        <v>Medium</v>
      </c>
    </row>
    <row r="499" spans="1:10" x14ac:dyDescent="0.3">
      <c r="A499" t="s">
        <v>1931</v>
      </c>
      <c r="B499" t="str">
        <f>IFERROR(INDEX(Raw_Data!Q:Q,MATCH(Product_Master!A499,Raw_Data!N:N,0)),"NOT FOUND")</f>
        <v>GBC White Gloss Covers, Plain Front</v>
      </c>
      <c r="C499" t="str">
        <f>IFERROR(INDEX(Raw_Data!O:O,MATCH(Product_Master!A499,Raw_Data!N:N,0)),"NOT FOUND")</f>
        <v>Office Supplies</v>
      </c>
      <c r="D499" t="str">
        <f>IFERROR(INDEX(Raw_Data!P:P,MATCH(Product_Master!A499,Raw_Data!N:N,0)),"NOT FOUND")</f>
        <v>Binders</v>
      </c>
      <c r="E499" s="11">
        <f>AVERAGEIF(Raw_Data!N:N,Product_Master!A499,Raw_Data!R:R)</f>
        <v>38.475428571428566</v>
      </c>
      <c r="F499" s="11">
        <f>AVERAGEIF(Raw_Data!N:N,Product_Master!A499,Raw_Data!U:U)</f>
        <v>4.4887999999999995</v>
      </c>
      <c r="G499">
        <f>SUMIF(Raw_Data!N:N,Product_Master!A499,Raw_Data!S:S)</f>
        <v>31</v>
      </c>
      <c r="H499" s="11">
        <f>SUMIF(Raw_Data!N:N,Product_Master!A499,Raw_Data!R:R)</f>
        <v>269.32799999999997</v>
      </c>
      <c r="I499" s="13">
        <f t="shared" si="14"/>
        <v>11.666666666666666</v>
      </c>
      <c r="J499" t="str">
        <f t="shared" si="15"/>
        <v>Low Performer</v>
      </c>
    </row>
    <row r="500" spans="1:10" x14ac:dyDescent="0.3">
      <c r="A500" t="s">
        <v>1933</v>
      </c>
      <c r="B500" t="str">
        <f>IFERROR(INDEX(Raw_Data!Q:Q,MATCH(Product_Master!A500,Raw_Data!N:N,0)),"NOT FOUND")</f>
        <v>Xerox 222</v>
      </c>
      <c r="C500" t="str">
        <f>IFERROR(INDEX(Raw_Data!O:O,MATCH(Product_Master!A500,Raw_Data!N:N,0)),"NOT FOUND")</f>
        <v>Office Supplies</v>
      </c>
      <c r="D500" t="str">
        <f>IFERROR(INDEX(Raw_Data!P:P,MATCH(Product_Master!A500,Raw_Data!N:N,0)),"NOT FOUND")</f>
        <v>Paper</v>
      </c>
      <c r="E500" s="11">
        <f>AVERAGEIF(Raw_Data!N:N,Product_Master!A500,Raw_Data!R:R)</f>
        <v>19.254857142857141</v>
      </c>
      <c r="F500" s="11">
        <f>AVERAGEIF(Raw_Data!N:N,Product_Master!A500,Raw_Data!U:U)</f>
        <v>8.6646857142857137</v>
      </c>
      <c r="G500">
        <f>SUMIF(Raw_Data!N:N,Product_Master!A500,Raw_Data!S:S)</f>
        <v>22</v>
      </c>
      <c r="H500" s="11">
        <f>SUMIF(Raw_Data!N:N,Product_Master!A500,Raw_Data!R:R)</f>
        <v>134.78399999999999</v>
      </c>
      <c r="I500" s="13">
        <f t="shared" si="14"/>
        <v>45</v>
      </c>
      <c r="J500" t="str">
        <f t="shared" si="15"/>
        <v>Low Performer</v>
      </c>
    </row>
    <row r="501" spans="1:10" x14ac:dyDescent="0.3">
      <c r="A501" t="s">
        <v>1935</v>
      </c>
      <c r="B501" t="str">
        <f>IFERROR(INDEX(Raw_Data!Q:Q,MATCH(Product_Master!A501,Raw_Data!N:N,0)),"NOT FOUND")</f>
        <v>Hon Every-Day Series Multi-Task Chairs</v>
      </c>
      <c r="C501" t="str">
        <f>IFERROR(INDEX(Raw_Data!O:O,MATCH(Product_Master!A501,Raw_Data!N:N,0)),"NOT FOUND")</f>
        <v>Furniture</v>
      </c>
      <c r="D501" t="str">
        <f>IFERROR(INDEX(Raw_Data!P:P,MATCH(Product_Master!A501,Raw_Data!N:N,0)),"NOT FOUND")</f>
        <v>Chairs</v>
      </c>
      <c r="E501" s="11">
        <f>AVERAGEIF(Raw_Data!N:N,Product_Master!A501,Raw_Data!R:R)</f>
        <v>674.84820000000013</v>
      </c>
      <c r="F501" s="11">
        <f>AVERAGEIF(Raw_Data!N:N,Product_Master!A501,Raw_Data!U:U)</f>
        <v>28.196999999999996</v>
      </c>
      <c r="G501">
        <f>SUMIF(Raw_Data!N:N,Product_Master!A501,Raw_Data!S:S)</f>
        <v>43</v>
      </c>
      <c r="H501" s="11">
        <f>SUMIF(Raw_Data!N:N,Product_Master!A501,Raw_Data!R:R)</f>
        <v>6748.4820000000009</v>
      </c>
      <c r="I501" s="13">
        <f t="shared" si="14"/>
        <v>4.1782729805013918</v>
      </c>
      <c r="J501" t="str">
        <f t="shared" si="15"/>
        <v>High Performer</v>
      </c>
    </row>
    <row r="502" spans="1:10" x14ac:dyDescent="0.3">
      <c r="A502" t="s">
        <v>1940</v>
      </c>
      <c r="B502" t="str">
        <f>IFERROR(INDEX(Raw_Data!Q:Q,MATCH(Product_Master!A502,Raw_Data!N:N,0)),"NOT FOUND")</f>
        <v>Cush Cases Heavy Duty Rugged Cover Case for Samsung Galaxy S5 - Purple</v>
      </c>
      <c r="C502" t="str">
        <f>IFERROR(INDEX(Raw_Data!O:O,MATCH(Product_Master!A502,Raw_Data!N:N,0)),"NOT FOUND")</f>
        <v>Technology</v>
      </c>
      <c r="D502" t="str">
        <f>IFERROR(INDEX(Raw_Data!P:P,MATCH(Product_Master!A502,Raw_Data!N:N,0)),"NOT FOUND")</f>
        <v>Phones</v>
      </c>
      <c r="E502" s="11">
        <f>AVERAGEIF(Raw_Data!N:N,Product_Master!A502,Raw_Data!R:R)</f>
        <v>10.89</v>
      </c>
      <c r="F502" s="11">
        <f>AVERAGEIF(Raw_Data!N:N,Product_Master!A502,Raw_Data!U:U)</f>
        <v>0.65175000000000005</v>
      </c>
      <c r="G502">
        <f>SUMIF(Raw_Data!N:N,Product_Master!A502,Raw_Data!S:S)</f>
        <v>17</v>
      </c>
      <c r="H502" s="11">
        <f>SUMIF(Raw_Data!N:N,Product_Master!A502,Raw_Data!R:R)</f>
        <v>65.34</v>
      </c>
      <c r="I502" s="13">
        <f t="shared" si="14"/>
        <v>5.9848484848484853</v>
      </c>
      <c r="J502" t="str">
        <f t="shared" si="15"/>
        <v>Low Performer</v>
      </c>
    </row>
    <row r="503" spans="1:10" x14ac:dyDescent="0.3">
      <c r="A503" t="s">
        <v>1946</v>
      </c>
      <c r="B503" t="str">
        <f>IFERROR(INDEX(Raw_Data!Q:Q,MATCH(Product_Master!A503,Raw_Data!N:N,0)),"NOT FOUND")</f>
        <v>Newell 332</v>
      </c>
      <c r="C503" t="str">
        <f>IFERROR(INDEX(Raw_Data!O:O,MATCH(Product_Master!A503,Raw_Data!N:N,0)),"NOT FOUND")</f>
        <v>Office Supplies</v>
      </c>
      <c r="D503" t="str">
        <f>IFERROR(INDEX(Raw_Data!P:P,MATCH(Product_Master!A503,Raw_Data!N:N,0)),"NOT FOUND")</f>
        <v>Art</v>
      </c>
      <c r="E503" s="11">
        <f>AVERAGEIF(Raw_Data!N:N,Product_Master!A503,Raw_Data!R:R)</f>
        <v>13.4064</v>
      </c>
      <c r="F503" s="11">
        <f>AVERAGEIF(Raw_Data!N:N,Product_Master!A503,Raw_Data!U:U)</f>
        <v>3.1046400000000003</v>
      </c>
      <c r="G503">
        <f>SUMIF(Raw_Data!N:N,Product_Master!A503,Raw_Data!S:S)</f>
        <v>24</v>
      </c>
      <c r="H503" s="11">
        <f>SUMIF(Raw_Data!N:N,Product_Master!A503,Raw_Data!R:R)</f>
        <v>67.031999999999996</v>
      </c>
      <c r="I503" s="13">
        <f t="shared" si="14"/>
        <v>23.157894736842106</v>
      </c>
      <c r="J503" t="str">
        <f t="shared" si="15"/>
        <v>Low Performer</v>
      </c>
    </row>
    <row r="504" spans="1:10" x14ac:dyDescent="0.3">
      <c r="A504" t="s">
        <v>1951</v>
      </c>
      <c r="B504" t="str">
        <f>IFERROR(INDEX(Raw_Data!Q:Q,MATCH(Product_Master!A504,Raw_Data!N:N,0)),"NOT FOUND")</f>
        <v>Rediform S.O.S. Phone Message Books</v>
      </c>
      <c r="C504" t="str">
        <f>IFERROR(INDEX(Raw_Data!O:O,MATCH(Product_Master!A504,Raw_Data!N:N,0)),"NOT FOUND")</f>
        <v>Office Supplies</v>
      </c>
      <c r="D504" t="str">
        <f>IFERROR(INDEX(Raw_Data!P:P,MATCH(Product_Master!A504,Raw_Data!N:N,0)),"NOT FOUND")</f>
        <v>Paper</v>
      </c>
      <c r="E504" s="11">
        <f>AVERAGEIF(Raw_Data!N:N,Product_Master!A504,Raw_Data!R:R)</f>
        <v>19.920000000000002</v>
      </c>
      <c r="F504" s="11">
        <f>AVERAGEIF(Raw_Data!N:N,Product_Master!A504,Raw_Data!U:U)</f>
        <v>9.7607999999999997</v>
      </c>
      <c r="G504">
        <f>SUMIF(Raw_Data!N:N,Product_Master!A504,Raw_Data!S:S)</f>
        <v>4</v>
      </c>
      <c r="H504" s="11">
        <f>SUMIF(Raw_Data!N:N,Product_Master!A504,Raw_Data!R:R)</f>
        <v>19.920000000000002</v>
      </c>
      <c r="I504" s="13">
        <f t="shared" si="14"/>
        <v>48.999999999999993</v>
      </c>
      <c r="J504" t="str">
        <f t="shared" si="15"/>
        <v>Low Performer</v>
      </c>
    </row>
    <row r="505" spans="1:10" x14ac:dyDescent="0.3">
      <c r="A505" t="s">
        <v>1953</v>
      </c>
      <c r="B505" t="str">
        <f>IFERROR(INDEX(Raw_Data!Q:Q,MATCH(Product_Master!A505,Raw_Data!N:N,0)),"NOT FOUND")</f>
        <v>Acme Value Line Scissors</v>
      </c>
      <c r="C505" t="str">
        <f>IFERROR(INDEX(Raw_Data!O:O,MATCH(Product_Master!A505,Raw_Data!N:N,0)),"NOT FOUND")</f>
        <v>Office Supplies</v>
      </c>
      <c r="D505" t="str">
        <f>IFERROR(INDEX(Raw_Data!P:P,MATCH(Product_Master!A505,Raw_Data!N:N,0)),"NOT FOUND")</f>
        <v>Supplies</v>
      </c>
      <c r="E505" s="11">
        <f>AVERAGEIF(Raw_Data!N:N,Product_Master!A505,Raw_Data!R:R)</f>
        <v>7.6649999999999991</v>
      </c>
      <c r="F505" s="11">
        <f>AVERAGEIF(Raw_Data!N:N,Product_Master!A505,Raw_Data!U:U)</f>
        <v>2.0440000000000005</v>
      </c>
      <c r="G505">
        <f>SUMIF(Raw_Data!N:N,Product_Master!A505,Raw_Data!S:S)</f>
        <v>22</v>
      </c>
      <c r="H505" s="11">
        <f>SUMIF(Raw_Data!N:N,Product_Master!A505,Raw_Data!R:R)</f>
        <v>76.649999999999991</v>
      </c>
      <c r="I505" s="13">
        <f t="shared" si="14"/>
        <v>26.666666666666679</v>
      </c>
      <c r="J505" t="str">
        <f t="shared" si="15"/>
        <v>Low Performer</v>
      </c>
    </row>
    <row r="506" spans="1:10" x14ac:dyDescent="0.3">
      <c r="A506" t="s">
        <v>1958</v>
      </c>
      <c r="B506" t="str">
        <f>IFERROR(INDEX(Raw_Data!Q:Q,MATCH(Product_Master!A506,Raw_Data!N:N,0)),"NOT FOUND")</f>
        <v>Contract Clock, 14", Brown</v>
      </c>
      <c r="C506" t="str">
        <f>IFERROR(INDEX(Raw_Data!O:O,MATCH(Product_Master!A506,Raw_Data!N:N,0)),"NOT FOUND")</f>
        <v>Furniture</v>
      </c>
      <c r="D506" t="str">
        <f>IFERROR(INDEX(Raw_Data!P:P,MATCH(Product_Master!A506,Raw_Data!N:N,0)),"NOT FOUND")</f>
        <v>Furnishings</v>
      </c>
      <c r="E506" s="11">
        <f>AVERAGEIF(Raw_Data!N:N,Product_Master!A506,Raw_Data!R:R)</f>
        <v>66.819199999999995</v>
      </c>
      <c r="F506" s="11">
        <f>AVERAGEIF(Raw_Data!N:N,Product_Master!A506,Raw_Data!U:U)</f>
        <v>5.8906400000000003</v>
      </c>
      <c r="G506">
        <f>SUMIF(Raw_Data!N:N,Product_Master!A506,Raw_Data!S:S)</f>
        <v>21</v>
      </c>
      <c r="H506" s="11">
        <f>SUMIF(Raw_Data!N:N,Product_Master!A506,Raw_Data!R:R)</f>
        <v>334.096</v>
      </c>
      <c r="I506" s="13">
        <f t="shared" si="14"/>
        <v>8.8157894736842124</v>
      </c>
      <c r="J506" t="str">
        <f t="shared" si="15"/>
        <v>Medium</v>
      </c>
    </row>
    <row r="507" spans="1:10" x14ac:dyDescent="0.3">
      <c r="A507" t="s">
        <v>1963</v>
      </c>
      <c r="B507" t="str">
        <f>IFERROR(INDEX(Raw_Data!Q:Q,MATCH(Product_Master!A507,Raw_Data!N:N,0)),"NOT FOUND")</f>
        <v>Martin-Yale Premier Letter Opener</v>
      </c>
      <c r="C507" t="str">
        <f>IFERROR(INDEX(Raw_Data!O:O,MATCH(Product_Master!A507,Raw_Data!N:N,0)),"NOT FOUND")</f>
        <v>Office Supplies</v>
      </c>
      <c r="D507" t="str">
        <f>IFERROR(INDEX(Raw_Data!P:P,MATCH(Product_Master!A507,Raw_Data!N:N,0)),"NOT FOUND")</f>
        <v>Supplies</v>
      </c>
      <c r="E507" s="11">
        <f>AVERAGEIF(Raw_Data!N:N,Product_Master!A507,Raw_Data!R:R)</f>
        <v>33.856000000000002</v>
      </c>
      <c r="F507" s="11">
        <f>AVERAGEIF(Raw_Data!N:N,Product_Master!A507,Raw_Data!U:U)</f>
        <v>-1.8399999999999999</v>
      </c>
      <c r="G507">
        <f>SUMIF(Raw_Data!N:N,Product_Master!A507,Raw_Data!S:S)</f>
        <v>20</v>
      </c>
      <c r="H507" s="11">
        <f>SUMIF(Raw_Data!N:N,Product_Master!A507,Raw_Data!R:R)</f>
        <v>236.99200000000002</v>
      </c>
      <c r="I507" s="13">
        <f t="shared" si="14"/>
        <v>-5.4347826086956514</v>
      </c>
      <c r="J507" t="str">
        <f t="shared" si="15"/>
        <v>Low Performer</v>
      </c>
    </row>
    <row r="508" spans="1:10" x14ac:dyDescent="0.3">
      <c r="A508" t="s">
        <v>1968</v>
      </c>
      <c r="B508" t="str">
        <f>IFERROR(INDEX(Raw_Data!Q:Q,MATCH(Product_Master!A508,Raw_Data!N:N,0)),"NOT FOUND")</f>
        <v>AT&amp;T SB67148 SynJ</v>
      </c>
      <c r="C508" t="str">
        <f>IFERROR(INDEX(Raw_Data!O:O,MATCH(Product_Master!A508,Raw_Data!N:N,0)),"NOT FOUND")</f>
        <v>Technology</v>
      </c>
      <c r="D508" t="str">
        <f>IFERROR(INDEX(Raw_Data!P:P,MATCH(Product_Master!A508,Raw_Data!N:N,0)),"NOT FOUND")</f>
        <v>Phones</v>
      </c>
      <c r="E508" s="11">
        <f>AVERAGEIF(Raw_Data!N:N,Product_Master!A508,Raw_Data!R:R)</f>
        <v>158.376</v>
      </c>
      <c r="F508" s="11">
        <f>AVERAGEIF(Raw_Data!N:N,Product_Master!A508,Raw_Data!U:U)</f>
        <v>29.915466666666671</v>
      </c>
      <c r="G508">
        <f>SUMIF(Raw_Data!N:N,Product_Master!A508,Raw_Data!S:S)</f>
        <v>8</v>
      </c>
      <c r="H508" s="11">
        <f>SUMIF(Raw_Data!N:N,Product_Master!A508,Raw_Data!R:R)</f>
        <v>475.12799999999999</v>
      </c>
      <c r="I508" s="13">
        <f t="shared" si="14"/>
        <v>18.888888888888893</v>
      </c>
      <c r="J508" t="str">
        <f t="shared" si="15"/>
        <v>Medium</v>
      </c>
    </row>
    <row r="509" spans="1:10" x14ac:dyDescent="0.3">
      <c r="A509" t="s">
        <v>1970</v>
      </c>
      <c r="B509" t="str">
        <f>IFERROR(INDEX(Raw_Data!Q:Q,MATCH(Product_Master!A509,Raw_Data!N:N,0)),"NOT FOUND")</f>
        <v>Recycled Pressboard Report Cover with Reinforced Top Hinge</v>
      </c>
      <c r="C509" t="str">
        <f>IFERROR(INDEX(Raw_Data!O:O,MATCH(Product_Master!A509,Raw_Data!N:N,0)),"NOT FOUND")</f>
        <v>Office Supplies</v>
      </c>
      <c r="D509" t="str">
        <f>IFERROR(INDEX(Raw_Data!P:P,MATCH(Product_Master!A509,Raw_Data!N:N,0)),"NOT FOUND")</f>
        <v>Binders</v>
      </c>
      <c r="E509" s="11">
        <f>AVERAGEIF(Raw_Data!N:N,Product_Master!A509,Raw_Data!R:R)</f>
        <v>8.7210000000000001</v>
      </c>
      <c r="F509" s="11">
        <f>AVERAGEIF(Raw_Data!N:N,Product_Master!A509,Raw_Data!U:U)</f>
        <v>1.7199749999999998</v>
      </c>
      <c r="G509">
        <f>SUMIF(Raw_Data!N:N,Product_Master!A509,Raw_Data!S:S)</f>
        <v>34</v>
      </c>
      <c r="H509" s="11">
        <f>SUMIF(Raw_Data!N:N,Product_Master!A509,Raw_Data!R:R)</f>
        <v>69.768000000000001</v>
      </c>
      <c r="I509" s="13">
        <f t="shared" si="14"/>
        <v>19.722222222222218</v>
      </c>
      <c r="J509" t="str">
        <f t="shared" si="15"/>
        <v>Low Performer</v>
      </c>
    </row>
    <row r="510" spans="1:10" x14ac:dyDescent="0.3">
      <c r="A510" t="s">
        <v>1975</v>
      </c>
      <c r="B510" t="str">
        <f>IFERROR(INDEX(Raw_Data!Q:Q,MATCH(Product_Master!A510,Raw_Data!N:N,0)),"NOT FOUND")</f>
        <v>Dot Matrix Printer Tape Reel Labels, White, 5000/Box</v>
      </c>
      <c r="C510" t="str">
        <f>IFERROR(INDEX(Raw_Data!O:O,MATCH(Product_Master!A510,Raw_Data!N:N,0)),"NOT FOUND")</f>
        <v>Office Supplies</v>
      </c>
      <c r="D510" t="str">
        <f>IFERROR(INDEX(Raw_Data!P:P,MATCH(Product_Master!A510,Raw_Data!N:N,0)),"NOT FOUND")</f>
        <v>Labels</v>
      </c>
      <c r="E510" s="11">
        <f>AVERAGEIF(Raw_Data!N:N,Product_Master!A510,Raw_Data!R:R)</f>
        <v>415.35975000000008</v>
      </c>
      <c r="F510" s="11">
        <f>AVERAGEIF(Raw_Data!N:N,Product_Master!A510,Raw_Data!U:U)</f>
        <v>189.73830000000001</v>
      </c>
      <c r="G510">
        <f>SUMIF(Raw_Data!N:N,Product_Master!A510,Raw_Data!S:S)</f>
        <v>36</v>
      </c>
      <c r="H510" s="11">
        <f>SUMIF(Raw_Data!N:N,Product_Master!A510,Raw_Data!R:R)</f>
        <v>3322.8780000000006</v>
      </c>
      <c r="I510" s="13">
        <f t="shared" si="14"/>
        <v>45.680473372781059</v>
      </c>
      <c r="J510" t="str">
        <f t="shared" si="15"/>
        <v>High Performer</v>
      </c>
    </row>
    <row r="511" spans="1:10" x14ac:dyDescent="0.3">
      <c r="A511" t="s">
        <v>1981</v>
      </c>
      <c r="B511" t="str">
        <f>IFERROR(INDEX(Raw_Data!Q:Q,MATCH(Product_Master!A511,Raw_Data!N:N,0)),"NOT FOUND")</f>
        <v>i.Sound Portable Power - 8000 mAh</v>
      </c>
      <c r="C511" t="str">
        <f>IFERROR(INDEX(Raw_Data!O:O,MATCH(Product_Master!A511,Raw_Data!N:N,0)),"NOT FOUND")</f>
        <v>Technology</v>
      </c>
      <c r="D511" t="str">
        <f>IFERROR(INDEX(Raw_Data!P:P,MATCH(Product_Master!A511,Raw_Data!N:N,0)),"NOT FOUND")</f>
        <v>Phones</v>
      </c>
      <c r="E511" s="11">
        <f>AVERAGEIF(Raw_Data!N:N,Product_Master!A511,Raw_Data!R:R)</f>
        <v>82.664400000000001</v>
      </c>
      <c r="F511" s="11">
        <f>AVERAGEIF(Raw_Data!N:N,Product_Master!A511,Raw_Data!U:U)</f>
        <v>-11.763779999999997</v>
      </c>
      <c r="G511">
        <f>SUMIF(Raw_Data!N:N,Product_Master!A511,Raw_Data!S:S)</f>
        <v>9</v>
      </c>
      <c r="H511" s="11">
        <f>SUMIF(Raw_Data!N:N,Product_Master!A511,Raw_Data!R:R)</f>
        <v>413.322</v>
      </c>
      <c r="I511" s="13">
        <f t="shared" si="14"/>
        <v>-14.230769230769228</v>
      </c>
      <c r="J511" t="str">
        <f t="shared" si="15"/>
        <v>Medium</v>
      </c>
    </row>
    <row r="512" spans="1:10" x14ac:dyDescent="0.3">
      <c r="A512" t="s">
        <v>1983</v>
      </c>
      <c r="B512" t="str">
        <f>IFERROR(INDEX(Raw_Data!Q:Q,MATCH(Product_Master!A512,Raw_Data!N:N,0)),"NOT FOUND")</f>
        <v>Xerox 225</v>
      </c>
      <c r="C512" t="str">
        <f>IFERROR(INDEX(Raw_Data!O:O,MATCH(Product_Master!A512,Raw_Data!N:N,0)),"NOT FOUND")</f>
        <v>Office Supplies</v>
      </c>
      <c r="D512" t="str">
        <f>IFERROR(INDEX(Raw_Data!P:P,MATCH(Product_Master!A512,Raw_Data!N:N,0)),"NOT FOUND")</f>
        <v>Paper</v>
      </c>
      <c r="E512" s="11">
        <f>AVERAGEIF(Raw_Data!N:N,Product_Master!A512,Raw_Data!R:R)</f>
        <v>21.887999999999998</v>
      </c>
      <c r="F512" s="11">
        <f>AVERAGEIF(Raw_Data!N:N,Product_Master!A512,Raw_Data!U:U)</f>
        <v>9.5327999999999982</v>
      </c>
      <c r="G512">
        <f>SUMIF(Raw_Data!N:N,Product_Master!A512,Raw_Data!S:S)</f>
        <v>33</v>
      </c>
      <c r="H512" s="11">
        <f>SUMIF(Raw_Data!N:N,Product_Master!A512,Raw_Data!R:R)</f>
        <v>196.99199999999999</v>
      </c>
      <c r="I512" s="13">
        <f t="shared" si="14"/>
        <v>43.552631578947363</v>
      </c>
      <c r="J512" t="str">
        <f t="shared" si="15"/>
        <v>Low Performer</v>
      </c>
    </row>
    <row r="513" spans="1:10" x14ac:dyDescent="0.3">
      <c r="A513" t="s">
        <v>1985</v>
      </c>
      <c r="B513" t="str">
        <f>IFERROR(INDEX(Raw_Data!Q:Q,MATCH(Product_Master!A513,Raw_Data!N:N,0)),"NOT FOUND")</f>
        <v>Xerox 1894</v>
      </c>
      <c r="C513" t="str">
        <f>IFERROR(INDEX(Raw_Data!O:O,MATCH(Product_Master!A513,Raw_Data!N:N,0)),"NOT FOUND")</f>
        <v>Office Supplies</v>
      </c>
      <c r="D513" t="str">
        <f>IFERROR(INDEX(Raw_Data!P:P,MATCH(Product_Master!A513,Raw_Data!N:N,0)),"NOT FOUND")</f>
        <v>Paper</v>
      </c>
      <c r="E513" s="11">
        <f>AVERAGEIF(Raw_Data!N:N,Product_Master!A513,Raw_Data!R:R)</f>
        <v>33.955200000000005</v>
      </c>
      <c r="F513" s="11">
        <f>AVERAGEIF(Raw_Data!N:N,Product_Master!A513,Raw_Data!U:U)</f>
        <v>15.759359999999997</v>
      </c>
      <c r="G513">
        <f>SUMIF(Raw_Data!N:N,Product_Master!A513,Raw_Data!S:S)</f>
        <v>27</v>
      </c>
      <c r="H513" s="11">
        <f>SUMIF(Raw_Data!N:N,Product_Master!A513,Raw_Data!R:R)</f>
        <v>169.77600000000001</v>
      </c>
      <c r="I513" s="13">
        <f t="shared" si="14"/>
        <v>46.412213740458</v>
      </c>
      <c r="J513" t="str">
        <f t="shared" si="15"/>
        <v>Low Performer</v>
      </c>
    </row>
    <row r="514" spans="1:10" x14ac:dyDescent="0.3">
      <c r="A514" t="s">
        <v>1991</v>
      </c>
      <c r="B514" t="str">
        <f>IFERROR(INDEX(Raw_Data!Q:Q,MATCH(Product_Master!A514,Raw_Data!N:N,0)),"NOT FOUND")</f>
        <v>Newell 312</v>
      </c>
      <c r="C514" t="str">
        <f>IFERROR(INDEX(Raw_Data!O:O,MATCH(Product_Master!A514,Raw_Data!N:N,0)),"NOT FOUND")</f>
        <v>Office Supplies</v>
      </c>
      <c r="D514" t="str">
        <f>IFERROR(INDEX(Raw_Data!P:P,MATCH(Product_Master!A514,Raw_Data!N:N,0)),"NOT FOUND")</f>
        <v>Art</v>
      </c>
      <c r="E514" s="11">
        <f>AVERAGEIF(Raw_Data!N:N,Product_Master!A514,Raw_Data!R:R)</f>
        <v>21.342545454545455</v>
      </c>
      <c r="F514" s="11">
        <f>AVERAGEIF(Raw_Data!N:N,Product_Master!A514,Raw_Data!U:U)</f>
        <v>3.1323636363636358</v>
      </c>
      <c r="G514">
        <f>SUMIF(Raw_Data!N:N,Product_Master!A514,Raw_Data!S:S)</f>
        <v>49</v>
      </c>
      <c r="H514" s="11">
        <f>SUMIF(Raw_Data!N:N,Product_Master!A514,Raw_Data!R:R)</f>
        <v>234.768</v>
      </c>
      <c r="I514" s="13">
        <f t="shared" si="14"/>
        <v>14.676616915422883</v>
      </c>
      <c r="J514" t="str">
        <f t="shared" si="15"/>
        <v>Low Performer</v>
      </c>
    </row>
    <row r="515" spans="1:10" x14ac:dyDescent="0.3">
      <c r="A515" t="s">
        <v>1996</v>
      </c>
      <c r="B515" t="str">
        <f>IFERROR(INDEX(Raw_Data!Q:Q,MATCH(Product_Master!A515,Raw_Data!N:N,0)),"NOT FOUND")</f>
        <v>Fellowes Superior 10 Outlet Split Surge Protector</v>
      </c>
      <c r="C515" t="str">
        <f>IFERROR(INDEX(Raw_Data!O:O,MATCH(Product_Master!A515,Raw_Data!N:N,0)),"NOT FOUND")</f>
        <v>Office Supplies</v>
      </c>
      <c r="D515" t="str">
        <f>IFERROR(INDEX(Raw_Data!P:P,MATCH(Product_Master!A515,Raw_Data!N:N,0)),"NOT FOUND")</f>
        <v>Appliances</v>
      </c>
      <c r="E515" s="11">
        <f>AVERAGEIF(Raw_Data!N:N,Product_Master!A515,Raw_Data!R:R)</f>
        <v>96.418666666666681</v>
      </c>
      <c r="F515" s="11">
        <f>AVERAGEIF(Raw_Data!N:N,Product_Master!A515,Raw_Data!U:U)</f>
        <v>6.3433333333333328</v>
      </c>
      <c r="G515">
        <f>SUMIF(Raw_Data!N:N,Product_Master!A515,Raw_Data!S:S)</f>
        <v>30</v>
      </c>
      <c r="H515" s="11">
        <f>SUMIF(Raw_Data!N:N,Product_Master!A515,Raw_Data!R:R)</f>
        <v>867.76800000000014</v>
      </c>
      <c r="I515" s="13">
        <f t="shared" ref="I515:I578" si="16">IF(E515&gt;0,(F515/E515)*100,0)</f>
        <v>6.5789473684210513</v>
      </c>
      <c r="J515" t="str">
        <f t="shared" ref="J515:J578" si="17">IF(H515&gt;=1234,"High Performer",IF(H515&gt;=295,"Medium","Low Performer"))</f>
        <v>Medium</v>
      </c>
    </row>
    <row r="516" spans="1:10" x14ac:dyDescent="0.3">
      <c r="A516" t="s">
        <v>1998</v>
      </c>
      <c r="B516" t="str">
        <f>IFERROR(INDEX(Raw_Data!Q:Q,MATCH(Product_Master!A516,Raw_Data!N:N,0)),"NOT FOUND")</f>
        <v>Dana Halogen Swing-Arm Architect Lamp</v>
      </c>
      <c r="C516" t="str">
        <f>IFERROR(INDEX(Raw_Data!O:O,MATCH(Product_Master!A516,Raw_Data!N:N,0)),"NOT FOUND")</f>
        <v>Furniture</v>
      </c>
      <c r="D516" t="str">
        <f>IFERROR(INDEX(Raw_Data!P:P,MATCH(Product_Master!A516,Raw_Data!N:N,0)),"NOT FOUND")</f>
        <v>Furnishings</v>
      </c>
      <c r="E516" s="11">
        <f>AVERAGEIF(Raw_Data!N:N,Product_Master!A516,Raw_Data!R:R)</f>
        <v>185.73066666666668</v>
      </c>
      <c r="F516" s="11">
        <f>AVERAGEIF(Raw_Data!N:N,Product_Master!A516,Raw_Data!U:U)</f>
        <v>48.071466666666673</v>
      </c>
      <c r="G516">
        <f>SUMIF(Raw_Data!N:N,Product_Master!A516,Raw_Data!S:S)</f>
        <v>28</v>
      </c>
      <c r="H516" s="11">
        <f>SUMIF(Raw_Data!N:N,Product_Master!A516,Raw_Data!R:R)</f>
        <v>1114.384</v>
      </c>
      <c r="I516" s="13">
        <f t="shared" si="16"/>
        <v>25.882352941176475</v>
      </c>
      <c r="J516" t="str">
        <f t="shared" si="17"/>
        <v>Medium</v>
      </c>
    </row>
    <row r="517" spans="1:10" x14ac:dyDescent="0.3">
      <c r="A517" t="s">
        <v>2003</v>
      </c>
      <c r="B517" t="str">
        <f>IFERROR(INDEX(Raw_Data!Q:Q,MATCH(Product_Master!A517,Raw_Data!N:N,0)),"NOT FOUND")</f>
        <v>Acme Stainless Steel Office Snips</v>
      </c>
      <c r="C517" t="str">
        <f>IFERROR(INDEX(Raw_Data!O:O,MATCH(Product_Master!A517,Raw_Data!N:N,0)),"NOT FOUND")</f>
        <v>Office Supplies</v>
      </c>
      <c r="D517" t="str">
        <f>IFERROR(INDEX(Raw_Data!P:P,MATCH(Product_Master!A517,Raw_Data!N:N,0)),"NOT FOUND")</f>
        <v>Supplies</v>
      </c>
      <c r="E517" s="11">
        <f>AVERAGEIF(Raw_Data!N:N,Product_Master!A517,Raw_Data!R:R)</f>
        <v>20.356000000000002</v>
      </c>
      <c r="F517" s="11">
        <f>AVERAGEIF(Raw_Data!N:N,Product_Master!A517,Raw_Data!U:U)</f>
        <v>3.1079250000000003</v>
      </c>
      <c r="G517">
        <f>SUMIF(Raw_Data!N:N,Product_Master!A517,Raw_Data!S:S)</f>
        <v>13</v>
      </c>
      <c r="H517" s="11">
        <f>SUMIF(Raw_Data!N:N,Product_Master!A517,Raw_Data!R:R)</f>
        <v>81.424000000000007</v>
      </c>
      <c r="I517" s="13">
        <f t="shared" si="16"/>
        <v>15.267857142857144</v>
      </c>
      <c r="J517" t="str">
        <f t="shared" si="17"/>
        <v>Low Performer</v>
      </c>
    </row>
    <row r="518" spans="1:10" x14ac:dyDescent="0.3">
      <c r="A518" t="s">
        <v>2008</v>
      </c>
      <c r="B518" t="str">
        <f>IFERROR(INDEX(Raw_Data!Q:Q,MATCH(Product_Master!A518,Raw_Data!N:N,0)),"NOT FOUND")</f>
        <v>Mophie Juice Pack Helium for iPhone</v>
      </c>
      <c r="C518" t="str">
        <f>IFERROR(INDEX(Raw_Data!O:O,MATCH(Product_Master!A518,Raw_Data!N:N,0)),"NOT FOUND")</f>
        <v>Technology</v>
      </c>
      <c r="D518" t="str">
        <f>IFERROR(INDEX(Raw_Data!P:P,MATCH(Product_Master!A518,Raw_Data!N:N,0)),"NOT FOUND")</f>
        <v>Phones</v>
      </c>
      <c r="E518" s="11">
        <f>AVERAGEIF(Raw_Data!N:N,Product_Master!A518,Raw_Data!R:R)</f>
        <v>263.96700000000004</v>
      </c>
      <c r="F518" s="11">
        <f>AVERAGEIF(Raw_Data!N:N,Product_Master!A518,Raw_Data!U:U)</f>
        <v>33.595799999999997</v>
      </c>
      <c r="G518">
        <f>SUMIF(Raw_Data!N:N,Product_Master!A518,Raw_Data!S:S)</f>
        <v>24</v>
      </c>
      <c r="H518" s="11">
        <f>SUMIF(Raw_Data!N:N,Product_Master!A518,Raw_Data!R:R)</f>
        <v>1583.8020000000001</v>
      </c>
      <c r="I518" s="13">
        <f t="shared" si="16"/>
        <v>12.727272727272723</v>
      </c>
      <c r="J518" t="str">
        <f t="shared" si="17"/>
        <v>High Performer</v>
      </c>
    </row>
    <row r="519" spans="1:10" x14ac:dyDescent="0.3">
      <c r="A519" t="s">
        <v>2010</v>
      </c>
      <c r="B519" t="str">
        <f>IFERROR(INDEX(Raw_Data!Q:Q,MATCH(Product_Master!A519,Raw_Data!N:N,0)),"NOT FOUND")</f>
        <v>GE 2-Jack Phone Line Splitter</v>
      </c>
      <c r="C519" t="str">
        <f>IFERROR(INDEX(Raw_Data!O:O,MATCH(Product_Master!A519,Raw_Data!N:N,0)),"NOT FOUND")</f>
        <v>Technology</v>
      </c>
      <c r="D519" t="str">
        <f>IFERROR(INDEX(Raw_Data!P:P,MATCH(Product_Master!A519,Raw_Data!N:N,0)),"NOT FOUND")</f>
        <v>Phones</v>
      </c>
      <c r="E519" s="11">
        <f>AVERAGEIF(Raw_Data!N:N,Product_Master!A519,Raw_Data!R:R)</f>
        <v>590.50466666666671</v>
      </c>
      <c r="F519" s="11">
        <f>AVERAGEIF(Raw_Data!N:N,Product_Master!A519,Raw_Data!U:U)</f>
        <v>31.585133333333335</v>
      </c>
      <c r="G519">
        <f>SUMIF(Raw_Data!N:N,Product_Master!A519,Raw_Data!S:S)</f>
        <v>11</v>
      </c>
      <c r="H519" s="11">
        <f>SUMIF(Raw_Data!N:N,Product_Master!A519,Raw_Data!R:R)</f>
        <v>1771.5140000000001</v>
      </c>
      <c r="I519" s="13">
        <f t="shared" si="16"/>
        <v>5.3488372093023253</v>
      </c>
      <c r="J519" t="str">
        <f t="shared" si="17"/>
        <v>High Performer</v>
      </c>
    </row>
    <row r="520" spans="1:10" x14ac:dyDescent="0.3">
      <c r="A520" t="s">
        <v>2015</v>
      </c>
      <c r="B520" t="str">
        <f>IFERROR(INDEX(Raw_Data!Q:Q,MATCH(Product_Master!A520,Raw_Data!N:N,0)),"NOT FOUND")</f>
        <v>Hot File 7-Pocket, Floor Stand</v>
      </c>
      <c r="C520" t="str">
        <f>IFERROR(INDEX(Raw_Data!O:O,MATCH(Product_Master!A520,Raw_Data!N:N,0)),"NOT FOUND")</f>
        <v>Office Supplies</v>
      </c>
      <c r="D520" t="str">
        <f>IFERROR(INDEX(Raw_Data!P:P,MATCH(Product_Master!A520,Raw_Data!N:N,0)),"NOT FOUND")</f>
        <v>Storage</v>
      </c>
      <c r="E520" s="11">
        <f>AVERAGEIF(Raw_Data!N:N,Product_Master!A520,Raw_Data!R:R)</f>
        <v>626.01784615384611</v>
      </c>
      <c r="F520" s="11">
        <f>AVERAGEIF(Raw_Data!N:N,Product_Master!A520,Raw_Data!U:U)</f>
        <v>155.1316153846154</v>
      </c>
      <c r="G520">
        <f>SUMIF(Raw_Data!N:N,Product_Master!A520,Raw_Data!S:S)</f>
        <v>49</v>
      </c>
      <c r="H520" s="11">
        <f>SUMIF(Raw_Data!N:N,Product_Master!A520,Raw_Data!R:R)</f>
        <v>8138.232</v>
      </c>
      <c r="I520" s="13">
        <f t="shared" si="16"/>
        <v>24.780701754385969</v>
      </c>
      <c r="J520" t="str">
        <f t="shared" si="17"/>
        <v>High Performer</v>
      </c>
    </row>
    <row r="521" spans="1:10" x14ac:dyDescent="0.3">
      <c r="A521" t="s">
        <v>2017</v>
      </c>
      <c r="B521" t="str">
        <f>IFERROR(INDEX(Raw_Data!Q:Q,MATCH(Product_Master!A521,Raw_Data!N:N,0)),"NOT FOUND")</f>
        <v>Xerox 1889</v>
      </c>
      <c r="C521" t="str">
        <f>IFERROR(INDEX(Raw_Data!O:O,MATCH(Product_Master!A521,Raw_Data!N:N,0)),"NOT FOUND")</f>
        <v>Office Supplies</v>
      </c>
      <c r="D521" t="str">
        <f>IFERROR(INDEX(Raw_Data!P:P,MATCH(Product_Master!A521,Raw_Data!N:N,0)),"NOT FOUND")</f>
        <v>Paper</v>
      </c>
      <c r="E521" s="11">
        <f>AVERAGEIF(Raw_Data!N:N,Product_Master!A521,Raw_Data!R:R)</f>
        <v>172.208</v>
      </c>
      <c r="F521" s="11">
        <f>AVERAGEIF(Raw_Data!N:N,Product_Master!A521,Raw_Data!U:U)</f>
        <v>78.775999999999996</v>
      </c>
      <c r="G521">
        <f>SUMIF(Raw_Data!N:N,Product_Master!A521,Raw_Data!S:S)</f>
        <v>10</v>
      </c>
      <c r="H521" s="11">
        <f>SUMIF(Raw_Data!N:N,Product_Master!A521,Raw_Data!R:R)</f>
        <v>516.62400000000002</v>
      </c>
      <c r="I521" s="13">
        <f t="shared" si="16"/>
        <v>45.744680851063826</v>
      </c>
      <c r="J521" t="str">
        <f t="shared" si="17"/>
        <v>Medium</v>
      </c>
    </row>
    <row r="522" spans="1:10" x14ac:dyDescent="0.3">
      <c r="A522" t="s">
        <v>2022</v>
      </c>
      <c r="B522" t="str">
        <f>IFERROR(INDEX(Raw_Data!Q:Q,MATCH(Product_Master!A522,Raw_Data!N:N,0)),"NOT FOUND")</f>
        <v>Angle-D Ring Binders</v>
      </c>
      <c r="C522" t="str">
        <f>IFERROR(INDEX(Raw_Data!O:O,MATCH(Product_Master!A522,Raw_Data!N:N,0)),"NOT FOUND")</f>
        <v>Office Supplies</v>
      </c>
      <c r="D522" t="str">
        <f>IFERROR(INDEX(Raw_Data!P:P,MATCH(Product_Master!A522,Raw_Data!N:N,0)),"NOT FOUND")</f>
        <v>Binders</v>
      </c>
      <c r="E522" s="11">
        <f>AVERAGEIF(Raw_Data!N:N,Product_Master!A522,Raw_Data!R:R)</f>
        <v>6.5640000000000001</v>
      </c>
      <c r="F522" s="11">
        <f>AVERAGEIF(Raw_Data!N:N,Product_Master!A522,Raw_Data!U:U)</f>
        <v>-0.32819999999999988</v>
      </c>
      <c r="G522">
        <f>SUMIF(Raw_Data!N:N,Product_Master!A522,Raw_Data!S:S)</f>
        <v>14</v>
      </c>
      <c r="H522" s="11">
        <f>SUMIF(Raw_Data!N:N,Product_Master!A522,Raw_Data!R:R)</f>
        <v>39.384</v>
      </c>
      <c r="I522" s="13">
        <f t="shared" si="16"/>
        <v>-4.9999999999999982</v>
      </c>
      <c r="J522" t="str">
        <f t="shared" si="17"/>
        <v>Low Performer</v>
      </c>
    </row>
    <row r="523" spans="1:10" x14ac:dyDescent="0.3">
      <c r="A523" t="s">
        <v>2024</v>
      </c>
      <c r="B523" t="str">
        <f>IFERROR(INDEX(Raw_Data!Q:Q,MATCH(Product_Master!A523,Raw_Data!N:N,0)),"NOT FOUND")</f>
        <v>Motorola L804</v>
      </c>
      <c r="C523" t="str">
        <f>IFERROR(INDEX(Raw_Data!O:O,MATCH(Product_Master!A523,Raw_Data!N:N,0)),"NOT FOUND")</f>
        <v>Technology</v>
      </c>
      <c r="D523" t="str">
        <f>IFERROR(INDEX(Raw_Data!P:P,MATCH(Product_Master!A523,Raw_Data!N:N,0)),"NOT FOUND")</f>
        <v>Phones</v>
      </c>
      <c r="E523" s="11">
        <f>AVERAGEIF(Raw_Data!N:N,Product_Master!A523,Raw_Data!R:R)</f>
        <v>101.178</v>
      </c>
      <c r="F523" s="11">
        <f>AVERAGEIF(Raw_Data!N:N,Product_Master!A523,Raw_Data!U:U)</f>
        <v>-2.2228500000000007</v>
      </c>
      <c r="G523">
        <f>SUMIF(Raw_Data!N:N,Product_Master!A523,Raw_Data!S:S)</f>
        <v>19</v>
      </c>
      <c r="H523" s="11">
        <f>SUMIF(Raw_Data!N:N,Product_Master!A523,Raw_Data!R:R)</f>
        <v>607.06799999999998</v>
      </c>
      <c r="I523" s="13">
        <f t="shared" si="16"/>
        <v>-2.1969696969696977</v>
      </c>
      <c r="J523" t="str">
        <f t="shared" si="17"/>
        <v>Medium</v>
      </c>
    </row>
    <row r="524" spans="1:10" x14ac:dyDescent="0.3">
      <c r="A524" t="s">
        <v>2029</v>
      </c>
      <c r="B524" t="str">
        <f>IFERROR(INDEX(Raw_Data!Q:Q,MATCH(Product_Master!A524,Raw_Data!N:N,0)),"NOT FOUND")</f>
        <v>Avery 493</v>
      </c>
      <c r="C524" t="str">
        <f>IFERROR(INDEX(Raw_Data!O:O,MATCH(Product_Master!A524,Raw_Data!N:N,0)),"NOT FOUND")</f>
        <v>Office Supplies</v>
      </c>
      <c r="D524" t="str">
        <f>IFERROR(INDEX(Raw_Data!P:P,MATCH(Product_Master!A524,Raw_Data!N:N,0)),"NOT FOUND")</f>
        <v>Labels</v>
      </c>
      <c r="E524" s="11">
        <f>AVERAGEIF(Raw_Data!N:N,Product_Master!A524,Raw_Data!R:R)</f>
        <v>13.993499999999999</v>
      </c>
      <c r="F524" s="11">
        <f>AVERAGEIF(Raw_Data!N:N,Product_Master!A524,Raw_Data!U:U)</f>
        <v>5.8551749999999991</v>
      </c>
      <c r="G524">
        <f>SUMIF(Raw_Data!N:N,Product_Master!A524,Raw_Data!S:S)</f>
        <v>13</v>
      </c>
      <c r="H524" s="11">
        <f>SUMIF(Raw_Data!N:N,Product_Master!A524,Raw_Data!R:R)</f>
        <v>55.973999999999997</v>
      </c>
      <c r="I524" s="13">
        <f t="shared" si="16"/>
        <v>41.84210526315789</v>
      </c>
      <c r="J524" t="str">
        <f t="shared" si="17"/>
        <v>Low Performer</v>
      </c>
    </row>
    <row r="525" spans="1:10" x14ac:dyDescent="0.3">
      <c r="A525" t="s">
        <v>2034</v>
      </c>
      <c r="B525" t="str">
        <f>IFERROR(INDEX(Raw_Data!Q:Q,MATCH(Product_Master!A525,Raw_Data!N:N,0)),"NOT FOUND")</f>
        <v>Xerox 1972</v>
      </c>
      <c r="C525" t="str">
        <f>IFERROR(INDEX(Raw_Data!O:O,MATCH(Product_Master!A525,Raw_Data!N:N,0)),"NOT FOUND")</f>
        <v>Office Supplies</v>
      </c>
      <c r="D525" t="str">
        <f>IFERROR(INDEX(Raw_Data!P:P,MATCH(Product_Master!A525,Raw_Data!N:N,0)),"NOT FOUND")</f>
        <v>Paper</v>
      </c>
      <c r="E525" s="11">
        <f>AVERAGEIF(Raw_Data!N:N,Product_Master!A525,Raw_Data!R:R)</f>
        <v>9.2928000000000015</v>
      </c>
      <c r="F525" s="11">
        <f>AVERAGEIF(Raw_Data!N:N,Product_Master!A525,Raw_Data!U:U)</f>
        <v>3.4847999999999999</v>
      </c>
      <c r="G525">
        <f>SUMIF(Raw_Data!N:N,Product_Master!A525,Raw_Data!S:S)</f>
        <v>10</v>
      </c>
      <c r="H525" s="11">
        <f>SUMIF(Raw_Data!N:N,Product_Master!A525,Raw_Data!R:R)</f>
        <v>46.464000000000006</v>
      </c>
      <c r="I525" s="13">
        <f t="shared" si="16"/>
        <v>37.499999999999993</v>
      </c>
      <c r="J525" t="str">
        <f t="shared" si="17"/>
        <v>Low Performer</v>
      </c>
    </row>
    <row r="526" spans="1:10" x14ac:dyDescent="0.3">
      <c r="A526" t="s">
        <v>2036</v>
      </c>
      <c r="B526" t="str">
        <f>IFERROR(INDEX(Raw_Data!Q:Q,MATCH(Product_Master!A526,Raw_Data!N:N,0)),"NOT FOUND")</f>
        <v>Cisco 8x8 Inc. 6753i IP Business Phone System</v>
      </c>
      <c r="C526" t="str">
        <f>IFERROR(INDEX(Raw_Data!O:O,MATCH(Product_Master!A526,Raw_Data!N:N,0)),"NOT FOUND")</f>
        <v>Technology</v>
      </c>
      <c r="D526" t="str">
        <f>IFERROR(INDEX(Raw_Data!P:P,MATCH(Product_Master!A526,Raw_Data!N:N,0)),"NOT FOUND")</f>
        <v>Phones</v>
      </c>
      <c r="E526" s="11">
        <f>AVERAGEIF(Raw_Data!N:N,Product_Master!A526,Raw_Data!R:R)</f>
        <v>440.96733333333333</v>
      </c>
      <c r="F526" s="11">
        <f>AVERAGEIF(Raw_Data!N:N,Product_Master!A526,Raw_Data!U:U)</f>
        <v>13.948966666666665</v>
      </c>
      <c r="G526">
        <f>SUMIF(Raw_Data!N:N,Product_Master!A526,Raw_Data!S:S)</f>
        <v>26</v>
      </c>
      <c r="H526" s="11">
        <f>SUMIF(Raw_Data!N:N,Product_Master!A526,Raw_Data!R:R)</f>
        <v>2645.8040000000001</v>
      </c>
      <c r="I526" s="13">
        <f t="shared" si="16"/>
        <v>3.1632653061224487</v>
      </c>
      <c r="J526" t="str">
        <f t="shared" si="17"/>
        <v>High Performer</v>
      </c>
    </row>
    <row r="527" spans="1:10" x14ac:dyDescent="0.3">
      <c r="A527" t="s">
        <v>2042</v>
      </c>
      <c r="B527" t="str">
        <f>IFERROR(INDEX(Raw_Data!Q:Q,MATCH(Product_Master!A527,Raw_Data!N:N,0)),"NOT FOUND")</f>
        <v>Prestige Round Ring Binders</v>
      </c>
      <c r="C527" t="str">
        <f>IFERROR(INDEX(Raw_Data!O:O,MATCH(Product_Master!A527,Raw_Data!N:N,0)),"NOT FOUND")</f>
        <v>Office Supplies</v>
      </c>
      <c r="D527" t="str">
        <f>IFERROR(INDEX(Raw_Data!P:P,MATCH(Product_Master!A527,Raw_Data!N:N,0)),"NOT FOUND")</f>
        <v>Binders</v>
      </c>
      <c r="E527" s="11">
        <f>AVERAGEIF(Raw_Data!N:N,Product_Master!A527,Raw_Data!R:R)</f>
        <v>10.715999999999999</v>
      </c>
      <c r="F527" s="11">
        <f>AVERAGEIF(Raw_Data!N:N,Product_Master!A527,Raw_Data!U:U)</f>
        <v>2.2572000000000001</v>
      </c>
      <c r="G527">
        <f>SUMIF(Raw_Data!N:N,Product_Master!A527,Raw_Data!S:S)</f>
        <v>21</v>
      </c>
      <c r="H527" s="11">
        <f>SUMIF(Raw_Data!N:N,Product_Master!A527,Raw_Data!R:R)</f>
        <v>85.727999999999994</v>
      </c>
      <c r="I527" s="13">
        <f t="shared" si="16"/>
        <v>21.063829787234045</v>
      </c>
      <c r="J527" t="str">
        <f t="shared" si="17"/>
        <v>Low Performer</v>
      </c>
    </row>
    <row r="528" spans="1:10" x14ac:dyDescent="0.3">
      <c r="A528" t="s">
        <v>2047</v>
      </c>
      <c r="B528" t="str">
        <f>IFERROR(INDEX(Raw_Data!Q:Q,MATCH(Product_Master!A528,Raw_Data!N:N,0)),"NOT FOUND")</f>
        <v>DAX Metal Frame, Desktop, Stepped-Edge</v>
      </c>
      <c r="C528" t="str">
        <f>IFERROR(INDEX(Raw_Data!O:O,MATCH(Product_Master!A528,Raw_Data!N:N,0)),"NOT FOUND")</f>
        <v>Furniture</v>
      </c>
      <c r="D528" t="str">
        <f>IFERROR(INDEX(Raw_Data!P:P,MATCH(Product_Master!A528,Raw_Data!N:N,0)),"NOT FOUND")</f>
        <v>Furnishings</v>
      </c>
      <c r="E528" s="11">
        <f>AVERAGEIF(Raw_Data!N:N,Product_Master!A528,Raw_Data!R:R)</f>
        <v>32.384</v>
      </c>
      <c r="F528" s="11">
        <f>AVERAGEIF(Raw_Data!N:N,Product_Master!A528,Raw_Data!U:U)</f>
        <v>5.2219199999999999</v>
      </c>
      <c r="G528">
        <f>SUMIF(Raw_Data!N:N,Product_Master!A528,Raw_Data!S:S)</f>
        <v>11</v>
      </c>
      <c r="H528" s="11">
        <f>SUMIF(Raw_Data!N:N,Product_Master!A528,Raw_Data!R:R)</f>
        <v>161.92000000000002</v>
      </c>
      <c r="I528" s="13">
        <f t="shared" si="16"/>
        <v>16.125</v>
      </c>
      <c r="J528" t="str">
        <f t="shared" si="17"/>
        <v>Low Performer</v>
      </c>
    </row>
    <row r="529" spans="1:10" x14ac:dyDescent="0.3">
      <c r="A529" t="s">
        <v>2049</v>
      </c>
      <c r="B529" t="str">
        <f>IFERROR(INDEX(Raw_Data!Q:Q,MATCH(Product_Master!A529,Raw_Data!N:N,0)),"NOT FOUND")</f>
        <v>DAX Value U-Channel Document Frames, Easel Back</v>
      </c>
      <c r="C529" t="str">
        <f>IFERROR(INDEX(Raw_Data!O:O,MATCH(Product_Master!A529,Raw_Data!N:N,0)),"NOT FOUND")</f>
        <v>Furniture</v>
      </c>
      <c r="D529" t="str">
        <f>IFERROR(INDEX(Raw_Data!P:P,MATCH(Product_Master!A529,Raw_Data!N:N,0)),"NOT FOUND")</f>
        <v>Furnishings</v>
      </c>
      <c r="E529" s="11">
        <f>AVERAGEIF(Raw_Data!N:N,Product_Master!A529,Raw_Data!R:R)</f>
        <v>17.593799999999998</v>
      </c>
      <c r="F529" s="11">
        <f>AVERAGEIF(Raw_Data!N:N,Product_Master!A529,Raw_Data!U:U)</f>
        <v>5.2483199999999997</v>
      </c>
      <c r="G529">
        <f>SUMIF(Raw_Data!N:N,Product_Master!A529,Raw_Data!S:S)</f>
        <v>36</v>
      </c>
      <c r="H529" s="11">
        <f>SUMIF(Raw_Data!N:N,Product_Master!A529,Raw_Data!R:R)</f>
        <v>175.93799999999999</v>
      </c>
      <c r="I529" s="13">
        <f t="shared" si="16"/>
        <v>29.830508474576273</v>
      </c>
      <c r="J529" t="str">
        <f t="shared" si="17"/>
        <v>Low Performer</v>
      </c>
    </row>
    <row r="530" spans="1:10" x14ac:dyDescent="0.3">
      <c r="A530" t="s">
        <v>2051</v>
      </c>
      <c r="B530" t="str">
        <f>IFERROR(INDEX(Raw_Data!Q:Q,MATCH(Product_Master!A530,Raw_Data!N:N,0)),"NOT FOUND")</f>
        <v>Recycled Easel Ring Binders</v>
      </c>
      <c r="C530" t="str">
        <f>IFERROR(INDEX(Raw_Data!O:O,MATCH(Product_Master!A530,Raw_Data!N:N,0)),"NOT FOUND")</f>
        <v>Office Supplies</v>
      </c>
      <c r="D530" t="str">
        <f>IFERROR(INDEX(Raw_Data!P:P,MATCH(Product_Master!A530,Raw_Data!N:N,0)),"NOT FOUND")</f>
        <v>Binders</v>
      </c>
      <c r="E530" s="11">
        <f>AVERAGEIF(Raw_Data!N:N,Product_Master!A530,Raw_Data!R:R)</f>
        <v>34.316000000000003</v>
      </c>
      <c r="F530" s="11">
        <f>AVERAGEIF(Raw_Data!N:N,Product_Master!A530,Raw_Data!U:U)</f>
        <v>2.403777777777778</v>
      </c>
      <c r="G530">
        <f>SUMIF(Raw_Data!N:N,Product_Master!A530,Raw_Data!S:S)</f>
        <v>35</v>
      </c>
      <c r="H530" s="11">
        <f>SUMIF(Raw_Data!N:N,Product_Master!A530,Raw_Data!R:R)</f>
        <v>308.84399999999999</v>
      </c>
      <c r="I530" s="13">
        <f t="shared" si="16"/>
        <v>7.004830917874397</v>
      </c>
      <c r="J530" t="str">
        <f t="shared" si="17"/>
        <v>Medium</v>
      </c>
    </row>
    <row r="531" spans="1:10" x14ac:dyDescent="0.3">
      <c r="A531" t="s">
        <v>2053</v>
      </c>
      <c r="B531" t="str">
        <f>IFERROR(INDEX(Raw_Data!Q:Q,MATCH(Product_Master!A531,Raw_Data!N:N,0)),"NOT FOUND")</f>
        <v>Grandstream GXP1160 VoIP phone</v>
      </c>
      <c r="C531" t="str">
        <f>IFERROR(INDEX(Raw_Data!O:O,MATCH(Product_Master!A531,Raw_Data!N:N,0)),"NOT FOUND")</f>
        <v>Technology</v>
      </c>
      <c r="D531" t="str">
        <f>IFERROR(INDEX(Raw_Data!P:P,MATCH(Product_Master!A531,Raw_Data!N:N,0)),"NOT FOUND")</f>
        <v>Phones</v>
      </c>
      <c r="E531" s="11">
        <f>AVERAGEIF(Raw_Data!N:N,Product_Master!A531,Raw_Data!R:R)</f>
        <v>133.94866666666667</v>
      </c>
      <c r="F531" s="11">
        <f>AVERAGEIF(Raw_Data!N:N,Product_Master!A531,Raw_Data!U:U)</f>
        <v>26.284266666666664</v>
      </c>
      <c r="G531">
        <f>SUMIF(Raw_Data!N:N,Product_Master!A531,Raw_Data!S:S)</f>
        <v>24</v>
      </c>
      <c r="H531" s="11">
        <f>SUMIF(Raw_Data!N:N,Product_Master!A531,Raw_Data!R:R)</f>
        <v>803.69200000000001</v>
      </c>
      <c r="I531" s="13">
        <f t="shared" si="16"/>
        <v>19.622641509433961</v>
      </c>
      <c r="J531" t="str">
        <f t="shared" si="17"/>
        <v>Medium</v>
      </c>
    </row>
    <row r="532" spans="1:10" x14ac:dyDescent="0.3">
      <c r="A532" t="s">
        <v>2058</v>
      </c>
      <c r="B532" t="str">
        <f>IFERROR(INDEX(Raw_Data!Q:Q,MATCH(Product_Master!A532,Raw_Data!N:N,0)),"NOT FOUND")</f>
        <v>Cardinal Slant-D Ring Binder, Heavy Gauge Vinyl</v>
      </c>
      <c r="C532" t="str">
        <f>IFERROR(INDEX(Raw_Data!O:O,MATCH(Product_Master!A532,Raw_Data!N:N,0)),"NOT FOUND")</f>
        <v>Office Supplies</v>
      </c>
      <c r="D532" t="str">
        <f>IFERROR(INDEX(Raw_Data!P:P,MATCH(Product_Master!A532,Raw_Data!N:N,0)),"NOT FOUND")</f>
        <v>Binders</v>
      </c>
      <c r="E532" s="11">
        <f>AVERAGEIF(Raw_Data!N:N,Product_Master!A532,Raw_Data!R:R)</f>
        <v>17.901399999999999</v>
      </c>
      <c r="F532" s="11">
        <f>AVERAGEIF(Raw_Data!N:N,Product_Master!A532,Raw_Data!U:U)</f>
        <v>0.53877999999999993</v>
      </c>
      <c r="G532">
        <f>SUMIF(Raw_Data!N:N,Product_Master!A532,Raw_Data!S:S)</f>
        <v>37</v>
      </c>
      <c r="H532" s="11">
        <f>SUMIF(Raw_Data!N:N,Product_Master!A532,Raw_Data!R:R)</f>
        <v>179.01399999999998</v>
      </c>
      <c r="I532" s="13">
        <f t="shared" si="16"/>
        <v>3.0097087378640772</v>
      </c>
      <c r="J532" t="str">
        <f t="shared" si="17"/>
        <v>Low Performer</v>
      </c>
    </row>
    <row r="533" spans="1:10" x14ac:dyDescent="0.3">
      <c r="A533" t="s">
        <v>2064</v>
      </c>
      <c r="B533" t="str">
        <f>IFERROR(INDEX(Raw_Data!Q:Q,MATCH(Product_Master!A533,Raw_Data!N:N,0)),"NOT FOUND")</f>
        <v>Global Manager's Adjustable Task Chair, Storm</v>
      </c>
      <c r="C533" t="str">
        <f>IFERROR(INDEX(Raw_Data!O:O,MATCH(Product_Master!A533,Raw_Data!N:N,0)),"NOT FOUND")</f>
        <v>Furniture</v>
      </c>
      <c r="D533" t="str">
        <f>IFERROR(INDEX(Raw_Data!P:P,MATCH(Product_Master!A533,Raw_Data!N:N,0)),"NOT FOUND")</f>
        <v>Chairs</v>
      </c>
      <c r="E533" s="11">
        <f>AVERAGEIF(Raw_Data!N:N,Product_Master!A533,Raw_Data!R:R)</f>
        <v>493.20133333333337</v>
      </c>
      <c r="F533" s="11">
        <f>AVERAGEIF(Raw_Data!N:N,Product_Master!A533,Raw_Data!U:U)</f>
        <v>82.284100000000009</v>
      </c>
      <c r="G533">
        <f>SUMIF(Raw_Data!N:N,Product_Master!A533,Raw_Data!S:S)</f>
        <v>23</v>
      </c>
      <c r="H533" s="11">
        <f>SUMIF(Raw_Data!N:N,Product_Master!A533,Raw_Data!R:R)</f>
        <v>2959.2080000000001</v>
      </c>
      <c r="I533" s="13">
        <f t="shared" si="16"/>
        <v>16.683673469387756</v>
      </c>
      <c r="J533" t="str">
        <f t="shared" si="17"/>
        <v>High Performer</v>
      </c>
    </row>
    <row r="534" spans="1:10" x14ac:dyDescent="0.3">
      <c r="A534" t="s">
        <v>2066</v>
      </c>
      <c r="B534" t="str">
        <f>IFERROR(INDEX(Raw_Data!Q:Q,MATCH(Product_Master!A534,Raw_Data!N:N,0)),"NOT FOUND")</f>
        <v>Honeywell Enviracaire Portable HEPA Air Cleaner for up to 10 x 16 Room</v>
      </c>
      <c r="C534" t="str">
        <f>IFERROR(INDEX(Raw_Data!O:O,MATCH(Product_Master!A534,Raw_Data!N:N,0)),"NOT FOUND")</f>
        <v>Office Supplies</v>
      </c>
      <c r="D534" t="str">
        <f>IFERROR(INDEX(Raw_Data!P:P,MATCH(Product_Master!A534,Raw_Data!N:N,0)),"NOT FOUND")</f>
        <v>Appliances</v>
      </c>
      <c r="E534" s="11">
        <f>AVERAGEIF(Raw_Data!N:N,Product_Master!A534,Raw_Data!R:R)</f>
        <v>440.05533333333341</v>
      </c>
      <c r="F534" s="11">
        <f>AVERAGEIF(Raw_Data!N:N,Product_Master!A534,Raw_Data!U:U)</f>
        <v>139.00813333333335</v>
      </c>
      <c r="G534">
        <f>SUMIF(Raw_Data!N:N,Product_Master!A534,Raw_Data!S:S)</f>
        <v>12</v>
      </c>
      <c r="H534" s="11">
        <f>SUMIF(Raw_Data!N:N,Product_Master!A534,Raw_Data!R:R)</f>
        <v>1320.1660000000002</v>
      </c>
      <c r="I534" s="13">
        <f t="shared" si="16"/>
        <v>31.588785046728969</v>
      </c>
      <c r="J534" t="str">
        <f t="shared" si="17"/>
        <v>High Performer</v>
      </c>
    </row>
    <row r="535" spans="1:10" x14ac:dyDescent="0.3">
      <c r="A535" t="s">
        <v>2068</v>
      </c>
      <c r="B535" t="str">
        <f>IFERROR(INDEX(Raw_Data!Q:Q,MATCH(Product_Master!A535,Raw_Data!N:N,0)),"NOT FOUND")</f>
        <v>Mini 13-1/2 Capacity Data Binder Rack, Pearl</v>
      </c>
      <c r="C535" t="str">
        <f>IFERROR(INDEX(Raw_Data!O:O,MATCH(Product_Master!A535,Raw_Data!N:N,0)),"NOT FOUND")</f>
        <v>Office Supplies</v>
      </c>
      <c r="D535" t="str">
        <f>IFERROR(INDEX(Raw_Data!P:P,MATCH(Product_Master!A535,Raw_Data!N:N,0)),"NOT FOUND")</f>
        <v>Storage</v>
      </c>
      <c r="E535" s="11">
        <f>AVERAGEIF(Raw_Data!N:N,Product_Master!A535,Raw_Data!R:R)</f>
        <v>293.14879999999999</v>
      </c>
      <c r="F535" s="11">
        <f>AVERAGEIF(Raw_Data!N:N,Product_Master!A535,Raw_Data!U:U)</f>
        <v>57.582799999999999</v>
      </c>
      <c r="G535">
        <f>SUMIF(Raw_Data!N:N,Product_Master!A535,Raw_Data!S:S)</f>
        <v>12</v>
      </c>
      <c r="H535" s="11">
        <f>SUMIF(Raw_Data!N:N,Product_Master!A535,Raw_Data!R:R)</f>
        <v>1465.7439999999999</v>
      </c>
      <c r="I535" s="13">
        <f t="shared" si="16"/>
        <v>19.642857142857142</v>
      </c>
      <c r="J535" t="str">
        <f t="shared" si="17"/>
        <v>High Performer</v>
      </c>
    </row>
    <row r="536" spans="1:10" x14ac:dyDescent="0.3">
      <c r="A536" t="s">
        <v>2073</v>
      </c>
      <c r="B536" t="str">
        <f>IFERROR(INDEX(Raw_Data!Q:Q,MATCH(Product_Master!A536,Raw_Data!N:N,0)),"NOT FOUND")</f>
        <v>Master Caster Door Stop, Brown</v>
      </c>
      <c r="C536" t="str">
        <f>IFERROR(INDEX(Raw_Data!O:O,MATCH(Product_Master!A536,Raw_Data!N:N,0)),"NOT FOUND")</f>
        <v>Furniture</v>
      </c>
      <c r="D536" t="str">
        <f>IFERROR(INDEX(Raw_Data!P:P,MATCH(Product_Master!A536,Raw_Data!N:N,0)),"NOT FOUND")</f>
        <v>Furnishings</v>
      </c>
      <c r="E536" s="11">
        <f>AVERAGEIF(Raw_Data!N:N,Product_Master!A536,Raw_Data!R:R)</f>
        <v>19.64266666666667</v>
      </c>
      <c r="F536" s="11">
        <f>AVERAGEIF(Raw_Data!N:N,Product_Master!A536,Raw_Data!U:U)</f>
        <v>5.4863999999999997</v>
      </c>
      <c r="G536">
        <f>SUMIF(Raw_Data!N:N,Product_Master!A536,Raw_Data!S:S)</f>
        <v>38</v>
      </c>
      <c r="H536" s="11">
        <f>SUMIF(Raw_Data!N:N,Product_Master!A536,Raw_Data!R:R)</f>
        <v>176.78400000000002</v>
      </c>
      <c r="I536" s="13">
        <f t="shared" si="16"/>
        <v>27.931034482758616</v>
      </c>
      <c r="J536" t="str">
        <f t="shared" si="17"/>
        <v>Low Performer</v>
      </c>
    </row>
    <row r="537" spans="1:10" x14ac:dyDescent="0.3">
      <c r="A537" t="s">
        <v>2078</v>
      </c>
      <c r="B537" t="str">
        <f>IFERROR(INDEX(Raw_Data!Q:Q,MATCH(Product_Master!A537,Raw_Data!N:N,0)),"NOT FOUND")</f>
        <v>Belkin Premiere Surge Master II 8-outlet surge protector</v>
      </c>
      <c r="C537" t="str">
        <f>IFERROR(INDEX(Raw_Data!O:O,MATCH(Product_Master!A537,Raw_Data!N:N,0)),"NOT FOUND")</f>
        <v>Office Supplies</v>
      </c>
      <c r="D537" t="str">
        <f>IFERROR(INDEX(Raw_Data!P:P,MATCH(Product_Master!A537,Raw_Data!N:N,0)),"NOT FOUND")</f>
        <v>Appliances</v>
      </c>
      <c r="E537" s="11">
        <f>AVERAGEIF(Raw_Data!N:N,Product_Master!A537,Raw_Data!R:R)</f>
        <v>136.024</v>
      </c>
      <c r="F537" s="11">
        <f>AVERAGEIF(Raw_Data!N:N,Product_Master!A537,Raw_Data!U:U)</f>
        <v>7.9115999999999991</v>
      </c>
      <c r="G537">
        <f>SUMIF(Raw_Data!N:N,Product_Master!A537,Raw_Data!S:S)</f>
        <v>26</v>
      </c>
      <c r="H537" s="11">
        <f>SUMIF(Raw_Data!N:N,Product_Master!A537,Raw_Data!R:R)</f>
        <v>952.16800000000001</v>
      </c>
      <c r="I537" s="13">
        <f t="shared" si="16"/>
        <v>5.816326530612244</v>
      </c>
      <c r="J537" t="str">
        <f t="shared" si="17"/>
        <v>Medium</v>
      </c>
    </row>
    <row r="538" spans="1:10" x14ac:dyDescent="0.3">
      <c r="A538" t="s">
        <v>2081</v>
      </c>
      <c r="B538" t="str">
        <f>IFERROR(INDEX(Raw_Data!Q:Q,MATCH(Product_Master!A538,Raw_Data!N:N,0)),"NOT FOUND")</f>
        <v>Acco Pressboard Covers with Storage Hooks, 9 1/2" x 11", Executive Red</v>
      </c>
      <c r="C538" t="str">
        <f>IFERROR(INDEX(Raw_Data!O:O,MATCH(Product_Master!A538,Raw_Data!N:N,0)),"NOT FOUND")</f>
        <v>Office Supplies</v>
      </c>
      <c r="D538" t="str">
        <f>IFERROR(INDEX(Raw_Data!P:P,MATCH(Product_Master!A538,Raw_Data!N:N,0)),"NOT FOUND")</f>
        <v>Binders</v>
      </c>
      <c r="E538" s="11">
        <f>AVERAGEIF(Raw_Data!N:N,Product_Master!A538,Raw_Data!R:R)</f>
        <v>10.16</v>
      </c>
      <c r="F538" s="11">
        <f>AVERAGEIF(Raw_Data!N:N,Product_Master!A538,Raw_Data!U:U)</f>
        <v>3.8777333333333335</v>
      </c>
      <c r="G538">
        <f>SUMIF(Raw_Data!N:N,Product_Master!A538,Raw_Data!S:S)</f>
        <v>28</v>
      </c>
      <c r="H538" s="11">
        <f>SUMIF(Raw_Data!N:N,Product_Master!A538,Raw_Data!R:R)</f>
        <v>91.44</v>
      </c>
      <c r="I538" s="13">
        <f t="shared" si="16"/>
        <v>38.166666666666664</v>
      </c>
      <c r="J538" t="str">
        <f t="shared" si="17"/>
        <v>Low Performer</v>
      </c>
    </row>
    <row r="539" spans="1:10" x14ac:dyDescent="0.3">
      <c r="A539" t="s">
        <v>2086</v>
      </c>
      <c r="B539" t="str">
        <f>IFERROR(INDEX(Raw_Data!Q:Q,MATCH(Product_Master!A539,Raw_Data!N:N,0)),"NOT FOUND")</f>
        <v>Tennsco Regal Shelving Units</v>
      </c>
      <c r="C539" t="str">
        <f>IFERROR(INDEX(Raw_Data!O:O,MATCH(Product_Master!A539,Raw_Data!N:N,0)),"NOT FOUND")</f>
        <v>Office Supplies</v>
      </c>
      <c r="D539" t="str">
        <f>IFERROR(INDEX(Raw_Data!P:P,MATCH(Product_Master!A539,Raw_Data!N:N,0)),"NOT FOUND")</f>
        <v>Storage</v>
      </c>
      <c r="E539" s="11">
        <f>AVERAGEIF(Raw_Data!N:N,Product_Master!A539,Raw_Data!R:R)</f>
        <v>441.13350000000003</v>
      </c>
      <c r="F539" s="11">
        <f>AVERAGEIF(Raw_Data!N:N,Product_Master!A539,Raw_Data!U:U)</f>
        <v>-1.5211499999999987</v>
      </c>
      <c r="G539">
        <f>SUMIF(Raw_Data!N:N,Product_Master!A539,Raw_Data!S:S)</f>
        <v>18</v>
      </c>
      <c r="H539" s="11">
        <f>SUMIF(Raw_Data!N:N,Product_Master!A539,Raw_Data!R:R)</f>
        <v>1764.5340000000001</v>
      </c>
      <c r="I539" s="13">
        <f t="shared" si="16"/>
        <v>-0.34482758620689624</v>
      </c>
      <c r="J539" t="str">
        <f t="shared" si="17"/>
        <v>High Performer</v>
      </c>
    </row>
    <row r="540" spans="1:10" x14ac:dyDescent="0.3">
      <c r="A540" t="s">
        <v>2088</v>
      </c>
      <c r="B540" t="str">
        <f>IFERROR(INDEX(Raw_Data!Q:Q,MATCH(Product_Master!A540,Raw_Data!N:N,0)),"NOT FOUND")</f>
        <v>Imation 32GB Pocket Pro USB 3.0 Flash Drive - 32 GB - Black - 1 P ...</v>
      </c>
      <c r="C540" t="str">
        <f>IFERROR(INDEX(Raw_Data!O:O,MATCH(Product_Master!A540,Raw_Data!N:N,0)),"NOT FOUND")</f>
        <v>Technology</v>
      </c>
      <c r="D540" t="str">
        <f>IFERROR(INDEX(Raw_Data!P:P,MATCH(Product_Master!A540,Raw_Data!N:N,0)),"NOT FOUND")</f>
        <v>Accessories</v>
      </c>
      <c r="E540" s="11">
        <f>AVERAGEIF(Raw_Data!N:N,Product_Master!A540,Raw_Data!R:R)</f>
        <v>93.444000000000003</v>
      </c>
      <c r="F540" s="11">
        <f>AVERAGEIF(Raw_Data!N:N,Product_Master!A540,Raw_Data!U:U)</f>
        <v>28.751999999999999</v>
      </c>
      <c r="G540">
        <f>SUMIF(Raw_Data!N:N,Product_Master!A540,Raw_Data!S:S)</f>
        <v>18</v>
      </c>
      <c r="H540" s="11">
        <f>SUMIF(Raw_Data!N:N,Product_Master!A540,Raw_Data!R:R)</f>
        <v>467.22</v>
      </c>
      <c r="I540" s="13">
        <f t="shared" si="16"/>
        <v>30.769230769230766</v>
      </c>
      <c r="J540" t="str">
        <f t="shared" si="17"/>
        <v>Medium</v>
      </c>
    </row>
    <row r="541" spans="1:10" x14ac:dyDescent="0.3">
      <c r="A541" t="s">
        <v>2090</v>
      </c>
      <c r="B541" t="str">
        <f>IFERROR(INDEX(Raw_Data!Q:Q,MATCH(Product_Master!A541,Raw_Data!N:N,0)),"NOT FOUND")</f>
        <v>Jabra SPEAK 410</v>
      </c>
      <c r="C541" t="str">
        <f>IFERROR(INDEX(Raw_Data!O:O,MATCH(Product_Master!A541,Raw_Data!N:N,0)),"NOT FOUND")</f>
        <v>Technology</v>
      </c>
      <c r="D541" t="str">
        <f>IFERROR(INDEX(Raw_Data!P:P,MATCH(Product_Master!A541,Raw_Data!N:N,0)),"NOT FOUND")</f>
        <v>Phones</v>
      </c>
      <c r="E541" s="11">
        <f>AVERAGEIF(Raw_Data!N:N,Product_Master!A541,Raw_Data!R:R)</f>
        <v>350.89599999999996</v>
      </c>
      <c r="F541" s="11">
        <f>AVERAGEIF(Raw_Data!N:N,Product_Master!A541,Raw_Data!U:U)</f>
        <v>72.685599999999994</v>
      </c>
      <c r="G541">
        <f>SUMIF(Raw_Data!N:N,Product_Master!A541,Raw_Data!S:S)</f>
        <v>37</v>
      </c>
      <c r="H541" s="11">
        <f>SUMIF(Raw_Data!N:N,Product_Master!A541,Raw_Data!R:R)</f>
        <v>3158.0639999999994</v>
      </c>
      <c r="I541" s="13">
        <f t="shared" si="16"/>
        <v>20.714285714285715</v>
      </c>
      <c r="J541" t="str">
        <f t="shared" si="17"/>
        <v>High Performer</v>
      </c>
    </row>
    <row r="542" spans="1:10" x14ac:dyDescent="0.3">
      <c r="A542" t="s">
        <v>2093</v>
      </c>
      <c r="B542" t="str">
        <f>IFERROR(INDEX(Raw_Data!Q:Q,MATCH(Product_Master!A542,Raw_Data!N:N,0)),"NOT FOUND")</f>
        <v>Verbatim 25 GB 6x Blu-ray Single Layer Recordable Disc, 1/Pack</v>
      </c>
      <c r="C542" t="str">
        <f>IFERROR(INDEX(Raw_Data!O:O,MATCH(Product_Master!A542,Raw_Data!N:N,0)),"NOT FOUND")</f>
        <v>Technology</v>
      </c>
      <c r="D542" t="str">
        <f>IFERROR(INDEX(Raw_Data!P:P,MATCH(Product_Master!A542,Raw_Data!N:N,0)),"NOT FOUND")</f>
        <v>Accessories</v>
      </c>
      <c r="E542" s="11">
        <f>AVERAGEIF(Raw_Data!N:N,Product_Master!A542,Raw_Data!R:R)</f>
        <v>27.813333333333333</v>
      </c>
      <c r="F542" s="11">
        <f>AVERAGEIF(Raw_Data!N:N,Product_Master!A542,Raw_Data!U:U)</f>
        <v>3.8243333333333336</v>
      </c>
      <c r="G542">
        <f>SUMIF(Raw_Data!N:N,Product_Master!A542,Raw_Data!S:S)</f>
        <v>14</v>
      </c>
      <c r="H542" s="11">
        <f>SUMIF(Raw_Data!N:N,Product_Master!A542,Raw_Data!R:R)</f>
        <v>83.44</v>
      </c>
      <c r="I542" s="13">
        <f t="shared" si="16"/>
        <v>13.750000000000002</v>
      </c>
      <c r="J542" t="str">
        <f t="shared" si="17"/>
        <v>Low Performer</v>
      </c>
    </row>
    <row r="543" spans="1:10" x14ac:dyDescent="0.3">
      <c r="A543" t="s">
        <v>2099</v>
      </c>
      <c r="B543" t="str">
        <f>IFERROR(INDEX(Raw_Data!Q:Q,MATCH(Product_Master!A543,Raw_Data!N:N,0)),"NOT FOUND")</f>
        <v>Office Star - Mesh Screen back chair with Vinyl seat</v>
      </c>
      <c r="C543" t="str">
        <f>IFERROR(INDEX(Raw_Data!O:O,MATCH(Product_Master!A543,Raw_Data!N:N,0)),"NOT FOUND")</f>
        <v>Furniture</v>
      </c>
      <c r="D543" t="str">
        <f>IFERROR(INDEX(Raw_Data!P:P,MATCH(Product_Master!A543,Raw_Data!N:N,0)),"NOT FOUND")</f>
        <v>Chairs</v>
      </c>
      <c r="E543" s="11">
        <f>AVERAGEIF(Raw_Data!N:N,Product_Master!A543,Raw_Data!R:R)</f>
        <v>314.35199999999998</v>
      </c>
      <c r="F543" s="11">
        <f>AVERAGEIF(Raw_Data!N:N,Product_Master!A543,Raw_Data!U:U)</f>
        <v>-18.711428571428574</v>
      </c>
      <c r="G543">
        <f>SUMIF(Raw_Data!N:N,Product_Master!A543,Raw_Data!S:S)</f>
        <v>20</v>
      </c>
      <c r="H543" s="11">
        <f>SUMIF(Raw_Data!N:N,Product_Master!A543,Raw_Data!R:R)</f>
        <v>2200.4639999999999</v>
      </c>
      <c r="I543" s="13">
        <f t="shared" si="16"/>
        <v>-5.9523809523809534</v>
      </c>
      <c r="J543" t="str">
        <f t="shared" si="17"/>
        <v>High Performer</v>
      </c>
    </row>
    <row r="544" spans="1:10" x14ac:dyDescent="0.3">
      <c r="A544" t="s">
        <v>2104</v>
      </c>
      <c r="B544" t="str">
        <f>IFERROR(INDEX(Raw_Data!Q:Q,MATCH(Product_Master!A544,Raw_Data!N:N,0)),"NOT FOUND")</f>
        <v>Premium Transparent Presentation Covers by GBC</v>
      </c>
      <c r="C544" t="str">
        <f>IFERROR(INDEX(Raw_Data!O:O,MATCH(Product_Master!A544,Raw_Data!N:N,0)),"NOT FOUND")</f>
        <v>Office Supplies</v>
      </c>
      <c r="D544" t="str">
        <f>IFERROR(INDEX(Raw_Data!P:P,MATCH(Product_Master!A544,Raw_Data!N:N,0)),"NOT FOUND")</f>
        <v>Binders</v>
      </c>
      <c r="E544" s="11">
        <f>AVERAGEIF(Raw_Data!N:N,Product_Master!A544,Raw_Data!R:R)</f>
        <v>75.318200000000019</v>
      </c>
      <c r="F544" s="11">
        <f>AVERAGEIF(Raw_Data!N:N,Product_Master!A544,Raw_Data!U:U)</f>
        <v>28.406920000000003</v>
      </c>
      <c r="G544">
        <f>SUMIF(Raw_Data!N:N,Product_Master!A544,Raw_Data!S:S)</f>
        <v>43</v>
      </c>
      <c r="H544" s="11">
        <f>SUMIF(Raw_Data!N:N,Product_Master!A544,Raw_Data!R:R)</f>
        <v>753.18200000000013</v>
      </c>
      <c r="I544" s="13">
        <f t="shared" si="16"/>
        <v>37.715877437325901</v>
      </c>
      <c r="J544" t="str">
        <f t="shared" si="17"/>
        <v>Medium</v>
      </c>
    </row>
    <row r="545" spans="1:10" x14ac:dyDescent="0.3">
      <c r="A545" t="s">
        <v>2106</v>
      </c>
      <c r="B545" t="str">
        <f>IFERROR(INDEX(Raw_Data!Q:Q,MATCH(Product_Master!A545,Raw_Data!N:N,0)),"NOT FOUND")</f>
        <v>Tripp Lite TLP810NET Broadband Surge for Modem/Fax</v>
      </c>
      <c r="C545" t="str">
        <f>IFERROR(INDEX(Raw_Data!O:O,MATCH(Product_Master!A545,Raw_Data!N:N,0)),"NOT FOUND")</f>
        <v>Office Supplies</v>
      </c>
      <c r="D545" t="str">
        <f>IFERROR(INDEX(Raw_Data!P:P,MATCH(Product_Master!A545,Raw_Data!N:N,0)),"NOT FOUND")</f>
        <v>Appliances</v>
      </c>
      <c r="E545" s="11">
        <f>AVERAGEIF(Raw_Data!N:N,Product_Master!A545,Raw_Data!R:R)</f>
        <v>156.30800000000002</v>
      </c>
      <c r="F545" s="11">
        <f>AVERAGEIF(Raw_Data!N:N,Product_Master!A545,Raw_Data!U:U)</f>
        <v>21.747199999999996</v>
      </c>
      <c r="G545">
        <f>SUMIF(Raw_Data!N:N,Product_Master!A545,Raw_Data!S:S)</f>
        <v>22</v>
      </c>
      <c r="H545" s="11">
        <f>SUMIF(Raw_Data!N:N,Product_Master!A545,Raw_Data!R:R)</f>
        <v>937.84800000000007</v>
      </c>
      <c r="I545" s="13">
        <f t="shared" si="16"/>
        <v>13.913043478260864</v>
      </c>
      <c r="J545" t="str">
        <f t="shared" si="17"/>
        <v>Medium</v>
      </c>
    </row>
    <row r="546" spans="1:10" x14ac:dyDescent="0.3">
      <c r="A546" t="s">
        <v>2110</v>
      </c>
      <c r="B546" t="str">
        <f>IFERROR(INDEX(Raw_Data!Q:Q,MATCH(Product_Master!A546,Raw_Data!N:N,0)),"NOT FOUND")</f>
        <v>Wilson Jones Turn Tabs Binder Tool for Ring Binders</v>
      </c>
      <c r="C546" t="str">
        <f>IFERROR(INDEX(Raw_Data!O:O,MATCH(Product_Master!A546,Raw_Data!N:N,0)),"NOT FOUND")</f>
        <v>Office Supplies</v>
      </c>
      <c r="D546" t="str">
        <f>IFERROR(INDEX(Raw_Data!P:P,MATCH(Product_Master!A546,Raw_Data!N:N,0)),"NOT FOUND")</f>
        <v>Binders</v>
      </c>
      <c r="E546" s="11">
        <f>AVERAGEIF(Raw_Data!N:N,Product_Master!A546,Raw_Data!R:R)</f>
        <v>16.313846153846153</v>
      </c>
      <c r="F546" s="11">
        <f>AVERAGEIF(Raw_Data!N:N,Product_Master!A546,Raw_Data!U:U)</f>
        <v>4.5011384615384618</v>
      </c>
      <c r="G546">
        <f>SUMIF(Raw_Data!N:N,Product_Master!A546,Raw_Data!S:S)</f>
        <v>59</v>
      </c>
      <c r="H546" s="11">
        <f>SUMIF(Raw_Data!N:N,Product_Master!A546,Raw_Data!R:R)</f>
        <v>212.08</v>
      </c>
      <c r="I546" s="13">
        <f t="shared" si="16"/>
        <v>27.590909090909093</v>
      </c>
      <c r="J546" t="str">
        <f t="shared" si="17"/>
        <v>Low Performer</v>
      </c>
    </row>
    <row r="547" spans="1:10" x14ac:dyDescent="0.3">
      <c r="A547" t="s">
        <v>2115</v>
      </c>
      <c r="B547" t="str">
        <f>IFERROR(INDEX(Raw_Data!Q:Q,MATCH(Product_Master!A547,Raw_Data!N:N,0)),"NOT FOUND")</f>
        <v>Eldon 200 Class Desk Accessories</v>
      </c>
      <c r="C547" t="str">
        <f>IFERROR(INDEX(Raw_Data!O:O,MATCH(Product_Master!A547,Raw_Data!N:N,0)),"NOT FOUND")</f>
        <v>Furniture</v>
      </c>
      <c r="D547" t="str">
        <f>IFERROR(INDEX(Raw_Data!P:P,MATCH(Product_Master!A547,Raw_Data!N:N,0)),"NOT FOUND")</f>
        <v>Furnishings</v>
      </c>
      <c r="E547" s="11">
        <f>AVERAGEIF(Raw_Data!N:N,Product_Master!A547,Raw_Data!R:R)</f>
        <v>19.01942857142857</v>
      </c>
      <c r="F547" s="11">
        <f>AVERAGEIF(Raw_Data!N:N,Product_Master!A547,Raw_Data!U:U)</f>
        <v>5.598171428571427</v>
      </c>
      <c r="G547">
        <f>SUMIF(Raw_Data!N:N,Product_Master!A547,Raw_Data!S:S)</f>
        <v>22</v>
      </c>
      <c r="H547" s="11">
        <f>SUMIF(Raw_Data!N:N,Product_Master!A547,Raw_Data!R:R)</f>
        <v>133.136</v>
      </c>
      <c r="I547" s="13">
        <f t="shared" si="16"/>
        <v>29.433962264150935</v>
      </c>
      <c r="J547" t="str">
        <f t="shared" si="17"/>
        <v>Low Performer</v>
      </c>
    </row>
    <row r="548" spans="1:10" x14ac:dyDescent="0.3">
      <c r="A548" t="s">
        <v>2121</v>
      </c>
      <c r="B548" t="str">
        <f>IFERROR(INDEX(Raw_Data!Q:Q,MATCH(Product_Master!A548,Raw_Data!N:N,0)),"NOT FOUND")</f>
        <v>Economy Rollaway Files</v>
      </c>
      <c r="C548" t="str">
        <f>IFERROR(INDEX(Raw_Data!O:O,MATCH(Product_Master!A548,Raw_Data!N:N,0)),"NOT FOUND")</f>
        <v>Office Supplies</v>
      </c>
      <c r="D548" t="str">
        <f>IFERROR(INDEX(Raw_Data!P:P,MATCH(Product_Master!A548,Raw_Data!N:N,0)),"NOT FOUND")</f>
        <v>Storage</v>
      </c>
      <c r="E548" s="11">
        <f>AVERAGEIF(Raw_Data!N:N,Product_Master!A548,Raw_Data!R:R)</f>
        <v>448.40000000000003</v>
      </c>
      <c r="F548" s="11">
        <f>AVERAGEIF(Raw_Data!N:N,Product_Master!A548,Raw_Data!U:U)</f>
        <v>99.11999999999999</v>
      </c>
      <c r="G548">
        <f>SUMIF(Raw_Data!N:N,Product_Master!A548,Raw_Data!S:S)</f>
        <v>20</v>
      </c>
      <c r="H548" s="11">
        <f>SUMIF(Raw_Data!N:N,Product_Master!A548,Raw_Data!R:R)</f>
        <v>3138.8</v>
      </c>
      <c r="I548" s="13">
        <f t="shared" si="16"/>
        <v>22.105263157894733</v>
      </c>
      <c r="J548" t="str">
        <f t="shared" si="17"/>
        <v>High Performer</v>
      </c>
    </row>
    <row r="549" spans="1:10" x14ac:dyDescent="0.3">
      <c r="A549" t="s">
        <v>2123</v>
      </c>
      <c r="B549" t="str">
        <f>IFERROR(INDEX(Raw_Data!Q:Q,MATCH(Product_Master!A549,Raw_Data!N:N,0)),"NOT FOUND")</f>
        <v>Avery 480</v>
      </c>
      <c r="C549" t="str">
        <f>IFERROR(INDEX(Raw_Data!O:O,MATCH(Product_Master!A549,Raw_Data!N:N,0)),"NOT FOUND")</f>
        <v>Office Supplies</v>
      </c>
      <c r="D549" t="str">
        <f>IFERROR(INDEX(Raw_Data!P:P,MATCH(Product_Master!A549,Raw_Data!N:N,0)),"NOT FOUND")</f>
        <v>Labels</v>
      </c>
      <c r="E549" s="11">
        <f>AVERAGEIF(Raw_Data!N:N,Product_Master!A549,Raw_Data!R:R)</f>
        <v>14.875</v>
      </c>
      <c r="F549" s="11">
        <f>AVERAGEIF(Raw_Data!N:N,Product_Master!A549,Raw_Data!U:U)</f>
        <v>7.0750000000000002</v>
      </c>
      <c r="G549">
        <f>SUMIF(Raw_Data!N:N,Product_Master!A549,Raw_Data!S:S)</f>
        <v>24</v>
      </c>
      <c r="H549" s="11">
        <f>SUMIF(Raw_Data!N:N,Product_Master!A549,Raw_Data!R:R)</f>
        <v>89.25</v>
      </c>
      <c r="I549" s="13">
        <f t="shared" si="16"/>
        <v>47.563025210084035</v>
      </c>
      <c r="J549" t="str">
        <f t="shared" si="17"/>
        <v>Low Performer</v>
      </c>
    </row>
    <row r="550" spans="1:10" x14ac:dyDescent="0.3">
      <c r="A550" t="s">
        <v>2131</v>
      </c>
      <c r="B550" t="str">
        <f>IFERROR(INDEX(Raw_Data!Q:Q,MATCH(Product_Master!A550,Raw_Data!N:N,0)),"NOT FOUND")</f>
        <v>Xerox 1993</v>
      </c>
      <c r="C550" t="str">
        <f>IFERROR(INDEX(Raw_Data!O:O,MATCH(Product_Master!A550,Raw_Data!N:N,0)),"NOT FOUND")</f>
        <v>Office Supplies</v>
      </c>
      <c r="D550" t="str">
        <f>IFERROR(INDEX(Raw_Data!P:P,MATCH(Product_Master!A550,Raw_Data!N:N,0)),"NOT FOUND")</f>
        <v>Paper</v>
      </c>
      <c r="E550" s="11">
        <f>AVERAGEIF(Raw_Data!N:N,Product_Master!A550,Raw_Data!R:R)</f>
        <v>18.468</v>
      </c>
      <c r="F550" s="11">
        <f>AVERAGEIF(Raw_Data!N:N,Product_Master!A550,Raw_Data!U:U)</f>
        <v>8.5535999999999994</v>
      </c>
      <c r="G550">
        <f>SUMIF(Raw_Data!N:N,Product_Master!A550,Raw_Data!S:S)</f>
        <v>24</v>
      </c>
      <c r="H550" s="11">
        <f>SUMIF(Raw_Data!N:N,Product_Master!A550,Raw_Data!R:R)</f>
        <v>147.744</v>
      </c>
      <c r="I550" s="13">
        <f t="shared" si="16"/>
        <v>46.315789473684212</v>
      </c>
      <c r="J550" t="str">
        <f t="shared" si="17"/>
        <v>Low Performer</v>
      </c>
    </row>
    <row r="551" spans="1:10" x14ac:dyDescent="0.3">
      <c r="A551" t="s">
        <v>2136</v>
      </c>
      <c r="B551" t="str">
        <f>IFERROR(INDEX(Raw_Data!Q:Q,MATCH(Product_Master!A551,Raw_Data!N:N,0)),"NOT FOUND")</f>
        <v>Eureka The Boss Plus 12-Amp Hard Box Upright Vacuum, Red</v>
      </c>
      <c r="C551" t="str">
        <f>IFERROR(INDEX(Raw_Data!O:O,MATCH(Product_Master!A551,Raw_Data!N:N,0)),"NOT FOUND")</f>
        <v>Office Supplies</v>
      </c>
      <c r="D551" t="str">
        <f>IFERROR(INDEX(Raw_Data!P:P,MATCH(Product_Master!A551,Raw_Data!N:N,0)),"NOT FOUND")</f>
        <v>Appliances</v>
      </c>
      <c r="E551" s="11">
        <f>AVERAGEIF(Raw_Data!N:N,Product_Master!A551,Raw_Data!R:R)</f>
        <v>279.06666666666666</v>
      </c>
      <c r="F551" s="11">
        <f>AVERAGEIF(Raw_Data!N:N,Product_Master!A551,Raw_Data!U:U)</f>
        <v>24.418333333333337</v>
      </c>
      <c r="G551">
        <f>SUMIF(Raw_Data!N:N,Product_Master!A551,Raw_Data!S:S)</f>
        <v>20</v>
      </c>
      <c r="H551" s="11">
        <f>SUMIF(Raw_Data!N:N,Product_Master!A551,Raw_Data!R:R)</f>
        <v>1674.3999999999999</v>
      </c>
      <c r="I551" s="13">
        <f t="shared" si="16"/>
        <v>8.75</v>
      </c>
      <c r="J551" t="str">
        <f t="shared" si="17"/>
        <v>High Performer</v>
      </c>
    </row>
    <row r="552" spans="1:10" x14ac:dyDescent="0.3">
      <c r="A552" t="s">
        <v>2140</v>
      </c>
      <c r="B552" t="str">
        <f>IFERROR(INDEX(Raw_Data!Q:Q,MATCH(Product_Master!A552,Raw_Data!N:N,0)),"NOT FOUND")</f>
        <v>Staples</v>
      </c>
      <c r="C552" t="str">
        <f>IFERROR(INDEX(Raw_Data!O:O,MATCH(Product_Master!A552,Raw_Data!N:N,0)),"NOT FOUND")</f>
        <v>Office Supplies</v>
      </c>
      <c r="D552" t="str">
        <f>IFERROR(INDEX(Raw_Data!P:P,MATCH(Product_Master!A552,Raw_Data!N:N,0)),"NOT FOUND")</f>
        <v>Fasteners</v>
      </c>
      <c r="E552" s="11">
        <f>AVERAGEIF(Raw_Data!N:N,Product_Master!A552,Raw_Data!R:R)</f>
        <v>20.964857142857142</v>
      </c>
      <c r="F552" s="11">
        <f>AVERAGEIF(Raw_Data!N:N,Product_Master!A552,Raw_Data!U:U)</f>
        <v>7.326428571428572</v>
      </c>
      <c r="G552">
        <f>SUMIF(Raw_Data!N:N,Product_Master!A552,Raw_Data!S:S)</f>
        <v>22</v>
      </c>
      <c r="H552" s="11">
        <f>SUMIF(Raw_Data!N:N,Product_Master!A552,Raw_Data!R:R)</f>
        <v>146.75399999999999</v>
      </c>
      <c r="I552" s="13">
        <f t="shared" si="16"/>
        <v>34.946236559139784</v>
      </c>
      <c r="J552" t="str">
        <f t="shared" si="17"/>
        <v>Low Performer</v>
      </c>
    </row>
    <row r="553" spans="1:10" x14ac:dyDescent="0.3">
      <c r="A553" t="s">
        <v>2141</v>
      </c>
      <c r="B553" t="str">
        <f>IFERROR(INDEX(Raw_Data!Q:Q,MATCH(Product_Master!A553,Raw_Data!N:N,0)),"NOT FOUND")</f>
        <v>Belkin F9H710-06 7 Outlet SurgeMaster Surge Protector</v>
      </c>
      <c r="C553" t="str">
        <f>IFERROR(INDEX(Raw_Data!O:O,MATCH(Product_Master!A553,Raw_Data!N:N,0)),"NOT FOUND")</f>
        <v>Office Supplies</v>
      </c>
      <c r="D553" t="str">
        <f>IFERROR(INDEX(Raw_Data!P:P,MATCH(Product_Master!A553,Raw_Data!N:N,0)),"NOT FOUND")</f>
        <v>Appliances</v>
      </c>
      <c r="E553" s="11">
        <f>AVERAGEIF(Raw_Data!N:N,Product_Master!A553,Raw_Data!R:R)</f>
        <v>64.526999999999987</v>
      </c>
      <c r="F553" s="11">
        <f>AVERAGEIF(Raw_Data!N:N,Product_Master!A553,Raw_Data!U:U)</f>
        <v>15.3546</v>
      </c>
      <c r="G553">
        <f>SUMIF(Raw_Data!N:N,Product_Master!A553,Raw_Data!S:S)</f>
        <v>29</v>
      </c>
      <c r="H553" s="11">
        <f>SUMIF(Raw_Data!N:N,Product_Master!A553,Raw_Data!R:R)</f>
        <v>516.21599999999989</v>
      </c>
      <c r="I553" s="13">
        <f t="shared" si="16"/>
        <v>23.79562043795621</v>
      </c>
      <c r="J553" t="str">
        <f t="shared" si="17"/>
        <v>Medium</v>
      </c>
    </row>
    <row r="554" spans="1:10" x14ac:dyDescent="0.3">
      <c r="A554" t="s">
        <v>2147</v>
      </c>
      <c r="B554" t="str">
        <f>IFERROR(INDEX(Raw_Data!Q:Q,MATCH(Product_Master!A554,Raw_Data!N:N,0)),"NOT FOUND")</f>
        <v>First Data FD10 PIN Pad</v>
      </c>
      <c r="C554" t="str">
        <f>IFERROR(INDEX(Raw_Data!O:O,MATCH(Product_Master!A554,Raw_Data!N:N,0)),"NOT FOUND")</f>
        <v>Technology</v>
      </c>
      <c r="D554" t="str">
        <f>IFERROR(INDEX(Raw_Data!P:P,MATCH(Product_Master!A554,Raw_Data!N:N,0)),"NOT FOUND")</f>
        <v>Accessories</v>
      </c>
      <c r="E554" s="11">
        <f>AVERAGEIF(Raw_Data!N:N,Product_Master!A554,Raw_Data!R:R)</f>
        <v>344.44</v>
      </c>
      <c r="F554" s="11">
        <f>AVERAGEIF(Raw_Data!N:N,Product_Master!A554,Raw_Data!U:U)</f>
        <v>3.160000000000001</v>
      </c>
      <c r="G554">
        <f>SUMIF(Raw_Data!N:N,Product_Master!A554,Raw_Data!S:S)</f>
        <v>24</v>
      </c>
      <c r="H554" s="11">
        <f>SUMIF(Raw_Data!N:N,Product_Master!A554,Raw_Data!R:R)</f>
        <v>1722.2</v>
      </c>
      <c r="I554" s="13">
        <f t="shared" si="16"/>
        <v>0.91743119266055073</v>
      </c>
      <c r="J554" t="str">
        <f t="shared" si="17"/>
        <v>High Performer</v>
      </c>
    </row>
    <row r="555" spans="1:10" x14ac:dyDescent="0.3">
      <c r="A555" t="s">
        <v>2153</v>
      </c>
      <c r="B555" t="str">
        <f>IFERROR(INDEX(Raw_Data!Q:Q,MATCH(Product_Master!A555,Raw_Data!N:N,0)),"NOT FOUND")</f>
        <v>Sony 16GB Class 10 Micro SDHC R40 Memory Card</v>
      </c>
      <c r="C555" t="str">
        <f>IFERROR(INDEX(Raw_Data!O:O,MATCH(Product_Master!A555,Raw_Data!N:N,0)),"NOT FOUND")</f>
        <v>Technology</v>
      </c>
      <c r="D555" t="str">
        <f>IFERROR(INDEX(Raw_Data!P:P,MATCH(Product_Master!A555,Raw_Data!N:N,0)),"NOT FOUND")</f>
        <v>Accessories</v>
      </c>
      <c r="E555" s="11">
        <f>AVERAGEIF(Raw_Data!N:N,Product_Master!A555,Raw_Data!R:R)</f>
        <v>47.693000000000005</v>
      </c>
      <c r="F555" s="11">
        <f>AVERAGEIF(Raw_Data!N:N,Product_Master!A555,Raw_Data!U:U)</f>
        <v>1.2889999999999997</v>
      </c>
      <c r="G555">
        <f>SUMIF(Raw_Data!N:N,Product_Master!A555,Raw_Data!S:S)</f>
        <v>16</v>
      </c>
      <c r="H555" s="11">
        <f>SUMIF(Raw_Data!N:N,Product_Master!A555,Raw_Data!R:R)</f>
        <v>190.77200000000002</v>
      </c>
      <c r="I555" s="13">
        <f t="shared" si="16"/>
        <v>2.7027027027027017</v>
      </c>
      <c r="J555" t="str">
        <f t="shared" si="17"/>
        <v>Low Performer</v>
      </c>
    </row>
    <row r="556" spans="1:10" x14ac:dyDescent="0.3">
      <c r="A556" t="s">
        <v>2158</v>
      </c>
      <c r="B556" t="str">
        <f>IFERROR(INDEX(Raw_Data!Q:Q,MATCH(Product_Master!A556,Raw_Data!N:N,0)),"NOT FOUND")</f>
        <v>Tripp Lite Isotel 8 Ultra 8 Outlet Metal Surge</v>
      </c>
      <c r="C556" t="str">
        <f>IFERROR(INDEX(Raw_Data!O:O,MATCH(Product_Master!A556,Raw_Data!N:N,0)),"NOT FOUND")</f>
        <v>Office Supplies</v>
      </c>
      <c r="D556" t="str">
        <f>IFERROR(INDEX(Raw_Data!P:P,MATCH(Product_Master!A556,Raw_Data!N:N,0)),"NOT FOUND")</f>
        <v>Appliances</v>
      </c>
      <c r="E556" s="11">
        <f>AVERAGEIF(Raw_Data!N:N,Product_Master!A556,Raw_Data!R:R)</f>
        <v>274.41733333333337</v>
      </c>
      <c r="F556" s="11">
        <f>AVERAGEIF(Raw_Data!N:N,Product_Master!A556,Raw_Data!U:U)</f>
        <v>-5.6776000000000026</v>
      </c>
      <c r="G556">
        <f>SUMIF(Raw_Data!N:N,Product_Master!A556,Raw_Data!S:S)</f>
        <v>16</v>
      </c>
      <c r="H556" s="11">
        <f>SUMIF(Raw_Data!N:N,Product_Master!A556,Raw_Data!R:R)</f>
        <v>823.25200000000007</v>
      </c>
      <c r="I556" s="13">
        <f t="shared" si="16"/>
        <v>-2.0689655172413799</v>
      </c>
      <c r="J556" t="str">
        <f t="shared" si="17"/>
        <v>Medium</v>
      </c>
    </row>
    <row r="557" spans="1:10" x14ac:dyDescent="0.3">
      <c r="A557" t="s">
        <v>2160</v>
      </c>
      <c r="B557" t="str">
        <f>IFERROR(INDEX(Raw_Data!Q:Q,MATCH(Product_Master!A557,Raw_Data!N:N,0)),"NOT FOUND")</f>
        <v>Avery Durable Poly Binders</v>
      </c>
      <c r="C557" t="str">
        <f>IFERROR(INDEX(Raw_Data!O:O,MATCH(Product_Master!A557,Raw_Data!N:N,0)),"NOT FOUND")</f>
        <v>Office Supplies</v>
      </c>
      <c r="D557" t="str">
        <f>IFERROR(INDEX(Raw_Data!P:P,MATCH(Product_Master!A557,Raw_Data!N:N,0)),"NOT FOUND")</f>
        <v>Binders</v>
      </c>
      <c r="E557" s="11">
        <f>AVERAGEIF(Raw_Data!N:N,Product_Master!A557,Raw_Data!R:R)</f>
        <v>13.825000000000001</v>
      </c>
      <c r="F557" s="11">
        <f>AVERAGEIF(Raw_Data!N:N,Product_Master!A557,Raw_Data!U:U)</f>
        <v>-2.5991</v>
      </c>
      <c r="G557">
        <f>SUMIF(Raw_Data!N:N,Product_Master!A557,Raw_Data!S:S)</f>
        <v>33</v>
      </c>
      <c r="H557" s="11">
        <f>SUMIF(Raw_Data!N:N,Product_Master!A557,Raw_Data!R:R)</f>
        <v>82.95</v>
      </c>
      <c r="I557" s="13">
        <f t="shared" si="16"/>
        <v>-18.799999999999997</v>
      </c>
      <c r="J557" t="str">
        <f t="shared" si="17"/>
        <v>Low Performer</v>
      </c>
    </row>
    <row r="558" spans="1:10" x14ac:dyDescent="0.3">
      <c r="A558" t="s">
        <v>2162</v>
      </c>
      <c r="B558" t="str">
        <f>IFERROR(INDEX(Raw_Data!Q:Q,MATCH(Product_Master!A558,Raw_Data!N:N,0)),"NOT FOUND")</f>
        <v>Airmail Envelopes</v>
      </c>
      <c r="C558" t="str">
        <f>IFERROR(INDEX(Raw_Data!O:O,MATCH(Product_Master!A558,Raw_Data!N:N,0)),"NOT FOUND")</f>
        <v>Office Supplies</v>
      </c>
      <c r="D558" t="str">
        <f>IFERROR(INDEX(Raw_Data!P:P,MATCH(Product_Master!A558,Raw_Data!N:N,0)),"NOT FOUND")</f>
        <v>Envelopes</v>
      </c>
      <c r="E558" s="11">
        <f>AVERAGEIF(Raw_Data!N:N,Product_Master!A558,Raw_Data!R:R)</f>
        <v>226.61100000000002</v>
      </c>
      <c r="F558" s="11">
        <f>AVERAGEIF(Raw_Data!N:N,Product_Master!A558,Raw_Data!U:U)</f>
        <v>85.74848333333334</v>
      </c>
      <c r="G558">
        <f>SUMIF(Raw_Data!N:N,Product_Master!A558,Raw_Data!S:S)</f>
        <v>19</v>
      </c>
      <c r="H558" s="11">
        <f>SUMIF(Raw_Data!N:N,Product_Master!A558,Raw_Data!R:R)</f>
        <v>1359.6660000000002</v>
      </c>
      <c r="I558" s="13">
        <f t="shared" si="16"/>
        <v>37.839506172839506</v>
      </c>
      <c r="J558" t="str">
        <f t="shared" si="17"/>
        <v>High Performer</v>
      </c>
    </row>
    <row r="559" spans="1:10" x14ac:dyDescent="0.3">
      <c r="A559" t="s">
        <v>2168</v>
      </c>
      <c r="B559" t="str">
        <f>IFERROR(INDEX(Raw_Data!Q:Q,MATCH(Product_Master!A559,Raw_Data!N:N,0)),"NOT FOUND")</f>
        <v>Space Solutions Commercial Steel Shelving</v>
      </c>
      <c r="C559" t="str">
        <f>IFERROR(INDEX(Raw_Data!O:O,MATCH(Product_Master!A559,Raw_Data!N:N,0)),"NOT FOUND")</f>
        <v>Office Supplies</v>
      </c>
      <c r="D559" t="str">
        <f>IFERROR(INDEX(Raw_Data!P:P,MATCH(Product_Master!A559,Raw_Data!N:N,0)),"NOT FOUND")</f>
        <v>Storage</v>
      </c>
      <c r="E559" s="11">
        <f>AVERAGEIF(Raw_Data!N:N,Product_Master!A559,Raw_Data!R:R)</f>
        <v>278.91857142857145</v>
      </c>
      <c r="F559" s="11">
        <f>AVERAGEIF(Raw_Data!N:N,Product_Master!A559,Raw_Data!U:U)</f>
        <v>-10.621071428571424</v>
      </c>
      <c r="G559">
        <f>SUMIF(Raw_Data!N:N,Product_Master!A559,Raw_Data!S:S)</f>
        <v>33</v>
      </c>
      <c r="H559" s="11">
        <f>SUMIF(Raw_Data!N:N,Product_Master!A559,Raw_Data!R:R)</f>
        <v>1952.43</v>
      </c>
      <c r="I559" s="13">
        <f t="shared" si="16"/>
        <v>-3.8079470198675476</v>
      </c>
      <c r="J559" t="str">
        <f t="shared" si="17"/>
        <v>High Performer</v>
      </c>
    </row>
    <row r="560" spans="1:10" x14ac:dyDescent="0.3">
      <c r="A560" t="s">
        <v>2177</v>
      </c>
      <c r="B560" t="str">
        <f>IFERROR(INDEX(Raw_Data!Q:Q,MATCH(Product_Master!A560,Raw_Data!N:N,0)),"NOT FOUND")</f>
        <v>Acme Tagit Stainless Steel Antibacterial Scissors</v>
      </c>
      <c r="C560" t="str">
        <f>IFERROR(INDEX(Raw_Data!O:O,MATCH(Product_Master!A560,Raw_Data!N:N,0)),"NOT FOUND")</f>
        <v>Office Supplies</v>
      </c>
      <c r="D560" t="str">
        <f>IFERROR(INDEX(Raw_Data!P:P,MATCH(Product_Master!A560,Raw_Data!N:N,0)),"NOT FOUND")</f>
        <v>Supplies</v>
      </c>
      <c r="E560" s="11">
        <f>AVERAGEIF(Raw_Data!N:N,Product_Master!A560,Raw_Data!R:R)</f>
        <v>32.67</v>
      </c>
      <c r="F560" s="11">
        <f>AVERAGEIF(Raw_Data!N:N,Product_Master!A560,Raw_Data!U:U)</f>
        <v>6.1710000000000003</v>
      </c>
      <c r="G560">
        <f>SUMIF(Raw_Data!N:N,Product_Master!A560,Raw_Data!S:S)</f>
        <v>22</v>
      </c>
      <c r="H560" s="11">
        <f>SUMIF(Raw_Data!N:N,Product_Master!A560,Raw_Data!R:R)</f>
        <v>196.02</v>
      </c>
      <c r="I560" s="13">
        <f t="shared" si="16"/>
        <v>18.888888888888889</v>
      </c>
      <c r="J560" t="str">
        <f t="shared" si="17"/>
        <v>Low Performer</v>
      </c>
    </row>
    <row r="561" spans="1:10" x14ac:dyDescent="0.3">
      <c r="A561" t="s">
        <v>2179</v>
      </c>
      <c r="B561" t="str">
        <f>IFERROR(INDEX(Raw_Data!Q:Q,MATCH(Product_Master!A561,Raw_Data!N:N,0)),"NOT FOUND")</f>
        <v>ClearOne Communications CHAT 70 OC Speaker Phone</v>
      </c>
      <c r="C561" t="str">
        <f>IFERROR(INDEX(Raw_Data!O:O,MATCH(Product_Master!A561,Raw_Data!N:N,0)),"NOT FOUND")</f>
        <v>Technology</v>
      </c>
      <c r="D561" t="str">
        <f>IFERROR(INDEX(Raw_Data!P:P,MATCH(Product_Master!A561,Raw_Data!N:N,0)),"NOT FOUND")</f>
        <v>Phones</v>
      </c>
      <c r="E561" s="11">
        <f>AVERAGEIF(Raw_Data!N:N,Product_Master!A561,Raw_Data!R:R)</f>
        <v>421.32350000000002</v>
      </c>
      <c r="F561" s="11">
        <f>AVERAGEIF(Raw_Data!N:N,Product_Master!A561,Raw_Data!U:U)</f>
        <v>68.365700000000004</v>
      </c>
      <c r="G561">
        <f>SUMIF(Raw_Data!N:N,Product_Master!A561,Raw_Data!S:S)</f>
        <v>12</v>
      </c>
      <c r="H561" s="11">
        <f>SUMIF(Raw_Data!N:N,Product_Master!A561,Raw_Data!R:R)</f>
        <v>1685.2940000000001</v>
      </c>
      <c r="I561" s="13">
        <f t="shared" si="16"/>
        <v>16.226415094339622</v>
      </c>
      <c r="J561" t="str">
        <f t="shared" si="17"/>
        <v>High Performer</v>
      </c>
    </row>
    <row r="562" spans="1:10" x14ac:dyDescent="0.3">
      <c r="A562" t="s">
        <v>2185</v>
      </c>
      <c r="B562" t="str">
        <f>IFERROR(INDEX(Raw_Data!Q:Q,MATCH(Product_Master!A562,Raw_Data!N:N,0)),"NOT FOUND")</f>
        <v>Master Giant Foot Doorstop, Safety Yellow</v>
      </c>
      <c r="C562" t="str">
        <f>IFERROR(INDEX(Raw_Data!O:O,MATCH(Product_Master!A562,Raw_Data!N:N,0)),"NOT FOUND")</f>
        <v>Furniture</v>
      </c>
      <c r="D562" t="str">
        <f>IFERROR(INDEX(Raw_Data!P:P,MATCH(Product_Master!A562,Raw_Data!N:N,0)),"NOT FOUND")</f>
        <v>Furnishings</v>
      </c>
      <c r="E562" s="11">
        <f>AVERAGEIF(Raw_Data!N:N,Product_Master!A562,Raw_Data!R:R)</f>
        <v>27.83</v>
      </c>
      <c r="F562" s="11">
        <f>AVERAGEIF(Raw_Data!N:N,Product_Master!A562,Raw_Data!U:U)</f>
        <v>10.524800000000001</v>
      </c>
      <c r="G562">
        <f>SUMIF(Raw_Data!N:N,Product_Master!A562,Raw_Data!S:S)</f>
        <v>12</v>
      </c>
      <c r="H562" s="11">
        <f>SUMIF(Raw_Data!N:N,Product_Master!A562,Raw_Data!R:R)</f>
        <v>83.49</v>
      </c>
      <c r="I562" s="13">
        <f t="shared" si="16"/>
        <v>37.81818181818182</v>
      </c>
      <c r="J562" t="str">
        <f t="shared" si="17"/>
        <v>Low Performer</v>
      </c>
    </row>
    <row r="563" spans="1:10" x14ac:dyDescent="0.3">
      <c r="A563" t="s">
        <v>2188</v>
      </c>
      <c r="B563" t="str">
        <f>IFERROR(INDEX(Raw_Data!Q:Q,MATCH(Product_Master!A563,Raw_Data!N:N,0)),"NOT FOUND")</f>
        <v>12-1/2 Diameter Round Wall Clock</v>
      </c>
      <c r="C563" t="str">
        <f>IFERROR(INDEX(Raw_Data!O:O,MATCH(Product_Master!A563,Raw_Data!N:N,0)),"NOT FOUND")</f>
        <v>Furniture</v>
      </c>
      <c r="D563" t="str">
        <f>IFERROR(INDEX(Raw_Data!P:P,MATCH(Product_Master!A563,Raw_Data!N:N,0)),"NOT FOUND")</f>
        <v>Furnishings</v>
      </c>
      <c r="E563" s="11">
        <f>AVERAGEIF(Raw_Data!N:N,Product_Master!A563,Raw_Data!R:R)</f>
        <v>68.930999999999997</v>
      </c>
      <c r="F563" s="11">
        <f>AVERAGEIF(Raw_Data!N:N,Product_Master!A563,Raw_Data!U:U)</f>
        <v>11.3886</v>
      </c>
      <c r="G563">
        <f>SUMIF(Raw_Data!N:N,Product_Master!A563,Raw_Data!S:S)</f>
        <v>36</v>
      </c>
      <c r="H563" s="11">
        <f>SUMIF(Raw_Data!N:N,Product_Master!A563,Raw_Data!R:R)</f>
        <v>551.44799999999998</v>
      </c>
      <c r="I563" s="13">
        <f t="shared" si="16"/>
        <v>16.521739130434785</v>
      </c>
      <c r="J563" t="str">
        <f t="shared" si="17"/>
        <v>Medium</v>
      </c>
    </row>
    <row r="564" spans="1:10" x14ac:dyDescent="0.3">
      <c r="A564" t="s">
        <v>2190</v>
      </c>
      <c r="B564" t="str">
        <f>IFERROR(INDEX(Raw_Data!Q:Q,MATCH(Product_Master!A564,Raw_Data!N:N,0)),"NOT FOUND")</f>
        <v>Chromcraft Bull-Nose Wood Round Conference Table Top, Wood Base</v>
      </c>
      <c r="C564" t="str">
        <f>IFERROR(INDEX(Raw_Data!O:O,MATCH(Product_Master!A564,Raw_Data!N:N,0)),"NOT FOUND")</f>
        <v>Furniture</v>
      </c>
      <c r="D564" t="str">
        <f>IFERROR(INDEX(Raw_Data!P:P,MATCH(Product_Master!A564,Raw_Data!N:N,0)),"NOT FOUND")</f>
        <v>Tables</v>
      </c>
      <c r="E564" s="11">
        <f>AVERAGEIF(Raw_Data!N:N,Product_Master!A564,Raw_Data!R:R)</f>
        <v>559.14833333333343</v>
      </c>
      <c r="F564" s="11">
        <f>AVERAGEIF(Raw_Data!N:N,Product_Master!A564,Raw_Data!U:U)</f>
        <v>16.701833333333337</v>
      </c>
      <c r="G564">
        <f>SUMIF(Raw_Data!N:N,Product_Master!A564,Raw_Data!S:S)</f>
        <v>18</v>
      </c>
      <c r="H564" s="11">
        <f>SUMIF(Raw_Data!N:N,Product_Master!A564,Raw_Data!R:R)</f>
        <v>3354.8900000000003</v>
      </c>
      <c r="I564" s="13">
        <f t="shared" si="16"/>
        <v>2.9870129870129869</v>
      </c>
      <c r="J564" t="str">
        <f t="shared" si="17"/>
        <v>High Performer</v>
      </c>
    </row>
    <row r="565" spans="1:10" x14ac:dyDescent="0.3">
      <c r="A565" t="s">
        <v>2194</v>
      </c>
      <c r="B565" t="str">
        <f>IFERROR(INDEX(Raw_Data!Q:Q,MATCH(Product_Master!A565,Raw_Data!N:N,0)),"NOT FOUND")</f>
        <v>Newell 331</v>
      </c>
      <c r="C565" t="str">
        <f>IFERROR(INDEX(Raw_Data!O:O,MATCH(Product_Master!A565,Raw_Data!N:N,0)),"NOT FOUND")</f>
        <v>Office Supplies</v>
      </c>
      <c r="D565" t="str">
        <f>IFERROR(INDEX(Raw_Data!P:P,MATCH(Product_Master!A565,Raw_Data!N:N,0)),"NOT FOUND")</f>
        <v>Art</v>
      </c>
      <c r="E565" s="11">
        <f>AVERAGEIF(Raw_Data!N:N,Product_Master!A565,Raw_Data!R:R)</f>
        <v>18.826499999999999</v>
      </c>
      <c r="F565" s="11">
        <f>AVERAGEIF(Raw_Data!N:N,Product_Master!A565,Raw_Data!U:U)</f>
        <v>3.6552750000000001</v>
      </c>
      <c r="G565">
        <f>SUMIF(Raw_Data!N:N,Product_Master!A565,Raw_Data!S:S)</f>
        <v>17</v>
      </c>
      <c r="H565" s="11">
        <f>SUMIF(Raw_Data!N:N,Product_Master!A565,Raw_Data!R:R)</f>
        <v>75.305999999999997</v>
      </c>
      <c r="I565" s="13">
        <f t="shared" si="16"/>
        <v>19.415584415584416</v>
      </c>
      <c r="J565" t="str">
        <f t="shared" si="17"/>
        <v>Low Performer</v>
      </c>
    </row>
    <row r="566" spans="1:10" x14ac:dyDescent="0.3">
      <c r="A566" t="s">
        <v>2199</v>
      </c>
      <c r="B566" t="str">
        <f>IFERROR(INDEX(Raw_Data!Q:Q,MATCH(Product_Master!A566,Raw_Data!N:N,0)),"NOT FOUND")</f>
        <v>Kensington 6 Outlet Guardian Standard Surge Protector</v>
      </c>
      <c r="C566" t="str">
        <f>IFERROR(INDEX(Raw_Data!O:O,MATCH(Product_Master!A566,Raw_Data!N:N,0)),"NOT FOUND")</f>
        <v>Office Supplies</v>
      </c>
      <c r="D566" t="str">
        <f>IFERROR(INDEX(Raw_Data!P:P,MATCH(Product_Master!A566,Raw_Data!N:N,0)),"NOT FOUND")</f>
        <v>Appliances</v>
      </c>
      <c r="E566" s="11">
        <f>AVERAGEIF(Raw_Data!N:N,Product_Master!A566,Raw_Data!R:R)</f>
        <v>68.266666666666666</v>
      </c>
      <c r="F566" s="11">
        <f>AVERAGEIF(Raw_Data!N:N,Product_Master!A566,Raw_Data!U:U)</f>
        <v>18.431999999999999</v>
      </c>
      <c r="G566">
        <f>SUMIF(Raw_Data!N:N,Product_Master!A566,Raw_Data!S:S)</f>
        <v>20</v>
      </c>
      <c r="H566" s="11">
        <f>SUMIF(Raw_Data!N:N,Product_Master!A566,Raw_Data!R:R)</f>
        <v>409.6</v>
      </c>
      <c r="I566" s="13">
        <f t="shared" si="16"/>
        <v>26.999999999999996</v>
      </c>
      <c r="J566" t="str">
        <f t="shared" si="17"/>
        <v>Medium</v>
      </c>
    </row>
    <row r="567" spans="1:10" x14ac:dyDescent="0.3">
      <c r="A567" t="s">
        <v>2201</v>
      </c>
      <c r="B567" t="str">
        <f>IFERROR(INDEX(Raw_Data!Q:Q,MATCH(Product_Master!A567,Raw_Data!N:N,0)),"NOT FOUND")</f>
        <v>Southworth 100% Résumé Paper, 24lb.</v>
      </c>
      <c r="C567" t="str">
        <f>IFERROR(INDEX(Raw_Data!O:O,MATCH(Product_Master!A567,Raw_Data!N:N,0)),"NOT FOUND")</f>
        <v>Office Supplies</v>
      </c>
      <c r="D567" t="str">
        <f>IFERROR(INDEX(Raw_Data!P:P,MATCH(Product_Master!A567,Raw_Data!N:N,0)),"NOT FOUND")</f>
        <v>Paper</v>
      </c>
      <c r="E567" s="11">
        <f>AVERAGEIF(Raw_Data!N:N,Product_Master!A567,Raw_Data!R:R)</f>
        <v>37.566285714285712</v>
      </c>
      <c r="F567" s="11">
        <f>AVERAGEIF(Raw_Data!N:N,Product_Master!A567,Raw_Data!U:U)</f>
        <v>16.171285714285716</v>
      </c>
      <c r="G567">
        <f>SUMIF(Raw_Data!N:N,Product_Master!A567,Raw_Data!S:S)</f>
        <v>35</v>
      </c>
      <c r="H567" s="11">
        <f>SUMIF(Raw_Data!N:N,Product_Master!A567,Raw_Data!R:R)</f>
        <v>262.964</v>
      </c>
      <c r="I567" s="13">
        <f t="shared" si="16"/>
        <v>43.047337278106518</v>
      </c>
      <c r="J567" t="str">
        <f t="shared" si="17"/>
        <v>Low Performer</v>
      </c>
    </row>
    <row r="568" spans="1:10" x14ac:dyDescent="0.3">
      <c r="A568" t="s">
        <v>2207</v>
      </c>
      <c r="B568" t="str">
        <f>IFERROR(INDEX(Raw_Data!Q:Q,MATCH(Product_Master!A568,Raw_Data!N:N,0)),"NOT FOUND")</f>
        <v>Hoover Portapower Portable Vacuum</v>
      </c>
      <c r="C568" t="str">
        <f>IFERROR(INDEX(Raw_Data!O:O,MATCH(Product_Master!A568,Raw_Data!N:N,0)),"NOT FOUND")</f>
        <v>Office Supplies</v>
      </c>
      <c r="D568" t="str">
        <f>IFERROR(INDEX(Raw_Data!P:P,MATCH(Product_Master!A568,Raw_Data!N:N,0)),"NOT FOUND")</f>
        <v>Appliances</v>
      </c>
      <c r="E568" s="11">
        <f>AVERAGEIF(Raw_Data!N:N,Product_Master!A568,Raw_Data!R:R)</f>
        <v>15.456</v>
      </c>
      <c r="F568" s="11">
        <f>AVERAGEIF(Raw_Data!N:N,Product_Master!A568,Raw_Data!U:U)</f>
        <v>0.33599999999999985</v>
      </c>
      <c r="G568">
        <f>SUMIF(Raw_Data!N:N,Product_Master!A568,Raw_Data!S:S)</f>
        <v>18</v>
      </c>
      <c r="H568" s="11">
        <f>SUMIF(Raw_Data!N:N,Product_Master!A568,Raw_Data!R:R)</f>
        <v>61.823999999999998</v>
      </c>
      <c r="I568" s="13">
        <f t="shared" si="16"/>
        <v>2.1739130434782603</v>
      </c>
      <c r="J568" t="str">
        <f t="shared" si="17"/>
        <v>Low Performer</v>
      </c>
    </row>
    <row r="569" spans="1:10" x14ac:dyDescent="0.3">
      <c r="A569" t="s">
        <v>2209</v>
      </c>
      <c r="B569" t="str">
        <f>IFERROR(INDEX(Raw_Data!Q:Q,MATCH(Product_Master!A569,Raw_Data!N:N,0)),"NOT FOUND")</f>
        <v>Verbatim 25 GB 6x Blu-ray Single Layer Recordable Disc, 10/Pack</v>
      </c>
      <c r="C569" t="str">
        <f>IFERROR(INDEX(Raw_Data!O:O,MATCH(Product_Master!A569,Raw_Data!N:N,0)),"NOT FOUND")</f>
        <v>Technology</v>
      </c>
      <c r="D569" t="str">
        <f>IFERROR(INDEX(Raw_Data!P:P,MATCH(Product_Master!A569,Raw_Data!N:N,0)),"NOT FOUND")</f>
        <v>Accessories</v>
      </c>
      <c r="E569" s="11">
        <f>AVERAGEIF(Raw_Data!N:N,Product_Master!A569,Raw_Data!R:R)</f>
        <v>30.134000000000004</v>
      </c>
      <c r="F569" s="11">
        <f>AVERAGEIF(Raw_Data!N:N,Product_Master!A569,Raw_Data!U:U)</f>
        <v>8.3911599999999993</v>
      </c>
      <c r="G569">
        <f>SUMIF(Raw_Data!N:N,Product_Master!A569,Raw_Data!S:S)</f>
        <v>14</v>
      </c>
      <c r="H569" s="11">
        <f>SUMIF(Raw_Data!N:N,Product_Master!A569,Raw_Data!R:R)</f>
        <v>150.67000000000002</v>
      </c>
      <c r="I569" s="13">
        <f t="shared" si="16"/>
        <v>27.846153846153843</v>
      </c>
      <c r="J569" t="str">
        <f t="shared" si="17"/>
        <v>Low Performer</v>
      </c>
    </row>
    <row r="570" spans="1:10" x14ac:dyDescent="0.3">
      <c r="A570" t="s">
        <v>2211</v>
      </c>
      <c r="B570" t="str">
        <f>IFERROR(INDEX(Raw_Data!Q:Q,MATCH(Product_Master!A570,Raw_Data!N:N,0)),"NOT FOUND")</f>
        <v>Howard Miller 13-1/2" Diameter Rosebrook Wall Clock</v>
      </c>
      <c r="C570" t="str">
        <f>IFERROR(INDEX(Raw_Data!O:O,MATCH(Product_Master!A570,Raw_Data!N:N,0)),"NOT FOUND")</f>
        <v>Furniture</v>
      </c>
      <c r="D570" t="str">
        <f>IFERROR(INDEX(Raw_Data!P:P,MATCH(Product_Master!A570,Raw_Data!N:N,0)),"NOT FOUND")</f>
        <v>Furnishings</v>
      </c>
      <c r="E570" s="11">
        <f>AVERAGEIF(Raw_Data!N:N,Product_Master!A570,Raw_Data!R:R)</f>
        <v>189.80519999999999</v>
      </c>
      <c r="F570" s="11">
        <f>AVERAGEIF(Raw_Data!N:N,Product_Master!A570,Raw_Data!U:U)</f>
        <v>49.514399999999995</v>
      </c>
      <c r="G570">
        <f>SUMIF(Raw_Data!N:N,Product_Master!A570,Raw_Data!S:S)</f>
        <v>17</v>
      </c>
      <c r="H570" s="11">
        <f>SUMIF(Raw_Data!N:N,Product_Master!A570,Raw_Data!R:R)</f>
        <v>949.02599999999995</v>
      </c>
      <c r="I570" s="13">
        <f t="shared" si="16"/>
        <v>26.086956521739129</v>
      </c>
      <c r="J570" t="str">
        <f t="shared" si="17"/>
        <v>Medium</v>
      </c>
    </row>
    <row r="571" spans="1:10" x14ac:dyDescent="0.3">
      <c r="A571" t="s">
        <v>2213</v>
      </c>
      <c r="B571" t="str">
        <f>IFERROR(INDEX(Raw_Data!Q:Q,MATCH(Product_Master!A571,Raw_Data!N:N,0)),"NOT FOUND")</f>
        <v>Ibico Hi-Tech Manual Binding System</v>
      </c>
      <c r="C571" t="str">
        <f>IFERROR(INDEX(Raw_Data!O:O,MATCH(Product_Master!A571,Raw_Data!N:N,0)),"NOT FOUND")</f>
        <v>Office Supplies</v>
      </c>
      <c r="D571" t="str">
        <f>IFERROR(INDEX(Raw_Data!P:P,MATCH(Product_Master!A571,Raw_Data!N:N,0)),"NOT FOUND")</f>
        <v>Binders</v>
      </c>
      <c r="E571" s="11">
        <f>AVERAGEIF(Raw_Data!N:N,Product_Master!A571,Raw_Data!R:R)</f>
        <v>395.39949999999999</v>
      </c>
      <c r="F571" s="11">
        <f>AVERAGEIF(Raw_Data!N:N,Product_Master!A571,Raw_Data!U:U)</f>
        <v>-17.576250000000005</v>
      </c>
      <c r="G571">
        <f>SUMIF(Raw_Data!N:N,Product_Master!A571,Raw_Data!S:S)</f>
        <v>45</v>
      </c>
      <c r="H571" s="11">
        <f>SUMIF(Raw_Data!N:N,Product_Master!A571,Raw_Data!R:R)</f>
        <v>5535.5929999999998</v>
      </c>
      <c r="I571" s="13">
        <f t="shared" si="16"/>
        <v>-4.4451877152095554</v>
      </c>
      <c r="J571" t="str">
        <f t="shared" si="17"/>
        <v>High Performer</v>
      </c>
    </row>
    <row r="572" spans="1:10" x14ac:dyDescent="0.3">
      <c r="A572" t="s">
        <v>2218</v>
      </c>
      <c r="B572" t="str">
        <f>IFERROR(INDEX(Raw_Data!Q:Q,MATCH(Product_Master!A572,Raw_Data!N:N,0)),"NOT FOUND")</f>
        <v>Avery Hanging File Binders</v>
      </c>
      <c r="C572" t="str">
        <f>IFERROR(INDEX(Raw_Data!O:O,MATCH(Product_Master!A572,Raw_Data!N:N,0)),"NOT FOUND")</f>
        <v>Office Supplies</v>
      </c>
      <c r="D572" t="str">
        <f>IFERROR(INDEX(Raw_Data!P:P,MATCH(Product_Master!A572,Raw_Data!N:N,0)),"NOT FOUND")</f>
        <v>Binders</v>
      </c>
      <c r="E572" s="11">
        <f>AVERAGEIF(Raw_Data!N:N,Product_Master!A572,Raw_Data!R:R)</f>
        <v>17.641000000000002</v>
      </c>
      <c r="F572" s="11">
        <f>AVERAGEIF(Raw_Data!N:N,Product_Master!A572,Raw_Data!U:U)</f>
        <v>3.6478000000000002</v>
      </c>
      <c r="G572">
        <f>SUMIF(Raw_Data!N:N,Product_Master!A572,Raw_Data!S:S)</f>
        <v>26</v>
      </c>
      <c r="H572" s="11">
        <f>SUMIF(Raw_Data!N:N,Product_Master!A572,Raw_Data!R:R)</f>
        <v>105.846</v>
      </c>
      <c r="I572" s="13">
        <f t="shared" si="16"/>
        <v>20.677966101694913</v>
      </c>
      <c r="J572" t="str">
        <f t="shared" si="17"/>
        <v>Low Performer</v>
      </c>
    </row>
    <row r="573" spans="1:10" x14ac:dyDescent="0.3">
      <c r="A573" t="s">
        <v>2220</v>
      </c>
      <c r="B573" t="str">
        <f>IFERROR(INDEX(Raw_Data!Q:Q,MATCH(Product_Master!A573,Raw_Data!N:N,0)),"NOT FOUND")</f>
        <v>Fellowes Neat Ideas Storage Cubes</v>
      </c>
      <c r="C573" t="str">
        <f>IFERROR(INDEX(Raw_Data!O:O,MATCH(Product_Master!A573,Raw_Data!N:N,0)),"NOT FOUND")</f>
        <v>Office Supplies</v>
      </c>
      <c r="D573" t="str">
        <f>IFERROR(INDEX(Raw_Data!P:P,MATCH(Product_Master!A573,Raw_Data!N:N,0)),"NOT FOUND")</f>
        <v>Storage</v>
      </c>
      <c r="E573" s="11">
        <f>AVERAGEIF(Raw_Data!N:N,Product_Master!A573,Raw_Data!R:R)</f>
        <v>68.671999999999997</v>
      </c>
      <c r="F573" s="11">
        <f>AVERAGEIF(Raw_Data!N:N,Product_Master!A573,Raw_Data!U:U)</f>
        <v>-2.5984000000000003</v>
      </c>
      <c r="G573">
        <f>SUMIF(Raw_Data!N:N,Product_Master!A573,Raw_Data!S:S)</f>
        <v>16</v>
      </c>
      <c r="H573" s="11">
        <f>SUMIF(Raw_Data!N:N,Product_Master!A573,Raw_Data!R:R)</f>
        <v>480.70399999999995</v>
      </c>
      <c r="I573" s="13">
        <f t="shared" si="16"/>
        <v>-3.7837837837837842</v>
      </c>
      <c r="J573" t="str">
        <f t="shared" si="17"/>
        <v>Medium</v>
      </c>
    </row>
    <row r="574" spans="1:10" x14ac:dyDescent="0.3">
      <c r="A574" t="s">
        <v>2226</v>
      </c>
      <c r="B574" t="str">
        <f>IFERROR(INDEX(Raw_Data!Q:Q,MATCH(Product_Master!A574,Raw_Data!N:N,0)),"NOT FOUND")</f>
        <v>Cubify CubeX 3D Printer Triple Head Print</v>
      </c>
      <c r="C574" t="str">
        <f>IFERROR(INDEX(Raw_Data!O:O,MATCH(Product_Master!A574,Raw_Data!N:N,0)),"NOT FOUND")</f>
        <v>Technology</v>
      </c>
      <c r="D574" t="str">
        <f>IFERROR(INDEX(Raw_Data!P:P,MATCH(Product_Master!A574,Raw_Data!N:N,0)),"NOT FOUND")</f>
        <v>Machines</v>
      </c>
      <c r="E574" s="11">
        <f>AVERAGEIF(Raw_Data!N:N,Product_Master!A574,Raw_Data!R:R)</f>
        <v>7999.98</v>
      </c>
      <c r="F574" s="11">
        <f>AVERAGEIF(Raw_Data!N:N,Product_Master!A574,Raw_Data!U:U)</f>
        <v>-3839.9904000000001</v>
      </c>
      <c r="G574">
        <f>SUMIF(Raw_Data!N:N,Product_Master!A574,Raw_Data!S:S)</f>
        <v>4</v>
      </c>
      <c r="H574" s="11">
        <f>SUMIF(Raw_Data!N:N,Product_Master!A574,Raw_Data!R:R)</f>
        <v>7999.98</v>
      </c>
      <c r="I574" s="13">
        <f t="shared" si="16"/>
        <v>-48.000000000000007</v>
      </c>
      <c r="J574" t="str">
        <f t="shared" si="17"/>
        <v>High Performer</v>
      </c>
    </row>
    <row r="575" spans="1:10" x14ac:dyDescent="0.3">
      <c r="A575" t="s">
        <v>2231</v>
      </c>
      <c r="B575" t="str">
        <f>IFERROR(INDEX(Raw_Data!Q:Q,MATCH(Product_Master!A575,Raw_Data!N:N,0)),"NOT FOUND")</f>
        <v>Avery 516</v>
      </c>
      <c r="C575" t="str">
        <f>IFERROR(INDEX(Raw_Data!O:O,MATCH(Product_Master!A575,Raw_Data!N:N,0)),"NOT FOUND")</f>
        <v>Office Supplies</v>
      </c>
      <c r="D575" t="str">
        <f>IFERROR(INDEX(Raw_Data!P:P,MATCH(Product_Master!A575,Raw_Data!N:N,0)),"NOT FOUND")</f>
        <v>Labels</v>
      </c>
      <c r="E575" s="11">
        <f>AVERAGEIF(Raw_Data!N:N,Product_Master!A575,Raw_Data!R:R)</f>
        <v>27.412500000000001</v>
      </c>
      <c r="F575" s="11">
        <f>AVERAGEIF(Raw_Data!N:N,Product_Master!A575,Raw_Data!U:U)</f>
        <v>12.883875</v>
      </c>
      <c r="G575">
        <f>SUMIF(Raw_Data!N:N,Product_Master!A575,Raw_Data!S:S)</f>
        <v>15</v>
      </c>
      <c r="H575" s="11">
        <f>SUMIF(Raw_Data!N:N,Product_Master!A575,Raw_Data!R:R)</f>
        <v>109.65</v>
      </c>
      <c r="I575" s="13">
        <f t="shared" si="16"/>
        <v>47</v>
      </c>
      <c r="J575" t="str">
        <f t="shared" si="17"/>
        <v>Low Performer</v>
      </c>
    </row>
    <row r="576" spans="1:10" x14ac:dyDescent="0.3">
      <c r="A576" t="s">
        <v>2236</v>
      </c>
      <c r="B576" t="str">
        <f>IFERROR(INDEX(Raw_Data!Q:Q,MATCH(Product_Master!A576,Raw_Data!N:N,0)),"NOT FOUND")</f>
        <v>Bush Andora Bookcase, Maple/Graphite Gray Finish</v>
      </c>
      <c r="C576" t="str">
        <f>IFERROR(INDEX(Raw_Data!O:O,MATCH(Product_Master!A576,Raw_Data!N:N,0)),"NOT FOUND")</f>
        <v>Furniture</v>
      </c>
      <c r="D576" t="str">
        <f>IFERROR(INDEX(Raw_Data!P:P,MATCH(Product_Master!A576,Raw_Data!N:N,0)),"NOT FOUND")</f>
        <v>Bookcases</v>
      </c>
      <c r="E576" s="11">
        <f>AVERAGEIF(Raw_Data!N:N,Product_Master!A576,Raw_Data!R:R)</f>
        <v>368.63594444444448</v>
      </c>
      <c r="F576" s="11">
        <f>AVERAGEIF(Raw_Data!N:N,Product_Master!A576,Raw_Data!U:U)</f>
        <v>15.065411111111112</v>
      </c>
      <c r="G576">
        <f>SUMIF(Raw_Data!N:N,Product_Master!A576,Raw_Data!S:S)</f>
        <v>34</v>
      </c>
      <c r="H576" s="11">
        <f>SUMIF(Raw_Data!N:N,Product_Master!A576,Raw_Data!R:R)</f>
        <v>3317.7235000000001</v>
      </c>
      <c r="I576" s="13">
        <f t="shared" si="16"/>
        <v>4.0867992766726946</v>
      </c>
      <c r="J576" t="str">
        <f t="shared" si="17"/>
        <v>High Performer</v>
      </c>
    </row>
    <row r="577" spans="1:10" x14ac:dyDescent="0.3">
      <c r="A577" t="s">
        <v>2242</v>
      </c>
      <c r="B577" t="str">
        <f>IFERROR(INDEX(Raw_Data!Q:Q,MATCH(Product_Master!A577,Raw_Data!N:N,0)),"NOT FOUND")</f>
        <v>Luxo Professional Magnifying Clamp-On Fluorescent Lamps</v>
      </c>
      <c r="C577" t="str">
        <f>IFERROR(INDEX(Raw_Data!O:O,MATCH(Product_Master!A577,Raw_Data!N:N,0)),"NOT FOUND")</f>
        <v>Furniture</v>
      </c>
      <c r="D577" t="str">
        <f>IFERROR(INDEX(Raw_Data!P:P,MATCH(Product_Master!A577,Raw_Data!N:N,0)),"NOT FOUND")</f>
        <v>Furnishings</v>
      </c>
      <c r="E577" s="11">
        <f>AVERAGEIF(Raw_Data!N:N,Product_Master!A577,Raw_Data!R:R)</f>
        <v>317.23050000000001</v>
      </c>
      <c r="F577" s="11">
        <f>AVERAGEIF(Raw_Data!N:N,Product_Master!A577,Raw_Data!U:U)</f>
        <v>26.522550000000003</v>
      </c>
      <c r="G577">
        <f>SUMIF(Raw_Data!N:N,Product_Master!A577,Raw_Data!S:S)</f>
        <v>13</v>
      </c>
      <c r="H577" s="11">
        <f>SUMIF(Raw_Data!N:N,Product_Master!A577,Raw_Data!R:R)</f>
        <v>1268.922</v>
      </c>
      <c r="I577" s="13">
        <f t="shared" si="16"/>
        <v>8.3606557377049189</v>
      </c>
      <c r="J577" t="str">
        <f t="shared" si="17"/>
        <v>High Performer</v>
      </c>
    </row>
    <row r="578" spans="1:10" x14ac:dyDescent="0.3">
      <c r="A578" t="s">
        <v>2244</v>
      </c>
      <c r="B578" t="str">
        <f>IFERROR(INDEX(Raw_Data!Q:Q,MATCH(Product_Master!A578,Raw_Data!N:N,0)),"NOT FOUND")</f>
        <v>Recycled Eldon Regeneration Jumbo File</v>
      </c>
      <c r="C578" t="str">
        <f>IFERROR(INDEX(Raw_Data!O:O,MATCH(Product_Master!A578,Raw_Data!N:N,0)),"NOT FOUND")</f>
        <v>Office Supplies</v>
      </c>
      <c r="D578" t="str">
        <f>IFERROR(INDEX(Raw_Data!P:P,MATCH(Product_Master!A578,Raw_Data!N:N,0)),"NOT FOUND")</f>
        <v>Storage</v>
      </c>
      <c r="E578" s="11">
        <f>AVERAGEIF(Raw_Data!N:N,Product_Master!A578,Raw_Data!R:R)</f>
        <v>39.295999999999999</v>
      </c>
      <c r="F578" s="11">
        <f>AVERAGEIF(Raw_Data!N:N,Product_Master!A578,Raw_Data!U:U)</f>
        <v>9.8239999999999998</v>
      </c>
      <c r="G578">
        <f>SUMIF(Raw_Data!N:N,Product_Master!A578,Raw_Data!S:S)</f>
        <v>20</v>
      </c>
      <c r="H578" s="11">
        <f>SUMIF(Raw_Data!N:N,Product_Master!A578,Raw_Data!R:R)</f>
        <v>235.77600000000001</v>
      </c>
      <c r="I578" s="13">
        <f t="shared" si="16"/>
        <v>25</v>
      </c>
      <c r="J578" t="str">
        <f t="shared" si="17"/>
        <v>Low Performer</v>
      </c>
    </row>
    <row r="579" spans="1:10" x14ac:dyDescent="0.3">
      <c r="A579" t="s">
        <v>2249</v>
      </c>
      <c r="B579" t="str">
        <f>IFERROR(INDEX(Raw_Data!Q:Q,MATCH(Product_Master!A579,Raw_Data!N:N,0)),"NOT FOUND")</f>
        <v>Imation Bio 8GB USB Flash Drive Imation Corp</v>
      </c>
      <c r="C579" t="str">
        <f>IFERROR(INDEX(Raw_Data!O:O,MATCH(Product_Master!A579,Raw_Data!N:N,0)),"NOT FOUND")</f>
        <v>Technology</v>
      </c>
      <c r="D579" t="str">
        <f>IFERROR(INDEX(Raw_Data!P:P,MATCH(Product_Master!A579,Raw_Data!N:N,0)),"NOT FOUND")</f>
        <v>Accessories</v>
      </c>
      <c r="E579" s="11">
        <f>AVERAGEIF(Raw_Data!N:N,Product_Master!A579,Raw_Data!R:R)</f>
        <v>664.96</v>
      </c>
      <c r="F579" s="11">
        <f>AVERAGEIF(Raw_Data!N:N,Product_Master!A579,Raw_Data!U:U)</f>
        <v>99.744</v>
      </c>
      <c r="G579">
        <f>SUMIF(Raw_Data!N:N,Product_Master!A579,Raw_Data!S:S)</f>
        <v>16</v>
      </c>
      <c r="H579" s="11">
        <f>SUMIF(Raw_Data!N:N,Product_Master!A579,Raw_Data!R:R)</f>
        <v>2659.84</v>
      </c>
      <c r="I579" s="13">
        <f t="shared" ref="I579:I642" si="18">IF(E579&gt;0,(F579/E579)*100,0)</f>
        <v>15</v>
      </c>
      <c r="J579" t="str">
        <f t="shared" ref="J579:J642" si="19">IF(H579&gt;=1234,"High Performer",IF(H579&gt;=295,"Medium","Low Performer"))</f>
        <v>High Performer</v>
      </c>
    </row>
    <row r="580" spans="1:10" x14ac:dyDescent="0.3">
      <c r="A580" t="s">
        <v>2251</v>
      </c>
      <c r="B580" t="str">
        <f>IFERROR(INDEX(Raw_Data!Q:Q,MATCH(Product_Master!A580,Raw_Data!N:N,0)),"NOT FOUND")</f>
        <v>Xerox 1977</v>
      </c>
      <c r="C580" t="str">
        <f>IFERROR(INDEX(Raw_Data!O:O,MATCH(Product_Master!A580,Raw_Data!N:N,0)),"NOT FOUND")</f>
        <v>Office Supplies</v>
      </c>
      <c r="D580" t="str">
        <f>IFERROR(INDEX(Raw_Data!P:P,MATCH(Product_Master!A580,Raw_Data!N:N,0)),"NOT FOUND")</f>
        <v>Paper</v>
      </c>
      <c r="E580" s="11">
        <f>AVERAGEIF(Raw_Data!N:N,Product_Master!A580,Raw_Data!R:R)</f>
        <v>21.821333333333332</v>
      </c>
      <c r="F580" s="11">
        <f>AVERAGEIF(Raw_Data!N:N,Product_Master!A580,Raw_Data!U:U)</f>
        <v>10.242666666666667</v>
      </c>
      <c r="G580">
        <f>SUMIF(Raw_Data!N:N,Product_Master!A580,Raw_Data!S:S)</f>
        <v>20</v>
      </c>
      <c r="H580" s="11">
        <f>SUMIF(Raw_Data!N:N,Product_Master!A580,Raw_Data!R:R)</f>
        <v>130.928</v>
      </c>
      <c r="I580" s="13">
        <f t="shared" si="18"/>
        <v>46.938775510204081</v>
      </c>
      <c r="J580" t="str">
        <f t="shared" si="19"/>
        <v>Low Performer</v>
      </c>
    </row>
    <row r="581" spans="1:10" x14ac:dyDescent="0.3">
      <c r="A581" t="s">
        <v>2257</v>
      </c>
      <c r="B581" t="str">
        <f>IFERROR(INDEX(Raw_Data!Q:Q,MATCH(Product_Master!A581,Raw_Data!N:N,0)),"NOT FOUND")</f>
        <v>Avery 490</v>
      </c>
      <c r="C581" t="str">
        <f>IFERROR(INDEX(Raw_Data!O:O,MATCH(Product_Master!A581,Raw_Data!N:N,0)),"NOT FOUND")</f>
        <v>Office Supplies</v>
      </c>
      <c r="D581" t="str">
        <f>IFERROR(INDEX(Raw_Data!P:P,MATCH(Product_Master!A581,Raw_Data!N:N,0)),"NOT FOUND")</f>
        <v>Labels</v>
      </c>
      <c r="E581" s="11">
        <f>AVERAGEIF(Raw_Data!N:N,Product_Master!A581,Raw_Data!R:R)</f>
        <v>35.520000000000003</v>
      </c>
      <c r="F581" s="11">
        <f>AVERAGEIF(Raw_Data!N:N,Product_Master!A581,Raw_Data!U:U)</f>
        <v>16.28</v>
      </c>
      <c r="G581">
        <f>SUMIF(Raw_Data!N:N,Product_Master!A581,Raw_Data!S:S)</f>
        <v>13</v>
      </c>
      <c r="H581" s="11">
        <f>SUMIF(Raw_Data!N:N,Product_Master!A581,Raw_Data!R:R)</f>
        <v>177.60000000000002</v>
      </c>
      <c r="I581" s="13">
        <f t="shared" si="18"/>
        <v>45.833333333333329</v>
      </c>
      <c r="J581" t="str">
        <f t="shared" si="19"/>
        <v>Low Performer</v>
      </c>
    </row>
    <row r="582" spans="1:10" x14ac:dyDescent="0.3">
      <c r="A582" t="s">
        <v>2259</v>
      </c>
      <c r="B582" t="str">
        <f>IFERROR(INDEX(Raw_Data!Q:Q,MATCH(Product_Master!A582,Raw_Data!N:N,0)),"NOT FOUND")</f>
        <v>Avery 4027 File Folder Labels for Dot Matrix Printers, 5000 Labels per Box, White</v>
      </c>
      <c r="C582" t="str">
        <f>IFERROR(INDEX(Raw_Data!O:O,MATCH(Product_Master!A582,Raw_Data!N:N,0)),"NOT FOUND")</f>
        <v>Office Supplies</v>
      </c>
      <c r="D582" t="str">
        <f>IFERROR(INDEX(Raw_Data!P:P,MATCH(Product_Master!A582,Raw_Data!N:N,0)),"NOT FOUND")</f>
        <v>Labels</v>
      </c>
      <c r="E582" s="11">
        <f>AVERAGEIF(Raw_Data!N:N,Product_Master!A582,Raw_Data!R:R)</f>
        <v>112.12836363636366</v>
      </c>
      <c r="F582" s="11">
        <f>AVERAGEIF(Raw_Data!N:N,Product_Master!A582,Raw_Data!U:U)</f>
        <v>47.682309090909101</v>
      </c>
      <c r="G582">
        <f>SUMIF(Raw_Data!N:N,Product_Master!A582,Raw_Data!S:S)</f>
        <v>43</v>
      </c>
      <c r="H582" s="11">
        <f>SUMIF(Raw_Data!N:N,Product_Master!A582,Raw_Data!R:R)</f>
        <v>1233.4120000000003</v>
      </c>
      <c r="I582" s="13">
        <f t="shared" si="18"/>
        <v>42.524752475247524</v>
      </c>
      <c r="J582" t="str">
        <f t="shared" si="19"/>
        <v>Medium</v>
      </c>
    </row>
    <row r="583" spans="1:10" x14ac:dyDescent="0.3">
      <c r="A583" t="s">
        <v>2261</v>
      </c>
      <c r="B583" t="str">
        <f>IFERROR(INDEX(Raw_Data!Q:Q,MATCH(Product_Master!A583,Raw_Data!N:N,0)),"NOT FOUND")</f>
        <v>Binney &amp; Smith Crayola Metallic Crayons, 16-Color Pack</v>
      </c>
      <c r="C583" t="str">
        <f>IFERROR(INDEX(Raw_Data!O:O,MATCH(Product_Master!A583,Raw_Data!N:N,0)),"NOT FOUND")</f>
        <v>Office Supplies</v>
      </c>
      <c r="D583" t="str">
        <f>IFERROR(INDEX(Raw_Data!P:P,MATCH(Product_Master!A583,Raw_Data!N:N,0)),"NOT FOUND")</f>
        <v>Art</v>
      </c>
      <c r="E583" s="11">
        <f>AVERAGEIF(Raw_Data!N:N,Product_Master!A583,Raw_Data!R:R)</f>
        <v>8.088000000000001</v>
      </c>
      <c r="F583" s="11">
        <f>AVERAGEIF(Raw_Data!N:N,Product_Master!A583,Raw_Data!U:U)</f>
        <v>3.3699999999999997</v>
      </c>
      <c r="G583">
        <f>SUMIF(Raw_Data!N:N,Product_Master!A583,Raw_Data!S:S)</f>
        <v>5</v>
      </c>
      <c r="H583" s="11">
        <f>SUMIF(Raw_Data!N:N,Product_Master!A583,Raw_Data!R:R)</f>
        <v>16.176000000000002</v>
      </c>
      <c r="I583" s="13">
        <f t="shared" si="18"/>
        <v>41.666666666666657</v>
      </c>
      <c r="J583" t="str">
        <f t="shared" si="19"/>
        <v>Low Performer</v>
      </c>
    </row>
    <row r="584" spans="1:10" x14ac:dyDescent="0.3">
      <c r="A584" t="s">
        <v>2263</v>
      </c>
      <c r="B584" t="str">
        <f>IFERROR(INDEX(Raw_Data!Q:Q,MATCH(Product_Master!A584,Raw_Data!N:N,0)),"NOT FOUND")</f>
        <v>GBC Linen Binding Covers</v>
      </c>
      <c r="C584" t="str">
        <f>IFERROR(INDEX(Raw_Data!O:O,MATCH(Product_Master!A584,Raw_Data!N:N,0)),"NOT FOUND")</f>
        <v>Office Supplies</v>
      </c>
      <c r="D584" t="str">
        <f>IFERROR(INDEX(Raw_Data!P:P,MATCH(Product_Master!A584,Raw_Data!N:N,0)),"NOT FOUND")</f>
        <v>Binders</v>
      </c>
      <c r="E584" s="11">
        <f>AVERAGEIF(Raw_Data!N:N,Product_Master!A584,Raw_Data!R:R)</f>
        <v>34.594333333333331</v>
      </c>
      <c r="F584" s="11">
        <f>AVERAGEIF(Raw_Data!N:N,Product_Master!A584,Raw_Data!U:U)</f>
        <v>-13.734466666666668</v>
      </c>
      <c r="G584">
        <f>SUMIF(Raw_Data!N:N,Product_Master!A584,Raw_Data!S:S)</f>
        <v>18</v>
      </c>
      <c r="H584" s="11">
        <f>SUMIF(Raw_Data!N:N,Product_Master!A584,Raw_Data!R:R)</f>
        <v>207.56599999999997</v>
      </c>
      <c r="I584" s="13">
        <f t="shared" si="18"/>
        <v>-39.701492537313435</v>
      </c>
      <c r="J584" t="str">
        <f t="shared" si="19"/>
        <v>Low Performer</v>
      </c>
    </row>
    <row r="585" spans="1:10" x14ac:dyDescent="0.3">
      <c r="A585" t="s">
        <v>2267</v>
      </c>
      <c r="B585" t="str">
        <f>IFERROR(INDEX(Raw_Data!Q:Q,MATCH(Product_Master!A585,Raw_Data!N:N,0)),"NOT FOUND")</f>
        <v>Tenex "The Solids" Textured Chair Mats</v>
      </c>
      <c r="C585" t="str">
        <f>IFERROR(INDEX(Raw_Data!O:O,MATCH(Product_Master!A585,Raw_Data!N:N,0)),"NOT FOUND")</f>
        <v>Furniture</v>
      </c>
      <c r="D585" t="str">
        <f>IFERROR(INDEX(Raw_Data!P:P,MATCH(Product_Master!A585,Raw_Data!N:N,0)),"NOT FOUND")</f>
        <v>Furnishings</v>
      </c>
      <c r="E585" s="11">
        <f>AVERAGEIF(Raw_Data!N:N,Product_Master!A585,Raw_Data!R:R)</f>
        <v>209.87999999999997</v>
      </c>
      <c r="F585" s="11">
        <f>AVERAGEIF(Raw_Data!N:N,Product_Master!A585,Raw_Data!U:U)</f>
        <v>-5.7966857142857107</v>
      </c>
      <c r="G585">
        <f>SUMIF(Raw_Data!N:N,Product_Master!A585,Raw_Data!S:S)</f>
        <v>26</v>
      </c>
      <c r="H585" s="11">
        <f>SUMIF(Raw_Data!N:N,Product_Master!A585,Raw_Data!R:R)</f>
        <v>1469.1599999999999</v>
      </c>
      <c r="I585" s="13">
        <f t="shared" si="18"/>
        <v>-2.7619047619047605</v>
      </c>
      <c r="J585" t="str">
        <f t="shared" si="19"/>
        <v>High Performer</v>
      </c>
    </row>
    <row r="586" spans="1:10" x14ac:dyDescent="0.3">
      <c r="A586" t="s">
        <v>2272</v>
      </c>
      <c r="B586" t="str">
        <f>IFERROR(INDEX(Raw_Data!Q:Q,MATCH(Product_Master!A586,Raw_Data!N:N,0)),"NOT FOUND")</f>
        <v>Laminate Occasional Tables</v>
      </c>
      <c r="C586" t="str">
        <f>IFERROR(INDEX(Raw_Data!O:O,MATCH(Product_Master!A586,Raw_Data!N:N,0)),"NOT FOUND")</f>
        <v>Furniture</v>
      </c>
      <c r="D586" t="str">
        <f>IFERROR(INDEX(Raw_Data!P:P,MATCH(Product_Master!A586,Raw_Data!N:N,0)),"NOT FOUND")</f>
        <v>Tables</v>
      </c>
      <c r="E586" s="11">
        <f>AVERAGEIF(Raw_Data!N:N,Product_Master!A586,Raw_Data!R:R)</f>
        <v>698.72266666666667</v>
      </c>
      <c r="F586" s="11">
        <f>AVERAGEIF(Raw_Data!N:N,Product_Master!A586,Raw_Data!U:U)</f>
        <v>-68.844733333333338</v>
      </c>
      <c r="G586">
        <f>SUMIF(Raw_Data!N:N,Product_Master!A586,Raw_Data!S:S)</f>
        <v>18</v>
      </c>
      <c r="H586" s="11">
        <f>SUMIF(Raw_Data!N:N,Product_Master!A586,Raw_Data!R:R)</f>
        <v>2096.1680000000001</v>
      </c>
      <c r="I586" s="13">
        <f t="shared" si="18"/>
        <v>-9.8529411764705888</v>
      </c>
      <c r="J586" t="str">
        <f t="shared" si="19"/>
        <v>High Performer</v>
      </c>
    </row>
    <row r="587" spans="1:10" x14ac:dyDescent="0.3">
      <c r="A587" t="s">
        <v>2278</v>
      </c>
      <c r="B587" t="str">
        <f>IFERROR(INDEX(Raw_Data!Q:Q,MATCH(Product_Master!A587,Raw_Data!N:N,0)),"NOT FOUND")</f>
        <v>Xerox 220</v>
      </c>
      <c r="C587" t="str">
        <f>IFERROR(INDEX(Raw_Data!O:O,MATCH(Product_Master!A587,Raw_Data!N:N,0)),"NOT FOUND")</f>
        <v>Office Supplies</v>
      </c>
      <c r="D587" t="str">
        <f>IFERROR(INDEX(Raw_Data!P:P,MATCH(Product_Master!A587,Raw_Data!N:N,0)),"NOT FOUND")</f>
        <v>Paper</v>
      </c>
      <c r="E587" s="11">
        <f>AVERAGEIF(Raw_Data!N:N,Product_Master!A587,Raw_Data!R:R)</f>
        <v>18.143999999999998</v>
      </c>
      <c r="F587" s="11">
        <f>AVERAGEIF(Raw_Data!N:N,Product_Master!A587,Raw_Data!U:U)</f>
        <v>7.6139999999999999</v>
      </c>
      <c r="G587">
        <f>SUMIF(Raw_Data!N:N,Product_Master!A587,Raw_Data!S:S)</f>
        <v>25</v>
      </c>
      <c r="H587" s="11">
        <f>SUMIF(Raw_Data!N:N,Product_Master!A587,Raw_Data!R:R)</f>
        <v>145.15199999999999</v>
      </c>
      <c r="I587" s="13">
        <f t="shared" si="18"/>
        <v>41.964285714285715</v>
      </c>
      <c r="J587" t="str">
        <f t="shared" si="19"/>
        <v>Low Performer</v>
      </c>
    </row>
    <row r="588" spans="1:10" x14ac:dyDescent="0.3">
      <c r="A588" t="s">
        <v>2280</v>
      </c>
      <c r="B588" t="str">
        <f>IFERROR(INDEX(Raw_Data!Q:Q,MATCH(Product_Master!A588,Raw_Data!N:N,0)),"NOT FOUND")</f>
        <v>Fellowes 8 Outlet Superior Workstation Surge Protector</v>
      </c>
      <c r="C588" t="str">
        <f>IFERROR(INDEX(Raw_Data!O:O,MATCH(Product_Master!A588,Raw_Data!N:N,0)),"NOT FOUND")</f>
        <v>Office Supplies</v>
      </c>
      <c r="D588" t="str">
        <f>IFERROR(INDEX(Raw_Data!P:P,MATCH(Product_Master!A588,Raw_Data!N:N,0)),"NOT FOUND")</f>
        <v>Appliances</v>
      </c>
      <c r="E588" s="11">
        <f>AVERAGEIF(Raw_Data!N:N,Product_Master!A588,Raw_Data!R:R)</f>
        <v>151.8244</v>
      </c>
      <c r="F588" s="11">
        <f>AVERAGEIF(Raw_Data!N:N,Product_Master!A588,Raw_Data!U:U)</f>
        <v>33.368000000000002</v>
      </c>
      <c r="G588">
        <f>SUMIF(Raw_Data!N:N,Product_Master!A588,Raw_Data!S:S)</f>
        <v>20</v>
      </c>
      <c r="H588" s="11">
        <f>SUMIF(Raw_Data!N:N,Product_Master!A588,Raw_Data!R:R)</f>
        <v>759.12199999999996</v>
      </c>
      <c r="I588" s="13">
        <f t="shared" si="18"/>
        <v>21.978021978021982</v>
      </c>
      <c r="J588" t="str">
        <f t="shared" si="19"/>
        <v>Medium</v>
      </c>
    </row>
    <row r="589" spans="1:10" x14ac:dyDescent="0.3">
      <c r="A589" t="s">
        <v>2285</v>
      </c>
      <c r="B589" t="str">
        <f>IFERROR(INDEX(Raw_Data!Q:Q,MATCH(Product_Master!A589,Raw_Data!N:N,0)),"NOT FOUND")</f>
        <v>O'Sullivan Living Dimensions 5-Shelf Bookcases</v>
      </c>
      <c r="C589" t="str">
        <f>IFERROR(INDEX(Raw_Data!O:O,MATCH(Product_Master!A589,Raw_Data!N:N,0)),"NOT FOUND")</f>
        <v>Furniture</v>
      </c>
      <c r="D589" t="str">
        <f>IFERROR(INDEX(Raw_Data!P:P,MATCH(Product_Master!A589,Raw_Data!N:N,0)),"NOT FOUND")</f>
        <v>Bookcases</v>
      </c>
      <c r="E589" s="11">
        <f>AVERAGEIF(Raw_Data!N:N,Product_Master!A589,Raw_Data!R:R)</f>
        <v>570.12840000000006</v>
      </c>
      <c r="F589" s="11">
        <f>AVERAGEIF(Raw_Data!N:N,Product_Master!A589,Raw_Data!U:U)</f>
        <v>-125.9586</v>
      </c>
      <c r="G589">
        <f>SUMIF(Raw_Data!N:N,Product_Master!A589,Raw_Data!S:S)</f>
        <v>21</v>
      </c>
      <c r="H589" s="11">
        <f>SUMIF(Raw_Data!N:N,Product_Master!A589,Raw_Data!R:R)</f>
        <v>3420.7704000000003</v>
      </c>
      <c r="I589" s="13">
        <f t="shared" si="18"/>
        <v>-22.09302325581395</v>
      </c>
      <c r="J589" t="str">
        <f t="shared" si="19"/>
        <v>High Performer</v>
      </c>
    </row>
    <row r="590" spans="1:10" x14ac:dyDescent="0.3">
      <c r="A590" t="s">
        <v>2294</v>
      </c>
      <c r="B590" t="str">
        <f>IFERROR(INDEX(Raw_Data!Q:Q,MATCH(Product_Master!A590,Raw_Data!N:N,0)),"NOT FOUND")</f>
        <v>#10- 4 1/8" x 9 1/2" Security-Tint Envelopes</v>
      </c>
      <c r="C590" t="str">
        <f>IFERROR(INDEX(Raw_Data!O:O,MATCH(Product_Master!A590,Raw_Data!N:N,0)),"NOT FOUND")</f>
        <v>Office Supplies</v>
      </c>
      <c r="D590" t="str">
        <f>IFERROR(INDEX(Raw_Data!P:P,MATCH(Product_Master!A590,Raw_Data!N:N,0)),"NOT FOUND")</f>
        <v>Envelopes</v>
      </c>
      <c r="E590" s="11">
        <f>AVERAGEIF(Raw_Data!N:N,Product_Master!A590,Raw_Data!R:R)</f>
        <v>18.335999999999999</v>
      </c>
      <c r="F590" s="11">
        <f>AVERAGEIF(Raw_Data!N:N,Product_Master!A590,Raw_Data!U:U)</f>
        <v>8.1079500000000007</v>
      </c>
      <c r="G590">
        <f>SUMIF(Raw_Data!N:N,Product_Master!A590,Raw_Data!S:S)</f>
        <v>21</v>
      </c>
      <c r="H590" s="11">
        <f>SUMIF(Raw_Data!N:N,Product_Master!A590,Raw_Data!R:R)</f>
        <v>146.68799999999999</v>
      </c>
      <c r="I590" s="13">
        <f t="shared" si="18"/>
        <v>44.218750000000007</v>
      </c>
      <c r="J590" t="str">
        <f t="shared" si="19"/>
        <v>Low Performer</v>
      </c>
    </row>
    <row r="591" spans="1:10" x14ac:dyDescent="0.3">
      <c r="A591" t="s">
        <v>2300</v>
      </c>
      <c r="B591" t="str">
        <f>IFERROR(INDEX(Raw_Data!Q:Q,MATCH(Product_Master!A591,Raw_Data!N:N,0)),"NOT FOUND")</f>
        <v>Bionaire Personal Warm Mist Humidifier/Vaporizer</v>
      </c>
      <c r="C591" t="str">
        <f>IFERROR(INDEX(Raw_Data!O:O,MATCH(Product_Master!A591,Raw_Data!N:N,0)),"NOT FOUND")</f>
        <v>Office Supplies</v>
      </c>
      <c r="D591" t="str">
        <f>IFERROR(INDEX(Raw_Data!P:P,MATCH(Product_Master!A591,Raw_Data!N:N,0)),"NOT FOUND")</f>
        <v>Appliances</v>
      </c>
      <c r="E591" s="11">
        <f>AVERAGEIF(Raw_Data!N:N,Product_Master!A591,Raw_Data!R:R)</f>
        <v>171.92999999999998</v>
      </c>
      <c r="F591" s="11">
        <f>AVERAGEIF(Raw_Data!N:N,Product_Master!A591,Raw_Data!U:U)</f>
        <v>67.052700000000002</v>
      </c>
      <c r="G591">
        <f>SUMIF(Raw_Data!N:N,Product_Master!A591,Raw_Data!S:S)</f>
        <v>11</v>
      </c>
      <c r="H591" s="11">
        <f>SUMIF(Raw_Data!N:N,Product_Master!A591,Raw_Data!R:R)</f>
        <v>515.79</v>
      </c>
      <c r="I591" s="13">
        <f t="shared" si="18"/>
        <v>39.000000000000007</v>
      </c>
      <c r="J591" t="str">
        <f t="shared" si="19"/>
        <v>Medium</v>
      </c>
    </row>
    <row r="592" spans="1:10" x14ac:dyDescent="0.3">
      <c r="A592" t="s">
        <v>2302</v>
      </c>
      <c r="B592" t="str">
        <f>IFERROR(INDEX(Raw_Data!Q:Q,MATCH(Product_Master!A592,Raw_Data!N:N,0)),"NOT FOUND")</f>
        <v>Logitech Wireless Performance Mouse MX for PC and Mac</v>
      </c>
      <c r="C592" t="str">
        <f>IFERROR(INDEX(Raw_Data!O:O,MATCH(Product_Master!A592,Raw_Data!N:N,0)),"NOT FOUND")</f>
        <v>Technology</v>
      </c>
      <c r="D592" t="str">
        <f>IFERROR(INDEX(Raw_Data!P:P,MATCH(Product_Master!A592,Raw_Data!N:N,0)),"NOT FOUND")</f>
        <v>Accessories</v>
      </c>
      <c r="E592" s="11">
        <f>AVERAGEIF(Raw_Data!N:N,Product_Master!A592,Raw_Data!R:R)</f>
        <v>257.11714285714288</v>
      </c>
      <c r="F592" s="11">
        <f>AVERAGEIF(Raw_Data!N:N,Product_Master!A592,Raw_Data!U:U)</f>
        <v>71.135742857142858</v>
      </c>
      <c r="G592">
        <f>SUMIF(Raw_Data!N:N,Product_Master!A592,Raw_Data!S:S)</f>
        <v>21</v>
      </c>
      <c r="H592" s="11">
        <f>SUMIF(Raw_Data!N:N,Product_Master!A592,Raw_Data!R:R)</f>
        <v>1799.8200000000002</v>
      </c>
      <c r="I592" s="13">
        <f t="shared" si="18"/>
        <v>27.666666666666668</v>
      </c>
      <c r="J592" t="str">
        <f t="shared" si="19"/>
        <v>High Performer</v>
      </c>
    </row>
    <row r="593" spans="1:10" x14ac:dyDescent="0.3">
      <c r="A593" t="s">
        <v>2305</v>
      </c>
      <c r="B593" t="str">
        <f>IFERROR(INDEX(Raw_Data!Q:Q,MATCH(Product_Master!A593,Raw_Data!N:N,0)),"NOT FOUND")</f>
        <v>Cardinal Holdit Business Card Pockets</v>
      </c>
      <c r="C593" t="str">
        <f>IFERROR(INDEX(Raw_Data!O:O,MATCH(Product_Master!A593,Raw_Data!N:N,0)),"NOT FOUND")</f>
        <v>Office Supplies</v>
      </c>
      <c r="D593" t="str">
        <f>IFERROR(INDEX(Raw_Data!P:P,MATCH(Product_Master!A593,Raw_Data!N:N,0)),"NOT FOUND")</f>
        <v>Binders</v>
      </c>
      <c r="E593" s="11">
        <f>AVERAGEIF(Raw_Data!N:N,Product_Master!A593,Raw_Data!R:R)</f>
        <v>10.956</v>
      </c>
      <c r="F593" s="11">
        <f>AVERAGEIF(Raw_Data!N:N,Product_Master!A593,Raw_Data!U:U)</f>
        <v>2.8635000000000002</v>
      </c>
      <c r="G593">
        <f>SUMIF(Raw_Data!N:N,Product_Master!A593,Raw_Data!S:S)</f>
        <v>25</v>
      </c>
      <c r="H593" s="11">
        <f>SUMIF(Raw_Data!N:N,Product_Master!A593,Raw_Data!R:R)</f>
        <v>87.647999999999996</v>
      </c>
      <c r="I593" s="13">
        <f t="shared" si="18"/>
        <v>26.13636363636364</v>
      </c>
      <c r="J593" t="str">
        <f t="shared" si="19"/>
        <v>Low Performer</v>
      </c>
    </row>
    <row r="594" spans="1:10" x14ac:dyDescent="0.3">
      <c r="A594" t="s">
        <v>2311</v>
      </c>
      <c r="B594" t="str">
        <f>IFERROR(INDEX(Raw_Data!Q:Q,MATCH(Product_Master!A594,Raw_Data!N:N,0)),"NOT FOUND")</f>
        <v>Howard Miller 13" Diameter Pewter Finish Round Wall Clock</v>
      </c>
      <c r="C594" t="str">
        <f>IFERROR(INDEX(Raw_Data!O:O,MATCH(Product_Master!A594,Raw_Data!N:N,0)),"NOT FOUND")</f>
        <v>Furniture</v>
      </c>
      <c r="D594" t="str">
        <f>IFERROR(INDEX(Raw_Data!P:P,MATCH(Product_Master!A594,Raw_Data!N:N,0)),"NOT FOUND")</f>
        <v>Furnishings</v>
      </c>
      <c r="E594" s="11">
        <f>AVERAGEIF(Raw_Data!N:N,Product_Master!A594,Raw_Data!R:R)</f>
        <v>149.67657142857141</v>
      </c>
      <c r="F594" s="11">
        <f>AVERAGEIF(Raw_Data!N:N,Product_Master!A594,Raw_Data!U:U)</f>
        <v>48.644885714285714</v>
      </c>
      <c r="G594">
        <f>SUMIF(Raw_Data!N:N,Product_Master!A594,Raw_Data!S:S)</f>
        <v>27</v>
      </c>
      <c r="H594" s="11">
        <f>SUMIF(Raw_Data!N:N,Product_Master!A594,Raw_Data!R:R)</f>
        <v>1047.7359999999999</v>
      </c>
      <c r="I594" s="13">
        <f t="shared" si="18"/>
        <v>32.500000000000007</v>
      </c>
      <c r="J594" t="str">
        <f t="shared" si="19"/>
        <v>Medium</v>
      </c>
    </row>
    <row r="595" spans="1:10" x14ac:dyDescent="0.3">
      <c r="A595" t="s">
        <v>2319</v>
      </c>
      <c r="B595" t="str">
        <f>IFERROR(INDEX(Raw_Data!Q:Q,MATCH(Product_Master!A595,Raw_Data!N:N,0)),"NOT FOUND")</f>
        <v>Tops Green Bar Computer Printout Paper</v>
      </c>
      <c r="C595" t="str">
        <f>IFERROR(INDEX(Raw_Data!O:O,MATCH(Product_Master!A595,Raw_Data!N:N,0)),"NOT FOUND")</f>
        <v>Office Supplies</v>
      </c>
      <c r="D595" t="str">
        <f>IFERROR(INDEX(Raw_Data!P:P,MATCH(Product_Master!A595,Raw_Data!N:N,0)),"NOT FOUND")</f>
        <v>Paper</v>
      </c>
      <c r="E595" s="11">
        <f>AVERAGEIF(Raw_Data!N:N,Product_Master!A595,Raw_Data!R:R)</f>
        <v>114.19333333333333</v>
      </c>
      <c r="F595" s="11">
        <f>AVERAGEIF(Raw_Data!N:N,Product_Master!A595,Raw_Data!U:U)</f>
        <v>57.096666666666664</v>
      </c>
      <c r="G595">
        <f>SUMIF(Raw_Data!N:N,Product_Master!A595,Raw_Data!S:S)</f>
        <v>7</v>
      </c>
      <c r="H595" s="11">
        <f>SUMIF(Raw_Data!N:N,Product_Master!A595,Raw_Data!R:R)</f>
        <v>342.58</v>
      </c>
      <c r="I595" s="13">
        <f t="shared" si="18"/>
        <v>50</v>
      </c>
      <c r="J595" t="str">
        <f t="shared" si="19"/>
        <v>Medium</v>
      </c>
    </row>
    <row r="596" spans="1:10" x14ac:dyDescent="0.3">
      <c r="A596" t="s">
        <v>2322</v>
      </c>
      <c r="B596" t="str">
        <f>IFERROR(INDEX(Raw_Data!Q:Q,MATCH(Product_Master!A596,Raw_Data!N:N,0)),"NOT FOUND")</f>
        <v>Chromcraft Bull-Nose Wood Oval Conference Tables &amp; Bases</v>
      </c>
      <c r="C596" t="str">
        <f>IFERROR(INDEX(Raw_Data!O:O,MATCH(Product_Master!A596,Raw_Data!N:N,0)),"NOT FOUND")</f>
        <v>Furniture</v>
      </c>
      <c r="D596" t="str">
        <f>IFERROR(INDEX(Raw_Data!P:P,MATCH(Product_Master!A596,Raw_Data!N:N,0)),"NOT FOUND")</f>
        <v>Tables</v>
      </c>
      <c r="E596" s="11">
        <f>AVERAGEIF(Raw_Data!N:N,Product_Master!A596,Raw_Data!R:R)</f>
        <v>1983.5279999999998</v>
      </c>
      <c r="F596" s="11">
        <f>AVERAGEIF(Raw_Data!N:N,Product_Master!A596,Raw_Data!U:U)</f>
        <v>-575.22311999999999</v>
      </c>
      <c r="G596">
        <f>SUMIF(Raw_Data!N:N,Product_Master!A596,Raw_Data!S:S)</f>
        <v>27</v>
      </c>
      <c r="H596" s="11">
        <f>SUMIF(Raw_Data!N:N,Product_Master!A596,Raw_Data!R:R)</f>
        <v>9917.64</v>
      </c>
      <c r="I596" s="13">
        <f t="shared" si="18"/>
        <v>-29.000000000000004</v>
      </c>
      <c r="J596" t="str">
        <f t="shared" si="19"/>
        <v>High Performer</v>
      </c>
    </row>
    <row r="597" spans="1:10" x14ac:dyDescent="0.3">
      <c r="A597" t="s">
        <v>2324</v>
      </c>
      <c r="B597" t="str">
        <f>IFERROR(INDEX(Raw_Data!Q:Q,MATCH(Product_Master!A597,Raw_Data!N:N,0)),"NOT FOUND")</f>
        <v>Recycled Data-Pak for Archival Bound Computer Printouts, 12-1/2 x 12-1/2 x 16</v>
      </c>
      <c r="C597" t="str">
        <f>IFERROR(INDEX(Raw_Data!O:O,MATCH(Product_Master!A597,Raw_Data!N:N,0)),"NOT FOUND")</f>
        <v>Office Supplies</v>
      </c>
      <c r="D597" t="str">
        <f>IFERROR(INDEX(Raw_Data!P:P,MATCH(Product_Master!A597,Raw_Data!N:N,0)),"NOT FOUND")</f>
        <v>Storage</v>
      </c>
      <c r="E597" s="11">
        <f>AVERAGEIF(Raw_Data!N:N,Product_Master!A597,Raw_Data!R:R)</f>
        <v>309.54200000000003</v>
      </c>
      <c r="F597" s="11">
        <f>AVERAGEIF(Raw_Data!N:N,Product_Master!A597,Raw_Data!U:U)</f>
        <v>69.153000000000006</v>
      </c>
      <c r="G597">
        <f>SUMIF(Raw_Data!N:N,Product_Master!A597,Raw_Data!S:S)</f>
        <v>20</v>
      </c>
      <c r="H597" s="11">
        <f>SUMIF(Raw_Data!N:N,Product_Master!A597,Raw_Data!R:R)</f>
        <v>1857.2520000000002</v>
      </c>
      <c r="I597" s="13">
        <f t="shared" si="18"/>
        <v>22.340425531914892</v>
      </c>
      <c r="J597" t="str">
        <f t="shared" si="19"/>
        <v>High Performer</v>
      </c>
    </row>
    <row r="598" spans="1:10" x14ac:dyDescent="0.3">
      <c r="A598" t="s">
        <v>2329</v>
      </c>
      <c r="B598" t="str">
        <f>IFERROR(INDEX(Raw_Data!Q:Q,MATCH(Product_Master!A598,Raw_Data!N:N,0)),"NOT FOUND")</f>
        <v>Seth Thomas 16" Steel Case Clock</v>
      </c>
      <c r="C598" t="str">
        <f>IFERROR(INDEX(Raw_Data!O:O,MATCH(Product_Master!A598,Raw_Data!N:N,0)),"NOT FOUND")</f>
        <v>Furniture</v>
      </c>
      <c r="D598" t="str">
        <f>IFERROR(INDEX(Raw_Data!P:P,MATCH(Product_Master!A598,Raw_Data!N:N,0)),"NOT FOUND")</f>
        <v>Furnishings</v>
      </c>
      <c r="E598" s="11">
        <f>AVERAGEIF(Raw_Data!N:N,Product_Master!A598,Raw_Data!R:R)</f>
        <v>88.345600000000005</v>
      </c>
      <c r="F598" s="11">
        <f>AVERAGEIF(Raw_Data!N:N,Product_Master!A598,Raw_Data!U:U)</f>
        <v>5.6515200000000005</v>
      </c>
      <c r="G598">
        <f>SUMIF(Raw_Data!N:N,Product_Master!A598,Raw_Data!S:S)</f>
        <v>19</v>
      </c>
      <c r="H598" s="11">
        <f>SUMIF(Raw_Data!N:N,Product_Master!A598,Raw_Data!R:R)</f>
        <v>441.72800000000001</v>
      </c>
      <c r="I598" s="13">
        <f t="shared" si="18"/>
        <v>6.397058823529413</v>
      </c>
      <c r="J598" t="str">
        <f t="shared" si="19"/>
        <v>Medium</v>
      </c>
    </row>
    <row r="599" spans="1:10" x14ac:dyDescent="0.3">
      <c r="A599" t="s">
        <v>2335</v>
      </c>
      <c r="B599" t="str">
        <f>IFERROR(INDEX(Raw_Data!Q:Q,MATCH(Product_Master!A599,Raw_Data!N:N,0)),"NOT FOUND")</f>
        <v>Acme Softgrip Scissors</v>
      </c>
      <c r="C599" t="str">
        <f>IFERROR(INDEX(Raw_Data!O:O,MATCH(Product_Master!A599,Raw_Data!N:N,0)),"NOT FOUND")</f>
        <v>Office Supplies</v>
      </c>
      <c r="D599" t="str">
        <f>IFERROR(INDEX(Raw_Data!P:P,MATCH(Product_Master!A599,Raw_Data!N:N,0)),"NOT FOUND")</f>
        <v>Supplies</v>
      </c>
      <c r="E599" s="11">
        <f>AVERAGEIF(Raw_Data!N:N,Product_Master!A599,Raw_Data!R:R)</f>
        <v>41.514000000000003</v>
      </c>
      <c r="F599" s="11">
        <f>AVERAGEIF(Raw_Data!N:N,Product_Master!A599,Raw_Data!U:U)</f>
        <v>8.2824500000000008</v>
      </c>
      <c r="G599">
        <f>SUMIF(Raw_Data!N:N,Product_Master!A599,Raw_Data!S:S)</f>
        <v>23</v>
      </c>
      <c r="H599" s="11">
        <f>SUMIF(Raw_Data!N:N,Product_Master!A599,Raw_Data!R:R)</f>
        <v>166.05600000000001</v>
      </c>
      <c r="I599" s="13">
        <f t="shared" si="18"/>
        <v>19.950980392156865</v>
      </c>
      <c r="J599" t="str">
        <f t="shared" si="19"/>
        <v>Low Performer</v>
      </c>
    </row>
    <row r="600" spans="1:10" x14ac:dyDescent="0.3">
      <c r="A600" t="s">
        <v>2340</v>
      </c>
      <c r="B600" t="str">
        <f>IFERROR(INDEX(Raw_Data!Q:Q,MATCH(Product_Master!A600,Raw_Data!N:N,0)),"NOT FOUND")</f>
        <v>Manila Recycled Extra-Heavyweight Clasp Envelopes, 6" x 9"</v>
      </c>
      <c r="C600" t="str">
        <f>IFERROR(INDEX(Raw_Data!O:O,MATCH(Product_Master!A600,Raw_Data!N:N,0)),"NOT FOUND")</f>
        <v>Office Supplies</v>
      </c>
      <c r="D600" t="str">
        <f>IFERROR(INDEX(Raw_Data!P:P,MATCH(Product_Master!A600,Raw_Data!N:N,0)),"NOT FOUND")</f>
        <v>Envelopes</v>
      </c>
      <c r="E600" s="11">
        <f>AVERAGEIF(Raw_Data!N:N,Product_Master!A600,Raw_Data!R:R)</f>
        <v>31.292999999999999</v>
      </c>
      <c r="F600" s="11">
        <f>AVERAGEIF(Raw_Data!N:N,Product_Master!A600,Raw_Data!U:U)</f>
        <v>13.09365</v>
      </c>
      <c r="G600">
        <f>SUMIF(Raw_Data!N:N,Product_Master!A600,Raw_Data!S:S)</f>
        <v>13</v>
      </c>
      <c r="H600" s="11">
        <f>SUMIF(Raw_Data!N:N,Product_Master!A600,Raw_Data!R:R)</f>
        <v>125.172</v>
      </c>
      <c r="I600" s="13">
        <f t="shared" si="18"/>
        <v>41.842105263157897</v>
      </c>
      <c r="J600" t="str">
        <f t="shared" si="19"/>
        <v>Low Performer</v>
      </c>
    </row>
    <row r="601" spans="1:10" x14ac:dyDescent="0.3">
      <c r="A601" t="s">
        <v>2342</v>
      </c>
      <c r="B601" t="str">
        <f>IFERROR(INDEX(Raw_Data!Q:Q,MATCH(Product_Master!A601,Raw_Data!N:N,0)),"NOT FOUND")</f>
        <v>ClearSounds CSC500 Amplified Spirit Phone Corded phone</v>
      </c>
      <c r="C601" t="str">
        <f>IFERROR(INDEX(Raw_Data!O:O,MATCH(Product_Master!A601,Raw_Data!N:N,0)),"NOT FOUND")</f>
        <v>Technology</v>
      </c>
      <c r="D601" t="str">
        <f>IFERROR(INDEX(Raw_Data!P:P,MATCH(Product_Master!A601,Raw_Data!N:N,0)),"NOT FOUND")</f>
        <v>Phones</v>
      </c>
      <c r="E601" s="11">
        <f>AVERAGEIF(Raw_Data!N:N,Product_Master!A601,Raw_Data!R:R)</f>
        <v>186.64</v>
      </c>
      <c r="F601" s="11">
        <f>AVERAGEIF(Raw_Data!N:N,Product_Master!A601,Raw_Data!U:U)</f>
        <v>27.062799999999999</v>
      </c>
      <c r="G601">
        <f>SUMIF(Raw_Data!N:N,Product_Master!A601,Raw_Data!S:S)</f>
        <v>19</v>
      </c>
      <c r="H601" s="11">
        <f>SUMIF(Raw_Data!N:N,Product_Master!A601,Raw_Data!R:R)</f>
        <v>1119.8399999999999</v>
      </c>
      <c r="I601" s="13">
        <f t="shared" si="18"/>
        <v>14.500000000000002</v>
      </c>
      <c r="J601" t="str">
        <f t="shared" si="19"/>
        <v>Medium</v>
      </c>
    </row>
    <row r="602" spans="1:10" x14ac:dyDescent="0.3">
      <c r="A602" t="s">
        <v>2348</v>
      </c>
      <c r="B602" t="str">
        <f>IFERROR(INDEX(Raw_Data!Q:Q,MATCH(Product_Master!A602,Raw_Data!N:N,0)),"NOT FOUND")</f>
        <v>Xerox 1964</v>
      </c>
      <c r="C602" t="str">
        <f>IFERROR(INDEX(Raw_Data!O:O,MATCH(Product_Master!A602,Raw_Data!N:N,0)),"NOT FOUND")</f>
        <v>Office Supplies</v>
      </c>
      <c r="D602" t="str">
        <f>IFERROR(INDEX(Raw_Data!P:P,MATCH(Product_Master!A602,Raw_Data!N:N,0)),"NOT FOUND")</f>
        <v>Paper</v>
      </c>
      <c r="E602" s="11">
        <f>AVERAGEIF(Raw_Data!N:N,Product_Master!A602,Raw_Data!R:R)</f>
        <v>144.34879999999998</v>
      </c>
      <c r="F602" s="11">
        <f>AVERAGEIF(Raw_Data!N:N,Product_Master!A602,Raw_Data!U:U)</f>
        <v>62.947039999999994</v>
      </c>
      <c r="G602">
        <f>SUMIF(Raw_Data!N:N,Product_Master!A602,Raw_Data!S:S)</f>
        <v>33</v>
      </c>
      <c r="H602" s="11">
        <f>SUMIF(Raw_Data!N:N,Product_Master!A602,Raw_Data!R:R)</f>
        <v>721.74399999999991</v>
      </c>
      <c r="I602" s="13">
        <f t="shared" si="18"/>
        <v>43.607594936708857</v>
      </c>
      <c r="J602" t="str">
        <f t="shared" si="19"/>
        <v>Medium</v>
      </c>
    </row>
    <row r="603" spans="1:10" x14ac:dyDescent="0.3">
      <c r="A603" t="s">
        <v>2350</v>
      </c>
      <c r="B603" t="str">
        <f>IFERROR(INDEX(Raw_Data!Q:Q,MATCH(Product_Master!A603,Raw_Data!N:N,0)),"NOT FOUND")</f>
        <v>Bevis Traditional Conference Table Top, Plinth Base</v>
      </c>
      <c r="C603" t="str">
        <f>IFERROR(INDEX(Raw_Data!O:O,MATCH(Product_Master!A603,Raw_Data!N:N,0)),"NOT FOUND")</f>
        <v>Furniture</v>
      </c>
      <c r="D603" t="str">
        <f>IFERROR(INDEX(Raw_Data!P:P,MATCH(Product_Master!A603,Raw_Data!N:N,0)),"NOT FOUND")</f>
        <v>Tables</v>
      </c>
      <c r="E603" s="11">
        <f>AVERAGEIF(Raw_Data!N:N,Product_Master!A603,Raw_Data!R:R)</f>
        <v>677.83199999999999</v>
      </c>
      <c r="F603" s="11">
        <f>AVERAGEIF(Raw_Data!N:N,Product_Master!A603,Raw_Data!U:U)</f>
        <v>-152.23439999999999</v>
      </c>
      <c r="G603">
        <f>SUMIF(Raw_Data!N:N,Product_Master!A603,Raw_Data!S:S)</f>
        <v>9</v>
      </c>
      <c r="H603" s="11">
        <f>SUMIF(Raw_Data!N:N,Product_Master!A603,Raw_Data!R:R)</f>
        <v>2033.4960000000001</v>
      </c>
      <c r="I603" s="13">
        <f t="shared" si="18"/>
        <v>-22.459016393442621</v>
      </c>
      <c r="J603" t="str">
        <f t="shared" si="19"/>
        <v>High Performer</v>
      </c>
    </row>
    <row r="604" spans="1:10" x14ac:dyDescent="0.3">
      <c r="A604" t="s">
        <v>2352</v>
      </c>
      <c r="B604" t="str">
        <f>IFERROR(INDEX(Raw_Data!Q:Q,MATCH(Product_Master!A604,Raw_Data!N:N,0)),"NOT FOUND")</f>
        <v>Personal Folder Holder, Ebony</v>
      </c>
      <c r="C604" t="str">
        <f>IFERROR(INDEX(Raw_Data!O:O,MATCH(Product_Master!A604,Raw_Data!N:N,0)),"NOT FOUND")</f>
        <v>Office Supplies</v>
      </c>
      <c r="D604" t="str">
        <f>IFERROR(INDEX(Raw_Data!P:P,MATCH(Product_Master!A604,Raw_Data!N:N,0)),"NOT FOUND")</f>
        <v>Storage</v>
      </c>
      <c r="E604" s="11">
        <f>AVERAGEIF(Raw_Data!N:N,Product_Master!A604,Raw_Data!R:R)</f>
        <v>24.288333333333338</v>
      </c>
      <c r="F604" s="11">
        <f>AVERAGEIF(Raw_Data!N:N,Product_Master!A604,Raw_Data!U:U)</f>
        <v>5.9786666666666664</v>
      </c>
      <c r="G604">
        <f>SUMIF(Raw_Data!N:N,Product_Master!A604,Raw_Data!S:S)</f>
        <v>14</v>
      </c>
      <c r="H604" s="11">
        <f>SUMIF(Raw_Data!N:N,Product_Master!A604,Raw_Data!R:R)</f>
        <v>145.73000000000002</v>
      </c>
      <c r="I604" s="13">
        <f t="shared" si="18"/>
        <v>24.61538461538461</v>
      </c>
      <c r="J604" t="str">
        <f t="shared" si="19"/>
        <v>Low Performer</v>
      </c>
    </row>
    <row r="605" spans="1:10" x14ac:dyDescent="0.3">
      <c r="A605" t="s">
        <v>2357</v>
      </c>
      <c r="B605" t="str">
        <f>IFERROR(INDEX(Raw_Data!Q:Q,MATCH(Product_Master!A605,Raw_Data!N:N,0)),"NOT FOUND")</f>
        <v>Logitech Illuminated - Keyboard</v>
      </c>
      <c r="C605" t="str">
        <f>IFERROR(INDEX(Raw_Data!O:O,MATCH(Product_Master!A605,Raw_Data!N:N,0)),"NOT FOUND")</f>
        <v>Technology</v>
      </c>
      <c r="D605" t="str">
        <f>IFERROR(INDEX(Raw_Data!P:P,MATCH(Product_Master!A605,Raw_Data!N:N,0)),"NOT FOUND")</f>
        <v>Accessories</v>
      </c>
      <c r="E605" s="11">
        <f>AVERAGEIF(Raw_Data!N:N,Product_Master!A605,Raw_Data!R:R)</f>
        <v>189.96833333333333</v>
      </c>
      <c r="F605" s="11">
        <f>AVERAGEIF(Raw_Data!N:N,Product_Master!A605,Raw_Data!U:U)</f>
        <v>85.98566666666666</v>
      </c>
      <c r="G605">
        <f>SUMIF(Raw_Data!N:N,Product_Master!A605,Raw_Data!S:S)</f>
        <v>20</v>
      </c>
      <c r="H605" s="11">
        <f>SUMIF(Raw_Data!N:N,Product_Master!A605,Raw_Data!R:R)</f>
        <v>1139.81</v>
      </c>
      <c r="I605" s="13">
        <f t="shared" si="18"/>
        <v>45.263157894736835</v>
      </c>
      <c r="J605" t="str">
        <f t="shared" si="19"/>
        <v>Medium</v>
      </c>
    </row>
    <row r="606" spans="1:10" x14ac:dyDescent="0.3">
      <c r="A606" t="s">
        <v>2359</v>
      </c>
      <c r="B606" t="str">
        <f>IFERROR(INDEX(Raw_Data!Q:Q,MATCH(Product_Master!A606,Raw_Data!N:N,0)),"NOT FOUND")</f>
        <v>O'Sullivan Cherrywood Estates Traditional Bookcase</v>
      </c>
      <c r="C606" t="str">
        <f>IFERROR(INDEX(Raw_Data!O:O,MATCH(Product_Master!A606,Raw_Data!N:N,0)),"NOT FOUND")</f>
        <v>Furniture</v>
      </c>
      <c r="D606" t="str">
        <f>IFERROR(INDEX(Raw_Data!P:P,MATCH(Product_Master!A606,Raw_Data!N:N,0)),"NOT FOUND")</f>
        <v>Bookcases</v>
      </c>
      <c r="E606" s="11">
        <f>AVERAGEIF(Raw_Data!N:N,Product_Master!A606,Raw_Data!R:R)</f>
        <v>212.45000000000002</v>
      </c>
      <c r="F606" s="11">
        <f>AVERAGEIF(Raw_Data!N:N,Product_Master!A606,Raw_Data!U:U)</f>
        <v>13.596799999999998</v>
      </c>
      <c r="G606">
        <f>SUMIF(Raw_Data!N:N,Product_Master!A606,Raw_Data!S:S)</f>
        <v>6</v>
      </c>
      <c r="H606" s="11">
        <f>SUMIF(Raw_Data!N:N,Product_Master!A606,Raw_Data!R:R)</f>
        <v>424.90000000000003</v>
      </c>
      <c r="I606" s="13">
        <f t="shared" si="18"/>
        <v>6.3999999999999986</v>
      </c>
      <c r="J606" t="str">
        <f t="shared" si="19"/>
        <v>Medium</v>
      </c>
    </row>
    <row r="607" spans="1:10" x14ac:dyDescent="0.3">
      <c r="A607" t="s">
        <v>2361</v>
      </c>
      <c r="B607" t="str">
        <f>IFERROR(INDEX(Raw_Data!Q:Q,MATCH(Product_Master!A607,Raw_Data!N:N,0)),"NOT FOUND")</f>
        <v>Acco Translucent Poly Ring Binders</v>
      </c>
      <c r="C607" t="str">
        <f>IFERROR(INDEX(Raw_Data!O:O,MATCH(Product_Master!A607,Raw_Data!N:N,0)),"NOT FOUND")</f>
        <v>Office Supplies</v>
      </c>
      <c r="D607" t="str">
        <f>IFERROR(INDEX(Raw_Data!P:P,MATCH(Product_Master!A607,Raw_Data!N:N,0)),"NOT FOUND")</f>
        <v>Binders</v>
      </c>
      <c r="E607" s="11">
        <f>AVERAGEIF(Raw_Data!N:N,Product_Master!A607,Raw_Data!R:R)</f>
        <v>11.465999999999998</v>
      </c>
      <c r="F607" s="11">
        <f>AVERAGEIF(Raw_Data!N:N,Product_Master!A607,Raw_Data!U:U)</f>
        <v>2.0358000000000001</v>
      </c>
      <c r="G607">
        <f>SUMIF(Raw_Data!N:N,Product_Master!A607,Raw_Data!S:S)</f>
        <v>31</v>
      </c>
      <c r="H607" s="11">
        <f>SUMIF(Raw_Data!N:N,Product_Master!A607,Raw_Data!R:R)</f>
        <v>91.72799999999998</v>
      </c>
      <c r="I607" s="13">
        <f t="shared" si="18"/>
        <v>17.755102040816332</v>
      </c>
      <c r="J607" t="str">
        <f t="shared" si="19"/>
        <v>Low Performer</v>
      </c>
    </row>
    <row r="608" spans="1:10" x14ac:dyDescent="0.3">
      <c r="A608" t="s">
        <v>2364</v>
      </c>
      <c r="B608" t="str">
        <f>IFERROR(INDEX(Raw_Data!Q:Q,MATCH(Product_Master!A608,Raw_Data!N:N,0)),"NOT FOUND")</f>
        <v>Logitech Wireless Touch Keyboard K400</v>
      </c>
      <c r="C608" t="str">
        <f>IFERROR(INDEX(Raw_Data!O:O,MATCH(Product_Master!A608,Raw_Data!N:N,0)),"NOT FOUND")</f>
        <v>Technology</v>
      </c>
      <c r="D608" t="str">
        <f>IFERROR(INDEX(Raw_Data!P:P,MATCH(Product_Master!A608,Raw_Data!N:N,0)),"NOT FOUND")</f>
        <v>Accessories</v>
      </c>
      <c r="E608" s="11">
        <f>AVERAGEIF(Raw_Data!N:N,Product_Master!A608,Raw_Data!R:R)</f>
        <v>121.61799999999999</v>
      </c>
      <c r="F608" s="11">
        <f>AVERAGEIF(Raw_Data!N:N,Product_Master!A608,Raw_Data!U:U)</f>
        <v>17.909499999999998</v>
      </c>
      <c r="G608">
        <f>SUMIF(Raw_Data!N:N,Product_Master!A608,Raw_Data!S:S)</f>
        <v>15</v>
      </c>
      <c r="H608" s="11">
        <f>SUMIF(Raw_Data!N:N,Product_Master!A608,Raw_Data!R:R)</f>
        <v>364.85399999999998</v>
      </c>
      <c r="I608" s="13">
        <f t="shared" si="18"/>
        <v>14.726027397260271</v>
      </c>
      <c r="J608" t="str">
        <f t="shared" si="19"/>
        <v>Medium</v>
      </c>
    </row>
    <row r="609" spans="1:10" x14ac:dyDescent="0.3">
      <c r="A609" t="s">
        <v>2369</v>
      </c>
      <c r="B609" t="str">
        <f>IFERROR(INDEX(Raw_Data!Q:Q,MATCH(Product_Master!A609,Raw_Data!N:N,0)),"NOT FOUND")</f>
        <v>Avery 508</v>
      </c>
      <c r="C609" t="str">
        <f>IFERROR(INDEX(Raw_Data!O:O,MATCH(Product_Master!A609,Raw_Data!N:N,0)),"NOT FOUND")</f>
        <v>Office Supplies</v>
      </c>
      <c r="D609" t="str">
        <f>IFERROR(INDEX(Raw_Data!P:P,MATCH(Product_Master!A609,Raw_Data!N:N,0)),"NOT FOUND")</f>
        <v>Labels</v>
      </c>
      <c r="E609" s="11">
        <f>AVERAGEIF(Raw_Data!N:N,Product_Master!A609,Raw_Data!R:R)</f>
        <v>14.566333333333333</v>
      </c>
      <c r="F609" s="11">
        <f>AVERAGEIF(Raw_Data!N:N,Product_Master!A609,Raw_Data!U:U)</f>
        <v>6.6366833333333339</v>
      </c>
      <c r="G609">
        <f>SUMIF(Raw_Data!N:N,Product_Master!A609,Raw_Data!S:S)</f>
        <v>19</v>
      </c>
      <c r="H609" s="11">
        <f>SUMIF(Raw_Data!N:N,Product_Master!A609,Raw_Data!R:R)</f>
        <v>87.397999999999996</v>
      </c>
      <c r="I609" s="13">
        <f t="shared" si="18"/>
        <v>45.561797752808999</v>
      </c>
      <c r="J609" t="str">
        <f t="shared" si="19"/>
        <v>Low Performer</v>
      </c>
    </row>
    <row r="610" spans="1:10" x14ac:dyDescent="0.3">
      <c r="A610" t="s">
        <v>2371</v>
      </c>
      <c r="B610" t="str">
        <f>IFERROR(INDEX(Raw_Data!Q:Q,MATCH(Product_Master!A610,Raw_Data!N:N,0)),"NOT FOUND")</f>
        <v>GBC Standard Plastic Binding Systems Combs</v>
      </c>
      <c r="C610" t="str">
        <f>IFERROR(INDEX(Raw_Data!O:O,MATCH(Product_Master!A610,Raw_Data!N:N,0)),"NOT FOUND")</f>
        <v>Office Supplies</v>
      </c>
      <c r="D610" t="str">
        <f>IFERROR(INDEX(Raw_Data!P:P,MATCH(Product_Master!A610,Raw_Data!N:N,0)),"NOT FOUND")</f>
        <v>Binders</v>
      </c>
      <c r="E610" s="11">
        <f>AVERAGEIF(Raw_Data!N:N,Product_Master!A610,Raw_Data!R:R)</f>
        <v>11.151</v>
      </c>
      <c r="F610" s="11">
        <f>AVERAGEIF(Raw_Data!N:N,Product_Master!A610,Raw_Data!U:U)</f>
        <v>-0.58409999999999995</v>
      </c>
      <c r="G610">
        <f>SUMIF(Raw_Data!N:N,Product_Master!A610,Raw_Data!S:S)</f>
        <v>13</v>
      </c>
      <c r="H610" s="11">
        <f>SUMIF(Raw_Data!N:N,Product_Master!A610,Raw_Data!R:R)</f>
        <v>55.755000000000003</v>
      </c>
      <c r="I610" s="13">
        <f t="shared" si="18"/>
        <v>-5.2380952380952372</v>
      </c>
      <c r="J610" t="str">
        <f t="shared" si="19"/>
        <v>Low Performer</v>
      </c>
    </row>
    <row r="611" spans="1:10" x14ac:dyDescent="0.3">
      <c r="A611" t="s">
        <v>2376</v>
      </c>
      <c r="B611" t="str">
        <f>IFERROR(INDEX(Raw_Data!Q:Q,MATCH(Product_Master!A611,Raw_Data!N:N,0)),"NOT FOUND")</f>
        <v>Xerox 196</v>
      </c>
      <c r="C611" t="str">
        <f>IFERROR(INDEX(Raw_Data!O:O,MATCH(Product_Master!A611,Raw_Data!N:N,0)),"NOT FOUND")</f>
        <v>Office Supplies</v>
      </c>
      <c r="D611" t="str">
        <f>IFERROR(INDEX(Raw_Data!P:P,MATCH(Product_Master!A611,Raw_Data!N:N,0)),"NOT FOUND")</f>
        <v>Paper</v>
      </c>
      <c r="E611" s="11">
        <f>AVERAGEIF(Raw_Data!N:N,Product_Master!A611,Raw_Data!R:R)</f>
        <v>11.56</v>
      </c>
      <c r="F611" s="11">
        <f>AVERAGEIF(Raw_Data!N:N,Product_Master!A611,Raw_Data!U:U)</f>
        <v>4.9274500000000003</v>
      </c>
      <c r="G611">
        <f>SUMIF(Raw_Data!N:N,Product_Master!A611,Raw_Data!S:S)</f>
        <v>18</v>
      </c>
      <c r="H611" s="11">
        <f>SUMIF(Raw_Data!N:N,Product_Master!A611,Raw_Data!R:R)</f>
        <v>92.48</v>
      </c>
      <c r="I611" s="13">
        <f t="shared" si="18"/>
        <v>42.625</v>
      </c>
      <c r="J611" t="str">
        <f t="shared" si="19"/>
        <v>Low Performer</v>
      </c>
    </row>
    <row r="612" spans="1:10" x14ac:dyDescent="0.3">
      <c r="A612" t="s">
        <v>2378</v>
      </c>
      <c r="B612" t="str">
        <f>IFERROR(INDEX(Raw_Data!Q:Q,MATCH(Product_Master!A612,Raw_Data!N:N,0)),"NOT FOUND")</f>
        <v>Fiskars 8" Scissors, 2/Pack</v>
      </c>
      <c r="C612" t="str">
        <f>IFERROR(INDEX(Raw_Data!O:O,MATCH(Product_Master!A612,Raw_Data!N:N,0)),"NOT FOUND")</f>
        <v>Office Supplies</v>
      </c>
      <c r="D612" t="str">
        <f>IFERROR(INDEX(Raw_Data!P:P,MATCH(Product_Master!A612,Raw_Data!N:N,0)),"NOT FOUND")</f>
        <v>Supplies</v>
      </c>
      <c r="E612" s="11">
        <f>AVERAGEIF(Raw_Data!N:N,Product_Master!A612,Raw_Data!R:R)</f>
        <v>54.305999999999997</v>
      </c>
      <c r="F612" s="11">
        <f>AVERAGEIF(Raw_Data!N:N,Product_Master!A612,Raw_Data!U:U)</f>
        <v>11.464600000000001</v>
      </c>
      <c r="G612">
        <f>SUMIF(Raw_Data!N:N,Product_Master!A612,Raw_Data!S:S)</f>
        <v>14</v>
      </c>
      <c r="H612" s="11">
        <f>SUMIF(Raw_Data!N:N,Product_Master!A612,Raw_Data!R:R)</f>
        <v>217.22399999999999</v>
      </c>
      <c r="I612" s="13">
        <f t="shared" si="18"/>
        <v>21.111111111111114</v>
      </c>
      <c r="J612" t="str">
        <f t="shared" si="19"/>
        <v>Low Performer</v>
      </c>
    </row>
    <row r="613" spans="1:10" x14ac:dyDescent="0.3">
      <c r="A613" t="s">
        <v>2385</v>
      </c>
      <c r="B613" t="str">
        <f>IFERROR(INDEX(Raw_Data!Q:Q,MATCH(Product_Master!A613,Raw_Data!N:N,0)),"NOT FOUND")</f>
        <v>Belkin iPhone and iPad Lightning Cable</v>
      </c>
      <c r="C613" t="str">
        <f>IFERROR(INDEX(Raw_Data!O:O,MATCH(Product_Master!A613,Raw_Data!N:N,0)),"NOT FOUND")</f>
        <v>Technology</v>
      </c>
      <c r="D613" t="str">
        <f>IFERROR(INDEX(Raw_Data!P:P,MATCH(Product_Master!A613,Raw_Data!N:N,0)),"NOT FOUND")</f>
        <v>Phones</v>
      </c>
      <c r="E613" s="11">
        <f>AVERAGEIF(Raw_Data!N:N,Product_Master!A613,Raw_Data!R:R)</f>
        <v>41.972000000000001</v>
      </c>
      <c r="F613" s="11">
        <f>AVERAGEIF(Raw_Data!N:N,Product_Master!A613,Raw_Data!U:U)</f>
        <v>3.1478999999999999</v>
      </c>
      <c r="G613">
        <f>SUMIF(Raw_Data!N:N,Product_Master!A613,Raw_Data!S:S)</f>
        <v>7</v>
      </c>
      <c r="H613" s="11">
        <f>SUMIF(Raw_Data!N:N,Product_Master!A613,Raw_Data!R:R)</f>
        <v>83.944000000000003</v>
      </c>
      <c r="I613" s="13">
        <f t="shared" si="18"/>
        <v>7.5</v>
      </c>
      <c r="J613" t="str">
        <f t="shared" si="19"/>
        <v>Low Performer</v>
      </c>
    </row>
    <row r="614" spans="1:10" x14ac:dyDescent="0.3">
      <c r="A614" t="s">
        <v>2391</v>
      </c>
      <c r="B614" t="str">
        <f>IFERROR(INDEX(Raw_Data!Q:Q,MATCH(Product_Master!A614,Raw_Data!N:N,0)),"NOT FOUND")</f>
        <v>GBC Durable Plastic Covers</v>
      </c>
      <c r="C614" t="str">
        <f>IFERROR(INDEX(Raw_Data!O:O,MATCH(Product_Master!A614,Raw_Data!N:N,0)),"NOT FOUND")</f>
        <v>Office Supplies</v>
      </c>
      <c r="D614" t="str">
        <f>IFERROR(INDEX(Raw_Data!P:P,MATCH(Product_Master!A614,Raw_Data!N:N,0)),"NOT FOUND")</f>
        <v>Binders</v>
      </c>
      <c r="E614" s="11">
        <f>AVERAGEIF(Raw_Data!N:N,Product_Master!A614,Raw_Data!R:R)</f>
        <v>46.198124999999997</v>
      </c>
      <c r="F614" s="11">
        <f>AVERAGEIF(Raw_Data!N:N,Product_Master!A614,Raw_Data!U:U)</f>
        <v>1.7898750000000005</v>
      </c>
      <c r="G614">
        <f>SUMIF(Raw_Data!N:N,Product_Master!A614,Raw_Data!S:S)</f>
        <v>34</v>
      </c>
      <c r="H614" s="11">
        <f>SUMIF(Raw_Data!N:N,Product_Master!A614,Raw_Data!R:R)</f>
        <v>369.58499999999998</v>
      </c>
      <c r="I614" s="13">
        <f t="shared" si="18"/>
        <v>3.8743455497382215</v>
      </c>
      <c r="J614" t="str">
        <f t="shared" si="19"/>
        <v>Medium</v>
      </c>
    </row>
    <row r="615" spans="1:10" x14ac:dyDescent="0.3">
      <c r="A615" t="s">
        <v>2393</v>
      </c>
      <c r="B615" t="str">
        <f>IFERROR(INDEX(Raw_Data!Q:Q,MATCH(Product_Master!A615,Raw_Data!N:N,0)),"NOT FOUND")</f>
        <v>Nu-Dell Leatherette Frames</v>
      </c>
      <c r="C615" t="str">
        <f>IFERROR(INDEX(Raw_Data!O:O,MATCH(Product_Master!A615,Raw_Data!N:N,0)),"NOT FOUND")</f>
        <v>Furniture</v>
      </c>
      <c r="D615" t="str">
        <f>IFERROR(INDEX(Raw_Data!P:P,MATCH(Product_Master!A615,Raw_Data!N:N,0)),"NOT FOUND")</f>
        <v>Furnishings</v>
      </c>
      <c r="E615" s="11">
        <f>AVERAGEIF(Raw_Data!N:N,Product_Master!A615,Raw_Data!R:R)</f>
        <v>82.216000000000008</v>
      </c>
      <c r="F615" s="11">
        <f>AVERAGEIF(Raw_Data!N:N,Product_Master!A615,Raw_Data!U:U)</f>
        <v>27.150400000000001</v>
      </c>
      <c r="G615">
        <f>SUMIF(Raw_Data!N:N,Product_Master!A615,Raw_Data!S:S)</f>
        <v>18</v>
      </c>
      <c r="H615" s="11">
        <f>SUMIF(Raw_Data!N:N,Product_Master!A615,Raw_Data!R:R)</f>
        <v>246.64800000000002</v>
      </c>
      <c r="I615" s="13">
        <f t="shared" si="18"/>
        <v>33.02325581395349</v>
      </c>
      <c r="J615" t="str">
        <f t="shared" si="19"/>
        <v>Low Performer</v>
      </c>
    </row>
    <row r="616" spans="1:10" x14ac:dyDescent="0.3">
      <c r="A616" t="s">
        <v>2395</v>
      </c>
      <c r="B616" t="str">
        <f>IFERROR(INDEX(Raw_Data!Q:Q,MATCH(Product_Master!A616,Raw_Data!N:N,0)),"NOT FOUND")</f>
        <v>Avery Durable Binders</v>
      </c>
      <c r="C616" t="str">
        <f>IFERROR(INDEX(Raw_Data!O:O,MATCH(Product_Master!A616,Raw_Data!N:N,0)),"NOT FOUND")</f>
        <v>Office Supplies</v>
      </c>
      <c r="D616" t="str">
        <f>IFERROR(INDEX(Raw_Data!P:P,MATCH(Product_Master!A616,Raw_Data!N:N,0)),"NOT FOUND")</f>
        <v>Binders</v>
      </c>
      <c r="E616" s="11">
        <f>AVERAGEIF(Raw_Data!N:N,Product_Master!A616,Raw_Data!R:R)</f>
        <v>7.2719999999999994</v>
      </c>
      <c r="F616" s="11">
        <f>AVERAGEIF(Raw_Data!N:N,Product_Master!A616,Raw_Data!U:U)</f>
        <v>1.1520000000000004</v>
      </c>
      <c r="G616">
        <f>SUMIF(Raw_Data!N:N,Product_Master!A616,Raw_Data!S:S)</f>
        <v>50</v>
      </c>
      <c r="H616" s="11">
        <f>SUMIF(Raw_Data!N:N,Product_Master!A616,Raw_Data!R:R)</f>
        <v>87.263999999999996</v>
      </c>
      <c r="I616" s="13">
        <f t="shared" si="18"/>
        <v>15.841584158415847</v>
      </c>
      <c r="J616" t="str">
        <f t="shared" si="19"/>
        <v>Low Performer</v>
      </c>
    </row>
    <row r="617" spans="1:10" x14ac:dyDescent="0.3">
      <c r="A617" t="s">
        <v>2400</v>
      </c>
      <c r="B617" t="str">
        <f>IFERROR(INDEX(Raw_Data!Q:Q,MATCH(Product_Master!A617,Raw_Data!N:N,0)),"NOT FOUND")</f>
        <v>Hewlett Packard 610 Color Digital Copier / Printer</v>
      </c>
      <c r="C617" t="str">
        <f>IFERROR(INDEX(Raw_Data!O:O,MATCH(Product_Master!A617,Raw_Data!N:N,0)),"NOT FOUND")</f>
        <v>Technology</v>
      </c>
      <c r="D617" t="str">
        <f>IFERROR(INDEX(Raw_Data!P:P,MATCH(Product_Master!A617,Raw_Data!N:N,0)),"NOT FOUND")</f>
        <v>Copiers</v>
      </c>
      <c r="E617" s="11">
        <f>AVERAGEIF(Raw_Data!N:N,Product_Master!A617,Raw_Data!R:R)</f>
        <v>1271.4031428571429</v>
      </c>
      <c r="F617" s="11">
        <f>AVERAGEIF(Raw_Data!N:N,Product_Master!A617,Raw_Data!U:U)</f>
        <v>446.41964285714295</v>
      </c>
      <c r="G617">
        <f>SUMIF(Raw_Data!N:N,Product_Master!A617,Raw_Data!S:S)</f>
        <v>21</v>
      </c>
      <c r="H617" s="11">
        <f>SUMIF(Raw_Data!N:N,Product_Master!A617,Raw_Data!R:R)</f>
        <v>8899.8220000000001</v>
      </c>
      <c r="I617" s="13">
        <f t="shared" si="18"/>
        <v>35.112359550561798</v>
      </c>
      <c r="J617" t="str">
        <f t="shared" si="19"/>
        <v>High Performer</v>
      </c>
    </row>
    <row r="618" spans="1:10" x14ac:dyDescent="0.3">
      <c r="A618" t="s">
        <v>2404</v>
      </c>
      <c r="B618" t="str">
        <f>IFERROR(INDEX(Raw_Data!Q:Q,MATCH(Product_Master!A618,Raw_Data!N:N,0)),"NOT FOUND")</f>
        <v>Chromcraft Round Conference Tables</v>
      </c>
      <c r="C618" t="str">
        <f>IFERROR(INDEX(Raw_Data!O:O,MATCH(Product_Master!A618,Raw_Data!N:N,0)),"NOT FOUND")</f>
        <v>Furniture</v>
      </c>
      <c r="D618" t="str">
        <f>IFERROR(INDEX(Raw_Data!P:P,MATCH(Product_Master!A618,Raw_Data!N:N,0)),"NOT FOUND")</f>
        <v>Tables</v>
      </c>
      <c r="E618" s="11">
        <f>AVERAGEIF(Raw_Data!N:N,Product_Master!A618,Raw_Data!R:R)</f>
        <v>631.46607692307691</v>
      </c>
      <c r="F618" s="11">
        <f>AVERAGEIF(Raw_Data!N:N,Product_Master!A618,Raw_Data!U:U)</f>
        <v>-14.613546153846158</v>
      </c>
      <c r="G618">
        <f>SUMIF(Raw_Data!N:N,Product_Master!A618,Raw_Data!S:S)</f>
        <v>61</v>
      </c>
      <c r="H618" s="11">
        <f>SUMIF(Raw_Data!N:N,Product_Master!A618,Raw_Data!R:R)</f>
        <v>8209.0589999999993</v>
      </c>
      <c r="I618" s="13">
        <f t="shared" si="18"/>
        <v>-2.3142250530785571</v>
      </c>
      <c r="J618" t="str">
        <f t="shared" si="19"/>
        <v>High Performer</v>
      </c>
    </row>
    <row r="619" spans="1:10" x14ac:dyDescent="0.3">
      <c r="A619" t="s">
        <v>2418</v>
      </c>
      <c r="B619" t="str">
        <f>IFERROR(INDEX(Raw_Data!Q:Q,MATCH(Product_Master!A619,Raw_Data!N:N,0)),"NOT FOUND")</f>
        <v>Avery 476</v>
      </c>
      <c r="C619" t="str">
        <f>IFERROR(INDEX(Raw_Data!O:O,MATCH(Product_Master!A619,Raw_Data!N:N,0)),"NOT FOUND")</f>
        <v>Office Supplies</v>
      </c>
      <c r="D619" t="str">
        <f>IFERROR(INDEX(Raw_Data!P:P,MATCH(Product_Master!A619,Raw_Data!N:N,0)),"NOT FOUND")</f>
        <v>Labels</v>
      </c>
      <c r="E619" s="11">
        <f>AVERAGEIF(Raw_Data!N:N,Product_Master!A619,Raw_Data!R:R)</f>
        <v>13.711600000000001</v>
      </c>
      <c r="F619" s="11">
        <f>AVERAGEIF(Raw_Data!N:N,Product_Master!A619,Raw_Data!U:U)</f>
        <v>5.4598599999999999</v>
      </c>
      <c r="G619">
        <f>SUMIF(Raw_Data!N:N,Product_Master!A619,Raw_Data!S:S)</f>
        <v>37</v>
      </c>
      <c r="H619" s="11">
        <f>SUMIF(Raw_Data!N:N,Product_Master!A619,Raw_Data!R:R)</f>
        <v>137.11600000000001</v>
      </c>
      <c r="I619" s="13">
        <f t="shared" si="18"/>
        <v>39.819277108433731</v>
      </c>
      <c r="J619" t="str">
        <f t="shared" si="19"/>
        <v>Low Performer</v>
      </c>
    </row>
    <row r="620" spans="1:10" x14ac:dyDescent="0.3">
      <c r="A620" t="s">
        <v>2427</v>
      </c>
      <c r="B620" t="str">
        <f>IFERROR(INDEX(Raw_Data!Q:Q,MATCH(Product_Master!A620,Raw_Data!N:N,0)),"NOT FOUND")</f>
        <v>Brown Kraft Recycled Envelopes</v>
      </c>
      <c r="C620" t="str">
        <f>IFERROR(INDEX(Raw_Data!O:O,MATCH(Product_Master!A620,Raw_Data!N:N,0)),"NOT FOUND")</f>
        <v>Office Supplies</v>
      </c>
      <c r="D620" t="str">
        <f>IFERROR(INDEX(Raw_Data!P:P,MATCH(Product_Master!A620,Raw_Data!N:N,0)),"NOT FOUND")</f>
        <v>Envelopes</v>
      </c>
      <c r="E620" s="11">
        <f>AVERAGEIF(Raw_Data!N:N,Product_Master!A620,Raw_Data!R:R)</f>
        <v>48.9024</v>
      </c>
      <c r="F620" s="11">
        <f>AVERAGEIF(Raw_Data!N:N,Product_Master!A620,Raw_Data!U:U)</f>
        <v>23.432399999999998</v>
      </c>
      <c r="G620">
        <f>SUMIF(Raw_Data!N:N,Product_Master!A620,Raw_Data!S:S)</f>
        <v>15</v>
      </c>
      <c r="H620" s="11">
        <f>SUMIF(Raw_Data!N:N,Product_Master!A620,Raw_Data!R:R)</f>
        <v>244.512</v>
      </c>
      <c r="I620" s="13">
        <f t="shared" si="18"/>
        <v>47.916666666666664</v>
      </c>
      <c r="J620" t="str">
        <f t="shared" si="19"/>
        <v>Low Performer</v>
      </c>
    </row>
    <row r="621" spans="1:10" x14ac:dyDescent="0.3">
      <c r="A621" t="s">
        <v>2429</v>
      </c>
      <c r="B621" t="str">
        <f>IFERROR(INDEX(Raw_Data!Q:Q,MATCH(Product_Master!A621,Raw_Data!N:N,0)),"NOT FOUND")</f>
        <v>Plantronics S12 Corded Telephone Headset System</v>
      </c>
      <c r="C621" t="str">
        <f>IFERROR(INDEX(Raw_Data!O:O,MATCH(Product_Master!A621,Raw_Data!N:N,0)),"NOT FOUND")</f>
        <v>Technology</v>
      </c>
      <c r="D621" t="str">
        <f>IFERROR(INDEX(Raw_Data!P:P,MATCH(Product_Master!A621,Raw_Data!N:N,0)),"NOT FOUND")</f>
        <v>Accessories</v>
      </c>
      <c r="E621" s="11">
        <f>AVERAGEIF(Raw_Data!N:N,Product_Master!A621,Raw_Data!R:R)</f>
        <v>373.67199999999997</v>
      </c>
      <c r="F621" s="11">
        <f>AVERAGEIF(Raw_Data!N:N,Product_Master!A621,Raw_Data!U:U)</f>
        <v>125.755</v>
      </c>
      <c r="G621">
        <f>SUMIF(Raw_Data!N:N,Product_Master!A621,Raw_Data!S:S)</f>
        <v>23</v>
      </c>
      <c r="H621" s="11">
        <f>SUMIF(Raw_Data!N:N,Product_Master!A621,Raw_Data!R:R)</f>
        <v>2242.0319999999997</v>
      </c>
      <c r="I621" s="13">
        <f t="shared" si="18"/>
        <v>33.653846153846153</v>
      </c>
      <c r="J621" t="str">
        <f t="shared" si="19"/>
        <v>High Performer</v>
      </c>
    </row>
    <row r="622" spans="1:10" x14ac:dyDescent="0.3">
      <c r="A622" t="s">
        <v>2431</v>
      </c>
      <c r="B622" t="str">
        <f>IFERROR(INDEX(Raw_Data!Q:Q,MATCH(Product_Master!A622,Raw_Data!N:N,0)),"NOT FOUND")</f>
        <v>3-ring staple pack</v>
      </c>
      <c r="C622" t="str">
        <f>IFERROR(INDEX(Raw_Data!O:O,MATCH(Product_Master!A622,Raw_Data!N:N,0)),"NOT FOUND")</f>
        <v>Office Supplies</v>
      </c>
      <c r="D622" t="str">
        <f>IFERROR(INDEX(Raw_Data!P:P,MATCH(Product_Master!A622,Raw_Data!N:N,0)),"NOT FOUND")</f>
        <v>Binders</v>
      </c>
      <c r="E622" s="11">
        <f>AVERAGEIF(Raw_Data!N:N,Product_Master!A622,Raw_Data!R:R)</f>
        <v>7.0186666666666673</v>
      </c>
      <c r="F622" s="11">
        <f>AVERAGEIF(Raw_Data!N:N,Product_Master!A622,Raw_Data!U:U)</f>
        <v>2.7823999999999995</v>
      </c>
      <c r="G622">
        <f>SUMIF(Raw_Data!N:N,Product_Master!A622,Raw_Data!S:S)</f>
        <v>26</v>
      </c>
      <c r="H622" s="11">
        <f>SUMIF(Raw_Data!N:N,Product_Master!A622,Raw_Data!R:R)</f>
        <v>42.112000000000002</v>
      </c>
      <c r="I622" s="13">
        <f t="shared" si="18"/>
        <v>39.642857142857139</v>
      </c>
      <c r="J622" t="str">
        <f t="shared" si="19"/>
        <v>Low Performer</v>
      </c>
    </row>
    <row r="623" spans="1:10" x14ac:dyDescent="0.3">
      <c r="A623" t="s">
        <v>2433</v>
      </c>
      <c r="B623" t="str">
        <f>IFERROR(INDEX(Raw_Data!Q:Q,MATCH(Product_Master!A623,Raw_Data!N:N,0)),"NOT FOUND")</f>
        <v>Fellowes Stor/Drawer Steel Plus Storage Drawers</v>
      </c>
      <c r="C623" t="str">
        <f>IFERROR(INDEX(Raw_Data!O:O,MATCH(Product_Master!A623,Raw_Data!N:N,0)),"NOT FOUND")</f>
        <v>Office Supplies</v>
      </c>
      <c r="D623" t="str">
        <f>IFERROR(INDEX(Raw_Data!P:P,MATCH(Product_Master!A623,Raw_Data!N:N,0)),"NOT FOUND")</f>
        <v>Storage</v>
      </c>
      <c r="E623" s="11">
        <f>AVERAGEIF(Raw_Data!N:N,Product_Master!A623,Raw_Data!R:R)</f>
        <v>424.6635</v>
      </c>
      <c r="F623" s="11">
        <f>AVERAGEIF(Raw_Data!N:N,Product_Master!A623,Raw_Data!U:U)</f>
        <v>9.7815750000000001</v>
      </c>
      <c r="G623">
        <f>SUMIF(Raw_Data!N:N,Product_Master!A623,Raw_Data!S:S)</f>
        <v>37</v>
      </c>
      <c r="H623" s="11">
        <f>SUMIF(Raw_Data!N:N,Product_Master!A623,Raw_Data!R:R)</f>
        <v>3397.308</v>
      </c>
      <c r="I623" s="13">
        <f t="shared" si="18"/>
        <v>2.303370786516854</v>
      </c>
      <c r="J623" t="str">
        <f t="shared" si="19"/>
        <v>High Performer</v>
      </c>
    </row>
    <row r="624" spans="1:10" x14ac:dyDescent="0.3">
      <c r="A624" t="s">
        <v>2438</v>
      </c>
      <c r="B624" t="str">
        <f>IFERROR(INDEX(Raw_Data!Q:Q,MATCH(Product_Master!A624,Raw_Data!N:N,0)),"NOT FOUND")</f>
        <v>Electrix Halogen Magnifier Lamp</v>
      </c>
      <c r="C624" t="str">
        <f>IFERROR(INDEX(Raw_Data!O:O,MATCH(Product_Master!A624,Raw_Data!N:N,0)),"NOT FOUND")</f>
        <v>Furniture</v>
      </c>
      <c r="D624" t="str">
        <f>IFERROR(INDEX(Raw_Data!P:P,MATCH(Product_Master!A624,Raw_Data!N:N,0)),"NOT FOUND")</f>
        <v>Furnishings</v>
      </c>
      <c r="E624" s="11">
        <f>AVERAGEIF(Raw_Data!N:N,Product_Master!A624,Raw_Data!R:R)</f>
        <v>459.84333333333331</v>
      </c>
      <c r="F624" s="11">
        <f>AVERAGEIF(Raw_Data!N:N,Product_Master!A624,Raw_Data!U:U)</f>
        <v>52.460999999999991</v>
      </c>
      <c r="G624">
        <f>SUMIF(Raw_Data!N:N,Product_Master!A624,Raw_Data!S:S)</f>
        <v>17</v>
      </c>
      <c r="H624" s="11">
        <f>SUMIF(Raw_Data!N:N,Product_Master!A624,Raw_Data!R:R)</f>
        <v>2759.06</v>
      </c>
      <c r="I624" s="13">
        <f t="shared" si="18"/>
        <v>11.40845070422535</v>
      </c>
      <c r="J624" t="str">
        <f t="shared" si="19"/>
        <v>High Performer</v>
      </c>
    </row>
    <row r="625" spans="1:10" x14ac:dyDescent="0.3">
      <c r="A625" t="s">
        <v>2441</v>
      </c>
      <c r="B625" t="str">
        <f>IFERROR(INDEX(Raw_Data!Q:Q,MATCH(Product_Master!A625,Raw_Data!N:N,0)),"NOT FOUND")</f>
        <v>Hon 4070 Series Pagoda Round Back Stacking Chairs</v>
      </c>
      <c r="C625" t="str">
        <f>IFERROR(INDEX(Raw_Data!O:O,MATCH(Product_Master!A625,Raw_Data!N:N,0)),"NOT FOUND")</f>
        <v>Furniture</v>
      </c>
      <c r="D625" t="str">
        <f>IFERROR(INDEX(Raw_Data!P:P,MATCH(Product_Master!A625,Raw_Data!N:N,0)),"NOT FOUND")</f>
        <v>Chairs</v>
      </c>
      <c r="E625" s="11">
        <f>AVERAGEIF(Raw_Data!N:N,Product_Master!A625,Raw_Data!R:R)</f>
        <v>843.71885714285713</v>
      </c>
      <c r="F625" s="11">
        <f>AVERAGEIF(Raw_Data!N:N,Product_Master!A625,Raw_Data!U:U)</f>
        <v>150.40205714285713</v>
      </c>
      <c r="G625">
        <f>SUMIF(Raw_Data!N:N,Product_Master!A625,Raw_Data!S:S)</f>
        <v>21</v>
      </c>
      <c r="H625" s="11">
        <f>SUMIF(Raw_Data!N:N,Product_Master!A625,Raw_Data!R:R)</f>
        <v>5906.0320000000002</v>
      </c>
      <c r="I625" s="13">
        <f t="shared" si="18"/>
        <v>17.826086956521738</v>
      </c>
      <c r="J625" t="str">
        <f t="shared" si="19"/>
        <v>High Performer</v>
      </c>
    </row>
    <row r="626" spans="1:10" x14ac:dyDescent="0.3">
      <c r="A626" t="s">
        <v>2446</v>
      </c>
      <c r="B626" t="str">
        <f>IFERROR(INDEX(Raw_Data!Q:Q,MATCH(Product_Master!A626,Raw_Data!N:N,0)),"NOT FOUND")</f>
        <v>Cardinal EasyOpen D-Ring Binders</v>
      </c>
      <c r="C626" t="str">
        <f>IFERROR(INDEX(Raw_Data!O:O,MATCH(Product_Master!A626,Raw_Data!N:N,0)),"NOT FOUND")</f>
        <v>Office Supplies</v>
      </c>
      <c r="D626" t="str">
        <f>IFERROR(INDEX(Raw_Data!P:P,MATCH(Product_Master!A626,Raw_Data!N:N,0)),"NOT FOUND")</f>
        <v>Binders</v>
      </c>
      <c r="E626" s="11">
        <f>AVERAGEIF(Raw_Data!N:N,Product_Master!A626,Raw_Data!R:R)</f>
        <v>26.163250000000001</v>
      </c>
      <c r="F626" s="11">
        <f>AVERAGEIF(Raw_Data!N:N,Product_Master!A626,Raw_Data!U:U)</f>
        <v>3.3132500000000009</v>
      </c>
      <c r="G626">
        <f>SUMIF(Raw_Data!N:N,Product_Master!A626,Raw_Data!S:S)</f>
        <v>40</v>
      </c>
      <c r="H626" s="11">
        <f>SUMIF(Raw_Data!N:N,Product_Master!A626,Raw_Data!R:R)</f>
        <v>209.30600000000001</v>
      </c>
      <c r="I626" s="13">
        <f t="shared" si="18"/>
        <v>12.663755458515286</v>
      </c>
      <c r="J626" t="str">
        <f t="shared" si="19"/>
        <v>Low Performer</v>
      </c>
    </row>
    <row r="627" spans="1:10" x14ac:dyDescent="0.3">
      <c r="A627" t="s">
        <v>2448</v>
      </c>
      <c r="B627" t="str">
        <f>IFERROR(INDEX(Raw_Data!Q:Q,MATCH(Product_Master!A627,Raw_Data!N:N,0)),"NOT FOUND")</f>
        <v>GBC Instant Report Kit</v>
      </c>
      <c r="C627" t="str">
        <f>IFERROR(INDEX(Raw_Data!O:O,MATCH(Product_Master!A627,Raw_Data!N:N,0)),"NOT FOUND")</f>
        <v>Office Supplies</v>
      </c>
      <c r="D627" t="str">
        <f>IFERROR(INDEX(Raw_Data!P:P,MATCH(Product_Master!A627,Raw_Data!N:N,0)),"NOT FOUND")</f>
        <v>Binders</v>
      </c>
      <c r="E627" s="11">
        <f>AVERAGEIF(Raw_Data!N:N,Product_Master!A627,Raw_Data!R:R)</f>
        <v>12.691153846153847</v>
      </c>
      <c r="F627" s="11">
        <f>AVERAGEIF(Raw_Data!N:N,Product_Master!A627,Raw_Data!U:U)</f>
        <v>0.2488461538461538</v>
      </c>
      <c r="G627">
        <f>SUMIF(Raw_Data!N:N,Product_Master!A627,Raw_Data!S:S)</f>
        <v>50</v>
      </c>
      <c r="H627" s="11">
        <f>SUMIF(Raw_Data!N:N,Product_Master!A627,Raw_Data!R:R)</f>
        <v>164.98500000000001</v>
      </c>
      <c r="I627" s="13">
        <f t="shared" si="18"/>
        <v>1.9607843137254899</v>
      </c>
      <c r="J627" t="str">
        <f t="shared" si="19"/>
        <v>Low Performer</v>
      </c>
    </row>
    <row r="628" spans="1:10" x14ac:dyDescent="0.3">
      <c r="A628" t="s">
        <v>2450</v>
      </c>
      <c r="B628" t="str">
        <f>IFERROR(INDEX(Raw_Data!Q:Q,MATCH(Product_Master!A628,Raw_Data!N:N,0)),"NOT FOUND")</f>
        <v>Boston 19500 Mighty Mite Electric Pencil Sharpener</v>
      </c>
      <c r="C628" t="str">
        <f>IFERROR(INDEX(Raw_Data!O:O,MATCH(Product_Master!A628,Raw_Data!N:N,0)),"NOT FOUND")</f>
        <v>Office Supplies</v>
      </c>
      <c r="D628" t="str">
        <f>IFERROR(INDEX(Raw_Data!P:P,MATCH(Product_Master!A628,Raw_Data!N:N,0)),"NOT FOUND")</f>
        <v>Art</v>
      </c>
      <c r="E628" s="11">
        <f>AVERAGEIF(Raw_Data!N:N,Product_Master!A628,Raw_Data!R:R)</f>
        <v>85.637500000000003</v>
      </c>
      <c r="F628" s="11">
        <f>AVERAGEIF(Raw_Data!N:N,Product_Master!A628,Raw_Data!U:U)</f>
        <v>23.122125</v>
      </c>
      <c r="G628">
        <f>SUMIF(Raw_Data!N:N,Product_Master!A628,Raw_Data!S:S)</f>
        <v>17</v>
      </c>
      <c r="H628" s="11">
        <f>SUMIF(Raw_Data!N:N,Product_Master!A628,Raw_Data!R:R)</f>
        <v>342.55</v>
      </c>
      <c r="I628" s="13">
        <f t="shared" si="18"/>
        <v>27</v>
      </c>
      <c r="J628" t="str">
        <f t="shared" si="19"/>
        <v>Medium</v>
      </c>
    </row>
    <row r="629" spans="1:10" x14ac:dyDescent="0.3">
      <c r="A629" t="s">
        <v>2452</v>
      </c>
      <c r="B629" t="str">
        <f>IFERROR(INDEX(Raw_Data!Q:Q,MATCH(Product_Master!A629,Raw_Data!N:N,0)),"NOT FOUND")</f>
        <v>C-Line Magnetic Cubicle Keepers, Clear Polypropylene</v>
      </c>
      <c r="C629" t="str">
        <f>IFERROR(INDEX(Raw_Data!O:O,MATCH(Product_Master!A629,Raw_Data!N:N,0)),"NOT FOUND")</f>
        <v>Furniture</v>
      </c>
      <c r="D629" t="str">
        <f>IFERROR(INDEX(Raw_Data!P:P,MATCH(Product_Master!A629,Raw_Data!N:N,0)),"NOT FOUND")</f>
        <v>Furnishings</v>
      </c>
      <c r="E629" s="11">
        <f>AVERAGEIF(Raw_Data!N:N,Product_Master!A629,Raw_Data!R:R)</f>
        <v>19.477714285714288</v>
      </c>
      <c r="F629" s="11">
        <f>AVERAGEIF(Raw_Data!N:N,Product_Master!A629,Raw_Data!U:U)</f>
        <v>8.0169142857142877</v>
      </c>
      <c r="G629">
        <f>SUMIF(Raw_Data!N:N,Product_Master!A629,Raw_Data!S:S)</f>
        <v>28</v>
      </c>
      <c r="H629" s="11">
        <f>SUMIF(Raw_Data!N:N,Product_Master!A629,Raw_Data!R:R)</f>
        <v>136.34400000000002</v>
      </c>
      <c r="I629" s="13">
        <f t="shared" si="18"/>
        <v>41.159420289855078</v>
      </c>
      <c r="J629" t="str">
        <f t="shared" si="19"/>
        <v>Low Performer</v>
      </c>
    </row>
    <row r="630" spans="1:10" x14ac:dyDescent="0.3">
      <c r="A630" t="s">
        <v>2457</v>
      </c>
      <c r="B630" t="str">
        <f>IFERROR(INDEX(Raw_Data!Q:Q,MATCH(Product_Master!A630,Raw_Data!N:N,0)),"NOT FOUND")</f>
        <v>Dixon My First Ticonderoga Pencil, #2</v>
      </c>
      <c r="C630" t="str">
        <f>IFERROR(INDEX(Raw_Data!O:O,MATCH(Product_Master!A630,Raw_Data!N:N,0)),"NOT FOUND")</f>
        <v>Office Supplies</v>
      </c>
      <c r="D630" t="str">
        <f>IFERROR(INDEX(Raw_Data!P:P,MATCH(Product_Master!A630,Raw_Data!N:N,0)),"NOT FOUND")</f>
        <v>Art</v>
      </c>
      <c r="E630" s="11">
        <f>AVERAGEIF(Raw_Data!N:N,Product_Master!A630,Raw_Data!R:R)</f>
        <v>23.984999999999999</v>
      </c>
      <c r="F630" s="11">
        <f>AVERAGEIF(Raw_Data!N:N,Product_Master!A630,Raw_Data!U:U)</f>
        <v>4.2558749999999996</v>
      </c>
      <c r="G630">
        <f>SUMIF(Raw_Data!N:N,Product_Master!A630,Raw_Data!S:S)</f>
        <v>19</v>
      </c>
      <c r="H630" s="11">
        <f>SUMIF(Raw_Data!N:N,Product_Master!A630,Raw_Data!R:R)</f>
        <v>95.94</v>
      </c>
      <c r="I630" s="13">
        <f t="shared" si="18"/>
        <v>17.743902439024389</v>
      </c>
      <c r="J630" t="str">
        <f t="shared" si="19"/>
        <v>Low Performer</v>
      </c>
    </row>
    <row r="631" spans="1:10" x14ac:dyDescent="0.3">
      <c r="A631" t="s">
        <v>2460</v>
      </c>
      <c r="B631" t="str">
        <f>IFERROR(INDEX(Raw_Data!Q:Q,MATCH(Product_Master!A631,Raw_Data!N:N,0)),"NOT FOUND")</f>
        <v>Hon GuestStacker Chair</v>
      </c>
      <c r="C631" t="str">
        <f>IFERROR(INDEX(Raw_Data!O:O,MATCH(Product_Master!A631,Raw_Data!N:N,0)),"NOT FOUND")</f>
        <v>Furniture</v>
      </c>
      <c r="D631" t="str">
        <f>IFERROR(INDEX(Raw_Data!P:P,MATCH(Product_Master!A631,Raw_Data!N:N,0)),"NOT FOUND")</f>
        <v>Chairs</v>
      </c>
      <c r="E631" s="11">
        <f>AVERAGEIF(Raw_Data!N:N,Product_Master!A631,Raw_Data!R:R)</f>
        <v>770.678</v>
      </c>
      <c r="F631" s="11">
        <f>AVERAGEIF(Raw_Data!N:N,Product_Master!A631,Raw_Data!U:U)</f>
        <v>137.00942222222221</v>
      </c>
      <c r="G631">
        <f>SUMIF(Raw_Data!N:N,Product_Master!A631,Raw_Data!S:S)</f>
        <v>34</v>
      </c>
      <c r="H631" s="11">
        <f>SUMIF(Raw_Data!N:N,Product_Master!A631,Raw_Data!R:R)</f>
        <v>6936.1019999999999</v>
      </c>
      <c r="I631" s="13">
        <f t="shared" si="18"/>
        <v>17.777777777777775</v>
      </c>
      <c r="J631" t="str">
        <f t="shared" si="19"/>
        <v>High Performer</v>
      </c>
    </row>
    <row r="632" spans="1:10" x14ac:dyDescent="0.3">
      <c r="A632" t="s">
        <v>2462</v>
      </c>
      <c r="B632" t="str">
        <f>IFERROR(INDEX(Raw_Data!Q:Q,MATCH(Product_Master!A632,Raw_Data!N:N,0)),"NOT FOUND")</f>
        <v>Xerox 1927</v>
      </c>
      <c r="C632" t="str">
        <f>IFERROR(INDEX(Raw_Data!O:O,MATCH(Product_Master!A632,Raw_Data!N:N,0)),"NOT FOUND")</f>
        <v>Office Supplies</v>
      </c>
      <c r="D632" t="str">
        <f>IFERROR(INDEX(Raw_Data!P:P,MATCH(Product_Master!A632,Raw_Data!N:N,0)),"NOT FOUND")</f>
        <v>Paper</v>
      </c>
      <c r="E632" s="11">
        <f>AVERAGEIF(Raw_Data!N:N,Product_Master!A632,Raw_Data!R:R)</f>
        <v>13.011199999999999</v>
      </c>
      <c r="F632" s="11">
        <f>AVERAGEIF(Raw_Data!N:N,Product_Master!A632,Raw_Data!U:U)</f>
        <v>4.5367999999999995</v>
      </c>
      <c r="G632">
        <f>SUMIF(Raw_Data!N:N,Product_Master!A632,Raw_Data!S:S)</f>
        <v>18</v>
      </c>
      <c r="H632" s="11">
        <f>SUMIF(Raw_Data!N:N,Product_Master!A632,Raw_Data!R:R)</f>
        <v>65.055999999999997</v>
      </c>
      <c r="I632" s="13">
        <f t="shared" si="18"/>
        <v>34.868421052631575</v>
      </c>
      <c r="J632" t="str">
        <f t="shared" si="19"/>
        <v>Low Performer</v>
      </c>
    </row>
    <row r="633" spans="1:10" x14ac:dyDescent="0.3">
      <c r="A633" t="s">
        <v>2467</v>
      </c>
      <c r="B633" t="str">
        <f>IFERROR(INDEX(Raw_Data!Q:Q,MATCH(Product_Master!A633,Raw_Data!N:N,0)),"NOT FOUND")</f>
        <v>Safco Value Mate Series Steel Bookcases, Baked Enamel Finish on Steel, Gray</v>
      </c>
      <c r="C633" t="str">
        <f>IFERROR(INDEX(Raw_Data!O:O,MATCH(Product_Master!A633,Raw_Data!N:N,0)),"NOT FOUND")</f>
        <v>Furniture</v>
      </c>
      <c r="D633" t="str">
        <f>IFERROR(INDEX(Raw_Data!P:P,MATCH(Product_Master!A633,Raw_Data!N:N,0)),"NOT FOUND")</f>
        <v>Bookcases</v>
      </c>
      <c r="E633" s="11">
        <f>AVERAGEIF(Raw_Data!N:N,Product_Master!A633,Raw_Data!R:R)</f>
        <v>143.143</v>
      </c>
      <c r="F633" s="11">
        <f>AVERAGEIF(Raw_Data!N:N,Product_Master!A633,Raw_Data!U:U)</f>
        <v>-1.6561999999999983</v>
      </c>
      <c r="G633">
        <f>SUMIF(Raw_Data!N:N,Product_Master!A633,Raw_Data!S:S)</f>
        <v>17</v>
      </c>
      <c r="H633" s="11">
        <f>SUMIF(Raw_Data!N:N,Product_Master!A633,Raw_Data!R:R)</f>
        <v>858.85799999999995</v>
      </c>
      <c r="I633" s="13">
        <f t="shared" si="18"/>
        <v>-1.1570247933884286</v>
      </c>
      <c r="J633" t="str">
        <f t="shared" si="19"/>
        <v>Medium</v>
      </c>
    </row>
    <row r="634" spans="1:10" x14ac:dyDescent="0.3">
      <c r="A634" t="s">
        <v>2469</v>
      </c>
      <c r="B634" t="str">
        <f>IFERROR(INDEX(Raw_Data!Q:Q,MATCH(Product_Master!A634,Raw_Data!N:N,0)),"NOT FOUND")</f>
        <v>Microsoft Natural Ergonomic Keyboard 4000</v>
      </c>
      <c r="C634" t="str">
        <f>IFERROR(INDEX(Raw_Data!O:O,MATCH(Product_Master!A634,Raw_Data!N:N,0)),"NOT FOUND")</f>
        <v>Technology</v>
      </c>
      <c r="D634" t="str">
        <f>IFERROR(INDEX(Raw_Data!P:P,MATCH(Product_Master!A634,Raw_Data!N:N,0)),"NOT FOUND")</f>
        <v>Accessories</v>
      </c>
      <c r="E634" s="11">
        <f>AVERAGEIF(Raw_Data!N:N,Product_Master!A634,Raw_Data!R:R)</f>
        <v>111.56280000000001</v>
      </c>
      <c r="F634" s="11">
        <f>AVERAGEIF(Raw_Data!N:N,Product_Master!A634,Raw_Data!U:U)</f>
        <v>21.532819999999997</v>
      </c>
      <c r="G634">
        <f>SUMIF(Raw_Data!N:N,Product_Master!A634,Raw_Data!S:S)</f>
        <v>19</v>
      </c>
      <c r="H634" s="11">
        <f>SUMIF(Raw_Data!N:N,Product_Master!A634,Raw_Data!R:R)</f>
        <v>557.81400000000008</v>
      </c>
      <c r="I634" s="13">
        <f t="shared" si="18"/>
        <v>19.3010752688172</v>
      </c>
      <c r="J634" t="str">
        <f t="shared" si="19"/>
        <v>Medium</v>
      </c>
    </row>
    <row r="635" spans="1:10" x14ac:dyDescent="0.3">
      <c r="A635" t="s">
        <v>2472</v>
      </c>
      <c r="B635" t="str">
        <f>IFERROR(INDEX(Raw_Data!Q:Q,MATCH(Product_Master!A635,Raw_Data!N:N,0)),"NOT FOUND")</f>
        <v>Cameo Buff Policy Envelopes</v>
      </c>
      <c r="C635" t="str">
        <f>IFERROR(INDEX(Raw_Data!O:O,MATCH(Product_Master!A635,Raw_Data!N:N,0)),"NOT FOUND")</f>
        <v>Office Supplies</v>
      </c>
      <c r="D635" t="str">
        <f>IFERROR(INDEX(Raw_Data!P:P,MATCH(Product_Master!A635,Raw_Data!N:N,0)),"NOT FOUND")</f>
        <v>Envelopes</v>
      </c>
      <c r="E635" s="11">
        <f>AVERAGEIF(Raw_Data!N:N,Product_Master!A635,Raw_Data!R:R)</f>
        <v>194.46875</v>
      </c>
      <c r="F635" s="11">
        <f>AVERAGEIF(Raw_Data!N:N,Product_Master!A635,Raw_Data!U:U)</f>
        <v>79.0321</v>
      </c>
      <c r="G635">
        <f>SUMIF(Raw_Data!N:N,Product_Master!A635,Raw_Data!S:S)</f>
        <v>28</v>
      </c>
      <c r="H635" s="11">
        <f>SUMIF(Raw_Data!N:N,Product_Master!A635,Raw_Data!R:R)</f>
        <v>1555.75</v>
      </c>
      <c r="I635" s="13">
        <f t="shared" si="18"/>
        <v>40.64</v>
      </c>
      <c r="J635" t="str">
        <f t="shared" si="19"/>
        <v>High Performer</v>
      </c>
    </row>
    <row r="636" spans="1:10" x14ac:dyDescent="0.3">
      <c r="A636" t="s">
        <v>2476</v>
      </c>
      <c r="B636" t="str">
        <f>IFERROR(INDEX(Raw_Data!Q:Q,MATCH(Product_Master!A636,Raw_Data!N:N,0)),"NOT FOUND")</f>
        <v>Heavy-Duty E-Z-D Binders</v>
      </c>
      <c r="C636" t="str">
        <f>IFERROR(INDEX(Raw_Data!O:O,MATCH(Product_Master!A636,Raw_Data!N:N,0)),"NOT FOUND")</f>
        <v>Office Supplies</v>
      </c>
      <c r="D636" t="str">
        <f>IFERROR(INDEX(Raw_Data!P:P,MATCH(Product_Master!A636,Raw_Data!N:N,0)),"NOT FOUND")</f>
        <v>Binders</v>
      </c>
      <c r="E636" s="11">
        <f>AVERAGEIF(Raw_Data!N:N,Product_Master!A636,Raw_Data!R:R)</f>
        <v>22.092750000000002</v>
      </c>
      <c r="F636" s="11">
        <f>AVERAGEIF(Raw_Data!N:N,Product_Master!A636,Raw_Data!U:U)</f>
        <v>1.1319124999999997</v>
      </c>
      <c r="G636">
        <f>SUMIF(Raw_Data!N:N,Product_Master!A636,Raw_Data!S:S)</f>
        <v>29</v>
      </c>
      <c r="H636" s="11">
        <f>SUMIF(Raw_Data!N:N,Product_Master!A636,Raw_Data!R:R)</f>
        <v>176.74200000000002</v>
      </c>
      <c r="I636" s="13">
        <f t="shared" si="18"/>
        <v>5.1234567901234547</v>
      </c>
      <c r="J636" t="str">
        <f t="shared" si="19"/>
        <v>Low Performer</v>
      </c>
    </row>
    <row r="637" spans="1:10" x14ac:dyDescent="0.3">
      <c r="A637" t="s">
        <v>2481</v>
      </c>
      <c r="B637" t="str">
        <f>IFERROR(INDEX(Raw_Data!Q:Q,MATCH(Product_Master!A637,Raw_Data!N:N,0)),"NOT FOUND")</f>
        <v>Lifetime Advantage Folding Chairs, 4/Carton</v>
      </c>
      <c r="C637" t="str">
        <f>IFERROR(INDEX(Raw_Data!O:O,MATCH(Product_Master!A637,Raw_Data!N:N,0)),"NOT FOUND")</f>
        <v>Furniture</v>
      </c>
      <c r="D637" t="str">
        <f>IFERROR(INDEX(Raw_Data!P:P,MATCH(Product_Master!A637,Raw_Data!N:N,0)),"NOT FOUND")</f>
        <v>Chairs</v>
      </c>
      <c r="E637" s="11">
        <f>AVERAGEIF(Raw_Data!N:N,Product_Master!A637,Raw_Data!R:R)</f>
        <v>744.58742857142863</v>
      </c>
      <c r="F637" s="11">
        <f>AVERAGEIF(Raw_Data!N:N,Product_Master!A637,Raw_Data!U:U)</f>
        <v>138.9481142857143</v>
      </c>
      <c r="G637">
        <f>SUMIF(Raw_Data!N:N,Product_Master!A637,Raw_Data!S:S)</f>
        <v>27</v>
      </c>
      <c r="H637" s="11">
        <f>SUMIF(Raw_Data!N:N,Product_Master!A637,Raw_Data!R:R)</f>
        <v>5212.1120000000001</v>
      </c>
      <c r="I637" s="13">
        <f t="shared" si="18"/>
        <v>18.661087866108787</v>
      </c>
      <c r="J637" t="str">
        <f t="shared" si="19"/>
        <v>High Performer</v>
      </c>
    </row>
    <row r="638" spans="1:10" x14ac:dyDescent="0.3">
      <c r="A638" t="s">
        <v>2484</v>
      </c>
      <c r="B638" t="str">
        <f>IFERROR(INDEX(Raw_Data!Q:Q,MATCH(Product_Master!A638,Raw_Data!N:N,0)),"NOT FOUND")</f>
        <v>Acco PRESSTEX Data Binder with Storage Hooks, Dark Blue, 9 1/2" X 11"</v>
      </c>
      <c r="C638" t="str">
        <f>IFERROR(INDEX(Raw_Data!O:O,MATCH(Product_Master!A638,Raw_Data!N:N,0)),"NOT FOUND")</f>
        <v>Office Supplies</v>
      </c>
      <c r="D638" t="str">
        <f>IFERROR(INDEX(Raw_Data!P:P,MATCH(Product_Master!A638,Raw_Data!N:N,0)),"NOT FOUND")</f>
        <v>Binders</v>
      </c>
      <c r="E638" s="11">
        <f>AVERAGEIF(Raw_Data!N:N,Product_Master!A638,Raw_Data!R:R)</f>
        <v>15.736499999999999</v>
      </c>
      <c r="F638" s="11">
        <f>AVERAGEIF(Raw_Data!N:N,Product_Master!A638,Raw_Data!U:U)</f>
        <v>-4.0350000000000108E-2</v>
      </c>
      <c r="G638">
        <f>SUMIF(Raw_Data!N:N,Product_Master!A638,Raw_Data!S:S)</f>
        <v>23</v>
      </c>
      <c r="H638" s="11">
        <f>SUMIF(Raw_Data!N:N,Product_Master!A638,Raw_Data!R:R)</f>
        <v>62.945999999999998</v>
      </c>
      <c r="I638" s="13">
        <f t="shared" si="18"/>
        <v>-0.25641025641025711</v>
      </c>
      <c r="J638" t="str">
        <f t="shared" si="19"/>
        <v>Low Performer</v>
      </c>
    </row>
    <row r="639" spans="1:10" x14ac:dyDescent="0.3">
      <c r="A639" t="s">
        <v>2486</v>
      </c>
      <c r="B639" t="str">
        <f>IFERROR(INDEX(Raw_Data!Q:Q,MATCH(Product_Master!A639,Raw_Data!N:N,0)),"NOT FOUND")</f>
        <v>Office Star - Contemporary Task Swivel Chair</v>
      </c>
      <c r="C639" t="str">
        <f>IFERROR(INDEX(Raw_Data!O:O,MATCH(Product_Master!A639,Raw_Data!N:N,0)),"NOT FOUND")</f>
        <v>Furniture</v>
      </c>
      <c r="D639" t="str">
        <f>IFERROR(INDEX(Raw_Data!P:P,MATCH(Product_Master!A639,Raw_Data!N:N,0)),"NOT FOUND")</f>
        <v>Chairs</v>
      </c>
      <c r="E639" s="11">
        <f>AVERAGEIF(Raw_Data!N:N,Product_Master!A639,Raw_Data!R:R)</f>
        <v>307.04466666666667</v>
      </c>
      <c r="F639" s="11">
        <f>AVERAGEIF(Raw_Data!N:N,Product_Master!A639,Raw_Data!U:U)</f>
        <v>25.895333333333337</v>
      </c>
      <c r="G639">
        <f>SUMIF(Raw_Data!N:N,Product_Master!A639,Raw_Data!S:S)</f>
        <v>20</v>
      </c>
      <c r="H639" s="11">
        <f>SUMIF(Raw_Data!N:N,Product_Master!A639,Raw_Data!R:R)</f>
        <v>1842.268</v>
      </c>
      <c r="I639" s="13">
        <f t="shared" si="18"/>
        <v>8.4337349397590362</v>
      </c>
      <c r="J639" t="str">
        <f t="shared" si="19"/>
        <v>High Performer</v>
      </c>
    </row>
    <row r="640" spans="1:10" x14ac:dyDescent="0.3">
      <c r="A640" t="s">
        <v>2492</v>
      </c>
      <c r="B640" t="str">
        <f>IFERROR(INDEX(Raw_Data!Q:Q,MATCH(Product_Master!A640,Raw_Data!N:N,0)),"NOT FOUND")</f>
        <v>Cisco Unified IP Phone 7945G VoIP phone</v>
      </c>
      <c r="C640" t="str">
        <f>IFERROR(INDEX(Raw_Data!O:O,MATCH(Product_Master!A640,Raw_Data!N:N,0)),"NOT FOUND")</f>
        <v>Technology</v>
      </c>
      <c r="D640" t="str">
        <f>IFERROR(INDEX(Raw_Data!P:P,MATCH(Product_Master!A640,Raw_Data!N:N,0)),"NOT FOUND")</f>
        <v>Phones</v>
      </c>
      <c r="E640" s="11">
        <f>AVERAGEIF(Raw_Data!N:N,Product_Master!A640,Raw_Data!R:R)</f>
        <v>901.23733333333337</v>
      </c>
      <c r="F640" s="11">
        <f>AVERAGEIF(Raw_Data!N:N,Product_Master!A640,Raw_Data!U:U)</f>
        <v>30.592066666666668</v>
      </c>
      <c r="G640">
        <f>SUMIF(Raw_Data!N:N,Product_Master!A640,Raw_Data!S:S)</f>
        <v>34</v>
      </c>
      <c r="H640" s="11">
        <f>SUMIF(Raw_Data!N:N,Product_Master!A640,Raw_Data!R:R)</f>
        <v>8111.1360000000004</v>
      </c>
      <c r="I640" s="13">
        <f t="shared" si="18"/>
        <v>3.3944517759287973</v>
      </c>
      <c r="J640" t="str">
        <f t="shared" si="19"/>
        <v>High Performer</v>
      </c>
    </row>
    <row r="641" spans="1:10" x14ac:dyDescent="0.3">
      <c r="A641" t="s">
        <v>2497</v>
      </c>
      <c r="B641" t="str">
        <f>IFERROR(INDEX(Raw_Data!Q:Q,MATCH(Product_Master!A641,Raw_Data!N:N,0)),"NOT FOUND")</f>
        <v>Avery 499</v>
      </c>
      <c r="C641" t="str">
        <f>IFERROR(INDEX(Raw_Data!O:O,MATCH(Product_Master!A641,Raw_Data!N:N,0)),"NOT FOUND")</f>
        <v>Office Supplies</v>
      </c>
      <c r="D641" t="str">
        <f>IFERROR(INDEX(Raw_Data!P:P,MATCH(Product_Master!A641,Raw_Data!N:N,0)),"NOT FOUND")</f>
        <v>Labels</v>
      </c>
      <c r="E641" s="11">
        <f>AVERAGEIF(Raw_Data!N:N,Product_Master!A641,Raw_Data!R:R)</f>
        <v>16.026545454545456</v>
      </c>
      <c r="F641" s="11">
        <f>AVERAGEIF(Raw_Data!N:N,Product_Master!A641,Raw_Data!U:U)</f>
        <v>6.2476363636363637</v>
      </c>
      <c r="G641">
        <f>SUMIF(Raw_Data!N:N,Product_Master!A641,Raw_Data!S:S)</f>
        <v>40</v>
      </c>
      <c r="H641" s="11">
        <f>SUMIF(Raw_Data!N:N,Product_Master!A641,Raw_Data!R:R)</f>
        <v>176.292</v>
      </c>
      <c r="I641" s="13">
        <f t="shared" si="18"/>
        <v>38.983050847457626</v>
      </c>
      <c r="J641" t="str">
        <f t="shared" si="19"/>
        <v>Low Performer</v>
      </c>
    </row>
    <row r="642" spans="1:10" x14ac:dyDescent="0.3">
      <c r="A642" t="s">
        <v>2503</v>
      </c>
      <c r="B642" t="str">
        <f>IFERROR(INDEX(Raw_Data!Q:Q,MATCH(Product_Master!A642,Raw_Data!N:N,0)),"NOT FOUND")</f>
        <v>Xerox 1887</v>
      </c>
      <c r="C642" t="str">
        <f>IFERROR(INDEX(Raw_Data!O:O,MATCH(Product_Master!A642,Raw_Data!N:N,0)),"NOT FOUND")</f>
        <v>Office Supplies</v>
      </c>
      <c r="D642" t="str">
        <f>IFERROR(INDEX(Raw_Data!P:P,MATCH(Product_Master!A642,Raw_Data!N:N,0)),"NOT FOUND")</f>
        <v>Paper</v>
      </c>
      <c r="E642" s="11">
        <f>AVERAGEIF(Raw_Data!N:N,Product_Master!A642,Raw_Data!R:R)</f>
        <v>64.023749999999993</v>
      </c>
      <c r="F642" s="11">
        <f>AVERAGEIF(Raw_Data!N:N,Product_Master!A642,Raw_Data!U:U)</f>
        <v>27.032249999999998</v>
      </c>
      <c r="G642">
        <f>SUMIF(Raw_Data!N:N,Product_Master!A642,Raw_Data!S:S)</f>
        <v>30</v>
      </c>
      <c r="H642" s="11">
        <f>SUMIF(Raw_Data!N:N,Product_Master!A642,Raw_Data!R:R)</f>
        <v>512.18999999999994</v>
      </c>
      <c r="I642" s="13">
        <f t="shared" si="18"/>
        <v>42.222222222222221</v>
      </c>
      <c r="J642" t="str">
        <f t="shared" si="19"/>
        <v>Medium</v>
      </c>
    </row>
    <row r="643" spans="1:10" x14ac:dyDescent="0.3">
      <c r="A643" t="s">
        <v>2505</v>
      </c>
      <c r="B643" t="str">
        <f>IFERROR(INDEX(Raw_Data!Q:Q,MATCH(Product_Master!A643,Raw_Data!N:N,0)),"NOT FOUND")</f>
        <v>Smead Alpha-Z Color-Coded Second Alphabetical Labels and Starter Set</v>
      </c>
      <c r="C643" t="str">
        <f>IFERROR(INDEX(Raw_Data!O:O,MATCH(Product_Master!A643,Raw_Data!N:N,0)),"NOT FOUND")</f>
        <v>Office Supplies</v>
      </c>
      <c r="D643" t="str">
        <f>IFERROR(INDEX(Raw_Data!P:P,MATCH(Product_Master!A643,Raw_Data!N:N,0)),"NOT FOUND")</f>
        <v>Labels</v>
      </c>
      <c r="E643" s="11">
        <f>AVERAGEIF(Raw_Data!N:N,Product_Master!A643,Raw_Data!R:R)</f>
        <v>9.6095999999999968</v>
      </c>
      <c r="F643" s="11">
        <f>AVERAGEIF(Raw_Data!N:N,Product_Master!A643,Raw_Data!U:U)</f>
        <v>4.4844800000000005</v>
      </c>
      <c r="G643">
        <f>SUMIF(Raw_Data!N:N,Product_Master!A643,Raw_Data!S:S)</f>
        <v>16</v>
      </c>
      <c r="H643" s="11">
        <f>SUMIF(Raw_Data!N:N,Product_Master!A643,Raw_Data!R:R)</f>
        <v>48.047999999999988</v>
      </c>
      <c r="I643" s="13">
        <f t="shared" ref="I643:I706" si="20">IF(E643&gt;0,(F643/E643)*100,0)</f>
        <v>46.666666666666693</v>
      </c>
      <c r="J643" t="str">
        <f t="shared" ref="J643:J706" si="21">IF(H643&gt;=1234,"High Performer",IF(H643&gt;=295,"Medium","Low Performer"))</f>
        <v>Low Performer</v>
      </c>
    </row>
    <row r="644" spans="1:10" x14ac:dyDescent="0.3">
      <c r="A644" t="s">
        <v>2514</v>
      </c>
      <c r="B644" t="str">
        <f>IFERROR(INDEX(Raw_Data!Q:Q,MATCH(Product_Master!A644,Raw_Data!N:N,0)),"NOT FOUND")</f>
        <v>Executive Impressions 14" Contract Wall Clock</v>
      </c>
      <c r="C644" t="str">
        <f>IFERROR(INDEX(Raw_Data!O:O,MATCH(Product_Master!A644,Raw_Data!N:N,0)),"NOT FOUND")</f>
        <v>Furniture</v>
      </c>
      <c r="D644" t="str">
        <f>IFERROR(INDEX(Raw_Data!P:P,MATCH(Product_Master!A644,Raw_Data!N:N,0)),"NOT FOUND")</f>
        <v>Furnishings</v>
      </c>
      <c r="E644" s="11">
        <f>AVERAGEIF(Raw_Data!N:N,Product_Master!A644,Raw_Data!R:R)</f>
        <v>49.541142857142859</v>
      </c>
      <c r="F644" s="11">
        <f>AVERAGEIF(Raw_Data!N:N,Product_Master!A644,Raw_Data!U:U)</f>
        <v>13.369757142857141</v>
      </c>
      <c r="G644">
        <f>SUMIF(Raw_Data!N:N,Product_Master!A644,Raw_Data!S:S)</f>
        <v>17</v>
      </c>
      <c r="H644" s="11">
        <f>SUMIF(Raw_Data!N:N,Product_Master!A644,Raw_Data!R:R)</f>
        <v>346.78800000000001</v>
      </c>
      <c r="I644" s="13">
        <f t="shared" si="20"/>
        <v>26.987179487179482</v>
      </c>
      <c r="J644" t="str">
        <f t="shared" si="21"/>
        <v>Medium</v>
      </c>
    </row>
    <row r="645" spans="1:10" x14ac:dyDescent="0.3">
      <c r="A645" t="s">
        <v>2517</v>
      </c>
      <c r="B645" t="str">
        <f>IFERROR(INDEX(Raw_Data!Q:Q,MATCH(Product_Master!A645,Raw_Data!N:N,0)),"NOT FOUND")</f>
        <v>Belkin 7 Outlet SurgeMaster II</v>
      </c>
      <c r="C645" t="str">
        <f>IFERROR(INDEX(Raw_Data!O:O,MATCH(Product_Master!A645,Raw_Data!N:N,0)),"NOT FOUND")</f>
        <v>Office Supplies</v>
      </c>
      <c r="D645" t="str">
        <f>IFERROR(INDEX(Raw_Data!P:P,MATCH(Product_Master!A645,Raw_Data!N:N,0)),"NOT FOUND")</f>
        <v>Appliances</v>
      </c>
      <c r="E645" s="11">
        <f>AVERAGEIF(Raw_Data!N:N,Product_Master!A645,Raw_Data!R:R)</f>
        <v>287.2645714285714</v>
      </c>
      <c r="F645" s="11">
        <f>AVERAGEIF(Raw_Data!N:N,Product_Master!A645,Raw_Data!U:U)</f>
        <v>53.783914285714296</v>
      </c>
      <c r="G645">
        <f>SUMIF(Raw_Data!N:N,Product_Master!A645,Raw_Data!S:S)</f>
        <v>29</v>
      </c>
      <c r="H645" s="11">
        <f>SUMIF(Raw_Data!N:N,Product_Master!A645,Raw_Data!R:R)</f>
        <v>2010.8519999999999</v>
      </c>
      <c r="I645" s="13">
        <f t="shared" si="20"/>
        <v>18.722780194663759</v>
      </c>
      <c r="J645" t="str">
        <f t="shared" si="21"/>
        <v>High Performer</v>
      </c>
    </row>
    <row r="646" spans="1:10" x14ac:dyDescent="0.3">
      <c r="A646" t="s">
        <v>2522</v>
      </c>
      <c r="B646" t="str">
        <f>IFERROR(INDEX(Raw_Data!Q:Q,MATCH(Product_Master!A646,Raw_Data!N:N,0)),"NOT FOUND")</f>
        <v>Xerox 218</v>
      </c>
      <c r="C646" t="str">
        <f>IFERROR(INDEX(Raw_Data!O:O,MATCH(Product_Master!A646,Raw_Data!N:N,0)),"NOT FOUND")</f>
        <v>Office Supplies</v>
      </c>
      <c r="D646" t="str">
        <f>IFERROR(INDEX(Raw_Data!P:P,MATCH(Product_Master!A646,Raw_Data!N:N,0)),"NOT FOUND")</f>
        <v>Paper</v>
      </c>
      <c r="E646" s="11">
        <f>AVERAGEIF(Raw_Data!N:N,Product_Master!A646,Raw_Data!R:R)</f>
        <v>9.8496000000000006</v>
      </c>
      <c r="F646" s="11">
        <f>AVERAGEIF(Raw_Data!N:N,Product_Master!A646,Raw_Data!U:U)</f>
        <v>4.45824</v>
      </c>
      <c r="G646">
        <f>SUMIF(Raw_Data!N:N,Product_Master!A646,Raw_Data!S:S)</f>
        <v>8</v>
      </c>
      <c r="H646" s="11">
        <f>SUMIF(Raw_Data!N:N,Product_Master!A646,Raw_Data!R:R)</f>
        <v>49.248000000000005</v>
      </c>
      <c r="I646" s="13">
        <f t="shared" si="20"/>
        <v>45.263157894736835</v>
      </c>
      <c r="J646" t="str">
        <f t="shared" si="21"/>
        <v>Low Performer</v>
      </c>
    </row>
    <row r="647" spans="1:10" x14ac:dyDescent="0.3">
      <c r="A647" t="s">
        <v>2527</v>
      </c>
      <c r="B647" t="str">
        <f>IFERROR(INDEX(Raw_Data!Q:Q,MATCH(Product_Master!A647,Raw_Data!N:N,0)),"NOT FOUND")</f>
        <v>Eldon Stackable Tray, Side-Load, Legal, Smoke</v>
      </c>
      <c r="C647" t="str">
        <f>IFERROR(INDEX(Raw_Data!O:O,MATCH(Product_Master!A647,Raw_Data!N:N,0)),"NOT FOUND")</f>
        <v>Furniture</v>
      </c>
      <c r="D647" t="str">
        <f>IFERROR(INDEX(Raw_Data!P:P,MATCH(Product_Master!A647,Raw_Data!N:N,0)),"NOT FOUND")</f>
        <v>Furnishings</v>
      </c>
      <c r="E647" s="11">
        <f>AVERAGEIF(Raw_Data!N:N,Product_Master!A647,Raw_Data!R:R)</f>
        <v>31.076000000000001</v>
      </c>
      <c r="F647" s="11">
        <f>AVERAGEIF(Raw_Data!N:N,Product_Master!A647,Raw_Data!U:U)</f>
        <v>10.56584</v>
      </c>
      <c r="G647">
        <f>SUMIF(Raw_Data!N:N,Product_Master!A647,Raw_Data!S:S)</f>
        <v>17</v>
      </c>
      <c r="H647" s="11">
        <f>SUMIF(Raw_Data!N:N,Product_Master!A647,Raw_Data!R:R)</f>
        <v>155.38</v>
      </c>
      <c r="I647" s="13">
        <f t="shared" si="20"/>
        <v>34</v>
      </c>
      <c r="J647" t="str">
        <f t="shared" si="21"/>
        <v>Low Performer</v>
      </c>
    </row>
    <row r="648" spans="1:10" x14ac:dyDescent="0.3">
      <c r="A648" t="s">
        <v>2530</v>
      </c>
      <c r="B648" t="str">
        <f>IFERROR(INDEX(Raw_Data!Q:Q,MATCH(Product_Master!A648,Raw_Data!N:N,0)),"NOT FOUND")</f>
        <v>Model L Table or Wall-Mount Pencil Sharpener</v>
      </c>
      <c r="C648" t="str">
        <f>IFERROR(INDEX(Raw_Data!O:O,MATCH(Product_Master!A648,Raw_Data!N:N,0)),"NOT FOUND")</f>
        <v>Office Supplies</v>
      </c>
      <c r="D648" t="str">
        <f>IFERROR(INDEX(Raw_Data!P:P,MATCH(Product_Master!A648,Raw_Data!N:N,0)),"NOT FOUND")</f>
        <v>Art</v>
      </c>
      <c r="E648" s="11">
        <f>AVERAGEIF(Raw_Data!N:N,Product_Master!A648,Raw_Data!R:R)</f>
        <v>80.595199999999991</v>
      </c>
      <c r="F648" s="11">
        <f>AVERAGEIF(Raw_Data!N:N,Product_Master!A648,Raw_Data!U:U)</f>
        <v>18.421759999999999</v>
      </c>
      <c r="G648">
        <f>SUMIF(Raw_Data!N:N,Product_Master!A648,Raw_Data!S:S)</f>
        <v>24</v>
      </c>
      <c r="H648" s="11">
        <f>SUMIF(Raw_Data!N:N,Product_Master!A648,Raw_Data!R:R)</f>
        <v>402.97599999999994</v>
      </c>
      <c r="I648" s="13">
        <f t="shared" si="20"/>
        <v>22.857142857142858</v>
      </c>
      <c r="J648" t="str">
        <f t="shared" si="21"/>
        <v>Medium</v>
      </c>
    </row>
    <row r="649" spans="1:10" x14ac:dyDescent="0.3">
      <c r="A649" t="s">
        <v>2532</v>
      </c>
      <c r="B649" t="str">
        <f>IFERROR(INDEX(Raw_Data!Q:Q,MATCH(Product_Master!A649,Raw_Data!N:N,0)),"NOT FOUND")</f>
        <v>ClearOne CHATAttach 160 - speaker phone</v>
      </c>
      <c r="C649" t="str">
        <f>IFERROR(INDEX(Raw_Data!O:O,MATCH(Product_Master!A649,Raw_Data!N:N,0)),"NOT FOUND")</f>
        <v>Technology</v>
      </c>
      <c r="D649" t="str">
        <f>IFERROR(INDEX(Raw_Data!P:P,MATCH(Product_Master!A649,Raw_Data!N:N,0)),"NOT FOUND")</f>
        <v>Phones</v>
      </c>
      <c r="E649" s="11">
        <f>AVERAGEIF(Raw_Data!N:N,Product_Master!A649,Raw_Data!R:R)</f>
        <v>1387.1723999999999</v>
      </c>
      <c r="F649" s="11">
        <f>AVERAGEIF(Raw_Data!N:N,Product_Master!A649,Raw_Data!U:U)</f>
        <v>211.27654000000001</v>
      </c>
      <c r="G649">
        <f>SUMIF(Raw_Data!N:N,Product_Master!A649,Raw_Data!S:S)</f>
        <v>16</v>
      </c>
      <c r="H649" s="11">
        <f>SUMIF(Raw_Data!N:N,Product_Master!A649,Raw_Data!R:R)</f>
        <v>6935.8620000000001</v>
      </c>
      <c r="I649" s="13">
        <f t="shared" si="20"/>
        <v>15.230734117835679</v>
      </c>
      <c r="J649" t="str">
        <f t="shared" si="21"/>
        <v>High Performer</v>
      </c>
    </row>
    <row r="650" spans="1:10" x14ac:dyDescent="0.3">
      <c r="A650" t="s">
        <v>2536</v>
      </c>
      <c r="B650" t="str">
        <f>IFERROR(INDEX(Raw_Data!Q:Q,MATCH(Product_Master!A650,Raw_Data!N:N,0)),"NOT FOUND")</f>
        <v xml:space="preserve">Kensington SlimBlade Notebook Wireless Mouse with Nano Receiver </v>
      </c>
      <c r="C650" t="str">
        <f>IFERROR(INDEX(Raw_Data!O:O,MATCH(Product_Master!A650,Raw_Data!N:N,0)),"NOT FOUND")</f>
        <v>Technology</v>
      </c>
      <c r="D650" t="str">
        <f>IFERROR(INDEX(Raw_Data!P:P,MATCH(Product_Master!A650,Raw_Data!N:N,0)),"NOT FOUND")</f>
        <v>Accessories</v>
      </c>
      <c r="E650" s="11">
        <f>AVERAGEIF(Raw_Data!N:N,Product_Master!A650,Raw_Data!R:R)</f>
        <v>137.4725</v>
      </c>
      <c r="F650" s="11">
        <f>AVERAGEIF(Raw_Data!N:N,Product_Master!A650,Raw_Data!U:U)</f>
        <v>30.243950000000002</v>
      </c>
      <c r="G650">
        <f>SUMIF(Raw_Data!N:N,Product_Master!A650,Raw_Data!S:S)</f>
        <v>13</v>
      </c>
      <c r="H650" s="11">
        <f>SUMIF(Raw_Data!N:N,Product_Master!A650,Raw_Data!R:R)</f>
        <v>549.89</v>
      </c>
      <c r="I650" s="13">
        <f t="shared" si="20"/>
        <v>22.000000000000004</v>
      </c>
      <c r="J650" t="str">
        <f t="shared" si="21"/>
        <v>Medium</v>
      </c>
    </row>
    <row r="651" spans="1:10" x14ac:dyDescent="0.3">
      <c r="A651" t="s">
        <v>2540</v>
      </c>
      <c r="B651" t="str">
        <f>IFERROR(INDEX(Raw_Data!Q:Q,MATCH(Product_Master!A651,Raw_Data!N:N,0)),"NOT FOUND")</f>
        <v>Newell 32</v>
      </c>
      <c r="C651" t="str">
        <f>IFERROR(INDEX(Raw_Data!O:O,MATCH(Product_Master!A651,Raw_Data!N:N,0)),"NOT FOUND")</f>
        <v>Office Supplies</v>
      </c>
      <c r="D651" t="str">
        <f>IFERROR(INDEX(Raw_Data!P:P,MATCH(Product_Master!A651,Raw_Data!N:N,0)),"NOT FOUND")</f>
        <v>Art</v>
      </c>
      <c r="E651" s="11">
        <f>AVERAGEIF(Raw_Data!N:N,Product_Master!A651,Raw_Data!R:R)</f>
        <v>7.8719999999999999</v>
      </c>
      <c r="F651" s="11">
        <f>AVERAGEIF(Raw_Data!N:N,Product_Master!A651,Raw_Data!U:U)</f>
        <v>1.9968000000000001</v>
      </c>
      <c r="G651">
        <f>SUMIF(Raw_Data!N:N,Product_Master!A651,Raw_Data!S:S)</f>
        <v>17</v>
      </c>
      <c r="H651" s="11">
        <f>SUMIF(Raw_Data!N:N,Product_Master!A651,Raw_Data!R:R)</f>
        <v>47.231999999999999</v>
      </c>
      <c r="I651" s="13">
        <f t="shared" si="20"/>
        <v>25.365853658536587</v>
      </c>
      <c r="J651" t="str">
        <f t="shared" si="21"/>
        <v>Low Performer</v>
      </c>
    </row>
    <row r="652" spans="1:10" x14ac:dyDescent="0.3">
      <c r="A652" t="s">
        <v>2542</v>
      </c>
      <c r="B652" t="str">
        <f>IFERROR(INDEX(Raw_Data!Q:Q,MATCH(Product_Master!A652,Raw_Data!N:N,0)),"NOT FOUND")</f>
        <v>Belkin F9G930V10-GRY 9 Outlet Surge</v>
      </c>
      <c r="C652" t="str">
        <f>IFERROR(INDEX(Raw_Data!O:O,MATCH(Product_Master!A652,Raw_Data!N:N,0)),"NOT FOUND")</f>
        <v>Office Supplies</v>
      </c>
      <c r="D652" t="str">
        <f>IFERROR(INDEX(Raw_Data!P:P,MATCH(Product_Master!A652,Raw_Data!N:N,0)),"NOT FOUND")</f>
        <v>Appliances</v>
      </c>
      <c r="E652" s="11">
        <f>AVERAGEIF(Raw_Data!N:N,Product_Master!A652,Raw_Data!R:R)</f>
        <v>154.0224</v>
      </c>
      <c r="F652" s="11">
        <f>AVERAGEIF(Raw_Data!N:N,Product_Master!A652,Raw_Data!U:U)</f>
        <v>32.515840000000004</v>
      </c>
      <c r="G652">
        <f>SUMIF(Raw_Data!N:N,Product_Master!A652,Raw_Data!S:S)</f>
        <v>16</v>
      </c>
      <c r="H652" s="11">
        <f>SUMIF(Raw_Data!N:N,Product_Master!A652,Raw_Data!R:R)</f>
        <v>770.11200000000008</v>
      </c>
      <c r="I652" s="13">
        <f t="shared" si="20"/>
        <v>21.111111111111114</v>
      </c>
      <c r="J652" t="str">
        <f t="shared" si="21"/>
        <v>Medium</v>
      </c>
    </row>
    <row r="653" spans="1:10" x14ac:dyDescent="0.3">
      <c r="A653" t="s">
        <v>2548</v>
      </c>
      <c r="B653" t="str">
        <f>IFERROR(INDEX(Raw_Data!Q:Q,MATCH(Product_Master!A653,Raw_Data!N:N,0)),"NOT FOUND")</f>
        <v>Razer Tiamat Over Ear 7.1 Surround Sound PC Gaming Headset</v>
      </c>
      <c r="C653" t="str">
        <f>IFERROR(INDEX(Raw_Data!O:O,MATCH(Product_Master!A653,Raw_Data!N:N,0)),"NOT FOUND")</f>
        <v>Technology</v>
      </c>
      <c r="D653" t="str">
        <f>IFERROR(INDEX(Raw_Data!P:P,MATCH(Product_Master!A653,Raw_Data!N:N,0)),"NOT FOUND")</f>
        <v>Accessories</v>
      </c>
      <c r="E653" s="11">
        <f>AVERAGEIF(Raw_Data!N:N,Product_Master!A653,Raw_Data!R:R)</f>
        <v>731.39200000000005</v>
      </c>
      <c r="F653" s="11">
        <f>AVERAGEIF(Raw_Data!N:N,Product_Master!A653,Raw_Data!U:U)</f>
        <v>307.98459999999994</v>
      </c>
      <c r="G653">
        <f>SUMIF(Raw_Data!N:N,Product_Master!A653,Raw_Data!S:S)</f>
        <v>26</v>
      </c>
      <c r="H653" s="11">
        <f>SUMIF(Raw_Data!N:N,Product_Master!A653,Raw_Data!R:R)</f>
        <v>5119.7440000000006</v>
      </c>
      <c r="I653" s="13">
        <f t="shared" si="20"/>
        <v>42.109374999999986</v>
      </c>
      <c r="J653" t="str">
        <f t="shared" si="21"/>
        <v>High Performer</v>
      </c>
    </row>
    <row r="654" spans="1:10" x14ac:dyDescent="0.3">
      <c r="A654" t="s">
        <v>2555</v>
      </c>
      <c r="B654" t="str">
        <f>IFERROR(INDEX(Raw_Data!Q:Q,MATCH(Product_Master!A654,Raw_Data!N:N,0)),"NOT FOUND")</f>
        <v>Xerox 1968</v>
      </c>
      <c r="C654" t="str">
        <f>IFERROR(INDEX(Raw_Data!O:O,MATCH(Product_Master!A654,Raw_Data!N:N,0)),"NOT FOUND")</f>
        <v>Office Supplies</v>
      </c>
      <c r="D654" t="str">
        <f>IFERROR(INDEX(Raw_Data!P:P,MATCH(Product_Master!A654,Raw_Data!N:N,0)),"NOT FOUND")</f>
        <v>Paper</v>
      </c>
      <c r="E654" s="11">
        <f>AVERAGEIF(Raw_Data!N:N,Product_Master!A654,Raw_Data!R:R)</f>
        <v>33.132799999999996</v>
      </c>
      <c r="F654" s="11">
        <f>AVERAGEIF(Raw_Data!N:N,Product_Master!A654,Raw_Data!U:U)</f>
        <v>15.070080000000001</v>
      </c>
      <c r="G654">
        <f>SUMIF(Raw_Data!N:N,Product_Master!A654,Raw_Data!S:S)</f>
        <v>26</v>
      </c>
      <c r="H654" s="11">
        <f>SUMIF(Raw_Data!N:N,Product_Master!A654,Raw_Data!R:R)</f>
        <v>165.66399999999999</v>
      </c>
      <c r="I654" s="13">
        <f t="shared" si="20"/>
        <v>45.483870967741943</v>
      </c>
      <c r="J654" t="str">
        <f t="shared" si="21"/>
        <v>Low Performer</v>
      </c>
    </row>
    <row r="655" spans="1:10" x14ac:dyDescent="0.3">
      <c r="A655" t="s">
        <v>2558</v>
      </c>
      <c r="B655" t="str">
        <f>IFERROR(INDEX(Raw_Data!Q:Q,MATCH(Product_Master!A655,Raw_Data!N:N,0)),"NOT FOUND")</f>
        <v>Self-Adhesive Ring Binder Labels</v>
      </c>
      <c r="C655" t="str">
        <f>IFERROR(INDEX(Raw_Data!O:O,MATCH(Product_Master!A655,Raw_Data!N:N,0)),"NOT FOUND")</f>
        <v>Office Supplies</v>
      </c>
      <c r="D655" t="str">
        <f>IFERROR(INDEX(Raw_Data!P:P,MATCH(Product_Master!A655,Raw_Data!N:N,0)),"NOT FOUND")</f>
        <v>Binders</v>
      </c>
      <c r="E655" s="11">
        <f>AVERAGEIF(Raw_Data!N:N,Product_Master!A655,Raw_Data!R:R)</f>
        <v>5.72</v>
      </c>
      <c r="F655" s="11">
        <f>AVERAGEIF(Raw_Data!N:N,Product_Master!A655,Raw_Data!U:U)</f>
        <v>0.58960000000000012</v>
      </c>
      <c r="G655">
        <f>SUMIF(Raw_Data!N:N,Product_Master!A655,Raw_Data!S:S)</f>
        <v>11</v>
      </c>
      <c r="H655" s="11">
        <f>SUMIF(Raw_Data!N:N,Product_Master!A655,Raw_Data!R:R)</f>
        <v>22.88</v>
      </c>
      <c r="I655" s="13">
        <f t="shared" si="20"/>
        <v>10.30769230769231</v>
      </c>
      <c r="J655" t="str">
        <f t="shared" si="21"/>
        <v>Low Performer</v>
      </c>
    </row>
    <row r="656" spans="1:10" x14ac:dyDescent="0.3">
      <c r="A656" t="s">
        <v>2560</v>
      </c>
      <c r="B656" t="str">
        <f>IFERROR(INDEX(Raw_Data!Q:Q,MATCH(Product_Master!A656,Raw_Data!N:N,0)),"NOT FOUND")</f>
        <v>Global Leather Executive Chair</v>
      </c>
      <c r="C656" t="str">
        <f>IFERROR(INDEX(Raw_Data!O:O,MATCH(Product_Master!A656,Raw_Data!N:N,0)),"NOT FOUND")</f>
        <v>Furniture</v>
      </c>
      <c r="D656" t="str">
        <f>IFERROR(INDEX(Raw_Data!P:P,MATCH(Product_Master!A656,Raw_Data!N:N,0)),"NOT FOUND")</f>
        <v>Chairs</v>
      </c>
      <c r="E656" s="11">
        <f>AVERAGEIF(Raw_Data!N:N,Product_Master!A656,Raw_Data!R:R)</f>
        <v>837.36185714285716</v>
      </c>
      <c r="F656" s="11">
        <f>AVERAGEIF(Raw_Data!N:N,Product_Master!A656,Raw_Data!U:U)</f>
        <v>100.28285714285713</v>
      </c>
      <c r="G656">
        <f>SUMIF(Raw_Data!N:N,Product_Master!A656,Raw_Data!S:S)</f>
        <v>21</v>
      </c>
      <c r="H656" s="11">
        <f>SUMIF(Raw_Data!N:N,Product_Master!A656,Raw_Data!R:R)</f>
        <v>5861.5330000000004</v>
      </c>
      <c r="I656" s="13">
        <f t="shared" si="20"/>
        <v>11.976047904191613</v>
      </c>
      <c r="J656" t="str">
        <f t="shared" si="21"/>
        <v>High Performer</v>
      </c>
    </row>
    <row r="657" spans="1:10" x14ac:dyDescent="0.3">
      <c r="A657" t="s">
        <v>2562</v>
      </c>
      <c r="B657" t="str">
        <f>IFERROR(INDEX(Raw_Data!Q:Q,MATCH(Product_Master!A657,Raw_Data!N:N,0)),"NOT FOUND")</f>
        <v>GBC Recycled Grain Textured Covers</v>
      </c>
      <c r="C657" t="str">
        <f>IFERROR(INDEX(Raw_Data!O:O,MATCH(Product_Master!A657,Raw_Data!N:N,0)),"NOT FOUND")</f>
        <v>Office Supplies</v>
      </c>
      <c r="D657" t="str">
        <f>IFERROR(INDEX(Raw_Data!P:P,MATCH(Product_Master!A657,Raw_Data!N:N,0)),"NOT FOUND")</f>
        <v>Binders</v>
      </c>
      <c r="E657" s="11">
        <f>AVERAGEIF(Raw_Data!N:N,Product_Master!A657,Raw_Data!R:R)</f>
        <v>93.25800000000001</v>
      </c>
      <c r="F657" s="11">
        <f>AVERAGEIF(Raw_Data!N:N,Product_Master!A657,Raw_Data!U:U)</f>
        <v>21.414800000000003</v>
      </c>
      <c r="G657">
        <f>SUMIF(Raw_Data!N:N,Product_Master!A657,Raw_Data!S:S)</f>
        <v>20</v>
      </c>
      <c r="H657" s="11">
        <f>SUMIF(Raw_Data!N:N,Product_Master!A657,Raw_Data!R:R)</f>
        <v>466.29</v>
      </c>
      <c r="I657" s="13">
        <f t="shared" si="20"/>
        <v>22.962962962962962</v>
      </c>
      <c r="J657" t="str">
        <f t="shared" si="21"/>
        <v>Medium</v>
      </c>
    </row>
    <row r="658" spans="1:10" x14ac:dyDescent="0.3">
      <c r="A658" t="s">
        <v>2564</v>
      </c>
      <c r="B658" t="str">
        <f>IFERROR(INDEX(Raw_Data!Q:Q,MATCH(Product_Master!A658,Raw_Data!N:N,0)),"NOT FOUND")</f>
        <v>Xerox 1941</v>
      </c>
      <c r="C658" t="str">
        <f>IFERROR(INDEX(Raw_Data!O:O,MATCH(Product_Master!A658,Raw_Data!N:N,0)),"NOT FOUND")</f>
        <v>Office Supplies</v>
      </c>
      <c r="D658" t="str">
        <f>IFERROR(INDEX(Raw_Data!P:P,MATCH(Product_Master!A658,Raw_Data!N:N,0)),"NOT FOUND")</f>
        <v>Paper</v>
      </c>
      <c r="E658" s="11">
        <f>AVERAGEIF(Raw_Data!N:N,Product_Master!A658,Raw_Data!R:R)</f>
        <v>348.10200000000003</v>
      </c>
      <c r="F658" s="11">
        <f>AVERAGEIF(Raw_Data!N:N,Product_Master!A658,Raw_Data!U:U)</f>
        <v>140.91839999999999</v>
      </c>
      <c r="G658">
        <f>SUMIF(Raw_Data!N:N,Product_Master!A658,Raw_Data!S:S)</f>
        <v>19</v>
      </c>
      <c r="H658" s="11">
        <f>SUMIF(Raw_Data!N:N,Product_Master!A658,Raw_Data!R:R)</f>
        <v>1740.5100000000002</v>
      </c>
      <c r="I658" s="13">
        <f t="shared" si="20"/>
        <v>40.481927710843365</v>
      </c>
      <c r="J658" t="str">
        <f t="shared" si="21"/>
        <v>High Performer</v>
      </c>
    </row>
    <row r="659" spans="1:10" x14ac:dyDescent="0.3">
      <c r="A659" t="s">
        <v>2569</v>
      </c>
      <c r="B659" t="str">
        <f>IFERROR(INDEX(Raw_Data!Q:Q,MATCH(Product_Master!A659,Raw_Data!N:N,0)),"NOT FOUND")</f>
        <v>Razer Kraken PRO Over Ear PC and Music Headset</v>
      </c>
      <c r="C659" t="str">
        <f>IFERROR(INDEX(Raw_Data!O:O,MATCH(Product_Master!A659,Raw_Data!N:N,0)),"NOT FOUND")</f>
        <v>Technology</v>
      </c>
      <c r="D659" t="str">
        <f>IFERROR(INDEX(Raw_Data!P:P,MATCH(Product_Master!A659,Raw_Data!N:N,0)),"NOT FOUND")</f>
        <v>Accessories</v>
      </c>
      <c r="E659" s="11">
        <f>AVERAGEIF(Raw_Data!N:N,Product_Master!A659,Raw_Data!R:R)</f>
        <v>269.96625</v>
      </c>
      <c r="F659" s="11">
        <f>AVERAGEIF(Raw_Data!N:N,Product_Master!A659,Raw_Data!U:U)</f>
        <v>59.992500000000007</v>
      </c>
      <c r="G659">
        <f>SUMIF(Raw_Data!N:N,Product_Master!A659,Raw_Data!S:S)</f>
        <v>30</v>
      </c>
      <c r="H659" s="11">
        <f>SUMIF(Raw_Data!N:N,Product_Master!A659,Raw_Data!R:R)</f>
        <v>2159.73</v>
      </c>
      <c r="I659" s="13">
        <f t="shared" si="20"/>
        <v>22.222222222222225</v>
      </c>
      <c r="J659" t="str">
        <f t="shared" si="21"/>
        <v>High Performer</v>
      </c>
    </row>
    <row r="660" spans="1:10" x14ac:dyDescent="0.3">
      <c r="A660" t="s">
        <v>2574</v>
      </c>
      <c r="B660" t="str">
        <f>IFERROR(INDEX(Raw_Data!Q:Q,MATCH(Product_Master!A660,Raw_Data!N:N,0)),"NOT FOUND")</f>
        <v>Kingston Digital DataTraveler 32GB USB 2.0</v>
      </c>
      <c r="C660" t="str">
        <f>IFERROR(INDEX(Raw_Data!O:O,MATCH(Product_Master!A660,Raw_Data!N:N,0)),"NOT FOUND")</f>
        <v>Technology</v>
      </c>
      <c r="D660" t="str">
        <f>IFERROR(INDEX(Raw_Data!P:P,MATCH(Product_Master!A660,Raw_Data!N:N,0)),"NOT FOUND")</f>
        <v>Accessories</v>
      </c>
      <c r="E660" s="11">
        <f>AVERAGEIF(Raw_Data!N:N,Product_Master!A660,Raw_Data!R:R)</f>
        <v>50.85</v>
      </c>
      <c r="F660" s="11">
        <f>AVERAGEIF(Raw_Data!N:N,Product_Master!A660,Raw_Data!U:U)</f>
        <v>0.7748571428571428</v>
      </c>
      <c r="G660">
        <f>SUMIF(Raw_Data!N:N,Product_Master!A660,Raw_Data!S:S)</f>
        <v>22</v>
      </c>
      <c r="H660" s="11">
        <f>SUMIF(Raw_Data!N:N,Product_Master!A660,Raw_Data!R:R)</f>
        <v>355.95</v>
      </c>
      <c r="I660" s="13">
        <f t="shared" si="20"/>
        <v>1.5238095238095237</v>
      </c>
      <c r="J660" t="str">
        <f t="shared" si="21"/>
        <v>Medium</v>
      </c>
    </row>
    <row r="661" spans="1:10" x14ac:dyDescent="0.3">
      <c r="A661" t="s">
        <v>2577</v>
      </c>
      <c r="B661" t="str">
        <f>IFERROR(INDEX(Raw_Data!Q:Q,MATCH(Product_Master!A661,Raw_Data!N:N,0)),"NOT FOUND")</f>
        <v>Advantus Plastic Paper Clips</v>
      </c>
      <c r="C661" t="str">
        <f>IFERROR(INDEX(Raw_Data!O:O,MATCH(Product_Master!A661,Raw_Data!N:N,0)),"NOT FOUND")</f>
        <v>Office Supplies</v>
      </c>
      <c r="D661" t="str">
        <f>IFERROR(INDEX(Raw_Data!P:P,MATCH(Product_Master!A661,Raw_Data!N:N,0)),"NOT FOUND")</f>
        <v>Fasteners</v>
      </c>
      <c r="E661" s="11">
        <f>AVERAGEIF(Raw_Data!N:N,Product_Master!A661,Raw_Data!R:R)</f>
        <v>22.5</v>
      </c>
      <c r="F661" s="11">
        <f>AVERAGEIF(Raw_Data!N:N,Product_Master!A661,Raw_Data!U:U)</f>
        <v>10.28</v>
      </c>
      <c r="G661">
        <f>SUMIF(Raw_Data!N:N,Product_Master!A661,Raw_Data!S:S)</f>
        <v>47</v>
      </c>
      <c r="H661" s="11">
        <f>SUMIF(Raw_Data!N:N,Product_Master!A661,Raw_Data!R:R)</f>
        <v>225</v>
      </c>
      <c r="I661" s="13">
        <f t="shared" si="20"/>
        <v>45.688888888888883</v>
      </c>
      <c r="J661" t="str">
        <f t="shared" si="21"/>
        <v>Low Performer</v>
      </c>
    </row>
    <row r="662" spans="1:10" x14ac:dyDescent="0.3">
      <c r="A662" t="s">
        <v>2579</v>
      </c>
      <c r="B662" t="str">
        <f>IFERROR(INDEX(Raw_Data!Q:Q,MATCH(Product_Master!A662,Raw_Data!N:N,0)),"NOT FOUND")</f>
        <v>Acme Forged Steel Scissors with Black Enamel Handles</v>
      </c>
      <c r="C662" t="str">
        <f>IFERROR(INDEX(Raw_Data!O:O,MATCH(Product_Master!A662,Raw_Data!N:N,0)),"NOT FOUND")</f>
        <v>Office Supplies</v>
      </c>
      <c r="D662" t="str">
        <f>IFERROR(INDEX(Raw_Data!P:P,MATCH(Product_Master!A662,Raw_Data!N:N,0)),"NOT FOUND")</f>
        <v>Supplies</v>
      </c>
      <c r="E662" s="11">
        <f>AVERAGEIF(Raw_Data!N:N,Product_Master!A662,Raw_Data!R:R)</f>
        <v>34.912500000000001</v>
      </c>
      <c r="F662" s="11">
        <f>AVERAGEIF(Raw_Data!N:N,Product_Master!A662,Raw_Data!U:U)</f>
        <v>8.4720999999999993</v>
      </c>
      <c r="G662">
        <f>SUMIF(Raw_Data!N:N,Product_Master!A662,Raw_Data!S:S)</f>
        <v>32</v>
      </c>
      <c r="H662" s="11">
        <f>SUMIF(Raw_Data!N:N,Product_Master!A662,Raw_Data!R:R)</f>
        <v>279.3</v>
      </c>
      <c r="I662" s="13">
        <f t="shared" si="20"/>
        <v>24.266666666666666</v>
      </c>
      <c r="J662" t="str">
        <f t="shared" si="21"/>
        <v>Low Performer</v>
      </c>
    </row>
    <row r="663" spans="1:10" x14ac:dyDescent="0.3">
      <c r="A663" t="s">
        <v>2581</v>
      </c>
      <c r="B663" t="str">
        <f>IFERROR(INDEX(Raw_Data!Q:Q,MATCH(Product_Master!A663,Raw_Data!N:N,0)),"NOT FOUND")</f>
        <v>Security-Tint Envelopes</v>
      </c>
      <c r="C663" t="str">
        <f>IFERROR(INDEX(Raw_Data!O:O,MATCH(Product_Master!A663,Raw_Data!N:N,0)),"NOT FOUND")</f>
        <v>Office Supplies</v>
      </c>
      <c r="D663" t="str">
        <f>IFERROR(INDEX(Raw_Data!P:P,MATCH(Product_Master!A663,Raw_Data!N:N,0)),"NOT FOUND")</f>
        <v>Envelopes</v>
      </c>
      <c r="E663" s="11">
        <f>AVERAGEIF(Raw_Data!N:N,Product_Master!A663,Raw_Data!R:R)</f>
        <v>18.16622222222222</v>
      </c>
      <c r="F663" s="11">
        <f>AVERAGEIF(Raw_Data!N:N,Product_Master!A663,Raw_Data!U:U)</f>
        <v>8.2087555555555554</v>
      </c>
      <c r="G663">
        <f>SUMIF(Raw_Data!N:N,Product_Master!A663,Raw_Data!S:S)</f>
        <v>23</v>
      </c>
      <c r="H663" s="11">
        <f>SUMIF(Raw_Data!N:N,Product_Master!A663,Raw_Data!R:R)</f>
        <v>163.49599999999998</v>
      </c>
      <c r="I663" s="13">
        <f t="shared" si="20"/>
        <v>45.186915887850468</v>
      </c>
      <c r="J663" t="str">
        <f t="shared" si="21"/>
        <v>Low Performer</v>
      </c>
    </row>
    <row r="664" spans="1:10" x14ac:dyDescent="0.3">
      <c r="A664" t="s">
        <v>2585</v>
      </c>
      <c r="B664" t="str">
        <f>IFERROR(INDEX(Raw_Data!Q:Q,MATCH(Product_Master!A664,Raw_Data!N:N,0)),"NOT FOUND")</f>
        <v>Global Airflow Leather Mesh Back Chair, Black</v>
      </c>
      <c r="C664" t="str">
        <f>IFERROR(INDEX(Raw_Data!O:O,MATCH(Product_Master!A664,Raw_Data!N:N,0)),"NOT FOUND")</f>
        <v>Furniture</v>
      </c>
      <c r="D664" t="str">
        <f>IFERROR(INDEX(Raw_Data!P:P,MATCH(Product_Master!A664,Raw_Data!N:N,0)),"NOT FOUND")</f>
        <v>Chairs</v>
      </c>
      <c r="E664" s="11">
        <f>AVERAGEIF(Raw_Data!N:N,Product_Master!A664,Raw_Data!R:R)</f>
        <v>439.51955555555554</v>
      </c>
      <c r="F664" s="11">
        <f>AVERAGEIF(Raw_Data!N:N,Product_Master!A664,Raw_Data!U:U)</f>
        <v>63.747111111111117</v>
      </c>
      <c r="G664">
        <f>SUMIF(Raw_Data!N:N,Product_Master!A664,Raw_Data!S:S)</f>
        <v>32</v>
      </c>
      <c r="H664" s="11">
        <f>SUMIF(Raw_Data!N:N,Product_Master!A664,Raw_Data!R:R)</f>
        <v>3955.6759999999999</v>
      </c>
      <c r="I664" s="13">
        <f t="shared" si="20"/>
        <v>14.503816793893131</v>
      </c>
      <c r="J664" t="str">
        <f t="shared" si="21"/>
        <v>High Performer</v>
      </c>
    </row>
    <row r="665" spans="1:10" x14ac:dyDescent="0.3">
      <c r="A665" t="s">
        <v>2587</v>
      </c>
      <c r="B665" t="str">
        <f>IFERROR(INDEX(Raw_Data!Q:Q,MATCH(Product_Master!A665,Raw_Data!N:N,0)),"NOT FOUND")</f>
        <v>Fellowes Smart Surge Ten-Outlet Protector, Platinum</v>
      </c>
      <c r="C665" t="str">
        <f>IFERROR(INDEX(Raw_Data!O:O,MATCH(Product_Master!A665,Raw_Data!N:N,0)),"NOT FOUND")</f>
        <v>Office Supplies</v>
      </c>
      <c r="D665" t="str">
        <f>IFERROR(INDEX(Raw_Data!P:P,MATCH(Product_Master!A665,Raw_Data!N:N,0)),"NOT FOUND")</f>
        <v>Appliances</v>
      </c>
      <c r="E665" s="11">
        <f>AVERAGEIF(Raw_Data!N:N,Product_Master!A665,Raw_Data!R:R)</f>
        <v>180.66</v>
      </c>
      <c r="F665" s="11">
        <f>AVERAGEIF(Raw_Data!N:N,Product_Master!A665,Raw_Data!U:U)</f>
        <v>50.584800000000001</v>
      </c>
      <c r="G665">
        <f>SUMIF(Raw_Data!N:N,Product_Master!A665,Raw_Data!S:S)</f>
        <v>3</v>
      </c>
      <c r="H665" s="11">
        <f>SUMIF(Raw_Data!N:N,Product_Master!A665,Raw_Data!R:R)</f>
        <v>180.66</v>
      </c>
      <c r="I665" s="13">
        <f t="shared" si="20"/>
        <v>28.000000000000004</v>
      </c>
      <c r="J665" t="str">
        <f t="shared" si="21"/>
        <v>Low Performer</v>
      </c>
    </row>
    <row r="666" spans="1:10" x14ac:dyDescent="0.3">
      <c r="A666" t="s">
        <v>2589</v>
      </c>
      <c r="B666" t="str">
        <f>IFERROR(INDEX(Raw_Data!Q:Q,MATCH(Product_Master!A666,Raw_Data!N:N,0)),"NOT FOUND")</f>
        <v>Pyle PMP37LED</v>
      </c>
      <c r="C666" t="str">
        <f>IFERROR(INDEX(Raw_Data!O:O,MATCH(Product_Master!A666,Raw_Data!N:N,0)),"NOT FOUND")</f>
        <v>Technology</v>
      </c>
      <c r="D666" t="str">
        <f>IFERROR(INDEX(Raw_Data!P:P,MATCH(Product_Master!A666,Raw_Data!N:N,0)),"NOT FOUND")</f>
        <v>Phones</v>
      </c>
      <c r="E666" s="11">
        <f>AVERAGEIF(Raw_Data!N:N,Product_Master!A666,Raw_Data!R:R)</f>
        <v>359.00259999999997</v>
      </c>
      <c r="F666" s="11">
        <f>AVERAGEIF(Raw_Data!N:N,Product_Master!A666,Raw_Data!U:U)</f>
        <v>57.689989999999987</v>
      </c>
      <c r="G666">
        <f>SUMIF(Raw_Data!N:N,Product_Master!A666,Raw_Data!S:S)</f>
        <v>43</v>
      </c>
      <c r="H666" s="11">
        <f>SUMIF(Raw_Data!N:N,Product_Master!A666,Raw_Data!R:R)</f>
        <v>3590.0259999999998</v>
      </c>
      <c r="I666" s="13">
        <f t="shared" si="20"/>
        <v>16.069518716577537</v>
      </c>
      <c r="J666" t="str">
        <f t="shared" si="21"/>
        <v>High Performer</v>
      </c>
    </row>
    <row r="667" spans="1:10" x14ac:dyDescent="0.3">
      <c r="A667" t="s">
        <v>2591</v>
      </c>
      <c r="B667" t="str">
        <f>IFERROR(INDEX(Raw_Data!Q:Q,MATCH(Product_Master!A667,Raw_Data!N:N,0)),"NOT FOUND")</f>
        <v>Clarity 53712</v>
      </c>
      <c r="C667" t="str">
        <f>IFERROR(INDEX(Raw_Data!O:O,MATCH(Product_Master!A667,Raw_Data!N:N,0)),"NOT FOUND")</f>
        <v>Technology</v>
      </c>
      <c r="D667" t="str">
        <f>IFERROR(INDEX(Raw_Data!P:P,MATCH(Product_Master!A667,Raw_Data!N:N,0)),"NOT FOUND")</f>
        <v>Phones</v>
      </c>
      <c r="E667" s="11">
        <f>AVERAGEIF(Raw_Data!N:N,Product_Master!A667,Raw_Data!R:R)</f>
        <v>188.07150000000001</v>
      </c>
      <c r="F667" s="11">
        <f>AVERAGEIF(Raw_Data!N:N,Product_Master!A667,Raw_Data!U:U)</f>
        <v>17.157400000000003</v>
      </c>
      <c r="G667">
        <f>SUMIF(Raw_Data!N:N,Product_Master!A667,Raw_Data!S:S)</f>
        <v>14</v>
      </c>
      <c r="H667" s="11">
        <f>SUMIF(Raw_Data!N:N,Product_Master!A667,Raw_Data!R:R)</f>
        <v>752.28600000000006</v>
      </c>
      <c r="I667" s="13">
        <f t="shared" si="20"/>
        <v>9.1228070175438596</v>
      </c>
      <c r="J667" t="str">
        <f t="shared" si="21"/>
        <v>Medium</v>
      </c>
    </row>
    <row r="668" spans="1:10" x14ac:dyDescent="0.3">
      <c r="A668" t="s">
        <v>2594</v>
      </c>
      <c r="B668" t="str">
        <f>IFERROR(INDEX(Raw_Data!Q:Q,MATCH(Product_Master!A668,Raw_Data!N:N,0)),"NOT FOUND")</f>
        <v>Boston 16801 Nautilus Battery Pencil Sharpener</v>
      </c>
      <c r="C668" t="str">
        <f>IFERROR(INDEX(Raw_Data!O:O,MATCH(Product_Master!A668,Raw_Data!N:N,0)),"NOT FOUND")</f>
        <v>Office Supplies</v>
      </c>
      <c r="D668" t="str">
        <f>IFERROR(INDEX(Raw_Data!P:P,MATCH(Product_Master!A668,Raw_Data!N:N,0)),"NOT FOUND")</f>
        <v>Art</v>
      </c>
      <c r="E668" s="11">
        <f>AVERAGEIF(Raw_Data!N:N,Product_Master!A668,Raw_Data!R:R)</f>
        <v>74.100333333333353</v>
      </c>
      <c r="F668" s="11">
        <f>AVERAGEIF(Raw_Data!N:N,Product_Master!A668,Raw_Data!U:U)</f>
        <v>11.6653</v>
      </c>
      <c r="G668">
        <f>SUMIF(Raw_Data!N:N,Product_Master!A668,Raw_Data!S:S)</f>
        <v>23</v>
      </c>
      <c r="H668" s="11">
        <f>SUMIF(Raw_Data!N:N,Product_Master!A668,Raw_Data!R:R)</f>
        <v>444.60200000000009</v>
      </c>
      <c r="I668" s="13">
        <f t="shared" si="20"/>
        <v>15.742574257425741</v>
      </c>
      <c r="J668" t="str">
        <f t="shared" si="21"/>
        <v>Medium</v>
      </c>
    </row>
    <row r="669" spans="1:10" x14ac:dyDescent="0.3">
      <c r="A669" t="s">
        <v>2596</v>
      </c>
      <c r="B669" t="str">
        <f>IFERROR(INDEX(Raw_Data!Q:Q,MATCH(Product_Master!A669,Raw_Data!N:N,0)),"NOT FOUND")</f>
        <v>Holmes Replacement Filter for HEPA Air Cleaner, Large Room</v>
      </c>
      <c r="C669" t="str">
        <f>IFERROR(INDEX(Raw_Data!O:O,MATCH(Product_Master!A669,Raw_Data!N:N,0)),"NOT FOUND")</f>
        <v>Office Supplies</v>
      </c>
      <c r="D669" t="str">
        <f>IFERROR(INDEX(Raw_Data!P:P,MATCH(Product_Master!A669,Raw_Data!N:N,0)),"NOT FOUND")</f>
        <v>Appliances</v>
      </c>
      <c r="E669" s="11">
        <f>AVERAGEIF(Raw_Data!N:N,Product_Master!A669,Raw_Data!R:R)</f>
        <v>37.765500000000003</v>
      </c>
      <c r="F669" s="11">
        <f>AVERAGEIF(Raw_Data!N:N,Product_Master!A669,Raw_Data!U:U)</f>
        <v>11.996099999999998</v>
      </c>
      <c r="G669">
        <f>SUMIF(Raw_Data!N:N,Product_Master!A669,Raw_Data!S:S)</f>
        <v>12</v>
      </c>
      <c r="H669" s="11">
        <f>SUMIF(Raw_Data!N:N,Product_Master!A669,Raw_Data!R:R)</f>
        <v>151.06200000000001</v>
      </c>
      <c r="I669" s="13">
        <f t="shared" si="20"/>
        <v>31.764705882352935</v>
      </c>
      <c r="J669" t="str">
        <f t="shared" si="21"/>
        <v>Low Performer</v>
      </c>
    </row>
    <row r="670" spans="1:10" x14ac:dyDescent="0.3">
      <c r="A670" t="s">
        <v>2598</v>
      </c>
      <c r="B670" t="str">
        <f>IFERROR(INDEX(Raw_Data!Q:Q,MATCH(Product_Master!A670,Raw_Data!N:N,0)),"NOT FOUND")</f>
        <v>Zebra GX420t Direct Thermal/Thermal Transfer Printer</v>
      </c>
      <c r="C670" t="str">
        <f>IFERROR(INDEX(Raw_Data!O:O,MATCH(Product_Master!A670,Raw_Data!N:N,0)),"NOT FOUND")</f>
        <v>Technology</v>
      </c>
      <c r="D670" t="str">
        <f>IFERROR(INDEX(Raw_Data!P:P,MATCH(Product_Master!A670,Raw_Data!N:N,0)),"NOT FOUND")</f>
        <v>Machines</v>
      </c>
      <c r="E670" s="11">
        <f>AVERAGEIF(Raw_Data!N:N,Product_Master!A670,Raw_Data!R:R)</f>
        <v>1929.1183333333331</v>
      </c>
      <c r="F670" s="11">
        <f>AVERAGEIF(Raw_Data!N:N,Product_Master!A670,Raw_Data!U:U)</f>
        <v>169.904</v>
      </c>
      <c r="G670">
        <f>SUMIF(Raw_Data!N:N,Product_Master!A670,Raw_Data!S:S)</f>
        <v>14</v>
      </c>
      <c r="H670" s="11">
        <f>SUMIF(Raw_Data!N:N,Product_Master!A670,Raw_Data!R:R)</f>
        <v>5787.3549999999996</v>
      </c>
      <c r="I670" s="13">
        <f t="shared" si="20"/>
        <v>8.8073394495412849</v>
      </c>
      <c r="J670" t="str">
        <f t="shared" si="21"/>
        <v>High Performer</v>
      </c>
    </row>
    <row r="671" spans="1:10" x14ac:dyDescent="0.3">
      <c r="A671" t="s">
        <v>2601</v>
      </c>
      <c r="B671" t="str">
        <f>IFERROR(INDEX(Raw_Data!Q:Q,MATCH(Product_Master!A671,Raw_Data!N:N,0)),"NOT FOUND")</f>
        <v>GBC ProClick Punch Binding System</v>
      </c>
      <c r="C671" t="str">
        <f>IFERROR(INDEX(Raw_Data!O:O,MATCH(Product_Master!A671,Raw_Data!N:N,0)),"NOT FOUND")</f>
        <v>Office Supplies</v>
      </c>
      <c r="D671" t="str">
        <f>IFERROR(INDEX(Raw_Data!P:P,MATCH(Product_Master!A671,Raw_Data!N:N,0)),"NOT FOUND")</f>
        <v>Binders</v>
      </c>
      <c r="E671" s="11">
        <f>AVERAGEIF(Raw_Data!N:N,Product_Master!A671,Raw_Data!R:R)</f>
        <v>224.84400000000002</v>
      </c>
      <c r="F671" s="11">
        <f>AVERAGEIF(Raw_Data!N:N,Product_Master!A671,Raw_Data!U:U)</f>
        <v>80.340599999999995</v>
      </c>
      <c r="G671">
        <f>SUMIF(Raw_Data!N:N,Product_Master!A671,Raw_Data!S:S)</f>
        <v>31</v>
      </c>
      <c r="H671" s="11">
        <f>SUMIF(Raw_Data!N:N,Product_Master!A671,Raw_Data!R:R)</f>
        <v>1573.9080000000001</v>
      </c>
      <c r="I671" s="13">
        <f t="shared" si="20"/>
        <v>35.731707317073166</v>
      </c>
      <c r="J671" t="str">
        <f t="shared" si="21"/>
        <v>High Performer</v>
      </c>
    </row>
    <row r="672" spans="1:10" x14ac:dyDescent="0.3">
      <c r="A672" t="s">
        <v>2606</v>
      </c>
      <c r="B672" t="str">
        <f>IFERROR(INDEX(Raw_Data!Q:Q,MATCH(Product_Master!A672,Raw_Data!N:N,0)),"NOT FOUND")</f>
        <v>Adams Telephone Message Books, 5 1/4” x 11”</v>
      </c>
      <c r="C672" t="str">
        <f>IFERROR(INDEX(Raw_Data!O:O,MATCH(Product_Master!A672,Raw_Data!N:N,0)),"NOT FOUND")</f>
        <v>Office Supplies</v>
      </c>
      <c r="D672" t="str">
        <f>IFERROR(INDEX(Raw_Data!P:P,MATCH(Product_Master!A672,Raw_Data!N:N,0)),"NOT FOUND")</f>
        <v>Paper</v>
      </c>
      <c r="E672" s="11">
        <f>AVERAGEIF(Raw_Data!N:N,Product_Master!A672,Raw_Data!R:R)</f>
        <v>16.187199999999997</v>
      </c>
      <c r="F672" s="11">
        <f>AVERAGEIF(Raw_Data!N:N,Product_Master!A672,Raw_Data!U:U)</f>
        <v>6.5835999999999997</v>
      </c>
      <c r="G672">
        <f>SUMIF(Raw_Data!N:N,Product_Master!A672,Raw_Data!S:S)</f>
        <v>15</v>
      </c>
      <c r="H672" s="11">
        <f>SUMIF(Raw_Data!N:N,Product_Master!A672,Raw_Data!R:R)</f>
        <v>80.935999999999993</v>
      </c>
      <c r="I672" s="13">
        <f t="shared" si="20"/>
        <v>40.671641791044784</v>
      </c>
      <c r="J672" t="str">
        <f t="shared" si="21"/>
        <v>Low Performer</v>
      </c>
    </row>
    <row r="673" spans="1:10" x14ac:dyDescent="0.3">
      <c r="A673" t="s">
        <v>2612</v>
      </c>
      <c r="B673" t="str">
        <f>IFERROR(INDEX(Raw_Data!Q:Q,MATCH(Product_Master!A673,Raw_Data!N:N,0)),"NOT FOUND")</f>
        <v>Newell 335</v>
      </c>
      <c r="C673" t="str">
        <f>IFERROR(INDEX(Raw_Data!O:O,MATCH(Product_Master!A673,Raw_Data!N:N,0)),"NOT FOUND")</f>
        <v>Office Supplies</v>
      </c>
      <c r="D673" t="str">
        <f>IFERROR(INDEX(Raw_Data!P:P,MATCH(Product_Master!A673,Raw_Data!N:N,0)),"NOT FOUND")</f>
        <v>Art</v>
      </c>
      <c r="E673" s="11">
        <f>AVERAGEIF(Raw_Data!N:N,Product_Master!A673,Raw_Data!R:R)</f>
        <v>8.64</v>
      </c>
      <c r="F673" s="11">
        <f>AVERAGEIF(Raw_Data!N:N,Product_Master!A673,Raw_Data!U:U)</f>
        <v>2.5056000000000003</v>
      </c>
      <c r="G673">
        <f>SUMIF(Raw_Data!N:N,Product_Master!A673,Raw_Data!S:S)</f>
        <v>12</v>
      </c>
      <c r="H673" s="11">
        <f>SUMIF(Raw_Data!N:N,Product_Master!A673,Raw_Data!R:R)</f>
        <v>34.56</v>
      </c>
      <c r="I673" s="13">
        <f t="shared" si="20"/>
        <v>29.000000000000004</v>
      </c>
      <c r="J673" t="str">
        <f t="shared" si="21"/>
        <v>Low Performer</v>
      </c>
    </row>
    <row r="674" spans="1:10" x14ac:dyDescent="0.3">
      <c r="A674" t="s">
        <v>2614</v>
      </c>
      <c r="B674" t="str">
        <f>IFERROR(INDEX(Raw_Data!Q:Q,MATCH(Product_Master!A674,Raw_Data!N:N,0)),"NOT FOUND")</f>
        <v>O'Sullivan 3-Shelf Heavy-Duty Bookcases</v>
      </c>
      <c r="C674" t="str">
        <f>IFERROR(INDEX(Raw_Data!O:O,MATCH(Product_Master!A674,Raw_Data!N:N,0)),"NOT FOUND")</f>
        <v>Furniture</v>
      </c>
      <c r="D674" t="str">
        <f>IFERROR(INDEX(Raw_Data!P:P,MATCH(Product_Master!A674,Raw_Data!N:N,0)),"NOT FOUND")</f>
        <v>Bookcases</v>
      </c>
      <c r="E674" s="11">
        <f>AVERAGEIF(Raw_Data!N:N,Product_Master!A674,Raw_Data!R:R)</f>
        <v>223.839</v>
      </c>
      <c r="F674" s="11">
        <f>AVERAGEIF(Raw_Data!N:N,Product_Master!A674,Raw_Data!U:U)</f>
        <v>29.418839999999999</v>
      </c>
      <c r="G674">
        <f>SUMIF(Raw_Data!N:N,Product_Master!A674,Raw_Data!S:S)</f>
        <v>22</v>
      </c>
      <c r="H674" s="11">
        <f>SUMIF(Raw_Data!N:N,Product_Master!A674,Raw_Data!R:R)</f>
        <v>1119.1949999999999</v>
      </c>
      <c r="I674" s="13">
        <f t="shared" si="20"/>
        <v>13.142857142857142</v>
      </c>
      <c r="J674" t="str">
        <f t="shared" si="21"/>
        <v>Medium</v>
      </c>
    </row>
    <row r="675" spans="1:10" x14ac:dyDescent="0.3">
      <c r="A675" t="s">
        <v>2619</v>
      </c>
      <c r="B675" t="str">
        <f>IFERROR(INDEX(Raw_Data!Q:Q,MATCH(Product_Master!A675,Raw_Data!N:N,0)),"NOT FOUND")</f>
        <v>Fellowes Binding Cases</v>
      </c>
      <c r="C675" t="str">
        <f>IFERROR(INDEX(Raw_Data!O:O,MATCH(Product_Master!A675,Raw_Data!N:N,0)),"NOT FOUND")</f>
        <v>Office Supplies</v>
      </c>
      <c r="D675" t="str">
        <f>IFERROR(INDEX(Raw_Data!P:P,MATCH(Product_Master!A675,Raw_Data!N:N,0)),"NOT FOUND")</f>
        <v>Binders</v>
      </c>
      <c r="E675" s="11">
        <f>AVERAGEIF(Raw_Data!N:N,Product_Master!A675,Raw_Data!R:R)</f>
        <v>54.287999999999997</v>
      </c>
      <c r="F675" s="11">
        <f>AVERAGEIF(Raw_Data!N:N,Product_Master!A675,Raw_Data!U:U)</f>
        <v>14.391</v>
      </c>
      <c r="G675">
        <f>SUMIF(Raw_Data!N:N,Product_Master!A675,Raw_Data!S:S)</f>
        <v>31</v>
      </c>
      <c r="H675" s="11">
        <f>SUMIF(Raw_Data!N:N,Product_Master!A675,Raw_Data!R:R)</f>
        <v>271.44</v>
      </c>
      <c r="I675" s="13">
        <f t="shared" si="20"/>
        <v>26.508620689655178</v>
      </c>
      <c r="J675" t="str">
        <f t="shared" si="21"/>
        <v>Low Performer</v>
      </c>
    </row>
    <row r="676" spans="1:10" x14ac:dyDescent="0.3">
      <c r="A676" t="s">
        <v>2621</v>
      </c>
      <c r="B676" t="str">
        <f>IFERROR(INDEX(Raw_Data!Q:Q,MATCH(Product_Master!A676,Raw_Data!N:N,0)),"NOT FOUND")</f>
        <v>Ibico Plastic and Wire Spiral Binding Combs</v>
      </c>
      <c r="C676" t="str">
        <f>IFERROR(INDEX(Raw_Data!O:O,MATCH(Product_Master!A676,Raw_Data!N:N,0)),"NOT FOUND")</f>
        <v>Office Supplies</v>
      </c>
      <c r="D676" t="str">
        <f>IFERROR(INDEX(Raw_Data!P:P,MATCH(Product_Master!A676,Raw_Data!N:N,0)),"NOT FOUND")</f>
        <v>Binders</v>
      </c>
      <c r="E676" s="11">
        <f>AVERAGEIF(Raw_Data!N:N,Product_Master!A676,Raw_Data!R:R)</f>
        <v>23.135666666666665</v>
      </c>
      <c r="F676" s="11">
        <f>AVERAGEIF(Raw_Data!N:N,Product_Master!A676,Raw_Data!U:U)</f>
        <v>2.3978666666666673</v>
      </c>
      <c r="G676">
        <f>SUMIF(Raw_Data!N:N,Product_Master!A676,Raw_Data!S:S)</f>
        <v>41</v>
      </c>
      <c r="H676" s="11">
        <f>SUMIF(Raw_Data!N:N,Product_Master!A676,Raw_Data!R:R)</f>
        <v>208.221</v>
      </c>
      <c r="I676" s="13">
        <f t="shared" si="20"/>
        <v>10.364372469635631</v>
      </c>
      <c r="J676" t="str">
        <f t="shared" si="21"/>
        <v>Low Performer</v>
      </c>
    </row>
    <row r="677" spans="1:10" x14ac:dyDescent="0.3">
      <c r="A677" t="s">
        <v>2623</v>
      </c>
      <c r="B677" t="str">
        <f>IFERROR(INDEX(Raw_Data!Q:Q,MATCH(Product_Master!A677,Raw_Data!N:N,0)),"NOT FOUND")</f>
        <v>Acme Preferred Stainless Steel Scissors</v>
      </c>
      <c r="C677" t="str">
        <f>IFERROR(INDEX(Raw_Data!O:O,MATCH(Product_Master!A677,Raw_Data!N:N,0)),"NOT FOUND")</f>
        <v>Office Supplies</v>
      </c>
      <c r="D677" t="str">
        <f>IFERROR(INDEX(Raw_Data!P:P,MATCH(Product_Master!A677,Raw_Data!N:N,0)),"NOT FOUND")</f>
        <v>Supplies</v>
      </c>
      <c r="E677" s="11">
        <f>AVERAGEIF(Raw_Data!N:N,Product_Master!A677,Raw_Data!R:R)</f>
        <v>22.72</v>
      </c>
      <c r="F677" s="11">
        <f>AVERAGEIF(Raw_Data!N:N,Product_Master!A677,Raw_Data!U:U)</f>
        <v>6.5888</v>
      </c>
      <c r="G677">
        <f>SUMIF(Raw_Data!N:N,Product_Master!A677,Raw_Data!S:S)</f>
        <v>16</v>
      </c>
      <c r="H677" s="11">
        <f>SUMIF(Raw_Data!N:N,Product_Master!A677,Raw_Data!R:R)</f>
        <v>90.88</v>
      </c>
      <c r="I677" s="13">
        <f t="shared" si="20"/>
        <v>29.000000000000004</v>
      </c>
      <c r="J677" t="str">
        <f t="shared" si="21"/>
        <v>Low Performer</v>
      </c>
    </row>
    <row r="678" spans="1:10" x14ac:dyDescent="0.3">
      <c r="A678" t="s">
        <v>2625</v>
      </c>
      <c r="B678" t="str">
        <f>IFERROR(INDEX(Raw_Data!Q:Q,MATCH(Product_Master!A678,Raw_Data!N:N,0)),"NOT FOUND")</f>
        <v>Avery 486</v>
      </c>
      <c r="C678" t="str">
        <f>IFERROR(INDEX(Raw_Data!O:O,MATCH(Product_Master!A678,Raw_Data!N:N,0)),"NOT FOUND")</f>
        <v>Office Supplies</v>
      </c>
      <c r="D678" t="str">
        <f>IFERROR(INDEX(Raw_Data!P:P,MATCH(Product_Master!A678,Raw_Data!N:N,0)),"NOT FOUND")</f>
        <v>Labels</v>
      </c>
      <c r="E678" s="11">
        <f>AVERAGEIF(Raw_Data!N:N,Product_Master!A678,Raw_Data!R:R)</f>
        <v>18.681111111111111</v>
      </c>
      <c r="F678" s="11">
        <f>AVERAGEIF(Raw_Data!N:N,Product_Master!A678,Raw_Data!U:U)</f>
        <v>8.3496444444444435</v>
      </c>
      <c r="G678">
        <f>SUMIF(Raw_Data!N:N,Product_Master!A678,Raw_Data!S:S)</f>
        <v>24</v>
      </c>
      <c r="H678" s="11">
        <f>SUMIF(Raw_Data!N:N,Product_Master!A678,Raw_Data!R:R)</f>
        <v>168.13</v>
      </c>
      <c r="I678" s="13">
        <f t="shared" si="20"/>
        <v>44.695652173913039</v>
      </c>
      <c r="J678" t="str">
        <f t="shared" si="21"/>
        <v>Low Performer</v>
      </c>
    </row>
    <row r="679" spans="1:10" x14ac:dyDescent="0.3">
      <c r="A679" t="s">
        <v>2634</v>
      </c>
      <c r="B679" t="str">
        <f>IFERROR(INDEX(Raw_Data!Q:Q,MATCH(Product_Master!A679,Raw_Data!N:N,0)),"NOT FOUND")</f>
        <v>Linden 10" Round Wall Clock, Black</v>
      </c>
      <c r="C679" t="str">
        <f>IFERROR(INDEX(Raw_Data!O:O,MATCH(Product_Master!A679,Raw_Data!N:N,0)),"NOT FOUND")</f>
        <v>Furniture</v>
      </c>
      <c r="D679" t="str">
        <f>IFERROR(INDEX(Raw_Data!P:P,MATCH(Product_Master!A679,Raw_Data!N:N,0)),"NOT FOUND")</f>
        <v>Furnishings</v>
      </c>
      <c r="E679" s="11">
        <f>AVERAGEIF(Raw_Data!N:N,Product_Master!A679,Raw_Data!R:R)</f>
        <v>42.274666666666668</v>
      </c>
      <c r="F679" s="11">
        <f>AVERAGEIF(Raw_Data!N:N,Product_Master!A679,Raw_Data!U:U)</f>
        <v>6.9778666666666664</v>
      </c>
      <c r="G679">
        <f>SUMIF(Raw_Data!N:N,Product_Master!A679,Raw_Data!S:S)</f>
        <v>21</v>
      </c>
      <c r="H679" s="11">
        <f>SUMIF(Raw_Data!N:N,Product_Master!A679,Raw_Data!R:R)</f>
        <v>253.648</v>
      </c>
      <c r="I679" s="13">
        <f t="shared" si="20"/>
        <v>16.506024096385541</v>
      </c>
      <c r="J679" t="str">
        <f t="shared" si="21"/>
        <v>Low Performer</v>
      </c>
    </row>
    <row r="680" spans="1:10" x14ac:dyDescent="0.3">
      <c r="A680" t="s">
        <v>2640</v>
      </c>
      <c r="B680" t="str">
        <f>IFERROR(INDEX(Raw_Data!Q:Q,MATCH(Product_Master!A680,Raw_Data!N:N,0)),"NOT FOUND")</f>
        <v>Maxell DVD-RAM Discs</v>
      </c>
      <c r="C680" t="str">
        <f>IFERROR(INDEX(Raw_Data!O:O,MATCH(Product_Master!A680,Raw_Data!N:N,0)),"NOT FOUND")</f>
        <v>Technology</v>
      </c>
      <c r="D680" t="str">
        <f>IFERROR(INDEX(Raw_Data!P:P,MATCH(Product_Master!A680,Raw_Data!N:N,0)),"NOT FOUND")</f>
        <v>Accessories</v>
      </c>
      <c r="E680" s="11">
        <f>AVERAGEIF(Raw_Data!N:N,Product_Master!A680,Raw_Data!R:R)</f>
        <v>98.88</v>
      </c>
      <c r="F680" s="11">
        <f>AVERAGEIF(Raw_Data!N:N,Product_Master!A680,Raw_Data!U:U)</f>
        <v>42.518399999999993</v>
      </c>
      <c r="G680">
        <f>SUMIF(Raw_Data!N:N,Product_Master!A680,Raw_Data!S:S)</f>
        <v>18</v>
      </c>
      <c r="H680" s="11">
        <f>SUMIF(Raw_Data!N:N,Product_Master!A680,Raw_Data!R:R)</f>
        <v>296.64</v>
      </c>
      <c r="I680" s="13">
        <f t="shared" si="20"/>
        <v>42.999999999999993</v>
      </c>
      <c r="J680" t="str">
        <f t="shared" si="21"/>
        <v>Medium</v>
      </c>
    </row>
    <row r="681" spans="1:10" x14ac:dyDescent="0.3">
      <c r="A681" t="s">
        <v>2646</v>
      </c>
      <c r="B681" t="str">
        <f>IFERROR(INDEX(Raw_Data!Q:Q,MATCH(Product_Master!A681,Raw_Data!N:N,0)),"NOT FOUND")</f>
        <v>DIXON Oriole Pencils</v>
      </c>
      <c r="C681" t="str">
        <f>IFERROR(INDEX(Raw_Data!O:O,MATCH(Product_Master!A681,Raw_Data!N:N,0)),"NOT FOUND")</f>
        <v>Office Supplies</v>
      </c>
      <c r="D681" t="str">
        <f>IFERROR(INDEX(Raw_Data!P:P,MATCH(Product_Master!A681,Raw_Data!N:N,0)),"NOT FOUND")</f>
        <v>Art</v>
      </c>
      <c r="E681" s="11">
        <f>AVERAGEIF(Raw_Data!N:N,Product_Master!A681,Raw_Data!R:R)</f>
        <v>7.4819999999999993</v>
      </c>
      <c r="F681" s="11">
        <f>AVERAGEIF(Raw_Data!N:N,Product_Master!A681,Raw_Data!U:U)</f>
        <v>1.4361999999999997</v>
      </c>
      <c r="G681">
        <f>SUMIF(Raw_Data!N:N,Product_Master!A681,Raw_Data!S:S)</f>
        <v>19</v>
      </c>
      <c r="H681" s="11">
        <f>SUMIF(Raw_Data!N:N,Product_Master!A681,Raw_Data!R:R)</f>
        <v>44.891999999999996</v>
      </c>
      <c r="I681" s="13">
        <f t="shared" si="20"/>
        <v>19.195402298850574</v>
      </c>
      <c r="J681" t="str">
        <f t="shared" si="21"/>
        <v>Low Performer</v>
      </c>
    </row>
    <row r="682" spans="1:10" x14ac:dyDescent="0.3">
      <c r="A682" t="s">
        <v>2648</v>
      </c>
      <c r="B682" t="str">
        <f>IFERROR(INDEX(Raw_Data!Q:Q,MATCH(Product_Master!A682,Raw_Data!N:N,0)),"NOT FOUND")</f>
        <v>Xerox 202</v>
      </c>
      <c r="C682" t="str">
        <f>IFERROR(INDEX(Raw_Data!O:O,MATCH(Product_Master!A682,Raw_Data!N:N,0)),"NOT FOUND")</f>
        <v>Office Supplies</v>
      </c>
      <c r="D682" t="str">
        <f>IFERROR(INDEX(Raw_Data!P:P,MATCH(Product_Master!A682,Raw_Data!N:N,0)),"NOT FOUND")</f>
        <v>Paper</v>
      </c>
      <c r="E682" s="11">
        <f>AVERAGEIF(Raw_Data!N:N,Product_Master!A682,Raw_Data!R:R)</f>
        <v>21.384</v>
      </c>
      <c r="F682" s="11">
        <f>AVERAGEIF(Raw_Data!N:N,Product_Master!A682,Raw_Data!U:U)</f>
        <v>9.5903999999999989</v>
      </c>
      <c r="G682">
        <f>SUMIF(Raw_Data!N:N,Product_Master!A682,Raw_Data!S:S)</f>
        <v>28</v>
      </c>
      <c r="H682" s="11">
        <f>SUMIF(Raw_Data!N:N,Product_Master!A682,Raw_Data!R:R)</f>
        <v>171.072</v>
      </c>
      <c r="I682" s="13">
        <f t="shared" si="20"/>
        <v>44.848484848484844</v>
      </c>
      <c r="J682" t="str">
        <f t="shared" si="21"/>
        <v>Low Performer</v>
      </c>
    </row>
    <row r="683" spans="1:10" x14ac:dyDescent="0.3">
      <c r="A683" t="s">
        <v>2655</v>
      </c>
      <c r="B683" t="str">
        <f>IFERROR(INDEX(Raw_Data!Q:Q,MATCH(Product_Master!A683,Raw_Data!N:N,0)),"NOT FOUND")</f>
        <v>Xerox 1884</v>
      </c>
      <c r="C683" t="str">
        <f>IFERROR(INDEX(Raw_Data!O:O,MATCH(Product_Master!A683,Raw_Data!N:N,0)),"NOT FOUND")</f>
        <v>Office Supplies</v>
      </c>
      <c r="D683" t="str">
        <f>IFERROR(INDEX(Raw_Data!P:P,MATCH(Product_Master!A683,Raw_Data!N:N,0)),"NOT FOUND")</f>
        <v>Paper</v>
      </c>
      <c r="E683" s="11">
        <f>AVERAGEIF(Raw_Data!N:N,Product_Master!A683,Raw_Data!R:R)</f>
        <v>67.932000000000002</v>
      </c>
      <c r="F683" s="11">
        <f>AVERAGEIF(Raw_Data!N:N,Product_Master!A683,Raw_Data!U:U)</f>
        <v>25.574399999999997</v>
      </c>
      <c r="G683">
        <f>SUMIF(Raw_Data!N:N,Product_Master!A683,Raw_Data!S:S)</f>
        <v>32</v>
      </c>
      <c r="H683" s="11">
        <f>SUMIF(Raw_Data!N:N,Product_Master!A683,Raw_Data!R:R)</f>
        <v>543.45600000000002</v>
      </c>
      <c r="I683" s="13">
        <f t="shared" si="20"/>
        <v>37.647058823529406</v>
      </c>
      <c r="J683" t="str">
        <f t="shared" si="21"/>
        <v>Medium</v>
      </c>
    </row>
    <row r="684" spans="1:10" x14ac:dyDescent="0.3">
      <c r="A684" t="s">
        <v>2657</v>
      </c>
      <c r="B684" t="str">
        <f>IFERROR(INDEX(Raw_Data!Q:Q,MATCH(Product_Master!A684,Raw_Data!N:N,0)),"NOT FOUND")</f>
        <v>Acme Box Cutter Scissors</v>
      </c>
      <c r="C684" t="str">
        <f>IFERROR(INDEX(Raw_Data!O:O,MATCH(Product_Master!A684,Raw_Data!N:N,0)),"NOT FOUND")</f>
        <v>Office Supplies</v>
      </c>
      <c r="D684" t="str">
        <f>IFERROR(INDEX(Raw_Data!P:P,MATCH(Product_Master!A684,Raw_Data!N:N,0)),"NOT FOUND")</f>
        <v>Supplies</v>
      </c>
      <c r="E684" s="11">
        <f>AVERAGEIF(Raw_Data!N:N,Product_Master!A684,Raw_Data!R:R)</f>
        <v>51.15</v>
      </c>
      <c r="F684" s="11">
        <f>AVERAGEIF(Raw_Data!N:N,Product_Master!A684,Raw_Data!U:U)</f>
        <v>12.037299999999997</v>
      </c>
      <c r="G684">
        <f>SUMIF(Raw_Data!N:N,Product_Master!A684,Raw_Data!S:S)</f>
        <v>31</v>
      </c>
      <c r="H684" s="11">
        <f>SUMIF(Raw_Data!N:N,Product_Master!A684,Raw_Data!R:R)</f>
        <v>306.89999999999998</v>
      </c>
      <c r="I684" s="13">
        <f t="shared" si="20"/>
        <v>23.533333333333328</v>
      </c>
      <c r="J684" t="str">
        <f t="shared" si="21"/>
        <v>Medium</v>
      </c>
    </row>
    <row r="685" spans="1:10" x14ac:dyDescent="0.3">
      <c r="A685" t="s">
        <v>2659</v>
      </c>
      <c r="B685" t="str">
        <f>IFERROR(INDEX(Raw_Data!Q:Q,MATCH(Product_Master!A685,Raw_Data!N:N,0)),"NOT FOUND")</f>
        <v>Staple magnet</v>
      </c>
      <c r="C685" t="str">
        <f>IFERROR(INDEX(Raw_Data!O:O,MATCH(Product_Master!A685,Raw_Data!N:N,0)),"NOT FOUND")</f>
        <v>Office Supplies</v>
      </c>
      <c r="D685" t="str">
        <f>IFERROR(INDEX(Raw_Data!P:P,MATCH(Product_Master!A685,Raw_Data!N:N,0)),"NOT FOUND")</f>
        <v>Storage</v>
      </c>
      <c r="E685" s="11">
        <f>AVERAGEIF(Raw_Data!N:N,Product_Master!A685,Raw_Data!R:R)</f>
        <v>17.8</v>
      </c>
      <c r="F685" s="11">
        <f>AVERAGEIF(Raw_Data!N:N,Product_Master!A685,Raw_Data!U:U)</f>
        <v>4.806</v>
      </c>
      <c r="G685">
        <f>SUMIF(Raw_Data!N:N,Product_Master!A685,Raw_Data!S:S)</f>
        <v>5</v>
      </c>
      <c r="H685" s="11">
        <f>SUMIF(Raw_Data!N:N,Product_Master!A685,Raw_Data!R:R)</f>
        <v>53.4</v>
      </c>
      <c r="I685" s="13">
        <f t="shared" si="20"/>
        <v>27</v>
      </c>
      <c r="J685" t="str">
        <f t="shared" si="21"/>
        <v>Low Performer</v>
      </c>
    </row>
    <row r="686" spans="1:10" x14ac:dyDescent="0.3">
      <c r="A686" t="s">
        <v>2668</v>
      </c>
      <c r="B686" t="str">
        <f>IFERROR(INDEX(Raw_Data!Q:Q,MATCH(Product_Master!A686,Raw_Data!N:N,0)),"NOT FOUND")</f>
        <v>Deluxe Chalkboard Eraser Cleaner</v>
      </c>
      <c r="C686" t="str">
        <f>IFERROR(INDEX(Raw_Data!O:O,MATCH(Product_Master!A686,Raw_Data!N:N,0)),"NOT FOUND")</f>
        <v>Office Supplies</v>
      </c>
      <c r="D686" t="str">
        <f>IFERROR(INDEX(Raw_Data!P:P,MATCH(Product_Master!A686,Raw_Data!N:N,0)),"NOT FOUND")</f>
        <v>Art</v>
      </c>
      <c r="E686" s="11">
        <f>AVERAGEIF(Raw_Data!N:N,Product_Master!A686,Raw_Data!R:R)</f>
        <v>36.498000000000005</v>
      </c>
      <c r="F686" s="11">
        <f>AVERAGEIF(Raw_Data!N:N,Product_Master!A686,Raw_Data!U:U)</f>
        <v>15.292199999999999</v>
      </c>
      <c r="G686">
        <f>SUMIF(Raw_Data!N:N,Product_Master!A686,Raw_Data!S:S)</f>
        <v>17</v>
      </c>
      <c r="H686" s="11">
        <f>SUMIF(Raw_Data!N:N,Product_Master!A686,Raw_Data!R:R)</f>
        <v>182.49</v>
      </c>
      <c r="I686" s="13">
        <f t="shared" si="20"/>
        <v>41.898734177215182</v>
      </c>
      <c r="J686" t="str">
        <f t="shared" si="21"/>
        <v>Low Performer</v>
      </c>
    </row>
    <row r="687" spans="1:10" x14ac:dyDescent="0.3">
      <c r="A687" t="s">
        <v>2671</v>
      </c>
      <c r="B687" t="str">
        <f>IFERROR(INDEX(Raw_Data!Q:Q,MATCH(Product_Master!A687,Raw_Data!N:N,0)),"NOT FOUND")</f>
        <v>Logitech MX Performance Wireless Mouse</v>
      </c>
      <c r="C687" t="str">
        <f>IFERROR(INDEX(Raw_Data!O:O,MATCH(Product_Master!A687,Raw_Data!N:N,0)),"NOT FOUND")</f>
        <v>Technology</v>
      </c>
      <c r="D687" t="str">
        <f>IFERROR(INDEX(Raw_Data!P:P,MATCH(Product_Master!A687,Raw_Data!N:N,0)),"NOT FOUND")</f>
        <v>Accessories</v>
      </c>
      <c r="E687" s="11">
        <f>AVERAGEIF(Raw_Data!N:N,Product_Master!A687,Raw_Data!R:R)</f>
        <v>112.83171428571428</v>
      </c>
      <c r="F687" s="11">
        <f>AVERAGEIF(Raw_Data!N:N,Product_Master!A687,Raw_Data!U:U)</f>
        <v>30.259414285714282</v>
      </c>
      <c r="G687">
        <f>SUMIF(Raw_Data!N:N,Product_Master!A687,Raw_Data!S:S)</f>
        <v>23</v>
      </c>
      <c r="H687" s="11">
        <f>SUMIF(Raw_Data!N:N,Product_Master!A687,Raw_Data!R:R)</f>
        <v>789.822</v>
      </c>
      <c r="I687" s="13">
        <f t="shared" si="20"/>
        <v>26.818181818181813</v>
      </c>
      <c r="J687" t="str">
        <f t="shared" si="21"/>
        <v>Medium</v>
      </c>
    </row>
    <row r="688" spans="1:10" x14ac:dyDescent="0.3">
      <c r="A688" t="s">
        <v>2673</v>
      </c>
      <c r="B688" t="str">
        <f>IFERROR(INDEX(Raw_Data!Q:Q,MATCH(Product_Master!A688,Raw_Data!N:N,0)),"NOT FOUND")</f>
        <v>Newell 337</v>
      </c>
      <c r="C688" t="str">
        <f>IFERROR(INDEX(Raw_Data!O:O,MATCH(Product_Master!A688,Raw_Data!N:N,0)),"NOT FOUND")</f>
        <v>Office Supplies</v>
      </c>
      <c r="D688" t="str">
        <f>IFERROR(INDEX(Raw_Data!P:P,MATCH(Product_Master!A688,Raw_Data!N:N,0)),"NOT FOUND")</f>
        <v>Art</v>
      </c>
      <c r="E688" s="11">
        <f>AVERAGEIF(Raw_Data!N:N,Product_Master!A688,Raw_Data!R:R)</f>
        <v>5.2480000000000002</v>
      </c>
      <c r="F688" s="11">
        <f>AVERAGEIF(Raw_Data!N:N,Product_Master!A688,Raw_Data!U:U)</f>
        <v>0.59040000000000004</v>
      </c>
      <c r="G688">
        <f>SUMIF(Raw_Data!N:N,Product_Master!A688,Raw_Data!S:S)</f>
        <v>4</v>
      </c>
      <c r="H688" s="11">
        <f>SUMIF(Raw_Data!N:N,Product_Master!A688,Raw_Data!R:R)</f>
        <v>10.496</v>
      </c>
      <c r="I688" s="13">
        <f t="shared" si="20"/>
        <v>11.25</v>
      </c>
      <c r="J688" t="str">
        <f t="shared" si="21"/>
        <v>Low Performer</v>
      </c>
    </row>
    <row r="689" spans="1:10" x14ac:dyDescent="0.3">
      <c r="A689" t="s">
        <v>2675</v>
      </c>
      <c r="B689" t="str">
        <f>IFERROR(INDEX(Raw_Data!Q:Q,MATCH(Product_Master!A689,Raw_Data!N:N,0)),"NOT FOUND")</f>
        <v>Logitech B530 USB Headset - headset - Full size, Binaural</v>
      </c>
      <c r="C689" t="str">
        <f>IFERROR(INDEX(Raw_Data!O:O,MATCH(Product_Master!A689,Raw_Data!N:N,0)),"NOT FOUND")</f>
        <v>Technology</v>
      </c>
      <c r="D689" t="str">
        <f>IFERROR(INDEX(Raw_Data!P:P,MATCH(Product_Master!A689,Raw_Data!N:N,0)),"NOT FOUND")</f>
        <v>Phones</v>
      </c>
      <c r="E689" s="11">
        <f>AVERAGEIF(Raw_Data!N:N,Product_Master!A689,Raw_Data!R:R)</f>
        <v>73.97999999999999</v>
      </c>
      <c r="F689" s="11">
        <f>AVERAGEIF(Raw_Data!N:N,Product_Master!A689,Raw_Data!U:U)</f>
        <v>6.4732499999999984</v>
      </c>
      <c r="G689">
        <f>SUMIF(Raw_Data!N:N,Product_Master!A689,Raw_Data!S:S)</f>
        <v>25</v>
      </c>
      <c r="H689" s="11">
        <f>SUMIF(Raw_Data!N:N,Product_Master!A689,Raw_Data!R:R)</f>
        <v>739.8</v>
      </c>
      <c r="I689" s="13">
        <f t="shared" si="20"/>
        <v>8.75</v>
      </c>
      <c r="J689" t="str">
        <f t="shared" si="21"/>
        <v>Medium</v>
      </c>
    </row>
    <row r="690" spans="1:10" x14ac:dyDescent="0.3">
      <c r="A690" t="s">
        <v>2680</v>
      </c>
      <c r="B690" t="str">
        <f>IFERROR(INDEX(Raw_Data!Q:Q,MATCH(Product_Master!A690,Raw_Data!N:N,0)),"NOT FOUND")</f>
        <v>Avery 482</v>
      </c>
      <c r="C690" t="str">
        <f>IFERROR(INDEX(Raw_Data!O:O,MATCH(Product_Master!A690,Raw_Data!N:N,0)),"NOT FOUND")</f>
        <v>Office Supplies</v>
      </c>
      <c r="D690" t="str">
        <f>IFERROR(INDEX(Raw_Data!P:P,MATCH(Product_Master!A690,Raw_Data!N:N,0)),"NOT FOUND")</f>
        <v>Labels</v>
      </c>
      <c r="E690" s="11">
        <f>AVERAGEIF(Raw_Data!N:N,Product_Master!A690,Raw_Data!R:R)</f>
        <v>5.78</v>
      </c>
      <c r="F690" s="11">
        <f>AVERAGEIF(Raw_Data!N:N,Product_Master!A690,Raw_Data!U:U)</f>
        <v>2.7166000000000001</v>
      </c>
      <c r="G690">
        <f>SUMIF(Raw_Data!N:N,Product_Master!A690,Raw_Data!S:S)</f>
        <v>4</v>
      </c>
      <c r="H690" s="11">
        <f>SUMIF(Raw_Data!N:N,Product_Master!A690,Raw_Data!R:R)</f>
        <v>11.56</v>
      </c>
      <c r="I690" s="13">
        <f t="shared" si="20"/>
        <v>47</v>
      </c>
      <c r="J690" t="str">
        <f t="shared" si="21"/>
        <v>Low Performer</v>
      </c>
    </row>
    <row r="691" spans="1:10" x14ac:dyDescent="0.3">
      <c r="A691" t="s">
        <v>2682</v>
      </c>
      <c r="B691" t="str">
        <f>IFERROR(INDEX(Raw_Data!Q:Q,MATCH(Product_Master!A691,Raw_Data!N:N,0)),"NOT FOUND")</f>
        <v>Howard Miller 11-1/2" Diameter Ridgewood Wall Clock</v>
      </c>
      <c r="C691" t="str">
        <f>IFERROR(INDEX(Raw_Data!O:O,MATCH(Product_Master!A691,Raw_Data!N:N,0)),"NOT FOUND")</f>
        <v>Furniture</v>
      </c>
      <c r="D691" t="str">
        <f>IFERROR(INDEX(Raw_Data!P:P,MATCH(Product_Master!A691,Raw_Data!N:N,0)),"NOT FOUND")</f>
        <v>Furnishings</v>
      </c>
      <c r="E691" s="11">
        <f>AVERAGEIF(Raw_Data!N:N,Product_Master!A691,Raw_Data!R:R)</f>
        <v>197.37199999999999</v>
      </c>
      <c r="F691" s="11">
        <f>AVERAGEIF(Raw_Data!N:N,Product_Master!A691,Raw_Data!U:U)</f>
        <v>74.793599999999984</v>
      </c>
      <c r="G691">
        <f>SUMIF(Raw_Data!N:N,Product_Master!A691,Raw_Data!S:S)</f>
        <v>24</v>
      </c>
      <c r="H691" s="11">
        <f>SUMIF(Raw_Data!N:N,Product_Master!A691,Raw_Data!R:R)</f>
        <v>1184.232</v>
      </c>
      <c r="I691" s="13">
        <f t="shared" si="20"/>
        <v>37.89473684210526</v>
      </c>
      <c r="J691" t="str">
        <f t="shared" si="21"/>
        <v>Medium</v>
      </c>
    </row>
    <row r="692" spans="1:10" x14ac:dyDescent="0.3">
      <c r="A692" t="s">
        <v>2687</v>
      </c>
      <c r="B692" t="str">
        <f>IFERROR(INDEX(Raw_Data!Q:Q,MATCH(Product_Master!A692,Raw_Data!N:N,0)),"NOT FOUND")</f>
        <v>Avery 483</v>
      </c>
      <c r="C692" t="str">
        <f>IFERROR(INDEX(Raw_Data!O:O,MATCH(Product_Master!A692,Raw_Data!N:N,0)),"NOT FOUND")</f>
        <v>Office Supplies</v>
      </c>
      <c r="D692" t="str">
        <f>IFERROR(INDEX(Raw_Data!P:P,MATCH(Product_Master!A692,Raw_Data!N:N,0)),"NOT FOUND")</f>
        <v>Labels</v>
      </c>
      <c r="E692" s="11">
        <f>AVERAGEIF(Raw_Data!N:N,Product_Master!A692,Raw_Data!R:R)</f>
        <v>13.943999999999997</v>
      </c>
      <c r="F692" s="11">
        <f>AVERAGEIF(Raw_Data!N:N,Product_Master!A692,Raw_Data!U:U)</f>
        <v>5.4281999999999995</v>
      </c>
      <c r="G692">
        <f>SUMIF(Raw_Data!N:N,Product_Master!A692,Raw_Data!S:S)</f>
        <v>19</v>
      </c>
      <c r="H692" s="11">
        <f>SUMIF(Raw_Data!N:N,Product_Master!A692,Raw_Data!R:R)</f>
        <v>83.663999999999987</v>
      </c>
      <c r="I692" s="13">
        <f t="shared" si="20"/>
        <v>38.928571428571438</v>
      </c>
      <c r="J692" t="str">
        <f t="shared" si="21"/>
        <v>Low Performer</v>
      </c>
    </row>
    <row r="693" spans="1:10" x14ac:dyDescent="0.3">
      <c r="A693" t="s">
        <v>2692</v>
      </c>
      <c r="B693" t="str">
        <f>IFERROR(INDEX(Raw_Data!Q:Q,MATCH(Product_Master!A693,Raw_Data!N:N,0)),"NOT FOUND")</f>
        <v>Large Capacity Hanging Post Binders</v>
      </c>
      <c r="C693" t="str">
        <f>IFERROR(INDEX(Raw_Data!O:O,MATCH(Product_Master!A693,Raw_Data!N:N,0)),"NOT FOUND")</f>
        <v>Office Supplies</v>
      </c>
      <c r="D693" t="str">
        <f>IFERROR(INDEX(Raw_Data!P:P,MATCH(Product_Master!A693,Raw_Data!N:N,0)),"NOT FOUND")</f>
        <v>Binders</v>
      </c>
      <c r="E693" s="11">
        <f>AVERAGEIF(Raw_Data!N:N,Product_Master!A693,Raw_Data!R:R)</f>
        <v>55.388999999999996</v>
      </c>
      <c r="F693" s="11">
        <f>AVERAGEIF(Raw_Data!N:N,Product_Master!A693,Raw_Data!U:U)</f>
        <v>-3.8922000000000003</v>
      </c>
      <c r="G693">
        <f>SUMIF(Raw_Data!N:N,Product_Master!A693,Raw_Data!S:S)</f>
        <v>22</v>
      </c>
      <c r="H693" s="11">
        <f>SUMIF(Raw_Data!N:N,Product_Master!A693,Raw_Data!R:R)</f>
        <v>276.94499999999999</v>
      </c>
      <c r="I693" s="13">
        <f t="shared" si="20"/>
        <v>-7.027027027027029</v>
      </c>
      <c r="J693" t="str">
        <f t="shared" si="21"/>
        <v>Low Performer</v>
      </c>
    </row>
    <row r="694" spans="1:10" x14ac:dyDescent="0.3">
      <c r="A694" t="s">
        <v>2697</v>
      </c>
      <c r="B694" t="str">
        <f>IFERROR(INDEX(Raw_Data!Q:Q,MATCH(Product_Master!A694,Raw_Data!N:N,0)),"NOT FOUND")</f>
        <v>GBC Ibimaster 500 Manual ProClick Binding System</v>
      </c>
      <c r="C694" t="str">
        <f>IFERROR(INDEX(Raw_Data!O:O,MATCH(Product_Master!A694,Raw_Data!N:N,0)),"NOT FOUND")</f>
        <v>Office Supplies</v>
      </c>
      <c r="D694" t="str">
        <f>IFERROR(INDEX(Raw_Data!P:P,MATCH(Product_Master!A694,Raw_Data!N:N,0)),"NOT FOUND")</f>
        <v>Binders</v>
      </c>
      <c r="E694" s="11">
        <f>AVERAGEIF(Raw_Data!N:N,Product_Master!A694,Raw_Data!R:R)</f>
        <v>2113.8333333333335</v>
      </c>
      <c r="F694" s="11">
        <f>AVERAGEIF(Raw_Data!N:N,Product_Master!A694,Raw_Data!U:U)</f>
        <v>84.553333333333285</v>
      </c>
      <c r="G694">
        <f>SUMIF(Raw_Data!N:N,Product_Master!A694,Raw_Data!S:S)</f>
        <v>48</v>
      </c>
      <c r="H694" s="11">
        <f>SUMIF(Raw_Data!N:N,Product_Master!A694,Raw_Data!R:R)</f>
        <v>19024.5</v>
      </c>
      <c r="I694" s="13">
        <f t="shared" si="20"/>
        <v>3.9999999999999973</v>
      </c>
      <c r="J694" t="str">
        <f t="shared" si="21"/>
        <v>High Performer</v>
      </c>
    </row>
    <row r="695" spans="1:10" x14ac:dyDescent="0.3">
      <c r="A695" t="s">
        <v>2701</v>
      </c>
      <c r="B695" t="str">
        <f>IFERROR(INDEX(Raw_Data!Q:Q,MATCH(Product_Master!A695,Raw_Data!N:N,0)),"NOT FOUND")</f>
        <v>Southworth 100% Cotton The Best Paper</v>
      </c>
      <c r="C695" t="str">
        <f>IFERROR(INDEX(Raw_Data!O:O,MATCH(Product_Master!A695,Raw_Data!N:N,0)),"NOT FOUND")</f>
        <v>Office Supplies</v>
      </c>
      <c r="D695" t="str">
        <f>IFERROR(INDEX(Raw_Data!P:P,MATCH(Product_Master!A695,Raw_Data!N:N,0)),"NOT FOUND")</f>
        <v>Paper</v>
      </c>
      <c r="E695" s="11">
        <f>AVERAGEIF(Raw_Data!N:N,Product_Master!A695,Raw_Data!R:R)</f>
        <v>50.512</v>
      </c>
      <c r="F695" s="11">
        <f>AVERAGEIF(Raw_Data!N:N,Product_Master!A695,Raw_Data!U:U)</f>
        <v>21.811999999999998</v>
      </c>
      <c r="G695">
        <f>SUMIF(Raw_Data!N:N,Product_Master!A695,Raw_Data!S:S)</f>
        <v>15</v>
      </c>
      <c r="H695" s="11">
        <f>SUMIF(Raw_Data!N:N,Product_Master!A695,Raw_Data!R:R)</f>
        <v>151.536</v>
      </c>
      <c r="I695" s="13">
        <f t="shared" si="20"/>
        <v>43.18181818181818</v>
      </c>
      <c r="J695" t="str">
        <f t="shared" si="21"/>
        <v>Low Performer</v>
      </c>
    </row>
    <row r="696" spans="1:10" x14ac:dyDescent="0.3">
      <c r="A696" t="s">
        <v>2707</v>
      </c>
      <c r="B696" t="str">
        <f>IFERROR(INDEX(Raw_Data!Q:Q,MATCH(Product_Master!A696,Raw_Data!N:N,0)),"NOT FOUND")</f>
        <v>Xerox 1910</v>
      </c>
      <c r="C696" t="str">
        <f>IFERROR(INDEX(Raw_Data!O:O,MATCH(Product_Master!A696,Raw_Data!N:N,0)),"NOT FOUND")</f>
        <v>Office Supplies</v>
      </c>
      <c r="D696" t="str">
        <f>IFERROR(INDEX(Raw_Data!P:P,MATCH(Product_Master!A696,Raw_Data!N:N,0)),"NOT FOUND")</f>
        <v>Paper</v>
      </c>
      <c r="E696" s="11">
        <f>AVERAGEIF(Raw_Data!N:N,Product_Master!A696,Raw_Data!R:R)</f>
        <v>117.21760000000002</v>
      </c>
      <c r="F696" s="11">
        <f>AVERAGEIF(Raw_Data!N:N,Product_Master!A696,Raw_Data!U:U)</f>
        <v>47.271360000000001</v>
      </c>
      <c r="G696">
        <f>SUMIF(Raw_Data!N:N,Product_Master!A696,Raw_Data!S:S)</f>
        <v>14</v>
      </c>
      <c r="H696" s="11">
        <f>SUMIF(Raw_Data!N:N,Product_Master!A696,Raw_Data!R:R)</f>
        <v>586.08800000000008</v>
      </c>
      <c r="I696" s="13">
        <f t="shared" si="20"/>
        <v>40.327868852459012</v>
      </c>
      <c r="J696" t="str">
        <f t="shared" si="21"/>
        <v>Medium</v>
      </c>
    </row>
    <row r="697" spans="1:10" x14ac:dyDescent="0.3">
      <c r="A697" t="s">
        <v>2710</v>
      </c>
      <c r="B697" t="str">
        <f>IFERROR(INDEX(Raw_Data!Q:Q,MATCH(Product_Master!A697,Raw_Data!N:N,0)),"NOT FOUND")</f>
        <v>Logitech G19 Programmable Gaming Keyboard</v>
      </c>
      <c r="C697" t="str">
        <f>IFERROR(INDEX(Raw_Data!O:O,MATCH(Product_Master!A697,Raw_Data!N:N,0)),"NOT FOUND")</f>
        <v>Technology</v>
      </c>
      <c r="D697" t="str">
        <f>IFERROR(INDEX(Raw_Data!P:P,MATCH(Product_Master!A697,Raw_Data!N:N,0)),"NOT FOUND")</f>
        <v>Accessories</v>
      </c>
      <c r="E697" s="11">
        <f>AVERAGEIF(Raw_Data!N:N,Product_Master!A697,Raw_Data!R:R)</f>
        <v>917.10239999999988</v>
      </c>
      <c r="F697" s="11">
        <f>AVERAGEIF(Raw_Data!N:N,Product_Master!A697,Raw_Data!U:U)</f>
        <v>295.02287999999993</v>
      </c>
      <c r="G697">
        <f>SUMIF(Raw_Data!N:N,Product_Master!A697,Raw_Data!S:S)</f>
        <v>60</v>
      </c>
      <c r="H697" s="11">
        <f>SUMIF(Raw_Data!N:N,Product_Master!A697,Raw_Data!R:R)</f>
        <v>13756.535999999998</v>
      </c>
      <c r="I697" s="13">
        <f t="shared" si="20"/>
        <v>32.169022783061081</v>
      </c>
      <c r="J697" t="str">
        <f t="shared" si="21"/>
        <v>High Performer</v>
      </c>
    </row>
    <row r="698" spans="1:10" x14ac:dyDescent="0.3">
      <c r="A698" t="s">
        <v>2715</v>
      </c>
      <c r="B698" t="str">
        <f>IFERROR(INDEX(Raw_Data!Q:Q,MATCH(Product_Master!A698,Raw_Data!N:N,0)),"NOT FOUND")</f>
        <v>Acco Pressboard Covers with Storage Hooks, 14 7/8" x 11", Light Blue</v>
      </c>
      <c r="C698" t="str">
        <f>IFERROR(INDEX(Raw_Data!O:O,MATCH(Product_Master!A698,Raw_Data!N:N,0)),"NOT FOUND")</f>
        <v>Office Supplies</v>
      </c>
      <c r="D698" t="str">
        <f>IFERROR(INDEX(Raw_Data!P:P,MATCH(Product_Master!A698,Raw_Data!N:N,0)),"NOT FOUND")</f>
        <v>Binders</v>
      </c>
      <c r="E698" s="11">
        <f>AVERAGEIF(Raw_Data!N:N,Product_Master!A698,Raw_Data!R:R)</f>
        <v>11.91790909090909</v>
      </c>
      <c r="F698" s="11">
        <f>AVERAGEIF(Raw_Data!N:N,Product_Master!A698,Raw_Data!U:U)</f>
        <v>1.6738636363636359</v>
      </c>
      <c r="G698">
        <f>SUMIF(Raw_Data!N:N,Product_Master!A698,Raw_Data!S:S)</f>
        <v>45</v>
      </c>
      <c r="H698" s="11">
        <f>SUMIF(Raw_Data!N:N,Product_Master!A698,Raw_Data!R:R)</f>
        <v>131.09699999999998</v>
      </c>
      <c r="I698" s="13">
        <f t="shared" si="20"/>
        <v>14.044943820224717</v>
      </c>
      <c r="J698" t="str">
        <f t="shared" si="21"/>
        <v>Low Performer</v>
      </c>
    </row>
    <row r="699" spans="1:10" x14ac:dyDescent="0.3">
      <c r="A699" t="s">
        <v>2718</v>
      </c>
      <c r="B699" t="str">
        <f>IFERROR(INDEX(Raw_Data!Q:Q,MATCH(Product_Master!A699,Raw_Data!N:N,0)),"NOT FOUND")</f>
        <v>Lock-Up Easel 'Spel-Binder'</v>
      </c>
      <c r="C699" t="str">
        <f>IFERROR(INDEX(Raw_Data!O:O,MATCH(Product_Master!A699,Raw_Data!N:N,0)),"NOT FOUND")</f>
        <v>Office Supplies</v>
      </c>
      <c r="D699" t="str">
        <f>IFERROR(INDEX(Raw_Data!P:P,MATCH(Product_Master!A699,Raw_Data!N:N,0)),"NOT FOUND")</f>
        <v>Binders</v>
      </c>
      <c r="E699" s="11">
        <f>AVERAGEIF(Raw_Data!N:N,Product_Master!A699,Raw_Data!R:R)</f>
        <v>100.67014285714286</v>
      </c>
      <c r="F699" s="11">
        <f>AVERAGEIF(Raw_Data!N:N,Product_Master!A699,Raw_Data!U:U)</f>
        <v>5.6244857142857141</v>
      </c>
      <c r="G699">
        <f>SUMIF(Raw_Data!N:N,Product_Master!A699,Raw_Data!S:S)</f>
        <v>44</v>
      </c>
      <c r="H699" s="11">
        <f>SUMIF(Raw_Data!N:N,Product_Master!A699,Raw_Data!R:R)</f>
        <v>704.69100000000003</v>
      </c>
      <c r="I699" s="13">
        <f t="shared" si="20"/>
        <v>5.5870445344129553</v>
      </c>
      <c r="J699" t="str">
        <f t="shared" si="21"/>
        <v>Medium</v>
      </c>
    </row>
    <row r="700" spans="1:10" x14ac:dyDescent="0.3">
      <c r="A700" t="s">
        <v>2728</v>
      </c>
      <c r="B700" t="str">
        <f>IFERROR(INDEX(Raw_Data!Q:Q,MATCH(Product_Master!A700,Raw_Data!N:N,0)),"NOT FOUND")</f>
        <v>Dax Clear Box Frame</v>
      </c>
      <c r="C700" t="str">
        <f>IFERROR(INDEX(Raw_Data!O:O,MATCH(Product_Master!A700,Raw_Data!N:N,0)),"NOT FOUND")</f>
        <v>Furniture</v>
      </c>
      <c r="D700" t="str">
        <f>IFERROR(INDEX(Raw_Data!P:P,MATCH(Product_Master!A700,Raw_Data!N:N,0)),"NOT FOUND")</f>
        <v>Furnishings</v>
      </c>
      <c r="E700" s="11">
        <f>AVERAGEIF(Raw_Data!N:N,Product_Master!A700,Raw_Data!R:R)</f>
        <v>16.004999999999999</v>
      </c>
      <c r="F700" s="11">
        <f>AVERAGEIF(Raw_Data!N:N,Product_Master!A700,Raw_Data!U:U)</f>
        <v>2.5608000000000004</v>
      </c>
      <c r="G700">
        <f>SUMIF(Raw_Data!N:N,Product_Master!A700,Raw_Data!S:S)</f>
        <v>14</v>
      </c>
      <c r="H700" s="11">
        <f>SUMIF(Raw_Data!N:N,Product_Master!A700,Raw_Data!R:R)</f>
        <v>96.03</v>
      </c>
      <c r="I700" s="13">
        <f t="shared" si="20"/>
        <v>16.000000000000004</v>
      </c>
      <c r="J700" t="str">
        <f t="shared" si="21"/>
        <v>Low Performer</v>
      </c>
    </row>
    <row r="701" spans="1:10" x14ac:dyDescent="0.3">
      <c r="A701" t="s">
        <v>2733</v>
      </c>
      <c r="B701" t="str">
        <f>IFERROR(INDEX(Raw_Data!Q:Q,MATCH(Product_Master!A701,Raw_Data!N:N,0)),"NOT FOUND")</f>
        <v>Fellowes Black Plastic Comb Bindings</v>
      </c>
      <c r="C701" t="str">
        <f>IFERROR(INDEX(Raw_Data!O:O,MATCH(Product_Master!A701,Raw_Data!N:N,0)),"NOT FOUND")</f>
        <v>Office Supplies</v>
      </c>
      <c r="D701" t="str">
        <f>IFERROR(INDEX(Raw_Data!P:P,MATCH(Product_Master!A701,Raw_Data!N:N,0)),"NOT FOUND")</f>
        <v>Binders</v>
      </c>
      <c r="E701" s="11">
        <f>AVERAGEIF(Raw_Data!N:N,Product_Master!A701,Raw_Data!R:R)</f>
        <v>11.361777777777778</v>
      </c>
      <c r="F701" s="11">
        <f>AVERAGEIF(Raw_Data!N:N,Product_Master!A701,Raw_Data!U:U)</f>
        <v>-0.49062222222222235</v>
      </c>
      <c r="G701">
        <f>SUMIF(Raw_Data!N:N,Product_Master!A701,Raw_Data!S:S)</f>
        <v>34</v>
      </c>
      <c r="H701" s="11">
        <f>SUMIF(Raw_Data!N:N,Product_Master!A701,Raw_Data!R:R)</f>
        <v>102.256</v>
      </c>
      <c r="I701" s="13">
        <f t="shared" si="20"/>
        <v>-4.3181818181818192</v>
      </c>
      <c r="J701" t="str">
        <f t="shared" si="21"/>
        <v>Low Performer</v>
      </c>
    </row>
    <row r="702" spans="1:10" x14ac:dyDescent="0.3">
      <c r="A702" t="s">
        <v>2736</v>
      </c>
      <c r="B702" t="str">
        <f>IFERROR(INDEX(Raw_Data!Q:Q,MATCH(Product_Master!A702,Raw_Data!N:N,0)),"NOT FOUND")</f>
        <v>Eldon Shelf Savers Cubes and Bins</v>
      </c>
      <c r="C702" t="str">
        <f>IFERROR(INDEX(Raw_Data!O:O,MATCH(Product_Master!A702,Raw_Data!N:N,0)),"NOT FOUND")</f>
        <v>Office Supplies</v>
      </c>
      <c r="D702" t="str">
        <f>IFERROR(INDEX(Raw_Data!P:P,MATCH(Product_Master!A702,Raw_Data!N:N,0)),"NOT FOUND")</f>
        <v>Storage</v>
      </c>
      <c r="E702" s="11">
        <f>AVERAGEIF(Raw_Data!N:N,Product_Master!A702,Raw_Data!R:R)</f>
        <v>37.517499999999998</v>
      </c>
      <c r="F702" s="11">
        <f>AVERAGEIF(Raw_Data!N:N,Product_Master!A702,Raw_Data!U:U)</f>
        <v>-0.95974999999999988</v>
      </c>
      <c r="G702">
        <f>SUMIF(Raw_Data!N:N,Product_Master!A702,Raw_Data!S:S)</f>
        <v>45</v>
      </c>
      <c r="H702" s="11">
        <f>SUMIF(Raw_Data!N:N,Product_Master!A702,Raw_Data!R:R)</f>
        <v>300.14</v>
      </c>
      <c r="I702" s="13">
        <f t="shared" si="20"/>
        <v>-2.558139534883721</v>
      </c>
      <c r="J702" t="str">
        <f t="shared" si="21"/>
        <v>Medium</v>
      </c>
    </row>
    <row r="703" spans="1:10" x14ac:dyDescent="0.3">
      <c r="A703" t="s">
        <v>2744</v>
      </c>
      <c r="B703" t="str">
        <f>IFERROR(INDEX(Raw_Data!Q:Q,MATCH(Product_Master!A703,Raw_Data!N:N,0)),"NOT FOUND")</f>
        <v xml:space="preserve">Anker Ultrathin Bluetooth Wireless Keyboard Aluminum Cover with Stand </v>
      </c>
      <c r="C703" t="str">
        <f>IFERROR(INDEX(Raw_Data!O:O,MATCH(Product_Master!A703,Raw_Data!N:N,0)),"NOT FOUND")</f>
        <v>Technology</v>
      </c>
      <c r="D703" t="str">
        <f>IFERROR(INDEX(Raw_Data!P:P,MATCH(Product_Master!A703,Raw_Data!N:N,0)),"NOT FOUND")</f>
        <v>Accessories</v>
      </c>
      <c r="E703" s="11">
        <f>AVERAGEIF(Raw_Data!N:N,Product_Master!A703,Raw_Data!R:R)</f>
        <v>122.959</v>
      </c>
      <c r="F703" s="11">
        <f>AVERAGEIF(Raw_Data!N:N,Product_Master!A703,Raw_Data!U:U)</f>
        <v>8.2472500000000011</v>
      </c>
      <c r="G703">
        <f>SUMIF(Raw_Data!N:N,Product_Master!A703,Raw_Data!S:S)</f>
        <v>17</v>
      </c>
      <c r="H703" s="11">
        <f>SUMIF(Raw_Data!N:N,Product_Master!A703,Raw_Data!R:R)</f>
        <v>491.83600000000001</v>
      </c>
      <c r="I703" s="13">
        <f t="shared" si="20"/>
        <v>6.7073170731707323</v>
      </c>
      <c r="J703" t="str">
        <f t="shared" si="21"/>
        <v>Medium</v>
      </c>
    </row>
    <row r="704" spans="1:10" x14ac:dyDescent="0.3">
      <c r="A704" t="s">
        <v>2747</v>
      </c>
      <c r="B704" t="str">
        <f>IFERROR(INDEX(Raw_Data!Q:Q,MATCH(Product_Master!A704,Raw_Data!N:N,0)),"NOT FOUND")</f>
        <v>Ampad Poly Cover Wirebound Steno Book, 6" x 9" Assorted Colors, Gregg Ruled</v>
      </c>
      <c r="C704" t="str">
        <f>IFERROR(INDEX(Raw_Data!O:O,MATCH(Product_Master!A704,Raw_Data!N:N,0)),"NOT FOUND")</f>
        <v>Office Supplies</v>
      </c>
      <c r="D704" t="str">
        <f>IFERROR(INDEX(Raw_Data!P:P,MATCH(Product_Master!A704,Raw_Data!N:N,0)),"NOT FOUND")</f>
        <v>Paper</v>
      </c>
      <c r="E704" s="11">
        <f>AVERAGEIF(Raw_Data!N:N,Product_Master!A704,Raw_Data!R:R)</f>
        <v>9.5340000000000007</v>
      </c>
      <c r="F704" s="11">
        <f>AVERAGEIF(Raw_Data!N:N,Product_Master!A704,Raw_Data!U:U)</f>
        <v>3.9157499999999996</v>
      </c>
      <c r="G704">
        <f>SUMIF(Raw_Data!N:N,Product_Master!A704,Raw_Data!S:S)</f>
        <v>9</v>
      </c>
      <c r="H704" s="11">
        <f>SUMIF(Raw_Data!N:N,Product_Master!A704,Raw_Data!R:R)</f>
        <v>38.136000000000003</v>
      </c>
      <c r="I704" s="13">
        <f t="shared" si="20"/>
        <v>41.071428571428562</v>
      </c>
      <c r="J704" t="str">
        <f t="shared" si="21"/>
        <v>Low Performer</v>
      </c>
    </row>
    <row r="705" spans="1:10" x14ac:dyDescent="0.3">
      <c r="A705" t="s">
        <v>2749</v>
      </c>
      <c r="B705" t="str">
        <f>IFERROR(INDEX(Raw_Data!Q:Q,MATCH(Product_Master!A705,Raw_Data!N:N,0)),"NOT FOUND")</f>
        <v>Fluorescent Highlighters by Dixon</v>
      </c>
      <c r="C705" t="str">
        <f>IFERROR(INDEX(Raw_Data!O:O,MATCH(Product_Master!A705,Raw_Data!N:N,0)),"NOT FOUND")</f>
        <v>Office Supplies</v>
      </c>
      <c r="D705" t="str">
        <f>IFERROR(INDEX(Raw_Data!P:P,MATCH(Product_Master!A705,Raw_Data!N:N,0)),"NOT FOUND")</f>
        <v>Art</v>
      </c>
      <c r="E705" s="11">
        <f>AVERAGEIF(Raw_Data!N:N,Product_Master!A705,Raw_Data!R:R)</f>
        <v>18.148800000000001</v>
      </c>
      <c r="F705" s="11">
        <f>AVERAGEIF(Raw_Data!N:N,Product_Master!A705,Raw_Data!U:U)</f>
        <v>4.4894400000000001</v>
      </c>
      <c r="G705">
        <f>SUMIF(Raw_Data!N:N,Product_Master!A705,Raw_Data!S:S)</f>
        <v>26</v>
      </c>
      <c r="H705" s="11">
        <f>SUMIF(Raw_Data!N:N,Product_Master!A705,Raw_Data!R:R)</f>
        <v>90.744</v>
      </c>
      <c r="I705" s="13">
        <f t="shared" si="20"/>
        <v>24.736842105263158</v>
      </c>
      <c r="J705" t="str">
        <f t="shared" si="21"/>
        <v>Low Performer</v>
      </c>
    </row>
    <row r="706" spans="1:10" x14ac:dyDescent="0.3">
      <c r="A706" t="s">
        <v>2751</v>
      </c>
      <c r="B706" t="str">
        <f>IFERROR(INDEX(Raw_Data!Q:Q,MATCH(Product_Master!A706,Raw_Data!N:N,0)),"NOT FOUND")</f>
        <v>Nortel Networks T7316 E Nt8 B27</v>
      </c>
      <c r="C706" t="str">
        <f>IFERROR(INDEX(Raw_Data!O:O,MATCH(Product_Master!A706,Raw_Data!N:N,0)),"NOT FOUND")</f>
        <v>Technology</v>
      </c>
      <c r="D706" t="str">
        <f>IFERROR(INDEX(Raw_Data!P:P,MATCH(Product_Master!A706,Raw_Data!N:N,0)),"NOT FOUND")</f>
        <v>Phones</v>
      </c>
      <c r="E706" s="11">
        <f>AVERAGEIF(Raw_Data!N:N,Product_Master!A706,Raw_Data!R:R)</f>
        <v>312.75399999999996</v>
      </c>
      <c r="F706" s="11">
        <f>AVERAGEIF(Raw_Data!N:N,Product_Master!A706,Raw_Data!U:U)</f>
        <v>66.29025</v>
      </c>
      <c r="G706">
        <f>SUMIF(Raw_Data!N:N,Product_Master!A706,Raw_Data!S:S)</f>
        <v>29</v>
      </c>
      <c r="H706" s="11">
        <f>SUMIF(Raw_Data!N:N,Product_Master!A706,Raw_Data!R:R)</f>
        <v>1876.5239999999999</v>
      </c>
      <c r="I706" s="13">
        <f t="shared" si="20"/>
        <v>21.195652173913047</v>
      </c>
      <c r="J706" t="str">
        <f t="shared" si="21"/>
        <v>High Performer</v>
      </c>
    </row>
    <row r="707" spans="1:10" x14ac:dyDescent="0.3">
      <c r="A707" t="s">
        <v>2756</v>
      </c>
      <c r="B707" t="str">
        <f>IFERROR(INDEX(Raw_Data!Q:Q,MATCH(Product_Master!A707,Raw_Data!N:N,0)),"NOT FOUND")</f>
        <v>Binding Machine Supplies</v>
      </c>
      <c r="C707" t="str">
        <f>IFERROR(INDEX(Raw_Data!O:O,MATCH(Product_Master!A707,Raw_Data!N:N,0)),"NOT FOUND")</f>
        <v>Office Supplies</v>
      </c>
      <c r="D707" t="str">
        <f>IFERROR(INDEX(Raw_Data!P:P,MATCH(Product_Master!A707,Raw_Data!N:N,0)),"NOT FOUND")</f>
        <v>Binders</v>
      </c>
      <c r="E707" s="11">
        <f>AVERAGEIF(Raw_Data!N:N,Product_Master!A707,Raw_Data!R:R)</f>
        <v>74.221444444444444</v>
      </c>
      <c r="F707" s="11">
        <f>AVERAGEIF(Raw_Data!N:N,Product_Master!A707,Raw_Data!U:U)</f>
        <v>20.289355555555556</v>
      </c>
      <c r="G707">
        <f>SUMIF(Raw_Data!N:N,Product_Master!A707,Raw_Data!S:S)</f>
        <v>32</v>
      </c>
      <c r="H707" s="11">
        <f>SUMIF(Raw_Data!N:N,Product_Master!A707,Raw_Data!R:R)</f>
        <v>667.99300000000005</v>
      </c>
      <c r="I707" s="13">
        <f t="shared" ref="I707:I770" si="22">IF(E707&gt;0,(F707/E707)*100,0)</f>
        <v>27.336244541484717</v>
      </c>
      <c r="J707" t="str">
        <f t="shared" ref="J707:J770" si="23">IF(H707&gt;=1234,"High Performer",IF(H707&gt;=295,"Medium","Low Performer"))</f>
        <v>Medium</v>
      </c>
    </row>
    <row r="708" spans="1:10" x14ac:dyDescent="0.3">
      <c r="A708" t="s">
        <v>2761</v>
      </c>
      <c r="B708" t="str">
        <f>IFERROR(INDEX(Raw_Data!Q:Q,MATCH(Product_Master!A708,Raw_Data!N:N,0)),"NOT FOUND")</f>
        <v>Staple envelope</v>
      </c>
      <c r="C708" t="str">
        <f>IFERROR(INDEX(Raw_Data!O:O,MATCH(Product_Master!A708,Raw_Data!N:N,0)),"NOT FOUND")</f>
        <v>Office Supplies</v>
      </c>
      <c r="D708" t="str">
        <f>IFERROR(INDEX(Raw_Data!P:P,MATCH(Product_Master!A708,Raw_Data!N:N,0)),"NOT FOUND")</f>
        <v>Envelopes</v>
      </c>
      <c r="E708" s="11">
        <f>AVERAGEIF(Raw_Data!N:N,Product_Master!A708,Raw_Data!R:R)</f>
        <v>32.078400000000002</v>
      </c>
      <c r="F708" s="11">
        <f>AVERAGEIF(Raw_Data!N:N,Product_Master!A708,Raw_Data!U:U)</f>
        <v>13.066079999999999</v>
      </c>
      <c r="G708">
        <f>SUMIF(Raw_Data!N:N,Product_Master!A708,Raw_Data!S:S)</f>
        <v>18</v>
      </c>
      <c r="H708" s="11">
        <f>SUMIF(Raw_Data!N:N,Product_Master!A708,Raw_Data!R:R)</f>
        <v>160.39200000000002</v>
      </c>
      <c r="I708" s="13">
        <f t="shared" si="22"/>
        <v>40.731707317073166</v>
      </c>
      <c r="J708" t="str">
        <f t="shared" si="23"/>
        <v>Low Performer</v>
      </c>
    </row>
    <row r="709" spans="1:10" x14ac:dyDescent="0.3">
      <c r="A709" t="s">
        <v>2768</v>
      </c>
      <c r="B709" t="str">
        <f>IFERROR(INDEX(Raw_Data!Q:Q,MATCH(Product_Master!A709,Raw_Data!N:N,0)),"NOT FOUND")</f>
        <v>Things To Do Today Pad</v>
      </c>
      <c r="C709" t="str">
        <f>IFERROR(INDEX(Raw_Data!O:O,MATCH(Product_Master!A709,Raw_Data!N:N,0)),"NOT FOUND")</f>
        <v>Office Supplies</v>
      </c>
      <c r="D709" t="str">
        <f>IFERROR(INDEX(Raw_Data!P:P,MATCH(Product_Master!A709,Raw_Data!N:N,0)),"NOT FOUND")</f>
        <v>Paper</v>
      </c>
      <c r="E709" s="11">
        <f>AVERAGEIF(Raw_Data!N:N,Product_Master!A709,Raw_Data!R:R)</f>
        <v>19.790285714285712</v>
      </c>
      <c r="F709" s="11">
        <f>AVERAGEIF(Raw_Data!N:N,Product_Master!A709,Raw_Data!U:U)</f>
        <v>8.4527999999999981</v>
      </c>
      <c r="G709">
        <f>SUMIF(Raw_Data!N:N,Product_Master!A709,Raw_Data!S:S)</f>
        <v>26</v>
      </c>
      <c r="H709" s="11">
        <f>SUMIF(Raw_Data!N:N,Product_Master!A709,Raw_Data!R:R)</f>
        <v>138.53199999999998</v>
      </c>
      <c r="I709" s="13">
        <f t="shared" si="22"/>
        <v>42.711864406779654</v>
      </c>
      <c r="J709" t="str">
        <f t="shared" si="23"/>
        <v>Low Performer</v>
      </c>
    </row>
    <row r="710" spans="1:10" x14ac:dyDescent="0.3">
      <c r="A710" t="s">
        <v>2773</v>
      </c>
      <c r="B710" t="str">
        <f>IFERROR(INDEX(Raw_Data!Q:Q,MATCH(Product_Master!A710,Raw_Data!N:N,0)),"NOT FOUND")</f>
        <v>Wilson Jones Hanging Recycled Pressboard Data Binders</v>
      </c>
      <c r="C710" t="str">
        <f>IFERROR(INDEX(Raw_Data!O:O,MATCH(Product_Master!A710,Raw_Data!N:N,0)),"NOT FOUND")</f>
        <v>Office Supplies</v>
      </c>
      <c r="D710" t="str">
        <f>IFERROR(INDEX(Raw_Data!P:P,MATCH(Product_Master!A710,Raw_Data!N:N,0)),"NOT FOUND")</f>
        <v>Binders</v>
      </c>
      <c r="E710" s="11">
        <f>AVERAGEIF(Raw_Data!N:N,Product_Master!A710,Raw_Data!R:R)</f>
        <v>16.323999999999998</v>
      </c>
      <c r="F710" s="11">
        <f>AVERAGEIF(Raw_Data!N:N,Product_Master!A710,Raw_Data!U:U)</f>
        <v>0.89039999999999964</v>
      </c>
      <c r="G710">
        <f>SUMIF(Raw_Data!N:N,Product_Master!A710,Raw_Data!S:S)</f>
        <v>4</v>
      </c>
      <c r="H710" s="11">
        <f>SUMIF(Raw_Data!N:N,Product_Master!A710,Raw_Data!R:R)</f>
        <v>32.647999999999996</v>
      </c>
      <c r="I710" s="13">
        <f t="shared" si="22"/>
        <v>5.4545454545454533</v>
      </c>
      <c r="J710" t="str">
        <f t="shared" si="23"/>
        <v>Low Performer</v>
      </c>
    </row>
    <row r="711" spans="1:10" x14ac:dyDescent="0.3">
      <c r="A711" t="s">
        <v>2777</v>
      </c>
      <c r="B711" t="str">
        <f>IFERROR(INDEX(Raw_Data!Q:Q,MATCH(Product_Master!A711,Raw_Data!N:N,0)),"NOT FOUND")</f>
        <v>Permanent Self-Adhesive File Folder Labels for Typewriters by Universal</v>
      </c>
      <c r="C711" t="str">
        <f>IFERROR(INDEX(Raw_Data!O:O,MATCH(Product_Master!A711,Raw_Data!N:N,0)),"NOT FOUND")</f>
        <v>Office Supplies</v>
      </c>
      <c r="D711" t="str">
        <f>IFERROR(INDEX(Raw_Data!P:P,MATCH(Product_Master!A711,Raw_Data!N:N,0)),"NOT FOUND")</f>
        <v>Labels</v>
      </c>
      <c r="E711" s="11">
        <f>AVERAGEIF(Raw_Data!N:N,Product_Master!A711,Raw_Data!R:R)</f>
        <v>7.3949999999999996</v>
      </c>
      <c r="F711" s="11">
        <f>AVERAGEIF(Raw_Data!N:N,Product_Master!A711,Raw_Data!U:U)</f>
        <v>3.1667999999999998</v>
      </c>
      <c r="G711">
        <f>SUMIF(Raw_Data!N:N,Product_Master!A711,Raw_Data!S:S)</f>
        <v>18</v>
      </c>
      <c r="H711" s="11">
        <f>SUMIF(Raw_Data!N:N,Product_Master!A711,Raw_Data!R:R)</f>
        <v>44.37</v>
      </c>
      <c r="I711" s="13">
        <f t="shared" si="22"/>
        <v>42.823529411764703</v>
      </c>
      <c r="J711" t="str">
        <f t="shared" si="23"/>
        <v>Low Performer</v>
      </c>
    </row>
    <row r="712" spans="1:10" x14ac:dyDescent="0.3">
      <c r="A712" t="s">
        <v>2779</v>
      </c>
      <c r="B712" t="str">
        <f>IFERROR(INDEX(Raw_Data!Q:Q,MATCH(Product_Master!A712,Raw_Data!N:N,0)),"NOT FOUND")</f>
        <v>Deluxe Heavy-Duty Vinyl Round Ring Binder</v>
      </c>
      <c r="C712" t="str">
        <f>IFERROR(INDEX(Raw_Data!O:O,MATCH(Product_Master!A712,Raw_Data!N:N,0)),"NOT FOUND")</f>
        <v>Office Supplies</v>
      </c>
      <c r="D712" t="str">
        <f>IFERROR(INDEX(Raw_Data!P:P,MATCH(Product_Master!A712,Raw_Data!N:N,0)),"NOT FOUND")</f>
        <v>Binders</v>
      </c>
      <c r="E712" s="11">
        <f>AVERAGEIF(Raw_Data!N:N,Product_Master!A712,Raw_Data!R:R)</f>
        <v>72.034285714285701</v>
      </c>
      <c r="F712" s="11">
        <f>AVERAGEIF(Raw_Data!N:N,Product_Master!A712,Raw_Data!U:U)</f>
        <v>12.606</v>
      </c>
      <c r="G712">
        <f>SUMIF(Raw_Data!N:N,Product_Master!A712,Raw_Data!S:S)</f>
        <v>33</v>
      </c>
      <c r="H712" s="11">
        <f>SUMIF(Raw_Data!N:N,Product_Master!A712,Raw_Data!R:R)</f>
        <v>504.23999999999995</v>
      </c>
      <c r="I712" s="13">
        <f t="shared" si="22"/>
        <v>17.5</v>
      </c>
      <c r="J712" t="str">
        <f t="shared" si="23"/>
        <v>Medium</v>
      </c>
    </row>
    <row r="713" spans="1:10" x14ac:dyDescent="0.3">
      <c r="A713" t="s">
        <v>2783</v>
      </c>
      <c r="B713" t="str">
        <f>IFERROR(INDEX(Raw_Data!Q:Q,MATCH(Product_Master!A713,Raw_Data!N:N,0)),"NOT FOUND")</f>
        <v>Xerox 1923</v>
      </c>
      <c r="C713" t="str">
        <f>IFERROR(INDEX(Raw_Data!O:O,MATCH(Product_Master!A713,Raw_Data!N:N,0)),"NOT FOUND")</f>
        <v>Office Supplies</v>
      </c>
      <c r="D713" t="str">
        <f>IFERROR(INDEX(Raw_Data!P:P,MATCH(Product_Master!A713,Raw_Data!N:N,0)),"NOT FOUND")</f>
        <v>Paper</v>
      </c>
      <c r="E713" s="11">
        <f>AVERAGEIF(Raw_Data!N:N,Product_Master!A713,Raw_Data!R:R)</f>
        <v>18.9712</v>
      </c>
      <c r="F713" s="11">
        <f>AVERAGEIF(Raw_Data!N:N,Product_Master!A713,Raw_Data!U:U)</f>
        <v>7.8556800000000013</v>
      </c>
      <c r="G713">
        <f>SUMIF(Raw_Data!N:N,Product_Master!A713,Raw_Data!S:S)</f>
        <v>16</v>
      </c>
      <c r="H713" s="11">
        <f>SUMIF(Raw_Data!N:N,Product_Master!A713,Raw_Data!R:R)</f>
        <v>94.855999999999995</v>
      </c>
      <c r="I713" s="13">
        <f t="shared" si="22"/>
        <v>41.408450704225359</v>
      </c>
      <c r="J713" t="str">
        <f t="shared" si="23"/>
        <v>Low Performer</v>
      </c>
    </row>
    <row r="714" spans="1:10" x14ac:dyDescent="0.3">
      <c r="A714" t="s">
        <v>2785</v>
      </c>
      <c r="B714" t="str">
        <f>IFERROR(INDEX(Raw_Data!Q:Q,MATCH(Product_Master!A714,Raw_Data!N:N,0)),"NOT FOUND")</f>
        <v>Xerox 1931</v>
      </c>
      <c r="C714" t="str">
        <f>IFERROR(INDEX(Raw_Data!O:O,MATCH(Product_Master!A714,Raw_Data!N:N,0)),"NOT FOUND")</f>
        <v>Office Supplies</v>
      </c>
      <c r="D714" t="str">
        <f>IFERROR(INDEX(Raw_Data!P:P,MATCH(Product_Master!A714,Raw_Data!N:N,0)),"NOT FOUND")</f>
        <v>Paper</v>
      </c>
      <c r="E714" s="11">
        <f>AVERAGEIF(Raw_Data!N:N,Product_Master!A714,Raw_Data!R:R)</f>
        <v>26.244000000000003</v>
      </c>
      <c r="F714" s="11">
        <f>AVERAGEIF(Raw_Data!N:N,Product_Master!A714,Raw_Data!U:U)</f>
        <v>11.0808</v>
      </c>
      <c r="G714">
        <f>SUMIF(Raw_Data!N:N,Product_Master!A714,Raw_Data!S:S)</f>
        <v>36</v>
      </c>
      <c r="H714" s="11">
        <f>SUMIF(Raw_Data!N:N,Product_Master!A714,Raw_Data!R:R)</f>
        <v>209.95200000000003</v>
      </c>
      <c r="I714" s="13">
        <f t="shared" si="22"/>
        <v>42.222222222222214</v>
      </c>
      <c r="J714" t="str">
        <f t="shared" si="23"/>
        <v>Low Performer</v>
      </c>
    </row>
    <row r="715" spans="1:10" x14ac:dyDescent="0.3">
      <c r="A715" t="s">
        <v>2788</v>
      </c>
      <c r="B715" t="str">
        <f>IFERROR(INDEX(Raw_Data!Q:Q,MATCH(Product_Master!A715,Raw_Data!N:N,0)),"NOT FOUND")</f>
        <v>Bush Westfield Collection Bookcases, Fully Assembled</v>
      </c>
      <c r="C715" t="str">
        <f>IFERROR(INDEX(Raw_Data!O:O,MATCH(Product_Master!A715,Raw_Data!N:N,0)),"NOT FOUND")</f>
        <v>Furniture</v>
      </c>
      <c r="D715" t="str">
        <f>IFERROR(INDEX(Raw_Data!P:P,MATCH(Product_Master!A715,Raw_Data!N:N,0)),"NOT FOUND")</f>
        <v>Bookcases</v>
      </c>
      <c r="E715" s="11">
        <f>AVERAGEIF(Raw_Data!N:N,Product_Master!A715,Raw_Data!R:R)</f>
        <v>245.54970000000003</v>
      </c>
      <c r="F715" s="11">
        <f>AVERAGEIF(Raw_Data!N:N,Product_Master!A715,Raw_Data!U:U)</f>
        <v>12.285899999999998</v>
      </c>
      <c r="G715">
        <f>SUMIF(Raw_Data!N:N,Product_Master!A715,Raw_Data!S:S)</f>
        <v>18</v>
      </c>
      <c r="H715" s="11">
        <f>SUMIF(Raw_Data!N:N,Product_Master!A715,Raw_Data!R:R)</f>
        <v>1473.2982000000002</v>
      </c>
      <c r="I715" s="13">
        <f t="shared" si="22"/>
        <v>5.0034270047978051</v>
      </c>
      <c r="J715" t="str">
        <f t="shared" si="23"/>
        <v>High Performer</v>
      </c>
    </row>
    <row r="716" spans="1:10" x14ac:dyDescent="0.3">
      <c r="A716" t="s">
        <v>2790</v>
      </c>
      <c r="B716" t="str">
        <f>IFERROR(INDEX(Raw_Data!Q:Q,MATCH(Product_Master!A716,Raw_Data!N:N,0)),"NOT FOUND")</f>
        <v>Gear Head AU3700S Headset</v>
      </c>
      <c r="C716" t="str">
        <f>IFERROR(INDEX(Raw_Data!O:O,MATCH(Product_Master!A716,Raw_Data!N:N,0)),"NOT FOUND")</f>
        <v>Technology</v>
      </c>
      <c r="D716" t="str">
        <f>IFERROR(INDEX(Raw_Data!P:P,MATCH(Product_Master!A716,Raw_Data!N:N,0)),"NOT FOUND")</f>
        <v>Phones</v>
      </c>
      <c r="E716" s="11">
        <f>AVERAGEIF(Raw_Data!N:N,Product_Master!A716,Raw_Data!R:R)</f>
        <v>63.217999999999996</v>
      </c>
      <c r="F716" s="11">
        <f>AVERAGEIF(Raw_Data!N:N,Product_Master!A716,Raw_Data!U:U)</f>
        <v>-3.9835999999999996</v>
      </c>
      <c r="G716">
        <f>SUMIF(Raw_Data!N:N,Product_Master!A716,Raw_Data!S:S)</f>
        <v>16</v>
      </c>
      <c r="H716" s="11">
        <f>SUMIF(Raw_Data!N:N,Product_Master!A716,Raw_Data!R:R)</f>
        <v>189.654</v>
      </c>
      <c r="I716" s="13">
        <f t="shared" si="22"/>
        <v>-6.3013698630136981</v>
      </c>
      <c r="J716" t="str">
        <f t="shared" si="23"/>
        <v>Low Performer</v>
      </c>
    </row>
    <row r="717" spans="1:10" x14ac:dyDescent="0.3">
      <c r="A717" t="s">
        <v>2792</v>
      </c>
      <c r="B717" t="str">
        <f>IFERROR(INDEX(Raw_Data!Q:Q,MATCH(Product_Master!A717,Raw_Data!N:N,0)),"NOT FOUND")</f>
        <v>Wilson Jones Legal Size Ring Binders</v>
      </c>
      <c r="C717" t="str">
        <f>IFERROR(INDEX(Raw_Data!O:O,MATCH(Product_Master!A717,Raw_Data!N:N,0)),"NOT FOUND")</f>
        <v>Office Supplies</v>
      </c>
      <c r="D717" t="str">
        <f>IFERROR(INDEX(Raw_Data!P:P,MATCH(Product_Master!A717,Raw_Data!N:N,0)),"NOT FOUND")</f>
        <v>Binders</v>
      </c>
      <c r="E717" s="11">
        <f>AVERAGEIF(Raw_Data!N:N,Product_Master!A717,Raw_Data!R:R)</f>
        <v>59.128666666666653</v>
      </c>
      <c r="F717" s="11">
        <f>AVERAGEIF(Raw_Data!N:N,Product_Master!A717,Raw_Data!U:U)</f>
        <v>5.3753333333333373</v>
      </c>
      <c r="G717">
        <f>SUMIF(Raw_Data!N:N,Product_Master!A717,Raw_Data!S:S)</f>
        <v>44</v>
      </c>
      <c r="H717" s="11">
        <f>SUMIF(Raw_Data!N:N,Product_Master!A717,Raw_Data!R:R)</f>
        <v>532.1579999999999</v>
      </c>
      <c r="I717" s="13">
        <f t="shared" si="22"/>
        <v>9.0909090909090988</v>
      </c>
      <c r="J717" t="str">
        <f t="shared" si="23"/>
        <v>Medium</v>
      </c>
    </row>
    <row r="718" spans="1:10" x14ac:dyDescent="0.3">
      <c r="A718" t="s">
        <v>2797</v>
      </c>
      <c r="B718" t="str">
        <f>IFERROR(INDEX(Raw_Data!Q:Q,MATCH(Product_Master!A718,Raw_Data!N:N,0)),"NOT FOUND")</f>
        <v>Polycom CX600 IP Phone VoIP phone</v>
      </c>
      <c r="C718" t="str">
        <f>IFERROR(INDEX(Raw_Data!O:O,MATCH(Product_Master!A718,Raw_Data!N:N,0)),"NOT FOUND")</f>
        <v>Technology</v>
      </c>
      <c r="D718" t="str">
        <f>IFERROR(INDEX(Raw_Data!P:P,MATCH(Product_Master!A718,Raw_Data!N:N,0)),"NOT FOUND")</f>
        <v>Phones</v>
      </c>
      <c r="E718" s="11">
        <f>AVERAGEIF(Raw_Data!N:N,Product_Master!A718,Raw_Data!R:R)</f>
        <v>1154.8074999999999</v>
      </c>
      <c r="F718" s="11">
        <f>AVERAGEIF(Raw_Data!N:N,Product_Master!A718,Raw_Data!U:U)</f>
        <v>224.21262500000003</v>
      </c>
      <c r="G718">
        <f>SUMIF(Raw_Data!N:N,Product_Master!A718,Raw_Data!S:S)</f>
        <v>17</v>
      </c>
      <c r="H718" s="11">
        <f>SUMIF(Raw_Data!N:N,Product_Master!A718,Raw_Data!R:R)</f>
        <v>4619.2299999999996</v>
      </c>
      <c r="I718" s="13">
        <f t="shared" si="22"/>
        <v>19.415584415584419</v>
      </c>
      <c r="J718" t="str">
        <f t="shared" si="23"/>
        <v>High Performer</v>
      </c>
    </row>
    <row r="719" spans="1:10" x14ac:dyDescent="0.3">
      <c r="A719" t="s">
        <v>2799</v>
      </c>
      <c r="B719" t="str">
        <f>IFERROR(INDEX(Raw_Data!Q:Q,MATCH(Product_Master!A719,Raw_Data!N:N,0)),"NOT FOUND")</f>
        <v>Maxell iVDR EX 500GB Cartridge</v>
      </c>
      <c r="C719" t="str">
        <f>IFERROR(INDEX(Raw_Data!O:O,MATCH(Product_Master!A719,Raw_Data!N:N,0)),"NOT FOUND")</f>
        <v>Technology</v>
      </c>
      <c r="D719" t="str">
        <f>IFERROR(INDEX(Raw_Data!P:P,MATCH(Product_Master!A719,Raw_Data!N:N,0)),"NOT FOUND")</f>
        <v>Accessories</v>
      </c>
      <c r="E719" s="11">
        <f>AVERAGEIF(Raw_Data!N:N,Product_Master!A719,Raw_Data!R:R)</f>
        <v>1377.7</v>
      </c>
      <c r="F719" s="11">
        <f>AVERAGEIF(Raw_Data!N:N,Product_Master!A719,Raw_Data!U:U)</f>
        <v>592.41100000000006</v>
      </c>
      <c r="G719">
        <f>SUMIF(Raw_Data!N:N,Product_Master!A719,Raw_Data!S:S)</f>
        <v>10</v>
      </c>
      <c r="H719" s="11">
        <f>SUMIF(Raw_Data!N:N,Product_Master!A719,Raw_Data!R:R)</f>
        <v>2755.4</v>
      </c>
      <c r="I719" s="13">
        <f t="shared" si="22"/>
        <v>43.000000000000007</v>
      </c>
      <c r="J719" t="str">
        <f t="shared" si="23"/>
        <v>High Performer</v>
      </c>
    </row>
    <row r="720" spans="1:10" x14ac:dyDescent="0.3">
      <c r="A720" t="s">
        <v>2801</v>
      </c>
      <c r="B720" t="str">
        <f>IFERROR(INDEX(Raw_Data!Q:Q,MATCH(Product_Master!A720,Raw_Data!N:N,0)),"NOT FOUND")</f>
        <v>Fellowes High-Stak Drawer Files</v>
      </c>
      <c r="C720" t="str">
        <f>IFERROR(INDEX(Raw_Data!O:O,MATCH(Product_Master!A720,Raw_Data!N:N,0)),"NOT FOUND")</f>
        <v>Office Supplies</v>
      </c>
      <c r="D720" t="str">
        <f>IFERROR(INDEX(Raw_Data!P:P,MATCH(Product_Master!A720,Raw_Data!N:N,0)),"NOT FOUND")</f>
        <v>Storage</v>
      </c>
      <c r="E720" s="11">
        <f>AVERAGEIF(Raw_Data!N:N,Product_Master!A720,Raw_Data!R:R)</f>
        <v>493.33199999999999</v>
      </c>
      <c r="F720" s="11">
        <f>AVERAGEIF(Raw_Data!N:N,Product_Master!A720,Raw_Data!U:U)</f>
        <v>52.416524999999993</v>
      </c>
      <c r="G720">
        <f>SUMIF(Raw_Data!N:N,Product_Master!A720,Raw_Data!S:S)</f>
        <v>26</v>
      </c>
      <c r="H720" s="11">
        <f>SUMIF(Raw_Data!N:N,Product_Master!A720,Raw_Data!R:R)</f>
        <v>3946.6559999999999</v>
      </c>
      <c r="I720" s="13">
        <f t="shared" si="22"/>
        <v>10.624999999999998</v>
      </c>
      <c r="J720" t="str">
        <f t="shared" si="23"/>
        <v>High Performer</v>
      </c>
    </row>
    <row r="721" spans="1:10" x14ac:dyDescent="0.3">
      <c r="A721" t="s">
        <v>2809</v>
      </c>
      <c r="B721" t="str">
        <f>IFERROR(INDEX(Raw_Data!Q:Q,MATCH(Product_Master!A721,Raw_Data!N:N,0)),"NOT FOUND")</f>
        <v>Lesro Sheffield Collection Coffee Table, End Table, Center Table, Corner Table</v>
      </c>
      <c r="C721" t="str">
        <f>IFERROR(INDEX(Raw_Data!O:O,MATCH(Product_Master!A721,Raw_Data!N:N,0)),"NOT FOUND")</f>
        <v>Furniture</v>
      </c>
      <c r="D721" t="str">
        <f>IFERROR(INDEX(Raw_Data!P:P,MATCH(Product_Master!A721,Raw_Data!N:N,0)),"NOT FOUND")</f>
        <v>Tables</v>
      </c>
      <c r="E721" s="11">
        <f>AVERAGEIF(Raw_Data!N:N,Product_Master!A721,Raw_Data!R:R)</f>
        <v>255.346</v>
      </c>
      <c r="F721" s="11">
        <f>AVERAGEIF(Raw_Data!N:N,Product_Master!A721,Raw_Data!U:U)</f>
        <v>-1.3481000000000012</v>
      </c>
      <c r="G721">
        <f>SUMIF(Raw_Data!N:N,Product_Master!A721,Raw_Data!S:S)</f>
        <v>39</v>
      </c>
      <c r="H721" s="11">
        <f>SUMIF(Raw_Data!N:N,Product_Master!A721,Raw_Data!R:R)</f>
        <v>2298.114</v>
      </c>
      <c r="I721" s="13">
        <f t="shared" si="22"/>
        <v>-0.52795031055900665</v>
      </c>
      <c r="J721" t="str">
        <f t="shared" si="23"/>
        <v>High Performer</v>
      </c>
    </row>
    <row r="722" spans="1:10" x14ac:dyDescent="0.3">
      <c r="A722" t="s">
        <v>2814</v>
      </c>
      <c r="B722" t="str">
        <f>IFERROR(INDEX(Raw_Data!Q:Q,MATCH(Product_Master!A722,Raw_Data!N:N,0)),"NOT FOUND")</f>
        <v>Acco Perma 4000 Stacking Storage Drawers</v>
      </c>
      <c r="C722" t="str">
        <f>IFERROR(INDEX(Raw_Data!O:O,MATCH(Product_Master!A722,Raw_Data!N:N,0)),"NOT FOUND")</f>
        <v>Office Supplies</v>
      </c>
      <c r="D722" t="str">
        <f>IFERROR(INDEX(Raw_Data!P:P,MATCH(Product_Master!A722,Raw_Data!N:N,0)),"NOT FOUND")</f>
        <v>Storage</v>
      </c>
      <c r="E722" s="11">
        <f>AVERAGEIF(Raw_Data!N:N,Product_Master!A722,Raw_Data!R:R)</f>
        <v>41.633454545454548</v>
      </c>
      <c r="F722" s="11">
        <f>AVERAGEIF(Raw_Data!N:N,Product_Master!A722,Raw_Data!U:U)</f>
        <v>2.7312727272727275</v>
      </c>
      <c r="G722">
        <f>SUMIF(Raw_Data!N:N,Product_Master!A722,Raw_Data!S:S)</f>
        <v>31</v>
      </c>
      <c r="H722" s="11">
        <f>SUMIF(Raw_Data!N:N,Product_Master!A722,Raw_Data!R:R)</f>
        <v>457.96800000000002</v>
      </c>
      <c r="I722" s="13">
        <f t="shared" si="22"/>
        <v>6.5602836879432624</v>
      </c>
      <c r="J722" t="str">
        <f t="shared" si="23"/>
        <v>Medium</v>
      </c>
    </row>
    <row r="723" spans="1:10" x14ac:dyDescent="0.3">
      <c r="A723" t="s">
        <v>2821</v>
      </c>
      <c r="B723" t="str">
        <f>IFERROR(INDEX(Raw_Data!Q:Q,MATCH(Product_Master!A723,Raw_Data!N:N,0)),"NOT FOUND")</f>
        <v>Maxell 4.7GB DVD-R</v>
      </c>
      <c r="C723" t="str">
        <f>IFERROR(INDEX(Raw_Data!O:O,MATCH(Product_Master!A723,Raw_Data!N:N,0)),"NOT FOUND")</f>
        <v>Technology</v>
      </c>
      <c r="D723" t="str">
        <f>IFERROR(INDEX(Raw_Data!P:P,MATCH(Product_Master!A723,Raw_Data!N:N,0)),"NOT FOUND")</f>
        <v>Accessories</v>
      </c>
      <c r="E723" s="11">
        <f>AVERAGEIF(Raw_Data!N:N,Product_Master!A723,Raw_Data!R:R)</f>
        <v>111.97199999999999</v>
      </c>
      <c r="F723" s="11">
        <f>AVERAGEIF(Raw_Data!N:N,Product_Master!A723,Raw_Data!U:U)</f>
        <v>37.3842</v>
      </c>
      <c r="G723">
        <f>SUMIF(Raw_Data!N:N,Product_Master!A723,Raw_Data!S:S)</f>
        <v>49</v>
      </c>
      <c r="H723" s="11">
        <f>SUMIF(Raw_Data!N:N,Product_Master!A723,Raw_Data!R:R)</f>
        <v>1231.692</v>
      </c>
      <c r="I723" s="13">
        <f t="shared" si="22"/>
        <v>33.387096774193544</v>
      </c>
      <c r="J723" t="str">
        <f t="shared" si="23"/>
        <v>Medium</v>
      </c>
    </row>
    <row r="724" spans="1:10" x14ac:dyDescent="0.3">
      <c r="A724" t="s">
        <v>2823</v>
      </c>
      <c r="B724" t="str">
        <f>IFERROR(INDEX(Raw_Data!Q:Q,MATCH(Product_Master!A724,Raw_Data!N:N,0)),"NOT FOUND")</f>
        <v>OtterBox Commuter Series Case - iPhone 5 &amp; 5s</v>
      </c>
      <c r="C724" t="str">
        <f>IFERROR(INDEX(Raw_Data!O:O,MATCH(Product_Master!A724,Raw_Data!N:N,0)),"NOT FOUND")</f>
        <v>Technology</v>
      </c>
      <c r="D724" t="str">
        <f>IFERROR(INDEX(Raw_Data!P:P,MATCH(Product_Master!A724,Raw_Data!N:N,0)),"NOT FOUND")</f>
        <v>Phones</v>
      </c>
      <c r="E724" s="11">
        <f>AVERAGEIF(Raw_Data!N:N,Product_Master!A724,Raw_Data!R:R)</f>
        <v>148.82999999999998</v>
      </c>
      <c r="F724" s="11">
        <f>AVERAGEIF(Raw_Data!N:N,Product_Master!A724,Raw_Data!U:U)</f>
        <v>21.901314285714285</v>
      </c>
      <c r="G724">
        <f>SUMIF(Raw_Data!N:N,Product_Master!A724,Raw_Data!S:S)</f>
        <v>24</v>
      </c>
      <c r="H724" s="11">
        <f>SUMIF(Raw_Data!N:N,Product_Master!A724,Raw_Data!R:R)</f>
        <v>1041.81</v>
      </c>
      <c r="I724" s="13">
        <f t="shared" si="22"/>
        <v>14.715658325414424</v>
      </c>
      <c r="J724" t="str">
        <f t="shared" si="23"/>
        <v>Medium</v>
      </c>
    </row>
    <row r="725" spans="1:10" x14ac:dyDescent="0.3">
      <c r="A725" t="s">
        <v>2825</v>
      </c>
      <c r="B725" t="str">
        <f>IFERROR(INDEX(Raw_Data!Q:Q,MATCH(Product_Master!A725,Raw_Data!N:N,0)),"NOT FOUND")</f>
        <v>Kensington 4 Outlet MasterPiece Compact Power Control Center</v>
      </c>
      <c r="C725" t="str">
        <f>IFERROR(INDEX(Raw_Data!O:O,MATCH(Product_Master!A725,Raw_Data!N:N,0)),"NOT FOUND")</f>
        <v>Office Supplies</v>
      </c>
      <c r="D725" t="str">
        <f>IFERROR(INDEX(Raw_Data!P:P,MATCH(Product_Master!A725,Raw_Data!N:N,0)),"NOT FOUND")</f>
        <v>Appliances</v>
      </c>
      <c r="E725" s="11">
        <f>AVERAGEIF(Raw_Data!N:N,Product_Master!A725,Raw_Data!R:R)</f>
        <v>355.48457142857143</v>
      </c>
      <c r="F725" s="11">
        <f>AVERAGEIF(Raw_Data!N:N,Product_Master!A725,Raw_Data!U:U)</f>
        <v>54.368228571428567</v>
      </c>
      <c r="G725">
        <f>SUMIF(Raw_Data!N:N,Product_Master!A725,Raw_Data!S:S)</f>
        <v>36</v>
      </c>
      <c r="H725" s="11">
        <f>SUMIF(Raw_Data!N:N,Product_Master!A725,Raw_Data!R:R)</f>
        <v>2488.3919999999998</v>
      </c>
      <c r="I725" s="13">
        <f t="shared" si="22"/>
        <v>15.294117647058822</v>
      </c>
      <c r="J725" t="str">
        <f t="shared" si="23"/>
        <v>High Performer</v>
      </c>
    </row>
    <row r="726" spans="1:10" x14ac:dyDescent="0.3">
      <c r="A726" t="s">
        <v>2833</v>
      </c>
      <c r="B726" t="str">
        <f>IFERROR(INDEX(Raw_Data!Q:Q,MATCH(Product_Master!A726,Raw_Data!N:N,0)),"NOT FOUND")</f>
        <v>Xerox 1985</v>
      </c>
      <c r="C726" t="str">
        <f>IFERROR(INDEX(Raw_Data!O:O,MATCH(Product_Master!A726,Raw_Data!N:N,0)),"NOT FOUND")</f>
        <v>Office Supplies</v>
      </c>
      <c r="D726" t="str">
        <f>IFERROR(INDEX(Raw_Data!P:P,MATCH(Product_Master!A726,Raw_Data!N:N,0)),"NOT FOUND")</f>
        <v>Paper</v>
      </c>
      <c r="E726" s="11">
        <f>AVERAGEIF(Raw_Data!N:N,Product_Master!A726,Raw_Data!R:R)</f>
        <v>12.96</v>
      </c>
      <c r="F726" s="11">
        <f>AVERAGEIF(Raw_Data!N:N,Product_Master!A726,Raw_Data!U:U)</f>
        <v>4.5359999999999996</v>
      </c>
      <c r="G726">
        <f>SUMIF(Raw_Data!N:N,Product_Master!A726,Raw_Data!S:S)</f>
        <v>5</v>
      </c>
      <c r="H726" s="11">
        <f>SUMIF(Raw_Data!N:N,Product_Master!A726,Raw_Data!R:R)</f>
        <v>25.92</v>
      </c>
      <c r="I726" s="13">
        <f t="shared" si="22"/>
        <v>34.999999999999993</v>
      </c>
      <c r="J726" t="str">
        <f t="shared" si="23"/>
        <v>Low Performer</v>
      </c>
    </row>
    <row r="727" spans="1:10" x14ac:dyDescent="0.3">
      <c r="A727" t="s">
        <v>2835</v>
      </c>
      <c r="B727" t="str">
        <f>IFERROR(INDEX(Raw_Data!Q:Q,MATCH(Product_Master!A727,Raw_Data!N:N,0)),"NOT FOUND")</f>
        <v>Hypercom P1300 Pinpad</v>
      </c>
      <c r="C727" t="str">
        <f>IFERROR(INDEX(Raw_Data!O:O,MATCH(Product_Master!A727,Raw_Data!N:N,0)),"NOT FOUND")</f>
        <v>Technology</v>
      </c>
      <c r="D727" t="str">
        <f>IFERROR(INDEX(Raw_Data!P:P,MATCH(Product_Master!A727,Raw_Data!N:N,0)),"NOT FOUND")</f>
        <v>Accessories</v>
      </c>
      <c r="E727" s="11">
        <f>AVERAGEIF(Raw_Data!N:N,Product_Master!A727,Raw_Data!R:R)</f>
        <v>158.4</v>
      </c>
      <c r="F727" s="11">
        <f>AVERAGEIF(Raw_Data!N:N,Product_Master!A727,Raw_Data!U:U)</f>
        <v>39.330000000000005</v>
      </c>
      <c r="G727">
        <f>SUMIF(Raw_Data!N:N,Product_Master!A727,Raw_Data!S:S)</f>
        <v>21</v>
      </c>
      <c r="H727" s="11">
        <f>SUMIF(Raw_Data!N:N,Product_Master!A727,Raw_Data!R:R)</f>
        <v>1108.8</v>
      </c>
      <c r="I727" s="13">
        <f t="shared" si="22"/>
        <v>24.829545454545457</v>
      </c>
      <c r="J727" t="str">
        <f t="shared" si="23"/>
        <v>Medium</v>
      </c>
    </row>
    <row r="728" spans="1:10" x14ac:dyDescent="0.3">
      <c r="A728" t="s">
        <v>2842</v>
      </c>
      <c r="B728" t="str">
        <f>IFERROR(INDEX(Raw_Data!Q:Q,MATCH(Product_Master!A728,Raw_Data!N:N,0)),"NOT FOUND")</f>
        <v>Sanford Prismacolor Professional Thick Lead Art Pencils, 36-Color Set</v>
      </c>
      <c r="C728" t="str">
        <f>IFERROR(INDEX(Raw_Data!O:O,MATCH(Product_Master!A728,Raw_Data!N:N,0)),"NOT FOUND")</f>
        <v>Office Supplies</v>
      </c>
      <c r="D728" t="str">
        <f>IFERROR(INDEX(Raw_Data!P:P,MATCH(Product_Master!A728,Raw_Data!N:N,0)),"NOT FOUND")</f>
        <v>Art</v>
      </c>
      <c r="E728" s="11">
        <f>AVERAGEIF(Raw_Data!N:N,Product_Master!A728,Raw_Data!R:R)</f>
        <v>69.887999999999991</v>
      </c>
      <c r="F728" s="11">
        <f>AVERAGEIF(Raw_Data!N:N,Product_Master!A728,Raw_Data!U:U)</f>
        <v>16.598399999999998</v>
      </c>
      <c r="G728">
        <f>SUMIF(Raw_Data!N:N,Product_Master!A728,Raw_Data!S:S)</f>
        <v>7</v>
      </c>
      <c r="H728" s="11">
        <f>SUMIF(Raw_Data!N:N,Product_Master!A728,Raw_Data!R:R)</f>
        <v>209.66399999999999</v>
      </c>
      <c r="I728" s="13">
        <f t="shared" si="22"/>
        <v>23.75</v>
      </c>
      <c r="J728" t="str">
        <f t="shared" si="23"/>
        <v>Low Performer</v>
      </c>
    </row>
    <row r="729" spans="1:10" x14ac:dyDescent="0.3">
      <c r="A729" t="s">
        <v>2847</v>
      </c>
      <c r="B729" t="str">
        <f>IFERROR(INDEX(Raw_Data!Q:Q,MATCH(Product_Master!A729,Raw_Data!N:N,0)),"NOT FOUND")</f>
        <v>RSVP Cards &amp; Envelopes, Blank White, 8-1/2" X 11", 24 Cards/25 Envelopes/Set</v>
      </c>
      <c r="C729" t="str">
        <f>IFERROR(INDEX(Raw_Data!O:O,MATCH(Product_Master!A729,Raw_Data!N:N,0)),"NOT FOUND")</f>
        <v>Office Supplies</v>
      </c>
      <c r="D729" t="str">
        <f>IFERROR(INDEX(Raw_Data!P:P,MATCH(Product_Master!A729,Raw_Data!N:N,0)),"NOT FOUND")</f>
        <v>Paper</v>
      </c>
      <c r="E729" s="11">
        <f>AVERAGEIF(Raw_Data!N:N,Product_Master!A729,Raw_Data!R:R)</f>
        <v>14.03866666666667</v>
      </c>
      <c r="F729" s="11">
        <f>AVERAGEIF(Raw_Data!N:N,Product_Master!A729,Raw_Data!U:U)</f>
        <v>5.9201000000000006</v>
      </c>
      <c r="G729">
        <f>SUMIF(Raw_Data!N:N,Product_Master!A729,Raw_Data!S:S)</f>
        <v>33</v>
      </c>
      <c r="H729" s="11">
        <f>SUMIF(Raw_Data!N:N,Product_Master!A729,Raw_Data!R:R)</f>
        <v>168.46400000000003</v>
      </c>
      <c r="I729" s="13">
        <f t="shared" si="22"/>
        <v>42.169959160414088</v>
      </c>
      <c r="J729" t="str">
        <f t="shared" si="23"/>
        <v>Low Performer</v>
      </c>
    </row>
    <row r="730" spans="1:10" x14ac:dyDescent="0.3">
      <c r="A730" t="s">
        <v>2852</v>
      </c>
      <c r="B730" t="str">
        <f>IFERROR(INDEX(Raw_Data!Q:Q,MATCH(Product_Master!A730,Raw_Data!N:N,0)),"NOT FOUND")</f>
        <v>Wirebound Message Books, 2 7/8" x 5", 3 Forms per Page</v>
      </c>
      <c r="C730" t="str">
        <f>IFERROR(INDEX(Raw_Data!O:O,MATCH(Product_Master!A730,Raw_Data!N:N,0)),"NOT FOUND")</f>
        <v>Office Supplies</v>
      </c>
      <c r="D730" t="str">
        <f>IFERROR(INDEX(Raw_Data!P:P,MATCH(Product_Master!A730,Raw_Data!N:N,0)),"NOT FOUND")</f>
        <v>Paper</v>
      </c>
      <c r="E730" s="11">
        <f>AVERAGEIF(Raw_Data!N:N,Product_Master!A730,Raw_Data!R:R)</f>
        <v>36.138666666666666</v>
      </c>
      <c r="F730" s="11">
        <f>AVERAGEIF(Raw_Data!N:N,Product_Master!A730,Raw_Data!U:U)</f>
        <v>14.995200000000002</v>
      </c>
      <c r="G730">
        <f>SUMIF(Raw_Data!N:N,Product_Master!A730,Raw_Data!S:S)</f>
        <v>17</v>
      </c>
      <c r="H730" s="11">
        <f>SUMIF(Raw_Data!N:N,Product_Master!A730,Raw_Data!R:R)</f>
        <v>108.416</v>
      </c>
      <c r="I730" s="13">
        <f t="shared" si="22"/>
        <v>41.493506493506501</v>
      </c>
      <c r="J730" t="str">
        <f t="shared" si="23"/>
        <v>Low Performer</v>
      </c>
    </row>
    <row r="731" spans="1:10" x14ac:dyDescent="0.3">
      <c r="A731" t="s">
        <v>2854</v>
      </c>
      <c r="B731" t="str">
        <f>IFERROR(INDEX(Raw_Data!Q:Q,MATCH(Product_Master!A731,Raw_Data!N:N,0)),"NOT FOUND")</f>
        <v>JM Magazine Binder</v>
      </c>
      <c r="C731" t="str">
        <f>IFERROR(INDEX(Raw_Data!O:O,MATCH(Product_Master!A731,Raw_Data!N:N,0)),"NOT FOUND")</f>
        <v>Office Supplies</v>
      </c>
      <c r="D731" t="str">
        <f>IFERROR(INDEX(Raw_Data!P:P,MATCH(Product_Master!A731,Raw_Data!N:N,0)),"NOT FOUND")</f>
        <v>Binders</v>
      </c>
      <c r="E731" s="11">
        <f>AVERAGEIF(Raw_Data!N:N,Product_Master!A731,Raw_Data!R:R)</f>
        <v>34.120666666666665</v>
      </c>
      <c r="F731" s="11">
        <f>AVERAGEIF(Raw_Data!N:N,Product_Master!A731,Raw_Data!U:U)</f>
        <v>8.3650666666666673</v>
      </c>
      <c r="G731">
        <f>SUMIF(Raw_Data!N:N,Product_Master!A731,Raw_Data!S:S)</f>
        <v>18</v>
      </c>
      <c r="H731" s="11">
        <f>SUMIF(Raw_Data!N:N,Product_Master!A731,Raw_Data!R:R)</f>
        <v>204.72399999999999</v>
      </c>
      <c r="I731" s="13">
        <f t="shared" si="22"/>
        <v>24.516129032258068</v>
      </c>
      <c r="J731" t="str">
        <f t="shared" si="23"/>
        <v>Low Performer</v>
      </c>
    </row>
    <row r="732" spans="1:10" x14ac:dyDescent="0.3">
      <c r="A732" t="s">
        <v>2862</v>
      </c>
      <c r="B732" t="str">
        <f>IFERROR(INDEX(Raw_Data!Q:Q,MATCH(Product_Master!A732,Raw_Data!N:N,0)),"NOT FOUND")</f>
        <v>Xerox 213</v>
      </c>
      <c r="C732" t="str">
        <f>IFERROR(INDEX(Raw_Data!O:O,MATCH(Product_Master!A732,Raw_Data!N:N,0)),"NOT FOUND")</f>
        <v>Office Supplies</v>
      </c>
      <c r="D732" t="str">
        <f>IFERROR(INDEX(Raw_Data!P:P,MATCH(Product_Master!A732,Raw_Data!N:N,0)),"NOT FOUND")</f>
        <v>Paper</v>
      </c>
      <c r="E732" s="11">
        <f>AVERAGEIF(Raw_Data!N:N,Product_Master!A732,Raw_Data!R:R)</f>
        <v>18.575999999999997</v>
      </c>
      <c r="F732" s="11">
        <f>AVERAGEIF(Raw_Data!N:N,Product_Master!A732,Raw_Data!U:U)</f>
        <v>8.4672000000000001</v>
      </c>
      <c r="G732">
        <f>SUMIF(Raw_Data!N:N,Product_Master!A732,Raw_Data!S:S)</f>
        <v>18</v>
      </c>
      <c r="H732" s="11">
        <f>SUMIF(Raw_Data!N:N,Product_Master!A732,Raw_Data!R:R)</f>
        <v>111.45599999999999</v>
      </c>
      <c r="I732" s="13">
        <f t="shared" si="22"/>
        <v>45.581395348837219</v>
      </c>
      <c r="J732" t="str">
        <f t="shared" si="23"/>
        <v>Low Performer</v>
      </c>
    </row>
    <row r="733" spans="1:10" x14ac:dyDescent="0.3">
      <c r="A733" t="s">
        <v>2864</v>
      </c>
      <c r="B733" t="str">
        <f>IFERROR(INDEX(Raw_Data!Q:Q,MATCH(Product_Master!A733,Raw_Data!N:N,0)),"NOT FOUND")</f>
        <v>Fellowes 8 Outlet Superior Workstation Surge Protector w/o Phone/Fax/Modem Protection</v>
      </c>
      <c r="C733" t="str">
        <f>IFERROR(INDEX(Raw_Data!O:O,MATCH(Product_Master!A733,Raw_Data!N:N,0)),"NOT FOUND")</f>
        <v>Office Supplies</v>
      </c>
      <c r="D733" t="str">
        <f>IFERROR(INDEX(Raw_Data!P:P,MATCH(Product_Master!A733,Raw_Data!N:N,0)),"NOT FOUND")</f>
        <v>Appliances</v>
      </c>
      <c r="E733" s="11">
        <f>AVERAGEIF(Raw_Data!N:N,Product_Master!A733,Raw_Data!R:R)</f>
        <v>133.1352</v>
      </c>
      <c r="F733" s="11">
        <f>AVERAGEIF(Raw_Data!N:N,Product_Master!A733,Raw_Data!U:U)</f>
        <v>8.741200000000001</v>
      </c>
      <c r="G733">
        <f>SUMIF(Raw_Data!N:N,Product_Master!A733,Raw_Data!S:S)</f>
        <v>25</v>
      </c>
      <c r="H733" s="11">
        <f>SUMIF(Raw_Data!N:N,Product_Master!A733,Raw_Data!R:R)</f>
        <v>665.67600000000004</v>
      </c>
      <c r="I733" s="13">
        <f t="shared" si="22"/>
        <v>6.5656565656565666</v>
      </c>
      <c r="J733" t="str">
        <f t="shared" si="23"/>
        <v>Medium</v>
      </c>
    </row>
    <row r="734" spans="1:10" x14ac:dyDescent="0.3">
      <c r="A734" t="s">
        <v>2869</v>
      </c>
      <c r="B734" t="str">
        <f>IFERROR(INDEX(Raw_Data!Q:Q,MATCH(Product_Master!A734,Raw_Data!N:N,0)),"NOT FOUND")</f>
        <v>Message Book, Standard Line "While You Were Out", 5 1/2" X 4", 200 Sets/Book</v>
      </c>
      <c r="C734" t="str">
        <f>IFERROR(INDEX(Raw_Data!O:O,MATCH(Product_Master!A734,Raw_Data!N:N,0)),"NOT FOUND")</f>
        <v>Office Supplies</v>
      </c>
      <c r="D734" t="str">
        <f>IFERROR(INDEX(Raw_Data!P:P,MATCH(Product_Master!A734,Raw_Data!N:N,0)),"NOT FOUND")</f>
        <v>Paper</v>
      </c>
      <c r="E734" s="11">
        <f>AVERAGEIF(Raw_Data!N:N,Product_Master!A734,Raw_Data!R:R)</f>
        <v>25.68</v>
      </c>
      <c r="F734" s="11">
        <f>AVERAGEIF(Raw_Data!N:N,Product_Master!A734,Raw_Data!U:U)</f>
        <v>12.069600000000001</v>
      </c>
      <c r="G734">
        <f>SUMIF(Raw_Data!N:N,Product_Master!A734,Raw_Data!S:S)</f>
        <v>6</v>
      </c>
      <c r="H734" s="11">
        <f>SUMIF(Raw_Data!N:N,Product_Master!A734,Raw_Data!R:R)</f>
        <v>51.36</v>
      </c>
      <c r="I734" s="13">
        <f t="shared" si="22"/>
        <v>47</v>
      </c>
      <c r="J734" t="str">
        <f t="shared" si="23"/>
        <v>Low Performer</v>
      </c>
    </row>
    <row r="735" spans="1:10" x14ac:dyDescent="0.3">
      <c r="A735" t="s">
        <v>2873</v>
      </c>
      <c r="B735" t="str">
        <f>IFERROR(INDEX(Raw_Data!Q:Q,MATCH(Product_Master!A735,Raw_Data!N:N,0)),"NOT FOUND")</f>
        <v>Acco Pressboard Covers with Storage Hooks, 14 7/8" x 11", Dark Blue</v>
      </c>
      <c r="C735" t="str">
        <f>IFERROR(INDEX(Raw_Data!O:O,MATCH(Product_Master!A735,Raw_Data!N:N,0)),"NOT FOUND")</f>
        <v>Office Supplies</v>
      </c>
      <c r="D735" t="str">
        <f>IFERROR(INDEX(Raw_Data!P:P,MATCH(Product_Master!A735,Raw_Data!N:N,0)),"NOT FOUND")</f>
        <v>Binders</v>
      </c>
      <c r="E735" s="11">
        <f>AVERAGEIF(Raw_Data!N:N,Product_Master!A735,Raw_Data!R:R)</f>
        <v>11.9634</v>
      </c>
      <c r="F735" s="11">
        <f>AVERAGEIF(Raw_Data!N:N,Product_Master!A735,Raw_Data!U:U)</f>
        <v>2.6365200000000009</v>
      </c>
      <c r="G735">
        <f>SUMIF(Raw_Data!N:N,Product_Master!A735,Raw_Data!S:S)</f>
        <v>24</v>
      </c>
      <c r="H735" s="11">
        <f>SUMIF(Raw_Data!N:N,Product_Master!A735,Raw_Data!R:R)</f>
        <v>59.817</v>
      </c>
      <c r="I735" s="13">
        <f t="shared" si="22"/>
        <v>22.038216560509561</v>
      </c>
      <c r="J735" t="str">
        <f t="shared" si="23"/>
        <v>Low Performer</v>
      </c>
    </row>
    <row r="736" spans="1:10" x14ac:dyDescent="0.3">
      <c r="A736" t="s">
        <v>2876</v>
      </c>
      <c r="B736" t="str">
        <f>IFERROR(INDEX(Raw_Data!Q:Q,MATCH(Product_Master!A736,Raw_Data!N:N,0)),"NOT FOUND")</f>
        <v>Standard Rollaway File with Lock</v>
      </c>
      <c r="C736" t="str">
        <f>IFERROR(INDEX(Raw_Data!O:O,MATCH(Product_Master!A736,Raw_Data!N:N,0)),"NOT FOUND")</f>
        <v>Office Supplies</v>
      </c>
      <c r="D736" t="str">
        <f>IFERROR(INDEX(Raw_Data!P:P,MATCH(Product_Master!A736,Raw_Data!N:N,0)),"NOT FOUND")</f>
        <v>Storage</v>
      </c>
      <c r="E736" s="11">
        <f>AVERAGEIF(Raw_Data!N:N,Product_Master!A736,Raw_Data!R:R)</f>
        <v>659.49540000000002</v>
      </c>
      <c r="F736" s="11">
        <f>AVERAGEIF(Raw_Data!N:N,Product_Master!A736,Raw_Data!U:U)</f>
        <v>126.133</v>
      </c>
      <c r="G736">
        <f>SUMIF(Raw_Data!N:N,Product_Master!A736,Raw_Data!S:S)</f>
        <v>40</v>
      </c>
      <c r="H736" s="11">
        <f>SUMIF(Raw_Data!N:N,Product_Master!A736,Raw_Data!R:R)</f>
        <v>6594.9539999999997</v>
      </c>
      <c r="I736" s="13">
        <f t="shared" si="22"/>
        <v>19.125683060109289</v>
      </c>
      <c r="J736" t="str">
        <f t="shared" si="23"/>
        <v>High Performer</v>
      </c>
    </row>
    <row r="737" spans="1:10" x14ac:dyDescent="0.3">
      <c r="A737" t="s">
        <v>2878</v>
      </c>
      <c r="B737" t="str">
        <f>IFERROR(INDEX(Raw_Data!Q:Q,MATCH(Product_Master!A737,Raw_Data!N:N,0)),"NOT FOUND")</f>
        <v>Avery Trapezoid Extra Heavy Duty 4" Binders</v>
      </c>
      <c r="C737" t="str">
        <f>IFERROR(INDEX(Raw_Data!O:O,MATCH(Product_Master!A737,Raw_Data!N:N,0)),"NOT FOUND")</f>
        <v>Office Supplies</v>
      </c>
      <c r="D737" t="str">
        <f>IFERROR(INDEX(Raw_Data!P:P,MATCH(Product_Master!A737,Raw_Data!N:N,0)),"NOT FOUND")</f>
        <v>Binders</v>
      </c>
      <c r="E737" s="11">
        <f>AVERAGEIF(Raw_Data!N:N,Product_Master!A737,Raw_Data!R:R)</f>
        <v>78.637499999999989</v>
      </c>
      <c r="F737" s="11">
        <f>AVERAGEIF(Raw_Data!N:N,Product_Master!A737,Raw_Data!U:U)</f>
        <v>0</v>
      </c>
      <c r="G737">
        <f>SUMIF(Raw_Data!N:N,Product_Master!A737,Raw_Data!S:S)</f>
        <v>15</v>
      </c>
      <c r="H737" s="11">
        <f>SUMIF(Raw_Data!N:N,Product_Master!A737,Raw_Data!R:R)</f>
        <v>314.54999999999995</v>
      </c>
      <c r="I737" s="13">
        <f t="shared" si="22"/>
        <v>0</v>
      </c>
      <c r="J737" t="str">
        <f t="shared" si="23"/>
        <v>Medium</v>
      </c>
    </row>
    <row r="738" spans="1:10" x14ac:dyDescent="0.3">
      <c r="A738" t="s">
        <v>2881</v>
      </c>
      <c r="B738" t="str">
        <f>IFERROR(INDEX(Raw_Data!Q:Q,MATCH(Product_Master!A738,Raw_Data!N:N,0)),"NOT FOUND")</f>
        <v>Bevis Boat-Shaped Conference Table</v>
      </c>
      <c r="C738" t="str">
        <f>IFERROR(INDEX(Raw_Data!O:O,MATCH(Product_Master!A738,Raw_Data!N:N,0)),"NOT FOUND")</f>
        <v>Furniture</v>
      </c>
      <c r="D738" t="str">
        <f>IFERROR(INDEX(Raw_Data!P:P,MATCH(Product_Master!A738,Raw_Data!N:N,0)),"NOT FOUND")</f>
        <v>Tables</v>
      </c>
      <c r="E738" s="11">
        <f>AVERAGEIF(Raw_Data!N:N,Product_Master!A738,Raw_Data!R:R)</f>
        <v>423.74449999999996</v>
      </c>
      <c r="F738" s="11">
        <f>AVERAGEIF(Raw_Data!N:N,Product_Master!A738,Raw_Data!U:U)</f>
        <v>-74.264499999999998</v>
      </c>
      <c r="G738">
        <f>SUMIF(Raw_Data!N:N,Product_Master!A738,Raw_Data!S:S)</f>
        <v>15</v>
      </c>
      <c r="H738" s="11">
        <f>SUMIF(Raw_Data!N:N,Product_Master!A738,Raw_Data!R:R)</f>
        <v>2542.4669999999996</v>
      </c>
      <c r="I738" s="13">
        <f t="shared" si="22"/>
        <v>-17.52577319587629</v>
      </c>
      <c r="J738" t="str">
        <f t="shared" si="23"/>
        <v>High Performer</v>
      </c>
    </row>
    <row r="739" spans="1:10" x14ac:dyDescent="0.3">
      <c r="A739" t="s">
        <v>2884</v>
      </c>
      <c r="B739" t="str">
        <f>IFERROR(INDEX(Raw_Data!Q:Q,MATCH(Product_Master!A739,Raw_Data!N:N,0)),"NOT FOUND")</f>
        <v>Deflect-o RollaMat Studded, Beveled Mat for Medium Pile Carpeting</v>
      </c>
      <c r="C739" t="str">
        <f>IFERROR(INDEX(Raw_Data!O:O,MATCH(Product_Master!A739,Raw_Data!N:N,0)),"NOT FOUND")</f>
        <v>Furniture</v>
      </c>
      <c r="D739" t="str">
        <f>IFERROR(INDEX(Raw_Data!P:P,MATCH(Product_Master!A739,Raw_Data!N:N,0)),"NOT FOUND")</f>
        <v>Furnishings</v>
      </c>
      <c r="E739" s="11">
        <f>AVERAGEIF(Raw_Data!N:N,Product_Master!A739,Raw_Data!R:R)</f>
        <v>270.5413333333334</v>
      </c>
      <c r="F739" s="11">
        <f>AVERAGEIF(Raw_Data!N:N,Product_Master!A739,Raw_Data!U:U)</f>
        <v>-57.182600000000008</v>
      </c>
      <c r="G739">
        <f>SUMIF(Raw_Data!N:N,Product_Master!A739,Raw_Data!S:S)</f>
        <v>26</v>
      </c>
      <c r="H739" s="11">
        <f>SUMIF(Raw_Data!N:N,Product_Master!A739,Raw_Data!R:R)</f>
        <v>1623.2480000000003</v>
      </c>
      <c r="I739" s="13">
        <f t="shared" si="22"/>
        <v>-21.136363636363633</v>
      </c>
      <c r="J739" t="str">
        <f t="shared" si="23"/>
        <v>High Performer</v>
      </c>
    </row>
    <row r="740" spans="1:10" x14ac:dyDescent="0.3">
      <c r="A740" t="s">
        <v>2886</v>
      </c>
      <c r="B740" t="str">
        <f>IFERROR(INDEX(Raw_Data!Q:Q,MATCH(Product_Master!A740,Raw_Data!N:N,0)),"NOT FOUND")</f>
        <v>Riverside Furniture Oval Coffee Table, Oval End Table, End Table with Drawer</v>
      </c>
      <c r="C740" t="str">
        <f>IFERROR(INDEX(Raw_Data!O:O,MATCH(Product_Master!A740,Raw_Data!N:N,0)),"NOT FOUND")</f>
        <v>Furniture</v>
      </c>
      <c r="D740" t="str">
        <f>IFERROR(INDEX(Raw_Data!P:P,MATCH(Product_Master!A740,Raw_Data!N:N,0)),"NOT FOUND")</f>
        <v>Tables</v>
      </c>
      <c r="E740" s="11">
        <f>AVERAGEIF(Raw_Data!N:N,Product_Master!A740,Raw_Data!R:R)</f>
        <v>889.23500000000001</v>
      </c>
      <c r="F740" s="11">
        <f>AVERAGEIF(Raw_Data!N:N,Product_Master!A740,Raw_Data!U:U)</f>
        <v>-229.48000000000002</v>
      </c>
      <c r="G740">
        <f>SUMIF(Raw_Data!N:N,Product_Master!A740,Raw_Data!S:S)</f>
        <v>25</v>
      </c>
      <c r="H740" s="11">
        <f>SUMIF(Raw_Data!N:N,Product_Master!A740,Raw_Data!R:R)</f>
        <v>4446.1750000000002</v>
      </c>
      <c r="I740" s="13">
        <f t="shared" si="22"/>
        <v>-25.806451612903224</v>
      </c>
      <c r="J740" t="str">
        <f t="shared" si="23"/>
        <v>High Performer</v>
      </c>
    </row>
    <row r="741" spans="1:10" x14ac:dyDescent="0.3">
      <c r="A741" t="s">
        <v>2888</v>
      </c>
      <c r="B741" t="str">
        <f>IFERROR(INDEX(Raw_Data!Q:Q,MATCH(Product_Master!A741,Raw_Data!N:N,0)),"NOT FOUND")</f>
        <v>Xerox 210</v>
      </c>
      <c r="C741" t="str">
        <f>IFERROR(INDEX(Raw_Data!O:O,MATCH(Product_Master!A741,Raw_Data!N:N,0)),"NOT FOUND")</f>
        <v>Office Supplies</v>
      </c>
      <c r="D741" t="str">
        <f>IFERROR(INDEX(Raw_Data!P:P,MATCH(Product_Master!A741,Raw_Data!N:N,0)),"NOT FOUND")</f>
        <v>Paper</v>
      </c>
      <c r="E741" s="11">
        <f>AVERAGEIF(Raw_Data!N:N,Product_Master!A741,Raw_Data!R:R)</f>
        <v>15.984</v>
      </c>
      <c r="F741" s="11">
        <f>AVERAGEIF(Raw_Data!N:N,Product_Master!A741,Raw_Data!U:U)</f>
        <v>5.8751999999999995</v>
      </c>
      <c r="G741">
        <f>SUMIF(Raw_Data!N:N,Product_Master!A741,Raw_Data!S:S)</f>
        <v>18</v>
      </c>
      <c r="H741" s="11">
        <f>SUMIF(Raw_Data!N:N,Product_Master!A741,Raw_Data!R:R)</f>
        <v>95.903999999999996</v>
      </c>
      <c r="I741" s="13">
        <f t="shared" si="22"/>
        <v>36.756756756756751</v>
      </c>
      <c r="J741" t="str">
        <f t="shared" si="23"/>
        <v>Low Performer</v>
      </c>
    </row>
    <row r="742" spans="1:10" x14ac:dyDescent="0.3">
      <c r="A742" t="s">
        <v>2893</v>
      </c>
      <c r="B742" t="str">
        <f>IFERROR(INDEX(Raw_Data!Q:Q,MATCH(Product_Master!A742,Raw_Data!N:N,0)),"NOT FOUND")</f>
        <v>Staple-based wall hangings</v>
      </c>
      <c r="C742" t="str">
        <f>IFERROR(INDEX(Raw_Data!O:O,MATCH(Product_Master!A742,Raw_Data!N:N,0)),"NOT FOUND")</f>
        <v>Furniture</v>
      </c>
      <c r="D742" t="str">
        <f>IFERROR(INDEX(Raw_Data!P:P,MATCH(Product_Master!A742,Raw_Data!N:N,0)),"NOT FOUND")</f>
        <v>Furnishings</v>
      </c>
      <c r="E742" s="11">
        <f>AVERAGEIF(Raw_Data!N:N,Product_Master!A742,Raw_Data!R:R)</f>
        <v>21.9696</v>
      </c>
      <c r="F742" s="11">
        <f>AVERAGEIF(Raw_Data!N:N,Product_Master!A742,Raw_Data!U:U)</f>
        <v>5.0307200000000014</v>
      </c>
      <c r="G742">
        <f>SUMIF(Raw_Data!N:N,Product_Master!A742,Raw_Data!S:S)</f>
        <v>38</v>
      </c>
      <c r="H742" s="11">
        <f>SUMIF(Raw_Data!N:N,Product_Master!A742,Raw_Data!R:R)</f>
        <v>219.696</v>
      </c>
      <c r="I742" s="13">
        <f t="shared" si="22"/>
        <v>22.898550724637687</v>
      </c>
      <c r="J742" t="str">
        <f t="shared" si="23"/>
        <v>Low Performer</v>
      </c>
    </row>
    <row r="743" spans="1:10" x14ac:dyDescent="0.3">
      <c r="A743" t="s">
        <v>2904</v>
      </c>
      <c r="B743" t="str">
        <f>IFERROR(INDEX(Raw_Data!Q:Q,MATCH(Product_Master!A743,Raw_Data!N:N,0)),"NOT FOUND")</f>
        <v>Avery Durable Slant Ring Binders</v>
      </c>
      <c r="C743" t="str">
        <f>IFERROR(INDEX(Raw_Data!O:O,MATCH(Product_Master!A743,Raw_Data!N:N,0)),"NOT FOUND")</f>
        <v>Office Supplies</v>
      </c>
      <c r="D743" t="str">
        <f>IFERROR(INDEX(Raw_Data!P:P,MATCH(Product_Master!A743,Raw_Data!N:N,0)),"NOT FOUND")</f>
        <v>Binders</v>
      </c>
      <c r="E743" s="11">
        <f>AVERAGEIF(Raw_Data!N:N,Product_Master!A743,Raw_Data!R:R)</f>
        <v>10.295999999999999</v>
      </c>
      <c r="F743" s="11">
        <f>AVERAGEIF(Raw_Data!N:N,Product_Master!A743,Raw_Data!U:U)</f>
        <v>-4.7519999999999998</v>
      </c>
      <c r="G743">
        <f>SUMIF(Raw_Data!N:N,Product_Master!A743,Raw_Data!S:S)</f>
        <v>19</v>
      </c>
      <c r="H743" s="11">
        <f>SUMIF(Raw_Data!N:N,Product_Master!A743,Raw_Data!R:R)</f>
        <v>51.48</v>
      </c>
      <c r="I743" s="13">
        <f t="shared" si="22"/>
        <v>-46.153846153846153</v>
      </c>
      <c r="J743" t="str">
        <f t="shared" si="23"/>
        <v>Low Performer</v>
      </c>
    </row>
    <row r="744" spans="1:10" x14ac:dyDescent="0.3">
      <c r="A744" t="s">
        <v>2906</v>
      </c>
      <c r="B744" t="str">
        <f>IFERROR(INDEX(Raw_Data!Q:Q,MATCH(Product_Master!A744,Raw_Data!N:N,0)),"NOT FOUND")</f>
        <v>Universal Ultra Bright White Copier/Laser Paper, 8 1/2" x 11", Ream</v>
      </c>
      <c r="C744" t="str">
        <f>IFERROR(INDEX(Raw_Data!O:O,MATCH(Product_Master!A744,Raw_Data!N:N,0)),"NOT FOUND")</f>
        <v>Office Supplies</v>
      </c>
      <c r="D744" t="str">
        <f>IFERROR(INDEX(Raw_Data!P:P,MATCH(Product_Master!A744,Raw_Data!N:N,0)),"NOT FOUND")</f>
        <v>Paper</v>
      </c>
      <c r="E744" s="11">
        <f>AVERAGEIF(Raw_Data!N:N,Product_Master!A744,Raw_Data!R:R)</f>
        <v>15.552</v>
      </c>
      <c r="F744" s="11">
        <f>AVERAGEIF(Raw_Data!N:N,Product_Master!A744,Raw_Data!U:U)</f>
        <v>5.6375999999999999</v>
      </c>
      <c r="G744">
        <f>SUMIF(Raw_Data!N:N,Product_Master!A744,Raw_Data!S:S)</f>
        <v>3</v>
      </c>
      <c r="H744" s="11">
        <f>SUMIF(Raw_Data!N:N,Product_Master!A744,Raw_Data!R:R)</f>
        <v>15.552</v>
      </c>
      <c r="I744" s="13">
        <f t="shared" si="22"/>
        <v>36.25</v>
      </c>
      <c r="J744" t="str">
        <f t="shared" si="23"/>
        <v>Low Performer</v>
      </c>
    </row>
    <row r="745" spans="1:10" x14ac:dyDescent="0.3">
      <c r="A745" t="s">
        <v>2911</v>
      </c>
      <c r="B745" t="str">
        <f>IFERROR(INDEX(Raw_Data!Q:Q,MATCH(Product_Master!A745,Raw_Data!N:N,0)),"NOT FOUND")</f>
        <v>Luxo Professional Combination Clamp-On Lamps</v>
      </c>
      <c r="C745" t="str">
        <f>IFERROR(INDEX(Raw_Data!O:O,MATCH(Product_Master!A745,Raw_Data!N:N,0)),"NOT FOUND")</f>
        <v>Furniture</v>
      </c>
      <c r="D745" t="str">
        <f>IFERROR(INDEX(Raw_Data!P:P,MATCH(Product_Master!A745,Raw_Data!N:N,0)),"NOT FOUND")</f>
        <v>Furnishings</v>
      </c>
      <c r="E745" s="11">
        <f>AVERAGEIF(Raw_Data!N:N,Product_Master!A745,Raw_Data!R:R)</f>
        <v>265.97999999999996</v>
      </c>
      <c r="F745" s="11">
        <f>AVERAGEIF(Raw_Data!N:N,Product_Master!A745,Raw_Data!U:U)</f>
        <v>69.154799999999994</v>
      </c>
      <c r="G745">
        <f>SUMIF(Raw_Data!N:N,Product_Master!A745,Raw_Data!S:S)</f>
        <v>13</v>
      </c>
      <c r="H745" s="11">
        <f>SUMIF(Raw_Data!N:N,Product_Master!A745,Raw_Data!R:R)</f>
        <v>1329.8999999999999</v>
      </c>
      <c r="I745" s="13">
        <f t="shared" si="22"/>
        <v>26</v>
      </c>
      <c r="J745" t="str">
        <f t="shared" si="23"/>
        <v>High Performer</v>
      </c>
    </row>
    <row r="746" spans="1:10" x14ac:dyDescent="0.3">
      <c r="A746" t="s">
        <v>2919</v>
      </c>
      <c r="B746" t="str">
        <f>IFERROR(INDEX(Raw_Data!Q:Q,MATCH(Product_Master!A746,Raw_Data!N:N,0)),"NOT FOUND")</f>
        <v>Zipper Ring Binder Pockets</v>
      </c>
      <c r="C746" t="str">
        <f>IFERROR(INDEX(Raw_Data!O:O,MATCH(Product_Master!A746,Raw_Data!N:N,0)),"NOT FOUND")</f>
        <v>Office Supplies</v>
      </c>
      <c r="D746" t="str">
        <f>IFERROR(INDEX(Raw_Data!P:P,MATCH(Product_Master!A746,Raw_Data!N:N,0)),"NOT FOUND")</f>
        <v>Binders</v>
      </c>
      <c r="E746" s="11">
        <f>AVERAGEIF(Raw_Data!N:N,Product_Master!A746,Raw_Data!R:R)</f>
        <v>6.2880000000000003</v>
      </c>
      <c r="F746" s="11">
        <f>AVERAGEIF(Raw_Data!N:N,Product_Master!A746,Raw_Data!U:U)</f>
        <v>0.90239999999999998</v>
      </c>
      <c r="G746">
        <f>SUMIF(Raw_Data!N:N,Product_Master!A746,Raw_Data!S:S)</f>
        <v>44</v>
      </c>
      <c r="H746" s="11">
        <f>SUMIF(Raw_Data!N:N,Product_Master!A746,Raw_Data!R:R)</f>
        <v>81.744</v>
      </c>
      <c r="I746" s="13">
        <f t="shared" si="22"/>
        <v>14.351145038167937</v>
      </c>
      <c r="J746" t="str">
        <f t="shared" si="23"/>
        <v>Low Performer</v>
      </c>
    </row>
    <row r="747" spans="1:10" x14ac:dyDescent="0.3">
      <c r="A747" t="s">
        <v>2924</v>
      </c>
      <c r="B747" t="str">
        <f>IFERROR(INDEX(Raw_Data!Q:Q,MATCH(Product_Master!A747,Raw_Data!N:N,0)),"NOT FOUND")</f>
        <v>Avery File Folder Labels</v>
      </c>
      <c r="C747" t="str">
        <f>IFERROR(INDEX(Raw_Data!O:O,MATCH(Product_Master!A747,Raw_Data!N:N,0)),"NOT FOUND")</f>
        <v>Office Supplies</v>
      </c>
      <c r="D747" t="str">
        <f>IFERROR(INDEX(Raw_Data!P:P,MATCH(Product_Master!A747,Raw_Data!N:N,0)),"NOT FOUND")</f>
        <v>Labels</v>
      </c>
      <c r="E747" s="11">
        <f>AVERAGEIF(Raw_Data!N:N,Product_Master!A747,Raw_Data!R:R)</f>
        <v>8.7286153846153844</v>
      </c>
      <c r="F747" s="11">
        <f>AVERAGEIF(Raw_Data!N:N,Product_Master!A747,Raw_Data!U:U)</f>
        <v>3.7572923076923082</v>
      </c>
      <c r="G747">
        <f>SUMIF(Raw_Data!N:N,Product_Master!A747,Raw_Data!S:S)</f>
        <v>44</v>
      </c>
      <c r="H747" s="11">
        <f>SUMIF(Raw_Data!N:N,Product_Master!A747,Raw_Data!R:R)</f>
        <v>113.47199999999999</v>
      </c>
      <c r="I747" s="13">
        <f t="shared" si="22"/>
        <v>43.045685279187822</v>
      </c>
      <c r="J747" t="str">
        <f t="shared" si="23"/>
        <v>Low Performer</v>
      </c>
    </row>
    <row r="748" spans="1:10" x14ac:dyDescent="0.3">
      <c r="A748" t="s">
        <v>2929</v>
      </c>
      <c r="B748" t="str">
        <f>IFERROR(INDEX(Raw_Data!Q:Q,MATCH(Product_Master!A748,Raw_Data!N:N,0)),"NOT FOUND")</f>
        <v>Color-Coded Legal Exhibit Labels</v>
      </c>
      <c r="C748" t="str">
        <f>IFERROR(INDEX(Raw_Data!O:O,MATCH(Product_Master!A748,Raw_Data!N:N,0)),"NOT FOUND")</f>
        <v>Office Supplies</v>
      </c>
      <c r="D748" t="str">
        <f>IFERROR(INDEX(Raw_Data!P:P,MATCH(Product_Master!A748,Raw_Data!N:N,0)),"NOT FOUND")</f>
        <v>Labels</v>
      </c>
      <c r="E748" s="11">
        <f>AVERAGEIF(Raw_Data!N:N,Product_Master!A748,Raw_Data!R:R)</f>
        <v>7.3650000000000002</v>
      </c>
      <c r="F748" s="11">
        <f>AVERAGEIF(Raw_Data!N:N,Product_Master!A748,Raw_Data!U:U)</f>
        <v>3.6088499999999999</v>
      </c>
      <c r="G748">
        <f>SUMIF(Raw_Data!N:N,Product_Master!A748,Raw_Data!S:S)</f>
        <v>3</v>
      </c>
      <c r="H748" s="11">
        <f>SUMIF(Raw_Data!N:N,Product_Master!A748,Raw_Data!R:R)</f>
        <v>14.73</v>
      </c>
      <c r="I748" s="13">
        <f t="shared" si="22"/>
        <v>49</v>
      </c>
      <c r="J748" t="str">
        <f t="shared" si="23"/>
        <v>Low Performer</v>
      </c>
    </row>
    <row r="749" spans="1:10" x14ac:dyDescent="0.3">
      <c r="A749" t="s">
        <v>2931</v>
      </c>
      <c r="B749" t="str">
        <f>IFERROR(INDEX(Raw_Data!Q:Q,MATCH(Product_Master!A749,Raw_Data!N:N,0)),"NOT FOUND")</f>
        <v>Xerox 212</v>
      </c>
      <c r="C749" t="str">
        <f>IFERROR(INDEX(Raw_Data!O:O,MATCH(Product_Master!A749,Raw_Data!N:N,0)),"NOT FOUND")</f>
        <v>Office Supplies</v>
      </c>
      <c r="D749" t="str">
        <f>IFERROR(INDEX(Raw_Data!P:P,MATCH(Product_Master!A749,Raw_Data!N:N,0)),"NOT FOUND")</f>
        <v>Paper</v>
      </c>
      <c r="E749" s="11">
        <f>AVERAGEIF(Raw_Data!N:N,Product_Master!A749,Raw_Data!R:R)</f>
        <v>20.180571428571429</v>
      </c>
      <c r="F749" s="11">
        <f>AVERAGEIF(Raw_Data!N:N,Product_Master!A749,Raw_Data!U:U)</f>
        <v>8.1462857142857139</v>
      </c>
      <c r="G749">
        <f>SUMIF(Raw_Data!N:N,Product_Master!A749,Raw_Data!S:S)</f>
        <v>25</v>
      </c>
      <c r="H749" s="11">
        <f>SUMIF(Raw_Data!N:N,Product_Master!A749,Raw_Data!R:R)</f>
        <v>141.26400000000001</v>
      </c>
      <c r="I749" s="13">
        <f t="shared" si="22"/>
        <v>40.366972477064216</v>
      </c>
      <c r="J749" t="str">
        <f t="shared" si="23"/>
        <v>Low Performer</v>
      </c>
    </row>
    <row r="750" spans="1:10" x14ac:dyDescent="0.3">
      <c r="A750" t="s">
        <v>2933</v>
      </c>
      <c r="B750" t="str">
        <f>IFERROR(INDEX(Raw_Data!Q:Q,MATCH(Product_Master!A750,Raw_Data!N:N,0)),"NOT FOUND")</f>
        <v>Computer Printout Paper with Letter-Trim Fine Perforations</v>
      </c>
      <c r="C750" t="str">
        <f>IFERROR(INDEX(Raw_Data!O:O,MATCH(Product_Master!A750,Raw_Data!N:N,0)),"NOT FOUND")</f>
        <v>Office Supplies</v>
      </c>
      <c r="D750" t="str">
        <f>IFERROR(INDEX(Raw_Data!P:P,MATCH(Product_Master!A750,Raw_Data!N:N,0)),"NOT FOUND")</f>
        <v>Paper</v>
      </c>
      <c r="E750" s="11">
        <f>AVERAGEIF(Raw_Data!N:N,Product_Master!A750,Raw_Data!R:R)</f>
        <v>191.6</v>
      </c>
      <c r="F750" s="11">
        <f>AVERAGEIF(Raw_Data!N:N,Product_Master!A750,Raw_Data!U:U)</f>
        <v>91.968000000000004</v>
      </c>
      <c r="G750">
        <f>SUMIF(Raw_Data!N:N,Product_Master!A750,Raw_Data!S:S)</f>
        <v>4</v>
      </c>
      <c r="H750" s="11">
        <f>SUMIF(Raw_Data!N:N,Product_Master!A750,Raw_Data!R:R)</f>
        <v>191.6</v>
      </c>
      <c r="I750" s="13">
        <f t="shared" si="22"/>
        <v>48.000000000000007</v>
      </c>
      <c r="J750" t="str">
        <f t="shared" si="23"/>
        <v>Low Performer</v>
      </c>
    </row>
    <row r="751" spans="1:10" x14ac:dyDescent="0.3">
      <c r="A751" t="s">
        <v>2935</v>
      </c>
      <c r="B751" t="str">
        <f>IFERROR(INDEX(Raw_Data!Q:Q,MATCH(Product_Master!A751,Raw_Data!N:N,0)),"NOT FOUND")</f>
        <v>Office Impressions Heavy Duty Welded Shelving &amp; Multimedia Storage Drawers</v>
      </c>
      <c r="C751" t="str">
        <f>IFERROR(INDEX(Raw_Data!O:O,MATCH(Product_Master!A751,Raw_Data!N:N,0)),"NOT FOUND")</f>
        <v>Office Supplies</v>
      </c>
      <c r="D751" t="str">
        <f>IFERROR(INDEX(Raw_Data!P:P,MATCH(Product_Master!A751,Raw_Data!N:N,0)),"NOT FOUND")</f>
        <v>Storage</v>
      </c>
      <c r="E751" s="11">
        <f>AVERAGEIF(Raw_Data!N:N,Product_Master!A751,Raw_Data!R:R)</f>
        <v>635.62599999999998</v>
      </c>
      <c r="F751" s="11">
        <f>AVERAGEIF(Raw_Data!N:N,Product_Master!A751,Raw_Data!U:U)</f>
        <v>-33.454000000000001</v>
      </c>
      <c r="G751">
        <f>SUMIF(Raw_Data!N:N,Product_Master!A751,Raw_Data!S:S)</f>
        <v>20</v>
      </c>
      <c r="H751" s="11">
        <f>SUMIF(Raw_Data!N:N,Product_Master!A751,Raw_Data!R:R)</f>
        <v>3178.13</v>
      </c>
      <c r="I751" s="13">
        <f t="shared" si="22"/>
        <v>-5.2631578947368425</v>
      </c>
      <c r="J751" t="str">
        <f t="shared" si="23"/>
        <v>High Performer</v>
      </c>
    </row>
    <row r="752" spans="1:10" x14ac:dyDescent="0.3">
      <c r="A752" t="s">
        <v>2938</v>
      </c>
      <c r="B752" t="str">
        <f>IFERROR(INDEX(Raw_Data!Q:Q,MATCH(Product_Master!A752,Raw_Data!N:N,0)),"NOT FOUND")</f>
        <v>DAX Black Cherry Wood-Tone Poster Frame</v>
      </c>
      <c r="C752" t="str">
        <f>IFERROR(INDEX(Raw_Data!O:O,MATCH(Product_Master!A752,Raw_Data!N:N,0)),"NOT FOUND")</f>
        <v>Furniture</v>
      </c>
      <c r="D752" t="str">
        <f>IFERROR(INDEX(Raw_Data!P:P,MATCH(Product_Master!A752,Raw_Data!N:N,0)),"NOT FOUND")</f>
        <v>Furnishings</v>
      </c>
      <c r="E752" s="11">
        <f>AVERAGEIF(Raw_Data!N:N,Product_Master!A752,Raw_Data!R:R)</f>
        <v>56.932000000000009</v>
      </c>
      <c r="F752" s="11">
        <f>AVERAGEIF(Raw_Data!N:N,Product_Master!A752,Raw_Data!U:U)</f>
        <v>7.6791999999999998</v>
      </c>
      <c r="G752">
        <f>SUMIF(Raw_Data!N:N,Product_Master!A752,Raw_Data!S:S)</f>
        <v>24</v>
      </c>
      <c r="H752" s="11">
        <f>SUMIF(Raw_Data!N:N,Product_Master!A752,Raw_Data!R:R)</f>
        <v>455.45600000000007</v>
      </c>
      <c r="I752" s="13">
        <f t="shared" si="22"/>
        <v>13.488372093023255</v>
      </c>
      <c r="J752" t="str">
        <f t="shared" si="23"/>
        <v>Medium</v>
      </c>
    </row>
    <row r="753" spans="1:10" x14ac:dyDescent="0.3">
      <c r="A753" t="s">
        <v>2942</v>
      </c>
      <c r="B753" t="str">
        <f>IFERROR(INDEX(Raw_Data!Q:Q,MATCH(Product_Master!A753,Raw_Data!N:N,0)),"NOT FOUND")</f>
        <v>Wilson Jones Easy Flow II Sheet Lifters</v>
      </c>
      <c r="C753" t="str">
        <f>IFERROR(INDEX(Raw_Data!O:O,MATCH(Product_Master!A753,Raw_Data!N:N,0)),"NOT FOUND")</f>
        <v>Office Supplies</v>
      </c>
      <c r="D753" t="str">
        <f>IFERROR(INDEX(Raw_Data!P:P,MATCH(Product_Master!A753,Raw_Data!N:N,0)),"NOT FOUND")</f>
        <v>Binders</v>
      </c>
      <c r="E753" s="11">
        <f>AVERAGEIF(Raw_Data!N:N,Product_Master!A753,Raw_Data!R:R)</f>
        <v>4.29</v>
      </c>
      <c r="F753" s="11">
        <f>AVERAGEIF(Raw_Data!N:N,Product_Master!A753,Raw_Data!U:U)</f>
        <v>0.46799999999999997</v>
      </c>
      <c r="G753">
        <f>SUMIF(Raw_Data!N:N,Product_Master!A753,Raw_Data!S:S)</f>
        <v>49</v>
      </c>
      <c r="H753" s="11">
        <f>SUMIF(Raw_Data!N:N,Product_Master!A753,Raw_Data!R:R)</f>
        <v>51.48</v>
      </c>
      <c r="I753" s="13">
        <f t="shared" si="22"/>
        <v>10.909090909090908</v>
      </c>
      <c r="J753" t="str">
        <f t="shared" si="23"/>
        <v>Low Performer</v>
      </c>
    </row>
    <row r="754" spans="1:10" x14ac:dyDescent="0.3">
      <c r="A754" t="s">
        <v>2949</v>
      </c>
      <c r="B754" t="str">
        <f>IFERROR(INDEX(Raw_Data!Q:Q,MATCH(Product_Master!A754,Raw_Data!N:N,0)),"NOT FOUND")</f>
        <v>Xerox 188</v>
      </c>
      <c r="C754" t="str">
        <f>IFERROR(INDEX(Raw_Data!O:O,MATCH(Product_Master!A754,Raw_Data!N:N,0)),"NOT FOUND")</f>
        <v>Office Supplies</v>
      </c>
      <c r="D754" t="str">
        <f>IFERROR(INDEX(Raw_Data!P:P,MATCH(Product_Master!A754,Raw_Data!N:N,0)),"NOT FOUND")</f>
        <v>Paper</v>
      </c>
      <c r="E754" s="11">
        <f>AVERAGEIF(Raw_Data!N:N,Product_Master!A754,Raw_Data!R:R)</f>
        <v>26.649000000000001</v>
      </c>
      <c r="F754" s="11">
        <f>AVERAGEIF(Raw_Data!N:N,Product_Master!A754,Raw_Data!U:U)</f>
        <v>12.1905</v>
      </c>
      <c r="G754">
        <f>SUMIF(Raw_Data!N:N,Product_Master!A754,Raw_Data!S:S)</f>
        <v>20</v>
      </c>
      <c r="H754" s="11">
        <f>SUMIF(Raw_Data!N:N,Product_Master!A754,Raw_Data!R:R)</f>
        <v>213.19200000000001</v>
      </c>
      <c r="I754" s="13">
        <f t="shared" si="22"/>
        <v>45.744680851063826</v>
      </c>
      <c r="J754" t="str">
        <f t="shared" si="23"/>
        <v>Low Performer</v>
      </c>
    </row>
    <row r="755" spans="1:10" x14ac:dyDescent="0.3">
      <c r="A755" t="s">
        <v>2955</v>
      </c>
      <c r="B755" t="str">
        <f>IFERROR(INDEX(Raw_Data!Q:Q,MATCH(Product_Master!A755,Raw_Data!N:N,0)),"NOT FOUND")</f>
        <v>BIC Brite Liner Grip Highlighters, Assorted, 5/Pack</v>
      </c>
      <c r="C755" t="str">
        <f>IFERROR(INDEX(Raw_Data!O:O,MATCH(Product_Master!A755,Raw_Data!N:N,0)),"NOT FOUND")</f>
        <v>Office Supplies</v>
      </c>
      <c r="D755" t="str">
        <f>IFERROR(INDEX(Raw_Data!P:P,MATCH(Product_Master!A755,Raw_Data!N:N,0)),"NOT FOUND")</f>
        <v>Art</v>
      </c>
      <c r="E755" s="11">
        <f>AVERAGEIF(Raw_Data!N:N,Product_Master!A755,Raw_Data!R:R)</f>
        <v>19.786666666666665</v>
      </c>
      <c r="F755" s="11">
        <f>AVERAGEIF(Raw_Data!N:N,Product_Master!A755,Raw_Data!U:U)</f>
        <v>7.285733333333333</v>
      </c>
      <c r="G755">
        <f>SUMIF(Raw_Data!N:N,Product_Master!A755,Raw_Data!S:S)</f>
        <v>29</v>
      </c>
      <c r="H755" s="11">
        <f>SUMIF(Raw_Data!N:N,Product_Master!A755,Raw_Data!R:R)</f>
        <v>118.72</v>
      </c>
      <c r="I755" s="13">
        <f t="shared" si="22"/>
        <v>36.821428571428569</v>
      </c>
      <c r="J755" t="str">
        <f t="shared" si="23"/>
        <v>Low Performer</v>
      </c>
    </row>
    <row r="756" spans="1:10" x14ac:dyDescent="0.3">
      <c r="A756" t="s">
        <v>2957</v>
      </c>
      <c r="B756" t="str">
        <f>IFERROR(INDEX(Raw_Data!Q:Q,MATCH(Product_Master!A756,Raw_Data!N:N,0)),"NOT FOUND")</f>
        <v>Samsung Galaxy S III - 16GB - pebble blue (T-Mobile)</v>
      </c>
      <c r="C756" t="str">
        <f>IFERROR(INDEX(Raw_Data!O:O,MATCH(Product_Master!A756,Raw_Data!N:N,0)),"NOT FOUND")</f>
        <v>Technology</v>
      </c>
      <c r="D756" t="str">
        <f>IFERROR(INDEX(Raw_Data!P:P,MATCH(Product_Master!A756,Raw_Data!N:N,0)),"NOT FOUND")</f>
        <v>Phones</v>
      </c>
      <c r="E756" s="11">
        <f>AVERAGEIF(Raw_Data!N:N,Product_Master!A756,Raw_Data!R:R)</f>
        <v>1189.9660000000001</v>
      </c>
      <c r="F756" s="11">
        <f>AVERAGEIF(Raw_Data!N:N,Product_Master!A756,Raw_Data!U:U)</f>
        <v>13.999600000000006</v>
      </c>
      <c r="G756">
        <f>SUMIF(Raw_Data!N:N,Product_Master!A756,Raw_Data!S:S)</f>
        <v>28</v>
      </c>
      <c r="H756" s="11">
        <f>SUMIF(Raw_Data!N:N,Product_Master!A756,Raw_Data!R:R)</f>
        <v>7139.7960000000003</v>
      </c>
      <c r="I756" s="13">
        <f t="shared" si="22"/>
        <v>1.1764705882352944</v>
      </c>
      <c r="J756" t="str">
        <f t="shared" si="23"/>
        <v>High Performer</v>
      </c>
    </row>
    <row r="757" spans="1:10" x14ac:dyDescent="0.3">
      <c r="A757" t="s">
        <v>2962</v>
      </c>
      <c r="B757" t="str">
        <f>IFERROR(INDEX(Raw_Data!Q:Q,MATCH(Product_Master!A757,Raw_Data!N:N,0)),"NOT FOUND")</f>
        <v>#10- 4 1/8" x 9 1/2" Recycled Envelopes</v>
      </c>
      <c r="C757" t="str">
        <f>IFERROR(INDEX(Raw_Data!O:O,MATCH(Product_Master!A757,Raw_Data!N:N,0)),"NOT FOUND")</f>
        <v>Office Supplies</v>
      </c>
      <c r="D757" t="str">
        <f>IFERROR(INDEX(Raw_Data!P:P,MATCH(Product_Master!A757,Raw_Data!N:N,0)),"NOT FOUND")</f>
        <v>Envelopes</v>
      </c>
      <c r="E757" s="11">
        <f>AVERAGEIF(Raw_Data!N:N,Product_Master!A757,Raw_Data!R:R)</f>
        <v>26.438499999999998</v>
      </c>
      <c r="F757" s="11">
        <f>AVERAGEIF(Raw_Data!N:N,Product_Master!A757,Raw_Data!U:U)</f>
        <v>10.804824999999999</v>
      </c>
      <c r="G757">
        <f>SUMIF(Raw_Data!N:N,Product_Master!A757,Raw_Data!S:S)</f>
        <v>27</v>
      </c>
      <c r="H757" s="11">
        <f>SUMIF(Raw_Data!N:N,Product_Master!A757,Raw_Data!R:R)</f>
        <v>211.50799999999998</v>
      </c>
      <c r="I757" s="13">
        <f t="shared" si="22"/>
        <v>40.867768595041319</v>
      </c>
      <c r="J757" t="str">
        <f t="shared" si="23"/>
        <v>Low Performer</v>
      </c>
    </row>
    <row r="758" spans="1:10" x14ac:dyDescent="0.3">
      <c r="A758" t="s">
        <v>2964</v>
      </c>
      <c r="B758" t="str">
        <f>IFERROR(INDEX(Raw_Data!Q:Q,MATCH(Product_Master!A758,Raw_Data!N:N,0)),"NOT FOUND")</f>
        <v>Wasp CCD Handheld Bar Code Reader</v>
      </c>
      <c r="C758" t="str">
        <f>IFERROR(INDEX(Raw_Data!O:O,MATCH(Product_Master!A758,Raw_Data!N:N,0)),"NOT FOUND")</f>
        <v>Technology</v>
      </c>
      <c r="D758" t="str">
        <f>IFERROR(INDEX(Raw_Data!P:P,MATCH(Product_Master!A758,Raw_Data!N:N,0)),"NOT FOUND")</f>
        <v>Machines</v>
      </c>
      <c r="E758" s="11">
        <f>AVERAGEIF(Raw_Data!N:N,Product_Master!A758,Raw_Data!R:R)</f>
        <v>336.51</v>
      </c>
      <c r="F758" s="11">
        <f>AVERAGEIF(Raw_Data!N:N,Product_Master!A758,Raw_Data!U:U)</f>
        <v>44.868000000000002</v>
      </c>
      <c r="G758">
        <f>SUMIF(Raw_Data!N:N,Product_Master!A758,Raw_Data!S:S)</f>
        <v>3</v>
      </c>
      <c r="H758" s="11">
        <f>SUMIF(Raw_Data!N:N,Product_Master!A758,Raw_Data!R:R)</f>
        <v>336.51</v>
      </c>
      <c r="I758" s="13">
        <f t="shared" si="22"/>
        <v>13.333333333333334</v>
      </c>
      <c r="J758" t="str">
        <f t="shared" si="23"/>
        <v>Medium</v>
      </c>
    </row>
    <row r="759" spans="1:10" x14ac:dyDescent="0.3">
      <c r="A759" t="s">
        <v>2969</v>
      </c>
      <c r="B759" t="str">
        <f>IFERROR(INDEX(Raw_Data!Q:Q,MATCH(Product_Master!A759,Raw_Data!N:N,0)),"NOT FOUND")</f>
        <v>Acco Suede Grain Vinyl Round Ring Binder</v>
      </c>
      <c r="C759" t="str">
        <f>IFERROR(INDEX(Raw_Data!O:O,MATCH(Product_Master!A759,Raw_Data!N:N,0)),"NOT FOUND")</f>
        <v>Office Supplies</v>
      </c>
      <c r="D759" t="str">
        <f>IFERROR(INDEX(Raw_Data!P:P,MATCH(Product_Master!A759,Raw_Data!N:N,0)),"NOT FOUND")</f>
        <v>Binders</v>
      </c>
      <c r="E759" s="11">
        <f>AVERAGEIF(Raw_Data!N:N,Product_Master!A759,Raw_Data!R:R)</f>
        <v>4.8302500000000004</v>
      </c>
      <c r="F759" s="11">
        <f>AVERAGEIF(Raw_Data!N:N,Product_Master!A759,Raw_Data!U:U)</f>
        <v>-0.61160000000000003</v>
      </c>
      <c r="G759">
        <f>SUMIF(Raw_Data!N:N,Product_Master!A759,Raw_Data!S:S)</f>
        <v>29</v>
      </c>
      <c r="H759" s="11">
        <f>SUMIF(Raw_Data!N:N,Product_Master!A759,Raw_Data!R:R)</f>
        <v>38.642000000000003</v>
      </c>
      <c r="I759" s="13">
        <f t="shared" si="22"/>
        <v>-12.661870503597122</v>
      </c>
      <c r="J759" t="str">
        <f t="shared" si="23"/>
        <v>Low Performer</v>
      </c>
    </row>
    <row r="760" spans="1:10" x14ac:dyDescent="0.3">
      <c r="A760" t="s">
        <v>2972</v>
      </c>
      <c r="B760" t="str">
        <f>IFERROR(INDEX(Raw_Data!Q:Q,MATCH(Product_Master!A760,Raw_Data!N:N,0)),"NOT FOUND")</f>
        <v>Bulldog Table or Wall-Mount Pencil Sharpener</v>
      </c>
      <c r="C760" t="str">
        <f>IFERROR(INDEX(Raw_Data!O:O,MATCH(Product_Master!A760,Raw_Data!N:N,0)),"NOT FOUND")</f>
        <v>Office Supplies</v>
      </c>
      <c r="D760" t="str">
        <f>IFERROR(INDEX(Raw_Data!P:P,MATCH(Product_Master!A760,Raw_Data!N:N,0)),"NOT FOUND")</f>
        <v>Art</v>
      </c>
      <c r="E760" s="11">
        <f>AVERAGEIF(Raw_Data!N:N,Product_Master!A760,Raw_Data!R:R)</f>
        <v>25.956666666666667</v>
      </c>
      <c r="F760" s="11">
        <f>AVERAGEIF(Raw_Data!N:N,Product_Master!A760,Raw_Data!U:U)</f>
        <v>7.5274333333333319</v>
      </c>
      <c r="G760">
        <f>SUMIF(Raw_Data!N:N,Product_Master!A760,Raw_Data!S:S)</f>
        <v>13</v>
      </c>
      <c r="H760" s="11">
        <f>SUMIF(Raw_Data!N:N,Product_Master!A760,Raw_Data!R:R)</f>
        <v>77.87</v>
      </c>
      <c r="I760" s="13">
        <f t="shared" si="22"/>
        <v>28.999999999999993</v>
      </c>
      <c r="J760" t="str">
        <f t="shared" si="23"/>
        <v>Low Performer</v>
      </c>
    </row>
    <row r="761" spans="1:10" x14ac:dyDescent="0.3">
      <c r="A761" t="s">
        <v>2979</v>
      </c>
      <c r="B761" t="str">
        <f>IFERROR(INDEX(Raw_Data!Q:Q,MATCH(Product_Master!A761,Raw_Data!N:N,0)),"NOT FOUND")</f>
        <v>Xerox 1979</v>
      </c>
      <c r="C761" t="str">
        <f>IFERROR(INDEX(Raw_Data!O:O,MATCH(Product_Master!A761,Raw_Data!N:N,0)),"NOT FOUND")</f>
        <v>Office Supplies</v>
      </c>
      <c r="D761" t="str">
        <f>IFERROR(INDEX(Raw_Data!P:P,MATCH(Product_Master!A761,Raw_Data!N:N,0)),"NOT FOUND")</f>
        <v>Paper</v>
      </c>
      <c r="E761" s="11">
        <f>AVERAGEIF(Raw_Data!N:N,Product_Master!A761,Raw_Data!R:R)</f>
        <v>109.46266666666666</v>
      </c>
      <c r="F761" s="11">
        <f>AVERAGEIF(Raw_Data!N:N,Product_Master!A761,Raw_Data!U:U)</f>
        <v>46.986333333333334</v>
      </c>
      <c r="G761">
        <f>SUMIF(Raw_Data!N:N,Product_Master!A761,Raw_Data!S:S)</f>
        <v>11</v>
      </c>
      <c r="H761" s="11">
        <f>SUMIF(Raw_Data!N:N,Product_Master!A761,Raw_Data!R:R)</f>
        <v>328.38799999999998</v>
      </c>
      <c r="I761" s="13">
        <f t="shared" si="22"/>
        <v>42.924528301886795</v>
      </c>
      <c r="J761" t="str">
        <f t="shared" si="23"/>
        <v>Medium</v>
      </c>
    </row>
    <row r="762" spans="1:10" x14ac:dyDescent="0.3">
      <c r="A762" t="s">
        <v>2985</v>
      </c>
      <c r="B762" t="str">
        <f>IFERROR(INDEX(Raw_Data!Q:Q,MATCH(Product_Master!A762,Raw_Data!N:N,0)),"NOT FOUND")</f>
        <v>Fellowes PB300 Plastic Comb Binding Machine</v>
      </c>
      <c r="C762" t="str">
        <f>IFERROR(INDEX(Raw_Data!O:O,MATCH(Product_Master!A762,Raw_Data!N:N,0)),"NOT FOUND")</f>
        <v>Office Supplies</v>
      </c>
      <c r="D762" t="str">
        <f>IFERROR(INDEX(Raw_Data!P:P,MATCH(Product_Master!A762,Raw_Data!N:N,0)),"NOT FOUND")</f>
        <v>Binders</v>
      </c>
      <c r="E762" s="11">
        <f>AVERAGEIF(Raw_Data!N:N,Product_Master!A762,Raw_Data!R:R)</f>
        <v>1345.0319999999999</v>
      </c>
      <c r="F762" s="11">
        <f>AVERAGEIF(Raw_Data!N:N,Product_Master!A762,Raw_Data!U:U)</f>
        <v>419.67585000000003</v>
      </c>
      <c r="G762">
        <f>SUMIF(Raw_Data!N:N,Product_Master!A762,Raw_Data!S:S)</f>
        <v>27</v>
      </c>
      <c r="H762" s="11">
        <f>SUMIF(Raw_Data!N:N,Product_Master!A762,Raw_Data!R:R)</f>
        <v>8070.192</v>
      </c>
      <c r="I762" s="13">
        <f t="shared" si="22"/>
        <v>31.201923076923084</v>
      </c>
      <c r="J762" t="str">
        <f t="shared" si="23"/>
        <v>High Performer</v>
      </c>
    </row>
    <row r="763" spans="1:10" x14ac:dyDescent="0.3">
      <c r="A763" t="s">
        <v>2991</v>
      </c>
      <c r="B763" t="str">
        <f>IFERROR(INDEX(Raw_Data!Q:Q,MATCH(Product_Master!A763,Raw_Data!N:N,0)),"NOT FOUND")</f>
        <v>Laser &amp; Ink Jet Business Envelopes</v>
      </c>
      <c r="C763" t="str">
        <f>IFERROR(INDEX(Raw_Data!O:O,MATCH(Product_Master!A763,Raw_Data!N:N,0)),"NOT FOUND")</f>
        <v>Office Supplies</v>
      </c>
      <c r="D763" t="str">
        <f>IFERROR(INDEX(Raw_Data!P:P,MATCH(Product_Master!A763,Raw_Data!N:N,0)),"NOT FOUND")</f>
        <v>Envelopes</v>
      </c>
      <c r="E763" s="11">
        <f>AVERAGEIF(Raw_Data!N:N,Product_Master!A763,Raw_Data!R:R)</f>
        <v>39.692399999999999</v>
      </c>
      <c r="F763" s="11">
        <f>AVERAGEIF(Raw_Data!N:N,Product_Master!A763,Raw_Data!U:U)</f>
        <v>16.645199999999999</v>
      </c>
      <c r="G763">
        <f>SUMIF(Raw_Data!N:N,Product_Master!A763,Raw_Data!S:S)</f>
        <v>20</v>
      </c>
      <c r="H763" s="11">
        <f>SUMIF(Raw_Data!N:N,Product_Master!A763,Raw_Data!R:R)</f>
        <v>198.46199999999999</v>
      </c>
      <c r="I763" s="13">
        <f t="shared" si="22"/>
        <v>41.935483870967737</v>
      </c>
      <c r="J763" t="str">
        <f t="shared" si="23"/>
        <v>Low Performer</v>
      </c>
    </row>
    <row r="764" spans="1:10" x14ac:dyDescent="0.3">
      <c r="A764" t="s">
        <v>2993</v>
      </c>
      <c r="B764" t="str">
        <f>IFERROR(INDEX(Raw_Data!Q:Q,MATCH(Product_Master!A764,Raw_Data!N:N,0)),"NOT FOUND")</f>
        <v>Portable Personal File Box</v>
      </c>
      <c r="C764" t="str">
        <f>IFERROR(INDEX(Raw_Data!O:O,MATCH(Product_Master!A764,Raw_Data!N:N,0)),"NOT FOUND")</f>
        <v>Office Supplies</v>
      </c>
      <c r="D764" t="str">
        <f>IFERROR(INDEX(Raw_Data!P:P,MATCH(Product_Master!A764,Raw_Data!N:N,0)),"NOT FOUND")</f>
        <v>Storage</v>
      </c>
      <c r="E764" s="11">
        <f>AVERAGEIF(Raw_Data!N:N,Product_Master!A764,Raw_Data!R:R)</f>
        <v>37.444000000000003</v>
      </c>
      <c r="F764" s="11">
        <f>AVERAGEIF(Raw_Data!N:N,Product_Master!A764,Raw_Data!U:U)</f>
        <v>9.2185500000000005</v>
      </c>
      <c r="G764">
        <f>SUMIF(Raw_Data!N:N,Product_Master!A764,Raw_Data!S:S)</f>
        <v>19</v>
      </c>
      <c r="H764" s="11">
        <f>SUMIF(Raw_Data!N:N,Product_Master!A764,Raw_Data!R:R)</f>
        <v>224.66400000000002</v>
      </c>
      <c r="I764" s="13">
        <f t="shared" si="22"/>
        <v>24.619565217391305</v>
      </c>
      <c r="J764" t="str">
        <f t="shared" si="23"/>
        <v>Low Performer</v>
      </c>
    </row>
    <row r="765" spans="1:10" x14ac:dyDescent="0.3">
      <c r="A765" t="s">
        <v>2995</v>
      </c>
      <c r="B765" t="str">
        <f>IFERROR(INDEX(Raw_Data!Q:Q,MATCH(Product_Master!A765,Raw_Data!N:N,0)),"NOT FOUND")</f>
        <v>Magna Visual Magnetic Picture Hangers</v>
      </c>
      <c r="C765" t="str">
        <f>IFERROR(INDEX(Raw_Data!O:O,MATCH(Product_Master!A765,Raw_Data!N:N,0)),"NOT FOUND")</f>
        <v>Furniture</v>
      </c>
      <c r="D765" t="str">
        <f>IFERROR(INDEX(Raw_Data!P:P,MATCH(Product_Master!A765,Raw_Data!N:N,0)),"NOT FOUND")</f>
        <v>Furnishings</v>
      </c>
      <c r="E765" s="11">
        <f>AVERAGEIF(Raw_Data!N:N,Product_Master!A765,Raw_Data!R:R)</f>
        <v>14.138666666666666</v>
      </c>
      <c r="F765" s="11">
        <f>AVERAGEIF(Raw_Data!N:N,Product_Master!A765,Raw_Data!U:U)</f>
        <v>4.6753999999999989</v>
      </c>
      <c r="G765">
        <f>SUMIF(Raw_Data!N:N,Product_Master!A765,Raw_Data!S:S)</f>
        <v>19</v>
      </c>
      <c r="H765" s="11">
        <f>SUMIF(Raw_Data!N:N,Product_Master!A765,Raw_Data!R:R)</f>
        <v>84.831999999999994</v>
      </c>
      <c r="I765" s="13">
        <f t="shared" si="22"/>
        <v>33.068181818181813</v>
      </c>
      <c r="J765" t="str">
        <f t="shared" si="23"/>
        <v>Low Performer</v>
      </c>
    </row>
    <row r="766" spans="1:10" x14ac:dyDescent="0.3">
      <c r="A766" t="s">
        <v>2999</v>
      </c>
      <c r="B766" t="str">
        <f>IFERROR(INDEX(Raw_Data!Q:Q,MATCH(Product_Master!A766,Raw_Data!N:N,0)),"NOT FOUND")</f>
        <v>Plantronics CS510 - Over-the-Head monaural Wireless Headset System</v>
      </c>
      <c r="C766" t="str">
        <f>IFERROR(INDEX(Raw_Data!O:O,MATCH(Product_Master!A766,Raw_Data!N:N,0)),"NOT FOUND")</f>
        <v>Technology</v>
      </c>
      <c r="D766" t="str">
        <f>IFERROR(INDEX(Raw_Data!P:P,MATCH(Product_Master!A766,Raw_Data!N:N,0)),"NOT FOUND")</f>
        <v>Accessories</v>
      </c>
      <c r="E766" s="11">
        <f>AVERAGEIF(Raw_Data!N:N,Product_Master!A766,Raw_Data!R:R)</f>
        <v>1082.2359999999999</v>
      </c>
      <c r="F766" s="11">
        <f>AVERAGEIF(Raw_Data!N:N,Product_Master!A766,Raw_Data!U:U)</f>
        <v>308.50324999999998</v>
      </c>
      <c r="G766">
        <f>SUMIF(Raw_Data!N:N,Product_Master!A766,Raw_Data!S:S)</f>
        <v>35</v>
      </c>
      <c r="H766" s="11">
        <f>SUMIF(Raw_Data!N:N,Product_Master!A766,Raw_Data!R:R)</f>
        <v>10822.359999999999</v>
      </c>
      <c r="I766" s="13">
        <f t="shared" si="22"/>
        <v>28.506097560975611</v>
      </c>
      <c r="J766" t="str">
        <f t="shared" si="23"/>
        <v>High Performer</v>
      </c>
    </row>
    <row r="767" spans="1:10" x14ac:dyDescent="0.3">
      <c r="A767" t="s">
        <v>3005</v>
      </c>
      <c r="B767" t="str">
        <f>IFERROR(INDEX(Raw_Data!Q:Q,MATCH(Product_Master!A767,Raw_Data!N:N,0)),"NOT FOUND")</f>
        <v>Fellowes Super Stor/Drawer Files</v>
      </c>
      <c r="C767" t="str">
        <f>IFERROR(INDEX(Raw_Data!O:O,MATCH(Product_Master!A767,Raw_Data!N:N,0)),"NOT FOUND")</f>
        <v>Office Supplies</v>
      </c>
      <c r="D767" t="str">
        <f>IFERROR(INDEX(Raw_Data!P:P,MATCH(Product_Master!A767,Raw_Data!N:N,0)),"NOT FOUND")</f>
        <v>Storage</v>
      </c>
      <c r="E767" s="11">
        <f>AVERAGEIF(Raw_Data!N:N,Product_Master!A767,Raw_Data!R:R)</f>
        <v>445.16</v>
      </c>
      <c r="F767" s="11">
        <f>AVERAGEIF(Raw_Data!N:N,Product_Master!A767,Raw_Data!U:U)</f>
        <v>52.593499999999999</v>
      </c>
      <c r="G767">
        <f>SUMIF(Raw_Data!N:N,Product_Master!A767,Raw_Data!S:S)</f>
        <v>27</v>
      </c>
      <c r="H767" s="11">
        <f>SUMIF(Raw_Data!N:N,Product_Master!A767,Raw_Data!R:R)</f>
        <v>4006.44</v>
      </c>
      <c r="I767" s="13">
        <f t="shared" si="22"/>
        <v>11.814516129032256</v>
      </c>
      <c r="J767" t="str">
        <f t="shared" si="23"/>
        <v>High Performer</v>
      </c>
    </row>
    <row r="768" spans="1:10" x14ac:dyDescent="0.3">
      <c r="A768" t="s">
        <v>3011</v>
      </c>
      <c r="B768" t="str">
        <f>IFERROR(INDEX(Raw_Data!Q:Q,MATCH(Product_Master!A768,Raw_Data!N:N,0)),"NOT FOUND")</f>
        <v>UniKeep View Case Binders</v>
      </c>
      <c r="C768" t="str">
        <f>IFERROR(INDEX(Raw_Data!O:O,MATCH(Product_Master!A768,Raw_Data!N:N,0)),"NOT FOUND")</f>
        <v>Office Supplies</v>
      </c>
      <c r="D768" t="str">
        <f>IFERROR(INDEX(Raw_Data!P:P,MATCH(Product_Master!A768,Raw_Data!N:N,0)),"NOT FOUND")</f>
        <v>Binders</v>
      </c>
      <c r="E768" s="11">
        <f>AVERAGEIF(Raw_Data!N:N,Product_Master!A768,Raw_Data!R:R)</f>
        <v>5.7702</v>
      </c>
      <c r="F768" s="11">
        <f>AVERAGEIF(Raw_Data!N:N,Product_Master!A768,Raw_Data!U:U)</f>
        <v>-1.0953599999999999</v>
      </c>
      <c r="G768">
        <f>SUMIF(Raw_Data!N:N,Product_Master!A768,Raw_Data!S:S)</f>
        <v>13</v>
      </c>
      <c r="H768" s="11">
        <f>SUMIF(Raw_Data!N:N,Product_Master!A768,Raw_Data!R:R)</f>
        <v>28.850999999999999</v>
      </c>
      <c r="I768" s="13">
        <f t="shared" si="22"/>
        <v>-18.983050847457626</v>
      </c>
      <c r="J768" t="str">
        <f t="shared" si="23"/>
        <v>Low Performer</v>
      </c>
    </row>
    <row r="769" spans="1:10" x14ac:dyDescent="0.3">
      <c r="A769" t="s">
        <v>3018</v>
      </c>
      <c r="B769" t="str">
        <f>IFERROR(INDEX(Raw_Data!Q:Q,MATCH(Product_Master!A769,Raw_Data!N:N,0)),"NOT FOUND")</f>
        <v>Eldon Delta Triangular Chair Mat, 52" x 58", Clear</v>
      </c>
      <c r="C769" t="str">
        <f>IFERROR(INDEX(Raw_Data!O:O,MATCH(Product_Master!A769,Raw_Data!N:N,0)),"NOT FOUND")</f>
        <v>Furniture</v>
      </c>
      <c r="D769" t="str">
        <f>IFERROR(INDEX(Raw_Data!P:P,MATCH(Product_Master!A769,Raw_Data!N:N,0)),"NOT FOUND")</f>
        <v>Furnishings</v>
      </c>
      <c r="E769" s="11">
        <f>AVERAGEIF(Raw_Data!N:N,Product_Master!A769,Raw_Data!R:R)</f>
        <v>91.031999999999996</v>
      </c>
      <c r="F769" s="11">
        <f>AVERAGEIF(Raw_Data!N:N,Product_Master!A769,Raw_Data!U:U)</f>
        <v>2.9079666666666664</v>
      </c>
      <c r="G769">
        <f>SUMIF(Raw_Data!N:N,Product_Master!A769,Raw_Data!S:S)</f>
        <v>17</v>
      </c>
      <c r="H769" s="11">
        <f>SUMIF(Raw_Data!N:N,Product_Master!A769,Raw_Data!R:R)</f>
        <v>546.19200000000001</v>
      </c>
      <c r="I769" s="13">
        <f t="shared" si="22"/>
        <v>3.1944444444444442</v>
      </c>
      <c r="J769" t="str">
        <f t="shared" si="23"/>
        <v>Medium</v>
      </c>
    </row>
    <row r="770" spans="1:10" x14ac:dyDescent="0.3">
      <c r="A770" t="s">
        <v>3022</v>
      </c>
      <c r="B770" t="str">
        <f>IFERROR(INDEX(Raw_Data!Q:Q,MATCH(Product_Master!A770,Raw_Data!N:N,0)),"NOT FOUND")</f>
        <v>Project Tote Personal File</v>
      </c>
      <c r="C770" t="str">
        <f>IFERROR(INDEX(Raw_Data!O:O,MATCH(Product_Master!A770,Raw_Data!N:N,0)),"NOT FOUND")</f>
        <v>Office Supplies</v>
      </c>
      <c r="D770" t="str">
        <f>IFERROR(INDEX(Raw_Data!P:P,MATCH(Product_Master!A770,Raw_Data!N:N,0)),"NOT FOUND")</f>
        <v>Storage</v>
      </c>
      <c r="E770" s="11">
        <f>AVERAGEIF(Raw_Data!N:N,Product_Master!A770,Raw_Data!R:R)</f>
        <v>48.403500000000001</v>
      </c>
      <c r="F770" s="11">
        <f>AVERAGEIF(Raw_Data!N:N,Product_Master!A770,Raw_Data!U:U)</f>
        <v>11.048624999999999</v>
      </c>
      <c r="G770">
        <f>SUMIF(Raw_Data!N:N,Product_Master!A770,Raw_Data!S:S)</f>
        <v>15</v>
      </c>
      <c r="H770" s="11">
        <f>SUMIF(Raw_Data!N:N,Product_Master!A770,Raw_Data!R:R)</f>
        <v>193.614</v>
      </c>
      <c r="I770" s="13">
        <f t="shared" si="22"/>
        <v>22.826086956521738</v>
      </c>
      <c r="J770" t="str">
        <f t="shared" si="23"/>
        <v>Low Performer</v>
      </c>
    </row>
    <row r="771" spans="1:10" x14ac:dyDescent="0.3">
      <c r="A771" t="s">
        <v>3027</v>
      </c>
      <c r="B771" t="str">
        <f>IFERROR(INDEX(Raw_Data!Q:Q,MATCH(Product_Master!A771,Raw_Data!N:N,0)),"NOT FOUND")</f>
        <v>Enermax Acrylux Wireless Keyboard</v>
      </c>
      <c r="C771" t="str">
        <f>IFERROR(INDEX(Raw_Data!O:O,MATCH(Product_Master!A771,Raw_Data!N:N,0)),"NOT FOUND")</f>
        <v>Technology</v>
      </c>
      <c r="D771" t="str">
        <f>IFERROR(INDEX(Raw_Data!P:P,MATCH(Product_Master!A771,Raw_Data!N:N,0)),"NOT FOUND")</f>
        <v>Accessories</v>
      </c>
      <c r="E771" s="11">
        <f>AVERAGEIF(Raw_Data!N:N,Product_Master!A771,Raw_Data!R:R)</f>
        <v>408.35999999999996</v>
      </c>
      <c r="F771" s="11">
        <f>AVERAGEIF(Raw_Data!N:N,Product_Master!A771,Raw_Data!U:U)</f>
        <v>105.07799999999999</v>
      </c>
      <c r="G771">
        <f>SUMIF(Raw_Data!N:N,Product_Master!A771,Raw_Data!S:S)</f>
        <v>29</v>
      </c>
      <c r="H771" s="11">
        <f>SUMIF(Raw_Data!N:N,Product_Master!A771,Raw_Data!R:R)</f>
        <v>2450.16</v>
      </c>
      <c r="I771" s="13">
        <f t="shared" ref="I771:I834" si="24">IF(E771&gt;0,(F771/E771)*100,0)</f>
        <v>25.731707317073173</v>
      </c>
      <c r="J771" t="str">
        <f t="shared" ref="J771:J834" si="25">IF(H771&gt;=1234,"High Performer",IF(H771&gt;=295,"Medium","Low Performer"))</f>
        <v>High Performer</v>
      </c>
    </row>
    <row r="772" spans="1:10" x14ac:dyDescent="0.3">
      <c r="A772" t="s">
        <v>3033</v>
      </c>
      <c r="B772" t="str">
        <f>IFERROR(INDEX(Raw_Data!Q:Q,MATCH(Product_Master!A772,Raw_Data!N:N,0)),"NOT FOUND")</f>
        <v>G.E. Halogen Desk Lamp Bulbs</v>
      </c>
      <c r="C772" t="str">
        <f>IFERROR(INDEX(Raw_Data!O:O,MATCH(Product_Master!A772,Raw_Data!N:N,0)),"NOT FOUND")</f>
        <v>Furniture</v>
      </c>
      <c r="D772" t="str">
        <f>IFERROR(INDEX(Raw_Data!P:P,MATCH(Product_Master!A772,Raw_Data!N:N,0)),"NOT FOUND")</f>
        <v>Furnishings</v>
      </c>
      <c r="E772" s="11">
        <f>AVERAGEIF(Raw_Data!N:N,Product_Master!A772,Raw_Data!R:R)</f>
        <v>12.564</v>
      </c>
      <c r="F772" s="11">
        <f>AVERAGEIF(Raw_Data!N:N,Product_Master!A772,Raw_Data!U:U)</f>
        <v>4.5788799999999998</v>
      </c>
      <c r="G772">
        <f>SUMIF(Raw_Data!N:N,Product_Master!A772,Raw_Data!S:S)</f>
        <v>11</v>
      </c>
      <c r="H772" s="11">
        <f>SUMIF(Raw_Data!N:N,Product_Master!A772,Raw_Data!R:R)</f>
        <v>62.82</v>
      </c>
      <c r="I772" s="13">
        <f t="shared" si="24"/>
        <v>36.444444444444443</v>
      </c>
      <c r="J772" t="str">
        <f t="shared" si="25"/>
        <v>Low Performer</v>
      </c>
    </row>
    <row r="773" spans="1:10" x14ac:dyDescent="0.3">
      <c r="A773" t="s">
        <v>3035</v>
      </c>
      <c r="B773" t="str">
        <f>IFERROR(INDEX(Raw_Data!Q:Q,MATCH(Product_Master!A773,Raw_Data!N:N,0)),"NOT FOUND")</f>
        <v>OtterBox Commuter Series Case - Samsung Galaxy S4</v>
      </c>
      <c r="C773" t="str">
        <f>IFERROR(INDEX(Raw_Data!O:O,MATCH(Product_Master!A773,Raw_Data!N:N,0)),"NOT FOUND")</f>
        <v>Technology</v>
      </c>
      <c r="D773" t="str">
        <f>IFERROR(INDEX(Raw_Data!P:P,MATCH(Product_Master!A773,Raw_Data!N:N,0)),"NOT FOUND")</f>
        <v>Phones</v>
      </c>
      <c r="E773" s="11">
        <f>AVERAGEIF(Raw_Data!N:N,Product_Master!A773,Raw_Data!R:R)</f>
        <v>96.211500000000001</v>
      </c>
      <c r="F773" s="11">
        <f>AVERAGEIF(Raw_Data!N:N,Product_Master!A773,Raw_Data!U:U)</f>
        <v>-13.994399999999999</v>
      </c>
      <c r="G773">
        <f>SUMIF(Raw_Data!N:N,Product_Master!A773,Raw_Data!S:S)</f>
        <v>18</v>
      </c>
      <c r="H773" s="11">
        <f>SUMIF(Raw_Data!N:N,Product_Master!A773,Raw_Data!R:R)</f>
        <v>384.846</v>
      </c>
      <c r="I773" s="13">
        <f t="shared" si="24"/>
        <v>-14.545454545454545</v>
      </c>
      <c r="J773" t="str">
        <f t="shared" si="25"/>
        <v>Medium</v>
      </c>
    </row>
    <row r="774" spans="1:10" x14ac:dyDescent="0.3">
      <c r="A774" t="s">
        <v>3037</v>
      </c>
      <c r="B774" t="str">
        <f>IFERROR(INDEX(Raw_Data!Q:Q,MATCH(Product_Master!A774,Raw_Data!N:N,0)),"NOT FOUND")</f>
        <v xml:space="preserve">Iceberg Mobile Mega Data/Printer Cart </v>
      </c>
      <c r="C774" t="str">
        <f>IFERROR(INDEX(Raw_Data!O:O,MATCH(Product_Master!A774,Raw_Data!N:N,0)),"NOT FOUND")</f>
        <v>Office Supplies</v>
      </c>
      <c r="D774" t="str">
        <f>IFERROR(INDEX(Raw_Data!P:P,MATCH(Product_Master!A774,Raw_Data!N:N,0)),"NOT FOUND")</f>
        <v>Storage</v>
      </c>
      <c r="E774" s="11">
        <f>AVERAGEIF(Raw_Data!N:N,Product_Master!A774,Raw_Data!R:R)</f>
        <v>718.97175000000004</v>
      </c>
      <c r="F774" s="11">
        <f>AVERAGEIF(Raw_Data!N:N,Product_Master!A774,Raw_Data!U:U)</f>
        <v>173.57602499999999</v>
      </c>
      <c r="G774">
        <f>SUMIF(Raw_Data!N:N,Product_Master!A774,Raw_Data!S:S)</f>
        <v>49</v>
      </c>
      <c r="H774" s="11">
        <f>SUMIF(Raw_Data!N:N,Product_Master!A774,Raw_Data!R:R)</f>
        <v>5751.7740000000003</v>
      </c>
      <c r="I774" s="13">
        <f t="shared" si="24"/>
        <v>24.14225941422594</v>
      </c>
      <c r="J774" t="str">
        <f t="shared" si="25"/>
        <v>High Performer</v>
      </c>
    </row>
    <row r="775" spans="1:10" x14ac:dyDescent="0.3">
      <c r="A775" t="s">
        <v>3041</v>
      </c>
      <c r="B775" t="str">
        <f>IFERROR(INDEX(Raw_Data!Q:Q,MATCH(Product_Master!A775,Raw_Data!N:N,0)),"NOT FOUND")</f>
        <v>Staples in misc. colors</v>
      </c>
      <c r="C775" t="str">
        <f>IFERROR(INDEX(Raw_Data!O:O,MATCH(Product_Master!A775,Raw_Data!N:N,0)),"NOT FOUND")</f>
        <v>Office Supplies</v>
      </c>
      <c r="D775" t="str">
        <f>IFERROR(INDEX(Raw_Data!P:P,MATCH(Product_Master!A775,Raw_Data!N:N,0)),"NOT FOUND")</f>
        <v>Art</v>
      </c>
      <c r="E775" s="11">
        <f>AVERAGEIF(Raw_Data!N:N,Product_Master!A775,Raw_Data!R:R)</f>
        <v>20.213333333333335</v>
      </c>
      <c r="F775" s="11">
        <f>AVERAGEIF(Raw_Data!N:N,Product_Master!A775,Raw_Data!U:U)</f>
        <v>7.8831999999999995</v>
      </c>
      <c r="G775">
        <f>SUMIF(Raw_Data!N:N,Product_Master!A775,Raw_Data!S:S)</f>
        <v>8</v>
      </c>
      <c r="H775" s="11">
        <f>SUMIF(Raw_Data!N:N,Product_Master!A775,Raw_Data!R:R)</f>
        <v>60.64</v>
      </c>
      <c r="I775" s="13">
        <f t="shared" si="24"/>
        <v>38.999999999999993</v>
      </c>
      <c r="J775" t="str">
        <f t="shared" si="25"/>
        <v>Low Performer</v>
      </c>
    </row>
    <row r="776" spans="1:10" x14ac:dyDescent="0.3">
      <c r="A776" t="s">
        <v>3043</v>
      </c>
      <c r="B776" t="str">
        <f>IFERROR(INDEX(Raw_Data!Q:Q,MATCH(Product_Master!A776,Raw_Data!N:N,0)),"NOT FOUND")</f>
        <v>Global Comet Stacking Arm Chair</v>
      </c>
      <c r="C776" t="str">
        <f>IFERROR(INDEX(Raw_Data!O:O,MATCH(Product_Master!A776,Raw_Data!N:N,0)),"NOT FOUND")</f>
        <v>Furniture</v>
      </c>
      <c r="D776" t="str">
        <f>IFERROR(INDEX(Raw_Data!P:P,MATCH(Product_Master!A776,Raw_Data!N:N,0)),"NOT FOUND")</f>
        <v>Chairs</v>
      </c>
      <c r="E776" s="11">
        <f>AVERAGEIF(Raw_Data!N:N,Product_Master!A776,Raw_Data!R:R)</f>
        <v>1216.8287999999998</v>
      </c>
      <c r="F776" s="11">
        <f>AVERAGEIF(Raw_Data!N:N,Product_Master!A776,Raw_Data!U:U)</f>
        <v>139.42829999999998</v>
      </c>
      <c r="G776">
        <f>SUMIF(Raw_Data!N:N,Product_Master!A776,Raw_Data!S:S)</f>
        <v>17</v>
      </c>
      <c r="H776" s="11">
        <f>SUMIF(Raw_Data!N:N,Product_Master!A776,Raw_Data!R:R)</f>
        <v>6084.1439999999993</v>
      </c>
      <c r="I776" s="13">
        <f t="shared" si="24"/>
        <v>11.458333333333334</v>
      </c>
      <c r="J776" t="str">
        <f t="shared" si="25"/>
        <v>High Performer</v>
      </c>
    </row>
    <row r="777" spans="1:10" x14ac:dyDescent="0.3">
      <c r="A777" t="s">
        <v>3045</v>
      </c>
      <c r="B777" t="str">
        <f>IFERROR(INDEX(Raw_Data!Q:Q,MATCH(Product_Master!A777,Raw_Data!N:N,0)),"NOT FOUND")</f>
        <v>Cisco SPA525G2 5-Line IP Phone</v>
      </c>
      <c r="C777" t="str">
        <f>IFERROR(INDEX(Raw_Data!O:O,MATCH(Product_Master!A777,Raw_Data!N:N,0)),"NOT FOUND")</f>
        <v>Technology</v>
      </c>
      <c r="D777" t="str">
        <f>IFERROR(INDEX(Raw_Data!P:P,MATCH(Product_Master!A777,Raw_Data!N:N,0)),"NOT FOUND")</f>
        <v>Machines</v>
      </c>
      <c r="E777" s="11">
        <f>AVERAGEIF(Raw_Data!N:N,Product_Master!A777,Raw_Data!R:R)</f>
        <v>1379.92</v>
      </c>
      <c r="F777" s="11">
        <f>AVERAGEIF(Raw_Data!N:N,Product_Master!A777,Raw_Data!U:U)</f>
        <v>648.56240000000003</v>
      </c>
      <c r="G777">
        <f>SUMIF(Raw_Data!N:N,Product_Master!A777,Raw_Data!S:S)</f>
        <v>8</v>
      </c>
      <c r="H777" s="11">
        <f>SUMIF(Raw_Data!N:N,Product_Master!A777,Raw_Data!R:R)</f>
        <v>1379.92</v>
      </c>
      <c r="I777" s="13">
        <f t="shared" si="24"/>
        <v>47</v>
      </c>
      <c r="J777" t="str">
        <f t="shared" si="25"/>
        <v>High Performer</v>
      </c>
    </row>
    <row r="778" spans="1:10" x14ac:dyDescent="0.3">
      <c r="A778" t="s">
        <v>3048</v>
      </c>
      <c r="B778" t="str">
        <f>IFERROR(INDEX(Raw_Data!Q:Q,MATCH(Product_Master!A778,Raw_Data!N:N,0)),"NOT FOUND")</f>
        <v>Peel &amp; Seel Envelopes</v>
      </c>
      <c r="C778" t="str">
        <f>IFERROR(INDEX(Raw_Data!O:O,MATCH(Product_Master!A778,Raw_Data!N:N,0)),"NOT FOUND")</f>
        <v>Office Supplies</v>
      </c>
      <c r="D778" t="str">
        <f>IFERROR(INDEX(Raw_Data!P:P,MATCH(Product_Master!A778,Raw_Data!N:N,0)),"NOT FOUND")</f>
        <v>Envelopes</v>
      </c>
      <c r="E778" s="11">
        <f>AVERAGEIF(Raw_Data!N:N,Product_Master!A778,Raw_Data!R:R)</f>
        <v>15.714</v>
      </c>
      <c r="F778" s="11">
        <f>AVERAGEIF(Raw_Data!N:N,Product_Master!A778,Raw_Data!U:U)</f>
        <v>6.6348000000000003</v>
      </c>
      <c r="G778">
        <f>SUMIF(Raw_Data!N:N,Product_Master!A778,Raw_Data!S:S)</f>
        <v>18</v>
      </c>
      <c r="H778" s="11">
        <f>SUMIF(Raw_Data!N:N,Product_Master!A778,Raw_Data!R:R)</f>
        <v>62.856000000000002</v>
      </c>
      <c r="I778" s="13">
        <f t="shared" si="24"/>
        <v>42.222222222222221</v>
      </c>
      <c r="J778" t="str">
        <f t="shared" si="25"/>
        <v>Low Performer</v>
      </c>
    </row>
    <row r="779" spans="1:10" x14ac:dyDescent="0.3">
      <c r="A779" t="s">
        <v>3053</v>
      </c>
      <c r="B779" t="str">
        <f>IFERROR(INDEX(Raw_Data!Q:Q,MATCH(Product_Master!A779,Raw_Data!N:N,0)),"NOT FOUND")</f>
        <v>GBC Plastic Binding Combs</v>
      </c>
      <c r="C779" t="str">
        <f>IFERROR(INDEX(Raw_Data!O:O,MATCH(Product_Master!A779,Raw_Data!N:N,0)),"NOT FOUND")</f>
        <v>Office Supplies</v>
      </c>
      <c r="D779" t="str">
        <f>IFERROR(INDEX(Raw_Data!P:P,MATCH(Product_Master!A779,Raw_Data!N:N,0)),"NOT FOUND")</f>
        <v>Binders</v>
      </c>
      <c r="E779" s="11">
        <f>AVERAGEIF(Raw_Data!N:N,Product_Master!A779,Raw_Data!R:R)</f>
        <v>17.269200000000001</v>
      </c>
      <c r="F779" s="11">
        <f>AVERAGEIF(Raw_Data!N:N,Product_Master!A779,Raw_Data!U:U)</f>
        <v>5.9778000000000002</v>
      </c>
      <c r="G779">
        <f>SUMIF(Raw_Data!N:N,Product_Master!A779,Raw_Data!S:S)</f>
        <v>30</v>
      </c>
      <c r="H779" s="11">
        <f>SUMIF(Raw_Data!N:N,Product_Master!A779,Raw_Data!R:R)</f>
        <v>172.69200000000001</v>
      </c>
      <c r="I779" s="13">
        <f t="shared" si="24"/>
        <v>34.615384615384613</v>
      </c>
      <c r="J779" t="str">
        <f t="shared" si="25"/>
        <v>Low Performer</v>
      </c>
    </row>
    <row r="780" spans="1:10" x14ac:dyDescent="0.3">
      <c r="A780" t="s">
        <v>3058</v>
      </c>
      <c r="B780" t="str">
        <f>IFERROR(INDEX(Raw_Data!Q:Q,MATCH(Product_Master!A780,Raw_Data!N:N,0)),"NOT FOUND")</f>
        <v>Xerox 2</v>
      </c>
      <c r="C780" t="str">
        <f>IFERROR(INDEX(Raw_Data!O:O,MATCH(Product_Master!A780,Raw_Data!N:N,0)),"NOT FOUND")</f>
        <v>Office Supplies</v>
      </c>
      <c r="D780" t="str">
        <f>IFERROR(INDEX(Raw_Data!P:P,MATCH(Product_Master!A780,Raw_Data!N:N,0)),"NOT FOUND")</f>
        <v>Paper</v>
      </c>
      <c r="E780" s="11">
        <f>AVERAGEIF(Raw_Data!N:N,Product_Master!A780,Raw_Data!R:R)</f>
        <v>22.243199999999995</v>
      </c>
      <c r="F780" s="11">
        <f>AVERAGEIF(Raw_Data!N:N,Product_Master!A780,Raw_Data!U:U)</f>
        <v>8.1842399999999991</v>
      </c>
      <c r="G780">
        <f>SUMIF(Raw_Data!N:N,Product_Master!A780,Raw_Data!S:S)</f>
        <v>28</v>
      </c>
      <c r="H780" s="11">
        <f>SUMIF(Raw_Data!N:N,Product_Master!A780,Raw_Data!R:R)</f>
        <v>222.43199999999996</v>
      </c>
      <c r="I780" s="13">
        <f t="shared" si="24"/>
        <v>36.794346137246443</v>
      </c>
      <c r="J780" t="str">
        <f t="shared" si="25"/>
        <v>Low Performer</v>
      </c>
    </row>
    <row r="781" spans="1:10" x14ac:dyDescent="0.3">
      <c r="A781" t="s">
        <v>3060</v>
      </c>
      <c r="B781" t="str">
        <f>IFERROR(INDEX(Raw_Data!Q:Q,MATCH(Product_Master!A781,Raw_Data!N:N,0)),"NOT FOUND")</f>
        <v>Xerox 1935</v>
      </c>
      <c r="C781" t="str">
        <f>IFERROR(INDEX(Raw_Data!O:O,MATCH(Product_Master!A781,Raw_Data!N:N,0)),"NOT FOUND")</f>
        <v>Office Supplies</v>
      </c>
      <c r="D781" t="str">
        <f>IFERROR(INDEX(Raw_Data!P:P,MATCH(Product_Master!A781,Raw_Data!N:N,0)),"NOT FOUND")</f>
        <v>Paper</v>
      </c>
      <c r="E781" s="11">
        <f>AVERAGEIF(Raw_Data!N:N,Product_Master!A781,Raw_Data!R:R)</f>
        <v>134.53799999999998</v>
      </c>
      <c r="F781" s="11">
        <f>AVERAGEIF(Raw_Data!N:N,Product_Master!A781,Raw_Data!U:U)</f>
        <v>59.750700000000002</v>
      </c>
      <c r="G781">
        <f>SUMIF(Raw_Data!N:N,Product_Master!A781,Raw_Data!S:S)</f>
        <v>21</v>
      </c>
      <c r="H781" s="11">
        <f>SUMIF(Raw_Data!N:N,Product_Master!A781,Raw_Data!R:R)</f>
        <v>538.15199999999993</v>
      </c>
      <c r="I781" s="13">
        <f t="shared" si="24"/>
        <v>44.411764705882362</v>
      </c>
      <c r="J781" t="str">
        <f t="shared" si="25"/>
        <v>Medium</v>
      </c>
    </row>
    <row r="782" spans="1:10" x14ac:dyDescent="0.3">
      <c r="A782" t="s">
        <v>3062</v>
      </c>
      <c r="B782" t="str">
        <f>IFERROR(INDEX(Raw_Data!Q:Q,MATCH(Product_Master!A782,Raw_Data!N:N,0)),"NOT FOUND")</f>
        <v>Cyber Acoustics AC-202b Speech Recognition Stereo Headset</v>
      </c>
      <c r="C782" t="str">
        <f>IFERROR(INDEX(Raw_Data!O:O,MATCH(Product_Master!A782,Raw_Data!N:N,0)),"NOT FOUND")</f>
        <v>Technology</v>
      </c>
      <c r="D782" t="str">
        <f>IFERROR(INDEX(Raw_Data!P:P,MATCH(Product_Master!A782,Raw_Data!N:N,0)),"NOT FOUND")</f>
        <v>Phones</v>
      </c>
      <c r="E782" s="11">
        <f>AVERAGEIF(Raw_Data!N:N,Product_Master!A782,Raw_Data!R:R)</f>
        <v>23.901599999999998</v>
      </c>
      <c r="F782" s="11">
        <f>AVERAGEIF(Raw_Data!N:N,Product_Master!A782,Raw_Data!U:U)</f>
        <v>-4.1048400000000003</v>
      </c>
      <c r="G782">
        <f>SUMIF(Raw_Data!N:N,Product_Master!A782,Raw_Data!S:S)</f>
        <v>11</v>
      </c>
      <c r="H782" s="11">
        <f>SUMIF(Raw_Data!N:N,Product_Master!A782,Raw_Data!R:R)</f>
        <v>119.508</v>
      </c>
      <c r="I782" s="13">
        <f t="shared" si="24"/>
        <v>-17.173913043478265</v>
      </c>
      <c r="J782" t="str">
        <f t="shared" si="25"/>
        <v>Low Performer</v>
      </c>
    </row>
    <row r="783" spans="1:10" x14ac:dyDescent="0.3">
      <c r="A783" t="s">
        <v>3065</v>
      </c>
      <c r="B783" t="str">
        <f>IFERROR(INDEX(Raw_Data!Q:Q,MATCH(Product_Master!A783,Raw_Data!N:N,0)),"NOT FOUND")</f>
        <v>Cisco SPA508G</v>
      </c>
      <c r="C783" t="str">
        <f>IFERROR(INDEX(Raw_Data!O:O,MATCH(Product_Master!A783,Raw_Data!N:N,0)),"NOT FOUND")</f>
        <v>Technology</v>
      </c>
      <c r="D783" t="str">
        <f>IFERROR(INDEX(Raw_Data!P:P,MATCH(Product_Master!A783,Raw_Data!N:N,0)),"NOT FOUND")</f>
        <v>Phones</v>
      </c>
      <c r="E783" s="11">
        <f>AVERAGEIF(Raw_Data!N:N,Product_Master!A783,Raw_Data!R:R)</f>
        <v>182.13240000000002</v>
      </c>
      <c r="F783" s="11">
        <f>AVERAGEIF(Raw_Data!N:N,Product_Master!A783,Raw_Data!U:U)</f>
        <v>41.573699999999995</v>
      </c>
      <c r="G783">
        <f>SUMIF(Raw_Data!N:N,Product_Master!A783,Raw_Data!S:S)</f>
        <v>15</v>
      </c>
      <c r="H783" s="11">
        <f>SUMIF(Raw_Data!N:N,Product_Master!A783,Raw_Data!R:R)</f>
        <v>910.66200000000003</v>
      </c>
      <c r="I783" s="13">
        <f t="shared" si="24"/>
        <v>22.826086956521735</v>
      </c>
      <c r="J783" t="str">
        <f t="shared" si="25"/>
        <v>Medium</v>
      </c>
    </row>
    <row r="784" spans="1:10" x14ac:dyDescent="0.3">
      <c r="A784" t="s">
        <v>3067</v>
      </c>
      <c r="B784" t="str">
        <f>IFERROR(INDEX(Raw_Data!Q:Q,MATCH(Product_Master!A784,Raw_Data!N:N,0)),"NOT FOUND")</f>
        <v>Avery 514</v>
      </c>
      <c r="C784" t="str">
        <f>IFERROR(INDEX(Raw_Data!O:O,MATCH(Product_Master!A784,Raw_Data!N:N,0)),"NOT FOUND")</f>
        <v>Office Supplies</v>
      </c>
      <c r="D784" t="str">
        <f>IFERROR(INDEX(Raw_Data!P:P,MATCH(Product_Master!A784,Raw_Data!N:N,0)),"NOT FOUND")</f>
        <v>Labels</v>
      </c>
      <c r="E784" s="11">
        <f>AVERAGEIF(Raw_Data!N:N,Product_Master!A784,Raw_Data!R:R)</f>
        <v>11.952</v>
      </c>
      <c r="F784" s="11">
        <f>AVERAGEIF(Raw_Data!N:N,Product_Master!A784,Raw_Data!U:U)</f>
        <v>5.7096</v>
      </c>
      <c r="G784">
        <f>SUMIF(Raw_Data!N:N,Product_Master!A784,Raw_Data!S:S)</f>
        <v>17</v>
      </c>
      <c r="H784" s="11">
        <f>SUMIF(Raw_Data!N:N,Product_Master!A784,Raw_Data!R:R)</f>
        <v>47.808</v>
      </c>
      <c r="I784" s="13">
        <f t="shared" si="24"/>
        <v>47.771084337349393</v>
      </c>
      <c r="J784" t="str">
        <f t="shared" si="25"/>
        <v>Low Performer</v>
      </c>
    </row>
    <row r="785" spans="1:10" x14ac:dyDescent="0.3">
      <c r="A785" t="s">
        <v>3072</v>
      </c>
      <c r="B785" t="str">
        <f>IFERROR(INDEX(Raw_Data!Q:Q,MATCH(Product_Master!A785,Raw_Data!N:N,0)),"NOT FOUND")</f>
        <v>Southworth 25% Cotton Granite Paper &amp; Envelopes</v>
      </c>
      <c r="C785" t="str">
        <f>IFERROR(INDEX(Raw_Data!O:O,MATCH(Product_Master!A785,Raw_Data!N:N,0)),"NOT FOUND")</f>
        <v>Office Supplies</v>
      </c>
      <c r="D785" t="str">
        <f>IFERROR(INDEX(Raw_Data!P:P,MATCH(Product_Master!A785,Raw_Data!N:N,0)),"NOT FOUND")</f>
        <v>Paper</v>
      </c>
      <c r="E785" s="11">
        <f>AVERAGEIF(Raw_Data!N:N,Product_Master!A785,Raw_Data!R:R)</f>
        <v>12.644</v>
      </c>
      <c r="F785" s="11">
        <f>AVERAGEIF(Raw_Data!N:N,Product_Master!A785,Raw_Data!U:U)</f>
        <v>4.4036</v>
      </c>
      <c r="G785">
        <f>SUMIF(Raw_Data!N:N,Product_Master!A785,Raw_Data!S:S)</f>
        <v>7</v>
      </c>
      <c r="H785" s="11">
        <f>SUMIF(Raw_Data!N:N,Product_Master!A785,Raw_Data!R:R)</f>
        <v>37.932000000000002</v>
      </c>
      <c r="I785" s="13">
        <f t="shared" si="24"/>
        <v>34.827586206896548</v>
      </c>
      <c r="J785" t="str">
        <f t="shared" si="25"/>
        <v>Low Performer</v>
      </c>
    </row>
    <row r="786" spans="1:10" x14ac:dyDescent="0.3">
      <c r="A786" t="s">
        <v>3076</v>
      </c>
      <c r="B786" t="str">
        <f>IFERROR(INDEX(Raw_Data!Q:Q,MATCH(Product_Master!A786,Raw_Data!N:N,0)),"NOT FOUND")</f>
        <v>Eldon Advantage Chair Mats for Low to Medium Pile Carpets</v>
      </c>
      <c r="C786" t="str">
        <f>IFERROR(INDEX(Raw_Data!O:O,MATCH(Product_Master!A786,Raw_Data!N:N,0)),"NOT FOUND")</f>
        <v>Furniture</v>
      </c>
      <c r="D786" t="str">
        <f>IFERROR(INDEX(Raw_Data!P:P,MATCH(Product_Master!A786,Raw_Data!N:N,0)),"NOT FOUND")</f>
        <v>Furnishings</v>
      </c>
      <c r="E786" s="11">
        <f>AVERAGEIF(Raw_Data!N:N,Product_Master!A786,Raw_Data!R:R)</f>
        <v>112.60599999999999</v>
      </c>
      <c r="F786" s="11">
        <f>AVERAGEIF(Raw_Data!N:N,Product_Master!A786,Raw_Data!U:U)</f>
        <v>11.2606</v>
      </c>
      <c r="G786">
        <f>SUMIF(Raw_Data!N:N,Product_Master!A786,Raw_Data!S:S)</f>
        <v>13</v>
      </c>
      <c r="H786" s="11">
        <f>SUMIF(Raw_Data!N:N,Product_Master!A786,Raw_Data!R:R)</f>
        <v>563.03</v>
      </c>
      <c r="I786" s="13">
        <f t="shared" si="24"/>
        <v>10</v>
      </c>
      <c r="J786" t="str">
        <f t="shared" si="25"/>
        <v>Medium</v>
      </c>
    </row>
    <row r="787" spans="1:10" x14ac:dyDescent="0.3">
      <c r="A787" t="s">
        <v>3081</v>
      </c>
      <c r="B787" t="str">
        <f>IFERROR(INDEX(Raw_Data!Q:Q,MATCH(Product_Master!A787,Raw_Data!N:N,0)),"NOT FOUND")</f>
        <v>Aluminum Screw Posts</v>
      </c>
      <c r="C787" t="str">
        <f>IFERROR(INDEX(Raw_Data!O:O,MATCH(Product_Master!A787,Raw_Data!N:N,0)),"NOT FOUND")</f>
        <v>Office Supplies</v>
      </c>
      <c r="D787" t="str">
        <f>IFERROR(INDEX(Raw_Data!P:P,MATCH(Product_Master!A787,Raw_Data!N:N,0)),"NOT FOUND")</f>
        <v>Binders</v>
      </c>
      <c r="E787" s="11">
        <f>AVERAGEIF(Raw_Data!N:N,Product_Master!A787,Raw_Data!R:R)</f>
        <v>32.18472727272728</v>
      </c>
      <c r="F787" s="11">
        <f>AVERAGEIF(Raw_Data!N:N,Product_Master!A787,Raw_Data!U:U)</f>
        <v>3.745636363636363</v>
      </c>
      <c r="G787">
        <f>SUMIF(Raw_Data!N:N,Product_Master!A787,Raw_Data!S:S)</f>
        <v>41</v>
      </c>
      <c r="H787" s="11">
        <f>SUMIF(Raw_Data!N:N,Product_Master!A787,Raw_Data!R:R)</f>
        <v>354.03200000000004</v>
      </c>
      <c r="I787" s="13">
        <f t="shared" si="24"/>
        <v>11.637931034482754</v>
      </c>
      <c r="J787" t="str">
        <f t="shared" si="25"/>
        <v>Medium</v>
      </c>
    </row>
    <row r="788" spans="1:10" x14ac:dyDescent="0.3">
      <c r="A788" t="s">
        <v>3086</v>
      </c>
      <c r="B788" t="str">
        <f>IFERROR(INDEX(Raw_Data!Q:Q,MATCH(Product_Master!A788,Raw_Data!N:N,0)),"NOT FOUND")</f>
        <v>Newell 336</v>
      </c>
      <c r="C788" t="str">
        <f>IFERROR(INDEX(Raw_Data!O:O,MATCH(Product_Master!A788,Raw_Data!N:N,0)),"NOT FOUND")</f>
        <v>Office Supplies</v>
      </c>
      <c r="D788" t="str">
        <f>IFERROR(INDEX(Raw_Data!P:P,MATCH(Product_Master!A788,Raw_Data!N:N,0)),"NOT FOUND")</f>
        <v>Art</v>
      </c>
      <c r="E788" s="11">
        <f>AVERAGEIF(Raw_Data!N:N,Product_Master!A788,Raw_Data!R:R)</f>
        <v>17.12</v>
      </c>
      <c r="F788" s="11">
        <f>AVERAGEIF(Raw_Data!N:N,Product_Master!A788,Raw_Data!U:U)</f>
        <v>3.4454000000000002</v>
      </c>
      <c r="G788">
        <f>SUMIF(Raw_Data!N:N,Product_Master!A788,Raw_Data!S:S)</f>
        <v>18</v>
      </c>
      <c r="H788" s="11">
        <f>SUMIF(Raw_Data!N:N,Product_Master!A788,Raw_Data!R:R)</f>
        <v>68.48</v>
      </c>
      <c r="I788" s="13">
        <f t="shared" si="24"/>
        <v>20.125</v>
      </c>
      <c r="J788" t="str">
        <f t="shared" si="25"/>
        <v>Low Performer</v>
      </c>
    </row>
    <row r="789" spans="1:10" x14ac:dyDescent="0.3">
      <c r="A789" t="s">
        <v>3088</v>
      </c>
      <c r="B789" t="str">
        <f>IFERROR(INDEX(Raw_Data!Q:Q,MATCH(Product_Master!A789,Raw_Data!N:N,0)),"NOT FOUND")</f>
        <v>Staples in misc. colors</v>
      </c>
      <c r="C789" t="str">
        <f>IFERROR(INDEX(Raw_Data!O:O,MATCH(Product_Master!A789,Raw_Data!N:N,0)),"NOT FOUND")</f>
        <v>Office Supplies</v>
      </c>
      <c r="D789" t="str">
        <f>IFERROR(INDEX(Raw_Data!P:P,MATCH(Product_Master!A789,Raw_Data!N:N,0)),"NOT FOUND")</f>
        <v>Art</v>
      </c>
      <c r="E789" s="11">
        <f>AVERAGEIF(Raw_Data!N:N,Product_Master!A789,Raw_Data!R:R)</f>
        <v>23.94</v>
      </c>
      <c r="F789" s="11">
        <f>AVERAGEIF(Raw_Data!N:N,Product_Master!A789,Raw_Data!U:U)</f>
        <v>1.4962500000000001</v>
      </c>
      <c r="G789">
        <f>SUMIF(Raw_Data!N:N,Product_Master!A789,Raw_Data!S:S)</f>
        <v>5</v>
      </c>
      <c r="H789" s="11">
        <f>SUMIF(Raw_Data!N:N,Product_Master!A789,Raw_Data!R:R)</f>
        <v>47.88</v>
      </c>
      <c r="I789" s="13">
        <f t="shared" si="24"/>
        <v>6.25</v>
      </c>
      <c r="J789" t="str">
        <f t="shared" si="25"/>
        <v>Low Performer</v>
      </c>
    </row>
    <row r="790" spans="1:10" x14ac:dyDescent="0.3">
      <c r="A790" t="s">
        <v>3096</v>
      </c>
      <c r="B790" t="str">
        <f>IFERROR(INDEX(Raw_Data!Q:Q,MATCH(Product_Master!A790,Raw_Data!N:N,0)),"NOT FOUND")</f>
        <v>Maxell 4.7GB DVD+RW 3/Pack</v>
      </c>
      <c r="C790" t="str">
        <f>IFERROR(INDEX(Raw_Data!O:O,MATCH(Product_Master!A790,Raw_Data!N:N,0)),"NOT FOUND")</f>
        <v>Technology</v>
      </c>
      <c r="D790" t="str">
        <f>IFERROR(INDEX(Raw_Data!P:P,MATCH(Product_Master!A790,Raw_Data!N:N,0)),"NOT FOUND")</f>
        <v>Accessories</v>
      </c>
      <c r="E790" s="11">
        <f>AVERAGEIF(Raw_Data!N:N,Product_Master!A790,Raw_Data!R:R)</f>
        <v>66.109499999999997</v>
      </c>
      <c r="F790" s="11">
        <f>AVERAGEIF(Raw_Data!N:N,Product_Master!A790,Raw_Data!U:U)</f>
        <v>22.102875000000001</v>
      </c>
      <c r="G790">
        <f>SUMIF(Raw_Data!N:N,Product_Master!A790,Raw_Data!S:S)</f>
        <v>17</v>
      </c>
      <c r="H790" s="11">
        <f>SUMIF(Raw_Data!N:N,Product_Master!A790,Raw_Data!R:R)</f>
        <v>264.43799999999999</v>
      </c>
      <c r="I790" s="13">
        <f t="shared" si="24"/>
        <v>33.433734939759042</v>
      </c>
      <c r="J790" t="str">
        <f t="shared" si="25"/>
        <v>Low Performer</v>
      </c>
    </row>
    <row r="791" spans="1:10" x14ac:dyDescent="0.3">
      <c r="A791" t="s">
        <v>3098</v>
      </c>
      <c r="B791" t="str">
        <f>IFERROR(INDEX(Raw_Data!Q:Q,MATCH(Product_Master!A791,Raw_Data!N:N,0)),"NOT FOUND")</f>
        <v>Atlantic Metals Mobile 5-Shelf Bookcases, Custom Colors</v>
      </c>
      <c r="C791" t="str">
        <f>IFERROR(INDEX(Raw_Data!O:O,MATCH(Product_Master!A791,Raw_Data!N:N,0)),"NOT FOUND")</f>
        <v>Furniture</v>
      </c>
      <c r="D791" t="str">
        <f>IFERROR(INDEX(Raw_Data!P:P,MATCH(Product_Master!A791,Raw_Data!N:N,0)),"NOT FOUND")</f>
        <v>Bookcases</v>
      </c>
      <c r="E791" s="11">
        <f>AVERAGEIF(Raw_Data!N:N,Product_Master!A791,Raw_Data!R:R)</f>
        <v>686.61062500000003</v>
      </c>
      <c r="F791" s="11">
        <f>AVERAGEIF(Raw_Data!N:N,Product_Master!A791,Raw_Data!U:U)</f>
        <v>1.8811250000000008</v>
      </c>
      <c r="G791">
        <f>SUMIF(Raw_Data!N:N,Product_Master!A791,Raw_Data!S:S)</f>
        <v>26</v>
      </c>
      <c r="H791" s="11">
        <f>SUMIF(Raw_Data!N:N,Product_Master!A791,Raw_Data!R:R)</f>
        <v>5492.8850000000002</v>
      </c>
      <c r="I791" s="13">
        <f t="shared" si="24"/>
        <v>0.27397260273972612</v>
      </c>
      <c r="J791" t="str">
        <f t="shared" si="25"/>
        <v>High Performer</v>
      </c>
    </row>
    <row r="792" spans="1:10" x14ac:dyDescent="0.3">
      <c r="A792" t="s">
        <v>3103</v>
      </c>
      <c r="B792" t="str">
        <f>IFERROR(INDEX(Raw_Data!Q:Q,MATCH(Product_Master!A792,Raw_Data!N:N,0)),"NOT FOUND")</f>
        <v>Quartet Alpha White Chalk, 12/Pack</v>
      </c>
      <c r="C792" t="str">
        <f>IFERROR(INDEX(Raw_Data!O:O,MATCH(Product_Master!A792,Raw_Data!N:N,0)),"NOT FOUND")</f>
        <v>Office Supplies</v>
      </c>
      <c r="D792" t="str">
        <f>IFERROR(INDEX(Raw_Data!P:P,MATCH(Product_Master!A792,Raw_Data!N:N,0)),"NOT FOUND")</f>
        <v>Art</v>
      </c>
      <c r="E792" s="11">
        <f>AVERAGEIF(Raw_Data!N:N,Product_Master!A792,Raw_Data!R:R)</f>
        <v>7.7349999999999994</v>
      </c>
      <c r="F792" s="11">
        <f>AVERAGEIF(Raw_Data!N:N,Product_Master!A792,Raw_Data!U:U)</f>
        <v>3.0497999999999998</v>
      </c>
      <c r="G792">
        <f>SUMIF(Raw_Data!N:N,Product_Master!A792,Raw_Data!S:S)</f>
        <v>8</v>
      </c>
      <c r="H792" s="11">
        <f>SUMIF(Raw_Data!N:N,Product_Master!A792,Raw_Data!R:R)</f>
        <v>15.469999999999999</v>
      </c>
      <c r="I792" s="13">
        <f t="shared" si="24"/>
        <v>39.428571428571431</v>
      </c>
      <c r="J792" t="str">
        <f t="shared" si="25"/>
        <v>Low Performer</v>
      </c>
    </row>
    <row r="793" spans="1:10" x14ac:dyDescent="0.3">
      <c r="A793" t="s">
        <v>3105</v>
      </c>
      <c r="B793" t="str">
        <f>IFERROR(INDEX(Raw_Data!Q:Q,MATCH(Product_Master!A793,Raw_Data!N:N,0)),"NOT FOUND")</f>
        <v>Belkin F9S820V06 8 Outlet Surge</v>
      </c>
      <c r="C793" t="str">
        <f>IFERROR(INDEX(Raw_Data!O:O,MATCH(Product_Master!A793,Raw_Data!N:N,0)),"NOT FOUND")</f>
        <v>Office Supplies</v>
      </c>
      <c r="D793" t="str">
        <f>IFERROR(INDEX(Raw_Data!P:P,MATCH(Product_Master!A793,Raw_Data!N:N,0)),"NOT FOUND")</f>
        <v>Appliances</v>
      </c>
      <c r="E793" s="11">
        <f>AVERAGEIF(Raw_Data!N:N,Product_Master!A793,Raw_Data!R:R)</f>
        <v>66.583999999999989</v>
      </c>
      <c r="F793" s="11">
        <f>AVERAGEIF(Raw_Data!N:N,Product_Master!A793,Raw_Data!U:U)</f>
        <v>-30.043999999999997</v>
      </c>
      <c r="G793">
        <f>SUMIF(Raw_Data!N:N,Product_Master!A793,Raw_Data!S:S)</f>
        <v>17</v>
      </c>
      <c r="H793" s="11">
        <f>SUMIF(Raw_Data!N:N,Product_Master!A793,Raw_Data!R:R)</f>
        <v>266.33599999999996</v>
      </c>
      <c r="I793" s="13">
        <f t="shared" si="24"/>
        <v>-45.121951219512198</v>
      </c>
      <c r="J793" t="str">
        <f t="shared" si="25"/>
        <v>Low Performer</v>
      </c>
    </row>
    <row r="794" spans="1:10" x14ac:dyDescent="0.3">
      <c r="A794" t="s">
        <v>3109</v>
      </c>
      <c r="B794" t="str">
        <f>IFERROR(INDEX(Raw_Data!Q:Q,MATCH(Product_Master!A794,Raw_Data!N:N,0)),"NOT FOUND")</f>
        <v>Global Stack Chair without Arms, Black</v>
      </c>
      <c r="C794" t="str">
        <f>IFERROR(INDEX(Raw_Data!O:O,MATCH(Product_Master!A794,Raw_Data!N:N,0)),"NOT FOUND")</f>
        <v>Furniture</v>
      </c>
      <c r="D794" t="str">
        <f>IFERROR(INDEX(Raw_Data!P:P,MATCH(Product_Master!A794,Raw_Data!N:N,0)),"NOT FOUND")</f>
        <v>Chairs</v>
      </c>
      <c r="E794" s="11">
        <f>AVERAGEIF(Raw_Data!N:N,Product_Master!A794,Raw_Data!R:R)</f>
        <v>128.78657142857142</v>
      </c>
      <c r="F794" s="11">
        <f>AVERAGEIF(Raw_Data!N:N,Product_Master!A794,Raw_Data!U:U)</f>
        <v>6.3094285714285707</v>
      </c>
      <c r="G794">
        <f>SUMIF(Raw_Data!N:N,Product_Master!A794,Raw_Data!S:S)</f>
        <v>44</v>
      </c>
      <c r="H794" s="11">
        <f>SUMIF(Raw_Data!N:N,Product_Master!A794,Raw_Data!R:R)</f>
        <v>901.50599999999997</v>
      </c>
      <c r="I794" s="13">
        <f t="shared" si="24"/>
        <v>4.8991354466858787</v>
      </c>
      <c r="J794" t="str">
        <f t="shared" si="25"/>
        <v>Medium</v>
      </c>
    </row>
    <row r="795" spans="1:10" x14ac:dyDescent="0.3">
      <c r="A795" t="s">
        <v>3116</v>
      </c>
      <c r="B795" t="str">
        <f>IFERROR(INDEX(Raw_Data!Q:Q,MATCH(Product_Master!A795,Raw_Data!N:N,0)),"NOT FOUND")</f>
        <v>Eldon Antistatic Chair Mats for Low to Medium Pile Carpets</v>
      </c>
      <c r="C795" t="str">
        <f>IFERROR(INDEX(Raw_Data!O:O,MATCH(Product_Master!A795,Raw_Data!N:N,0)),"NOT FOUND")</f>
        <v>Furniture</v>
      </c>
      <c r="D795" t="str">
        <f>IFERROR(INDEX(Raw_Data!P:P,MATCH(Product_Master!A795,Raw_Data!N:N,0)),"NOT FOUND")</f>
        <v>Furnishings</v>
      </c>
      <c r="E795" s="11">
        <f>AVERAGEIF(Raw_Data!N:N,Product_Master!A795,Raw_Data!R:R)</f>
        <v>357.98599999999999</v>
      </c>
      <c r="F795" s="11">
        <f>AVERAGEIF(Raw_Data!N:N,Product_Master!A795,Raw_Data!U:U)</f>
        <v>11.581899999999999</v>
      </c>
      <c r="G795">
        <f>SUMIF(Raw_Data!N:N,Product_Master!A795,Raw_Data!S:S)</f>
        <v>14</v>
      </c>
      <c r="H795" s="11">
        <f>SUMIF(Raw_Data!N:N,Product_Master!A795,Raw_Data!R:R)</f>
        <v>1431.944</v>
      </c>
      <c r="I795" s="13">
        <f t="shared" si="24"/>
        <v>3.2352941176470584</v>
      </c>
      <c r="J795" t="str">
        <f t="shared" si="25"/>
        <v>High Performer</v>
      </c>
    </row>
    <row r="796" spans="1:10" x14ac:dyDescent="0.3">
      <c r="A796" t="s">
        <v>3118</v>
      </c>
      <c r="B796" t="str">
        <f>IFERROR(INDEX(Raw_Data!Q:Q,MATCH(Product_Master!A796,Raw_Data!N:N,0)),"NOT FOUND")</f>
        <v>Important Message Pads, 50 4-1/4 x 5-1/2 Forms per Pad</v>
      </c>
      <c r="C796" t="str">
        <f>IFERROR(INDEX(Raw_Data!O:O,MATCH(Product_Master!A796,Raw_Data!N:N,0)),"NOT FOUND")</f>
        <v>Office Supplies</v>
      </c>
      <c r="D796" t="str">
        <f>IFERROR(INDEX(Raw_Data!P:P,MATCH(Product_Master!A796,Raw_Data!N:N,0)),"NOT FOUND")</f>
        <v>Paper</v>
      </c>
      <c r="E796" s="11">
        <f>AVERAGEIF(Raw_Data!N:N,Product_Master!A796,Raw_Data!R:R)</f>
        <v>13.65</v>
      </c>
      <c r="F796" s="11">
        <f>AVERAGEIF(Raw_Data!N:N,Product_Master!A796,Raw_Data!U:U)</f>
        <v>5.6174999999999997</v>
      </c>
      <c r="G796">
        <f>SUMIF(Raw_Data!N:N,Product_Master!A796,Raw_Data!S:S)</f>
        <v>15</v>
      </c>
      <c r="H796" s="11">
        <f>SUMIF(Raw_Data!N:N,Product_Master!A796,Raw_Data!R:R)</f>
        <v>54.6</v>
      </c>
      <c r="I796" s="13">
        <f t="shared" si="24"/>
        <v>41.153846153846153</v>
      </c>
      <c r="J796" t="str">
        <f t="shared" si="25"/>
        <v>Low Performer</v>
      </c>
    </row>
    <row r="797" spans="1:10" x14ac:dyDescent="0.3">
      <c r="A797" t="s">
        <v>3120</v>
      </c>
      <c r="B797" t="str">
        <f>IFERROR(INDEX(Raw_Data!Q:Q,MATCH(Product_Master!A797,Raw_Data!N:N,0)),"NOT FOUND")</f>
        <v>Howard Miller 12" Round Wall Clock</v>
      </c>
      <c r="C797" t="str">
        <f>IFERROR(INDEX(Raw_Data!O:O,MATCH(Product_Master!A797,Raw_Data!N:N,0)),"NOT FOUND")</f>
        <v>Furniture</v>
      </c>
      <c r="D797" t="str">
        <f>IFERROR(INDEX(Raw_Data!P:P,MATCH(Product_Master!A797,Raw_Data!N:N,0)),"NOT FOUND")</f>
        <v>Furnishings</v>
      </c>
      <c r="E797" s="11">
        <f>AVERAGEIF(Raw_Data!N:N,Product_Master!A797,Raw_Data!R:R)</f>
        <v>239.66899999999998</v>
      </c>
      <c r="F797" s="11">
        <f>AVERAGEIF(Raw_Data!N:N,Product_Master!A797,Raw_Data!U:U)</f>
        <v>63.649799999999999</v>
      </c>
      <c r="G797">
        <f>SUMIF(Raw_Data!N:N,Product_Master!A797,Raw_Data!S:S)</f>
        <v>14</v>
      </c>
      <c r="H797" s="11">
        <f>SUMIF(Raw_Data!N:N,Product_Master!A797,Raw_Data!R:R)</f>
        <v>479.33799999999997</v>
      </c>
      <c r="I797" s="13">
        <f t="shared" si="24"/>
        <v>26.557377049180332</v>
      </c>
      <c r="J797" t="str">
        <f t="shared" si="25"/>
        <v>Medium</v>
      </c>
    </row>
    <row r="798" spans="1:10" x14ac:dyDescent="0.3">
      <c r="A798" t="s">
        <v>3125</v>
      </c>
      <c r="B798" t="str">
        <f>IFERROR(INDEX(Raw_Data!Q:Q,MATCH(Product_Master!A798,Raw_Data!N:N,0)),"NOT FOUND")</f>
        <v>DIXON Ticonderoga Erasable Checking Pencils</v>
      </c>
      <c r="C798" t="str">
        <f>IFERROR(INDEX(Raw_Data!O:O,MATCH(Product_Master!A798,Raw_Data!N:N,0)),"NOT FOUND")</f>
        <v>Office Supplies</v>
      </c>
      <c r="D798" t="str">
        <f>IFERROR(INDEX(Raw_Data!P:P,MATCH(Product_Master!A798,Raw_Data!N:N,0)),"NOT FOUND")</f>
        <v>Art</v>
      </c>
      <c r="E798" s="11">
        <f>AVERAGEIF(Raw_Data!N:N,Product_Master!A798,Raw_Data!R:R)</f>
        <v>13.55142857142857</v>
      </c>
      <c r="F798" s="11">
        <f>AVERAGEIF(Raw_Data!N:N,Product_Master!A798,Raw_Data!U:U)</f>
        <v>3.826285714285715</v>
      </c>
      <c r="G798">
        <f>SUMIF(Raw_Data!N:N,Product_Master!A798,Raw_Data!S:S)</f>
        <v>20</v>
      </c>
      <c r="H798" s="11">
        <f>SUMIF(Raw_Data!N:N,Product_Master!A798,Raw_Data!R:R)</f>
        <v>94.859999999999985</v>
      </c>
      <c r="I798" s="13">
        <f t="shared" si="24"/>
        <v>28.235294117647069</v>
      </c>
      <c r="J798" t="str">
        <f t="shared" si="25"/>
        <v>Low Performer</v>
      </c>
    </row>
    <row r="799" spans="1:10" x14ac:dyDescent="0.3">
      <c r="A799" t="s">
        <v>3127</v>
      </c>
      <c r="B799" t="str">
        <f>IFERROR(INDEX(Raw_Data!Q:Q,MATCH(Product_Master!A799,Raw_Data!N:N,0)),"NOT FOUND")</f>
        <v>Eldon Advantage Foldable Chair Mats for Low Pile Carpets</v>
      </c>
      <c r="C799" t="str">
        <f>IFERROR(INDEX(Raw_Data!O:O,MATCH(Product_Master!A799,Raw_Data!N:N,0)),"NOT FOUND")</f>
        <v>Furniture</v>
      </c>
      <c r="D799" t="str">
        <f>IFERROR(INDEX(Raw_Data!P:P,MATCH(Product_Master!A799,Raw_Data!N:N,0)),"NOT FOUND")</f>
        <v>Furnishings</v>
      </c>
      <c r="E799" s="11">
        <f>AVERAGEIF(Raw_Data!N:N,Product_Master!A799,Raw_Data!R:R)</f>
        <v>126.46666666666665</v>
      </c>
      <c r="F799" s="11">
        <f>AVERAGEIF(Raw_Data!N:N,Product_Master!A799,Raw_Data!U:U)</f>
        <v>-16.260000000000002</v>
      </c>
      <c r="G799">
        <f>SUMIF(Raw_Data!N:N,Product_Master!A799,Raw_Data!S:S)</f>
        <v>10</v>
      </c>
      <c r="H799" s="11">
        <f>SUMIF(Raw_Data!N:N,Product_Master!A799,Raw_Data!R:R)</f>
        <v>379.4</v>
      </c>
      <c r="I799" s="13">
        <f t="shared" si="24"/>
        <v>-12.857142857142859</v>
      </c>
      <c r="J799" t="str">
        <f t="shared" si="25"/>
        <v>Medium</v>
      </c>
    </row>
    <row r="800" spans="1:10" x14ac:dyDescent="0.3">
      <c r="A800" t="s">
        <v>3129</v>
      </c>
      <c r="B800" t="str">
        <f>IFERROR(INDEX(Raw_Data!Q:Q,MATCH(Product_Master!A800,Raw_Data!N:N,0)),"NOT FOUND")</f>
        <v>Avery Round Ring Poly Binders</v>
      </c>
      <c r="C800" t="str">
        <f>IFERROR(INDEX(Raw_Data!O:O,MATCH(Product_Master!A800,Raw_Data!N:N,0)),"NOT FOUND")</f>
        <v>Office Supplies</v>
      </c>
      <c r="D800" t="str">
        <f>IFERROR(INDEX(Raw_Data!P:P,MATCH(Product_Master!A800,Raw_Data!N:N,0)),"NOT FOUND")</f>
        <v>Binders</v>
      </c>
      <c r="E800" s="11">
        <f>AVERAGEIF(Raw_Data!N:N,Product_Master!A800,Raw_Data!R:R)</f>
        <v>6.1533333333333324</v>
      </c>
      <c r="F800" s="11">
        <f>AVERAGEIF(Raw_Data!N:N,Product_Master!A800,Raw_Data!U:U)</f>
        <v>2.0495333333333332</v>
      </c>
      <c r="G800">
        <f>SUMIF(Raw_Data!N:N,Product_Master!A800,Raw_Data!S:S)</f>
        <v>17</v>
      </c>
      <c r="H800" s="11">
        <f>SUMIF(Raw_Data!N:N,Product_Master!A800,Raw_Data!R:R)</f>
        <v>36.919999999999995</v>
      </c>
      <c r="I800" s="13">
        <f t="shared" si="24"/>
        <v>33.307692307692314</v>
      </c>
      <c r="J800" t="str">
        <f t="shared" si="25"/>
        <v>Low Performer</v>
      </c>
    </row>
    <row r="801" spans="1:10" x14ac:dyDescent="0.3">
      <c r="A801" t="s">
        <v>3132</v>
      </c>
      <c r="B801" t="str">
        <f>IFERROR(INDEX(Raw_Data!Q:Q,MATCH(Product_Master!A801,Raw_Data!N:N,0)),"NOT FOUND")</f>
        <v>Avery Hole Reinforcements</v>
      </c>
      <c r="C801" t="str">
        <f>IFERROR(INDEX(Raw_Data!O:O,MATCH(Product_Master!A801,Raw_Data!N:N,0)),"NOT FOUND")</f>
        <v>Office Supplies</v>
      </c>
      <c r="D801" t="str">
        <f>IFERROR(INDEX(Raw_Data!P:P,MATCH(Product_Master!A801,Raw_Data!N:N,0)),"NOT FOUND")</f>
        <v>Binders</v>
      </c>
      <c r="E801" s="11">
        <f>AVERAGEIF(Raw_Data!N:N,Product_Master!A801,Raw_Data!R:R)</f>
        <v>12.944555555555555</v>
      </c>
      <c r="F801" s="11">
        <f>AVERAGEIF(Raw_Data!N:N,Product_Master!A801,Raw_Data!U:U)</f>
        <v>1.6474888888888888</v>
      </c>
      <c r="G801">
        <f>SUMIF(Raw_Data!N:N,Product_Master!A801,Raw_Data!S:S)</f>
        <v>32</v>
      </c>
      <c r="H801" s="11">
        <f>SUMIF(Raw_Data!N:N,Product_Master!A801,Raw_Data!R:R)</f>
        <v>116.50099999999999</v>
      </c>
      <c r="I801" s="13">
        <f t="shared" si="24"/>
        <v>12.727272727272727</v>
      </c>
      <c r="J801" t="str">
        <f t="shared" si="25"/>
        <v>Low Performer</v>
      </c>
    </row>
    <row r="802" spans="1:10" x14ac:dyDescent="0.3">
      <c r="A802" t="s">
        <v>3134</v>
      </c>
      <c r="B802" t="str">
        <f>IFERROR(INDEX(Raw_Data!Q:Q,MATCH(Product_Master!A802,Raw_Data!N:N,0)),"NOT FOUND")</f>
        <v>Wilson Jones Ledger-Size, Piano-Hinge Binder, 2", Blue</v>
      </c>
      <c r="C802" t="str">
        <f>IFERROR(INDEX(Raw_Data!O:O,MATCH(Product_Master!A802,Raw_Data!N:N,0)),"NOT FOUND")</f>
        <v>Office Supplies</v>
      </c>
      <c r="D802" t="str">
        <f>IFERROR(INDEX(Raw_Data!P:P,MATCH(Product_Master!A802,Raw_Data!N:N,0)),"NOT FOUND")</f>
        <v>Binders</v>
      </c>
      <c r="E802" s="11">
        <f>AVERAGEIF(Raw_Data!N:N,Product_Master!A802,Raw_Data!R:R)</f>
        <v>101.42550000000001</v>
      </c>
      <c r="F802" s="11">
        <f>AVERAGEIF(Raw_Data!N:N,Product_Master!A802,Raw_Data!U:U)</f>
        <v>17.962900000000001</v>
      </c>
      <c r="G802">
        <f>SUMIF(Raw_Data!N:N,Product_Master!A802,Raw_Data!S:S)</f>
        <v>47</v>
      </c>
      <c r="H802" s="11">
        <f>SUMIF(Raw_Data!N:N,Product_Master!A802,Raw_Data!R:R)</f>
        <v>1217.1060000000002</v>
      </c>
      <c r="I802" s="13">
        <f t="shared" si="24"/>
        <v>17.710437710437709</v>
      </c>
      <c r="J802" t="str">
        <f t="shared" si="25"/>
        <v>Medium</v>
      </c>
    </row>
    <row r="803" spans="1:10" x14ac:dyDescent="0.3">
      <c r="A803" t="s">
        <v>3139</v>
      </c>
      <c r="B803" t="str">
        <f>IFERROR(INDEX(Raw_Data!Q:Q,MATCH(Product_Master!A803,Raw_Data!N:N,0)),"NOT FOUND")</f>
        <v>Stockwell Gold Paper Clips</v>
      </c>
      <c r="C803" t="str">
        <f>IFERROR(INDEX(Raw_Data!O:O,MATCH(Product_Master!A803,Raw_Data!N:N,0)),"NOT FOUND")</f>
        <v>Office Supplies</v>
      </c>
      <c r="D803" t="str">
        <f>IFERROR(INDEX(Raw_Data!P:P,MATCH(Product_Master!A803,Raw_Data!N:N,0)),"NOT FOUND")</f>
        <v>Fasteners</v>
      </c>
      <c r="E803" s="11">
        <f>AVERAGEIF(Raw_Data!N:N,Product_Master!A803,Raw_Data!R:R)</f>
        <v>4.048</v>
      </c>
      <c r="F803" s="11">
        <f>AVERAGEIF(Raw_Data!N:N,Product_Master!A803,Raw_Data!U:U)</f>
        <v>1.702</v>
      </c>
      <c r="G803">
        <f>SUMIF(Raw_Data!N:N,Product_Master!A803,Raw_Data!S:S)</f>
        <v>5</v>
      </c>
      <c r="H803" s="11">
        <f>SUMIF(Raw_Data!N:N,Product_Master!A803,Raw_Data!R:R)</f>
        <v>8.0960000000000001</v>
      </c>
      <c r="I803" s="13">
        <f t="shared" si="24"/>
        <v>42.04545454545454</v>
      </c>
      <c r="J803" t="str">
        <f t="shared" si="25"/>
        <v>Low Performer</v>
      </c>
    </row>
    <row r="804" spans="1:10" x14ac:dyDescent="0.3">
      <c r="A804" t="s">
        <v>3145</v>
      </c>
      <c r="B804" t="str">
        <f>IFERROR(INDEX(Raw_Data!Q:Q,MATCH(Product_Master!A804,Raw_Data!N:N,0)),"NOT FOUND")</f>
        <v>Super Bands, 12/Pack</v>
      </c>
      <c r="C804" t="str">
        <f>IFERROR(INDEX(Raw_Data!O:O,MATCH(Product_Master!A804,Raw_Data!N:N,0)),"NOT FOUND")</f>
        <v>Office Supplies</v>
      </c>
      <c r="D804" t="str">
        <f>IFERROR(INDEX(Raw_Data!P:P,MATCH(Product_Master!A804,Raw_Data!N:N,0)),"NOT FOUND")</f>
        <v>Fasteners</v>
      </c>
      <c r="E804" s="11">
        <f>AVERAGEIF(Raw_Data!N:N,Product_Master!A804,Raw_Data!R:R)</f>
        <v>8.370000000000001</v>
      </c>
      <c r="F804" s="11">
        <f>AVERAGEIF(Raw_Data!N:N,Product_Master!A804,Raw_Data!U:U)</f>
        <v>-0.65100000000000002</v>
      </c>
      <c r="G804">
        <f>SUMIF(Raw_Data!N:N,Product_Master!A804,Raw_Data!S:S)</f>
        <v>20</v>
      </c>
      <c r="H804" s="11">
        <f>SUMIF(Raw_Data!N:N,Product_Master!A804,Raw_Data!R:R)</f>
        <v>33.480000000000004</v>
      </c>
      <c r="I804" s="13">
        <f t="shared" si="24"/>
        <v>-7.7777777777777768</v>
      </c>
      <c r="J804" t="str">
        <f t="shared" si="25"/>
        <v>Low Performer</v>
      </c>
    </row>
    <row r="805" spans="1:10" x14ac:dyDescent="0.3">
      <c r="A805" t="s">
        <v>3147</v>
      </c>
      <c r="B805" t="str">
        <f>IFERROR(INDEX(Raw_Data!Q:Q,MATCH(Product_Master!A805,Raw_Data!N:N,0)),"NOT FOUND")</f>
        <v>Plantronics 81402</v>
      </c>
      <c r="C805" t="str">
        <f>IFERROR(INDEX(Raw_Data!O:O,MATCH(Product_Master!A805,Raw_Data!N:N,0)),"NOT FOUND")</f>
        <v>Technology</v>
      </c>
      <c r="D805" t="str">
        <f>IFERROR(INDEX(Raw_Data!P:P,MATCH(Product_Master!A805,Raw_Data!N:N,0)),"NOT FOUND")</f>
        <v>Phones</v>
      </c>
      <c r="E805" s="11">
        <f>AVERAGEIF(Raw_Data!N:N,Product_Master!A805,Raw_Data!R:R)</f>
        <v>211.16800000000001</v>
      </c>
      <c r="F805" s="11">
        <f>AVERAGEIF(Raw_Data!N:N,Product_Master!A805,Raw_Data!U:U)</f>
        <v>28.045749999999998</v>
      </c>
      <c r="G805">
        <f>SUMIF(Raw_Data!N:N,Product_Master!A805,Raw_Data!S:S)</f>
        <v>15</v>
      </c>
      <c r="H805" s="11">
        <f>SUMIF(Raw_Data!N:N,Product_Master!A805,Raw_Data!R:R)</f>
        <v>844.67200000000003</v>
      </c>
      <c r="I805" s="13">
        <f t="shared" si="24"/>
        <v>13.28125</v>
      </c>
      <c r="J805" t="str">
        <f t="shared" si="25"/>
        <v>Medium</v>
      </c>
    </row>
    <row r="806" spans="1:10" x14ac:dyDescent="0.3">
      <c r="A806" t="s">
        <v>3149</v>
      </c>
      <c r="B806" t="str">
        <f>IFERROR(INDEX(Raw_Data!Q:Q,MATCH(Product_Master!A806,Raw_Data!N:N,0)),"NOT FOUND")</f>
        <v>Assorted Color Push Pins</v>
      </c>
      <c r="C806" t="str">
        <f>IFERROR(INDEX(Raw_Data!O:O,MATCH(Product_Master!A806,Raw_Data!N:N,0)),"NOT FOUND")</f>
        <v>Office Supplies</v>
      </c>
      <c r="D806" t="str">
        <f>IFERROR(INDEX(Raw_Data!P:P,MATCH(Product_Master!A806,Raw_Data!N:N,0)),"NOT FOUND")</f>
        <v>Fasteners</v>
      </c>
      <c r="E806" s="11">
        <f>AVERAGEIF(Raw_Data!N:N,Product_Master!A806,Raw_Data!R:R)</f>
        <v>4.2987500000000001</v>
      </c>
      <c r="F806" s="11">
        <f>AVERAGEIF(Raw_Data!N:N,Product_Master!A806,Raw_Data!U:U)</f>
        <v>1.1154124999999999</v>
      </c>
      <c r="G806">
        <f>SUMIF(Raw_Data!N:N,Product_Master!A806,Raw_Data!S:S)</f>
        <v>21</v>
      </c>
      <c r="H806" s="11">
        <f>SUMIF(Raw_Data!N:N,Product_Master!A806,Raw_Data!R:R)</f>
        <v>34.39</v>
      </c>
      <c r="I806" s="13">
        <f t="shared" si="24"/>
        <v>25.94736842105263</v>
      </c>
      <c r="J806" t="str">
        <f t="shared" si="25"/>
        <v>Low Performer</v>
      </c>
    </row>
    <row r="807" spans="1:10" x14ac:dyDescent="0.3">
      <c r="A807" t="s">
        <v>3151</v>
      </c>
      <c r="B807" t="str">
        <f>IFERROR(INDEX(Raw_Data!Q:Q,MATCH(Product_Master!A807,Raw_Data!N:N,0)),"NOT FOUND")</f>
        <v>GBC Velobind Prepunched Cover Sets, Regency Series</v>
      </c>
      <c r="C807" t="str">
        <f>IFERROR(INDEX(Raw_Data!O:O,MATCH(Product_Master!A807,Raw_Data!N:N,0)),"NOT FOUND")</f>
        <v>Office Supplies</v>
      </c>
      <c r="D807" t="str">
        <f>IFERROR(INDEX(Raw_Data!P:P,MATCH(Product_Master!A807,Raw_Data!N:N,0)),"NOT FOUND")</f>
        <v>Binders</v>
      </c>
      <c r="E807" s="11">
        <f>AVERAGEIF(Raw_Data!N:N,Product_Master!A807,Raw_Data!R:R)</f>
        <v>94.563142857142864</v>
      </c>
      <c r="F807" s="11">
        <f>AVERAGEIF(Raw_Data!N:N,Product_Master!A807,Raw_Data!U:U)</f>
        <v>-1.3207142857142864</v>
      </c>
      <c r="G807">
        <f>SUMIF(Raw_Data!N:N,Product_Master!A807,Raw_Data!S:S)</f>
        <v>33</v>
      </c>
      <c r="H807" s="11">
        <f>SUMIF(Raw_Data!N:N,Product_Master!A807,Raw_Data!R:R)</f>
        <v>661.94200000000001</v>
      </c>
      <c r="I807" s="13">
        <f t="shared" si="24"/>
        <v>-1.3966480446927381</v>
      </c>
      <c r="J807" t="str">
        <f t="shared" si="25"/>
        <v>Medium</v>
      </c>
    </row>
    <row r="808" spans="1:10" x14ac:dyDescent="0.3">
      <c r="A808" t="s">
        <v>3170</v>
      </c>
      <c r="B808" t="str">
        <f>IFERROR(INDEX(Raw_Data!Q:Q,MATCH(Product_Master!A808,Raw_Data!N:N,0)),"NOT FOUND")</f>
        <v>3M Organizer Strips</v>
      </c>
      <c r="C808" t="str">
        <f>IFERROR(INDEX(Raw_Data!O:O,MATCH(Product_Master!A808,Raw_Data!N:N,0)),"NOT FOUND")</f>
        <v>Office Supplies</v>
      </c>
      <c r="D808" t="str">
        <f>IFERROR(INDEX(Raw_Data!P:P,MATCH(Product_Master!A808,Raw_Data!N:N,0)),"NOT FOUND")</f>
        <v>Binders</v>
      </c>
      <c r="E808" s="11">
        <f>AVERAGEIF(Raw_Data!N:N,Product_Master!A808,Raw_Data!R:R)</f>
        <v>11.879999999999999</v>
      </c>
      <c r="F808" s="11">
        <f>AVERAGEIF(Raw_Data!N:N,Product_Master!A808,Raw_Data!U:U)</f>
        <v>1.450285714285714</v>
      </c>
      <c r="G808">
        <f>SUMIF(Raw_Data!N:N,Product_Master!A808,Raw_Data!S:S)</f>
        <v>26</v>
      </c>
      <c r="H808" s="11">
        <f>SUMIF(Raw_Data!N:N,Product_Master!A808,Raw_Data!R:R)</f>
        <v>83.16</v>
      </c>
      <c r="I808" s="13">
        <f t="shared" si="24"/>
        <v>12.207792207792206</v>
      </c>
      <c r="J808" t="str">
        <f t="shared" si="25"/>
        <v>Low Performer</v>
      </c>
    </row>
    <row r="809" spans="1:10" x14ac:dyDescent="0.3">
      <c r="A809" t="s">
        <v>3175</v>
      </c>
      <c r="B809" t="str">
        <f>IFERROR(INDEX(Raw_Data!Q:Q,MATCH(Product_Master!A809,Raw_Data!N:N,0)),"NOT FOUND")</f>
        <v>Avery Durable Slant Ring Binders With Label Holder</v>
      </c>
      <c r="C809" t="str">
        <f>IFERROR(INDEX(Raw_Data!O:O,MATCH(Product_Master!A809,Raw_Data!N:N,0)),"NOT FOUND")</f>
        <v>Office Supplies</v>
      </c>
      <c r="D809" t="str">
        <f>IFERROR(INDEX(Raw_Data!P:P,MATCH(Product_Master!A809,Raw_Data!N:N,0)),"NOT FOUND")</f>
        <v>Binders</v>
      </c>
      <c r="E809" s="11">
        <f>AVERAGEIF(Raw_Data!N:N,Product_Master!A809,Raw_Data!R:R)</f>
        <v>10.078444444444443</v>
      </c>
      <c r="F809" s="11">
        <f>AVERAGEIF(Raw_Data!N:N,Product_Master!A809,Raw_Data!U:U)</f>
        <v>1.3840444444444446</v>
      </c>
      <c r="G809">
        <f>SUMIF(Raw_Data!N:N,Product_Master!A809,Raw_Data!S:S)</f>
        <v>36</v>
      </c>
      <c r="H809" s="11">
        <f>SUMIF(Raw_Data!N:N,Product_Master!A809,Raw_Data!R:R)</f>
        <v>90.705999999999989</v>
      </c>
      <c r="I809" s="13">
        <f t="shared" si="24"/>
        <v>13.732718894009221</v>
      </c>
      <c r="J809" t="str">
        <f t="shared" si="25"/>
        <v>Low Performer</v>
      </c>
    </row>
    <row r="810" spans="1:10" x14ac:dyDescent="0.3">
      <c r="A810" t="s">
        <v>3177</v>
      </c>
      <c r="B810" t="str">
        <f>IFERROR(INDEX(Raw_Data!Q:Q,MATCH(Product_Master!A810,Raw_Data!N:N,0)),"NOT FOUND")</f>
        <v>Micropad Numeric Keypads</v>
      </c>
      <c r="C810" t="str">
        <f>IFERROR(INDEX(Raw_Data!O:O,MATCH(Product_Master!A810,Raw_Data!N:N,0)),"NOT FOUND")</f>
        <v>Technology</v>
      </c>
      <c r="D810" t="str">
        <f>IFERROR(INDEX(Raw_Data!P:P,MATCH(Product_Master!A810,Raw_Data!N:N,0)),"NOT FOUND")</f>
        <v>Accessories</v>
      </c>
      <c r="E810" s="11">
        <f>AVERAGEIF(Raw_Data!N:N,Product_Master!A810,Raw_Data!R:R)</f>
        <v>72.96350000000001</v>
      </c>
      <c r="F810" s="11">
        <f>AVERAGEIF(Raw_Data!N:N,Product_Master!A810,Raw_Data!U:U)</f>
        <v>16.741624999999999</v>
      </c>
      <c r="G810">
        <f>SUMIF(Raw_Data!N:N,Product_Master!A810,Raw_Data!S:S)</f>
        <v>15</v>
      </c>
      <c r="H810" s="11">
        <f>SUMIF(Raw_Data!N:N,Product_Master!A810,Raw_Data!R:R)</f>
        <v>291.85400000000004</v>
      </c>
      <c r="I810" s="13">
        <f t="shared" si="24"/>
        <v>22.945205479452049</v>
      </c>
      <c r="J810" t="str">
        <f t="shared" si="25"/>
        <v>Low Performer</v>
      </c>
    </row>
    <row r="811" spans="1:10" x14ac:dyDescent="0.3">
      <c r="A811" t="s">
        <v>3182</v>
      </c>
      <c r="B811" t="str">
        <f>IFERROR(INDEX(Raw_Data!Q:Q,MATCH(Product_Master!A811,Raw_Data!N:N,0)),"NOT FOUND")</f>
        <v>Newell 328</v>
      </c>
      <c r="C811" t="str">
        <f>IFERROR(INDEX(Raw_Data!O:O,MATCH(Product_Master!A811,Raw_Data!N:N,0)),"NOT FOUND")</f>
        <v>Office Supplies</v>
      </c>
      <c r="D811" t="str">
        <f>IFERROR(INDEX(Raw_Data!P:P,MATCH(Product_Master!A811,Raw_Data!N:N,0)),"NOT FOUND")</f>
        <v>Art</v>
      </c>
      <c r="E811" s="11">
        <f>AVERAGEIF(Raw_Data!N:N,Product_Master!A811,Raw_Data!R:R)</f>
        <v>25.306666666666668</v>
      </c>
      <c r="F811" s="11">
        <f>AVERAGEIF(Raw_Data!N:N,Product_Master!A811,Raw_Data!U:U)</f>
        <v>6.5797333333333334</v>
      </c>
      <c r="G811">
        <f>SUMIF(Raw_Data!N:N,Product_Master!A811,Raw_Data!S:S)</f>
        <v>13</v>
      </c>
      <c r="H811" s="11">
        <f>SUMIF(Raw_Data!N:N,Product_Master!A811,Raw_Data!R:R)</f>
        <v>75.92</v>
      </c>
      <c r="I811" s="13">
        <f t="shared" si="24"/>
        <v>26</v>
      </c>
      <c r="J811" t="str">
        <f t="shared" si="25"/>
        <v>Low Performer</v>
      </c>
    </row>
    <row r="812" spans="1:10" x14ac:dyDescent="0.3">
      <c r="A812" t="s">
        <v>3187</v>
      </c>
      <c r="B812" t="str">
        <f>IFERROR(INDEX(Raw_Data!Q:Q,MATCH(Product_Master!A812,Raw_Data!N:N,0)),"NOT FOUND")</f>
        <v>Belkin 8 Outlet SurgeMaster II Gold Surge Protector</v>
      </c>
      <c r="C812" t="str">
        <f>IFERROR(INDEX(Raw_Data!O:O,MATCH(Product_Master!A812,Raw_Data!N:N,0)),"NOT FOUND")</f>
        <v>Office Supplies</v>
      </c>
      <c r="D812" t="str">
        <f>IFERROR(INDEX(Raw_Data!P:P,MATCH(Product_Master!A812,Raw_Data!N:N,0)),"NOT FOUND")</f>
        <v>Appliances</v>
      </c>
      <c r="E812" s="11">
        <f>AVERAGEIF(Raw_Data!N:N,Product_Master!A812,Raw_Data!R:R)</f>
        <v>147.55080000000001</v>
      </c>
      <c r="F812" s="11">
        <f>AVERAGEIF(Raw_Data!N:N,Product_Master!A812,Raw_Data!U:U)</f>
        <v>17.994</v>
      </c>
      <c r="G812">
        <f>SUMIF(Raw_Data!N:N,Product_Master!A812,Raw_Data!S:S)</f>
        <v>15</v>
      </c>
      <c r="H812" s="11">
        <f>SUMIF(Raw_Data!N:N,Product_Master!A812,Raw_Data!R:R)</f>
        <v>737.75400000000002</v>
      </c>
      <c r="I812" s="13">
        <f t="shared" si="24"/>
        <v>12.195121951219512</v>
      </c>
      <c r="J812" t="str">
        <f t="shared" si="25"/>
        <v>Medium</v>
      </c>
    </row>
    <row r="813" spans="1:10" x14ac:dyDescent="0.3">
      <c r="A813" t="s">
        <v>3192</v>
      </c>
      <c r="B813" t="str">
        <f>IFERROR(INDEX(Raw_Data!Q:Q,MATCH(Product_Master!A813,Raw_Data!N:N,0)),"NOT FOUND")</f>
        <v>Easy-staple paper</v>
      </c>
      <c r="C813" t="str">
        <f>IFERROR(INDEX(Raw_Data!O:O,MATCH(Product_Master!A813,Raw_Data!N:N,0)),"NOT FOUND")</f>
        <v>Office Supplies</v>
      </c>
      <c r="D813" t="str">
        <f>IFERROR(INDEX(Raw_Data!P:P,MATCH(Product_Master!A813,Raw_Data!N:N,0)),"NOT FOUND")</f>
        <v>Paper</v>
      </c>
      <c r="E813" s="11">
        <f>AVERAGEIF(Raw_Data!N:N,Product_Master!A813,Raw_Data!R:R)</f>
        <v>13.169333333333334</v>
      </c>
      <c r="F813" s="11">
        <f>AVERAGEIF(Raw_Data!N:N,Product_Master!A813,Raw_Data!U:U)</f>
        <v>5.8376666666666663</v>
      </c>
      <c r="G813">
        <f>SUMIF(Raw_Data!N:N,Product_Master!A813,Raw_Data!S:S)</f>
        <v>25</v>
      </c>
      <c r="H813" s="11">
        <f>SUMIF(Raw_Data!N:N,Product_Master!A813,Raw_Data!R:R)</f>
        <v>118.524</v>
      </c>
      <c r="I813" s="13">
        <f t="shared" si="24"/>
        <v>44.32773109243697</v>
      </c>
      <c r="J813" t="str">
        <f t="shared" si="25"/>
        <v>Low Performer</v>
      </c>
    </row>
    <row r="814" spans="1:10" x14ac:dyDescent="0.3">
      <c r="A814" t="s">
        <v>3193</v>
      </c>
      <c r="B814" t="str">
        <f>IFERROR(INDEX(Raw_Data!Q:Q,MATCH(Product_Master!A814,Raw_Data!N:N,0)),"NOT FOUND")</f>
        <v>Global High-Back Leather Tilter, Burgundy</v>
      </c>
      <c r="C814" t="str">
        <f>IFERROR(INDEX(Raw_Data!O:O,MATCH(Product_Master!A814,Raw_Data!N:N,0)),"NOT FOUND")</f>
        <v>Furniture</v>
      </c>
      <c r="D814" t="str">
        <f>IFERROR(INDEX(Raw_Data!P:P,MATCH(Product_Master!A814,Raw_Data!N:N,0)),"NOT FOUND")</f>
        <v>Chairs</v>
      </c>
      <c r="E814" s="11">
        <f>AVERAGEIF(Raw_Data!N:N,Product_Master!A814,Raw_Data!R:R)</f>
        <v>388.29700000000003</v>
      </c>
      <c r="F814" s="11">
        <f>AVERAGEIF(Raw_Data!N:N,Product_Master!A814,Raw_Data!U:U)</f>
        <v>-33.910099999999993</v>
      </c>
      <c r="G814">
        <f>SUMIF(Raw_Data!N:N,Product_Master!A814,Raw_Data!S:S)</f>
        <v>54</v>
      </c>
      <c r="H814" s="11">
        <f>SUMIF(Raw_Data!N:N,Product_Master!A814,Raw_Data!R:R)</f>
        <v>5436.1580000000004</v>
      </c>
      <c r="I814" s="13">
        <f t="shared" si="24"/>
        <v>-8.7330316742081422</v>
      </c>
      <c r="J814" t="str">
        <f t="shared" si="25"/>
        <v>High Performer</v>
      </c>
    </row>
    <row r="815" spans="1:10" x14ac:dyDescent="0.3">
      <c r="A815" t="s">
        <v>3197</v>
      </c>
      <c r="B815" t="str">
        <f>IFERROR(INDEX(Raw_Data!Q:Q,MATCH(Product_Master!A815,Raw_Data!N:N,0)),"NOT FOUND")</f>
        <v>Easy-staple paper</v>
      </c>
      <c r="C815" t="str">
        <f>IFERROR(INDEX(Raw_Data!O:O,MATCH(Product_Master!A815,Raw_Data!N:N,0)),"NOT FOUND")</f>
        <v>Office Supplies</v>
      </c>
      <c r="D815" t="str">
        <f>IFERROR(INDEX(Raw_Data!P:P,MATCH(Product_Master!A815,Raw_Data!N:N,0)),"NOT FOUND")</f>
        <v>Paper</v>
      </c>
      <c r="E815" s="11">
        <f>AVERAGEIF(Raw_Data!N:N,Product_Master!A815,Raw_Data!R:R)</f>
        <v>54.518666666666661</v>
      </c>
      <c r="F815" s="11">
        <f>AVERAGEIF(Raw_Data!N:N,Product_Master!A815,Raw_Data!U:U)</f>
        <v>23.654066666666665</v>
      </c>
      <c r="G815">
        <f>SUMIF(Raw_Data!N:N,Product_Master!A815,Raw_Data!S:S)</f>
        <v>13</v>
      </c>
      <c r="H815" s="11">
        <f>SUMIF(Raw_Data!N:N,Product_Master!A815,Raw_Data!R:R)</f>
        <v>327.11199999999997</v>
      </c>
      <c r="I815" s="13">
        <f t="shared" si="24"/>
        <v>43.387096774193552</v>
      </c>
      <c r="J815" t="str">
        <f t="shared" si="25"/>
        <v>Medium</v>
      </c>
    </row>
    <row r="816" spans="1:10" x14ac:dyDescent="0.3">
      <c r="A816" t="s">
        <v>3198</v>
      </c>
      <c r="B816" t="str">
        <f>IFERROR(INDEX(Raw_Data!Q:Q,MATCH(Product_Master!A816,Raw_Data!N:N,0)),"NOT FOUND")</f>
        <v>Ativa V4110MDD Micro-Cut Shredder</v>
      </c>
      <c r="C816" t="str">
        <f>IFERROR(INDEX(Raw_Data!O:O,MATCH(Product_Master!A816,Raw_Data!N:N,0)),"NOT FOUND")</f>
        <v>Technology</v>
      </c>
      <c r="D816" t="str">
        <f>IFERROR(INDEX(Raw_Data!P:P,MATCH(Product_Master!A816,Raw_Data!N:N,0)),"NOT FOUND")</f>
        <v>Machines</v>
      </c>
      <c r="E816" s="11">
        <f>AVERAGEIF(Raw_Data!N:N,Product_Master!A816,Raw_Data!R:R)</f>
        <v>3849.9450000000002</v>
      </c>
      <c r="F816" s="11">
        <f>AVERAGEIF(Raw_Data!N:N,Product_Master!A816,Raw_Data!U:U)</f>
        <v>1886.4730500000001</v>
      </c>
      <c r="G816">
        <f>SUMIF(Raw_Data!N:N,Product_Master!A816,Raw_Data!S:S)</f>
        <v>11</v>
      </c>
      <c r="H816" s="11">
        <f>SUMIF(Raw_Data!N:N,Product_Master!A816,Raw_Data!R:R)</f>
        <v>7699.89</v>
      </c>
      <c r="I816" s="13">
        <f t="shared" si="24"/>
        <v>49</v>
      </c>
      <c r="J816" t="str">
        <f t="shared" si="25"/>
        <v>High Performer</v>
      </c>
    </row>
    <row r="817" spans="1:10" x14ac:dyDescent="0.3">
      <c r="A817" t="s">
        <v>3201</v>
      </c>
      <c r="B817" t="str">
        <f>IFERROR(INDEX(Raw_Data!Q:Q,MATCH(Product_Master!A817,Raw_Data!N:N,0)),"NOT FOUND")</f>
        <v>Xerox 224</v>
      </c>
      <c r="C817" t="str">
        <f>IFERROR(INDEX(Raw_Data!O:O,MATCH(Product_Master!A817,Raw_Data!N:N,0)),"NOT FOUND")</f>
        <v>Office Supplies</v>
      </c>
      <c r="D817" t="str">
        <f>IFERROR(INDEX(Raw_Data!P:P,MATCH(Product_Master!A817,Raw_Data!N:N,0)),"NOT FOUND")</f>
        <v>Paper</v>
      </c>
      <c r="E817" s="11">
        <f>AVERAGEIF(Raw_Data!N:N,Product_Master!A817,Raw_Data!R:R)</f>
        <v>15.984</v>
      </c>
      <c r="F817" s="11">
        <f>AVERAGEIF(Raw_Data!N:N,Product_Master!A817,Raw_Data!U:U)</f>
        <v>6.436799999999999</v>
      </c>
      <c r="G817">
        <f>SUMIF(Raw_Data!N:N,Product_Master!A817,Raw_Data!S:S)</f>
        <v>17</v>
      </c>
      <c r="H817" s="11">
        <f>SUMIF(Raw_Data!N:N,Product_Master!A817,Raw_Data!R:R)</f>
        <v>95.903999999999996</v>
      </c>
      <c r="I817" s="13">
        <f t="shared" si="24"/>
        <v>40.270270270270267</v>
      </c>
      <c r="J817" t="str">
        <f t="shared" si="25"/>
        <v>Low Performer</v>
      </c>
    </row>
    <row r="818" spans="1:10" x14ac:dyDescent="0.3">
      <c r="A818" t="s">
        <v>3207</v>
      </c>
      <c r="B818" t="str">
        <f>IFERROR(INDEX(Raw_Data!Q:Q,MATCH(Product_Master!A818,Raw_Data!N:N,0)),"NOT FOUND")</f>
        <v>Avery 488</v>
      </c>
      <c r="C818" t="str">
        <f>IFERROR(INDEX(Raw_Data!O:O,MATCH(Product_Master!A818,Raw_Data!N:N,0)),"NOT FOUND")</f>
        <v>Office Supplies</v>
      </c>
      <c r="D818" t="str">
        <f>IFERROR(INDEX(Raw_Data!P:P,MATCH(Product_Master!A818,Raw_Data!N:N,0)),"NOT FOUND")</f>
        <v>Labels</v>
      </c>
      <c r="E818" s="11">
        <f>AVERAGEIF(Raw_Data!N:N,Product_Master!A818,Raw_Data!R:R)</f>
        <v>8.5050000000000008</v>
      </c>
      <c r="F818" s="11">
        <f>AVERAGEIF(Raw_Data!N:N,Product_Master!A818,Raw_Data!U:U)</f>
        <v>3.8640000000000003</v>
      </c>
      <c r="G818">
        <f>SUMIF(Raw_Data!N:N,Product_Master!A818,Raw_Data!S:S)</f>
        <v>17</v>
      </c>
      <c r="H818" s="11">
        <f>SUMIF(Raw_Data!N:N,Product_Master!A818,Raw_Data!R:R)</f>
        <v>51.03</v>
      </c>
      <c r="I818" s="13">
        <f t="shared" si="24"/>
        <v>45.432098765432102</v>
      </c>
      <c r="J818" t="str">
        <f t="shared" si="25"/>
        <v>Low Performer</v>
      </c>
    </row>
    <row r="819" spans="1:10" x14ac:dyDescent="0.3">
      <c r="A819" t="s">
        <v>3210</v>
      </c>
      <c r="B819" t="str">
        <f>IFERROR(INDEX(Raw_Data!Q:Q,MATCH(Product_Master!A819,Raw_Data!N:N,0)),"NOT FOUND")</f>
        <v>Innergie mMini Combo Duo USB Travel Charging Kit</v>
      </c>
      <c r="C819" t="str">
        <f>IFERROR(INDEX(Raw_Data!O:O,MATCH(Product_Master!A819,Raw_Data!N:N,0)),"NOT FOUND")</f>
        <v>Technology</v>
      </c>
      <c r="D819" t="str">
        <f>IFERROR(INDEX(Raw_Data!P:P,MATCH(Product_Master!A819,Raw_Data!N:N,0)),"NOT FOUND")</f>
        <v>Phones</v>
      </c>
      <c r="E819" s="11">
        <f>AVERAGEIF(Raw_Data!N:N,Product_Master!A819,Raw_Data!R:R)</f>
        <v>124.47233333333334</v>
      </c>
      <c r="F819" s="11">
        <f>AVERAGEIF(Raw_Data!N:N,Product_Master!A819,Raw_Data!U:U)</f>
        <v>50.388800000000003</v>
      </c>
      <c r="G819">
        <f>SUMIF(Raw_Data!N:N,Product_Master!A819,Raw_Data!S:S)</f>
        <v>19</v>
      </c>
      <c r="H819" s="11">
        <f>SUMIF(Raw_Data!N:N,Product_Master!A819,Raw_Data!R:R)</f>
        <v>746.83400000000006</v>
      </c>
      <c r="I819" s="13">
        <f t="shared" si="24"/>
        <v>40.481927710843372</v>
      </c>
      <c r="J819" t="str">
        <f t="shared" si="25"/>
        <v>Medium</v>
      </c>
    </row>
    <row r="820" spans="1:10" x14ac:dyDescent="0.3">
      <c r="A820" t="s">
        <v>3213</v>
      </c>
      <c r="B820" t="str">
        <f>IFERROR(INDEX(Raw_Data!Q:Q,MATCH(Product_Master!A820,Raw_Data!N:N,0)),"NOT FOUND")</f>
        <v>Stanley Contemporary Battery Pencil Sharpeners</v>
      </c>
      <c r="C820" t="str">
        <f>IFERROR(INDEX(Raw_Data!O:O,MATCH(Product_Master!A820,Raw_Data!N:N,0)),"NOT FOUND")</f>
        <v>Office Supplies</v>
      </c>
      <c r="D820" t="str">
        <f>IFERROR(INDEX(Raw_Data!P:P,MATCH(Product_Master!A820,Raw_Data!N:N,0)),"NOT FOUND")</f>
        <v>Art</v>
      </c>
      <c r="E820" s="11">
        <f>AVERAGEIF(Raw_Data!N:N,Product_Master!A820,Raw_Data!R:R)</f>
        <v>73.424999999999997</v>
      </c>
      <c r="F820" s="11">
        <f>AVERAGEIF(Raw_Data!N:N,Product_Master!A820,Raw_Data!U:U)</f>
        <v>15.753</v>
      </c>
      <c r="G820">
        <f>SUMIF(Raw_Data!N:N,Product_Master!A820,Raw_Data!S:S)</f>
        <v>24</v>
      </c>
      <c r="H820" s="11">
        <f>SUMIF(Raw_Data!N:N,Product_Master!A820,Raw_Data!R:R)</f>
        <v>293.7</v>
      </c>
      <c r="I820" s="13">
        <f t="shared" si="24"/>
        <v>21.454545454545457</v>
      </c>
      <c r="J820" t="str">
        <f t="shared" si="25"/>
        <v>Low Performer</v>
      </c>
    </row>
    <row r="821" spans="1:10" x14ac:dyDescent="0.3">
      <c r="A821" t="s">
        <v>3215</v>
      </c>
      <c r="B821" t="str">
        <f>IFERROR(INDEX(Raw_Data!Q:Q,MATCH(Product_Master!A821,Raw_Data!N:N,0)),"NOT FOUND")</f>
        <v>AT&amp;T 1080 Corded phone</v>
      </c>
      <c r="C821" t="str">
        <f>IFERROR(INDEX(Raw_Data!O:O,MATCH(Product_Master!A821,Raw_Data!N:N,0)),"NOT FOUND")</f>
        <v>Technology</v>
      </c>
      <c r="D821" t="str">
        <f>IFERROR(INDEX(Raw_Data!P:P,MATCH(Product_Master!A821,Raw_Data!N:N,0)),"NOT FOUND")</f>
        <v>Phones</v>
      </c>
      <c r="E821" s="11">
        <f>AVERAGEIF(Raw_Data!N:N,Product_Master!A821,Raw_Data!R:R)</f>
        <v>277.89400000000001</v>
      </c>
      <c r="F821" s="11">
        <f>AVERAGEIF(Raw_Data!N:N,Product_Master!A821,Raw_Data!U:U)</f>
        <v>20.744199999999999</v>
      </c>
      <c r="G821">
        <f>SUMIF(Raw_Data!N:N,Product_Master!A821,Raw_Data!S:S)</f>
        <v>18</v>
      </c>
      <c r="H821" s="11">
        <f>SUMIF(Raw_Data!N:N,Product_Master!A821,Raw_Data!R:R)</f>
        <v>1945.258</v>
      </c>
      <c r="I821" s="13">
        <f t="shared" si="24"/>
        <v>7.464788732394366</v>
      </c>
      <c r="J821" t="str">
        <f t="shared" si="25"/>
        <v>High Performer</v>
      </c>
    </row>
    <row r="822" spans="1:10" x14ac:dyDescent="0.3">
      <c r="A822" t="s">
        <v>3221</v>
      </c>
      <c r="B822" t="str">
        <f>IFERROR(INDEX(Raw_Data!Q:Q,MATCH(Product_Master!A822,Raw_Data!N:N,0)),"NOT FOUND")</f>
        <v>Xerox 1950</v>
      </c>
      <c r="C822" t="str">
        <f>IFERROR(INDEX(Raw_Data!O:O,MATCH(Product_Master!A822,Raw_Data!N:N,0)),"NOT FOUND")</f>
        <v>Office Supplies</v>
      </c>
      <c r="D822" t="str">
        <f>IFERROR(INDEX(Raw_Data!P:P,MATCH(Product_Master!A822,Raw_Data!N:N,0)),"NOT FOUND")</f>
        <v>Paper</v>
      </c>
      <c r="E822" s="11">
        <f>AVERAGEIF(Raw_Data!N:N,Product_Master!A822,Raw_Data!R:R)</f>
        <v>16.569333333333333</v>
      </c>
      <c r="F822" s="11">
        <f>AVERAGEIF(Raw_Data!N:N,Product_Master!A822,Raw_Data!U:U)</f>
        <v>7.7259333333333338</v>
      </c>
      <c r="G822">
        <f>SUMIF(Raw_Data!N:N,Product_Master!A822,Raw_Data!S:S)</f>
        <v>9</v>
      </c>
      <c r="H822" s="11">
        <f>SUMIF(Raw_Data!N:N,Product_Master!A822,Raw_Data!R:R)</f>
        <v>49.707999999999998</v>
      </c>
      <c r="I822" s="13">
        <f t="shared" si="24"/>
        <v>46.627906976744185</v>
      </c>
      <c r="J822" t="str">
        <f t="shared" si="25"/>
        <v>Low Performer</v>
      </c>
    </row>
    <row r="823" spans="1:10" x14ac:dyDescent="0.3">
      <c r="A823" t="s">
        <v>3226</v>
      </c>
      <c r="B823" t="str">
        <f>IFERROR(INDEX(Raw_Data!Q:Q,MATCH(Product_Master!A823,Raw_Data!N:N,0)),"NOT FOUND")</f>
        <v>Fellowes Mobile File Cart, Black</v>
      </c>
      <c r="C823" t="str">
        <f>IFERROR(INDEX(Raw_Data!O:O,MATCH(Product_Master!A823,Raw_Data!N:N,0)),"NOT FOUND")</f>
        <v>Office Supplies</v>
      </c>
      <c r="D823" t="str">
        <f>IFERROR(INDEX(Raw_Data!P:P,MATCH(Product_Master!A823,Raw_Data!N:N,0)),"NOT FOUND")</f>
        <v>Storage</v>
      </c>
      <c r="E823" s="11">
        <f>AVERAGEIF(Raw_Data!N:N,Product_Master!A823,Raw_Data!R:R)</f>
        <v>230.06599999999997</v>
      </c>
      <c r="F823" s="11">
        <f>AVERAGEIF(Raw_Data!N:N,Product_Master!A823,Raw_Data!U:U)</f>
        <v>48.500399999999999</v>
      </c>
      <c r="G823">
        <f>SUMIF(Raw_Data!N:N,Product_Master!A823,Raw_Data!S:S)</f>
        <v>40</v>
      </c>
      <c r="H823" s="11">
        <f>SUMIF(Raw_Data!N:N,Product_Master!A823,Raw_Data!R:R)</f>
        <v>2300.66</v>
      </c>
      <c r="I823" s="13">
        <f t="shared" si="24"/>
        <v>21.081081081081081</v>
      </c>
      <c r="J823" t="str">
        <f t="shared" si="25"/>
        <v>High Performer</v>
      </c>
    </row>
    <row r="824" spans="1:10" x14ac:dyDescent="0.3">
      <c r="A824" t="s">
        <v>3228</v>
      </c>
      <c r="B824" t="str">
        <f>IFERROR(INDEX(Raw_Data!Q:Q,MATCH(Product_Master!A824,Raw_Data!N:N,0)),"NOT FOUND")</f>
        <v>GBC Recycled VeloBinder Covers</v>
      </c>
      <c r="C824" t="str">
        <f>IFERROR(INDEX(Raw_Data!O:O,MATCH(Product_Master!A824,Raw_Data!N:N,0)),"NOT FOUND")</f>
        <v>Office Supplies</v>
      </c>
      <c r="D824" t="str">
        <f>IFERROR(INDEX(Raw_Data!P:P,MATCH(Product_Master!A824,Raw_Data!N:N,0)),"NOT FOUND")</f>
        <v>Binders</v>
      </c>
      <c r="E824" s="11">
        <f>AVERAGEIF(Raw_Data!N:N,Product_Master!A824,Raw_Data!R:R)</f>
        <v>60.917999999999992</v>
      </c>
      <c r="F824" s="11">
        <f>AVERAGEIF(Raw_Data!N:N,Product_Master!A824,Raw_Data!U:U)</f>
        <v>12.6096</v>
      </c>
      <c r="G824">
        <f>SUMIF(Raw_Data!N:N,Product_Master!A824,Raw_Data!S:S)</f>
        <v>42</v>
      </c>
      <c r="H824" s="11">
        <f>SUMIF(Raw_Data!N:N,Product_Master!A824,Raw_Data!R:R)</f>
        <v>487.34399999999994</v>
      </c>
      <c r="I824" s="13">
        <f t="shared" si="24"/>
        <v>20.6993006993007</v>
      </c>
      <c r="J824" t="str">
        <f t="shared" si="25"/>
        <v>Medium</v>
      </c>
    </row>
    <row r="825" spans="1:10" x14ac:dyDescent="0.3">
      <c r="A825" t="s">
        <v>3231</v>
      </c>
      <c r="B825" t="str">
        <f>IFERROR(INDEX(Raw_Data!Q:Q,MATCH(Product_Master!A825,Raw_Data!N:N,0)),"NOT FOUND")</f>
        <v>Hon 4060 Series Tables</v>
      </c>
      <c r="C825" t="str">
        <f>IFERROR(INDEX(Raw_Data!O:O,MATCH(Product_Master!A825,Raw_Data!N:N,0)),"NOT FOUND")</f>
        <v>Furniture</v>
      </c>
      <c r="D825" t="str">
        <f>IFERROR(INDEX(Raw_Data!P:P,MATCH(Product_Master!A825,Raw_Data!N:N,0)),"NOT FOUND")</f>
        <v>Tables</v>
      </c>
      <c r="E825" s="11">
        <f>AVERAGEIF(Raw_Data!N:N,Product_Master!A825,Raw_Data!R:R)</f>
        <v>307.89</v>
      </c>
      <c r="F825" s="11">
        <f>AVERAGEIF(Raw_Data!N:N,Product_Master!A825,Raw_Data!U:U)</f>
        <v>24.071400000000001</v>
      </c>
      <c r="G825">
        <f>SUMIF(Raw_Data!N:N,Product_Master!A825,Raw_Data!S:S)</f>
        <v>13</v>
      </c>
      <c r="H825" s="11">
        <f>SUMIF(Raw_Data!N:N,Product_Master!A825,Raw_Data!R:R)</f>
        <v>1231.56</v>
      </c>
      <c r="I825" s="13">
        <f t="shared" si="24"/>
        <v>7.8181818181818183</v>
      </c>
      <c r="J825" t="str">
        <f t="shared" si="25"/>
        <v>Medium</v>
      </c>
    </row>
    <row r="826" spans="1:10" x14ac:dyDescent="0.3">
      <c r="A826" t="s">
        <v>3236</v>
      </c>
      <c r="B826" t="str">
        <f>IFERROR(INDEX(Raw_Data!Q:Q,MATCH(Product_Master!A826,Raw_Data!N:N,0)),"NOT FOUND")</f>
        <v>Newell 326</v>
      </c>
      <c r="C826" t="str">
        <f>IFERROR(INDEX(Raw_Data!O:O,MATCH(Product_Master!A826,Raw_Data!N:N,0)),"NOT FOUND")</f>
        <v>Office Supplies</v>
      </c>
      <c r="D826" t="str">
        <f>IFERROR(INDEX(Raw_Data!P:P,MATCH(Product_Master!A826,Raw_Data!N:N,0)),"NOT FOUND")</f>
        <v>Art</v>
      </c>
      <c r="E826" s="11">
        <f>AVERAGEIF(Raw_Data!N:N,Product_Master!A826,Raw_Data!R:R)</f>
        <v>6.1013333333333328</v>
      </c>
      <c r="F826" s="11">
        <f>AVERAGEIF(Raw_Data!N:N,Product_Master!A826,Raw_Data!U:U)</f>
        <v>1.3111999999999999</v>
      </c>
      <c r="G826">
        <f>SUMIF(Raw_Data!N:N,Product_Master!A826,Raw_Data!S:S)</f>
        <v>23</v>
      </c>
      <c r="H826" s="11">
        <f>SUMIF(Raw_Data!N:N,Product_Master!A826,Raw_Data!R:R)</f>
        <v>36.607999999999997</v>
      </c>
      <c r="I826" s="13">
        <f t="shared" si="24"/>
        <v>21.490384615384617</v>
      </c>
      <c r="J826" t="str">
        <f t="shared" si="25"/>
        <v>Low Performer</v>
      </c>
    </row>
    <row r="827" spans="1:10" x14ac:dyDescent="0.3">
      <c r="A827" t="s">
        <v>3238</v>
      </c>
      <c r="B827" t="str">
        <f>IFERROR(INDEX(Raw_Data!Q:Q,MATCH(Product_Master!A827,Raw_Data!N:N,0)),"NOT FOUND")</f>
        <v>Logitech ClearChat Comfort/USB Headset H390</v>
      </c>
      <c r="C827" t="str">
        <f>IFERROR(INDEX(Raw_Data!O:O,MATCH(Product_Master!A827,Raw_Data!N:N,0)),"NOT FOUND")</f>
        <v>Technology</v>
      </c>
      <c r="D827" t="str">
        <f>IFERROR(INDEX(Raw_Data!P:P,MATCH(Product_Master!A827,Raw_Data!N:N,0)),"NOT FOUND")</f>
        <v>Accessories</v>
      </c>
      <c r="E827" s="11">
        <f>AVERAGEIF(Raw_Data!N:N,Product_Master!A827,Raw_Data!R:R)</f>
        <v>88.846333333333334</v>
      </c>
      <c r="F827" s="11">
        <f>AVERAGEIF(Raw_Data!N:N,Product_Master!A827,Raw_Data!U:U)</f>
        <v>26.702716666666664</v>
      </c>
      <c r="G827">
        <f>SUMIF(Raw_Data!N:N,Product_Master!A827,Raw_Data!S:S)</f>
        <v>19</v>
      </c>
      <c r="H827" s="11">
        <f>SUMIF(Raw_Data!N:N,Product_Master!A827,Raw_Data!R:R)</f>
        <v>533.07799999999997</v>
      </c>
      <c r="I827" s="13">
        <f t="shared" si="24"/>
        <v>30.054945054945055</v>
      </c>
      <c r="J827" t="str">
        <f t="shared" si="25"/>
        <v>Medium</v>
      </c>
    </row>
    <row r="828" spans="1:10" x14ac:dyDescent="0.3">
      <c r="A828" t="s">
        <v>3240</v>
      </c>
      <c r="B828" t="str">
        <f>IFERROR(INDEX(Raw_Data!Q:Q,MATCH(Product_Master!A828,Raw_Data!N:N,0)),"NOT FOUND")</f>
        <v>Newell 346</v>
      </c>
      <c r="C828" t="str">
        <f>IFERROR(INDEX(Raw_Data!O:O,MATCH(Product_Master!A828,Raw_Data!N:N,0)),"NOT FOUND")</f>
        <v>Office Supplies</v>
      </c>
      <c r="D828" t="str">
        <f>IFERROR(INDEX(Raw_Data!P:P,MATCH(Product_Master!A828,Raw_Data!N:N,0)),"NOT FOUND")</f>
        <v>Art</v>
      </c>
      <c r="E828" s="11">
        <f>AVERAGEIF(Raw_Data!N:N,Product_Master!A828,Raw_Data!R:R)</f>
        <v>6.2207999999999997</v>
      </c>
      <c r="F828" s="11">
        <f>AVERAGEIF(Raw_Data!N:N,Product_Master!A828,Raw_Data!U:U)</f>
        <v>1.72224</v>
      </c>
      <c r="G828">
        <f>SUMIF(Raw_Data!N:N,Product_Master!A828,Raw_Data!S:S)</f>
        <v>11</v>
      </c>
      <c r="H828" s="11">
        <f>SUMIF(Raw_Data!N:N,Product_Master!A828,Raw_Data!R:R)</f>
        <v>31.103999999999999</v>
      </c>
      <c r="I828" s="13">
        <f t="shared" si="24"/>
        <v>27.685185185185183</v>
      </c>
      <c r="J828" t="str">
        <f t="shared" si="25"/>
        <v>Low Performer</v>
      </c>
    </row>
    <row r="829" spans="1:10" x14ac:dyDescent="0.3">
      <c r="A829" t="s">
        <v>3246</v>
      </c>
      <c r="B829" t="str">
        <f>IFERROR(INDEX(Raw_Data!Q:Q,MATCH(Product_Master!A829,Raw_Data!N:N,0)),"NOT FOUND")</f>
        <v>Rediform Wirebound "Phone Memo" Message Book, 11 x 5-3/4</v>
      </c>
      <c r="C829" t="str">
        <f>IFERROR(INDEX(Raw_Data!O:O,MATCH(Product_Master!A829,Raw_Data!N:N,0)),"NOT FOUND")</f>
        <v>Office Supplies</v>
      </c>
      <c r="D829" t="str">
        <f>IFERROR(INDEX(Raw_Data!P:P,MATCH(Product_Master!A829,Raw_Data!N:N,0)),"NOT FOUND")</f>
        <v>Paper</v>
      </c>
      <c r="E829" s="11">
        <f>AVERAGEIF(Raw_Data!N:N,Product_Master!A829,Raw_Data!R:R)</f>
        <v>22.003200000000003</v>
      </c>
      <c r="F829" s="11">
        <f>AVERAGEIF(Raw_Data!N:N,Product_Master!A829,Raw_Data!U:U)</f>
        <v>8.7554400000000001</v>
      </c>
      <c r="G829">
        <f>SUMIF(Raw_Data!N:N,Product_Master!A829,Raw_Data!S:S)</f>
        <v>17</v>
      </c>
      <c r="H829" s="11">
        <f>SUMIF(Raw_Data!N:N,Product_Master!A829,Raw_Data!R:R)</f>
        <v>110.01600000000002</v>
      </c>
      <c r="I829" s="13">
        <f t="shared" si="24"/>
        <v>39.791666666666664</v>
      </c>
      <c r="J829" t="str">
        <f t="shared" si="25"/>
        <v>Low Performer</v>
      </c>
    </row>
    <row r="830" spans="1:10" x14ac:dyDescent="0.3">
      <c r="A830" t="s">
        <v>3249</v>
      </c>
      <c r="B830" t="str">
        <f>IFERROR(INDEX(Raw_Data!Q:Q,MATCH(Product_Master!A830,Raw_Data!N:N,0)),"NOT FOUND")</f>
        <v>GBC Standard Recycled Report Covers, Clear Plastic Sheets</v>
      </c>
      <c r="C830" t="str">
        <f>IFERROR(INDEX(Raw_Data!O:O,MATCH(Product_Master!A830,Raw_Data!N:N,0)),"NOT FOUND")</f>
        <v>Office Supplies</v>
      </c>
      <c r="D830" t="str">
        <f>IFERROR(INDEX(Raw_Data!P:P,MATCH(Product_Master!A830,Raw_Data!N:N,0)),"NOT FOUND")</f>
        <v>Binders</v>
      </c>
      <c r="E830" s="11">
        <f>AVERAGEIF(Raw_Data!N:N,Product_Master!A830,Raw_Data!R:R)</f>
        <v>21.560000000000002</v>
      </c>
      <c r="F830" s="11">
        <f>AVERAGEIF(Raw_Data!N:N,Product_Master!A830,Raw_Data!U:U)</f>
        <v>-2.2638000000000003</v>
      </c>
      <c r="G830">
        <f>SUMIF(Raw_Data!N:N,Product_Master!A830,Raw_Data!S:S)</f>
        <v>51</v>
      </c>
      <c r="H830" s="11">
        <f>SUMIF(Raw_Data!N:N,Product_Master!A830,Raw_Data!R:R)</f>
        <v>258.72000000000003</v>
      </c>
      <c r="I830" s="13">
        <f t="shared" si="24"/>
        <v>-10.5</v>
      </c>
      <c r="J830" t="str">
        <f t="shared" si="25"/>
        <v>Low Performer</v>
      </c>
    </row>
    <row r="831" spans="1:10" x14ac:dyDescent="0.3">
      <c r="A831" t="s">
        <v>3251</v>
      </c>
      <c r="B831" t="str">
        <f>IFERROR(INDEX(Raw_Data!Q:Q,MATCH(Product_Master!A831,Raw_Data!N:N,0)),"NOT FOUND")</f>
        <v>Staples</v>
      </c>
      <c r="C831" t="str">
        <f>IFERROR(INDEX(Raw_Data!O:O,MATCH(Product_Master!A831,Raw_Data!N:N,0)),"NOT FOUND")</f>
        <v>Office Supplies</v>
      </c>
      <c r="D831" t="str">
        <f>IFERROR(INDEX(Raw_Data!P:P,MATCH(Product_Master!A831,Raw_Data!N:N,0)),"NOT FOUND")</f>
        <v>Fasteners</v>
      </c>
      <c r="E831" s="11">
        <f>AVERAGEIF(Raw_Data!N:N,Product_Master!A831,Raw_Data!R:R)</f>
        <v>27.446857142857141</v>
      </c>
      <c r="F831" s="11">
        <f>AVERAGEIF(Raw_Data!N:N,Product_Master!A831,Raw_Data!U:U)</f>
        <v>12.246857142857142</v>
      </c>
      <c r="G831">
        <f>SUMIF(Raw_Data!N:N,Product_Master!A831,Raw_Data!S:S)</f>
        <v>35</v>
      </c>
      <c r="H831" s="11">
        <f>SUMIF(Raw_Data!N:N,Product_Master!A831,Raw_Data!R:R)</f>
        <v>192.12799999999999</v>
      </c>
      <c r="I831" s="13">
        <f t="shared" si="24"/>
        <v>44.620253164556964</v>
      </c>
      <c r="J831" t="str">
        <f t="shared" si="25"/>
        <v>Low Performer</v>
      </c>
    </row>
    <row r="832" spans="1:10" x14ac:dyDescent="0.3">
      <c r="A832" t="s">
        <v>3252</v>
      </c>
      <c r="B832" t="str">
        <f>IFERROR(INDEX(Raw_Data!Q:Q,MATCH(Product_Master!A832,Raw_Data!N:N,0)),"NOT FOUND")</f>
        <v>Recycled Interoffice Envelopes with Re-Use-A-Seal Closure, 10 x 13</v>
      </c>
      <c r="C832" t="str">
        <f>IFERROR(INDEX(Raw_Data!O:O,MATCH(Product_Master!A832,Raw_Data!N:N,0)),"NOT FOUND")</f>
        <v>Office Supplies</v>
      </c>
      <c r="D832" t="str">
        <f>IFERROR(INDEX(Raw_Data!P:P,MATCH(Product_Master!A832,Raw_Data!N:N,0)),"NOT FOUND")</f>
        <v>Envelopes</v>
      </c>
      <c r="E832" s="11">
        <f>AVERAGEIF(Raw_Data!N:N,Product_Master!A832,Raw_Data!R:R)</f>
        <v>34.14</v>
      </c>
      <c r="F832" s="11">
        <f>AVERAGEIF(Raw_Data!N:N,Product_Master!A832,Raw_Data!U:U)</f>
        <v>11.52225</v>
      </c>
      <c r="G832">
        <f>SUMIF(Raw_Data!N:N,Product_Master!A832,Raw_Data!S:S)</f>
        <v>5</v>
      </c>
      <c r="H832" s="11">
        <f>SUMIF(Raw_Data!N:N,Product_Master!A832,Raw_Data!R:R)</f>
        <v>68.28</v>
      </c>
      <c r="I832" s="13">
        <f t="shared" si="24"/>
        <v>33.75</v>
      </c>
      <c r="J832" t="str">
        <f t="shared" si="25"/>
        <v>Low Performer</v>
      </c>
    </row>
    <row r="833" spans="1:10" x14ac:dyDescent="0.3">
      <c r="A833" t="s">
        <v>3254</v>
      </c>
      <c r="B833" t="str">
        <f>IFERROR(INDEX(Raw_Data!Q:Q,MATCH(Product_Master!A833,Raw_Data!N:N,0)),"NOT FOUND")</f>
        <v>invisibleSHIELD by ZAGG Smudge-Free Screen Protector</v>
      </c>
      <c r="C833" t="str">
        <f>IFERROR(INDEX(Raw_Data!O:O,MATCH(Product_Master!A833,Raw_Data!N:N,0)),"NOT FOUND")</f>
        <v>Technology</v>
      </c>
      <c r="D833" t="str">
        <f>IFERROR(INDEX(Raw_Data!P:P,MATCH(Product_Master!A833,Raw_Data!N:N,0)),"NOT FOUND")</f>
        <v>Phones</v>
      </c>
      <c r="E833" s="11">
        <f>AVERAGEIF(Raw_Data!N:N,Product_Master!A833,Raw_Data!R:R)</f>
        <v>63.221999999999987</v>
      </c>
      <c r="F833" s="11">
        <f>AVERAGEIF(Raw_Data!N:N,Product_Master!A833,Raw_Data!U:U)</f>
        <v>24.4664</v>
      </c>
      <c r="G833">
        <f>SUMIF(Raw_Data!N:N,Product_Master!A833,Raw_Data!S:S)</f>
        <v>29</v>
      </c>
      <c r="H833" s="11">
        <f>SUMIF(Raw_Data!N:N,Product_Master!A833,Raw_Data!R:R)</f>
        <v>442.55399999999992</v>
      </c>
      <c r="I833" s="13">
        <f t="shared" si="24"/>
        <v>38.699186991869929</v>
      </c>
      <c r="J833" t="str">
        <f t="shared" si="25"/>
        <v>Medium</v>
      </c>
    </row>
    <row r="834" spans="1:10" x14ac:dyDescent="0.3">
      <c r="A834" t="s">
        <v>3256</v>
      </c>
      <c r="B834" t="str">
        <f>IFERROR(INDEX(Raw_Data!Q:Q,MATCH(Product_Master!A834,Raw_Data!N:N,0)),"NOT FOUND")</f>
        <v>Xerox 1905</v>
      </c>
      <c r="C834" t="str">
        <f>IFERROR(INDEX(Raw_Data!O:O,MATCH(Product_Master!A834,Raw_Data!N:N,0)),"NOT FOUND")</f>
        <v>Office Supplies</v>
      </c>
      <c r="D834" t="str">
        <f>IFERROR(INDEX(Raw_Data!P:P,MATCH(Product_Master!A834,Raw_Data!N:N,0)),"NOT FOUND")</f>
        <v>Paper</v>
      </c>
      <c r="E834" s="11">
        <f>AVERAGEIF(Raw_Data!N:N,Product_Master!A834,Raw_Data!R:R)</f>
        <v>29.2896</v>
      </c>
      <c r="F834" s="11">
        <f>AVERAGEIF(Raw_Data!N:N,Product_Master!A834,Raw_Data!U:U)</f>
        <v>13.789440000000003</v>
      </c>
      <c r="G834">
        <f>SUMIF(Raw_Data!N:N,Product_Master!A834,Raw_Data!S:S)</f>
        <v>23</v>
      </c>
      <c r="H834" s="11">
        <f>SUMIF(Raw_Data!N:N,Product_Master!A834,Raw_Data!R:R)</f>
        <v>146.44800000000001</v>
      </c>
      <c r="I834" s="13">
        <f t="shared" si="24"/>
        <v>47.079646017699126</v>
      </c>
      <c r="J834" t="str">
        <f t="shared" si="25"/>
        <v>Low Performer</v>
      </c>
    </row>
    <row r="835" spans="1:10" x14ac:dyDescent="0.3">
      <c r="A835" t="s">
        <v>3260</v>
      </c>
      <c r="B835" t="str">
        <f>IFERROR(INDEX(Raw_Data!Q:Q,MATCH(Product_Master!A835,Raw_Data!N:N,0)),"NOT FOUND")</f>
        <v>Bush Saratoga Collection 5-Shelf Bookcase, Hanover Cherry, *Special Order</v>
      </c>
      <c r="C835" t="str">
        <f>IFERROR(INDEX(Raw_Data!O:O,MATCH(Product_Master!A835,Raw_Data!N:N,0)),"NOT FOUND")</f>
        <v>Furniture</v>
      </c>
      <c r="D835" t="str">
        <f>IFERROR(INDEX(Raw_Data!P:P,MATCH(Product_Master!A835,Raw_Data!N:N,0)),"NOT FOUND")</f>
        <v>Bookcases</v>
      </c>
      <c r="E835" s="11">
        <f>AVERAGEIF(Raw_Data!N:N,Product_Master!A835,Raw_Data!R:R)</f>
        <v>119.833</v>
      </c>
      <c r="F835" s="11">
        <f>AVERAGEIF(Raw_Data!N:N,Product_Master!A835,Raw_Data!U:U)</f>
        <v>-12.6882</v>
      </c>
      <c r="G835">
        <f>SUMIF(Raw_Data!N:N,Product_Master!A835,Raw_Data!S:S)</f>
        <v>1</v>
      </c>
      <c r="H835" s="11">
        <f>SUMIF(Raw_Data!N:N,Product_Master!A835,Raw_Data!R:R)</f>
        <v>119.833</v>
      </c>
      <c r="I835" s="13">
        <f t="shared" ref="I835:I898" si="26">IF(E835&gt;0,(F835/E835)*100,0)</f>
        <v>-10.588235294117647</v>
      </c>
      <c r="J835" t="str">
        <f t="shared" ref="J835:J898" si="27">IF(H835&gt;=1234,"High Performer",IF(H835&gt;=295,"Medium","Low Performer"))</f>
        <v>Low Performer</v>
      </c>
    </row>
    <row r="836" spans="1:10" x14ac:dyDescent="0.3">
      <c r="A836" t="s">
        <v>3269</v>
      </c>
      <c r="B836" t="str">
        <f>IFERROR(INDEX(Raw_Data!Q:Q,MATCH(Product_Master!A836,Raw_Data!N:N,0)),"NOT FOUND")</f>
        <v>Ampad Evidence Wirebond Steno Books, 6" x 9"</v>
      </c>
      <c r="C836" t="str">
        <f>IFERROR(INDEX(Raw_Data!O:O,MATCH(Product_Master!A836,Raw_Data!N:N,0)),"NOT FOUND")</f>
        <v>Office Supplies</v>
      </c>
      <c r="D836" t="str">
        <f>IFERROR(INDEX(Raw_Data!P:P,MATCH(Product_Master!A836,Raw_Data!N:N,0)),"NOT FOUND")</f>
        <v>Paper</v>
      </c>
      <c r="E836" s="11">
        <f>AVERAGEIF(Raw_Data!N:N,Product_Master!A836,Raw_Data!R:R)</f>
        <v>6.8670000000000009</v>
      </c>
      <c r="F836" s="11">
        <f>AVERAGEIF(Raw_Data!N:N,Product_Master!A836,Raw_Data!U:U)</f>
        <v>2.8231000000000002</v>
      </c>
      <c r="G836">
        <f>SUMIF(Raw_Data!N:N,Product_Master!A836,Raw_Data!S:S)</f>
        <v>14</v>
      </c>
      <c r="H836" s="11">
        <f>SUMIF(Raw_Data!N:N,Product_Master!A836,Raw_Data!R:R)</f>
        <v>27.468000000000004</v>
      </c>
      <c r="I836" s="13">
        <f t="shared" si="26"/>
        <v>41.111111111111107</v>
      </c>
      <c r="J836" t="str">
        <f t="shared" si="27"/>
        <v>Low Performer</v>
      </c>
    </row>
    <row r="837" spans="1:10" x14ac:dyDescent="0.3">
      <c r="A837" t="s">
        <v>3273</v>
      </c>
      <c r="B837" t="str">
        <f>IFERROR(INDEX(Raw_Data!Q:Q,MATCH(Product_Master!A837,Raw_Data!N:N,0)),"NOT FOUND")</f>
        <v>Apple iPhone 5C</v>
      </c>
      <c r="C837" t="str">
        <f>IFERROR(INDEX(Raw_Data!O:O,MATCH(Product_Master!A837,Raw_Data!N:N,0)),"NOT FOUND")</f>
        <v>Technology</v>
      </c>
      <c r="D837" t="str">
        <f>IFERROR(INDEX(Raw_Data!P:P,MATCH(Product_Master!A837,Raw_Data!N:N,0)),"NOT FOUND")</f>
        <v>Phones</v>
      </c>
      <c r="E837" s="11">
        <f>AVERAGEIF(Raw_Data!N:N,Product_Master!A837,Raw_Data!R:R)</f>
        <v>334.9665</v>
      </c>
      <c r="F837" s="11">
        <f>AVERAGEIF(Raw_Data!N:N,Product_Master!A837,Raw_Data!U:U)</f>
        <v>57.494249999999994</v>
      </c>
      <c r="G837">
        <f>SUMIF(Raw_Data!N:N,Product_Master!A837,Raw_Data!S:S)</f>
        <v>15</v>
      </c>
      <c r="H837" s="11">
        <f>SUMIF(Raw_Data!N:N,Product_Master!A837,Raw_Data!R:R)</f>
        <v>1339.866</v>
      </c>
      <c r="I837" s="13">
        <f t="shared" si="26"/>
        <v>17.164179104477611</v>
      </c>
      <c r="J837" t="str">
        <f t="shared" si="27"/>
        <v>High Performer</v>
      </c>
    </row>
    <row r="838" spans="1:10" x14ac:dyDescent="0.3">
      <c r="A838" t="s">
        <v>3275</v>
      </c>
      <c r="B838" t="str">
        <f>IFERROR(INDEX(Raw_Data!Q:Q,MATCH(Product_Master!A838,Raw_Data!N:N,0)),"NOT FOUND")</f>
        <v>Newell 351</v>
      </c>
      <c r="C838" t="str">
        <f>IFERROR(INDEX(Raw_Data!O:O,MATCH(Product_Master!A838,Raw_Data!N:N,0)),"NOT FOUND")</f>
        <v>Office Supplies</v>
      </c>
      <c r="D838" t="str">
        <f>IFERROR(INDEX(Raw_Data!P:P,MATCH(Product_Master!A838,Raw_Data!N:N,0)),"NOT FOUND")</f>
        <v>Art</v>
      </c>
      <c r="E838" s="11">
        <f>AVERAGEIF(Raw_Data!N:N,Product_Master!A838,Raw_Data!R:R)</f>
        <v>11.808000000000002</v>
      </c>
      <c r="F838" s="11">
        <f>AVERAGEIF(Raw_Data!N:N,Product_Master!A838,Raw_Data!U:U)</f>
        <v>3.1581714285714289</v>
      </c>
      <c r="G838">
        <f>SUMIF(Raw_Data!N:N,Product_Master!A838,Raw_Data!S:S)</f>
        <v>26</v>
      </c>
      <c r="H838" s="11">
        <f>SUMIF(Raw_Data!N:N,Product_Master!A838,Raw_Data!R:R)</f>
        <v>82.656000000000006</v>
      </c>
      <c r="I838" s="13">
        <f t="shared" si="26"/>
        <v>26.746031746031747</v>
      </c>
      <c r="J838" t="str">
        <f t="shared" si="27"/>
        <v>Low Performer</v>
      </c>
    </row>
    <row r="839" spans="1:10" x14ac:dyDescent="0.3">
      <c r="A839" t="s">
        <v>3277</v>
      </c>
      <c r="B839" t="str">
        <f>IFERROR(INDEX(Raw_Data!Q:Q,MATCH(Product_Master!A839,Raw_Data!N:N,0)),"NOT FOUND")</f>
        <v>Staple envelope</v>
      </c>
      <c r="C839" t="str">
        <f>IFERROR(INDEX(Raw_Data!O:O,MATCH(Product_Master!A839,Raw_Data!N:N,0)),"NOT FOUND")</f>
        <v>Office Supplies</v>
      </c>
      <c r="D839" t="str">
        <f>IFERROR(INDEX(Raw_Data!P:P,MATCH(Product_Master!A839,Raw_Data!N:N,0)),"NOT FOUND")</f>
        <v>Envelopes</v>
      </c>
      <c r="E839" s="11">
        <f>AVERAGEIF(Raw_Data!N:N,Product_Master!A839,Raw_Data!R:R)</f>
        <v>28.008000000000003</v>
      </c>
      <c r="F839" s="11">
        <f>AVERAGEIF(Raw_Data!N:N,Product_Master!A839,Raw_Data!U:U)</f>
        <v>12.692514285714285</v>
      </c>
      <c r="G839">
        <f>SUMIF(Raw_Data!N:N,Product_Master!A839,Raw_Data!S:S)</f>
        <v>26</v>
      </c>
      <c r="H839" s="11">
        <f>SUMIF(Raw_Data!N:N,Product_Master!A839,Raw_Data!R:R)</f>
        <v>196.05600000000001</v>
      </c>
      <c r="I839" s="13">
        <f t="shared" si="26"/>
        <v>45.317460317460309</v>
      </c>
      <c r="J839" t="str">
        <f t="shared" si="27"/>
        <v>Low Performer</v>
      </c>
    </row>
    <row r="840" spans="1:10" x14ac:dyDescent="0.3">
      <c r="A840" t="s">
        <v>3280</v>
      </c>
      <c r="B840" t="str">
        <f>IFERROR(INDEX(Raw_Data!Q:Q,MATCH(Product_Master!A840,Raw_Data!N:N,0)),"NOT FOUND")</f>
        <v>KI Adjustable-Height Table</v>
      </c>
      <c r="C840" t="str">
        <f>IFERROR(INDEX(Raw_Data!O:O,MATCH(Product_Master!A840,Raw_Data!N:N,0)),"NOT FOUND")</f>
        <v>Furniture</v>
      </c>
      <c r="D840" t="str">
        <f>IFERROR(INDEX(Raw_Data!P:P,MATCH(Product_Master!A840,Raw_Data!N:N,0)),"NOT FOUND")</f>
        <v>Tables</v>
      </c>
      <c r="E840" s="11">
        <f>AVERAGEIF(Raw_Data!N:N,Product_Master!A840,Raw_Data!R:R)</f>
        <v>255.48342857142862</v>
      </c>
      <c r="F840" s="11">
        <f>AVERAGEIF(Raw_Data!N:N,Product_Master!A840,Raw_Data!U:U)</f>
        <v>-3.1935428571428557</v>
      </c>
      <c r="G840">
        <f>SUMIF(Raw_Data!N:N,Product_Master!A840,Raw_Data!S:S)</f>
        <v>27</v>
      </c>
      <c r="H840" s="11">
        <f>SUMIF(Raw_Data!N:N,Product_Master!A840,Raw_Data!R:R)</f>
        <v>1788.3840000000002</v>
      </c>
      <c r="I840" s="13">
        <f t="shared" si="26"/>
        <v>-1.2499999999999991</v>
      </c>
      <c r="J840" t="str">
        <f t="shared" si="27"/>
        <v>High Performer</v>
      </c>
    </row>
    <row r="841" spans="1:10" x14ac:dyDescent="0.3">
      <c r="A841" t="s">
        <v>3282</v>
      </c>
      <c r="B841" t="str">
        <f>IFERROR(INDEX(Raw_Data!Q:Q,MATCH(Product_Master!A841,Raw_Data!N:N,0)),"NOT FOUND")</f>
        <v>Xerox 1945</v>
      </c>
      <c r="C841" t="str">
        <f>IFERROR(INDEX(Raw_Data!O:O,MATCH(Product_Master!A841,Raw_Data!N:N,0)),"NOT FOUND")</f>
        <v>Office Supplies</v>
      </c>
      <c r="D841" t="str">
        <f>IFERROR(INDEX(Raw_Data!P:P,MATCH(Product_Master!A841,Raw_Data!N:N,0)),"NOT FOUND")</f>
        <v>Paper</v>
      </c>
      <c r="E841" s="11">
        <f>AVERAGEIF(Raw_Data!N:N,Product_Master!A841,Raw_Data!R:R)</f>
        <v>212.12325000000001</v>
      </c>
      <c r="F841" s="11">
        <f>AVERAGEIF(Raw_Data!N:N,Product_Master!A841,Raw_Data!U:U)</f>
        <v>94.533187499999997</v>
      </c>
      <c r="G841">
        <f>SUMIF(Raw_Data!N:N,Product_Master!A841,Raw_Data!S:S)</f>
        <v>45</v>
      </c>
      <c r="H841" s="11">
        <f>SUMIF(Raw_Data!N:N,Product_Master!A841,Raw_Data!R:R)</f>
        <v>1696.9860000000001</v>
      </c>
      <c r="I841" s="13">
        <f t="shared" si="26"/>
        <v>44.565217391304344</v>
      </c>
      <c r="J841" t="str">
        <f t="shared" si="27"/>
        <v>High Performer</v>
      </c>
    </row>
    <row r="842" spans="1:10" x14ac:dyDescent="0.3">
      <c r="A842" t="s">
        <v>3287</v>
      </c>
      <c r="B842" t="str">
        <f>IFERROR(INDEX(Raw_Data!Q:Q,MATCH(Product_Master!A842,Raw_Data!N:N,0)),"NOT FOUND")</f>
        <v>Avery 502</v>
      </c>
      <c r="C842" t="str">
        <f>IFERROR(INDEX(Raw_Data!O:O,MATCH(Product_Master!A842,Raw_Data!N:N,0)),"NOT FOUND")</f>
        <v>Office Supplies</v>
      </c>
      <c r="D842" t="str">
        <f>IFERROR(INDEX(Raw_Data!P:P,MATCH(Product_Master!A842,Raw_Data!N:N,0)),"NOT FOUND")</f>
        <v>Labels</v>
      </c>
      <c r="E842" s="11">
        <f>AVERAGEIF(Raw_Data!N:N,Product_Master!A842,Raw_Data!R:R)</f>
        <v>5.88</v>
      </c>
      <c r="F842" s="11">
        <f>AVERAGEIF(Raw_Data!N:N,Product_Master!A842,Raw_Data!U:U)</f>
        <v>2.0580000000000003</v>
      </c>
      <c r="G842">
        <f>SUMIF(Raw_Data!N:N,Product_Master!A842,Raw_Data!S:S)</f>
        <v>7</v>
      </c>
      <c r="H842" s="11">
        <f>SUMIF(Raw_Data!N:N,Product_Master!A842,Raw_Data!R:R)</f>
        <v>17.64</v>
      </c>
      <c r="I842" s="13">
        <f t="shared" si="26"/>
        <v>35</v>
      </c>
      <c r="J842" t="str">
        <f t="shared" si="27"/>
        <v>Low Performer</v>
      </c>
    </row>
    <row r="843" spans="1:10" x14ac:dyDescent="0.3">
      <c r="A843" t="s">
        <v>3291</v>
      </c>
      <c r="B843" t="str">
        <f>IFERROR(INDEX(Raw_Data!Q:Q,MATCH(Product_Master!A843,Raw_Data!N:N,0)),"NOT FOUND")</f>
        <v>Steel Personal Filing/Posting Tote</v>
      </c>
      <c r="C843" t="str">
        <f>IFERROR(INDEX(Raw_Data!O:O,MATCH(Product_Master!A843,Raw_Data!N:N,0)),"NOT FOUND")</f>
        <v>Office Supplies</v>
      </c>
      <c r="D843" t="str">
        <f>IFERROR(INDEX(Raw_Data!P:P,MATCH(Product_Master!A843,Raw_Data!N:N,0)),"NOT FOUND")</f>
        <v>Storage</v>
      </c>
      <c r="E843" s="11">
        <f>AVERAGEIF(Raw_Data!N:N,Product_Master!A843,Raw_Data!R:R)</f>
        <v>187.49279999999999</v>
      </c>
      <c r="F843" s="11">
        <f>AVERAGEIF(Raw_Data!N:N,Product_Master!A843,Raw_Data!U:U)</f>
        <v>37.143459999999997</v>
      </c>
      <c r="G843">
        <f>SUMIF(Raw_Data!N:N,Product_Master!A843,Raw_Data!S:S)</f>
        <v>29</v>
      </c>
      <c r="H843" s="11">
        <f>SUMIF(Raw_Data!N:N,Product_Master!A843,Raw_Data!R:R)</f>
        <v>937.46399999999994</v>
      </c>
      <c r="I843" s="13">
        <f t="shared" si="26"/>
        <v>19.810606060606059</v>
      </c>
      <c r="J843" t="str">
        <f t="shared" si="27"/>
        <v>Medium</v>
      </c>
    </row>
    <row r="844" spans="1:10" x14ac:dyDescent="0.3">
      <c r="A844" t="s">
        <v>3297</v>
      </c>
      <c r="B844" t="str">
        <f>IFERROR(INDEX(Raw_Data!Q:Q,MATCH(Product_Master!A844,Raw_Data!N:N,0)),"NOT FOUND")</f>
        <v>Tyvek  Top-Opening Peel &amp; Seel  Envelopes, Gray</v>
      </c>
      <c r="C844" t="str">
        <f>IFERROR(INDEX(Raw_Data!O:O,MATCH(Product_Master!A844,Raw_Data!N:N,0)),"NOT FOUND")</f>
        <v>Office Supplies</v>
      </c>
      <c r="D844" t="str">
        <f>IFERROR(INDEX(Raw_Data!P:P,MATCH(Product_Master!A844,Raw_Data!N:N,0)),"NOT FOUND")</f>
        <v>Envelopes</v>
      </c>
      <c r="E844" s="11">
        <f>AVERAGEIF(Raw_Data!N:N,Product_Master!A844,Raw_Data!R:R)</f>
        <v>203.66</v>
      </c>
      <c r="F844" s="11">
        <f>AVERAGEIF(Raw_Data!N:N,Product_Master!A844,Raw_Data!U:U)</f>
        <v>91.646999999999991</v>
      </c>
      <c r="G844">
        <f>SUMIF(Raw_Data!N:N,Product_Master!A844,Raw_Data!S:S)</f>
        <v>17</v>
      </c>
      <c r="H844" s="11">
        <f>SUMIF(Raw_Data!N:N,Product_Master!A844,Raw_Data!R:R)</f>
        <v>610.98</v>
      </c>
      <c r="I844" s="13">
        <f t="shared" si="26"/>
        <v>44.999999999999993</v>
      </c>
      <c r="J844" t="str">
        <f t="shared" si="27"/>
        <v>Medium</v>
      </c>
    </row>
    <row r="845" spans="1:10" x14ac:dyDescent="0.3">
      <c r="A845" t="s">
        <v>3299</v>
      </c>
      <c r="B845" t="str">
        <f>IFERROR(INDEX(Raw_Data!Q:Q,MATCH(Product_Master!A845,Raw_Data!N:N,0)),"NOT FOUND")</f>
        <v>Xerox 1896</v>
      </c>
      <c r="C845" t="str">
        <f>IFERROR(INDEX(Raw_Data!O:O,MATCH(Product_Master!A845,Raw_Data!N:N,0)),"NOT FOUND")</f>
        <v>Office Supplies</v>
      </c>
      <c r="D845" t="str">
        <f>IFERROR(INDEX(Raw_Data!P:P,MATCH(Product_Master!A845,Raw_Data!N:N,0)),"NOT FOUND")</f>
        <v>Paper</v>
      </c>
      <c r="E845" s="11">
        <f>AVERAGEIF(Raw_Data!N:N,Product_Master!A845,Raw_Data!R:R)</f>
        <v>24.975000000000001</v>
      </c>
      <c r="F845" s="11">
        <f>AVERAGEIF(Raw_Data!N:N,Product_Master!A845,Raw_Data!U:U)</f>
        <v>11.23875</v>
      </c>
      <c r="G845">
        <f>SUMIF(Raw_Data!N:N,Product_Master!A845,Raw_Data!S:S)</f>
        <v>5</v>
      </c>
      <c r="H845" s="11">
        <f>SUMIF(Raw_Data!N:N,Product_Master!A845,Raw_Data!R:R)</f>
        <v>49.95</v>
      </c>
      <c r="I845" s="13">
        <f t="shared" si="26"/>
        <v>44.999999999999993</v>
      </c>
      <c r="J845" t="str">
        <f t="shared" si="27"/>
        <v>Low Performer</v>
      </c>
    </row>
    <row r="846" spans="1:10" x14ac:dyDescent="0.3">
      <c r="A846" t="s">
        <v>3301</v>
      </c>
      <c r="B846" t="str">
        <f>IFERROR(INDEX(Raw_Data!Q:Q,MATCH(Product_Master!A846,Raw_Data!N:N,0)),"NOT FOUND")</f>
        <v>Cardinal Slant-D Ring Binders</v>
      </c>
      <c r="C846" t="str">
        <f>IFERROR(INDEX(Raw_Data!O:O,MATCH(Product_Master!A846,Raw_Data!N:N,0)),"NOT FOUND")</f>
        <v>Office Supplies</v>
      </c>
      <c r="D846" t="str">
        <f>IFERROR(INDEX(Raw_Data!P:P,MATCH(Product_Master!A846,Raw_Data!N:N,0)),"NOT FOUND")</f>
        <v>Binders</v>
      </c>
      <c r="E846" s="11">
        <f>AVERAGEIF(Raw_Data!N:N,Product_Master!A846,Raw_Data!R:R)</f>
        <v>23.984400000000001</v>
      </c>
      <c r="F846" s="11">
        <f>AVERAGEIF(Raw_Data!N:N,Product_Master!A846,Raw_Data!U:U)</f>
        <v>9.2114000000000011</v>
      </c>
      <c r="G846">
        <f>SUMIF(Raw_Data!N:N,Product_Master!A846,Raw_Data!S:S)</f>
        <v>17</v>
      </c>
      <c r="H846" s="11">
        <f>SUMIF(Raw_Data!N:N,Product_Master!A846,Raw_Data!R:R)</f>
        <v>119.922</v>
      </c>
      <c r="I846" s="13">
        <f t="shared" si="26"/>
        <v>38.405797101449281</v>
      </c>
      <c r="J846" t="str">
        <f t="shared" si="27"/>
        <v>Low Performer</v>
      </c>
    </row>
    <row r="847" spans="1:10" x14ac:dyDescent="0.3">
      <c r="A847" t="s">
        <v>3304</v>
      </c>
      <c r="B847" t="str">
        <f>IFERROR(INDEX(Raw_Data!Q:Q,MATCH(Product_Master!A847,Raw_Data!N:N,0)),"NOT FOUND")</f>
        <v>Stockwell Push Pins</v>
      </c>
      <c r="C847" t="str">
        <f>IFERROR(INDEX(Raw_Data!O:O,MATCH(Product_Master!A847,Raw_Data!N:N,0)),"NOT FOUND")</f>
        <v>Office Supplies</v>
      </c>
      <c r="D847" t="str">
        <f>IFERROR(INDEX(Raw_Data!P:P,MATCH(Product_Master!A847,Raw_Data!N:N,0)),"NOT FOUND")</f>
        <v>Fasteners</v>
      </c>
      <c r="E847" s="11">
        <f>AVERAGEIF(Raw_Data!N:N,Product_Master!A847,Raw_Data!R:R)</f>
        <v>8.7200000000000006</v>
      </c>
      <c r="F847" s="11">
        <f>AVERAGEIF(Raw_Data!N:N,Product_Master!A847,Raw_Data!U:U)</f>
        <v>2.5124500000000003</v>
      </c>
      <c r="G847">
        <f>SUMIF(Raw_Data!N:N,Product_Master!A847,Raw_Data!S:S)</f>
        <v>34</v>
      </c>
      <c r="H847" s="11">
        <f>SUMIF(Raw_Data!N:N,Product_Master!A847,Raw_Data!R:R)</f>
        <v>69.760000000000005</v>
      </c>
      <c r="I847" s="13">
        <f t="shared" si="26"/>
        <v>28.812500000000004</v>
      </c>
      <c r="J847" t="str">
        <f t="shared" si="27"/>
        <v>Low Performer</v>
      </c>
    </row>
    <row r="848" spans="1:10" x14ac:dyDescent="0.3">
      <c r="A848" t="s">
        <v>3306</v>
      </c>
      <c r="B848" t="str">
        <f>IFERROR(INDEX(Raw_Data!Q:Q,MATCH(Product_Master!A848,Raw_Data!N:N,0)),"NOT FOUND")</f>
        <v>Star Micronics TSP800 TSP847IIU Receipt Printer</v>
      </c>
      <c r="C848" t="str">
        <f>IFERROR(INDEX(Raw_Data!O:O,MATCH(Product_Master!A848,Raw_Data!N:N,0)),"NOT FOUND")</f>
        <v>Technology</v>
      </c>
      <c r="D848" t="str">
        <f>IFERROR(INDEX(Raw_Data!P:P,MATCH(Product_Master!A848,Raw_Data!N:N,0)),"NOT FOUND")</f>
        <v>Machines</v>
      </c>
      <c r="E848" s="11">
        <f>AVERAGEIF(Raw_Data!N:N,Product_Master!A848,Raw_Data!R:R)</f>
        <v>643.42499999999995</v>
      </c>
      <c r="F848" s="11">
        <f>AVERAGEIF(Raw_Data!N:N,Product_Master!A848,Raw_Data!U:U)</f>
        <v>180.15899999999999</v>
      </c>
      <c r="G848">
        <f>SUMIF(Raw_Data!N:N,Product_Master!A848,Raw_Data!S:S)</f>
        <v>4</v>
      </c>
      <c r="H848" s="11">
        <f>SUMIF(Raw_Data!N:N,Product_Master!A848,Raw_Data!R:R)</f>
        <v>1286.8499999999999</v>
      </c>
      <c r="I848" s="13">
        <f t="shared" si="26"/>
        <v>28.000000000000004</v>
      </c>
      <c r="J848" t="str">
        <f t="shared" si="27"/>
        <v>High Performer</v>
      </c>
    </row>
    <row r="849" spans="1:10" x14ac:dyDescent="0.3">
      <c r="A849" t="s">
        <v>3312</v>
      </c>
      <c r="B849" t="str">
        <f>IFERROR(INDEX(Raw_Data!Q:Q,MATCH(Product_Master!A849,Raw_Data!N:N,0)),"NOT FOUND")</f>
        <v>Hoover Shoulder Vac Commercial Portable Vacuum</v>
      </c>
      <c r="C849" t="str">
        <f>IFERROR(INDEX(Raw_Data!O:O,MATCH(Product_Master!A849,Raw_Data!N:N,0)),"NOT FOUND")</f>
        <v>Office Supplies</v>
      </c>
      <c r="D849" t="str">
        <f>IFERROR(INDEX(Raw_Data!P:P,MATCH(Product_Master!A849,Raw_Data!N:N,0)),"NOT FOUND")</f>
        <v>Appliances</v>
      </c>
      <c r="E849" s="11">
        <f>AVERAGEIF(Raw_Data!N:N,Product_Master!A849,Raw_Data!R:R)</f>
        <v>834.9133333333333</v>
      </c>
      <c r="F849" s="11">
        <f>AVERAGEIF(Raw_Data!N:N,Product_Master!A849,Raw_Data!U:U)</f>
        <v>119.27333333333333</v>
      </c>
      <c r="G849">
        <f>SUMIF(Raw_Data!N:N,Product_Master!A849,Raw_Data!S:S)</f>
        <v>16</v>
      </c>
      <c r="H849" s="11">
        <f>SUMIF(Raw_Data!N:N,Product_Master!A849,Raw_Data!R:R)</f>
        <v>5009.4799999999996</v>
      </c>
      <c r="I849" s="13">
        <f t="shared" si="26"/>
        <v>14.285714285714285</v>
      </c>
      <c r="J849" t="str">
        <f t="shared" si="27"/>
        <v>High Performer</v>
      </c>
    </row>
    <row r="850" spans="1:10" x14ac:dyDescent="0.3">
      <c r="A850" t="s">
        <v>3314</v>
      </c>
      <c r="B850" t="str">
        <f>IFERROR(INDEX(Raw_Data!Q:Q,MATCH(Product_Master!A850,Raw_Data!N:N,0)),"NOT FOUND")</f>
        <v>Staples</v>
      </c>
      <c r="C850" t="str">
        <f>IFERROR(INDEX(Raw_Data!O:O,MATCH(Product_Master!A850,Raw_Data!N:N,0)),"NOT FOUND")</f>
        <v>Office Supplies</v>
      </c>
      <c r="D850" t="str">
        <f>IFERROR(INDEX(Raw_Data!P:P,MATCH(Product_Master!A850,Raw_Data!N:N,0)),"NOT FOUND")</f>
        <v>Fasteners</v>
      </c>
      <c r="E850" s="11">
        <f>AVERAGEIF(Raw_Data!N:N,Product_Master!A850,Raw_Data!R:R)</f>
        <v>10.862400000000001</v>
      </c>
      <c r="F850" s="11">
        <f>AVERAGEIF(Raw_Data!N:N,Product_Master!A850,Raw_Data!U:U)</f>
        <v>4.7596000000000007</v>
      </c>
      <c r="G850">
        <f>SUMIF(Raw_Data!N:N,Product_Master!A850,Raw_Data!S:S)</f>
        <v>19</v>
      </c>
      <c r="H850" s="11">
        <f>SUMIF(Raw_Data!N:N,Product_Master!A850,Raw_Data!R:R)</f>
        <v>54.312000000000005</v>
      </c>
      <c r="I850" s="13">
        <f t="shared" si="26"/>
        <v>43.817204301075272</v>
      </c>
      <c r="J850" t="str">
        <f t="shared" si="27"/>
        <v>Low Performer</v>
      </c>
    </row>
    <row r="851" spans="1:10" x14ac:dyDescent="0.3">
      <c r="A851" t="s">
        <v>3315</v>
      </c>
      <c r="B851" t="str">
        <f>IFERROR(INDEX(Raw_Data!Q:Q,MATCH(Product_Master!A851,Raw_Data!N:N,0)),"NOT FOUND")</f>
        <v>Acco Expandable Hanging Binders</v>
      </c>
      <c r="C851" t="str">
        <f>IFERROR(INDEX(Raw_Data!O:O,MATCH(Product_Master!A851,Raw_Data!N:N,0)),"NOT FOUND")</f>
        <v>Office Supplies</v>
      </c>
      <c r="D851" t="str">
        <f>IFERROR(INDEX(Raw_Data!P:P,MATCH(Product_Master!A851,Raw_Data!N:N,0)),"NOT FOUND")</f>
        <v>Binders</v>
      </c>
      <c r="E851" s="11">
        <f>AVERAGEIF(Raw_Data!N:N,Product_Master!A851,Raw_Data!R:R)</f>
        <v>9.7294999999999998</v>
      </c>
      <c r="F851" s="11">
        <f>AVERAGEIF(Raw_Data!N:N,Product_Master!A851,Raw_Data!U:U)</f>
        <v>0.25520000000000009</v>
      </c>
      <c r="G851">
        <f>SUMIF(Raw_Data!N:N,Product_Master!A851,Raw_Data!S:S)</f>
        <v>11</v>
      </c>
      <c r="H851" s="11">
        <f>SUMIF(Raw_Data!N:N,Product_Master!A851,Raw_Data!R:R)</f>
        <v>38.917999999999999</v>
      </c>
      <c r="I851" s="13">
        <f t="shared" si="26"/>
        <v>2.6229508196721323</v>
      </c>
      <c r="J851" t="str">
        <f t="shared" si="27"/>
        <v>Low Performer</v>
      </c>
    </row>
    <row r="852" spans="1:10" x14ac:dyDescent="0.3">
      <c r="A852" t="s">
        <v>3317</v>
      </c>
      <c r="B852" t="str">
        <f>IFERROR(INDEX(Raw_Data!Q:Q,MATCH(Product_Master!A852,Raw_Data!N:N,0)),"NOT FOUND")</f>
        <v>Shocksock Galaxy S4 Armband</v>
      </c>
      <c r="C852" t="str">
        <f>IFERROR(INDEX(Raw_Data!O:O,MATCH(Product_Master!A852,Raw_Data!N:N,0)),"NOT FOUND")</f>
        <v>Technology</v>
      </c>
      <c r="D852" t="str">
        <f>IFERROR(INDEX(Raw_Data!P:P,MATCH(Product_Master!A852,Raw_Data!N:N,0)),"NOT FOUND")</f>
        <v>Phones</v>
      </c>
      <c r="E852" s="11">
        <f>AVERAGEIF(Raw_Data!N:N,Product_Master!A852,Raw_Data!R:R)</f>
        <v>21.169999999999998</v>
      </c>
      <c r="F852" s="11">
        <f>AVERAGEIF(Raw_Data!N:N,Product_Master!A852,Raw_Data!U:U)</f>
        <v>-3.3580000000000001</v>
      </c>
      <c r="G852">
        <f>SUMIF(Raw_Data!N:N,Product_Master!A852,Raw_Data!S:S)</f>
        <v>7</v>
      </c>
      <c r="H852" s="11">
        <f>SUMIF(Raw_Data!N:N,Product_Master!A852,Raw_Data!R:R)</f>
        <v>63.509999999999991</v>
      </c>
      <c r="I852" s="13">
        <f t="shared" si="26"/>
        <v>-15.862068965517242</v>
      </c>
      <c r="J852" t="str">
        <f t="shared" si="27"/>
        <v>Low Performer</v>
      </c>
    </row>
    <row r="853" spans="1:10" x14ac:dyDescent="0.3">
      <c r="A853" t="s">
        <v>3319</v>
      </c>
      <c r="B853" t="str">
        <f>IFERROR(INDEX(Raw_Data!Q:Q,MATCH(Product_Master!A853,Raw_Data!N:N,0)),"NOT FOUND")</f>
        <v>Brother DCP1000 Digital 3 in 1 Multifunction Machine</v>
      </c>
      <c r="C853" t="str">
        <f>IFERROR(INDEX(Raw_Data!O:O,MATCH(Product_Master!A853,Raw_Data!N:N,0)),"NOT FOUND")</f>
        <v>Technology</v>
      </c>
      <c r="D853" t="str">
        <f>IFERROR(INDEX(Raw_Data!P:P,MATCH(Product_Master!A853,Raw_Data!N:N,0)),"NOT FOUND")</f>
        <v>Copiers</v>
      </c>
      <c r="E853" s="11">
        <f>AVERAGEIF(Raw_Data!N:N,Product_Master!A853,Raw_Data!R:R)</f>
        <v>694.2625714285715</v>
      </c>
      <c r="F853" s="11">
        <f>AVERAGEIF(Raw_Data!N:N,Product_Master!A853,Raw_Data!U:U)</f>
        <v>164.99450000000002</v>
      </c>
      <c r="G853">
        <f>SUMIF(Raw_Data!N:N,Product_Master!A853,Raw_Data!S:S)</f>
        <v>19</v>
      </c>
      <c r="H853" s="11">
        <f>SUMIF(Raw_Data!N:N,Product_Master!A853,Raw_Data!R:R)</f>
        <v>4859.8380000000006</v>
      </c>
      <c r="I853" s="13">
        <f t="shared" si="26"/>
        <v>23.765432098765434</v>
      </c>
      <c r="J853" t="str">
        <f t="shared" si="27"/>
        <v>High Performer</v>
      </c>
    </row>
    <row r="854" spans="1:10" x14ac:dyDescent="0.3">
      <c r="A854" t="s">
        <v>3323</v>
      </c>
      <c r="B854" t="str">
        <f>IFERROR(INDEX(Raw_Data!Q:Q,MATCH(Product_Master!A854,Raw_Data!N:N,0)),"NOT FOUND")</f>
        <v>Eldon Regeneration Recycled Desk Accessories, Smoke</v>
      </c>
      <c r="C854" t="str">
        <f>IFERROR(INDEX(Raw_Data!O:O,MATCH(Product_Master!A854,Raw_Data!N:N,0)),"NOT FOUND")</f>
        <v>Furniture</v>
      </c>
      <c r="D854" t="str">
        <f>IFERROR(INDEX(Raw_Data!P:P,MATCH(Product_Master!A854,Raw_Data!N:N,0)),"NOT FOUND")</f>
        <v>Furnishings</v>
      </c>
      <c r="E854" s="11">
        <f>AVERAGEIF(Raw_Data!N:N,Product_Master!A854,Raw_Data!R:R)</f>
        <v>6.7511999999999999</v>
      </c>
      <c r="F854" s="11">
        <f>AVERAGEIF(Raw_Data!N:N,Product_Master!A854,Raw_Data!U:U)</f>
        <v>1.7817599999999998</v>
      </c>
      <c r="G854">
        <f>SUMIF(Raw_Data!N:N,Product_Master!A854,Raw_Data!S:S)</f>
        <v>21</v>
      </c>
      <c r="H854" s="11">
        <f>SUMIF(Raw_Data!N:N,Product_Master!A854,Raw_Data!R:R)</f>
        <v>33.756</v>
      </c>
      <c r="I854" s="13">
        <f t="shared" si="26"/>
        <v>26.391752577319583</v>
      </c>
      <c r="J854" t="str">
        <f t="shared" si="27"/>
        <v>Low Performer</v>
      </c>
    </row>
    <row r="855" spans="1:10" x14ac:dyDescent="0.3">
      <c r="A855" t="s">
        <v>3327</v>
      </c>
      <c r="B855" t="str">
        <f>IFERROR(INDEX(Raw_Data!Q:Q,MATCH(Product_Master!A855,Raw_Data!N:N,0)),"NOT FOUND")</f>
        <v>Crayola Anti Dust Chalk, 12/Pack</v>
      </c>
      <c r="C855" t="str">
        <f>IFERROR(INDEX(Raw_Data!O:O,MATCH(Product_Master!A855,Raw_Data!N:N,0)),"NOT FOUND")</f>
        <v>Office Supplies</v>
      </c>
      <c r="D855" t="str">
        <f>IFERROR(INDEX(Raw_Data!P:P,MATCH(Product_Master!A855,Raw_Data!N:N,0)),"NOT FOUND")</f>
        <v>Art</v>
      </c>
      <c r="E855" s="11">
        <f>AVERAGEIF(Raw_Data!N:N,Product_Master!A855,Raw_Data!R:R)</f>
        <v>8.5280000000000005</v>
      </c>
      <c r="F855" s="11">
        <f>AVERAGEIF(Raw_Data!N:N,Product_Master!A855,Raw_Data!U:U)</f>
        <v>3.5230000000000006</v>
      </c>
      <c r="G855">
        <f>SUMIF(Raw_Data!N:N,Product_Master!A855,Raw_Data!S:S)</f>
        <v>35</v>
      </c>
      <c r="H855" s="11">
        <f>SUMIF(Raw_Data!N:N,Product_Master!A855,Raw_Data!R:R)</f>
        <v>59.696000000000005</v>
      </c>
      <c r="I855" s="13">
        <f t="shared" si="26"/>
        <v>41.310975609756099</v>
      </c>
      <c r="J855" t="str">
        <f t="shared" si="27"/>
        <v>Low Performer</v>
      </c>
    </row>
    <row r="856" spans="1:10" x14ac:dyDescent="0.3">
      <c r="A856" t="s">
        <v>3331</v>
      </c>
      <c r="B856" t="str">
        <f>IFERROR(INDEX(Raw_Data!Q:Q,MATCH(Product_Master!A856,Raw_Data!N:N,0)),"NOT FOUND")</f>
        <v>SAFCO Commercial Wire Shelving, 72h</v>
      </c>
      <c r="C856" t="str">
        <f>IFERROR(INDEX(Raw_Data!O:O,MATCH(Product_Master!A856,Raw_Data!N:N,0)),"NOT FOUND")</f>
        <v>Office Supplies</v>
      </c>
      <c r="D856" t="str">
        <f>IFERROR(INDEX(Raw_Data!P:P,MATCH(Product_Master!A856,Raw_Data!N:N,0)),"NOT FOUND")</f>
        <v>Storage</v>
      </c>
      <c r="E856" s="11">
        <f>AVERAGEIF(Raw_Data!N:N,Product_Master!A856,Raw_Data!R:R)</f>
        <v>289.05280000000005</v>
      </c>
      <c r="F856" s="11">
        <f>AVERAGEIF(Raw_Data!N:N,Product_Master!A856,Raw_Data!U:U)</f>
        <v>-4.8991999999999996</v>
      </c>
      <c r="G856">
        <f>SUMIF(Raw_Data!N:N,Product_Master!A856,Raw_Data!S:S)</f>
        <v>24</v>
      </c>
      <c r="H856" s="11">
        <f>SUMIF(Raw_Data!N:N,Product_Master!A856,Raw_Data!R:R)</f>
        <v>1445.2640000000001</v>
      </c>
      <c r="I856" s="13">
        <f t="shared" si="26"/>
        <v>-1.6949152542372878</v>
      </c>
      <c r="J856" t="str">
        <f t="shared" si="27"/>
        <v>High Performer</v>
      </c>
    </row>
    <row r="857" spans="1:10" x14ac:dyDescent="0.3">
      <c r="A857" t="s">
        <v>3333</v>
      </c>
      <c r="B857" t="str">
        <f>IFERROR(INDEX(Raw_Data!Q:Q,MATCH(Product_Master!A857,Raw_Data!N:N,0)),"NOT FOUND")</f>
        <v>Chromcraft 48" x 96" Racetrack Double Pedestal Table</v>
      </c>
      <c r="C857" t="str">
        <f>IFERROR(INDEX(Raw_Data!O:O,MATCH(Product_Master!A857,Raw_Data!N:N,0)),"NOT FOUND")</f>
        <v>Furniture</v>
      </c>
      <c r="D857" t="str">
        <f>IFERROR(INDEX(Raw_Data!P:P,MATCH(Product_Master!A857,Raw_Data!N:N,0)),"NOT FOUND")</f>
        <v>Tables</v>
      </c>
      <c r="E857" s="11">
        <f>AVERAGEIF(Raw_Data!N:N,Product_Master!A857,Raw_Data!R:R)</f>
        <v>849.69599999999991</v>
      </c>
      <c r="F857" s="11">
        <f>AVERAGEIF(Raw_Data!N:N,Product_Master!A857,Raw_Data!U:U)</f>
        <v>-67.334400000000002</v>
      </c>
      <c r="G857">
        <f>SUMIF(Raw_Data!N:N,Product_Master!A857,Raw_Data!S:S)</f>
        <v>22</v>
      </c>
      <c r="H857" s="11">
        <f>SUMIF(Raw_Data!N:N,Product_Master!A857,Raw_Data!R:R)</f>
        <v>5098.1759999999995</v>
      </c>
      <c r="I857" s="13">
        <f t="shared" si="26"/>
        <v>-7.9245283018867934</v>
      </c>
      <c r="J857" t="str">
        <f t="shared" si="27"/>
        <v>High Performer</v>
      </c>
    </row>
    <row r="858" spans="1:10" x14ac:dyDescent="0.3">
      <c r="A858" t="s">
        <v>3336</v>
      </c>
      <c r="B858" t="str">
        <f>IFERROR(INDEX(Raw_Data!Q:Q,MATCH(Product_Master!A858,Raw_Data!N:N,0)),"NOT FOUND")</f>
        <v>Hon Deluxe Fabric Upholstered Stacking Chairs</v>
      </c>
      <c r="C858" t="str">
        <f>IFERROR(INDEX(Raw_Data!O:O,MATCH(Product_Master!A858,Raw_Data!N:N,0)),"NOT FOUND")</f>
        <v>Furniture</v>
      </c>
      <c r="D858" t="str">
        <f>IFERROR(INDEX(Raw_Data!P:P,MATCH(Product_Master!A858,Raw_Data!N:N,0)),"NOT FOUND")</f>
        <v>Chairs</v>
      </c>
      <c r="E858" s="11">
        <f>AVERAGEIF(Raw_Data!N:N,Product_Master!A858,Raw_Data!R:R)</f>
        <v>646.54699999999991</v>
      </c>
      <c r="F858" s="11">
        <f>AVERAGEIF(Raw_Data!N:N,Product_Master!A858,Raw_Data!U:U)</f>
        <v>-12.199</v>
      </c>
      <c r="G858">
        <f>SUMIF(Raw_Data!N:N,Product_Master!A858,Raw_Data!S:S)</f>
        <v>15</v>
      </c>
      <c r="H858" s="11">
        <f>SUMIF(Raw_Data!N:N,Product_Master!A858,Raw_Data!R:R)</f>
        <v>2586.1879999999996</v>
      </c>
      <c r="I858" s="13">
        <f t="shared" si="26"/>
        <v>-1.8867924528301889</v>
      </c>
      <c r="J858" t="str">
        <f t="shared" si="27"/>
        <v>High Performer</v>
      </c>
    </row>
    <row r="859" spans="1:10" x14ac:dyDescent="0.3">
      <c r="A859" t="s">
        <v>3349</v>
      </c>
      <c r="B859" t="str">
        <f>IFERROR(INDEX(Raw_Data!Q:Q,MATCH(Product_Master!A859,Raw_Data!N:N,0)),"NOT FOUND")</f>
        <v>PowerGen Dual USB Car Charger</v>
      </c>
      <c r="C859" t="str">
        <f>IFERROR(INDEX(Raw_Data!O:O,MATCH(Product_Master!A859,Raw_Data!N:N,0)),"NOT FOUND")</f>
        <v>Technology</v>
      </c>
      <c r="D859" t="str">
        <f>IFERROR(INDEX(Raw_Data!P:P,MATCH(Product_Master!A859,Raw_Data!N:N,0)),"NOT FOUND")</f>
        <v>Phones</v>
      </c>
      <c r="E859" s="11">
        <f>AVERAGEIF(Raw_Data!N:N,Product_Master!A859,Raw_Data!R:R)</f>
        <v>31.968000000000004</v>
      </c>
      <c r="F859" s="11">
        <f>AVERAGEIF(Raw_Data!N:N,Product_Master!A859,Raw_Data!U:U)</f>
        <v>13.0869</v>
      </c>
      <c r="G859">
        <f>SUMIF(Raw_Data!N:N,Product_Master!A859,Raw_Data!S:S)</f>
        <v>14</v>
      </c>
      <c r="H859" s="11">
        <f>SUMIF(Raw_Data!N:N,Product_Master!A859,Raw_Data!R:R)</f>
        <v>127.87200000000001</v>
      </c>
      <c r="I859" s="13">
        <f t="shared" si="26"/>
        <v>40.937499999999993</v>
      </c>
      <c r="J859" t="str">
        <f t="shared" si="27"/>
        <v>Low Performer</v>
      </c>
    </row>
    <row r="860" spans="1:10" x14ac:dyDescent="0.3">
      <c r="A860" t="s">
        <v>3351</v>
      </c>
      <c r="B860" t="str">
        <f>IFERROR(INDEX(Raw_Data!Q:Q,MATCH(Product_Master!A860,Raw_Data!N:N,0)),"NOT FOUND")</f>
        <v>Cardinal HOLDit! Binder Insert Strips,Extra Strips</v>
      </c>
      <c r="C860" t="str">
        <f>IFERROR(INDEX(Raw_Data!O:O,MATCH(Product_Master!A860,Raw_Data!N:N,0)),"NOT FOUND")</f>
        <v>Office Supplies</v>
      </c>
      <c r="D860" t="str">
        <f>IFERROR(INDEX(Raw_Data!P:P,MATCH(Product_Master!A860,Raw_Data!N:N,0)),"NOT FOUND")</f>
        <v>Binders</v>
      </c>
      <c r="E860" s="11">
        <f>AVERAGEIF(Raw_Data!N:N,Product_Master!A860,Raw_Data!R:R)</f>
        <v>15.192</v>
      </c>
      <c r="F860" s="11">
        <f>AVERAGEIF(Raw_Data!N:N,Product_Master!A860,Raw_Data!U:U)</f>
        <v>0.48530000000000001</v>
      </c>
      <c r="G860">
        <f>SUMIF(Raw_Data!N:N,Product_Master!A860,Raw_Data!S:S)</f>
        <v>41</v>
      </c>
      <c r="H860" s="11">
        <f>SUMIF(Raw_Data!N:N,Product_Master!A860,Raw_Data!R:R)</f>
        <v>136.72800000000001</v>
      </c>
      <c r="I860" s="13">
        <f t="shared" si="26"/>
        <v>3.1944444444444442</v>
      </c>
      <c r="J860" t="str">
        <f t="shared" si="27"/>
        <v>Low Performer</v>
      </c>
    </row>
    <row r="861" spans="1:10" x14ac:dyDescent="0.3">
      <c r="A861" t="s">
        <v>3358</v>
      </c>
      <c r="B861" t="str">
        <f>IFERROR(INDEX(Raw_Data!Q:Q,MATCH(Product_Master!A861,Raw_Data!N:N,0)),"NOT FOUND")</f>
        <v>C-Line Cubicle Keepers Polyproplyene Holder w/Velcro Back, 8-1/2x11, 25/Bx</v>
      </c>
      <c r="C861" t="str">
        <f>IFERROR(INDEX(Raw_Data!O:O,MATCH(Product_Master!A861,Raw_Data!N:N,0)),"NOT FOUND")</f>
        <v>Furniture</v>
      </c>
      <c r="D861" t="str">
        <f>IFERROR(INDEX(Raw_Data!P:P,MATCH(Product_Master!A861,Raw_Data!N:N,0)),"NOT FOUND")</f>
        <v>Furnishings</v>
      </c>
      <c r="E861" s="11">
        <f>AVERAGEIF(Raw_Data!N:N,Product_Master!A861,Raw_Data!R:R)</f>
        <v>128.63900000000001</v>
      </c>
      <c r="F861" s="11">
        <f>AVERAGEIF(Raw_Data!N:N,Product_Master!A861,Raw_Data!U:U)</f>
        <v>5.8845499999999973</v>
      </c>
      <c r="G861">
        <f>SUMIF(Raw_Data!N:N,Product_Master!A861,Raw_Data!S:S)</f>
        <v>13</v>
      </c>
      <c r="H861" s="11">
        <f>SUMIF(Raw_Data!N:N,Product_Master!A861,Raw_Data!R:R)</f>
        <v>514.55600000000004</v>
      </c>
      <c r="I861" s="13">
        <f t="shared" si="26"/>
        <v>4.5744680851063801</v>
      </c>
      <c r="J861" t="str">
        <f t="shared" si="27"/>
        <v>Medium</v>
      </c>
    </row>
    <row r="862" spans="1:10" x14ac:dyDescent="0.3">
      <c r="A862" t="s">
        <v>3360</v>
      </c>
      <c r="B862" t="str">
        <f>IFERROR(INDEX(Raw_Data!Q:Q,MATCH(Product_Master!A862,Raw_Data!N:N,0)),"NOT FOUND")</f>
        <v>Xerox 1996</v>
      </c>
      <c r="C862" t="str">
        <f>IFERROR(INDEX(Raw_Data!O:O,MATCH(Product_Master!A862,Raw_Data!N:N,0)),"NOT FOUND")</f>
        <v>Office Supplies</v>
      </c>
      <c r="D862" t="str">
        <f>IFERROR(INDEX(Raw_Data!P:P,MATCH(Product_Master!A862,Raw_Data!N:N,0)),"NOT FOUND")</f>
        <v>Paper</v>
      </c>
      <c r="E862" s="11">
        <f>AVERAGEIF(Raw_Data!N:N,Product_Master!A862,Raw_Data!R:R)</f>
        <v>22.032000000000004</v>
      </c>
      <c r="F862" s="11">
        <f>AVERAGEIF(Raw_Data!N:N,Product_Master!A862,Raw_Data!U:U)</f>
        <v>10.2384</v>
      </c>
      <c r="G862">
        <f>SUMIF(Raw_Data!N:N,Product_Master!A862,Raw_Data!S:S)</f>
        <v>28</v>
      </c>
      <c r="H862" s="11">
        <f>SUMIF(Raw_Data!N:N,Product_Master!A862,Raw_Data!R:R)</f>
        <v>176.25600000000003</v>
      </c>
      <c r="I862" s="13">
        <f t="shared" si="26"/>
        <v>46.470588235294116</v>
      </c>
      <c r="J862" t="str">
        <f t="shared" si="27"/>
        <v>Low Performer</v>
      </c>
    </row>
    <row r="863" spans="1:10" x14ac:dyDescent="0.3">
      <c r="A863" t="s">
        <v>3362</v>
      </c>
      <c r="B863" t="str">
        <f>IFERROR(INDEX(Raw_Data!Q:Q,MATCH(Product_Master!A863,Raw_Data!N:N,0)),"NOT FOUND")</f>
        <v>Iris Project Case</v>
      </c>
      <c r="C863" t="str">
        <f>IFERROR(INDEX(Raw_Data!O:O,MATCH(Product_Master!A863,Raw_Data!N:N,0)),"NOT FOUND")</f>
        <v>Office Supplies</v>
      </c>
      <c r="D863" t="str">
        <f>IFERROR(INDEX(Raw_Data!P:P,MATCH(Product_Master!A863,Raw_Data!N:N,0)),"NOT FOUND")</f>
        <v>Storage</v>
      </c>
      <c r="E863" s="11">
        <f>AVERAGEIF(Raw_Data!N:N,Product_Master!A863,Raw_Data!R:R)</f>
        <v>37.506000000000007</v>
      </c>
      <c r="F863" s="11">
        <f>AVERAGEIF(Raw_Data!N:N,Product_Master!A863,Raw_Data!U:U)</f>
        <v>7.98</v>
      </c>
      <c r="G863">
        <f>SUMIF(Raw_Data!N:N,Product_Master!A863,Raw_Data!S:S)</f>
        <v>30</v>
      </c>
      <c r="H863" s="11">
        <f>SUMIF(Raw_Data!N:N,Product_Master!A863,Raw_Data!R:R)</f>
        <v>225.03600000000003</v>
      </c>
      <c r="I863" s="13">
        <f t="shared" si="26"/>
        <v>21.276595744680847</v>
      </c>
      <c r="J863" t="str">
        <f t="shared" si="27"/>
        <v>Low Performer</v>
      </c>
    </row>
    <row r="864" spans="1:10" x14ac:dyDescent="0.3">
      <c r="A864" t="s">
        <v>3366</v>
      </c>
      <c r="B864" t="str">
        <f>IFERROR(INDEX(Raw_Data!Q:Q,MATCH(Product_Master!A864,Raw_Data!N:N,0)),"NOT FOUND")</f>
        <v>Geographics Note Cards, Blank, White, 8 1/2" x 11"</v>
      </c>
      <c r="C864" t="str">
        <f>IFERROR(INDEX(Raw_Data!O:O,MATCH(Product_Master!A864,Raw_Data!N:N,0)),"NOT FOUND")</f>
        <v>Office Supplies</v>
      </c>
      <c r="D864" t="str">
        <f>IFERROR(INDEX(Raw_Data!P:P,MATCH(Product_Master!A864,Raw_Data!N:N,0)),"NOT FOUND")</f>
        <v>Paper</v>
      </c>
      <c r="E864" s="11">
        <f>AVERAGEIF(Raw_Data!N:N,Product_Master!A864,Raw_Data!R:R)</f>
        <v>25.364000000000001</v>
      </c>
      <c r="F864" s="11">
        <f>AVERAGEIF(Raw_Data!N:N,Product_Master!A864,Raw_Data!U:U)</f>
        <v>9.8471999999999991</v>
      </c>
      <c r="G864">
        <f>SUMIF(Raw_Data!N:N,Product_Master!A864,Raw_Data!S:S)</f>
        <v>8</v>
      </c>
      <c r="H864" s="11">
        <f>SUMIF(Raw_Data!N:N,Product_Master!A864,Raw_Data!R:R)</f>
        <v>76.091999999999999</v>
      </c>
      <c r="I864" s="13">
        <f t="shared" si="26"/>
        <v>38.823529411764703</v>
      </c>
      <c r="J864" t="str">
        <f t="shared" si="27"/>
        <v>Low Performer</v>
      </c>
    </row>
    <row r="865" spans="1:10" x14ac:dyDescent="0.3">
      <c r="A865" t="s">
        <v>3369</v>
      </c>
      <c r="B865" t="str">
        <f>IFERROR(INDEX(Raw_Data!Q:Q,MATCH(Product_Master!A865,Raw_Data!N:N,0)),"NOT FOUND")</f>
        <v>ACCOHIDE Binder by Acco</v>
      </c>
      <c r="C865" t="str">
        <f>IFERROR(INDEX(Raw_Data!O:O,MATCH(Product_Master!A865,Raw_Data!N:N,0)),"NOT FOUND")</f>
        <v>Office Supplies</v>
      </c>
      <c r="D865" t="str">
        <f>IFERROR(INDEX(Raw_Data!P:P,MATCH(Product_Master!A865,Raw_Data!N:N,0)),"NOT FOUND")</f>
        <v>Binders</v>
      </c>
      <c r="E865" s="11">
        <f>AVERAGEIF(Raw_Data!N:N,Product_Master!A865,Raw_Data!R:R)</f>
        <v>16.313500000000001</v>
      </c>
      <c r="F865" s="11">
        <f>AVERAGEIF(Raw_Data!N:N,Product_Master!A865,Raw_Data!U:U)</f>
        <v>4.8217750000000006</v>
      </c>
      <c r="G865">
        <f>SUMIF(Raw_Data!N:N,Product_Master!A865,Raw_Data!S:S)</f>
        <v>21</v>
      </c>
      <c r="H865" s="11">
        <f>SUMIF(Raw_Data!N:N,Product_Master!A865,Raw_Data!R:R)</f>
        <v>65.254000000000005</v>
      </c>
      <c r="I865" s="13">
        <f t="shared" si="26"/>
        <v>29.556962025316459</v>
      </c>
      <c r="J865" t="str">
        <f t="shared" si="27"/>
        <v>Low Performer</v>
      </c>
    </row>
    <row r="866" spans="1:10" x14ac:dyDescent="0.3">
      <c r="A866" t="s">
        <v>3373</v>
      </c>
      <c r="B866" t="str">
        <f>IFERROR(INDEX(Raw_Data!Q:Q,MATCH(Product_Master!A866,Raw_Data!N:N,0)),"NOT FOUND")</f>
        <v>Avery 3 1/2" Diskette Storage Pages, 10/Pack</v>
      </c>
      <c r="C866" t="str">
        <f>IFERROR(INDEX(Raw_Data!O:O,MATCH(Product_Master!A866,Raw_Data!N:N,0)),"NOT FOUND")</f>
        <v>Office Supplies</v>
      </c>
      <c r="D866" t="str">
        <f>IFERROR(INDEX(Raw_Data!P:P,MATCH(Product_Master!A866,Raw_Data!N:N,0)),"NOT FOUND")</f>
        <v>Binders</v>
      </c>
      <c r="E866" s="11">
        <f>AVERAGEIF(Raw_Data!N:N,Product_Master!A866,Raw_Data!R:R)</f>
        <v>22.968</v>
      </c>
      <c r="F866" s="11">
        <f>AVERAGEIF(Raw_Data!N:N,Product_Master!A866,Raw_Data!U:U)</f>
        <v>-2.4012000000000007</v>
      </c>
      <c r="G866">
        <f>SUMIF(Raw_Data!N:N,Product_Master!A866,Raw_Data!S:S)</f>
        <v>27</v>
      </c>
      <c r="H866" s="11">
        <f>SUMIF(Raw_Data!N:N,Product_Master!A866,Raw_Data!R:R)</f>
        <v>137.80799999999999</v>
      </c>
      <c r="I866" s="13">
        <f t="shared" si="26"/>
        <v>-10.454545454545459</v>
      </c>
      <c r="J866" t="str">
        <f t="shared" si="27"/>
        <v>Low Performer</v>
      </c>
    </row>
    <row r="867" spans="1:10" x14ac:dyDescent="0.3">
      <c r="A867" t="s">
        <v>3379</v>
      </c>
      <c r="B867" t="str">
        <f>IFERROR(INDEX(Raw_Data!Q:Q,MATCH(Product_Master!A867,Raw_Data!N:N,0)),"NOT FOUND")</f>
        <v>Staple-on labels</v>
      </c>
      <c r="C867" t="str">
        <f>IFERROR(INDEX(Raw_Data!O:O,MATCH(Product_Master!A867,Raw_Data!N:N,0)),"NOT FOUND")</f>
        <v>Office Supplies</v>
      </c>
      <c r="D867" t="str">
        <f>IFERROR(INDEX(Raw_Data!P:P,MATCH(Product_Master!A867,Raw_Data!N:N,0)),"NOT FOUND")</f>
        <v>Labels</v>
      </c>
      <c r="E867" s="11">
        <f>AVERAGEIF(Raw_Data!N:N,Product_Master!A867,Raw_Data!R:R)</f>
        <v>10.750800000000002</v>
      </c>
      <c r="F867" s="11">
        <f>AVERAGEIF(Raw_Data!N:N,Product_Master!A867,Raw_Data!U:U)</f>
        <v>4.3176600000000001</v>
      </c>
      <c r="G867">
        <f>SUMIF(Raw_Data!N:N,Product_Master!A867,Raw_Data!S:S)</f>
        <v>21</v>
      </c>
      <c r="H867" s="11">
        <f>SUMIF(Raw_Data!N:N,Product_Master!A867,Raw_Data!R:R)</f>
        <v>53.754000000000005</v>
      </c>
      <c r="I867" s="13">
        <f t="shared" si="26"/>
        <v>40.161290322580641</v>
      </c>
      <c r="J867" t="str">
        <f t="shared" si="27"/>
        <v>Low Performer</v>
      </c>
    </row>
    <row r="868" spans="1:10" x14ac:dyDescent="0.3">
      <c r="A868" t="s">
        <v>3383</v>
      </c>
      <c r="B868" t="str">
        <f>IFERROR(INDEX(Raw_Data!Q:Q,MATCH(Product_Master!A868,Raw_Data!N:N,0)),"NOT FOUND")</f>
        <v>Harbour Creations Steel Folding Chair</v>
      </c>
      <c r="C868" t="str">
        <f>IFERROR(INDEX(Raw_Data!O:O,MATCH(Product_Master!A868,Raw_Data!N:N,0)),"NOT FOUND")</f>
        <v>Furniture</v>
      </c>
      <c r="D868" t="str">
        <f>IFERROR(INDEX(Raw_Data!P:P,MATCH(Product_Master!A868,Raw_Data!N:N,0)),"NOT FOUND")</f>
        <v>Chairs</v>
      </c>
      <c r="E868" s="11">
        <f>AVERAGEIF(Raw_Data!N:N,Product_Master!A868,Raw_Data!R:R)</f>
        <v>298.640625</v>
      </c>
      <c r="F868" s="11">
        <f>AVERAGEIF(Raw_Data!N:N,Product_Master!A868,Raw_Data!U:U)</f>
        <v>42.046875</v>
      </c>
      <c r="G868">
        <f>SUMIF(Raw_Data!N:N,Product_Master!A868,Raw_Data!S:S)</f>
        <v>34</v>
      </c>
      <c r="H868" s="11">
        <f>SUMIF(Raw_Data!N:N,Product_Master!A868,Raw_Data!R:R)</f>
        <v>2389.125</v>
      </c>
      <c r="I868" s="13">
        <f t="shared" si="26"/>
        <v>14.079422382671481</v>
      </c>
      <c r="J868" t="str">
        <f t="shared" si="27"/>
        <v>High Performer</v>
      </c>
    </row>
    <row r="869" spans="1:10" x14ac:dyDescent="0.3">
      <c r="A869" t="s">
        <v>3389</v>
      </c>
      <c r="B869" t="str">
        <f>IFERROR(INDEX(Raw_Data!Q:Q,MATCH(Product_Master!A869,Raw_Data!N:N,0)),"NOT FOUND")</f>
        <v>Wireless Extenders zBoost YX545 SOHO Signal Booster</v>
      </c>
      <c r="C869" t="str">
        <f>IFERROR(INDEX(Raw_Data!O:O,MATCH(Product_Master!A869,Raw_Data!N:N,0)),"NOT FOUND")</f>
        <v>Technology</v>
      </c>
      <c r="D869" t="str">
        <f>IFERROR(INDEX(Raw_Data!P:P,MATCH(Product_Master!A869,Raw_Data!N:N,0)),"NOT FOUND")</f>
        <v>Phones</v>
      </c>
      <c r="E869" s="11">
        <f>AVERAGEIF(Raw_Data!N:N,Product_Master!A869,Raw_Data!R:R)</f>
        <v>577.76942857142865</v>
      </c>
      <c r="F869" s="11">
        <f>AVERAGEIF(Raw_Data!N:N,Product_Master!A869,Raw_Data!U:U)</f>
        <v>104.75445714285716</v>
      </c>
      <c r="G869">
        <f>SUMIF(Raw_Data!N:N,Product_Master!A869,Raw_Data!S:S)</f>
        <v>24</v>
      </c>
      <c r="H869" s="11">
        <f>SUMIF(Raw_Data!N:N,Product_Master!A869,Raw_Data!R:R)</f>
        <v>4044.3860000000004</v>
      </c>
      <c r="I869" s="13">
        <f t="shared" si="26"/>
        <v>18.13084112149533</v>
      </c>
      <c r="J869" t="str">
        <f t="shared" si="27"/>
        <v>High Performer</v>
      </c>
    </row>
    <row r="870" spans="1:10" x14ac:dyDescent="0.3">
      <c r="A870" t="s">
        <v>3391</v>
      </c>
      <c r="B870" t="str">
        <f>IFERROR(INDEX(Raw_Data!Q:Q,MATCH(Product_Master!A870,Raw_Data!N:N,0)),"NOT FOUND")</f>
        <v>OIC #2 Pencils, Medium Soft</v>
      </c>
      <c r="C870" t="str">
        <f>IFERROR(INDEX(Raw_Data!O:O,MATCH(Product_Master!A870,Raw_Data!N:N,0)),"NOT FOUND")</f>
        <v>Office Supplies</v>
      </c>
      <c r="D870" t="str">
        <f>IFERROR(INDEX(Raw_Data!P:P,MATCH(Product_Master!A870,Raw_Data!N:N,0)),"NOT FOUND")</f>
        <v>Art</v>
      </c>
      <c r="E870" s="11">
        <f>AVERAGEIF(Raw_Data!N:N,Product_Master!A870,Raw_Data!R:R)</f>
        <v>4.4045714285714279</v>
      </c>
      <c r="F870" s="11">
        <f>AVERAGEIF(Raw_Data!N:N,Product_Master!A870,Raw_Data!U:U)</f>
        <v>1.1629142857142856</v>
      </c>
      <c r="G870">
        <f>SUMIF(Raw_Data!N:N,Product_Master!A870,Raw_Data!S:S)</f>
        <v>17</v>
      </c>
      <c r="H870" s="11">
        <f>SUMIF(Raw_Data!N:N,Product_Master!A870,Raw_Data!R:R)</f>
        <v>30.831999999999997</v>
      </c>
      <c r="I870" s="13">
        <f t="shared" si="26"/>
        <v>26.402439024390244</v>
      </c>
      <c r="J870" t="str">
        <f t="shared" si="27"/>
        <v>Low Performer</v>
      </c>
    </row>
    <row r="871" spans="1:10" x14ac:dyDescent="0.3">
      <c r="A871" t="s">
        <v>3394</v>
      </c>
      <c r="B871" t="str">
        <f>IFERROR(INDEX(Raw_Data!Q:Q,MATCH(Product_Master!A871,Raw_Data!N:N,0)),"NOT FOUND")</f>
        <v>Sannysis Cute Owl Design Soft Skin Case Cover for Samsung Galaxy S4</v>
      </c>
      <c r="C871" t="str">
        <f>IFERROR(INDEX(Raw_Data!O:O,MATCH(Product_Master!A871,Raw_Data!N:N,0)),"NOT FOUND")</f>
        <v>Technology</v>
      </c>
      <c r="D871" t="str">
        <f>IFERROR(INDEX(Raw_Data!P:P,MATCH(Product_Master!A871,Raw_Data!N:N,0)),"NOT FOUND")</f>
        <v>Phones</v>
      </c>
      <c r="E871" s="11">
        <f>AVERAGEIF(Raw_Data!N:N,Product_Master!A871,Raw_Data!R:R)</f>
        <v>6.93</v>
      </c>
      <c r="F871" s="11">
        <f>AVERAGEIF(Raw_Data!N:N,Product_Master!A871,Raw_Data!U:U)</f>
        <v>1.1483999999999999</v>
      </c>
      <c r="G871">
        <f>SUMIF(Raw_Data!N:N,Product_Master!A871,Raw_Data!S:S)</f>
        <v>8</v>
      </c>
      <c r="H871" s="11">
        <f>SUMIF(Raw_Data!N:N,Product_Master!A871,Raw_Data!R:R)</f>
        <v>13.86</v>
      </c>
      <c r="I871" s="13">
        <f t="shared" si="26"/>
        <v>16.571428571428569</v>
      </c>
      <c r="J871" t="str">
        <f t="shared" si="27"/>
        <v>Low Performer</v>
      </c>
    </row>
    <row r="872" spans="1:10" x14ac:dyDescent="0.3">
      <c r="A872" t="s">
        <v>3399</v>
      </c>
      <c r="B872" t="str">
        <f>IFERROR(INDEX(Raw_Data!Q:Q,MATCH(Product_Master!A872,Raw_Data!N:N,0)),"NOT FOUND")</f>
        <v>Peel &amp; Stick Add-On Corner Pockets</v>
      </c>
      <c r="C872" t="str">
        <f>IFERROR(INDEX(Raw_Data!O:O,MATCH(Product_Master!A872,Raw_Data!N:N,0)),"NOT FOUND")</f>
        <v>Office Supplies</v>
      </c>
      <c r="D872" t="str">
        <f>IFERROR(INDEX(Raw_Data!P:P,MATCH(Product_Master!A872,Raw_Data!N:N,0)),"NOT FOUND")</f>
        <v>Binders</v>
      </c>
      <c r="E872" s="11">
        <f>AVERAGEIF(Raw_Data!N:N,Product_Master!A872,Raw_Data!R:R)</f>
        <v>5.4308571428571426</v>
      </c>
      <c r="F872" s="11">
        <f>AVERAGEIF(Raw_Data!N:N,Product_Master!A872,Raw_Data!U:U)</f>
        <v>0.6171428571428571</v>
      </c>
      <c r="G872">
        <f>SUMIF(Raw_Data!N:N,Product_Master!A872,Raw_Data!S:S)</f>
        <v>30</v>
      </c>
      <c r="H872" s="11">
        <f>SUMIF(Raw_Data!N:N,Product_Master!A872,Raw_Data!R:R)</f>
        <v>38.015999999999998</v>
      </c>
      <c r="I872" s="13">
        <f t="shared" si="26"/>
        <v>11.363636363636363</v>
      </c>
      <c r="J872" t="str">
        <f t="shared" si="27"/>
        <v>Low Performer</v>
      </c>
    </row>
    <row r="873" spans="1:10" x14ac:dyDescent="0.3">
      <c r="A873" t="s">
        <v>3401</v>
      </c>
      <c r="B873" t="str">
        <f>IFERROR(INDEX(Raw_Data!Q:Q,MATCH(Product_Master!A873,Raw_Data!N:N,0)),"NOT FOUND")</f>
        <v>Carina 42"Hx23 3/4"W Media Storage Unit</v>
      </c>
      <c r="C873" t="str">
        <f>IFERROR(INDEX(Raw_Data!O:O,MATCH(Product_Master!A873,Raw_Data!N:N,0)),"NOT FOUND")</f>
        <v>Office Supplies</v>
      </c>
      <c r="D873" t="str">
        <f>IFERROR(INDEX(Raw_Data!P:P,MATCH(Product_Master!A873,Raw_Data!N:N,0)),"NOT FOUND")</f>
        <v>Storage</v>
      </c>
      <c r="E873" s="11">
        <f>AVERAGEIF(Raw_Data!N:N,Product_Master!A873,Raw_Data!R:R)</f>
        <v>204.47450000000003</v>
      </c>
      <c r="F873" s="11">
        <f>AVERAGEIF(Raw_Data!N:N,Product_Master!A873,Raw_Data!U:U)</f>
        <v>-13.7666</v>
      </c>
      <c r="G873">
        <f>SUMIF(Raw_Data!N:N,Product_Master!A873,Raw_Data!S:S)</f>
        <v>22</v>
      </c>
      <c r="H873" s="11">
        <f>SUMIF(Raw_Data!N:N,Product_Master!A873,Raw_Data!R:R)</f>
        <v>1635.7960000000003</v>
      </c>
      <c r="I873" s="13">
        <f t="shared" si="26"/>
        <v>-6.7326732673267315</v>
      </c>
      <c r="J873" t="str">
        <f t="shared" si="27"/>
        <v>High Performer</v>
      </c>
    </row>
    <row r="874" spans="1:10" x14ac:dyDescent="0.3">
      <c r="A874" t="s">
        <v>3406</v>
      </c>
      <c r="B874" t="str">
        <f>IFERROR(INDEX(Raw_Data!Q:Q,MATCH(Product_Master!A874,Raw_Data!N:N,0)),"NOT FOUND")</f>
        <v>Toshiba IPT2010-SD IP Telephone</v>
      </c>
      <c r="C874" t="str">
        <f>IFERROR(INDEX(Raw_Data!O:O,MATCH(Product_Master!A874,Raw_Data!N:N,0)),"NOT FOUND")</f>
        <v>Technology</v>
      </c>
      <c r="D874" t="str">
        <f>IFERROR(INDEX(Raw_Data!P:P,MATCH(Product_Master!A874,Raw_Data!N:N,0)),"NOT FOUND")</f>
        <v>Phones</v>
      </c>
      <c r="E874" s="11">
        <f>AVERAGEIF(Raw_Data!N:N,Product_Master!A874,Raw_Data!R:R)</f>
        <v>451.71749999999997</v>
      </c>
      <c r="F874" s="11">
        <f>AVERAGEIF(Raw_Data!N:N,Product_Master!A874,Raw_Data!U:U)</f>
        <v>53.163674999999998</v>
      </c>
      <c r="G874">
        <f>SUMIF(Raw_Data!N:N,Product_Master!A874,Raw_Data!S:S)</f>
        <v>31</v>
      </c>
      <c r="H874" s="11">
        <f>SUMIF(Raw_Data!N:N,Product_Master!A874,Raw_Data!R:R)</f>
        <v>3613.74</v>
      </c>
      <c r="I874" s="13">
        <f t="shared" si="26"/>
        <v>11.76923076923077</v>
      </c>
      <c r="J874" t="str">
        <f t="shared" si="27"/>
        <v>High Performer</v>
      </c>
    </row>
    <row r="875" spans="1:10" x14ac:dyDescent="0.3">
      <c r="A875" t="s">
        <v>3408</v>
      </c>
      <c r="B875" t="str">
        <f>IFERROR(INDEX(Raw_Data!Q:Q,MATCH(Product_Master!A875,Raw_Data!N:N,0)),"NOT FOUND")</f>
        <v>GuestStacker Chair with Chrome Finish Legs</v>
      </c>
      <c r="C875" t="str">
        <f>IFERROR(INDEX(Raw_Data!O:O,MATCH(Product_Master!A875,Raw_Data!N:N,0)),"NOT FOUND")</f>
        <v>Furniture</v>
      </c>
      <c r="D875" t="str">
        <f>IFERROR(INDEX(Raw_Data!P:P,MATCH(Product_Master!A875,Raw_Data!N:N,0)),"NOT FOUND")</f>
        <v>Chairs</v>
      </c>
      <c r="E875" s="11">
        <f>AVERAGEIF(Raw_Data!N:N,Product_Master!A875,Raw_Data!R:R)</f>
        <v>1133.8680000000002</v>
      </c>
      <c r="F875" s="11">
        <f>AVERAGEIF(Raw_Data!N:N,Product_Master!A875,Raw_Data!U:U)</f>
        <v>96.657599999999988</v>
      </c>
      <c r="G875">
        <f>SUMIF(Raw_Data!N:N,Product_Master!A875,Raw_Data!S:S)</f>
        <v>31</v>
      </c>
      <c r="H875" s="11">
        <f>SUMIF(Raw_Data!N:N,Product_Master!A875,Raw_Data!R:R)</f>
        <v>9070.9440000000013</v>
      </c>
      <c r="I875" s="13">
        <f t="shared" si="26"/>
        <v>8.524590163934425</v>
      </c>
      <c r="J875" t="str">
        <f t="shared" si="27"/>
        <v>High Performer</v>
      </c>
    </row>
    <row r="876" spans="1:10" x14ac:dyDescent="0.3">
      <c r="A876" t="s">
        <v>3410</v>
      </c>
      <c r="B876" t="str">
        <f>IFERROR(INDEX(Raw_Data!Q:Q,MATCH(Product_Master!A876,Raw_Data!N:N,0)),"NOT FOUND")</f>
        <v>Xerox 1924</v>
      </c>
      <c r="C876" t="str">
        <f>IFERROR(INDEX(Raw_Data!O:O,MATCH(Product_Master!A876,Raw_Data!N:N,0)),"NOT FOUND")</f>
        <v>Office Supplies</v>
      </c>
      <c r="D876" t="str">
        <f>IFERROR(INDEX(Raw_Data!P:P,MATCH(Product_Master!A876,Raw_Data!N:N,0)),"NOT FOUND")</f>
        <v>Paper</v>
      </c>
      <c r="E876" s="11">
        <f>AVERAGEIF(Raw_Data!N:N,Product_Master!A876,Raw_Data!R:R)</f>
        <v>15.028</v>
      </c>
      <c r="F876" s="11">
        <f>AVERAGEIF(Raw_Data!N:N,Product_Master!A876,Raw_Data!U:U)</f>
        <v>6.1845999999999997</v>
      </c>
      <c r="G876">
        <f>SUMIF(Raw_Data!N:N,Product_Master!A876,Raw_Data!S:S)</f>
        <v>12</v>
      </c>
      <c r="H876" s="11">
        <f>SUMIF(Raw_Data!N:N,Product_Master!A876,Raw_Data!R:R)</f>
        <v>60.112000000000002</v>
      </c>
      <c r="I876" s="13">
        <f t="shared" si="26"/>
        <v>41.153846153846153</v>
      </c>
      <c r="J876" t="str">
        <f t="shared" si="27"/>
        <v>Low Performer</v>
      </c>
    </row>
    <row r="877" spans="1:10" x14ac:dyDescent="0.3">
      <c r="A877" t="s">
        <v>3414</v>
      </c>
      <c r="B877" t="str">
        <f>IFERROR(INDEX(Raw_Data!Q:Q,MATCH(Product_Master!A877,Raw_Data!N:N,0)),"NOT FOUND")</f>
        <v>Ultra Door Push Plate</v>
      </c>
      <c r="C877" t="str">
        <f>IFERROR(INDEX(Raw_Data!O:O,MATCH(Product_Master!A877,Raw_Data!N:N,0)),"NOT FOUND")</f>
        <v>Furniture</v>
      </c>
      <c r="D877" t="str">
        <f>IFERROR(INDEX(Raw_Data!P:P,MATCH(Product_Master!A877,Raw_Data!N:N,0)),"NOT FOUND")</f>
        <v>Furnishings</v>
      </c>
      <c r="E877" s="11">
        <f>AVERAGEIF(Raw_Data!N:N,Product_Master!A877,Raw_Data!R:R)</f>
        <v>21.323428571428572</v>
      </c>
      <c r="F877" s="11">
        <f>AVERAGEIF(Raw_Data!N:N,Product_Master!A877,Raw_Data!U:U)</f>
        <v>5.3448857142857147</v>
      </c>
      <c r="G877">
        <f>SUMIF(Raw_Data!N:N,Product_Master!A877,Raw_Data!S:S)</f>
        <v>34</v>
      </c>
      <c r="H877" s="11">
        <f>SUMIF(Raw_Data!N:N,Product_Master!A877,Raw_Data!R:R)</f>
        <v>149.26400000000001</v>
      </c>
      <c r="I877" s="13">
        <f t="shared" si="26"/>
        <v>25.065789473684212</v>
      </c>
      <c r="J877" t="str">
        <f t="shared" si="27"/>
        <v>Low Performer</v>
      </c>
    </row>
    <row r="878" spans="1:10" x14ac:dyDescent="0.3">
      <c r="A878" t="s">
        <v>3417</v>
      </c>
      <c r="B878" t="str">
        <f>IFERROR(INDEX(Raw_Data!Q:Q,MATCH(Product_Master!A878,Raw_Data!N:N,0)),"NOT FOUND")</f>
        <v>Kensington Orbit Wireless Mobile Trackball for PC and Mac</v>
      </c>
      <c r="C878" t="str">
        <f>IFERROR(INDEX(Raw_Data!O:O,MATCH(Product_Master!A878,Raw_Data!N:N,0)),"NOT FOUND")</f>
        <v>Technology</v>
      </c>
      <c r="D878" t="str">
        <f>IFERROR(INDEX(Raw_Data!P:P,MATCH(Product_Master!A878,Raw_Data!N:N,0)),"NOT FOUND")</f>
        <v>Accessories</v>
      </c>
      <c r="E878" s="11">
        <f>AVERAGEIF(Raw_Data!N:N,Product_Master!A878,Raw_Data!R:R)</f>
        <v>340.7432</v>
      </c>
      <c r="F878" s="11">
        <f>AVERAGEIF(Raw_Data!N:N,Product_Master!A878,Raw_Data!U:U)</f>
        <v>71.508079999999993</v>
      </c>
      <c r="G878">
        <f>SUMIF(Raw_Data!N:N,Product_Master!A878,Raw_Data!S:S)</f>
        <v>33</v>
      </c>
      <c r="H878" s="11">
        <f>SUMIF(Raw_Data!N:N,Product_Master!A878,Raw_Data!R:R)</f>
        <v>1703.7160000000001</v>
      </c>
      <c r="I878" s="13">
        <f t="shared" si="26"/>
        <v>20.985915492957744</v>
      </c>
      <c r="J878" t="str">
        <f t="shared" si="27"/>
        <v>High Performer</v>
      </c>
    </row>
    <row r="879" spans="1:10" x14ac:dyDescent="0.3">
      <c r="A879" t="s">
        <v>3419</v>
      </c>
      <c r="B879" t="str">
        <f>IFERROR(INDEX(Raw_Data!Q:Q,MATCH(Product_Master!A879,Raw_Data!N:N,0)),"NOT FOUND")</f>
        <v>Global Chrome Stack Chair</v>
      </c>
      <c r="C879" t="str">
        <f>IFERROR(INDEX(Raw_Data!O:O,MATCH(Product_Master!A879,Raw_Data!N:N,0)),"NOT FOUND")</f>
        <v>Furniture</v>
      </c>
      <c r="D879" t="str">
        <f>IFERROR(INDEX(Raw_Data!P:P,MATCH(Product_Master!A879,Raw_Data!N:N,0)),"NOT FOUND")</f>
        <v>Chairs</v>
      </c>
      <c r="E879" s="11">
        <f>AVERAGEIF(Raw_Data!N:N,Product_Master!A879,Raw_Data!R:R)</f>
        <v>135.97733333333332</v>
      </c>
      <c r="F879" s="11">
        <f>AVERAGEIF(Raw_Data!N:N,Product_Master!A879,Raw_Data!U:U)</f>
        <v>2.5138666666666665</v>
      </c>
      <c r="G879">
        <f>SUMIF(Raw_Data!N:N,Product_Master!A879,Raw_Data!S:S)</f>
        <v>32</v>
      </c>
      <c r="H879" s="11">
        <f>SUMIF(Raw_Data!N:N,Product_Master!A879,Raw_Data!R:R)</f>
        <v>815.86399999999992</v>
      </c>
      <c r="I879" s="13">
        <f t="shared" si="26"/>
        <v>1.8487394957983194</v>
      </c>
      <c r="J879" t="str">
        <f t="shared" si="27"/>
        <v>Medium</v>
      </c>
    </row>
    <row r="880" spans="1:10" x14ac:dyDescent="0.3">
      <c r="A880" t="s">
        <v>3422</v>
      </c>
      <c r="B880" t="str">
        <f>IFERROR(INDEX(Raw_Data!Q:Q,MATCH(Product_Master!A880,Raw_Data!N:N,0)),"NOT FOUND")</f>
        <v>Sauder Facets Collection Locker/File Cabinet, Sky Alder Finish</v>
      </c>
      <c r="C880" t="str">
        <f>IFERROR(INDEX(Raw_Data!O:O,MATCH(Product_Master!A880,Raw_Data!N:N,0)),"NOT FOUND")</f>
        <v>Office Supplies</v>
      </c>
      <c r="D880" t="str">
        <f>IFERROR(INDEX(Raw_Data!P:P,MATCH(Product_Master!A880,Raw_Data!N:N,0)),"NOT FOUND")</f>
        <v>Storage</v>
      </c>
      <c r="E880" s="11">
        <f>AVERAGEIF(Raw_Data!N:N,Product_Master!A880,Raw_Data!R:R)</f>
        <v>853.25400000000002</v>
      </c>
      <c r="F880" s="11">
        <f>AVERAGEIF(Raw_Data!N:N,Product_Master!A880,Raw_Data!U:U)</f>
        <v>111.294</v>
      </c>
      <c r="G880">
        <f>SUMIF(Raw_Data!N:N,Product_Master!A880,Raw_Data!S:S)</f>
        <v>5</v>
      </c>
      <c r="H880" s="11">
        <f>SUMIF(Raw_Data!N:N,Product_Master!A880,Raw_Data!R:R)</f>
        <v>1706.508</v>
      </c>
      <c r="I880" s="13">
        <f t="shared" si="26"/>
        <v>13.043478260869565</v>
      </c>
      <c r="J880" t="str">
        <f t="shared" si="27"/>
        <v>High Performer</v>
      </c>
    </row>
    <row r="881" spans="1:10" x14ac:dyDescent="0.3">
      <c r="A881" t="s">
        <v>3430</v>
      </c>
      <c r="B881" t="str">
        <f>IFERROR(INDEX(Raw_Data!Q:Q,MATCH(Product_Master!A881,Raw_Data!N:N,0)),"NOT FOUND")</f>
        <v>Newell 315</v>
      </c>
      <c r="C881" t="str">
        <f>IFERROR(INDEX(Raw_Data!O:O,MATCH(Product_Master!A881,Raw_Data!N:N,0)),"NOT FOUND")</f>
        <v>Office Supplies</v>
      </c>
      <c r="D881" t="str">
        <f>IFERROR(INDEX(Raw_Data!P:P,MATCH(Product_Master!A881,Raw_Data!N:N,0)),"NOT FOUND")</f>
        <v>Art</v>
      </c>
      <c r="E881" s="11">
        <f>AVERAGEIF(Raw_Data!N:N,Product_Master!A881,Raw_Data!R:R)</f>
        <v>24.318666666666669</v>
      </c>
      <c r="F881" s="11">
        <f>AVERAGEIF(Raw_Data!N:N,Product_Master!A881,Raw_Data!U:U)</f>
        <v>5.6311666666666662</v>
      </c>
      <c r="G881">
        <f>SUMIF(Raw_Data!N:N,Product_Master!A881,Raw_Data!S:S)</f>
        <v>25</v>
      </c>
      <c r="H881" s="11">
        <f>SUMIF(Raw_Data!N:N,Product_Master!A881,Raw_Data!R:R)</f>
        <v>145.91200000000001</v>
      </c>
      <c r="I881" s="13">
        <f t="shared" si="26"/>
        <v>23.155737704918028</v>
      </c>
      <c r="J881" t="str">
        <f t="shared" si="27"/>
        <v>Low Performer</v>
      </c>
    </row>
    <row r="882" spans="1:10" x14ac:dyDescent="0.3">
      <c r="A882" t="s">
        <v>3432</v>
      </c>
      <c r="B882" t="str">
        <f>IFERROR(INDEX(Raw_Data!Q:Q,MATCH(Product_Master!A882,Raw_Data!N:N,0)),"NOT FOUND")</f>
        <v>Pressboard Data Binders by Wilson Jones</v>
      </c>
      <c r="C882" t="str">
        <f>IFERROR(INDEX(Raw_Data!O:O,MATCH(Product_Master!A882,Raw_Data!N:N,0)),"NOT FOUND")</f>
        <v>Office Supplies</v>
      </c>
      <c r="D882" t="str">
        <f>IFERROR(INDEX(Raw_Data!P:P,MATCH(Product_Master!A882,Raw_Data!N:N,0)),"NOT FOUND")</f>
        <v>Binders</v>
      </c>
      <c r="E882" s="11">
        <f>AVERAGEIF(Raw_Data!N:N,Product_Master!A882,Raw_Data!R:R)</f>
        <v>12.415500000000002</v>
      </c>
      <c r="F882" s="11">
        <f>AVERAGEIF(Raw_Data!N:N,Product_Master!A882,Raw_Data!U:U)</f>
        <v>2.863575</v>
      </c>
      <c r="G882">
        <f>SUMIF(Raw_Data!N:N,Product_Master!A882,Raw_Data!S:S)</f>
        <v>27</v>
      </c>
      <c r="H882" s="11">
        <f>SUMIF(Raw_Data!N:N,Product_Master!A882,Raw_Data!R:R)</f>
        <v>99.324000000000012</v>
      </c>
      <c r="I882" s="13">
        <f t="shared" si="26"/>
        <v>23.064516129032256</v>
      </c>
      <c r="J882" t="str">
        <f t="shared" si="27"/>
        <v>Low Performer</v>
      </c>
    </row>
    <row r="883" spans="1:10" x14ac:dyDescent="0.3">
      <c r="A883" t="s">
        <v>3437</v>
      </c>
      <c r="B883" t="str">
        <f>IFERROR(INDEX(Raw_Data!Q:Q,MATCH(Product_Master!A883,Raw_Data!N:N,0)),"NOT FOUND")</f>
        <v>Wilson Jones Standard D-Ring Binders</v>
      </c>
      <c r="C883" t="str">
        <f>IFERROR(INDEX(Raw_Data!O:O,MATCH(Product_Master!A883,Raw_Data!N:N,0)),"NOT FOUND")</f>
        <v>Office Supplies</v>
      </c>
      <c r="D883" t="str">
        <f>IFERROR(INDEX(Raw_Data!P:P,MATCH(Product_Master!A883,Raw_Data!N:N,0)),"NOT FOUND")</f>
        <v>Binders</v>
      </c>
      <c r="E883" s="11">
        <f>AVERAGEIF(Raw_Data!N:N,Product_Master!A883,Raw_Data!R:R)</f>
        <v>12.080750000000002</v>
      </c>
      <c r="F883" s="11">
        <f>AVERAGEIF(Raw_Data!N:N,Product_Master!A883,Raw_Data!U:U)</f>
        <v>3.3648999999999996</v>
      </c>
      <c r="G883">
        <f>SUMIF(Raw_Data!N:N,Product_Master!A883,Raw_Data!S:S)</f>
        <v>26</v>
      </c>
      <c r="H883" s="11">
        <f>SUMIF(Raw_Data!N:N,Product_Master!A883,Raw_Data!R:R)</f>
        <v>96.646000000000015</v>
      </c>
      <c r="I883" s="13">
        <f t="shared" si="26"/>
        <v>27.853403141361248</v>
      </c>
      <c r="J883" t="str">
        <f t="shared" si="27"/>
        <v>Low Performer</v>
      </c>
    </row>
    <row r="884" spans="1:10" x14ac:dyDescent="0.3">
      <c r="A884" t="s">
        <v>3439</v>
      </c>
      <c r="B884" t="str">
        <f>IFERROR(INDEX(Raw_Data!Q:Q,MATCH(Product_Master!A884,Raw_Data!N:N,0)),"NOT FOUND")</f>
        <v>Eldon Expressions Punched Metal &amp; Wood Desk Accessories, Pewter &amp; Cherry</v>
      </c>
      <c r="C884" t="str">
        <f>IFERROR(INDEX(Raw_Data!O:O,MATCH(Product_Master!A884,Raw_Data!N:N,0)),"NOT FOUND")</f>
        <v>Furniture</v>
      </c>
      <c r="D884" t="str">
        <f>IFERROR(INDEX(Raw_Data!P:P,MATCH(Product_Master!A884,Raw_Data!N:N,0)),"NOT FOUND")</f>
        <v>Furnishings</v>
      </c>
      <c r="E884" s="11">
        <f>AVERAGEIF(Raw_Data!N:N,Product_Master!A884,Raw_Data!R:R)</f>
        <v>40.432000000000002</v>
      </c>
      <c r="F884" s="11">
        <f>AVERAGEIF(Raw_Data!N:N,Product_Master!A884,Raw_Data!U:U)</f>
        <v>7.2351999999999999</v>
      </c>
      <c r="G884">
        <f>SUMIF(Raw_Data!N:N,Product_Master!A884,Raw_Data!S:S)</f>
        <v>13</v>
      </c>
      <c r="H884" s="11">
        <f>SUMIF(Raw_Data!N:N,Product_Master!A884,Raw_Data!R:R)</f>
        <v>121.29600000000001</v>
      </c>
      <c r="I884" s="13">
        <f t="shared" si="26"/>
        <v>17.89473684210526</v>
      </c>
      <c r="J884" t="str">
        <f t="shared" si="27"/>
        <v>Low Performer</v>
      </c>
    </row>
    <row r="885" spans="1:10" x14ac:dyDescent="0.3">
      <c r="A885" t="s">
        <v>3441</v>
      </c>
      <c r="B885" t="str">
        <f>IFERROR(INDEX(Raw_Data!Q:Q,MATCH(Product_Master!A885,Raw_Data!N:N,0)),"NOT FOUND")</f>
        <v>Samsung Galaxy Note 2</v>
      </c>
      <c r="C885" t="str">
        <f>IFERROR(INDEX(Raw_Data!O:O,MATCH(Product_Master!A885,Raw_Data!N:N,0)),"NOT FOUND")</f>
        <v>Technology</v>
      </c>
      <c r="D885" t="str">
        <f>IFERROR(INDEX(Raw_Data!P:P,MATCH(Product_Master!A885,Raw_Data!N:N,0)),"NOT FOUND")</f>
        <v>Phones</v>
      </c>
      <c r="E885" s="11">
        <f>AVERAGEIF(Raw_Data!N:N,Product_Master!A885,Raw_Data!R:R)</f>
        <v>929.73575000000005</v>
      </c>
      <c r="F885" s="11">
        <f>AVERAGEIF(Raw_Data!N:N,Product_Master!A885,Raw_Data!U:U)</f>
        <v>44.22355000000001</v>
      </c>
      <c r="G885">
        <f>SUMIF(Raw_Data!N:N,Product_Master!A885,Raw_Data!S:S)</f>
        <v>30</v>
      </c>
      <c r="H885" s="11">
        <f>SUMIF(Raw_Data!N:N,Product_Master!A885,Raw_Data!R:R)</f>
        <v>7437.8860000000004</v>
      </c>
      <c r="I885" s="13">
        <f t="shared" si="26"/>
        <v>4.7565719614417326</v>
      </c>
      <c r="J885" t="str">
        <f t="shared" si="27"/>
        <v>High Performer</v>
      </c>
    </row>
    <row r="886" spans="1:10" x14ac:dyDescent="0.3">
      <c r="A886" t="s">
        <v>3446</v>
      </c>
      <c r="B886" t="str">
        <f>IFERROR(INDEX(Raw_Data!Q:Q,MATCH(Product_Master!A886,Raw_Data!N:N,0)),"NOT FOUND")</f>
        <v>GE DSL Phone Line Filter</v>
      </c>
      <c r="C886" t="str">
        <f>IFERROR(INDEX(Raw_Data!O:O,MATCH(Product_Master!A886,Raw_Data!N:N,0)),"NOT FOUND")</f>
        <v>Technology</v>
      </c>
      <c r="D886" t="str">
        <f>IFERROR(INDEX(Raw_Data!P:P,MATCH(Product_Master!A886,Raw_Data!N:N,0)),"NOT FOUND")</f>
        <v>Phones</v>
      </c>
      <c r="E886" s="11">
        <f>AVERAGEIF(Raw_Data!N:N,Product_Master!A886,Raw_Data!R:R)</f>
        <v>123.96899999999999</v>
      </c>
      <c r="F886" s="11">
        <f>AVERAGEIF(Raw_Data!N:N,Product_Master!A886,Raw_Data!U:U)</f>
        <v>17.495624999999997</v>
      </c>
      <c r="G886">
        <f>SUMIF(Raw_Data!N:N,Product_Master!A886,Raw_Data!S:S)</f>
        <v>15</v>
      </c>
      <c r="H886" s="11">
        <f>SUMIF(Raw_Data!N:N,Product_Master!A886,Raw_Data!R:R)</f>
        <v>495.87599999999998</v>
      </c>
      <c r="I886" s="13">
        <f t="shared" si="26"/>
        <v>14.11290322580645</v>
      </c>
      <c r="J886" t="str">
        <f t="shared" si="27"/>
        <v>Medium</v>
      </c>
    </row>
    <row r="887" spans="1:10" x14ac:dyDescent="0.3">
      <c r="A887" t="s">
        <v>3449</v>
      </c>
      <c r="B887" t="str">
        <f>IFERROR(INDEX(Raw_Data!Q:Q,MATCH(Product_Master!A887,Raw_Data!N:N,0)),"NOT FOUND")</f>
        <v>Easy-staple paper</v>
      </c>
      <c r="C887" t="str">
        <f>IFERROR(INDEX(Raw_Data!O:O,MATCH(Product_Master!A887,Raw_Data!N:N,0)),"NOT FOUND")</f>
        <v>Office Supplies</v>
      </c>
      <c r="D887" t="str">
        <f>IFERROR(INDEX(Raw_Data!P:P,MATCH(Product_Master!A887,Raw_Data!N:N,0)),"NOT FOUND")</f>
        <v>Paper</v>
      </c>
      <c r="E887" s="11">
        <f>AVERAGEIF(Raw_Data!N:N,Product_Master!A887,Raw_Data!R:R)</f>
        <v>51.511199999999995</v>
      </c>
      <c r="F887" s="11">
        <f>AVERAGEIF(Raw_Data!N:N,Product_Master!A887,Raw_Data!U:U)</f>
        <v>21.51708</v>
      </c>
      <c r="G887">
        <f>SUMIF(Raw_Data!N:N,Product_Master!A887,Raw_Data!S:S)</f>
        <v>29</v>
      </c>
      <c r="H887" s="11">
        <f>SUMIF(Raw_Data!N:N,Product_Master!A887,Raw_Data!R:R)</f>
        <v>257.55599999999998</v>
      </c>
      <c r="I887" s="13">
        <f t="shared" si="26"/>
        <v>41.771653543307089</v>
      </c>
      <c r="J887" t="str">
        <f t="shared" si="27"/>
        <v>Low Performer</v>
      </c>
    </row>
    <row r="888" spans="1:10" x14ac:dyDescent="0.3">
      <c r="A888" t="s">
        <v>3450</v>
      </c>
      <c r="B888" t="str">
        <f>IFERROR(INDEX(Raw_Data!Q:Q,MATCH(Product_Master!A888,Raw_Data!N:N,0)),"NOT FOUND")</f>
        <v>Carina Media Storage Towers in Natural &amp; Black</v>
      </c>
      <c r="C888" t="str">
        <f>IFERROR(INDEX(Raw_Data!O:O,MATCH(Product_Master!A888,Raw_Data!N:N,0)),"NOT FOUND")</f>
        <v>Office Supplies</v>
      </c>
      <c r="D888" t="str">
        <f>IFERROR(INDEX(Raw_Data!P:P,MATCH(Product_Master!A888,Raw_Data!N:N,0)),"NOT FOUND")</f>
        <v>Storage</v>
      </c>
      <c r="E888" s="11">
        <f>AVERAGEIF(Raw_Data!N:N,Product_Master!A888,Raw_Data!R:R)</f>
        <v>214.64960000000002</v>
      </c>
      <c r="F888" s="11">
        <f>AVERAGEIF(Raw_Data!N:N,Product_Master!A888,Raw_Data!U:U)</f>
        <v>-24.392000000000003</v>
      </c>
      <c r="G888">
        <f>SUMIF(Raw_Data!N:N,Product_Master!A888,Raw_Data!S:S)</f>
        <v>20</v>
      </c>
      <c r="H888" s="11">
        <f>SUMIF(Raw_Data!N:N,Product_Master!A888,Raw_Data!R:R)</f>
        <v>1073.248</v>
      </c>
      <c r="I888" s="13">
        <f t="shared" si="26"/>
        <v>-11.363636363636363</v>
      </c>
      <c r="J888" t="str">
        <f t="shared" si="27"/>
        <v>Medium</v>
      </c>
    </row>
    <row r="889" spans="1:10" x14ac:dyDescent="0.3">
      <c r="A889" t="s">
        <v>3452</v>
      </c>
      <c r="B889" t="str">
        <f>IFERROR(INDEX(Raw_Data!Q:Q,MATCH(Product_Master!A889,Raw_Data!N:N,0)),"NOT FOUND")</f>
        <v>Fellowes Econo/Stor Drawers</v>
      </c>
      <c r="C889" t="str">
        <f>IFERROR(INDEX(Raw_Data!O:O,MATCH(Product_Master!A889,Raw_Data!N:N,0)),"NOT FOUND")</f>
        <v>Office Supplies</v>
      </c>
      <c r="D889" t="str">
        <f>IFERROR(INDEX(Raw_Data!P:P,MATCH(Product_Master!A889,Raw_Data!N:N,0)),"NOT FOUND")</f>
        <v>Storage</v>
      </c>
      <c r="E889" s="11">
        <f>AVERAGEIF(Raw_Data!N:N,Product_Master!A889,Raw_Data!R:R)</f>
        <v>290.79000000000002</v>
      </c>
      <c r="F889" s="11">
        <f>AVERAGEIF(Raw_Data!N:N,Product_Master!A889,Raw_Data!U:U)</f>
        <v>-28.1097</v>
      </c>
      <c r="G889">
        <f>SUMIF(Raw_Data!N:N,Product_Master!A889,Raw_Data!S:S)</f>
        <v>7</v>
      </c>
      <c r="H889" s="11">
        <f>SUMIF(Raw_Data!N:N,Product_Master!A889,Raw_Data!R:R)</f>
        <v>581.58000000000004</v>
      </c>
      <c r="I889" s="13">
        <f t="shared" si="26"/>
        <v>-9.6666666666666661</v>
      </c>
      <c r="J889" t="str">
        <f t="shared" si="27"/>
        <v>Medium</v>
      </c>
    </row>
    <row r="890" spans="1:10" x14ac:dyDescent="0.3">
      <c r="A890" t="s">
        <v>3455</v>
      </c>
      <c r="B890" t="str">
        <f>IFERROR(INDEX(Raw_Data!Q:Q,MATCH(Product_Master!A890,Raw_Data!N:N,0)),"NOT FOUND")</f>
        <v>SANFORD Liquid Accent Tank-Style Highlighters</v>
      </c>
      <c r="C890" t="str">
        <f>IFERROR(INDEX(Raw_Data!O:O,MATCH(Product_Master!A890,Raw_Data!N:N,0)),"NOT FOUND")</f>
        <v>Office Supplies</v>
      </c>
      <c r="D890" t="str">
        <f>IFERROR(INDEX(Raw_Data!P:P,MATCH(Product_Master!A890,Raw_Data!N:N,0)),"NOT FOUND")</f>
        <v>Art</v>
      </c>
      <c r="E890" s="11">
        <f>AVERAGEIF(Raw_Data!N:N,Product_Master!A890,Raw_Data!R:R)</f>
        <v>4.7333333333333334</v>
      </c>
      <c r="F890" s="11">
        <f>AVERAGEIF(Raw_Data!N:N,Product_Master!A890,Raw_Data!U:U)</f>
        <v>1.4673333333333334</v>
      </c>
      <c r="G890">
        <f>SUMIF(Raw_Data!N:N,Product_Master!A890,Raw_Data!S:S)</f>
        <v>5</v>
      </c>
      <c r="H890" s="11">
        <f>SUMIF(Raw_Data!N:N,Product_Master!A890,Raw_Data!R:R)</f>
        <v>14.2</v>
      </c>
      <c r="I890" s="13">
        <f t="shared" si="26"/>
        <v>31</v>
      </c>
      <c r="J890" t="str">
        <f t="shared" si="27"/>
        <v>Low Performer</v>
      </c>
    </row>
    <row r="891" spans="1:10" x14ac:dyDescent="0.3">
      <c r="A891" t="s">
        <v>3461</v>
      </c>
      <c r="B891" t="str">
        <f>IFERROR(INDEX(Raw_Data!Q:Q,MATCH(Product_Master!A891,Raw_Data!N:N,0)),"NOT FOUND")</f>
        <v>Blue String-Tie &amp; Button Interoffice Envelopes, 10 x 13</v>
      </c>
      <c r="C891" t="str">
        <f>IFERROR(INDEX(Raw_Data!O:O,MATCH(Product_Master!A891,Raw_Data!N:N,0)),"NOT FOUND")</f>
        <v>Office Supplies</v>
      </c>
      <c r="D891" t="str">
        <f>IFERROR(INDEX(Raw_Data!P:P,MATCH(Product_Master!A891,Raw_Data!N:N,0)),"NOT FOUND")</f>
        <v>Envelopes</v>
      </c>
      <c r="E891" s="11">
        <f>AVERAGEIF(Raw_Data!N:N,Product_Master!A891,Raw_Data!R:R)</f>
        <v>111.94399999999999</v>
      </c>
      <c r="F891" s="11">
        <f>AVERAGEIF(Raw_Data!N:N,Product_Master!A891,Raw_Data!U:U)</f>
        <v>42.835714285714289</v>
      </c>
      <c r="G891">
        <f>SUMIF(Raw_Data!N:N,Product_Master!A891,Raw_Data!S:S)</f>
        <v>22</v>
      </c>
      <c r="H891" s="11">
        <f>SUMIF(Raw_Data!N:N,Product_Master!A891,Raw_Data!R:R)</f>
        <v>783.60799999999995</v>
      </c>
      <c r="I891" s="13">
        <f t="shared" si="26"/>
        <v>38.26530612244899</v>
      </c>
      <c r="J891" t="str">
        <f t="shared" si="27"/>
        <v>Medium</v>
      </c>
    </row>
    <row r="892" spans="1:10" x14ac:dyDescent="0.3">
      <c r="A892" t="s">
        <v>3466</v>
      </c>
      <c r="B892" t="str">
        <f>IFERROR(INDEX(Raw_Data!Q:Q,MATCH(Product_Master!A892,Raw_Data!N:N,0)),"NOT FOUND")</f>
        <v>Canon Imageclass D680 Copier / Fax</v>
      </c>
      <c r="C892" t="str">
        <f>IFERROR(INDEX(Raw_Data!O:O,MATCH(Product_Master!A892,Raw_Data!N:N,0)),"NOT FOUND")</f>
        <v>Technology</v>
      </c>
      <c r="D892" t="str">
        <f>IFERROR(INDEX(Raw_Data!P:P,MATCH(Product_Master!A892,Raw_Data!N:N,0)),"NOT FOUND")</f>
        <v>Copiers</v>
      </c>
      <c r="E892" s="11">
        <f>AVERAGEIF(Raw_Data!N:N,Product_Master!A892,Raw_Data!R:R)</f>
        <v>1791.9744000000003</v>
      </c>
      <c r="F892" s="11">
        <f>AVERAGEIF(Raw_Data!N:N,Product_Master!A892,Raw_Data!U:U)</f>
        <v>559.99199999999996</v>
      </c>
      <c r="G892">
        <f>SUMIF(Raw_Data!N:N,Product_Master!A892,Raw_Data!S:S)</f>
        <v>16</v>
      </c>
      <c r="H892" s="11">
        <f>SUMIF(Raw_Data!N:N,Product_Master!A892,Raw_Data!R:R)</f>
        <v>8959.8720000000012</v>
      </c>
      <c r="I892" s="13">
        <f t="shared" si="26"/>
        <v>31.249999999999993</v>
      </c>
      <c r="J892" t="str">
        <f t="shared" si="27"/>
        <v>High Performer</v>
      </c>
    </row>
    <row r="893" spans="1:10" x14ac:dyDescent="0.3">
      <c r="A893" t="s">
        <v>3470</v>
      </c>
      <c r="B893" t="str">
        <f>IFERROR(INDEX(Raw_Data!Q:Q,MATCH(Product_Master!A893,Raw_Data!N:N,0)),"NOT FOUND")</f>
        <v>24-Hour Round Wall Clock</v>
      </c>
      <c r="C893" t="str">
        <f>IFERROR(INDEX(Raw_Data!O:O,MATCH(Product_Master!A893,Raw_Data!N:N,0)),"NOT FOUND")</f>
        <v>Furniture</v>
      </c>
      <c r="D893" t="str">
        <f>IFERROR(INDEX(Raw_Data!P:P,MATCH(Product_Master!A893,Raw_Data!N:N,0)),"NOT FOUND")</f>
        <v>Furnishings</v>
      </c>
      <c r="E893" s="11">
        <f>AVERAGEIF(Raw_Data!N:N,Product_Master!A893,Raw_Data!R:R)</f>
        <v>81.25200000000001</v>
      </c>
      <c r="F893" s="11">
        <f>AVERAGEIF(Raw_Data!N:N,Product_Master!A893,Raw_Data!U:U)</f>
        <v>30.003299999999999</v>
      </c>
      <c r="G893">
        <f>SUMIF(Raw_Data!N:N,Product_Master!A893,Raw_Data!S:S)</f>
        <v>27</v>
      </c>
      <c r="H893" s="11">
        <f>SUMIF(Raw_Data!N:N,Product_Master!A893,Raw_Data!R:R)</f>
        <v>487.51200000000006</v>
      </c>
      <c r="I893" s="13">
        <f t="shared" si="26"/>
        <v>36.92622950819672</v>
      </c>
      <c r="J893" t="str">
        <f t="shared" si="27"/>
        <v>Medium</v>
      </c>
    </row>
    <row r="894" spans="1:10" x14ac:dyDescent="0.3">
      <c r="A894" t="s">
        <v>3472</v>
      </c>
      <c r="B894" t="str">
        <f>IFERROR(INDEX(Raw_Data!Q:Q,MATCH(Product_Master!A894,Raw_Data!N:N,0)),"NOT FOUND")</f>
        <v>Eldon Radial Chair Mat for Low to Medium Pile Carpets</v>
      </c>
      <c r="C894" t="str">
        <f>IFERROR(INDEX(Raw_Data!O:O,MATCH(Product_Master!A894,Raw_Data!N:N,0)),"NOT FOUND")</f>
        <v>Furniture</v>
      </c>
      <c r="D894" t="str">
        <f>IFERROR(INDEX(Raw_Data!P:P,MATCH(Product_Master!A894,Raw_Data!N:N,0)),"NOT FOUND")</f>
        <v>Furnishings</v>
      </c>
      <c r="E894" s="11">
        <f>AVERAGEIF(Raw_Data!N:N,Product_Master!A894,Raw_Data!R:R)</f>
        <v>129.26866666666669</v>
      </c>
      <c r="F894" s="11">
        <f>AVERAGEIF(Raw_Data!N:N,Product_Master!A894,Raw_Data!U:U)</f>
        <v>22.655333333333331</v>
      </c>
      <c r="G894">
        <f>SUMIF(Raw_Data!N:N,Product_Master!A894,Raw_Data!S:S)</f>
        <v>20</v>
      </c>
      <c r="H894" s="11">
        <f>SUMIF(Raw_Data!N:N,Product_Master!A894,Raw_Data!R:R)</f>
        <v>775.61200000000008</v>
      </c>
      <c r="I894" s="13">
        <f t="shared" si="26"/>
        <v>17.525773195876283</v>
      </c>
      <c r="J894" t="str">
        <f t="shared" si="27"/>
        <v>Medium</v>
      </c>
    </row>
    <row r="895" spans="1:10" x14ac:dyDescent="0.3">
      <c r="A895" t="s">
        <v>3477</v>
      </c>
      <c r="B895" t="str">
        <f>IFERROR(INDEX(Raw_Data!Q:Q,MATCH(Product_Master!A895,Raw_Data!N:N,0)),"NOT FOUND")</f>
        <v>Eldon Image Series Desk Accessories, Ebony</v>
      </c>
      <c r="C895" t="str">
        <f>IFERROR(INDEX(Raw_Data!O:O,MATCH(Product_Master!A895,Raw_Data!N:N,0)),"NOT FOUND")</f>
        <v>Furniture</v>
      </c>
      <c r="D895" t="str">
        <f>IFERROR(INDEX(Raw_Data!P:P,MATCH(Product_Master!A895,Raw_Data!N:N,0)),"NOT FOUND")</f>
        <v>Furnishings</v>
      </c>
      <c r="E895" s="11">
        <f>AVERAGEIF(Raw_Data!N:N,Product_Master!A895,Raw_Data!R:R)</f>
        <v>36.061999999999998</v>
      </c>
      <c r="F895" s="11">
        <f>AVERAGEIF(Raw_Data!N:N,Product_Master!A895,Raw_Data!U:U)</f>
        <v>11.164399999999999</v>
      </c>
      <c r="G895">
        <f>SUMIF(Raw_Data!N:N,Product_Master!A895,Raw_Data!S:S)</f>
        <v>18</v>
      </c>
      <c r="H895" s="11">
        <f>SUMIF(Raw_Data!N:N,Product_Master!A895,Raw_Data!R:R)</f>
        <v>180.30999999999997</v>
      </c>
      <c r="I895" s="13">
        <f t="shared" si="26"/>
        <v>30.958904109589042</v>
      </c>
      <c r="J895" t="str">
        <f t="shared" si="27"/>
        <v>Low Performer</v>
      </c>
    </row>
    <row r="896" spans="1:10" x14ac:dyDescent="0.3">
      <c r="A896" t="s">
        <v>3479</v>
      </c>
      <c r="B896" t="str">
        <f>IFERROR(INDEX(Raw_Data!Q:Q,MATCH(Product_Master!A896,Raw_Data!N:N,0)),"NOT FOUND")</f>
        <v>Sanford 52201 APSCO Electric Pencil Sharpener</v>
      </c>
      <c r="C896" t="str">
        <f>IFERROR(INDEX(Raw_Data!O:O,MATCH(Product_Master!A896,Raw_Data!N:N,0)),"NOT FOUND")</f>
        <v>Office Supplies</v>
      </c>
      <c r="D896" t="str">
        <f>IFERROR(INDEX(Raw_Data!P:P,MATCH(Product_Master!A896,Raw_Data!N:N,0)),"NOT FOUND")</f>
        <v>Art</v>
      </c>
      <c r="E896" s="11">
        <f>AVERAGEIF(Raw_Data!N:N,Product_Master!A896,Raw_Data!R:R)</f>
        <v>141.34649999999999</v>
      </c>
      <c r="F896" s="11">
        <f>AVERAGEIF(Raw_Data!N:N,Product_Master!A896,Raw_Data!U:U)</f>
        <v>35.234200000000001</v>
      </c>
      <c r="G896">
        <f>SUMIF(Raw_Data!N:N,Product_Master!A896,Raw_Data!S:S)</f>
        <v>14</v>
      </c>
      <c r="H896" s="11">
        <f>SUMIF(Raw_Data!N:N,Product_Master!A896,Raw_Data!R:R)</f>
        <v>565.38599999999997</v>
      </c>
      <c r="I896" s="13">
        <f t="shared" si="26"/>
        <v>24.927536231884059</v>
      </c>
      <c r="J896" t="str">
        <f t="shared" si="27"/>
        <v>Medium</v>
      </c>
    </row>
    <row r="897" spans="1:10" x14ac:dyDescent="0.3">
      <c r="A897" t="s">
        <v>3482</v>
      </c>
      <c r="B897" t="str">
        <f>IFERROR(INDEX(Raw_Data!Q:Q,MATCH(Product_Master!A897,Raw_Data!N:N,0)),"NOT FOUND")</f>
        <v>Samsung Replacement EH64AVFWE Premium Headset</v>
      </c>
      <c r="C897" t="str">
        <f>IFERROR(INDEX(Raw_Data!O:O,MATCH(Product_Master!A897,Raw_Data!N:N,0)),"NOT FOUND")</f>
        <v>Technology</v>
      </c>
      <c r="D897" t="str">
        <f>IFERROR(INDEX(Raw_Data!P:P,MATCH(Product_Master!A897,Raw_Data!N:N,0)),"NOT FOUND")</f>
        <v>Phones</v>
      </c>
      <c r="E897" s="11">
        <f>AVERAGEIF(Raw_Data!N:N,Product_Master!A897,Raw_Data!R:R)</f>
        <v>20.9</v>
      </c>
      <c r="F897" s="11">
        <f>AVERAGEIF(Raw_Data!N:N,Product_Master!A897,Raw_Data!U:U)</f>
        <v>3.5750000000000002</v>
      </c>
      <c r="G897">
        <f>SUMIF(Raw_Data!N:N,Product_Master!A897,Raw_Data!S:S)</f>
        <v>21</v>
      </c>
      <c r="H897" s="11">
        <f>SUMIF(Raw_Data!N:N,Product_Master!A897,Raw_Data!R:R)</f>
        <v>104.5</v>
      </c>
      <c r="I897" s="13">
        <f t="shared" si="26"/>
        <v>17.10526315789474</v>
      </c>
      <c r="J897" t="str">
        <f t="shared" si="27"/>
        <v>Low Performer</v>
      </c>
    </row>
    <row r="898" spans="1:10" x14ac:dyDescent="0.3">
      <c r="A898" t="s">
        <v>3485</v>
      </c>
      <c r="B898" t="str">
        <f>IFERROR(INDEX(Raw_Data!Q:Q,MATCH(Product_Master!A898,Raw_Data!N:N,0)),"NOT FOUND")</f>
        <v>GBC DocuBind P100 Manual Binding Machine</v>
      </c>
      <c r="C898" t="str">
        <f>IFERROR(INDEX(Raw_Data!O:O,MATCH(Product_Master!A898,Raw_Data!N:N,0)),"NOT FOUND")</f>
        <v>Office Supplies</v>
      </c>
      <c r="D898" t="str">
        <f>IFERROR(INDEX(Raw_Data!P:P,MATCH(Product_Master!A898,Raw_Data!N:N,0)),"NOT FOUND")</f>
        <v>Binders</v>
      </c>
      <c r="E898" s="11">
        <f>AVERAGEIF(Raw_Data!N:N,Product_Master!A898,Raw_Data!R:R)</f>
        <v>369.30550000000005</v>
      </c>
      <c r="F898" s="11">
        <f>AVERAGEIF(Raw_Data!N:N,Product_Master!A898,Raw_Data!U:U)</f>
        <v>61.20512500000001</v>
      </c>
      <c r="G898">
        <f>SUMIF(Raw_Data!N:N,Product_Master!A898,Raw_Data!S:S)</f>
        <v>27</v>
      </c>
      <c r="H898" s="11">
        <f>SUMIF(Raw_Data!N:N,Product_Master!A898,Raw_Data!R:R)</f>
        <v>2954.4440000000004</v>
      </c>
      <c r="I898" s="13">
        <f t="shared" si="26"/>
        <v>16.573033707865171</v>
      </c>
      <c r="J898" t="str">
        <f t="shared" si="27"/>
        <v>High Performer</v>
      </c>
    </row>
    <row r="899" spans="1:10" x14ac:dyDescent="0.3">
      <c r="A899" t="s">
        <v>3491</v>
      </c>
      <c r="B899" t="str">
        <f>IFERROR(INDEX(Raw_Data!Q:Q,MATCH(Product_Master!A899,Raw_Data!N:N,0)),"NOT FOUND")</f>
        <v>Fashion Color Clasp Envelopes</v>
      </c>
      <c r="C899" t="str">
        <f>IFERROR(INDEX(Raw_Data!O:O,MATCH(Product_Master!A899,Raw_Data!N:N,0)),"NOT FOUND")</f>
        <v>Office Supplies</v>
      </c>
      <c r="D899" t="str">
        <f>IFERROR(INDEX(Raw_Data!P:P,MATCH(Product_Master!A899,Raw_Data!N:N,0)),"NOT FOUND")</f>
        <v>Envelopes</v>
      </c>
      <c r="E899" s="11">
        <f>AVERAGEIF(Raw_Data!N:N,Product_Master!A899,Raw_Data!R:R)</f>
        <v>25.968</v>
      </c>
      <c r="F899" s="11">
        <f>AVERAGEIF(Raw_Data!N:N,Product_Master!A899,Raw_Data!U:U)</f>
        <v>12.172499999999999</v>
      </c>
      <c r="G899">
        <f>SUMIF(Raw_Data!N:N,Product_Master!A899,Raw_Data!S:S)</f>
        <v>15</v>
      </c>
      <c r="H899" s="11">
        <f>SUMIF(Raw_Data!N:N,Product_Master!A899,Raw_Data!R:R)</f>
        <v>77.903999999999996</v>
      </c>
      <c r="I899" s="13">
        <f t="shared" ref="I899:I962" si="28">IF(E899&gt;0,(F899/E899)*100,0)</f>
        <v>46.875</v>
      </c>
      <c r="J899" t="str">
        <f t="shared" ref="J899:J962" si="29">IF(H899&gt;=1234,"High Performer",IF(H899&gt;=295,"Medium","Low Performer"))</f>
        <v>Low Performer</v>
      </c>
    </row>
    <row r="900" spans="1:10" x14ac:dyDescent="0.3">
      <c r="A900" t="s">
        <v>3497</v>
      </c>
      <c r="B900" t="str">
        <f>IFERROR(INDEX(Raw_Data!Q:Q,MATCH(Product_Master!A900,Raw_Data!N:N,0)),"NOT FOUND")</f>
        <v>Hon Non-Folding Utility Tables</v>
      </c>
      <c r="C900" t="str">
        <f>IFERROR(INDEX(Raw_Data!O:O,MATCH(Product_Master!A900,Raw_Data!N:N,0)),"NOT FOUND")</f>
        <v>Furniture</v>
      </c>
      <c r="D900" t="str">
        <f>IFERROR(INDEX(Raw_Data!P:P,MATCH(Product_Master!A900,Raw_Data!N:N,0)),"NOT FOUND")</f>
        <v>Tables</v>
      </c>
      <c r="E900" s="11">
        <f>AVERAGEIF(Raw_Data!N:N,Product_Master!A900,Raw_Data!R:R)</f>
        <v>755.12940000000003</v>
      </c>
      <c r="F900" s="11">
        <f>AVERAGEIF(Raw_Data!N:N,Product_Master!A900,Raw_Data!U:U)</f>
        <v>108.3308</v>
      </c>
      <c r="G900">
        <f>SUMIF(Raw_Data!N:N,Product_Master!A900,Raw_Data!S:S)</f>
        <v>29</v>
      </c>
      <c r="H900" s="11">
        <f>SUMIF(Raw_Data!N:N,Product_Master!A900,Raw_Data!R:R)</f>
        <v>3775.6469999999999</v>
      </c>
      <c r="I900" s="13">
        <f t="shared" si="28"/>
        <v>14.345991561181433</v>
      </c>
      <c r="J900" t="str">
        <f t="shared" si="29"/>
        <v>High Performer</v>
      </c>
    </row>
    <row r="901" spans="1:10" x14ac:dyDescent="0.3">
      <c r="A901" t="s">
        <v>3499</v>
      </c>
      <c r="B901" t="str">
        <f>IFERROR(INDEX(Raw_Data!Q:Q,MATCH(Product_Master!A901,Raw_Data!N:N,0)),"NOT FOUND")</f>
        <v>Bestar Classic Bookcase</v>
      </c>
      <c r="C901" t="str">
        <f>IFERROR(INDEX(Raw_Data!O:O,MATCH(Product_Master!A901,Raw_Data!N:N,0)),"NOT FOUND")</f>
        <v>Furniture</v>
      </c>
      <c r="D901" t="str">
        <f>IFERROR(INDEX(Raw_Data!P:P,MATCH(Product_Master!A901,Raw_Data!N:N,0)),"NOT FOUND")</f>
        <v>Bookcases</v>
      </c>
      <c r="E901" s="11">
        <f>AVERAGEIF(Raw_Data!N:N,Product_Master!A901,Raw_Data!R:R)</f>
        <v>237.22627500000002</v>
      </c>
      <c r="F901" s="11">
        <f>AVERAGEIF(Raw_Data!N:N,Product_Master!A901,Raw_Data!U:U)</f>
        <v>-76.617337499999991</v>
      </c>
      <c r="G901">
        <f>SUMIF(Raw_Data!N:N,Product_Master!A901,Raw_Data!S:S)</f>
        <v>31</v>
      </c>
      <c r="H901" s="11">
        <f>SUMIF(Raw_Data!N:N,Product_Master!A901,Raw_Data!R:R)</f>
        <v>1897.8102000000001</v>
      </c>
      <c r="I901" s="13">
        <f t="shared" si="28"/>
        <v>-32.297154899894622</v>
      </c>
      <c r="J901" t="str">
        <f t="shared" si="29"/>
        <v>High Performer</v>
      </c>
    </row>
    <row r="902" spans="1:10" x14ac:dyDescent="0.3">
      <c r="A902" t="s">
        <v>3502</v>
      </c>
      <c r="B902" t="str">
        <f>IFERROR(INDEX(Raw_Data!Q:Q,MATCH(Product_Master!A902,Raw_Data!N:N,0)),"NOT FOUND")</f>
        <v>Staples in misc. colors</v>
      </c>
      <c r="C902" t="str">
        <f>IFERROR(INDEX(Raw_Data!O:O,MATCH(Product_Master!A902,Raw_Data!N:N,0)),"NOT FOUND")</f>
        <v>Office Supplies</v>
      </c>
      <c r="D902" t="str">
        <f>IFERROR(INDEX(Raw_Data!P:P,MATCH(Product_Master!A902,Raw_Data!N:N,0)),"NOT FOUND")</f>
        <v>Art</v>
      </c>
      <c r="E902" s="11">
        <f>AVERAGEIF(Raw_Data!N:N,Product_Master!A902,Raw_Data!R:R)</f>
        <v>27.173999999999999</v>
      </c>
      <c r="F902" s="11">
        <f>AVERAGEIF(Raw_Data!N:N,Product_Master!A902,Raw_Data!U:U)</f>
        <v>11.16075</v>
      </c>
      <c r="G902">
        <f>SUMIF(Raw_Data!N:N,Product_Master!A902,Raw_Data!S:S)</f>
        <v>9</v>
      </c>
      <c r="H902" s="11">
        <f>SUMIF(Raw_Data!N:N,Product_Master!A902,Raw_Data!R:R)</f>
        <v>54.347999999999999</v>
      </c>
      <c r="I902" s="13">
        <f t="shared" si="28"/>
        <v>41.071428571428577</v>
      </c>
      <c r="J902" t="str">
        <f t="shared" si="29"/>
        <v>Low Performer</v>
      </c>
    </row>
    <row r="903" spans="1:10" x14ac:dyDescent="0.3">
      <c r="A903" t="s">
        <v>3503</v>
      </c>
      <c r="B903" t="str">
        <f>IFERROR(INDEX(Raw_Data!Q:Q,MATCH(Product_Master!A903,Raw_Data!N:N,0)),"NOT FOUND")</f>
        <v>Office Star - Contemporary Swivel Chair with Padded Adjustable Arms and Flex Back</v>
      </c>
      <c r="C903" t="str">
        <f>IFERROR(INDEX(Raw_Data!O:O,MATCH(Product_Master!A903,Raw_Data!N:N,0)),"NOT FOUND")</f>
        <v>Furniture</v>
      </c>
      <c r="D903" t="str">
        <f>IFERROR(INDEX(Raw_Data!P:P,MATCH(Product_Master!A903,Raw_Data!N:N,0)),"NOT FOUND")</f>
        <v>Chairs</v>
      </c>
      <c r="E903" s="11">
        <f>AVERAGEIF(Raw_Data!N:N,Product_Master!A903,Raw_Data!R:R)</f>
        <v>569.9620000000001</v>
      </c>
      <c r="F903" s="11">
        <f>AVERAGEIF(Raw_Data!N:N,Product_Master!A903,Raw_Data!U:U)</f>
        <v>60.822799999999994</v>
      </c>
      <c r="G903">
        <f>SUMIF(Raw_Data!N:N,Product_Master!A903,Raw_Data!S:S)</f>
        <v>32</v>
      </c>
      <c r="H903" s="11">
        <f>SUMIF(Raw_Data!N:N,Product_Master!A903,Raw_Data!R:R)</f>
        <v>3989.7340000000004</v>
      </c>
      <c r="I903" s="13">
        <f t="shared" si="28"/>
        <v>10.671378091872787</v>
      </c>
      <c r="J903" t="str">
        <f t="shared" si="29"/>
        <v>High Performer</v>
      </c>
    </row>
    <row r="904" spans="1:10" x14ac:dyDescent="0.3">
      <c r="A904" t="s">
        <v>3505</v>
      </c>
      <c r="B904" t="str">
        <f>IFERROR(INDEX(Raw_Data!Q:Q,MATCH(Product_Master!A904,Raw_Data!N:N,0)),"NOT FOUND")</f>
        <v>Sanford Pocket Accent Highlighters</v>
      </c>
      <c r="C904" t="str">
        <f>IFERROR(INDEX(Raw_Data!O:O,MATCH(Product_Master!A904,Raw_Data!N:N,0)),"NOT FOUND")</f>
        <v>Office Supplies</v>
      </c>
      <c r="D904" t="str">
        <f>IFERROR(INDEX(Raw_Data!P:P,MATCH(Product_Master!A904,Raw_Data!N:N,0)),"NOT FOUND")</f>
        <v>Art</v>
      </c>
      <c r="E904" s="11">
        <f>AVERAGEIF(Raw_Data!N:N,Product_Master!A904,Raw_Data!R:R)</f>
        <v>7.4666666666666659</v>
      </c>
      <c r="F904" s="11">
        <f>AVERAGEIF(Raw_Data!N:N,Product_Master!A904,Raw_Data!U:U)</f>
        <v>3.2106666666666666</v>
      </c>
      <c r="G904">
        <f>SUMIF(Raw_Data!N:N,Product_Master!A904,Raw_Data!S:S)</f>
        <v>14</v>
      </c>
      <c r="H904" s="11">
        <f>SUMIF(Raw_Data!N:N,Product_Master!A904,Raw_Data!R:R)</f>
        <v>22.4</v>
      </c>
      <c r="I904" s="13">
        <f t="shared" si="28"/>
        <v>43.000000000000007</v>
      </c>
      <c r="J904" t="str">
        <f t="shared" si="29"/>
        <v>Low Performer</v>
      </c>
    </row>
    <row r="905" spans="1:10" x14ac:dyDescent="0.3">
      <c r="A905" t="s">
        <v>3508</v>
      </c>
      <c r="B905" t="str">
        <f>IFERROR(INDEX(Raw_Data!Q:Q,MATCH(Product_Master!A905,Raw_Data!N:N,0)),"NOT FOUND")</f>
        <v>Mitel MiVoice 5330e IP Phone</v>
      </c>
      <c r="C905" t="str">
        <f>IFERROR(INDEX(Raw_Data!O:O,MATCH(Product_Master!A905,Raw_Data!N:N,0)),"NOT FOUND")</f>
        <v>Technology</v>
      </c>
      <c r="D905" t="str">
        <f>IFERROR(INDEX(Raw_Data!P:P,MATCH(Product_Master!A905,Raw_Data!N:N,0)),"NOT FOUND")</f>
        <v>Phones</v>
      </c>
      <c r="E905" s="11">
        <f>AVERAGEIF(Raw_Data!N:N,Product_Master!A905,Raw_Data!R:R)</f>
        <v>855.5244444444445</v>
      </c>
      <c r="F905" s="11">
        <f>AVERAGEIF(Raw_Data!N:N,Product_Master!A905,Raw_Data!U:U)</f>
        <v>86.77462222222222</v>
      </c>
      <c r="G905">
        <f>SUMIF(Raw_Data!N:N,Product_Master!A905,Raw_Data!S:S)</f>
        <v>34</v>
      </c>
      <c r="H905" s="11">
        <f>SUMIF(Raw_Data!N:N,Product_Master!A905,Raw_Data!R:R)</f>
        <v>7699.72</v>
      </c>
      <c r="I905" s="13">
        <f t="shared" si="28"/>
        <v>10.142857142857142</v>
      </c>
      <c r="J905" t="str">
        <f t="shared" si="29"/>
        <v>High Performer</v>
      </c>
    </row>
    <row r="906" spans="1:10" x14ac:dyDescent="0.3">
      <c r="A906" t="s">
        <v>3513</v>
      </c>
      <c r="B906" t="str">
        <f>IFERROR(INDEX(Raw_Data!Q:Q,MATCH(Product_Master!A906,Raw_Data!N:N,0)),"NOT FOUND")</f>
        <v>Westinghouse Clip-On Gooseneck Lamps</v>
      </c>
      <c r="C906" t="str">
        <f>IFERROR(INDEX(Raw_Data!O:O,MATCH(Product_Master!A906,Raw_Data!N:N,0)),"NOT FOUND")</f>
        <v>Furniture</v>
      </c>
      <c r="D906" t="str">
        <f>IFERROR(INDEX(Raw_Data!P:P,MATCH(Product_Master!A906,Raw_Data!N:N,0)),"NOT FOUND")</f>
        <v>Furnishings</v>
      </c>
      <c r="E906" s="11">
        <f>AVERAGEIF(Raw_Data!N:N,Product_Master!A906,Raw_Data!R:R)</f>
        <v>31.061999999999998</v>
      </c>
      <c r="F906" s="11">
        <f>AVERAGEIF(Raw_Data!N:N,Product_Master!A906,Raw_Data!U:U)</f>
        <v>4.9104000000000001</v>
      </c>
      <c r="G906">
        <f>SUMIF(Raw_Data!N:N,Product_Master!A906,Raw_Data!S:S)</f>
        <v>38</v>
      </c>
      <c r="H906" s="11">
        <f>SUMIF(Raw_Data!N:N,Product_Master!A906,Raw_Data!R:R)</f>
        <v>279.55799999999999</v>
      </c>
      <c r="I906" s="13">
        <f t="shared" si="28"/>
        <v>15.808383233532936</v>
      </c>
      <c r="J906" t="str">
        <f t="shared" si="29"/>
        <v>Low Performer</v>
      </c>
    </row>
    <row r="907" spans="1:10" x14ac:dyDescent="0.3">
      <c r="A907" t="s">
        <v>3515</v>
      </c>
      <c r="B907" t="str">
        <f>IFERROR(INDEX(Raw_Data!Q:Q,MATCH(Product_Master!A907,Raw_Data!N:N,0)),"NOT FOUND")</f>
        <v>Howard Miller Distant Time Traveler Alarm Clock</v>
      </c>
      <c r="C907" t="str">
        <f>IFERROR(INDEX(Raw_Data!O:O,MATCH(Product_Master!A907,Raw_Data!N:N,0)),"NOT FOUND")</f>
        <v>Furniture</v>
      </c>
      <c r="D907" t="str">
        <f>IFERROR(INDEX(Raw_Data!P:P,MATCH(Product_Master!A907,Raw_Data!N:N,0)),"NOT FOUND")</f>
        <v>Furnishings</v>
      </c>
      <c r="E907" s="11">
        <f>AVERAGEIF(Raw_Data!N:N,Product_Master!A907,Raw_Data!R:R)</f>
        <v>88.658000000000001</v>
      </c>
      <c r="F907" s="11">
        <f>AVERAGEIF(Raw_Data!N:N,Product_Master!A907,Raw_Data!U:U)</f>
        <v>32.035699999999999</v>
      </c>
      <c r="G907">
        <f>SUMIF(Raw_Data!N:N,Product_Master!A907,Raw_Data!S:S)</f>
        <v>21</v>
      </c>
      <c r="H907" s="11">
        <f>SUMIF(Raw_Data!N:N,Product_Master!A907,Raw_Data!R:R)</f>
        <v>531.94799999999998</v>
      </c>
      <c r="I907" s="13">
        <f t="shared" si="28"/>
        <v>36.134020618556697</v>
      </c>
      <c r="J907" t="str">
        <f t="shared" si="29"/>
        <v>Medium</v>
      </c>
    </row>
    <row r="908" spans="1:10" x14ac:dyDescent="0.3">
      <c r="A908" t="s">
        <v>3518</v>
      </c>
      <c r="B908" t="str">
        <f>IFERROR(INDEX(Raw_Data!Q:Q,MATCH(Product_Master!A908,Raw_Data!N:N,0)),"NOT FOUND")</f>
        <v>Tennsco Double-Tier Lockers</v>
      </c>
      <c r="C908" t="str">
        <f>IFERROR(INDEX(Raw_Data!O:O,MATCH(Product_Master!A908,Raw_Data!N:N,0)),"NOT FOUND")</f>
        <v>Office Supplies</v>
      </c>
      <c r="D908" t="str">
        <f>IFERROR(INDEX(Raw_Data!P:P,MATCH(Product_Master!A908,Raw_Data!N:N,0)),"NOT FOUND")</f>
        <v>Storage</v>
      </c>
      <c r="E908" s="11">
        <f>AVERAGEIF(Raw_Data!N:N,Product_Master!A908,Raw_Data!R:R)</f>
        <v>802.57133333333331</v>
      </c>
      <c r="F908" s="11">
        <f>AVERAGEIF(Raw_Data!N:N,Product_Master!A908,Raw_Data!U:U)</f>
        <v>35.815683333333332</v>
      </c>
      <c r="G908">
        <f>SUMIF(Raw_Data!N:N,Product_Master!A908,Raw_Data!S:S)</f>
        <v>47</v>
      </c>
      <c r="H908" s="11">
        <f>SUMIF(Raw_Data!N:N,Product_Master!A908,Raw_Data!R:R)</f>
        <v>9630.8559999999998</v>
      </c>
      <c r="I908" s="13">
        <f t="shared" si="28"/>
        <v>4.462616822429907</v>
      </c>
      <c r="J908" t="str">
        <f t="shared" si="29"/>
        <v>High Performer</v>
      </c>
    </row>
    <row r="909" spans="1:10" x14ac:dyDescent="0.3">
      <c r="A909" t="s">
        <v>3523</v>
      </c>
      <c r="B909" t="str">
        <f>IFERROR(INDEX(Raw_Data!Q:Q,MATCH(Product_Master!A909,Raw_Data!N:N,0)),"NOT FOUND")</f>
        <v>Wilson SignalBoost 841262 DB PRO Amplifier Kit</v>
      </c>
      <c r="C909" t="str">
        <f>IFERROR(INDEX(Raw_Data!O:O,MATCH(Product_Master!A909,Raw_Data!N:N,0)),"NOT FOUND")</f>
        <v>Technology</v>
      </c>
      <c r="D909" t="str">
        <f>IFERROR(INDEX(Raw_Data!P:P,MATCH(Product_Master!A909,Raw_Data!N:N,0)),"NOT FOUND")</f>
        <v>Phones</v>
      </c>
      <c r="E909" s="11">
        <f>AVERAGEIF(Raw_Data!N:N,Product_Master!A909,Raw_Data!R:R)</f>
        <v>887.87666666666667</v>
      </c>
      <c r="F909" s="11">
        <f>AVERAGEIF(Raw_Data!N:N,Product_Master!A909,Raw_Data!U:U)</f>
        <v>173.97583333333333</v>
      </c>
      <c r="G909">
        <f>SUMIF(Raw_Data!N:N,Product_Master!A909,Raw_Data!S:S)</f>
        <v>17</v>
      </c>
      <c r="H909" s="11">
        <f>SUMIF(Raw_Data!N:N,Product_Master!A909,Raw_Data!R:R)</f>
        <v>5327.26</v>
      </c>
      <c r="I909" s="13">
        <f t="shared" si="28"/>
        <v>19.594594594594593</v>
      </c>
      <c r="J909" t="str">
        <f t="shared" si="29"/>
        <v>High Performer</v>
      </c>
    </row>
    <row r="910" spans="1:10" x14ac:dyDescent="0.3">
      <c r="A910" t="s">
        <v>3529</v>
      </c>
      <c r="B910" t="str">
        <f>IFERROR(INDEX(Raw_Data!Q:Q,MATCH(Product_Master!A910,Raw_Data!N:N,0)),"NOT FOUND")</f>
        <v>XtraLife ClearVue Slant-D Ring Binder, White, 3"</v>
      </c>
      <c r="C910" t="str">
        <f>IFERROR(INDEX(Raw_Data!O:O,MATCH(Product_Master!A910,Raw_Data!N:N,0)),"NOT FOUND")</f>
        <v>Office Supplies</v>
      </c>
      <c r="D910" t="str">
        <f>IFERROR(INDEX(Raw_Data!P:P,MATCH(Product_Master!A910,Raw_Data!N:N,0)),"NOT FOUND")</f>
        <v>Binders</v>
      </c>
      <c r="E910" s="11">
        <f>AVERAGEIF(Raw_Data!N:N,Product_Master!A910,Raw_Data!R:R)</f>
        <v>38.608399999999996</v>
      </c>
      <c r="F910" s="11">
        <f>AVERAGEIF(Raw_Data!N:N,Product_Master!A910,Raw_Data!U:U)</f>
        <v>7.6923200000000005</v>
      </c>
      <c r="G910">
        <f>SUMIF(Raw_Data!N:N,Product_Master!A910,Raw_Data!S:S)</f>
        <v>39</v>
      </c>
      <c r="H910" s="11">
        <f>SUMIF(Raw_Data!N:N,Product_Master!A910,Raw_Data!R:R)</f>
        <v>386.08399999999995</v>
      </c>
      <c r="I910" s="13">
        <f t="shared" si="28"/>
        <v>19.92395437262358</v>
      </c>
      <c r="J910" t="str">
        <f t="shared" si="29"/>
        <v>Medium</v>
      </c>
    </row>
    <row r="911" spans="1:10" x14ac:dyDescent="0.3">
      <c r="A911" t="s">
        <v>3538</v>
      </c>
      <c r="B911" t="str">
        <f>IFERROR(INDEX(Raw_Data!Q:Q,MATCH(Product_Master!A911,Raw_Data!N:N,0)),"NOT FOUND")</f>
        <v>Pencil and Crayon Sharpener</v>
      </c>
      <c r="C911" t="str">
        <f>IFERROR(INDEX(Raw_Data!O:O,MATCH(Product_Master!A911,Raw_Data!N:N,0)),"NOT FOUND")</f>
        <v>Office Supplies</v>
      </c>
      <c r="D911" t="str">
        <f>IFERROR(INDEX(Raw_Data!P:P,MATCH(Product_Master!A911,Raw_Data!N:N,0)),"NOT FOUND")</f>
        <v>Art</v>
      </c>
      <c r="E911" s="11">
        <f>AVERAGEIF(Raw_Data!N:N,Product_Master!A911,Raw_Data!R:R)</f>
        <v>7.3365</v>
      </c>
      <c r="F911" s="11">
        <f>AVERAGEIF(Raw_Data!N:N,Product_Master!A911,Raw_Data!U:U)</f>
        <v>0.94169999999999998</v>
      </c>
      <c r="G911">
        <f>SUMIF(Raw_Data!N:N,Product_Master!A911,Raw_Data!S:S)</f>
        <v>16</v>
      </c>
      <c r="H911" s="11">
        <f>SUMIF(Raw_Data!N:N,Product_Master!A911,Raw_Data!R:R)</f>
        <v>29.346</v>
      </c>
      <c r="I911" s="13">
        <f t="shared" si="28"/>
        <v>12.835820895522387</v>
      </c>
      <c r="J911" t="str">
        <f t="shared" si="29"/>
        <v>Low Performer</v>
      </c>
    </row>
    <row r="912" spans="1:10" x14ac:dyDescent="0.3">
      <c r="A912" t="s">
        <v>3545</v>
      </c>
      <c r="B912" t="str">
        <f>IFERROR(INDEX(Raw_Data!Q:Q,MATCH(Product_Master!A912,Raw_Data!N:N,0)),"NOT FOUND")</f>
        <v>Ampad Phone Message Book, Recycled, 400 Message Capacity, 5 ¾” x 11”</v>
      </c>
      <c r="C912" t="str">
        <f>IFERROR(INDEX(Raw_Data!O:O,MATCH(Product_Master!A912,Raw_Data!N:N,0)),"NOT FOUND")</f>
        <v>Office Supplies</v>
      </c>
      <c r="D912" t="str">
        <f>IFERROR(INDEX(Raw_Data!P:P,MATCH(Product_Master!A912,Raw_Data!N:N,0)),"NOT FOUND")</f>
        <v>Paper</v>
      </c>
      <c r="E912" s="11">
        <f>AVERAGEIF(Raw_Data!N:N,Product_Master!A912,Raw_Data!R:R)</f>
        <v>24.96</v>
      </c>
      <c r="F912" s="11">
        <f>AVERAGEIF(Raw_Data!N:N,Product_Master!A912,Raw_Data!U:U)</f>
        <v>11.231999999999999</v>
      </c>
      <c r="G912">
        <f>SUMIF(Raw_Data!N:N,Product_Master!A912,Raw_Data!S:S)</f>
        <v>20</v>
      </c>
      <c r="H912" s="11">
        <f>SUMIF(Raw_Data!N:N,Product_Master!A912,Raw_Data!R:R)</f>
        <v>124.8</v>
      </c>
      <c r="I912" s="13">
        <f t="shared" si="28"/>
        <v>44.999999999999993</v>
      </c>
      <c r="J912" t="str">
        <f t="shared" si="29"/>
        <v>Low Performer</v>
      </c>
    </row>
    <row r="913" spans="1:10" x14ac:dyDescent="0.3">
      <c r="A913" t="s">
        <v>3548</v>
      </c>
      <c r="B913" t="str">
        <f>IFERROR(INDEX(Raw_Data!Q:Q,MATCH(Product_Master!A913,Raw_Data!N:N,0)),"NOT FOUND")</f>
        <v>Fellowes Bankers Box Stor/Drawer Steel Plus</v>
      </c>
      <c r="C913" t="str">
        <f>IFERROR(INDEX(Raw_Data!O:O,MATCH(Product_Master!A913,Raw_Data!N:N,0)),"NOT FOUND")</f>
        <v>Office Supplies</v>
      </c>
      <c r="D913" t="str">
        <f>IFERROR(INDEX(Raw_Data!P:P,MATCH(Product_Master!A913,Raw_Data!N:N,0)),"NOT FOUND")</f>
        <v>Storage</v>
      </c>
      <c r="E913" s="11">
        <f>AVERAGEIF(Raw_Data!N:N,Product_Master!A913,Raw_Data!R:R)</f>
        <v>118.85899999999999</v>
      </c>
      <c r="F913" s="11">
        <f>AVERAGEIF(Raw_Data!N:N,Product_Master!A913,Raw_Data!U:U)</f>
        <v>-1.0660000000000001</v>
      </c>
      <c r="G913">
        <f>SUMIF(Raw_Data!N:N,Product_Master!A913,Raw_Data!S:S)</f>
        <v>50</v>
      </c>
      <c r="H913" s="11">
        <f>SUMIF(Raw_Data!N:N,Product_Master!A913,Raw_Data!R:R)</f>
        <v>1426.308</v>
      </c>
      <c r="I913" s="13">
        <f t="shared" si="28"/>
        <v>-0.89686098654708535</v>
      </c>
      <c r="J913" t="str">
        <f t="shared" si="29"/>
        <v>High Performer</v>
      </c>
    </row>
    <row r="914" spans="1:10" x14ac:dyDescent="0.3">
      <c r="A914" t="s">
        <v>3550</v>
      </c>
      <c r="B914" t="str">
        <f>IFERROR(INDEX(Raw_Data!Q:Q,MATCH(Product_Master!A914,Raw_Data!N:N,0)),"NOT FOUND")</f>
        <v>Performers Binder/Pad Holder, Black</v>
      </c>
      <c r="C914" t="str">
        <f>IFERROR(INDEX(Raw_Data!O:O,MATCH(Product_Master!A914,Raw_Data!N:N,0)),"NOT FOUND")</f>
        <v>Office Supplies</v>
      </c>
      <c r="D914" t="str">
        <f>IFERROR(INDEX(Raw_Data!P:P,MATCH(Product_Master!A914,Raw_Data!N:N,0)),"NOT FOUND")</f>
        <v>Binders</v>
      </c>
      <c r="E914" s="11">
        <f>AVERAGEIF(Raw_Data!N:N,Product_Master!A914,Raw_Data!R:R)</f>
        <v>76.381749999999997</v>
      </c>
      <c r="F914" s="11">
        <f>AVERAGEIF(Raw_Data!N:N,Product_Master!A914,Raw_Data!U:U)</f>
        <v>13.314250000000001</v>
      </c>
      <c r="G914">
        <f>SUMIF(Raw_Data!N:N,Product_Master!A914,Raw_Data!S:S)</f>
        <v>36</v>
      </c>
      <c r="H914" s="11">
        <f>SUMIF(Raw_Data!N:N,Product_Master!A914,Raw_Data!R:R)</f>
        <v>611.05399999999997</v>
      </c>
      <c r="I914" s="13">
        <f t="shared" si="28"/>
        <v>17.431192660550462</v>
      </c>
      <c r="J914" t="str">
        <f t="shared" si="29"/>
        <v>Medium</v>
      </c>
    </row>
    <row r="915" spans="1:10" x14ac:dyDescent="0.3">
      <c r="A915" t="s">
        <v>3553</v>
      </c>
      <c r="B915" t="str">
        <f>IFERROR(INDEX(Raw_Data!Q:Q,MATCH(Product_Master!A915,Raw_Data!N:N,0)),"NOT FOUND")</f>
        <v>Office Star Flex Back Scooter Chair with White Frame</v>
      </c>
      <c r="C915" t="str">
        <f>IFERROR(INDEX(Raw_Data!O:O,MATCH(Product_Master!A915,Raw_Data!N:N,0)),"NOT FOUND")</f>
        <v>Furniture</v>
      </c>
      <c r="D915" t="str">
        <f>IFERROR(INDEX(Raw_Data!P:P,MATCH(Product_Master!A915,Raw_Data!N:N,0)),"NOT FOUND")</f>
        <v>Chairs</v>
      </c>
      <c r="E915" s="11">
        <f>AVERAGEIF(Raw_Data!N:N,Product_Master!A915,Raw_Data!R:R)</f>
        <v>253.66857142857148</v>
      </c>
      <c r="F915" s="11">
        <f>AVERAGEIF(Raw_Data!N:N,Product_Master!A915,Raw_Data!U:U)</f>
        <v>-32.659828571428569</v>
      </c>
      <c r="G915">
        <f>SUMIF(Raw_Data!N:N,Product_Master!A915,Raw_Data!S:S)</f>
        <v>21</v>
      </c>
      <c r="H915" s="11">
        <f>SUMIF(Raw_Data!N:N,Product_Master!A915,Raw_Data!R:R)</f>
        <v>1775.6800000000003</v>
      </c>
      <c r="I915" s="13">
        <f t="shared" si="28"/>
        <v>-12.874999999999998</v>
      </c>
      <c r="J915" t="str">
        <f t="shared" si="29"/>
        <v>High Performer</v>
      </c>
    </row>
    <row r="916" spans="1:10" x14ac:dyDescent="0.3">
      <c r="A916" t="s">
        <v>3555</v>
      </c>
      <c r="B916" t="str">
        <f>IFERROR(INDEX(Raw_Data!Q:Q,MATCH(Product_Master!A916,Raw_Data!N:N,0)),"NOT FOUND")</f>
        <v>Logitech G13 Programmable Gameboard with LCD Display</v>
      </c>
      <c r="C916" t="str">
        <f>IFERROR(INDEX(Raw_Data!O:O,MATCH(Product_Master!A916,Raw_Data!N:N,0)),"NOT FOUND")</f>
        <v>Technology</v>
      </c>
      <c r="D916" t="str">
        <f>IFERROR(INDEX(Raw_Data!P:P,MATCH(Product_Master!A916,Raw_Data!N:N,0)),"NOT FOUND")</f>
        <v>Accessories</v>
      </c>
      <c r="E916" s="11">
        <f>AVERAGEIF(Raw_Data!N:N,Product_Master!A916,Raw_Data!R:R)</f>
        <v>259.96750000000003</v>
      </c>
      <c r="F916" s="11">
        <f>AVERAGEIF(Raw_Data!N:N,Product_Master!A916,Raw_Data!U:U)</f>
        <v>10.79865</v>
      </c>
      <c r="G916">
        <f>SUMIF(Raw_Data!N:N,Product_Master!A916,Raw_Data!S:S)</f>
        <v>14</v>
      </c>
      <c r="H916" s="11">
        <f>SUMIF(Raw_Data!N:N,Product_Master!A916,Raw_Data!R:R)</f>
        <v>1039.8700000000001</v>
      </c>
      <c r="I916" s="13">
        <f t="shared" si="28"/>
        <v>4.1538461538461542</v>
      </c>
      <c r="J916" t="str">
        <f t="shared" si="29"/>
        <v>Medium</v>
      </c>
    </row>
    <row r="917" spans="1:10" x14ac:dyDescent="0.3">
      <c r="A917" t="s">
        <v>3560</v>
      </c>
      <c r="B917" t="str">
        <f>IFERROR(INDEX(Raw_Data!Q:Q,MATCH(Product_Master!A917,Raw_Data!N:N,0)),"NOT FOUND")</f>
        <v>Panasonic KP-380BK Classic Electric Pencil Sharpener</v>
      </c>
      <c r="C917" t="str">
        <f>IFERROR(INDEX(Raw_Data!O:O,MATCH(Product_Master!A917,Raw_Data!N:N,0)),"NOT FOUND")</f>
        <v>Office Supplies</v>
      </c>
      <c r="D917" t="str">
        <f>IFERROR(INDEX(Raw_Data!P:P,MATCH(Product_Master!A917,Raw_Data!N:N,0)),"NOT FOUND")</f>
        <v>Art</v>
      </c>
      <c r="E917" s="11">
        <f>AVERAGEIF(Raw_Data!N:N,Product_Master!A917,Raw_Data!R:R)</f>
        <v>117.53466666666667</v>
      </c>
      <c r="F917" s="11">
        <f>AVERAGEIF(Raw_Data!N:N,Product_Master!A917,Raw_Data!U:U)</f>
        <v>18.58966666666667</v>
      </c>
      <c r="G917">
        <f>SUMIF(Raw_Data!N:N,Product_Master!A917,Raw_Data!S:S)</f>
        <v>22</v>
      </c>
      <c r="H917" s="11">
        <f>SUMIF(Raw_Data!N:N,Product_Master!A917,Raw_Data!R:R)</f>
        <v>705.20799999999997</v>
      </c>
      <c r="I917" s="13">
        <f t="shared" si="28"/>
        <v>15.816326530612249</v>
      </c>
      <c r="J917" t="str">
        <f t="shared" si="29"/>
        <v>Medium</v>
      </c>
    </row>
    <row r="918" spans="1:10" x14ac:dyDescent="0.3">
      <c r="A918" t="s">
        <v>3564</v>
      </c>
      <c r="B918" t="str">
        <f>IFERROR(INDEX(Raw_Data!Q:Q,MATCH(Product_Master!A918,Raw_Data!N:N,0)),"NOT FOUND")</f>
        <v>Memorex Froggy Flash Drive 4 GB</v>
      </c>
      <c r="C918" t="str">
        <f>IFERROR(INDEX(Raw_Data!O:O,MATCH(Product_Master!A918,Raw_Data!N:N,0)),"NOT FOUND")</f>
        <v>Technology</v>
      </c>
      <c r="D918" t="str">
        <f>IFERROR(INDEX(Raw_Data!P:P,MATCH(Product_Master!A918,Raw_Data!N:N,0)),"NOT FOUND")</f>
        <v>Accessories</v>
      </c>
      <c r="E918" s="11">
        <f>AVERAGEIF(Raw_Data!N:N,Product_Master!A918,Raw_Data!R:R)</f>
        <v>27.255199999999995</v>
      </c>
      <c r="F918" s="11">
        <f>AVERAGEIF(Raw_Data!N:N,Product_Master!A918,Raw_Data!U:U)</f>
        <v>8.48428</v>
      </c>
      <c r="G918">
        <f>SUMIF(Raw_Data!N:N,Product_Master!A918,Raw_Data!S:S)</f>
        <v>14</v>
      </c>
      <c r="H918" s="11">
        <f>SUMIF(Raw_Data!N:N,Product_Master!A918,Raw_Data!R:R)</f>
        <v>136.27599999999998</v>
      </c>
      <c r="I918" s="13">
        <f t="shared" si="28"/>
        <v>31.12903225806452</v>
      </c>
      <c r="J918" t="str">
        <f t="shared" si="29"/>
        <v>Low Performer</v>
      </c>
    </row>
    <row r="919" spans="1:10" x14ac:dyDescent="0.3">
      <c r="A919" t="s">
        <v>3566</v>
      </c>
      <c r="B919" t="str">
        <f>IFERROR(INDEX(Raw_Data!Q:Q,MATCH(Product_Master!A919,Raw_Data!N:N,0)),"NOT FOUND")</f>
        <v>Maxell 74 Minute CD-R Spindle, 50/Pack</v>
      </c>
      <c r="C919" t="str">
        <f>IFERROR(INDEX(Raw_Data!O:O,MATCH(Product_Master!A919,Raw_Data!N:N,0)),"NOT FOUND")</f>
        <v>Technology</v>
      </c>
      <c r="D919" t="str">
        <f>IFERROR(INDEX(Raw_Data!P:P,MATCH(Product_Master!A919,Raw_Data!N:N,0)),"NOT FOUND")</f>
        <v>Accessories</v>
      </c>
      <c r="E919" s="11">
        <f>AVERAGEIF(Raw_Data!N:N,Product_Master!A919,Raw_Data!R:R)</f>
        <v>100.65599999999999</v>
      </c>
      <c r="F919" s="11">
        <f>AVERAGEIF(Raw_Data!N:N,Product_Master!A919,Raw_Data!U:U)</f>
        <v>36.236159999999998</v>
      </c>
      <c r="G919">
        <f>SUMIF(Raw_Data!N:N,Product_Master!A919,Raw_Data!S:S)</f>
        <v>24</v>
      </c>
      <c r="H919" s="11">
        <f>SUMIF(Raw_Data!N:N,Product_Master!A919,Raw_Data!R:R)</f>
        <v>503.28</v>
      </c>
      <c r="I919" s="13">
        <f t="shared" si="28"/>
        <v>36</v>
      </c>
      <c r="J919" t="str">
        <f t="shared" si="29"/>
        <v>Medium</v>
      </c>
    </row>
    <row r="920" spans="1:10" x14ac:dyDescent="0.3">
      <c r="A920" t="s">
        <v>3570</v>
      </c>
      <c r="B920" t="str">
        <f>IFERROR(INDEX(Raw_Data!Q:Q,MATCH(Product_Master!A920,Raw_Data!N:N,0)),"NOT FOUND")</f>
        <v>Geemarc AmpliPOWER60</v>
      </c>
      <c r="C920" t="str">
        <f>IFERROR(INDEX(Raw_Data!O:O,MATCH(Product_Master!A920,Raw_Data!N:N,0)),"NOT FOUND")</f>
        <v>Technology</v>
      </c>
      <c r="D920" t="str">
        <f>IFERROR(INDEX(Raw_Data!P:P,MATCH(Product_Master!A920,Raw_Data!N:N,0)),"NOT FOUND")</f>
        <v>Phones</v>
      </c>
      <c r="E920" s="11">
        <f>AVERAGEIF(Raw_Data!N:N,Product_Master!A920,Raw_Data!R:R)</f>
        <v>310.4581818181818</v>
      </c>
      <c r="F920" s="11">
        <f>AVERAGEIF(Raw_Data!N:N,Product_Master!A920,Raw_Data!U:U)</f>
        <v>34.926545454545455</v>
      </c>
      <c r="G920">
        <f>SUMIF(Raw_Data!N:N,Product_Master!A920,Raw_Data!S:S)</f>
        <v>46</v>
      </c>
      <c r="H920" s="11">
        <f>SUMIF(Raw_Data!N:N,Product_Master!A920,Raw_Data!R:R)</f>
        <v>3415.0399999999995</v>
      </c>
      <c r="I920" s="13">
        <f t="shared" si="28"/>
        <v>11.25</v>
      </c>
      <c r="J920" t="str">
        <f t="shared" si="29"/>
        <v>High Performer</v>
      </c>
    </row>
    <row r="921" spans="1:10" x14ac:dyDescent="0.3">
      <c r="A921" t="s">
        <v>3573</v>
      </c>
      <c r="B921" t="str">
        <f>IFERROR(INDEX(Raw_Data!Q:Q,MATCH(Product_Master!A921,Raw_Data!N:N,0)),"NOT FOUND")</f>
        <v>Avery 48</v>
      </c>
      <c r="C921" t="str">
        <f>IFERROR(INDEX(Raw_Data!O:O,MATCH(Product_Master!A921,Raw_Data!N:N,0)),"NOT FOUND")</f>
        <v>Office Supplies</v>
      </c>
      <c r="D921" t="str">
        <f>IFERROR(INDEX(Raw_Data!P:P,MATCH(Product_Master!A921,Raw_Data!N:N,0)),"NOT FOUND")</f>
        <v>Labels</v>
      </c>
      <c r="E921" s="11">
        <f>AVERAGEIF(Raw_Data!N:N,Product_Master!A921,Raw_Data!R:R)</f>
        <v>30.24</v>
      </c>
      <c r="F921" s="11">
        <f>AVERAGEIF(Raw_Data!N:N,Product_Master!A921,Raw_Data!U:U)</f>
        <v>13.229999999999999</v>
      </c>
      <c r="G921">
        <f>SUMIF(Raw_Data!N:N,Product_Master!A921,Raw_Data!S:S)</f>
        <v>15</v>
      </c>
      <c r="H921" s="11">
        <f>SUMIF(Raw_Data!N:N,Product_Master!A921,Raw_Data!R:R)</f>
        <v>90.72</v>
      </c>
      <c r="I921" s="13">
        <f t="shared" si="28"/>
        <v>43.75</v>
      </c>
      <c r="J921" t="str">
        <f t="shared" si="29"/>
        <v>Low Performer</v>
      </c>
    </row>
    <row r="922" spans="1:10" x14ac:dyDescent="0.3">
      <c r="A922" t="s">
        <v>3575</v>
      </c>
      <c r="B922" t="str">
        <f>IFERROR(INDEX(Raw_Data!Q:Q,MATCH(Product_Master!A922,Raw_Data!N:N,0)),"NOT FOUND")</f>
        <v>Avery Arch Ring Binders</v>
      </c>
      <c r="C922" t="str">
        <f>IFERROR(INDEX(Raw_Data!O:O,MATCH(Product_Master!A922,Raw_Data!N:N,0)),"NOT FOUND")</f>
        <v>Office Supplies</v>
      </c>
      <c r="D922" t="str">
        <f>IFERROR(INDEX(Raw_Data!P:P,MATCH(Product_Master!A922,Raw_Data!N:N,0)),"NOT FOUND")</f>
        <v>Binders</v>
      </c>
      <c r="E922" s="11">
        <f>AVERAGEIF(Raw_Data!N:N,Product_Master!A922,Raw_Data!R:R)</f>
        <v>147.773</v>
      </c>
      <c r="F922" s="11">
        <f>AVERAGEIF(Raw_Data!N:N,Product_Master!A922,Raw_Data!U:U)</f>
        <v>24.973800000000004</v>
      </c>
      <c r="G922">
        <f>SUMIF(Raw_Data!N:N,Product_Master!A922,Raw_Data!S:S)</f>
        <v>64</v>
      </c>
      <c r="H922" s="11">
        <f>SUMIF(Raw_Data!N:N,Product_Master!A922,Raw_Data!R:R)</f>
        <v>2068.8220000000001</v>
      </c>
      <c r="I922" s="13">
        <f t="shared" si="28"/>
        <v>16.900110304318115</v>
      </c>
      <c r="J922" t="str">
        <f t="shared" si="29"/>
        <v>High Performer</v>
      </c>
    </row>
    <row r="923" spans="1:10" x14ac:dyDescent="0.3">
      <c r="A923" t="s">
        <v>3577</v>
      </c>
      <c r="B923" t="str">
        <f>IFERROR(INDEX(Raw_Data!Q:Q,MATCH(Product_Master!A923,Raw_Data!N:N,0)),"NOT FOUND")</f>
        <v>Xerox 1915</v>
      </c>
      <c r="C923" t="str">
        <f>IFERROR(INDEX(Raw_Data!O:O,MATCH(Product_Master!A923,Raw_Data!N:N,0)),"NOT FOUND")</f>
        <v>Office Supplies</v>
      </c>
      <c r="D923" t="str">
        <f>IFERROR(INDEX(Raw_Data!P:P,MATCH(Product_Master!A923,Raw_Data!N:N,0)),"NOT FOUND")</f>
        <v>Paper</v>
      </c>
      <c r="E923" s="11">
        <f>AVERAGEIF(Raw_Data!N:N,Product_Master!A923,Raw_Data!R:R)</f>
        <v>309.89</v>
      </c>
      <c r="F923" s="11">
        <f>AVERAGEIF(Raw_Data!N:N,Product_Master!A923,Raw_Data!U:U)</f>
        <v>140.26599999999999</v>
      </c>
      <c r="G923">
        <f>SUMIF(Raw_Data!N:N,Product_Master!A923,Raw_Data!S:S)</f>
        <v>28</v>
      </c>
      <c r="H923" s="11">
        <f>SUMIF(Raw_Data!N:N,Product_Master!A923,Raw_Data!R:R)</f>
        <v>2789.0099999999998</v>
      </c>
      <c r="I923" s="13">
        <f t="shared" si="28"/>
        <v>45.263157894736835</v>
      </c>
      <c r="J923" t="str">
        <f t="shared" si="29"/>
        <v>High Performer</v>
      </c>
    </row>
    <row r="924" spans="1:10" x14ac:dyDescent="0.3">
      <c r="A924" t="s">
        <v>3580</v>
      </c>
      <c r="B924" t="str">
        <f>IFERROR(INDEX(Raw_Data!Q:Q,MATCH(Product_Master!A924,Raw_Data!N:N,0)),"NOT FOUND")</f>
        <v>Avery Reinforcements for Hole-Punch Pages</v>
      </c>
      <c r="C924" t="str">
        <f>IFERROR(INDEX(Raw_Data!O:O,MATCH(Product_Master!A924,Raw_Data!N:N,0)),"NOT FOUND")</f>
        <v>Office Supplies</v>
      </c>
      <c r="D924" t="str">
        <f>IFERROR(INDEX(Raw_Data!P:P,MATCH(Product_Master!A924,Raw_Data!N:N,0)),"NOT FOUND")</f>
        <v>Binders</v>
      </c>
      <c r="E924" s="11">
        <f>AVERAGEIF(Raw_Data!N:N,Product_Master!A924,Raw_Data!R:R)</f>
        <v>3.5640000000000001</v>
      </c>
      <c r="F924" s="11">
        <f>AVERAGEIF(Raw_Data!N:N,Product_Master!A924,Raw_Data!U:U)</f>
        <v>-2.0171250000000001</v>
      </c>
      <c r="G924">
        <f>SUMIF(Raw_Data!N:N,Product_Master!A924,Raw_Data!S:S)</f>
        <v>41</v>
      </c>
      <c r="H924" s="11">
        <f>SUMIF(Raw_Data!N:N,Product_Master!A924,Raw_Data!R:R)</f>
        <v>28.512</v>
      </c>
      <c r="I924" s="13">
        <f t="shared" si="28"/>
        <v>-56.597222222222221</v>
      </c>
      <c r="J924" t="str">
        <f t="shared" si="29"/>
        <v>Low Performer</v>
      </c>
    </row>
    <row r="925" spans="1:10" x14ac:dyDescent="0.3">
      <c r="A925" t="s">
        <v>3587</v>
      </c>
      <c r="B925" t="str">
        <f>IFERROR(INDEX(Raw_Data!Q:Q,MATCH(Product_Master!A925,Raw_Data!N:N,0)),"NOT FOUND")</f>
        <v>Colorific Watercolor Pencils</v>
      </c>
      <c r="C925" t="str">
        <f>IFERROR(INDEX(Raw_Data!O:O,MATCH(Product_Master!A925,Raw_Data!N:N,0)),"NOT FOUND")</f>
        <v>Office Supplies</v>
      </c>
      <c r="D925" t="str">
        <f>IFERROR(INDEX(Raw_Data!P:P,MATCH(Product_Master!A925,Raw_Data!N:N,0)),"NOT FOUND")</f>
        <v>Art</v>
      </c>
      <c r="E925" s="11">
        <f>AVERAGEIF(Raw_Data!N:N,Product_Master!A925,Raw_Data!R:R)</f>
        <v>17.200000000000003</v>
      </c>
      <c r="F925" s="11">
        <f>AVERAGEIF(Raw_Data!N:N,Product_Master!A925,Raw_Data!U:U)</f>
        <v>3.7667999999999999</v>
      </c>
      <c r="G925">
        <f>SUMIF(Raw_Data!N:N,Product_Master!A925,Raw_Data!S:S)</f>
        <v>11</v>
      </c>
      <c r="H925" s="11">
        <f>SUMIF(Raw_Data!N:N,Product_Master!A925,Raw_Data!R:R)</f>
        <v>51.600000000000009</v>
      </c>
      <c r="I925" s="13">
        <f t="shared" si="28"/>
        <v>21.9</v>
      </c>
      <c r="J925" t="str">
        <f t="shared" si="29"/>
        <v>Low Performer</v>
      </c>
    </row>
    <row r="926" spans="1:10" x14ac:dyDescent="0.3">
      <c r="A926" t="s">
        <v>3592</v>
      </c>
      <c r="B926" t="str">
        <f>IFERROR(INDEX(Raw_Data!Q:Q,MATCH(Product_Master!A926,Raw_Data!N:N,0)),"NOT FOUND")</f>
        <v>BIC Liqua Brite Liner</v>
      </c>
      <c r="C926" t="str">
        <f>IFERROR(INDEX(Raw_Data!O:O,MATCH(Product_Master!A926,Raw_Data!N:N,0)),"NOT FOUND")</f>
        <v>Office Supplies</v>
      </c>
      <c r="D926" t="str">
        <f>IFERROR(INDEX(Raw_Data!P:P,MATCH(Product_Master!A926,Raw_Data!N:N,0)),"NOT FOUND")</f>
        <v>Art</v>
      </c>
      <c r="E926" s="11">
        <f>AVERAGEIF(Raw_Data!N:N,Product_Master!A926,Raw_Data!R:R)</f>
        <v>28.916666666666668</v>
      </c>
      <c r="F926" s="11">
        <f>AVERAGEIF(Raw_Data!N:N,Product_Master!A926,Raw_Data!U:U)</f>
        <v>8.9294666666666682</v>
      </c>
      <c r="G926">
        <f>SUMIF(Raw_Data!N:N,Product_Master!A926,Raw_Data!S:S)</f>
        <v>27</v>
      </c>
      <c r="H926" s="11">
        <f>SUMIF(Raw_Data!N:N,Product_Master!A926,Raw_Data!R:R)</f>
        <v>173.5</v>
      </c>
      <c r="I926" s="13">
        <f t="shared" si="28"/>
        <v>30.880000000000003</v>
      </c>
      <c r="J926" t="str">
        <f t="shared" si="29"/>
        <v>Low Performer</v>
      </c>
    </row>
    <row r="927" spans="1:10" x14ac:dyDescent="0.3">
      <c r="A927" t="s">
        <v>3595</v>
      </c>
      <c r="B927" t="str">
        <f>IFERROR(INDEX(Raw_Data!Q:Q,MATCH(Product_Master!A927,Raw_Data!N:N,0)),"NOT FOUND")</f>
        <v>ACCOHIDE 3-Ring Binder, Blue, 1"</v>
      </c>
      <c r="C927" t="str">
        <f>IFERROR(INDEX(Raw_Data!O:O,MATCH(Product_Master!A927,Raw_Data!N:N,0)),"NOT FOUND")</f>
        <v>Office Supplies</v>
      </c>
      <c r="D927" t="str">
        <f>IFERROR(INDEX(Raw_Data!P:P,MATCH(Product_Master!A927,Raw_Data!N:N,0)),"NOT FOUND")</f>
        <v>Binders</v>
      </c>
      <c r="E927" s="11">
        <f>AVERAGEIF(Raw_Data!N:N,Product_Master!A927,Raw_Data!R:R)</f>
        <v>11.309846153846156</v>
      </c>
      <c r="F927" s="11">
        <f>AVERAGEIF(Raw_Data!N:N,Product_Master!A927,Raw_Data!U:U)</f>
        <v>3.9012615384615383</v>
      </c>
      <c r="G927">
        <f>SUMIF(Raw_Data!N:N,Product_Master!A927,Raw_Data!S:S)</f>
        <v>44</v>
      </c>
      <c r="H927" s="11">
        <f>SUMIF(Raw_Data!N:N,Product_Master!A927,Raw_Data!R:R)</f>
        <v>147.02800000000002</v>
      </c>
      <c r="I927" s="13">
        <f t="shared" si="28"/>
        <v>34.494382022471903</v>
      </c>
      <c r="J927" t="str">
        <f t="shared" si="29"/>
        <v>Low Performer</v>
      </c>
    </row>
    <row r="928" spans="1:10" x14ac:dyDescent="0.3">
      <c r="A928" t="s">
        <v>3598</v>
      </c>
      <c r="B928" t="str">
        <f>IFERROR(INDEX(Raw_Data!Q:Q,MATCH(Product_Master!A928,Raw_Data!N:N,0)),"NOT FOUND")</f>
        <v>Xerox 1973</v>
      </c>
      <c r="C928" t="str">
        <f>IFERROR(INDEX(Raw_Data!O:O,MATCH(Product_Master!A928,Raw_Data!N:N,0)),"NOT FOUND")</f>
        <v>Office Supplies</v>
      </c>
      <c r="D928" t="str">
        <f>IFERROR(INDEX(Raw_Data!P:P,MATCH(Product_Master!A928,Raw_Data!N:N,0)),"NOT FOUND")</f>
        <v>Paper</v>
      </c>
      <c r="E928" s="11">
        <f>AVERAGEIF(Raw_Data!N:N,Product_Master!A928,Raw_Data!R:R)</f>
        <v>84.50800000000001</v>
      </c>
      <c r="F928" s="11">
        <f>AVERAGEIF(Raw_Data!N:N,Product_Master!A928,Raw_Data!U:U)</f>
        <v>35.1736</v>
      </c>
      <c r="G928">
        <f>SUMIF(Raw_Data!N:N,Product_Master!A928,Raw_Data!S:S)</f>
        <v>8</v>
      </c>
      <c r="H928" s="11">
        <f>SUMIF(Raw_Data!N:N,Product_Master!A928,Raw_Data!R:R)</f>
        <v>169.01600000000002</v>
      </c>
      <c r="I928" s="13">
        <f t="shared" si="28"/>
        <v>41.621621621621621</v>
      </c>
      <c r="J928" t="str">
        <f t="shared" si="29"/>
        <v>Low Performer</v>
      </c>
    </row>
    <row r="929" spans="1:10" x14ac:dyDescent="0.3">
      <c r="A929" t="s">
        <v>3616</v>
      </c>
      <c r="B929" t="str">
        <f>IFERROR(INDEX(Raw_Data!Q:Q,MATCH(Product_Master!A929,Raw_Data!N:N,0)),"NOT FOUND")</f>
        <v>Sauder Cornerstone Collection Library</v>
      </c>
      <c r="C929" t="str">
        <f>IFERROR(INDEX(Raw_Data!O:O,MATCH(Product_Master!A929,Raw_Data!N:N,0)),"NOT FOUND")</f>
        <v>Furniture</v>
      </c>
      <c r="D929" t="str">
        <f>IFERROR(INDEX(Raw_Data!P:P,MATCH(Product_Master!A929,Raw_Data!N:N,0)),"NOT FOUND")</f>
        <v>Bookcases</v>
      </c>
      <c r="E929" s="11">
        <f>AVERAGEIF(Raw_Data!N:N,Product_Master!A929,Raw_Data!R:R)</f>
        <v>107.39733333333332</v>
      </c>
      <c r="F929" s="11">
        <f>AVERAGEIF(Raw_Data!N:N,Product_Master!A929,Raw_Data!U:U)</f>
        <v>-27.05586666666667</v>
      </c>
      <c r="G929">
        <f>SUMIF(Raw_Data!N:N,Product_Master!A929,Raw_Data!S:S)</f>
        <v>14</v>
      </c>
      <c r="H929" s="11">
        <f>SUMIF(Raw_Data!N:N,Product_Master!A929,Raw_Data!R:R)</f>
        <v>322.19199999999995</v>
      </c>
      <c r="I929" s="13">
        <f t="shared" si="28"/>
        <v>-25.192307692307697</v>
      </c>
      <c r="J929" t="str">
        <f t="shared" si="29"/>
        <v>Medium</v>
      </c>
    </row>
    <row r="930" spans="1:10" x14ac:dyDescent="0.3">
      <c r="A930" t="s">
        <v>3621</v>
      </c>
      <c r="B930" t="str">
        <f>IFERROR(INDEX(Raw_Data!Q:Q,MATCH(Product_Master!A930,Raw_Data!N:N,0)),"NOT FOUND")</f>
        <v>Westinghouse Floor Lamp with Metal Mesh Shade, Black</v>
      </c>
      <c r="C930" t="str">
        <f>IFERROR(INDEX(Raw_Data!O:O,MATCH(Product_Master!A930,Raw_Data!N:N,0)),"NOT FOUND")</f>
        <v>Furniture</v>
      </c>
      <c r="D930" t="str">
        <f>IFERROR(INDEX(Raw_Data!P:P,MATCH(Product_Master!A930,Raw_Data!N:N,0)),"NOT FOUND")</f>
        <v>Furnishings</v>
      </c>
      <c r="E930" s="11">
        <f>AVERAGEIF(Raw_Data!N:N,Product_Master!A930,Raw_Data!R:R)</f>
        <v>41.982499999999995</v>
      </c>
      <c r="F930" s="11">
        <f>AVERAGEIF(Raw_Data!N:N,Product_Master!A930,Raw_Data!U:U)</f>
        <v>9.655974999999998</v>
      </c>
      <c r="G930">
        <f>SUMIF(Raw_Data!N:N,Product_Master!A930,Raw_Data!S:S)</f>
        <v>7</v>
      </c>
      <c r="H930" s="11">
        <f>SUMIF(Raw_Data!N:N,Product_Master!A930,Raw_Data!R:R)</f>
        <v>167.92999999999998</v>
      </c>
      <c r="I930" s="13">
        <f t="shared" si="28"/>
        <v>23</v>
      </c>
      <c r="J930" t="str">
        <f t="shared" si="29"/>
        <v>Low Performer</v>
      </c>
    </row>
    <row r="931" spans="1:10" x14ac:dyDescent="0.3">
      <c r="A931" t="s">
        <v>3624</v>
      </c>
      <c r="B931" t="str">
        <f>IFERROR(INDEX(Raw_Data!Q:Q,MATCH(Product_Master!A931,Raw_Data!N:N,0)),"NOT FOUND")</f>
        <v>Blue Parrot B250XT Professional Grade Wireless Bluetooth Headset with</v>
      </c>
      <c r="C931" t="str">
        <f>IFERROR(INDEX(Raw_Data!O:O,MATCH(Product_Master!A931,Raw_Data!N:N,0)),"NOT FOUND")</f>
        <v>Technology</v>
      </c>
      <c r="D931" t="str">
        <f>IFERROR(INDEX(Raw_Data!P:P,MATCH(Product_Master!A931,Raw_Data!N:N,0)),"NOT FOUND")</f>
        <v>Phones</v>
      </c>
      <c r="E931" s="11">
        <f>AVERAGEIF(Raw_Data!N:N,Product_Master!A931,Raw_Data!R:R)</f>
        <v>307.459</v>
      </c>
      <c r="F931" s="11">
        <f>AVERAGEIF(Raw_Data!N:N,Product_Master!A931,Raw_Data!U:U)</f>
        <v>31.870750000000001</v>
      </c>
      <c r="G931">
        <f>SUMIF(Raw_Data!N:N,Product_Master!A931,Raw_Data!S:S)</f>
        <v>21</v>
      </c>
      <c r="H931" s="11">
        <f>SUMIF(Raw_Data!N:N,Product_Master!A931,Raw_Data!R:R)</f>
        <v>1229.836</v>
      </c>
      <c r="I931" s="13">
        <f t="shared" si="28"/>
        <v>10.365853658536587</v>
      </c>
      <c r="J931" t="str">
        <f t="shared" si="29"/>
        <v>Medium</v>
      </c>
    </row>
    <row r="932" spans="1:10" x14ac:dyDescent="0.3">
      <c r="A932" t="s">
        <v>3627</v>
      </c>
      <c r="B932" t="str">
        <f>IFERROR(INDEX(Raw_Data!Q:Q,MATCH(Product_Master!A932,Raw_Data!N:N,0)),"NOT FOUND")</f>
        <v>Belkin 6 Outlet Metallic Surge Strip</v>
      </c>
      <c r="C932" t="str">
        <f>IFERROR(INDEX(Raw_Data!O:O,MATCH(Product_Master!A932,Raw_Data!N:N,0)),"NOT FOUND")</f>
        <v>Office Supplies</v>
      </c>
      <c r="D932" t="str">
        <f>IFERROR(INDEX(Raw_Data!P:P,MATCH(Product_Master!A932,Raw_Data!N:N,0)),"NOT FOUND")</f>
        <v>Appliances</v>
      </c>
      <c r="E932" s="11">
        <f>AVERAGEIF(Raw_Data!N:N,Product_Master!A932,Raw_Data!R:R)</f>
        <v>29.161000000000001</v>
      </c>
      <c r="F932" s="11">
        <f>AVERAGEIF(Raw_Data!N:N,Product_Master!A932,Raw_Data!U:U)</f>
        <v>3.1943999999999999</v>
      </c>
      <c r="G932">
        <f>SUMIF(Raw_Data!N:N,Product_Master!A932,Raw_Data!S:S)</f>
        <v>29</v>
      </c>
      <c r="H932" s="11">
        <f>SUMIF(Raw_Data!N:N,Product_Master!A932,Raw_Data!R:R)</f>
        <v>262.44900000000001</v>
      </c>
      <c r="I932" s="13">
        <f t="shared" si="28"/>
        <v>10.954356846473027</v>
      </c>
      <c r="J932" t="str">
        <f t="shared" si="29"/>
        <v>Low Performer</v>
      </c>
    </row>
    <row r="933" spans="1:10" x14ac:dyDescent="0.3">
      <c r="A933" t="s">
        <v>3629</v>
      </c>
      <c r="B933" t="str">
        <f>IFERROR(INDEX(Raw_Data!Q:Q,MATCH(Product_Master!A933,Raw_Data!N:N,0)),"NOT FOUND")</f>
        <v>Hon Valutask Swivel Chairs</v>
      </c>
      <c r="C933" t="str">
        <f>IFERROR(INDEX(Raw_Data!O:O,MATCH(Product_Master!A933,Raw_Data!N:N,0)),"NOT FOUND")</f>
        <v>Furniture</v>
      </c>
      <c r="D933" t="str">
        <f>IFERROR(INDEX(Raw_Data!P:P,MATCH(Product_Master!A933,Raw_Data!N:N,0)),"NOT FOUND")</f>
        <v>Chairs</v>
      </c>
      <c r="E933" s="11">
        <f>AVERAGEIF(Raw_Data!N:N,Product_Master!A933,Raw_Data!R:R)</f>
        <v>310.51349999999996</v>
      </c>
      <c r="F933" s="11">
        <f>AVERAGEIF(Raw_Data!N:N,Product_Master!A933,Raw_Data!U:U)</f>
        <v>34.838099999999997</v>
      </c>
      <c r="G933">
        <f>SUMIF(Raw_Data!N:N,Product_Master!A933,Raw_Data!S:S)</f>
        <v>13</v>
      </c>
      <c r="H933" s="11">
        <f>SUMIF(Raw_Data!N:N,Product_Master!A933,Raw_Data!R:R)</f>
        <v>1242.0539999999999</v>
      </c>
      <c r="I933" s="13">
        <f t="shared" si="28"/>
        <v>11.219512195121952</v>
      </c>
      <c r="J933" t="str">
        <f t="shared" si="29"/>
        <v>High Performer</v>
      </c>
    </row>
    <row r="934" spans="1:10" x14ac:dyDescent="0.3">
      <c r="A934" t="s">
        <v>3632</v>
      </c>
      <c r="B934" t="str">
        <f>IFERROR(INDEX(Raw_Data!Q:Q,MATCH(Product_Master!A934,Raw_Data!N:N,0)),"NOT FOUND")</f>
        <v>Avery 517</v>
      </c>
      <c r="C934" t="str">
        <f>IFERROR(INDEX(Raw_Data!O:O,MATCH(Product_Master!A934,Raw_Data!N:N,0)),"NOT FOUND")</f>
        <v>Office Supplies</v>
      </c>
      <c r="D934" t="str">
        <f>IFERROR(INDEX(Raw_Data!P:P,MATCH(Product_Master!A934,Raw_Data!N:N,0)),"NOT FOUND")</f>
        <v>Labels</v>
      </c>
      <c r="E934" s="11">
        <f>AVERAGEIF(Raw_Data!N:N,Product_Master!A934,Raw_Data!R:R)</f>
        <v>11.07</v>
      </c>
      <c r="F934" s="11">
        <f>AVERAGEIF(Raw_Data!N:N,Product_Master!A934,Raw_Data!U:U)</f>
        <v>4.7139749999999996</v>
      </c>
      <c r="G934">
        <f>SUMIF(Raw_Data!N:N,Product_Master!A934,Raw_Data!S:S)</f>
        <v>13</v>
      </c>
      <c r="H934" s="11">
        <f>SUMIF(Raw_Data!N:N,Product_Master!A934,Raw_Data!R:R)</f>
        <v>44.28</v>
      </c>
      <c r="I934" s="13">
        <f t="shared" si="28"/>
        <v>42.583333333333329</v>
      </c>
      <c r="J934" t="str">
        <f t="shared" si="29"/>
        <v>Low Performer</v>
      </c>
    </row>
    <row r="935" spans="1:10" x14ac:dyDescent="0.3">
      <c r="A935" t="s">
        <v>3634</v>
      </c>
      <c r="B935" t="str">
        <f>IFERROR(INDEX(Raw_Data!Q:Q,MATCH(Product_Master!A935,Raw_Data!N:N,0)),"NOT FOUND")</f>
        <v>Avery 477</v>
      </c>
      <c r="C935" t="str">
        <f>IFERROR(INDEX(Raw_Data!O:O,MATCH(Product_Master!A935,Raw_Data!N:N,0)),"NOT FOUND")</f>
        <v>Office Supplies</v>
      </c>
      <c r="D935" t="str">
        <f>IFERROR(INDEX(Raw_Data!P:P,MATCH(Product_Master!A935,Raw_Data!N:N,0)),"NOT FOUND")</f>
        <v>Labels</v>
      </c>
      <c r="E935" s="11">
        <f>AVERAGEIF(Raw_Data!N:N,Product_Master!A935,Raw_Data!R:R)</f>
        <v>143.49099999999999</v>
      </c>
      <c r="F935" s="11">
        <f>AVERAGEIF(Raw_Data!N:N,Product_Master!A935,Raw_Data!U:U)</f>
        <v>61.06</v>
      </c>
      <c r="G935">
        <f>SUMIF(Raw_Data!N:N,Product_Master!A935,Raw_Data!S:S)</f>
        <v>20</v>
      </c>
      <c r="H935" s="11">
        <f>SUMIF(Raw_Data!N:N,Product_Master!A935,Raw_Data!R:R)</f>
        <v>573.96399999999994</v>
      </c>
      <c r="I935" s="13">
        <f t="shared" si="28"/>
        <v>42.553191489361708</v>
      </c>
      <c r="J935" t="str">
        <f t="shared" si="29"/>
        <v>Medium</v>
      </c>
    </row>
    <row r="936" spans="1:10" x14ac:dyDescent="0.3">
      <c r="A936" t="s">
        <v>3640</v>
      </c>
      <c r="B936" t="str">
        <f>IFERROR(INDEX(Raw_Data!Q:Q,MATCH(Product_Master!A936,Raw_Data!N:N,0)),"NOT FOUND")</f>
        <v>Eureka Recycled Copy Paper 8 1/2" x 11", Ream</v>
      </c>
      <c r="C936" t="str">
        <f>IFERROR(INDEX(Raw_Data!O:O,MATCH(Product_Master!A936,Raw_Data!N:N,0)),"NOT FOUND")</f>
        <v>Office Supplies</v>
      </c>
      <c r="D936" t="str">
        <f>IFERROR(INDEX(Raw_Data!P:P,MATCH(Product_Master!A936,Raw_Data!N:N,0)),"NOT FOUND")</f>
        <v>Paper</v>
      </c>
      <c r="E936" s="11">
        <f>AVERAGEIF(Raw_Data!N:N,Product_Master!A936,Raw_Data!R:R)</f>
        <v>18.36</v>
      </c>
      <c r="F936" s="11">
        <f>AVERAGEIF(Raw_Data!N:N,Product_Master!A936,Raw_Data!U:U)</f>
        <v>7.6895999999999987</v>
      </c>
      <c r="G936">
        <f>SUMIF(Raw_Data!N:N,Product_Master!A936,Raw_Data!S:S)</f>
        <v>19</v>
      </c>
      <c r="H936" s="11">
        <f>SUMIF(Raw_Data!N:N,Product_Master!A936,Raw_Data!R:R)</f>
        <v>110.16</v>
      </c>
      <c r="I936" s="13">
        <f t="shared" si="28"/>
        <v>41.882352941176464</v>
      </c>
      <c r="J936" t="str">
        <f t="shared" si="29"/>
        <v>Low Performer</v>
      </c>
    </row>
    <row r="937" spans="1:10" x14ac:dyDescent="0.3">
      <c r="A937" t="s">
        <v>3642</v>
      </c>
      <c r="B937" t="str">
        <f>IFERROR(INDEX(Raw_Data!Q:Q,MATCH(Product_Master!A937,Raw_Data!N:N,0)),"NOT FOUND")</f>
        <v>Seth Thomas 12" Clock w/ Goldtone Case</v>
      </c>
      <c r="C937" t="str">
        <f>IFERROR(INDEX(Raw_Data!O:O,MATCH(Product_Master!A937,Raw_Data!N:N,0)),"NOT FOUND")</f>
        <v>Furniture</v>
      </c>
      <c r="D937" t="str">
        <f>IFERROR(INDEX(Raw_Data!P:P,MATCH(Product_Master!A937,Raw_Data!N:N,0)),"NOT FOUND")</f>
        <v>Furnishings</v>
      </c>
      <c r="E937" s="11">
        <f>AVERAGEIF(Raw_Data!N:N,Product_Master!A937,Raw_Data!R:R)</f>
        <v>130.22</v>
      </c>
      <c r="F937" s="11">
        <f>AVERAGEIF(Raw_Data!N:N,Product_Master!A937,Raw_Data!U:U)</f>
        <v>44.274799999999999</v>
      </c>
      <c r="G937">
        <f>SUMIF(Raw_Data!N:N,Product_Master!A937,Raw_Data!S:S)</f>
        <v>17</v>
      </c>
      <c r="H937" s="11">
        <f>SUMIF(Raw_Data!N:N,Product_Master!A937,Raw_Data!R:R)</f>
        <v>390.66</v>
      </c>
      <c r="I937" s="13">
        <f t="shared" si="28"/>
        <v>34</v>
      </c>
      <c r="J937" t="str">
        <f t="shared" si="29"/>
        <v>Medium</v>
      </c>
    </row>
    <row r="938" spans="1:10" x14ac:dyDescent="0.3">
      <c r="A938" t="s">
        <v>3645</v>
      </c>
      <c r="B938" t="str">
        <f>IFERROR(INDEX(Raw_Data!Q:Q,MATCH(Product_Master!A938,Raw_Data!N:N,0)),"NOT FOUND")</f>
        <v>Memorex Froggy Flash Drive 8 GB</v>
      </c>
      <c r="C938" t="str">
        <f>IFERROR(INDEX(Raw_Data!O:O,MATCH(Product_Master!A938,Raw_Data!N:N,0)),"NOT FOUND")</f>
        <v>Technology</v>
      </c>
      <c r="D938" t="str">
        <f>IFERROR(INDEX(Raw_Data!P:P,MATCH(Product_Master!A938,Raw_Data!N:N,0)),"NOT FOUND")</f>
        <v>Accessories</v>
      </c>
      <c r="E938" s="11">
        <f>AVERAGEIF(Raw_Data!N:N,Product_Master!A938,Raw_Data!R:R)</f>
        <v>67.006249999999994</v>
      </c>
      <c r="F938" s="11">
        <f>AVERAGEIF(Raw_Data!N:N,Product_Master!A938,Raw_Data!U:U)</f>
        <v>23.696250000000003</v>
      </c>
      <c r="G938">
        <f>SUMIF(Raw_Data!N:N,Product_Master!A938,Raw_Data!S:S)</f>
        <v>32</v>
      </c>
      <c r="H938" s="11">
        <f>SUMIF(Raw_Data!N:N,Product_Master!A938,Raw_Data!R:R)</f>
        <v>536.04999999999995</v>
      </c>
      <c r="I938" s="13">
        <f t="shared" si="28"/>
        <v>35.36423841059603</v>
      </c>
      <c r="J938" t="str">
        <f t="shared" si="29"/>
        <v>Medium</v>
      </c>
    </row>
    <row r="939" spans="1:10" x14ac:dyDescent="0.3">
      <c r="A939" t="s">
        <v>3658</v>
      </c>
      <c r="B939" t="str">
        <f>IFERROR(INDEX(Raw_Data!Q:Q,MATCH(Product_Master!A939,Raw_Data!N:N,0)),"NOT FOUND")</f>
        <v>Acco 6 Outlet Guardian Premium Surge Suppressor</v>
      </c>
      <c r="C939" t="str">
        <f>IFERROR(INDEX(Raw_Data!O:O,MATCH(Product_Master!A939,Raw_Data!N:N,0)),"NOT FOUND")</f>
        <v>Office Supplies</v>
      </c>
      <c r="D939" t="str">
        <f>IFERROR(INDEX(Raw_Data!P:P,MATCH(Product_Master!A939,Raw_Data!N:N,0)),"NOT FOUND")</f>
        <v>Appliances</v>
      </c>
      <c r="E939" s="11">
        <f>AVERAGEIF(Raw_Data!N:N,Product_Master!A939,Raw_Data!R:R)</f>
        <v>54.054000000000002</v>
      </c>
      <c r="F939" s="11">
        <f>AVERAGEIF(Raw_Data!N:N,Product_Master!A939,Raw_Data!U:U)</f>
        <v>7.552999999999999</v>
      </c>
      <c r="G939">
        <f>SUMIF(Raw_Data!N:N,Product_Master!A939,Raw_Data!S:S)</f>
        <v>35</v>
      </c>
      <c r="H939" s="11">
        <f>SUMIF(Raw_Data!N:N,Product_Master!A939,Raw_Data!R:R)</f>
        <v>432.43200000000002</v>
      </c>
      <c r="I939" s="13">
        <f t="shared" si="28"/>
        <v>13.973063973063971</v>
      </c>
      <c r="J939" t="str">
        <f t="shared" si="29"/>
        <v>Medium</v>
      </c>
    </row>
    <row r="940" spans="1:10" x14ac:dyDescent="0.3">
      <c r="A940" t="s">
        <v>3663</v>
      </c>
      <c r="B940" t="str">
        <f>IFERROR(INDEX(Raw_Data!Q:Q,MATCH(Product_Master!A940,Raw_Data!N:N,0)),"NOT FOUND")</f>
        <v>Avoid Verbal Orders Carbonless Minifold Book</v>
      </c>
      <c r="C940" t="str">
        <f>IFERROR(INDEX(Raw_Data!O:O,MATCH(Product_Master!A940,Raw_Data!N:N,0)),"NOT FOUND")</f>
        <v>Office Supplies</v>
      </c>
      <c r="D940" t="str">
        <f>IFERROR(INDEX(Raw_Data!P:P,MATCH(Product_Master!A940,Raw_Data!N:N,0)),"NOT FOUND")</f>
        <v>Paper</v>
      </c>
      <c r="E940" s="11">
        <f>AVERAGEIF(Raw_Data!N:N,Product_Master!A940,Raw_Data!R:R)</f>
        <v>13.655199999999999</v>
      </c>
      <c r="F940" s="11">
        <f>AVERAGEIF(Raw_Data!N:N,Product_Master!A940,Raw_Data!U:U)</f>
        <v>5.9893600000000005</v>
      </c>
      <c r="G940">
        <f>SUMIF(Raw_Data!N:N,Product_Master!A940,Raw_Data!S:S)</f>
        <v>21</v>
      </c>
      <c r="H940" s="11">
        <f>SUMIF(Raw_Data!N:N,Product_Master!A940,Raw_Data!R:R)</f>
        <v>68.275999999999996</v>
      </c>
      <c r="I940" s="13">
        <f t="shared" si="28"/>
        <v>43.861386138613867</v>
      </c>
      <c r="J940" t="str">
        <f t="shared" si="29"/>
        <v>Low Performer</v>
      </c>
    </row>
    <row r="941" spans="1:10" x14ac:dyDescent="0.3">
      <c r="A941" t="s">
        <v>3669</v>
      </c>
      <c r="B941" t="str">
        <f>IFERROR(INDEX(Raw_Data!Q:Q,MATCH(Product_Master!A941,Raw_Data!N:N,0)),"NOT FOUND")</f>
        <v>Fellowes Presentation Covers for Comb Binding Machines</v>
      </c>
      <c r="C941" t="str">
        <f>IFERROR(INDEX(Raw_Data!O:O,MATCH(Product_Master!A941,Raw_Data!N:N,0)),"NOT FOUND")</f>
        <v>Office Supplies</v>
      </c>
      <c r="D941" t="str">
        <f>IFERROR(INDEX(Raw_Data!P:P,MATCH(Product_Master!A941,Raw_Data!N:N,0)),"NOT FOUND")</f>
        <v>Binders</v>
      </c>
      <c r="E941" s="11">
        <f>AVERAGEIF(Raw_Data!N:N,Product_Master!A941,Raw_Data!R:R)</f>
        <v>66.930000000000007</v>
      </c>
      <c r="F941" s="11">
        <f>AVERAGEIF(Raw_Data!N:N,Product_Master!A941,Raw_Data!U:U)</f>
        <v>10.912500000000001</v>
      </c>
      <c r="G941">
        <f>SUMIF(Raw_Data!N:N,Product_Master!A941,Raw_Data!S:S)</f>
        <v>14</v>
      </c>
      <c r="H941" s="11">
        <f>SUMIF(Raw_Data!N:N,Product_Master!A941,Raw_Data!R:R)</f>
        <v>133.86000000000001</v>
      </c>
      <c r="I941" s="13">
        <f t="shared" si="28"/>
        <v>16.304347826086957</v>
      </c>
      <c r="J941" t="str">
        <f t="shared" si="29"/>
        <v>Low Performer</v>
      </c>
    </row>
    <row r="942" spans="1:10" x14ac:dyDescent="0.3">
      <c r="A942" t="s">
        <v>3678</v>
      </c>
      <c r="B942" t="str">
        <f>IFERROR(INDEX(Raw_Data!Q:Q,MATCH(Product_Master!A942,Raw_Data!N:N,0)),"NOT FOUND")</f>
        <v>Panasonic KP-310 Heavy-Duty Electric Pencil Sharpener</v>
      </c>
      <c r="C942" t="str">
        <f>IFERROR(INDEX(Raw_Data!O:O,MATCH(Product_Master!A942,Raw_Data!N:N,0)),"NOT FOUND")</f>
        <v>Office Supplies</v>
      </c>
      <c r="D942" t="str">
        <f>IFERROR(INDEX(Raw_Data!P:P,MATCH(Product_Master!A942,Raw_Data!N:N,0)),"NOT FOUND")</f>
        <v>Art</v>
      </c>
      <c r="E942" s="11">
        <f>AVERAGEIF(Raw_Data!N:N,Product_Master!A942,Raw_Data!R:R)</f>
        <v>98.91</v>
      </c>
      <c r="F942" s="11">
        <f>AVERAGEIF(Raw_Data!N:N,Product_Master!A942,Raw_Data!U:U)</f>
        <v>29.673000000000002</v>
      </c>
      <c r="G942">
        <f>SUMIF(Raw_Data!N:N,Product_Master!A942,Raw_Data!S:S)</f>
        <v>9</v>
      </c>
      <c r="H942" s="11">
        <f>SUMIF(Raw_Data!N:N,Product_Master!A942,Raw_Data!R:R)</f>
        <v>197.82</v>
      </c>
      <c r="I942" s="13">
        <f t="shared" si="28"/>
        <v>30.000000000000004</v>
      </c>
      <c r="J942" t="str">
        <f t="shared" si="29"/>
        <v>Low Performer</v>
      </c>
    </row>
    <row r="943" spans="1:10" x14ac:dyDescent="0.3">
      <c r="A943" t="s">
        <v>3689</v>
      </c>
      <c r="B943" t="str">
        <f>IFERROR(INDEX(Raw_Data!Q:Q,MATCH(Product_Master!A943,Raw_Data!N:N,0)),"NOT FOUND")</f>
        <v>Holmes Cool Mist Humidifier for the Whole House with 8-Gallon Output per Day, Extended Life Filter</v>
      </c>
      <c r="C943" t="str">
        <f>IFERROR(INDEX(Raw_Data!O:O,MATCH(Product_Master!A943,Raw_Data!N:N,0)),"NOT FOUND")</f>
        <v>Office Supplies</v>
      </c>
      <c r="D943" t="str">
        <f>IFERROR(INDEX(Raw_Data!P:P,MATCH(Product_Master!A943,Raw_Data!N:N,0)),"NOT FOUND")</f>
        <v>Appliances</v>
      </c>
      <c r="E943" s="11">
        <f>AVERAGEIF(Raw_Data!N:N,Product_Master!A943,Raw_Data!R:R)</f>
        <v>36.814999999999998</v>
      </c>
      <c r="F943" s="11">
        <f>AVERAGEIF(Raw_Data!N:N,Product_Master!A943,Raw_Data!U:U)</f>
        <v>12.188749999999999</v>
      </c>
      <c r="G943">
        <f>SUMIF(Raw_Data!N:N,Product_Master!A943,Raw_Data!S:S)</f>
        <v>9</v>
      </c>
      <c r="H943" s="11">
        <f>SUMIF(Raw_Data!N:N,Product_Master!A943,Raw_Data!R:R)</f>
        <v>147.26</v>
      </c>
      <c r="I943" s="13">
        <f t="shared" si="28"/>
        <v>33.108108108108105</v>
      </c>
      <c r="J943" t="str">
        <f t="shared" si="29"/>
        <v>Low Performer</v>
      </c>
    </row>
    <row r="944" spans="1:10" x14ac:dyDescent="0.3">
      <c r="A944" t="s">
        <v>3696</v>
      </c>
      <c r="B944" t="str">
        <f>IFERROR(INDEX(Raw_Data!Q:Q,MATCH(Product_Master!A944,Raw_Data!N:N,0)),"NOT FOUND")</f>
        <v>SAFCO Commercial Wire Shelving, Black</v>
      </c>
      <c r="C944" t="str">
        <f>IFERROR(INDEX(Raw_Data!O:O,MATCH(Product_Master!A944,Raw_Data!N:N,0)),"NOT FOUND")</f>
        <v>Office Supplies</v>
      </c>
      <c r="D944" t="str">
        <f>IFERROR(INDEX(Raw_Data!P:P,MATCH(Product_Master!A944,Raw_Data!N:N,0)),"NOT FOUND")</f>
        <v>Storage</v>
      </c>
      <c r="E944" s="11">
        <f>AVERAGEIF(Raw_Data!N:N,Product_Master!A944,Raw_Data!R:R)</f>
        <v>419.94560000000001</v>
      </c>
      <c r="F944" s="11">
        <f>AVERAGEIF(Raw_Data!N:N,Product_Master!A944,Raw_Data!U:U)</f>
        <v>-63.544399999999996</v>
      </c>
      <c r="G944">
        <f>SUMIF(Raw_Data!N:N,Product_Master!A944,Raw_Data!S:S)</f>
        <v>35</v>
      </c>
      <c r="H944" s="11">
        <f>SUMIF(Raw_Data!N:N,Product_Master!A944,Raw_Data!R:R)</f>
        <v>4199.4560000000001</v>
      </c>
      <c r="I944" s="13">
        <f t="shared" si="28"/>
        <v>-15.131578947368421</v>
      </c>
      <c r="J944" t="str">
        <f t="shared" si="29"/>
        <v>High Performer</v>
      </c>
    </row>
    <row r="945" spans="1:10" x14ac:dyDescent="0.3">
      <c r="A945" t="s">
        <v>3704</v>
      </c>
      <c r="B945" t="str">
        <f>IFERROR(INDEX(Raw_Data!Q:Q,MATCH(Product_Master!A945,Raw_Data!N:N,0)),"NOT FOUND")</f>
        <v>Tensor Computer Mounted Lamp</v>
      </c>
      <c r="C945" t="str">
        <f>IFERROR(INDEX(Raw_Data!O:O,MATCH(Product_Master!A945,Raw_Data!N:N,0)),"NOT FOUND")</f>
        <v>Furniture</v>
      </c>
      <c r="D945" t="str">
        <f>IFERROR(INDEX(Raw_Data!P:P,MATCH(Product_Master!A945,Raw_Data!N:N,0)),"NOT FOUND")</f>
        <v>Furnishings</v>
      </c>
      <c r="E945" s="11">
        <f>AVERAGEIF(Raw_Data!N:N,Product_Master!A945,Raw_Data!R:R)</f>
        <v>67.004999999999995</v>
      </c>
      <c r="F945" s="11">
        <f>AVERAGEIF(Raw_Data!N:N,Product_Master!A945,Raw_Data!U:U)</f>
        <v>18.091350000000002</v>
      </c>
      <c r="G945">
        <f>SUMIF(Raw_Data!N:N,Product_Master!A945,Raw_Data!S:S)</f>
        <v>36</v>
      </c>
      <c r="H945" s="11">
        <f>SUMIF(Raw_Data!N:N,Product_Master!A945,Raw_Data!R:R)</f>
        <v>536.04</v>
      </c>
      <c r="I945" s="13">
        <f t="shared" si="28"/>
        <v>27.000000000000007</v>
      </c>
      <c r="J945" t="str">
        <f t="shared" si="29"/>
        <v>Medium</v>
      </c>
    </row>
    <row r="946" spans="1:10" x14ac:dyDescent="0.3">
      <c r="A946" t="s">
        <v>3706</v>
      </c>
      <c r="B946" t="str">
        <f>IFERROR(INDEX(Raw_Data!Q:Q,MATCH(Product_Master!A946,Raw_Data!N:N,0)),"NOT FOUND")</f>
        <v>Polycom SoundPoint IP 450 VoIP phone</v>
      </c>
      <c r="C946" t="str">
        <f>IFERROR(INDEX(Raw_Data!O:O,MATCH(Product_Master!A946,Raw_Data!N:N,0)),"NOT FOUND")</f>
        <v>Technology</v>
      </c>
      <c r="D946" t="str">
        <f>IFERROR(INDEX(Raw_Data!P:P,MATCH(Product_Master!A946,Raw_Data!N:N,0)),"NOT FOUND")</f>
        <v>Phones</v>
      </c>
      <c r="E946" s="11">
        <f>AVERAGEIF(Raw_Data!N:N,Product_Master!A946,Raw_Data!R:R)</f>
        <v>639.93666666666661</v>
      </c>
      <c r="F946" s="11">
        <f>AVERAGEIF(Raw_Data!N:N,Product_Master!A946,Raw_Data!U:U)</f>
        <v>27.103200000000001</v>
      </c>
      <c r="G946">
        <f>SUMIF(Raw_Data!N:N,Product_Master!A946,Raw_Data!S:S)</f>
        <v>22</v>
      </c>
      <c r="H946" s="11">
        <f>SUMIF(Raw_Data!N:N,Product_Master!A946,Raw_Data!R:R)</f>
        <v>3839.62</v>
      </c>
      <c r="I946" s="13">
        <f t="shared" si="28"/>
        <v>4.2352941176470598</v>
      </c>
      <c r="J946" t="str">
        <f t="shared" si="29"/>
        <v>High Performer</v>
      </c>
    </row>
    <row r="947" spans="1:10" x14ac:dyDescent="0.3">
      <c r="A947" t="s">
        <v>3708</v>
      </c>
      <c r="B947" t="str">
        <f>IFERROR(INDEX(Raw_Data!Q:Q,MATCH(Product_Master!A947,Raw_Data!N:N,0)),"NOT FOUND")</f>
        <v>Rediform S.O.S. 1-Up Phone Message Bk, 4-1/4x3-1/16 Bk, 1 Form/Pg, 40 Messages/Bk, 3/Pk</v>
      </c>
      <c r="C947" t="str">
        <f>IFERROR(INDEX(Raw_Data!O:O,MATCH(Product_Master!A947,Raw_Data!N:N,0)),"NOT FOUND")</f>
        <v>Office Supplies</v>
      </c>
      <c r="D947" t="str">
        <f>IFERROR(INDEX(Raw_Data!P:P,MATCH(Product_Master!A947,Raw_Data!N:N,0)),"NOT FOUND")</f>
        <v>Paper</v>
      </c>
      <c r="E947" s="11">
        <f>AVERAGEIF(Raw_Data!N:N,Product_Master!A947,Raw_Data!R:R)</f>
        <v>39.396000000000001</v>
      </c>
      <c r="F947" s="11">
        <f>AVERAGEIF(Raw_Data!N:N,Product_Master!A947,Raw_Data!U:U)</f>
        <v>18.910080000000001</v>
      </c>
      <c r="G947">
        <f>SUMIF(Raw_Data!N:N,Product_Master!A947,Raw_Data!S:S)</f>
        <v>21</v>
      </c>
      <c r="H947" s="11">
        <f>SUMIF(Raw_Data!N:N,Product_Master!A947,Raw_Data!R:R)</f>
        <v>196.98000000000002</v>
      </c>
      <c r="I947" s="13">
        <f t="shared" si="28"/>
        <v>48</v>
      </c>
      <c r="J947" t="str">
        <f t="shared" si="29"/>
        <v>Low Performer</v>
      </c>
    </row>
    <row r="948" spans="1:10" x14ac:dyDescent="0.3">
      <c r="A948" t="s">
        <v>3713</v>
      </c>
      <c r="B948" t="str">
        <f>IFERROR(INDEX(Raw_Data!Q:Q,MATCH(Product_Master!A948,Raw_Data!N:N,0)),"NOT FOUND")</f>
        <v>Cisco CP-7937G Unified IP Conference Station Phone</v>
      </c>
      <c r="C948" t="str">
        <f>IFERROR(INDEX(Raw_Data!O:O,MATCH(Product_Master!A948,Raw_Data!N:N,0)),"NOT FOUND")</f>
        <v>Technology</v>
      </c>
      <c r="D948" t="str">
        <f>IFERROR(INDEX(Raw_Data!P:P,MATCH(Product_Master!A948,Raw_Data!N:N,0)),"NOT FOUND")</f>
        <v>Machines</v>
      </c>
      <c r="E948" s="11">
        <f>AVERAGEIF(Raw_Data!N:N,Product_Master!A948,Raw_Data!R:R)</f>
        <v>695.7</v>
      </c>
      <c r="F948" s="11">
        <f>AVERAGEIF(Raw_Data!N:N,Product_Master!A948,Raw_Data!U:U)</f>
        <v>-27.827999999999999</v>
      </c>
      <c r="G948">
        <f>SUMIF(Raw_Data!N:N,Product_Master!A948,Raw_Data!S:S)</f>
        <v>4</v>
      </c>
      <c r="H948" s="11">
        <f>SUMIF(Raw_Data!N:N,Product_Master!A948,Raw_Data!R:R)</f>
        <v>1391.4</v>
      </c>
      <c r="I948" s="13">
        <f t="shared" si="28"/>
        <v>-3.9999999999999996</v>
      </c>
      <c r="J948" t="str">
        <f t="shared" si="29"/>
        <v>High Performer</v>
      </c>
    </row>
    <row r="949" spans="1:10" x14ac:dyDescent="0.3">
      <c r="A949" t="s">
        <v>3717</v>
      </c>
      <c r="B949" t="str">
        <f>IFERROR(INDEX(Raw_Data!Q:Q,MATCH(Product_Master!A949,Raw_Data!N:N,0)),"NOT FOUND")</f>
        <v>Boston 16701 Slimline Battery Pencil Sharpener</v>
      </c>
      <c r="C949" t="str">
        <f>IFERROR(INDEX(Raw_Data!O:O,MATCH(Product_Master!A949,Raw_Data!N:N,0)),"NOT FOUND")</f>
        <v>Office Supplies</v>
      </c>
      <c r="D949" t="str">
        <f>IFERROR(INDEX(Raw_Data!P:P,MATCH(Product_Master!A949,Raw_Data!N:N,0)),"NOT FOUND")</f>
        <v>Art</v>
      </c>
      <c r="E949" s="11">
        <f>AVERAGEIF(Raw_Data!N:N,Product_Master!A949,Raw_Data!R:R)</f>
        <v>43.037999999999997</v>
      </c>
      <c r="F949" s="11">
        <f>AVERAGEIF(Raw_Data!N:N,Product_Master!A949,Raw_Data!U:U)</f>
        <v>9.5640000000000001</v>
      </c>
      <c r="G949">
        <f>SUMIF(Raw_Data!N:N,Product_Master!A949,Raw_Data!S:S)</f>
        <v>6</v>
      </c>
      <c r="H949" s="11">
        <f>SUMIF(Raw_Data!N:N,Product_Master!A949,Raw_Data!R:R)</f>
        <v>86.075999999999993</v>
      </c>
      <c r="I949" s="13">
        <f t="shared" si="28"/>
        <v>22.222222222222225</v>
      </c>
      <c r="J949" t="str">
        <f t="shared" si="29"/>
        <v>Low Performer</v>
      </c>
    </row>
    <row r="950" spans="1:10" x14ac:dyDescent="0.3">
      <c r="A950" t="s">
        <v>3719</v>
      </c>
      <c r="B950" t="str">
        <f>IFERROR(INDEX(Raw_Data!Q:Q,MATCH(Product_Master!A950,Raw_Data!N:N,0)),"NOT FOUND")</f>
        <v>Avery 494</v>
      </c>
      <c r="C950" t="str">
        <f>IFERROR(INDEX(Raw_Data!O:O,MATCH(Product_Master!A950,Raw_Data!N:N,0)),"NOT FOUND")</f>
        <v>Office Supplies</v>
      </c>
      <c r="D950" t="str">
        <f>IFERROR(INDEX(Raw_Data!P:P,MATCH(Product_Master!A950,Raw_Data!N:N,0)),"NOT FOUND")</f>
        <v>Labels</v>
      </c>
      <c r="E950" s="11">
        <f>AVERAGEIF(Raw_Data!N:N,Product_Master!A950,Raw_Data!R:R)</f>
        <v>9.3960000000000008</v>
      </c>
      <c r="F950" s="11">
        <f>AVERAGEIF(Raw_Data!N:N,Product_Master!A950,Raw_Data!U:U)</f>
        <v>3.9932999999999996</v>
      </c>
      <c r="G950">
        <f>SUMIF(Raw_Data!N:N,Product_Master!A950,Raw_Data!S:S)</f>
        <v>23</v>
      </c>
      <c r="H950" s="11">
        <f>SUMIF(Raw_Data!N:N,Product_Master!A950,Raw_Data!R:R)</f>
        <v>56.376000000000005</v>
      </c>
      <c r="I950" s="13">
        <f t="shared" si="28"/>
        <v>42.499999999999993</v>
      </c>
      <c r="J950" t="str">
        <f t="shared" si="29"/>
        <v>Low Performer</v>
      </c>
    </row>
    <row r="951" spans="1:10" x14ac:dyDescent="0.3">
      <c r="A951" t="s">
        <v>3722</v>
      </c>
      <c r="B951" t="str">
        <f>IFERROR(INDEX(Raw_Data!Q:Q,MATCH(Product_Master!A951,Raw_Data!N:N,0)),"NOT FOUND")</f>
        <v>Memo Book, 100 Message Capacity, 5 3/8” x 11”</v>
      </c>
      <c r="C951" t="str">
        <f>IFERROR(INDEX(Raw_Data!O:O,MATCH(Product_Master!A951,Raw_Data!N:N,0)),"NOT FOUND")</f>
        <v>Office Supplies</v>
      </c>
      <c r="D951" t="str">
        <f>IFERROR(INDEX(Raw_Data!P:P,MATCH(Product_Master!A951,Raw_Data!N:N,0)),"NOT FOUND")</f>
        <v>Paper</v>
      </c>
      <c r="E951" s="11">
        <f>AVERAGEIF(Raw_Data!N:N,Product_Master!A951,Raw_Data!R:R)</f>
        <v>25.611999999999998</v>
      </c>
      <c r="F951" s="11">
        <f>AVERAGEIF(Raw_Data!N:N,Product_Master!A951,Raw_Data!U:U)</f>
        <v>12.132</v>
      </c>
      <c r="G951">
        <f>SUMIF(Raw_Data!N:N,Product_Master!A951,Raw_Data!S:S)</f>
        <v>12</v>
      </c>
      <c r="H951" s="11">
        <f>SUMIF(Raw_Data!N:N,Product_Master!A951,Raw_Data!R:R)</f>
        <v>76.835999999999999</v>
      </c>
      <c r="I951" s="13">
        <f t="shared" si="28"/>
        <v>47.368421052631582</v>
      </c>
      <c r="J951" t="str">
        <f t="shared" si="29"/>
        <v>Low Performer</v>
      </c>
    </row>
    <row r="952" spans="1:10" x14ac:dyDescent="0.3">
      <c r="A952" t="s">
        <v>3724</v>
      </c>
      <c r="B952" t="str">
        <f>IFERROR(INDEX(Raw_Data!Q:Q,MATCH(Product_Master!A952,Raw_Data!N:N,0)),"NOT FOUND")</f>
        <v>Newell 35</v>
      </c>
      <c r="C952" t="str">
        <f>IFERROR(INDEX(Raw_Data!O:O,MATCH(Product_Master!A952,Raw_Data!N:N,0)),"NOT FOUND")</f>
        <v>Office Supplies</v>
      </c>
      <c r="D952" t="str">
        <f>IFERROR(INDEX(Raw_Data!P:P,MATCH(Product_Master!A952,Raw_Data!N:N,0)),"NOT FOUND")</f>
        <v>Art</v>
      </c>
      <c r="E952" s="11">
        <f>AVERAGEIF(Raw_Data!N:N,Product_Master!A952,Raw_Data!R:R)</f>
        <v>10.350222222222222</v>
      </c>
      <c r="F952" s="11">
        <f>AVERAGEIF(Raw_Data!N:N,Product_Master!A952,Raw_Data!U:U)</f>
        <v>2.5875555555555554</v>
      </c>
      <c r="G952">
        <f>SUMIF(Raw_Data!N:N,Product_Master!A952,Raw_Data!S:S)</f>
        <v>30</v>
      </c>
      <c r="H952" s="11">
        <f>SUMIF(Raw_Data!N:N,Product_Master!A952,Raw_Data!R:R)</f>
        <v>93.152000000000001</v>
      </c>
      <c r="I952" s="13">
        <f t="shared" si="28"/>
        <v>25</v>
      </c>
      <c r="J952" t="str">
        <f t="shared" si="29"/>
        <v>Low Performer</v>
      </c>
    </row>
    <row r="953" spans="1:10" x14ac:dyDescent="0.3">
      <c r="A953" t="s">
        <v>3726</v>
      </c>
      <c r="B953" t="str">
        <f>IFERROR(INDEX(Raw_Data!Q:Q,MATCH(Product_Master!A953,Raw_Data!N:N,0)),"NOT FOUND")</f>
        <v>Wilson Jones 14 Line Acrylic Coated Pressboard Data Binders</v>
      </c>
      <c r="C953" t="str">
        <f>IFERROR(INDEX(Raw_Data!O:O,MATCH(Product_Master!A953,Raw_Data!N:N,0)),"NOT FOUND")</f>
        <v>Office Supplies</v>
      </c>
      <c r="D953" t="str">
        <f>IFERROR(INDEX(Raw_Data!P:P,MATCH(Product_Master!A953,Raw_Data!N:N,0)),"NOT FOUND")</f>
        <v>Binders</v>
      </c>
      <c r="E953" s="11">
        <f>AVERAGEIF(Raw_Data!N:N,Product_Master!A953,Raw_Data!R:R)</f>
        <v>25.097999999999999</v>
      </c>
      <c r="F953" s="11">
        <f>AVERAGEIF(Raw_Data!N:N,Product_Master!A953,Raw_Data!U:U)</f>
        <v>8.824349999999999</v>
      </c>
      <c r="G953">
        <f>SUMIF(Raw_Data!N:N,Product_Master!A953,Raw_Data!S:S)</f>
        <v>23</v>
      </c>
      <c r="H953" s="11">
        <f>SUMIF(Raw_Data!N:N,Product_Master!A953,Raw_Data!R:R)</f>
        <v>100.392</v>
      </c>
      <c r="I953" s="13">
        <f t="shared" si="28"/>
        <v>35.159574468085104</v>
      </c>
      <c r="J953" t="str">
        <f t="shared" si="29"/>
        <v>Low Performer</v>
      </c>
    </row>
    <row r="954" spans="1:10" x14ac:dyDescent="0.3">
      <c r="A954" t="s">
        <v>3728</v>
      </c>
      <c r="B954" t="str">
        <f>IFERROR(INDEX(Raw_Data!Q:Q,MATCH(Product_Master!A954,Raw_Data!N:N,0)),"NOT FOUND")</f>
        <v>Avery Non-Stick Heavy Duty View Round Locking Ring Binders</v>
      </c>
      <c r="C954" t="str">
        <f>IFERROR(INDEX(Raw_Data!O:O,MATCH(Product_Master!A954,Raw_Data!N:N,0)),"NOT FOUND")</f>
        <v>Office Supplies</v>
      </c>
      <c r="D954" t="str">
        <f>IFERROR(INDEX(Raw_Data!P:P,MATCH(Product_Master!A954,Raw_Data!N:N,0)),"NOT FOUND")</f>
        <v>Binders</v>
      </c>
      <c r="E954" s="11">
        <f>AVERAGEIF(Raw_Data!N:N,Product_Master!A954,Raw_Data!R:R)</f>
        <v>22.724000000000004</v>
      </c>
      <c r="F954" s="11">
        <f>AVERAGEIF(Raw_Data!N:N,Product_Master!A954,Raw_Data!U:U)</f>
        <v>10.285600000000001</v>
      </c>
      <c r="G954">
        <f>SUMIF(Raw_Data!N:N,Product_Master!A954,Raw_Data!S:S)</f>
        <v>12</v>
      </c>
      <c r="H954" s="11">
        <f>SUMIF(Raw_Data!N:N,Product_Master!A954,Raw_Data!R:R)</f>
        <v>68.172000000000011</v>
      </c>
      <c r="I954" s="13">
        <f t="shared" si="28"/>
        <v>45.263157894736835</v>
      </c>
      <c r="J954" t="str">
        <f t="shared" si="29"/>
        <v>Low Performer</v>
      </c>
    </row>
    <row r="955" spans="1:10" x14ac:dyDescent="0.3">
      <c r="A955" t="s">
        <v>3734</v>
      </c>
      <c r="B955" t="str">
        <f>IFERROR(INDEX(Raw_Data!Q:Q,MATCH(Product_Master!A955,Raw_Data!N:N,0)),"NOT FOUND")</f>
        <v>Hanging Personal Folder File</v>
      </c>
      <c r="C955" t="str">
        <f>IFERROR(INDEX(Raw_Data!O:O,MATCH(Product_Master!A955,Raw_Data!N:N,0)),"NOT FOUND")</f>
        <v>Office Supplies</v>
      </c>
      <c r="D955" t="str">
        <f>IFERROR(INDEX(Raw_Data!P:P,MATCH(Product_Master!A955,Raw_Data!N:N,0)),"NOT FOUND")</f>
        <v>Storage</v>
      </c>
      <c r="E955" s="11">
        <f>AVERAGEIF(Raw_Data!N:N,Product_Master!A955,Raw_Data!R:R)</f>
        <v>50.239999999999995</v>
      </c>
      <c r="F955" s="11">
        <f>AVERAGEIF(Raw_Data!N:N,Product_Master!A955,Raw_Data!U:U)</f>
        <v>10.205000000000002</v>
      </c>
      <c r="G955">
        <f>SUMIF(Raw_Data!N:N,Product_Master!A955,Raw_Data!S:S)</f>
        <v>17</v>
      </c>
      <c r="H955" s="11">
        <f>SUMIF(Raw_Data!N:N,Product_Master!A955,Raw_Data!R:R)</f>
        <v>251.2</v>
      </c>
      <c r="I955" s="13">
        <f t="shared" si="28"/>
        <v>20.312500000000007</v>
      </c>
      <c r="J955" t="str">
        <f t="shared" si="29"/>
        <v>Low Performer</v>
      </c>
    </row>
    <row r="956" spans="1:10" x14ac:dyDescent="0.3">
      <c r="A956" t="s">
        <v>3741</v>
      </c>
      <c r="B956" t="str">
        <f>IFERROR(INDEX(Raw_Data!Q:Q,MATCH(Product_Master!A956,Raw_Data!N:N,0)),"NOT FOUND")</f>
        <v>Xerox 1909</v>
      </c>
      <c r="C956" t="str">
        <f>IFERROR(INDEX(Raw_Data!O:O,MATCH(Product_Master!A956,Raw_Data!N:N,0)),"NOT FOUND")</f>
        <v>Office Supplies</v>
      </c>
      <c r="D956" t="str">
        <f>IFERROR(INDEX(Raw_Data!P:P,MATCH(Product_Master!A956,Raw_Data!N:N,0)),"NOT FOUND")</f>
        <v>Paper</v>
      </c>
      <c r="E956" s="11">
        <f>AVERAGEIF(Raw_Data!N:N,Product_Master!A956,Raw_Data!R:R)</f>
        <v>107.86488888888888</v>
      </c>
      <c r="F956" s="11">
        <f>AVERAGEIF(Raw_Data!N:N,Product_Master!A956,Raw_Data!U:U)</f>
        <v>44.552888888888887</v>
      </c>
      <c r="G956">
        <f>SUMIF(Raw_Data!N:N,Product_Master!A956,Raw_Data!S:S)</f>
        <v>40</v>
      </c>
      <c r="H956" s="11">
        <f>SUMIF(Raw_Data!N:N,Product_Master!A956,Raw_Data!R:R)</f>
        <v>970.78399999999999</v>
      </c>
      <c r="I956" s="13">
        <f t="shared" si="28"/>
        <v>41.304347826086953</v>
      </c>
      <c r="J956" t="str">
        <f t="shared" si="29"/>
        <v>Medium</v>
      </c>
    </row>
    <row r="957" spans="1:10" x14ac:dyDescent="0.3">
      <c r="A957" t="s">
        <v>3749</v>
      </c>
      <c r="B957" t="str">
        <f>IFERROR(INDEX(Raw_Data!Q:Q,MATCH(Product_Master!A957,Raw_Data!N:N,0)),"NOT FOUND")</f>
        <v>Leather Task Chair, Black</v>
      </c>
      <c r="C957" t="str">
        <f>IFERROR(INDEX(Raw_Data!O:O,MATCH(Product_Master!A957,Raw_Data!N:N,0)),"NOT FOUND")</f>
        <v>Furniture</v>
      </c>
      <c r="D957" t="str">
        <f>IFERROR(INDEX(Raw_Data!P:P,MATCH(Product_Master!A957,Raw_Data!N:N,0)),"NOT FOUND")</f>
        <v>Chairs</v>
      </c>
      <c r="E957" s="11">
        <f>AVERAGEIF(Raw_Data!N:N,Product_Master!A957,Raw_Data!R:R)</f>
        <v>239.58066666666664</v>
      </c>
      <c r="F957" s="11">
        <f>AVERAGEIF(Raw_Data!N:N,Product_Master!A957,Raw_Data!U:U)</f>
        <v>9.0980000000000008</v>
      </c>
      <c r="G957">
        <f>SUMIF(Raw_Data!N:N,Product_Master!A957,Raw_Data!S:S)</f>
        <v>19</v>
      </c>
      <c r="H957" s="11">
        <f>SUMIF(Raw_Data!N:N,Product_Master!A957,Raw_Data!R:R)</f>
        <v>1437.4839999999999</v>
      </c>
      <c r="I957" s="13">
        <f t="shared" si="28"/>
        <v>3.7974683544303804</v>
      </c>
      <c r="J957" t="str">
        <f t="shared" si="29"/>
        <v>High Performer</v>
      </c>
    </row>
    <row r="958" spans="1:10" x14ac:dyDescent="0.3">
      <c r="A958" t="s">
        <v>3754</v>
      </c>
      <c r="B958" t="str">
        <f>IFERROR(INDEX(Raw_Data!Q:Q,MATCH(Product_Master!A958,Raw_Data!N:N,0)),"NOT FOUND")</f>
        <v>It's Hot Message Books with Stickers, 2 3/4" x 5"</v>
      </c>
      <c r="C958" t="str">
        <f>IFERROR(INDEX(Raw_Data!O:O,MATCH(Product_Master!A958,Raw_Data!N:N,0)),"NOT FOUND")</f>
        <v>Office Supplies</v>
      </c>
      <c r="D958" t="str">
        <f>IFERROR(INDEX(Raw_Data!P:P,MATCH(Product_Master!A958,Raw_Data!N:N,0)),"NOT FOUND")</f>
        <v>Paper</v>
      </c>
      <c r="E958" s="11">
        <f>AVERAGEIF(Raw_Data!N:N,Product_Master!A958,Raw_Data!R:R)</f>
        <v>26.886666666666667</v>
      </c>
      <c r="F958" s="11">
        <f>AVERAGEIF(Raw_Data!N:N,Product_Master!A958,Raw_Data!U:U)</f>
        <v>9.9283333333333328</v>
      </c>
      <c r="G958">
        <f>SUMIF(Raw_Data!N:N,Product_Master!A958,Raw_Data!S:S)</f>
        <v>25</v>
      </c>
      <c r="H958" s="11">
        <f>SUMIF(Raw_Data!N:N,Product_Master!A958,Raw_Data!R:R)</f>
        <v>161.32</v>
      </c>
      <c r="I958" s="13">
        <f t="shared" si="28"/>
        <v>36.926605504587158</v>
      </c>
      <c r="J958" t="str">
        <f t="shared" si="29"/>
        <v>Low Performer</v>
      </c>
    </row>
    <row r="959" spans="1:10" x14ac:dyDescent="0.3">
      <c r="A959" t="s">
        <v>3756</v>
      </c>
      <c r="B959" t="str">
        <f>IFERROR(INDEX(Raw_Data!Q:Q,MATCH(Product_Master!A959,Raw_Data!N:N,0)),"NOT FOUND")</f>
        <v>Digium D40 VoIP phone</v>
      </c>
      <c r="C959" t="str">
        <f>IFERROR(INDEX(Raw_Data!O:O,MATCH(Product_Master!A959,Raw_Data!N:N,0)),"NOT FOUND")</f>
        <v>Technology</v>
      </c>
      <c r="D959" t="str">
        <f>IFERROR(INDEX(Raw_Data!P:P,MATCH(Product_Master!A959,Raw_Data!N:N,0)),"NOT FOUND")</f>
        <v>Phones</v>
      </c>
      <c r="E959" s="11">
        <f>AVERAGEIF(Raw_Data!N:N,Product_Master!A959,Raw_Data!R:R)</f>
        <v>338.24044444444445</v>
      </c>
      <c r="F959" s="11">
        <f>AVERAGEIF(Raw_Data!N:N,Product_Master!A959,Raw_Data!U:U)</f>
        <v>63.491744444444443</v>
      </c>
      <c r="G959">
        <f>SUMIF(Raw_Data!N:N,Product_Master!A959,Raw_Data!S:S)</f>
        <v>27</v>
      </c>
      <c r="H959" s="11">
        <f>SUMIF(Raw_Data!N:N,Product_Master!A959,Raw_Data!R:R)</f>
        <v>3044.1640000000002</v>
      </c>
      <c r="I959" s="13">
        <f t="shared" si="28"/>
        <v>18.771186440677965</v>
      </c>
      <c r="J959" t="str">
        <f t="shared" si="29"/>
        <v>High Performer</v>
      </c>
    </row>
    <row r="960" spans="1:10" x14ac:dyDescent="0.3">
      <c r="A960" t="s">
        <v>3761</v>
      </c>
      <c r="B960" t="str">
        <f>IFERROR(INDEX(Raw_Data!Q:Q,MATCH(Product_Master!A960,Raw_Data!N:N,0)),"NOT FOUND")</f>
        <v>DYMO CardScan Personal V9 Business Card Scanner</v>
      </c>
      <c r="C960" t="str">
        <f>IFERROR(INDEX(Raw_Data!O:O,MATCH(Product_Master!A960,Raw_Data!N:N,0)),"NOT FOUND")</f>
        <v>Technology</v>
      </c>
      <c r="D960" t="str">
        <f>IFERROR(INDEX(Raw_Data!P:P,MATCH(Product_Master!A960,Raw_Data!N:N,0)),"NOT FOUND")</f>
        <v>Machines</v>
      </c>
      <c r="E960" s="11">
        <f>AVERAGEIF(Raw_Data!N:N,Product_Master!A960,Raw_Data!R:R)</f>
        <v>447.97200000000004</v>
      </c>
      <c r="F960" s="11">
        <f>AVERAGEIF(Raw_Data!N:N,Product_Master!A960,Raw_Data!U:U)</f>
        <v>154.65700000000001</v>
      </c>
      <c r="G960">
        <f>SUMIF(Raw_Data!N:N,Product_Master!A960,Raw_Data!S:S)</f>
        <v>11</v>
      </c>
      <c r="H960" s="11">
        <f>SUMIF(Raw_Data!N:N,Product_Master!A960,Raw_Data!R:R)</f>
        <v>1343.9160000000002</v>
      </c>
      <c r="I960" s="13">
        <f t="shared" si="28"/>
        <v>34.523809523809526</v>
      </c>
      <c r="J960" t="str">
        <f t="shared" si="29"/>
        <v>High Performer</v>
      </c>
    </row>
    <row r="961" spans="1:10" x14ac:dyDescent="0.3">
      <c r="A961" t="s">
        <v>3763</v>
      </c>
      <c r="B961" t="str">
        <f>IFERROR(INDEX(Raw_Data!Q:Q,MATCH(Product_Master!A961,Raw_Data!N:N,0)),"NOT FOUND")</f>
        <v>Case Logic 2.4GHz Wireless Keyboard</v>
      </c>
      <c r="C961" t="str">
        <f>IFERROR(INDEX(Raw_Data!O:O,MATCH(Product_Master!A961,Raw_Data!N:N,0)),"NOT FOUND")</f>
        <v>Technology</v>
      </c>
      <c r="D961" t="str">
        <f>IFERROR(INDEX(Raw_Data!P:P,MATCH(Product_Master!A961,Raw_Data!N:N,0)),"NOT FOUND")</f>
        <v>Accessories</v>
      </c>
      <c r="E961" s="11">
        <f>AVERAGEIF(Raw_Data!N:N,Product_Master!A961,Raw_Data!R:R)</f>
        <v>153.71924999999999</v>
      </c>
      <c r="F961" s="11">
        <f>AVERAGEIF(Raw_Data!N:N,Product_Master!A961,Raw_Data!U:U)</f>
        <v>-1.4997000000000011</v>
      </c>
      <c r="G961">
        <f>SUMIF(Raw_Data!N:N,Product_Master!A961,Raw_Data!S:S)</f>
        <v>27</v>
      </c>
      <c r="H961" s="11">
        <f>SUMIF(Raw_Data!N:N,Product_Master!A961,Raw_Data!R:R)</f>
        <v>1229.7539999999999</v>
      </c>
      <c r="I961" s="13">
        <f t="shared" si="28"/>
        <v>-0.97560975609756184</v>
      </c>
      <c r="J961" t="str">
        <f t="shared" si="29"/>
        <v>Medium</v>
      </c>
    </row>
    <row r="962" spans="1:10" x14ac:dyDescent="0.3">
      <c r="A962" t="s">
        <v>3773</v>
      </c>
      <c r="B962" t="str">
        <f>IFERROR(INDEX(Raw_Data!Q:Q,MATCH(Product_Master!A962,Raw_Data!N:N,0)),"NOT FOUND")</f>
        <v>Logitech Desktop MK120 Mouse and keyboard Combo</v>
      </c>
      <c r="C962" t="str">
        <f>IFERROR(INDEX(Raw_Data!O:O,MATCH(Product_Master!A962,Raw_Data!N:N,0)),"NOT FOUND")</f>
        <v>Technology</v>
      </c>
      <c r="D962" t="str">
        <f>IFERROR(INDEX(Raw_Data!P:P,MATCH(Product_Master!A962,Raw_Data!N:N,0)),"NOT FOUND")</f>
        <v>Accessories</v>
      </c>
      <c r="E962" s="11">
        <f>AVERAGEIF(Raw_Data!N:N,Product_Master!A962,Raw_Data!R:R)</f>
        <v>64.894666666666666</v>
      </c>
      <c r="F962" s="11">
        <f>AVERAGEIF(Raw_Data!N:N,Product_Master!A962,Raw_Data!U:U)</f>
        <v>3.5446666666666666</v>
      </c>
      <c r="G962">
        <f>SUMIF(Raw_Data!N:N,Product_Master!A962,Raw_Data!S:S)</f>
        <v>50</v>
      </c>
      <c r="H962" s="11">
        <f>SUMIF(Raw_Data!N:N,Product_Master!A962,Raw_Data!R:R)</f>
        <v>778.73599999999999</v>
      </c>
      <c r="I962" s="13">
        <f t="shared" si="28"/>
        <v>5.46218487394958</v>
      </c>
      <c r="J962" t="str">
        <f t="shared" si="29"/>
        <v>Medium</v>
      </c>
    </row>
    <row r="963" spans="1:10" x14ac:dyDescent="0.3">
      <c r="A963" t="s">
        <v>3776</v>
      </c>
      <c r="B963" t="str">
        <f>IFERROR(INDEX(Raw_Data!Q:Q,MATCH(Product_Master!A963,Raw_Data!N:N,0)),"NOT FOUND")</f>
        <v>Pressboard Data Binder, Crimson, 12" X 8 1/2"</v>
      </c>
      <c r="C963" t="str">
        <f>IFERROR(INDEX(Raw_Data!O:O,MATCH(Product_Master!A963,Raw_Data!N:N,0)),"NOT FOUND")</f>
        <v>Office Supplies</v>
      </c>
      <c r="D963" t="str">
        <f>IFERROR(INDEX(Raw_Data!P:P,MATCH(Product_Master!A963,Raw_Data!N:N,0)),"NOT FOUND")</f>
        <v>Binders</v>
      </c>
      <c r="E963" s="11">
        <f>AVERAGEIF(Raw_Data!N:N,Product_Master!A963,Raw_Data!R:R)</f>
        <v>11.036000000000001</v>
      </c>
      <c r="F963" s="11">
        <f>AVERAGEIF(Raw_Data!N:N,Product_Master!A963,Raw_Data!U:U)</f>
        <v>2.3851999999999998</v>
      </c>
      <c r="G963">
        <f>SUMIF(Raw_Data!N:N,Product_Master!A963,Raw_Data!S:S)</f>
        <v>9</v>
      </c>
      <c r="H963" s="11">
        <f>SUMIF(Raw_Data!N:N,Product_Master!A963,Raw_Data!R:R)</f>
        <v>33.108000000000004</v>
      </c>
      <c r="I963" s="13">
        <f t="shared" ref="I963:I1026" si="30">IF(E963&gt;0,(F963/E963)*100,0)</f>
        <v>21.612903225806445</v>
      </c>
      <c r="J963" t="str">
        <f t="shared" ref="J963:J1026" si="31">IF(H963&gt;=1234,"High Performer",IF(H963&gt;=295,"Medium","Low Performer"))</f>
        <v>Low Performer</v>
      </c>
    </row>
    <row r="964" spans="1:10" x14ac:dyDescent="0.3">
      <c r="A964" t="s">
        <v>3780</v>
      </c>
      <c r="B964" t="str">
        <f>IFERROR(INDEX(Raw_Data!Q:Q,MATCH(Product_Master!A964,Raw_Data!N:N,0)),"NOT FOUND")</f>
        <v>Lesro Round Back Collection Coffee Table, End Table</v>
      </c>
      <c r="C964" t="str">
        <f>IFERROR(INDEX(Raw_Data!O:O,MATCH(Product_Master!A964,Raw_Data!N:N,0)),"NOT FOUND")</f>
        <v>Furniture</v>
      </c>
      <c r="D964" t="str">
        <f>IFERROR(INDEX(Raw_Data!P:P,MATCH(Product_Master!A964,Raw_Data!N:N,0)),"NOT FOUND")</f>
        <v>Tables</v>
      </c>
      <c r="E964" s="11">
        <f>AVERAGEIF(Raw_Data!N:N,Product_Master!A964,Raw_Data!R:R)</f>
        <v>355.97249999999997</v>
      </c>
      <c r="F964" s="11">
        <f>AVERAGEIF(Raw_Data!N:N,Product_Master!A964,Raw_Data!U:U)</f>
        <v>-41.073749999999997</v>
      </c>
      <c r="G964">
        <f>SUMIF(Raw_Data!N:N,Product_Master!A964,Raw_Data!S:S)</f>
        <v>20</v>
      </c>
      <c r="H964" s="11">
        <f>SUMIF(Raw_Data!N:N,Product_Master!A964,Raw_Data!R:R)</f>
        <v>2847.7799999999997</v>
      </c>
      <c r="I964" s="13">
        <f t="shared" si="30"/>
        <v>-11.538461538461538</v>
      </c>
      <c r="J964" t="str">
        <f t="shared" si="31"/>
        <v>High Performer</v>
      </c>
    </row>
    <row r="965" spans="1:10" x14ac:dyDescent="0.3">
      <c r="A965" t="s">
        <v>3784</v>
      </c>
      <c r="B965" t="str">
        <f>IFERROR(INDEX(Raw_Data!Q:Q,MATCH(Product_Master!A965,Raw_Data!N:N,0)),"NOT FOUND")</f>
        <v>Hoover WindTunnel Plus Canister Vacuum</v>
      </c>
      <c r="C965" t="str">
        <f>IFERROR(INDEX(Raw_Data!O:O,MATCH(Product_Master!A965,Raw_Data!N:N,0)),"NOT FOUND")</f>
        <v>Office Supplies</v>
      </c>
      <c r="D965" t="str">
        <f>IFERROR(INDEX(Raw_Data!P:P,MATCH(Product_Master!A965,Raw_Data!N:N,0)),"NOT FOUND")</f>
        <v>Appliances</v>
      </c>
      <c r="E965" s="11">
        <f>AVERAGEIF(Raw_Data!N:N,Product_Master!A965,Raw_Data!R:R)</f>
        <v>1017.1</v>
      </c>
      <c r="F965" s="11">
        <f>AVERAGEIF(Raw_Data!N:N,Product_Master!A965,Raw_Data!U:U)</f>
        <v>232.48000000000002</v>
      </c>
      <c r="G965">
        <f>SUMIF(Raw_Data!N:N,Product_Master!A965,Raw_Data!S:S)</f>
        <v>9</v>
      </c>
      <c r="H965" s="11">
        <f>SUMIF(Raw_Data!N:N,Product_Master!A965,Raw_Data!R:R)</f>
        <v>3051.3</v>
      </c>
      <c r="I965" s="13">
        <f t="shared" si="30"/>
        <v>22.857142857142858</v>
      </c>
      <c r="J965" t="str">
        <f t="shared" si="31"/>
        <v>High Performer</v>
      </c>
    </row>
    <row r="966" spans="1:10" x14ac:dyDescent="0.3">
      <c r="A966" t="s">
        <v>3786</v>
      </c>
      <c r="B966" t="str">
        <f>IFERROR(INDEX(Raw_Data!Q:Q,MATCH(Product_Master!A966,Raw_Data!N:N,0)),"NOT FOUND")</f>
        <v>Xerox 1934</v>
      </c>
      <c r="C966" t="str">
        <f>IFERROR(INDEX(Raw_Data!O:O,MATCH(Product_Master!A966,Raw_Data!N:N,0)),"NOT FOUND")</f>
        <v>Office Supplies</v>
      </c>
      <c r="D966" t="str">
        <f>IFERROR(INDEX(Raw_Data!P:P,MATCH(Product_Master!A966,Raw_Data!N:N,0)),"NOT FOUND")</f>
        <v>Paper</v>
      </c>
      <c r="E966" s="11">
        <f>AVERAGEIF(Raw_Data!N:N,Product_Master!A966,Raw_Data!R:R)</f>
        <v>219.44159999999997</v>
      </c>
      <c r="F966" s="11">
        <f>AVERAGEIF(Raw_Data!N:N,Product_Master!A966,Raw_Data!U:U)</f>
        <v>105.24240000000002</v>
      </c>
      <c r="G966">
        <f>SUMIF(Raw_Data!N:N,Product_Master!A966,Raw_Data!S:S)</f>
        <v>20</v>
      </c>
      <c r="H966" s="11">
        <f>SUMIF(Raw_Data!N:N,Product_Master!A966,Raw_Data!R:R)</f>
        <v>1097.2079999999999</v>
      </c>
      <c r="I966" s="13">
        <f t="shared" si="30"/>
        <v>47.959183673469404</v>
      </c>
      <c r="J966" t="str">
        <f t="shared" si="31"/>
        <v>Medium</v>
      </c>
    </row>
    <row r="967" spans="1:10" x14ac:dyDescent="0.3">
      <c r="A967" t="s">
        <v>3788</v>
      </c>
      <c r="B967" t="str">
        <f>IFERROR(INDEX(Raw_Data!Q:Q,MATCH(Product_Master!A967,Raw_Data!N:N,0)),"NOT FOUND")</f>
        <v>Newell 329</v>
      </c>
      <c r="C967" t="str">
        <f>IFERROR(INDEX(Raw_Data!O:O,MATCH(Product_Master!A967,Raw_Data!N:N,0)),"NOT FOUND")</f>
        <v>Office Supplies</v>
      </c>
      <c r="D967" t="str">
        <f>IFERROR(INDEX(Raw_Data!P:P,MATCH(Product_Master!A967,Raw_Data!N:N,0)),"NOT FOUND")</f>
        <v>Art</v>
      </c>
      <c r="E967" s="11">
        <f>AVERAGEIF(Raw_Data!N:N,Product_Master!A967,Raw_Data!R:R)</f>
        <v>12.135999999999999</v>
      </c>
      <c r="F967" s="11">
        <f>AVERAGEIF(Raw_Data!N:N,Product_Master!A967,Raw_Data!U:U)</f>
        <v>2.4272</v>
      </c>
      <c r="G967">
        <f>SUMIF(Raw_Data!N:N,Product_Master!A967,Raw_Data!S:S)</f>
        <v>8</v>
      </c>
      <c r="H967" s="11">
        <f>SUMIF(Raw_Data!N:N,Product_Master!A967,Raw_Data!R:R)</f>
        <v>24.271999999999998</v>
      </c>
      <c r="I967" s="13">
        <f t="shared" si="30"/>
        <v>20</v>
      </c>
      <c r="J967" t="str">
        <f t="shared" si="31"/>
        <v>Low Performer</v>
      </c>
    </row>
    <row r="968" spans="1:10" x14ac:dyDescent="0.3">
      <c r="A968" t="s">
        <v>3790</v>
      </c>
      <c r="B968" t="str">
        <f>IFERROR(INDEX(Raw_Data!Q:Q,MATCH(Product_Master!A968,Raw_Data!N:N,0)),"NOT FOUND")</f>
        <v>Panasonic KX T7731-B Digital phone</v>
      </c>
      <c r="C968" t="str">
        <f>IFERROR(INDEX(Raw_Data!O:O,MATCH(Product_Master!A968,Raw_Data!N:N,0)),"NOT FOUND")</f>
        <v>Technology</v>
      </c>
      <c r="D968" t="str">
        <f>IFERROR(INDEX(Raw_Data!P:P,MATCH(Product_Master!A968,Raw_Data!N:N,0)),"NOT FOUND")</f>
        <v>Phones</v>
      </c>
      <c r="E968" s="11">
        <f>AVERAGEIF(Raw_Data!N:N,Product_Master!A968,Raw_Data!R:R)</f>
        <v>452.65800000000002</v>
      </c>
      <c r="F968" s="11">
        <f>AVERAGEIF(Raw_Data!N:N,Product_Master!A968,Raw_Data!U:U)</f>
        <v>83.09237142857144</v>
      </c>
      <c r="G968">
        <f>SUMIF(Raw_Data!N:N,Product_Master!A968,Raw_Data!S:S)</f>
        <v>22</v>
      </c>
      <c r="H968" s="11">
        <f>SUMIF(Raw_Data!N:N,Product_Master!A968,Raw_Data!R:R)</f>
        <v>3168.6060000000002</v>
      </c>
      <c r="I968" s="13">
        <f t="shared" si="30"/>
        <v>18.356545433543964</v>
      </c>
      <c r="J968" t="str">
        <f t="shared" si="31"/>
        <v>High Performer</v>
      </c>
    </row>
    <row r="969" spans="1:10" x14ac:dyDescent="0.3">
      <c r="A969" t="s">
        <v>3792</v>
      </c>
      <c r="B969" t="str">
        <f>IFERROR(INDEX(Raw_Data!Q:Q,MATCH(Product_Master!A969,Raw_Data!N:N,0)),"NOT FOUND")</f>
        <v>Safco Wire Cube Shelving System, For Use as 4 or 5 14" Cubes, Black</v>
      </c>
      <c r="C969" t="str">
        <f>IFERROR(INDEX(Raw_Data!O:O,MATCH(Product_Master!A969,Raw_Data!N:N,0)),"NOT FOUND")</f>
        <v>Office Supplies</v>
      </c>
      <c r="D969" t="str">
        <f>IFERROR(INDEX(Raw_Data!P:P,MATCH(Product_Master!A969,Raw_Data!N:N,0)),"NOT FOUND")</f>
        <v>Storage</v>
      </c>
      <c r="E969" s="11">
        <f>AVERAGEIF(Raw_Data!N:N,Product_Master!A969,Raw_Data!R:R)</f>
        <v>101.696</v>
      </c>
      <c r="F969" s="11">
        <f>AVERAGEIF(Raw_Data!N:N,Product_Master!A969,Raw_Data!U:U)</f>
        <v>3.5752500000000005</v>
      </c>
      <c r="G969">
        <f>SUMIF(Raw_Data!N:N,Product_Master!A969,Raw_Data!S:S)</f>
        <v>13</v>
      </c>
      <c r="H969" s="11">
        <f>SUMIF(Raw_Data!N:N,Product_Master!A969,Raw_Data!R:R)</f>
        <v>406.78399999999999</v>
      </c>
      <c r="I969" s="13">
        <f t="shared" si="30"/>
        <v>3.5156250000000009</v>
      </c>
      <c r="J969" t="str">
        <f t="shared" si="31"/>
        <v>Medium</v>
      </c>
    </row>
    <row r="970" spans="1:10" x14ac:dyDescent="0.3">
      <c r="A970" t="s">
        <v>3801</v>
      </c>
      <c r="B970" t="str">
        <f>IFERROR(INDEX(Raw_Data!Q:Q,MATCH(Product_Master!A970,Raw_Data!N:N,0)),"NOT FOUND")</f>
        <v>White Computer Printout Paper by Universal</v>
      </c>
      <c r="C970" t="str">
        <f>IFERROR(INDEX(Raw_Data!O:O,MATCH(Product_Master!A970,Raw_Data!N:N,0)),"NOT FOUND")</f>
        <v>Office Supplies</v>
      </c>
      <c r="D970" t="str">
        <f>IFERROR(INDEX(Raw_Data!P:P,MATCH(Product_Master!A970,Raw_Data!N:N,0)),"NOT FOUND")</f>
        <v>Paper</v>
      </c>
      <c r="E970" s="11">
        <f>AVERAGEIF(Raw_Data!N:N,Product_Master!A970,Raw_Data!R:R)</f>
        <v>159.88499999999999</v>
      </c>
      <c r="F970" s="11">
        <f>AVERAGEIF(Raw_Data!N:N,Product_Master!A970,Raw_Data!U:U)</f>
        <v>68.459850000000003</v>
      </c>
      <c r="G970">
        <f>SUMIF(Raw_Data!N:N,Product_Master!A970,Raw_Data!S:S)</f>
        <v>37</v>
      </c>
      <c r="H970" s="11">
        <f>SUMIF(Raw_Data!N:N,Product_Master!A970,Raw_Data!R:R)</f>
        <v>1279.08</v>
      </c>
      <c r="I970" s="13">
        <f t="shared" si="30"/>
        <v>42.81818181818182</v>
      </c>
      <c r="J970" t="str">
        <f t="shared" si="31"/>
        <v>High Performer</v>
      </c>
    </row>
    <row r="971" spans="1:10" x14ac:dyDescent="0.3">
      <c r="A971" t="s">
        <v>3803</v>
      </c>
      <c r="B971" t="str">
        <f>IFERROR(INDEX(Raw_Data!Q:Q,MATCH(Product_Master!A971,Raw_Data!N:N,0)),"NOT FOUND")</f>
        <v>Revere Boxed Rubber Bands by Revere</v>
      </c>
      <c r="C971" t="str">
        <f>IFERROR(INDEX(Raw_Data!O:O,MATCH(Product_Master!A971,Raw_Data!N:N,0)),"NOT FOUND")</f>
        <v>Office Supplies</v>
      </c>
      <c r="D971" t="str">
        <f>IFERROR(INDEX(Raw_Data!P:P,MATCH(Product_Master!A971,Raw_Data!N:N,0)),"NOT FOUND")</f>
        <v>Fasteners</v>
      </c>
      <c r="E971" s="11">
        <f>AVERAGEIF(Raw_Data!N:N,Product_Master!A971,Raw_Data!R:R)</f>
        <v>8.0009999999999994</v>
      </c>
      <c r="F971" s="11">
        <f>AVERAGEIF(Raw_Data!N:N,Product_Master!A971,Raw_Data!U:U)</f>
        <v>-0.95129999999999992</v>
      </c>
      <c r="G971">
        <f>SUMIF(Raw_Data!N:N,Product_Master!A971,Raw_Data!S:S)</f>
        <v>29</v>
      </c>
      <c r="H971" s="11">
        <f>SUMIF(Raw_Data!N:N,Product_Master!A971,Raw_Data!R:R)</f>
        <v>48.006</v>
      </c>
      <c r="I971" s="13">
        <f t="shared" si="30"/>
        <v>-11.889763779527559</v>
      </c>
      <c r="J971" t="str">
        <f t="shared" si="31"/>
        <v>Low Performer</v>
      </c>
    </row>
    <row r="972" spans="1:10" x14ac:dyDescent="0.3">
      <c r="A972" t="s">
        <v>3806</v>
      </c>
      <c r="B972" t="str">
        <f>IFERROR(INDEX(Raw_Data!Q:Q,MATCH(Product_Master!A972,Raw_Data!N:N,0)),"NOT FOUND")</f>
        <v>Ames Color-File Green Diamond Border X-ray Mailers</v>
      </c>
      <c r="C972" t="str">
        <f>IFERROR(INDEX(Raw_Data!O:O,MATCH(Product_Master!A972,Raw_Data!N:N,0)),"NOT FOUND")</f>
        <v>Office Supplies</v>
      </c>
      <c r="D972" t="str">
        <f>IFERROR(INDEX(Raw_Data!P:P,MATCH(Product_Master!A972,Raw_Data!N:N,0)),"NOT FOUND")</f>
        <v>Envelopes</v>
      </c>
      <c r="E972" s="11">
        <f>AVERAGEIF(Raw_Data!N:N,Product_Master!A972,Raw_Data!R:R)</f>
        <v>340.11900000000003</v>
      </c>
      <c r="F972" s="11">
        <f>AVERAGEIF(Raw_Data!N:N,Product_Master!A972,Raw_Data!U:U)</f>
        <v>139.82670000000002</v>
      </c>
      <c r="G972">
        <f>SUMIF(Raw_Data!N:N,Product_Master!A972,Raw_Data!S:S)</f>
        <v>18</v>
      </c>
      <c r="H972" s="11">
        <f>SUMIF(Raw_Data!N:N,Product_Master!A972,Raw_Data!R:R)</f>
        <v>1360.4760000000001</v>
      </c>
      <c r="I972" s="13">
        <f t="shared" si="30"/>
        <v>41.111111111111114</v>
      </c>
      <c r="J972" t="str">
        <f t="shared" si="31"/>
        <v>High Performer</v>
      </c>
    </row>
    <row r="973" spans="1:10" x14ac:dyDescent="0.3">
      <c r="A973" t="s">
        <v>3812</v>
      </c>
      <c r="B973" t="str">
        <f>IFERROR(INDEX(Raw_Data!Q:Q,MATCH(Product_Master!A973,Raw_Data!N:N,0)),"NOT FOUND")</f>
        <v>Bevis Oval Conference Table, Walnut</v>
      </c>
      <c r="C973" t="str">
        <f>IFERROR(INDEX(Raw_Data!O:O,MATCH(Product_Master!A973,Raw_Data!N:N,0)),"NOT FOUND")</f>
        <v>Furniture</v>
      </c>
      <c r="D973" t="str">
        <f>IFERROR(INDEX(Raw_Data!P:P,MATCH(Product_Master!A973,Raw_Data!N:N,0)),"NOT FOUND")</f>
        <v>Tables</v>
      </c>
      <c r="E973" s="11">
        <f>AVERAGEIF(Raw_Data!N:N,Product_Master!A973,Raw_Data!R:R)</f>
        <v>867.75850000000003</v>
      </c>
      <c r="F973" s="11">
        <f>AVERAGEIF(Raw_Data!N:N,Product_Master!A973,Raw_Data!U:U)</f>
        <v>-107.0018</v>
      </c>
      <c r="G973">
        <f>SUMIF(Raw_Data!N:N,Product_Master!A973,Raw_Data!S:S)</f>
        <v>36</v>
      </c>
      <c r="H973" s="11">
        <f>SUMIF(Raw_Data!N:N,Product_Master!A973,Raw_Data!R:R)</f>
        <v>6942.0680000000002</v>
      </c>
      <c r="I973" s="13">
        <f t="shared" si="30"/>
        <v>-12.330827067669173</v>
      </c>
      <c r="J973" t="str">
        <f t="shared" si="31"/>
        <v>High Performer</v>
      </c>
    </row>
    <row r="974" spans="1:10" x14ac:dyDescent="0.3">
      <c r="A974" t="s">
        <v>3814</v>
      </c>
      <c r="B974" t="str">
        <f>IFERROR(INDEX(Raw_Data!Q:Q,MATCH(Product_Master!A974,Raw_Data!N:N,0)),"NOT FOUND")</f>
        <v>Hon 61000 Series Interactive Training Tables</v>
      </c>
      <c r="C974" t="str">
        <f>IFERROR(INDEX(Raw_Data!O:O,MATCH(Product_Master!A974,Raw_Data!N:N,0)),"NOT FOUND")</f>
        <v>Furniture</v>
      </c>
      <c r="D974" t="str">
        <f>IFERROR(INDEX(Raw_Data!P:P,MATCH(Product_Master!A974,Raw_Data!N:N,0)),"NOT FOUND")</f>
        <v>Tables</v>
      </c>
      <c r="E974" s="11">
        <f>AVERAGEIF(Raw_Data!N:N,Product_Master!A974,Raw_Data!R:R)</f>
        <v>72.569000000000003</v>
      </c>
      <c r="F974" s="11">
        <f>AVERAGEIF(Raw_Data!N:N,Product_Master!A974,Raw_Data!U:U)</f>
        <v>-16.488466666666664</v>
      </c>
      <c r="G974">
        <f>SUMIF(Raw_Data!N:N,Product_Master!A974,Raw_Data!S:S)</f>
        <v>22</v>
      </c>
      <c r="H974" s="11">
        <f>SUMIF(Raw_Data!N:N,Product_Master!A974,Raw_Data!R:R)</f>
        <v>653.12099999999998</v>
      </c>
      <c r="I974" s="13">
        <f t="shared" si="30"/>
        <v>-22.721088435374146</v>
      </c>
      <c r="J974" t="str">
        <f t="shared" si="31"/>
        <v>Medium</v>
      </c>
    </row>
    <row r="975" spans="1:10" x14ac:dyDescent="0.3">
      <c r="A975" t="s">
        <v>3817</v>
      </c>
      <c r="B975" t="str">
        <f>IFERROR(INDEX(Raw_Data!Q:Q,MATCH(Product_Master!A975,Raw_Data!N:N,0)),"NOT FOUND")</f>
        <v>Acco PRESSTEX Data Binder with Storage Hooks, Light Blue, 9 1/2" X 11"</v>
      </c>
      <c r="C975" t="str">
        <f>IFERROR(INDEX(Raw_Data!O:O,MATCH(Product_Master!A975,Raw_Data!N:N,0)),"NOT FOUND")</f>
        <v>Office Supplies</v>
      </c>
      <c r="D975" t="str">
        <f>IFERROR(INDEX(Raw_Data!P:P,MATCH(Product_Master!A975,Raw_Data!N:N,0)),"NOT FOUND")</f>
        <v>Binders</v>
      </c>
      <c r="E975" s="11">
        <f>AVERAGEIF(Raw_Data!N:N,Product_Master!A975,Raw_Data!R:R)</f>
        <v>13.45</v>
      </c>
      <c r="F975" s="11">
        <f>AVERAGEIF(Raw_Data!N:N,Product_Master!A975,Raw_Data!U:U)</f>
        <v>3.9381599999999999</v>
      </c>
      <c r="G975">
        <f>SUMIF(Raw_Data!N:N,Product_Master!A975,Raw_Data!S:S)</f>
        <v>17</v>
      </c>
      <c r="H975" s="11">
        <f>SUMIF(Raw_Data!N:N,Product_Master!A975,Raw_Data!R:R)</f>
        <v>67.25</v>
      </c>
      <c r="I975" s="13">
        <f t="shared" si="30"/>
        <v>29.28</v>
      </c>
      <c r="J975" t="str">
        <f t="shared" si="31"/>
        <v>Low Performer</v>
      </c>
    </row>
    <row r="976" spans="1:10" x14ac:dyDescent="0.3">
      <c r="A976" t="s">
        <v>3819</v>
      </c>
      <c r="B976" t="str">
        <f>IFERROR(INDEX(Raw_Data!Q:Q,MATCH(Product_Master!A976,Raw_Data!N:N,0)),"NOT FOUND")</f>
        <v>Xerox 217</v>
      </c>
      <c r="C976" t="str">
        <f>IFERROR(INDEX(Raw_Data!O:O,MATCH(Product_Master!A976,Raw_Data!N:N,0)),"NOT FOUND")</f>
        <v>Office Supplies</v>
      </c>
      <c r="D976" t="str">
        <f>IFERROR(INDEX(Raw_Data!P:P,MATCH(Product_Master!A976,Raw_Data!N:N,0)),"NOT FOUND")</f>
        <v>Paper</v>
      </c>
      <c r="E976" s="11">
        <f>AVERAGEIF(Raw_Data!N:N,Product_Master!A976,Raw_Data!R:R)</f>
        <v>18.953999999999997</v>
      </c>
      <c r="F976" s="11">
        <f>AVERAGEIF(Raw_Data!N:N,Product_Master!A976,Raw_Data!U:U)</f>
        <v>8.4239999999999995</v>
      </c>
      <c r="G976">
        <f>SUMIF(Raw_Data!N:N,Product_Master!A976,Raw_Data!S:S)</f>
        <v>25</v>
      </c>
      <c r="H976" s="11">
        <f>SUMIF(Raw_Data!N:N,Product_Master!A976,Raw_Data!R:R)</f>
        <v>151.63199999999998</v>
      </c>
      <c r="I976" s="13">
        <f t="shared" si="30"/>
        <v>44.44444444444445</v>
      </c>
      <c r="J976" t="str">
        <f t="shared" si="31"/>
        <v>Low Performer</v>
      </c>
    </row>
    <row r="977" spans="1:10" x14ac:dyDescent="0.3">
      <c r="A977" t="s">
        <v>3825</v>
      </c>
      <c r="B977" t="str">
        <f>IFERROR(INDEX(Raw_Data!Q:Q,MATCH(Product_Master!A977,Raw_Data!N:N,0)),"NOT FOUND")</f>
        <v>Bush Andora Conference Table, Maple/Graphite Gray Finish</v>
      </c>
      <c r="C977" t="str">
        <f>IFERROR(INDEX(Raw_Data!O:O,MATCH(Product_Master!A977,Raw_Data!N:N,0)),"NOT FOUND")</f>
        <v>Furniture</v>
      </c>
      <c r="D977" t="str">
        <f>IFERROR(INDEX(Raw_Data!P:P,MATCH(Product_Master!A977,Raw_Data!N:N,0)),"NOT FOUND")</f>
        <v>Tables</v>
      </c>
      <c r="E977" s="11">
        <f>AVERAGEIF(Raw_Data!N:N,Product_Master!A977,Raw_Data!R:R)</f>
        <v>359.05799999999999</v>
      </c>
      <c r="F977" s="11">
        <f>AVERAGEIF(Raw_Data!N:N,Product_Master!A977,Raw_Data!U:U)</f>
        <v>-35.905799999999992</v>
      </c>
      <c r="G977">
        <f>SUMIF(Raw_Data!N:N,Product_Master!A977,Raw_Data!S:S)</f>
        <v>12</v>
      </c>
      <c r="H977" s="11">
        <f>SUMIF(Raw_Data!N:N,Product_Master!A977,Raw_Data!R:R)</f>
        <v>1436.232</v>
      </c>
      <c r="I977" s="13">
        <f t="shared" si="30"/>
        <v>-9.9999999999999982</v>
      </c>
      <c r="J977" t="str">
        <f t="shared" si="31"/>
        <v>High Performer</v>
      </c>
    </row>
    <row r="978" spans="1:10" x14ac:dyDescent="0.3">
      <c r="A978" t="s">
        <v>3827</v>
      </c>
      <c r="B978" t="str">
        <f>IFERROR(INDEX(Raw_Data!Q:Q,MATCH(Product_Master!A978,Raw_Data!N:N,0)),"NOT FOUND")</f>
        <v>Xerox 189</v>
      </c>
      <c r="C978" t="str">
        <f>IFERROR(INDEX(Raw_Data!O:O,MATCH(Product_Master!A978,Raw_Data!N:N,0)),"NOT FOUND")</f>
        <v>Office Supplies</v>
      </c>
      <c r="D978" t="str">
        <f>IFERROR(INDEX(Raw_Data!P:P,MATCH(Product_Master!A978,Raw_Data!N:N,0)),"NOT FOUND")</f>
        <v>Paper</v>
      </c>
      <c r="E978" s="11">
        <f>AVERAGEIF(Raw_Data!N:N,Product_Master!A978,Raw_Data!R:R)</f>
        <v>297.07499999999999</v>
      </c>
      <c r="F978" s="11">
        <f>AVERAGEIF(Raw_Data!N:N,Product_Master!A978,Raw_Data!U:U)</f>
        <v>124.42199999999998</v>
      </c>
      <c r="G978">
        <f>SUMIF(Raw_Data!N:N,Product_Master!A978,Raw_Data!S:S)</f>
        <v>19</v>
      </c>
      <c r="H978" s="11">
        <f>SUMIF(Raw_Data!N:N,Product_Master!A978,Raw_Data!R:R)</f>
        <v>1782.4499999999998</v>
      </c>
      <c r="I978" s="13">
        <f t="shared" si="30"/>
        <v>41.882352941176464</v>
      </c>
      <c r="J978" t="str">
        <f t="shared" si="31"/>
        <v>High Performer</v>
      </c>
    </row>
    <row r="979" spans="1:10" x14ac:dyDescent="0.3">
      <c r="A979" t="s">
        <v>3830</v>
      </c>
      <c r="B979" t="str">
        <f>IFERROR(INDEX(Raw_Data!Q:Q,MATCH(Product_Master!A979,Raw_Data!N:N,0)),"NOT FOUND")</f>
        <v>KI Adjustable-Height Table</v>
      </c>
      <c r="C979" t="str">
        <f>IFERROR(INDEX(Raw_Data!O:O,MATCH(Product_Master!A979,Raw_Data!N:N,0)),"NOT FOUND")</f>
        <v>Furniture</v>
      </c>
      <c r="D979" t="str">
        <f>IFERROR(INDEX(Raw_Data!P:P,MATCH(Product_Master!A979,Raw_Data!N:N,0)),"NOT FOUND")</f>
        <v>Tables</v>
      </c>
      <c r="E979" s="11">
        <f>AVERAGEIF(Raw_Data!N:N,Product_Master!A979,Raw_Data!R:R)</f>
        <v>251.29609090909091</v>
      </c>
      <c r="F979" s="11">
        <f>AVERAGEIF(Raw_Data!N:N,Product_Master!A979,Raw_Data!U:U)</f>
        <v>-20.55703636363636</v>
      </c>
      <c r="G979">
        <f>SUMIF(Raw_Data!N:N,Product_Master!A979,Raw_Data!S:S)</f>
        <v>47</v>
      </c>
      <c r="H979" s="11">
        <f>SUMIF(Raw_Data!N:N,Product_Master!A979,Raw_Data!R:R)</f>
        <v>2764.2570000000001</v>
      </c>
      <c r="I979" s="13">
        <f t="shared" si="30"/>
        <v>-8.1804043545878677</v>
      </c>
      <c r="J979" t="str">
        <f t="shared" si="31"/>
        <v>High Performer</v>
      </c>
    </row>
    <row r="980" spans="1:10" x14ac:dyDescent="0.3">
      <c r="A980" t="s">
        <v>3832</v>
      </c>
      <c r="B980" t="str">
        <f>IFERROR(INDEX(Raw_Data!Q:Q,MATCH(Product_Master!A980,Raw_Data!N:N,0)),"NOT FOUND")</f>
        <v>Panasonic KP-150 Electric Pencil Sharpener</v>
      </c>
      <c r="C980" t="str">
        <f>IFERROR(INDEX(Raw_Data!O:O,MATCH(Product_Master!A980,Raw_Data!N:N,0)),"NOT FOUND")</f>
        <v>Office Supplies</v>
      </c>
      <c r="D980" t="str">
        <f>IFERROR(INDEX(Raw_Data!P:P,MATCH(Product_Master!A980,Raw_Data!N:N,0)),"NOT FOUND")</f>
        <v>Art</v>
      </c>
      <c r="E980" s="11">
        <f>AVERAGEIF(Raw_Data!N:N,Product_Master!A980,Raw_Data!R:R)</f>
        <v>143.41200000000001</v>
      </c>
      <c r="F980" s="11">
        <f>AVERAGEIF(Raw_Data!N:N,Product_Master!A980,Raw_Data!U:U)</f>
        <v>31.701599999999999</v>
      </c>
      <c r="G980">
        <f>SUMIF(Raw_Data!N:N,Product_Master!A980,Raw_Data!S:S)</f>
        <v>16</v>
      </c>
      <c r="H980" s="11">
        <f>SUMIF(Raw_Data!N:N,Product_Master!A980,Raw_Data!R:R)</f>
        <v>573.64800000000002</v>
      </c>
      <c r="I980" s="13">
        <f t="shared" si="30"/>
        <v>22.105263157894736</v>
      </c>
      <c r="J980" t="str">
        <f t="shared" si="31"/>
        <v>Medium</v>
      </c>
    </row>
    <row r="981" spans="1:10" x14ac:dyDescent="0.3">
      <c r="A981" t="s">
        <v>3842</v>
      </c>
      <c r="B981" t="str">
        <f>IFERROR(INDEX(Raw_Data!Q:Q,MATCH(Product_Master!A981,Raw_Data!N:N,0)),"NOT FOUND")</f>
        <v>GBC Recycled Regency Composition Covers</v>
      </c>
      <c r="C981" t="str">
        <f>IFERROR(INDEX(Raw_Data!O:O,MATCH(Product_Master!A981,Raw_Data!N:N,0)),"NOT FOUND")</f>
        <v>Office Supplies</v>
      </c>
      <c r="D981" t="str">
        <f>IFERROR(INDEX(Raw_Data!P:P,MATCH(Product_Master!A981,Raw_Data!N:N,0)),"NOT FOUND")</f>
        <v>Binders</v>
      </c>
      <c r="E981" s="11">
        <f>AVERAGEIF(Raw_Data!N:N,Product_Master!A981,Raw_Data!R:R)</f>
        <v>215.208</v>
      </c>
      <c r="F981" s="11">
        <f>AVERAGEIF(Raw_Data!N:N,Product_Master!A981,Raw_Data!U:U)</f>
        <v>75.322800000000001</v>
      </c>
      <c r="G981">
        <f>SUMIF(Raw_Data!N:N,Product_Master!A981,Raw_Data!S:S)</f>
        <v>26</v>
      </c>
      <c r="H981" s="11">
        <f>SUMIF(Raw_Data!N:N,Product_Master!A981,Raw_Data!R:R)</f>
        <v>1291.248</v>
      </c>
      <c r="I981" s="13">
        <f t="shared" si="30"/>
        <v>35</v>
      </c>
      <c r="J981" t="str">
        <f t="shared" si="31"/>
        <v>High Performer</v>
      </c>
    </row>
    <row r="982" spans="1:10" x14ac:dyDescent="0.3">
      <c r="A982" t="s">
        <v>3847</v>
      </c>
      <c r="B982" t="str">
        <f>IFERROR(INDEX(Raw_Data!Q:Q,MATCH(Product_Master!A982,Raw_Data!N:N,0)),"NOT FOUND")</f>
        <v>DAX Executive Solid Wood Document Frame, Desktop or Hang, Mahogany, 5 x 7</v>
      </c>
      <c r="C982" t="str">
        <f>IFERROR(INDEX(Raw_Data!O:O,MATCH(Product_Master!A982,Raw_Data!N:N,0)),"NOT FOUND")</f>
        <v>Furniture</v>
      </c>
      <c r="D982" t="str">
        <f>IFERROR(INDEX(Raw_Data!P:P,MATCH(Product_Master!A982,Raw_Data!N:N,0)),"NOT FOUND")</f>
        <v>Furnishings</v>
      </c>
      <c r="E982" s="11">
        <f>AVERAGEIF(Raw_Data!N:N,Product_Master!A982,Raw_Data!R:R)</f>
        <v>39.249600000000001</v>
      </c>
      <c r="F982" s="11">
        <f>AVERAGEIF(Raw_Data!N:N,Product_Master!A982,Raw_Data!U:U)</f>
        <v>11.02008</v>
      </c>
      <c r="G982">
        <f>SUMIF(Raw_Data!N:N,Product_Master!A982,Raw_Data!S:S)</f>
        <v>17</v>
      </c>
      <c r="H982" s="11">
        <f>SUMIF(Raw_Data!N:N,Product_Master!A982,Raw_Data!R:R)</f>
        <v>196.24799999999999</v>
      </c>
      <c r="I982" s="13">
        <f t="shared" si="30"/>
        <v>28.076923076923077</v>
      </c>
      <c r="J982" t="str">
        <f t="shared" si="31"/>
        <v>Low Performer</v>
      </c>
    </row>
    <row r="983" spans="1:10" x14ac:dyDescent="0.3">
      <c r="A983" t="s">
        <v>3852</v>
      </c>
      <c r="B983" t="str">
        <f>IFERROR(INDEX(Raw_Data!Q:Q,MATCH(Product_Master!A983,Raw_Data!N:N,0)),"NOT FOUND")</f>
        <v>ShoreTel ShorePhone IP 230 VoIP phone</v>
      </c>
      <c r="C983" t="str">
        <f>IFERROR(INDEX(Raw_Data!O:O,MATCH(Product_Master!A983,Raw_Data!N:N,0)),"NOT FOUND")</f>
        <v>Technology</v>
      </c>
      <c r="D983" t="str">
        <f>IFERROR(INDEX(Raw_Data!P:P,MATCH(Product_Master!A983,Raw_Data!N:N,0)),"NOT FOUND")</f>
        <v>Phones</v>
      </c>
      <c r="E983" s="11">
        <f>AVERAGEIF(Raw_Data!N:N,Product_Master!A983,Raw_Data!R:R)</f>
        <v>726.65700000000004</v>
      </c>
      <c r="F983" s="11">
        <f>AVERAGEIF(Raw_Data!N:N,Product_Master!A983,Raw_Data!U:U)</f>
        <v>105.61875000000001</v>
      </c>
      <c r="G983">
        <f>SUMIF(Raw_Data!N:N,Product_Master!A983,Raw_Data!S:S)</f>
        <v>21</v>
      </c>
      <c r="H983" s="11">
        <f>SUMIF(Raw_Data!N:N,Product_Master!A983,Raw_Data!R:R)</f>
        <v>2906.6280000000002</v>
      </c>
      <c r="I983" s="13">
        <f t="shared" si="30"/>
        <v>14.534883720930234</v>
      </c>
      <c r="J983" t="str">
        <f t="shared" si="31"/>
        <v>High Performer</v>
      </c>
    </row>
    <row r="984" spans="1:10" x14ac:dyDescent="0.3">
      <c r="A984" t="s">
        <v>3857</v>
      </c>
      <c r="B984" t="str">
        <f>IFERROR(INDEX(Raw_Data!Q:Q,MATCH(Product_Master!A984,Raw_Data!N:N,0)),"NOT FOUND")</f>
        <v>Petty Cash Envelope</v>
      </c>
      <c r="C984" t="str">
        <f>IFERROR(INDEX(Raw_Data!O:O,MATCH(Product_Master!A984,Raw_Data!N:N,0)),"NOT FOUND")</f>
        <v>Office Supplies</v>
      </c>
      <c r="D984" t="str">
        <f>IFERROR(INDEX(Raw_Data!P:P,MATCH(Product_Master!A984,Raw_Data!N:N,0)),"NOT FOUND")</f>
        <v>Paper</v>
      </c>
      <c r="E984" s="11">
        <f>AVERAGEIF(Raw_Data!N:N,Product_Master!A984,Raw_Data!R:R)</f>
        <v>77.285333333333327</v>
      </c>
      <c r="F984" s="11">
        <f>AVERAGEIF(Raw_Data!N:N,Product_Master!A984,Raw_Data!U:U)</f>
        <v>31.453333333333333</v>
      </c>
      <c r="G984">
        <f>SUMIF(Raw_Data!N:N,Product_Master!A984,Raw_Data!S:S)</f>
        <v>10</v>
      </c>
      <c r="H984" s="11">
        <f>SUMIF(Raw_Data!N:N,Product_Master!A984,Raw_Data!R:R)</f>
        <v>231.85599999999999</v>
      </c>
      <c r="I984" s="13">
        <f t="shared" si="30"/>
        <v>40.697674418604656</v>
      </c>
      <c r="J984" t="str">
        <f t="shared" si="31"/>
        <v>Low Performer</v>
      </c>
    </row>
    <row r="985" spans="1:10" x14ac:dyDescent="0.3">
      <c r="A985" t="s">
        <v>3859</v>
      </c>
      <c r="B985" t="str">
        <f>IFERROR(INDEX(Raw_Data!Q:Q,MATCH(Product_Master!A985,Raw_Data!N:N,0)),"NOT FOUND")</f>
        <v>3M Replacement Filter for Office Air Cleaner for 20' x 33' Room</v>
      </c>
      <c r="C985" t="str">
        <f>IFERROR(INDEX(Raw_Data!O:O,MATCH(Product_Master!A985,Raw_Data!N:N,0)),"NOT FOUND")</f>
        <v>Office Supplies</v>
      </c>
      <c r="D985" t="str">
        <f>IFERROR(INDEX(Raw_Data!P:P,MATCH(Product_Master!A985,Raw_Data!N:N,0)),"NOT FOUND")</f>
        <v>Appliances</v>
      </c>
      <c r="E985" s="11">
        <f>AVERAGEIF(Raw_Data!N:N,Product_Master!A985,Raw_Data!R:R)</f>
        <v>75.84</v>
      </c>
      <c r="F985" s="11">
        <f>AVERAGEIF(Raw_Data!N:N,Product_Master!A985,Raw_Data!U:U)</f>
        <v>-5.1191999999999993</v>
      </c>
      <c r="G985">
        <f>SUMIF(Raw_Data!N:N,Product_Master!A985,Raw_Data!S:S)</f>
        <v>14</v>
      </c>
      <c r="H985" s="11">
        <f>SUMIF(Raw_Data!N:N,Product_Master!A985,Raw_Data!R:R)</f>
        <v>303.36</v>
      </c>
      <c r="I985" s="13">
        <f t="shared" si="30"/>
        <v>-6.7499999999999991</v>
      </c>
      <c r="J985" t="str">
        <f t="shared" si="31"/>
        <v>Medium</v>
      </c>
    </row>
    <row r="986" spans="1:10" x14ac:dyDescent="0.3">
      <c r="A986" t="s">
        <v>3861</v>
      </c>
      <c r="B986" t="str">
        <f>IFERROR(INDEX(Raw_Data!Q:Q,MATCH(Product_Master!A986,Raw_Data!N:N,0)),"NOT FOUND")</f>
        <v>Samsung Rugby III</v>
      </c>
      <c r="C986" t="str">
        <f>IFERROR(INDEX(Raw_Data!O:O,MATCH(Product_Master!A986,Raw_Data!N:N,0)),"NOT FOUND")</f>
        <v>Technology</v>
      </c>
      <c r="D986" t="str">
        <f>IFERROR(INDEX(Raw_Data!P:P,MATCH(Product_Master!A986,Raw_Data!N:N,0)),"NOT FOUND")</f>
        <v>Phones</v>
      </c>
      <c r="E986" s="11">
        <f>AVERAGEIF(Raw_Data!N:N,Product_Master!A986,Raw_Data!R:R)</f>
        <v>173.22374999999997</v>
      </c>
      <c r="F986" s="11">
        <f>AVERAGEIF(Raw_Data!N:N,Product_Master!A986,Raw_Data!U:U)</f>
        <v>28.705650000000002</v>
      </c>
      <c r="G986">
        <f>SUMIF(Raw_Data!N:N,Product_Master!A986,Raw_Data!S:S)</f>
        <v>24</v>
      </c>
      <c r="H986" s="11">
        <f>SUMIF(Raw_Data!N:N,Product_Master!A986,Raw_Data!R:R)</f>
        <v>1385.7899999999997</v>
      </c>
      <c r="I986" s="13">
        <f t="shared" si="30"/>
        <v>16.571428571428577</v>
      </c>
      <c r="J986" t="str">
        <f t="shared" si="31"/>
        <v>High Performer</v>
      </c>
    </row>
    <row r="987" spans="1:10" x14ac:dyDescent="0.3">
      <c r="A987" t="s">
        <v>3866</v>
      </c>
      <c r="B987" t="str">
        <f>IFERROR(INDEX(Raw_Data!Q:Q,MATCH(Product_Master!A987,Raw_Data!N:N,0)),"NOT FOUND")</f>
        <v>Acco Four Pocket Poly Ring Binder with Label Holder, Smoke, 1"</v>
      </c>
      <c r="C987" t="str">
        <f>IFERROR(INDEX(Raw_Data!O:O,MATCH(Product_Master!A987,Raw_Data!N:N,0)),"NOT FOUND")</f>
        <v>Office Supplies</v>
      </c>
      <c r="D987" t="str">
        <f>IFERROR(INDEX(Raw_Data!P:P,MATCH(Product_Master!A987,Raw_Data!N:N,0)),"NOT FOUND")</f>
        <v>Binders</v>
      </c>
      <c r="E987" s="11">
        <f>AVERAGEIF(Raw_Data!N:N,Product_Master!A987,Raw_Data!R:R)</f>
        <v>20.363333333333333</v>
      </c>
      <c r="F987" s="11">
        <f>AVERAGEIF(Raw_Data!N:N,Product_Master!A987,Raw_Data!U:U)</f>
        <v>1.2416666666666665</v>
      </c>
      <c r="G987">
        <f>SUMIF(Raw_Data!N:N,Product_Master!A987,Raw_Data!S:S)</f>
        <v>28</v>
      </c>
      <c r="H987" s="11">
        <f>SUMIF(Raw_Data!N:N,Product_Master!A987,Raw_Data!R:R)</f>
        <v>122.17999999999999</v>
      </c>
      <c r="I987" s="13">
        <f t="shared" si="30"/>
        <v>6.0975609756097553</v>
      </c>
      <c r="J987" t="str">
        <f t="shared" si="31"/>
        <v>Low Performer</v>
      </c>
    </row>
    <row r="988" spans="1:10" x14ac:dyDescent="0.3">
      <c r="A988" t="s">
        <v>3870</v>
      </c>
      <c r="B988" t="str">
        <f>IFERROR(INDEX(Raw_Data!Q:Q,MATCH(Product_Master!A988,Raw_Data!N:N,0)),"NOT FOUND")</f>
        <v>Canvas Sectional Post Binders</v>
      </c>
      <c r="C988" t="str">
        <f>IFERROR(INDEX(Raw_Data!O:O,MATCH(Product_Master!A988,Raw_Data!N:N,0)),"NOT FOUND")</f>
        <v>Office Supplies</v>
      </c>
      <c r="D988" t="str">
        <f>IFERROR(INDEX(Raw_Data!P:P,MATCH(Product_Master!A988,Raw_Data!N:N,0)),"NOT FOUND")</f>
        <v>Binders</v>
      </c>
      <c r="E988" s="11">
        <f>AVERAGEIF(Raw_Data!N:N,Product_Master!A988,Raw_Data!R:R)</f>
        <v>70.439333333333323</v>
      </c>
      <c r="F988" s="11">
        <f>AVERAGEIF(Raw_Data!N:N,Product_Master!A988,Raw_Data!U:U)</f>
        <v>9.8445333333333327</v>
      </c>
      <c r="G988">
        <f>SUMIF(Raw_Data!N:N,Product_Master!A988,Raw_Data!S:S)</f>
        <v>28</v>
      </c>
      <c r="H988" s="11">
        <f>SUMIF(Raw_Data!N:N,Product_Master!A988,Raw_Data!R:R)</f>
        <v>422.63599999999997</v>
      </c>
      <c r="I988" s="13">
        <f t="shared" si="30"/>
        <v>13.975903614457833</v>
      </c>
      <c r="J988" t="str">
        <f t="shared" si="31"/>
        <v>Medium</v>
      </c>
    </row>
    <row r="989" spans="1:10" x14ac:dyDescent="0.3">
      <c r="A989" t="s">
        <v>3873</v>
      </c>
      <c r="B989" t="str">
        <f>IFERROR(INDEX(Raw_Data!Q:Q,MATCH(Product_Master!A989,Raw_Data!N:N,0)),"NOT FOUND")</f>
        <v>Strathmore Photo Mount Cards</v>
      </c>
      <c r="C989" t="str">
        <f>IFERROR(INDEX(Raw_Data!O:O,MATCH(Product_Master!A989,Raw_Data!N:N,0)),"NOT FOUND")</f>
        <v>Office Supplies</v>
      </c>
      <c r="D989" t="str">
        <f>IFERROR(INDEX(Raw_Data!P:P,MATCH(Product_Master!A989,Raw_Data!N:N,0)),"NOT FOUND")</f>
        <v>Paper</v>
      </c>
      <c r="E989" s="11">
        <f>AVERAGEIF(Raw_Data!N:N,Product_Master!A989,Raw_Data!R:R)</f>
        <v>27.270666666666664</v>
      </c>
      <c r="F989" s="11">
        <f>AVERAGEIF(Raw_Data!N:N,Product_Master!A989,Raw_Data!U:U)</f>
        <v>11.812266666666666</v>
      </c>
      <c r="G989">
        <f>SUMIF(Raw_Data!N:N,Product_Master!A989,Raw_Data!S:S)</f>
        <v>38</v>
      </c>
      <c r="H989" s="11">
        <f>SUMIF(Raw_Data!N:N,Product_Master!A989,Raw_Data!R:R)</f>
        <v>245.43599999999998</v>
      </c>
      <c r="I989" s="13">
        <f t="shared" si="30"/>
        <v>43.31491712707183</v>
      </c>
      <c r="J989" t="str">
        <f t="shared" si="31"/>
        <v>Low Performer</v>
      </c>
    </row>
    <row r="990" spans="1:10" x14ac:dyDescent="0.3">
      <c r="A990" t="s">
        <v>3879</v>
      </c>
      <c r="B990" t="str">
        <f>IFERROR(INDEX(Raw_Data!Q:Q,MATCH(Product_Master!A990,Raw_Data!N:N,0)),"NOT FOUND")</f>
        <v>Xerox 203</v>
      </c>
      <c r="C990" t="str">
        <f>IFERROR(INDEX(Raw_Data!O:O,MATCH(Product_Master!A990,Raw_Data!N:N,0)),"NOT FOUND")</f>
        <v>Office Supplies</v>
      </c>
      <c r="D990" t="str">
        <f>IFERROR(INDEX(Raw_Data!P:P,MATCH(Product_Master!A990,Raw_Data!N:N,0)),"NOT FOUND")</f>
        <v>Paper</v>
      </c>
      <c r="E990" s="11">
        <f>AVERAGEIF(Raw_Data!N:N,Product_Master!A990,Raw_Data!R:R)</f>
        <v>23.976000000000003</v>
      </c>
      <c r="F990" s="11">
        <f>AVERAGEIF(Raw_Data!N:N,Product_Master!A990,Raw_Data!U:U)</f>
        <v>10.4976</v>
      </c>
      <c r="G990">
        <f>SUMIF(Raw_Data!N:N,Product_Master!A990,Raw_Data!S:S)</f>
        <v>24</v>
      </c>
      <c r="H990" s="11">
        <f>SUMIF(Raw_Data!N:N,Product_Master!A990,Raw_Data!R:R)</f>
        <v>143.85600000000002</v>
      </c>
      <c r="I990" s="13">
        <f t="shared" si="30"/>
        <v>43.783783783783782</v>
      </c>
      <c r="J990" t="str">
        <f t="shared" si="31"/>
        <v>Low Performer</v>
      </c>
    </row>
    <row r="991" spans="1:10" x14ac:dyDescent="0.3">
      <c r="A991" t="s">
        <v>3882</v>
      </c>
      <c r="B991" t="str">
        <f>IFERROR(INDEX(Raw_Data!Q:Q,MATCH(Product_Master!A991,Raw_Data!N:N,0)),"NOT FOUND")</f>
        <v>Plantronics Audio 995 Wireless Stereo Headset</v>
      </c>
      <c r="C991" t="str">
        <f>IFERROR(INDEX(Raw_Data!O:O,MATCH(Product_Master!A991,Raw_Data!N:N,0)),"NOT FOUND")</f>
        <v>Technology</v>
      </c>
      <c r="D991" t="str">
        <f>IFERROR(INDEX(Raw_Data!P:P,MATCH(Product_Master!A991,Raw_Data!N:N,0)),"NOT FOUND")</f>
        <v>Accessories</v>
      </c>
      <c r="E991" s="11">
        <f>AVERAGEIF(Raw_Data!N:N,Product_Master!A991,Raw_Data!R:R)</f>
        <v>478.28250000000003</v>
      </c>
      <c r="F991" s="11">
        <f>AVERAGEIF(Raw_Data!N:N,Product_Master!A991,Raw_Data!U:U)</f>
        <v>146.78325000000001</v>
      </c>
      <c r="G991">
        <f>SUMIF(Raw_Data!N:N,Product_Master!A991,Raw_Data!S:S)</f>
        <v>18</v>
      </c>
      <c r="H991" s="11">
        <f>SUMIF(Raw_Data!N:N,Product_Master!A991,Raw_Data!R:R)</f>
        <v>1913.13</v>
      </c>
      <c r="I991" s="13">
        <f t="shared" si="30"/>
        <v>30.689655172413794</v>
      </c>
      <c r="J991" t="str">
        <f t="shared" si="31"/>
        <v>High Performer</v>
      </c>
    </row>
    <row r="992" spans="1:10" x14ac:dyDescent="0.3">
      <c r="A992" t="s">
        <v>3885</v>
      </c>
      <c r="B992" t="str">
        <f>IFERROR(INDEX(Raw_Data!Q:Q,MATCH(Product_Master!A992,Raw_Data!N:N,0)),"NOT FOUND")</f>
        <v>Storex Dura Pro Binders</v>
      </c>
      <c r="C992" t="str">
        <f>IFERROR(INDEX(Raw_Data!O:O,MATCH(Product_Master!A992,Raw_Data!N:N,0)),"NOT FOUND")</f>
        <v>Office Supplies</v>
      </c>
      <c r="D992" t="str">
        <f>IFERROR(INDEX(Raw_Data!P:P,MATCH(Product_Master!A992,Raw_Data!N:N,0)),"NOT FOUND")</f>
        <v>Binders</v>
      </c>
      <c r="E992" s="11">
        <f>AVERAGEIF(Raw_Data!N:N,Product_Master!A992,Raw_Data!R:R)</f>
        <v>10.444499999999998</v>
      </c>
      <c r="F992" s="11">
        <f>AVERAGEIF(Raw_Data!N:N,Product_Master!A992,Raw_Data!U:U)</f>
        <v>9.8999999999999908E-2</v>
      </c>
      <c r="G992">
        <f>SUMIF(Raw_Data!N:N,Product_Master!A992,Raw_Data!S:S)</f>
        <v>38</v>
      </c>
      <c r="H992" s="11">
        <f>SUMIF(Raw_Data!N:N,Product_Master!A992,Raw_Data!R:R)</f>
        <v>125.33399999999997</v>
      </c>
      <c r="I992" s="13">
        <f t="shared" si="30"/>
        <v>0.9478672985781984</v>
      </c>
      <c r="J992" t="str">
        <f t="shared" si="31"/>
        <v>Low Performer</v>
      </c>
    </row>
    <row r="993" spans="1:10" x14ac:dyDescent="0.3">
      <c r="A993" t="s">
        <v>3886</v>
      </c>
      <c r="B993" t="str">
        <f>IFERROR(INDEX(Raw_Data!Q:Q,MATCH(Product_Master!A993,Raw_Data!N:N,0)),"NOT FOUND")</f>
        <v>Xerox 1948</v>
      </c>
      <c r="C993" t="str">
        <f>IFERROR(INDEX(Raw_Data!O:O,MATCH(Product_Master!A993,Raw_Data!N:N,0)),"NOT FOUND")</f>
        <v>Office Supplies</v>
      </c>
      <c r="D993" t="str">
        <f>IFERROR(INDEX(Raw_Data!P:P,MATCH(Product_Master!A993,Raw_Data!N:N,0)),"NOT FOUND")</f>
        <v>Paper</v>
      </c>
      <c r="E993" s="11">
        <f>AVERAGEIF(Raw_Data!N:N,Product_Master!A993,Raw_Data!R:R)</f>
        <v>49.95000000000001</v>
      </c>
      <c r="F993" s="11">
        <f>AVERAGEIF(Raw_Data!N:N,Product_Master!A993,Raw_Data!U:U)</f>
        <v>22.477500000000003</v>
      </c>
      <c r="G993">
        <f>SUMIF(Raw_Data!N:N,Product_Master!A993,Raw_Data!S:S)</f>
        <v>15</v>
      </c>
      <c r="H993" s="11">
        <f>SUMIF(Raw_Data!N:N,Product_Master!A993,Raw_Data!R:R)</f>
        <v>149.85000000000002</v>
      </c>
      <c r="I993" s="13">
        <f t="shared" si="30"/>
        <v>44.999999999999993</v>
      </c>
      <c r="J993" t="str">
        <f t="shared" si="31"/>
        <v>Low Performer</v>
      </c>
    </row>
    <row r="994" spans="1:10" x14ac:dyDescent="0.3">
      <c r="A994" t="s">
        <v>3899</v>
      </c>
      <c r="B994" t="str">
        <f>IFERROR(INDEX(Raw_Data!Q:Q,MATCH(Product_Master!A994,Raw_Data!N:N,0)),"NOT FOUND")</f>
        <v>Global Super Steno Chair</v>
      </c>
      <c r="C994" t="str">
        <f>IFERROR(INDEX(Raw_Data!O:O,MATCH(Product_Master!A994,Raw_Data!N:N,0)),"NOT FOUND")</f>
        <v>Furniture</v>
      </c>
      <c r="D994" t="str">
        <f>IFERROR(INDEX(Raw_Data!P:P,MATCH(Product_Master!A994,Raw_Data!N:N,0)),"NOT FOUND")</f>
        <v>Chairs</v>
      </c>
      <c r="E994" s="11">
        <f>AVERAGEIF(Raw_Data!N:N,Product_Master!A994,Raw_Data!R:R)</f>
        <v>341.41457142857149</v>
      </c>
      <c r="F994" s="11">
        <f>AVERAGEIF(Raw_Data!N:N,Product_Master!A994,Raw_Data!U:U)</f>
        <v>-2.5376526277146434E-16</v>
      </c>
      <c r="G994">
        <f>SUMIF(Raw_Data!N:N,Product_Master!A994,Raw_Data!S:S)</f>
        <v>30</v>
      </c>
      <c r="H994" s="11">
        <f>SUMIF(Raw_Data!N:N,Product_Master!A994,Raw_Data!R:R)</f>
        <v>2389.9020000000005</v>
      </c>
      <c r="I994" s="13">
        <f t="shared" si="30"/>
        <v>-7.4327601692464802E-17</v>
      </c>
      <c r="J994" t="str">
        <f t="shared" si="31"/>
        <v>High Performer</v>
      </c>
    </row>
    <row r="995" spans="1:10" x14ac:dyDescent="0.3">
      <c r="A995" t="s">
        <v>3901</v>
      </c>
      <c r="B995" t="str">
        <f>IFERROR(INDEX(Raw_Data!Q:Q,MATCH(Product_Master!A995,Raw_Data!N:N,0)),"NOT FOUND")</f>
        <v>OtterBox Defender Series Case - Samsung Galaxy S4</v>
      </c>
      <c r="C995" t="str">
        <f>IFERROR(INDEX(Raw_Data!O:O,MATCH(Product_Master!A995,Raw_Data!N:N,0)),"NOT FOUND")</f>
        <v>Technology</v>
      </c>
      <c r="D995" t="str">
        <f>IFERROR(INDEX(Raw_Data!P:P,MATCH(Product_Master!A995,Raw_Data!N:N,0)),"NOT FOUND")</f>
        <v>Phones</v>
      </c>
      <c r="E995" s="11">
        <f>AVERAGEIF(Raw_Data!N:N,Product_Master!A995,Raw_Data!R:R)</f>
        <v>86.221249999999998</v>
      </c>
      <c r="F995" s="11">
        <f>AVERAGEIF(Raw_Data!N:N,Product_Master!A995,Raw_Data!U:U)</f>
        <v>15.369875</v>
      </c>
      <c r="G995">
        <f>SUMIF(Raw_Data!N:N,Product_Master!A995,Raw_Data!S:S)</f>
        <v>27</v>
      </c>
      <c r="H995" s="11">
        <f>SUMIF(Raw_Data!N:N,Product_Master!A995,Raw_Data!R:R)</f>
        <v>689.77</v>
      </c>
      <c r="I995" s="13">
        <f t="shared" si="30"/>
        <v>17.826086956521738</v>
      </c>
      <c r="J995" t="str">
        <f t="shared" si="31"/>
        <v>Medium</v>
      </c>
    </row>
    <row r="996" spans="1:10" x14ac:dyDescent="0.3">
      <c r="A996" t="s">
        <v>3904</v>
      </c>
      <c r="B996" t="str">
        <f>IFERROR(INDEX(Raw_Data!Q:Q,MATCH(Product_Master!A996,Raw_Data!N:N,0)),"NOT FOUND")</f>
        <v>Wilson Jones Suede Grain Vinyl Binders</v>
      </c>
      <c r="C996" t="str">
        <f>IFERROR(INDEX(Raw_Data!O:O,MATCH(Product_Master!A996,Raw_Data!N:N,0)),"NOT FOUND")</f>
        <v>Office Supplies</v>
      </c>
      <c r="D996" t="str">
        <f>IFERROR(INDEX(Raw_Data!P:P,MATCH(Product_Master!A996,Raw_Data!N:N,0)),"NOT FOUND")</f>
        <v>Binders</v>
      </c>
      <c r="E996" s="11">
        <f>AVERAGEIF(Raw_Data!N:N,Product_Master!A996,Raw_Data!R:R)</f>
        <v>5.4673333333333334</v>
      </c>
      <c r="F996" s="11">
        <f>AVERAGEIF(Raw_Data!N:N,Product_Master!A996,Raw_Data!U:U)</f>
        <v>1.6865333333333334</v>
      </c>
      <c r="G996">
        <f>SUMIF(Raw_Data!N:N,Product_Master!A996,Raw_Data!S:S)</f>
        <v>8</v>
      </c>
      <c r="H996" s="11">
        <f>SUMIF(Raw_Data!N:N,Product_Master!A996,Raw_Data!R:R)</f>
        <v>16.402000000000001</v>
      </c>
      <c r="I996" s="13">
        <f t="shared" si="30"/>
        <v>30.847457627118647</v>
      </c>
      <c r="J996" t="str">
        <f t="shared" si="31"/>
        <v>Low Performer</v>
      </c>
    </row>
    <row r="997" spans="1:10" x14ac:dyDescent="0.3">
      <c r="A997" t="s">
        <v>3907</v>
      </c>
      <c r="B997" t="str">
        <f>IFERROR(INDEX(Raw_Data!Q:Q,MATCH(Product_Master!A997,Raw_Data!N:N,0)),"NOT FOUND")</f>
        <v>OtterBox Defender Series Case - iPhone 5c</v>
      </c>
      <c r="C997" t="str">
        <f>IFERROR(INDEX(Raw_Data!O:O,MATCH(Product_Master!A997,Raw_Data!N:N,0)),"NOT FOUND")</f>
        <v>Technology</v>
      </c>
      <c r="D997" t="str">
        <f>IFERROR(INDEX(Raw_Data!P:P,MATCH(Product_Master!A997,Raw_Data!N:N,0)),"NOT FOUND")</f>
        <v>Phones</v>
      </c>
      <c r="E997" s="11">
        <f>AVERAGEIF(Raw_Data!N:N,Product_Master!A997,Raw_Data!R:R)</f>
        <v>66.563999999999993</v>
      </c>
      <c r="F997" s="11">
        <f>AVERAGEIF(Raw_Data!N:N,Product_Master!A997,Raw_Data!U:U)</f>
        <v>1.8489999999999998</v>
      </c>
      <c r="G997">
        <f>SUMIF(Raw_Data!N:N,Product_Master!A997,Raw_Data!S:S)</f>
        <v>5</v>
      </c>
      <c r="H997" s="11">
        <f>SUMIF(Raw_Data!N:N,Product_Master!A997,Raw_Data!R:R)</f>
        <v>133.12799999999999</v>
      </c>
      <c r="I997" s="13">
        <f t="shared" si="30"/>
        <v>2.7777777777777777</v>
      </c>
      <c r="J997" t="str">
        <f t="shared" si="31"/>
        <v>Low Performer</v>
      </c>
    </row>
    <row r="998" spans="1:10" x14ac:dyDescent="0.3">
      <c r="A998" t="s">
        <v>3912</v>
      </c>
      <c r="B998" t="str">
        <f>IFERROR(INDEX(Raw_Data!Q:Q,MATCH(Product_Master!A998,Raw_Data!N:N,0)),"NOT FOUND")</f>
        <v>Wilson Jones DublLock D-Ring Binders</v>
      </c>
      <c r="C998" t="str">
        <f>IFERROR(INDEX(Raw_Data!O:O,MATCH(Product_Master!A998,Raw_Data!N:N,0)),"NOT FOUND")</f>
        <v>Office Supplies</v>
      </c>
      <c r="D998" t="str">
        <f>IFERROR(INDEX(Raw_Data!P:P,MATCH(Product_Master!A998,Raw_Data!N:N,0)),"NOT FOUND")</f>
        <v>Binders</v>
      </c>
      <c r="E998" s="11">
        <f>AVERAGEIF(Raw_Data!N:N,Product_Master!A998,Raw_Data!R:R)</f>
        <v>17.887499999999999</v>
      </c>
      <c r="F998" s="11">
        <f>AVERAGEIF(Raw_Data!N:N,Product_Master!A998,Raw_Data!U:U)</f>
        <v>7.7625000000000002</v>
      </c>
      <c r="G998">
        <f>SUMIF(Raw_Data!N:N,Product_Master!A998,Raw_Data!S:S)</f>
        <v>6</v>
      </c>
      <c r="H998" s="11">
        <f>SUMIF(Raw_Data!N:N,Product_Master!A998,Raw_Data!R:R)</f>
        <v>35.774999999999999</v>
      </c>
      <c r="I998" s="13">
        <f t="shared" si="30"/>
        <v>43.39622641509434</v>
      </c>
      <c r="J998" t="str">
        <f t="shared" si="31"/>
        <v>Low Performer</v>
      </c>
    </row>
    <row r="999" spans="1:10" x14ac:dyDescent="0.3">
      <c r="A999" t="s">
        <v>3918</v>
      </c>
      <c r="B999" t="str">
        <f>IFERROR(INDEX(Raw_Data!Q:Q,MATCH(Product_Master!A999,Raw_Data!N:N,0)),"NOT FOUND")</f>
        <v>Surelock Post Binders</v>
      </c>
      <c r="C999" t="str">
        <f>IFERROR(INDEX(Raw_Data!O:O,MATCH(Product_Master!A999,Raw_Data!N:N,0)),"NOT FOUND")</f>
        <v>Office Supplies</v>
      </c>
      <c r="D999" t="str">
        <f>IFERROR(INDEX(Raw_Data!P:P,MATCH(Product_Master!A999,Raw_Data!N:N,0)),"NOT FOUND")</f>
        <v>Binders</v>
      </c>
      <c r="E999" s="11">
        <f>AVERAGEIF(Raw_Data!N:N,Product_Master!A999,Raw_Data!R:R)</f>
        <v>81.748000000000005</v>
      </c>
      <c r="F999" s="11">
        <f>AVERAGEIF(Raw_Data!N:N,Product_Master!A999,Raw_Data!U:U)</f>
        <v>26.358000000000004</v>
      </c>
      <c r="G999">
        <f>SUMIF(Raw_Data!N:N,Product_Master!A999,Raw_Data!S:S)</f>
        <v>29</v>
      </c>
      <c r="H999" s="11">
        <f>SUMIF(Raw_Data!N:N,Product_Master!A999,Raw_Data!R:R)</f>
        <v>653.98400000000004</v>
      </c>
      <c r="I999" s="13">
        <f t="shared" si="30"/>
        <v>32.242990654205613</v>
      </c>
      <c r="J999" t="str">
        <f t="shared" si="31"/>
        <v>Medium</v>
      </c>
    </row>
    <row r="1000" spans="1:10" x14ac:dyDescent="0.3">
      <c r="A1000" t="s">
        <v>3920</v>
      </c>
      <c r="B1000" t="str">
        <f>IFERROR(INDEX(Raw_Data!Q:Q,MATCH(Product_Master!A1000,Raw_Data!N:N,0)),"NOT FOUND")</f>
        <v>Hewlett-Packard Deskjet 3050a All-in-One Color Inkjet Printer</v>
      </c>
      <c r="C1000" t="str">
        <f>IFERROR(INDEX(Raw_Data!O:O,MATCH(Product_Master!A1000,Raw_Data!N:N,0)),"NOT FOUND")</f>
        <v>Technology</v>
      </c>
      <c r="D1000" t="str">
        <f>IFERROR(INDEX(Raw_Data!P:P,MATCH(Product_Master!A1000,Raw_Data!N:N,0)),"NOT FOUND")</f>
        <v>Machines</v>
      </c>
      <c r="E1000" s="11">
        <f>AVERAGEIF(Raw_Data!N:N,Product_Master!A1000,Raw_Data!R:R)</f>
        <v>3040</v>
      </c>
      <c r="F1000" s="11">
        <f>AVERAGEIF(Raw_Data!N:N,Product_Master!A1000,Raw_Data!U:U)</f>
        <v>1459.2</v>
      </c>
      <c r="G1000">
        <f>SUMIF(Raw_Data!N:N,Product_Master!A1000,Raw_Data!S:S)</f>
        <v>8</v>
      </c>
      <c r="H1000" s="11">
        <f>SUMIF(Raw_Data!N:N,Product_Master!A1000,Raw_Data!R:R)</f>
        <v>3040</v>
      </c>
      <c r="I1000" s="13">
        <f t="shared" si="30"/>
        <v>48.000000000000007</v>
      </c>
      <c r="J1000" t="str">
        <f t="shared" si="31"/>
        <v>High Performer</v>
      </c>
    </row>
    <row r="1001" spans="1:10" x14ac:dyDescent="0.3">
      <c r="A1001" t="s">
        <v>3925</v>
      </c>
      <c r="B1001" t="str">
        <f>IFERROR(INDEX(Raw_Data!Q:Q,MATCH(Product_Master!A1001,Raw_Data!N:N,0)),"NOT FOUND")</f>
        <v>Ibico Plastic Spiral Binding Combs</v>
      </c>
      <c r="C1001" t="str">
        <f>IFERROR(INDEX(Raw_Data!O:O,MATCH(Product_Master!A1001,Raw_Data!N:N,0)),"NOT FOUND")</f>
        <v>Office Supplies</v>
      </c>
      <c r="D1001" t="str">
        <f>IFERROR(INDEX(Raw_Data!P:P,MATCH(Product_Master!A1001,Raw_Data!N:N,0)),"NOT FOUND")</f>
        <v>Binders</v>
      </c>
      <c r="E1001" s="11">
        <f>AVERAGEIF(Raw_Data!N:N,Product_Master!A1001,Raw_Data!R:R)</f>
        <v>84.652307692307687</v>
      </c>
      <c r="F1001" s="11">
        <f>AVERAGEIF(Raw_Data!N:N,Product_Master!A1001,Raw_Data!U:U)</f>
        <v>25.302153846153846</v>
      </c>
      <c r="G1001">
        <f>SUMIF(Raw_Data!N:N,Product_Master!A1001,Raw_Data!S:S)</f>
        <v>47</v>
      </c>
      <c r="H1001" s="11">
        <f>SUMIF(Raw_Data!N:N,Product_Master!A1001,Raw_Data!R:R)</f>
        <v>1100.48</v>
      </c>
      <c r="I1001" s="13">
        <f t="shared" si="30"/>
        <v>29.889502762430944</v>
      </c>
      <c r="J1001" t="str">
        <f t="shared" si="31"/>
        <v>Medium</v>
      </c>
    </row>
    <row r="1002" spans="1:10" x14ac:dyDescent="0.3">
      <c r="A1002" t="s">
        <v>3927</v>
      </c>
      <c r="B1002" t="str">
        <f>IFERROR(INDEX(Raw_Data!Q:Q,MATCH(Product_Master!A1002,Raw_Data!N:N,0)),"NOT FOUND")</f>
        <v>Iceberg OfficeWorks 42" Round Tables</v>
      </c>
      <c r="C1002" t="str">
        <f>IFERROR(INDEX(Raw_Data!O:O,MATCH(Product_Master!A1002,Raw_Data!N:N,0)),"NOT FOUND")</f>
        <v>Furniture</v>
      </c>
      <c r="D1002" t="str">
        <f>IFERROR(INDEX(Raw_Data!P:P,MATCH(Product_Master!A1002,Raw_Data!N:N,0)),"NOT FOUND")</f>
        <v>Tables</v>
      </c>
      <c r="E1002" s="11">
        <f>AVERAGEIF(Raw_Data!N:N,Product_Master!A1002,Raw_Data!R:R)</f>
        <v>493.92028571428563</v>
      </c>
      <c r="F1002" s="11">
        <f>AVERAGEIF(Raw_Data!N:N,Product_Master!A1002,Raw_Data!U:U)</f>
        <v>-56.07828571428572</v>
      </c>
      <c r="G1002">
        <f>SUMIF(Raw_Data!N:N,Product_Master!A1002,Raw_Data!S:S)</f>
        <v>30</v>
      </c>
      <c r="H1002" s="11">
        <f>SUMIF(Raw_Data!N:N,Product_Master!A1002,Raw_Data!R:R)</f>
        <v>3457.4419999999996</v>
      </c>
      <c r="I1002" s="13">
        <f t="shared" si="30"/>
        <v>-11.353711790393016</v>
      </c>
      <c r="J1002" t="str">
        <f t="shared" si="31"/>
        <v>High Performer</v>
      </c>
    </row>
    <row r="1003" spans="1:10" x14ac:dyDescent="0.3">
      <c r="A1003" t="s">
        <v>3936</v>
      </c>
      <c r="B1003" t="str">
        <f>IFERROR(INDEX(Raw_Data!Q:Q,MATCH(Product_Master!A1003,Raw_Data!N:N,0)),"NOT FOUND")</f>
        <v>DAX Wood Document Frame</v>
      </c>
      <c r="C1003" t="str">
        <f>IFERROR(INDEX(Raw_Data!O:O,MATCH(Product_Master!A1003,Raw_Data!N:N,0)),"NOT FOUND")</f>
        <v>Furniture</v>
      </c>
      <c r="D1003" t="str">
        <f>IFERROR(INDEX(Raw_Data!P:P,MATCH(Product_Master!A1003,Raw_Data!N:N,0)),"NOT FOUND")</f>
        <v>Furnishings</v>
      </c>
      <c r="E1003" s="11">
        <f>AVERAGEIF(Raw_Data!N:N,Product_Master!A1003,Raw_Data!R:R)</f>
        <v>59.976857142857149</v>
      </c>
      <c r="F1003" s="11">
        <f>AVERAGEIF(Raw_Data!N:N,Product_Master!A1003,Raw_Data!U:U)</f>
        <v>12.594621428571427</v>
      </c>
      <c r="G1003">
        <f>SUMIF(Raw_Data!N:N,Product_Master!A1003,Raw_Data!S:S)</f>
        <v>57</v>
      </c>
      <c r="H1003" s="11">
        <f>SUMIF(Raw_Data!N:N,Product_Master!A1003,Raw_Data!R:R)</f>
        <v>839.67600000000004</v>
      </c>
      <c r="I1003" s="13">
        <f t="shared" si="30"/>
        <v>20.999135380789731</v>
      </c>
      <c r="J1003" t="str">
        <f t="shared" si="31"/>
        <v>Medium</v>
      </c>
    </row>
    <row r="1004" spans="1:10" x14ac:dyDescent="0.3">
      <c r="A1004" t="s">
        <v>3939</v>
      </c>
      <c r="B1004" t="str">
        <f>IFERROR(INDEX(Raw_Data!Q:Q,MATCH(Product_Master!A1004,Raw_Data!N:N,0)),"NOT FOUND")</f>
        <v>Wilson Jones Heavy-Duty Casebound Ring Binders with Metal Hinges</v>
      </c>
      <c r="C1004" t="str">
        <f>IFERROR(INDEX(Raw_Data!O:O,MATCH(Product_Master!A1004,Raw_Data!N:N,0)),"NOT FOUND")</f>
        <v>Office Supplies</v>
      </c>
      <c r="D1004" t="str">
        <f>IFERROR(INDEX(Raw_Data!P:P,MATCH(Product_Master!A1004,Raw_Data!N:N,0)),"NOT FOUND")</f>
        <v>Binders</v>
      </c>
      <c r="E1004" s="11">
        <f>AVERAGEIF(Raw_Data!N:N,Product_Master!A1004,Raw_Data!R:R)</f>
        <v>92.373333333333335</v>
      </c>
      <c r="F1004" s="11">
        <f>AVERAGEIF(Raw_Data!N:N,Product_Master!A1004,Raw_Data!U:U)</f>
        <v>26.326399999999996</v>
      </c>
      <c r="G1004">
        <f>SUMIF(Raw_Data!N:N,Product_Master!A1004,Raw_Data!S:S)</f>
        <v>22</v>
      </c>
      <c r="H1004" s="11">
        <f>SUMIF(Raw_Data!N:N,Product_Master!A1004,Raw_Data!R:R)</f>
        <v>554.24</v>
      </c>
      <c r="I1004" s="13">
        <f t="shared" si="30"/>
        <v>28.499999999999996</v>
      </c>
      <c r="J1004" t="str">
        <f t="shared" si="31"/>
        <v>Medium</v>
      </c>
    </row>
    <row r="1005" spans="1:10" x14ac:dyDescent="0.3">
      <c r="A1005" t="s">
        <v>3953</v>
      </c>
      <c r="B1005" t="str">
        <f>IFERROR(INDEX(Raw_Data!Q:Q,MATCH(Product_Master!A1005,Raw_Data!N:N,0)),"NOT FOUND")</f>
        <v>Global Executive Mid-Back Manager's Chair</v>
      </c>
      <c r="C1005" t="str">
        <f>IFERROR(INDEX(Raw_Data!O:O,MATCH(Product_Master!A1005,Raw_Data!N:N,0)),"NOT FOUND")</f>
        <v>Furniture</v>
      </c>
      <c r="D1005" t="str">
        <f>IFERROR(INDEX(Raw_Data!P:P,MATCH(Product_Master!A1005,Raw_Data!N:N,0)),"NOT FOUND")</f>
        <v>Chairs</v>
      </c>
      <c r="E1005" s="11">
        <f>AVERAGEIF(Raw_Data!N:N,Product_Master!A1005,Raw_Data!R:R)</f>
        <v>771.09700000000009</v>
      </c>
      <c r="F1005" s="11">
        <f>AVERAGEIF(Raw_Data!N:N,Product_Master!A1005,Raw_Data!U:U)</f>
        <v>125.12139999999999</v>
      </c>
      <c r="G1005">
        <f>SUMIF(Raw_Data!N:N,Product_Master!A1005,Raw_Data!S:S)</f>
        <v>18</v>
      </c>
      <c r="H1005" s="11">
        <f>SUMIF(Raw_Data!N:N,Product_Master!A1005,Raw_Data!R:R)</f>
        <v>4626.5820000000003</v>
      </c>
      <c r="I1005" s="13">
        <f t="shared" si="30"/>
        <v>16.226415094339618</v>
      </c>
      <c r="J1005" t="str">
        <f t="shared" si="31"/>
        <v>High Performer</v>
      </c>
    </row>
    <row r="1006" spans="1:10" x14ac:dyDescent="0.3">
      <c r="A1006" t="s">
        <v>3955</v>
      </c>
      <c r="B1006" t="str">
        <f>IFERROR(INDEX(Raw_Data!Q:Q,MATCH(Product_Master!A1006,Raw_Data!N:N,0)),"NOT FOUND")</f>
        <v>Xerox 1946</v>
      </c>
      <c r="C1006" t="str">
        <f>IFERROR(INDEX(Raw_Data!O:O,MATCH(Product_Master!A1006,Raw_Data!N:N,0)),"NOT FOUND")</f>
        <v>Office Supplies</v>
      </c>
      <c r="D1006" t="str">
        <f>IFERROR(INDEX(Raw_Data!P:P,MATCH(Product_Master!A1006,Raw_Data!N:N,0)),"NOT FOUND")</f>
        <v>Paper</v>
      </c>
      <c r="E1006" s="11">
        <f>AVERAGEIF(Raw_Data!N:N,Product_Master!A1006,Raw_Data!R:R)</f>
        <v>26.352</v>
      </c>
      <c r="F1006" s="11">
        <f>AVERAGEIF(Raw_Data!N:N,Product_Master!A1006,Raw_Data!U:U)</f>
        <v>11.750399999999999</v>
      </c>
      <c r="G1006">
        <f>SUMIF(Raw_Data!N:N,Product_Master!A1006,Raw_Data!S:S)</f>
        <v>13</v>
      </c>
      <c r="H1006" s="11">
        <f>SUMIF(Raw_Data!N:N,Product_Master!A1006,Raw_Data!R:R)</f>
        <v>79.055999999999997</v>
      </c>
      <c r="I1006" s="13">
        <f t="shared" si="30"/>
        <v>44.590163934426222</v>
      </c>
      <c r="J1006" t="str">
        <f t="shared" si="31"/>
        <v>Low Performer</v>
      </c>
    </row>
    <row r="1007" spans="1:10" x14ac:dyDescent="0.3">
      <c r="A1007" t="s">
        <v>3958</v>
      </c>
      <c r="B1007" t="str">
        <f>IFERROR(INDEX(Raw_Data!Q:Q,MATCH(Product_Master!A1007,Raw_Data!N:N,0)),"NOT FOUND")</f>
        <v>Newell 320</v>
      </c>
      <c r="C1007" t="str">
        <f>IFERROR(INDEX(Raw_Data!O:O,MATCH(Product_Master!A1007,Raw_Data!N:N,0)),"NOT FOUND")</f>
        <v>Office Supplies</v>
      </c>
      <c r="D1007" t="str">
        <f>IFERROR(INDEX(Raw_Data!P:P,MATCH(Product_Master!A1007,Raw_Data!N:N,0)),"NOT FOUND")</f>
        <v>Art</v>
      </c>
      <c r="E1007" s="11">
        <f>AVERAGEIF(Raw_Data!N:N,Product_Master!A1007,Raw_Data!R:R)</f>
        <v>11.617142857142857</v>
      </c>
      <c r="F1007" s="11">
        <f>AVERAGEIF(Raw_Data!N:N,Product_Master!A1007,Raw_Data!U:U)</f>
        <v>1.3512571428571429</v>
      </c>
      <c r="G1007">
        <f>SUMIF(Raw_Data!N:N,Product_Master!A1007,Raw_Data!S:S)</f>
        <v>23</v>
      </c>
      <c r="H1007" s="11">
        <f>SUMIF(Raw_Data!N:N,Product_Master!A1007,Raw_Data!R:R)</f>
        <v>81.320000000000007</v>
      </c>
      <c r="I1007" s="13">
        <f t="shared" si="30"/>
        <v>11.631578947368421</v>
      </c>
      <c r="J1007" t="str">
        <f t="shared" si="31"/>
        <v>Low Performer</v>
      </c>
    </row>
    <row r="1008" spans="1:10" x14ac:dyDescent="0.3">
      <c r="A1008" t="s">
        <v>3964</v>
      </c>
      <c r="B1008" t="str">
        <f>IFERROR(INDEX(Raw_Data!Q:Q,MATCH(Product_Master!A1008,Raw_Data!N:N,0)),"NOT FOUND")</f>
        <v>Eldon Image Series Desk Accessories, Burgundy</v>
      </c>
      <c r="C1008" t="str">
        <f>IFERROR(INDEX(Raw_Data!O:O,MATCH(Product_Master!A1008,Raw_Data!N:N,0)),"NOT FOUND")</f>
        <v>Furniture</v>
      </c>
      <c r="D1008" t="str">
        <f>IFERROR(INDEX(Raw_Data!P:P,MATCH(Product_Master!A1008,Raw_Data!N:N,0)),"NOT FOUND")</f>
        <v>Furnishings</v>
      </c>
      <c r="E1008" s="11">
        <f>AVERAGEIF(Raw_Data!N:N,Product_Master!A1008,Raw_Data!R:R)</f>
        <v>26.660000000000004</v>
      </c>
      <c r="F1008" s="11">
        <f>AVERAGEIF(Raw_Data!N:N,Product_Master!A1008,Raw_Data!U:U)</f>
        <v>7.2946749999999998</v>
      </c>
      <c r="G1008">
        <f>SUMIF(Raw_Data!N:N,Product_Master!A1008,Raw_Data!S:S)</f>
        <v>51</v>
      </c>
      <c r="H1008" s="11">
        <f>SUMIF(Raw_Data!N:N,Product_Master!A1008,Raw_Data!R:R)</f>
        <v>426.56000000000006</v>
      </c>
      <c r="I1008" s="13">
        <f t="shared" si="30"/>
        <v>27.361871717929475</v>
      </c>
      <c r="J1008" t="str">
        <f t="shared" si="31"/>
        <v>Medium</v>
      </c>
    </row>
    <row r="1009" spans="1:10" x14ac:dyDescent="0.3">
      <c r="A1009" t="s">
        <v>3970</v>
      </c>
      <c r="B1009" t="str">
        <f>IFERROR(INDEX(Raw_Data!Q:Q,MATCH(Product_Master!A1009,Raw_Data!N:N,0)),"NOT FOUND")</f>
        <v>Newell 340</v>
      </c>
      <c r="C1009" t="str">
        <f>IFERROR(INDEX(Raw_Data!O:O,MATCH(Product_Master!A1009,Raw_Data!N:N,0)),"NOT FOUND")</f>
        <v>Office Supplies</v>
      </c>
      <c r="D1009" t="str">
        <f>IFERROR(INDEX(Raw_Data!P:P,MATCH(Product_Master!A1009,Raw_Data!N:N,0)),"NOT FOUND")</f>
        <v>Art</v>
      </c>
      <c r="E1009" s="11">
        <f>AVERAGEIF(Raw_Data!N:N,Product_Master!A1009,Raw_Data!R:R)</f>
        <v>12.96</v>
      </c>
      <c r="F1009" s="11">
        <f>AVERAGEIF(Raw_Data!N:N,Product_Master!A1009,Raw_Data!U:U)</f>
        <v>3.7584</v>
      </c>
      <c r="G1009">
        <f>SUMIF(Raw_Data!N:N,Product_Master!A1009,Raw_Data!S:S)</f>
        <v>9</v>
      </c>
      <c r="H1009" s="11">
        <f>SUMIF(Raw_Data!N:N,Product_Master!A1009,Raw_Data!R:R)</f>
        <v>25.92</v>
      </c>
      <c r="I1009" s="13">
        <f t="shared" si="30"/>
        <v>28.999999999999996</v>
      </c>
      <c r="J1009" t="str">
        <f t="shared" si="31"/>
        <v>Low Performer</v>
      </c>
    </row>
    <row r="1010" spans="1:10" x14ac:dyDescent="0.3">
      <c r="A1010" t="s">
        <v>3973</v>
      </c>
      <c r="B1010" t="str">
        <f>IFERROR(INDEX(Raw_Data!Q:Q,MATCH(Product_Master!A1010,Raw_Data!N:N,0)),"NOT FOUND")</f>
        <v>Avery 506</v>
      </c>
      <c r="C1010" t="str">
        <f>IFERROR(INDEX(Raw_Data!O:O,MATCH(Product_Master!A1010,Raw_Data!N:N,0)),"NOT FOUND")</f>
        <v>Office Supplies</v>
      </c>
      <c r="D1010" t="str">
        <f>IFERROR(INDEX(Raw_Data!P:P,MATCH(Product_Master!A1010,Raw_Data!N:N,0)),"NOT FOUND")</f>
        <v>Labels</v>
      </c>
      <c r="E1010" s="11">
        <f>AVERAGEIF(Raw_Data!N:N,Product_Master!A1010,Raw_Data!R:R)</f>
        <v>22.026666666666667</v>
      </c>
      <c r="F1010" s="11">
        <f>AVERAGEIF(Raw_Data!N:N,Product_Master!A1010,Raw_Data!U:U)</f>
        <v>9.3888666666666669</v>
      </c>
      <c r="G1010">
        <f>SUMIF(Raw_Data!N:N,Product_Master!A1010,Raw_Data!S:S)</f>
        <v>17</v>
      </c>
      <c r="H1010" s="11">
        <f>SUMIF(Raw_Data!N:N,Product_Master!A1010,Raw_Data!R:R)</f>
        <v>66.08</v>
      </c>
      <c r="I1010" s="13">
        <f t="shared" si="30"/>
        <v>42.625</v>
      </c>
      <c r="J1010" t="str">
        <f t="shared" si="31"/>
        <v>Low Performer</v>
      </c>
    </row>
    <row r="1011" spans="1:10" x14ac:dyDescent="0.3">
      <c r="A1011" t="s">
        <v>3982</v>
      </c>
      <c r="B1011" t="str">
        <f>IFERROR(INDEX(Raw_Data!Q:Q,MATCH(Product_Master!A1011,Raw_Data!N:N,0)),"NOT FOUND")</f>
        <v>Xerox 192</v>
      </c>
      <c r="C1011" t="str">
        <f>IFERROR(INDEX(Raw_Data!O:O,MATCH(Product_Master!A1011,Raw_Data!N:N,0)),"NOT FOUND")</f>
        <v>Office Supplies</v>
      </c>
      <c r="D1011" t="str">
        <f>IFERROR(INDEX(Raw_Data!P:P,MATCH(Product_Master!A1011,Raw_Data!N:N,0)),"NOT FOUND")</f>
        <v>Paper</v>
      </c>
      <c r="E1011" s="11">
        <f>AVERAGEIF(Raw_Data!N:N,Product_Master!A1011,Raw_Data!R:R)</f>
        <v>23.76</v>
      </c>
      <c r="F1011" s="11">
        <f>AVERAGEIF(Raw_Data!N:N,Product_Master!A1011,Raw_Data!U:U)</f>
        <v>11.4048</v>
      </c>
      <c r="G1011">
        <f>SUMIF(Raw_Data!N:N,Product_Master!A1011,Raw_Data!S:S)</f>
        <v>22</v>
      </c>
      <c r="H1011" s="11">
        <f>SUMIF(Raw_Data!N:N,Product_Master!A1011,Raw_Data!R:R)</f>
        <v>142.56</v>
      </c>
      <c r="I1011" s="13">
        <f t="shared" si="30"/>
        <v>48</v>
      </c>
      <c r="J1011" t="str">
        <f t="shared" si="31"/>
        <v>Low Performer</v>
      </c>
    </row>
    <row r="1012" spans="1:10" x14ac:dyDescent="0.3">
      <c r="A1012" t="s">
        <v>3984</v>
      </c>
      <c r="B1012" t="str">
        <f>IFERROR(INDEX(Raw_Data!Q:Q,MATCH(Product_Master!A1012,Raw_Data!N:N,0)),"NOT FOUND")</f>
        <v>HP Office Recycled Paper (20Lb. and 87 Bright)</v>
      </c>
      <c r="C1012" t="str">
        <f>IFERROR(INDEX(Raw_Data!O:O,MATCH(Product_Master!A1012,Raw_Data!N:N,0)),"NOT FOUND")</f>
        <v>Office Supplies</v>
      </c>
      <c r="D1012" t="str">
        <f>IFERROR(INDEX(Raw_Data!P:P,MATCH(Product_Master!A1012,Raw_Data!N:N,0)),"NOT FOUND")</f>
        <v>Paper</v>
      </c>
      <c r="E1012" s="11">
        <f>AVERAGEIF(Raw_Data!N:N,Product_Master!A1012,Raw_Data!R:R)</f>
        <v>26.587999999999997</v>
      </c>
      <c r="F1012" s="11">
        <f>AVERAGEIF(Raw_Data!N:N,Product_Master!A1012,Raw_Data!U:U)</f>
        <v>12.585949999999999</v>
      </c>
      <c r="G1012">
        <f>SUMIF(Raw_Data!N:N,Product_Master!A1012,Raw_Data!S:S)</f>
        <v>19</v>
      </c>
      <c r="H1012" s="11">
        <f>SUMIF(Raw_Data!N:N,Product_Master!A1012,Raw_Data!R:R)</f>
        <v>106.35199999999999</v>
      </c>
      <c r="I1012" s="13">
        <f t="shared" si="30"/>
        <v>47.336956521739133</v>
      </c>
      <c r="J1012" t="str">
        <f t="shared" si="31"/>
        <v>Low Performer</v>
      </c>
    </row>
    <row r="1013" spans="1:10" x14ac:dyDescent="0.3">
      <c r="A1013" t="s">
        <v>3986</v>
      </c>
      <c r="B1013" t="str">
        <f>IFERROR(INDEX(Raw_Data!Q:Q,MATCH(Product_Master!A1013,Raw_Data!N:N,0)),"NOT FOUND")</f>
        <v>X-Rack File for Hanging Folders</v>
      </c>
      <c r="C1013" t="str">
        <f>IFERROR(INDEX(Raw_Data!O:O,MATCH(Product_Master!A1013,Raw_Data!N:N,0)),"NOT FOUND")</f>
        <v>Office Supplies</v>
      </c>
      <c r="D1013" t="str">
        <f>IFERROR(INDEX(Raw_Data!P:P,MATCH(Product_Master!A1013,Raw_Data!N:N,0)),"NOT FOUND")</f>
        <v>Storage</v>
      </c>
      <c r="E1013" s="11">
        <f>AVERAGEIF(Raw_Data!N:N,Product_Master!A1013,Raw_Data!R:R)</f>
        <v>35.37533333333333</v>
      </c>
      <c r="F1013" s="11">
        <f>AVERAGEIF(Raw_Data!N:N,Product_Master!A1013,Raw_Data!U:U)</f>
        <v>7.5266666666666673</v>
      </c>
      <c r="G1013">
        <f>SUMIF(Raw_Data!N:N,Product_Master!A1013,Raw_Data!S:S)</f>
        <v>30</v>
      </c>
      <c r="H1013" s="11">
        <f>SUMIF(Raw_Data!N:N,Product_Master!A1013,Raw_Data!R:R)</f>
        <v>318.37799999999999</v>
      </c>
      <c r="I1013" s="13">
        <f t="shared" si="30"/>
        <v>21.276595744680854</v>
      </c>
      <c r="J1013" t="str">
        <f t="shared" si="31"/>
        <v>Medium</v>
      </c>
    </row>
    <row r="1014" spans="1:10" x14ac:dyDescent="0.3">
      <c r="A1014" t="s">
        <v>3989</v>
      </c>
      <c r="B1014" t="str">
        <f>IFERROR(INDEX(Raw_Data!Q:Q,MATCH(Product_Master!A1014,Raw_Data!N:N,0)),"NOT FOUND")</f>
        <v>Xerox 199</v>
      </c>
      <c r="C1014" t="str">
        <f>IFERROR(INDEX(Raw_Data!O:O,MATCH(Product_Master!A1014,Raw_Data!N:N,0)),"NOT FOUND")</f>
        <v>Office Supplies</v>
      </c>
      <c r="D1014" t="str">
        <f>IFERROR(INDEX(Raw_Data!P:P,MATCH(Product_Master!A1014,Raw_Data!N:N,0)),"NOT FOUND")</f>
        <v>Paper</v>
      </c>
      <c r="E1014" s="11">
        <f>AVERAGEIF(Raw_Data!N:N,Product_Master!A1014,Raw_Data!R:R)</f>
        <v>14.337999999999999</v>
      </c>
      <c r="F1014" s="11">
        <f>AVERAGEIF(Raw_Data!N:N,Product_Master!A1014,Raw_Data!U:U)</f>
        <v>4.9220000000000006</v>
      </c>
      <c r="G1014">
        <f>SUMIF(Raw_Data!N:N,Product_Master!A1014,Raw_Data!S:S)</f>
        <v>16</v>
      </c>
      <c r="H1014" s="11">
        <f>SUMIF(Raw_Data!N:N,Product_Master!A1014,Raw_Data!R:R)</f>
        <v>57.351999999999997</v>
      </c>
      <c r="I1014" s="13">
        <f t="shared" si="30"/>
        <v>34.32835820895523</v>
      </c>
      <c r="J1014" t="str">
        <f t="shared" si="31"/>
        <v>Low Performer</v>
      </c>
    </row>
    <row r="1015" spans="1:10" x14ac:dyDescent="0.3">
      <c r="A1015" t="s">
        <v>3992</v>
      </c>
      <c r="B1015" t="str">
        <f>IFERROR(INDEX(Raw_Data!Q:Q,MATCH(Product_Master!A1015,Raw_Data!N:N,0)),"NOT FOUND")</f>
        <v>WD My Passport Ultra 500GB Portable External Hard Drive</v>
      </c>
      <c r="C1015" t="str">
        <f>IFERROR(INDEX(Raw_Data!O:O,MATCH(Product_Master!A1015,Raw_Data!N:N,0)),"NOT FOUND")</f>
        <v>Technology</v>
      </c>
      <c r="D1015" t="str">
        <f>IFERROR(INDEX(Raw_Data!P:P,MATCH(Product_Master!A1015,Raw_Data!N:N,0)),"NOT FOUND")</f>
        <v>Accessories</v>
      </c>
      <c r="E1015" s="11">
        <f>AVERAGEIF(Raw_Data!N:N,Product_Master!A1015,Raw_Data!R:R)</f>
        <v>177</v>
      </c>
      <c r="F1015" s="11">
        <f>AVERAGEIF(Raw_Data!N:N,Product_Master!A1015,Raw_Data!U:U)</f>
        <v>30.09</v>
      </c>
      <c r="G1015">
        <f>SUMIF(Raw_Data!N:N,Product_Master!A1015,Raw_Data!S:S)</f>
        <v>12</v>
      </c>
      <c r="H1015" s="11">
        <f>SUMIF(Raw_Data!N:N,Product_Master!A1015,Raw_Data!R:R)</f>
        <v>708</v>
      </c>
      <c r="I1015" s="13">
        <f t="shared" si="30"/>
        <v>17</v>
      </c>
      <c r="J1015" t="str">
        <f t="shared" si="31"/>
        <v>Medium</v>
      </c>
    </row>
    <row r="1016" spans="1:10" x14ac:dyDescent="0.3">
      <c r="A1016" t="s">
        <v>3997</v>
      </c>
      <c r="B1016" t="str">
        <f>IFERROR(INDEX(Raw_Data!Q:Q,MATCH(Product_Master!A1016,Raw_Data!N:N,0)),"NOT FOUND")</f>
        <v>Staples</v>
      </c>
      <c r="C1016" t="str">
        <f>IFERROR(INDEX(Raw_Data!O:O,MATCH(Product_Master!A1016,Raw_Data!N:N,0)),"NOT FOUND")</f>
        <v>Office Supplies</v>
      </c>
      <c r="D1016" t="str">
        <f>IFERROR(INDEX(Raw_Data!P:P,MATCH(Product_Master!A1016,Raw_Data!N:N,0)),"NOT FOUND")</f>
        <v>Fasteners</v>
      </c>
      <c r="E1016" s="11">
        <f>AVERAGEIF(Raw_Data!N:N,Product_Master!A1016,Raw_Data!R:R)</f>
        <v>5.7653333333333334</v>
      </c>
      <c r="F1016" s="11">
        <f>AVERAGEIF(Raw_Data!N:N,Product_Master!A1016,Raw_Data!U:U)</f>
        <v>1.2846666666666666</v>
      </c>
      <c r="G1016">
        <f>SUMIF(Raw_Data!N:N,Product_Master!A1016,Raw_Data!S:S)</f>
        <v>22</v>
      </c>
      <c r="H1016" s="11">
        <f>SUMIF(Raw_Data!N:N,Product_Master!A1016,Raw_Data!R:R)</f>
        <v>34.591999999999999</v>
      </c>
      <c r="I1016" s="13">
        <f t="shared" si="30"/>
        <v>22.282608695652172</v>
      </c>
      <c r="J1016" t="str">
        <f t="shared" si="31"/>
        <v>Low Performer</v>
      </c>
    </row>
    <row r="1017" spans="1:10" x14ac:dyDescent="0.3">
      <c r="A1017" t="s">
        <v>4001</v>
      </c>
      <c r="B1017" t="str">
        <f>IFERROR(INDEX(Raw_Data!Q:Q,MATCH(Product_Master!A1017,Raw_Data!N:N,0)),"NOT FOUND")</f>
        <v>Cisco IP Phone 7961G-GE VoIP phone</v>
      </c>
      <c r="C1017" t="str">
        <f>IFERROR(INDEX(Raw_Data!O:O,MATCH(Product_Master!A1017,Raw_Data!N:N,0)),"NOT FOUND")</f>
        <v>Technology</v>
      </c>
      <c r="D1017" t="str">
        <f>IFERROR(INDEX(Raw_Data!P:P,MATCH(Product_Master!A1017,Raw_Data!N:N,0)),"NOT FOUND")</f>
        <v>Phones</v>
      </c>
      <c r="E1017" s="11">
        <f>AVERAGEIF(Raw_Data!N:N,Product_Master!A1017,Raw_Data!R:R)</f>
        <v>563.10800000000006</v>
      </c>
      <c r="F1017" s="11">
        <f>AVERAGEIF(Raw_Data!N:N,Product_Master!A1017,Raw_Data!U:U)</f>
        <v>-29.77975</v>
      </c>
      <c r="G1017">
        <f>SUMIF(Raw_Data!N:N,Product_Master!A1017,Raw_Data!S:S)</f>
        <v>15</v>
      </c>
      <c r="H1017" s="11">
        <f>SUMIF(Raw_Data!N:N,Product_Master!A1017,Raw_Data!R:R)</f>
        <v>2252.4320000000002</v>
      </c>
      <c r="I1017" s="13">
        <f t="shared" si="30"/>
        <v>-5.2884615384615374</v>
      </c>
      <c r="J1017" t="str">
        <f t="shared" si="31"/>
        <v>High Performer</v>
      </c>
    </row>
    <row r="1018" spans="1:10" x14ac:dyDescent="0.3">
      <c r="A1018" t="s">
        <v>4003</v>
      </c>
      <c r="B1018" t="str">
        <f>IFERROR(INDEX(Raw_Data!Q:Q,MATCH(Product_Master!A1018,Raw_Data!N:N,0)),"NOT FOUND")</f>
        <v>Logitech Trackman Marble Mouse</v>
      </c>
      <c r="C1018" t="str">
        <f>IFERROR(INDEX(Raw_Data!O:O,MATCH(Product_Master!A1018,Raw_Data!N:N,0)),"NOT FOUND")</f>
        <v>Technology</v>
      </c>
      <c r="D1018" t="str">
        <f>IFERROR(INDEX(Raw_Data!P:P,MATCH(Product_Master!A1018,Raw_Data!N:N,0)),"NOT FOUND")</f>
        <v>Accessories</v>
      </c>
      <c r="E1018" s="11">
        <f>AVERAGEIF(Raw_Data!N:N,Product_Master!A1018,Raw_Data!R:R)</f>
        <v>85.971333333333348</v>
      </c>
      <c r="F1018" s="11">
        <f>AVERAGEIF(Raw_Data!N:N,Product_Master!A1018,Raw_Data!U:U)</f>
        <v>31.856044444444439</v>
      </c>
      <c r="G1018">
        <f>SUMIF(Raw_Data!N:N,Product_Master!A1018,Raw_Data!S:S)</f>
        <v>28</v>
      </c>
      <c r="H1018" s="11">
        <f>SUMIF(Raw_Data!N:N,Product_Master!A1018,Raw_Data!R:R)</f>
        <v>773.74200000000008</v>
      </c>
      <c r="I1018" s="13">
        <f t="shared" si="30"/>
        <v>37.054263565891461</v>
      </c>
      <c r="J1018" t="str">
        <f t="shared" si="31"/>
        <v>Medium</v>
      </c>
    </row>
    <row r="1019" spans="1:10" x14ac:dyDescent="0.3">
      <c r="A1019" t="s">
        <v>4012</v>
      </c>
      <c r="B1019" t="str">
        <f>IFERROR(INDEX(Raw_Data!Q:Q,MATCH(Product_Master!A1019,Raw_Data!N:N,0)),"NOT FOUND")</f>
        <v>Adams Telephone Message Book W/Dividers/Space For Phone Numbers, 5 1/4"X8 1/2", 300/Messages</v>
      </c>
      <c r="C1019" t="str">
        <f>IFERROR(INDEX(Raw_Data!O:O,MATCH(Product_Master!A1019,Raw_Data!N:N,0)),"NOT FOUND")</f>
        <v>Office Supplies</v>
      </c>
      <c r="D1019" t="str">
        <f>IFERROR(INDEX(Raw_Data!P:P,MATCH(Product_Master!A1019,Raw_Data!N:N,0)),"NOT FOUND")</f>
        <v>Paper</v>
      </c>
      <c r="E1019" s="11">
        <f>AVERAGEIF(Raw_Data!N:N,Product_Master!A1019,Raw_Data!R:R)</f>
        <v>13.2888</v>
      </c>
      <c r="F1019" s="11">
        <f>AVERAGEIF(Raw_Data!N:N,Product_Master!A1019,Raw_Data!U:U)</f>
        <v>6.0916800000000002</v>
      </c>
      <c r="G1019">
        <f>SUMIF(Raw_Data!N:N,Product_Master!A1019,Raw_Data!S:S)</f>
        <v>24</v>
      </c>
      <c r="H1019" s="11">
        <f>SUMIF(Raw_Data!N:N,Product_Master!A1019,Raw_Data!R:R)</f>
        <v>132.88800000000001</v>
      </c>
      <c r="I1019" s="13">
        <f t="shared" si="30"/>
        <v>45.840707964601776</v>
      </c>
      <c r="J1019" t="str">
        <f t="shared" si="31"/>
        <v>Low Performer</v>
      </c>
    </row>
    <row r="1020" spans="1:10" x14ac:dyDescent="0.3">
      <c r="A1020" t="s">
        <v>4022</v>
      </c>
      <c r="B1020" t="str">
        <f>IFERROR(INDEX(Raw_Data!Q:Q,MATCH(Product_Master!A1020,Raw_Data!N:N,0)),"NOT FOUND")</f>
        <v>Acco Perma 3000 Stacking Storage Drawers</v>
      </c>
      <c r="C1020" t="str">
        <f>IFERROR(INDEX(Raw_Data!O:O,MATCH(Product_Master!A1020,Raw_Data!N:N,0)),"NOT FOUND")</f>
        <v>Office Supplies</v>
      </c>
      <c r="D1020" t="str">
        <f>IFERROR(INDEX(Raw_Data!P:P,MATCH(Product_Master!A1020,Raw_Data!N:N,0)),"NOT FOUND")</f>
        <v>Storage</v>
      </c>
      <c r="E1020" s="11">
        <f>AVERAGEIF(Raw_Data!N:N,Product_Master!A1020,Raw_Data!R:R)</f>
        <v>59.329454545454539</v>
      </c>
      <c r="F1020" s="11">
        <f>AVERAGEIF(Raw_Data!N:N,Product_Master!A1020,Raw_Data!U:U)</f>
        <v>3.6217454545454544</v>
      </c>
      <c r="G1020">
        <f>SUMIF(Raw_Data!N:N,Product_Master!A1020,Raw_Data!S:S)</f>
        <v>43</v>
      </c>
      <c r="H1020" s="11">
        <f>SUMIF(Raw_Data!N:N,Product_Master!A1020,Raw_Data!R:R)</f>
        <v>652.62399999999991</v>
      </c>
      <c r="I1020" s="13">
        <f t="shared" si="30"/>
        <v>6.1044644389418723</v>
      </c>
      <c r="J1020" t="str">
        <f t="shared" si="31"/>
        <v>Medium</v>
      </c>
    </row>
    <row r="1021" spans="1:10" x14ac:dyDescent="0.3">
      <c r="A1021" t="s">
        <v>4026</v>
      </c>
      <c r="B1021" t="str">
        <f>IFERROR(INDEX(Raw_Data!Q:Q,MATCH(Product_Master!A1021,Raw_Data!N:N,0)),"NOT FOUND")</f>
        <v>Xerox 197</v>
      </c>
      <c r="C1021" t="str">
        <f>IFERROR(INDEX(Raw_Data!O:O,MATCH(Product_Master!A1021,Raw_Data!N:N,0)),"NOT FOUND")</f>
        <v>Office Supplies</v>
      </c>
      <c r="D1021" t="str">
        <f>IFERROR(INDEX(Raw_Data!P:P,MATCH(Product_Master!A1021,Raw_Data!N:N,0)),"NOT FOUND")</f>
        <v>Paper</v>
      </c>
      <c r="E1021" s="11">
        <f>AVERAGEIF(Raw_Data!N:N,Product_Master!A1021,Raw_Data!R:R)</f>
        <v>167.292</v>
      </c>
      <c r="F1021" s="11">
        <f>AVERAGEIF(Raw_Data!N:N,Product_Master!A1021,Raw_Data!U:U)</f>
        <v>65.058000000000007</v>
      </c>
      <c r="G1021">
        <f>SUMIF(Raw_Data!N:N,Product_Master!A1021,Raw_Data!S:S)</f>
        <v>18</v>
      </c>
      <c r="H1021" s="11">
        <f>SUMIF(Raw_Data!N:N,Product_Master!A1021,Raw_Data!R:R)</f>
        <v>501.87600000000003</v>
      </c>
      <c r="I1021" s="13">
        <f t="shared" si="30"/>
        <v>38.888888888888893</v>
      </c>
      <c r="J1021" t="str">
        <f t="shared" si="31"/>
        <v>Medium</v>
      </c>
    </row>
    <row r="1022" spans="1:10" x14ac:dyDescent="0.3">
      <c r="A1022" t="s">
        <v>4029</v>
      </c>
      <c r="B1022" t="str">
        <f>IFERROR(INDEX(Raw_Data!Q:Q,MATCH(Product_Master!A1022,Raw_Data!N:N,0)),"NOT FOUND")</f>
        <v>iKross Bluetooth Portable Keyboard + Cell Phone Stand Holder + Brush for Apple iPhone 5S 5C 5, 4S 4</v>
      </c>
      <c r="C1022" t="str">
        <f>IFERROR(INDEX(Raw_Data!O:O,MATCH(Product_Master!A1022,Raw_Data!N:N,0)),"NOT FOUND")</f>
        <v>Technology</v>
      </c>
      <c r="D1022" t="str">
        <f>IFERROR(INDEX(Raw_Data!P:P,MATCH(Product_Master!A1022,Raw_Data!N:N,0)),"NOT FOUND")</f>
        <v>Phones</v>
      </c>
      <c r="E1022" s="11">
        <f>AVERAGEIF(Raw_Data!N:N,Product_Master!A1022,Raw_Data!R:R)</f>
        <v>95.531999999999996</v>
      </c>
      <c r="F1022" s="11">
        <f>AVERAGEIF(Raw_Data!N:N,Product_Master!A1022,Raw_Data!U:U)</f>
        <v>23.128799999999998</v>
      </c>
      <c r="G1022">
        <f>SUMIF(Raw_Data!N:N,Product_Master!A1022,Raw_Data!S:S)</f>
        <v>24</v>
      </c>
      <c r="H1022" s="11">
        <f>SUMIF(Raw_Data!N:N,Product_Master!A1022,Raw_Data!R:R)</f>
        <v>477.65999999999997</v>
      </c>
      <c r="I1022" s="13">
        <f t="shared" si="30"/>
        <v>24.210526315789473</v>
      </c>
      <c r="J1022" t="str">
        <f t="shared" si="31"/>
        <v>Medium</v>
      </c>
    </row>
    <row r="1023" spans="1:10" x14ac:dyDescent="0.3">
      <c r="A1023" t="s">
        <v>4034</v>
      </c>
      <c r="B1023" t="str">
        <f>IFERROR(INDEX(Raw_Data!Q:Q,MATCH(Product_Master!A1023,Raw_Data!N:N,0)),"NOT FOUND")</f>
        <v>Hon 2111 Invitation Series Corner Table</v>
      </c>
      <c r="C1023" t="str">
        <f>IFERROR(INDEX(Raw_Data!O:O,MATCH(Product_Master!A1023,Raw_Data!N:N,0)),"NOT FOUND")</f>
        <v>Furniture</v>
      </c>
      <c r="D1023" t="str">
        <f>IFERROR(INDEX(Raw_Data!P:P,MATCH(Product_Master!A1023,Raw_Data!N:N,0)),"NOT FOUND")</f>
        <v>Tables</v>
      </c>
      <c r="E1023" s="11">
        <f>AVERAGEIF(Raw_Data!N:N,Product_Master!A1023,Raw_Data!R:R)</f>
        <v>785.13749999999993</v>
      </c>
      <c r="F1023" s="11">
        <f>AVERAGEIF(Raw_Data!N:N,Product_Master!A1023,Raw_Data!U:U)</f>
        <v>-100.49760000000001</v>
      </c>
      <c r="G1023">
        <f>SUMIF(Raw_Data!N:N,Product_Master!A1023,Raw_Data!S:S)</f>
        <v>18</v>
      </c>
      <c r="H1023" s="11">
        <f>SUMIF(Raw_Data!N:N,Product_Master!A1023,Raw_Data!R:R)</f>
        <v>3140.5499999999997</v>
      </c>
      <c r="I1023" s="13">
        <f t="shared" si="30"/>
        <v>-12.800000000000002</v>
      </c>
      <c r="J1023" t="str">
        <f t="shared" si="31"/>
        <v>High Performer</v>
      </c>
    </row>
    <row r="1024" spans="1:10" x14ac:dyDescent="0.3">
      <c r="A1024" t="s">
        <v>4040</v>
      </c>
      <c r="B1024" t="str">
        <f>IFERROR(INDEX(Raw_Data!Q:Q,MATCH(Product_Master!A1024,Raw_Data!N:N,0)),"NOT FOUND")</f>
        <v>Lexmark X 9575 Professional All-in-One Color Printer</v>
      </c>
      <c r="C1024" t="str">
        <f>IFERROR(INDEX(Raw_Data!O:O,MATCH(Product_Master!A1024,Raw_Data!N:N,0)),"NOT FOUND")</f>
        <v>Technology</v>
      </c>
      <c r="D1024" t="str">
        <f>IFERROR(INDEX(Raw_Data!P:P,MATCH(Product_Master!A1024,Raw_Data!N:N,0)),"NOT FOUND")</f>
        <v>Machines</v>
      </c>
      <c r="E1024" s="11">
        <f>AVERAGEIF(Raw_Data!N:N,Product_Master!A1024,Raw_Data!R:R)</f>
        <v>396</v>
      </c>
      <c r="F1024" s="11">
        <f>AVERAGEIF(Raw_Data!N:N,Product_Master!A1024,Raw_Data!U:U)</f>
        <v>190.08</v>
      </c>
      <c r="G1024">
        <f>SUMIF(Raw_Data!N:N,Product_Master!A1024,Raw_Data!S:S)</f>
        <v>4</v>
      </c>
      <c r="H1024" s="11">
        <f>SUMIF(Raw_Data!N:N,Product_Master!A1024,Raw_Data!R:R)</f>
        <v>396</v>
      </c>
      <c r="I1024" s="13">
        <f t="shared" si="30"/>
        <v>48.000000000000007</v>
      </c>
      <c r="J1024" t="str">
        <f t="shared" si="31"/>
        <v>Medium</v>
      </c>
    </row>
    <row r="1025" spans="1:10" x14ac:dyDescent="0.3">
      <c r="A1025" t="s">
        <v>4043</v>
      </c>
      <c r="B1025" t="str">
        <f>IFERROR(INDEX(Raw_Data!Q:Q,MATCH(Product_Master!A1025,Raw_Data!N:N,0)),"NOT FOUND")</f>
        <v>Ibico Covers for Plastic or Wire Binding Elements</v>
      </c>
      <c r="C1025" t="str">
        <f>IFERROR(INDEX(Raw_Data!O:O,MATCH(Product_Master!A1025,Raw_Data!N:N,0)),"NOT FOUND")</f>
        <v>Office Supplies</v>
      </c>
      <c r="D1025" t="str">
        <f>IFERROR(INDEX(Raw_Data!P:P,MATCH(Product_Master!A1025,Raw_Data!N:N,0)),"NOT FOUND")</f>
        <v>Binders</v>
      </c>
      <c r="E1025" s="11">
        <f>AVERAGEIF(Raw_Data!N:N,Product_Master!A1025,Raw_Data!R:R)</f>
        <v>26.285714285714285</v>
      </c>
      <c r="F1025" s="11">
        <f>AVERAGEIF(Raw_Data!N:N,Product_Master!A1025,Raw_Data!U:U)</f>
        <v>8.2142857142857135</v>
      </c>
      <c r="G1025">
        <f>SUMIF(Raw_Data!N:N,Product_Master!A1025,Raw_Data!S:S)</f>
        <v>20</v>
      </c>
      <c r="H1025" s="11">
        <f>SUMIF(Raw_Data!N:N,Product_Master!A1025,Raw_Data!R:R)</f>
        <v>184</v>
      </c>
      <c r="I1025" s="13">
        <f t="shared" si="30"/>
        <v>31.25</v>
      </c>
      <c r="J1025" t="str">
        <f t="shared" si="31"/>
        <v>Low Performer</v>
      </c>
    </row>
    <row r="1026" spans="1:10" x14ac:dyDescent="0.3">
      <c r="A1026" t="s">
        <v>4061</v>
      </c>
      <c r="B1026" t="str">
        <f>IFERROR(INDEX(Raw_Data!Q:Q,MATCH(Product_Master!A1026,Raw_Data!N:N,0)),"NOT FOUND")</f>
        <v>Newell 325</v>
      </c>
      <c r="C1026" t="str">
        <f>IFERROR(INDEX(Raw_Data!O:O,MATCH(Product_Master!A1026,Raw_Data!N:N,0)),"NOT FOUND")</f>
        <v>Office Supplies</v>
      </c>
      <c r="D1026" t="str">
        <f>IFERROR(INDEX(Raw_Data!P:P,MATCH(Product_Master!A1026,Raw_Data!N:N,0)),"NOT FOUND")</f>
        <v>Art</v>
      </c>
      <c r="E1026" s="11">
        <f>AVERAGEIF(Raw_Data!N:N,Product_Master!A1026,Raw_Data!R:R)</f>
        <v>21.338333333333335</v>
      </c>
      <c r="F1026" s="11">
        <f>AVERAGEIF(Raw_Data!N:N,Product_Master!A1026,Raw_Data!U:U)</f>
        <v>4.9559999999999995</v>
      </c>
      <c r="G1026">
        <f>SUMIF(Raw_Data!N:N,Product_Master!A1026,Raw_Data!S:S)</f>
        <v>34</v>
      </c>
      <c r="H1026" s="11">
        <f>SUMIF(Raw_Data!N:N,Product_Master!A1026,Raw_Data!R:R)</f>
        <v>128.03</v>
      </c>
      <c r="I1026" s="13">
        <f t="shared" si="30"/>
        <v>23.2258064516129</v>
      </c>
      <c r="J1026" t="str">
        <f t="shared" si="31"/>
        <v>Low Performer</v>
      </c>
    </row>
    <row r="1027" spans="1:10" x14ac:dyDescent="0.3">
      <c r="A1027" t="s">
        <v>4066</v>
      </c>
      <c r="B1027" t="str">
        <f>IFERROR(INDEX(Raw_Data!Q:Q,MATCH(Product_Master!A1027,Raw_Data!N:N,0)),"NOT FOUND")</f>
        <v>Xerox 1970</v>
      </c>
      <c r="C1027" t="str">
        <f>IFERROR(INDEX(Raw_Data!O:O,MATCH(Product_Master!A1027,Raw_Data!N:N,0)),"NOT FOUND")</f>
        <v>Office Supplies</v>
      </c>
      <c r="D1027" t="str">
        <f>IFERROR(INDEX(Raw_Data!P:P,MATCH(Product_Master!A1027,Raw_Data!N:N,0)),"NOT FOUND")</f>
        <v>Paper</v>
      </c>
      <c r="E1027" s="11">
        <f>AVERAGEIF(Raw_Data!N:N,Product_Master!A1027,Raw_Data!R:R)</f>
        <v>16.931999999999999</v>
      </c>
      <c r="F1027" s="11">
        <f>AVERAGEIF(Raw_Data!N:N,Product_Master!A1027,Raw_Data!U:U)</f>
        <v>7.2542</v>
      </c>
      <c r="G1027">
        <f>SUMIF(Raw_Data!N:N,Product_Master!A1027,Raw_Data!S:S)</f>
        <v>22</v>
      </c>
      <c r="H1027" s="11">
        <f>SUMIF(Raw_Data!N:N,Product_Master!A1027,Raw_Data!R:R)</f>
        <v>101.592</v>
      </c>
      <c r="I1027" s="13">
        <f t="shared" ref="I1027:I1090" si="32">IF(E1027&gt;0,(F1027/E1027)*100,0)</f>
        <v>42.843137254901961</v>
      </c>
      <c r="J1027" t="str">
        <f t="shared" ref="J1027:J1090" si="33">IF(H1027&gt;=1234,"High Performer",IF(H1027&gt;=295,"Medium","Low Performer"))</f>
        <v>Low Performer</v>
      </c>
    </row>
    <row r="1028" spans="1:10" x14ac:dyDescent="0.3">
      <c r="A1028" t="s">
        <v>4070</v>
      </c>
      <c r="B1028" t="str">
        <f>IFERROR(INDEX(Raw_Data!Q:Q,MATCH(Product_Master!A1028,Raw_Data!N:N,0)),"NOT FOUND")</f>
        <v>12 Colored Short Pencils</v>
      </c>
      <c r="C1028" t="str">
        <f>IFERROR(INDEX(Raw_Data!O:O,MATCH(Product_Master!A1028,Raw_Data!N:N,0)),"NOT FOUND")</f>
        <v>Office Supplies</v>
      </c>
      <c r="D1028" t="str">
        <f>IFERROR(INDEX(Raw_Data!P:P,MATCH(Product_Master!A1028,Raw_Data!N:N,0)),"NOT FOUND")</f>
        <v>Art</v>
      </c>
      <c r="E1028" s="11">
        <f>AVERAGEIF(Raw_Data!N:N,Product_Master!A1028,Raw_Data!R:R)</f>
        <v>6.0666666666666664</v>
      </c>
      <c r="F1028" s="11">
        <f>AVERAGEIF(Raw_Data!N:N,Product_Master!A1028,Raw_Data!U:U)</f>
        <v>1.0053333333333334</v>
      </c>
      <c r="G1028">
        <f>SUMIF(Raw_Data!N:N,Product_Master!A1028,Raw_Data!S:S)</f>
        <v>8</v>
      </c>
      <c r="H1028" s="11">
        <f>SUMIF(Raw_Data!N:N,Product_Master!A1028,Raw_Data!R:R)</f>
        <v>18.2</v>
      </c>
      <c r="I1028" s="13">
        <f t="shared" si="32"/>
        <v>16.571428571428573</v>
      </c>
      <c r="J1028" t="str">
        <f t="shared" si="33"/>
        <v>Low Performer</v>
      </c>
    </row>
    <row r="1029" spans="1:10" x14ac:dyDescent="0.3">
      <c r="A1029" t="s">
        <v>4072</v>
      </c>
      <c r="B1029" t="str">
        <f>IFERROR(INDEX(Raw_Data!Q:Q,MATCH(Product_Master!A1029,Raw_Data!N:N,0)),"NOT FOUND")</f>
        <v>Master Caster Door Stop, Large Neon Orange</v>
      </c>
      <c r="C1029" t="str">
        <f>IFERROR(INDEX(Raw_Data!O:O,MATCH(Product_Master!A1029,Raw_Data!N:N,0)),"NOT FOUND")</f>
        <v>Furniture</v>
      </c>
      <c r="D1029" t="str">
        <f>IFERROR(INDEX(Raw_Data!P:P,MATCH(Product_Master!A1029,Raw_Data!N:N,0)),"NOT FOUND")</f>
        <v>Furnishings</v>
      </c>
      <c r="E1029" s="11">
        <f>AVERAGEIF(Raw_Data!N:N,Product_Master!A1029,Raw_Data!R:R)</f>
        <v>22.047999999999998</v>
      </c>
      <c r="F1029" s="11">
        <f>AVERAGEIF(Raw_Data!N:N,Product_Master!A1029,Raw_Data!U:U)</f>
        <v>6.0423999999999989</v>
      </c>
      <c r="G1029">
        <f>SUMIF(Raw_Data!N:N,Product_Master!A1029,Raw_Data!S:S)</f>
        <v>27</v>
      </c>
      <c r="H1029" s="11">
        <f>SUMIF(Raw_Data!N:N,Product_Master!A1029,Raw_Data!R:R)</f>
        <v>154.33599999999998</v>
      </c>
      <c r="I1029" s="13">
        <f t="shared" si="32"/>
        <v>27.405660377358487</v>
      </c>
      <c r="J1029" t="str">
        <f t="shared" si="33"/>
        <v>Low Performer</v>
      </c>
    </row>
    <row r="1030" spans="1:10" x14ac:dyDescent="0.3">
      <c r="A1030" t="s">
        <v>4075</v>
      </c>
      <c r="B1030" t="str">
        <f>IFERROR(INDEX(Raw_Data!Q:Q,MATCH(Product_Master!A1030,Raw_Data!N:N,0)),"NOT FOUND")</f>
        <v>Rubber Band Ball</v>
      </c>
      <c r="C1030" t="str">
        <f>IFERROR(INDEX(Raw_Data!O:O,MATCH(Product_Master!A1030,Raw_Data!N:N,0)),"NOT FOUND")</f>
        <v>Office Supplies</v>
      </c>
      <c r="D1030" t="str">
        <f>IFERROR(INDEX(Raw_Data!P:P,MATCH(Product_Master!A1030,Raw_Data!N:N,0)),"NOT FOUND")</f>
        <v>Fasteners</v>
      </c>
      <c r="E1030" s="11">
        <f>AVERAGEIF(Raw_Data!N:N,Product_Master!A1030,Raw_Data!R:R)</f>
        <v>14.586</v>
      </c>
      <c r="F1030" s="11">
        <f>AVERAGEIF(Raw_Data!N:N,Product_Master!A1030,Raw_Data!U:U)</f>
        <v>-7.4799999999999978E-2</v>
      </c>
      <c r="G1030">
        <f>SUMIF(Raw_Data!N:N,Product_Master!A1030,Raw_Data!S:S)</f>
        <v>16</v>
      </c>
      <c r="H1030" s="11">
        <f>SUMIF(Raw_Data!N:N,Product_Master!A1030,Raw_Data!R:R)</f>
        <v>58.344000000000001</v>
      </c>
      <c r="I1030" s="13">
        <f t="shared" si="32"/>
        <v>-0.51282051282051266</v>
      </c>
      <c r="J1030" t="str">
        <f t="shared" si="33"/>
        <v>Low Performer</v>
      </c>
    </row>
    <row r="1031" spans="1:10" x14ac:dyDescent="0.3">
      <c r="A1031" t="s">
        <v>4077</v>
      </c>
      <c r="B1031" t="str">
        <f>IFERROR(INDEX(Raw_Data!Q:Q,MATCH(Product_Master!A1031,Raw_Data!N:N,0)),"NOT FOUND")</f>
        <v>Loose Memo Sheets</v>
      </c>
      <c r="C1031" t="str">
        <f>IFERROR(INDEX(Raw_Data!O:O,MATCH(Product_Master!A1031,Raw_Data!N:N,0)),"NOT FOUND")</f>
        <v>Office Supplies</v>
      </c>
      <c r="D1031" t="str">
        <f>IFERROR(INDEX(Raw_Data!P:P,MATCH(Product_Master!A1031,Raw_Data!N:N,0)),"NOT FOUND")</f>
        <v>Paper</v>
      </c>
      <c r="E1031" s="11">
        <f>AVERAGEIF(Raw_Data!N:N,Product_Master!A1031,Raw_Data!R:R)</f>
        <v>9.125</v>
      </c>
      <c r="F1031" s="11">
        <f>AVERAGEIF(Raw_Data!N:N,Product_Master!A1031,Raw_Data!U:U)</f>
        <v>4.2887500000000003</v>
      </c>
      <c r="G1031">
        <f>SUMIF(Raw_Data!N:N,Product_Master!A1031,Raw_Data!S:S)</f>
        <v>5</v>
      </c>
      <c r="H1031" s="11">
        <f>SUMIF(Raw_Data!N:N,Product_Master!A1031,Raw_Data!R:R)</f>
        <v>18.25</v>
      </c>
      <c r="I1031" s="13">
        <f t="shared" si="32"/>
        <v>47</v>
      </c>
      <c r="J1031" t="str">
        <f t="shared" si="33"/>
        <v>Low Performer</v>
      </c>
    </row>
    <row r="1032" spans="1:10" x14ac:dyDescent="0.3">
      <c r="A1032" t="s">
        <v>4080</v>
      </c>
      <c r="B1032" t="str">
        <f>IFERROR(INDEX(Raw_Data!Q:Q,MATCH(Product_Master!A1032,Raw_Data!N:N,0)),"NOT FOUND")</f>
        <v>Xerox 1988</v>
      </c>
      <c r="C1032" t="str">
        <f>IFERROR(INDEX(Raw_Data!O:O,MATCH(Product_Master!A1032,Raw_Data!N:N,0)),"NOT FOUND")</f>
        <v>Office Supplies</v>
      </c>
      <c r="D1032" t="str">
        <f>IFERROR(INDEX(Raw_Data!P:P,MATCH(Product_Master!A1032,Raw_Data!N:N,0)),"NOT FOUND")</f>
        <v>Paper</v>
      </c>
      <c r="E1032" s="11">
        <f>AVERAGEIF(Raw_Data!N:N,Product_Master!A1032,Raw_Data!R:R)</f>
        <v>122.5431111111111</v>
      </c>
      <c r="F1032" s="11">
        <f>AVERAGEIF(Raw_Data!N:N,Product_Master!A1032,Raw_Data!U:U)</f>
        <v>44.920999999999999</v>
      </c>
      <c r="G1032">
        <f>SUMIF(Raw_Data!N:N,Product_Master!A1032,Raw_Data!S:S)</f>
        <v>41</v>
      </c>
      <c r="H1032" s="11">
        <f>SUMIF(Raw_Data!N:N,Product_Master!A1032,Raw_Data!R:R)</f>
        <v>1102.8879999999999</v>
      </c>
      <c r="I1032" s="13">
        <f t="shared" si="32"/>
        <v>36.657303370786522</v>
      </c>
      <c r="J1032" t="str">
        <f t="shared" si="33"/>
        <v>Medium</v>
      </c>
    </row>
    <row r="1033" spans="1:10" x14ac:dyDescent="0.3">
      <c r="A1033" t="s">
        <v>4084</v>
      </c>
      <c r="B1033" t="str">
        <f>IFERROR(INDEX(Raw_Data!Q:Q,MATCH(Product_Master!A1033,Raw_Data!N:N,0)),"NOT FOUND")</f>
        <v>Neat Ideas Personal Hanging Folder Files, Black</v>
      </c>
      <c r="C1033" t="str">
        <f>IFERROR(INDEX(Raw_Data!O:O,MATCH(Product_Master!A1033,Raw_Data!N:N,0)),"NOT FOUND")</f>
        <v>Office Supplies</v>
      </c>
      <c r="D1033" t="str">
        <f>IFERROR(INDEX(Raw_Data!P:P,MATCH(Product_Master!A1033,Raw_Data!N:N,0)),"NOT FOUND")</f>
        <v>Storage</v>
      </c>
      <c r="E1033" s="11">
        <f>AVERAGEIF(Raw_Data!N:N,Product_Master!A1033,Raw_Data!R:R)</f>
        <v>39.522571428571432</v>
      </c>
      <c r="F1033" s="11">
        <f>AVERAGEIF(Raw_Data!N:N,Product_Master!A1033,Raw_Data!U:U)</f>
        <v>8.2882285714285722</v>
      </c>
      <c r="G1033">
        <f>SUMIF(Raw_Data!N:N,Product_Master!A1033,Raw_Data!S:S)</f>
        <v>22</v>
      </c>
      <c r="H1033" s="11">
        <f>SUMIF(Raw_Data!N:N,Product_Master!A1033,Raw_Data!R:R)</f>
        <v>276.65800000000002</v>
      </c>
      <c r="I1033" s="13">
        <f t="shared" si="32"/>
        <v>20.970873786407768</v>
      </c>
      <c r="J1033" t="str">
        <f t="shared" si="33"/>
        <v>Low Performer</v>
      </c>
    </row>
    <row r="1034" spans="1:10" x14ac:dyDescent="0.3">
      <c r="A1034" t="s">
        <v>4087</v>
      </c>
      <c r="B1034" t="str">
        <f>IFERROR(INDEX(Raw_Data!Q:Q,MATCH(Product_Master!A1034,Raw_Data!N:N,0)),"NOT FOUND")</f>
        <v>Belkin OmniView SE Rackmount Kit</v>
      </c>
      <c r="C1034" t="str">
        <f>IFERROR(INDEX(Raw_Data!O:O,MATCH(Product_Master!A1034,Raw_Data!N:N,0)),"NOT FOUND")</f>
        <v>Office Supplies</v>
      </c>
      <c r="D1034" t="str">
        <f>IFERROR(INDEX(Raw_Data!P:P,MATCH(Product_Master!A1034,Raw_Data!N:N,0)),"NOT FOUND")</f>
        <v>Storage</v>
      </c>
      <c r="E1034" s="11">
        <f>AVERAGEIF(Raw_Data!N:N,Product_Master!A1034,Raw_Data!R:R)</f>
        <v>124.17999999999999</v>
      </c>
      <c r="F1034" s="11">
        <f>AVERAGEIF(Raw_Data!N:N,Product_Master!A1034,Raw_Data!U:U)</f>
        <v>0</v>
      </c>
      <c r="G1034">
        <f>SUMIF(Raw_Data!N:N,Product_Master!A1034,Raw_Data!S:S)</f>
        <v>7</v>
      </c>
      <c r="H1034" s="11">
        <f>SUMIF(Raw_Data!N:N,Product_Master!A1034,Raw_Data!R:R)</f>
        <v>248.35999999999999</v>
      </c>
      <c r="I1034" s="13">
        <f t="shared" si="32"/>
        <v>0</v>
      </c>
      <c r="J1034" t="str">
        <f t="shared" si="33"/>
        <v>Low Performer</v>
      </c>
    </row>
    <row r="1035" spans="1:10" x14ac:dyDescent="0.3">
      <c r="A1035" t="s">
        <v>4097</v>
      </c>
      <c r="B1035" t="str">
        <f>IFERROR(INDEX(Raw_Data!Q:Q,MATCH(Product_Master!A1035,Raw_Data!N:N,0)),"NOT FOUND")</f>
        <v>Rogers Jumbo File, Granite</v>
      </c>
      <c r="C1035" t="str">
        <f>IFERROR(INDEX(Raw_Data!O:O,MATCH(Product_Master!A1035,Raw_Data!N:N,0)),"NOT FOUND")</f>
        <v>Office Supplies</v>
      </c>
      <c r="D1035" t="str">
        <f>IFERROR(INDEX(Raw_Data!P:P,MATCH(Product_Master!A1035,Raw_Data!N:N,0)),"NOT FOUND")</f>
        <v>Storage</v>
      </c>
      <c r="E1035" s="11">
        <f>AVERAGEIF(Raw_Data!N:N,Product_Master!A1035,Raw_Data!R:R)</f>
        <v>45.396000000000008</v>
      </c>
      <c r="F1035" s="11">
        <f>AVERAGEIF(Raw_Data!N:N,Product_Master!A1035,Raw_Data!U:U)</f>
        <v>-0.69840000000000002</v>
      </c>
      <c r="G1035">
        <f>SUMIF(Raw_Data!N:N,Product_Master!A1035,Raw_Data!S:S)</f>
        <v>24</v>
      </c>
      <c r="H1035" s="11">
        <f>SUMIF(Raw_Data!N:N,Product_Master!A1035,Raw_Data!R:R)</f>
        <v>317.77200000000005</v>
      </c>
      <c r="I1035" s="13">
        <f t="shared" si="32"/>
        <v>-1.5384615384615381</v>
      </c>
      <c r="J1035" t="str">
        <f t="shared" si="33"/>
        <v>Medium</v>
      </c>
    </row>
    <row r="1036" spans="1:10" x14ac:dyDescent="0.3">
      <c r="A1036" t="s">
        <v>4099</v>
      </c>
      <c r="B1036" t="str">
        <f>IFERROR(INDEX(Raw_Data!Q:Q,MATCH(Product_Master!A1036,Raw_Data!N:N,0)),"NOT FOUND")</f>
        <v>Commercial WindTunnel Clean Air Upright Vacuum, Replacement Belts, Filtration Bags</v>
      </c>
      <c r="C1036" t="str">
        <f>IFERROR(INDEX(Raw_Data!O:O,MATCH(Product_Master!A1036,Raw_Data!N:N,0)),"NOT FOUND")</f>
        <v>Office Supplies</v>
      </c>
      <c r="D1036" t="str">
        <f>IFERROR(INDEX(Raw_Data!P:P,MATCH(Product_Master!A1036,Raw_Data!N:N,0)),"NOT FOUND")</f>
        <v>Appliances</v>
      </c>
      <c r="E1036" s="11">
        <f>AVERAGEIF(Raw_Data!N:N,Product_Master!A1036,Raw_Data!R:R)</f>
        <v>7.2242857142857151</v>
      </c>
      <c r="F1036" s="11">
        <f>AVERAGEIF(Raw_Data!N:N,Product_Master!A1036,Raw_Data!U:U)</f>
        <v>0.23340000000000011</v>
      </c>
      <c r="G1036">
        <f>SUMIF(Raw_Data!N:N,Product_Master!A1036,Raw_Data!S:S)</f>
        <v>17</v>
      </c>
      <c r="H1036" s="11">
        <f>SUMIF(Raw_Data!N:N,Product_Master!A1036,Raw_Data!R:R)</f>
        <v>50.570000000000007</v>
      </c>
      <c r="I1036" s="13">
        <f t="shared" si="32"/>
        <v>3.2307692307692322</v>
      </c>
      <c r="J1036" t="str">
        <f t="shared" si="33"/>
        <v>Low Performer</v>
      </c>
    </row>
    <row r="1037" spans="1:10" x14ac:dyDescent="0.3">
      <c r="A1037" t="s">
        <v>4106</v>
      </c>
      <c r="B1037" t="str">
        <f>IFERROR(INDEX(Raw_Data!Q:Q,MATCH(Product_Master!A1037,Raw_Data!N:N,0)),"NOT FOUND")</f>
        <v>Eldon Wave Desk Accessories</v>
      </c>
      <c r="C1037" t="str">
        <f>IFERROR(INDEX(Raw_Data!O:O,MATCH(Product_Master!A1037,Raw_Data!N:N,0)),"NOT FOUND")</f>
        <v>Furniture</v>
      </c>
      <c r="D1037" t="str">
        <f>IFERROR(INDEX(Raw_Data!P:P,MATCH(Product_Master!A1037,Raw_Data!N:N,0)),"NOT FOUND")</f>
        <v>Furnishings</v>
      </c>
      <c r="E1037" s="11">
        <f>AVERAGEIF(Raw_Data!N:N,Product_Master!A1037,Raw_Data!R:R)</f>
        <v>5.9904000000000002</v>
      </c>
      <c r="F1037" s="11">
        <f>AVERAGEIF(Raw_Data!N:N,Product_Master!A1037,Raw_Data!U:U)</f>
        <v>2.1299199999999998</v>
      </c>
      <c r="G1037">
        <f>SUMIF(Raw_Data!N:N,Product_Master!A1037,Raw_Data!S:S)</f>
        <v>16</v>
      </c>
      <c r="H1037" s="11">
        <f>SUMIF(Raw_Data!N:N,Product_Master!A1037,Raw_Data!R:R)</f>
        <v>29.952000000000002</v>
      </c>
      <c r="I1037" s="13">
        <f t="shared" si="32"/>
        <v>35.55555555555555</v>
      </c>
      <c r="J1037" t="str">
        <f t="shared" si="33"/>
        <v>Low Performer</v>
      </c>
    </row>
    <row r="1038" spans="1:10" x14ac:dyDescent="0.3">
      <c r="A1038" t="s">
        <v>4113</v>
      </c>
      <c r="B1038" t="str">
        <f>IFERROR(INDEX(Raw_Data!Q:Q,MATCH(Product_Master!A1038,Raw_Data!N:N,0)),"NOT FOUND")</f>
        <v>Tenex Personal Self-Stacking Standard File Box, Black/Gray</v>
      </c>
      <c r="C1038" t="str">
        <f>IFERROR(INDEX(Raw_Data!O:O,MATCH(Product_Master!A1038,Raw_Data!N:N,0)),"NOT FOUND")</f>
        <v>Office Supplies</v>
      </c>
      <c r="D1038" t="str">
        <f>IFERROR(INDEX(Raw_Data!P:P,MATCH(Product_Master!A1038,Raw_Data!N:N,0)),"NOT FOUND")</f>
        <v>Storage</v>
      </c>
      <c r="E1038" s="11">
        <f>AVERAGEIF(Raw_Data!N:N,Product_Master!A1038,Raw_Data!R:R)</f>
        <v>45.995199999999997</v>
      </c>
      <c r="F1038" s="11">
        <f>AVERAGEIF(Raw_Data!N:N,Product_Master!A1038,Raw_Data!U:U)</f>
        <v>8.962299999999999</v>
      </c>
      <c r="G1038">
        <f>SUMIF(Raw_Data!N:N,Product_Master!A1038,Raw_Data!S:S)</f>
        <v>15</v>
      </c>
      <c r="H1038" s="11">
        <f>SUMIF(Raw_Data!N:N,Product_Master!A1038,Raw_Data!R:R)</f>
        <v>229.976</v>
      </c>
      <c r="I1038" s="13">
        <f t="shared" si="32"/>
        <v>19.485294117647058</v>
      </c>
      <c r="J1038" t="str">
        <f t="shared" si="33"/>
        <v>Low Performer</v>
      </c>
    </row>
    <row r="1039" spans="1:10" x14ac:dyDescent="0.3">
      <c r="A1039" t="s">
        <v>4117</v>
      </c>
      <c r="B1039" t="str">
        <f>IFERROR(INDEX(Raw_Data!Q:Q,MATCH(Product_Master!A1039,Raw_Data!N:N,0)),"NOT FOUND")</f>
        <v>Hoover Commercial Soft Guard Upright Vacuum And Disposable Filtration Bags</v>
      </c>
      <c r="C1039" t="str">
        <f>IFERROR(INDEX(Raw_Data!O:O,MATCH(Product_Master!A1039,Raw_Data!N:N,0)),"NOT FOUND")</f>
        <v>Office Supplies</v>
      </c>
      <c r="D1039" t="str">
        <f>IFERROR(INDEX(Raw_Data!P:P,MATCH(Product_Master!A1039,Raw_Data!N:N,0)),"NOT FOUND")</f>
        <v>Appliances</v>
      </c>
      <c r="E1039" s="11">
        <f>AVERAGEIF(Raw_Data!N:N,Product_Master!A1039,Raw_Data!R:R)</f>
        <v>22.921499999999998</v>
      </c>
      <c r="F1039" s="11">
        <f>AVERAGEIF(Raw_Data!N:N,Product_Master!A1039,Raw_Data!U:U)</f>
        <v>-2.6029499999999999</v>
      </c>
      <c r="G1039">
        <f>SUMIF(Raw_Data!N:N,Product_Master!A1039,Raw_Data!S:S)</f>
        <v>18</v>
      </c>
      <c r="H1039" s="11">
        <f>SUMIF(Raw_Data!N:N,Product_Master!A1039,Raw_Data!R:R)</f>
        <v>91.685999999999993</v>
      </c>
      <c r="I1039" s="13">
        <f t="shared" si="32"/>
        <v>-11.35593220338983</v>
      </c>
      <c r="J1039" t="str">
        <f t="shared" si="33"/>
        <v>Low Performer</v>
      </c>
    </row>
    <row r="1040" spans="1:10" x14ac:dyDescent="0.3">
      <c r="A1040" t="s">
        <v>4124</v>
      </c>
      <c r="B1040" t="str">
        <f>IFERROR(INDEX(Raw_Data!Q:Q,MATCH(Product_Master!A1040,Raw_Data!N:N,0)),"NOT FOUND")</f>
        <v>Avery 481</v>
      </c>
      <c r="C1040" t="str">
        <f>IFERROR(INDEX(Raw_Data!O:O,MATCH(Product_Master!A1040,Raw_Data!N:N,0)),"NOT FOUND")</f>
        <v>Office Supplies</v>
      </c>
      <c r="D1040" t="str">
        <f>IFERROR(INDEX(Raw_Data!P:P,MATCH(Product_Master!A1040,Raw_Data!N:N,0)),"NOT FOUND")</f>
        <v>Labels</v>
      </c>
      <c r="E1040" s="11">
        <f>AVERAGEIF(Raw_Data!N:N,Product_Master!A1040,Raw_Data!R:R)</f>
        <v>18.233600000000003</v>
      </c>
      <c r="F1040" s="11">
        <f>AVERAGEIF(Raw_Data!N:N,Product_Master!A1040,Raw_Data!U:U)</f>
        <v>8.6240000000000006</v>
      </c>
      <c r="G1040">
        <f>SUMIF(Raw_Data!N:N,Product_Master!A1040,Raw_Data!S:S)</f>
        <v>30</v>
      </c>
      <c r="H1040" s="11">
        <f>SUMIF(Raw_Data!N:N,Product_Master!A1040,Raw_Data!R:R)</f>
        <v>91.168000000000006</v>
      </c>
      <c r="I1040" s="13">
        <f t="shared" si="32"/>
        <v>47.297297297297291</v>
      </c>
      <c r="J1040" t="str">
        <f t="shared" si="33"/>
        <v>Low Performer</v>
      </c>
    </row>
    <row r="1041" spans="1:10" x14ac:dyDescent="0.3">
      <c r="A1041" t="s">
        <v>4131</v>
      </c>
      <c r="B1041" t="str">
        <f>IFERROR(INDEX(Raw_Data!Q:Q,MATCH(Product_Master!A1041,Raw_Data!N:N,0)),"NOT FOUND")</f>
        <v>Newell 310</v>
      </c>
      <c r="C1041" t="str">
        <f>IFERROR(INDEX(Raw_Data!O:O,MATCH(Product_Master!A1041,Raw_Data!N:N,0)),"NOT FOUND")</f>
        <v>Office Supplies</v>
      </c>
      <c r="D1041" t="str">
        <f>IFERROR(INDEX(Raw_Data!P:P,MATCH(Product_Master!A1041,Raw_Data!N:N,0)),"NOT FOUND")</f>
        <v>Art</v>
      </c>
      <c r="E1041" s="11">
        <f>AVERAGEIF(Raw_Data!N:N,Product_Master!A1041,Raw_Data!R:R)</f>
        <v>5.531428571428572</v>
      </c>
      <c r="F1041" s="11">
        <f>AVERAGEIF(Raw_Data!N:N,Product_Master!A1041,Raw_Data!U:U)</f>
        <v>1.0685714285714287</v>
      </c>
      <c r="G1041">
        <f>SUMIF(Raw_Data!N:N,Product_Master!A1041,Raw_Data!S:S)</f>
        <v>25</v>
      </c>
      <c r="H1041" s="11">
        <f>SUMIF(Raw_Data!N:N,Product_Master!A1041,Raw_Data!R:R)</f>
        <v>38.720000000000006</v>
      </c>
      <c r="I1041" s="13">
        <f t="shared" si="32"/>
        <v>19.318181818181817</v>
      </c>
      <c r="J1041" t="str">
        <f t="shared" si="33"/>
        <v>Low Performer</v>
      </c>
    </row>
    <row r="1042" spans="1:10" x14ac:dyDescent="0.3">
      <c r="A1042" t="s">
        <v>4139</v>
      </c>
      <c r="B1042" t="str">
        <f>IFERROR(INDEX(Raw_Data!Q:Q,MATCH(Product_Master!A1042,Raw_Data!N:N,0)),"NOT FOUND")</f>
        <v>Staple envelope</v>
      </c>
      <c r="C1042" t="str">
        <f>IFERROR(INDEX(Raw_Data!O:O,MATCH(Product_Master!A1042,Raw_Data!N:N,0)),"NOT FOUND")</f>
        <v>Office Supplies</v>
      </c>
      <c r="D1042" t="str">
        <f>IFERROR(INDEX(Raw_Data!P:P,MATCH(Product_Master!A1042,Raw_Data!N:N,0)),"NOT FOUND")</f>
        <v>Envelopes</v>
      </c>
      <c r="E1042" s="11">
        <f>AVERAGEIF(Raw_Data!N:N,Product_Master!A1042,Raw_Data!R:R)</f>
        <v>35.373714285714279</v>
      </c>
      <c r="F1042" s="11">
        <f>AVERAGEIF(Raw_Data!N:N,Product_Master!A1042,Raw_Data!U:U)</f>
        <v>15.350857142857143</v>
      </c>
      <c r="G1042">
        <f>SUMIF(Raw_Data!N:N,Product_Master!A1042,Raw_Data!S:S)</f>
        <v>24</v>
      </c>
      <c r="H1042" s="11">
        <f>SUMIF(Raw_Data!N:N,Product_Master!A1042,Raw_Data!R:R)</f>
        <v>247.61599999999996</v>
      </c>
      <c r="I1042" s="13">
        <f t="shared" si="32"/>
        <v>43.396226415094347</v>
      </c>
      <c r="J1042" t="str">
        <f t="shared" si="33"/>
        <v>Low Performer</v>
      </c>
    </row>
    <row r="1043" spans="1:10" x14ac:dyDescent="0.3">
      <c r="A1043" t="s">
        <v>4140</v>
      </c>
      <c r="B1043" t="str">
        <f>IFERROR(INDEX(Raw_Data!Q:Q,MATCH(Product_Master!A1043,Raw_Data!N:N,0)),"NOT FOUND")</f>
        <v>Newell 319</v>
      </c>
      <c r="C1043" t="str">
        <f>IFERROR(INDEX(Raw_Data!O:O,MATCH(Product_Master!A1043,Raw_Data!N:N,0)),"NOT FOUND")</f>
        <v>Office Supplies</v>
      </c>
      <c r="D1043" t="str">
        <f>IFERROR(INDEX(Raw_Data!P:P,MATCH(Product_Master!A1043,Raw_Data!N:N,0)),"NOT FOUND")</f>
        <v>Art</v>
      </c>
      <c r="E1043" s="11">
        <f>AVERAGEIF(Raw_Data!N:N,Product_Master!A1043,Raw_Data!R:R)</f>
        <v>63.983999999999995</v>
      </c>
      <c r="F1043" s="11">
        <f>AVERAGEIF(Raw_Data!N:N,Product_Master!A1043,Raw_Data!U:U)</f>
        <v>15.375999999999999</v>
      </c>
      <c r="G1043">
        <f>SUMIF(Raw_Data!N:N,Product_Master!A1043,Raw_Data!S:S)</f>
        <v>28</v>
      </c>
      <c r="H1043" s="11">
        <f>SUMIF(Raw_Data!N:N,Product_Master!A1043,Raw_Data!R:R)</f>
        <v>511.87199999999996</v>
      </c>
      <c r="I1043" s="13">
        <f t="shared" si="32"/>
        <v>24.031007751937985</v>
      </c>
      <c r="J1043" t="str">
        <f t="shared" si="33"/>
        <v>Medium</v>
      </c>
    </row>
    <row r="1044" spans="1:10" x14ac:dyDescent="0.3">
      <c r="A1044" t="s">
        <v>4147</v>
      </c>
      <c r="B1044" t="str">
        <f>IFERROR(INDEX(Raw_Data!Q:Q,MATCH(Product_Master!A1044,Raw_Data!N:N,0)),"NOT FOUND")</f>
        <v>Avery 518</v>
      </c>
      <c r="C1044" t="str">
        <f>IFERROR(INDEX(Raw_Data!O:O,MATCH(Product_Master!A1044,Raw_Data!N:N,0)),"NOT FOUND")</f>
        <v>Office Supplies</v>
      </c>
      <c r="D1044" t="str">
        <f>IFERROR(INDEX(Raw_Data!P:P,MATCH(Product_Master!A1044,Raw_Data!N:N,0)),"NOT FOUND")</f>
        <v>Labels</v>
      </c>
      <c r="E1044" s="11">
        <f>AVERAGEIF(Raw_Data!N:N,Product_Master!A1044,Raw_Data!R:R)</f>
        <v>13.308750000000002</v>
      </c>
      <c r="F1044" s="11">
        <f>AVERAGEIF(Raw_Data!N:N,Product_Master!A1044,Raw_Data!U:U)</f>
        <v>6.1425000000000001</v>
      </c>
      <c r="G1044">
        <f>SUMIF(Raw_Data!N:N,Product_Master!A1044,Raw_Data!S:S)</f>
        <v>35</v>
      </c>
      <c r="H1044" s="11">
        <f>SUMIF(Raw_Data!N:N,Product_Master!A1044,Raw_Data!R:R)</f>
        <v>106.47000000000001</v>
      </c>
      <c r="I1044" s="13">
        <f t="shared" si="32"/>
        <v>46.153846153846153</v>
      </c>
      <c r="J1044" t="str">
        <f t="shared" si="33"/>
        <v>Low Performer</v>
      </c>
    </row>
    <row r="1045" spans="1:10" x14ac:dyDescent="0.3">
      <c r="A1045" t="s">
        <v>4157</v>
      </c>
      <c r="B1045" t="str">
        <f>IFERROR(INDEX(Raw_Data!Q:Q,MATCH(Product_Master!A1045,Raw_Data!N:N,0)),"NOT FOUND")</f>
        <v>Sensible Storage WireTech Storage Systems</v>
      </c>
      <c r="C1045" t="str">
        <f>IFERROR(INDEX(Raw_Data!O:O,MATCH(Product_Master!A1045,Raw_Data!N:N,0)),"NOT FOUND")</f>
        <v>Office Supplies</v>
      </c>
      <c r="D1045" t="str">
        <f>IFERROR(INDEX(Raw_Data!P:P,MATCH(Product_Master!A1045,Raw_Data!N:N,0)),"NOT FOUND")</f>
        <v>Storage</v>
      </c>
      <c r="E1045" s="11">
        <f>AVERAGEIF(Raw_Data!N:N,Product_Master!A1045,Raw_Data!R:R)</f>
        <v>310.53750000000002</v>
      </c>
      <c r="F1045" s="11">
        <f>AVERAGEIF(Raw_Data!N:N,Product_Master!A1045,Raw_Data!U:U)</f>
        <v>-9.7597499999999968</v>
      </c>
      <c r="G1045">
        <f>SUMIF(Raw_Data!N:N,Product_Master!A1045,Raw_Data!S:S)</f>
        <v>38</v>
      </c>
      <c r="H1045" s="11">
        <f>SUMIF(Raw_Data!N:N,Product_Master!A1045,Raw_Data!R:R)</f>
        <v>2484.3000000000002</v>
      </c>
      <c r="I1045" s="13">
        <f t="shared" si="32"/>
        <v>-3.1428571428571415</v>
      </c>
      <c r="J1045" t="str">
        <f t="shared" si="33"/>
        <v>High Performer</v>
      </c>
    </row>
    <row r="1046" spans="1:10" x14ac:dyDescent="0.3">
      <c r="A1046" t="s">
        <v>4164</v>
      </c>
      <c r="B1046" t="str">
        <f>IFERROR(INDEX(Raw_Data!Q:Q,MATCH(Product_Master!A1046,Raw_Data!N:N,0)),"NOT FOUND")</f>
        <v>Kingston Digital DataTraveler 16GB USB 2.0</v>
      </c>
      <c r="C1046" t="str">
        <f>IFERROR(INDEX(Raw_Data!O:O,MATCH(Product_Master!A1046,Raw_Data!N:N,0)),"NOT FOUND")</f>
        <v>Technology</v>
      </c>
      <c r="D1046" t="str">
        <f>IFERROR(INDEX(Raw_Data!P:P,MATCH(Product_Master!A1046,Raw_Data!N:N,0)),"NOT FOUND")</f>
        <v>Accessories</v>
      </c>
      <c r="E1046" s="11">
        <f>AVERAGEIF(Raw_Data!N:N,Product_Master!A1046,Raw_Data!R:R)</f>
        <v>36.76384615384616</v>
      </c>
      <c r="F1046" s="11">
        <f>AVERAGEIF(Raw_Data!N:N,Product_Master!A1046,Raw_Data!U:U)</f>
        <v>4.9775769230769233</v>
      </c>
      <c r="G1046">
        <f>SUMIF(Raw_Data!N:N,Product_Master!A1046,Raw_Data!S:S)</f>
        <v>57</v>
      </c>
      <c r="H1046" s="11">
        <f>SUMIF(Raw_Data!N:N,Product_Master!A1046,Raw_Data!R:R)</f>
        <v>477.93000000000006</v>
      </c>
      <c r="I1046" s="13">
        <f t="shared" si="32"/>
        <v>13.539325842696629</v>
      </c>
      <c r="J1046" t="str">
        <f t="shared" si="33"/>
        <v>Medium</v>
      </c>
    </row>
    <row r="1047" spans="1:10" x14ac:dyDescent="0.3">
      <c r="A1047" t="s">
        <v>4166</v>
      </c>
      <c r="B1047" t="str">
        <f>IFERROR(INDEX(Raw_Data!Q:Q,MATCH(Product_Master!A1047,Raw_Data!N:N,0)),"NOT FOUND")</f>
        <v>GBC Imprintable Covers</v>
      </c>
      <c r="C1047" t="str">
        <f>IFERROR(INDEX(Raw_Data!O:O,MATCH(Product_Master!A1047,Raw_Data!N:N,0)),"NOT FOUND")</f>
        <v>Office Supplies</v>
      </c>
      <c r="D1047" t="str">
        <f>IFERROR(INDEX(Raw_Data!P:P,MATCH(Product_Master!A1047,Raw_Data!N:N,0)),"NOT FOUND")</f>
        <v>Binders</v>
      </c>
      <c r="E1047" s="11">
        <f>AVERAGEIF(Raw_Data!N:N,Product_Master!A1047,Raw_Data!R:R)</f>
        <v>30.195</v>
      </c>
      <c r="F1047" s="11">
        <f>AVERAGEIF(Raw_Data!N:N,Product_Master!A1047,Raw_Data!U:U)</f>
        <v>4.9959000000000007</v>
      </c>
      <c r="G1047">
        <f>SUMIF(Raw_Data!N:N,Product_Master!A1047,Raw_Data!S:S)</f>
        <v>36</v>
      </c>
      <c r="H1047" s="11">
        <f>SUMIF(Raw_Data!N:N,Product_Master!A1047,Raw_Data!R:R)</f>
        <v>241.56</v>
      </c>
      <c r="I1047" s="13">
        <f t="shared" si="32"/>
        <v>16.545454545454547</v>
      </c>
      <c r="J1047" t="str">
        <f t="shared" si="33"/>
        <v>Low Performer</v>
      </c>
    </row>
    <row r="1048" spans="1:10" x14ac:dyDescent="0.3">
      <c r="A1048" t="s">
        <v>4170</v>
      </c>
      <c r="B1048" t="str">
        <f>IFERROR(INDEX(Raw_Data!Q:Q,MATCH(Product_Master!A1048,Raw_Data!N:N,0)),"NOT FOUND")</f>
        <v>Newell 347</v>
      </c>
      <c r="C1048" t="str">
        <f>IFERROR(INDEX(Raw_Data!O:O,MATCH(Product_Master!A1048,Raw_Data!N:N,0)),"NOT FOUND")</f>
        <v>Office Supplies</v>
      </c>
      <c r="D1048" t="str">
        <f>IFERROR(INDEX(Raw_Data!P:P,MATCH(Product_Master!A1048,Raw_Data!N:N,0)),"NOT FOUND")</f>
        <v>Art</v>
      </c>
      <c r="E1048" s="11">
        <f>AVERAGEIF(Raw_Data!N:N,Product_Master!A1048,Raw_Data!R:R)</f>
        <v>18.220571428571429</v>
      </c>
      <c r="F1048" s="11">
        <f>AVERAGEIF(Raw_Data!N:N,Product_Master!A1048,Raw_Data!U:U)</f>
        <v>4.3289142857142853</v>
      </c>
      <c r="G1048">
        <f>SUMIF(Raw_Data!N:N,Product_Master!A1048,Raw_Data!S:S)</f>
        <v>32</v>
      </c>
      <c r="H1048" s="11">
        <f>SUMIF(Raw_Data!N:N,Product_Master!A1048,Raw_Data!R:R)</f>
        <v>127.54400000000001</v>
      </c>
      <c r="I1048" s="13">
        <f t="shared" si="32"/>
        <v>23.758389261744963</v>
      </c>
      <c r="J1048" t="str">
        <f t="shared" si="33"/>
        <v>Low Performer</v>
      </c>
    </row>
    <row r="1049" spans="1:10" x14ac:dyDescent="0.3">
      <c r="A1049" t="s">
        <v>4173</v>
      </c>
      <c r="B1049" t="str">
        <f>IFERROR(INDEX(Raw_Data!Q:Q,MATCH(Product_Master!A1049,Raw_Data!N:N,0)),"NOT FOUND")</f>
        <v>Pastel Pink Envelopes</v>
      </c>
      <c r="C1049" t="str">
        <f>IFERROR(INDEX(Raw_Data!O:O,MATCH(Product_Master!A1049,Raw_Data!N:N,0)),"NOT FOUND")</f>
        <v>Office Supplies</v>
      </c>
      <c r="D1049" t="str">
        <f>IFERROR(INDEX(Raw_Data!P:P,MATCH(Product_Master!A1049,Raw_Data!N:N,0)),"NOT FOUND")</f>
        <v>Envelopes</v>
      </c>
      <c r="E1049" s="11">
        <f>AVERAGEIF(Raw_Data!N:N,Product_Master!A1049,Raw_Data!R:R)</f>
        <v>21.84</v>
      </c>
      <c r="F1049" s="11">
        <f>AVERAGEIF(Raw_Data!N:N,Product_Master!A1049,Raw_Data!U:U)</f>
        <v>10.4832</v>
      </c>
      <c r="G1049">
        <f>SUMIF(Raw_Data!N:N,Product_Master!A1049,Raw_Data!S:S)</f>
        <v>9</v>
      </c>
      <c r="H1049" s="11">
        <f>SUMIF(Raw_Data!N:N,Product_Master!A1049,Raw_Data!R:R)</f>
        <v>65.52</v>
      </c>
      <c r="I1049" s="13">
        <f t="shared" si="32"/>
        <v>48</v>
      </c>
      <c r="J1049" t="str">
        <f t="shared" si="33"/>
        <v>Low Performer</v>
      </c>
    </row>
    <row r="1050" spans="1:10" x14ac:dyDescent="0.3">
      <c r="A1050" t="s">
        <v>4175</v>
      </c>
      <c r="B1050" t="str">
        <f>IFERROR(INDEX(Raw_Data!Q:Q,MATCH(Product_Master!A1050,Raw_Data!N:N,0)),"NOT FOUND")</f>
        <v>Belkin F8E887 USB Wired Ergonomic Keyboard</v>
      </c>
      <c r="C1050" t="str">
        <f>IFERROR(INDEX(Raw_Data!O:O,MATCH(Product_Master!A1050,Raw_Data!N:N,0)),"NOT FOUND")</f>
        <v>Technology</v>
      </c>
      <c r="D1050" t="str">
        <f>IFERROR(INDEX(Raw_Data!P:P,MATCH(Product_Master!A1050,Raw_Data!N:N,0)),"NOT FOUND")</f>
        <v>Accessories</v>
      </c>
      <c r="E1050" s="11">
        <f>AVERAGEIF(Raw_Data!N:N,Product_Master!A1050,Raw_Data!R:R)</f>
        <v>70.476500000000001</v>
      </c>
      <c r="F1050" s="11">
        <f>AVERAGEIF(Raw_Data!N:N,Product_Master!A1050,Raw_Data!U:U)</f>
        <v>8.2847374999999985</v>
      </c>
      <c r="G1050">
        <f>SUMIF(Raw_Data!N:N,Product_Master!A1050,Raw_Data!S:S)</f>
        <v>21</v>
      </c>
      <c r="H1050" s="11">
        <f>SUMIF(Raw_Data!N:N,Product_Master!A1050,Raw_Data!R:R)</f>
        <v>563.81200000000001</v>
      </c>
      <c r="I1050" s="13">
        <f t="shared" si="32"/>
        <v>11.755319148936168</v>
      </c>
      <c r="J1050" t="str">
        <f t="shared" si="33"/>
        <v>Medium</v>
      </c>
    </row>
    <row r="1051" spans="1:10" x14ac:dyDescent="0.3">
      <c r="A1051" t="s">
        <v>4181</v>
      </c>
      <c r="B1051" t="str">
        <f>IFERROR(INDEX(Raw_Data!Q:Q,MATCH(Product_Master!A1051,Raw_Data!N:N,0)),"NOT FOUND")</f>
        <v>ARKON Windshield Dashboard Air Vent Car Mount Holder</v>
      </c>
      <c r="C1051" t="str">
        <f>IFERROR(INDEX(Raw_Data!O:O,MATCH(Product_Master!A1051,Raw_Data!N:N,0)),"NOT FOUND")</f>
        <v>Technology</v>
      </c>
      <c r="D1051" t="str">
        <f>IFERROR(INDEX(Raw_Data!P:P,MATCH(Product_Master!A1051,Raw_Data!N:N,0)),"NOT FOUND")</f>
        <v>Phones</v>
      </c>
      <c r="E1051" s="11">
        <f>AVERAGEIF(Raw_Data!N:N,Product_Master!A1051,Raw_Data!R:R)</f>
        <v>54.239999999999995</v>
      </c>
      <c r="F1051" s="11">
        <f>AVERAGEIF(Raw_Data!N:N,Product_Master!A1051,Raw_Data!U:U)</f>
        <v>-3.8984999999999999</v>
      </c>
      <c r="G1051">
        <f>SUMIF(Raw_Data!N:N,Product_Master!A1051,Raw_Data!S:S)</f>
        <v>14</v>
      </c>
      <c r="H1051" s="11">
        <f>SUMIF(Raw_Data!N:N,Product_Master!A1051,Raw_Data!R:R)</f>
        <v>216.95999999999998</v>
      </c>
      <c r="I1051" s="13">
        <f t="shared" si="32"/>
        <v>-7.1875000000000009</v>
      </c>
      <c r="J1051" t="str">
        <f t="shared" si="33"/>
        <v>Low Performer</v>
      </c>
    </row>
    <row r="1052" spans="1:10" x14ac:dyDescent="0.3">
      <c r="A1052" t="s">
        <v>4187</v>
      </c>
      <c r="B1052" t="str">
        <f>IFERROR(INDEX(Raw_Data!Q:Q,MATCH(Product_Master!A1052,Raw_Data!N:N,0)),"NOT FOUND")</f>
        <v>Xerox 1949</v>
      </c>
      <c r="C1052" t="str">
        <f>IFERROR(INDEX(Raw_Data!O:O,MATCH(Product_Master!A1052,Raw_Data!N:N,0)),"NOT FOUND")</f>
        <v>Office Supplies</v>
      </c>
      <c r="D1052" t="str">
        <f>IFERROR(INDEX(Raw_Data!P:P,MATCH(Product_Master!A1052,Raw_Data!N:N,0)),"NOT FOUND")</f>
        <v>Paper</v>
      </c>
      <c r="E1052" s="11">
        <f>AVERAGEIF(Raw_Data!N:N,Product_Master!A1052,Raw_Data!R:R)</f>
        <v>14.317500000000001</v>
      </c>
      <c r="F1052" s="11">
        <f>AVERAGEIF(Raw_Data!N:N,Product_Master!A1052,Raw_Data!U:U)</f>
        <v>5.4282000000000004</v>
      </c>
      <c r="G1052">
        <f>SUMIF(Raw_Data!N:N,Product_Master!A1052,Raw_Data!S:S)</f>
        <v>28</v>
      </c>
      <c r="H1052" s="11">
        <f>SUMIF(Raw_Data!N:N,Product_Master!A1052,Raw_Data!R:R)</f>
        <v>114.54</v>
      </c>
      <c r="I1052" s="13">
        <f t="shared" si="32"/>
        <v>37.913043478260875</v>
      </c>
      <c r="J1052" t="str">
        <f t="shared" si="33"/>
        <v>Low Performer</v>
      </c>
    </row>
    <row r="1053" spans="1:10" x14ac:dyDescent="0.3">
      <c r="A1053" t="s">
        <v>4190</v>
      </c>
      <c r="B1053" t="str">
        <f>IFERROR(INDEX(Raw_Data!Q:Q,MATCH(Product_Master!A1053,Raw_Data!N:N,0)),"NOT FOUND")</f>
        <v>Conquest 14 Commercial Heavy-Duty Upright Vacuum, Collection System, Accessory Kit</v>
      </c>
      <c r="C1053" t="str">
        <f>IFERROR(INDEX(Raw_Data!O:O,MATCH(Product_Master!A1053,Raw_Data!N:N,0)),"NOT FOUND")</f>
        <v>Office Supplies</v>
      </c>
      <c r="D1053" t="str">
        <f>IFERROR(INDEX(Raw_Data!P:P,MATCH(Product_Master!A1053,Raw_Data!N:N,0)),"NOT FOUND")</f>
        <v>Appliances</v>
      </c>
      <c r="E1053" s="11">
        <f>AVERAGEIF(Raw_Data!N:N,Product_Master!A1053,Raw_Data!R:R)</f>
        <v>136.70400000000001</v>
      </c>
      <c r="F1053" s="11">
        <f>AVERAGEIF(Raw_Data!N:N,Product_Master!A1053,Raw_Data!U:U)</f>
        <v>15.379200000000001</v>
      </c>
      <c r="G1053">
        <f>SUMIF(Raw_Data!N:N,Product_Master!A1053,Raw_Data!S:S)</f>
        <v>12</v>
      </c>
      <c r="H1053" s="11">
        <f>SUMIF(Raw_Data!N:N,Product_Master!A1053,Raw_Data!R:R)</f>
        <v>546.81600000000003</v>
      </c>
      <c r="I1053" s="13">
        <f t="shared" si="32"/>
        <v>11.25</v>
      </c>
      <c r="J1053" t="str">
        <f t="shared" si="33"/>
        <v>Medium</v>
      </c>
    </row>
    <row r="1054" spans="1:10" x14ac:dyDescent="0.3">
      <c r="A1054" t="s">
        <v>4193</v>
      </c>
      <c r="B1054" t="str">
        <f>IFERROR(INDEX(Raw_Data!Q:Q,MATCH(Product_Master!A1054,Raw_Data!N:N,0)),"NOT FOUND")</f>
        <v>Xerox 1886</v>
      </c>
      <c r="C1054" t="str">
        <f>IFERROR(INDEX(Raw_Data!O:O,MATCH(Product_Master!A1054,Raw_Data!N:N,0)),"NOT FOUND")</f>
        <v>Office Supplies</v>
      </c>
      <c r="D1054" t="str">
        <f>IFERROR(INDEX(Raw_Data!P:P,MATCH(Product_Master!A1054,Raw_Data!N:N,0)),"NOT FOUND")</f>
        <v>Paper</v>
      </c>
      <c r="E1054" s="11">
        <f>AVERAGEIF(Raw_Data!N:N,Product_Master!A1054,Raw_Data!R:R)</f>
        <v>130.28799999999998</v>
      </c>
      <c r="F1054" s="11">
        <f>AVERAGEIF(Raw_Data!N:N,Product_Master!A1054,Raw_Data!U:U)</f>
        <v>60.5456</v>
      </c>
      <c r="G1054">
        <f>SUMIF(Raw_Data!N:N,Product_Master!A1054,Raw_Data!S:S)</f>
        <v>14</v>
      </c>
      <c r="H1054" s="11">
        <f>SUMIF(Raw_Data!N:N,Product_Master!A1054,Raw_Data!R:R)</f>
        <v>651.43999999999994</v>
      </c>
      <c r="I1054" s="13">
        <f t="shared" si="32"/>
        <v>46.470588235294123</v>
      </c>
      <c r="J1054" t="str">
        <f t="shared" si="33"/>
        <v>Medium</v>
      </c>
    </row>
    <row r="1055" spans="1:10" x14ac:dyDescent="0.3">
      <c r="A1055" t="s">
        <v>4195</v>
      </c>
      <c r="B1055" t="str">
        <f>IFERROR(INDEX(Raw_Data!Q:Q,MATCH(Product_Master!A1055,Raw_Data!N:N,0)),"NOT FOUND")</f>
        <v>Acco Clips to Go Binder Clips, 24 Clips in Two Sizes</v>
      </c>
      <c r="C1055" t="str">
        <f>IFERROR(INDEX(Raw_Data!O:O,MATCH(Product_Master!A1055,Raw_Data!N:N,0)),"NOT FOUND")</f>
        <v>Office Supplies</v>
      </c>
      <c r="D1055" t="str">
        <f>IFERROR(INDEX(Raw_Data!P:P,MATCH(Product_Master!A1055,Raw_Data!N:N,0)),"NOT FOUND")</f>
        <v>Fasteners</v>
      </c>
      <c r="E1055" s="11">
        <f>AVERAGEIF(Raw_Data!N:N,Product_Master!A1055,Raw_Data!R:R)</f>
        <v>13.206</v>
      </c>
      <c r="F1055" s="11">
        <f>AVERAGEIF(Raw_Data!N:N,Product_Master!A1055,Raw_Data!U:U)</f>
        <v>6.0563000000000002</v>
      </c>
      <c r="G1055">
        <f>SUMIF(Raw_Data!N:N,Product_Master!A1055,Raw_Data!S:S)</f>
        <v>19</v>
      </c>
      <c r="H1055" s="11">
        <f>SUMIF(Raw_Data!N:N,Product_Master!A1055,Raw_Data!R:R)</f>
        <v>66.03</v>
      </c>
      <c r="I1055" s="13">
        <f t="shared" si="32"/>
        <v>45.86021505376344</v>
      </c>
      <c r="J1055" t="str">
        <f t="shared" si="33"/>
        <v>Low Performer</v>
      </c>
    </row>
    <row r="1056" spans="1:10" x14ac:dyDescent="0.3">
      <c r="A1056" t="s">
        <v>4204</v>
      </c>
      <c r="B1056" t="str">
        <f>IFERROR(INDEX(Raw_Data!Q:Q,MATCH(Product_Master!A1056,Raw_Data!N:N,0)),"NOT FOUND")</f>
        <v>Dixon Ticonderoga Erasable Colored Pencil Set, 12-Color</v>
      </c>
      <c r="C1056" t="str">
        <f>IFERROR(INDEX(Raw_Data!O:O,MATCH(Product_Master!A1056,Raw_Data!N:N,0)),"NOT FOUND")</f>
        <v>Office Supplies</v>
      </c>
      <c r="D1056" t="str">
        <f>IFERROR(INDEX(Raw_Data!P:P,MATCH(Product_Master!A1056,Raw_Data!N:N,0)),"NOT FOUND")</f>
        <v>Art</v>
      </c>
      <c r="E1056" s="11">
        <f>AVERAGEIF(Raw_Data!N:N,Product_Master!A1056,Raw_Data!R:R)</f>
        <v>37.673999999999999</v>
      </c>
      <c r="F1056" s="11">
        <f>AVERAGEIF(Raw_Data!N:N,Product_Master!A1056,Raw_Data!U:U)</f>
        <v>10.0464</v>
      </c>
      <c r="G1056">
        <f>SUMIF(Raw_Data!N:N,Product_Master!A1056,Raw_Data!S:S)</f>
        <v>14</v>
      </c>
      <c r="H1056" s="11">
        <f>SUMIF(Raw_Data!N:N,Product_Master!A1056,Raw_Data!R:R)</f>
        <v>75.347999999999999</v>
      </c>
      <c r="I1056" s="13">
        <f t="shared" si="32"/>
        <v>26.666666666666668</v>
      </c>
      <c r="J1056" t="str">
        <f t="shared" si="33"/>
        <v>Low Performer</v>
      </c>
    </row>
    <row r="1057" spans="1:10" x14ac:dyDescent="0.3">
      <c r="A1057" t="s">
        <v>4209</v>
      </c>
      <c r="B1057" t="str">
        <f>IFERROR(INDEX(Raw_Data!Q:Q,MATCH(Product_Master!A1057,Raw_Data!N:N,0)),"NOT FOUND")</f>
        <v>Pyle PRT45 Retro Home Telephone</v>
      </c>
      <c r="C1057" t="str">
        <f>IFERROR(INDEX(Raw_Data!O:O,MATCH(Product_Master!A1057,Raw_Data!N:N,0)),"NOT FOUND")</f>
        <v>Technology</v>
      </c>
      <c r="D1057" t="str">
        <f>IFERROR(INDEX(Raw_Data!P:P,MATCH(Product_Master!A1057,Raw_Data!N:N,0)),"NOT FOUND")</f>
        <v>Phones</v>
      </c>
      <c r="E1057" s="11">
        <f>AVERAGEIF(Raw_Data!N:N,Product_Master!A1057,Raw_Data!R:R)</f>
        <v>201.56800000000001</v>
      </c>
      <c r="F1057" s="11">
        <f>AVERAGEIF(Raw_Data!N:N,Product_Master!A1057,Raw_Data!U:U)</f>
        <v>22.676400000000001</v>
      </c>
      <c r="G1057">
        <f>SUMIF(Raw_Data!N:N,Product_Master!A1057,Raw_Data!S:S)</f>
        <v>4</v>
      </c>
      <c r="H1057" s="11">
        <f>SUMIF(Raw_Data!N:N,Product_Master!A1057,Raw_Data!R:R)</f>
        <v>201.56800000000001</v>
      </c>
      <c r="I1057" s="13">
        <f t="shared" si="32"/>
        <v>11.25</v>
      </c>
      <c r="J1057" t="str">
        <f t="shared" si="33"/>
        <v>Low Performer</v>
      </c>
    </row>
    <row r="1058" spans="1:10" x14ac:dyDescent="0.3">
      <c r="A1058" t="s">
        <v>4212</v>
      </c>
      <c r="B1058" t="str">
        <f>IFERROR(INDEX(Raw_Data!Q:Q,MATCH(Product_Master!A1058,Raw_Data!N:N,0)),"NOT FOUND")</f>
        <v>Spiral Phone Message Books with Labels by Adams</v>
      </c>
      <c r="C1058" t="str">
        <f>IFERROR(INDEX(Raw_Data!O:O,MATCH(Product_Master!A1058,Raw_Data!N:N,0)),"NOT FOUND")</f>
        <v>Office Supplies</v>
      </c>
      <c r="D1058" t="str">
        <f>IFERROR(INDEX(Raw_Data!P:P,MATCH(Product_Master!A1058,Raw_Data!N:N,0)),"NOT FOUND")</f>
        <v>Paper</v>
      </c>
      <c r="E1058" s="11">
        <f>AVERAGEIF(Raw_Data!N:N,Product_Master!A1058,Raw_Data!R:R)</f>
        <v>15.008000000000001</v>
      </c>
      <c r="F1058" s="11">
        <f>AVERAGEIF(Raw_Data!N:N,Product_Master!A1058,Raw_Data!U:U)</f>
        <v>6.4399999999999995</v>
      </c>
      <c r="G1058">
        <f>SUMIF(Raw_Data!N:N,Product_Master!A1058,Raw_Data!S:S)</f>
        <v>15</v>
      </c>
      <c r="H1058" s="11">
        <f>SUMIF(Raw_Data!N:N,Product_Master!A1058,Raw_Data!R:R)</f>
        <v>60.032000000000004</v>
      </c>
      <c r="I1058" s="13">
        <f t="shared" si="32"/>
        <v>42.910447761194028</v>
      </c>
      <c r="J1058" t="str">
        <f t="shared" si="33"/>
        <v>Low Performer</v>
      </c>
    </row>
    <row r="1059" spans="1:10" x14ac:dyDescent="0.3">
      <c r="A1059" t="s">
        <v>4217</v>
      </c>
      <c r="B1059" t="str">
        <f>IFERROR(INDEX(Raw_Data!Q:Q,MATCH(Product_Master!A1059,Raw_Data!N:N,0)),"NOT FOUND")</f>
        <v>Sauder Inglewood Library Bookcases</v>
      </c>
      <c r="C1059" t="str">
        <f>IFERROR(INDEX(Raw_Data!O:O,MATCH(Product_Master!A1059,Raw_Data!N:N,0)),"NOT FOUND")</f>
        <v>Furniture</v>
      </c>
      <c r="D1059" t="str">
        <f>IFERROR(INDEX(Raw_Data!P:P,MATCH(Product_Master!A1059,Raw_Data!N:N,0)),"NOT FOUND")</f>
        <v>Bookcases</v>
      </c>
      <c r="E1059" s="11">
        <f>AVERAGEIF(Raw_Data!N:N,Product_Master!A1059,Raw_Data!R:R)</f>
        <v>430.86959999999999</v>
      </c>
      <c r="F1059" s="11">
        <f>AVERAGEIF(Raw_Data!N:N,Product_Master!A1059,Raw_Data!U:U)</f>
        <v>62.236720000000005</v>
      </c>
      <c r="G1059">
        <f>SUMIF(Raw_Data!N:N,Product_Master!A1059,Raw_Data!S:S)</f>
        <v>14</v>
      </c>
      <c r="H1059" s="11">
        <f>SUMIF(Raw_Data!N:N,Product_Master!A1059,Raw_Data!R:R)</f>
        <v>2154.348</v>
      </c>
      <c r="I1059" s="13">
        <f t="shared" si="32"/>
        <v>14.444444444444446</v>
      </c>
      <c r="J1059" t="str">
        <f t="shared" si="33"/>
        <v>High Performer</v>
      </c>
    </row>
    <row r="1060" spans="1:10" x14ac:dyDescent="0.3">
      <c r="A1060" t="s">
        <v>4223</v>
      </c>
      <c r="B1060" t="str">
        <f>IFERROR(INDEX(Raw_Data!Q:Q,MATCH(Product_Master!A1060,Raw_Data!N:N,0)),"NOT FOUND")</f>
        <v>Xerox 1901</v>
      </c>
      <c r="C1060" t="str">
        <f>IFERROR(INDEX(Raw_Data!O:O,MATCH(Product_Master!A1060,Raw_Data!N:N,0)),"NOT FOUND")</f>
        <v>Office Supplies</v>
      </c>
      <c r="D1060" t="str">
        <f>IFERROR(INDEX(Raw_Data!P:P,MATCH(Product_Master!A1060,Raw_Data!N:N,0)),"NOT FOUND")</f>
        <v>Paper</v>
      </c>
      <c r="E1060" s="11">
        <f>AVERAGEIF(Raw_Data!N:N,Product_Master!A1060,Raw_Data!R:R)</f>
        <v>16.896000000000001</v>
      </c>
      <c r="F1060" s="11">
        <f>AVERAGEIF(Raw_Data!N:N,Product_Master!A1060,Raw_Data!U:U)</f>
        <v>5.28</v>
      </c>
      <c r="G1060">
        <f>SUMIF(Raw_Data!N:N,Product_Master!A1060,Raw_Data!S:S)</f>
        <v>4</v>
      </c>
      <c r="H1060" s="11">
        <f>SUMIF(Raw_Data!N:N,Product_Master!A1060,Raw_Data!R:R)</f>
        <v>16.896000000000001</v>
      </c>
      <c r="I1060" s="13">
        <f t="shared" si="32"/>
        <v>31.25</v>
      </c>
      <c r="J1060" t="str">
        <f t="shared" si="33"/>
        <v>Low Performer</v>
      </c>
    </row>
    <row r="1061" spans="1:10" x14ac:dyDescent="0.3">
      <c r="A1061" t="s">
        <v>4225</v>
      </c>
      <c r="B1061" t="str">
        <f>IFERROR(INDEX(Raw_Data!Q:Q,MATCH(Product_Master!A1061,Raw_Data!N:N,0)),"NOT FOUND")</f>
        <v>Acme Elite Stainless Steel Scissors</v>
      </c>
      <c r="C1061" t="str">
        <f>IFERROR(INDEX(Raw_Data!O:O,MATCH(Product_Master!A1061,Raw_Data!N:N,0)),"NOT FOUND")</f>
        <v>Office Supplies</v>
      </c>
      <c r="D1061" t="str">
        <f>IFERROR(INDEX(Raw_Data!P:P,MATCH(Product_Master!A1061,Raw_Data!N:N,0)),"NOT FOUND")</f>
        <v>Supplies</v>
      </c>
      <c r="E1061" s="11">
        <f>AVERAGEIF(Raw_Data!N:N,Product_Master!A1061,Raw_Data!R:R)</f>
        <v>19.0152</v>
      </c>
      <c r="F1061" s="11">
        <f>AVERAGEIF(Raw_Data!N:N,Product_Master!A1061,Raw_Data!U:U)</f>
        <v>4.2033599999999991</v>
      </c>
      <c r="G1061">
        <f>SUMIF(Raw_Data!N:N,Product_Master!A1061,Raw_Data!S:S)</f>
        <v>12</v>
      </c>
      <c r="H1061" s="11">
        <f>SUMIF(Raw_Data!N:N,Product_Master!A1061,Raw_Data!R:R)</f>
        <v>95.075999999999993</v>
      </c>
      <c r="I1061" s="13">
        <f t="shared" si="32"/>
        <v>22.105263157894729</v>
      </c>
      <c r="J1061" t="str">
        <f t="shared" si="33"/>
        <v>Low Performer</v>
      </c>
    </row>
    <row r="1062" spans="1:10" x14ac:dyDescent="0.3">
      <c r="A1062" t="s">
        <v>4228</v>
      </c>
      <c r="B1062" t="str">
        <f>IFERROR(INDEX(Raw_Data!Q:Q,MATCH(Product_Master!A1062,Raw_Data!N:N,0)),"NOT FOUND")</f>
        <v>Tenex 46" x 60" Computer Anti-Static Chairmat, Rectangular Shaped</v>
      </c>
      <c r="C1062" t="str">
        <f>IFERROR(INDEX(Raw_Data!O:O,MATCH(Product_Master!A1062,Raw_Data!N:N,0)),"NOT FOUND")</f>
        <v>Furniture</v>
      </c>
      <c r="D1062" t="str">
        <f>IFERROR(INDEX(Raw_Data!P:P,MATCH(Product_Master!A1062,Raw_Data!N:N,0)),"NOT FOUND")</f>
        <v>Furnishings</v>
      </c>
      <c r="E1062" s="11">
        <f>AVERAGEIF(Raw_Data!N:N,Product_Master!A1062,Raw_Data!R:R)</f>
        <v>323.99599999999998</v>
      </c>
      <c r="F1062" s="11">
        <f>AVERAGEIF(Raw_Data!N:N,Product_Master!A1062,Raw_Data!U:U)</f>
        <v>21.196000000000002</v>
      </c>
      <c r="G1062">
        <f>SUMIF(Raw_Data!N:N,Product_Master!A1062,Raw_Data!S:S)</f>
        <v>25</v>
      </c>
      <c r="H1062" s="11">
        <f>SUMIF(Raw_Data!N:N,Product_Master!A1062,Raw_Data!R:R)</f>
        <v>2267.9719999999998</v>
      </c>
      <c r="I1062" s="13">
        <f t="shared" si="32"/>
        <v>6.5420560747663554</v>
      </c>
      <c r="J1062" t="str">
        <f t="shared" si="33"/>
        <v>High Performer</v>
      </c>
    </row>
    <row r="1063" spans="1:10" x14ac:dyDescent="0.3">
      <c r="A1063" t="s">
        <v>4231</v>
      </c>
      <c r="B1063" t="str">
        <f>IFERROR(INDEX(Raw_Data!Q:Q,MATCH(Product_Master!A1063,Raw_Data!N:N,0)),"NOT FOUND")</f>
        <v>Prang Drawing Pencil Set</v>
      </c>
      <c r="C1063" t="str">
        <f>IFERROR(INDEX(Raw_Data!O:O,MATCH(Product_Master!A1063,Raw_Data!N:N,0)),"NOT FOUND")</f>
        <v>Office Supplies</v>
      </c>
      <c r="D1063" t="str">
        <f>IFERROR(INDEX(Raw_Data!P:P,MATCH(Product_Master!A1063,Raw_Data!N:N,0)),"NOT FOUND")</f>
        <v>Art</v>
      </c>
      <c r="E1063" s="11">
        <f>AVERAGEIF(Raw_Data!N:N,Product_Master!A1063,Raw_Data!R:R)</f>
        <v>6.2748571428571429</v>
      </c>
      <c r="F1063" s="11">
        <f>AVERAGEIF(Raw_Data!N:N,Product_Master!A1063,Raw_Data!U:U)</f>
        <v>2.2239999999999998</v>
      </c>
      <c r="G1063">
        <f>SUMIF(Raw_Data!N:N,Product_Master!A1063,Raw_Data!S:S)</f>
        <v>17</v>
      </c>
      <c r="H1063" s="11">
        <f>SUMIF(Raw_Data!N:N,Product_Master!A1063,Raw_Data!R:R)</f>
        <v>43.923999999999999</v>
      </c>
      <c r="I1063" s="13">
        <f t="shared" si="32"/>
        <v>35.443037974683541</v>
      </c>
      <c r="J1063" t="str">
        <f t="shared" si="33"/>
        <v>Low Performer</v>
      </c>
    </row>
    <row r="1064" spans="1:10" x14ac:dyDescent="0.3">
      <c r="A1064" t="s">
        <v>4234</v>
      </c>
      <c r="B1064" t="str">
        <f>IFERROR(INDEX(Raw_Data!Q:Q,MATCH(Product_Master!A1064,Raw_Data!N:N,0)),"NOT FOUND")</f>
        <v>BOSTON Ranger #55 Pencil Sharpener, Black</v>
      </c>
      <c r="C1064" t="str">
        <f>IFERROR(INDEX(Raw_Data!O:O,MATCH(Product_Master!A1064,Raw_Data!N:N,0)),"NOT FOUND")</f>
        <v>Office Supplies</v>
      </c>
      <c r="D1064" t="str">
        <f>IFERROR(INDEX(Raw_Data!P:P,MATCH(Product_Master!A1064,Raw_Data!N:N,0)),"NOT FOUND")</f>
        <v>Art</v>
      </c>
      <c r="E1064" s="11">
        <f>AVERAGEIF(Raw_Data!N:N,Product_Master!A1064,Raw_Data!R:R)</f>
        <v>68.729111111111123</v>
      </c>
      <c r="F1064" s="11">
        <f>AVERAGEIF(Raw_Data!N:N,Product_Master!A1064,Raw_Data!U:U)</f>
        <v>13.370411111111112</v>
      </c>
      <c r="G1064">
        <f>SUMIF(Raw_Data!N:N,Product_Master!A1064,Raw_Data!S:S)</f>
        <v>27</v>
      </c>
      <c r="H1064" s="11">
        <f>SUMIF(Raw_Data!N:N,Product_Master!A1064,Raw_Data!R:R)</f>
        <v>618.56200000000013</v>
      </c>
      <c r="I1064" s="13">
        <f t="shared" si="32"/>
        <v>19.45378151260504</v>
      </c>
      <c r="J1064" t="str">
        <f t="shared" si="33"/>
        <v>Medium</v>
      </c>
    </row>
    <row r="1065" spans="1:10" x14ac:dyDescent="0.3">
      <c r="A1065" t="s">
        <v>4237</v>
      </c>
      <c r="B1065" t="str">
        <f>IFERROR(INDEX(Raw_Data!Q:Q,MATCH(Product_Master!A1065,Raw_Data!N:N,0)),"NOT FOUND")</f>
        <v>Newell 307</v>
      </c>
      <c r="C1065" t="str">
        <f>IFERROR(INDEX(Raw_Data!O:O,MATCH(Product_Master!A1065,Raw_Data!N:N,0)),"NOT FOUND")</f>
        <v>Office Supplies</v>
      </c>
      <c r="D1065" t="str">
        <f>IFERROR(INDEX(Raw_Data!P:P,MATCH(Product_Master!A1065,Raw_Data!N:N,0)),"NOT FOUND")</f>
        <v>Art</v>
      </c>
      <c r="E1065" s="11">
        <f>AVERAGEIF(Raw_Data!N:N,Product_Master!A1065,Raw_Data!R:R)</f>
        <v>6.4306666666666672</v>
      </c>
      <c r="F1065" s="11">
        <f>AVERAGEIF(Raw_Data!N:N,Product_Master!A1065,Raw_Data!U:U)</f>
        <v>1.1890666666666667</v>
      </c>
      <c r="G1065">
        <f>SUMIF(Raw_Data!N:N,Product_Master!A1065,Raw_Data!S:S)</f>
        <v>12</v>
      </c>
      <c r="H1065" s="11">
        <f>SUMIF(Raw_Data!N:N,Product_Master!A1065,Raw_Data!R:R)</f>
        <v>19.292000000000002</v>
      </c>
      <c r="I1065" s="13">
        <f t="shared" si="32"/>
        <v>18.490566037735849</v>
      </c>
      <c r="J1065" t="str">
        <f t="shared" si="33"/>
        <v>Low Performer</v>
      </c>
    </row>
    <row r="1066" spans="1:10" x14ac:dyDescent="0.3">
      <c r="A1066" t="s">
        <v>4239</v>
      </c>
      <c r="B1066" t="str">
        <f>IFERROR(INDEX(Raw_Data!Q:Q,MATCH(Product_Master!A1066,Raw_Data!N:N,0)),"NOT FOUND")</f>
        <v>Panasonic KP-4ABK Battery-Operated Pencil Sharpener</v>
      </c>
      <c r="C1066" t="str">
        <f>IFERROR(INDEX(Raw_Data!O:O,MATCH(Product_Master!A1066,Raw_Data!N:N,0)),"NOT FOUND")</f>
        <v>Office Supplies</v>
      </c>
      <c r="D1066" t="str">
        <f>IFERROR(INDEX(Raw_Data!P:P,MATCH(Product_Master!A1066,Raw_Data!N:N,0)),"NOT FOUND")</f>
        <v>Art</v>
      </c>
      <c r="E1066" s="11">
        <f>AVERAGEIF(Raw_Data!N:N,Product_Master!A1066,Raw_Data!R:R)</f>
        <v>58.56</v>
      </c>
      <c r="F1066" s="11">
        <f>AVERAGEIF(Raw_Data!N:N,Product_Master!A1066,Raw_Data!U:U)</f>
        <v>16.982400000000002</v>
      </c>
      <c r="G1066">
        <f>SUMIF(Raw_Data!N:N,Product_Master!A1066,Raw_Data!S:S)</f>
        <v>16</v>
      </c>
      <c r="H1066" s="11">
        <f>SUMIF(Raw_Data!N:N,Product_Master!A1066,Raw_Data!R:R)</f>
        <v>234.24</v>
      </c>
      <c r="I1066" s="13">
        <f t="shared" si="32"/>
        <v>29.000000000000004</v>
      </c>
      <c r="J1066" t="str">
        <f t="shared" si="33"/>
        <v>Low Performer</v>
      </c>
    </row>
    <row r="1067" spans="1:10" x14ac:dyDescent="0.3">
      <c r="A1067" t="s">
        <v>4241</v>
      </c>
      <c r="B1067" t="str">
        <f>IFERROR(INDEX(Raw_Data!Q:Q,MATCH(Product_Master!A1067,Raw_Data!N:N,0)),"NOT FOUND")</f>
        <v>Avery Binder Labels</v>
      </c>
      <c r="C1067" t="str">
        <f>IFERROR(INDEX(Raw_Data!O:O,MATCH(Product_Master!A1067,Raw_Data!N:N,0)),"NOT FOUND")</f>
        <v>Office Supplies</v>
      </c>
      <c r="D1067" t="str">
        <f>IFERROR(INDEX(Raw_Data!P:P,MATCH(Product_Master!A1067,Raw_Data!N:N,0)),"NOT FOUND")</f>
        <v>Binders</v>
      </c>
      <c r="E1067" s="11">
        <f>AVERAGEIF(Raw_Data!N:N,Product_Master!A1067,Raw_Data!R:R)</f>
        <v>6.5157500000000006</v>
      </c>
      <c r="F1067" s="11">
        <f>AVERAGEIF(Raw_Data!N:N,Product_Master!A1067,Raw_Data!U:U)</f>
        <v>2.4701500000000003</v>
      </c>
      <c r="G1067">
        <f>SUMIF(Raw_Data!N:N,Product_Master!A1067,Raw_Data!S:S)</f>
        <v>8</v>
      </c>
      <c r="H1067" s="11">
        <f>SUMIF(Raw_Data!N:N,Product_Master!A1067,Raw_Data!R:R)</f>
        <v>26.063000000000002</v>
      </c>
      <c r="I1067" s="13">
        <f t="shared" si="32"/>
        <v>37.910447761194035</v>
      </c>
      <c r="J1067" t="str">
        <f t="shared" si="33"/>
        <v>Low Performer</v>
      </c>
    </row>
    <row r="1068" spans="1:10" x14ac:dyDescent="0.3">
      <c r="A1068" t="s">
        <v>4246</v>
      </c>
      <c r="B1068" t="str">
        <f>IFERROR(INDEX(Raw_Data!Q:Q,MATCH(Product_Master!A1068,Raw_Data!N:N,0)),"NOT FOUND")</f>
        <v>VTech DS6151</v>
      </c>
      <c r="C1068" t="str">
        <f>IFERROR(INDEX(Raw_Data!O:O,MATCH(Product_Master!A1068,Raw_Data!N:N,0)),"NOT FOUND")</f>
        <v>Technology</v>
      </c>
      <c r="D1068" t="str">
        <f>IFERROR(INDEX(Raw_Data!P:P,MATCH(Product_Master!A1068,Raw_Data!N:N,0)),"NOT FOUND")</f>
        <v>Phones</v>
      </c>
      <c r="E1068" s="11">
        <f>AVERAGEIF(Raw_Data!N:N,Product_Master!A1068,Raw_Data!R:R)</f>
        <v>343.32274999999998</v>
      </c>
      <c r="F1068" s="11">
        <f>AVERAGEIF(Raw_Data!N:N,Product_Master!A1068,Raw_Data!U:U)</f>
        <v>59.845250000000007</v>
      </c>
      <c r="G1068">
        <f>SUMIF(Raw_Data!N:N,Product_Master!A1068,Raw_Data!S:S)</f>
        <v>25</v>
      </c>
      <c r="H1068" s="11">
        <f>SUMIF(Raw_Data!N:N,Product_Master!A1068,Raw_Data!R:R)</f>
        <v>2746.5819999999999</v>
      </c>
      <c r="I1068" s="13">
        <f t="shared" si="32"/>
        <v>17.431192660550462</v>
      </c>
      <c r="J1068" t="str">
        <f t="shared" si="33"/>
        <v>High Performer</v>
      </c>
    </row>
    <row r="1069" spans="1:10" x14ac:dyDescent="0.3">
      <c r="A1069" t="s">
        <v>4250</v>
      </c>
      <c r="B1069" t="str">
        <f>IFERROR(INDEX(Raw_Data!Q:Q,MATCH(Product_Master!A1069,Raw_Data!N:N,0)),"NOT FOUND")</f>
        <v>V7 USB Numeric Keypad</v>
      </c>
      <c r="C1069" t="str">
        <f>IFERROR(INDEX(Raw_Data!O:O,MATCH(Product_Master!A1069,Raw_Data!N:N,0)),"NOT FOUND")</f>
        <v>Technology</v>
      </c>
      <c r="D1069" t="str">
        <f>IFERROR(INDEX(Raw_Data!P:P,MATCH(Product_Master!A1069,Raw_Data!N:N,0)),"NOT FOUND")</f>
        <v>Accessories</v>
      </c>
      <c r="E1069" s="11">
        <f>AVERAGEIF(Raw_Data!N:N,Product_Master!A1069,Raw_Data!R:R)</f>
        <v>115.46700000000001</v>
      </c>
      <c r="F1069" s="11">
        <f>AVERAGEIF(Raw_Data!N:N,Product_Master!A1069,Raw_Data!U:U)</f>
        <v>-14.695799999999998</v>
      </c>
      <c r="G1069">
        <f>SUMIF(Raw_Data!N:N,Product_Master!A1069,Raw_Data!S:S)</f>
        <v>16</v>
      </c>
      <c r="H1069" s="11">
        <f>SUMIF(Raw_Data!N:N,Product_Master!A1069,Raw_Data!R:R)</f>
        <v>461.86800000000005</v>
      </c>
      <c r="I1069" s="13">
        <f t="shared" si="32"/>
        <v>-12.727272727272723</v>
      </c>
      <c r="J1069" t="str">
        <f t="shared" si="33"/>
        <v>Medium</v>
      </c>
    </row>
    <row r="1070" spans="1:10" x14ac:dyDescent="0.3">
      <c r="A1070" t="s">
        <v>4253</v>
      </c>
      <c r="B1070" t="str">
        <f>IFERROR(INDEX(Raw_Data!Q:Q,MATCH(Product_Master!A1070,Raw_Data!N:N,0)),"NOT FOUND")</f>
        <v>Peel-Off China Markers</v>
      </c>
      <c r="C1070" t="str">
        <f>IFERROR(INDEX(Raw_Data!O:O,MATCH(Product_Master!A1070,Raw_Data!N:N,0)),"NOT FOUND")</f>
        <v>Office Supplies</v>
      </c>
      <c r="D1070" t="str">
        <f>IFERROR(INDEX(Raw_Data!P:P,MATCH(Product_Master!A1070,Raw_Data!N:N,0)),"NOT FOUND")</f>
        <v>Art</v>
      </c>
      <c r="E1070" s="11">
        <f>AVERAGEIF(Raw_Data!N:N,Product_Master!A1070,Raw_Data!R:R)</f>
        <v>41.138571428571424</v>
      </c>
      <c r="F1070" s="11">
        <f>AVERAGEIF(Raw_Data!N:N,Product_Master!A1070,Raw_Data!U:U)</f>
        <v>15.632657142857143</v>
      </c>
      <c r="G1070">
        <f>SUMIF(Raw_Data!N:N,Product_Master!A1070,Raw_Data!S:S)</f>
        <v>31</v>
      </c>
      <c r="H1070" s="11">
        <f>SUMIF(Raw_Data!N:N,Product_Master!A1070,Raw_Data!R:R)</f>
        <v>287.96999999999997</v>
      </c>
      <c r="I1070" s="13">
        <f t="shared" si="32"/>
        <v>38.000000000000007</v>
      </c>
      <c r="J1070" t="str">
        <f t="shared" si="33"/>
        <v>Low Performer</v>
      </c>
    </row>
    <row r="1071" spans="1:10" x14ac:dyDescent="0.3">
      <c r="A1071" t="s">
        <v>4256</v>
      </c>
      <c r="B1071" t="str">
        <f>IFERROR(INDEX(Raw_Data!Q:Q,MATCH(Product_Master!A1071,Raw_Data!N:N,0)),"NOT FOUND")</f>
        <v>Acco Perma 2700 Stacking Storage Drawers</v>
      </c>
      <c r="C1071" t="str">
        <f>IFERROR(INDEX(Raw_Data!O:O,MATCH(Product_Master!A1071,Raw_Data!N:N,0)),"NOT FOUND")</f>
        <v>Office Supplies</v>
      </c>
      <c r="D1071" t="str">
        <f>IFERROR(INDEX(Raw_Data!P:P,MATCH(Product_Master!A1071,Raw_Data!N:N,0)),"NOT FOUND")</f>
        <v>Storage</v>
      </c>
      <c r="E1071" s="11">
        <f>AVERAGEIF(Raw_Data!N:N,Product_Master!A1071,Raw_Data!R:R)</f>
        <v>52.045000000000002</v>
      </c>
      <c r="F1071" s="11">
        <f>AVERAGEIF(Raw_Data!N:N,Product_Master!A1071,Raw_Data!U:U)</f>
        <v>1.4870000000000001</v>
      </c>
      <c r="G1071">
        <f>SUMIF(Raw_Data!N:N,Product_Master!A1071,Raw_Data!S:S)</f>
        <v>8</v>
      </c>
      <c r="H1071" s="11">
        <f>SUMIF(Raw_Data!N:N,Product_Master!A1071,Raw_Data!R:R)</f>
        <v>208.18</v>
      </c>
      <c r="I1071" s="13">
        <f t="shared" si="32"/>
        <v>2.8571428571428572</v>
      </c>
      <c r="J1071" t="str">
        <f t="shared" si="33"/>
        <v>Low Performer</v>
      </c>
    </row>
    <row r="1072" spans="1:10" x14ac:dyDescent="0.3">
      <c r="A1072" t="s">
        <v>4258</v>
      </c>
      <c r="B1072" t="str">
        <f>IFERROR(INDEX(Raw_Data!Q:Q,MATCH(Product_Master!A1072,Raw_Data!N:N,0)),"NOT FOUND")</f>
        <v>Wirebound Message Books, Four 2 3/4 x 5 White Forms per Page</v>
      </c>
      <c r="C1072" t="str">
        <f>IFERROR(INDEX(Raw_Data!O:O,MATCH(Product_Master!A1072,Raw_Data!N:N,0)),"NOT FOUND")</f>
        <v>Office Supplies</v>
      </c>
      <c r="D1072" t="str">
        <f>IFERROR(INDEX(Raw_Data!P:P,MATCH(Product_Master!A1072,Raw_Data!N:N,0)),"NOT FOUND")</f>
        <v>Paper</v>
      </c>
      <c r="E1072" s="11">
        <f>AVERAGEIF(Raw_Data!N:N,Product_Master!A1072,Raw_Data!R:R)</f>
        <v>31.156285714285712</v>
      </c>
      <c r="F1072" s="11">
        <f>AVERAGEIF(Raw_Data!N:N,Product_Master!A1072,Raw_Data!U:U)</f>
        <v>13.60937142857143</v>
      </c>
      <c r="G1072">
        <f>SUMIF(Raw_Data!N:N,Product_Master!A1072,Raw_Data!S:S)</f>
        <v>34</v>
      </c>
      <c r="H1072" s="11">
        <f>SUMIF(Raw_Data!N:N,Product_Master!A1072,Raw_Data!R:R)</f>
        <v>218.09399999999999</v>
      </c>
      <c r="I1072" s="13">
        <f t="shared" si="32"/>
        <v>43.680981595092035</v>
      </c>
      <c r="J1072" t="str">
        <f t="shared" si="33"/>
        <v>Low Performer</v>
      </c>
    </row>
    <row r="1073" spans="1:10" x14ac:dyDescent="0.3">
      <c r="A1073" t="s">
        <v>4264</v>
      </c>
      <c r="B1073" t="str">
        <f>IFERROR(INDEX(Raw_Data!Q:Q,MATCH(Product_Master!A1073,Raw_Data!N:N,0)),"NOT FOUND")</f>
        <v>GE 48" Fluorescent Tube, Cool White Energy Saver, 34 Watts, 30/Box</v>
      </c>
      <c r="C1073" t="str">
        <f>IFERROR(INDEX(Raw_Data!O:O,MATCH(Product_Master!A1073,Raw_Data!N:N,0)),"NOT FOUND")</f>
        <v>Furniture</v>
      </c>
      <c r="D1073" t="str">
        <f>IFERROR(INDEX(Raw_Data!P:P,MATCH(Product_Master!A1073,Raw_Data!N:N,0)),"NOT FOUND")</f>
        <v>Furnishings</v>
      </c>
      <c r="E1073" s="11">
        <f>AVERAGEIF(Raw_Data!N:N,Product_Master!A1073,Raw_Data!R:R)</f>
        <v>337.38200000000001</v>
      </c>
      <c r="F1073" s="11">
        <f>AVERAGEIF(Raw_Data!N:N,Product_Master!A1073,Raw_Data!U:U)</f>
        <v>157.527625</v>
      </c>
      <c r="G1073">
        <f>SUMIF(Raw_Data!N:N,Product_Master!A1073,Raw_Data!S:S)</f>
        <v>29</v>
      </c>
      <c r="H1073" s="11">
        <f>SUMIF(Raw_Data!N:N,Product_Master!A1073,Raw_Data!R:R)</f>
        <v>2699.056</v>
      </c>
      <c r="I1073" s="13">
        <f t="shared" si="32"/>
        <v>46.691176470588239</v>
      </c>
      <c r="J1073" t="str">
        <f t="shared" si="33"/>
        <v>High Performer</v>
      </c>
    </row>
    <row r="1074" spans="1:10" x14ac:dyDescent="0.3">
      <c r="A1074" t="s">
        <v>4266</v>
      </c>
      <c r="B1074" t="str">
        <f>IFERROR(INDEX(Raw_Data!Q:Q,MATCH(Product_Master!A1074,Raw_Data!N:N,0)),"NOT FOUND")</f>
        <v>Micro Innovations USB RF Wireless Keyboard with Mouse</v>
      </c>
      <c r="C1074" t="str">
        <f>IFERROR(INDEX(Raw_Data!O:O,MATCH(Product_Master!A1074,Raw_Data!N:N,0)),"NOT FOUND")</f>
        <v>Technology</v>
      </c>
      <c r="D1074" t="str">
        <f>IFERROR(INDEX(Raw_Data!P:P,MATCH(Product_Master!A1074,Raw_Data!N:N,0)),"NOT FOUND")</f>
        <v>Accessories</v>
      </c>
      <c r="E1074" s="11">
        <f>AVERAGEIF(Raw_Data!N:N,Product_Master!A1074,Raw_Data!R:R)</f>
        <v>73.333333333333329</v>
      </c>
      <c r="F1074" s="11">
        <f>AVERAGEIF(Raw_Data!N:N,Product_Master!A1074,Raw_Data!U:U)</f>
        <v>14.083333333333334</v>
      </c>
      <c r="G1074">
        <f>SUMIF(Raw_Data!N:N,Product_Master!A1074,Raw_Data!S:S)</f>
        <v>18</v>
      </c>
      <c r="H1074" s="11">
        <f>SUMIF(Raw_Data!N:N,Product_Master!A1074,Raw_Data!R:R)</f>
        <v>440</v>
      </c>
      <c r="I1074" s="13">
        <f t="shared" si="32"/>
        <v>19.204545454545457</v>
      </c>
      <c r="J1074" t="str">
        <f t="shared" si="33"/>
        <v>Medium</v>
      </c>
    </row>
    <row r="1075" spans="1:10" x14ac:dyDescent="0.3">
      <c r="A1075" t="s">
        <v>4278</v>
      </c>
      <c r="B1075" t="str">
        <f>IFERROR(INDEX(Raw_Data!Q:Q,MATCH(Product_Master!A1075,Raw_Data!N:N,0)),"NOT FOUND")</f>
        <v>Stacking Tray, Side-Loading, Legal, Smoke</v>
      </c>
      <c r="C1075" t="str">
        <f>IFERROR(INDEX(Raw_Data!O:O,MATCH(Product_Master!A1075,Raw_Data!N:N,0)),"NOT FOUND")</f>
        <v>Furniture</v>
      </c>
      <c r="D1075" t="str">
        <f>IFERROR(INDEX(Raw_Data!P:P,MATCH(Product_Master!A1075,Raw_Data!N:N,0)),"NOT FOUND")</f>
        <v>Furnishings</v>
      </c>
      <c r="E1075" s="11">
        <f>AVERAGEIF(Raw_Data!N:N,Product_Master!A1075,Raw_Data!R:R)</f>
        <v>11.648000000000001</v>
      </c>
      <c r="F1075" s="11">
        <f>AVERAGEIF(Raw_Data!N:N,Product_Master!A1075,Raw_Data!U:U)</f>
        <v>-0.71679999999999999</v>
      </c>
      <c r="G1075">
        <f>SUMIF(Raw_Data!N:N,Product_Master!A1075,Raw_Data!S:S)</f>
        <v>16</v>
      </c>
      <c r="H1075" s="11">
        <f>SUMIF(Raw_Data!N:N,Product_Master!A1075,Raw_Data!R:R)</f>
        <v>46.592000000000006</v>
      </c>
      <c r="I1075" s="13">
        <f t="shared" si="32"/>
        <v>-6.1538461538461524</v>
      </c>
      <c r="J1075" t="str">
        <f t="shared" si="33"/>
        <v>Low Performer</v>
      </c>
    </row>
    <row r="1076" spans="1:10" x14ac:dyDescent="0.3">
      <c r="A1076" t="s">
        <v>4281</v>
      </c>
      <c r="B1076" t="str">
        <f>IFERROR(INDEX(Raw_Data!Q:Q,MATCH(Product_Master!A1076,Raw_Data!N:N,0)),"NOT FOUND")</f>
        <v>Smead Adjustable Mobile File Trolley with Lockable Top</v>
      </c>
      <c r="C1076" t="str">
        <f>IFERROR(INDEX(Raw_Data!O:O,MATCH(Product_Master!A1076,Raw_Data!N:N,0)),"NOT FOUND")</f>
        <v>Office Supplies</v>
      </c>
      <c r="D1076" t="str">
        <f>IFERROR(INDEX(Raw_Data!P:P,MATCH(Product_Master!A1076,Raw_Data!N:N,0)),"NOT FOUND")</f>
        <v>Storage</v>
      </c>
      <c r="E1076" s="11">
        <f>AVERAGEIF(Raw_Data!N:N,Product_Master!A1076,Raw_Data!R:R)</f>
        <v>1592.9219999999998</v>
      </c>
      <c r="F1076" s="11">
        <f>AVERAGEIF(Raw_Data!N:N,Product_Master!A1076,Raw_Data!U:U)</f>
        <v>368.88719999999995</v>
      </c>
      <c r="G1076">
        <f>SUMIF(Raw_Data!N:N,Product_Master!A1076,Raw_Data!S:S)</f>
        <v>12</v>
      </c>
      <c r="H1076" s="11">
        <f>SUMIF(Raw_Data!N:N,Product_Master!A1076,Raw_Data!R:R)</f>
        <v>4778.7659999999996</v>
      </c>
      <c r="I1076" s="13">
        <f t="shared" si="32"/>
        <v>23.157894736842106</v>
      </c>
      <c r="J1076" t="str">
        <f t="shared" si="33"/>
        <v>High Performer</v>
      </c>
    </row>
    <row r="1077" spans="1:10" x14ac:dyDescent="0.3">
      <c r="A1077" t="s">
        <v>4287</v>
      </c>
      <c r="B1077" t="str">
        <f>IFERROR(INDEX(Raw_Data!Q:Q,MATCH(Product_Master!A1077,Raw_Data!N:N,0)),"NOT FOUND")</f>
        <v>Jawbone MINI JAMBOX Wireless Bluetooth Speaker</v>
      </c>
      <c r="C1077" t="str">
        <f>IFERROR(INDEX(Raw_Data!O:O,MATCH(Product_Master!A1077,Raw_Data!N:N,0)),"NOT FOUND")</f>
        <v>Technology</v>
      </c>
      <c r="D1077" t="str">
        <f>IFERROR(INDEX(Raw_Data!P:P,MATCH(Product_Master!A1077,Raw_Data!N:N,0)),"NOT FOUND")</f>
        <v>Phones</v>
      </c>
      <c r="E1077" s="11">
        <f>AVERAGEIF(Raw_Data!N:N,Product_Master!A1077,Raw_Data!R:R)</f>
        <v>405.46079999999995</v>
      </c>
      <c r="F1077" s="11">
        <f>AVERAGEIF(Raw_Data!N:N,Product_Master!A1077,Raw_Data!U:U)</f>
        <v>-67.942080000000004</v>
      </c>
      <c r="G1077">
        <f>SUMIF(Raw_Data!N:N,Product_Master!A1077,Raw_Data!S:S)</f>
        <v>18</v>
      </c>
      <c r="H1077" s="11">
        <f>SUMIF(Raw_Data!N:N,Product_Master!A1077,Raw_Data!R:R)</f>
        <v>2027.3039999999999</v>
      </c>
      <c r="I1077" s="13">
        <f t="shared" si="32"/>
        <v>-16.756756756756761</v>
      </c>
      <c r="J1077" t="str">
        <f t="shared" si="33"/>
        <v>High Performer</v>
      </c>
    </row>
    <row r="1078" spans="1:10" x14ac:dyDescent="0.3">
      <c r="A1078" t="s">
        <v>4292</v>
      </c>
      <c r="B1078" t="str">
        <f>IFERROR(INDEX(Raw_Data!Q:Q,MATCH(Product_Master!A1078,Raw_Data!N:N,0)),"NOT FOUND")</f>
        <v>Weyerhaeuser First Choice Laser/Copy Paper (20Lb. and 88 Bright)</v>
      </c>
      <c r="C1078" t="str">
        <f>IFERROR(INDEX(Raw_Data!O:O,MATCH(Product_Master!A1078,Raw_Data!N:N,0)),"NOT FOUND")</f>
        <v>Office Supplies</v>
      </c>
      <c r="D1078" t="str">
        <f>IFERROR(INDEX(Raw_Data!P:P,MATCH(Product_Master!A1078,Raw_Data!N:N,0)),"NOT FOUND")</f>
        <v>Paper</v>
      </c>
      <c r="E1078" s="11">
        <f>AVERAGEIF(Raw_Data!N:N,Product_Master!A1078,Raw_Data!R:R)</f>
        <v>31.104000000000003</v>
      </c>
      <c r="F1078" s="11">
        <f>AVERAGEIF(Raw_Data!N:N,Product_Master!A1078,Raw_Data!U:U)</f>
        <v>14.256</v>
      </c>
      <c r="G1078">
        <f>SUMIF(Raw_Data!N:N,Product_Master!A1078,Raw_Data!S:S)</f>
        <v>25</v>
      </c>
      <c r="H1078" s="11">
        <f>SUMIF(Raw_Data!N:N,Product_Master!A1078,Raw_Data!R:R)</f>
        <v>155.52000000000001</v>
      </c>
      <c r="I1078" s="13">
        <f t="shared" si="32"/>
        <v>45.833333333333329</v>
      </c>
      <c r="J1078" t="str">
        <f t="shared" si="33"/>
        <v>Low Performer</v>
      </c>
    </row>
    <row r="1079" spans="1:10" x14ac:dyDescent="0.3">
      <c r="A1079" t="s">
        <v>4299</v>
      </c>
      <c r="B1079" t="str">
        <f>IFERROR(INDEX(Raw_Data!Q:Q,MATCH(Product_Master!A1079,Raw_Data!N:N,0)),"NOT FOUND")</f>
        <v>Canon PC940 Copier</v>
      </c>
      <c r="C1079" t="str">
        <f>IFERROR(INDEX(Raw_Data!O:O,MATCH(Product_Master!A1079,Raw_Data!N:N,0)),"NOT FOUND")</f>
        <v>Technology</v>
      </c>
      <c r="D1079" t="str">
        <f>IFERROR(INDEX(Raw_Data!P:P,MATCH(Product_Master!A1079,Raw_Data!N:N,0)),"NOT FOUND")</f>
        <v>Copiers</v>
      </c>
      <c r="E1079" s="11">
        <f>AVERAGEIF(Raw_Data!N:N,Product_Master!A1079,Raw_Data!R:R)</f>
        <v>1889.9579999999999</v>
      </c>
      <c r="F1079" s="11">
        <f>AVERAGEIF(Raw_Data!N:N,Product_Master!A1079,Raw_Data!U:U)</f>
        <v>697.48450000000003</v>
      </c>
      <c r="G1079">
        <f>SUMIF(Raw_Data!N:N,Product_Master!A1079,Raw_Data!S:S)</f>
        <v>15</v>
      </c>
      <c r="H1079" s="11">
        <f>SUMIF(Raw_Data!N:N,Product_Master!A1079,Raw_Data!R:R)</f>
        <v>5669.8739999999998</v>
      </c>
      <c r="I1079" s="13">
        <f t="shared" si="32"/>
        <v>36.904761904761905</v>
      </c>
      <c r="J1079" t="str">
        <f t="shared" si="33"/>
        <v>High Performer</v>
      </c>
    </row>
    <row r="1080" spans="1:10" x14ac:dyDescent="0.3">
      <c r="A1080" t="s">
        <v>4301</v>
      </c>
      <c r="B1080" t="str">
        <f>IFERROR(INDEX(Raw_Data!Q:Q,MATCH(Product_Master!A1080,Raw_Data!N:N,0)),"NOT FOUND")</f>
        <v>Multicolor Computer Printout Paper</v>
      </c>
      <c r="C1080" t="str">
        <f>IFERROR(INDEX(Raw_Data!O:O,MATCH(Product_Master!A1080,Raw_Data!N:N,0)),"NOT FOUND")</f>
        <v>Office Supplies</v>
      </c>
      <c r="D1080" t="str">
        <f>IFERROR(INDEX(Raw_Data!P:P,MATCH(Product_Master!A1080,Raw_Data!N:N,0)),"NOT FOUND")</f>
        <v>Paper</v>
      </c>
      <c r="E1080" s="11">
        <f>AVERAGEIF(Raw_Data!N:N,Product_Master!A1080,Raw_Data!R:R)</f>
        <v>377.45999999999992</v>
      </c>
      <c r="F1080" s="11">
        <f>AVERAGEIF(Raw_Data!N:N,Product_Master!A1080,Raw_Data!U:U)</f>
        <v>170.27640000000002</v>
      </c>
      <c r="G1080">
        <f>SUMIF(Raw_Data!N:N,Product_Master!A1080,Raw_Data!S:S)</f>
        <v>19</v>
      </c>
      <c r="H1080" s="11">
        <f>SUMIF(Raw_Data!N:N,Product_Master!A1080,Raw_Data!R:R)</f>
        <v>1887.2999999999997</v>
      </c>
      <c r="I1080" s="13">
        <f t="shared" si="32"/>
        <v>45.111111111111121</v>
      </c>
      <c r="J1080" t="str">
        <f t="shared" si="33"/>
        <v>High Performer</v>
      </c>
    </row>
    <row r="1081" spans="1:10" x14ac:dyDescent="0.3">
      <c r="A1081" t="s">
        <v>4304</v>
      </c>
      <c r="B1081" t="str">
        <f>IFERROR(INDEX(Raw_Data!Q:Q,MATCH(Product_Master!A1081,Raw_Data!N:N,0)),"NOT FOUND")</f>
        <v>Brites Rubber Bands, 1 1/2 oz. Box</v>
      </c>
      <c r="C1081" t="str">
        <f>IFERROR(INDEX(Raw_Data!O:O,MATCH(Product_Master!A1081,Raw_Data!N:N,0)),"NOT FOUND")</f>
        <v>Office Supplies</v>
      </c>
      <c r="D1081" t="str">
        <f>IFERROR(INDEX(Raw_Data!P:P,MATCH(Product_Master!A1081,Raw_Data!N:N,0)),"NOT FOUND")</f>
        <v>Fasteners</v>
      </c>
      <c r="E1081" s="11">
        <f>AVERAGEIF(Raw_Data!N:N,Product_Master!A1081,Raw_Data!R:R)</f>
        <v>4.3560000000000008</v>
      </c>
      <c r="F1081" s="11">
        <f>AVERAGEIF(Raw_Data!N:N,Product_Master!A1081,Raw_Data!U:U)</f>
        <v>-0.17159999999999997</v>
      </c>
      <c r="G1081">
        <f>SUMIF(Raw_Data!N:N,Product_Master!A1081,Raw_Data!S:S)</f>
        <v>7</v>
      </c>
      <c r="H1081" s="11">
        <f>SUMIF(Raw_Data!N:N,Product_Master!A1081,Raw_Data!R:R)</f>
        <v>13.068000000000001</v>
      </c>
      <c r="I1081" s="13">
        <f t="shared" si="32"/>
        <v>-3.9393939393939386</v>
      </c>
      <c r="J1081" t="str">
        <f t="shared" si="33"/>
        <v>Low Performer</v>
      </c>
    </row>
    <row r="1082" spans="1:10" x14ac:dyDescent="0.3">
      <c r="A1082" t="s">
        <v>4307</v>
      </c>
      <c r="B1082" t="str">
        <f>IFERROR(INDEX(Raw_Data!Q:Q,MATCH(Product_Master!A1082,Raw_Data!N:N,0)),"NOT FOUND")</f>
        <v>Catalog Binders with Expanding Posts</v>
      </c>
      <c r="C1082" t="str">
        <f>IFERROR(INDEX(Raw_Data!O:O,MATCH(Product_Master!A1082,Raw_Data!N:N,0)),"NOT FOUND")</f>
        <v>Office Supplies</v>
      </c>
      <c r="D1082" t="str">
        <f>IFERROR(INDEX(Raw_Data!P:P,MATCH(Product_Master!A1082,Raw_Data!N:N,0)),"NOT FOUND")</f>
        <v>Binders</v>
      </c>
      <c r="E1082" s="11">
        <f>AVERAGEIF(Raw_Data!N:N,Product_Master!A1082,Raw_Data!R:R)</f>
        <v>136.24199999999999</v>
      </c>
      <c r="F1082" s="11">
        <f>AVERAGEIF(Raw_Data!N:N,Product_Master!A1082,Raw_Data!U:U)</f>
        <v>-30.276000000000003</v>
      </c>
      <c r="G1082">
        <f>SUMIF(Raw_Data!N:N,Product_Master!A1082,Raw_Data!S:S)</f>
        <v>36</v>
      </c>
      <c r="H1082" s="11">
        <f>SUMIF(Raw_Data!N:N,Product_Master!A1082,Raw_Data!R:R)</f>
        <v>1089.9359999999999</v>
      </c>
      <c r="I1082" s="13">
        <f t="shared" si="32"/>
        <v>-22.222222222222225</v>
      </c>
      <c r="J1082" t="str">
        <f t="shared" si="33"/>
        <v>Medium</v>
      </c>
    </row>
    <row r="1083" spans="1:10" x14ac:dyDescent="0.3">
      <c r="A1083" t="s">
        <v>4309</v>
      </c>
      <c r="B1083" t="str">
        <f>IFERROR(INDEX(Raw_Data!Q:Q,MATCH(Product_Master!A1083,Raw_Data!N:N,0)),"NOT FOUND")</f>
        <v>Grandstream GXP2100 Mainstream Business Phone</v>
      </c>
      <c r="C1083" t="str">
        <f>IFERROR(INDEX(Raw_Data!O:O,MATCH(Product_Master!A1083,Raw_Data!N:N,0)),"NOT FOUND")</f>
        <v>Technology</v>
      </c>
      <c r="D1083" t="str">
        <f>IFERROR(INDEX(Raw_Data!P:P,MATCH(Product_Master!A1083,Raw_Data!N:N,0)),"NOT FOUND")</f>
        <v>Phones</v>
      </c>
      <c r="E1083" s="11">
        <f>AVERAGEIF(Raw_Data!N:N,Product_Master!A1083,Raw_Data!R:R)</f>
        <v>149.15549999999999</v>
      </c>
      <c r="F1083" s="11">
        <f>AVERAGEIF(Raw_Data!N:N,Product_Master!A1083,Raw_Data!U:U)</f>
        <v>11.473500000000001</v>
      </c>
      <c r="G1083">
        <f>SUMIF(Raw_Data!N:N,Product_Master!A1083,Raw_Data!S:S)</f>
        <v>10</v>
      </c>
      <c r="H1083" s="11">
        <f>SUMIF(Raw_Data!N:N,Product_Master!A1083,Raw_Data!R:R)</f>
        <v>596.62199999999996</v>
      </c>
      <c r="I1083" s="13">
        <f t="shared" si="32"/>
        <v>7.6923076923076943</v>
      </c>
      <c r="J1083" t="str">
        <f t="shared" si="33"/>
        <v>Medium</v>
      </c>
    </row>
    <row r="1084" spans="1:10" x14ac:dyDescent="0.3">
      <c r="A1084" t="s">
        <v>4314</v>
      </c>
      <c r="B1084" t="str">
        <f>IFERROR(INDEX(Raw_Data!Q:Q,MATCH(Product_Master!A1084,Raw_Data!N:N,0)),"NOT FOUND")</f>
        <v>Xerox 1940</v>
      </c>
      <c r="C1084" t="str">
        <f>IFERROR(INDEX(Raw_Data!O:O,MATCH(Product_Master!A1084,Raw_Data!N:N,0)),"NOT FOUND")</f>
        <v>Office Supplies</v>
      </c>
      <c r="D1084" t="str">
        <f>IFERROR(INDEX(Raw_Data!P:P,MATCH(Product_Master!A1084,Raw_Data!N:N,0)),"NOT FOUND")</f>
        <v>Paper</v>
      </c>
      <c r="E1084" s="11">
        <f>AVERAGEIF(Raw_Data!N:N,Product_Master!A1084,Raw_Data!R:R)</f>
        <v>153.88800000000001</v>
      </c>
      <c r="F1084" s="11">
        <f>AVERAGEIF(Raw_Data!N:N,Product_Master!A1084,Raw_Data!U:U)</f>
        <v>69.799199999999999</v>
      </c>
      <c r="G1084">
        <f>SUMIF(Raw_Data!N:N,Product_Master!A1084,Raw_Data!S:S)</f>
        <v>12</v>
      </c>
      <c r="H1084" s="11">
        <f>SUMIF(Raw_Data!N:N,Product_Master!A1084,Raw_Data!R:R)</f>
        <v>615.55200000000002</v>
      </c>
      <c r="I1084" s="13">
        <f t="shared" si="32"/>
        <v>45.357142857142854</v>
      </c>
      <c r="J1084" t="str">
        <f t="shared" si="33"/>
        <v>Medium</v>
      </c>
    </row>
    <row r="1085" spans="1:10" x14ac:dyDescent="0.3">
      <c r="A1085" t="s">
        <v>4316</v>
      </c>
      <c r="B1085" t="str">
        <f>IFERROR(INDEX(Raw_Data!Q:Q,MATCH(Product_Master!A1085,Raw_Data!N:N,0)),"NOT FOUND")</f>
        <v>Xerox 1986</v>
      </c>
      <c r="C1085" t="str">
        <f>IFERROR(INDEX(Raw_Data!O:O,MATCH(Product_Master!A1085,Raw_Data!N:N,0)),"NOT FOUND")</f>
        <v>Office Supplies</v>
      </c>
      <c r="D1085" t="str">
        <f>IFERROR(INDEX(Raw_Data!P:P,MATCH(Product_Master!A1085,Raw_Data!N:N,0)),"NOT FOUND")</f>
        <v>Paper</v>
      </c>
      <c r="E1085" s="11">
        <f>AVERAGEIF(Raw_Data!N:N,Product_Master!A1085,Raw_Data!R:R)</f>
        <v>21.375999999999998</v>
      </c>
      <c r="F1085" s="11">
        <f>AVERAGEIF(Raw_Data!N:N,Product_Master!A1085,Raw_Data!U:U)</f>
        <v>10.0868</v>
      </c>
      <c r="G1085">
        <f>SUMIF(Raw_Data!N:N,Product_Master!A1085,Raw_Data!S:S)</f>
        <v>13</v>
      </c>
      <c r="H1085" s="11">
        <f>SUMIF(Raw_Data!N:N,Product_Master!A1085,Raw_Data!R:R)</f>
        <v>85.503999999999991</v>
      </c>
      <c r="I1085" s="13">
        <f t="shared" si="32"/>
        <v>47.187500000000007</v>
      </c>
      <c r="J1085" t="str">
        <f t="shared" si="33"/>
        <v>Low Performer</v>
      </c>
    </row>
    <row r="1086" spans="1:10" x14ac:dyDescent="0.3">
      <c r="A1086" t="s">
        <v>4321</v>
      </c>
      <c r="B1086" t="str">
        <f>IFERROR(INDEX(Raw_Data!Q:Q,MATCH(Product_Master!A1086,Raw_Data!N:N,0)),"NOT FOUND")</f>
        <v>Binder Clips by OIC</v>
      </c>
      <c r="C1086" t="str">
        <f>IFERROR(INDEX(Raw_Data!O:O,MATCH(Product_Master!A1086,Raw_Data!N:N,0)),"NOT FOUND")</f>
        <v>Office Supplies</v>
      </c>
      <c r="D1086" t="str">
        <f>IFERROR(INDEX(Raw_Data!P:P,MATCH(Product_Master!A1086,Raw_Data!N:N,0)),"NOT FOUND")</f>
        <v>Fasteners</v>
      </c>
      <c r="E1086" s="11">
        <f>AVERAGEIF(Raw_Data!N:N,Product_Master!A1086,Raw_Data!R:R)</f>
        <v>5.1588571428571424</v>
      </c>
      <c r="F1086" s="11">
        <f>AVERAGEIF(Raw_Data!N:N,Product_Master!A1086,Raw_Data!U:U)</f>
        <v>2.1903999999999999</v>
      </c>
      <c r="G1086">
        <f>SUMIF(Raw_Data!N:N,Product_Master!A1086,Raw_Data!S:S)</f>
        <v>27</v>
      </c>
      <c r="H1086" s="11">
        <f>SUMIF(Raw_Data!N:N,Product_Master!A1086,Raw_Data!R:R)</f>
        <v>36.111999999999995</v>
      </c>
      <c r="I1086" s="13">
        <f t="shared" si="32"/>
        <v>42.459016393442624</v>
      </c>
      <c r="J1086" t="str">
        <f t="shared" si="33"/>
        <v>Low Performer</v>
      </c>
    </row>
    <row r="1087" spans="1:10" x14ac:dyDescent="0.3">
      <c r="A1087" t="s">
        <v>4323</v>
      </c>
      <c r="B1087" t="str">
        <f>IFERROR(INDEX(Raw_Data!Q:Q,MATCH(Product_Master!A1087,Raw_Data!N:N,0)),"NOT FOUND")</f>
        <v>Wilson Jones 1" Hanging DublLock Ring Binders</v>
      </c>
      <c r="C1087" t="str">
        <f>IFERROR(INDEX(Raw_Data!O:O,MATCH(Product_Master!A1087,Raw_Data!N:N,0)),"NOT FOUND")</f>
        <v>Office Supplies</v>
      </c>
      <c r="D1087" t="str">
        <f>IFERROR(INDEX(Raw_Data!P:P,MATCH(Product_Master!A1087,Raw_Data!N:N,0)),"NOT FOUND")</f>
        <v>Binders</v>
      </c>
      <c r="E1087" s="11">
        <f>AVERAGEIF(Raw_Data!N:N,Product_Master!A1087,Raw_Data!R:R)</f>
        <v>11.774399999999998</v>
      </c>
      <c r="F1087" s="11">
        <f>AVERAGEIF(Raw_Data!N:N,Product_Master!A1087,Raw_Data!U:U)</f>
        <v>-0.8553599999999999</v>
      </c>
      <c r="G1087">
        <f>SUMIF(Raw_Data!N:N,Product_Master!A1087,Raw_Data!S:S)</f>
        <v>46</v>
      </c>
      <c r="H1087" s="11">
        <f>SUMIF(Raw_Data!N:N,Product_Master!A1087,Raw_Data!R:R)</f>
        <v>117.74399999999999</v>
      </c>
      <c r="I1087" s="13">
        <f t="shared" si="32"/>
        <v>-7.2645739910313907</v>
      </c>
      <c r="J1087" t="str">
        <f t="shared" si="33"/>
        <v>Low Performer</v>
      </c>
    </row>
    <row r="1088" spans="1:10" x14ac:dyDescent="0.3">
      <c r="A1088" t="s">
        <v>4329</v>
      </c>
      <c r="B1088" t="str">
        <f>IFERROR(INDEX(Raw_Data!Q:Q,MATCH(Product_Master!A1088,Raw_Data!N:N,0)),"NOT FOUND")</f>
        <v>RCA Visys Integrated PBX 8-Line Router</v>
      </c>
      <c r="C1088" t="str">
        <f>IFERROR(INDEX(Raw_Data!O:O,MATCH(Product_Master!A1088,Raw_Data!N:N,0)),"NOT FOUND")</f>
        <v>Technology</v>
      </c>
      <c r="D1088" t="str">
        <f>IFERROR(INDEX(Raw_Data!P:P,MATCH(Product_Master!A1088,Raw_Data!N:N,0)),"NOT FOUND")</f>
        <v>Phones</v>
      </c>
      <c r="E1088" s="11">
        <f>AVERAGEIF(Raw_Data!N:N,Product_Master!A1088,Raw_Data!R:R)</f>
        <v>217.04760000000002</v>
      </c>
      <c r="F1088" s="11">
        <f>AVERAGEIF(Raw_Data!N:N,Product_Master!A1088,Raw_Data!U:U)</f>
        <v>26.126100000000001</v>
      </c>
      <c r="G1088">
        <f>SUMIF(Raw_Data!N:N,Product_Master!A1088,Raw_Data!S:S)</f>
        <v>19</v>
      </c>
      <c r="H1088" s="11">
        <f>SUMIF(Raw_Data!N:N,Product_Master!A1088,Raw_Data!R:R)</f>
        <v>1085.2380000000001</v>
      </c>
      <c r="I1088" s="13">
        <f t="shared" si="32"/>
        <v>12.037037037037036</v>
      </c>
      <c r="J1088" t="str">
        <f t="shared" si="33"/>
        <v>Medium</v>
      </c>
    </row>
    <row r="1089" spans="1:10" x14ac:dyDescent="0.3">
      <c r="A1089" t="s">
        <v>4335</v>
      </c>
      <c r="B1089" t="str">
        <f>IFERROR(INDEX(Raw_Data!Q:Q,MATCH(Product_Master!A1089,Raw_Data!N:N,0)),"NOT FOUND")</f>
        <v>GBC VeloBind Cover Sets</v>
      </c>
      <c r="C1089" t="str">
        <f>IFERROR(INDEX(Raw_Data!O:O,MATCH(Product_Master!A1089,Raw_Data!N:N,0)),"NOT FOUND")</f>
        <v>Office Supplies</v>
      </c>
      <c r="D1089" t="str">
        <f>IFERROR(INDEX(Raw_Data!P:P,MATCH(Product_Master!A1089,Raw_Data!N:N,0)),"NOT FOUND")</f>
        <v>Binders</v>
      </c>
      <c r="E1089" s="11">
        <f>AVERAGEIF(Raw_Data!N:N,Product_Master!A1089,Raw_Data!R:R)</f>
        <v>31.160727272727282</v>
      </c>
      <c r="F1089" s="11">
        <f>AVERAGEIF(Raw_Data!N:N,Product_Master!A1089,Raw_Data!U:U)</f>
        <v>1.6843636363636356</v>
      </c>
      <c r="G1089">
        <f>SUMIF(Raw_Data!N:N,Product_Master!A1089,Raw_Data!S:S)</f>
        <v>42</v>
      </c>
      <c r="H1089" s="11">
        <f>SUMIF(Raw_Data!N:N,Product_Master!A1089,Raw_Data!R:R)</f>
        <v>342.76800000000009</v>
      </c>
      <c r="I1089" s="13">
        <f t="shared" si="32"/>
        <v>5.4054054054054017</v>
      </c>
      <c r="J1089" t="str">
        <f t="shared" si="33"/>
        <v>Medium</v>
      </c>
    </row>
    <row r="1090" spans="1:10" x14ac:dyDescent="0.3">
      <c r="A1090" t="s">
        <v>4340</v>
      </c>
      <c r="B1090" t="str">
        <f>IFERROR(INDEX(Raw_Data!Q:Q,MATCH(Product_Master!A1090,Raw_Data!N:N,0)),"NOT FOUND")</f>
        <v>Colored Push Pins</v>
      </c>
      <c r="C1090" t="str">
        <f>IFERROR(INDEX(Raw_Data!O:O,MATCH(Product_Master!A1090,Raw_Data!N:N,0)),"NOT FOUND")</f>
        <v>Office Supplies</v>
      </c>
      <c r="D1090" t="str">
        <f>IFERROR(INDEX(Raw_Data!P:P,MATCH(Product_Master!A1090,Raw_Data!N:N,0)),"NOT FOUND")</f>
        <v>Fasteners</v>
      </c>
      <c r="E1090" s="11">
        <f>AVERAGEIF(Raw_Data!N:N,Product_Master!A1090,Raw_Data!R:R)</f>
        <v>4.9955999999999996</v>
      </c>
      <c r="F1090" s="11">
        <f>AVERAGEIF(Raw_Data!N:N,Product_Master!A1090,Raw_Data!U:U)</f>
        <v>1.5204000000000002</v>
      </c>
      <c r="G1090">
        <f>SUMIF(Raw_Data!N:N,Product_Master!A1090,Raw_Data!S:S)</f>
        <v>15</v>
      </c>
      <c r="H1090" s="11">
        <f>SUMIF(Raw_Data!N:N,Product_Master!A1090,Raw_Data!R:R)</f>
        <v>24.977999999999998</v>
      </c>
      <c r="I1090" s="13">
        <f t="shared" si="32"/>
        <v>30.434782608695659</v>
      </c>
      <c r="J1090" t="str">
        <f t="shared" si="33"/>
        <v>Low Performer</v>
      </c>
    </row>
    <row r="1091" spans="1:10" x14ac:dyDescent="0.3">
      <c r="A1091" t="s">
        <v>4342</v>
      </c>
      <c r="B1091" t="str">
        <f>IFERROR(INDEX(Raw_Data!Q:Q,MATCH(Product_Master!A1091,Raw_Data!N:N,0)),"NOT FOUND")</f>
        <v>Logitech G105 Gaming Keyboard</v>
      </c>
      <c r="C1091" t="str">
        <f>IFERROR(INDEX(Raw_Data!O:O,MATCH(Product_Master!A1091,Raw_Data!N:N,0)),"NOT FOUND")</f>
        <v>Technology</v>
      </c>
      <c r="D1091" t="str">
        <f>IFERROR(INDEX(Raw_Data!P:P,MATCH(Product_Master!A1091,Raw_Data!N:N,0)),"NOT FOUND")</f>
        <v>Accessories</v>
      </c>
      <c r="E1091" s="11">
        <f>AVERAGEIF(Raw_Data!N:N,Product_Master!A1091,Raw_Data!R:R)</f>
        <v>151.9872</v>
      </c>
      <c r="F1091" s="11">
        <f>AVERAGEIF(Raw_Data!N:N,Product_Master!A1091,Raw_Data!U:U)</f>
        <v>15.673680000000001</v>
      </c>
      <c r="G1091">
        <f>SUMIF(Raw_Data!N:N,Product_Master!A1091,Raw_Data!S:S)</f>
        <v>14</v>
      </c>
      <c r="H1091" s="11">
        <f>SUMIF(Raw_Data!N:N,Product_Master!A1091,Raw_Data!R:R)</f>
        <v>759.93600000000004</v>
      </c>
      <c r="I1091" s="13">
        <f t="shared" ref="I1091:I1154" si="34">IF(E1091&gt;0,(F1091/E1091)*100,0)</f>
        <v>10.3125</v>
      </c>
      <c r="J1091" t="str">
        <f t="shared" ref="J1091:J1154" si="35">IF(H1091&gt;=1234,"High Performer",IF(H1091&gt;=295,"Medium","Low Performer"))</f>
        <v>Medium</v>
      </c>
    </row>
    <row r="1092" spans="1:10" x14ac:dyDescent="0.3">
      <c r="A1092" t="s">
        <v>4344</v>
      </c>
      <c r="B1092" t="str">
        <f>IFERROR(INDEX(Raw_Data!Q:Q,MATCH(Product_Master!A1092,Raw_Data!N:N,0)),"NOT FOUND")</f>
        <v>Xerox 1925</v>
      </c>
      <c r="C1092" t="str">
        <f>IFERROR(INDEX(Raw_Data!O:O,MATCH(Product_Master!A1092,Raw_Data!N:N,0)),"NOT FOUND")</f>
        <v>Office Supplies</v>
      </c>
      <c r="D1092" t="str">
        <f>IFERROR(INDEX(Raw_Data!P:P,MATCH(Product_Master!A1092,Raw_Data!N:N,0)),"NOT FOUND")</f>
        <v>Paper</v>
      </c>
      <c r="E1092" s="11">
        <f>AVERAGEIF(Raw_Data!N:N,Product_Master!A1092,Raw_Data!R:R)</f>
        <v>81.580666666666673</v>
      </c>
      <c r="F1092" s="11">
        <f>AVERAGEIF(Raw_Data!N:N,Product_Master!A1092,Raw_Data!U:U)</f>
        <v>30.463666666666668</v>
      </c>
      <c r="G1092">
        <f>SUMIF(Raw_Data!N:N,Product_Master!A1092,Raw_Data!S:S)</f>
        <v>18</v>
      </c>
      <c r="H1092" s="11">
        <f>SUMIF(Raw_Data!N:N,Product_Master!A1092,Raw_Data!R:R)</f>
        <v>489.48400000000004</v>
      </c>
      <c r="I1092" s="13">
        <f t="shared" si="34"/>
        <v>37.341772151898731</v>
      </c>
      <c r="J1092" t="str">
        <f t="shared" si="35"/>
        <v>Medium</v>
      </c>
    </row>
    <row r="1093" spans="1:10" x14ac:dyDescent="0.3">
      <c r="A1093" t="s">
        <v>4348</v>
      </c>
      <c r="B1093" t="str">
        <f>IFERROR(INDEX(Raw_Data!Q:Q,MATCH(Product_Master!A1093,Raw_Data!N:N,0)),"NOT FOUND")</f>
        <v>QVS USB Car Charger 2-Port 2.1Amp for iPod/iPhone/iPad/iPad 2/iPad 3</v>
      </c>
      <c r="C1093" t="str">
        <f>IFERROR(INDEX(Raw_Data!O:O,MATCH(Product_Master!A1093,Raw_Data!N:N,0)),"NOT FOUND")</f>
        <v>Technology</v>
      </c>
      <c r="D1093" t="str">
        <f>IFERROR(INDEX(Raw_Data!P:P,MATCH(Product_Master!A1093,Raw_Data!N:N,0)),"NOT FOUND")</f>
        <v>Phones</v>
      </c>
      <c r="E1093" s="11">
        <f>AVERAGEIF(Raw_Data!N:N,Product_Master!A1093,Raw_Data!R:R)</f>
        <v>15.846</v>
      </c>
      <c r="F1093" s="11">
        <f>AVERAGEIF(Raw_Data!N:N,Product_Master!A1093,Raw_Data!U:U)</f>
        <v>5.9075000000000006</v>
      </c>
      <c r="G1093">
        <f>SUMIF(Raw_Data!N:N,Product_Master!A1093,Raw_Data!S:S)</f>
        <v>13</v>
      </c>
      <c r="H1093" s="11">
        <f>SUMIF(Raw_Data!N:N,Product_Master!A1093,Raw_Data!R:R)</f>
        <v>79.23</v>
      </c>
      <c r="I1093" s="13">
        <f t="shared" si="34"/>
        <v>37.280701754385973</v>
      </c>
      <c r="J1093" t="str">
        <f t="shared" si="35"/>
        <v>Low Performer</v>
      </c>
    </row>
    <row r="1094" spans="1:10" x14ac:dyDescent="0.3">
      <c r="A1094" t="s">
        <v>4364</v>
      </c>
      <c r="B1094" t="str">
        <f>IFERROR(INDEX(Raw_Data!Q:Q,MATCH(Product_Master!A1094,Raw_Data!N:N,0)),"NOT FOUND")</f>
        <v>DAX Natural Wood-Tone Poster Frame</v>
      </c>
      <c r="C1094" t="str">
        <f>IFERROR(INDEX(Raw_Data!O:O,MATCH(Product_Master!A1094,Raw_Data!N:N,0)),"NOT FOUND")</f>
        <v>Furniture</v>
      </c>
      <c r="D1094" t="str">
        <f>IFERROR(INDEX(Raw_Data!P:P,MATCH(Product_Master!A1094,Raw_Data!N:N,0)),"NOT FOUND")</f>
        <v>Furnishings</v>
      </c>
      <c r="E1094" s="11">
        <f>AVERAGEIF(Raw_Data!N:N,Product_Master!A1094,Raw_Data!R:R)</f>
        <v>102.7424</v>
      </c>
      <c r="F1094" s="11">
        <f>AVERAGEIF(Raw_Data!N:N,Product_Master!A1094,Raw_Data!U:U)</f>
        <v>24.78528</v>
      </c>
      <c r="G1094">
        <f>SUMIF(Raw_Data!N:N,Product_Master!A1094,Raw_Data!S:S)</f>
        <v>23</v>
      </c>
      <c r="H1094" s="11">
        <f>SUMIF(Raw_Data!N:N,Product_Master!A1094,Raw_Data!R:R)</f>
        <v>513.71199999999999</v>
      </c>
      <c r="I1094" s="13">
        <f t="shared" si="34"/>
        <v>24.123711340206185</v>
      </c>
      <c r="J1094" t="str">
        <f t="shared" si="35"/>
        <v>Medium</v>
      </c>
    </row>
    <row r="1095" spans="1:10" x14ac:dyDescent="0.3">
      <c r="A1095" t="s">
        <v>4366</v>
      </c>
      <c r="B1095" t="str">
        <f>IFERROR(INDEX(Raw_Data!Q:Q,MATCH(Product_Master!A1095,Raw_Data!N:N,0)),"NOT FOUND")</f>
        <v>StarTech.com 10/100 VDSL2 Ethernet Extender Kit</v>
      </c>
      <c r="C1095" t="str">
        <f>IFERROR(INDEX(Raw_Data!O:O,MATCH(Product_Master!A1095,Raw_Data!N:N,0)),"NOT FOUND")</f>
        <v>Technology</v>
      </c>
      <c r="D1095" t="str">
        <f>IFERROR(INDEX(Raw_Data!P:P,MATCH(Product_Master!A1095,Raw_Data!N:N,0)),"NOT FOUND")</f>
        <v>Machines</v>
      </c>
      <c r="E1095" s="11">
        <f>AVERAGEIF(Raw_Data!N:N,Product_Master!A1095,Raw_Data!R:R)</f>
        <v>582.66250000000002</v>
      </c>
      <c r="F1095" s="11">
        <f>AVERAGEIF(Raw_Data!N:N,Product_Master!A1095,Raw_Data!U:U)</f>
        <v>-196.44050000000001</v>
      </c>
      <c r="G1095">
        <f>SUMIF(Raw_Data!N:N,Product_Master!A1095,Raw_Data!S:S)</f>
        <v>13</v>
      </c>
      <c r="H1095" s="11">
        <f>SUMIF(Raw_Data!N:N,Product_Master!A1095,Raw_Data!R:R)</f>
        <v>2330.65</v>
      </c>
      <c r="I1095" s="13">
        <f t="shared" si="34"/>
        <v>-33.714285714285715</v>
      </c>
      <c r="J1095" t="str">
        <f t="shared" si="35"/>
        <v>High Performer</v>
      </c>
    </row>
    <row r="1096" spans="1:10" x14ac:dyDescent="0.3">
      <c r="A1096" t="s">
        <v>4373</v>
      </c>
      <c r="B1096" t="str">
        <f>IFERROR(INDEX(Raw_Data!Q:Q,MATCH(Product_Master!A1096,Raw_Data!N:N,0)),"NOT FOUND")</f>
        <v>Acco Smartsocket Table Surge Protector, 6 Color-Coded Adapter Outlets</v>
      </c>
      <c r="C1096" t="str">
        <f>IFERROR(INDEX(Raw_Data!O:O,MATCH(Product_Master!A1096,Raw_Data!N:N,0)),"NOT FOUND")</f>
        <v>Office Supplies</v>
      </c>
      <c r="D1096" t="str">
        <f>IFERROR(INDEX(Raw_Data!P:P,MATCH(Product_Master!A1096,Raw_Data!N:N,0)),"NOT FOUND")</f>
        <v>Appliances</v>
      </c>
      <c r="E1096" s="11">
        <f>AVERAGEIF(Raw_Data!N:N,Product_Master!A1096,Raw_Data!R:R)</f>
        <v>150.98833333333334</v>
      </c>
      <c r="F1096" s="11">
        <f>AVERAGEIF(Raw_Data!N:N,Product_Master!A1096,Raw_Data!U:U)</f>
        <v>35.161666666666669</v>
      </c>
      <c r="G1096">
        <f>SUMIF(Raw_Data!N:N,Product_Master!A1096,Raw_Data!S:S)</f>
        <v>8</v>
      </c>
      <c r="H1096" s="11">
        <f>SUMIF(Raw_Data!N:N,Product_Master!A1096,Raw_Data!R:R)</f>
        <v>452.96500000000003</v>
      </c>
      <c r="I1096" s="13">
        <f t="shared" si="34"/>
        <v>23.287671232876711</v>
      </c>
      <c r="J1096" t="str">
        <f t="shared" si="35"/>
        <v>Medium</v>
      </c>
    </row>
    <row r="1097" spans="1:10" x14ac:dyDescent="0.3">
      <c r="A1097" t="s">
        <v>4375</v>
      </c>
      <c r="B1097" t="str">
        <f>IFERROR(INDEX(Raw_Data!Q:Q,MATCH(Product_Master!A1097,Raw_Data!N:N,0)),"NOT FOUND")</f>
        <v>GBC ProClick Spines for 32-Hole Punch</v>
      </c>
      <c r="C1097" t="str">
        <f>IFERROR(INDEX(Raw_Data!O:O,MATCH(Product_Master!A1097,Raw_Data!N:N,0)),"NOT FOUND")</f>
        <v>Office Supplies</v>
      </c>
      <c r="D1097" t="str">
        <f>IFERROR(INDEX(Raw_Data!P:P,MATCH(Product_Master!A1097,Raw_Data!N:N,0)),"NOT FOUND")</f>
        <v>Binders</v>
      </c>
      <c r="E1097" s="11">
        <f>AVERAGEIF(Raw_Data!N:N,Product_Master!A1097,Raw_Data!R:R)</f>
        <v>13.281799999999999</v>
      </c>
      <c r="F1097" s="11">
        <f>AVERAGEIF(Raw_Data!N:N,Product_Master!A1097,Raw_Data!U:U)</f>
        <v>-2.6563600000000007</v>
      </c>
      <c r="G1097">
        <f>SUMIF(Raw_Data!N:N,Product_Master!A1097,Raw_Data!S:S)</f>
        <v>12</v>
      </c>
      <c r="H1097" s="11">
        <f>SUMIF(Raw_Data!N:N,Product_Master!A1097,Raw_Data!R:R)</f>
        <v>66.408999999999992</v>
      </c>
      <c r="I1097" s="13">
        <f t="shared" si="34"/>
        <v>-20.000000000000007</v>
      </c>
      <c r="J1097" t="str">
        <f t="shared" si="35"/>
        <v>Low Performer</v>
      </c>
    </row>
    <row r="1098" spans="1:10" x14ac:dyDescent="0.3">
      <c r="A1098" t="s">
        <v>4387</v>
      </c>
      <c r="B1098" t="str">
        <f>IFERROR(INDEX(Raw_Data!Q:Q,MATCH(Product_Master!A1098,Raw_Data!N:N,0)),"NOT FOUND")</f>
        <v>Memorex Mini Travel Drive 4 GB USB 2.0 Flash Drive</v>
      </c>
      <c r="C1098" t="str">
        <f>IFERROR(INDEX(Raw_Data!O:O,MATCH(Product_Master!A1098,Raw_Data!N:N,0)),"NOT FOUND")</f>
        <v>Technology</v>
      </c>
      <c r="D1098" t="str">
        <f>IFERROR(INDEX(Raw_Data!P:P,MATCH(Product_Master!A1098,Raw_Data!N:N,0)),"NOT FOUND")</f>
        <v>Accessories</v>
      </c>
      <c r="E1098" s="11">
        <f>AVERAGEIF(Raw_Data!N:N,Product_Master!A1098,Raw_Data!R:R)</f>
        <v>13.616</v>
      </c>
      <c r="F1098" s="11">
        <f>AVERAGEIF(Raw_Data!N:N,Product_Master!A1098,Raw_Data!U:U)</f>
        <v>3.5741999999999998</v>
      </c>
      <c r="G1098">
        <f>SUMIF(Raw_Data!N:N,Product_Master!A1098,Raw_Data!S:S)</f>
        <v>2</v>
      </c>
      <c r="H1098" s="11">
        <f>SUMIF(Raw_Data!N:N,Product_Master!A1098,Raw_Data!R:R)</f>
        <v>13.616</v>
      </c>
      <c r="I1098" s="13">
        <f t="shared" si="34"/>
        <v>26.25</v>
      </c>
      <c r="J1098" t="str">
        <f t="shared" si="35"/>
        <v>Low Performer</v>
      </c>
    </row>
    <row r="1099" spans="1:10" x14ac:dyDescent="0.3">
      <c r="A1099" t="s">
        <v>4391</v>
      </c>
      <c r="B1099" t="str">
        <f>IFERROR(INDEX(Raw_Data!Q:Q,MATCH(Product_Master!A1099,Raw_Data!N:N,0)),"NOT FOUND")</f>
        <v>Memorex Micro Travel Drive 16 GB</v>
      </c>
      <c r="C1099" t="str">
        <f>IFERROR(INDEX(Raw_Data!O:O,MATCH(Product_Master!A1099,Raw_Data!N:N,0)),"NOT FOUND")</f>
        <v>Technology</v>
      </c>
      <c r="D1099" t="str">
        <f>IFERROR(INDEX(Raw_Data!P:P,MATCH(Product_Master!A1099,Raw_Data!N:N,0)),"NOT FOUND")</f>
        <v>Accessories</v>
      </c>
      <c r="E1099" s="11">
        <f>AVERAGEIF(Raw_Data!N:N,Product_Master!A1099,Raw_Data!R:R)</f>
        <v>79.493142857142871</v>
      </c>
      <c r="F1099" s="11">
        <f>AVERAGEIF(Raw_Data!N:N,Product_Master!A1099,Raw_Data!U:U)</f>
        <v>18.023014285714286</v>
      </c>
      <c r="G1099">
        <f>SUMIF(Raw_Data!N:N,Product_Master!A1099,Raw_Data!S:S)</f>
        <v>39</v>
      </c>
      <c r="H1099" s="11">
        <f>SUMIF(Raw_Data!N:N,Product_Master!A1099,Raw_Data!R:R)</f>
        <v>556.45200000000011</v>
      </c>
      <c r="I1099" s="13">
        <f t="shared" si="34"/>
        <v>22.672413793103445</v>
      </c>
      <c r="J1099" t="str">
        <f t="shared" si="35"/>
        <v>Medium</v>
      </c>
    </row>
    <row r="1100" spans="1:10" x14ac:dyDescent="0.3">
      <c r="A1100" t="s">
        <v>4394</v>
      </c>
      <c r="B1100" t="str">
        <f>IFERROR(INDEX(Raw_Data!Q:Q,MATCH(Product_Master!A1100,Raw_Data!N:N,0)),"NOT FOUND")</f>
        <v>Avery 497</v>
      </c>
      <c r="C1100" t="str">
        <f>IFERROR(INDEX(Raw_Data!O:O,MATCH(Product_Master!A1100,Raw_Data!N:N,0)),"NOT FOUND")</f>
        <v>Office Supplies</v>
      </c>
      <c r="D1100" t="str">
        <f>IFERROR(INDEX(Raw_Data!P:P,MATCH(Product_Master!A1100,Raw_Data!N:N,0)),"NOT FOUND")</f>
        <v>Labels</v>
      </c>
      <c r="E1100" s="11">
        <f>AVERAGEIF(Raw_Data!N:N,Product_Master!A1100,Raw_Data!R:R)</f>
        <v>12.011999999999999</v>
      </c>
      <c r="F1100" s="11">
        <f>AVERAGEIF(Raw_Data!N:N,Product_Master!A1100,Raw_Data!U:U)</f>
        <v>5.6056000000000008</v>
      </c>
      <c r="G1100">
        <f>SUMIF(Raw_Data!N:N,Product_Master!A1100,Raw_Data!S:S)</f>
        <v>8</v>
      </c>
      <c r="H1100" s="11">
        <f>SUMIF(Raw_Data!N:N,Product_Master!A1100,Raw_Data!R:R)</f>
        <v>24.023999999999997</v>
      </c>
      <c r="I1100" s="13">
        <f t="shared" si="34"/>
        <v>46.666666666666679</v>
      </c>
      <c r="J1100" t="str">
        <f t="shared" si="35"/>
        <v>Low Performer</v>
      </c>
    </row>
    <row r="1101" spans="1:10" x14ac:dyDescent="0.3">
      <c r="A1101" t="s">
        <v>4401</v>
      </c>
      <c r="B1101" t="str">
        <f>IFERROR(INDEX(Raw_Data!Q:Q,MATCH(Product_Master!A1101,Raw_Data!N:N,0)),"NOT FOUND")</f>
        <v>Staples</v>
      </c>
      <c r="C1101" t="str">
        <f>IFERROR(INDEX(Raw_Data!O:O,MATCH(Product_Master!A1101,Raw_Data!N:N,0)),"NOT FOUND")</f>
        <v>Office Supplies</v>
      </c>
      <c r="D1101" t="str">
        <f>IFERROR(INDEX(Raw_Data!P:P,MATCH(Product_Master!A1101,Raw_Data!N:N,0)),"NOT FOUND")</f>
        <v>Fasteners</v>
      </c>
      <c r="E1101" s="11">
        <f>AVERAGEIF(Raw_Data!N:N,Product_Master!A1101,Raw_Data!R:R)</f>
        <v>12.597</v>
      </c>
      <c r="F1101" s="11">
        <f>AVERAGEIF(Raw_Data!N:N,Product_Master!A1101,Raw_Data!U:U)</f>
        <v>5.3969500000000004</v>
      </c>
      <c r="G1101">
        <f>SUMIF(Raw_Data!N:N,Product_Master!A1101,Raw_Data!S:S)</f>
        <v>22</v>
      </c>
      <c r="H1101" s="11">
        <f>SUMIF(Raw_Data!N:N,Product_Master!A1101,Raw_Data!R:R)</f>
        <v>50.387999999999998</v>
      </c>
      <c r="I1101" s="13">
        <f t="shared" si="34"/>
        <v>42.843137254901961</v>
      </c>
      <c r="J1101" t="str">
        <f t="shared" si="35"/>
        <v>Low Performer</v>
      </c>
    </row>
    <row r="1102" spans="1:10" x14ac:dyDescent="0.3">
      <c r="A1102" t="s">
        <v>4407</v>
      </c>
      <c r="B1102" t="str">
        <f>IFERROR(INDEX(Raw_Data!Q:Q,MATCH(Product_Master!A1102,Raw_Data!N:N,0)),"NOT FOUND")</f>
        <v>Avery 500</v>
      </c>
      <c r="C1102" t="str">
        <f>IFERROR(INDEX(Raw_Data!O:O,MATCH(Product_Master!A1102,Raw_Data!N:N,0)),"NOT FOUND")</f>
        <v>Office Supplies</v>
      </c>
      <c r="D1102" t="str">
        <f>IFERROR(INDEX(Raw_Data!P:P,MATCH(Product_Master!A1102,Raw_Data!N:N,0)),"NOT FOUND")</f>
        <v>Labels</v>
      </c>
      <c r="E1102" s="11">
        <f>AVERAGEIF(Raw_Data!N:N,Product_Master!A1102,Raw_Data!R:R)</f>
        <v>29.24</v>
      </c>
      <c r="F1102" s="11">
        <f>AVERAGEIF(Raw_Data!N:N,Product_Master!A1102,Raw_Data!U:U)</f>
        <v>13.742800000000001</v>
      </c>
      <c r="G1102">
        <f>SUMIF(Raw_Data!N:N,Product_Master!A1102,Raw_Data!S:S)</f>
        <v>8</v>
      </c>
      <c r="H1102" s="11">
        <f>SUMIF(Raw_Data!N:N,Product_Master!A1102,Raw_Data!R:R)</f>
        <v>58.48</v>
      </c>
      <c r="I1102" s="13">
        <f t="shared" si="34"/>
        <v>47</v>
      </c>
      <c r="J1102" t="str">
        <f t="shared" si="35"/>
        <v>Low Performer</v>
      </c>
    </row>
    <row r="1103" spans="1:10" x14ac:dyDescent="0.3">
      <c r="A1103" t="s">
        <v>4409</v>
      </c>
      <c r="B1103" t="str">
        <f>IFERROR(INDEX(Raw_Data!Q:Q,MATCH(Product_Master!A1103,Raw_Data!N:N,0)),"NOT FOUND")</f>
        <v>While you Were Out Message Book, One Form per Page</v>
      </c>
      <c r="C1103" t="str">
        <f>IFERROR(INDEX(Raw_Data!O:O,MATCH(Product_Master!A1103,Raw_Data!N:N,0)),"NOT FOUND")</f>
        <v>Office Supplies</v>
      </c>
      <c r="D1103" t="str">
        <f>IFERROR(INDEX(Raw_Data!P:P,MATCH(Product_Master!A1103,Raw_Data!N:N,0)),"NOT FOUND")</f>
        <v>Paper</v>
      </c>
      <c r="E1103" s="11">
        <f>AVERAGEIF(Raw_Data!N:N,Product_Master!A1103,Raw_Data!R:R)</f>
        <v>8.4093333333333327</v>
      </c>
      <c r="F1103" s="11">
        <f>AVERAGEIF(Raw_Data!N:N,Product_Master!A1103,Raw_Data!U:U)</f>
        <v>3.4626666666666668</v>
      </c>
      <c r="G1103">
        <f>SUMIF(Raw_Data!N:N,Product_Master!A1103,Raw_Data!S:S)</f>
        <v>8</v>
      </c>
      <c r="H1103" s="11">
        <f>SUMIF(Raw_Data!N:N,Product_Master!A1103,Raw_Data!R:R)</f>
        <v>25.227999999999998</v>
      </c>
      <c r="I1103" s="13">
        <f t="shared" si="34"/>
        <v>41.176470588235297</v>
      </c>
      <c r="J1103" t="str">
        <f t="shared" si="35"/>
        <v>Low Performer</v>
      </c>
    </row>
    <row r="1104" spans="1:10" x14ac:dyDescent="0.3">
      <c r="A1104" t="s">
        <v>4412</v>
      </c>
      <c r="B1104" t="str">
        <f>IFERROR(INDEX(Raw_Data!Q:Q,MATCH(Product_Master!A1104,Raw_Data!N:N,0)),"NOT FOUND")</f>
        <v>Rediform Voice Mail Log Books</v>
      </c>
      <c r="C1104" t="str">
        <f>IFERROR(INDEX(Raw_Data!O:O,MATCH(Product_Master!A1104,Raw_Data!N:N,0)),"NOT FOUND")</f>
        <v>Office Supplies</v>
      </c>
      <c r="D1104" t="str">
        <f>IFERROR(INDEX(Raw_Data!P:P,MATCH(Product_Master!A1104,Raw_Data!N:N,0)),"NOT FOUND")</f>
        <v>Paper</v>
      </c>
      <c r="E1104" s="11">
        <f>AVERAGEIF(Raw_Data!N:N,Product_Master!A1104,Raw_Data!R:R)</f>
        <v>14.602</v>
      </c>
      <c r="F1104" s="11">
        <f>AVERAGEIF(Raw_Data!N:N,Product_Master!A1104,Raw_Data!U:U)</f>
        <v>6.0792000000000002</v>
      </c>
      <c r="G1104">
        <f>SUMIF(Raw_Data!N:N,Product_Master!A1104,Raw_Data!S:S)</f>
        <v>11</v>
      </c>
      <c r="H1104" s="11">
        <f>SUMIF(Raw_Data!N:N,Product_Master!A1104,Raw_Data!R:R)</f>
        <v>29.204000000000001</v>
      </c>
      <c r="I1104" s="13">
        <f t="shared" si="34"/>
        <v>41.632653061224488</v>
      </c>
      <c r="J1104" t="str">
        <f t="shared" si="35"/>
        <v>Low Performer</v>
      </c>
    </row>
    <row r="1105" spans="1:10" x14ac:dyDescent="0.3">
      <c r="A1105" t="s">
        <v>4416</v>
      </c>
      <c r="B1105" t="str">
        <f>IFERROR(INDEX(Raw_Data!Q:Q,MATCH(Product_Master!A1105,Raw_Data!N:N,0)),"NOT FOUND")</f>
        <v>O'Sullivan Manor Hill 2-Door Library in Brianna Oak</v>
      </c>
      <c r="C1105" t="str">
        <f>IFERROR(INDEX(Raw_Data!O:O,MATCH(Product_Master!A1105,Raw_Data!N:N,0)),"NOT FOUND")</f>
        <v>Furniture</v>
      </c>
      <c r="D1105" t="str">
        <f>IFERROR(INDEX(Raw_Data!P:P,MATCH(Product_Master!A1105,Raw_Data!N:N,0)),"NOT FOUND")</f>
        <v>Bookcases</v>
      </c>
      <c r="E1105" s="11">
        <f>AVERAGEIF(Raw_Data!N:N,Product_Master!A1105,Raw_Data!R:R)</f>
        <v>411.72950000000003</v>
      </c>
      <c r="F1105" s="11">
        <f>AVERAGEIF(Raw_Data!N:N,Product_Master!A1105,Raw_Data!U:U)</f>
        <v>-71.487099999999998</v>
      </c>
      <c r="G1105">
        <f>SUMIF(Raw_Data!N:N,Product_Master!A1105,Raw_Data!S:S)</f>
        <v>12</v>
      </c>
      <c r="H1105" s="11">
        <f>SUMIF(Raw_Data!N:N,Product_Master!A1105,Raw_Data!R:R)</f>
        <v>1646.9180000000001</v>
      </c>
      <c r="I1105" s="13">
        <f t="shared" si="34"/>
        <v>-17.362637362637361</v>
      </c>
      <c r="J1105" t="str">
        <f t="shared" si="35"/>
        <v>High Performer</v>
      </c>
    </row>
    <row r="1106" spans="1:10" x14ac:dyDescent="0.3">
      <c r="A1106" t="s">
        <v>4420</v>
      </c>
      <c r="B1106" t="str">
        <f>IFERROR(INDEX(Raw_Data!Q:Q,MATCH(Product_Master!A1106,Raw_Data!N:N,0)),"NOT FOUND")</f>
        <v>Nu-Dell Float Frame 11 x 14 1/2</v>
      </c>
      <c r="C1106" t="str">
        <f>IFERROR(INDEX(Raw_Data!O:O,MATCH(Product_Master!A1106,Raw_Data!N:N,0)),"NOT FOUND")</f>
        <v>Furniture</v>
      </c>
      <c r="D1106" t="str">
        <f>IFERROR(INDEX(Raw_Data!P:P,MATCH(Product_Master!A1106,Raw_Data!N:N,0)),"NOT FOUND")</f>
        <v>Furnishings</v>
      </c>
      <c r="E1106" s="11">
        <f>AVERAGEIF(Raw_Data!N:N,Product_Master!A1106,Raw_Data!R:R)</f>
        <v>24.374285714285715</v>
      </c>
      <c r="F1106" s="11">
        <f>AVERAGEIF(Raw_Data!N:N,Product_Master!A1106,Raw_Data!U:U)</f>
        <v>8.0050285714285714</v>
      </c>
      <c r="G1106">
        <f>SUMIF(Raw_Data!N:N,Product_Master!A1106,Raw_Data!S:S)</f>
        <v>22</v>
      </c>
      <c r="H1106" s="11">
        <f>SUMIF(Raw_Data!N:N,Product_Master!A1106,Raw_Data!R:R)</f>
        <v>170.62</v>
      </c>
      <c r="I1106" s="13">
        <f t="shared" si="34"/>
        <v>32.842105263157897</v>
      </c>
      <c r="J1106" t="str">
        <f t="shared" si="35"/>
        <v>Low Performer</v>
      </c>
    </row>
    <row r="1107" spans="1:10" x14ac:dyDescent="0.3">
      <c r="A1107" t="s">
        <v>4423</v>
      </c>
      <c r="B1107" t="str">
        <f>IFERROR(INDEX(Raw_Data!Q:Q,MATCH(Product_Master!A1107,Raw_Data!N:N,0)),"NOT FOUND")</f>
        <v>Logitech G600 MMO Gaming Mouse</v>
      </c>
      <c r="C1107" t="str">
        <f>IFERROR(INDEX(Raw_Data!O:O,MATCH(Product_Master!A1107,Raw_Data!N:N,0)),"NOT FOUND")</f>
        <v>Technology</v>
      </c>
      <c r="D1107" t="str">
        <f>IFERROR(INDEX(Raw_Data!P:P,MATCH(Product_Master!A1107,Raw_Data!N:N,0)),"NOT FOUND")</f>
        <v>Accessories</v>
      </c>
      <c r="E1107" s="11">
        <f>AVERAGEIF(Raw_Data!N:N,Product_Master!A1107,Raw_Data!R:R)</f>
        <v>201.97475</v>
      </c>
      <c r="F1107" s="11">
        <f>AVERAGEIF(Raw_Data!N:N,Product_Master!A1107,Raw_Data!U:U)</f>
        <v>67.591549999999998</v>
      </c>
      <c r="G1107">
        <f>SUMIF(Raw_Data!N:N,Product_Master!A1107,Raw_Data!S:S)</f>
        <v>21</v>
      </c>
      <c r="H1107" s="11">
        <f>SUMIF(Raw_Data!N:N,Product_Master!A1107,Raw_Data!R:R)</f>
        <v>1615.798</v>
      </c>
      <c r="I1107" s="13">
        <f t="shared" si="34"/>
        <v>33.465346534653463</v>
      </c>
      <c r="J1107" t="str">
        <f t="shared" si="35"/>
        <v>High Performer</v>
      </c>
    </row>
    <row r="1108" spans="1:10" x14ac:dyDescent="0.3">
      <c r="A1108" t="s">
        <v>4425</v>
      </c>
      <c r="B1108" t="str">
        <f>IFERROR(INDEX(Raw_Data!Q:Q,MATCH(Product_Master!A1108,Raw_Data!N:N,0)),"NOT FOUND")</f>
        <v>Sauder Facets Collection Library, Sky Alder Finish</v>
      </c>
      <c r="C1108" t="str">
        <f>IFERROR(INDEX(Raw_Data!O:O,MATCH(Product_Master!A1108,Raw_Data!N:N,0)),"NOT FOUND")</f>
        <v>Furniture</v>
      </c>
      <c r="D1108" t="str">
        <f>IFERROR(INDEX(Raw_Data!P:P,MATCH(Product_Master!A1108,Raw_Data!N:N,0)),"NOT FOUND")</f>
        <v>Bookcases</v>
      </c>
      <c r="E1108" s="11">
        <f>AVERAGEIF(Raw_Data!N:N,Product_Master!A1108,Raw_Data!R:R)</f>
        <v>356.92075</v>
      </c>
      <c r="F1108" s="11">
        <f>AVERAGEIF(Raw_Data!N:N,Product_Master!A1108,Raw_Data!U:U)</f>
        <v>-2.1372499999999981</v>
      </c>
      <c r="G1108">
        <f>SUMIF(Raw_Data!N:N,Product_Master!A1108,Raw_Data!S:S)</f>
        <v>10</v>
      </c>
      <c r="H1108" s="11">
        <f>SUMIF(Raw_Data!N:N,Product_Master!A1108,Raw_Data!R:R)</f>
        <v>1427.683</v>
      </c>
      <c r="I1108" s="13">
        <f t="shared" si="34"/>
        <v>-0.59880239520958023</v>
      </c>
      <c r="J1108" t="str">
        <f t="shared" si="35"/>
        <v>High Performer</v>
      </c>
    </row>
    <row r="1109" spans="1:10" x14ac:dyDescent="0.3">
      <c r="A1109" t="s">
        <v>4428</v>
      </c>
      <c r="B1109" t="str">
        <f>IFERROR(INDEX(Raw_Data!Q:Q,MATCH(Product_Master!A1109,Raw_Data!N:N,0)),"NOT FOUND")</f>
        <v>Avanti 4.4 Cu. Ft. Refrigerator</v>
      </c>
      <c r="C1109" t="str">
        <f>IFERROR(INDEX(Raw_Data!O:O,MATCH(Product_Master!A1109,Raw_Data!N:N,0)),"NOT FOUND")</f>
        <v>Office Supplies</v>
      </c>
      <c r="D1109" t="str">
        <f>IFERROR(INDEX(Raw_Data!P:P,MATCH(Product_Master!A1109,Raw_Data!N:N,0)),"NOT FOUND")</f>
        <v>Appliances</v>
      </c>
      <c r="E1109" s="11">
        <f>AVERAGEIF(Raw_Data!N:N,Product_Master!A1109,Raw_Data!R:R)</f>
        <v>501.5731428571429</v>
      </c>
      <c r="F1109" s="11">
        <f>AVERAGEIF(Raw_Data!N:N,Product_Master!A1109,Raw_Data!U:U)</f>
        <v>54.81108571428571</v>
      </c>
      <c r="G1109">
        <f>SUMIF(Raw_Data!N:N,Product_Master!A1109,Raw_Data!S:S)</f>
        <v>24</v>
      </c>
      <c r="H1109" s="11">
        <f>SUMIF(Raw_Data!N:N,Product_Master!A1109,Raw_Data!R:R)</f>
        <v>3511.0120000000002</v>
      </c>
      <c r="I1109" s="13">
        <f t="shared" si="34"/>
        <v>10.92783505154639</v>
      </c>
      <c r="J1109" t="str">
        <f t="shared" si="35"/>
        <v>High Performer</v>
      </c>
    </row>
    <row r="1110" spans="1:10" x14ac:dyDescent="0.3">
      <c r="A1110" t="s">
        <v>4430</v>
      </c>
      <c r="B1110" t="str">
        <f>IFERROR(INDEX(Raw_Data!Q:Q,MATCH(Product_Master!A1110,Raw_Data!N:N,0)),"NOT FOUND")</f>
        <v>Hoover Replacement Belt for Commercial Guardsman Heavy-Duty Upright Vacuum</v>
      </c>
      <c r="C1110" t="str">
        <f>IFERROR(INDEX(Raw_Data!O:O,MATCH(Product_Master!A1110,Raw_Data!N:N,0)),"NOT FOUND")</f>
        <v>Office Supplies</v>
      </c>
      <c r="D1110" t="str">
        <f>IFERROR(INDEX(Raw_Data!P:P,MATCH(Product_Master!A1110,Raw_Data!N:N,0)),"NOT FOUND")</f>
        <v>Appliances</v>
      </c>
      <c r="E1110" s="11">
        <f>AVERAGEIF(Raw_Data!N:N,Product_Master!A1110,Raw_Data!R:R)</f>
        <v>2.4420000000000002</v>
      </c>
      <c r="F1110" s="11">
        <f>AVERAGEIF(Raw_Data!N:N,Product_Master!A1110,Raw_Data!U:U)</f>
        <v>0.11099999999999997</v>
      </c>
      <c r="G1110">
        <f>SUMIF(Raw_Data!N:N,Product_Master!A1110,Raw_Data!S:S)</f>
        <v>6</v>
      </c>
      <c r="H1110" s="11">
        <f>SUMIF(Raw_Data!N:N,Product_Master!A1110,Raw_Data!R:R)</f>
        <v>9.7680000000000007</v>
      </c>
      <c r="I1110" s="13">
        <f t="shared" si="34"/>
        <v>4.5454545454545441</v>
      </c>
      <c r="J1110" t="str">
        <f t="shared" si="35"/>
        <v>Low Performer</v>
      </c>
    </row>
    <row r="1111" spans="1:10" x14ac:dyDescent="0.3">
      <c r="A1111" t="s">
        <v>4432</v>
      </c>
      <c r="B1111" t="str">
        <f>IFERROR(INDEX(Raw_Data!Q:Q,MATCH(Product_Master!A1111,Raw_Data!N:N,0)),"NOT FOUND")</f>
        <v>Fellowes Advanced 8 Outlet Surge Suppressor with Phone/Fax Protection</v>
      </c>
      <c r="C1111" t="str">
        <f>IFERROR(INDEX(Raw_Data!O:O,MATCH(Product_Master!A1111,Raw_Data!N:N,0)),"NOT FOUND")</f>
        <v>Office Supplies</v>
      </c>
      <c r="D1111" t="str">
        <f>IFERROR(INDEX(Raw_Data!P:P,MATCH(Product_Master!A1111,Raw_Data!N:N,0)),"NOT FOUND")</f>
        <v>Appliances</v>
      </c>
      <c r="E1111" s="11">
        <f>AVERAGEIF(Raw_Data!N:N,Product_Master!A1111,Raw_Data!R:R)</f>
        <v>81.429333333333332</v>
      </c>
      <c r="F1111" s="11">
        <f>AVERAGEIF(Raw_Data!N:N,Product_Master!A1111,Raw_Data!U:U)</f>
        <v>13.88</v>
      </c>
      <c r="G1111">
        <f>SUMIF(Raw_Data!N:N,Product_Master!A1111,Raw_Data!S:S)</f>
        <v>10</v>
      </c>
      <c r="H1111" s="11">
        <f>SUMIF(Raw_Data!N:N,Product_Master!A1111,Raw_Data!R:R)</f>
        <v>244.28800000000001</v>
      </c>
      <c r="I1111" s="13">
        <f t="shared" si="34"/>
        <v>17.045454545454547</v>
      </c>
      <c r="J1111" t="str">
        <f t="shared" si="35"/>
        <v>Low Performer</v>
      </c>
    </row>
    <row r="1112" spans="1:10" x14ac:dyDescent="0.3">
      <c r="A1112" t="s">
        <v>4437</v>
      </c>
      <c r="B1112" t="str">
        <f>IFERROR(INDEX(Raw_Data!Q:Q,MATCH(Product_Master!A1112,Raw_Data!N:N,0)),"NOT FOUND")</f>
        <v>SAFCO PlanMaster Heigh-Adjustable Drafting Table Base, 43w x 30d x 30-37h, Black</v>
      </c>
      <c r="C1112" t="str">
        <f>IFERROR(INDEX(Raw_Data!O:O,MATCH(Product_Master!A1112,Raw_Data!N:N,0)),"NOT FOUND")</f>
        <v>Furniture</v>
      </c>
      <c r="D1112" t="str">
        <f>IFERROR(INDEX(Raw_Data!P:P,MATCH(Product_Master!A1112,Raw_Data!N:N,0)),"NOT FOUND")</f>
        <v>Tables</v>
      </c>
      <c r="E1112" s="11">
        <f>AVERAGEIF(Raw_Data!N:N,Product_Master!A1112,Raw_Data!R:R)</f>
        <v>747.82300000000009</v>
      </c>
      <c r="F1112" s="11">
        <f>AVERAGEIF(Raw_Data!N:N,Product_Master!A1112,Raw_Data!U:U)</f>
        <v>121.6086</v>
      </c>
      <c r="G1112">
        <f>SUMIF(Raw_Data!N:N,Product_Master!A1112,Raw_Data!S:S)</f>
        <v>14</v>
      </c>
      <c r="H1112" s="11">
        <f>SUMIF(Raw_Data!N:N,Product_Master!A1112,Raw_Data!R:R)</f>
        <v>3739.1150000000002</v>
      </c>
      <c r="I1112" s="13">
        <f t="shared" si="34"/>
        <v>16.261682242990652</v>
      </c>
      <c r="J1112" t="str">
        <f t="shared" si="35"/>
        <v>High Performer</v>
      </c>
    </row>
    <row r="1113" spans="1:10" x14ac:dyDescent="0.3">
      <c r="A1113" t="s">
        <v>4441</v>
      </c>
      <c r="B1113" t="str">
        <f>IFERROR(INDEX(Raw_Data!Q:Q,MATCH(Product_Master!A1113,Raw_Data!N:N,0)),"NOT FOUND")</f>
        <v>White GlueTop Scratch Pads</v>
      </c>
      <c r="C1113" t="str">
        <f>IFERROR(INDEX(Raw_Data!O:O,MATCH(Product_Master!A1113,Raw_Data!N:N,0)),"NOT FOUND")</f>
        <v>Office Supplies</v>
      </c>
      <c r="D1113" t="str">
        <f>IFERROR(INDEX(Raw_Data!P:P,MATCH(Product_Master!A1113,Raw_Data!N:N,0)),"NOT FOUND")</f>
        <v>Paper</v>
      </c>
      <c r="E1113" s="11">
        <f>AVERAGEIF(Raw_Data!N:N,Product_Master!A1113,Raw_Data!R:R)</f>
        <v>93.24799999999999</v>
      </c>
      <c r="F1113" s="11">
        <f>AVERAGEIF(Raw_Data!N:N,Product_Master!A1113,Raw_Data!U:U)</f>
        <v>36.396799999999999</v>
      </c>
      <c r="G1113">
        <f>SUMIF(Raw_Data!N:N,Product_Master!A1113,Raw_Data!S:S)</f>
        <v>14</v>
      </c>
      <c r="H1113" s="11">
        <f>SUMIF(Raw_Data!N:N,Product_Master!A1113,Raw_Data!R:R)</f>
        <v>186.49599999999998</v>
      </c>
      <c r="I1113" s="13">
        <f t="shared" si="34"/>
        <v>39.032258064516135</v>
      </c>
      <c r="J1113" t="str">
        <f t="shared" si="35"/>
        <v>Low Performer</v>
      </c>
    </row>
    <row r="1114" spans="1:10" x14ac:dyDescent="0.3">
      <c r="A1114" t="s">
        <v>4445</v>
      </c>
      <c r="B1114" t="str">
        <f>IFERROR(INDEX(Raw_Data!Q:Q,MATCH(Product_Master!A1114,Raw_Data!N:N,0)),"NOT FOUND")</f>
        <v>Holmes HEPA Air Purifier</v>
      </c>
      <c r="C1114" t="str">
        <f>IFERROR(INDEX(Raw_Data!O:O,MATCH(Product_Master!A1114,Raw_Data!N:N,0)),"NOT FOUND")</f>
        <v>Office Supplies</v>
      </c>
      <c r="D1114" t="str">
        <f>IFERROR(INDEX(Raw_Data!P:P,MATCH(Product_Master!A1114,Raw_Data!N:N,0)),"NOT FOUND")</f>
        <v>Appliances</v>
      </c>
      <c r="E1114" s="11">
        <f>AVERAGEIF(Raw_Data!N:N,Product_Master!A1114,Raw_Data!R:R)</f>
        <v>39.93</v>
      </c>
      <c r="F1114" s="11">
        <f>AVERAGEIF(Raw_Data!N:N,Product_Master!A1114,Raw_Data!U:U)</f>
        <v>6.8970000000000011</v>
      </c>
      <c r="G1114">
        <f>SUMIF(Raw_Data!N:N,Product_Master!A1114,Raw_Data!S:S)</f>
        <v>14</v>
      </c>
      <c r="H1114" s="11">
        <f>SUMIF(Raw_Data!N:N,Product_Master!A1114,Raw_Data!R:R)</f>
        <v>239.57999999999998</v>
      </c>
      <c r="I1114" s="13">
        <f t="shared" si="34"/>
        <v>17.272727272727277</v>
      </c>
      <c r="J1114" t="str">
        <f t="shared" si="35"/>
        <v>Low Performer</v>
      </c>
    </row>
    <row r="1115" spans="1:10" x14ac:dyDescent="0.3">
      <c r="A1115" t="s">
        <v>4448</v>
      </c>
      <c r="B1115" t="str">
        <f>IFERROR(INDEX(Raw_Data!Q:Q,MATCH(Product_Master!A1115,Raw_Data!N:N,0)),"NOT FOUND")</f>
        <v>TRENDnet 56K USB 2.0 Phone, Internet and Fax Modem</v>
      </c>
      <c r="C1115" t="str">
        <f>IFERROR(INDEX(Raw_Data!O:O,MATCH(Product_Master!A1115,Raw_Data!N:N,0)),"NOT FOUND")</f>
        <v>Technology</v>
      </c>
      <c r="D1115" t="str">
        <f>IFERROR(INDEX(Raw_Data!P:P,MATCH(Product_Master!A1115,Raw_Data!N:N,0)),"NOT FOUND")</f>
        <v>Accessories</v>
      </c>
      <c r="E1115" s="11">
        <f>AVERAGEIF(Raw_Data!N:N,Product_Master!A1115,Raw_Data!R:R)</f>
        <v>125.30759999999998</v>
      </c>
      <c r="F1115" s="11">
        <f>AVERAGEIF(Raw_Data!N:N,Product_Master!A1115,Raw_Data!U:U)</f>
        <v>42.459599999999995</v>
      </c>
      <c r="G1115">
        <f>SUMIF(Raw_Data!N:N,Product_Master!A1115,Raw_Data!S:S)</f>
        <v>25</v>
      </c>
      <c r="H1115" s="11">
        <f>SUMIF(Raw_Data!N:N,Product_Master!A1115,Raw_Data!R:R)</f>
        <v>626.5379999999999</v>
      </c>
      <c r="I1115" s="13">
        <f t="shared" si="34"/>
        <v>33.884297520661164</v>
      </c>
      <c r="J1115" t="str">
        <f t="shared" si="35"/>
        <v>Medium</v>
      </c>
    </row>
    <row r="1116" spans="1:10" x14ac:dyDescent="0.3">
      <c r="A1116" t="s">
        <v>4454</v>
      </c>
      <c r="B1116" t="str">
        <f>IFERROR(INDEX(Raw_Data!Q:Q,MATCH(Product_Master!A1116,Raw_Data!N:N,0)),"NOT FOUND")</f>
        <v>Xerox 231</v>
      </c>
      <c r="C1116" t="str">
        <f>IFERROR(INDEX(Raw_Data!O:O,MATCH(Product_Master!A1116,Raw_Data!N:N,0)),"NOT FOUND")</f>
        <v>Office Supplies</v>
      </c>
      <c r="D1116" t="str">
        <f>IFERROR(INDEX(Raw_Data!P:P,MATCH(Product_Master!A1116,Raw_Data!N:N,0)),"NOT FOUND")</f>
        <v>Paper</v>
      </c>
      <c r="E1116" s="11">
        <f>AVERAGEIF(Raw_Data!N:N,Product_Master!A1116,Raw_Data!R:R)</f>
        <v>15.811199999999999</v>
      </c>
      <c r="F1116" s="11">
        <f>AVERAGEIF(Raw_Data!N:N,Product_Master!A1116,Raw_Data!U:U)</f>
        <v>6.3763199999999998</v>
      </c>
      <c r="G1116">
        <f>SUMIF(Raw_Data!N:N,Product_Master!A1116,Raw_Data!S:S)</f>
        <v>14</v>
      </c>
      <c r="H1116" s="11">
        <f>SUMIF(Raw_Data!N:N,Product_Master!A1116,Raw_Data!R:R)</f>
        <v>79.055999999999997</v>
      </c>
      <c r="I1116" s="13">
        <f t="shared" si="34"/>
        <v>40.327868852459012</v>
      </c>
      <c r="J1116" t="str">
        <f t="shared" si="35"/>
        <v>Low Performer</v>
      </c>
    </row>
    <row r="1117" spans="1:10" x14ac:dyDescent="0.3">
      <c r="A1117" t="s">
        <v>4458</v>
      </c>
      <c r="B1117" t="str">
        <f>IFERROR(INDEX(Raw_Data!Q:Q,MATCH(Product_Master!A1117,Raw_Data!N:N,0)),"NOT FOUND")</f>
        <v>Easy-staple paper</v>
      </c>
      <c r="C1117" t="str">
        <f>IFERROR(INDEX(Raw_Data!O:O,MATCH(Product_Master!A1117,Raw_Data!N:N,0)),"NOT FOUND")</f>
        <v>Office Supplies</v>
      </c>
      <c r="D1117" t="str">
        <f>IFERROR(INDEX(Raw_Data!P:P,MATCH(Product_Master!A1117,Raw_Data!N:N,0)),"NOT FOUND")</f>
        <v>Paper</v>
      </c>
      <c r="E1117" s="11">
        <f>AVERAGEIF(Raw_Data!N:N,Product_Master!A1117,Raw_Data!R:R)</f>
        <v>16.263999999999999</v>
      </c>
      <c r="F1117" s="11">
        <f>AVERAGEIF(Raw_Data!N:N,Product_Master!A1117,Raw_Data!U:U)</f>
        <v>6.8479999999999999</v>
      </c>
      <c r="G1117">
        <f>SUMIF(Raw_Data!N:N,Product_Master!A1117,Raw_Data!S:S)</f>
        <v>12</v>
      </c>
      <c r="H1117" s="11">
        <f>SUMIF(Raw_Data!N:N,Product_Master!A1117,Raw_Data!R:R)</f>
        <v>48.792000000000002</v>
      </c>
      <c r="I1117" s="13">
        <f t="shared" si="34"/>
        <v>42.10526315789474</v>
      </c>
      <c r="J1117" t="str">
        <f t="shared" si="35"/>
        <v>Low Performer</v>
      </c>
    </row>
    <row r="1118" spans="1:10" x14ac:dyDescent="0.3">
      <c r="A1118" t="s">
        <v>4463</v>
      </c>
      <c r="B1118" t="str">
        <f>IFERROR(INDEX(Raw_Data!Q:Q,MATCH(Product_Master!A1118,Raw_Data!N:N,0)),"NOT FOUND")</f>
        <v>Hon 2111 Invitation Series Straight Table</v>
      </c>
      <c r="C1118" t="str">
        <f>IFERROR(INDEX(Raw_Data!O:O,MATCH(Product_Master!A1118,Raw_Data!N:N,0)),"NOT FOUND")</f>
        <v>Furniture</v>
      </c>
      <c r="D1118" t="str">
        <f>IFERROR(INDEX(Raw_Data!P:P,MATCH(Product_Master!A1118,Raw_Data!N:N,0)),"NOT FOUND")</f>
        <v>Tables</v>
      </c>
      <c r="E1118" s="11">
        <f>AVERAGEIF(Raw_Data!N:N,Product_Master!A1118,Raw_Data!R:R)</f>
        <v>291.4362857142857</v>
      </c>
      <c r="F1118" s="11">
        <f>AVERAGEIF(Raw_Data!N:N,Product_Master!A1118,Raw_Data!U:U)</f>
        <v>-16.472485714285714</v>
      </c>
      <c r="G1118">
        <f>SUMIF(Raw_Data!N:N,Product_Master!A1118,Raw_Data!S:S)</f>
        <v>18</v>
      </c>
      <c r="H1118" s="11">
        <f>SUMIF(Raw_Data!N:N,Product_Master!A1118,Raw_Data!R:R)</f>
        <v>2040.0540000000001</v>
      </c>
      <c r="I1118" s="13">
        <f t="shared" si="34"/>
        <v>-5.6521739130434785</v>
      </c>
      <c r="J1118" t="str">
        <f t="shared" si="35"/>
        <v>High Performer</v>
      </c>
    </row>
    <row r="1119" spans="1:10" x14ac:dyDescent="0.3">
      <c r="A1119" t="s">
        <v>4469</v>
      </c>
      <c r="B1119" t="str">
        <f>IFERROR(INDEX(Raw_Data!Q:Q,MATCH(Product_Master!A1119,Raw_Data!N:N,0)),"NOT FOUND")</f>
        <v>Xerox 1962</v>
      </c>
      <c r="C1119" t="str">
        <f>IFERROR(INDEX(Raw_Data!O:O,MATCH(Product_Master!A1119,Raw_Data!N:N,0)),"NOT FOUND")</f>
        <v>Office Supplies</v>
      </c>
      <c r="D1119" t="str">
        <f>IFERROR(INDEX(Raw_Data!P:P,MATCH(Product_Master!A1119,Raw_Data!N:N,0)),"NOT FOUND")</f>
        <v>Paper</v>
      </c>
      <c r="E1119" s="11">
        <f>AVERAGEIF(Raw_Data!N:N,Product_Master!A1119,Raw_Data!R:R)</f>
        <v>15.652571428571429</v>
      </c>
      <c r="F1119" s="11">
        <f>AVERAGEIF(Raw_Data!N:N,Product_Master!A1119,Raw_Data!U:U)</f>
        <v>6.2365714285714287</v>
      </c>
      <c r="G1119">
        <f>SUMIF(Raw_Data!N:N,Product_Master!A1119,Raw_Data!S:S)</f>
        <v>28</v>
      </c>
      <c r="H1119" s="11">
        <f>SUMIF(Raw_Data!N:N,Product_Master!A1119,Raw_Data!R:R)</f>
        <v>109.568</v>
      </c>
      <c r="I1119" s="13">
        <f t="shared" si="34"/>
        <v>39.84375</v>
      </c>
      <c r="J1119" t="str">
        <f t="shared" si="35"/>
        <v>Low Performer</v>
      </c>
    </row>
    <row r="1120" spans="1:10" x14ac:dyDescent="0.3">
      <c r="A1120" t="s">
        <v>4472</v>
      </c>
      <c r="B1120" t="str">
        <f>IFERROR(INDEX(Raw_Data!Q:Q,MATCH(Product_Master!A1120,Raw_Data!N:N,0)),"NOT FOUND")</f>
        <v>Wilson Electronics DB Pro Signal Booster</v>
      </c>
      <c r="C1120" t="str">
        <f>IFERROR(INDEX(Raw_Data!O:O,MATCH(Product_Master!A1120,Raw_Data!N:N,0)),"NOT FOUND")</f>
        <v>Technology</v>
      </c>
      <c r="D1120" t="str">
        <f>IFERROR(INDEX(Raw_Data!P:P,MATCH(Product_Master!A1120,Raw_Data!N:N,0)),"NOT FOUND")</f>
        <v>Phones</v>
      </c>
      <c r="E1120" s="11">
        <f>AVERAGEIF(Raw_Data!N:N,Product_Master!A1120,Raw_Data!R:R)</f>
        <v>887.83999999999992</v>
      </c>
      <c r="F1120" s="11">
        <f>AVERAGEIF(Raw_Data!N:N,Product_Master!A1120,Raw_Data!U:U)</f>
        <v>51.552</v>
      </c>
      <c r="G1120">
        <f>SUMIF(Raw_Data!N:N,Product_Master!A1120,Raw_Data!S:S)</f>
        <v>32</v>
      </c>
      <c r="H1120" s="11">
        <f>SUMIF(Raw_Data!N:N,Product_Master!A1120,Raw_Data!R:R)</f>
        <v>8878.4</v>
      </c>
      <c r="I1120" s="13">
        <f t="shared" si="34"/>
        <v>5.806451612903226</v>
      </c>
      <c r="J1120" t="str">
        <f t="shared" si="35"/>
        <v>High Performer</v>
      </c>
    </row>
    <row r="1121" spans="1:10" x14ac:dyDescent="0.3">
      <c r="A1121" t="s">
        <v>4480</v>
      </c>
      <c r="B1121" t="str">
        <f>IFERROR(INDEX(Raw_Data!Q:Q,MATCH(Product_Master!A1121,Raw_Data!N:N,0)),"NOT FOUND")</f>
        <v>Sauder Camden County Barrister Bookcase, Planked Cherry Finish</v>
      </c>
      <c r="C1121" t="str">
        <f>IFERROR(INDEX(Raw_Data!O:O,MATCH(Product_Master!A1121,Raw_Data!N:N,0)),"NOT FOUND")</f>
        <v>Furniture</v>
      </c>
      <c r="D1121" t="str">
        <f>IFERROR(INDEX(Raw_Data!P:P,MATCH(Product_Master!A1121,Raw_Data!N:N,0)),"NOT FOUND")</f>
        <v>Bookcases</v>
      </c>
      <c r="E1121" s="11">
        <f>AVERAGEIF(Raw_Data!N:N,Product_Master!A1121,Raw_Data!R:R)</f>
        <v>354.87466666666666</v>
      </c>
      <c r="F1121" s="11">
        <f>AVERAGEIF(Raw_Data!N:N,Product_Master!A1121,Raw_Data!U:U)</f>
        <v>8.0653333333333332</v>
      </c>
      <c r="G1121">
        <f>SUMIF(Raw_Data!N:N,Product_Master!A1121,Raw_Data!S:S)</f>
        <v>10</v>
      </c>
      <c r="H1121" s="11">
        <f>SUMIF(Raw_Data!N:N,Product_Master!A1121,Raw_Data!R:R)</f>
        <v>1064.624</v>
      </c>
      <c r="I1121" s="13">
        <f t="shared" si="34"/>
        <v>2.2727272727272729</v>
      </c>
      <c r="J1121" t="str">
        <f t="shared" si="35"/>
        <v>Medium</v>
      </c>
    </row>
    <row r="1122" spans="1:10" x14ac:dyDescent="0.3">
      <c r="A1122" t="s">
        <v>4482</v>
      </c>
      <c r="B1122" t="str">
        <f>IFERROR(INDEX(Raw_Data!Q:Q,MATCH(Product_Master!A1122,Raw_Data!N:N,0)),"NOT FOUND")</f>
        <v>DXL Angle-View Binders with Locking Rings, Black</v>
      </c>
      <c r="C1122" t="str">
        <f>IFERROR(INDEX(Raw_Data!O:O,MATCH(Product_Master!A1122,Raw_Data!N:N,0)),"NOT FOUND")</f>
        <v>Office Supplies</v>
      </c>
      <c r="D1122" t="str">
        <f>IFERROR(INDEX(Raw_Data!P:P,MATCH(Product_Master!A1122,Raw_Data!N:N,0)),"NOT FOUND")</f>
        <v>Binders</v>
      </c>
      <c r="E1122" s="11">
        <f>AVERAGEIF(Raw_Data!N:N,Product_Master!A1122,Raw_Data!R:R)</f>
        <v>31.148000000000003</v>
      </c>
      <c r="F1122" s="11">
        <f>AVERAGEIF(Raw_Data!N:N,Product_Master!A1122,Raw_Data!U:U)</f>
        <v>10.512449999999999</v>
      </c>
      <c r="G1122">
        <f>SUMIF(Raw_Data!N:N,Product_Master!A1122,Raw_Data!S:S)</f>
        <v>26</v>
      </c>
      <c r="H1122" s="11">
        <f>SUMIF(Raw_Data!N:N,Product_Master!A1122,Raw_Data!R:R)</f>
        <v>124.59200000000001</v>
      </c>
      <c r="I1122" s="13">
        <f t="shared" si="34"/>
        <v>33.75</v>
      </c>
      <c r="J1122" t="str">
        <f t="shared" si="35"/>
        <v>Low Performer</v>
      </c>
    </row>
    <row r="1123" spans="1:10" x14ac:dyDescent="0.3">
      <c r="A1123" t="s">
        <v>4484</v>
      </c>
      <c r="B1123" t="str">
        <f>IFERROR(INDEX(Raw_Data!Q:Q,MATCH(Product_Master!A1123,Raw_Data!N:N,0)),"NOT FOUND")</f>
        <v>Sauder Camden County Collection Libraries, Planked Cherry Finish</v>
      </c>
      <c r="C1123" t="str">
        <f>IFERROR(INDEX(Raw_Data!O:O,MATCH(Product_Master!A1123,Raw_Data!N:N,0)),"NOT FOUND")</f>
        <v>Furniture</v>
      </c>
      <c r="D1123" t="str">
        <f>IFERROR(INDEX(Raw_Data!P:P,MATCH(Product_Master!A1123,Raw_Data!N:N,0)),"NOT FOUND")</f>
        <v>Bookcases</v>
      </c>
      <c r="E1123" s="11">
        <f>AVERAGEIF(Raw_Data!N:N,Product_Master!A1123,Raw_Data!R:R)</f>
        <v>272.83111428571431</v>
      </c>
      <c r="F1123" s="11">
        <f>AVERAGEIF(Raw_Data!N:N,Product_Master!A1123,Raw_Data!U:U)</f>
        <v>-11.169485714285713</v>
      </c>
      <c r="G1123">
        <f>SUMIF(Raw_Data!N:N,Product_Master!A1123,Raw_Data!S:S)</f>
        <v>19</v>
      </c>
      <c r="H1123" s="11">
        <f>SUMIF(Raw_Data!N:N,Product_Master!A1123,Raw_Data!R:R)</f>
        <v>1909.8178000000003</v>
      </c>
      <c r="I1123" s="13">
        <f t="shared" si="34"/>
        <v>-4.0939193257074038</v>
      </c>
      <c r="J1123" t="str">
        <f t="shared" si="35"/>
        <v>High Performer</v>
      </c>
    </row>
    <row r="1124" spans="1:10" x14ac:dyDescent="0.3">
      <c r="A1124" t="s">
        <v>4489</v>
      </c>
      <c r="B1124" t="str">
        <f>IFERROR(INDEX(Raw_Data!Q:Q,MATCH(Product_Master!A1124,Raw_Data!N:N,0)),"NOT FOUND")</f>
        <v>Advantus Panel Wall Certificate Holder - 8.5x11</v>
      </c>
      <c r="C1124" t="str">
        <f>IFERROR(INDEX(Raw_Data!O:O,MATCH(Product_Master!A1124,Raw_Data!N:N,0)),"NOT FOUND")</f>
        <v>Furniture</v>
      </c>
      <c r="D1124" t="str">
        <f>IFERROR(INDEX(Raw_Data!P:P,MATCH(Product_Master!A1124,Raw_Data!N:N,0)),"NOT FOUND")</f>
        <v>Furnishings</v>
      </c>
      <c r="E1124" s="11">
        <f>AVERAGEIF(Raw_Data!N:N,Product_Master!A1124,Raw_Data!R:R)</f>
        <v>45.140000000000008</v>
      </c>
      <c r="F1124" s="11">
        <f>AVERAGEIF(Raw_Data!N:N,Product_Master!A1124,Raw_Data!U:U)</f>
        <v>18.015333333333334</v>
      </c>
      <c r="G1124">
        <f>SUMIF(Raw_Data!N:N,Product_Master!A1124,Raw_Data!S:S)</f>
        <v>23</v>
      </c>
      <c r="H1124" s="11">
        <f>SUMIF(Raw_Data!N:N,Product_Master!A1124,Raw_Data!R:R)</f>
        <v>270.84000000000003</v>
      </c>
      <c r="I1124" s="13">
        <f t="shared" si="34"/>
        <v>39.909909909909906</v>
      </c>
      <c r="J1124" t="str">
        <f t="shared" si="35"/>
        <v>Low Performer</v>
      </c>
    </row>
    <row r="1125" spans="1:10" x14ac:dyDescent="0.3">
      <c r="A1125" t="s">
        <v>4491</v>
      </c>
      <c r="B1125" t="str">
        <f>IFERROR(INDEX(Raw_Data!Q:Q,MATCH(Product_Master!A1125,Raw_Data!N:N,0)),"NOT FOUND")</f>
        <v>Avery 478</v>
      </c>
      <c r="C1125" t="str">
        <f>IFERROR(INDEX(Raw_Data!O:O,MATCH(Product_Master!A1125,Raw_Data!N:N,0)),"NOT FOUND")</f>
        <v>Office Supplies</v>
      </c>
      <c r="D1125" t="str">
        <f>IFERROR(INDEX(Raw_Data!P:P,MATCH(Product_Master!A1125,Raw_Data!N:N,0)),"NOT FOUND")</f>
        <v>Labels</v>
      </c>
      <c r="E1125" s="11">
        <f>AVERAGEIF(Raw_Data!N:N,Product_Master!A1125,Raw_Data!R:R)</f>
        <v>22.095000000000002</v>
      </c>
      <c r="F1125" s="11">
        <f>AVERAGEIF(Raw_Data!N:N,Product_Master!A1125,Raw_Data!U:U)</f>
        <v>10.826549999999999</v>
      </c>
      <c r="G1125">
        <f>SUMIF(Raw_Data!N:N,Product_Master!A1125,Raw_Data!S:S)</f>
        <v>18</v>
      </c>
      <c r="H1125" s="11">
        <f>SUMIF(Raw_Data!N:N,Product_Master!A1125,Raw_Data!R:R)</f>
        <v>88.38000000000001</v>
      </c>
      <c r="I1125" s="13">
        <f t="shared" si="34"/>
        <v>48.999999999999993</v>
      </c>
      <c r="J1125" t="str">
        <f t="shared" si="35"/>
        <v>Low Performer</v>
      </c>
    </row>
    <row r="1126" spans="1:10" x14ac:dyDescent="0.3">
      <c r="A1126" t="s">
        <v>4501</v>
      </c>
      <c r="B1126" t="str">
        <f>IFERROR(INDEX(Raw_Data!Q:Q,MATCH(Product_Master!A1126,Raw_Data!N:N,0)),"NOT FOUND")</f>
        <v>Acco Data Flex Cable Posts For Top &amp; Bottom Load Binders, 6" Capacity</v>
      </c>
      <c r="C1126" t="str">
        <f>IFERROR(INDEX(Raw_Data!O:O,MATCH(Product_Master!A1126,Raw_Data!N:N,0)),"NOT FOUND")</f>
        <v>Office Supplies</v>
      </c>
      <c r="D1126" t="str">
        <f>IFERROR(INDEX(Raw_Data!P:P,MATCH(Product_Master!A1126,Raw_Data!N:N,0)),"NOT FOUND")</f>
        <v>Binders</v>
      </c>
      <c r="E1126" s="11">
        <f>AVERAGEIF(Raw_Data!N:N,Product_Master!A1126,Raw_Data!R:R)</f>
        <v>28.786799999999999</v>
      </c>
      <c r="F1126" s="11">
        <f>AVERAGEIF(Raw_Data!N:N,Product_Master!A1126,Raw_Data!U:U)</f>
        <v>6.4144500000000004</v>
      </c>
      <c r="G1126">
        <f>SUMIF(Raw_Data!N:N,Product_Master!A1126,Raw_Data!S:S)</f>
        <v>39</v>
      </c>
      <c r="H1126" s="11">
        <f>SUMIF(Raw_Data!N:N,Product_Master!A1126,Raw_Data!R:R)</f>
        <v>287.86799999999999</v>
      </c>
      <c r="I1126" s="13">
        <f t="shared" si="34"/>
        <v>22.282608695652176</v>
      </c>
      <c r="J1126" t="str">
        <f t="shared" si="35"/>
        <v>Low Performer</v>
      </c>
    </row>
    <row r="1127" spans="1:10" x14ac:dyDescent="0.3">
      <c r="A1127" t="s">
        <v>4503</v>
      </c>
      <c r="B1127" t="str">
        <f>IFERROR(INDEX(Raw_Data!Q:Q,MATCH(Product_Master!A1127,Raw_Data!N:N,0)),"NOT FOUND")</f>
        <v>Recycled Steel Personal File for Standard File Folders</v>
      </c>
      <c r="C1127" t="str">
        <f>IFERROR(INDEX(Raw_Data!O:O,MATCH(Product_Master!A1127,Raw_Data!N:N,0)),"NOT FOUND")</f>
        <v>Office Supplies</v>
      </c>
      <c r="D1127" t="str">
        <f>IFERROR(INDEX(Raw_Data!P:P,MATCH(Product_Master!A1127,Raw_Data!N:N,0)),"NOT FOUND")</f>
        <v>Storage</v>
      </c>
      <c r="E1127" s="11">
        <f>AVERAGEIF(Raw_Data!N:N,Product_Master!A1127,Raw_Data!R:R)</f>
        <v>268.15649999999999</v>
      </c>
      <c r="F1127" s="11">
        <f>AVERAGEIF(Raw_Data!N:N,Product_Master!A1127,Raw_Data!U:U)</f>
        <v>63.583500000000001</v>
      </c>
      <c r="G1127">
        <f>SUMIF(Raw_Data!N:N,Product_Master!A1127,Raw_Data!S:S)</f>
        <v>20</v>
      </c>
      <c r="H1127" s="11">
        <f>SUMIF(Raw_Data!N:N,Product_Master!A1127,Raw_Data!R:R)</f>
        <v>1072.626</v>
      </c>
      <c r="I1127" s="13">
        <f t="shared" si="34"/>
        <v>23.711340206185568</v>
      </c>
      <c r="J1127" t="str">
        <f t="shared" si="35"/>
        <v>Medium</v>
      </c>
    </row>
    <row r="1128" spans="1:10" x14ac:dyDescent="0.3">
      <c r="A1128" t="s">
        <v>4505</v>
      </c>
      <c r="B1128" t="str">
        <f>IFERROR(INDEX(Raw_Data!Q:Q,MATCH(Product_Master!A1128,Raw_Data!N:N,0)),"NOT FOUND")</f>
        <v>Blackstonian Pencils</v>
      </c>
      <c r="C1128" t="str">
        <f>IFERROR(INDEX(Raw_Data!O:O,MATCH(Product_Master!A1128,Raw_Data!N:N,0)),"NOT FOUND")</f>
        <v>Office Supplies</v>
      </c>
      <c r="D1128" t="str">
        <f>IFERROR(INDEX(Raw_Data!P:P,MATCH(Product_Master!A1128,Raw_Data!N:N,0)),"NOT FOUND")</f>
        <v>Art</v>
      </c>
      <c r="E1128" s="11">
        <f>AVERAGEIF(Raw_Data!N:N,Product_Master!A1128,Raw_Data!R:R)</f>
        <v>12.282</v>
      </c>
      <c r="F1128" s="11">
        <f>AVERAGEIF(Raw_Data!N:N,Product_Master!A1128,Raw_Data!U:U)</f>
        <v>3.1505999999999998</v>
      </c>
      <c r="G1128">
        <f>SUMIF(Raw_Data!N:N,Product_Master!A1128,Raw_Data!S:S)</f>
        <v>19</v>
      </c>
      <c r="H1128" s="11">
        <f>SUMIF(Raw_Data!N:N,Product_Master!A1128,Raw_Data!R:R)</f>
        <v>49.128</v>
      </c>
      <c r="I1128" s="13">
        <f t="shared" si="34"/>
        <v>25.652173913043473</v>
      </c>
      <c r="J1128" t="str">
        <f t="shared" si="35"/>
        <v>Low Performer</v>
      </c>
    </row>
    <row r="1129" spans="1:10" x14ac:dyDescent="0.3">
      <c r="A1129" t="s">
        <v>4508</v>
      </c>
      <c r="B1129" t="str">
        <f>IFERROR(INDEX(Raw_Data!Q:Q,MATCH(Product_Master!A1129,Raw_Data!N:N,0)),"NOT FOUND")</f>
        <v>Xerox 1919</v>
      </c>
      <c r="C1129" t="str">
        <f>IFERROR(INDEX(Raw_Data!O:O,MATCH(Product_Master!A1129,Raw_Data!N:N,0)),"NOT FOUND")</f>
        <v>Office Supplies</v>
      </c>
      <c r="D1129" t="str">
        <f>IFERROR(INDEX(Raw_Data!P:P,MATCH(Product_Master!A1129,Raw_Data!N:N,0)),"NOT FOUND")</f>
        <v>Paper</v>
      </c>
      <c r="E1129" s="11">
        <f>AVERAGEIF(Raw_Data!N:N,Product_Master!A1129,Raw_Data!R:R)</f>
        <v>173.97977777777777</v>
      </c>
      <c r="F1129" s="11">
        <f>AVERAGEIF(Raw_Data!N:N,Product_Master!A1129,Raw_Data!U:U)</f>
        <v>81.069111111111113</v>
      </c>
      <c r="G1129">
        <f>SUMIF(Raw_Data!N:N,Product_Master!A1129,Raw_Data!S:S)</f>
        <v>40</v>
      </c>
      <c r="H1129" s="11">
        <f>SUMIF(Raw_Data!N:N,Product_Master!A1129,Raw_Data!R:R)</f>
        <v>1565.818</v>
      </c>
      <c r="I1129" s="13">
        <f t="shared" si="34"/>
        <v>46.596858638743463</v>
      </c>
      <c r="J1129" t="str">
        <f t="shared" si="35"/>
        <v>High Performer</v>
      </c>
    </row>
    <row r="1130" spans="1:10" x14ac:dyDescent="0.3">
      <c r="A1130" t="s">
        <v>4512</v>
      </c>
      <c r="B1130" t="str">
        <f>IFERROR(INDEX(Raw_Data!Q:Q,MATCH(Product_Master!A1130,Raw_Data!N:N,0)),"NOT FOUND")</f>
        <v>Tops Wirebound Message Log Books</v>
      </c>
      <c r="C1130" t="str">
        <f>IFERROR(INDEX(Raw_Data!O:O,MATCH(Product_Master!A1130,Raw_Data!N:N,0)),"NOT FOUND")</f>
        <v>Office Supplies</v>
      </c>
      <c r="D1130" t="str">
        <f>IFERROR(INDEX(Raw_Data!P:P,MATCH(Product_Master!A1130,Raw_Data!N:N,0)),"NOT FOUND")</f>
        <v>Paper</v>
      </c>
      <c r="E1130" s="11">
        <f>AVERAGEIF(Raw_Data!N:N,Product_Master!A1130,Raw_Data!R:R)</f>
        <v>12.282666666666666</v>
      </c>
      <c r="F1130" s="11">
        <f>AVERAGEIF(Raw_Data!N:N,Product_Master!A1130,Raw_Data!U:U)</f>
        <v>4.8801666666666668</v>
      </c>
      <c r="G1130">
        <f>SUMIF(Raw_Data!N:N,Product_Master!A1130,Raw_Data!S:S)</f>
        <v>25</v>
      </c>
      <c r="H1130" s="11">
        <f>SUMIF(Raw_Data!N:N,Product_Master!A1130,Raw_Data!R:R)</f>
        <v>73.695999999999998</v>
      </c>
      <c r="I1130" s="13">
        <f t="shared" si="34"/>
        <v>39.732142857142861</v>
      </c>
      <c r="J1130" t="str">
        <f t="shared" si="35"/>
        <v>Low Performer</v>
      </c>
    </row>
    <row r="1131" spans="1:10" x14ac:dyDescent="0.3">
      <c r="A1131" t="s">
        <v>4517</v>
      </c>
      <c r="B1131" t="str">
        <f>IFERROR(INDEX(Raw_Data!Q:Q,MATCH(Product_Master!A1131,Raw_Data!N:N,0)),"NOT FOUND")</f>
        <v>AT&amp;T CL82213</v>
      </c>
      <c r="C1131" t="str">
        <f>IFERROR(INDEX(Raw_Data!O:O,MATCH(Product_Master!A1131,Raw_Data!N:N,0)),"NOT FOUND")</f>
        <v>Technology</v>
      </c>
      <c r="D1131" t="str">
        <f>IFERROR(INDEX(Raw_Data!P:P,MATCH(Product_Master!A1131,Raw_Data!N:N,0)),"NOT FOUND")</f>
        <v>Phones</v>
      </c>
      <c r="E1131" s="11">
        <f>AVERAGEIF(Raw_Data!N:N,Product_Master!A1131,Raw_Data!R:R)</f>
        <v>96.246799999999993</v>
      </c>
      <c r="F1131" s="11">
        <f>AVERAGEIF(Raw_Data!N:N,Product_Master!A1131,Raw_Data!U:U)</f>
        <v>26.264940000000003</v>
      </c>
      <c r="G1131">
        <f>SUMIF(Raw_Data!N:N,Product_Master!A1131,Raw_Data!S:S)</f>
        <v>17</v>
      </c>
      <c r="H1131" s="11">
        <f>SUMIF(Raw_Data!N:N,Product_Master!A1131,Raw_Data!R:R)</f>
        <v>481.23399999999998</v>
      </c>
      <c r="I1131" s="13">
        <f t="shared" si="34"/>
        <v>27.289156626506028</v>
      </c>
      <c r="J1131" t="str">
        <f t="shared" si="35"/>
        <v>Medium</v>
      </c>
    </row>
    <row r="1132" spans="1:10" x14ac:dyDescent="0.3">
      <c r="A1132" t="s">
        <v>4523</v>
      </c>
      <c r="B1132" t="str">
        <f>IFERROR(INDEX(Raw_Data!Q:Q,MATCH(Product_Master!A1132,Raw_Data!N:N,0)),"NOT FOUND")</f>
        <v>Maxell LTO Ultrium - 800 GB</v>
      </c>
      <c r="C1132" t="str">
        <f>IFERROR(INDEX(Raw_Data!O:O,MATCH(Product_Master!A1132,Raw_Data!N:N,0)),"NOT FOUND")</f>
        <v>Technology</v>
      </c>
      <c r="D1132" t="str">
        <f>IFERROR(INDEX(Raw_Data!P:P,MATCH(Product_Master!A1132,Raw_Data!N:N,0)),"NOT FOUND")</f>
        <v>Accessories</v>
      </c>
      <c r="E1132" s="11">
        <f>AVERAGEIF(Raw_Data!N:N,Product_Master!A1132,Raw_Data!R:R)</f>
        <v>135.75149999999999</v>
      </c>
      <c r="F1132" s="11">
        <f>AVERAGEIF(Raw_Data!N:N,Product_Master!A1132,Raw_Data!U:U)</f>
        <v>19.558012500000004</v>
      </c>
      <c r="G1132">
        <f>SUMIF(Raw_Data!N:N,Product_Master!A1132,Raw_Data!S:S)</f>
        <v>41</v>
      </c>
      <c r="H1132" s="11">
        <f>SUMIF(Raw_Data!N:N,Product_Master!A1132,Raw_Data!R:R)</f>
        <v>1086.0119999999999</v>
      </c>
      <c r="I1132" s="13">
        <f t="shared" si="34"/>
        <v>14.407216494845365</v>
      </c>
      <c r="J1132" t="str">
        <f t="shared" si="35"/>
        <v>Medium</v>
      </c>
    </row>
    <row r="1133" spans="1:10" x14ac:dyDescent="0.3">
      <c r="A1133" t="s">
        <v>4527</v>
      </c>
      <c r="B1133" t="str">
        <f>IFERROR(INDEX(Raw_Data!Q:Q,MATCH(Product_Master!A1133,Raw_Data!N:N,0)),"NOT FOUND")</f>
        <v>Office Star - Professional Matrix Back Chair with 2-to-1 Synchro Tilt and Mesh Fabric Seat</v>
      </c>
      <c r="C1133" t="str">
        <f>IFERROR(INDEX(Raw_Data!O:O,MATCH(Product_Master!A1133,Raw_Data!N:N,0)),"NOT FOUND")</f>
        <v>Furniture</v>
      </c>
      <c r="D1133" t="str">
        <f>IFERROR(INDEX(Raw_Data!P:P,MATCH(Product_Master!A1133,Raw_Data!N:N,0)),"NOT FOUND")</f>
        <v>Chairs</v>
      </c>
      <c r="E1133" s="11">
        <f>AVERAGEIF(Raw_Data!N:N,Product_Master!A1133,Raw_Data!R:R)</f>
        <v>1096.8125</v>
      </c>
      <c r="F1133" s="11">
        <f>AVERAGEIF(Raw_Data!N:N,Product_Master!A1133,Raw_Data!U:U)</f>
        <v>163.20569999999998</v>
      </c>
      <c r="G1133">
        <f>SUMIF(Raw_Data!N:N,Product_Master!A1133,Raw_Data!S:S)</f>
        <v>28</v>
      </c>
      <c r="H1133" s="11">
        <f>SUMIF(Raw_Data!N:N,Product_Master!A1133,Raw_Data!R:R)</f>
        <v>8774.5</v>
      </c>
      <c r="I1133" s="13">
        <f t="shared" si="34"/>
        <v>14.879999999999999</v>
      </c>
      <c r="J1133" t="str">
        <f t="shared" si="35"/>
        <v>High Performer</v>
      </c>
    </row>
    <row r="1134" spans="1:10" x14ac:dyDescent="0.3">
      <c r="A1134" t="s">
        <v>4529</v>
      </c>
      <c r="B1134" t="str">
        <f>IFERROR(INDEX(Raw_Data!Q:Q,MATCH(Product_Master!A1134,Raw_Data!N:N,0)),"NOT FOUND")</f>
        <v>Hunt BOSTON Vista Battery-Operated Pencil Sharpener, Black</v>
      </c>
      <c r="C1134" t="str">
        <f>IFERROR(INDEX(Raw_Data!O:O,MATCH(Product_Master!A1134,Raw_Data!N:N,0)),"NOT FOUND")</f>
        <v>Office Supplies</v>
      </c>
      <c r="D1134" t="str">
        <f>IFERROR(INDEX(Raw_Data!P:P,MATCH(Product_Master!A1134,Raw_Data!N:N,0)),"NOT FOUND")</f>
        <v>Art</v>
      </c>
      <c r="E1134" s="11">
        <f>AVERAGEIF(Raw_Data!N:N,Product_Master!A1134,Raw_Data!R:R)</f>
        <v>20.988</v>
      </c>
      <c r="F1134" s="11">
        <f>AVERAGEIF(Raw_Data!N:N,Product_Master!A1134,Raw_Data!U:U)</f>
        <v>3.9644000000000004</v>
      </c>
      <c r="G1134">
        <f>SUMIF(Raw_Data!N:N,Product_Master!A1134,Raw_Data!S:S)</f>
        <v>8</v>
      </c>
      <c r="H1134" s="11">
        <f>SUMIF(Raw_Data!N:N,Product_Master!A1134,Raw_Data!R:R)</f>
        <v>83.951999999999998</v>
      </c>
      <c r="I1134" s="13">
        <f t="shared" si="34"/>
        <v>18.888888888888893</v>
      </c>
      <c r="J1134" t="str">
        <f t="shared" si="35"/>
        <v>Low Performer</v>
      </c>
    </row>
    <row r="1135" spans="1:10" x14ac:dyDescent="0.3">
      <c r="A1135" t="s">
        <v>4540</v>
      </c>
      <c r="B1135" t="str">
        <f>IFERROR(INDEX(Raw_Data!Q:Q,MATCH(Product_Master!A1135,Raw_Data!N:N,0)),"NOT FOUND")</f>
        <v>GE 30522EE2</v>
      </c>
      <c r="C1135" t="str">
        <f>IFERROR(INDEX(Raw_Data!O:O,MATCH(Product_Master!A1135,Raw_Data!N:N,0)),"NOT FOUND")</f>
        <v>Technology</v>
      </c>
      <c r="D1135" t="str">
        <f>IFERROR(INDEX(Raw_Data!P:P,MATCH(Product_Master!A1135,Raw_Data!N:N,0)),"NOT FOUND")</f>
        <v>Phones</v>
      </c>
      <c r="E1135" s="11">
        <f>AVERAGEIF(Raw_Data!N:N,Product_Master!A1135,Raw_Data!R:R)</f>
        <v>386.63333333333338</v>
      </c>
      <c r="F1135" s="11">
        <f>AVERAGEIF(Raw_Data!N:N,Product_Master!A1135,Raw_Data!U:U)</f>
        <v>112.12366666666667</v>
      </c>
      <c r="G1135">
        <f>SUMIF(Raw_Data!N:N,Product_Master!A1135,Raw_Data!S:S)</f>
        <v>10</v>
      </c>
      <c r="H1135" s="11">
        <f>SUMIF(Raw_Data!N:N,Product_Master!A1135,Raw_Data!R:R)</f>
        <v>1159.9000000000001</v>
      </c>
      <c r="I1135" s="13">
        <f t="shared" si="34"/>
        <v>28.999999999999996</v>
      </c>
      <c r="J1135" t="str">
        <f t="shared" si="35"/>
        <v>Medium</v>
      </c>
    </row>
    <row r="1136" spans="1:10" x14ac:dyDescent="0.3">
      <c r="A1136" t="s">
        <v>4546</v>
      </c>
      <c r="B1136" t="str">
        <f>IFERROR(INDEX(Raw_Data!Q:Q,MATCH(Product_Master!A1136,Raw_Data!N:N,0)),"NOT FOUND")</f>
        <v>Ink Jet Note and Greeting Cards, 8-1/2" x 5-1/2" Card Size</v>
      </c>
      <c r="C1136" t="str">
        <f>IFERROR(INDEX(Raw_Data!O:O,MATCH(Product_Master!A1136,Raw_Data!N:N,0)),"NOT FOUND")</f>
        <v>Office Supplies</v>
      </c>
      <c r="D1136" t="str">
        <f>IFERROR(INDEX(Raw_Data!P:P,MATCH(Product_Master!A1136,Raw_Data!N:N,0)),"NOT FOUND")</f>
        <v>Paper</v>
      </c>
      <c r="E1136" s="11">
        <f>AVERAGEIF(Raw_Data!N:N,Product_Master!A1136,Raw_Data!R:R)</f>
        <v>40.463999999999999</v>
      </c>
      <c r="F1136" s="11">
        <f>AVERAGEIF(Raw_Data!N:N,Product_Master!A1136,Raw_Data!U:U)</f>
        <v>16.185599999999997</v>
      </c>
      <c r="G1136">
        <f>SUMIF(Raw_Data!N:N,Product_Master!A1136,Raw_Data!S:S)</f>
        <v>6</v>
      </c>
      <c r="H1136" s="11">
        <f>SUMIF(Raw_Data!N:N,Product_Master!A1136,Raw_Data!R:R)</f>
        <v>121.392</v>
      </c>
      <c r="I1136" s="13">
        <f t="shared" si="34"/>
        <v>40</v>
      </c>
      <c r="J1136" t="str">
        <f t="shared" si="35"/>
        <v>Low Performer</v>
      </c>
    </row>
    <row r="1137" spans="1:10" x14ac:dyDescent="0.3">
      <c r="A1137" t="s">
        <v>4550</v>
      </c>
      <c r="B1137" t="str">
        <f>IFERROR(INDEX(Raw_Data!Q:Q,MATCH(Product_Master!A1137,Raw_Data!N:N,0)),"NOT FOUND")</f>
        <v>Logitech Wireless Marathon Mouse M705</v>
      </c>
      <c r="C1137" t="str">
        <f>IFERROR(INDEX(Raw_Data!O:O,MATCH(Product_Master!A1137,Raw_Data!N:N,0)),"NOT FOUND")</f>
        <v>Technology</v>
      </c>
      <c r="D1137" t="str">
        <f>IFERROR(INDEX(Raw_Data!P:P,MATCH(Product_Master!A1137,Raw_Data!N:N,0)),"NOT FOUND")</f>
        <v>Accessories</v>
      </c>
      <c r="E1137" s="11">
        <f>AVERAGEIF(Raw_Data!N:N,Product_Master!A1137,Raw_Data!R:R)</f>
        <v>176.21475000000001</v>
      </c>
      <c r="F1137" s="11">
        <f>AVERAGEIF(Raw_Data!N:N,Product_Master!A1137,Raw_Data!U:U)</f>
        <v>69.361125000000001</v>
      </c>
      <c r="G1137">
        <f>SUMIF(Raw_Data!N:N,Product_Master!A1137,Raw_Data!S:S)</f>
        <v>30</v>
      </c>
      <c r="H1137" s="11">
        <f>SUMIF(Raw_Data!N:N,Product_Master!A1137,Raw_Data!R:R)</f>
        <v>1409.7180000000001</v>
      </c>
      <c r="I1137" s="13">
        <f t="shared" si="34"/>
        <v>39.361702127659576</v>
      </c>
      <c r="J1137" t="str">
        <f t="shared" si="35"/>
        <v>High Performer</v>
      </c>
    </row>
    <row r="1138" spans="1:10" x14ac:dyDescent="0.3">
      <c r="A1138" t="s">
        <v>4557</v>
      </c>
      <c r="B1138" t="str">
        <f>IFERROR(INDEX(Raw_Data!Q:Q,MATCH(Product_Master!A1138,Raw_Data!N:N,0)),"NOT FOUND")</f>
        <v>Mediabridge Sport Armband iPhone 5s</v>
      </c>
      <c r="C1138" t="str">
        <f>IFERROR(INDEX(Raw_Data!O:O,MATCH(Product_Master!A1138,Raw_Data!N:N,0)),"NOT FOUND")</f>
        <v>Technology</v>
      </c>
      <c r="D1138" t="str">
        <f>IFERROR(INDEX(Raw_Data!P:P,MATCH(Product_Master!A1138,Raw_Data!N:N,0)),"NOT FOUND")</f>
        <v>Phones</v>
      </c>
      <c r="E1138" s="11">
        <f>AVERAGEIF(Raw_Data!N:N,Product_Master!A1138,Raw_Data!R:R)</f>
        <v>36.820285714285717</v>
      </c>
      <c r="F1138" s="11">
        <f>AVERAGEIF(Raw_Data!N:N,Product_Master!A1138,Raw_Data!U:U)</f>
        <v>-5.5658571428571424</v>
      </c>
      <c r="G1138">
        <f>SUMIF(Raw_Data!N:N,Product_Master!A1138,Raw_Data!S:S)</f>
        <v>30</v>
      </c>
      <c r="H1138" s="11">
        <f>SUMIF(Raw_Data!N:N,Product_Master!A1138,Raw_Data!R:R)</f>
        <v>257.74200000000002</v>
      </c>
      <c r="I1138" s="13">
        <f t="shared" si="34"/>
        <v>-15.116279069767439</v>
      </c>
      <c r="J1138" t="str">
        <f t="shared" si="35"/>
        <v>Low Performer</v>
      </c>
    </row>
    <row r="1139" spans="1:10" x14ac:dyDescent="0.3">
      <c r="A1139" t="s">
        <v>4560</v>
      </c>
      <c r="B1139" t="str">
        <f>IFERROR(INDEX(Raw_Data!Q:Q,MATCH(Product_Master!A1139,Raw_Data!N:N,0)),"NOT FOUND")</f>
        <v>DAX Cubicle Frames - 8x10</v>
      </c>
      <c r="C1139" t="str">
        <f>IFERROR(INDEX(Raw_Data!O:O,MATCH(Product_Master!A1139,Raw_Data!N:N,0)),"NOT FOUND")</f>
        <v>Furniture</v>
      </c>
      <c r="D1139" t="str">
        <f>IFERROR(INDEX(Raw_Data!P:P,MATCH(Product_Master!A1139,Raw_Data!N:N,0)),"NOT FOUND")</f>
        <v>Furnishings</v>
      </c>
      <c r="E1139" s="11">
        <f>AVERAGEIF(Raw_Data!N:N,Product_Master!A1139,Raw_Data!R:R)</f>
        <v>25.1572</v>
      </c>
      <c r="F1139" s="11">
        <f>AVERAGEIF(Raw_Data!N:N,Product_Master!A1139,Raw_Data!U:U)</f>
        <v>4.1543999999999999</v>
      </c>
      <c r="G1139">
        <f>SUMIF(Raw_Data!N:N,Product_Master!A1139,Raw_Data!S:S)</f>
        <v>26</v>
      </c>
      <c r="H1139" s="11">
        <f>SUMIF(Raw_Data!N:N,Product_Master!A1139,Raw_Data!R:R)</f>
        <v>125.786</v>
      </c>
      <c r="I1139" s="13">
        <f t="shared" si="34"/>
        <v>16.513761467889911</v>
      </c>
      <c r="J1139" t="str">
        <f t="shared" si="35"/>
        <v>Low Performer</v>
      </c>
    </row>
    <row r="1140" spans="1:10" x14ac:dyDescent="0.3">
      <c r="A1140" t="s">
        <v>4562</v>
      </c>
      <c r="B1140" t="str">
        <f>IFERROR(INDEX(Raw_Data!Q:Q,MATCH(Product_Master!A1140,Raw_Data!N:N,0)),"NOT FOUND")</f>
        <v>Xerox 1929</v>
      </c>
      <c r="C1140" t="str">
        <f>IFERROR(INDEX(Raw_Data!O:O,MATCH(Product_Master!A1140,Raw_Data!N:N,0)),"NOT FOUND")</f>
        <v>Office Supplies</v>
      </c>
      <c r="D1140" t="str">
        <f>IFERROR(INDEX(Raw_Data!P:P,MATCH(Product_Master!A1140,Raw_Data!N:N,0)),"NOT FOUND")</f>
        <v>Paper</v>
      </c>
      <c r="E1140" s="11">
        <f>AVERAGEIF(Raw_Data!N:N,Product_Master!A1140,Raw_Data!R:R)</f>
        <v>87.933999999999997</v>
      </c>
      <c r="F1140" s="11">
        <f>AVERAGEIF(Raw_Data!N:N,Product_Master!A1140,Raw_Data!U:U)</f>
        <v>38.599600000000002</v>
      </c>
      <c r="G1140">
        <f>SUMIF(Raw_Data!N:N,Product_Master!A1140,Raw_Data!S:S)</f>
        <v>16</v>
      </c>
      <c r="H1140" s="11">
        <f>SUMIF(Raw_Data!N:N,Product_Master!A1140,Raw_Data!R:R)</f>
        <v>351.73599999999999</v>
      </c>
      <c r="I1140" s="13">
        <f t="shared" si="34"/>
        <v>43.896103896103902</v>
      </c>
      <c r="J1140" t="str">
        <f t="shared" si="35"/>
        <v>Medium</v>
      </c>
    </row>
    <row r="1141" spans="1:10" x14ac:dyDescent="0.3">
      <c r="A1141" t="s">
        <v>4570</v>
      </c>
      <c r="B1141" t="str">
        <f>IFERROR(INDEX(Raw_Data!Q:Q,MATCH(Product_Master!A1141,Raw_Data!N:N,0)),"NOT FOUND")</f>
        <v>Avery 501</v>
      </c>
      <c r="C1141" t="str">
        <f>IFERROR(INDEX(Raw_Data!O:O,MATCH(Product_Master!A1141,Raw_Data!N:N,0)),"NOT FOUND")</f>
        <v>Office Supplies</v>
      </c>
      <c r="D1141" t="str">
        <f>IFERROR(INDEX(Raw_Data!P:P,MATCH(Product_Master!A1141,Raw_Data!N:N,0)),"NOT FOUND")</f>
        <v>Labels</v>
      </c>
      <c r="E1141" s="11">
        <f>AVERAGEIF(Raw_Data!N:N,Product_Master!A1141,Raw_Data!R:R)</f>
        <v>8.3025000000000002</v>
      </c>
      <c r="F1141" s="11">
        <f>AVERAGEIF(Raw_Data!N:N,Product_Master!A1141,Raw_Data!U:U)</f>
        <v>2.9243249999999996</v>
      </c>
      <c r="G1141">
        <f>SUMIF(Raw_Data!N:N,Product_Master!A1141,Raw_Data!S:S)</f>
        <v>22</v>
      </c>
      <c r="H1141" s="11">
        <f>SUMIF(Raw_Data!N:N,Product_Master!A1141,Raw_Data!R:R)</f>
        <v>66.42</v>
      </c>
      <c r="I1141" s="13">
        <f t="shared" si="34"/>
        <v>35.222222222222214</v>
      </c>
      <c r="J1141" t="str">
        <f t="shared" si="35"/>
        <v>Low Performer</v>
      </c>
    </row>
    <row r="1142" spans="1:10" x14ac:dyDescent="0.3">
      <c r="A1142" t="s">
        <v>4573</v>
      </c>
      <c r="B1142" t="str">
        <f>IFERROR(INDEX(Raw_Data!Q:Q,MATCH(Product_Master!A1142,Raw_Data!N:N,0)),"NOT FOUND")</f>
        <v>Avery 513</v>
      </c>
      <c r="C1142" t="str">
        <f>IFERROR(INDEX(Raw_Data!O:O,MATCH(Product_Master!A1142,Raw_Data!N:N,0)),"NOT FOUND")</f>
        <v>Office Supplies</v>
      </c>
      <c r="D1142" t="str">
        <f>IFERROR(INDEX(Raw_Data!P:P,MATCH(Product_Master!A1142,Raw_Data!N:N,0)),"NOT FOUND")</f>
        <v>Labels</v>
      </c>
      <c r="E1142" s="11">
        <f>AVERAGEIF(Raw_Data!N:N,Product_Master!A1142,Raw_Data!R:R)</f>
        <v>18.724799999999998</v>
      </c>
      <c r="F1142" s="11">
        <f>AVERAGEIF(Raw_Data!N:N,Product_Master!A1142,Raw_Data!U:U)</f>
        <v>6.8923199999999998</v>
      </c>
      <c r="G1142">
        <f>SUMIF(Raw_Data!N:N,Product_Master!A1142,Raw_Data!S:S)</f>
        <v>22</v>
      </c>
      <c r="H1142" s="11">
        <f>SUMIF(Raw_Data!N:N,Product_Master!A1142,Raw_Data!R:R)</f>
        <v>93.623999999999995</v>
      </c>
      <c r="I1142" s="13">
        <f t="shared" si="34"/>
        <v>36.808510638297875</v>
      </c>
      <c r="J1142" t="str">
        <f t="shared" si="35"/>
        <v>Low Performer</v>
      </c>
    </row>
    <row r="1143" spans="1:10" x14ac:dyDescent="0.3">
      <c r="A1143" t="s">
        <v>4578</v>
      </c>
      <c r="B1143" t="str">
        <f>IFERROR(INDEX(Raw_Data!Q:Q,MATCH(Product_Master!A1143,Raw_Data!N:N,0)),"NOT FOUND")</f>
        <v>Harmony Air Purifier</v>
      </c>
      <c r="C1143" t="str">
        <f>IFERROR(INDEX(Raw_Data!O:O,MATCH(Product_Master!A1143,Raw_Data!N:N,0)),"NOT FOUND")</f>
        <v>Office Supplies</v>
      </c>
      <c r="D1143" t="str">
        <f>IFERROR(INDEX(Raw_Data!P:P,MATCH(Product_Master!A1143,Raw_Data!N:N,0)),"NOT FOUND")</f>
        <v>Appliances</v>
      </c>
      <c r="E1143" s="11">
        <f>AVERAGEIF(Raw_Data!N:N,Product_Master!A1143,Raw_Data!R:R)</f>
        <v>389.34</v>
      </c>
      <c r="F1143" s="11">
        <f>AVERAGEIF(Raw_Data!N:N,Product_Master!A1143,Raw_Data!U:U)</f>
        <v>74.844000000000008</v>
      </c>
      <c r="G1143">
        <f>SUMIF(Raw_Data!N:N,Product_Master!A1143,Raw_Data!S:S)</f>
        <v>13</v>
      </c>
      <c r="H1143" s="11">
        <f>SUMIF(Raw_Data!N:N,Product_Master!A1143,Raw_Data!R:R)</f>
        <v>1946.6999999999998</v>
      </c>
      <c r="I1143" s="13">
        <f t="shared" si="34"/>
        <v>19.223300970873787</v>
      </c>
      <c r="J1143" t="str">
        <f t="shared" si="35"/>
        <v>High Performer</v>
      </c>
    </row>
    <row r="1144" spans="1:10" x14ac:dyDescent="0.3">
      <c r="A1144" t="s">
        <v>4580</v>
      </c>
      <c r="B1144" t="str">
        <f>IFERROR(INDEX(Raw_Data!Q:Q,MATCH(Product_Master!A1144,Raw_Data!N:N,0)),"NOT FOUND")</f>
        <v>Electrix Incandescent Magnifying Lamp, Black</v>
      </c>
      <c r="C1144" t="str">
        <f>IFERROR(INDEX(Raw_Data!O:O,MATCH(Product_Master!A1144,Raw_Data!N:N,0)),"NOT FOUND")</f>
        <v>Furniture</v>
      </c>
      <c r="D1144" t="str">
        <f>IFERROR(INDEX(Raw_Data!P:P,MATCH(Product_Master!A1144,Raw_Data!N:N,0)),"NOT FOUND")</f>
        <v>Furnishings</v>
      </c>
      <c r="E1144" s="11">
        <f>AVERAGEIF(Raw_Data!N:N,Product_Master!A1144,Raw_Data!R:R)</f>
        <v>58.64</v>
      </c>
      <c r="F1144" s="11">
        <f>AVERAGEIF(Raw_Data!N:N,Product_Master!A1144,Raw_Data!U:U)</f>
        <v>-8.2462499999999999</v>
      </c>
      <c r="G1144">
        <f>SUMIF(Raw_Data!N:N,Product_Master!A1144,Raw_Data!S:S)</f>
        <v>5</v>
      </c>
      <c r="H1144" s="11">
        <f>SUMIF(Raw_Data!N:N,Product_Master!A1144,Raw_Data!R:R)</f>
        <v>117.28</v>
      </c>
      <c r="I1144" s="13">
        <f t="shared" si="34"/>
        <v>-14.0625</v>
      </c>
      <c r="J1144" t="str">
        <f t="shared" si="35"/>
        <v>Low Performer</v>
      </c>
    </row>
    <row r="1145" spans="1:10" x14ac:dyDescent="0.3">
      <c r="A1145" t="s">
        <v>4583</v>
      </c>
      <c r="B1145" t="str">
        <f>IFERROR(INDEX(Raw_Data!Q:Q,MATCH(Product_Master!A1145,Raw_Data!N:N,0)),"NOT FOUND")</f>
        <v>Honeywell Enviracaire Portable Air Cleaner for up to 8 x 10 Room</v>
      </c>
      <c r="C1145" t="str">
        <f>IFERROR(INDEX(Raw_Data!O:O,MATCH(Product_Master!A1145,Raw_Data!N:N,0)),"NOT FOUND")</f>
        <v>Office Supplies</v>
      </c>
      <c r="D1145" t="str">
        <f>IFERROR(INDEX(Raw_Data!P:P,MATCH(Product_Master!A1145,Raw_Data!N:N,0)),"NOT FOUND")</f>
        <v>Appliances</v>
      </c>
      <c r="E1145" s="11">
        <f>AVERAGEIF(Raw_Data!N:N,Product_Master!A1145,Raw_Data!R:R)</f>
        <v>149.60399999999998</v>
      </c>
      <c r="F1145" s="11">
        <f>AVERAGEIF(Raw_Data!N:N,Product_Master!A1145,Raw_Data!U:U)</f>
        <v>-88.61160000000001</v>
      </c>
      <c r="G1145">
        <f>SUMIF(Raw_Data!N:N,Product_Master!A1145,Raw_Data!S:S)</f>
        <v>9</v>
      </c>
      <c r="H1145" s="11">
        <f>SUMIF(Raw_Data!N:N,Product_Master!A1145,Raw_Data!R:R)</f>
        <v>299.20799999999997</v>
      </c>
      <c r="I1145" s="13">
        <f t="shared" si="34"/>
        <v>-59.230769230769241</v>
      </c>
      <c r="J1145" t="str">
        <f t="shared" si="35"/>
        <v>Medium</v>
      </c>
    </row>
    <row r="1146" spans="1:10" x14ac:dyDescent="0.3">
      <c r="A1146" t="s">
        <v>4585</v>
      </c>
      <c r="B1146" t="str">
        <f>IFERROR(INDEX(Raw_Data!Q:Q,MATCH(Product_Master!A1146,Raw_Data!N:N,0)),"NOT FOUND")</f>
        <v>Global Stack Chair with Arms, Black</v>
      </c>
      <c r="C1146" t="str">
        <f>IFERROR(INDEX(Raw_Data!O:O,MATCH(Product_Master!A1146,Raw_Data!N:N,0)),"NOT FOUND")</f>
        <v>Furniture</v>
      </c>
      <c r="D1146" t="str">
        <f>IFERROR(INDEX(Raw_Data!P:P,MATCH(Product_Master!A1146,Raw_Data!N:N,0)),"NOT FOUND")</f>
        <v>Chairs</v>
      </c>
      <c r="E1146" s="11">
        <f>AVERAGEIF(Raw_Data!N:N,Product_Master!A1146,Raw_Data!R:R)</f>
        <v>114.78057142857143</v>
      </c>
      <c r="F1146" s="11">
        <f>AVERAGEIF(Raw_Data!N:N,Product_Master!A1146,Raw_Data!U:U)</f>
        <v>17.859514285714287</v>
      </c>
      <c r="G1146">
        <f>SUMIF(Raw_Data!N:N,Product_Master!A1146,Raw_Data!S:S)</f>
        <v>31</v>
      </c>
      <c r="H1146" s="11">
        <f>SUMIF(Raw_Data!N:N,Product_Master!A1146,Raw_Data!R:R)</f>
        <v>803.46400000000006</v>
      </c>
      <c r="I1146" s="13">
        <f t="shared" si="34"/>
        <v>15.559701492537314</v>
      </c>
      <c r="J1146" t="str">
        <f t="shared" si="35"/>
        <v>Medium</v>
      </c>
    </row>
    <row r="1147" spans="1:10" x14ac:dyDescent="0.3">
      <c r="A1147" t="s">
        <v>4587</v>
      </c>
      <c r="B1147" t="str">
        <f>IFERROR(INDEX(Raw_Data!Q:Q,MATCH(Product_Master!A1147,Raw_Data!N:N,0)),"NOT FOUND")</f>
        <v>Xerox 206</v>
      </c>
      <c r="C1147" t="str">
        <f>IFERROR(INDEX(Raw_Data!O:O,MATCH(Product_Master!A1147,Raw_Data!N:N,0)),"NOT FOUND")</f>
        <v>Office Supplies</v>
      </c>
      <c r="D1147" t="str">
        <f>IFERROR(INDEX(Raw_Data!P:P,MATCH(Product_Master!A1147,Raw_Data!N:N,0)),"NOT FOUND")</f>
        <v>Paper</v>
      </c>
      <c r="E1147" s="11">
        <f>AVERAGEIF(Raw_Data!N:N,Product_Master!A1147,Raw_Data!R:R)</f>
        <v>12.182400000000001</v>
      </c>
      <c r="F1147" s="11">
        <f>AVERAGEIF(Raw_Data!N:N,Product_Master!A1147,Raw_Data!U:U)</f>
        <v>4.7692800000000002</v>
      </c>
      <c r="G1147">
        <f>SUMIF(Raw_Data!N:N,Product_Master!A1147,Raw_Data!S:S)</f>
        <v>11</v>
      </c>
      <c r="H1147" s="11">
        <f>SUMIF(Raw_Data!N:N,Product_Master!A1147,Raw_Data!R:R)</f>
        <v>60.912000000000006</v>
      </c>
      <c r="I1147" s="13">
        <f t="shared" si="34"/>
        <v>39.148936170212764</v>
      </c>
      <c r="J1147" t="str">
        <f t="shared" si="35"/>
        <v>Low Performer</v>
      </c>
    </row>
    <row r="1148" spans="1:10" x14ac:dyDescent="0.3">
      <c r="A1148" t="s">
        <v>4591</v>
      </c>
      <c r="B1148" t="str">
        <f>IFERROR(INDEX(Raw_Data!Q:Q,MATCH(Product_Master!A1148,Raw_Data!N:N,0)),"NOT FOUND")</f>
        <v>Seth Thomas 14" Day/Date Wall Clock</v>
      </c>
      <c r="C1148" t="str">
        <f>IFERROR(INDEX(Raw_Data!O:O,MATCH(Product_Master!A1148,Raw_Data!N:N,0)),"NOT FOUND")</f>
        <v>Furniture</v>
      </c>
      <c r="D1148" t="str">
        <f>IFERROR(INDEX(Raw_Data!P:P,MATCH(Product_Master!A1148,Raw_Data!N:N,0)),"NOT FOUND")</f>
        <v>Furnishings</v>
      </c>
      <c r="E1148" s="11">
        <f>AVERAGEIF(Raw_Data!N:N,Product_Master!A1148,Raw_Data!R:R)</f>
        <v>77.845333333333329</v>
      </c>
      <c r="F1148" s="11">
        <f>AVERAGEIF(Raw_Data!N:N,Product_Master!A1148,Raw_Data!U:U)</f>
        <v>27.008533333333332</v>
      </c>
      <c r="G1148">
        <f>SUMIF(Raw_Data!N:N,Product_Master!A1148,Raw_Data!S:S)</f>
        <v>17</v>
      </c>
      <c r="H1148" s="11">
        <f>SUMIF(Raw_Data!N:N,Product_Master!A1148,Raw_Data!R:R)</f>
        <v>467.072</v>
      </c>
      <c r="I1148" s="13">
        <f t="shared" si="34"/>
        <v>34.695121951219512</v>
      </c>
      <c r="J1148" t="str">
        <f t="shared" si="35"/>
        <v>Medium</v>
      </c>
    </row>
    <row r="1149" spans="1:10" x14ac:dyDescent="0.3">
      <c r="A1149" t="s">
        <v>4597</v>
      </c>
      <c r="B1149" t="str">
        <f>IFERROR(INDEX(Raw_Data!Q:Q,MATCH(Product_Master!A1149,Raw_Data!N:N,0)),"NOT FOUND")</f>
        <v>Samsung Galaxy S4 Mini</v>
      </c>
      <c r="C1149" t="str">
        <f>IFERROR(INDEX(Raw_Data!O:O,MATCH(Product_Master!A1149,Raw_Data!N:N,0)),"NOT FOUND")</f>
        <v>Technology</v>
      </c>
      <c r="D1149" t="str">
        <f>IFERROR(INDEX(Raw_Data!P:P,MATCH(Product_Master!A1149,Raw_Data!N:N,0)),"NOT FOUND")</f>
        <v>Phones</v>
      </c>
      <c r="E1149" s="11">
        <f>AVERAGEIF(Raw_Data!N:N,Product_Master!A1149,Raw_Data!R:R)</f>
        <v>1221.9740000000002</v>
      </c>
      <c r="F1149" s="11">
        <f>AVERAGEIF(Raw_Data!N:N,Product_Master!A1149,Raw_Data!U:U)</f>
        <v>220.89529999999999</v>
      </c>
      <c r="G1149">
        <f>SUMIF(Raw_Data!N:N,Product_Master!A1149,Raw_Data!S:S)</f>
        <v>15</v>
      </c>
      <c r="H1149" s="11">
        <f>SUMIF(Raw_Data!N:N,Product_Master!A1149,Raw_Data!R:R)</f>
        <v>6109.8700000000008</v>
      </c>
      <c r="I1149" s="13">
        <f t="shared" si="34"/>
        <v>18.076923076923073</v>
      </c>
      <c r="J1149" t="str">
        <f t="shared" si="35"/>
        <v>High Performer</v>
      </c>
    </row>
    <row r="1150" spans="1:10" x14ac:dyDescent="0.3">
      <c r="A1150" t="s">
        <v>4603</v>
      </c>
      <c r="B1150" t="str">
        <f>IFERROR(INDEX(Raw_Data!Q:Q,MATCH(Product_Master!A1150,Raw_Data!N:N,0)),"NOT FOUND")</f>
        <v>Apple iPhone 5</v>
      </c>
      <c r="C1150" t="str">
        <f>IFERROR(INDEX(Raw_Data!O:O,MATCH(Product_Master!A1150,Raw_Data!N:N,0)),"NOT FOUND")</f>
        <v>Technology</v>
      </c>
      <c r="D1150" t="str">
        <f>IFERROR(INDEX(Raw_Data!P:P,MATCH(Product_Master!A1150,Raw_Data!N:N,0)),"NOT FOUND")</f>
        <v>Phones</v>
      </c>
      <c r="E1150" s="11">
        <f>AVERAGEIF(Raw_Data!N:N,Product_Master!A1150,Raw_Data!R:R)</f>
        <v>2166.1000000000004</v>
      </c>
      <c r="F1150" s="11">
        <f>AVERAGEIF(Raw_Data!N:N,Product_Master!A1150,Raw_Data!U:U)</f>
        <v>268.59640000000002</v>
      </c>
      <c r="G1150">
        <f>SUMIF(Raw_Data!N:N,Product_Master!A1150,Raw_Data!S:S)</f>
        <v>24</v>
      </c>
      <c r="H1150" s="11">
        <f>SUMIF(Raw_Data!N:N,Product_Master!A1150,Raw_Data!R:R)</f>
        <v>12996.600000000002</v>
      </c>
      <c r="I1150" s="13">
        <f t="shared" si="34"/>
        <v>12.399999999999999</v>
      </c>
      <c r="J1150" t="str">
        <f t="shared" si="35"/>
        <v>High Performer</v>
      </c>
    </row>
    <row r="1151" spans="1:10" x14ac:dyDescent="0.3">
      <c r="A1151" t="s">
        <v>4607</v>
      </c>
      <c r="B1151" t="str">
        <f>IFERROR(INDEX(Raw_Data!Q:Q,MATCH(Product_Master!A1151,Raw_Data!N:N,0)),"NOT FOUND")</f>
        <v>Polycom VVX 310 VoIP phone</v>
      </c>
      <c r="C1151" t="str">
        <f>IFERROR(INDEX(Raw_Data!O:O,MATCH(Product_Master!A1151,Raw_Data!N:N,0)),"NOT FOUND")</f>
        <v>Technology</v>
      </c>
      <c r="D1151" t="str">
        <f>IFERROR(INDEX(Raw_Data!P:P,MATCH(Product_Master!A1151,Raw_Data!N:N,0)),"NOT FOUND")</f>
        <v>Phones</v>
      </c>
      <c r="E1151" s="11">
        <f>AVERAGEIF(Raw_Data!N:N,Product_Master!A1151,Raw_Data!R:R)</f>
        <v>778.45675000000006</v>
      </c>
      <c r="F1151" s="11">
        <f>AVERAGEIF(Raw_Data!N:N,Product_Master!A1151,Raw_Data!U:U)</f>
        <v>112.49375000000001</v>
      </c>
      <c r="G1151">
        <f>SUMIF(Raw_Data!N:N,Product_Master!A1151,Raw_Data!S:S)</f>
        <v>40</v>
      </c>
      <c r="H1151" s="11">
        <f>SUMIF(Raw_Data!N:N,Product_Master!A1151,Raw_Data!R:R)</f>
        <v>6227.6540000000005</v>
      </c>
      <c r="I1151" s="13">
        <f t="shared" si="34"/>
        <v>14.450867052023121</v>
      </c>
      <c r="J1151" t="str">
        <f t="shared" si="35"/>
        <v>High Performer</v>
      </c>
    </row>
    <row r="1152" spans="1:10" x14ac:dyDescent="0.3">
      <c r="A1152" t="s">
        <v>4611</v>
      </c>
      <c r="B1152" t="str">
        <f>IFERROR(INDEX(Raw_Data!Q:Q,MATCH(Product_Master!A1152,Raw_Data!N:N,0)),"NOT FOUND")</f>
        <v>Bady BDG101FRU Card Printer</v>
      </c>
      <c r="C1152" t="str">
        <f>IFERROR(INDEX(Raw_Data!O:O,MATCH(Product_Master!A1152,Raw_Data!N:N,0)),"NOT FOUND")</f>
        <v>Technology</v>
      </c>
      <c r="D1152" t="str">
        <f>IFERROR(INDEX(Raw_Data!P:P,MATCH(Product_Master!A1152,Raw_Data!N:N,0)),"NOT FOUND")</f>
        <v>Machines</v>
      </c>
      <c r="E1152" s="11">
        <f>AVERAGEIF(Raw_Data!N:N,Product_Master!A1152,Raw_Data!R:R)</f>
        <v>2319.971</v>
      </c>
      <c r="F1152" s="11">
        <f>AVERAGEIF(Raw_Data!N:N,Product_Master!A1152,Raw_Data!U:U)</f>
        <v>331.99585000000002</v>
      </c>
      <c r="G1152">
        <f>SUMIF(Raw_Data!N:N,Product_Master!A1152,Raw_Data!S:S)</f>
        <v>14</v>
      </c>
      <c r="H1152" s="11">
        <f>SUMIF(Raw_Data!N:N,Product_Master!A1152,Raw_Data!R:R)</f>
        <v>9279.884</v>
      </c>
      <c r="I1152" s="13">
        <f t="shared" si="34"/>
        <v>14.310344827586208</v>
      </c>
      <c r="J1152" t="str">
        <f t="shared" si="35"/>
        <v>High Performer</v>
      </c>
    </row>
    <row r="1153" spans="1:10" x14ac:dyDescent="0.3">
      <c r="A1153" t="s">
        <v>4613</v>
      </c>
      <c r="B1153" t="str">
        <f>IFERROR(INDEX(Raw_Data!Q:Q,MATCH(Product_Master!A1153,Raw_Data!N:N,0)),"NOT FOUND")</f>
        <v>Xerox 1998</v>
      </c>
      <c r="C1153" t="str">
        <f>IFERROR(INDEX(Raw_Data!O:O,MATCH(Product_Master!A1153,Raw_Data!N:N,0)),"NOT FOUND")</f>
        <v>Office Supplies</v>
      </c>
      <c r="D1153" t="str">
        <f>IFERROR(INDEX(Raw_Data!P:P,MATCH(Product_Master!A1153,Raw_Data!N:N,0)),"NOT FOUND")</f>
        <v>Paper</v>
      </c>
      <c r="E1153" s="11">
        <f>AVERAGEIF(Raw_Data!N:N,Product_Master!A1153,Raw_Data!R:R)</f>
        <v>23.327999999999999</v>
      </c>
      <c r="F1153" s="11">
        <f>AVERAGEIF(Raw_Data!N:N,Product_Master!A1153,Raw_Data!U:U)</f>
        <v>8.1647999999999996</v>
      </c>
      <c r="G1153">
        <f>SUMIF(Raw_Data!N:N,Product_Master!A1153,Raw_Data!S:S)</f>
        <v>9</v>
      </c>
      <c r="H1153" s="11">
        <f>SUMIF(Raw_Data!N:N,Product_Master!A1153,Raw_Data!R:R)</f>
        <v>46.655999999999999</v>
      </c>
      <c r="I1153" s="13">
        <f t="shared" si="34"/>
        <v>35</v>
      </c>
      <c r="J1153" t="str">
        <f t="shared" si="35"/>
        <v>Low Performer</v>
      </c>
    </row>
    <row r="1154" spans="1:10" x14ac:dyDescent="0.3">
      <c r="A1154" t="s">
        <v>4621</v>
      </c>
      <c r="B1154" t="str">
        <f>IFERROR(INDEX(Raw_Data!Q:Q,MATCH(Product_Master!A1154,Raw_Data!N:N,0)),"NOT FOUND")</f>
        <v>Honeywell Quietcare HEPA Air Cleaner</v>
      </c>
      <c r="C1154" t="str">
        <f>IFERROR(INDEX(Raw_Data!O:O,MATCH(Product_Master!A1154,Raw_Data!N:N,0)),"NOT FOUND")</f>
        <v>Office Supplies</v>
      </c>
      <c r="D1154" t="str">
        <f>IFERROR(INDEX(Raw_Data!P:P,MATCH(Product_Master!A1154,Raw_Data!N:N,0)),"NOT FOUND")</f>
        <v>Appliances</v>
      </c>
      <c r="E1154" s="11">
        <f>AVERAGEIF(Raw_Data!N:N,Product_Master!A1154,Raw_Data!R:R)</f>
        <v>293.62666666666661</v>
      </c>
      <c r="F1154" s="11">
        <f>AVERAGEIF(Raw_Data!N:N,Product_Master!A1154,Raw_Data!U:U)</f>
        <v>91.627250000000004</v>
      </c>
      <c r="G1154">
        <f>SUMIF(Raw_Data!N:N,Product_Master!A1154,Raw_Data!S:S)</f>
        <v>23</v>
      </c>
      <c r="H1154" s="11">
        <f>SUMIF(Raw_Data!N:N,Product_Master!A1154,Raw_Data!R:R)</f>
        <v>1761.7599999999998</v>
      </c>
      <c r="I1154" s="13">
        <f t="shared" si="34"/>
        <v>31.205357142857149</v>
      </c>
      <c r="J1154" t="str">
        <f t="shared" si="35"/>
        <v>High Performer</v>
      </c>
    </row>
    <row r="1155" spans="1:10" x14ac:dyDescent="0.3">
      <c r="A1155" t="s">
        <v>4627</v>
      </c>
      <c r="B1155" t="str">
        <f>IFERROR(INDEX(Raw_Data!Q:Q,MATCH(Product_Master!A1155,Raw_Data!N:N,0)),"NOT FOUND")</f>
        <v>Hon Olson Stacker Stools</v>
      </c>
      <c r="C1155" t="str">
        <f>IFERROR(INDEX(Raw_Data!O:O,MATCH(Product_Master!A1155,Raw_Data!N:N,0)),"NOT FOUND")</f>
        <v>Furniture</v>
      </c>
      <c r="D1155" t="str">
        <f>IFERROR(INDEX(Raw_Data!P:P,MATCH(Product_Master!A1155,Raw_Data!N:N,0)),"NOT FOUND")</f>
        <v>Chairs</v>
      </c>
      <c r="E1155" s="11">
        <f>AVERAGEIF(Raw_Data!N:N,Product_Master!A1155,Raw_Data!R:R)</f>
        <v>529.44560000000001</v>
      </c>
      <c r="F1155" s="11">
        <f>AVERAGEIF(Raw_Data!N:N,Product_Master!A1155,Raw_Data!U:U)</f>
        <v>83.359520000000003</v>
      </c>
      <c r="G1155">
        <f>SUMIF(Raw_Data!N:N,Product_Master!A1155,Raw_Data!S:S)</f>
        <v>44</v>
      </c>
      <c r="H1155" s="11">
        <f>SUMIF(Raw_Data!N:N,Product_Master!A1155,Raw_Data!R:R)</f>
        <v>5294.4560000000001</v>
      </c>
      <c r="I1155" s="13">
        <f t="shared" ref="I1155:I1218" si="36">IF(E1155&gt;0,(F1155/E1155)*100,0)</f>
        <v>15.74468085106383</v>
      </c>
      <c r="J1155" t="str">
        <f t="shared" ref="J1155:J1218" si="37">IF(H1155&gt;=1234,"High Performer",IF(H1155&gt;=295,"Medium","Low Performer"))</f>
        <v>High Performer</v>
      </c>
    </row>
    <row r="1156" spans="1:10" x14ac:dyDescent="0.3">
      <c r="A1156" t="s">
        <v>4630</v>
      </c>
      <c r="B1156" t="str">
        <f>IFERROR(INDEX(Raw_Data!Q:Q,MATCH(Product_Master!A1156,Raw_Data!N:N,0)),"NOT FOUND")</f>
        <v>Dana Fluorescent Magnifying Lamp, White, 36"</v>
      </c>
      <c r="C1156" t="str">
        <f>IFERROR(INDEX(Raw_Data!O:O,MATCH(Product_Master!A1156,Raw_Data!N:N,0)),"NOT FOUND")</f>
        <v>Furniture</v>
      </c>
      <c r="D1156" t="str">
        <f>IFERROR(INDEX(Raw_Data!P:P,MATCH(Product_Master!A1156,Raw_Data!N:N,0)),"NOT FOUND")</f>
        <v>Furnishings</v>
      </c>
      <c r="E1156" s="11">
        <f>AVERAGEIF(Raw_Data!N:N,Product_Master!A1156,Raw_Data!R:R)</f>
        <v>145.29300000000001</v>
      </c>
      <c r="F1156" s="11">
        <f>AVERAGEIF(Raw_Data!N:N,Product_Master!A1156,Raw_Data!U:U)</f>
        <v>20.391999999999999</v>
      </c>
      <c r="G1156">
        <f>SUMIF(Raw_Data!N:N,Product_Master!A1156,Raw_Data!S:S)</f>
        <v>14</v>
      </c>
      <c r="H1156" s="11">
        <f>SUMIF(Raw_Data!N:N,Product_Master!A1156,Raw_Data!R:R)</f>
        <v>581.17200000000003</v>
      </c>
      <c r="I1156" s="13">
        <f t="shared" si="36"/>
        <v>14.035087719298245</v>
      </c>
      <c r="J1156" t="str">
        <f t="shared" si="37"/>
        <v>Medium</v>
      </c>
    </row>
    <row r="1157" spans="1:10" x14ac:dyDescent="0.3">
      <c r="A1157" t="s">
        <v>4636</v>
      </c>
      <c r="B1157" t="str">
        <f>IFERROR(INDEX(Raw_Data!Q:Q,MATCH(Product_Master!A1157,Raw_Data!N:N,0)),"NOT FOUND")</f>
        <v>Flat Face Poster Frame</v>
      </c>
      <c r="C1157" t="str">
        <f>IFERROR(INDEX(Raw_Data!O:O,MATCH(Product_Master!A1157,Raw_Data!N:N,0)),"NOT FOUND")</f>
        <v>Furniture</v>
      </c>
      <c r="D1157" t="str">
        <f>IFERROR(INDEX(Raw_Data!P:P,MATCH(Product_Master!A1157,Raw_Data!N:N,0)),"NOT FOUND")</f>
        <v>Furnishings</v>
      </c>
      <c r="E1157" s="11">
        <f>AVERAGEIF(Raw_Data!N:N,Product_Master!A1157,Raw_Data!R:R)</f>
        <v>56.52</v>
      </c>
      <c r="F1157" s="11">
        <f>AVERAGEIF(Raw_Data!N:N,Product_Master!A1157,Raw_Data!U:U)</f>
        <v>10.0794</v>
      </c>
      <c r="G1157">
        <f>SUMIF(Raw_Data!N:N,Product_Master!A1157,Raw_Data!S:S)</f>
        <v>51</v>
      </c>
      <c r="H1157" s="11">
        <f>SUMIF(Raw_Data!N:N,Product_Master!A1157,Raw_Data!R:R)</f>
        <v>678.24</v>
      </c>
      <c r="I1157" s="13">
        <f t="shared" si="36"/>
        <v>17.833333333333332</v>
      </c>
      <c r="J1157" t="str">
        <f t="shared" si="37"/>
        <v>Medium</v>
      </c>
    </row>
    <row r="1158" spans="1:10" x14ac:dyDescent="0.3">
      <c r="A1158" t="s">
        <v>4641</v>
      </c>
      <c r="B1158" t="str">
        <f>IFERROR(INDEX(Raw_Data!Q:Q,MATCH(Product_Master!A1158,Raw_Data!N:N,0)),"NOT FOUND")</f>
        <v>Multi-Use Personal File Cart and Caster Set, Three Stacking Bins</v>
      </c>
      <c r="C1158" t="str">
        <f>IFERROR(INDEX(Raw_Data!O:O,MATCH(Product_Master!A1158,Raw_Data!N:N,0)),"NOT FOUND")</f>
        <v>Office Supplies</v>
      </c>
      <c r="D1158" t="str">
        <f>IFERROR(INDEX(Raw_Data!P:P,MATCH(Product_Master!A1158,Raw_Data!N:N,0)),"NOT FOUND")</f>
        <v>Storage</v>
      </c>
      <c r="E1158" s="11">
        <f>AVERAGEIF(Raw_Data!N:N,Product_Master!A1158,Raw_Data!R:R)</f>
        <v>73.691200000000009</v>
      </c>
      <c r="F1158" s="11">
        <f>AVERAGEIF(Raw_Data!N:N,Product_Master!A1158,Raw_Data!U:U)</f>
        <v>18.631360000000001</v>
      </c>
      <c r="G1158">
        <f>SUMIF(Raw_Data!N:N,Product_Master!A1158,Raw_Data!S:S)</f>
        <v>11</v>
      </c>
      <c r="H1158" s="11">
        <f>SUMIF(Raw_Data!N:N,Product_Master!A1158,Raw_Data!R:R)</f>
        <v>368.45600000000002</v>
      </c>
      <c r="I1158" s="13">
        <f t="shared" si="36"/>
        <v>25.283018867924529</v>
      </c>
      <c r="J1158" t="str">
        <f t="shared" si="37"/>
        <v>Medium</v>
      </c>
    </row>
    <row r="1159" spans="1:10" x14ac:dyDescent="0.3">
      <c r="A1159" t="s">
        <v>4643</v>
      </c>
      <c r="B1159" t="str">
        <f>IFERROR(INDEX(Raw_Data!Q:Q,MATCH(Product_Master!A1159,Raw_Data!N:N,0)),"NOT FOUND")</f>
        <v>Xerox 1981</v>
      </c>
      <c r="C1159" t="str">
        <f>IFERROR(INDEX(Raw_Data!O:O,MATCH(Product_Master!A1159,Raw_Data!N:N,0)),"NOT FOUND")</f>
        <v>Office Supplies</v>
      </c>
      <c r="D1159" t="str">
        <f>IFERROR(INDEX(Raw_Data!P:P,MATCH(Product_Master!A1159,Raw_Data!N:N,0)),"NOT FOUND")</f>
        <v>Paper</v>
      </c>
      <c r="E1159" s="11">
        <f>AVERAGEIF(Raw_Data!N:N,Product_Master!A1159,Raw_Data!R:R)</f>
        <v>17.687999999999999</v>
      </c>
      <c r="F1159" s="11">
        <f>AVERAGEIF(Raw_Data!N:N,Product_Master!A1159,Raw_Data!U:U)</f>
        <v>7.524</v>
      </c>
      <c r="G1159">
        <f>SUMIF(Raw_Data!N:N,Product_Master!A1159,Raw_Data!S:S)</f>
        <v>14</v>
      </c>
      <c r="H1159" s="11">
        <f>SUMIF(Raw_Data!N:N,Product_Master!A1159,Raw_Data!R:R)</f>
        <v>70.751999999999995</v>
      </c>
      <c r="I1159" s="13">
        <f t="shared" si="36"/>
        <v>42.537313432835823</v>
      </c>
      <c r="J1159" t="str">
        <f t="shared" si="37"/>
        <v>Low Performer</v>
      </c>
    </row>
    <row r="1160" spans="1:10" x14ac:dyDescent="0.3">
      <c r="A1160" t="s">
        <v>4645</v>
      </c>
      <c r="B1160" t="str">
        <f>IFERROR(INDEX(Raw_Data!Q:Q,MATCH(Product_Master!A1160,Raw_Data!N:N,0)),"NOT FOUND")</f>
        <v>Tops White Computer Printout Paper</v>
      </c>
      <c r="C1160" t="str">
        <f>IFERROR(INDEX(Raw_Data!O:O,MATCH(Product_Master!A1160,Raw_Data!N:N,0)),"NOT FOUND")</f>
        <v>Office Supplies</v>
      </c>
      <c r="D1160" t="str">
        <f>IFERROR(INDEX(Raw_Data!P:P,MATCH(Product_Master!A1160,Raw_Data!N:N,0)),"NOT FOUND")</f>
        <v>Paper</v>
      </c>
      <c r="E1160" s="11">
        <f>AVERAGEIF(Raw_Data!N:N,Product_Master!A1160,Raw_Data!R:R)</f>
        <v>171.185</v>
      </c>
      <c r="F1160" s="11">
        <f>AVERAGEIF(Raw_Data!N:N,Product_Master!A1160,Raw_Data!U:U)</f>
        <v>80.456950000000006</v>
      </c>
      <c r="G1160">
        <f>SUMIF(Raw_Data!N:N,Product_Master!A1160,Raw_Data!S:S)</f>
        <v>14</v>
      </c>
      <c r="H1160" s="11">
        <f>SUMIF(Raw_Data!N:N,Product_Master!A1160,Raw_Data!R:R)</f>
        <v>684.74</v>
      </c>
      <c r="I1160" s="13">
        <f t="shared" si="36"/>
        <v>47</v>
      </c>
      <c r="J1160" t="str">
        <f t="shared" si="37"/>
        <v>Medium</v>
      </c>
    </row>
    <row r="1161" spans="1:10" x14ac:dyDescent="0.3">
      <c r="A1161" t="s">
        <v>4648</v>
      </c>
      <c r="B1161" t="str">
        <f>IFERROR(INDEX(Raw_Data!Q:Q,MATCH(Product_Master!A1161,Raw_Data!N:N,0)),"NOT FOUND")</f>
        <v>Staples in misc. colors</v>
      </c>
      <c r="C1161" t="str">
        <f>IFERROR(INDEX(Raw_Data!O:O,MATCH(Product_Master!A1161,Raw_Data!N:N,0)),"NOT FOUND")</f>
        <v>Office Supplies</v>
      </c>
      <c r="D1161" t="str">
        <f>IFERROR(INDEX(Raw_Data!P:P,MATCH(Product_Master!A1161,Raw_Data!N:N,0)),"NOT FOUND")</f>
        <v>Art</v>
      </c>
      <c r="E1161" s="11">
        <f>AVERAGEIF(Raw_Data!N:N,Product_Master!A1161,Raw_Data!R:R)</f>
        <v>30.975999999999999</v>
      </c>
      <c r="F1161" s="11">
        <f>AVERAGEIF(Raw_Data!N:N,Product_Master!A1161,Raw_Data!U:U)</f>
        <v>6.6549999999999994</v>
      </c>
      <c r="G1161">
        <f>SUMIF(Raw_Data!N:N,Product_Master!A1161,Raw_Data!S:S)</f>
        <v>30</v>
      </c>
      <c r="H1161" s="11">
        <f>SUMIF(Raw_Data!N:N,Product_Master!A1161,Raw_Data!R:R)</f>
        <v>123.904</v>
      </c>
      <c r="I1161" s="13">
        <f t="shared" si="36"/>
        <v>21.484374999999996</v>
      </c>
      <c r="J1161" t="str">
        <f t="shared" si="37"/>
        <v>Low Performer</v>
      </c>
    </row>
    <row r="1162" spans="1:10" x14ac:dyDescent="0.3">
      <c r="A1162" t="s">
        <v>4650</v>
      </c>
      <c r="B1162" t="str">
        <f>IFERROR(INDEX(Raw_Data!Q:Q,MATCH(Product_Master!A1162,Raw_Data!N:N,0)),"NOT FOUND")</f>
        <v>Wilson Jones Elliptical Ring 3 1/2" Capacity Binders, 800 sheets</v>
      </c>
      <c r="C1162" t="str">
        <f>IFERROR(INDEX(Raw_Data!O:O,MATCH(Product_Master!A1162,Raw_Data!N:N,0)),"NOT FOUND")</f>
        <v>Office Supplies</v>
      </c>
      <c r="D1162" t="str">
        <f>IFERROR(INDEX(Raw_Data!P:P,MATCH(Product_Master!A1162,Raw_Data!N:N,0)),"NOT FOUND")</f>
        <v>Binders</v>
      </c>
      <c r="E1162" s="11">
        <f>AVERAGEIF(Raw_Data!N:N,Product_Master!A1162,Raw_Data!R:R)</f>
        <v>104.325</v>
      </c>
      <c r="F1162" s="11">
        <f>AVERAGEIF(Raw_Data!N:N,Product_Master!A1162,Raw_Data!U:U)</f>
        <v>-10.271999999999998</v>
      </c>
      <c r="G1162">
        <f>SUMIF(Raw_Data!N:N,Product_Master!A1162,Raw_Data!S:S)</f>
        <v>42</v>
      </c>
      <c r="H1162" s="11">
        <f>SUMIF(Raw_Data!N:N,Product_Master!A1162,Raw_Data!R:R)</f>
        <v>834.6</v>
      </c>
      <c r="I1162" s="13">
        <f t="shared" si="36"/>
        <v>-9.8461538461538449</v>
      </c>
      <c r="J1162" t="str">
        <f t="shared" si="37"/>
        <v>Medium</v>
      </c>
    </row>
    <row r="1163" spans="1:10" x14ac:dyDescent="0.3">
      <c r="A1163" t="s">
        <v>4653</v>
      </c>
      <c r="B1163" t="str">
        <f>IFERROR(INDEX(Raw_Data!Q:Q,MATCH(Product_Master!A1163,Raw_Data!N:N,0)),"NOT FOUND")</f>
        <v>Classic Ivory Antique Telephone ZL1810</v>
      </c>
      <c r="C1163" t="str">
        <f>IFERROR(INDEX(Raw_Data!O:O,MATCH(Product_Master!A1163,Raw_Data!N:N,0)),"NOT FOUND")</f>
        <v>Technology</v>
      </c>
      <c r="D1163" t="str">
        <f>IFERROR(INDEX(Raw_Data!P:P,MATCH(Product_Master!A1163,Raw_Data!N:N,0)),"NOT FOUND")</f>
        <v>Phones</v>
      </c>
      <c r="E1163" s="11">
        <f>AVERAGEIF(Raw_Data!N:N,Product_Master!A1163,Raw_Data!R:R)</f>
        <v>170.833</v>
      </c>
      <c r="F1163" s="11">
        <f>AVERAGEIF(Raw_Data!N:N,Product_Master!A1163,Raw_Data!U:U)</f>
        <v>20.097999999999999</v>
      </c>
      <c r="G1163">
        <f>SUMIF(Raw_Data!N:N,Product_Master!A1163,Raw_Data!S:S)</f>
        <v>4</v>
      </c>
      <c r="H1163" s="11">
        <f>SUMIF(Raw_Data!N:N,Product_Master!A1163,Raw_Data!R:R)</f>
        <v>341.666</v>
      </c>
      <c r="I1163" s="13">
        <f t="shared" si="36"/>
        <v>11.76470588235294</v>
      </c>
      <c r="J1163" t="str">
        <f t="shared" si="37"/>
        <v>Medium</v>
      </c>
    </row>
    <row r="1164" spans="1:10" x14ac:dyDescent="0.3">
      <c r="A1164" t="s">
        <v>4656</v>
      </c>
      <c r="B1164" t="str">
        <f>IFERROR(INDEX(Raw_Data!Q:Q,MATCH(Product_Master!A1164,Raw_Data!N:N,0)),"NOT FOUND")</f>
        <v>Sauder Forest Hills Library with Doors, Woodland Oak Finish</v>
      </c>
      <c r="C1164" t="str">
        <f>IFERROR(INDEX(Raw_Data!O:O,MATCH(Product_Master!A1164,Raw_Data!N:N,0)),"NOT FOUND")</f>
        <v>Furniture</v>
      </c>
      <c r="D1164" t="str">
        <f>IFERROR(INDEX(Raw_Data!P:P,MATCH(Product_Master!A1164,Raw_Data!N:N,0)),"NOT FOUND")</f>
        <v>Bookcases</v>
      </c>
      <c r="E1164" s="11">
        <f>AVERAGEIF(Raw_Data!N:N,Product_Master!A1164,Raw_Data!R:R)</f>
        <v>338.05799999999999</v>
      </c>
      <c r="F1164" s="11">
        <f>AVERAGEIF(Raw_Data!N:N,Product_Master!A1164,Raw_Data!U:U)</f>
        <v>-139.51599999999999</v>
      </c>
      <c r="G1164">
        <f>SUMIF(Raw_Data!N:N,Product_Master!A1164,Raw_Data!S:S)</f>
        <v>10</v>
      </c>
      <c r="H1164" s="11">
        <f>SUMIF(Raw_Data!N:N,Product_Master!A1164,Raw_Data!R:R)</f>
        <v>1014.174</v>
      </c>
      <c r="I1164" s="13">
        <f t="shared" si="36"/>
        <v>-41.269841269841265</v>
      </c>
      <c r="J1164" t="str">
        <f t="shared" si="37"/>
        <v>Medium</v>
      </c>
    </row>
    <row r="1165" spans="1:10" x14ac:dyDescent="0.3">
      <c r="A1165" t="s">
        <v>4662</v>
      </c>
      <c r="B1165" t="str">
        <f>IFERROR(INDEX(Raw_Data!Q:Q,MATCH(Product_Master!A1165,Raw_Data!N:N,0)),"NOT FOUND")</f>
        <v>Executive Impressions 8-1/2" Career Panel/Partition Cubicle Clock</v>
      </c>
      <c r="C1165" t="str">
        <f>IFERROR(INDEX(Raw_Data!O:O,MATCH(Product_Master!A1165,Raw_Data!N:N,0)),"NOT FOUND")</f>
        <v>Furniture</v>
      </c>
      <c r="D1165" t="str">
        <f>IFERROR(INDEX(Raw_Data!P:P,MATCH(Product_Master!A1165,Raw_Data!N:N,0)),"NOT FOUND")</f>
        <v>Furnishings</v>
      </c>
      <c r="E1165" s="11">
        <f>AVERAGEIF(Raw_Data!N:N,Product_Master!A1165,Raw_Data!R:R)</f>
        <v>33.28</v>
      </c>
      <c r="F1165" s="11">
        <f>AVERAGEIF(Raw_Data!N:N,Product_Master!A1165,Raw_Data!U:U)</f>
        <v>9.2560000000000002</v>
      </c>
      <c r="G1165">
        <f>SUMIF(Raw_Data!N:N,Product_Master!A1165,Raw_Data!S:S)</f>
        <v>7</v>
      </c>
      <c r="H1165" s="11">
        <f>SUMIF(Raw_Data!N:N,Product_Master!A1165,Raw_Data!R:R)</f>
        <v>66.56</v>
      </c>
      <c r="I1165" s="13">
        <f t="shared" si="36"/>
        <v>27.8125</v>
      </c>
      <c r="J1165" t="str">
        <f t="shared" si="37"/>
        <v>Low Performer</v>
      </c>
    </row>
    <row r="1166" spans="1:10" x14ac:dyDescent="0.3">
      <c r="A1166" t="s">
        <v>4665</v>
      </c>
      <c r="B1166" t="str">
        <f>IFERROR(INDEX(Raw_Data!Q:Q,MATCH(Product_Master!A1166,Raw_Data!N:N,0)),"NOT FOUND")</f>
        <v>Jabra SPEAK 410 Multidevice Speakerphone</v>
      </c>
      <c r="C1166" t="str">
        <f>IFERROR(INDEX(Raw_Data!O:O,MATCH(Product_Master!A1166,Raw_Data!N:N,0)),"NOT FOUND")</f>
        <v>Technology</v>
      </c>
      <c r="D1166" t="str">
        <f>IFERROR(INDEX(Raw_Data!P:P,MATCH(Product_Master!A1166,Raw_Data!N:N,0)),"NOT FOUND")</f>
        <v>Phones</v>
      </c>
      <c r="E1166" s="11">
        <f>AVERAGEIF(Raw_Data!N:N,Product_Master!A1166,Raw_Data!R:R)</f>
        <v>672.90066666666667</v>
      </c>
      <c r="F1166" s="11">
        <f>AVERAGEIF(Raw_Data!N:N,Product_Master!A1166,Raw_Data!U:U)</f>
        <v>3.4331666666666698</v>
      </c>
      <c r="G1166">
        <f>SUMIF(Raw_Data!N:N,Product_Master!A1166,Raw_Data!S:S)</f>
        <v>13</v>
      </c>
      <c r="H1166" s="11">
        <f>SUMIF(Raw_Data!N:N,Product_Master!A1166,Raw_Data!R:R)</f>
        <v>2018.702</v>
      </c>
      <c r="I1166" s="13">
        <f t="shared" si="36"/>
        <v>0.51020408163265352</v>
      </c>
      <c r="J1166" t="str">
        <f t="shared" si="37"/>
        <v>High Performer</v>
      </c>
    </row>
    <row r="1167" spans="1:10" x14ac:dyDescent="0.3">
      <c r="A1167" t="s">
        <v>4669</v>
      </c>
      <c r="B1167" t="str">
        <f>IFERROR(INDEX(Raw_Data!Q:Q,MATCH(Product_Master!A1167,Raw_Data!N:N,0)),"NOT FOUND")</f>
        <v>Xerox 211</v>
      </c>
      <c r="C1167" t="str">
        <f>IFERROR(INDEX(Raw_Data!O:O,MATCH(Product_Master!A1167,Raw_Data!N:N,0)),"NOT FOUND")</f>
        <v>Office Supplies</v>
      </c>
      <c r="D1167" t="str">
        <f>IFERROR(INDEX(Raw_Data!P:P,MATCH(Product_Master!A1167,Raw_Data!N:N,0)),"NOT FOUND")</f>
        <v>Paper</v>
      </c>
      <c r="E1167" s="11">
        <f>AVERAGEIF(Raw_Data!N:N,Product_Master!A1167,Raw_Data!R:R)</f>
        <v>26.244</v>
      </c>
      <c r="F1167" s="11">
        <f>AVERAGEIF(Raw_Data!N:N,Product_Master!A1167,Raw_Data!U:U)</f>
        <v>10.2384</v>
      </c>
      <c r="G1167">
        <f>SUMIF(Raw_Data!N:N,Product_Master!A1167,Raw_Data!S:S)</f>
        <v>19</v>
      </c>
      <c r="H1167" s="11">
        <f>SUMIF(Raw_Data!N:N,Product_Master!A1167,Raw_Data!R:R)</f>
        <v>104.976</v>
      </c>
      <c r="I1167" s="13">
        <f t="shared" si="36"/>
        <v>39.012345679012348</v>
      </c>
      <c r="J1167" t="str">
        <f t="shared" si="37"/>
        <v>Low Performer</v>
      </c>
    </row>
    <row r="1168" spans="1:10" x14ac:dyDescent="0.3">
      <c r="A1168" t="s">
        <v>4671</v>
      </c>
      <c r="B1168" t="str">
        <f>IFERROR(INDEX(Raw_Data!Q:Q,MATCH(Product_Master!A1168,Raw_Data!N:N,0)),"NOT FOUND")</f>
        <v>Tennsco Industrial Shelving</v>
      </c>
      <c r="C1168" t="str">
        <f>IFERROR(INDEX(Raw_Data!O:O,MATCH(Product_Master!A1168,Raw_Data!N:N,0)),"NOT FOUND")</f>
        <v>Office Supplies</v>
      </c>
      <c r="D1168" t="str">
        <f>IFERROR(INDEX(Raw_Data!P:P,MATCH(Product_Master!A1168,Raw_Data!N:N,0)),"NOT FOUND")</f>
        <v>Storage</v>
      </c>
      <c r="E1168" s="11">
        <f>AVERAGEIF(Raw_Data!N:N,Product_Master!A1168,Raw_Data!R:R)</f>
        <v>142.38244444444445</v>
      </c>
      <c r="F1168" s="11">
        <f>AVERAGEIF(Raw_Data!N:N,Product_Master!A1168,Raw_Data!U:U)</f>
        <v>-12.064466666666666</v>
      </c>
      <c r="G1168">
        <f>SUMIF(Raw_Data!N:N,Product_Master!A1168,Raw_Data!S:S)</f>
        <v>29</v>
      </c>
      <c r="H1168" s="11">
        <f>SUMIF(Raw_Data!N:N,Product_Master!A1168,Raw_Data!R:R)</f>
        <v>1281.442</v>
      </c>
      <c r="I1168" s="13">
        <f t="shared" si="36"/>
        <v>-8.4732824427480917</v>
      </c>
      <c r="J1168" t="str">
        <f t="shared" si="37"/>
        <v>High Performer</v>
      </c>
    </row>
    <row r="1169" spans="1:10" x14ac:dyDescent="0.3">
      <c r="A1169" t="s">
        <v>4677</v>
      </c>
      <c r="B1169" t="str">
        <f>IFERROR(INDEX(Raw_Data!Q:Q,MATCH(Product_Master!A1169,Raw_Data!N:N,0)),"NOT FOUND")</f>
        <v>Newell 334</v>
      </c>
      <c r="C1169" t="str">
        <f>IFERROR(INDEX(Raw_Data!O:O,MATCH(Product_Master!A1169,Raw_Data!N:N,0)),"NOT FOUND")</f>
        <v>Office Supplies</v>
      </c>
      <c r="D1169" t="str">
        <f>IFERROR(INDEX(Raw_Data!P:P,MATCH(Product_Master!A1169,Raw_Data!N:N,0)),"NOT FOUND")</f>
        <v>Art</v>
      </c>
      <c r="E1169" s="11">
        <f>AVERAGEIF(Raw_Data!N:N,Product_Master!A1169,Raw_Data!R:R)</f>
        <v>88.61866666666667</v>
      </c>
      <c r="F1169" s="11">
        <f>AVERAGEIF(Raw_Data!N:N,Product_Master!A1169,Raw_Data!U:U)</f>
        <v>22.55146666666667</v>
      </c>
      <c r="G1169">
        <f>SUMIF(Raw_Data!N:N,Product_Master!A1169,Raw_Data!S:S)</f>
        <v>27</v>
      </c>
      <c r="H1169" s="11">
        <f>SUMIF(Raw_Data!N:N,Product_Master!A1169,Raw_Data!R:R)</f>
        <v>531.71199999999999</v>
      </c>
      <c r="I1169" s="13">
        <f t="shared" si="36"/>
        <v>25.447761194029855</v>
      </c>
      <c r="J1169" t="str">
        <f t="shared" si="37"/>
        <v>Medium</v>
      </c>
    </row>
    <row r="1170" spans="1:10" x14ac:dyDescent="0.3">
      <c r="A1170" t="s">
        <v>4679</v>
      </c>
      <c r="B1170" t="str">
        <f>IFERROR(INDEX(Raw_Data!Q:Q,MATCH(Product_Master!A1170,Raw_Data!N:N,0)),"NOT FOUND")</f>
        <v>Hon 30" x 60" Table with Locking Drawer</v>
      </c>
      <c r="C1170" t="str">
        <f>IFERROR(INDEX(Raw_Data!O:O,MATCH(Product_Master!A1170,Raw_Data!N:N,0)),"NOT FOUND")</f>
        <v>Furniture</v>
      </c>
      <c r="D1170" t="str">
        <f>IFERROR(INDEX(Raw_Data!P:P,MATCH(Product_Master!A1170,Raw_Data!N:N,0)),"NOT FOUND")</f>
        <v>Tables</v>
      </c>
      <c r="E1170" s="11">
        <f>AVERAGEIF(Raw_Data!N:N,Product_Master!A1170,Raw_Data!R:R)</f>
        <v>432.00933333333336</v>
      </c>
      <c r="F1170" s="11">
        <f>AVERAGEIF(Raw_Data!N:N,Product_Master!A1170,Raw_Data!U:U)</f>
        <v>-59.117066666666666</v>
      </c>
      <c r="G1170">
        <f>SUMIF(Raw_Data!N:N,Product_Master!A1170,Raw_Data!S:S)</f>
        <v>6</v>
      </c>
      <c r="H1170" s="11">
        <f>SUMIF(Raw_Data!N:N,Product_Master!A1170,Raw_Data!R:R)</f>
        <v>1296.028</v>
      </c>
      <c r="I1170" s="13">
        <f t="shared" si="36"/>
        <v>-13.684210526315788</v>
      </c>
      <c r="J1170" t="str">
        <f t="shared" si="37"/>
        <v>High Performer</v>
      </c>
    </row>
    <row r="1171" spans="1:10" x14ac:dyDescent="0.3">
      <c r="A1171" t="s">
        <v>4685</v>
      </c>
      <c r="B1171" t="str">
        <f>IFERROR(INDEX(Raw_Data!Q:Q,MATCH(Product_Master!A1171,Raw_Data!N:N,0)),"NOT FOUND")</f>
        <v>Safco Drafting Table</v>
      </c>
      <c r="C1171" t="str">
        <f>IFERROR(INDEX(Raw_Data!O:O,MATCH(Product_Master!A1171,Raw_Data!N:N,0)),"NOT FOUND")</f>
        <v>Furniture</v>
      </c>
      <c r="D1171" t="str">
        <f>IFERROR(INDEX(Raw_Data!P:P,MATCH(Product_Master!A1171,Raw_Data!N:N,0)),"NOT FOUND")</f>
        <v>Tables</v>
      </c>
      <c r="E1171" s="11">
        <f>AVERAGEIF(Raw_Data!N:N,Product_Master!A1171,Raw_Data!R:R)</f>
        <v>159.70499999999998</v>
      </c>
      <c r="F1171" s="11">
        <f>AVERAGEIF(Raw_Data!N:N,Product_Master!A1171,Raw_Data!U:U)</f>
        <v>8.5175999999999998</v>
      </c>
      <c r="G1171">
        <f>SUMIF(Raw_Data!N:N,Product_Master!A1171,Raw_Data!S:S)</f>
        <v>12</v>
      </c>
      <c r="H1171" s="11">
        <f>SUMIF(Raw_Data!N:N,Product_Master!A1171,Raw_Data!R:R)</f>
        <v>638.81999999999994</v>
      </c>
      <c r="I1171" s="13">
        <f t="shared" si="36"/>
        <v>5.3333333333333339</v>
      </c>
      <c r="J1171" t="str">
        <f t="shared" si="37"/>
        <v>Medium</v>
      </c>
    </row>
    <row r="1172" spans="1:10" x14ac:dyDescent="0.3">
      <c r="A1172" t="s">
        <v>4695</v>
      </c>
      <c r="B1172" t="str">
        <f>IFERROR(INDEX(Raw_Data!Q:Q,MATCH(Product_Master!A1172,Raw_Data!N:N,0)),"NOT FOUND")</f>
        <v>Staple envelope</v>
      </c>
      <c r="C1172" t="str">
        <f>IFERROR(INDEX(Raw_Data!O:O,MATCH(Product_Master!A1172,Raw_Data!N:N,0)),"NOT FOUND")</f>
        <v>Office Supplies</v>
      </c>
      <c r="D1172" t="str">
        <f>IFERROR(INDEX(Raw_Data!P:P,MATCH(Product_Master!A1172,Raw_Data!N:N,0)),"NOT FOUND")</f>
        <v>Envelopes</v>
      </c>
      <c r="E1172" s="11">
        <f>AVERAGEIF(Raw_Data!N:N,Product_Master!A1172,Raw_Data!R:R)</f>
        <v>15.648</v>
      </c>
      <c r="F1172" s="11">
        <f>AVERAGEIF(Raw_Data!N:N,Product_Master!A1172,Raw_Data!U:U)</f>
        <v>6.8459999999999992</v>
      </c>
      <c r="G1172">
        <f>SUMIF(Raw_Data!N:N,Product_Master!A1172,Raw_Data!S:S)</f>
        <v>9</v>
      </c>
      <c r="H1172" s="11">
        <f>SUMIF(Raw_Data!N:N,Product_Master!A1172,Raw_Data!R:R)</f>
        <v>78.239999999999995</v>
      </c>
      <c r="I1172" s="13">
        <f t="shared" si="36"/>
        <v>43.749999999999993</v>
      </c>
      <c r="J1172" t="str">
        <f t="shared" si="37"/>
        <v>Low Performer</v>
      </c>
    </row>
    <row r="1173" spans="1:10" x14ac:dyDescent="0.3">
      <c r="A1173" t="s">
        <v>4699</v>
      </c>
      <c r="B1173" t="str">
        <f>IFERROR(INDEX(Raw_Data!Q:Q,MATCH(Product_Master!A1173,Raw_Data!N:N,0)),"NOT FOUND")</f>
        <v>Avery 510</v>
      </c>
      <c r="C1173" t="str">
        <f>IFERROR(INDEX(Raw_Data!O:O,MATCH(Product_Master!A1173,Raw_Data!N:N,0)),"NOT FOUND")</f>
        <v>Office Supplies</v>
      </c>
      <c r="D1173" t="str">
        <f>IFERROR(INDEX(Raw_Data!P:P,MATCH(Product_Master!A1173,Raw_Data!N:N,0)),"NOT FOUND")</f>
        <v>Labels</v>
      </c>
      <c r="E1173" s="11">
        <f>AVERAGEIF(Raw_Data!N:N,Product_Master!A1173,Raw_Data!R:R)</f>
        <v>7.25</v>
      </c>
      <c r="F1173" s="11">
        <f>AVERAGEIF(Raw_Data!N:N,Product_Master!A1173,Raw_Data!U:U)</f>
        <v>2.7000000000000006</v>
      </c>
      <c r="G1173">
        <f>SUMIF(Raw_Data!N:N,Product_Master!A1173,Raw_Data!S:S)</f>
        <v>7</v>
      </c>
      <c r="H1173" s="11">
        <f>SUMIF(Raw_Data!N:N,Product_Master!A1173,Raw_Data!R:R)</f>
        <v>21.75</v>
      </c>
      <c r="I1173" s="13">
        <f t="shared" si="36"/>
        <v>37.241379310344833</v>
      </c>
      <c r="J1173" t="str">
        <f t="shared" si="37"/>
        <v>Low Performer</v>
      </c>
    </row>
    <row r="1174" spans="1:10" x14ac:dyDescent="0.3">
      <c r="A1174" t="s">
        <v>4702</v>
      </c>
      <c r="B1174" t="str">
        <f>IFERROR(INDEX(Raw_Data!Q:Q,MATCH(Product_Master!A1174,Raw_Data!N:N,0)),"NOT FOUND")</f>
        <v>Ultra Door Pull Handle</v>
      </c>
      <c r="C1174" t="str">
        <f>IFERROR(INDEX(Raw_Data!O:O,MATCH(Product_Master!A1174,Raw_Data!N:N,0)),"NOT FOUND")</f>
        <v>Furniture</v>
      </c>
      <c r="D1174" t="str">
        <f>IFERROR(INDEX(Raw_Data!P:P,MATCH(Product_Master!A1174,Raw_Data!N:N,0)),"NOT FOUND")</f>
        <v>Furnishings</v>
      </c>
      <c r="E1174" s="11">
        <f>AVERAGEIF(Raw_Data!N:N,Product_Master!A1174,Raw_Data!R:R)</f>
        <v>44.183999999999997</v>
      </c>
      <c r="F1174" s="11">
        <f>AVERAGEIF(Raw_Data!N:N,Product_Master!A1174,Raw_Data!U:U)</f>
        <v>12.466200000000001</v>
      </c>
      <c r="G1174">
        <f>SUMIF(Raw_Data!N:N,Product_Master!A1174,Raw_Data!S:S)</f>
        <v>27</v>
      </c>
      <c r="H1174" s="11">
        <f>SUMIF(Raw_Data!N:N,Product_Master!A1174,Raw_Data!R:R)</f>
        <v>265.10399999999998</v>
      </c>
      <c r="I1174" s="13">
        <f t="shared" si="36"/>
        <v>28.214285714285719</v>
      </c>
      <c r="J1174" t="str">
        <f t="shared" si="37"/>
        <v>Low Performer</v>
      </c>
    </row>
    <row r="1175" spans="1:10" x14ac:dyDescent="0.3">
      <c r="A1175" t="s">
        <v>4707</v>
      </c>
      <c r="B1175" t="str">
        <f>IFERROR(INDEX(Raw_Data!Q:Q,MATCH(Product_Master!A1175,Raw_Data!N:N,0)),"NOT FOUND")</f>
        <v>Avery Hi-Liter Fluorescent Desk Style Markers</v>
      </c>
      <c r="C1175" t="str">
        <f>IFERROR(INDEX(Raw_Data!O:O,MATCH(Product_Master!A1175,Raw_Data!N:N,0)),"NOT FOUND")</f>
        <v>Office Supplies</v>
      </c>
      <c r="D1175" t="str">
        <f>IFERROR(INDEX(Raw_Data!P:P,MATCH(Product_Master!A1175,Raw_Data!N:N,0)),"NOT FOUND")</f>
        <v>Art</v>
      </c>
      <c r="E1175" s="11">
        <f>AVERAGEIF(Raw_Data!N:N,Product_Master!A1175,Raw_Data!R:R)</f>
        <v>10.139999999999999</v>
      </c>
      <c r="F1175" s="11">
        <f>AVERAGEIF(Raw_Data!N:N,Product_Master!A1175,Raw_Data!U:U)</f>
        <v>3.7518000000000002</v>
      </c>
      <c r="G1175">
        <f>SUMIF(Raw_Data!N:N,Product_Master!A1175,Raw_Data!S:S)</f>
        <v>6</v>
      </c>
      <c r="H1175" s="11">
        <f>SUMIF(Raw_Data!N:N,Product_Master!A1175,Raw_Data!R:R)</f>
        <v>20.279999999999998</v>
      </c>
      <c r="I1175" s="13">
        <f t="shared" si="36"/>
        <v>37.000000000000007</v>
      </c>
      <c r="J1175" t="str">
        <f t="shared" si="37"/>
        <v>Low Performer</v>
      </c>
    </row>
    <row r="1176" spans="1:10" x14ac:dyDescent="0.3">
      <c r="A1176" t="s">
        <v>4713</v>
      </c>
      <c r="B1176" t="str">
        <f>IFERROR(INDEX(Raw_Data!Q:Q,MATCH(Product_Master!A1176,Raw_Data!N:N,0)),"NOT FOUND")</f>
        <v>IBM Multi-Purpose Copy Paper, 8 1/2 x 11", Case</v>
      </c>
      <c r="C1176" t="str">
        <f>IFERROR(INDEX(Raw_Data!O:O,MATCH(Product_Master!A1176,Raw_Data!N:N,0)),"NOT FOUND")</f>
        <v>Office Supplies</v>
      </c>
      <c r="D1176" t="str">
        <f>IFERROR(INDEX(Raw_Data!P:P,MATCH(Product_Master!A1176,Raw_Data!N:N,0)),"NOT FOUND")</f>
        <v>Paper</v>
      </c>
      <c r="E1176" s="11">
        <f>AVERAGEIF(Raw_Data!N:N,Product_Master!A1176,Raw_Data!R:R)</f>
        <v>76.417333333333332</v>
      </c>
      <c r="F1176" s="11">
        <f>AVERAGEIF(Raw_Data!N:N,Product_Master!A1176,Raw_Data!U:U)</f>
        <v>30.98</v>
      </c>
      <c r="G1176">
        <f>SUMIF(Raw_Data!N:N,Product_Master!A1176,Raw_Data!S:S)</f>
        <v>16</v>
      </c>
      <c r="H1176" s="11">
        <f>SUMIF(Raw_Data!N:N,Product_Master!A1176,Raw_Data!R:R)</f>
        <v>458.50400000000002</v>
      </c>
      <c r="I1176" s="13">
        <f t="shared" si="36"/>
        <v>40.54054054054054</v>
      </c>
      <c r="J1176" t="str">
        <f t="shared" si="37"/>
        <v>Medium</v>
      </c>
    </row>
    <row r="1177" spans="1:10" x14ac:dyDescent="0.3">
      <c r="A1177" t="s">
        <v>4719</v>
      </c>
      <c r="B1177" t="str">
        <f>IFERROR(INDEX(Raw_Data!Q:Q,MATCH(Product_Master!A1177,Raw_Data!N:N,0)),"NOT FOUND")</f>
        <v>Newell 309</v>
      </c>
      <c r="C1177" t="str">
        <f>IFERROR(INDEX(Raw_Data!O:O,MATCH(Product_Master!A1177,Raw_Data!N:N,0)),"NOT FOUND")</f>
        <v>Office Supplies</v>
      </c>
      <c r="D1177" t="str">
        <f>IFERROR(INDEX(Raw_Data!P:P,MATCH(Product_Master!A1177,Raw_Data!N:N,0)),"NOT FOUND")</f>
        <v>Art</v>
      </c>
      <c r="E1177" s="11">
        <f>AVERAGEIF(Raw_Data!N:N,Product_Master!A1177,Raw_Data!R:R)</f>
        <v>39.269999999999996</v>
      </c>
      <c r="F1177" s="11">
        <f>AVERAGEIF(Raw_Data!N:N,Product_Master!A1177,Raw_Data!U:U)</f>
        <v>6.9300000000000015</v>
      </c>
      <c r="G1177">
        <f>SUMIF(Raw_Data!N:N,Product_Master!A1177,Raw_Data!S:S)</f>
        <v>20</v>
      </c>
      <c r="H1177" s="11">
        <f>SUMIF(Raw_Data!N:N,Product_Master!A1177,Raw_Data!R:R)</f>
        <v>196.35</v>
      </c>
      <c r="I1177" s="13">
        <f t="shared" si="36"/>
        <v>17.64705882352942</v>
      </c>
      <c r="J1177" t="str">
        <f t="shared" si="37"/>
        <v>Low Performer</v>
      </c>
    </row>
    <row r="1178" spans="1:10" x14ac:dyDescent="0.3">
      <c r="A1178" t="s">
        <v>4726</v>
      </c>
      <c r="B1178" t="str">
        <f>IFERROR(INDEX(Raw_Data!Q:Q,MATCH(Product_Master!A1178,Raw_Data!N:N,0)),"NOT FOUND")</f>
        <v>GBC DocuBind TL300 Electric Binding System</v>
      </c>
      <c r="C1178" t="str">
        <f>IFERROR(INDEX(Raw_Data!O:O,MATCH(Product_Master!A1178,Raw_Data!N:N,0)),"NOT FOUND")</f>
        <v>Office Supplies</v>
      </c>
      <c r="D1178" t="str">
        <f>IFERROR(INDEX(Raw_Data!P:P,MATCH(Product_Master!A1178,Raw_Data!N:N,0)),"NOT FOUND")</f>
        <v>Binders</v>
      </c>
      <c r="E1178" s="11">
        <f>AVERAGEIF(Raw_Data!N:N,Product_Master!A1178,Raw_Data!R:R)</f>
        <v>1802.1344545454549</v>
      </c>
      <c r="F1178" s="11">
        <f>AVERAGEIF(Raw_Data!N:N,Product_Master!A1178,Raw_Data!U:U)</f>
        <v>203.04591818181822</v>
      </c>
      <c r="G1178">
        <f>SUMIF(Raw_Data!N:N,Product_Master!A1178,Raw_Data!S:S)</f>
        <v>37</v>
      </c>
      <c r="H1178" s="11">
        <f>SUMIF(Raw_Data!N:N,Product_Master!A1178,Raw_Data!R:R)</f>
        <v>19823.479000000003</v>
      </c>
      <c r="I1178" s="13">
        <f t="shared" si="36"/>
        <v>11.266968325791856</v>
      </c>
      <c r="J1178" t="str">
        <f t="shared" si="37"/>
        <v>High Performer</v>
      </c>
    </row>
    <row r="1179" spans="1:10" x14ac:dyDescent="0.3">
      <c r="A1179" t="s">
        <v>4729</v>
      </c>
      <c r="B1179" t="str">
        <f>IFERROR(INDEX(Raw_Data!Q:Q,MATCH(Product_Master!A1179,Raw_Data!N:N,0)),"NOT FOUND")</f>
        <v>Jiffy Padded Mailers with Self-Seal Closure</v>
      </c>
      <c r="C1179" t="str">
        <f>IFERROR(INDEX(Raw_Data!O:O,MATCH(Product_Master!A1179,Raw_Data!N:N,0)),"NOT FOUND")</f>
        <v>Office Supplies</v>
      </c>
      <c r="D1179" t="str">
        <f>IFERROR(INDEX(Raw_Data!P:P,MATCH(Product_Master!A1179,Raw_Data!N:N,0)),"NOT FOUND")</f>
        <v>Envelopes</v>
      </c>
      <c r="E1179" s="11">
        <f>AVERAGEIF(Raw_Data!N:N,Product_Master!A1179,Raw_Data!R:R)</f>
        <v>29.808</v>
      </c>
      <c r="F1179" s="11">
        <f>AVERAGEIF(Raw_Data!N:N,Product_Master!A1179,Raw_Data!U:U)</f>
        <v>10.805400000000001</v>
      </c>
      <c r="G1179">
        <f>SUMIF(Raw_Data!N:N,Product_Master!A1179,Raw_Data!S:S)</f>
        <v>2</v>
      </c>
      <c r="H1179" s="11">
        <f>SUMIF(Raw_Data!N:N,Product_Master!A1179,Raw_Data!R:R)</f>
        <v>29.808</v>
      </c>
      <c r="I1179" s="13">
        <f t="shared" si="36"/>
        <v>36.250000000000007</v>
      </c>
      <c r="J1179" t="str">
        <f t="shared" si="37"/>
        <v>Low Performer</v>
      </c>
    </row>
    <row r="1180" spans="1:10" x14ac:dyDescent="0.3">
      <c r="A1180" t="s">
        <v>4731</v>
      </c>
      <c r="B1180" t="str">
        <f>IFERROR(INDEX(Raw_Data!Q:Q,MATCH(Product_Master!A1180,Raw_Data!N:N,0)),"NOT FOUND")</f>
        <v>GBC DocuBind 200 Manual Binding Machine</v>
      </c>
      <c r="C1180" t="str">
        <f>IFERROR(INDEX(Raw_Data!O:O,MATCH(Product_Master!A1180,Raw_Data!N:N,0)),"NOT FOUND")</f>
        <v>Office Supplies</v>
      </c>
      <c r="D1180" t="str">
        <f>IFERROR(INDEX(Raw_Data!P:P,MATCH(Product_Master!A1180,Raw_Data!N:N,0)),"NOT FOUND")</f>
        <v>Binders</v>
      </c>
      <c r="E1180" s="11">
        <f>AVERAGEIF(Raw_Data!N:N,Product_Master!A1180,Raw_Data!R:R)</f>
        <v>1052.45</v>
      </c>
      <c r="F1180" s="11">
        <f>AVERAGEIF(Raw_Data!N:N,Product_Master!A1180,Raw_Data!U:U)</f>
        <v>263.11250000000001</v>
      </c>
      <c r="G1180">
        <f>SUMIF(Raw_Data!N:N,Product_Master!A1180,Raw_Data!S:S)</f>
        <v>15</v>
      </c>
      <c r="H1180" s="11">
        <f>SUMIF(Raw_Data!N:N,Product_Master!A1180,Raw_Data!R:R)</f>
        <v>4209.8</v>
      </c>
      <c r="I1180" s="13">
        <f t="shared" si="36"/>
        <v>25</v>
      </c>
      <c r="J1180" t="str">
        <f t="shared" si="37"/>
        <v>High Performer</v>
      </c>
    </row>
    <row r="1181" spans="1:10" x14ac:dyDescent="0.3">
      <c r="A1181" t="s">
        <v>4735</v>
      </c>
      <c r="B1181" t="str">
        <f>IFERROR(INDEX(Raw_Data!Q:Q,MATCH(Product_Master!A1181,Raw_Data!N:N,0)),"NOT FOUND")</f>
        <v>SKILCRAFT Telephone Shoulder Rest, 2" x 6.5" x 2.5", Black</v>
      </c>
      <c r="C1181" t="str">
        <f>IFERROR(INDEX(Raw_Data!O:O,MATCH(Product_Master!A1181,Raw_Data!N:N,0)),"NOT FOUND")</f>
        <v>Technology</v>
      </c>
      <c r="D1181" t="str">
        <f>IFERROR(INDEX(Raw_Data!P:P,MATCH(Product_Master!A1181,Raw_Data!N:N,0)),"NOT FOUND")</f>
        <v>Phones</v>
      </c>
      <c r="E1181" s="11">
        <f>AVERAGEIF(Raw_Data!N:N,Product_Master!A1181,Raw_Data!R:R)</f>
        <v>18.721333333333334</v>
      </c>
      <c r="F1181" s="11">
        <f>AVERAGEIF(Raw_Data!N:N,Product_Master!A1181,Raw_Data!U:U)</f>
        <v>4.3354666666666661</v>
      </c>
      <c r="G1181">
        <f>SUMIF(Raw_Data!N:N,Product_Master!A1181,Raw_Data!S:S)</f>
        <v>8</v>
      </c>
      <c r="H1181" s="11">
        <f>SUMIF(Raw_Data!N:N,Product_Master!A1181,Raw_Data!R:R)</f>
        <v>56.164000000000001</v>
      </c>
      <c r="I1181" s="13">
        <f t="shared" si="36"/>
        <v>23.157894736842103</v>
      </c>
      <c r="J1181" t="str">
        <f t="shared" si="37"/>
        <v>Low Performer</v>
      </c>
    </row>
    <row r="1182" spans="1:10" x14ac:dyDescent="0.3">
      <c r="A1182" t="s">
        <v>4738</v>
      </c>
      <c r="B1182" t="str">
        <f>IFERROR(INDEX(Raw_Data!Q:Q,MATCH(Product_Master!A1182,Raw_Data!N:N,0)),"NOT FOUND")</f>
        <v>Global Comet Stacking Armless Chair</v>
      </c>
      <c r="C1182" t="str">
        <f>IFERROR(INDEX(Raw_Data!O:O,MATCH(Product_Master!A1182,Raw_Data!N:N,0)),"NOT FOUND")</f>
        <v>Furniture</v>
      </c>
      <c r="D1182" t="str">
        <f>IFERROR(INDEX(Raw_Data!P:P,MATCH(Product_Master!A1182,Raw_Data!N:N,0)),"NOT FOUND")</f>
        <v>Chairs</v>
      </c>
      <c r="E1182" s="11">
        <f>AVERAGEIF(Raw_Data!N:N,Product_Master!A1182,Raw_Data!R:R)</f>
        <v>588.13166666666677</v>
      </c>
      <c r="F1182" s="11">
        <f>AVERAGEIF(Raw_Data!N:N,Product_Master!A1182,Raw_Data!U:U)</f>
        <v>85.727666666666664</v>
      </c>
      <c r="G1182">
        <f>SUMIF(Raw_Data!N:N,Product_Master!A1182,Raw_Data!S:S)</f>
        <v>14</v>
      </c>
      <c r="H1182" s="11">
        <f>SUMIF(Raw_Data!N:N,Product_Master!A1182,Raw_Data!R:R)</f>
        <v>3528.7900000000009</v>
      </c>
      <c r="I1182" s="13">
        <f t="shared" si="36"/>
        <v>14.576271186440676</v>
      </c>
      <c r="J1182" t="str">
        <f t="shared" si="37"/>
        <v>High Performer</v>
      </c>
    </row>
    <row r="1183" spans="1:10" x14ac:dyDescent="0.3">
      <c r="A1183" t="s">
        <v>4745</v>
      </c>
      <c r="B1183" t="str">
        <f>IFERROR(INDEX(Raw_Data!Q:Q,MATCH(Product_Master!A1183,Raw_Data!N:N,0)),"NOT FOUND")</f>
        <v>Pressboard Hanging Data Binders for Unburst Sheets</v>
      </c>
      <c r="C1183" t="str">
        <f>IFERROR(INDEX(Raw_Data!O:O,MATCH(Product_Master!A1183,Raw_Data!N:N,0)),"NOT FOUND")</f>
        <v>Office Supplies</v>
      </c>
      <c r="D1183" t="str">
        <f>IFERROR(INDEX(Raw_Data!P:P,MATCH(Product_Master!A1183,Raw_Data!N:N,0)),"NOT FOUND")</f>
        <v>Binders</v>
      </c>
      <c r="E1183" s="11">
        <f>AVERAGEIF(Raw_Data!N:N,Product_Master!A1183,Raw_Data!R:R)</f>
        <v>11.2668</v>
      </c>
      <c r="F1183" s="11">
        <f>AVERAGEIF(Raw_Data!N:N,Product_Master!A1183,Raw_Data!U:U)</f>
        <v>-1.0135200000000002</v>
      </c>
      <c r="G1183">
        <f>SUMIF(Raw_Data!N:N,Product_Master!A1183,Raw_Data!S:S)</f>
        <v>48</v>
      </c>
      <c r="H1183" s="11">
        <f>SUMIF(Raw_Data!N:N,Product_Master!A1183,Raw_Data!R:R)</f>
        <v>112.66800000000001</v>
      </c>
      <c r="I1183" s="13">
        <f t="shared" si="36"/>
        <v>-8.9956331877729276</v>
      </c>
      <c r="J1183" t="str">
        <f t="shared" si="37"/>
        <v>Low Performer</v>
      </c>
    </row>
    <row r="1184" spans="1:10" x14ac:dyDescent="0.3">
      <c r="A1184" t="s">
        <v>4748</v>
      </c>
      <c r="B1184" t="str">
        <f>IFERROR(INDEX(Raw_Data!Q:Q,MATCH(Product_Master!A1184,Raw_Data!N:N,0)),"NOT FOUND")</f>
        <v>Hand-Finished Solid Wood Document Frame</v>
      </c>
      <c r="C1184" t="str">
        <f>IFERROR(INDEX(Raw_Data!O:O,MATCH(Product_Master!A1184,Raw_Data!N:N,0)),"NOT FOUND")</f>
        <v>Furniture</v>
      </c>
      <c r="D1184" t="str">
        <f>IFERROR(INDEX(Raw_Data!P:P,MATCH(Product_Master!A1184,Raw_Data!N:N,0)),"NOT FOUND")</f>
        <v>Furnishings</v>
      </c>
      <c r="E1184" s="11">
        <f>AVERAGEIF(Raw_Data!N:N,Product_Master!A1184,Raw_Data!R:R)</f>
        <v>86.716000000000008</v>
      </c>
      <c r="F1184" s="11">
        <f>AVERAGEIF(Raw_Data!N:N,Product_Master!A1184,Raw_Data!U:U)</f>
        <v>22.820000000000004</v>
      </c>
      <c r="G1184">
        <f>SUMIF(Raw_Data!N:N,Product_Master!A1184,Raw_Data!S:S)</f>
        <v>8</v>
      </c>
      <c r="H1184" s="11">
        <f>SUMIF(Raw_Data!N:N,Product_Master!A1184,Raw_Data!R:R)</f>
        <v>260.14800000000002</v>
      </c>
      <c r="I1184" s="13">
        <f t="shared" si="36"/>
        <v>26.315789473684216</v>
      </c>
      <c r="J1184" t="str">
        <f t="shared" si="37"/>
        <v>Low Performer</v>
      </c>
    </row>
    <row r="1185" spans="1:10" x14ac:dyDescent="0.3">
      <c r="A1185" t="s">
        <v>4753</v>
      </c>
      <c r="B1185" t="str">
        <f>IFERROR(INDEX(Raw_Data!Q:Q,MATCH(Product_Master!A1185,Raw_Data!N:N,0)),"NOT FOUND")</f>
        <v>DAX Charcoal/Nickel-Tone Document Frame, 5 x 7</v>
      </c>
      <c r="C1185" t="str">
        <f>IFERROR(INDEX(Raw_Data!O:O,MATCH(Product_Master!A1185,Raw_Data!N:N,0)),"NOT FOUND")</f>
        <v>Furniture</v>
      </c>
      <c r="D1185" t="str">
        <f>IFERROR(INDEX(Raw_Data!P:P,MATCH(Product_Master!A1185,Raw_Data!N:N,0)),"NOT FOUND")</f>
        <v>Furnishings</v>
      </c>
      <c r="E1185" s="11">
        <f>AVERAGEIF(Raw_Data!N:N,Product_Master!A1185,Raw_Data!R:R)</f>
        <v>24.106285714285715</v>
      </c>
      <c r="F1185" s="11">
        <f>AVERAGEIF(Raw_Data!N:N,Product_Master!A1185,Raw_Data!U:U)</f>
        <v>6.9745714285714291</v>
      </c>
      <c r="G1185">
        <f>SUMIF(Raw_Data!N:N,Product_Master!A1185,Raw_Data!S:S)</f>
        <v>23</v>
      </c>
      <c r="H1185" s="11">
        <f>SUMIF(Raw_Data!N:N,Product_Master!A1185,Raw_Data!R:R)</f>
        <v>168.744</v>
      </c>
      <c r="I1185" s="13">
        <f t="shared" si="36"/>
        <v>28.932584269662925</v>
      </c>
      <c r="J1185" t="str">
        <f t="shared" si="37"/>
        <v>Low Performer</v>
      </c>
    </row>
    <row r="1186" spans="1:10" x14ac:dyDescent="0.3">
      <c r="A1186" t="s">
        <v>4757</v>
      </c>
      <c r="B1186" t="str">
        <f>IFERROR(INDEX(Raw_Data!Q:Q,MATCH(Product_Master!A1186,Raw_Data!N:N,0)),"NOT FOUND")</f>
        <v>Xerox 1891</v>
      </c>
      <c r="C1186" t="str">
        <f>IFERROR(INDEX(Raw_Data!O:O,MATCH(Product_Master!A1186,Raw_Data!N:N,0)),"NOT FOUND")</f>
        <v>Office Supplies</v>
      </c>
      <c r="D1186" t="str">
        <f>IFERROR(INDEX(Raw_Data!P:P,MATCH(Product_Master!A1186,Raw_Data!N:N,0)),"NOT FOUND")</f>
        <v>Paper</v>
      </c>
      <c r="E1186" s="11">
        <f>AVERAGEIF(Raw_Data!N:N,Product_Master!A1186,Raw_Data!R:R)</f>
        <v>188.65285714285713</v>
      </c>
      <c r="F1186" s="11">
        <f>AVERAGEIF(Raw_Data!N:N,Product_Master!A1186,Raw_Data!U:U)</f>
        <v>77.557285714285712</v>
      </c>
      <c r="G1186">
        <f>SUMIF(Raw_Data!N:N,Product_Master!A1186,Raw_Data!S:S)</f>
        <v>30</v>
      </c>
      <c r="H1186" s="11">
        <f>SUMIF(Raw_Data!N:N,Product_Master!A1186,Raw_Data!R:R)</f>
        <v>1320.57</v>
      </c>
      <c r="I1186" s="13">
        <f t="shared" si="36"/>
        <v>41.111111111111114</v>
      </c>
      <c r="J1186" t="str">
        <f t="shared" si="37"/>
        <v>High Performer</v>
      </c>
    </row>
    <row r="1187" spans="1:10" x14ac:dyDescent="0.3">
      <c r="A1187" t="s">
        <v>4759</v>
      </c>
      <c r="B1187" t="str">
        <f>IFERROR(INDEX(Raw_Data!Q:Q,MATCH(Product_Master!A1187,Raw_Data!N:N,0)),"NOT FOUND")</f>
        <v>Hewlett-Packard Deskjet 5550 Printer</v>
      </c>
      <c r="C1187" t="str">
        <f>IFERROR(INDEX(Raw_Data!O:O,MATCH(Product_Master!A1187,Raw_Data!N:N,0)),"NOT FOUND")</f>
        <v>Technology</v>
      </c>
      <c r="D1187" t="str">
        <f>IFERROR(INDEX(Raw_Data!P:P,MATCH(Product_Master!A1187,Raw_Data!N:N,0)),"NOT FOUND")</f>
        <v>Machines</v>
      </c>
      <c r="E1187" s="11">
        <f>AVERAGEIF(Raw_Data!N:N,Product_Master!A1187,Raw_Data!R:R)</f>
        <v>597.13199999999995</v>
      </c>
      <c r="F1187" s="11">
        <f>AVERAGEIF(Raw_Data!N:N,Product_Master!A1187,Raw_Data!U:U)</f>
        <v>49.761000000000003</v>
      </c>
      <c r="G1187">
        <f>SUMIF(Raw_Data!N:N,Product_Master!A1187,Raw_Data!S:S)</f>
        <v>3</v>
      </c>
      <c r="H1187" s="11">
        <f>SUMIF(Raw_Data!N:N,Product_Master!A1187,Raw_Data!R:R)</f>
        <v>597.13199999999995</v>
      </c>
      <c r="I1187" s="13">
        <f t="shared" si="36"/>
        <v>8.3333333333333339</v>
      </c>
      <c r="J1187" t="str">
        <f t="shared" si="37"/>
        <v>Medium</v>
      </c>
    </row>
    <row r="1188" spans="1:10" x14ac:dyDescent="0.3">
      <c r="A1188" t="s">
        <v>4765</v>
      </c>
      <c r="B1188" t="str">
        <f>IFERROR(INDEX(Raw_Data!Q:Q,MATCH(Product_Master!A1188,Raw_Data!N:N,0)),"NOT FOUND")</f>
        <v>Avery 474</v>
      </c>
      <c r="C1188" t="str">
        <f>IFERROR(INDEX(Raw_Data!O:O,MATCH(Product_Master!A1188,Raw_Data!N:N,0)),"NOT FOUND")</f>
        <v>Office Supplies</v>
      </c>
      <c r="D1188" t="str">
        <f>IFERROR(INDEX(Raw_Data!P:P,MATCH(Product_Master!A1188,Raw_Data!N:N,0)),"NOT FOUND")</f>
        <v>Labels</v>
      </c>
      <c r="E1188" s="11">
        <f>AVERAGEIF(Raw_Data!N:N,Product_Master!A1188,Raw_Data!R:R)</f>
        <v>8.7040000000000006</v>
      </c>
      <c r="F1188" s="11">
        <f>AVERAGEIF(Raw_Data!N:N,Product_Master!A1188,Raw_Data!U:U)</f>
        <v>3.8080000000000007</v>
      </c>
      <c r="G1188">
        <f>SUMIF(Raw_Data!N:N,Product_Master!A1188,Raw_Data!S:S)</f>
        <v>30</v>
      </c>
      <c r="H1188" s="11">
        <f>SUMIF(Raw_Data!N:N,Product_Master!A1188,Raw_Data!R:R)</f>
        <v>78.336000000000013</v>
      </c>
      <c r="I1188" s="13">
        <f t="shared" si="36"/>
        <v>43.750000000000007</v>
      </c>
      <c r="J1188" t="str">
        <f t="shared" si="37"/>
        <v>Low Performer</v>
      </c>
    </row>
    <row r="1189" spans="1:10" x14ac:dyDescent="0.3">
      <c r="A1189" t="s">
        <v>4769</v>
      </c>
      <c r="B1189" t="str">
        <f>IFERROR(INDEX(Raw_Data!Q:Q,MATCH(Product_Master!A1189,Raw_Data!N:N,0)),"NOT FOUND")</f>
        <v>Panasonic KX T7736-B Digital phone</v>
      </c>
      <c r="C1189" t="str">
        <f>IFERROR(INDEX(Raw_Data!O:O,MATCH(Product_Master!A1189,Raw_Data!N:N,0)),"NOT FOUND")</f>
        <v>Technology</v>
      </c>
      <c r="D1189" t="str">
        <f>IFERROR(INDEX(Raw_Data!P:P,MATCH(Product_Master!A1189,Raw_Data!N:N,0)),"NOT FOUND")</f>
        <v>Phones</v>
      </c>
      <c r="E1189" s="11">
        <f>AVERAGEIF(Raw_Data!N:N,Product_Master!A1189,Raw_Data!R:R)</f>
        <v>251.916</v>
      </c>
      <c r="F1189" s="11">
        <f>AVERAGEIF(Raw_Data!N:N,Product_Master!A1189,Raw_Data!U:U)</f>
        <v>26.990999999999996</v>
      </c>
      <c r="G1189">
        <f>SUMIF(Raw_Data!N:N,Product_Master!A1189,Raw_Data!S:S)</f>
        <v>10</v>
      </c>
      <c r="H1189" s="11">
        <f>SUMIF(Raw_Data!N:N,Product_Master!A1189,Raw_Data!R:R)</f>
        <v>1259.58</v>
      </c>
      <c r="I1189" s="13">
        <f t="shared" si="36"/>
        <v>10.714285714285712</v>
      </c>
      <c r="J1189" t="str">
        <f t="shared" si="37"/>
        <v>High Performer</v>
      </c>
    </row>
    <row r="1190" spans="1:10" x14ac:dyDescent="0.3">
      <c r="A1190" t="s">
        <v>4774</v>
      </c>
      <c r="B1190" t="str">
        <f>IFERROR(INDEX(Raw_Data!Q:Q,MATCH(Product_Master!A1190,Raw_Data!N:N,0)),"NOT FOUND")</f>
        <v>GBC DocuBind TL200 Manual Binding Machine</v>
      </c>
      <c r="C1190" t="str">
        <f>IFERROR(INDEX(Raw_Data!O:O,MATCH(Product_Master!A1190,Raw_Data!N:N,0)),"NOT FOUND")</f>
        <v>Office Supplies</v>
      </c>
      <c r="D1190" t="str">
        <f>IFERROR(INDEX(Raw_Data!P:P,MATCH(Product_Master!A1190,Raw_Data!N:N,0)),"NOT FOUND")</f>
        <v>Binders</v>
      </c>
      <c r="E1190" s="11">
        <f>AVERAGEIF(Raw_Data!N:N,Product_Master!A1190,Raw_Data!R:R)</f>
        <v>720.46900000000005</v>
      </c>
      <c r="F1190" s="11">
        <f>AVERAGEIF(Raw_Data!N:N,Product_Master!A1190,Raw_Data!U:U)</f>
        <v>265.41629999999998</v>
      </c>
      <c r="G1190">
        <f>SUMIF(Raw_Data!N:N,Product_Master!A1190,Raw_Data!S:S)</f>
        <v>23</v>
      </c>
      <c r="H1190" s="11">
        <f>SUMIF(Raw_Data!N:N,Product_Master!A1190,Raw_Data!R:R)</f>
        <v>4322.8140000000003</v>
      </c>
      <c r="I1190" s="13">
        <f t="shared" si="36"/>
        <v>36.839378238341965</v>
      </c>
      <c r="J1190" t="str">
        <f t="shared" si="37"/>
        <v>High Performer</v>
      </c>
    </row>
    <row r="1191" spans="1:10" x14ac:dyDescent="0.3">
      <c r="A1191" t="s">
        <v>4776</v>
      </c>
      <c r="B1191" t="str">
        <f>IFERROR(INDEX(Raw_Data!Q:Q,MATCH(Product_Master!A1191,Raw_Data!N:N,0)),"NOT FOUND")</f>
        <v>Global Commerce Series Low-Back Swivel/Tilt Chairs</v>
      </c>
      <c r="C1191" t="str">
        <f>IFERROR(INDEX(Raw_Data!O:O,MATCH(Product_Master!A1191,Raw_Data!N:N,0)),"NOT FOUND")</f>
        <v>Furniture</v>
      </c>
      <c r="D1191" t="str">
        <f>IFERROR(INDEX(Raw_Data!P:P,MATCH(Product_Master!A1191,Raw_Data!N:N,0)),"NOT FOUND")</f>
        <v>Chairs</v>
      </c>
      <c r="E1191" s="11">
        <f>AVERAGEIF(Raw_Data!N:N,Product_Master!A1191,Raw_Data!R:R)</f>
        <v>631.43657142857148</v>
      </c>
      <c r="F1191" s="11">
        <f>AVERAGEIF(Raw_Data!N:N,Product_Master!A1191,Raw_Data!U:U)</f>
        <v>5.8738285714285707</v>
      </c>
      <c r="G1191">
        <f>SUMIF(Raw_Data!N:N,Product_Master!A1191,Raw_Data!S:S)</f>
        <v>24</v>
      </c>
      <c r="H1191" s="11">
        <f>SUMIF(Raw_Data!N:N,Product_Master!A1191,Raw_Data!R:R)</f>
        <v>4420.0560000000005</v>
      </c>
      <c r="I1191" s="13">
        <f t="shared" si="36"/>
        <v>0.93023255813953465</v>
      </c>
      <c r="J1191" t="str">
        <f t="shared" si="37"/>
        <v>High Performer</v>
      </c>
    </row>
    <row r="1192" spans="1:10" x14ac:dyDescent="0.3">
      <c r="A1192" t="s">
        <v>4780</v>
      </c>
      <c r="B1192" t="str">
        <f>IFERROR(INDEX(Raw_Data!Q:Q,MATCH(Product_Master!A1192,Raw_Data!N:N,0)),"NOT FOUND")</f>
        <v>Staple magnet</v>
      </c>
      <c r="C1192" t="str">
        <f>IFERROR(INDEX(Raw_Data!O:O,MATCH(Product_Master!A1192,Raw_Data!N:N,0)),"NOT FOUND")</f>
        <v>Office Supplies</v>
      </c>
      <c r="D1192" t="str">
        <f>IFERROR(INDEX(Raw_Data!P:P,MATCH(Product_Master!A1192,Raw_Data!N:N,0)),"NOT FOUND")</f>
        <v>Storage</v>
      </c>
      <c r="E1192" s="11">
        <f>AVERAGEIF(Raw_Data!N:N,Product_Master!A1192,Raw_Data!R:R)</f>
        <v>31.356000000000002</v>
      </c>
      <c r="F1192" s="11">
        <f>AVERAGEIF(Raw_Data!N:N,Product_Master!A1192,Raw_Data!U:U)</f>
        <v>4.3416000000000006</v>
      </c>
      <c r="G1192">
        <f>SUMIF(Raw_Data!N:N,Product_Master!A1192,Raw_Data!S:S)</f>
        <v>28</v>
      </c>
      <c r="H1192" s="11">
        <f>SUMIF(Raw_Data!N:N,Product_Master!A1192,Raw_Data!R:R)</f>
        <v>219.49200000000002</v>
      </c>
      <c r="I1192" s="13">
        <f t="shared" si="36"/>
        <v>13.846153846153847</v>
      </c>
      <c r="J1192" t="str">
        <f t="shared" si="37"/>
        <v>Low Performer</v>
      </c>
    </row>
    <row r="1193" spans="1:10" x14ac:dyDescent="0.3">
      <c r="A1193" t="s">
        <v>4784</v>
      </c>
      <c r="B1193" t="str">
        <f>IFERROR(INDEX(Raw_Data!Q:Q,MATCH(Product_Master!A1193,Raw_Data!N:N,0)),"NOT FOUND")</f>
        <v>Cisco SPA 502G IP Phone</v>
      </c>
      <c r="C1193" t="str">
        <f>IFERROR(INDEX(Raw_Data!O:O,MATCH(Product_Master!A1193,Raw_Data!N:N,0)),"NOT FOUND")</f>
        <v>Technology</v>
      </c>
      <c r="D1193" t="str">
        <f>IFERROR(INDEX(Raw_Data!P:P,MATCH(Product_Master!A1193,Raw_Data!N:N,0)),"NOT FOUND")</f>
        <v>Phones</v>
      </c>
      <c r="E1193" s="11">
        <f>AVERAGEIF(Raw_Data!N:N,Product_Master!A1193,Raw_Data!R:R)</f>
        <v>412.62799999999999</v>
      </c>
      <c r="F1193" s="11">
        <f>AVERAGEIF(Raw_Data!N:N,Product_Master!A1193,Raw_Data!U:U)</f>
        <v>59.975000000000009</v>
      </c>
      <c r="G1193">
        <f>SUMIF(Raw_Data!N:N,Product_Master!A1193,Raw_Data!S:S)</f>
        <v>21</v>
      </c>
      <c r="H1193" s="11">
        <f>SUMIF(Raw_Data!N:N,Product_Master!A1193,Raw_Data!R:R)</f>
        <v>2063.14</v>
      </c>
      <c r="I1193" s="13">
        <f t="shared" si="36"/>
        <v>14.534883720930235</v>
      </c>
      <c r="J1193" t="str">
        <f t="shared" si="37"/>
        <v>High Performer</v>
      </c>
    </row>
    <row r="1194" spans="1:10" x14ac:dyDescent="0.3">
      <c r="A1194" t="s">
        <v>4789</v>
      </c>
      <c r="B1194" t="str">
        <f>IFERROR(INDEX(Raw_Data!Q:Q,MATCH(Product_Master!A1194,Raw_Data!N:N,0)),"NOT FOUND")</f>
        <v>Avaya 4621SW VoIP phone</v>
      </c>
      <c r="C1194" t="str">
        <f>IFERROR(INDEX(Raw_Data!O:O,MATCH(Product_Master!A1194,Raw_Data!N:N,0)),"NOT FOUND")</f>
        <v>Technology</v>
      </c>
      <c r="D1194" t="str">
        <f>IFERROR(INDEX(Raw_Data!P:P,MATCH(Product_Master!A1194,Raw_Data!N:N,0)),"NOT FOUND")</f>
        <v>Phones</v>
      </c>
      <c r="E1194" s="11">
        <f>AVERAGEIF(Raw_Data!N:N,Product_Master!A1194,Raw_Data!R:R)</f>
        <v>177.48</v>
      </c>
      <c r="F1194" s="11">
        <f>AVERAGEIF(Raw_Data!N:N,Product_Master!A1194,Raw_Data!U:U)</f>
        <v>19.9665</v>
      </c>
      <c r="G1194">
        <f>SUMIF(Raw_Data!N:N,Product_Master!A1194,Raw_Data!S:S)</f>
        <v>12</v>
      </c>
      <c r="H1194" s="11">
        <f>SUMIF(Raw_Data!N:N,Product_Master!A1194,Raw_Data!R:R)</f>
        <v>709.92</v>
      </c>
      <c r="I1194" s="13">
        <f t="shared" si="36"/>
        <v>11.25</v>
      </c>
      <c r="J1194" t="str">
        <f t="shared" si="37"/>
        <v>Medium</v>
      </c>
    </row>
    <row r="1195" spans="1:10" x14ac:dyDescent="0.3">
      <c r="A1195" t="s">
        <v>4793</v>
      </c>
      <c r="B1195" t="str">
        <f>IFERROR(INDEX(Raw_Data!Q:Q,MATCH(Product_Master!A1195,Raw_Data!N:N,0)),"NOT FOUND")</f>
        <v>Xerox 214</v>
      </c>
      <c r="C1195" t="str">
        <f>IFERROR(INDEX(Raw_Data!O:O,MATCH(Product_Master!A1195,Raw_Data!N:N,0)),"NOT FOUND")</f>
        <v>Office Supplies</v>
      </c>
      <c r="D1195" t="str">
        <f>IFERROR(INDEX(Raw_Data!P:P,MATCH(Product_Master!A1195,Raw_Data!N:N,0)),"NOT FOUND")</f>
        <v>Paper</v>
      </c>
      <c r="E1195" s="11">
        <f>AVERAGEIF(Raw_Data!N:N,Product_Master!A1195,Raw_Data!R:R)</f>
        <v>23.904</v>
      </c>
      <c r="F1195" s="11">
        <f>AVERAGEIF(Raw_Data!N:N,Product_Master!A1195,Raw_Data!U:U)</f>
        <v>10.0512</v>
      </c>
      <c r="G1195">
        <f>SUMIF(Raw_Data!N:N,Product_Master!A1195,Raw_Data!S:S)</f>
        <v>37</v>
      </c>
      <c r="H1195" s="11">
        <f>SUMIF(Raw_Data!N:N,Product_Master!A1195,Raw_Data!R:R)</f>
        <v>215.136</v>
      </c>
      <c r="I1195" s="13">
        <f t="shared" si="36"/>
        <v>42.048192771084338</v>
      </c>
      <c r="J1195" t="str">
        <f t="shared" si="37"/>
        <v>Low Performer</v>
      </c>
    </row>
    <row r="1196" spans="1:10" x14ac:dyDescent="0.3">
      <c r="A1196" t="s">
        <v>4796</v>
      </c>
      <c r="B1196" t="str">
        <f>IFERROR(INDEX(Raw_Data!Q:Q,MATCH(Product_Master!A1196,Raw_Data!N:N,0)),"NOT FOUND")</f>
        <v>Motorola Moto X</v>
      </c>
      <c r="C1196" t="str">
        <f>IFERROR(INDEX(Raw_Data!O:O,MATCH(Product_Master!A1196,Raw_Data!N:N,0)),"NOT FOUND")</f>
        <v>Technology</v>
      </c>
      <c r="D1196" t="str">
        <f>IFERROR(INDEX(Raw_Data!P:P,MATCH(Product_Master!A1196,Raw_Data!N:N,0)),"NOT FOUND")</f>
        <v>Phones</v>
      </c>
      <c r="E1196" s="11">
        <f>AVERAGEIF(Raw_Data!N:N,Product_Master!A1196,Raw_Data!R:R)</f>
        <v>815.976</v>
      </c>
      <c r="F1196" s="11">
        <f>AVERAGEIF(Raw_Data!N:N,Product_Master!A1196,Raw_Data!U:U)</f>
        <v>71.397899999999993</v>
      </c>
      <c r="G1196">
        <f>SUMIF(Raw_Data!N:N,Product_Master!A1196,Raw_Data!S:S)</f>
        <v>6</v>
      </c>
      <c r="H1196" s="11">
        <f>SUMIF(Raw_Data!N:N,Product_Master!A1196,Raw_Data!R:R)</f>
        <v>1631.952</v>
      </c>
      <c r="I1196" s="13">
        <f t="shared" si="36"/>
        <v>8.75</v>
      </c>
      <c r="J1196" t="str">
        <f t="shared" si="37"/>
        <v>High Performer</v>
      </c>
    </row>
    <row r="1197" spans="1:10" x14ac:dyDescent="0.3">
      <c r="A1197" t="s">
        <v>4799</v>
      </c>
      <c r="B1197" t="str">
        <f>IFERROR(INDEX(Raw_Data!Q:Q,MATCH(Product_Master!A1197,Raw_Data!N:N,0)),"NOT FOUND")</f>
        <v>O'Sullivan 2-Shelf Heavy-Duty Bookcases</v>
      </c>
      <c r="C1197" t="str">
        <f>IFERROR(INDEX(Raw_Data!O:O,MATCH(Product_Master!A1197,Raw_Data!N:N,0)),"NOT FOUND")</f>
        <v>Furniture</v>
      </c>
      <c r="D1197" t="str">
        <f>IFERROR(INDEX(Raw_Data!P:P,MATCH(Product_Master!A1197,Raw_Data!N:N,0)),"NOT FOUND")</f>
        <v>Bookcases</v>
      </c>
      <c r="E1197" s="11">
        <f>AVERAGEIF(Raw_Data!N:N,Product_Master!A1197,Raw_Data!R:R)</f>
        <v>120.64033333333333</v>
      </c>
      <c r="F1197" s="11">
        <f>AVERAGEIF(Raw_Data!N:N,Product_Master!A1197,Raw_Data!U:U)</f>
        <v>-22.184866666666665</v>
      </c>
      <c r="G1197">
        <f>SUMIF(Raw_Data!N:N,Product_Master!A1197,Raw_Data!S:S)</f>
        <v>21</v>
      </c>
      <c r="H1197" s="11">
        <f>SUMIF(Raw_Data!N:N,Product_Master!A1197,Raw_Data!R:R)</f>
        <v>723.84199999999998</v>
      </c>
      <c r="I1197" s="13">
        <f t="shared" si="36"/>
        <v>-18.389261744966444</v>
      </c>
      <c r="J1197" t="str">
        <f t="shared" si="37"/>
        <v>Medium</v>
      </c>
    </row>
    <row r="1198" spans="1:10" x14ac:dyDescent="0.3">
      <c r="A1198" t="s">
        <v>4802</v>
      </c>
      <c r="B1198" t="str">
        <f>IFERROR(INDEX(Raw_Data!Q:Q,MATCH(Product_Master!A1198,Raw_Data!N:N,0)),"NOT FOUND")</f>
        <v>Enermax Briskie RF Wireless Keyboard and Mouse Combo</v>
      </c>
      <c r="C1198" t="str">
        <f>IFERROR(INDEX(Raw_Data!O:O,MATCH(Product_Master!A1198,Raw_Data!N:N,0)),"NOT FOUND")</f>
        <v>Technology</v>
      </c>
      <c r="D1198" t="str">
        <f>IFERROR(INDEX(Raw_Data!P:P,MATCH(Product_Master!A1198,Raw_Data!N:N,0)),"NOT FOUND")</f>
        <v>Accessories</v>
      </c>
      <c r="E1198" s="11">
        <f>AVERAGEIF(Raw_Data!N:N,Product_Master!A1198,Raw_Data!R:R)</f>
        <v>93.880399999999995</v>
      </c>
      <c r="F1198" s="11">
        <f>AVERAGEIF(Raw_Data!N:N,Product_Master!A1198,Raw_Data!U:U)</f>
        <v>30.074959999999997</v>
      </c>
      <c r="G1198">
        <f>SUMIF(Raw_Data!N:N,Product_Master!A1198,Raw_Data!S:S)</f>
        <v>24</v>
      </c>
      <c r="H1198" s="11">
        <f>SUMIF(Raw_Data!N:N,Product_Master!A1198,Raw_Data!R:R)</f>
        <v>469.40199999999999</v>
      </c>
      <c r="I1198" s="13">
        <f t="shared" si="36"/>
        <v>32.035398230088497</v>
      </c>
      <c r="J1198" t="str">
        <f t="shared" si="37"/>
        <v>Medium</v>
      </c>
    </row>
    <row r="1199" spans="1:10" x14ac:dyDescent="0.3">
      <c r="A1199" t="s">
        <v>4809</v>
      </c>
      <c r="B1199" t="str">
        <f>IFERROR(INDEX(Raw_Data!Q:Q,MATCH(Product_Master!A1199,Raw_Data!N:N,0)),"NOT FOUND")</f>
        <v>GBC Twin Loop Wire Binding Elements</v>
      </c>
      <c r="C1199" t="str">
        <f>IFERROR(INDEX(Raw_Data!O:O,MATCH(Product_Master!A1199,Raw_Data!N:N,0)),"NOT FOUND")</f>
        <v>Office Supplies</v>
      </c>
      <c r="D1199" t="str">
        <f>IFERROR(INDEX(Raw_Data!P:P,MATCH(Product_Master!A1199,Raw_Data!N:N,0)),"NOT FOUND")</f>
        <v>Binders</v>
      </c>
      <c r="E1199" s="11">
        <f>AVERAGEIF(Raw_Data!N:N,Product_Master!A1199,Raw_Data!R:R)</f>
        <v>104.16640000000002</v>
      </c>
      <c r="F1199" s="11">
        <f>AVERAGEIF(Raw_Data!N:N,Product_Master!A1199,Raw_Data!U:U)</f>
        <v>25.958400000000001</v>
      </c>
      <c r="G1199">
        <f>SUMIF(Raw_Data!N:N,Product_Master!A1199,Raw_Data!S:S)</f>
        <v>47</v>
      </c>
      <c r="H1199" s="11">
        <f>SUMIF(Raw_Data!N:N,Product_Master!A1199,Raw_Data!R:R)</f>
        <v>1041.6640000000002</v>
      </c>
      <c r="I1199" s="13">
        <f t="shared" si="36"/>
        <v>24.920127795527154</v>
      </c>
      <c r="J1199" t="str">
        <f t="shared" si="37"/>
        <v>Medium</v>
      </c>
    </row>
    <row r="1200" spans="1:10" x14ac:dyDescent="0.3">
      <c r="A1200" t="s">
        <v>4811</v>
      </c>
      <c r="B1200" t="str">
        <f>IFERROR(INDEX(Raw_Data!Q:Q,MATCH(Product_Master!A1200,Raw_Data!N:N,0)),"NOT FOUND")</f>
        <v>Perma STOR-ALL Hanging File Box, 13 1/8"W x 12 1/4"D x 10 1/2"H</v>
      </c>
      <c r="C1200" t="str">
        <f>IFERROR(INDEX(Raw_Data!O:O,MATCH(Product_Master!A1200,Raw_Data!N:N,0)),"NOT FOUND")</f>
        <v>Office Supplies</v>
      </c>
      <c r="D1200" t="str">
        <f>IFERROR(INDEX(Raw_Data!P:P,MATCH(Product_Master!A1200,Raw_Data!N:N,0)),"NOT FOUND")</f>
        <v>Storage</v>
      </c>
      <c r="E1200" s="11">
        <f>AVERAGEIF(Raw_Data!N:N,Product_Master!A1200,Raw_Data!R:R)</f>
        <v>22.5745</v>
      </c>
      <c r="F1200" s="11">
        <f>AVERAGEIF(Raw_Data!N:N,Product_Master!A1200,Raw_Data!U:U)</f>
        <v>2.1004749999999999</v>
      </c>
      <c r="G1200">
        <f>SUMIF(Raw_Data!N:N,Product_Master!A1200,Raw_Data!S:S)</f>
        <v>33</v>
      </c>
      <c r="H1200" s="11">
        <f>SUMIF(Raw_Data!N:N,Product_Master!A1200,Raw_Data!R:R)</f>
        <v>180.596</v>
      </c>
      <c r="I1200" s="13">
        <f t="shared" si="36"/>
        <v>9.3046357615894024</v>
      </c>
      <c r="J1200" t="str">
        <f t="shared" si="37"/>
        <v>Low Performer</v>
      </c>
    </row>
    <row r="1201" spans="1:10" x14ac:dyDescent="0.3">
      <c r="A1201" t="s">
        <v>4818</v>
      </c>
      <c r="B1201" t="str">
        <f>IFERROR(INDEX(Raw_Data!Q:Q,MATCH(Product_Master!A1201,Raw_Data!N:N,0)),"NOT FOUND")</f>
        <v>BIC Brite Liner Grip Highlighters</v>
      </c>
      <c r="C1201" t="str">
        <f>IFERROR(INDEX(Raw_Data!O:O,MATCH(Product_Master!A1201,Raw_Data!N:N,0)),"NOT FOUND")</f>
        <v>Office Supplies</v>
      </c>
      <c r="D1201" t="str">
        <f>IFERROR(INDEX(Raw_Data!P:P,MATCH(Product_Master!A1201,Raw_Data!N:N,0)),"NOT FOUND")</f>
        <v>Art</v>
      </c>
      <c r="E1201" s="11">
        <f>AVERAGEIF(Raw_Data!N:N,Product_Master!A1201,Raw_Data!R:R)</f>
        <v>4.8544</v>
      </c>
      <c r="F1201" s="11">
        <f>AVERAGEIF(Raw_Data!N:N,Product_Master!A1201,Raw_Data!U:U)</f>
        <v>1.7875999999999999</v>
      </c>
      <c r="G1201">
        <f>SUMIF(Raw_Data!N:N,Product_Master!A1201,Raw_Data!S:S)</f>
        <v>17</v>
      </c>
      <c r="H1201" s="11">
        <f>SUMIF(Raw_Data!N:N,Product_Master!A1201,Raw_Data!R:R)</f>
        <v>24.271999999999998</v>
      </c>
      <c r="I1201" s="13">
        <f t="shared" si="36"/>
        <v>36.824324324324323</v>
      </c>
      <c r="J1201" t="str">
        <f t="shared" si="37"/>
        <v>Low Performer</v>
      </c>
    </row>
    <row r="1202" spans="1:10" x14ac:dyDescent="0.3">
      <c r="A1202" t="s">
        <v>4820</v>
      </c>
      <c r="B1202" t="str">
        <f>IFERROR(INDEX(Raw_Data!Q:Q,MATCH(Product_Master!A1202,Raw_Data!N:N,0)),"NOT FOUND")</f>
        <v>WD My Passport Ultra 2TB Portable External Hard Drive</v>
      </c>
      <c r="C1202" t="str">
        <f>IFERROR(INDEX(Raw_Data!O:O,MATCH(Product_Master!A1202,Raw_Data!N:N,0)),"NOT FOUND")</f>
        <v>Technology</v>
      </c>
      <c r="D1202" t="str">
        <f>IFERROR(INDEX(Raw_Data!P:P,MATCH(Product_Master!A1202,Raw_Data!N:N,0)),"NOT FOUND")</f>
        <v>Accessories</v>
      </c>
      <c r="E1202" s="11">
        <f>AVERAGEIF(Raw_Data!N:N,Product_Master!A1202,Raw_Data!R:R)</f>
        <v>499.8</v>
      </c>
      <c r="F1202" s="11">
        <f>AVERAGEIF(Raw_Data!N:N,Product_Master!A1202,Raw_Data!U:U)</f>
        <v>62.475000000000001</v>
      </c>
      <c r="G1202">
        <f>SUMIF(Raw_Data!N:N,Product_Master!A1202,Raw_Data!S:S)</f>
        <v>35</v>
      </c>
      <c r="H1202" s="11">
        <f>SUMIF(Raw_Data!N:N,Product_Master!A1202,Raw_Data!R:R)</f>
        <v>3998.4</v>
      </c>
      <c r="I1202" s="13">
        <f t="shared" si="36"/>
        <v>12.5</v>
      </c>
      <c r="J1202" t="str">
        <f t="shared" si="37"/>
        <v>High Performer</v>
      </c>
    </row>
    <row r="1203" spans="1:10" x14ac:dyDescent="0.3">
      <c r="A1203" t="s">
        <v>4823</v>
      </c>
      <c r="B1203" t="str">
        <f>IFERROR(INDEX(Raw_Data!Q:Q,MATCH(Product_Master!A1203,Raw_Data!N:N,0)),"NOT FOUND")</f>
        <v>Holmes Replacement Filter for HEPA Air Cleaner, Medium Room</v>
      </c>
      <c r="C1203" t="str">
        <f>IFERROR(INDEX(Raw_Data!O:O,MATCH(Product_Master!A1203,Raw_Data!N:N,0)),"NOT FOUND")</f>
        <v>Office Supplies</v>
      </c>
      <c r="D1203" t="str">
        <f>IFERROR(INDEX(Raw_Data!P:P,MATCH(Product_Master!A1203,Raw_Data!N:N,0)),"NOT FOUND")</f>
        <v>Appliances</v>
      </c>
      <c r="E1203" s="11">
        <f>AVERAGEIF(Raw_Data!N:N,Product_Master!A1203,Raw_Data!R:R)</f>
        <v>50.984999999999999</v>
      </c>
      <c r="F1203" s="11">
        <f>AVERAGEIF(Raw_Data!N:N,Product_Master!A1203,Raw_Data!U:U)</f>
        <v>21.923549999999999</v>
      </c>
      <c r="G1203">
        <f>SUMIF(Raw_Data!N:N,Product_Master!A1203,Raw_Data!S:S)</f>
        <v>18</v>
      </c>
      <c r="H1203" s="11">
        <f>SUMIF(Raw_Data!N:N,Product_Master!A1203,Raw_Data!R:R)</f>
        <v>203.94</v>
      </c>
      <c r="I1203" s="13">
        <f t="shared" si="36"/>
        <v>43</v>
      </c>
      <c r="J1203" t="str">
        <f t="shared" si="37"/>
        <v>Low Performer</v>
      </c>
    </row>
    <row r="1204" spans="1:10" x14ac:dyDescent="0.3">
      <c r="A1204" t="s">
        <v>4825</v>
      </c>
      <c r="B1204" t="str">
        <f>IFERROR(INDEX(Raw_Data!Q:Q,MATCH(Product_Master!A1204,Raw_Data!N:N,0)),"NOT FOUND")</f>
        <v>Imation Clip USB flash drive - 8 GB</v>
      </c>
      <c r="C1204" t="str">
        <f>IFERROR(INDEX(Raw_Data!O:O,MATCH(Product_Master!A1204,Raw_Data!N:N,0)),"NOT FOUND")</f>
        <v>Technology</v>
      </c>
      <c r="D1204" t="str">
        <f>IFERROR(INDEX(Raw_Data!P:P,MATCH(Product_Master!A1204,Raw_Data!N:N,0)),"NOT FOUND")</f>
        <v>Accessories</v>
      </c>
      <c r="E1204" s="11">
        <f>AVERAGEIF(Raw_Data!N:N,Product_Master!A1204,Raw_Data!R:R)</f>
        <v>63.382857142857134</v>
      </c>
      <c r="F1204" s="11">
        <f>AVERAGEIF(Raw_Data!N:N,Product_Master!A1204,Raw_Data!U:U)</f>
        <v>0.26857142857142818</v>
      </c>
      <c r="G1204">
        <f>SUMIF(Raw_Data!N:N,Product_Master!A1204,Raw_Data!S:S)</f>
        <v>25</v>
      </c>
      <c r="H1204" s="11">
        <f>SUMIF(Raw_Data!N:N,Product_Master!A1204,Raw_Data!R:R)</f>
        <v>443.67999999999995</v>
      </c>
      <c r="I1204" s="13">
        <f t="shared" si="36"/>
        <v>0.42372881355932152</v>
      </c>
      <c r="J1204" t="str">
        <f t="shared" si="37"/>
        <v>Medium</v>
      </c>
    </row>
    <row r="1205" spans="1:10" x14ac:dyDescent="0.3">
      <c r="A1205" t="s">
        <v>4827</v>
      </c>
      <c r="B1205" t="str">
        <f>IFERROR(INDEX(Raw_Data!Q:Q,MATCH(Product_Master!A1205,Raw_Data!N:N,0)),"NOT FOUND")</f>
        <v>Newell 3-Hole Punched Plastic Slotted Magazine Holders for Binders</v>
      </c>
      <c r="C1205" t="str">
        <f>IFERROR(INDEX(Raw_Data!O:O,MATCH(Product_Master!A1205,Raw_Data!N:N,0)),"NOT FOUND")</f>
        <v>Office Supplies</v>
      </c>
      <c r="D1205" t="str">
        <f>IFERROR(INDEX(Raw_Data!P:P,MATCH(Product_Master!A1205,Raw_Data!N:N,0)),"NOT FOUND")</f>
        <v>Binders</v>
      </c>
      <c r="E1205" s="11">
        <f>AVERAGEIF(Raw_Data!N:N,Product_Master!A1205,Raw_Data!R:R)</f>
        <v>8.5306666666666668</v>
      </c>
      <c r="F1205" s="11">
        <f>AVERAGEIF(Raw_Data!N:N,Product_Master!A1205,Raw_Data!U:U)</f>
        <v>0.60933333333333339</v>
      </c>
      <c r="G1205">
        <f>SUMIF(Raw_Data!N:N,Product_Master!A1205,Raw_Data!S:S)</f>
        <v>20</v>
      </c>
      <c r="H1205" s="11">
        <f>SUMIF(Raw_Data!N:N,Product_Master!A1205,Raw_Data!R:R)</f>
        <v>51.184000000000005</v>
      </c>
      <c r="I1205" s="13">
        <f t="shared" si="36"/>
        <v>7.1428571428571441</v>
      </c>
      <c r="J1205" t="str">
        <f t="shared" si="37"/>
        <v>Low Performer</v>
      </c>
    </row>
    <row r="1206" spans="1:10" x14ac:dyDescent="0.3">
      <c r="A1206" t="s">
        <v>4829</v>
      </c>
      <c r="B1206" t="str">
        <f>IFERROR(INDEX(Raw_Data!Q:Q,MATCH(Product_Master!A1206,Raw_Data!N:N,0)),"NOT FOUND")</f>
        <v>Acco 6 Outlet Guardian Standard Surge Suppressor</v>
      </c>
      <c r="C1206" t="str">
        <f>IFERROR(INDEX(Raw_Data!O:O,MATCH(Product_Master!A1206,Raw_Data!N:N,0)),"NOT FOUND")</f>
        <v>Office Supplies</v>
      </c>
      <c r="D1206" t="str">
        <f>IFERROR(INDEX(Raw_Data!P:P,MATCH(Product_Master!A1206,Raw_Data!N:N,0)),"NOT FOUND")</f>
        <v>Appliances</v>
      </c>
      <c r="E1206" s="11">
        <f>AVERAGEIF(Raw_Data!N:N,Product_Master!A1206,Raw_Data!R:R)</f>
        <v>29.9832</v>
      </c>
      <c r="F1206" s="11">
        <f>AVERAGEIF(Raw_Data!N:N,Product_Master!A1206,Raw_Data!U:U)</f>
        <v>4.5941999999999998</v>
      </c>
      <c r="G1206">
        <f>SUMIF(Raw_Data!N:N,Product_Master!A1206,Raw_Data!S:S)</f>
        <v>15</v>
      </c>
      <c r="H1206" s="11">
        <f>SUMIF(Raw_Data!N:N,Product_Master!A1206,Raw_Data!R:R)</f>
        <v>149.916</v>
      </c>
      <c r="I1206" s="13">
        <f t="shared" si="36"/>
        <v>15.32258064516129</v>
      </c>
      <c r="J1206" t="str">
        <f t="shared" si="37"/>
        <v>Low Performer</v>
      </c>
    </row>
    <row r="1207" spans="1:10" x14ac:dyDescent="0.3">
      <c r="A1207" t="s">
        <v>4833</v>
      </c>
      <c r="B1207" t="str">
        <f>IFERROR(INDEX(Raw_Data!Q:Q,MATCH(Product_Master!A1207,Raw_Data!N:N,0)),"NOT FOUND")</f>
        <v>Acme Hot Forged Carbon Steel Scissors with Nickel-Plated Handles, 3 7/8" Cut, 8"L</v>
      </c>
      <c r="C1207" t="str">
        <f>IFERROR(INDEX(Raw_Data!O:O,MATCH(Product_Master!A1207,Raw_Data!N:N,0)),"NOT FOUND")</f>
        <v>Office Supplies</v>
      </c>
      <c r="D1207" t="str">
        <f>IFERROR(INDEX(Raw_Data!P:P,MATCH(Product_Master!A1207,Raw_Data!N:N,0)),"NOT FOUND")</f>
        <v>Supplies</v>
      </c>
      <c r="E1207" s="11">
        <f>AVERAGEIF(Raw_Data!N:N,Product_Master!A1207,Raw_Data!R:R)</f>
        <v>65.528571428571439</v>
      </c>
      <c r="F1207" s="11">
        <f>AVERAGEIF(Raw_Data!N:N,Product_Master!A1207,Raw_Data!U:U)</f>
        <v>14.773714285714286</v>
      </c>
      <c r="G1207">
        <f>SUMIF(Raw_Data!N:N,Product_Master!A1207,Raw_Data!S:S)</f>
        <v>36</v>
      </c>
      <c r="H1207" s="11">
        <f>SUMIF(Raw_Data!N:N,Product_Master!A1207,Raw_Data!R:R)</f>
        <v>458.70000000000005</v>
      </c>
      <c r="I1207" s="13">
        <f t="shared" si="36"/>
        <v>22.545454545454543</v>
      </c>
      <c r="J1207" t="str">
        <f t="shared" si="37"/>
        <v>Medium</v>
      </c>
    </row>
    <row r="1208" spans="1:10" x14ac:dyDescent="0.3">
      <c r="A1208" t="s">
        <v>4840</v>
      </c>
      <c r="B1208" t="str">
        <f>IFERROR(INDEX(Raw_Data!Q:Q,MATCH(Product_Master!A1208,Raw_Data!N:N,0)),"NOT FOUND")</f>
        <v>Avery Heavy-Duty EZD View Binder with Locking Rings</v>
      </c>
      <c r="C1208" t="str">
        <f>IFERROR(INDEX(Raw_Data!O:O,MATCH(Product_Master!A1208,Raw_Data!N:N,0)),"NOT FOUND")</f>
        <v>Office Supplies</v>
      </c>
      <c r="D1208" t="str">
        <f>IFERROR(INDEX(Raw_Data!P:P,MATCH(Product_Master!A1208,Raw_Data!N:N,0)),"NOT FOUND")</f>
        <v>Binders</v>
      </c>
      <c r="E1208" s="11">
        <f>AVERAGEIF(Raw_Data!N:N,Product_Master!A1208,Raw_Data!R:R)</f>
        <v>17.098400000000005</v>
      </c>
      <c r="F1208" s="11">
        <f>AVERAGEIF(Raw_Data!N:N,Product_Master!A1208,Raw_Data!U:U)</f>
        <v>2.9730799999999991</v>
      </c>
      <c r="G1208">
        <f>SUMIF(Raw_Data!N:N,Product_Master!A1208,Raw_Data!S:S)</f>
        <v>41</v>
      </c>
      <c r="H1208" s="11">
        <f>SUMIF(Raw_Data!N:N,Product_Master!A1208,Raw_Data!R:R)</f>
        <v>170.98400000000004</v>
      </c>
      <c r="I1208" s="13">
        <f t="shared" si="36"/>
        <v>17.388059701492526</v>
      </c>
      <c r="J1208" t="str">
        <f t="shared" si="37"/>
        <v>Low Performer</v>
      </c>
    </row>
    <row r="1209" spans="1:10" x14ac:dyDescent="0.3">
      <c r="A1209" t="s">
        <v>4842</v>
      </c>
      <c r="B1209" t="str">
        <f>IFERROR(INDEX(Raw_Data!Q:Q,MATCH(Product_Master!A1209,Raw_Data!N:N,0)),"NOT FOUND")</f>
        <v>Belkin Standard 104 key USB Keyboard</v>
      </c>
      <c r="C1209" t="str">
        <f>IFERROR(INDEX(Raw_Data!O:O,MATCH(Product_Master!A1209,Raw_Data!N:N,0)),"NOT FOUND")</f>
        <v>Technology</v>
      </c>
      <c r="D1209" t="str">
        <f>IFERROR(INDEX(Raw_Data!P:P,MATCH(Product_Master!A1209,Raw_Data!N:N,0)),"NOT FOUND")</f>
        <v>Accessories</v>
      </c>
      <c r="E1209" s="11">
        <f>AVERAGEIF(Raw_Data!N:N,Product_Master!A1209,Raw_Data!R:R)</f>
        <v>44.256333333333338</v>
      </c>
      <c r="F1209" s="11">
        <f>AVERAGEIF(Raw_Data!N:N,Product_Master!A1209,Raw_Data!U:U)</f>
        <v>0.85108333333333308</v>
      </c>
      <c r="G1209">
        <f>SUMIF(Raw_Data!N:N,Product_Master!A1209,Raw_Data!S:S)</f>
        <v>21</v>
      </c>
      <c r="H1209" s="11">
        <f>SUMIF(Raw_Data!N:N,Product_Master!A1209,Raw_Data!R:R)</f>
        <v>265.53800000000001</v>
      </c>
      <c r="I1209" s="13">
        <f t="shared" si="36"/>
        <v>1.9230769230769225</v>
      </c>
      <c r="J1209" t="str">
        <f t="shared" si="37"/>
        <v>Low Performer</v>
      </c>
    </row>
    <row r="1210" spans="1:10" x14ac:dyDescent="0.3">
      <c r="A1210" t="s">
        <v>4845</v>
      </c>
      <c r="B1210" t="str">
        <f>IFERROR(INDEX(Raw_Data!Q:Q,MATCH(Product_Master!A1210,Raw_Data!N:N,0)),"NOT FOUND")</f>
        <v>Avaya IP Phone 1140E VoIP phone</v>
      </c>
      <c r="C1210" t="str">
        <f>IFERROR(INDEX(Raw_Data!O:O,MATCH(Product_Master!A1210,Raw_Data!N:N,0)),"NOT FOUND")</f>
        <v>Technology</v>
      </c>
      <c r="D1210" t="str">
        <f>IFERROR(INDEX(Raw_Data!P:P,MATCH(Product_Master!A1210,Raw_Data!N:N,0)),"NOT FOUND")</f>
        <v>Phones</v>
      </c>
      <c r="E1210" s="11">
        <f>AVERAGEIF(Raw_Data!N:N,Product_Master!A1210,Raw_Data!R:R)</f>
        <v>1394.95</v>
      </c>
      <c r="F1210" s="11">
        <f>AVERAGEIF(Raw_Data!N:N,Product_Master!A1210,Raw_Data!U:U)</f>
        <v>362.68700000000001</v>
      </c>
      <c r="G1210">
        <f>SUMIF(Raw_Data!N:N,Product_Master!A1210,Raw_Data!S:S)</f>
        <v>5</v>
      </c>
      <c r="H1210" s="11">
        <f>SUMIF(Raw_Data!N:N,Product_Master!A1210,Raw_Data!R:R)</f>
        <v>1394.95</v>
      </c>
      <c r="I1210" s="13">
        <f t="shared" si="36"/>
        <v>26</v>
      </c>
      <c r="J1210" t="str">
        <f t="shared" si="37"/>
        <v>High Performer</v>
      </c>
    </row>
    <row r="1211" spans="1:10" x14ac:dyDescent="0.3">
      <c r="A1211" t="s">
        <v>4847</v>
      </c>
      <c r="B1211" t="str">
        <f>IFERROR(INDEX(Raw_Data!Q:Q,MATCH(Product_Master!A1211,Raw_Data!N:N,0)),"NOT FOUND")</f>
        <v>Global Wood Trimmed Manager's Task Chair, Khaki</v>
      </c>
      <c r="C1211" t="str">
        <f>IFERROR(INDEX(Raw_Data!O:O,MATCH(Product_Master!A1211,Raw_Data!N:N,0)),"NOT FOUND")</f>
        <v>Furniture</v>
      </c>
      <c r="D1211" t="str">
        <f>IFERROR(INDEX(Raw_Data!P:P,MATCH(Product_Master!A1211,Raw_Data!N:N,0)),"NOT FOUND")</f>
        <v>Chairs</v>
      </c>
      <c r="E1211" s="11">
        <f>AVERAGEIF(Raw_Data!N:N,Product_Master!A1211,Raw_Data!R:R)</f>
        <v>297.63457142857141</v>
      </c>
      <c r="F1211" s="11">
        <f>AVERAGEIF(Raw_Data!N:N,Product_Master!A1211,Raw_Data!U:U)</f>
        <v>-35.937100000000001</v>
      </c>
      <c r="G1211">
        <f>SUMIF(Raw_Data!N:N,Product_Master!A1211,Raw_Data!S:S)</f>
        <v>59</v>
      </c>
      <c r="H1211" s="11">
        <f>SUMIF(Raw_Data!N:N,Product_Master!A1211,Raw_Data!R:R)</f>
        <v>4166.884</v>
      </c>
      <c r="I1211" s="13">
        <f t="shared" si="36"/>
        <v>-12.074235807860264</v>
      </c>
      <c r="J1211" t="str">
        <f t="shared" si="37"/>
        <v>High Performer</v>
      </c>
    </row>
    <row r="1212" spans="1:10" x14ac:dyDescent="0.3">
      <c r="A1212" t="s">
        <v>4850</v>
      </c>
      <c r="B1212" t="str">
        <f>IFERROR(INDEX(Raw_Data!Q:Q,MATCH(Product_Master!A1212,Raw_Data!N:N,0)),"NOT FOUND")</f>
        <v>Newell 321</v>
      </c>
      <c r="C1212" t="str">
        <f>IFERROR(INDEX(Raw_Data!O:O,MATCH(Product_Master!A1212,Raw_Data!N:N,0)),"NOT FOUND")</f>
        <v>Office Supplies</v>
      </c>
      <c r="D1212" t="str">
        <f>IFERROR(INDEX(Raw_Data!P:P,MATCH(Product_Master!A1212,Raw_Data!N:N,0)),"NOT FOUND")</f>
        <v>Art</v>
      </c>
      <c r="E1212" s="11">
        <f>AVERAGEIF(Raw_Data!N:N,Product_Master!A1212,Raw_Data!R:R)</f>
        <v>16.400000000000002</v>
      </c>
      <c r="F1212" s="11">
        <f>AVERAGEIF(Raw_Data!N:N,Product_Master!A1212,Raw_Data!U:U)</f>
        <v>3.5915999999999997</v>
      </c>
      <c r="G1212">
        <f>SUMIF(Raw_Data!N:N,Product_Master!A1212,Raw_Data!S:S)</f>
        <v>22</v>
      </c>
      <c r="H1212" s="11">
        <f>SUMIF(Raw_Data!N:N,Product_Master!A1212,Raw_Data!R:R)</f>
        <v>65.600000000000009</v>
      </c>
      <c r="I1212" s="13">
        <f t="shared" si="36"/>
        <v>21.899999999999995</v>
      </c>
      <c r="J1212" t="str">
        <f t="shared" si="37"/>
        <v>Low Performer</v>
      </c>
    </row>
    <row r="1213" spans="1:10" x14ac:dyDescent="0.3">
      <c r="A1213" t="s">
        <v>4856</v>
      </c>
      <c r="B1213" t="str">
        <f>IFERROR(INDEX(Raw_Data!Q:Q,MATCH(Product_Master!A1213,Raw_Data!N:N,0)),"NOT FOUND")</f>
        <v>Jabra Supreme Plus Driver Edition Headset</v>
      </c>
      <c r="C1213" t="str">
        <f>IFERROR(INDEX(Raw_Data!O:O,MATCH(Product_Master!A1213,Raw_Data!N:N,0)),"NOT FOUND")</f>
        <v>Technology</v>
      </c>
      <c r="D1213" t="str">
        <f>IFERROR(INDEX(Raw_Data!P:P,MATCH(Product_Master!A1213,Raw_Data!N:N,0)),"NOT FOUND")</f>
        <v>Phones</v>
      </c>
      <c r="E1213" s="11">
        <f>AVERAGEIF(Raw_Data!N:N,Product_Master!A1213,Raw_Data!R:R)</f>
        <v>431.96400000000006</v>
      </c>
      <c r="F1213" s="11">
        <f>AVERAGEIF(Raw_Data!N:N,Product_Master!A1213,Raw_Data!U:U)</f>
        <v>51.835680000000004</v>
      </c>
      <c r="G1213">
        <f>SUMIF(Raw_Data!N:N,Product_Master!A1213,Raw_Data!S:S)</f>
        <v>22</v>
      </c>
      <c r="H1213" s="11">
        <f>SUMIF(Raw_Data!N:N,Product_Master!A1213,Raw_Data!R:R)</f>
        <v>2159.8200000000002</v>
      </c>
      <c r="I1213" s="13">
        <f t="shared" si="36"/>
        <v>12</v>
      </c>
      <c r="J1213" t="str">
        <f t="shared" si="37"/>
        <v>High Performer</v>
      </c>
    </row>
    <row r="1214" spans="1:10" x14ac:dyDescent="0.3">
      <c r="A1214" t="s">
        <v>4863</v>
      </c>
      <c r="B1214" t="str">
        <f>IFERROR(INDEX(Raw_Data!Q:Q,MATCH(Product_Master!A1214,Raw_Data!N:N,0)),"NOT FOUND")</f>
        <v>Binder Posts</v>
      </c>
      <c r="C1214" t="str">
        <f>IFERROR(INDEX(Raw_Data!O:O,MATCH(Product_Master!A1214,Raw_Data!N:N,0)),"NOT FOUND")</f>
        <v>Office Supplies</v>
      </c>
      <c r="D1214" t="str">
        <f>IFERROR(INDEX(Raw_Data!P:P,MATCH(Product_Master!A1214,Raw_Data!N:N,0)),"NOT FOUND")</f>
        <v>Binders</v>
      </c>
      <c r="E1214" s="11">
        <f>AVERAGEIF(Raw_Data!N:N,Product_Master!A1214,Raw_Data!R:R)</f>
        <v>9.5666666666666647</v>
      </c>
      <c r="F1214" s="11">
        <f>AVERAGEIF(Raw_Data!N:N,Product_Master!A1214,Raw_Data!U:U)</f>
        <v>1.3010666666666666</v>
      </c>
      <c r="G1214">
        <f>SUMIF(Raw_Data!N:N,Product_Master!A1214,Raw_Data!S:S)</f>
        <v>16</v>
      </c>
      <c r="H1214" s="11">
        <f>SUMIF(Raw_Data!N:N,Product_Master!A1214,Raw_Data!R:R)</f>
        <v>57.399999999999991</v>
      </c>
      <c r="I1214" s="13">
        <f t="shared" si="36"/>
        <v>13.600000000000001</v>
      </c>
      <c r="J1214" t="str">
        <f t="shared" si="37"/>
        <v>Low Performer</v>
      </c>
    </row>
    <row r="1215" spans="1:10" x14ac:dyDescent="0.3">
      <c r="A1215" t="s">
        <v>4865</v>
      </c>
      <c r="B1215" t="str">
        <f>IFERROR(INDEX(Raw_Data!Q:Q,MATCH(Product_Master!A1215,Raw_Data!N:N,0)),"NOT FOUND")</f>
        <v>Bevis Round Conference Table Top &amp; Single Column Base</v>
      </c>
      <c r="C1215" t="str">
        <f>IFERROR(INDEX(Raw_Data!O:O,MATCH(Product_Master!A1215,Raw_Data!N:N,0)),"NOT FOUND")</f>
        <v>Furniture</v>
      </c>
      <c r="D1215" t="str">
        <f>IFERROR(INDEX(Raw_Data!P:P,MATCH(Product_Master!A1215,Raw_Data!N:N,0)),"NOT FOUND")</f>
        <v>Tables</v>
      </c>
      <c r="E1215" s="11">
        <f>AVERAGEIF(Raw_Data!N:N,Product_Master!A1215,Raw_Data!R:R)</f>
        <v>459.50760000000002</v>
      </c>
      <c r="F1215" s="11">
        <f>AVERAGEIF(Raw_Data!N:N,Product_Master!A1215,Raw_Data!U:U)</f>
        <v>20.194920000000003</v>
      </c>
      <c r="G1215">
        <f>SUMIF(Raw_Data!N:N,Product_Master!A1215,Raw_Data!S:S)</f>
        <v>19</v>
      </c>
      <c r="H1215" s="11">
        <f>SUMIF(Raw_Data!N:N,Product_Master!A1215,Raw_Data!R:R)</f>
        <v>2297.538</v>
      </c>
      <c r="I1215" s="13">
        <f t="shared" si="36"/>
        <v>4.3949044585987265</v>
      </c>
      <c r="J1215" t="str">
        <f t="shared" si="37"/>
        <v>High Performer</v>
      </c>
    </row>
    <row r="1216" spans="1:10" x14ac:dyDescent="0.3">
      <c r="A1216" t="s">
        <v>4867</v>
      </c>
      <c r="B1216" t="str">
        <f>IFERROR(INDEX(Raw_Data!Q:Q,MATCH(Product_Master!A1216,Raw_Data!N:N,0)),"NOT FOUND")</f>
        <v>#10- 4 1/8" x 9 1/2" Recycled Envelopes</v>
      </c>
      <c r="C1216" t="str">
        <f>IFERROR(INDEX(Raw_Data!O:O,MATCH(Product_Master!A1216,Raw_Data!N:N,0)),"NOT FOUND")</f>
        <v>Office Supplies</v>
      </c>
      <c r="D1216" t="str">
        <f>IFERROR(INDEX(Raw_Data!P:P,MATCH(Product_Master!A1216,Raw_Data!N:N,0)),"NOT FOUND")</f>
        <v>Envelopes</v>
      </c>
      <c r="E1216" s="11">
        <f>AVERAGEIF(Raw_Data!N:N,Product_Master!A1216,Raw_Data!R:R)</f>
        <v>37.582000000000001</v>
      </c>
      <c r="F1216" s="11">
        <f>AVERAGEIF(Raw_Data!N:N,Product_Master!A1216,Raw_Data!U:U)</f>
        <v>14.420999999999999</v>
      </c>
      <c r="G1216">
        <f>SUMIF(Raw_Data!N:N,Product_Master!A1216,Raw_Data!S:S)</f>
        <v>10</v>
      </c>
      <c r="H1216" s="11">
        <f>SUMIF(Raw_Data!N:N,Product_Master!A1216,Raw_Data!R:R)</f>
        <v>75.164000000000001</v>
      </c>
      <c r="I1216" s="13">
        <f t="shared" si="36"/>
        <v>38.372093023255808</v>
      </c>
      <c r="J1216" t="str">
        <f t="shared" si="37"/>
        <v>Low Performer</v>
      </c>
    </row>
    <row r="1217" spans="1:10" x14ac:dyDescent="0.3">
      <c r="A1217" t="s">
        <v>4868</v>
      </c>
      <c r="B1217" t="str">
        <f>IFERROR(INDEX(Raw_Data!Q:Q,MATCH(Product_Master!A1217,Raw_Data!N:N,0)),"NOT FOUND")</f>
        <v>Xerox 1978</v>
      </c>
      <c r="C1217" t="str">
        <f>IFERROR(INDEX(Raw_Data!O:O,MATCH(Product_Master!A1217,Raw_Data!N:N,0)),"NOT FOUND")</f>
        <v>Office Supplies</v>
      </c>
      <c r="D1217" t="str">
        <f>IFERROR(INDEX(Raw_Data!P:P,MATCH(Product_Master!A1217,Raw_Data!N:N,0)),"NOT FOUND")</f>
        <v>Paper</v>
      </c>
      <c r="E1217" s="11">
        <f>AVERAGEIF(Raw_Data!N:N,Product_Master!A1217,Raw_Data!R:R)</f>
        <v>21.819499999999998</v>
      </c>
      <c r="F1217" s="11">
        <f>AVERAGEIF(Raw_Data!N:N,Product_Master!A1217,Raw_Data!U:U)</f>
        <v>9.2913500000000013</v>
      </c>
      <c r="G1217">
        <f>SUMIF(Raw_Data!N:N,Product_Master!A1217,Raw_Data!S:S)</f>
        <v>34</v>
      </c>
      <c r="H1217" s="11">
        <f>SUMIF(Raw_Data!N:N,Product_Master!A1217,Raw_Data!R:R)</f>
        <v>174.55599999999998</v>
      </c>
      <c r="I1217" s="13">
        <f t="shared" si="36"/>
        <v>42.582781456953647</v>
      </c>
      <c r="J1217" t="str">
        <f t="shared" si="37"/>
        <v>Low Performer</v>
      </c>
    </row>
    <row r="1218" spans="1:10" x14ac:dyDescent="0.3">
      <c r="A1218" t="s">
        <v>4872</v>
      </c>
      <c r="B1218" t="str">
        <f>IFERROR(INDEX(Raw_Data!Q:Q,MATCH(Product_Master!A1218,Raw_Data!N:N,0)),"NOT FOUND")</f>
        <v>Eldon Spacemaker Box, Quick-Snap Lid, Clear</v>
      </c>
      <c r="C1218" t="str">
        <f>IFERROR(INDEX(Raw_Data!O:O,MATCH(Product_Master!A1218,Raw_Data!N:N,0)),"NOT FOUND")</f>
        <v>Office Supplies</v>
      </c>
      <c r="D1218" t="str">
        <f>IFERROR(INDEX(Raw_Data!P:P,MATCH(Product_Master!A1218,Raw_Data!N:N,0)),"NOT FOUND")</f>
        <v>Art</v>
      </c>
      <c r="E1218" s="11">
        <f>AVERAGEIF(Raw_Data!N:N,Product_Master!A1218,Raw_Data!R:R)</f>
        <v>8.461333333333334</v>
      </c>
      <c r="F1218" s="11">
        <f>AVERAGEIF(Raw_Data!N:N,Product_Master!A1218,Raw_Data!U:U)</f>
        <v>1.5475333333333332</v>
      </c>
      <c r="G1218">
        <f>SUMIF(Raw_Data!N:N,Product_Master!A1218,Raw_Data!S:S)</f>
        <v>18</v>
      </c>
      <c r="H1218" s="11">
        <f>SUMIF(Raw_Data!N:N,Product_Master!A1218,Raw_Data!R:R)</f>
        <v>50.768000000000001</v>
      </c>
      <c r="I1218" s="13">
        <f t="shared" si="36"/>
        <v>18.28947368421052</v>
      </c>
      <c r="J1218" t="str">
        <f t="shared" si="37"/>
        <v>Low Performer</v>
      </c>
    </row>
    <row r="1219" spans="1:10" x14ac:dyDescent="0.3">
      <c r="A1219" t="s">
        <v>4874</v>
      </c>
      <c r="B1219" t="str">
        <f>IFERROR(INDEX(Raw_Data!Q:Q,MATCH(Product_Master!A1219,Raw_Data!N:N,0)),"NOT FOUND")</f>
        <v>Plymouth Boxed Rubber Bands by Plymouth</v>
      </c>
      <c r="C1219" t="str">
        <f>IFERROR(INDEX(Raw_Data!O:O,MATCH(Product_Master!A1219,Raw_Data!N:N,0)),"NOT FOUND")</f>
        <v>Office Supplies</v>
      </c>
      <c r="D1219" t="str">
        <f>IFERROR(INDEX(Raw_Data!P:P,MATCH(Product_Master!A1219,Raw_Data!N:N,0)),"NOT FOUND")</f>
        <v>Fasteners</v>
      </c>
      <c r="E1219" s="11">
        <f>AVERAGEIF(Raw_Data!N:N,Product_Master!A1219,Raw_Data!R:R)</f>
        <v>15.4488</v>
      </c>
      <c r="F1219" s="11">
        <f>AVERAGEIF(Raw_Data!N:N,Product_Master!A1219,Raw_Data!U:U)</f>
        <v>-0.65939999999999999</v>
      </c>
      <c r="G1219">
        <f>SUMIF(Raw_Data!N:N,Product_Master!A1219,Raw_Data!S:S)</f>
        <v>18</v>
      </c>
      <c r="H1219" s="11">
        <f>SUMIF(Raw_Data!N:N,Product_Master!A1219,Raw_Data!R:R)</f>
        <v>77.244</v>
      </c>
      <c r="I1219" s="13">
        <f t="shared" ref="I1219:I1282" si="38">IF(E1219&gt;0,(F1219/E1219)*100,0)</f>
        <v>-4.2682926829268286</v>
      </c>
      <c r="J1219" t="str">
        <f t="shared" ref="J1219:J1282" si="39">IF(H1219&gt;=1234,"High Performer",IF(H1219&gt;=295,"Medium","Low Performer"))</f>
        <v>Low Performer</v>
      </c>
    </row>
    <row r="1220" spans="1:10" x14ac:dyDescent="0.3">
      <c r="A1220" t="s">
        <v>4879</v>
      </c>
      <c r="B1220" t="str">
        <f>IFERROR(INDEX(Raw_Data!Q:Q,MATCH(Product_Master!A1220,Raw_Data!N:N,0)),"NOT FOUND")</f>
        <v>3.6 Cubic Foot Counter Height Office Refrigerator</v>
      </c>
      <c r="C1220" t="str">
        <f>IFERROR(INDEX(Raw_Data!O:O,MATCH(Product_Master!A1220,Raw_Data!N:N,0)),"NOT FOUND")</f>
        <v>Office Supplies</v>
      </c>
      <c r="D1220" t="str">
        <f>IFERROR(INDEX(Raw_Data!P:P,MATCH(Product_Master!A1220,Raw_Data!N:N,0)),"NOT FOUND")</f>
        <v>Appliances</v>
      </c>
      <c r="E1220" s="11">
        <f>AVERAGEIF(Raw_Data!N:N,Product_Master!A1220,Raw_Data!R:R)</f>
        <v>589.24</v>
      </c>
      <c r="F1220" s="11">
        <f>AVERAGEIF(Raw_Data!N:N,Product_Master!A1220,Raw_Data!U:U)</f>
        <v>-174.41504</v>
      </c>
      <c r="G1220">
        <f>SUMIF(Raw_Data!N:N,Product_Master!A1220,Raw_Data!S:S)</f>
        <v>18</v>
      </c>
      <c r="H1220" s="11">
        <f>SUMIF(Raw_Data!N:N,Product_Master!A1220,Raw_Data!R:R)</f>
        <v>2946.2</v>
      </c>
      <c r="I1220" s="13">
        <f t="shared" si="38"/>
        <v>-29.599999999999998</v>
      </c>
      <c r="J1220" t="str">
        <f t="shared" si="39"/>
        <v>High Performer</v>
      </c>
    </row>
    <row r="1221" spans="1:10" x14ac:dyDescent="0.3">
      <c r="A1221" t="s">
        <v>4891</v>
      </c>
      <c r="B1221" t="str">
        <f>IFERROR(INDEX(Raw_Data!Q:Q,MATCH(Product_Master!A1221,Raw_Data!N:N,0)),"NOT FOUND")</f>
        <v>O'Sullivan Elevations Bookcase, Cherry Finish</v>
      </c>
      <c r="C1221" t="str">
        <f>IFERROR(INDEX(Raw_Data!O:O,MATCH(Product_Master!A1221,Raw_Data!N:N,0)),"NOT FOUND")</f>
        <v>Furniture</v>
      </c>
      <c r="D1221" t="str">
        <f>IFERROR(INDEX(Raw_Data!P:P,MATCH(Product_Master!A1221,Raw_Data!N:N,0)),"NOT FOUND")</f>
        <v>Bookcases</v>
      </c>
      <c r="E1221" s="11">
        <f>AVERAGEIF(Raw_Data!N:N,Product_Master!A1221,Raw_Data!R:R)</f>
        <v>382.46159999999998</v>
      </c>
      <c r="F1221" s="11">
        <f>AVERAGEIF(Raw_Data!N:N,Product_Master!A1221,Raw_Data!U:U)</f>
        <v>-13.621919999999999</v>
      </c>
      <c r="G1221">
        <f>SUMIF(Raw_Data!N:N,Product_Master!A1221,Raw_Data!S:S)</f>
        <v>18</v>
      </c>
      <c r="H1221" s="11">
        <f>SUMIF(Raw_Data!N:N,Product_Master!A1221,Raw_Data!R:R)</f>
        <v>1912.308</v>
      </c>
      <c r="I1221" s="13">
        <f t="shared" si="38"/>
        <v>-3.5616438356164384</v>
      </c>
      <c r="J1221" t="str">
        <f t="shared" si="39"/>
        <v>High Performer</v>
      </c>
    </row>
    <row r="1222" spans="1:10" x14ac:dyDescent="0.3">
      <c r="A1222" t="s">
        <v>4898</v>
      </c>
      <c r="B1222" t="str">
        <f>IFERROR(INDEX(Raw_Data!Q:Q,MATCH(Product_Master!A1222,Raw_Data!N:N,0)),"NOT FOUND")</f>
        <v>Eldon ProFile File 'N Store Portable File Tub Letter/Legal Size Black</v>
      </c>
      <c r="C1222" t="str">
        <f>IFERROR(INDEX(Raw_Data!O:O,MATCH(Product_Master!A1222,Raw_Data!N:N,0)),"NOT FOUND")</f>
        <v>Office Supplies</v>
      </c>
      <c r="D1222" t="str">
        <f>IFERROR(INDEX(Raw_Data!P:P,MATCH(Product_Master!A1222,Raw_Data!N:N,0)),"NOT FOUND")</f>
        <v>Storage</v>
      </c>
      <c r="E1222" s="11">
        <f>AVERAGEIF(Raw_Data!N:N,Product_Master!A1222,Raw_Data!R:R)</f>
        <v>87.722571428571428</v>
      </c>
      <c r="F1222" s="11">
        <f>AVERAGEIF(Raw_Data!N:N,Product_Master!A1222,Raw_Data!U:U)</f>
        <v>18.206571428571429</v>
      </c>
      <c r="G1222">
        <f>SUMIF(Raw_Data!N:N,Product_Master!A1222,Raw_Data!S:S)</f>
        <v>35</v>
      </c>
      <c r="H1222" s="11">
        <f>SUMIF(Raw_Data!N:N,Product_Master!A1222,Raw_Data!R:R)</f>
        <v>614.05799999999999</v>
      </c>
      <c r="I1222" s="13">
        <f t="shared" si="38"/>
        <v>20.754716981132077</v>
      </c>
      <c r="J1222" t="str">
        <f t="shared" si="39"/>
        <v>Medium</v>
      </c>
    </row>
    <row r="1223" spans="1:10" x14ac:dyDescent="0.3">
      <c r="A1223" t="s">
        <v>4903</v>
      </c>
      <c r="B1223" t="str">
        <f>IFERROR(INDEX(Raw_Data!Q:Q,MATCH(Product_Master!A1223,Raw_Data!N:N,0)),"NOT FOUND")</f>
        <v>Southworth Parchment Paper &amp; Envelopes</v>
      </c>
      <c r="C1223" t="str">
        <f>IFERROR(INDEX(Raw_Data!O:O,MATCH(Product_Master!A1223,Raw_Data!N:N,0)),"NOT FOUND")</f>
        <v>Office Supplies</v>
      </c>
      <c r="D1223" t="str">
        <f>IFERROR(INDEX(Raw_Data!P:P,MATCH(Product_Master!A1223,Raw_Data!N:N,0)),"NOT FOUND")</f>
        <v>Paper</v>
      </c>
      <c r="E1223" s="11">
        <f>AVERAGEIF(Raw_Data!N:N,Product_Master!A1223,Raw_Data!R:R)</f>
        <v>13.952</v>
      </c>
      <c r="F1223" s="11">
        <f>AVERAGEIF(Raw_Data!N:N,Product_Master!A1223,Raw_Data!U:U)</f>
        <v>5.1229999999999993</v>
      </c>
      <c r="G1223">
        <f>SUMIF(Raw_Data!N:N,Product_Master!A1223,Raw_Data!S:S)</f>
        <v>15</v>
      </c>
      <c r="H1223" s="11">
        <f>SUMIF(Raw_Data!N:N,Product_Master!A1223,Raw_Data!R:R)</f>
        <v>83.712000000000003</v>
      </c>
      <c r="I1223" s="13">
        <f t="shared" si="38"/>
        <v>36.718749999999993</v>
      </c>
      <c r="J1223" t="str">
        <f t="shared" si="39"/>
        <v>Low Performer</v>
      </c>
    </row>
    <row r="1224" spans="1:10" x14ac:dyDescent="0.3">
      <c r="A1224" t="s">
        <v>4915</v>
      </c>
      <c r="B1224" t="str">
        <f>IFERROR(INDEX(Raw_Data!Q:Q,MATCH(Product_Master!A1224,Raw_Data!N:N,0)),"NOT FOUND")</f>
        <v>Tennsco Lockers, Sand</v>
      </c>
      <c r="C1224" t="str">
        <f>IFERROR(INDEX(Raw_Data!O:O,MATCH(Product_Master!A1224,Raw_Data!N:N,0)),"NOT FOUND")</f>
        <v>Office Supplies</v>
      </c>
      <c r="D1224" t="str">
        <f>IFERROR(INDEX(Raw_Data!P:P,MATCH(Product_Master!A1224,Raw_Data!N:N,0)),"NOT FOUND")</f>
        <v>Storage</v>
      </c>
      <c r="E1224" s="11">
        <f>AVERAGEIF(Raw_Data!N:N,Product_Master!A1224,Raw_Data!R:R)</f>
        <v>81.4024</v>
      </c>
      <c r="F1224" s="11">
        <f>AVERAGEIF(Raw_Data!N:N,Product_Master!A1224,Raw_Data!U:U)</f>
        <v>11.245279999999999</v>
      </c>
      <c r="G1224">
        <f>SUMIF(Raw_Data!N:N,Product_Master!A1224,Raw_Data!S:S)</f>
        <v>22</v>
      </c>
      <c r="H1224" s="11">
        <f>SUMIF(Raw_Data!N:N,Product_Master!A1224,Raw_Data!R:R)</f>
        <v>407.012</v>
      </c>
      <c r="I1224" s="13">
        <f t="shared" si="38"/>
        <v>13.814432989690721</v>
      </c>
      <c r="J1224" t="str">
        <f t="shared" si="39"/>
        <v>Medium</v>
      </c>
    </row>
    <row r="1225" spans="1:10" x14ac:dyDescent="0.3">
      <c r="A1225" t="s">
        <v>4924</v>
      </c>
      <c r="B1225" t="str">
        <f>IFERROR(INDEX(Raw_Data!Q:Q,MATCH(Product_Master!A1225,Raw_Data!N:N,0)),"NOT FOUND")</f>
        <v>Xerox 1922</v>
      </c>
      <c r="C1225" t="str">
        <f>IFERROR(INDEX(Raw_Data!O:O,MATCH(Product_Master!A1225,Raw_Data!N:N,0)),"NOT FOUND")</f>
        <v>Office Supplies</v>
      </c>
      <c r="D1225" t="str">
        <f>IFERROR(INDEX(Raw_Data!P:P,MATCH(Product_Master!A1225,Raw_Data!N:N,0)),"NOT FOUND")</f>
        <v>Paper</v>
      </c>
      <c r="E1225" s="11">
        <f>AVERAGEIF(Raw_Data!N:N,Product_Master!A1225,Raw_Data!R:R)</f>
        <v>11.952</v>
      </c>
      <c r="F1225" s="11">
        <f>AVERAGEIF(Raw_Data!N:N,Product_Master!A1225,Raw_Data!U:U)</f>
        <v>4.3326000000000002</v>
      </c>
      <c r="G1225">
        <f>SUMIF(Raw_Data!N:N,Product_Master!A1225,Raw_Data!S:S)</f>
        <v>3</v>
      </c>
      <c r="H1225" s="11">
        <f>SUMIF(Raw_Data!N:N,Product_Master!A1225,Raw_Data!R:R)</f>
        <v>11.952</v>
      </c>
      <c r="I1225" s="13">
        <f t="shared" si="38"/>
        <v>36.250000000000007</v>
      </c>
      <c r="J1225" t="str">
        <f t="shared" si="39"/>
        <v>Low Performer</v>
      </c>
    </row>
    <row r="1226" spans="1:10" x14ac:dyDescent="0.3">
      <c r="A1226" t="s">
        <v>4927</v>
      </c>
      <c r="B1226" t="str">
        <f>IFERROR(INDEX(Raw_Data!Q:Q,MATCH(Product_Master!A1226,Raw_Data!N:N,0)),"NOT FOUND")</f>
        <v>GBC Personal VeloBind Strips</v>
      </c>
      <c r="C1226" t="str">
        <f>IFERROR(INDEX(Raw_Data!O:O,MATCH(Product_Master!A1226,Raw_Data!N:N,0)),"NOT FOUND")</f>
        <v>Office Supplies</v>
      </c>
      <c r="D1226" t="str">
        <f>IFERROR(INDEX(Raw_Data!P:P,MATCH(Product_Master!A1226,Raw_Data!N:N,0)),"NOT FOUND")</f>
        <v>Binders</v>
      </c>
      <c r="E1226" s="11">
        <f>AVERAGEIF(Raw_Data!N:N,Product_Master!A1226,Raw_Data!R:R)</f>
        <v>22.419714285714289</v>
      </c>
      <c r="F1226" s="11">
        <f>AVERAGEIF(Raw_Data!N:N,Product_Master!A1226,Raw_Data!U:U)</f>
        <v>-1.6087428571428573</v>
      </c>
      <c r="G1226">
        <f>SUMIF(Raw_Data!N:N,Product_Master!A1226,Raw_Data!S:S)</f>
        <v>27</v>
      </c>
      <c r="H1226" s="11">
        <f>SUMIF(Raw_Data!N:N,Product_Master!A1226,Raw_Data!R:R)</f>
        <v>156.93800000000002</v>
      </c>
      <c r="I1226" s="13">
        <f t="shared" si="38"/>
        <v>-7.1755725190839685</v>
      </c>
      <c r="J1226" t="str">
        <f t="shared" si="39"/>
        <v>Low Performer</v>
      </c>
    </row>
    <row r="1227" spans="1:10" x14ac:dyDescent="0.3">
      <c r="A1227" t="s">
        <v>4936</v>
      </c>
      <c r="B1227" t="str">
        <f>IFERROR(INDEX(Raw_Data!Q:Q,MATCH(Product_Master!A1227,Raw_Data!N:N,0)),"NOT FOUND")</f>
        <v>Novimex Fabric Task Chair</v>
      </c>
      <c r="C1227" t="str">
        <f>IFERROR(INDEX(Raw_Data!O:O,MATCH(Product_Master!A1227,Raw_Data!N:N,0)),"NOT FOUND")</f>
        <v>Furniture</v>
      </c>
      <c r="D1227" t="str">
        <f>IFERROR(INDEX(Raw_Data!P:P,MATCH(Product_Master!A1227,Raw_Data!N:N,0)),"NOT FOUND")</f>
        <v>Chairs</v>
      </c>
      <c r="E1227" s="11">
        <f>AVERAGEIF(Raw_Data!N:N,Product_Master!A1227,Raw_Data!R:R)</f>
        <v>210.04222222222222</v>
      </c>
      <c r="F1227" s="11">
        <f>AVERAGEIF(Raw_Data!N:N,Product_Master!A1227,Raw_Data!U:U)</f>
        <v>-14.567444444444444</v>
      </c>
      <c r="G1227">
        <f>SUMIF(Raw_Data!N:N,Product_Master!A1227,Raw_Data!S:S)</f>
        <v>39</v>
      </c>
      <c r="H1227" s="11">
        <f>SUMIF(Raw_Data!N:N,Product_Master!A1227,Raw_Data!R:R)</f>
        <v>1890.3799999999999</v>
      </c>
      <c r="I1227" s="13">
        <f t="shared" si="38"/>
        <v>-6.935483870967742</v>
      </c>
      <c r="J1227" t="str">
        <f t="shared" si="39"/>
        <v>High Performer</v>
      </c>
    </row>
    <row r="1228" spans="1:10" x14ac:dyDescent="0.3">
      <c r="A1228" t="s">
        <v>4938</v>
      </c>
      <c r="B1228" t="str">
        <f>IFERROR(INDEX(Raw_Data!Q:Q,MATCH(Product_Master!A1228,Raw_Data!N:N,0)),"NOT FOUND")</f>
        <v>Master Big Foot Doorstop, Beige</v>
      </c>
      <c r="C1228" t="str">
        <f>IFERROR(INDEX(Raw_Data!O:O,MATCH(Product_Master!A1228,Raw_Data!N:N,0)),"NOT FOUND")</f>
        <v>Furniture</v>
      </c>
      <c r="D1228" t="str">
        <f>IFERROR(INDEX(Raw_Data!P:P,MATCH(Product_Master!A1228,Raw_Data!N:N,0)),"NOT FOUND")</f>
        <v>Furnishings</v>
      </c>
      <c r="E1228" s="11">
        <f>AVERAGEIF(Raw_Data!N:N,Product_Master!A1228,Raw_Data!R:R)</f>
        <v>25.344000000000005</v>
      </c>
      <c r="F1228" s="11">
        <f>AVERAGEIF(Raw_Data!N:N,Product_Master!A1228,Raw_Data!U:U)</f>
        <v>7.1279999999999992</v>
      </c>
      <c r="G1228">
        <f>SUMIF(Raw_Data!N:N,Product_Master!A1228,Raw_Data!S:S)</f>
        <v>30</v>
      </c>
      <c r="H1228" s="11">
        <f>SUMIF(Raw_Data!N:N,Product_Master!A1228,Raw_Data!R:R)</f>
        <v>152.06400000000002</v>
      </c>
      <c r="I1228" s="13">
        <f t="shared" si="38"/>
        <v>28.124999999999993</v>
      </c>
      <c r="J1228" t="str">
        <f t="shared" si="39"/>
        <v>Low Performer</v>
      </c>
    </row>
    <row r="1229" spans="1:10" x14ac:dyDescent="0.3">
      <c r="A1229" t="s">
        <v>4942</v>
      </c>
      <c r="B1229" t="str">
        <f>IFERROR(INDEX(Raw_Data!Q:Q,MATCH(Product_Master!A1229,Raw_Data!N:N,0)),"NOT FOUND")</f>
        <v>Microsoft Wireless Mobile Mouse 4000</v>
      </c>
      <c r="C1229" t="str">
        <f>IFERROR(INDEX(Raw_Data!O:O,MATCH(Product_Master!A1229,Raw_Data!N:N,0)),"NOT FOUND")</f>
        <v>Technology</v>
      </c>
      <c r="D1229" t="str">
        <f>IFERROR(INDEX(Raw_Data!P:P,MATCH(Product_Master!A1229,Raw_Data!N:N,0)),"NOT FOUND")</f>
        <v>Accessories</v>
      </c>
      <c r="E1229" s="11">
        <f>AVERAGEIF(Raw_Data!N:N,Product_Master!A1229,Raw_Data!R:R)</f>
        <v>147.96299999999999</v>
      </c>
      <c r="F1229" s="11">
        <f>AVERAGEIF(Raw_Data!N:N,Product_Master!A1229,Raw_Data!U:U)</f>
        <v>45.988500000000002</v>
      </c>
      <c r="G1229">
        <f>SUMIF(Raw_Data!N:N,Product_Master!A1229,Raw_Data!S:S)</f>
        <v>15</v>
      </c>
      <c r="H1229" s="11">
        <f>SUMIF(Raw_Data!N:N,Product_Master!A1229,Raw_Data!R:R)</f>
        <v>591.85199999999998</v>
      </c>
      <c r="I1229" s="13">
        <f t="shared" si="38"/>
        <v>31.081081081081084</v>
      </c>
      <c r="J1229" t="str">
        <f t="shared" si="39"/>
        <v>Medium</v>
      </c>
    </row>
    <row r="1230" spans="1:10" x14ac:dyDescent="0.3">
      <c r="A1230" t="s">
        <v>4945</v>
      </c>
      <c r="B1230" t="str">
        <f>IFERROR(INDEX(Raw_Data!Q:Q,MATCH(Product_Master!A1230,Raw_Data!N:N,0)),"NOT FOUND")</f>
        <v>Staples</v>
      </c>
      <c r="C1230" t="str">
        <f>IFERROR(INDEX(Raw_Data!O:O,MATCH(Product_Master!A1230,Raw_Data!N:N,0)),"NOT FOUND")</f>
        <v>Office Supplies</v>
      </c>
      <c r="D1230" t="str">
        <f>IFERROR(INDEX(Raw_Data!P:P,MATCH(Product_Master!A1230,Raw_Data!N:N,0)),"NOT FOUND")</f>
        <v>Fasteners</v>
      </c>
      <c r="E1230" s="11">
        <f>AVERAGEIF(Raw_Data!N:N,Product_Master!A1230,Raw_Data!R:R)</f>
        <v>19.278000000000002</v>
      </c>
      <c r="F1230" s="11">
        <f>AVERAGEIF(Raw_Data!N:N,Product_Master!A1230,Raw_Data!U:U)</f>
        <v>7.030800000000001</v>
      </c>
      <c r="G1230">
        <f>SUMIF(Raw_Data!N:N,Product_Master!A1230,Raw_Data!S:S)</f>
        <v>24</v>
      </c>
      <c r="H1230" s="11">
        <f>SUMIF(Raw_Data!N:N,Product_Master!A1230,Raw_Data!R:R)</f>
        <v>77.112000000000009</v>
      </c>
      <c r="I1230" s="13">
        <f t="shared" si="38"/>
        <v>36.470588235294123</v>
      </c>
      <c r="J1230" t="str">
        <f t="shared" si="39"/>
        <v>Low Performer</v>
      </c>
    </row>
    <row r="1231" spans="1:10" x14ac:dyDescent="0.3">
      <c r="A1231" t="s">
        <v>4946</v>
      </c>
      <c r="B1231" t="str">
        <f>IFERROR(INDEX(Raw_Data!Q:Q,MATCH(Product_Master!A1231,Raw_Data!N:N,0)),"NOT FOUND")</f>
        <v>Letter/Legal File Tote with Clear Snap-On Lid, Black Granite</v>
      </c>
      <c r="C1231" t="str">
        <f>IFERROR(INDEX(Raw_Data!O:O,MATCH(Product_Master!A1231,Raw_Data!N:N,0)),"NOT FOUND")</f>
        <v>Office Supplies</v>
      </c>
      <c r="D1231" t="str">
        <f>IFERROR(INDEX(Raw_Data!P:P,MATCH(Product_Master!A1231,Raw_Data!N:N,0)),"NOT FOUND")</f>
        <v>Storage</v>
      </c>
      <c r="E1231" s="11">
        <f>AVERAGEIF(Raw_Data!N:N,Product_Master!A1231,Raw_Data!R:R)</f>
        <v>54.603999999999999</v>
      </c>
      <c r="F1231" s="11">
        <f>AVERAGEIF(Raw_Data!N:N,Product_Master!A1231,Raw_Data!U:U)</f>
        <v>13.008600000000001</v>
      </c>
      <c r="G1231">
        <f>SUMIF(Raw_Data!N:N,Product_Master!A1231,Raw_Data!S:S)</f>
        <v>14</v>
      </c>
      <c r="H1231" s="11">
        <f>SUMIF(Raw_Data!N:N,Product_Master!A1231,Raw_Data!R:R)</f>
        <v>218.416</v>
      </c>
      <c r="I1231" s="13">
        <f t="shared" si="38"/>
        <v>23.823529411764707</v>
      </c>
      <c r="J1231" t="str">
        <f t="shared" si="39"/>
        <v>Low Performer</v>
      </c>
    </row>
    <row r="1232" spans="1:10" x14ac:dyDescent="0.3">
      <c r="A1232" t="s">
        <v>4948</v>
      </c>
      <c r="B1232" t="str">
        <f>IFERROR(INDEX(Raw_Data!Q:Q,MATCH(Product_Master!A1232,Raw_Data!N:N,0)),"NOT FOUND")</f>
        <v>Avery Framed View Binder, EZD Ring (Locking), Navy, 1 1/2"</v>
      </c>
      <c r="C1232" t="str">
        <f>IFERROR(INDEX(Raw_Data!O:O,MATCH(Product_Master!A1232,Raw_Data!N:N,0)),"NOT FOUND")</f>
        <v>Office Supplies</v>
      </c>
      <c r="D1232" t="str">
        <f>IFERROR(INDEX(Raw_Data!P:P,MATCH(Product_Master!A1232,Raw_Data!N:N,0)),"NOT FOUND")</f>
        <v>Binders</v>
      </c>
      <c r="E1232" s="11">
        <f>AVERAGEIF(Raw_Data!N:N,Product_Master!A1232,Raw_Data!R:R)</f>
        <v>16.633333333333336</v>
      </c>
      <c r="F1232" s="11">
        <f>AVERAGEIF(Raw_Data!N:N,Product_Master!A1232,Raw_Data!U:U)</f>
        <v>-0.11643333333333317</v>
      </c>
      <c r="G1232">
        <f>SUMIF(Raw_Data!N:N,Product_Master!A1232,Raw_Data!S:S)</f>
        <v>19</v>
      </c>
      <c r="H1232" s="11">
        <f>SUMIF(Raw_Data!N:N,Product_Master!A1232,Raw_Data!R:R)</f>
        <v>99.800000000000011</v>
      </c>
      <c r="I1232" s="13">
        <f t="shared" si="38"/>
        <v>-0.69999999999999885</v>
      </c>
      <c r="J1232" t="str">
        <f t="shared" si="39"/>
        <v>Low Performer</v>
      </c>
    </row>
    <row r="1233" spans="1:10" x14ac:dyDescent="0.3">
      <c r="A1233" t="s">
        <v>4950</v>
      </c>
      <c r="B1233" t="str">
        <f>IFERROR(INDEX(Raw_Data!Q:Q,MATCH(Product_Master!A1233,Raw_Data!N:N,0)),"NOT FOUND")</f>
        <v>Xerox 1952</v>
      </c>
      <c r="C1233" t="str">
        <f>IFERROR(INDEX(Raw_Data!O:O,MATCH(Product_Master!A1233,Raw_Data!N:N,0)),"NOT FOUND")</f>
        <v>Office Supplies</v>
      </c>
      <c r="D1233" t="str">
        <f>IFERROR(INDEX(Raw_Data!P:P,MATCH(Product_Master!A1233,Raw_Data!N:N,0)),"NOT FOUND")</f>
        <v>Paper</v>
      </c>
      <c r="E1233" s="11">
        <f>AVERAGEIF(Raw_Data!N:N,Product_Master!A1233,Raw_Data!R:R)</f>
        <v>24.682285714285712</v>
      </c>
      <c r="F1233" s="11">
        <f>AVERAGEIF(Raw_Data!N:N,Product_Master!A1233,Raw_Data!U:U)</f>
        <v>10.883314285714286</v>
      </c>
      <c r="G1233">
        <f>SUMIF(Raw_Data!N:N,Product_Master!A1233,Raw_Data!S:S)</f>
        <v>33</v>
      </c>
      <c r="H1233" s="11">
        <f>SUMIF(Raw_Data!N:N,Product_Master!A1233,Raw_Data!R:R)</f>
        <v>172.77599999999998</v>
      </c>
      <c r="I1233" s="13">
        <f t="shared" si="38"/>
        <v>44.093624114460347</v>
      </c>
      <c r="J1233" t="str">
        <f t="shared" si="39"/>
        <v>Low Performer</v>
      </c>
    </row>
    <row r="1234" spans="1:10" x14ac:dyDescent="0.3">
      <c r="A1234" t="s">
        <v>4952</v>
      </c>
      <c r="B1234" t="str">
        <f>IFERROR(INDEX(Raw_Data!Q:Q,MATCH(Product_Master!A1234,Raw_Data!N:N,0)),"NOT FOUND")</f>
        <v>Fellowes Twister Kit, Gray/Clear, 3/pkg</v>
      </c>
      <c r="C1234" t="str">
        <f>IFERROR(INDEX(Raw_Data!O:O,MATCH(Product_Master!A1234,Raw_Data!N:N,0)),"NOT FOUND")</f>
        <v>Office Supplies</v>
      </c>
      <c r="D1234" t="str">
        <f>IFERROR(INDEX(Raw_Data!P:P,MATCH(Product_Master!A1234,Raw_Data!N:N,0)),"NOT FOUND")</f>
        <v>Binders</v>
      </c>
      <c r="E1234" s="11">
        <f>AVERAGEIF(Raw_Data!N:N,Product_Master!A1234,Raw_Data!R:R)</f>
        <v>18.250799999999998</v>
      </c>
      <c r="F1234" s="11">
        <f>AVERAGEIF(Raw_Data!N:N,Product_Master!A1234,Raw_Data!U:U)</f>
        <v>-0.32160000000000011</v>
      </c>
      <c r="G1234">
        <f>SUMIF(Raw_Data!N:N,Product_Master!A1234,Raw_Data!S:S)</f>
        <v>42</v>
      </c>
      <c r="H1234" s="11">
        <f>SUMIF(Raw_Data!N:N,Product_Master!A1234,Raw_Data!R:R)</f>
        <v>182.50799999999998</v>
      </c>
      <c r="I1234" s="13">
        <f t="shared" si="38"/>
        <v>-1.7621145374449347</v>
      </c>
      <c r="J1234" t="str">
        <f t="shared" si="39"/>
        <v>Low Performer</v>
      </c>
    </row>
    <row r="1235" spans="1:10" x14ac:dyDescent="0.3">
      <c r="A1235" t="s">
        <v>4955</v>
      </c>
      <c r="B1235" t="str">
        <f>IFERROR(INDEX(Raw_Data!Q:Q,MATCH(Product_Master!A1235,Raw_Data!N:N,0)),"NOT FOUND")</f>
        <v>Plantronics Audio 478 Stereo USB Headset</v>
      </c>
      <c r="C1235" t="str">
        <f>IFERROR(INDEX(Raw_Data!O:O,MATCH(Product_Master!A1235,Raw_Data!N:N,0)),"NOT FOUND")</f>
        <v>Technology</v>
      </c>
      <c r="D1235" t="str">
        <f>IFERROR(INDEX(Raw_Data!P:P,MATCH(Product_Master!A1235,Raw_Data!N:N,0)),"NOT FOUND")</f>
        <v>Accessories</v>
      </c>
      <c r="E1235" s="11">
        <f>AVERAGEIF(Raw_Data!N:N,Product_Master!A1235,Raw_Data!R:R)</f>
        <v>179.96400000000003</v>
      </c>
      <c r="F1235" s="11">
        <f>AVERAGEIF(Raw_Data!N:N,Product_Master!A1235,Raw_Data!U:U)</f>
        <v>57.210777777777786</v>
      </c>
      <c r="G1235">
        <f>SUMIF(Raw_Data!N:N,Product_Master!A1235,Raw_Data!S:S)</f>
        <v>34</v>
      </c>
      <c r="H1235" s="11">
        <f>SUMIF(Raw_Data!N:N,Product_Master!A1235,Raw_Data!R:R)</f>
        <v>1619.6760000000002</v>
      </c>
      <c r="I1235" s="13">
        <f t="shared" si="38"/>
        <v>31.79012345679012</v>
      </c>
      <c r="J1235" t="str">
        <f t="shared" si="39"/>
        <v>High Performer</v>
      </c>
    </row>
    <row r="1236" spans="1:10" x14ac:dyDescent="0.3">
      <c r="A1236" t="s">
        <v>4957</v>
      </c>
      <c r="B1236" t="str">
        <f>IFERROR(INDEX(Raw_Data!Q:Q,MATCH(Product_Master!A1236,Raw_Data!N:N,0)),"NOT FOUND")</f>
        <v>Hon 94000 Series Round Tables</v>
      </c>
      <c r="C1236" t="str">
        <f>IFERROR(INDEX(Raw_Data!O:O,MATCH(Product_Master!A1236,Raw_Data!N:N,0)),"NOT FOUND")</f>
        <v>Furniture</v>
      </c>
      <c r="D1236" t="str">
        <f>IFERROR(INDEX(Raw_Data!P:P,MATCH(Product_Master!A1236,Raw_Data!N:N,0)),"NOT FOUND")</f>
        <v>Tables</v>
      </c>
      <c r="E1236" s="11">
        <f>AVERAGEIF(Raw_Data!N:N,Product_Master!A1236,Raw_Data!R:R)</f>
        <v>1480.9</v>
      </c>
      <c r="F1236" s="11">
        <f>AVERAGEIF(Raw_Data!N:N,Product_Master!A1236,Raw_Data!U:U)</f>
        <v>-136.24279999999999</v>
      </c>
      <c r="G1236">
        <f>SUMIF(Raw_Data!N:N,Product_Master!A1236,Raw_Data!S:S)</f>
        <v>30</v>
      </c>
      <c r="H1236" s="11">
        <f>SUMIF(Raw_Data!N:N,Product_Master!A1236,Raw_Data!R:R)</f>
        <v>7404.5</v>
      </c>
      <c r="I1236" s="13">
        <f t="shared" si="38"/>
        <v>-9.1999999999999993</v>
      </c>
      <c r="J1236" t="str">
        <f t="shared" si="39"/>
        <v>High Performer</v>
      </c>
    </row>
    <row r="1237" spans="1:10" x14ac:dyDescent="0.3">
      <c r="A1237" t="s">
        <v>4970</v>
      </c>
      <c r="B1237" t="str">
        <f>IFERROR(INDEX(Raw_Data!Q:Q,MATCH(Product_Master!A1237,Raw_Data!N:N,0)),"NOT FOUND")</f>
        <v>Anker Ultra-Slim Mini Bluetooth 3.0 Wireless Keyboard</v>
      </c>
      <c r="C1237" t="str">
        <f>IFERROR(INDEX(Raw_Data!O:O,MATCH(Product_Master!A1237,Raw_Data!N:N,0)),"NOT FOUND")</f>
        <v>Technology</v>
      </c>
      <c r="D1237" t="str">
        <f>IFERROR(INDEX(Raw_Data!P:P,MATCH(Product_Master!A1237,Raw_Data!N:N,0)),"NOT FOUND")</f>
        <v>Accessories</v>
      </c>
      <c r="E1237" s="11">
        <f>AVERAGEIF(Raw_Data!N:N,Product_Master!A1237,Raw_Data!R:R)</f>
        <v>99.95</v>
      </c>
      <c r="F1237" s="11">
        <f>AVERAGEIF(Raw_Data!N:N,Product_Master!A1237,Raw_Data!U:U)</f>
        <v>19.910039999999999</v>
      </c>
      <c r="G1237">
        <f>SUMIF(Raw_Data!N:N,Product_Master!A1237,Raw_Data!S:S)</f>
        <v>26</v>
      </c>
      <c r="H1237" s="11">
        <f>SUMIF(Raw_Data!N:N,Product_Master!A1237,Raw_Data!R:R)</f>
        <v>499.75</v>
      </c>
      <c r="I1237" s="13">
        <f t="shared" si="38"/>
        <v>19.919999999999998</v>
      </c>
      <c r="J1237" t="str">
        <f t="shared" si="39"/>
        <v>Medium</v>
      </c>
    </row>
    <row r="1238" spans="1:10" x14ac:dyDescent="0.3">
      <c r="A1238" t="s">
        <v>4972</v>
      </c>
      <c r="B1238" t="str">
        <f>IFERROR(INDEX(Raw_Data!Q:Q,MATCH(Product_Master!A1238,Raw_Data!N:N,0)),"NOT FOUND")</f>
        <v>Plantronics CS 50-USB - headset - Convertible, Monaural</v>
      </c>
      <c r="C1238" t="str">
        <f>IFERROR(INDEX(Raw_Data!O:O,MATCH(Product_Master!A1238,Raw_Data!N:N,0)),"NOT FOUND")</f>
        <v>Technology</v>
      </c>
      <c r="D1238" t="str">
        <f>IFERROR(INDEX(Raw_Data!P:P,MATCH(Product_Master!A1238,Raw_Data!N:N,0)),"NOT FOUND")</f>
        <v>Phones</v>
      </c>
      <c r="E1238" s="11">
        <f>AVERAGEIF(Raw_Data!N:N,Product_Master!A1238,Raw_Data!R:R)</f>
        <v>293.73840000000001</v>
      </c>
      <c r="F1238" s="11">
        <f>AVERAGEIF(Raw_Data!N:N,Product_Master!A1238,Raw_Data!U:U)</f>
        <v>35.629379999999998</v>
      </c>
      <c r="G1238">
        <f>SUMIF(Raw_Data!N:N,Product_Master!A1238,Raw_Data!S:S)</f>
        <v>13</v>
      </c>
      <c r="H1238" s="11">
        <f>SUMIF(Raw_Data!N:N,Product_Master!A1238,Raw_Data!R:R)</f>
        <v>1468.692</v>
      </c>
      <c r="I1238" s="13">
        <f t="shared" si="38"/>
        <v>12.129629629629628</v>
      </c>
      <c r="J1238" t="str">
        <f t="shared" si="39"/>
        <v>High Performer</v>
      </c>
    </row>
    <row r="1239" spans="1:10" x14ac:dyDescent="0.3">
      <c r="A1239" t="s">
        <v>4979</v>
      </c>
      <c r="B1239" t="str">
        <f>IFERROR(INDEX(Raw_Data!Q:Q,MATCH(Product_Master!A1239,Raw_Data!N:N,0)),"NOT FOUND")</f>
        <v>Computer Printout Paper with Letter-Trim Perforations</v>
      </c>
      <c r="C1239" t="str">
        <f>IFERROR(INDEX(Raw_Data!O:O,MATCH(Product_Master!A1239,Raw_Data!N:N,0)),"NOT FOUND")</f>
        <v>Office Supplies</v>
      </c>
      <c r="D1239" t="str">
        <f>IFERROR(INDEX(Raw_Data!P:P,MATCH(Product_Master!A1239,Raw_Data!N:N,0)),"NOT FOUND")</f>
        <v>Paper</v>
      </c>
      <c r="E1239" s="11">
        <f>AVERAGEIF(Raw_Data!N:N,Product_Master!A1239,Raw_Data!R:R)</f>
        <v>57.994000000000007</v>
      </c>
      <c r="F1239" s="11">
        <f>AVERAGEIF(Raw_Data!N:N,Product_Master!A1239,Raw_Data!U:U)</f>
        <v>24.173199999999998</v>
      </c>
      <c r="G1239">
        <f>SUMIF(Raw_Data!N:N,Product_Master!A1239,Raw_Data!S:S)</f>
        <v>24</v>
      </c>
      <c r="H1239" s="11">
        <f>SUMIF(Raw_Data!N:N,Product_Master!A1239,Raw_Data!R:R)</f>
        <v>405.95800000000003</v>
      </c>
      <c r="I1239" s="13">
        <f t="shared" si="38"/>
        <v>41.682242990654196</v>
      </c>
      <c r="J1239" t="str">
        <f t="shared" si="39"/>
        <v>Medium</v>
      </c>
    </row>
    <row r="1240" spans="1:10" x14ac:dyDescent="0.3">
      <c r="A1240" t="s">
        <v>4984</v>
      </c>
      <c r="B1240" t="str">
        <f>IFERROR(INDEX(Raw_Data!Q:Q,MATCH(Product_Master!A1240,Raw_Data!N:N,0)),"NOT FOUND")</f>
        <v>Avery 52</v>
      </c>
      <c r="C1240" t="str">
        <f>IFERROR(INDEX(Raw_Data!O:O,MATCH(Product_Master!A1240,Raw_Data!N:N,0)),"NOT FOUND")</f>
        <v>Office Supplies</v>
      </c>
      <c r="D1240" t="str">
        <f>IFERROR(INDEX(Raw_Data!P:P,MATCH(Product_Master!A1240,Raw_Data!N:N,0)),"NOT FOUND")</f>
        <v>Labels</v>
      </c>
      <c r="E1240" s="11">
        <f>AVERAGEIF(Raw_Data!N:N,Product_Master!A1240,Raw_Data!R:R)</f>
        <v>11.439</v>
      </c>
      <c r="F1240" s="11">
        <f>AVERAGEIF(Raw_Data!N:N,Product_Master!A1240,Raw_Data!U:U)</f>
        <v>5.2459499999999997</v>
      </c>
      <c r="G1240">
        <f>SUMIF(Raw_Data!N:N,Product_Master!A1240,Raw_Data!S:S)</f>
        <v>19</v>
      </c>
      <c r="H1240" s="11">
        <f>SUMIF(Raw_Data!N:N,Product_Master!A1240,Raw_Data!R:R)</f>
        <v>68.634</v>
      </c>
      <c r="I1240" s="13">
        <f t="shared" si="38"/>
        <v>45.86021505376344</v>
      </c>
      <c r="J1240" t="str">
        <f t="shared" si="39"/>
        <v>Low Performer</v>
      </c>
    </row>
    <row r="1241" spans="1:10" x14ac:dyDescent="0.3">
      <c r="A1241" t="s">
        <v>4986</v>
      </c>
      <c r="B1241" t="str">
        <f>IFERROR(INDEX(Raw_Data!Q:Q,MATCH(Product_Master!A1241,Raw_Data!N:N,0)),"NOT FOUND")</f>
        <v>Translucent Push Pins by OIC</v>
      </c>
      <c r="C1241" t="str">
        <f>IFERROR(INDEX(Raw_Data!O:O,MATCH(Product_Master!A1241,Raw_Data!N:N,0)),"NOT FOUND")</f>
        <v>Office Supplies</v>
      </c>
      <c r="D1241" t="str">
        <f>IFERROR(INDEX(Raw_Data!P:P,MATCH(Product_Master!A1241,Raw_Data!N:N,0)),"NOT FOUND")</f>
        <v>Fasteners</v>
      </c>
      <c r="E1241" s="11">
        <f>AVERAGEIF(Raw_Data!N:N,Product_Master!A1241,Raw_Data!R:R)</f>
        <v>8.1839999999999993</v>
      </c>
      <c r="F1241" s="11">
        <f>AVERAGEIF(Raw_Data!N:N,Product_Master!A1241,Raw_Data!U:U)</f>
        <v>1.9470000000000001</v>
      </c>
      <c r="G1241">
        <f>SUMIF(Raw_Data!N:N,Product_Master!A1241,Raw_Data!S:S)</f>
        <v>15</v>
      </c>
      <c r="H1241" s="11">
        <f>SUMIF(Raw_Data!N:N,Product_Master!A1241,Raw_Data!R:R)</f>
        <v>24.552</v>
      </c>
      <c r="I1241" s="13">
        <f t="shared" si="38"/>
        <v>23.790322580645164</v>
      </c>
      <c r="J1241" t="str">
        <f t="shared" si="39"/>
        <v>Low Performer</v>
      </c>
    </row>
    <row r="1242" spans="1:10" x14ac:dyDescent="0.3">
      <c r="A1242" t="s">
        <v>4990</v>
      </c>
      <c r="B1242" t="str">
        <f>IFERROR(INDEX(Raw_Data!Q:Q,MATCH(Product_Master!A1242,Raw_Data!N:N,0)),"NOT FOUND")</f>
        <v>Avery 507</v>
      </c>
      <c r="C1242" t="str">
        <f>IFERROR(INDEX(Raw_Data!O:O,MATCH(Product_Master!A1242,Raw_Data!N:N,0)),"NOT FOUND")</f>
        <v>Office Supplies</v>
      </c>
      <c r="D1242" t="str">
        <f>IFERROR(INDEX(Raw_Data!P:P,MATCH(Product_Master!A1242,Raw_Data!N:N,0)),"NOT FOUND")</f>
        <v>Labels</v>
      </c>
      <c r="E1242" s="11">
        <f>AVERAGEIF(Raw_Data!N:N,Product_Master!A1242,Raw_Data!R:R)</f>
        <v>12.096</v>
      </c>
      <c r="F1242" s="11">
        <f>AVERAGEIF(Raw_Data!N:N,Product_Master!A1242,Raw_Data!U:U)</f>
        <v>4.32</v>
      </c>
      <c r="G1242">
        <f>SUMIF(Raw_Data!N:N,Product_Master!A1242,Raw_Data!S:S)</f>
        <v>10</v>
      </c>
      <c r="H1242" s="11">
        <f>SUMIF(Raw_Data!N:N,Product_Master!A1242,Raw_Data!R:R)</f>
        <v>24.192</v>
      </c>
      <c r="I1242" s="13">
        <f t="shared" si="38"/>
        <v>35.714285714285715</v>
      </c>
      <c r="J1242" t="str">
        <f t="shared" si="39"/>
        <v>Low Performer</v>
      </c>
    </row>
    <row r="1243" spans="1:10" x14ac:dyDescent="0.3">
      <c r="A1243" t="s">
        <v>4999</v>
      </c>
      <c r="B1243" t="str">
        <f>IFERROR(INDEX(Raw_Data!Q:Q,MATCH(Product_Master!A1243,Raw_Data!N:N,0)),"NOT FOUND")</f>
        <v>Newell 349</v>
      </c>
      <c r="C1243" t="str">
        <f>IFERROR(INDEX(Raw_Data!O:O,MATCH(Product_Master!A1243,Raw_Data!N:N,0)),"NOT FOUND")</f>
        <v>Office Supplies</v>
      </c>
      <c r="D1243" t="str">
        <f>IFERROR(INDEX(Raw_Data!P:P,MATCH(Product_Master!A1243,Raw_Data!N:N,0)),"NOT FOUND")</f>
        <v>Art</v>
      </c>
      <c r="E1243" s="11">
        <f>AVERAGEIF(Raw_Data!N:N,Product_Master!A1243,Raw_Data!R:R)</f>
        <v>14.213333333333333</v>
      </c>
      <c r="F1243" s="11">
        <f>AVERAGEIF(Raw_Data!N:N,Product_Master!A1243,Raw_Data!U:U)</f>
        <v>3.3455999999999997</v>
      </c>
      <c r="G1243">
        <f>SUMIF(Raw_Data!N:N,Product_Master!A1243,Raw_Data!S:S)</f>
        <v>14</v>
      </c>
      <c r="H1243" s="11">
        <f>SUMIF(Raw_Data!N:N,Product_Master!A1243,Raw_Data!R:R)</f>
        <v>42.64</v>
      </c>
      <c r="I1243" s="13">
        <f t="shared" si="38"/>
        <v>23.538461538461537</v>
      </c>
      <c r="J1243" t="str">
        <f t="shared" si="39"/>
        <v>Low Performer</v>
      </c>
    </row>
    <row r="1244" spans="1:10" x14ac:dyDescent="0.3">
      <c r="A1244" t="s">
        <v>5002</v>
      </c>
      <c r="B1244" t="str">
        <f>IFERROR(INDEX(Raw_Data!Q:Q,MATCH(Product_Master!A1244,Raw_Data!N:N,0)),"NOT FOUND")</f>
        <v>GBC DocuBind P50 Personal Binding Machine</v>
      </c>
      <c r="C1244" t="str">
        <f>IFERROR(INDEX(Raw_Data!O:O,MATCH(Product_Master!A1244,Raw_Data!N:N,0)),"NOT FOUND")</f>
        <v>Office Supplies</v>
      </c>
      <c r="D1244" t="str">
        <f>IFERROR(INDEX(Raw_Data!P:P,MATCH(Product_Master!A1244,Raw_Data!N:N,0)),"NOT FOUND")</f>
        <v>Binders</v>
      </c>
      <c r="E1244" s="11">
        <f>AVERAGEIF(Raw_Data!N:N,Product_Master!A1244,Raw_Data!R:R)</f>
        <v>226.48919999999993</v>
      </c>
      <c r="F1244" s="11">
        <f>AVERAGEIF(Raw_Data!N:N,Product_Master!A1244,Raw_Data!U:U)</f>
        <v>56.9422</v>
      </c>
      <c r="G1244">
        <f>SUMIF(Raw_Data!N:N,Product_Master!A1244,Raw_Data!S:S)</f>
        <v>50</v>
      </c>
      <c r="H1244" s="11">
        <f>SUMIF(Raw_Data!N:N,Product_Master!A1244,Raw_Data!R:R)</f>
        <v>2264.8919999999994</v>
      </c>
      <c r="I1244" s="13">
        <f t="shared" si="38"/>
        <v>25.141242937853114</v>
      </c>
      <c r="J1244" t="str">
        <f t="shared" si="39"/>
        <v>High Performer</v>
      </c>
    </row>
    <row r="1245" spans="1:10" x14ac:dyDescent="0.3">
      <c r="A1245" t="s">
        <v>5004</v>
      </c>
      <c r="B1245" t="str">
        <f>IFERROR(INDEX(Raw_Data!Q:Q,MATCH(Product_Master!A1245,Raw_Data!N:N,0)),"NOT FOUND")</f>
        <v>Boston KS Multi-Size Manual Pencil Sharpener</v>
      </c>
      <c r="C1245" t="str">
        <f>IFERROR(INDEX(Raw_Data!O:O,MATCH(Product_Master!A1245,Raw_Data!N:N,0)),"NOT FOUND")</f>
        <v>Office Supplies</v>
      </c>
      <c r="D1245" t="str">
        <f>IFERROR(INDEX(Raw_Data!P:P,MATCH(Product_Master!A1245,Raw_Data!N:N,0)),"NOT FOUND")</f>
        <v>Art</v>
      </c>
      <c r="E1245" s="11">
        <f>AVERAGEIF(Raw_Data!N:N,Product_Master!A1245,Raw_Data!R:R)</f>
        <v>76.195428571428579</v>
      </c>
      <c r="F1245" s="11">
        <f>AVERAGEIF(Raw_Data!N:N,Product_Master!A1245,Raw_Data!U:U)</f>
        <v>17.078285714285716</v>
      </c>
      <c r="G1245">
        <f>SUMIF(Raw_Data!N:N,Product_Master!A1245,Raw_Data!S:S)</f>
        <v>25</v>
      </c>
      <c r="H1245" s="11">
        <f>SUMIF(Raw_Data!N:N,Product_Master!A1245,Raw_Data!R:R)</f>
        <v>533.36800000000005</v>
      </c>
      <c r="I1245" s="13">
        <f t="shared" si="38"/>
        <v>22.413793103448278</v>
      </c>
      <c r="J1245" t="str">
        <f t="shared" si="39"/>
        <v>Medium</v>
      </c>
    </row>
    <row r="1246" spans="1:10" x14ac:dyDescent="0.3">
      <c r="A1246" t="s">
        <v>5008</v>
      </c>
      <c r="B1246" t="str">
        <f>IFERROR(INDEX(Raw_Data!Q:Q,MATCH(Product_Master!A1246,Raw_Data!N:N,0)),"NOT FOUND")</f>
        <v>Tennsco 6- and 18-Compartment Lockers</v>
      </c>
      <c r="C1246" t="str">
        <f>IFERROR(INDEX(Raw_Data!O:O,MATCH(Product_Master!A1246,Raw_Data!N:N,0)),"NOT FOUND")</f>
        <v>Office Supplies</v>
      </c>
      <c r="D1246" t="str">
        <f>IFERROR(INDEX(Raw_Data!P:P,MATCH(Product_Master!A1246,Raw_Data!N:N,0)),"NOT FOUND")</f>
        <v>Storage</v>
      </c>
      <c r="E1246" s="11">
        <f>AVERAGEIF(Raw_Data!N:N,Product_Master!A1246,Raw_Data!R:R)</f>
        <v>993.1821818181819</v>
      </c>
      <c r="F1246" s="11">
        <f>AVERAGEIF(Raw_Data!N:N,Product_Master!A1246,Raw_Data!U:U)</f>
        <v>143.19179999999997</v>
      </c>
      <c r="G1246">
        <f>SUMIF(Raw_Data!N:N,Product_Master!A1246,Raw_Data!S:S)</f>
        <v>43</v>
      </c>
      <c r="H1246" s="11">
        <f>SUMIF(Raw_Data!N:N,Product_Master!A1246,Raw_Data!R:R)</f>
        <v>10925.004000000001</v>
      </c>
      <c r="I1246" s="13">
        <f t="shared" si="38"/>
        <v>14.417475728155335</v>
      </c>
      <c r="J1246" t="str">
        <f t="shared" si="39"/>
        <v>High Performer</v>
      </c>
    </row>
    <row r="1247" spans="1:10" x14ac:dyDescent="0.3">
      <c r="A1247" t="s">
        <v>5021</v>
      </c>
      <c r="B1247" t="str">
        <f>IFERROR(INDEX(Raw_Data!Q:Q,MATCH(Product_Master!A1247,Raw_Data!N:N,0)),"NOT FOUND")</f>
        <v>Newell 308</v>
      </c>
      <c r="C1247" t="str">
        <f>IFERROR(INDEX(Raw_Data!O:O,MATCH(Product_Master!A1247,Raw_Data!N:N,0)),"NOT FOUND")</f>
        <v>Office Supplies</v>
      </c>
      <c r="D1247" t="str">
        <f>IFERROR(INDEX(Raw_Data!P:P,MATCH(Product_Master!A1247,Raw_Data!N:N,0)),"NOT FOUND")</f>
        <v>Art</v>
      </c>
      <c r="E1247" s="11">
        <f>AVERAGEIF(Raw_Data!N:N,Product_Master!A1247,Raw_Data!R:R)</f>
        <v>4.2</v>
      </c>
      <c r="F1247" s="11">
        <f>AVERAGEIF(Raw_Data!N:N,Product_Master!A1247,Raw_Data!U:U)</f>
        <v>1.05</v>
      </c>
      <c r="G1247">
        <f>SUMIF(Raw_Data!N:N,Product_Master!A1247,Raw_Data!S:S)</f>
        <v>5</v>
      </c>
      <c r="H1247" s="11">
        <f>SUMIF(Raw_Data!N:N,Product_Master!A1247,Raw_Data!R:R)</f>
        <v>8.4</v>
      </c>
      <c r="I1247" s="13">
        <f t="shared" si="38"/>
        <v>25</v>
      </c>
      <c r="J1247" t="str">
        <f t="shared" si="39"/>
        <v>Low Performer</v>
      </c>
    </row>
    <row r="1248" spans="1:10" x14ac:dyDescent="0.3">
      <c r="A1248" t="s">
        <v>5023</v>
      </c>
      <c r="B1248" t="str">
        <f>IFERROR(INDEX(Raw_Data!Q:Q,MATCH(Product_Master!A1248,Raw_Data!N:N,0)),"NOT FOUND")</f>
        <v>Polycom SoundStation2 EX Conference phone</v>
      </c>
      <c r="C1248" t="str">
        <f>IFERROR(INDEX(Raw_Data!O:O,MATCH(Product_Master!A1248,Raw_Data!N:N,0)),"NOT FOUND")</f>
        <v>Technology</v>
      </c>
      <c r="D1248" t="str">
        <f>IFERROR(INDEX(Raw_Data!P:P,MATCH(Product_Master!A1248,Raw_Data!N:N,0)),"NOT FOUND")</f>
        <v>Phones</v>
      </c>
      <c r="E1248" s="11">
        <f>AVERAGEIF(Raw_Data!N:N,Product_Master!A1248,Raw_Data!R:R)</f>
        <v>992.12750000000005</v>
      </c>
      <c r="F1248" s="11">
        <f>AVERAGEIF(Raw_Data!N:N,Product_Master!A1248,Raw_Data!U:U)</f>
        <v>129.584</v>
      </c>
      <c r="G1248">
        <f>SUMIF(Raw_Data!N:N,Product_Master!A1248,Raw_Data!S:S)</f>
        <v>12</v>
      </c>
      <c r="H1248" s="11">
        <f>SUMIF(Raw_Data!N:N,Product_Master!A1248,Raw_Data!R:R)</f>
        <v>3968.51</v>
      </c>
      <c r="I1248" s="13">
        <f t="shared" si="38"/>
        <v>13.061224489795917</v>
      </c>
      <c r="J1248" t="str">
        <f t="shared" si="39"/>
        <v>High Performer</v>
      </c>
    </row>
    <row r="1249" spans="1:10" x14ac:dyDescent="0.3">
      <c r="A1249" t="s">
        <v>5025</v>
      </c>
      <c r="B1249" t="str">
        <f>IFERROR(INDEX(Raw_Data!Q:Q,MATCH(Product_Master!A1249,Raw_Data!N:N,0)),"NOT FOUND")</f>
        <v>Mobile Personal File Cube</v>
      </c>
      <c r="C1249" t="str">
        <f>IFERROR(INDEX(Raw_Data!O:O,MATCH(Product_Master!A1249,Raw_Data!N:N,0)),"NOT FOUND")</f>
        <v>Office Supplies</v>
      </c>
      <c r="D1249" t="str">
        <f>IFERROR(INDEX(Raw_Data!P:P,MATCH(Product_Master!A1249,Raw_Data!N:N,0)),"NOT FOUND")</f>
        <v>Storage</v>
      </c>
      <c r="E1249" s="11">
        <f>AVERAGEIF(Raw_Data!N:N,Product_Master!A1249,Raw_Data!R:R)</f>
        <v>89.9328</v>
      </c>
      <c r="F1249" s="11">
        <f>AVERAGEIF(Raw_Data!N:N,Product_Master!A1249,Raw_Data!U:U)</f>
        <v>18.127079999999999</v>
      </c>
      <c r="G1249">
        <f>SUMIF(Raw_Data!N:N,Product_Master!A1249,Raw_Data!S:S)</f>
        <v>21</v>
      </c>
      <c r="H1249" s="11">
        <f>SUMIF(Raw_Data!N:N,Product_Master!A1249,Raw_Data!R:R)</f>
        <v>449.66399999999999</v>
      </c>
      <c r="I1249" s="13">
        <f t="shared" si="38"/>
        <v>20.15625</v>
      </c>
      <c r="J1249" t="str">
        <f t="shared" si="39"/>
        <v>Medium</v>
      </c>
    </row>
    <row r="1250" spans="1:10" x14ac:dyDescent="0.3">
      <c r="A1250" t="s">
        <v>5027</v>
      </c>
      <c r="B1250" t="str">
        <f>IFERROR(INDEX(Raw_Data!Q:Q,MATCH(Product_Master!A1250,Raw_Data!N:N,0)),"NOT FOUND")</f>
        <v>DMI Eclipse Executive Suite Bookcases</v>
      </c>
      <c r="C1250" t="str">
        <f>IFERROR(INDEX(Raw_Data!O:O,MATCH(Product_Master!A1250,Raw_Data!N:N,0)),"NOT FOUND")</f>
        <v>Furniture</v>
      </c>
      <c r="D1250" t="str">
        <f>IFERROR(INDEX(Raw_Data!P:P,MATCH(Product_Master!A1250,Raw_Data!N:N,0)),"NOT FOUND")</f>
        <v>Bookcases</v>
      </c>
      <c r="E1250" s="11">
        <f>AVERAGEIF(Raw_Data!N:N,Product_Master!A1250,Raw_Data!R:R)</f>
        <v>1292.1642999999999</v>
      </c>
      <c r="F1250" s="11">
        <f>AVERAGEIF(Raw_Data!N:N,Product_Master!A1250,Raw_Data!U:U)</f>
        <v>1.9686399999999993</v>
      </c>
      <c r="G1250">
        <f>SUMIF(Raw_Data!N:N,Product_Master!A1250,Raw_Data!S:S)</f>
        <v>42</v>
      </c>
      <c r="H1250" s="11">
        <f>SUMIF(Raw_Data!N:N,Product_Master!A1250,Raw_Data!R:R)</f>
        <v>12921.643</v>
      </c>
      <c r="I1250" s="13">
        <f t="shared" si="38"/>
        <v>0.1523521428350868</v>
      </c>
      <c r="J1250" t="str">
        <f t="shared" si="39"/>
        <v>High Performer</v>
      </c>
    </row>
    <row r="1251" spans="1:10" x14ac:dyDescent="0.3">
      <c r="A1251" t="s">
        <v>5041</v>
      </c>
      <c r="B1251" t="str">
        <f>IFERROR(INDEX(Raw_Data!Q:Q,MATCH(Product_Master!A1251,Raw_Data!N:N,0)),"NOT FOUND")</f>
        <v>Quality Park Security Envelopes</v>
      </c>
      <c r="C1251" t="str">
        <f>IFERROR(INDEX(Raw_Data!O:O,MATCH(Product_Master!A1251,Raw_Data!N:N,0)),"NOT FOUND")</f>
        <v>Office Supplies</v>
      </c>
      <c r="D1251" t="str">
        <f>IFERROR(INDEX(Raw_Data!P:P,MATCH(Product_Master!A1251,Raw_Data!N:N,0)),"NOT FOUND")</f>
        <v>Envelopes</v>
      </c>
      <c r="E1251" s="11">
        <f>AVERAGEIF(Raw_Data!N:N,Product_Master!A1251,Raw_Data!R:R)</f>
        <v>60.191000000000003</v>
      </c>
      <c r="F1251" s="11">
        <f>AVERAGEIF(Raw_Data!N:N,Product_Master!A1251,Raw_Data!U:U)</f>
        <v>22.048224999999999</v>
      </c>
      <c r="G1251">
        <f>SUMIF(Raw_Data!N:N,Product_Master!A1251,Raw_Data!S:S)</f>
        <v>11</v>
      </c>
      <c r="H1251" s="11">
        <f>SUMIF(Raw_Data!N:N,Product_Master!A1251,Raw_Data!R:R)</f>
        <v>240.76400000000001</v>
      </c>
      <c r="I1251" s="13">
        <f t="shared" si="38"/>
        <v>36.630434782608688</v>
      </c>
      <c r="J1251" t="str">
        <f t="shared" si="39"/>
        <v>Low Performer</v>
      </c>
    </row>
    <row r="1252" spans="1:10" x14ac:dyDescent="0.3">
      <c r="A1252" t="s">
        <v>5043</v>
      </c>
      <c r="B1252" t="str">
        <f>IFERROR(INDEX(Raw_Data!Q:Q,MATCH(Product_Master!A1252,Raw_Data!N:N,0)),"NOT FOUND")</f>
        <v>Belkin SportFit Armband For iPhone 5s/5c, Fuchsia</v>
      </c>
      <c r="C1252" t="str">
        <f>IFERROR(INDEX(Raw_Data!O:O,MATCH(Product_Master!A1252,Raw_Data!N:N,0)),"NOT FOUND")</f>
        <v>Technology</v>
      </c>
      <c r="D1252" t="str">
        <f>IFERROR(INDEX(Raw_Data!P:P,MATCH(Product_Master!A1252,Raw_Data!N:N,0)),"NOT FOUND")</f>
        <v>Phones</v>
      </c>
      <c r="E1252" s="11">
        <f>AVERAGEIF(Raw_Data!N:N,Product_Master!A1252,Raw_Data!R:R)</f>
        <v>47.968000000000004</v>
      </c>
      <c r="F1252" s="11">
        <f>AVERAGEIF(Raw_Data!N:N,Product_Master!A1252,Raw_Data!U:U)</f>
        <v>15.85942</v>
      </c>
      <c r="G1252">
        <f>SUMIF(Raw_Data!N:N,Product_Master!A1252,Raw_Data!S:S)</f>
        <v>21</v>
      </c>
      <c r="H1252" s="11">
        <f>SUMIF(Raw_Data!N:N,Product_Master!A1252,Raw_Data!R:R)</f>
        <v>239.84</v>
      </c>
      <c r="I1252" s="13">
        <f t="shared" si="38"/>
        <v>33.0625</v>
      </c>
      <c r="J1252" t="str">
        <f t="shared" si="39"/>
        <v>Low Performer</v>
      </c>
    </row>
    <row r="1253" spans="1:10" x14ac:dyDescent="0.3">
      <c r="A1253" t="s">
        <v>5049</v>
      </c>
      <c r="B1253" t="str">
        <f>IFERROR(INDEX(Raw_Data!Q:Q,MATCH(Product_Master!A1253,Raw_Data!N:N,0)),"NOT FOUND")</f>
        <v>DataProducts Ampli Magnifier Task Lamp, Black,</v>
      </c>
      <c r="C1253" t="str">
        <f>IFERROR(INDEX(Raw_Data!O:O,MATCH(Product_Master!A1253,Raw_Data!N:N,0)),"NOT FOUND")</f>
        <v>Furniture</v>
      </c>
      <c r="D1253" t="str">
        <f>IFERROR(INDEX(Raw_Data!P:P,MATCH(Product_Master!A1253,Raw_Data!N:N,0)),"NOT FOUND")</f>
        <v>Furnishings</v>
      </c>
      <c r="E1253" s="11">
        <f>AVERAGEIF(Raw_Data!N:N,Product_Master!A1253,Raw_Data!R:R)</f>
        <v>101.7456</v>
      </c>
      <c r="F1253" s="11">
        <f>AVERAGEIF(Raw_Data!N:N,Product_Master!A1253,Raw_Data!U:U)</f>
        <v>19.916159999999998</v>
      </c>
      <c r="G1253">
        <f>SUMIF(Raw_Data!N:N,Product_Master!A1253,Raw_Data!S:S)</f>
        <v>21</v>
      </c>
      <c r="H1253" s="11">
        <f>SUMIF(Raw_Data!N:N,Product_Master!A1253,Raw_Data!R:R)</f>
        <v>508.72800000000001</v>
      </c>
      <c r="I1253" s="13">
        <f t="shared" si="38"/>
        <v>19.574468085106382</v>
      </c>
      <c r="J1253" t="str">
        <f t="shared" si="39"/>
        <v>Medium</v>
      </c>
    </row>
    <row r="1254" spans="1:10" x14ac:dyDescent="0.3">
      <c r="A1254" t="s">
        <v>5054</v>
      </c>
      <c r="B1254" t="str">
        <f>IFERROR(INDEX(Raw_Data!Q:Q,MATCH(Product_Master!A1254,Raw_Data!N:N,0)),"NOT FOUND")</f>
        <v>Acco 6 Outlet Guardian Basic Surge Suppressor</v>
      </c>
      <c r="C1254" t="str">
        <f>IFERROR(INDEX(Raw_Data!O:O,MATCH(Product_Master!A1254,Raw_Data!N:N,0)),"NOT FOUND")</f>
        <v>Office Supplies</v>
      </c>
      <c r="D1254" t="str">
        <f>IFERROR(INDEX(Raw_Data!P:P,MATCH(Product_Master!A1254,Raw_Data!N:N,0)),"NOT FOUND")</f>
        <v>Appliances</v>
      </c>
      <c r="E1254" s="11">
        <f>AVERAGEIF(Raw_Data!N:N,Product_Master!A1254,Raw_Data!R:R)</f>
        <v>19.135999999999999</v>
      </c>
      <c r="F1254" s="11">
        <f>AVERAGEIF(Raw_Data!N:N,Product_Master!A1254,Raw_Data!U:U)</f>
        <v>-1.8304</v>
      </c>
      <c r="G1254">
        <f>SUMIF(Raw_Data!N:N,Product_Master!A1254,Raw_Data!S:S)</f>
        <v>7</v>
      </c>
      <c r="H1254" s="11">
        <f>SUMIF(Raw_Data!N:N,Product_Master!A1254,Raw_Data!R:R)</f>
        <v>38.271999999999998</v>
      </c>
      <c r="I1254" s="13">
        <f t="shared" si="38"/>
        <v>-9.5652173913043477</v>
      </c>
      <c r="J1254" t="str">
        <f t="shared" si="39"/>
        <v>Low Performer</v>
      </c>
    </row>
    <row r="1255" spans="1:10" x14ac:dyDescent="0.3">
      <c r="A1255" t="s">
        <v>5056</v>
      </c>
      <c r="B1255" t="str">
        <f>IFERROR(INDEX(Raw_Data!Q:Q,MATCH(Product_Master!A1255,Raw_Data!N:N,0)),"NOT FOUND")</f>
        <v>Sanford Colorific Scented Colored Pencils, 12/Pack</v>
      </c>
      <c r="C1255" t="str">
        <f>IFERROR(INDEX(Raw_Data!O:O,MATCH(Product_Master!A1255,Raw_Data!N:N,0)),"NOT FOUND")</f>
        <v>Office Supplies</v>
      </c>
      <c r="D1255" t="str">
        <f>IFERROR(INDEX(Raw_Data!P:P,MATCH(Product_Master!A1255,Raw_Data!N:N,0)),"NOT FOUND")</f>
        <v>Art</v>
      </c>
      <c r="E1255" s="11">
        <f>AVERAGEIF(Raw_Data!N:N,Product_Master!A1255,Raw_Data!R:R)</f>
        <v>23.540000000000003</v>
      </c>
      <c r="F1255" s="11">
        <f>AVERAGEIF(Raw_Data!N:N,Product_Master!A1255,Raw_Data!U:U)</f>
        <v>7.2973999999999997</v>
      </c>
      <c r="G1255">
        <f>SUMIF(Raw_Data!N:N,Product_Master!A1255,Raw_Data!S:S)</f>
        <v>11</v>
      </c>
      <c r="H1255" s="11">
        <f>SUMIF(Raw_Data!N:N,Product_Master!A1255,Raw_Data!R:R)</f>
        <v>47.080000000000005</v>
      </c>
      <c r="I1255" s="13">
        <f t="shared" si="38"/>
        <v>30.999999999999993</v>
      </c>
      <c r="J1255" t="str">
        <f t="shared" si="39"/>
        <v>Low Performer</v>
      </c>
    </row>
    <row r="1256" spans="1:10" x14ac:dyDescent="0.3">
      <c r="A1256" t="s">
        <v>5059</v>
      </c>
      <c r="B1256" t="str">
        <f>IFERROR(INDEX(Raw_Data!Q:Q,MATCH(Product_Master!A1256,Raw_Data!N:N,0)),"NOT FOUND")</f>
        <v>Message Book, Phone, Wirebound Standard Line Memo, 2 3/4" X 5"</v>
      </c>
      <c r="C1256" t="str">
        <f>IFERROR(INDEX(Raw_Data!O:O,MATCH(Product_Master!A1256,Raw_Data!N:N,0)),"NOT FOUND")</f>
        <v>Office Supplies</v>
      </c>
      <c r="D1256" t="str">
        <f>IFERROR(INDEX(Raw_Data!P:P,MATCH(Product_Master!A1256,Raw_Data!N:N,0)),"NOT FOUND")</f>
        <v>Paper</v>
      </c>
      <c r="E1256" s="11">
        <f>AVERAGEIF(Raw_Data!N:N,Product_Master!A1256,Raw_Data!R:R)</f>
        <v>23.841999999999999</v>
      </c>
      <c r="F1256" s="11">
        <f>AVERAGEIF(Raw_Data!N:N,Product_Master!A1256,Raw_Data!U:U)</f>
        <v>10.401399999999999</v>
      </c>
      <c r="G1256">
        <f>SUMIF(Raw_Data!N:N,Product_Master!A1256,Raw_Data!S:S)</f>
        <v>19</v>
      </c>
      <c r="H1256" s="11">
        <f>SUMIF(Raw_Data!N:N,Product_Master!A1256,Raw_Data!R:R)</f>
        <v>119.21</v>
      </c>
      <c r="I1256" s="13">
        <f t="shared" si="38"/>
        <v>43.626373626373621</v>
      </c>
      <c r="J1256" t="str">
        <f t="shared" si="39"/>
        <v>Low Performer</v>
      </c>
    </row>
    <row r="1257" spans="1:10" x14ac:dyDescent="0.3">
      <c r="A1257" t="s">
        <v>5064</v>
      </c>
      <c r="B1257" t="str">
        <f>IFERROR(INDEX(Raw_Data!Q:Q,MATCH(Product_Master!A1257,Raw_Data!N:N,0)),"NOT FOUND")</f>
        <v>Motorla HX550 Universal Bluetooth Headset</v>
      </c>
      <c r="C1257" t="str">
        <f>IFERROR(INDEX(Raw_Data!O:O,MATCH(Product_Master!A1257,Raw_Data!N:N,0)),"NOT FOUND")</f>
        <v>Technology</v>
      </c>
      <c r="D1257" t="str">
        <f>IFERROR(INDEX(Raw_Data!P:P,MATCH(Product_Master!A1257,Raw_Data!N:N,0)),"NOT FOUND")</f>
        <v>Phones</v>
      </c>
      <c r="E1257" s="11">
        <f>AVERAGEIF(Raw_Data!N:N,Product_Master!A1257,Raw_Data!R:R)</f>
        <v>104.8075</v>
      </c>
      <c r="F1257" s="11">
        <f>AVERAGEIF(Raw_Data!N:N,Product_Master!A1257,Raw_Data!U:U)</f>
        <v>30.651249999999997</v>
      </c>
      <c r="G1257">
        <f>SUMIF(Raw_Data!N:N,Product_Master!A1257,Raw_Data!S:S)</f>
        <v>15</v>
      </c>
      <c r="H1257" s="11">
        <f>SUMIF(Raw_Data!N:N,Product_Master!A1257,Raw_Data!R:R)</f>
        <v>419.23</v>
      </c>
      <c r="I1257" s="13">
        <f t="shared" si="38"/>
        <v>29.245283018867923</v>
      </c>
      <c r="J1257" t="str">
        <f t="shared" si="39"/>
        <v>Medium</v>
      </c>
    </row>
    <row r="1258" spans="1:10" x14ac:dyDescent="0.3">
      <c r="A1258" t="s">
        <v>5069</v>
      </c>
      <c r="B1258" t="str">
        <f>IFERROR(INDEX(Raw_Data!Q:Q,MATCH(Product_Master!A1258,Raw_Data!N:N,0)),"NOT FOUND")</f>
        <v>Eldon Expressions Wood Desk Accessories, Oak</v>
      </c>
      <c r="C1258" t="str">
        <f>IFERROR(INDEX(Raw_Data!O:O,MATCH(Product_Master!A1258,Raw_Data!N:N,0)),"NOT FOUND")</f>
        <v>Furniture</v>
      </c>
      <c r="D1258" t="str">
        <f>IFERROR(INDEX(Raw_Data!P:P,MATCH(Product_Master!A1258,Raw_Data!N:N,0)),"NOT FOUND")</f>
        <v>Furnishings</v>
      </c>
      <c r="E1258" s="11">
        <f>AVERAGEIF(Raw_Data!N:N,Product_Master!A1258,Raw_Data!R:R)</f>
        <v>15.252000000000001</v>
      </c>
      <c r="F1258" s="11">
        <f>AVERAGEIF(Raw_Data!N:N,Product_Master!A1258,Raw_Data!U:U)</f>
        <v>0.84255000000000013</v>
      </c>
      <c r="G1258">
        <f>SUMIF(Raw_Data!N:N,Product_Master!A1258,Raw_Data!S:S)</f>
        <v>33</v>
      </c>
      <c r="H1258" s="11">
        <f>SUMIF(Raw_Data!N:N,Product_Master!A1258,Raw_Data!R:R)</f>
        <v>183.024</v>
      </c>
      <c r="I1258" s="13">
        <f t="shared" si="38"/>
        <v>5.5241935483870979</v>
      </c>
      <c r="J1258" t="str">
        <f t="shared" si="39"/>
        <v>Low Performer</v>
      </c>
    </row>
    <row r="1259" spans="1:10" x14ac:dyDescent="0.3">
      <c r="A1259" t="s">
        <v>5073</v>
      </c>
      <c r="B1259" t="str">
        <f>IFERROR(INDEX(Raw_Data!Q:Q,MATCH(Product_Master!A1259,Raw_Data!N:N,0)),"NOT FOUND")</f>
        <v>Acme Office Executive Series Stainless Steel Trimmers</v>
      </c>
      <c r="C1259" t="str">
        <f>IFERROR(INDEX(Raw_Data!O:O,MATCH(Product_Master!A1259,Raw_Data!N:N,0)),"NOT FOUND")</f>
        <v>Office Supplies</v>
      </c>
      <c r="D1259" t="str">
        <f>IFERROR(INDEX(Raw_Data!P:P,MATCH(Product_Master!A1259,Raw_Data!N:N,0)),"NOT FOUND")</f>
        <v>Supplies</v>
      </c>
      <c r="E1259" s="11">
        <f>AVERAGEIF(Raw_Data!N:N,Product_Master!A1259,Raw_Data!R:R)</f>
        <v>22.771714285714285</v>
      </c>
      <c r="F1259" s="11">
        <f>AVERAGEIF(Raw_Data!N:N,Product_Master!A1259,Raw_Data!U:U)</f>
        <v>3.7463142857142855</v>
      </c>
      <c r="G1259">
        <f>SUMIF(Raw_Data!N:N,Product_Master!A1259,Raw_Data!S:S)</f>
        <v>21</v>
      </c>
      <c r="H1259" s="11">
        <f>SUMIF(Raw_Data!N:N,Product_Master!A1259,Raw_Data!R:R)</f>
        <v>159.40199999999999</v>
      </c>
      <c r="I1259" s="13">
        <f t="shared" si="38"/>
        <v>16.451612903225808</v>
      </c>
      <c r="J1259" t="str">
        <f t="shared" si="39"/>
        <v>Low Performer</v>
      </c>
    </row>
    <row r="1260" spans="1:10" x14ac:dyDescent="0.3">
      <c r="A1260" t="s">
        <v>5075</v>
      </c>
      <c r="B1260" t="str">
        <f>IFERROR(INDEX(Raw_Data!Q:Q,MATCH(Product_Master!A1260,Raw_Data!N:N,0)),"NOT FOUND")</f>
        <v>Chromcraft Bull-Nose Wood 48" x 96" Rectangular Conference Tables</v>
      </c>
      <c r="C1260" t="str">
        <f>IFERROR(INDEX(Raw_Data!O:O,MATCH(Product_Master!A1260,Raw_Data!N:N,0)),"NOT FOUND")</f>
        <v>Furniture</v>
      </c>
      <c r="D1260" t="str">
        <f>IFERROR(INDEX(Raw_Data!P:P,MATCH(Product_Master!A1260,Raw_Data!N:N,0)),"NOT FOUND")</f>
        <v>Tables</v>
      </c>
      <c r="E1260" s="11">
        <f>AVERAGEIF(Raw_Data!N:N,Product_Master!A1260,Raw_Data!R:R)</f>
        <v>716.274</v>
      </c>
      <c r="F1260" s="11">
        <f>AVERAGEIF(Raw_Data!N:N,Product_Master!A1260,Raw_Data!U:U)</f>
        <v>-101.93130000000001</v>
      </c>
      <c r="G1260">
        <f>SUMIF(Raw_Data!N:N,Product_Master!A1260,Raw_Data!S:S)</f>
        <v>11</v>
      </c>
      <c r="H1260" s="11">
        <f>SUMIF(Raw_Data!N:N,Product_Master!A1260,Raw_Data!R:R)</f>
        <v>4297.6440000000002</v>
      </c>
      <c r="I1260" s="13">
        <f t="shared" si="38"/>
        <v>-14.230769230769234</v>
      </c>
      <c r="J1260" t="str">
        <f t="shared" si="39"/>
        <v>High Performer</v>
      </c>
    </row>
    <row r="1261" spans="1:10" x14ac:dyDescent="0.3">
      <c r="A1261" t="s">
        <v>5082</v>
      </c>
      <c r="B1261" t="str">
        <f>IFERROR(INDEX(Raw_Data!Q:Q,MATCH(Product_Master!A1261,Raw_Data!N:N,0)),"NOT FOUND")</f>
        <v>Spigen Samsung Galaxy S5 Case Wallet</v>
      </c>
      <c r="C1261" t="str">
        <f>IFERROR(INDEX(Raw_Data!O:O,MATCH(Product_Master!A1261,Raw_Data!N:N,0)),"NOT FOUND")</f>
        <v>Technology</v>
      </c>
      <c r="D1261" t="str">
        <f>IFERROR(INDEX(Raw_Data!P:P,MATCH(Product_Master!A1261,Raw_Data!N:N,0)),"NOT FOUND")</f>
        <v>Phones</v>
      </c>
      <c r="E1261" s="11">
        <f>AVERAGEIF(Raw_Data!N:N,Product_Master!A1261,Raw_Data!R:R)</f>
        <v>46.892400000000002</v>
      </c>
      <c r="F1261" s="11">
        <f>AVERAGEIF(Raw_Data!N:N,Product_Master!A1261,Raw_Data!U:U)</f>
        <v>9.1746000000000016</v>
      </c>
      <c r="G1261">
        <f>SUMIF(Raw_Data!N:N,Product_Master!A1261,Raw_Data!S:S)</f>
        <v>15</v>
      </c>
      <c r="H1261" s="11">
        <f>SUMIF(Raw_Data!N:N,Product_Master!A1261,Raw_Data!R:R)</f>
        <v>234.46200000000002</v>
      </c>
      <c r="I1261" s="13">
        <f t="shared" si="38"/>
        <v>19.565217391304351</v>
      </c>
      <c r="J1261" t="str">
        <f t="shared" si="39"/>
        <v>Low Performer</v>
      </c>
    </row>
    <row r="1262" spans="1:10" x14ac:dyDescent="0.3">
      <c r="A1262" t="s">
        <v>5098</v>
      </c>
      <c r="B1262" t="str">
        <f>IFERROR(INDEX(Raw_Data!Q:Q,MATCH(Product_Master!A1262,Raw_Data!N:N,0)),"NOT FOUND")</f>
        <v>Newell 33</v>
      </c>
      <c r="C1262" t="str">
        <f>IFERROR(INDEX(Raw_Data!O:O,MATCH(Product_Master!A1262,Raw_Data!N:N,0)),"NOT FOUND")</f>
        <v>Office Supplies</v>
      </c>
      <c r="D1262" t="str">
        <f>IFERROR(INDEX(Raw_Data!P:P,MATCH(Product_Master!A1262,Raw_Data!N:N,0)),"NOT FOUND")</f>
        <v>Art</v>
      </c>
      <c r="E1262" s="11">
        <f>AVERAGEIF(Raw_Data!N:N,Product_Master!A1262,Raw_Data!R:R)</f>
        <v>15.996</v>
      </c>
      <c r="F1262" s="11">
        <f>AVERAGEIF(Raw_Data!N:N,Product_Master!A1262,Raw_Data!U:U)</f>
        <v>2.7899999999999996</v>
      </c>
      <c r="G1262">
        <f>SUMIF(Raw_Data!N:N,Product_Master!A1262,Raw_Data!S:S)</f>
        <v>10</v>
      </c>
      <c r="H1262" s="11">
        <f>SUMIF(Raw_Data!N:N,Product_Master!A1262,Raw_Data!R:R)</f>
        <v>47.988</v>
      </c>
      <c r="I1262" s="13">
        <f t="shared" si="38"/>
        <v>17.441860465116278</v>
      </c>
      <c r="J1262" t="str">
        <f t="shared" si="39"/>
        <v>Low Performer</v>
      </c>
    </row>
    <row r="1263" spans="1:10" x14ac:dyDescent="0.3">
      <c r="A1263" t="s">
        <v>5103</v>
      </c>
      <c r="B1263" t="str">
        <f>IFERROR(INDEX(Raw_Data!Q:Q,MATCH(Product_Master!A1263,Raw_Data!N:N,0)),"NOT FOUND")</f>
        <v>Panasonic KP-350BK Electric Pencil Sharpener with Auto Stop</v>
      </c>
      <c r="C1263" t="str">
        <f>IFERROR(INDEX(Raw_Data!O:O,MATCH(Product_Master!A1263,Raw_Data!N:N,0)),"NOT FOUND")</f>
        <v>Office Supplies</v>
      </c>
      <c r="D1263" t="str">
        <f>IFERROR(INDEX(Raw_Data!P:P,MATCH(Product_Master!A1263,Raw_Data!N:N,0)),"NOT FOUND")</f>
        <v>Art</v>
      </c>
      <c r="E1263" s="11">
        <f>AVERAGEIF(Raw_Data!N:N,Product_Master!A1263,Raw_Data!R:R)</f>
        <v>41.496000000000002</v>
      </c>
      <c r="F1263" s="11">
        <f>AVERAGEIF(Raw_Data!N:N,Product_Master!A1263,Raw_Data!U:U)</f>
        <v>8.7602666666666664</v>
      </c>
      <c r="G1263">
        <f>SUMIF(Raw_Data!N:N,Product_Master!A1263,Raw_Data!S:S)</f>
        <v>4</v>
      </c>
      <c r="H1263" s="11">
        <f>SUMIF(Raw_Data!N:N,Product_Master!A1263,Raw_Data!R:R)</f>
        <v>124.488</v>
      </c>
      <c r="I1263" s="13">
        <f t="shared" si="38"/>
        <v>21.111111111111107</v>
      </c>
      <c r="J1263" t="str">
        <f t="shared" si="39"/>
        <v>Low Performer</v>
      </c>
    </row>
    <row r="1264" spans="1:10" x14ac:dyDescent="0.3">
      <c r="A1264" t="s">
        <v>5110</v>
      </c>
      <c r="B1264" t="str">
        <f>IFERROR(INDEX(Raw_Data!Q:Q,MATCH(Product_Master!A1264,Raw_Data!N:N,0)),"NOT FOUND")</f>
        <v>Array Memo Cubes</v>
      </c>
      <c r="C1264" t="str">
        <f>IFERROR(INDEX(Raw_Data!O:O,MATCH(Product_Master!A1264,Raw_Data!N:N,0)),"NOT FOUND")</f>
        <v>Office Supplies</v>
      </c>
      <c r="D1264" t="str">
        <f>IFERROR(INDEX(Raw_Data!P:P,MATCH(Product_Master!A1264,Raw_Data!N:N,0)),"NOT FOUND")</f>
        <v>Paper</v>
      </c>
      <c r="E1264" s="11">
        <f>AVERAGEIF(Raw_Data!N:N,Product_Master!A1264,Raw_Data!R:R)</f>
        <v>18.302666666666667</v>
      </c>
      <c r="F1264" s="11">
        <f>AVERAGEIF(Raw_Data!N:N,Product_Master!A1264,Raw_Data!U:U)</f>
        <v>8.6160666666666668</v>
      </c>
      <c r="G1264">
        <f>SUMIF(Raw_Data!N:N,Product_Master!A1264,Raw_Data!S:S)</f>
        <v>11</v>
      </c>
      <c r="H1264" s="11">
        <f>SUMIF(Raw_Data!N:N,Product_Master!A1264,Raw_Data!R:R)</f>
        <v>54.908000000000001</v>
      </c>
      <c r="I1264" s="13">
        <f t="shared" si="38"/>
        <v>47.075471698113205</v>
      </c>
      <c r="J1264" t="str">
        <f t="shared" si="39"/>
        <v>Low Performer</v>
      </c>
    </row>
    <row r="1265" spans="1:10" x14ac:dyDescent="0.3">
      <c r="A1265" t="s">
        <v>5120</v>
      </c>
      <c r="B1265" t="str">
        <f>IFERROR(INDEX(Raw_Data!Q:Q,MATCH(Product_Master!A1265,Raw_Data!N:N,0)),"NOT FOUND")</f>
        <v>Wilson Jones data.warehouse D-Ring Binders with DublLock</v>
      </c>
      <c r="C1265" t="str">
        <f>IFERROR(INDEX(Raw_Data!O:O,MATCH(Product_Master!A1265,Raw_Data!N:N,0)),"NOT FOUND")</f>
        <v>Office Supplies</v>
      </c>
      <c r="D1265" t="str">
        <f>IFERROR(INDEX(Raw_Data!P:P,MATCH(Product_Master!A1265,Raw_Data!N:N,0)),"NOT FOUND")</f>
        <v>Binders</v>
      </c>
      <c r="E1265" s="11">
        <f>AVERAGEIF(Raw_Data!N:N,Product_Master!A1265,Raw_Data!R:R)</f>
        <v>13.332599999999999</v>
      </c>
      <c r="F1265" s="11">
        <f>AVERAGEIF(Raw_Data!N:N,Product_Master!A1265,Raw_Data!U:U)</f>
        <v>3.0615599999999996</v>
      </c>
      <c r="G1265">
        <f>SUMIF(Raw_Data!N:N,Product_Master!A1265,Raw_Data!S:S)</f>
        <v>12</v>
      </c>
      <c r="H1265" s="11">
        <f>SUMIF(Raw_Data!N:N,Product_Master!A1265,Raw_Data!R:R)</f>
        <v>66.662999999999997</v>
      </c>
      <c r="I1265" s="13">
        <f t="shared" si="38"/>
        <v>22.962962962962958</v>
      </c>
      <c r="J1265" t="str">
        <f t="shared" si="39"/>
        <v>Low Performer</v>
      </c>
    </row>
    <row r="1266" spans="1:10" x14ac:dyDescent="0.3">
      <c r="A1266" t="s">
        <v>5128</v>
      </c>
      <c r="B1266" t="str">
        <f>IFERROR(INDEX(Raw_Data!Q:Q,MATCH(Product_Master!A1266,Raw_Data!N:N,0)),"NOT FOUND")</f>
        <v>Xerox 1982</v>
      </c>
      <c r="C1266" t="str">
        <f>IFERROR(INDEX(Raw_Data!O:O,MATCH(Product_Master!A1266,Raw_Data!N:N,0)),"NOT FOUND")</f>
        <v>Office Supplies</v>
      </c>
      <c r="D1266" t="str">
        <f>IFERROR(INDEX(Raw_Data!P:P,MATCH(Product_Master!A1266,Raw_Data!N:N,0)),"NOT FOUND")</f>
        <v>Paper</v>
      </c>
      <c r="E1266" s="11">
        <f>AVERAGEIF(Raw_Data!N:N,Product_Master!A1266,Raw_Data!R:R)</f>
        <v>79.178666666666672</v>
      </c>
      <c r="F1266" s="11">
        <f>AVERAGEIF(Raw_Data!N:N,Product_Master!A1266,Raw_Data!U:U)</f>
        <v>29.844266666666666</v>
      </c>
      <c r="G1266">
        <f>SUMIF(Raw_Data!N:N,Product_Master!A1266,Raw_Data!S:S)</f>
        <v>12</v>
      </c>
      <c r="H1266" s="11">
        <f>SUMIF(Raw_Data!N:N,Product_Master!A1266,Raw_Data!R:R)</f>
        <v>237.536</v>
      </c>
      <c r="I1266" s="13">
        <f t="shared" si="38"/>
        <v>37.692307692307693</v>
      </c>
      <c r="J1266" t="str">
        <f t="shared" si="39"/>
        <v>Low Performer</v>
      </c>
    </row>
    <row r="1267" spans="1:10" x14ac:dyDescent="0.3">
      <c r="A1267" t="s">
        <v>5131</v>
      </c>
      <c r="B1267" t="str">
        <f>IFERROR(INDEX(Raw_Data!Q:Q,MATCH(Product_Master!A1267,Raw_Data!N:N,0)),"NOT FOUND")</f>
        <v>Hon Mobius Operator's Chair</v>
      </c>
      <c r="C1267" t="str">
        <f>IFERROR(INDEX(Raw_Data!O:O,MATCH(Product_Master!A1267,Raw_Data!N:N,0)),"NOT FOUND")</f>
        <v>Furniture</v>
      </c>
      <c r="D1267" t="str">
        <f>IFERROR(INDEX(Raw_Data!P:P,MATCH(Product_Master!A1267,Raw_Data!N:N,0)),"NOT FOUND")</f>
        <v>Chairs</v>
      </c>
      <c r="E1267" s="11">
        <f>AVERAGEIF(Raw_Data!N:N,Product_Master!A1267,Raw_Data!R:R)</f>
        <v>541.15599999999995</v>
      </c>
      <c r="F1267" s="11">
        <f>AVERAGEIF(Raw_Data!N:N,Product_Master!A1267,Raw_Data!U:U)</f>
        <v>99.86788</v>
      </c>
      <c r="G1267">
        <f>SUMIF(Raw_Data!N:N,Product_Master!A1267,Raw_Data!S:S)</f>
        <v>23</v>
      </c>
      <c r="H1267" s="11">
        <f>SUMIF(Raw_Data!N:N,Product_Master!A1267,Raw_Data!R:R)</f>
        <v>2705.7799999999997</v>
      </c>
      <c r="I1267" s="13">
        <f t="shared" si="38"/>
        <v>18.454545454545457</v>
      </c>
      <c r="J1267" t="str">
        <f t="shared" si="39"/>
        <v>High Performer</v>
      </c>
    </row>
    <row r="1268" spans="1:10" x14ac:dyDescent="0.3">
      <c r="A1268" t="s">
        <v>5139</v>
      </c>
      <c r="B1268" t="str">
        <f>IFERROR(INDEX(Raw_Data!Q:Q,MATCH(Product_Master!A1268,Raw_Data!N:N,0)),"NOT FOUND")</f>
        <v>Fellowes Mighty 8 Compact Surge Protector</v>
      </c>
      <c r="C1268" t="str">
        <f>IFERROR(INDEX(Raw_Data!O:O,MATCH(Product_Master!A1268,Raw_Data!N:N,0)),"NOT FOUND")</f>
        <v>Office Supplies</v>
      </c>
      <c r="D1268" t="str">
        <f>IFERROR(INDEX(Raw_Data!P:P,MATCH(Product_Master!A1268,Raw_Data!N:N,0)),"NOT FOUND")</f>
        <v>Appliances</v>
      </c>
      <c r="E1268" s="11">
        <f>AVERAGEIF(Raw_Data!N:N,Product_Master!A1268,Raw_Data!R:R)</f>
        <v>57.431666666666672</v>
      </c>
      <c r="F1268" s="11">
        <f>AVERAGEIF(Raw_Data!N:N,Product_Master!A1268,Raw_Data!U:U)</f>
        <v>11.216066666666668</v>
      </c>
      <c r="G1268">
        <f>SUMIF(Raw_Data!N:N,Product_Master!A1268,Raw_Data!S:S)</f>
        <v>19</v>
      </c>
      <c r="H1268" s="11">
        <f>SUMIF(Raw_Data!N:N,Product_Master!A1268,Raw_Data!R:R)</f>
        <v>344.59000000000003</v>
      </c>
      <c r="I1268" s="13">
        <f t="shared" si="38"/>
        <v>19.529411764705884</v>
      </c>
      <c r="J1268" t="str">
        <f t="shared" si="39"/>
        <v>Medium</v>
      </c>
    </row>
    <row r="1269" spans="1:10" x14ac:dyDescent="0.3">
      <c r="A1269" t="s">
        <v>5142</v>
      </c>
      <c r="B1269" t="str">
        <f>IFERROR(INDEX(Raw_Data!Q:Q,MATCH(Product_Master!A1269,Raw_Data!N:N,0)),"NOT FOUND")</f>
        <v>Harmony HEPA Quiet Air Purifiers</v>
      </c>
      <c r="C1269" t="str">
        <f>IFERROR(INDEX(Raw_Data!O:O,MATCH(Product_Master!A1269,Raw_Data!N:N,0)),"NOT FOUND")</f>
        <v>Office Supplies</v>
      </c>
      <c r="D1269" t="str">
        <f>IFERROR(INDEX(Raw_Data!P:P,MATCH(Product_Master!A1269,Raw_Data!N:N,0)),"NOT FOUND")</f>
        <v>Appliances</v>
      </c>
      <c r="E1269" s="11">
        <f>AVERAGEIF(Raw_Data!N:N,Product_Master!A1269,Raw_Data!R:R)</f>
        <v>32.174999999999997</v>
      </c>
      <c r="F1269" s="11">
        <f>AVERAGEIF(Raw_Data!N:N,Product_Master!A1269,Raw_Data!U:U)</f>
        <v>9.36</v>
      </c>
      <c r="G1269">
        <f>SUMIF(Raw_Data!N:N,Product_Master!A1269,Raw_Data!S:S)</f>
        <v>12</v>
      </c>
      <c r="H1269" s="11">
        <f>SUMIF(Raw_Data!N:N,Product_Master!A1269,Raw_Data!R:R)</f>
        <v>128.69999999999999</v>
      </c>
      <c r="I1269" s="13">
        <f t="shared" si="38"/>
        <v>29.09090909090909</v>
      </c>
      <c r="J1269" t="str">
        <f t="shared" si="39"/>
        <v>Low Performer</v>
      </c>
    </row>
    <row r="1270" spans="1:10" x14ac:dyDescent="0.3">
      <c r="A1270" t="s">
        <v>5151</v>
      </c>
      <c r="B1270" t="str">
        <f>IFERROR(INDEX(Raw_Data!Q:Q,MATCH(Product_Master!A1270,Raw_Data!N:N,0)),"NOT FOUND")</f>
        <v>Howard Miller 16" Diameter Gallery Wall Clock</v>
      </c>
      <c r="C1270" t="str">
        <f>IFERROR(INDEX(Raw_Data!O:O,MATCH(Product_Master!A1270,Raw_Data!N:N,0)),"NOT FOUND")</f>
        <v>Furniture</v>
      </c>
      <c r="D1270" t="str">
        <f>IFERROR(INDEX(Raw_Data!P:P,MATCH(Product_Master!A1270,Raw_Data!N:N,0)),"NOT FOUND")</f>
        <v>Furnishings</v>
      </c>
      <c r="E1270" s="11">
        <f>AVERAGEIF(Raw_Data!N:N,Product_Master!A1270,Raw_Data!R:R)</f>
        <v>143.86500000000001</v>
      </c>
      <c r="F1270" s="11">
        <f>AVERAGEIF(Raw_Data!N:N,Product_Master!A1270,Raw_Data!U:U)</f>
        <v>26.854799999999997</v>
      </c>
      <c r="G1270">
        <f>SUMIF(Raw_Data!N:N,Product_Master!A1270,Raw_Data!S:S)</f>
        <v>12</v>
      </c>
      <c r="H1270" s="11">
        <f>SUMIF(Raw_Data!N:N,Product_Master!A1270,Raw_Data!R:R)</f>
        <v>575.46</v>
      </c>
      <c r="I1270" s="13">
        <f t="shared" si="38"/>
        <v>18.666666666666664</v>
      </c>
      <c r="J1270" t="str">
        <f t="shared" si="39"/>
        <v>Medium</v>
      </c>
    </row>
    <row r="1271" spans="1:10" x14ac:dyDescent="0.3">
      <c r="A1271" t="s">
        <v>5156</v>
      </c>
      <c r="B1271" t="str">
        <f>IFERROR(INDEX(Raw_Data!Q:Q,MATCH(Product_Master!A1271,Raw_Data!N:N,0)),"NOT FOUND")</f>
        <v>Boston Model 1800 Electric Pencil Sharpener, Gray</v>
      </c>
      <c r="C1271" t="str">
        <f>IFERROR(INDEX(Raw_Data!O:O,MATCH(Product_Master!A1271,Raw_Data!N:N,0)),"NOT FOUND")</f>
        <v>Office Supplies</v>
      </c>
      <c r="D1271" t="str">
        <f>IFERROR(INDEX(Raw_Data!P:P,MATCH(Product_Master!A1271,Raw_Data!N:N,0)),"NOT FOUND")</f>
        <v>Art</v>
      </c>
      <c r="E1271" s="11">
        <f>AVERAGEIF(Raw_Data!N:N,Product_Master!A1271,Raw_Data!R:R)</f>
        <v>135.12</v>
      </c>
      <c r="F1271" s="11">
        <f>AVERAGEIF(Raw_Data!N:N,Product_Master!A1271,Raw_Data!U:U)</f>
        <v>36.594999999999999</v>
      </c>
      <c r="G1271">
        <f>SUMIF(Raw_Data!N:N,Product_Master!A1271,Raw_Data!S:S)</f>
        <v>15</v>
      </c>
      <c r="H1271" s="11">
        <f>SUMIF(Raw_Data!N:N,Product_Master!A1271,Raw_Data!R:R)</f>
        <v>405.36</v>
      </c>
      <c r="I1271" s="13">
        <f t="shared" si="38"/>
        <v>27.083333333333332</v>
      </c>
      <c r="J1271" t="str">
        <f t="shared" si="39"/>
        <v>Medium</v>
      </c>
    </row>
    <row r="1272" spans="1:10" x14ac:dyDescent="0.3">
      <c r="A1272" t="s">
        <v>5165</v>
      </c>
      <c r="B1272" t="str">
        <f>IFERROR(INDEX(Raw_Data!Q:Q,MATCH(Product_Master!A1272,Raw_Data!N:N,0)),"NOT FOUND")</f>
        <v>Polycom SoundPoint Pro SE-225 Corded phone</v>
      </c>
      <c r="C1272" t="str">
        <f>IFERROR(INDEX(Raw_Data!O:O,MATCH(Product_Master!A1272,Raw_Data!N:N,0)),"NOT FOUND")</f>
        <v>Technology</v>
      </c>
      <c r="D1272" t="str">
        <f>IFERROR(INDEX(Raw_Data!P:P,MATCH(Product_Master!A1272,Raw_Data!N:N,0)),"NOT FOUND")</f>
        <v>Phones</v>
      </c>
      <c r="E1272" s="11">
        <f>AVERAGEIF(Raw_Data!N:N,Product_Master!A1272,Raw_Data!R:R)</f>
        <v>475.96</v>
      </c>
      <c r="F1272" s="11">
        <f>AVERAGEIF(Raw_Data!N:N,Product_Master!A1272,Raw_Data!U:U)</f>
        <v>69.014200000000002</v>
      </c>
      <c r="G1272">
        <f>SUMIF(Raw_Data!N:N,Product_Master!A1272,Raw_Data!S:S)</f>
        <v>19</v>
      </c>
      <c r="H1272" s="11">
        <f>SUMIF(Raw_Data!N:N,Product_Master!A1272,Raw_Data!R:R)</f>
        <v>1903.84</v>
      </c>
      <c r="I1272" s="13">
        <f t="shared" si="38"/>
        <v>14.500000000000002</v>
      </c>
      <c r="J1272" t="str">
        <f t="shared" si="39"/>
        <v>High Performer</v>
      </c>
    </row>
    <row r="1273" spans="1:10" x14ac:dyDescent="0.3">
      <c r="A1273" t="s">
        <v>5169</v>
      </c>
      <c r="B1273" t="str">
        <f>IFERROR(INDEX(Raw_Data!Q:Q,MATCH(Product_Master!A1273,Raw_Data!N:N,0)),"NOT FOUND")</f>
        <v>Euro-Pro Shark Turbo Vacuum</v>
      </c>
      <c r="C1273" t="str">
        <f>IFERROR(INDEX(Raw_Data!O:O,MATCH(Product_Master!A1273,Raw_Data!N:N,0)),"NOT FOUND")</f>
        <v>Office Supplies</v>
      </c>
      <c r="D1273" t="str">
        <f>IFERROR(INDEX(Raw_Data!P:P,MATCH(Product_Master!A1273,Raw_Data!N:N,0)),"NOT FOUND")</f>
        <v>Appliances</v>
      </c>
      <c r="E1273" s="11">
        <f>AVERAGEIF(Raw_Data!N:N,Product_Master!A1273,Raw_Data!R:R)</f>
        <v>115.65866666666666</v>
      </c>
      <c r="F1273" s="11">
        <f>AVERAGEIF(Raw_Data!N:N,Product_Master!A1273,Raw_Data!U:U)</f>
        <v>23.957866666666671</v>
      </c>
      <c r="G1273">
        <f>SUMIF(Raw_Data!N:N,Product_Master!A1273,Raw_Data!S:S)</f>
        <v>24</v>
      </c>
      <c r="H1273" s="11">
        <f>SUMIF(Raw_Data!N:N,Product_Master!A1273,Raw_Data!R:R)</f>
        <v>693.952</v>
      </c>
      <c r="I1273" s="13">
        <f t="shared" si="38"/>
        <v>20.714285714285719</v>
      </c>
      <c r="J1273" t="str">
        <f t="shared" si="39"/>
        <v>Medium</v>
      </c>
    </row>
    <row r="1274" spans="1:10" x14ac:dyDescent="0.3">
      <c r="A1274" t="s">
        <v>5173</v>
      </c>
      <c r="B1274" t="str">
        <f>IFERROR(INDEX(Raw_Data!Q:Q,MATCH(Product_Master!A1274,Raw_Data!N:N,0)),"NOT FOUND")</f>
        <v>Metal Folding Chairs, Beige, 4/Carton</v>
      </c>
      <c r="C1274" t="str">
        <f>IFERROR(INDEX(Raw_Data!O:O,MATCH(Product_Master!A1274,Raw_Data!N:N,0)),"NOT FOUND")</f>
        <v>Furniture</v>
      </c>
      <c r="D1274" t="str">
        <f>IFERROR(INDEX(Raw_Data!P:P,MATCH(Product_Master!A1274,Raw_Data!N:N,0)),"NOT FOUND")</f>
        <v>Chairs</v>
      </c>
      <c r="E1274" s="11">
        <f>AVERAGEIF(Raw_Data!N:N,Product_Master!A1274,Raw_Data!R:R)</f>
        <v>137.11759999999998</v>
      </c>
      <c r="F1274" s="11">
        <f>AVERAGEIF(Raw_Data!N:N,Product_Master!A1274,Raw_Data!U:U)</f>
        <v>23.147079999999999</v>
      </c>
      <c r="G1274">
        <f>SUMIF(Raw_Data!N:N,Product_Master!A1274,Raw_Data!S:S)</f>
        <v>23</v>
      </c>
      <c r="H1274" s="11">
        <f>SUMIF(Raw_Data!N:N,Product_Master!A1274,Raw_Data!R:R)</f>
        <v>685.58799999999997</v>
      </c>
      <c r="I1274" s="13">
        <f t="shared" si="38"/>
        <v>16.881188118811881</v>
      </c>
      <c r="J1274" t="str">
        <f t="shared" si="39"/>
        <v>Medium</v>
      </c>
    </row>
    <row r="1275" spans="1:10" x14ac:dyDescent="0.3">
      <c r="A1275" t="s">
        <v>5178</v>
      </c>
      <c r="B1275" t="str">
        <f>IFERROR(INDEX(Raw_Data!Q:Q,MATCH(Product_Master!A1275,Raw_Data!N:N,0)),"NOT FOUND")</f>
        <v>Nontoxic Chalk</v>
      </c>
      <c r="C1275" t="str">
        <f>IFERROR(INDEX(Raw_Data!O:O,MATCH(Product_Master!A1275,Raw_Data!N:N,0)),"NOT FOUND")</f>
        <v>Office Supplies</v>
      </c>
      <c r="D1275" t="str">
        <f>IFERROR(INDEX(Raw_Data!P:P,MATCH(Product_Master!A1275,Raw_Data!N:N,0)),"NOT FOUND")</f>
        <v>Art</v>
      </c>
      <c r="E1275" s="11">
        <f>AVERAGEIF(Raw_Data!N:N,Product_Master!A1275,Raw_Data!R:R)</f>
        <v>5.3680000000000003</v>
      </c>
      <c r="F1275" s="11">
        <f>AVERAGEIF(Raw_Data!N:N,Product_Master!A1275,Raw_Data!U:U)</f>
        <v>2.2792000000000003</v>
      </c>
      <c r="G1275">
        <f>SUMIF(Raw_Data!N:N,Product_Master!A1275,Raw_Data!S:S)</f>
        <v>27</v>
      </c>
      <c r="H1275" s="11">
        <f>SUMIF(Raw_Data!N:N,Product_Master!A1275,Raw_Data!R:R)</f>
        <v>42.944000000000003</v>
      </c>
      <c r="I1275" s="13">
        <f t="shared" si="38"/>
        <v>42.459016393442624</v>
      </c>
      <c r="J1275" t="str">
        <f t="shared" si="39"/>
        <v>Low Performer</v>
      </c>
    </row>
    <row r="1276" spans="1:10" x14ac:dyDescent="0.3">
      <c r="A1276" t="s">
        <v>5188</v>
      </c>
      <c r="B1276" t="str">
        <f>IFERROR(INDEX(Raw_Data!Q:Q,MATCH(Product_Master!A1276,Raw_Data!N:N,0)),"NOT FOUND")</f>
        <v>Xerox 1991</v>
      </c>
      <c r="C1276" t="str">
        <f>IFERROR(INDEX(Raw_Data!O:O,MATCH(Product_Master!A1276,Raw_Data!N:N,0)),"NOT FOUND")</f>
        <v>Office Supplies</v>
      </c>
      <c r="D1276" t="str">
        <f>IFERROR(INDEX(Raw_Data!P:P,MATCH(Product_Master!A1276,Raw_Data!N:N,0)),"NOT FOUND")</f>
        <v>Paper</v>
      </c>
      <c r="E1276" s="11">
        <f>AVERAGEIF(Raw_Data!N:N,Product_Master!A1276,Raw_Data!R:R)</f>
        <v>95.927999999999997</v>
      </c>
      <c r="F1276" s="11">
        <f>AVERAGEIF(Raw_Data!N:N,Product_Master!A1276,Raw_Data!U:U)</f>
        <v>42.482400000000005</v>
      </c>
      <c r="G1276">
        <f>SUMIF(Raw_Data!N:N,Product_Master!A1276,Raw_Data!S:S)</f>
        <v>26</v>
      </c>
      <c r="H1276" s="11">
        <f>SUMIF(Raw_Data!N:N,Product_Master!A1276,Raw_Data!R:R)</f>
        <v>575.56799999999998</v>
      </c>
      <c r="I1276" s="13">
        <f t="shared" si="38"/>
        <v>44.285714285714292</v>
      </c>
      <c r="J1276" t="str">
        <f t="shared" si="39"/>
        <v>Medium</v>
      </c>
    </row>
    <row r="1277" spans="1:10" x14ac:dyDescent="0.3">
      <c r="A1277" t="s">
        <v>5194</v>
      </c>
      <c r="B1277" t="str">
        <f>IFERROR(INDEX(Raw_Data!Q:Q,MATCH(Product_Master!A1277,Raw_Data!N:N,0)),"NOT FOUND")</f>
        <v>Atlantic Metals Mobile 2-Shelf Bookcases, Custom Colors</v>
      </c>
      <c r="C1277" t="str">
        <f>IFERROR(INDEX(Raw_Data!O:O,MATCH(Product_Master!A1277,Raw_Data!N:N,0)),"NOT FOUND")</f>
        <v>Furniture</v>
      </c>
      <c r="D1277" t="str">
        <f>IFERROR(INDEX(Raw_Data!P:P,MATCH(Product_Master!A1277,Raw_Data!N:N,0)),"NOT FOUND")</f>
        <v>Bookcases</v>
      </c>
      <c r="E1277" s="11">
        <f>AVERAGEIF(Raw_Data!N:N,Product_Master!A1277,Raw_Data!R:R)</f>
        <v>200.01339999999999</v>
      </c>
      <c r="F1277" s="11">
        <f>AVERAGEIF(Raw_Data!N:N,Product_Master!A1277,Raw_Data!U:U)</f>
        <v>-56.630299999999998</v>
      </c>
      <c r="G1277">
        <f>SUMIF(Raw_Data!N:N,Product_Master!A1277,Raw_Data!S:S)</f>
        <v>3</v>
      </c>
      <c r="H1277" s="11">
        <f>SUMIF(Raw_Data!N:N,Product_Master!A1277,Raw_Data!R:R)</f>
        <v>400.02679999999998</v>
      </c>
      <c r="I1277" s="13">
        <f t="shared" si="38"/>
        <v>-28.313253012048197</v>
      </c>
      <c r="J1277" t="str">
        <f t="shared" si="39"/>
        <v>Medium</v>
      </c>
    </row>
    <row r="1278" spans="1:10" x14ac:dyDescent="0.3">
      <c r="A1278" t="s">
        <v>5199</v>
      </c>
      <c r="B1278" t="str">
        <f>IFERROR(INDEX(Raw_Data!Q:Q,MATCH(Product_Master!A1278,Raw_Data!N:N,0)),"NOT FOUND")</f>
        <v>Fellowes Advanced Computer Series Surge Protectors</v>
      </c>
      <c r="C1278" t="str">
        <f>IFERROR(INDEX(Raw_Data!O:O,MATCH(Product_Master!A1278,Raw_Data!N:N,0)),"NOT FOUND")</f>
        <v>Office Supplies</v>
      </c>
      <c r="D1278" t="str">
        <f>IFERROR(INDEX(Raw_Data!P:P,MATCH(Product_Master!A1278,Raw_Data!N:N,0)),"NOT FOUND")</f>
        <v>Appliances</v>
      </c>
      <c r="E1278" s="11">
        <f>AVERAGEIF(Raw_Data!N:N,Product_Master!A1278,Raw_Data!R:R)</f>
        <v>64.459000000000003</v>
      </c>
      <c r="F1278" s="11">
        <f>AVERAGEIF(Raw_Data!N:N,Product_Master!A1278,Raw_Data!U:U)</f>
        <v>16.776999999999997</v>
      </c>
      <c r="G1278">
        <f>SUMIF(Raw_Data!N:N,Product_Master!A1278,Raw_Data!S:S)</f>
        <v>15</v>
      </c>
      <c r="H1278" s="11">
        <f>SUMIF(Raw_Data!N:N,Product_Master!A1278,Raw_Data!R:R)</f>
        <v>386.75400000000002</v>
      </c>
      <c r="I1278" s="13">
        <f t="shared" si="38"/>
        <v>26.027397260273965</v>
      </c>
      <c r="J1278" t="str">
        <f t="shared" si="39"/>
        <v>Medium</v>
      </c>
    </row>
    <row r="1279" spans="1:10" x14ac:dyDescent="0.3">
      <c r="A1279" t="s">
        <v>5205</v>
      </c>
      <c r="B1279" t="str">
        <f>IFERROR(INDEX(Raw_Data!Q:Q,MATCH(Product_Master!A1279,Raw_Data!N:N,0)),"NOT FOUND")</f>
        <v>Recycled Steel Personal File for Hanging File Folders</v>
      </c>
      <c r="C1279" t="str">
        <f>IFERROR(INDEX(Raw_Data!O:O,MATCH(Product_Master!A1279,Raw_Data!N:N,0)),"NOT FOUND")</f>
        <v>Office Supplies</v>
      </c>
      <c r="D1279" t="str">
        <f>IFERROR(INDEX(Raw_Data!P:P,MATCH(Product_Master!A1279,Raw_Data!N:N,0)),"NOT FOUND")</f>
        <v>Storage</v>
      </c>
      <c r="E1279" s="11">
        <f>AVERAGEIF(Raw_Data!N:N,Product_Master!A1279,Raw_Data!R:R)</f>
        <v>175.50533333333331</v>
      </c>
      <c r="F1279" s="11">
        <f>AVERAGEIF(Raw_Data!N:N,Product_Master!A1279,Raw_Data!U:U)</f>
        <v>25.276583333333331</v>
      </c>
      <c r="G1279">
        <f>SUMIF(Raw_Data!N:N,Product_Master!A1279,Raw_Data!S:S)</f>
        <v>21</v>
      </c>
      <c r="H1279" s="11">
        <f>SUMIF(Raw_Data!N:N,Product_Master!A1279,Raw_Data!R:R)</f>
        <v>1053.0319999999999</v>
      </c>
      <c r="I1279" s="13">
        <f t="shared" si="38"/>
        <v>14.402173913043478</v>
      </c>
      <c r="J1279" t="str">
        <f t="shared" si="39"/>
        <v>Medium</v>
      </c>
    </row>
    <row r="1280" spans="1:10" x14ac:dyDescent="0.3">
      <c r="A1280" t="s">
        <v>5208</v>
      </c>
      <c r="B1280" t="str">
        <f>IFERROR(INDEX(Raw_Data!Q:Q,MATCH(Product_Master!A1280,Raw_Data!N:N,0)),"NOT FOUND")</f>
        <v>HTC One</v>
      </c>
      <c r="C1280" t="str">
        <f>IFERROR(INDEX(Raw_Data!O:O,MATCH(Product_Master!A1280,Raw_Data!N:N,0)),"NOT FOUND")</f>
        <v>Technology</v>
      </c>
      <c r="D1280" t="str">
        <f>IFERROR(INDEX(Raw_Data!P:P,MATCH(Product_Master!A1280,Raw_Data!N:N,0)),"NOT FOUND")</f>
        <v>Phones</v>
      </c>
      <c r="E1280" s="11">
        <f>AVERAGEIF(Raw_Data!N:N,Product_Master!A1280,Raw_Data!R:R)</f>
        <v>279.97199999999998</v>
      </c>
      <c r="F1280" s="11">
        <f>AVERAGEIF(Raw_Data!N:N,Product_Master!A1280,Raw_Data!U:U)</f>
        <v>31.496850000000002</v>
      </c>
      <c r="G1280">
        <f>SUMIF(Raw_Data!N:N,Product_Master!A1280,Raw_Data!S:S)</f>
        <v>14</v>
      </c>
      <c r="H1280" s="11">
        <f>SUMIF(Raw_Data!N:N,Product_Master!A1280,Raw_Data!R:R)</f>
        <v>1119.8879999999999</v>
      </c>
      <c r="I1280" s="13">
        <f t="shared" si="38"/>
        <v>11.250000000000002</v>
      </c>
      <c r="J1280" t="str">
        <f t="shared" si="39"/>
        <v>Medium</v>
      </c>
    </row>
    <row r="1281" spans="1:10" x14ac:dyDescent="0.3">
      <c r="A1281" t="s">
        <v>5213</v>
      </c>
      <c r="B1281" t="str">
        <f>IFERROR(INDEX(Raw_Data!Q:Q,MATCH(Product_Master!A1281,Raw_Data!N:N,0)),"NOT FOUND")</f>
        <v>Manco Dry-Lighter Erasable Highlighter</v>
      </c>
      <c r="C1281" t="str">
        <f>IFERROR(INDEX(Raw_Data!O:O,MATCH(Product_Master!A1281,Raw_Data!N:N,0)),"NOT FOUND")</f>
        <v>Office Supplies</v>
      </c>
      <c r="D1281" t="str">
        <f>IFERROR(INDEX(Raw_Data!P:P,MATCH(Product_Master!A1281,Raw_Data!N:N,0)),"NOT FOUND")</f>
        <v>Art</v>
      </c>
      <c r="E1281" s="11">
        <f>AVERAGEIF(Raw_Data!N:N,Product_Master!A1281,Raw_Data!R:R)</f>
        <v>12.594285714285714</v>
      </c>
      <c r="F1281" s="11">
        <f>AVERAGEIF(Raw_Data!N:N,Product_Master!A1281,Raw_Data!U:U)</f>
        <v>3.9954285714285716</v>
      </c>
      <c r="G1281">
        <f>SUMIF(Raw_Data!N:N,Product_Master!A1281,Raw_Data!S:S)</f>
        <v>30</v>
      </c>
      <c r="H1281" s="11">
        <f>SUMIF(Raw_Data!N:N,Product_Master!A1281,Raw_Data!R:R)</f>
        <v>88.16</v>
      </c>
      <c r="I1281" s="13">
        <f t="shared" si="38"/>
        <v>31.724137931034484</v>
      </c>
      <c r="J1281" t="str">
        <f t="shared" si="39"/>
        <v>Low Performer</v>
      </c>
    </row>
    <row r="1282" spans="1:10" x14ac:dyDescent="0.3">
      <c r="A1282" t="s">
        <v>5216</v>
      </c>
      <c r="B1282" t="str">
        <f>IFERROR(INDEX(Raw_Data!Q:Q,MATCH(Product_Master!A1282,Raw_Data!N:N,0)),"NOT FOUND")</f>
        <v>Fiskars Home &amp; Office Scissors</v>
      </c>
      <c r="C1282" t="str">
        <f>IFERROR(INDEX(Raw_Data!O:O,MATCH(Product_Master!A1282,Raw_Data!N:N,0)),"NOT FOUND")</f>
        <v>Office Supplies</v>
      </c>
      <c r="D1282" t="str">
        <f>IFERROR(INDEX(Raw_Data!P:P,MATCH(Product_Master!A1282,Raw_Data!N:N,0)),"NOT FOUND")</f>
        <v>Supplies</v>
      </c>
      <c r="E1282" s="11">
        <f>AVERAGEIF(Raw_Data!N:N,Product_Master!A1282,Raw_Data!R:R)</f>
        <v>32.56</v>
      </c>
      <c r="F1282" s="11">
        <f>AVERAGEIF(Raw_Data!N:N,Product_Master!A1282,Raw_Data!U:U)</f>
        <v>9.1167999999999996</v>
      </c>
      <c r="G1282">
        <f>SUMIF(Raw_Data!N:N,Product_Master!A1282,Raw_Data!S:S)</f>
        <v>11</v>
      </c>
      <c r="H1282" s="11">
        <f>SUMIF(Raw_Data!N:N,Product_Master!A1282,Raw_Data!R:R)</f>
        <v>97.68</v>
      </c>
      <c r="I1282" s="13">
        <f t="shared" si="38"/>
        <v>27.999999999999996</v>
      </c>
      <c r="J1282" t="str">
        <f t="shared" si="39"/>
        <v>Low Performer</v>
      </c>
    </row>
    <row r="1283" spans="1:10" x14ac:dyDescent="0.3">
      <c r="A1283" t="s">
        <v>5219</v>
      </c>
      <c r="B1283" t="str">
        <f>IFERROR(INDEX(Raw_Data!Q:Q,MATCH(Product_Master!A1283,Raw_Data!N:N,0)),"NOT FOUND")</f>
        <v>Eldon Cleatmat Chair Mats for Medium Pile Carpets</v>
      </c>
      <c r="C1283" t="str">
        <f>IFERROR(INDEX(Raw_Data!O:O,MATCH(Product_Master!A1283,Raw_Data!N:N,0)),"NOT FOUND")</f>
        <v>Furniture</v>
      </c>
      <c r="D1283" t="str">
        <f>IFERROR(INDEX(Raw_Data!P:P,MATCH(Product_Master!A1283,Raw_Data!N:N,0)),"NOT FOUND")</f>
        <v>Furnishings</v>
      </c>
      <c r="E1283" s="11">
        <f>AVERAGEIF(Raw_Data!N:N,Product_Master!A1283,Raw_Data!R:R)</f>
        <v>86.024999999999991</v>
      </c>
      <c r="F1283" s="11">
        <f>AVERAGEIF(Raw_Data!N:N,Product_Master!A1283,Raw_Data!U:U)</f>
        <v>-10.545000000000002</v>
      </c>
      <c r="G1283">
        <f>SUMIF(Raw_Data!N:N,Product_Master!A1283,Raw_Data!S:S)</f>
        <v>8</v>
      </c>
      <c r="H1283" s="11">
        <f>SUMIF(Raw_Data!N:N,Product_Master!A1283,Raw_Data!R:R)</f>
        <v>344.09999999999997</v>
      </c>
      <c r="I1283" s="13">
        <f t="shared" ref="I1283:I1346" si="40">IF(E1283&gt;0,(F1283/E1283)*100,0)</f>
        <v>-12.258064516129036</v>
      </c>
      <c r="J1283" t="str">
        <f t="shared" ref="J1283:J1346" si="41">IF(H1283&gt;=1234,"High Performer",IF(H1283&gt;=295,"Medium","Low Performer"))</f>
        <v>Medium</v>
      </c>
    </row>
    <row r="1284" spans="1:10" x14ac:dyDescent="0.3">
      <c r="A1284" t="s">
        <v>5224</v>
      </c>
      <c r="B1284" t="str">
        <f>IFERROR(INDEX(Raw_Data!Q:Q,MATCH(Product_Master!A1284,Raw_Data!N:N,0)),"NOT FOUND")</f>
        <v>Avery Self-Adhesive Photo Pockets for Polaroid Photos</v>
      </c>
      <c r="C1284" t="str">
        <f>IFERROR(INDEX(Raw_Data!O:O,MATCH(Product_Master!A1284,Raw_Data!N:N,0)),"NOT FOUND")</f>
        <v>Office Supplies</v>
      </c>
      <c r="D1284" t="str">
        <f>IFERROR(INDEX(Raw_Data!P:P,MATCH(Product_Master!A1284,Raw_Data!N:N,0)),"NOT FOUND")</f>
        <v>Binders</v>
      </c>
      <c r="E1284" s="11">
        <f>AVERAGEIF(Raw_Data!N:N,Product_Master!A1284,Raw_Data!R:R)</f>
        <v>13.00090909090909</v>
      </c>
      <c r="F1284" s="11">
        <f>AVERAGEIF(Raw_Data!N:N,Product_Master!A1284,Raw_Data!U:U)</f>
        <v>-0.1981090909090911</v>
      </c>
      <c r="G1284">
        <f>SUMIF(Raw_Data!N:N,Product_Master!A1284,Raw_Data!S:S)</f>
        <v>41</v>
      </c>
      <c r="H1284" s="11">
        <f>SUMIF(Raw_Data!N:N,Product_Master!A1284,Raw_Data!R:R)</f>
        <v>143.01</v>
      </c>
      <c r="I1284" s="13">
        <f t="shared" si="40"/>
        <v>-1.5238095238095253</v>
      </c>
      <c r="J1284" t="str">
        <f t="shared" si="41"/>
        <v>Low Performer</v>
      </c>
    </row>
    <row r="1285" spans="1:10" x14ac:dyDescent="0.3">
      <c r="A1285" t="s">
        <v>5233</v>
      </c>
      <c r="B1285" t="str">
        <f>IFERROR(INDEX(Raw_Data!Q:Q,MATCH(Product_Master!A1285,Raw_Data!N:N,0)),"NOT FOUND")</f>
        <v>Xerox 1959</v>
      </c>
      <c r="C1285" t="str">
        <f>IFERROR(INDEX(Raw_Data!O:O,MATCH(Product_Master!A1285,Raw_Data!N:N,0)),"NOT FOUND")</f>
        <v>Office Supplies</v>
      </c>
      <c r="D1285" t="str">
        <f>IFERROR(INDEX(Raw_Data!P:P,MATCH(Product_Master!A1285,Raw_Data!N:N,0)),"NOT FOUND")</f>
        <v>Paper</v>
      </c>
      <c r="E1285" s="11">
        <f>AVERAGEIF(Raw_Data!N:N,Product_Master!A1285,Raw_Data!R:R)</f>
        <v>22.266666666666666</v>
      </c>
      <c r="F1285" s="11">
        <f>AVERAGEIF(Raw_Data!N:N,Product_Master!A1285,Raw_Data!U:U)</f>
        <v>10.109066666666665</v>
      </c>
      <c r="G1285">
        <f>SUMIF(Raw_Data!N:N,Product_Master!A1285,Raw_Data!S:S)</f>
        <v>21</v>
      </c>
      <c r="H1285" s="11">
        <f>SUMIF(Raw_Data!N:N,Product_Master!A1285,Raw_Data!R:R)</f>
        <v>133.6</v>
      </c>
      <c r="I1285" s="13">
        <f t="shared" si="40"/>
        <v>45.4</v>
      </c>
      <c r="J1285" t="str">
        <f t="shared" si="41"/>
        <v>Low Performer</v>
      </c>
    </row>
    <row r="1286" spans="1:10" x14ac:dyDescent="0.3">
      <c r="A1286" t="s">
        <v>5235</v>
      </c>
      <c r="B1286" t="str">
        <f>IFERROR(INDEX(Raw_Data!Q:Q,MATCH(Product_Master!A1286,Raw_Data!N:N,0)),"NOT FOUND")</f>
        <v>Kensington 6 Outlet MasterPiece HOMEOFFICE Power Control Center</v>
      </c>
      <c r="C1286" t="str">
        <f>IFERROR(INDEX(Raw_Data!O:O,MATCH(Product_Master!A1286,Raw_Data!N:N,0)),"NOT FOUND")</f>
        <v>Office Supplies</v>
      </c>
      <c r="D1286" t="str">
        <f>IFERROR(INDEX(Raw_Data!P:P,MATCH(Product_Master!A1286,Raw_Data!N:N,0)),"NOT FOUND")</f>
        <v>Appliances</v>
      </c>
      <c r="E1286" s="11">
        <f>AVERAGEIF(Raw_Data!N:N,Product_Master!A1286,Raw_Data!R:R)</f>
        <v>406.08000000000004</v>
      </c>
      <c r="F1286" s="11">
        <f>AVERAGEIF(Raw_Data!N:N,Product_Master!A1286,Raw_Data!U:U)</f>
        <v>117.76319999999998</v>
      </c>
      <c r="G1286">
        <f>SUMIF(Raw_Data!N:N,Product_Master!A1286,Raw_Data!S:S)</f>
        <v>9</v>
      </c>
      <c r="H1286" s="11">
        <f>SUMIF(Raw_Data!N:N,Product_Master!A1286,Raw_Data!R:R)</f>
        <v>812.16000000000008</v>
      </c>
      <c r="I1286" s="13">
        <f t="shared" si="40"/>
        <v>28.999999999999993</v>
      </c>
      <c r="J1286" t="str">
        <f t="shared" si="41"/>
        <v>Medium</v>
      </c>
    </row>
    <row r="1287" spans="1:10" x14ac:dyDescent="0.3">
      <c r="A1287" t="s">
        <v>5243</v>
      </c>
      <c r="B1287" t="str">
        <f>IFERROR(INDEX(Raw_Data!Q:Q,MATCH(Product_Master!A1287,Raw_Data!N:N,0)),"NOT FOUND")</f>
        <v>Wi-Ex zBoost YX540 Cellular Phone Signal Booster</v>
      </c>
      <c r="C1287" t="str">
        <f>IFERROR(INDEX(Raw_Data!O:O,MATCH(Product_Master!A1287,Raw_Data!N:N,0)),"NOT FOUND")</f>
        <v>Technology</v>
      </c>
      <c r="D1287" t="str">
        <f>IFERROR(INDEX(Raw_Data!P:P,MATCH(Product_Master!A1287,Raw_Data!N:N,0)),"NOT FOUND")</f>
        <v>Phones</v>
      </c>
      <c r="E1287" s="11">
        <f>AVERAGEIF(Raw_Data!N:N,Product_Master!A1287,Raw_Data!R:R)</f>
        <v>413.52500000000003</v>
      </c>
      <c r="F1287" s="11">
        <f>AVERAGEIF(Raw_Data!N:N,Product_Master!A1287,Raw_Data!U:U)</f>
        <v>90.002499999999998</v>
      </c>
      <c r="G1287">
        <f>SUMIF(Raw_Data!N:N,Product_Master!A1287,Raw_Data!S:S)</f>
        <v>19</v>
      </c>
      <c r="H1287" s="11">
        <f>SUMIF(Raw_Data!N:N,Product_Master!A1287,Raw_Data!R:R)</f>
        <v>2481.15</v>
      </c>
      <c r="I1287" s="13">
        <f t="shared" si="40"/>
        <v>21.764705882352938</v>
      </c>
      <c r="J1287" t="str">
        <f t="shared" si="41"/>
        <v>High Performer</v>
      </c>
    </row>
    <row r="1288" spans="1:10" x14ac:dyDescent="0.3">
      <c r="A1288" t="s">
        <v>5246</v>
      </c>
      <c r="B1288" t="str">
        <f>IFERROR(INDEX(Raw_Data!Q:Q,MATCH(Product_Master!A1288,Raw_Data!N:N,0)),"NOT FOUND")</f>
        <v>Wirebound Message Books, Four 2 3/4" x 5" Forms per Page, 600 Sets per Book</v>
      </c>
      <c r="C1288" t="str">
        <f>IFERROR(INDEX(Raw_Data!O:O,MATCH(Product_Master!A1288,Raw_Data!N:N,0)),"NOT FOUND")</f>
        <v>Office Supplies</v>
      </c>
      <c r="D1288" t="str">
        <f>IFERROR(INDEX(Raw_Data!P:P,MATCH(Product_Master!A1288,Raw_Data!N:N,0)),"NOT FOUND")</f>
        <v>Paper</v>
      </c>
      <c r="E1288" s="11">
        <f>AVERAGEIF(Raw_Data!N:N,Product_Master!A1288,Raw_Data!R:R)</f>
        <v>27.397999999999996</v>
      </c>
      <c r="F1288" s="11">
        <f>AVERAGEIF(Raw_Data!N:N,Product_Master!A1288,Raw_Data!U:U)</f>
        <v>12.112800000000002</v>
      </c>
      <c r="G1288">
        <f>SUMIF(Raw_Data!N:N,Product_Master!A1288,Raw_Data!S:S)</f>
        <v>28</v>
      </c>
      <c r="H1288" s="11">
        <f>SUMIF(Raw_Data!N:N,Product_Master!A1288,Raw_Data!R:R)</f>
        <v>246.58199999999997</v>
      </c>
      <c r="I1288" s="13">
        <f t="shared" si="40"/>
        <v>44.210526315789487</v>
      </c>
      <c r="J1288" t="str">
        <f t="shared" si="41"/>
        <v>Low Performer</v>
      </c>
    </row>
    <row r="1289" spans="1:10" x14ac:dyDescent="0.3">
      <c r="A1289" t="s">
        <v>5258</v>
      </c>
      <c r="B1289" t="str">
        <f>IFERROR(INDEX(Raw_Data!Q:Q,MATCH(Product_Master!A1289,Raw_Data!N:N,0)),"NOT FOUND")</f>
        <v>Logitech diNovo Edge Keyboard</v>
      </c>
      <c r="C1289" t="str">
        <f>IFERROR(INDEX(Raw_Data!O:O,MATCH(Product_Master!A1289,Raw_Data!N:N,0)),"NOT FOUND")</f>
        <v>Technology</v>
      </c>
      <c r="D1289" t="str">
        <f>IFERROR(INDEX(Raw_Data!P:P,MATCH(Product_Master!A1289,Raw_Data!N:N,0)),"NOT FOUND")</f>
        <v>Accessories</v>
      </c>
      <c r="E1289" s="11">
        <f>AVERAGEIF(Raw_Data!N:N,Product_Master!A1289,Raw_Data!R:R)</f>
        <v>1479.9407999999999</v>
      </c>
      <c r="F1289" s="11">
        <f>AVERAGEIF(Raw_Data!N:N,Product_Master!A1289,Raw_Data!U:U)</f>
        <v>286.48854</v>
      </c>
      <c r="G1289">
        <f>SUMIF(Raw_Data!N:N,Product_Master!A1289,Raw_Data!S:S)</f>
        <v>31</v>
      </c>
      <c r="H1289" s="11">
        <f>SUMIF(Raw_Data!N:N,Product_Master!A1289,Raw_Data!R:R)</f>
        <v>7399.7039999999997</v>
      </c>
      <c r="I1289" s="13">
        <f t="shared" si="40"/>
        <v>19.358108108108109</v>
      </c>
      <c r="J1289" t="str">
        <f t="shared" si="41"/>
        <v>High Performer</v>
      </c>
    </row>
    <row r="1290" spans="1:10" x14ac:dyDescent="0.3">
      <c r="A1290" t="s">
        <v>5263</v>
      </c>
      <c r="B1290" t="str">
        <f>IFERROR(INDEX(Raw_Data!Q:Q,MATCH(Product_Master!A1290,Raw_Data!N:N,0)),"NOT FOUND")</f>
        <v>Xerox 1989</v>
      </c>
      <c r="C1290" t="str">
        <f>IFERROR(INDEX(Raw_Data!O:O,MATCH(Product_Master!A1290,Raw_Data!N:N,0)),"NOT FOUND")</f>
        <v>Office Supplies</v>
      </c>
      <c r="D1290" t="str">
        <f>IFERROR(INDEX(Raw_Data!P:P,MATCH(Product_Master!A1290,Raw_Data!N:N,0)),"NOT FOUND")</f>
        <v>Paper</v>
      </c>
      <c r="E1290" s="11">
        <f>AVERAGEIF(Raw_Data!N:N,Product_Master!A1290,Raw_Data!R:R)</f>
        <v>7.968</v>
      </c>
      <c r="F1290" s="11">
        <f>AVERAGEIF(Raw_Data!N:N,Product_Master!A1290,Raw_Data!U:U)</f>
        <v>2.6892</v>
      </c>
      <c r="G1290">
        <f>SUMIF(Raw_Data!N:N,Product_Master!A1290,Raw_Data!S:S)</f>
        <v>2</v>
      </c>
      <c r="H1290" s="11">
        <f>SUMIF(Raw_Data!N:N,Product_Master!A1290,Raw_Data!R:R)</f>
        <v>7.968</v>
      </c>
      <c r="I1290" s="13">
        <f t="shared" si="40"/>
        <v>33.75</v>
      </c>
      <c r="J1290" t="str">
        <f t="shared" si="41"/>
        <v>Low Performer</v>
      </c>
    </row>
    <row r="1291" spans="1:10" x14ac:dyDescent="0.3">
      <c r="A1291" t="s">
        <v>5268</v>
      </c>
      <c r="B1291" t="str">
        <f>IFERROR(INDEX(Raw_Data!Q:Q,MATCH(Product_Master!A1291,Raw_Data!N:N,0)),"NOT FOUND")</f>
        <v>Xerox 1984</v>
      </c>
      <c r="C1291" t="str">
        <f>IFERROR(INDEX(Raw_Data!O:O,MATCH(Product_Master!A1291,Raw_Data!N:N,0)),"NOT FOUND")</f>
        <v>Office Supplies</v>
      </c>
      <c r="D1291" t="str">
        <f>IFERROR(INDEX(Raw_Data!P:P,MATCH(Product_Master!A1291,Raw_Data!N:N,0)),"NOT FOUND")</f>
        <v>Paper</v>
      </c>
      <c r="E1291" s="11">
        <f>AVERAGEIF(Raw_Data!N:N,Product_Master!A1291,Raw_Data!R:R)</f>
        <v>12.96</v>
      </c>
      <c r="F1291" s="11">
        <f>AVERAGEIF(Raw_Data!N:N,Product_Master!A1291,Raw_Data!U:U)</f>
        <v>6.3503999999999996</v>
      </c>
      <c r="G1291">
        <f>SUMIF(Raw_Data!N:N,Product_Master!A1291,Raw_Data!S:S)</f>
        <v>2</v>
      </c>
      <c r="H1291" s="11">
        <f>SUMIF(Raw_Data!N:N,Product_Master!A1291,Raw_Data!R:R)</f>
        <v>12.96</v>
      </c>
      <c r="I1291" s="13">
        <f t="shared" si="40"/>
        <v>48.999999999999993</v>
      </c>
      <c r="J1291" t="str">
        <f t="shared" si="41"/>
        <v>Low Performer</v>
      </c>
    </row>
    <row r="1292" spans="1:10" x14ac:dyDescent="0.3">
      <c r="A1292" t="s">
        <v>5271</v>
      </c>
      <c r="B1292" t="str">
        <f>IFERROR(INDEX(Raw_Data!Q:Q,MATCH(Product_Master!A1292,Raw_Data!N:N,0)),"NOT FOUND")</f>
        <v>Xerox 227</v>
      </c>
      <c r="C1292" t="str">
        <f>IFERROR(INDEX(Raw_Data!O:O,MATCH(Product_Master!A1292,Raw_Data!N:N,0)),"NOT FOUND")</f>
        <v>Office Supplies</v>
      </c>
      <c r="D1292" t="str">
        <f>IFERROR(INDEX(Raw_Data!P:P,MATCH(Product_Master!A1292,Raw_Data!N:N,0)),"NOT FOUND")</f>
        <v>Paper</v>
      </c>
      <c r="E1292" s="11">
        <f>AVERAGEIF(Raw_Data!N:N,Product_Master!A1292,Raw_Data!R:R)</f>
        <v>15.066000000000001</v>
      </c>
      <c r="F1292" s="11">
        <f>AVERAGEIF(Raw_Data!N:N,Product_Master!A1292,Raw_Data!U:U)</f>
        <v>5.7996000000000008</v>
      </c>
      <c r="G1292">
        <f>SUMIF(Raw_Data!N:N,Product_Master!A1292,Raw_Data!S:S)</f>
        <v>22</v>
      </c>
      <c r="H1292" s="11">
        <f>SUMIF(Raw_Data!N:N,Product_Master!A1292,Raw_Data!R:R)</f>
        <v>120.52800000000001</v>
      </c>
      <c r="I1292" s="13">
        <f t="shared" si="40"/>
        <v>38.494623655913983</v>
      </c>
      <c r="J1292" t="str">
        <f t="shared" si="41"/>
        <v>Low Performer</v>
      </c>
    </row>
    <row r="1293" spans="1:10" x14ac:dyDescent="0.3">
      <c r="A1293" t="s">
        <v>5275</v>
      </c>
      <c r="B1293" t="str">
        <f>IFERROR(INDEX(Raw_Data!Q:Q,MATCH(Product_Master!A1293,Raw_Data!N:N,0)),"NOT FOUND")</f>
        <v>Fellowes Bases and Tops For Staxonsteel/High-Stak Systems</v>
      </c>
      <c r="C1293" t="str">
        <f>IFERROR(INDEX(Raw_Data!O:O,MATCH(Product_Master!A1293,Raw_Data!N:N,0)),"NOT FOUND")</f>
        <v>Office Supplies</v>
      </c>
      <c r="D1293" t="str">
        <f>IFERROR(INDEX(Raw_Data!P:P,MATCH(Product_Master!A1293,Raw_Data!N:N,0)),"NOT FOUND")</f>
        <v>Storage</v>
      </c>
      <c r="E1293" s="11">
        <f>AVERAGEIF(Raw_Data!N:N,Product_Master!A1293,Raw_Data!R:R)</f>
        <v>85.888199999999998</v>
      </c>
      <c r="F1293" s="11">
        <f>AVERAGEIF(Raw_Data!N:N,Product_Master!A1293,Raw_Data!U:U)</f>
        <v>20.10716</v>
      </c>
      <c r="G1293">
        <f>SUMIF(Raw_Data!N:N,Product_Master!A1293,Raw_Data!S:S)</f>
        <v>26</v>
      </c>
      <c r="H1293" s="11">
        <f>SUMIF(Raw_Data!N:N,Product_Master!A1293,Raw_Data!R:R)</f>
        <v>858.88199999999995</v>
      </c>
      <c r="I1293" s="13">
        <f t="shared" si="40"/>
        <v>23.410852713178297</v>
      </c>
      <c r="J1293" t="str">
        <f t="shared" si="41"/>
        <v>Medium</v>
      </c>
    </row>
    <row r="1294" spans="1:10" x14ac:dyDescent="0.3">
      <c r="A1294" t="s">
        <v>5278</v>
      </c>
      <c r="B1294" t="str">
        <f>IFERROR(INDEX(Raw_Data!Q:Q,MATCH(Product_Master!A1294,Raw_Data!N:N,0)),"NOT FOUND")</f>
        <v>Deflect-o Glass Clear Studded Chair Mats</v>
      </c>
      <c r="C1294" t="str">
        <f>IFERROR(INDEX(Raw_Data!O:O,MATCH(Product_Master!A1294,Raw_Data!N:N,0)),"NOT FOUND")</f>
        <v>Furniture</v>
      </c>
      <c r="D1294" t="str">
        <f>IFERROR(INDEX(Raw_Data!P:P,MATCH(Product_Master!A1294,Raw_Data!N:N,0)),"NOT FOUND")</f>
        <v>Furnishings</v>
      </c>
      <c r="E1294" s="11">
        <f>AVERAGEIF(Raw_Data!N:N,Product_Master!A1294,Raw_Data!R:R)</f>
        <v>225.62457142857141</v>
      </c>
      <c r="F1294" s="11">
        <f>AVERAGEIF(Raw_Data!N:N,Product_Master!A1294,Raw_Data!U:U)</f>
        <v>45.480228571428576</v>
      </c>
      <c r="G1294">
        <f>SUMIF(Raw_Data!N:N,Product_Master!A1294,Raw_Data!S:S)</f>
        <v>26</v>
      </c>
      <c r="H1294" s="11">
        <f>SUMIF(Raw_Data!N:N,Product_Master!A1294,Raw_Data!R:R)</f>
        <v>1579.3719999999998</v>
      </c>
      <c r="I1294" s="13">
        <f t="shared" si="40"/>
        <v>20.157480314960633</v>
      </c>
      <c r="J1294" t="str">
        <f t="shared" si="41"/>
        <v>High Performer</v>
      </c>
    </row>
    <row r="1295" spans="1:10" x14ac:dyDescent="0.3">
      <c r="A1295" t="s">
        <v>5280</v>
      </c>
      <c r="B1295" t="str">
        <f>IFERROR(INDEX(Raw_Data!Q:Q,MATCH(Product_Master!A1295,Raw_Data!N:N,0)),"NOT FOUND")</f>
        <v>Canon PC1060 Personal Laser Copier</v>
      </c>
      <c r="C1295" t="str">
        <f>IFERROR(INDEX(Raw_Data!O:O,MATCH(Product_Master!A1295,Raw_Data!N:N,0)),"NOT FOUND")</f>
        <v>Technology</v>
      </c>
      <c r="D1295" t="str">
        <f>IFERROR(INDEX(Raw_Data!P:P,MATCH(Product_Master!A1295,Raw_Data!N:N,0)),"NOT FOUND")</f>
        <v>Copiers</v>
      </c>
      <c r="E1295" s="11">
        <f>AVERAGEIF(Raw_Data!N:N,Product_Master!A1295,Raw_Data!R:R)</f>
        <v>2904.9584999999997</v>
      </c>
      <c r="F1295" s="11">
        <f>AVERAGEIF(Raw_Data!N:N,Product_Master!A1295,Raw_Data!U:U)</f>
        <v>1142.7336749999999</v>
      </c>
      <c r="G1295">
        <f>SUMIF(Raw_Data!N:N,Product_Master!A1295,Raw_Data!S:S)</f>
        <v>19</v>
      </c>
      <c r="H1295" s="11">
        <f>SUMIF(Raw_Data!N:N,Product_Master!A1295,Raw_Data!R:R)</f>
        <v>11619.833999999999</v>
      </c>
      <c r="I1295" s="13">
        <f t="shared" si="40"/>
        <v>39.337349397590366</v>
      </c>
      <c r="J1295" t="str">
        <f t="shared" si="41"/>
        <v>High Performer</v>
      </c>
    </row>
    <row r="1296" spans="1:10" x14ac:dyDescent="0.3">
      <c r="A1296" t="s">
        <v>5283</v>
      </c>
      <c r="B1296" t="str">
        <f>IFERROR(INDEX(Raw_Data!Q:Q,MATCH(Product_Master!A1296,Raw_Data!N:N,0)),"NOT FOUND")</f>
        <v>Bevis Round Conference Room Tables and Bases</v>
      </c>
      <c r="C1296" t="str">
        <f>IFERROR(INDEX(Raw_Data!O:O,MATCH(Product_Master!A1296,Raw_Data!N:N,0)),"NOT FOUND")</f>
        <v>Furniture</v>
      </c>
      <c r="D1296" t="str">
        <f>IFERROR(INDEX(Raw_Data!P:P,MATCH(Product_Master!A1296,Raw_Data!N:N,0)),"NOT FOUND")</f>
        <v>Tables</v>
      </c>
      <c r="E1296" s="11">
        <f>AVERAGEIF(Raw_Data!N:N,Product_Master!A1296,Raw_Data!R:R)</f>
        <v>259.97050000000002</v>
      </c>
      <c r="F1296" s="11">
        <f>AVERAGEIF(Raw_Data!N:N,Product_Master!A1296,Raw_Data!U:U)</f>
        <v>-19.721900000000002</v>
      </c>
      <c r="G1296">
        <f>SUMIF(Raw_Data!N:N,Product_Master!A1296,Raw_Data!S:S)</f>
        <v>4</v>
      </c>
      <c r="H1296" s="11">
        <f>SUMIF(Raw_Data!N:N,Product_Master!A1296,Raw_Data!R:R)</f>
        <v>519.94100000000003</v>
      </c>
      <c r="I1296" s="13">
        <f t="shared" si="40"/>
        <v>-7.5862068965517242</v>
      </c>
      <c r="J1296" t="str">
        <f t="shared" si="41"/>
        <v>Medium</v>
      </c>
    </row>
    <row r="1297" spans="1:10" x14ac:dyDescent="0.3">
      <c r="A1297" t="s">
        <v>5293</v>
      </c>
      <c r="B1297" t="str">
        <f>IFERROR(INDEX(Raw_Data!Q:Q,MATCH(Product_Master!A1297,Raw_Data!N:N,0)),"NOT FOUND")</f>
        <v>Staple holder</v>
      </c>
      <c r="C1297" t="str">
        <f>IFERROR(INDEX(Raw_Data!O:O,MATCH(Product_Master!A1297,Raw_Data!N:N,0)),"NOT FOUND")</f>
        <v>Office Supplies</v>
      </c>
      <c r="D1297" t="str">
        <f>IFERROR(INDEX(Raw_Data!P:P,MATCH(Product_Master!A1297,Raw_Data!N:N,0)),"NOT FOUND")</f>
        <v>Appliances</v>
      </c>
      <c r="E1297" s="11">
        <f>AVERAGEIF(Raw_Data!N:N,Product_Master!A1297,Raw_Data!R:R)</f>
        <v>26.876999999999999</v>
      </c>
      <c r="F1297" s="11">
        <f>AVERAGEIF(Raw_Data!N:N,Product_Master!A1297,Raw_Data!U:U)</f>
        <v>6.3074249999999994</v>
      </c>
      <c r="G1297">
        <f>SUMIF(Raw_Data!N:N,Product_Master!A1297,Raw_Data!S:S)</f>
        <v>13</v>
      </c>
      <c r="H1297" s="11">
        <f>SUMIF(Raw_Data!N:N,Product_Master!A1297,Raw_Data!R:R)</f>
        <v>107.508</v>
      </c>
      <c r="I1297" s="13">
        <f t="shared" si="40"/>
        <v>23.467741935483868</v>
      </c>
      <c r="J1297" t="str">
        <f t="shared" si="41"/>
        <v>Low Performer</v>
      </c>
    </row>
    <row r="1298" spans="1:10" x14ac:dyDescent="0.3">
      <c r="A1298" t="s">
        <v>5297</v>
      </c>
      <c r="B1298" t="str">
        <f>IFERROR(INDEX(Raw_Data!Q:Q,MATCH(Product_Master!A1298,Raw_Data!N:N,0)),"NOT FOUND")</f>
        <v>Xerox 1965</v>
      </c>
      <c r="C1298" t="str">
        <f>IFERROR(INDEX(Raw_Data!O:O,MATCH(Product_Master!A1298,Raw_Data!N:N,0)),"NOT FOUND")</f>
        <v>Office Supplies</v>
      </c>
      <c r="D1298" t="str">
        <f>IFERROR(INDEX(Raw_Data!P:P,MATCH(Product_Master!A1298,Raw_Data!N:N,0)),"NOT FOUND")</f>
        <v>Paper</v>
      </c>
      <c r="E1298" s="11">
        <f>AVERAGEIF(Raw_Data!N:N,Product_Master!A1298,Raw_Data!R:R)</f>
        <v>14.053000000000001</v>
      </c>
      <c r="F1298" s="11">
        <f>AVERAGEIF(Raw_Data!N:N,Product_Master!A1298,Raw_Data!U:U)</f>
        <v>6.4284999999999997</v>
      </c>
      <c r="G1298">
        <f>SUMIF(Raw_Data!N:N,Product_Master!A1298,Raw_Data!S:S)</f>
        <v>10</v>
      </c>
      <c r="H1298" s="11">
        <f>SUMIF(Raw_Data!N:N,Product_Master!A1298,Raw_Data!R:R)</f>
        <v>56.212000000000003</v>
      </c>
      <c r="I1298" s="13">
        <f t="shared" si="40"/>
        <v>45.744680851063826</v>
      </c>
      <c r="J1298" t="str">
        <f t="shared" si="41"/>
        <v>Low Performer</v>
      </c>
    </row>
    <row r="1299" spans="1:10" x14ac:dyDescent="0.3">
      <c r="A1299" t="s">
        <v>5300</v>
      </c>
      <c r="B1299" t="str">
        <f>IFERROR(INDEX(Raw_Data!Q:Q,MATCH(Product_Master!A1299,Raw_Data!N:N,0)),"NOT FOUND")</f>
        <v>Bionaire 99.97% HEPA Air Cleaner</v>
      </c>
      <c r="C1299" t="str">
        <f>IFERROR(INDEX(Raw_Data!O:O,MATCH(Product_Master!A1299,Raw_Data!N:N,0)),"NOT FOUND")</f>
        <v>Office Supplies</v>
      </c>
      <c r="D1299" t="str">
        <f>IFERROR(INDEX(Raw_Data!P:P,MATCH(Product_Master!A1299,Raw_Data!N:N,0)),"NOT FOUND")</f>
        <v>Appliances</v>
      </c>
      <c r="E1299" s="11">
        <f>AVERAGEIF(Raw_Data!N:N,Product_Master!A1299,Raw_Data!R:R)</f>
        <v>49.931999999999995</v>
      </c>
      <c r="F1299" s="11">
        <f>AVERAGEIF(Raw_Data!N:N,Product_Master!A1299,Raw_Data!U:U)</f>
        <v>4.38</v>
      </c>
      <c r="G1299">
        <f>SUMIF(Raw_Data!N:N,Product_Master!A1299,Raw_Data!S:S)</f>
        <v>16</v>
      </c>
      <c r="H1299" s="11">
        <f>SUMIF(Raw_Data!N:N,Product_Master!A1299,Raw_Data!R:R)</f>
        <v>199.72799999999998</v>
      </c>
      <c r="I1299" s="13">
        <f t="shared" si="40"/>
        <v>8.7719298245614041</v>
      </c>
      <c r="J1299" t="str">
        <f t="shared" si="41"/>
        <v>Low Performer</v>
      </c>
    </row>
    <row r="1300" spans="1:10" x14ac:dyDescent="0.3">
      <c r="A1300" t="s">
        <v>5303</v>
      </c>
      <c r="B1300" t="str">
        <f>IFERROR(INDEX(Raw_Data!Q:Q,MATCH(Product_Master!A1300,Raw_Data!N:N,0)),"NOT FOUND")</f>
        <v>Eureka Sanitaire  Multi-Pro Heavy-Duty Upright, Disposable Bags</v>
      </c>
      <c r="C1300" t="str">
        <f>IFERROR(INDEX(Raw_Data!O:O,MATCH(Product_Master!A1300,Raw_Data!N:N,0)),"NOT FOUND")</f>
        <v>Office Supplies</v>
      </c>
      <c r="D1300" t="str">
        <f>IFERROR(INDEX(Raw_Data!P:P,MATCH(Product_Master!A1300,Raw_Data!N:N,0)),"NOT FOUND")</f>
        <v>Appliances</v>
      </c>
      <c r="E1300" s="11">
        <f>AVERAGEIF(Raw_Data!N:N,Product_Master!A1300,Raw_Data!R:R)</f>
        <v>16.780800000000003</v>
      </c>
      <c r="F1300" s="11">
        <f>AVERAGEIF(Raw_Data!N:N,Product_Master!A1300,Raw_Data!U:U)</f>
        <v>2.5520800000000001</v>
      </c>
      <c r="G1300">
        <f>SUMIF(Raw_Data!N:N,Product_Master!A1300,Raw_Data!S:S)</f>
        <v>22</v>
      </c>
      <c r="H1300" s="11">
        <f>SUMIF(Raw_Data!N:N,Product_Master!A1300,Raw_Data!R:R)</f>
        <v>83.904000000000011</v>
      </c>
      <c r="I1300" s="13">
        <f t="shared" si="40"/>
        <v>15.208333333333332</v>
      </c>
      <c r="J1300" t="str">
        <f t="shared" si="41"/>
        <v>Low Performer</v>
      </c>
    </row>
    <row r="1301" spans="1:10" x14ac:dyDescent="0.3">
      <c r="A1301" t="s">
        <v>5309</v>
      </c>
      <c r="B1301" t="str">
        <f>IFERROR(INDEX(Raw_Data!Q:Q,MATCH(Product_Master!A1301,Raw_Data!N:N,0)),"NOT FOUND")</f>
        <v>Balt Solid Wood Round Tables</v>
      </c>
      <c r="C1301" t="str">
        <f>IFERROR(INDEX(Raw_Data!O:O,MATCH(Product_Master!A1301,Raw_Data!N:N,0)),"NOT FOUND")</f>
        <v>Furniture</v>
      </c>
      <c r="D1301" t="str">
        <f>IFERROR(INDEX(Raw_Data!P:P,MATCH(Product_Master!A1301,Raw_Data!N:N,0)),"NOT FOUND")</f>
        <v>Tables</v>
      </c>
      <c r="E1301" s="11">
        <f>AVERAGEIF(Raw_Data!N:N,Product_Master!A1301,Raw_Data!R:R)</f>
        <v>1629.6885</v>
      </c>
      <c r="F1301" s="11">
        <f>AVERAGEIF(Raw_Data!N:N,Product_Master!A1301,Raw_Data!U:U)</f>
        <v>-300.26452499999999</v>
      </c>
      <c r="G1301">
        <f>SUMIF(Raw_Data!N:N,Product_Master!A1301,Raw_Data!S:S)</f>
        <v>19</v>
      </c>
      <c r="H1301" s="11">
        <f>SUMIF(Raw_Data!N:N,Product_Master!A1301,Raw_Data!R:R)</f>
        <v>6518.7539999999999</v>
      </c>
      <c r="I1301" s="13">
        <f t="shared" si="40"/>
        <v>-18.424657534246574</v>
      </c>
      <c r="J1301" t="str">
        <f t="shared" si="41"/>
        <v>High Performer</v>
      </c>
    </row>
    <row r="1302" spans="1:10" x14ac:dyDescent="0.3">
      <c r="A1302" t="s">
        <v>5315</v>
      </c>
      <c r="B1302" t="str">
        <f>IFERROR(INDEX(Raw_Data!Q:Q,MATCH(Product_Master!A1302,Raw_Data!N:N,0)),"NOT FOUND")</f>
        <v>Plantronics MX500i Earset</v>
      </c>
      <c r="C1302" t="str">
        <f>IFERROR(INDEX(Raw_Data!O:O,MATCH(Product_Master!A1302,Raw_Data!N:N,0)),"NOT FOUND")</f>
        <v>Technology</v>
      </c>
      <c r="D1302" t="str">
        <f>IFERROR(INDEX(Raw_Data!P:P,MATCH(Product_Master!A1302,Raw_Data!N:N,0)),"NOT FOUND")</f>
        <v>Phones</v>
      </c>
      <c r="E1302" s="11">
        <f>AVERAGEIF(Raw_Data!N:N,Product_Master!A1302,Raw_Data!R:R)</f>
        <v>88.354285714285737</v>
      </c>
      <c r="F1302" s="11">
        <f>AVERAGEIF(Raw_Data!N:N,Product_Master!A1302,Raw_Data!U:U)</f>
        <v>-0.92035714285714287</v>
      </c>
      <c r="G1302">
        <f>SUMIF(Raw_Data!N:N,Product_Master!A1302,Raw_Data!S:S)</f>
        <v>15</v>
      </c>
      <c r="H1302" s="11">
        <f>SUMIF(Raw_Data!N:N,Product_Master!A1302,Raw_Data!R:R)</f>
        <v>618.48000000000013</v>
      </c>
      <c r="I1302" s="13">
        <f t="shared" si="40"/>
        <v>-1.0416666666666665</v>
      </c>
      <c r="J1302" t="str">
        <f t="shared" si="41"/>
        <v>Medium</v>
      </c>
    </row>
    <row r="1303" spans="1:10" x14ac:dyDescent="0.3">
      <c r="A1303" t="s">
        <v>5334</v>
      </c>
      <c r="B1303" t="str">
        <f>IFERROR(INDEX(Raw_Data!Q:Q,MATCH(Product_Master!A1303,Raw_Data!N:N,0)),"NOT FOUND")</f>
        <v>Logitech G35 7.1-Channel Surround Sound Headset</v>
      </c>
      <c r="C1303" t="str">
        <f>IFERROR(INDEX(Raw_Data!O:O,MATCH(Product_Master!A1303,Raw_Data!N:N,0)),"NOT FOUND")</f>
        <v>Technology</v>
      </c>
      <c r="D1303" t="str">
        <f>IFERROR(INDEX(Raw_Data!P:P,MATCH(Product_Master!A1303,Raw_Data!N:N,0)),"NOT FOUND")</f>
        <v>Accessories</v>
      </c>
      <c r="E1303" s="11">
        <f>AVERAGEIF(Raw_Data!N:N,Product_Master!A1303,Raw_Data!R:R)</f>
        <v>359.63900000000007</v>
      </c>
      <c r="F1303" s="11">
        <f>AVERAGEIF(Raw_Data!N:N,Product_Master!A1303,Raw_Data!U:U)</f>
        <v>116.5577</v>
      </c>
      <c r="G1303">
        <f>SUMIF(Raw_Data!N:N,Product_Master!A1303,Raw_Data!S:S)</f>
        <v>17</v>
      </c>
      <c r="H1303" s="11">
        <f>SUMIF(Raw_Data!N:N,Product_Master!A1303,Raw_Data!R:R)</f>
        <v>2157.8340000000003</v>
      </c>
      <c r="I1303" s="13">
        <f t="shared" si="40"/>
        <v>32.409638554216862</v>
      </c>
      <c r="J1303" t="str">
        <f t="shared" si="41"/>
        <v>High Performer</v>
      </c>
    </row>
    <row r="1304" spans="1:10" x14ac:dyDescent="0.3">
      <c r="A1304" t="s">
        <v>5338</v>
      </c>
      <c r="B1304" t="str">
        <f>IFERROR(INDEX(Raw_Data!Q:Q,MATCH(Product_Master!A1304,Raw_Data!N:N,0)),"NOT FOUND")</f>
        <v>Imation Secure Drive + Hardware Encrypted USB flash drive - 16 GB</v>
      </c>
      <c r="C1304" t="str">
        <f>IFERROR(INDEX(Raw_Data!O:O,MATCH(Product_Master!A1304,Raw_Data!N:N,0)),"NOT FOUND")</f>
        <v>Technology</v>
      </c>
      <c r="D1304" t="str">
        <f>IFERROR(INDEX(Raw_Data!P:P,MATCH(Product_Master!A1304,Raw_Data!N:N,0)),"NOT FOUND")</f>
        <v>Accessories</v>
      </c>
      <c r="E1304" s="11">
        <f>AVERAGEIF(Raw_Data!N:N,Product_Master!A1304,Raw_Data!R:R)</f>
        <v>148.16099999999997</v>
      </c>
      <c r="F1304" s="11">
        <f>AVERAGEIF(Raw_Data!N:N,Product_Master!A1304,Raw_Data!U:U)</f>
        <v>32.671399999999998</v>
      </c>
      <c r="G1304">
        <f>SUMIF(Raw_Data!N:N,Product_Master!A1304,Raw_Data!S:S)</f>
        <v>24</v>
      </c>
      <c r="H1304" s="11">
        <f>SUMIF(Raw_Data!N:N,Product_Master!A1304,Raw_Data!R:R)</f>
        <v>888.96599999999989</v>
      </c>
      <c r="I1304" s="13">
        <f t="shared" si="40"/>
        <v>22.051282051282055</v>
      </c>
      <c r="J1304" t="str">
        <f t="shared" si="41"/>
        <v>Medium</v>
      </c>
    </row>
    <row r="1305" spans="1:10" x14ac:dyDescent="0.3">
      <c r="A1305" t="s">
        <v>5348</v>
      </c>
      <c r="B1305" t="str">
        <f>IFERROR(INDEX(Raw_Data!Q:Q,MATCH(Product_Master!A1305,Raw_Data!N:N,0)),"NOT FOUND")</f>
        <v>Wausau Papers Astrobrights Colored Envelopes</v>
      </c>
      <c r="C1305" t="str">
        <f>IFERROR(INDEX(Raw_Data!O:O,MATCH(Product_Master!A1305,Raw_Data!N:N,0)),"NOT FOUND")</f>
        <v>Office Supplies</v>
      </c>
      <c r="D1305" t="str">
        <f>IFERROR(INDEX(Raw_Data!P:P,MATCH(Product_Master!A1305,Raw_Data!N:N,0)),"NOT FOUND")</f>
        <v>Envelopes</v>
      </c>
      <c r="E1305" s="11">
        <f>AVERAGEIF(Raw_Data!N:N,Product_Master!A1305,Raw_Data!R:R)</f>
        <v>16.744</v>
      </c>
      <c r="F1305" s="11">
        <f>AVERAGEIF(Raw_Data!N:N,Product_Master!A1305,Raw_Data!U:U)</f>
        <v>7.5945999999999998</v>
      </c>
      <c r="G1305">
        <f>SUMIF(Raw_Data!N:N,Product_Master!A1305,Raw_Data!S:S)</f>
        <v>9</v>
      </c>
      <c r="H1305" s="11">
        <f>SUMIF(Raw_Data!N:N,Product_Master!A1305,Raw_Data!R:R)</f>
        <v>50.231999999999999</v>
      </c>
      <c r="I1305" s="13">
        <f t="shared" si="40"/>
        <v>45.357142857142854</v>
      </c>
      <c r="J1305" t="str">
        <f t="shared" si="41"/>
        <v>Low Performer</v>
      </c>
    </row>
    <row r="1306" spans="1:10" x14ac:dyDescent="0.3">
      <c r="A1306" t="s">
        <v>5351</v>
      </c>
      <c r="B1306" t="str">
        <f>IFERROR(INDEX(Raw_Data!Q:Q,MATCH(Product_Master!A1306,Raw_Data!N:N,0)),"NOT FOUND")</f>
        <v>Tenex Antistatic Computer Chair Mats</v>
      </c>
      <c r="C1306" t="str">
        <f>IFERROR(INDEX(Raw_Data!O:O,MATCH(Product_Master!A1306,Raw_Data!N:N,0)),"NOT FOUND")</f>
        <v>Furniture</v>
      </c>
      <c r="D1306" t="str">
        <f>IFERROR(INDEX(Raw_Data!P:P,MATCH(Product_Master!A1306,Raw_Data!N:N,0)),"NOT FOUND")</f>
        <v>Furnishings</v>
      </c>
      <c r="E1306" s="11">
        <f>AVERAGEIF(Raw_Data!N:N,Product_Master!A1306,Raw_Data!R:R)</f>
        <v>552.83533333333332</v>
      </c>
      <c r="F1306" s="11">
        <f>AVERAGEIF(Raw_Data!N:N,Product_Master!A1306,Raw_Data!U:U)</f>
        <v>-88.339666666666645</v>
      </c>
      <c r="G1306">
        <f>SUMIF(Raw_Data!N:N,Product_Master!A1306,Raw_Data!S:S)</f>
        <v>25</v>
      </c>
      <c r="H1306" s="11">
        <f>SUMIF(Raw_Data!N:N,Product_Master!A1306,Raw_Data!R:R)</f>
        <v>3317.0119999999997</v>
      </c>
      <c r="I1306" s="13">
        <f t="shared" si="40"/>
        <v>-15.979381443298966</v>
      </c>
      <c r="J1306" t="str">
        <f t="shared" si="41"/>
        <v>High Performer</v>
      </c>
    </row>
    <row r="1307" spans="1:10" x14ac:dyDescent="0.3">
      <c r="A1307" t="s">
        <v>5354</v>
      </c>
      <c r="B1307" t="str">
        <f>IFERROR(INDEX(Raw_Data!Q:Q,MATCH(Product_Master!A1307,Raw_Data!N:N,0)),"NOT FOUND")</f>
        <v>REDIFORM Incoming/Outgoing Call Register, 11" X 8 1/2", 100 Messages</v>
      </c>
      <c r="C1307" t="str">
        <f>IFERROR(INDEX(Raw_Data!O:O,MATCH(Product_Master!A1307,Raw_Data!N:N,0)),"NOT FOUND")</f>
        <v>Office Supplies</v>
      </c>
      <c r="D1307" t="str">
        <f>IFERROR(INDEX(Raw_Data!P:P,MATCH(Product_Master!A1307,Raw_Data!N:N,0)),"NOT FOUND")</f>
        <v>Paper</v>
      </c>
      <c r="E1307" s="11">
        <f>AVERAGEIF(Raw_Data!N:N,Product_Master!A1307,Raw_Data!R:R)</f>
        <v>35.236499999999999</v>
      </c>
      <c r="F1307" s="11">
        <f>AVERAGEIF(Raw_Data!N:N,Product_Master!A1307,Raw_Data!U:U)</f>
        <v>15.950249999999999</v>
      </c>
      <c r="G1307">
        <f>SUMIF(Raw_Data!N:N,Product_Master!A1307,Raw_Data!S:S)</f>
        <v>37</v>
      </c>
      <c r="H1307" s="11">
        <f>SUMIF(Raw_Data!N:N,Product_Master!A1307,Raw_Data!R:R)</f>
        <v>281.892</v>
      </c>
      <c r="I1307" s="13">
        <f t="shared" si="40"/>
        <v>45.26627218934911</v>
      </c>
      <c r="J1307" t="str">
        <f t="shared" si="41"/>
        <v>Low Performer</v>
      </c>
    </row>
    <row r="1308" spans="1:10" x14ac:dyDescent="0.3">
      <c r="A1308" t="s">
        <v>5362</v>
      </c>
      <c r="B1308" t="str">
        <f>IFERROR(INDEX(Raw_Data!Q:Q,MATCH(Product_Master!A1308,Raw_Data!N:N,0)),"NOT FOUND")</f>
        <v>Tripp Lite Isotel 6 Outlet Surge Protector with Fax/Modem Protection</v>
      </c>
      <c r="C1308" t="str">
        <f>IFERROR(INDEX(Raw_Data!O:O,MATCH(Product_Master!A1308,Raw_Data!N:N,0)),"NOT FOUND")</f>
        <v>Office Supplies</v>
      </c>
      <c r="D1308" t="str">
        <f>IFERROR(INDEX(Raw_Data!P:P,MATCH(Product_Master!A1308,Raw_Data!N:N,0)),"NOT FOUND")</f>
        <v>Appliances</v>
      </c>
      <c r="E1308" s="11">
        <f>AVERAGEIF(Raw_Data!N:N,Product_Master!A1308,Raw_Data!R:R)</f>
        <v>207.298</v>
      </c>
      <c r="F1308" s="11">
        <f>AVERAGEIF(Raw_Data!N:N,Product_Master!A1308,Raw_Data!U:U)</f>
        <v>12.498850000000003</v>
      </c>
      <c r="G1308">
        <f>SUMIF(Raw_Data!N:N,Product_Master!A1308,Raw_Data!S:S)</f>
        <v>27</v>
      </c>
      <c r="H1308" s="11">
        <f>SUMIF(Raw_Data!N:N,Product_Master!A1308,Raw_Data!R:R)</f>
        <v>1243.788</v>
      </c>
      <c r="I1308" s="13">
        <f t="shared" si="40"/>
        <v>6.029411764705884</v>
      </c>
      <c r="J1308" t="str">
        <f t="shared" si="41"/>
        <v>High Performer</v>
      </c>
    </row>
    <row r="1309" spans="1:10" x14ac:dyDescent="0.3">
      <c r="A1309" t="s">
        <v>5365</v>
      </c>
      <c r="B1309" t="str">
        <f>IFERROR(INDEX(Raw_Data!Q:Q,MATCH(Product_Master!A1309,Raw_Data!N:N,0)),"NOT FOUND")</f>
        <v>Xerox 1994</v>
      </c>
      <c r="C1309" t="str">
        <f>IFERROR(INDEX(Raw_Data!O:O,MATCH(Product_Master!A1309,Raw_Data!N:N,0)),"NOT FOUND")</f>
        <v>Office Supplies</v>
      </c>
      <c r="D1309" t="str">
        <f>IFERROR(INDEX(Raw_Data!P:P,MATCH(Product_Master!A1309,Raw_Data!N:N,0)),"NOT FOUND")</f>
        <v>Paper</v>
      </c>
      <c r="E1309" s="11">
        <f>AVERAGEIF(Raw_Data!N:N,Product_Master!A1309,Raw_Data!R:R)</f>
        <v>19.116</v>
      </c>
      <c r="F1309" s="11">
        <f>AVERAGEIF(Raw_Data!N:N,Product_Master!A1309,Raw_Data!U:U)</f>
        <v>8.1647999999999996</v>
      </c>
      <c r="G1309">
        <f>SUMIF(Raw_Data!N:N,Product_Master!A1309,Raw_Data!S:S)</f>
        <v>13</v>
      </c>
      <c r="H1309" s="11">
        <f>SUMIF(Raw_Data!N:N,Product_Master!A1309,Raw_Data!R:R)</f>
        <v>76.463999999999999</v>
      </c>
      <c r="I1309" s="13">
        <f t="shared" si="40"/>
        <v>42.711864406779661</v>
      </c>
      <c r="J1309" t="str">
        <f t="shared" si="41"/>
        <v>Low Performer</v>
      </c>
    </row>
    <row r="1310" spans="1:10" x14ac:dyDescent="0.3">
      <c r="A1310" t="s">
        <v>5370</v>
      </c>
      <c r="B1310" t="str">
        <f>IFERROR(INDEX(Raw_Data!Q:Q,MATCH(Product_Master!A1310,Raw_Data!N:N,0)),"NOT FOUND")</f>
        <v>Nu-Dell Executive Frame</v>
      </c>
      <c r="C1310" t="str">
        <f>IFERROR(INDEX(Raw_Data!O:O,MATCH(Product_Master!A1310,Raw_Data!N:N,0)),"NOT FOUND")</f>
        <v>Furniture</v>
      </c>
      <c r="D1310" t="str">
        <f>IFERROR(INDEX(Raw_Data!P:P,MATCH(Product_Master!A1310,Raw_Data!N:N,0)),"NOT FOUND")</f>
        <v>Furnishings</v>
      </c>
      <c r="E1310" s="11">
        <f>AVERAGEIF(Raw_Data!N:N,Product_Master!A1310,Raw_Data!R:R)</f>
        <v>68.256000000000014</v>
      </c>
      <c r="F1310" s="11">
        <f>AVERAGEIF(Raw_Data!N:N,Product_Master!A1310,Raw_Data!U:U)</f>
        <v>16.495200000000001</v>
      </c>
      <c r="G1310">
        <f>SUMIF(Raw_Data!N:N,Product_Master!A1310,Raw_Data!S:S)</f>
        <v>39</v>
      </c>
      <c r="H1310" s="11">
        <f>SUMIF(Raw_Data!N:N,Product_Master!A1310,Raw_Data!R:R)</f>
        <v>409.53600000000006</v>
      </c>
      <c r="I1310" s="13">
        <f t="shared" si="40"/>
        <v>24.166666666666661</v>
      </c>
      <c r="J1310" t="str">
        <f t="shared" si="41"/>
        <v>Medium</v>
      </c>
    </row>
    <row r="1311" spans="1:10" x14ac:dyDescent="0.3">
      <c r="A1311" t="s">
        <v>5374</v>
      </c>
      <c r="B1311" t="str">
        <f>IFERROR(INDEX(Raw_Data!Q:Q,MATCH(Product_Master!A1311,Raw_Data!N:N,0)),"NOT FOUND")</f>
        <v>Belkin 5 Outlet SurgeMaster Power Centers</v>
      </c>
      <c r="C1311" t="str">
        <f>IFERROR(INDEX(Raw_Data!O:O,MATCH(Product_Master!A1311,Raw_Data!N:N,0)),"NOT FOUND")</f>
        <v>Office Supplies</v>
      </c>
      <c r="D1311" t="str">
        <f>IFERROR(INDEX(Raw_Data!P:P,MATCH(Product_Master!A1311,Raw_Data!N:N,0)),"NOT FOUND")</f>
        <v>Appliances</v>
      </c>
      <c r="E1311" s="11">
        <f>AVERAGEIF(Raw_Data!N:N,Product_Master!A1311,Raw_Data!R:R)</f>
        <v>177.60480000000001</v>
      </c>
      <c r="F1311" s="11">
        <f>AVERAGEIF(Raw_Data!N:N,Product_Master!A1311,Raw_Data!U:U)</f>
        <v>20.702399999999994</v>
      </c>
      <c r="G1311">
        <f>SUMIF(Raw_Data!N:N,Product_Master!A1311,Raw_Data!S:S)</f>
        <v>40</v>
      </c>
      <c r="H1311" s="11">
        <f>SUMIF(Raw_Data!N:N,Product_Master!A1311,Raw_Data!R:R)</f>
        <v>1776.0480000000002</v>
      </c>
      <c r="I1311" s="13">
        <f t="shared" si="40"/>
        <v>11.656441717791406</v>
      </c>
      <c r="J1311" t="str">
        <f t="shared" si="41"/>
        <v>High Performer</v>
      </c>
    </row>
    <row r="1312" spans="1:10" x14ac:dyDescent="0.3">
      <c r="A1312" t="s">
        <v>5378</v>
      </c>
      <c r="B1312" t="str">
        <f>IFERROR(INDEX(Raw_Data!Q:Q,MATCH(Product_Master!A1312,Raw_Data!N:N,0)),"NOT FOUND")</f>
        <v>Insertable Tab Indexes For Data Binders</v>
      </c>
      <c r="C1312" t="str">
        <f>IFERROR(INDEX(Raw_Data!O:O,MATCH(Product_Master!A1312,Raw_Data!N:N,0)),"NOT FOUND")</f>
        <v>Office Supplies</v>
      </c>
      <c r="D1312" t="str">
        <f>IFERROR(INDEX(Raw_Data!P:P,MATCH(Product_Master!A1312,Raw_Data!N:N,0)),"NOT FOUND")</f>
        <v>Binders</v>
      </c>
      <c r="E1312" s="11">
        <f>AVERAGEIF(Raw_Data!N:N,Product_Master!A1312,Raw_Data!R:R)</f>
        <v>3.4979999999999998</v>
      </c>
      <c r="F1312" s="11">
        <f>AVERAGEIF(Raw_Data!N:N,Product_Master!A1312,Raw_Data!U:U)</f>
        <v>-0.96671999999999991</v>
      </c>
      <c r="G1312">
        <f>SUMIF(Raw_Data!N:N,Product_Master!A1312,Raw_Data!S:S)</f>
        <v>13</v>
      </c>
      <c r="H1312" s="11">
        <f>SUMIF(Raw_Data!N:N,Product_Master!A1312,Raw_Data!R:R)</f>
        <v>17.489999999999998</v>
      </c>
      <c r="I1312" s="13">
        <f t="shared" si="40"/>
        <v>-27.636363636363637</v>
      </c>
      <c r="J1312" t="str">
        <f t="shared" si="41"/>
        <v>Low Performer</v>
      </c>
    </row>
    <row r="1313" spans="1:10" x14ac:dyDescent="0.3">
      <c r="A1313" t="s">
        <v>5381</v>
      </c>
      <c r="B1313" t="str">
        <f>IFERROR(INDEX(Raw_Data!Q:Q,MATCH(Product_Master!A1313,Raw_Data!N:N,0)),"NOT FOUND")</f>
        <v>Satellite Sectional Post Binders</v>
      </c>
      <c r="C1313" t="str">
        <f>IFERROR(INDEX(Raw_Data!O:O,MATCH(Product_Master!A1313,Raw_Data!N:N,0)),"NOT FOUND")</f>
        <v>Office Supplies</v>
      </c>
      <c r="D1313" t="str">
        <f>IFERROR(INDEX(Raw_Data!P:P,MATCH(Product_Master!A1313,Raw_Data!N:N,0)),"NOT FOUND")</f>
        <v>Binders</v>
      </c>
      <c r="E1313" s="11">
        <f>AVERAGEIF(Raw_Data!N:N,Product_Master!A1313,Raw_Data!R:R)</f>
        <v>110.89281818181817</v>
      </c>
      <c r="F1313" s="11">
        <f>AVERAGEIF(Raw_Data!N:N,Product_Master!A1313,Raw_Data!U:U)</f>
        <v>29.913436363636357</v>
      </c>
      <c r="G1313">
        <f>SUMIF(Raw_Data!N:N,Product_Master!A1313,Raw_Data!S:S)</f>
        <v>38</v>
      </c>
      <c r="H1313" s="11">
        <f>SUMIF(Raw_Data!N:N,Product_Master!A1313,Raw_Data!R:R)</f>
        <v>1219.8209999999999</v>
      </c>
      <c r="I1313" s="13">
        <f t="shared" si="40"/>
        <v>26.975088967971526</v>
      </c>
      <c r="J1313" t="str">
        <f t="shared" si="41"/>
        <v>Medium</v>
      </c>
    </row>
    <row r="1314" spans="1:10" x14ac:dyDescent="0.3">
      <c r="A1314" t="s">
        <v>5386</v>
      </c>
      <c r="B1314" t="str">
        <f>IFERROR(INDEX(Raw_Data!Q:Q,MATCH(Product_Master!A1314,Raw_Data!N:N,0)),"NOT FOUND")</f>
        <v>Memorex Micro Travel Drive 32 GB</v>
      </c>
      <c r="C1314" t="str">
        <f>IFERROR(INDEX(Raw_Data!O:O,MATCH(Product_Master!A1314,Raw_Data!N:N,0)),"NOT FOUND")</f>
        <v>Technology</v>
      </c>
      <c r="D1314" t="str">
        <f>IFERROR(INDEX(Raw_Data!P:P,MATCH(Product_Master!A1314,Raw_Data!N:N,0)),"NOT FOUND")</f>
        <v>Accessories</v>
      </c>
      <c r="E1314" s="11">
        <f>AVERAGEIF(Raw_Data!N:N,Product_Master!A1314,Raw_Data!R:R)</f>
        <v>75.940799999999996</v>
      </c>
      <c r="F1314" s="11">
        <f>AVERAGEIF(Raw_Data!N:N,Product_Master!A1314,Raw_Data!U:U)</f>
        <v>25.995120000000004</v>
      </c>
      <c r="G1314">
        <f>SUMIF(Raw_Data!N:N,Product_Master!A1314,Raw_Data!S:S)</f>
        <v>12</v>
      </c>
      <c r="H1314" s="11">
        <f>SUMIF(Raw_Data!N:N,Product_Master!A1314,Raw_Data!R:R)</f>
        <v>379.70400000000001</v>
      </c>
      <c r="I1314" s="13">
        <f t="shared" si="40"/>
        <v>34.230769230769234</v>
      </c>
      <c r="J1314" t="str">
        <f t="shared" si="41"/>
        <v>Medium</v>
      </c>
    </row>
    <row r="1315" spans="1:10" x14ac:dyDescent="0.3">
      <c r="A1315" t="s">
        <v>5388</v>
      </c>
      <c r="B1315" t="str">
        <f>IFERROR(INDEX(Raw_Data!Q:Q,MATCH(Product_Master!A1315,Raw_Data!N:N,0)),"NOT FOUND")</f>
        <v>Lexmark S315 Color Inkjet Printer</v>
      </c>
      <c r="C1315" t="str">
        <f>IFERROR(INDEX(Raw_Data!O:O,MATCH(Product_Master!A1315,Raw_Data!N:N,0)),"NOT FOUND")</f>
        <v>Technology</v>
      </c>
      <c r="D1315" t="str">
        <f>IFERROR(INDEX(Raw_Data!P:P,MATCH(Product_Master!A1315,Raw_Data!N:N,0)),"NOT FOUND")</f>
        <v>Machines</v>
      </c>
      <c r="E1315" s="11">
        <f>AVERAGEIF(Raw_Data!N:N,Product_Master!A1315,Raw_Data!R:R)</f>
        <v>149.98500000000001</v>
      </c>
      <c r="F1315" s="11">
        <f>AVERAGEIF(Raw_Data!N:N,Product_Master!A1315,Raw_Data!U:U)</f>
        <v>17.498250000000002</v>
      </c>
      <c r="G1315">
        <f>SUMIF(Raw_Data!N:N,Product_Master!A1315,Raw_Data!S:S)</f>
        <v>5</v>
      </c>
      <c r="H1315" s="11">
        <f>SUMIF(Raw_Data!N:N,Product_Master!A1315,Raw_Data!R:R)</f>
        <v>299.97000000000003</v>
      </c>
      <c r="I1315" s="13">
        <f t="shared" si="40"/>
        <v>11.666666666666666</v>
      </c>
      <c r="J1315" t="str">
        <f t="shared" si="41"/>
        <v>Medium</v>
      </c>
    </row>
    <row r="1316" spans="1:10" x14ac:dyDescent="0.3">
      <c r="A1316" t="s">
        <v>5391</v>
      </c>
      <c r="B1316" t="str">
        <f>IFERROR(INDEX(Raw_Data!Q:Q,MATCH(Product_Master!A1316,Raw_Data!N:N,0)),"NOT FOUND")</f>
        <v>Xerox 1926</v>
      </c>
      <c r="C1316" t="str">
        <f>IFERROR(INDEX(Raw_Data!O:O,MATCH(Product_Master!A1316,Raw_Data!N:N,0)),"NOT FOUND")</f>
        <v>Office Supplies</v>
      </c>
      <c r="D1316" t="str">
        <f>IFERROR(INDEX(Raw_Data!P:P,MATCH(Product_Master!A1316,Raw_Data!N:N,0)),"NOT FOUND")</f>
        <v>Paper</v>
      </c>
      <c r="E1316" s="11">
        <f>AVERAGEIF(Raw_Data!N:N,Product_Master!A1316,Raw_Data!R:R)</f>
        <v>34.86</v>
      </c>
      <c r="F1316" s="11">
        <f>AVERAGEIF(Raw_Data!N:N,Product_Master!A1316,Raw_Data!U:U)</f>
        <v>16.3842</v>
      </c>
      <c r="G1316">
        <f>SUMIF(Raw_Data!N:N,Product_Master!A1316,Raw_Data!S:S)</f>
        <v>7</v>
      </c>
      <c r="H1316" s="11">
        <f>SUMIF(Raw_Data!N:N,Product_Master!A1316,Raw_Data!R:R)</f>
        <v>34.86</v>
      </c>
      <c r="I1316" s="13">
        <f t="shared" si="40"/>
        <v>47</v>
      </c>
      <c r="J1316" t="str">
        <f t="shared" si="41"/>
        <v>Low Performer</v>
      </c>
    </row>
    <row r="1317" spans="1:10" x14ac:dyDescent="0.3">
      <c r="A1317" t="s">
        <v>5393</v>
      </c>
      <c r="B1317" t="str">
        <f>IFERROR(INDEX(Raw_Data!Q:Q,MATCH(Product_Master!A1317,Raw_Data!N:N,0)),"NOT FOUND")</f>
        <v>Xerox 1918</v>
      </c>
      <c r="C1317" t="str">
        <f>IFERROR(INDEX(Raw_Data!O:O,MATCH(Product_Master!A1317,Raw_Data!N:N,0)),"NOT FOUND")</f>
        <v>Office Supplies</v>
      </c>
      <c r="D1317" t="str">
        <f>IFERROR(INDEX(Raw_Data!P:P,MATCH(Product_Master!A1317,Raw_Data!N:N,0)),"NOT FOUND")</f>
        <v>Paper</v>
      </c>
      <c r="E1317" s="11">
        <f>AVERAGEIF(Raw_Data!N:N,Product_Master!A1317,Raw_Data!R:R)</f>
        <v>155.04</v>
      </c>
      <c r="F1317" s="11">
        <f>AVERAGEIF(Raw_Data!N:N,Product_Master!A1317,Raw_Data!U:U)</f>
        <v>75.9696</v>
      </c>
      <c r="G1317">
        <f>SUMIF(Raw_Data!N:N,Product_Master!A1317,Raw_Data!S:S)</f>
        <v>4</v>
      </c>
      <c r="H1317" s="11">
        <f>SUMIF(Raw_Data!N:N,Product_Master!A1317,Raw_Data!R:R)</f>
        <v>155.04</v>
      </c>
      <c r="I1317" s="13">
        <f t="shared" si="40"/>
        <v>49.000000000000007</v>
      </c>
      <c r="J1317" t="str">
        <f t="shared" si="41"/>
        <v>Low Performer</v>
      </c>
    </row>
    <row r="1318" spans="1:10" x14ac:dyDescent="0.3">
      <c r="A1318" t="s">
        <v>5396</v>
      </c>
      <c r="B1318" t="str">
        <f>IFERROR(INDEX(Raw_Data!Q:Q,MATCH(Product_Master!A1318,Raw_Data!N:N,0)),"NOT FOUND")</f>
        <v>SpineVue Locking Slant-D Ring Binders by Cardinal</v>
      </c>
      <c r="C1318" t="str">
        <f>IFERROR(INDEX(Raw_Data!O:O,MATCH(Product_Master!A1318,Raw_Data!N:N,0)),"NOT FOUND")</f>
        <v>Office Supplies</v>
      </c>
      <c r="D1318" t="str">
        <f>IFERROR(INDEX(Raw_Data!P:P,MATCH(Product_Master!A1318,Raw_Data!N:N,0)),"NOT FOUND")</f>
        <v>Binders</v>
      </c>
      <c r="E1318" s="11">
        <f>AVERAGEIF(Raw_Data!N:N,Product_Master!A1318,Raw_Data!R:R)</f>
        <v>13.824249999999999</v>
      </c>
      <c r="F1318" s="11">
        <f>AVERAGEIF(Raw_Data!N:N,Product_Master!A1318,Raw_Data!U:U)</f>
        <v>0.75404999999999989</v>
      </c>
      <c r="G1318">
        <f>SUMIF(Raw_Data!N:N,Product_Master!A1318,Raw_Data!S:S)</f>
        <v>22</v>
      </c>
      <c r="H1318" s="11">
        <f>SUMIF(Raw_Data!N:N,Product_Master!A1318,Raw_Data!R:R)</f>
        <v>110.59399999999999</v>
      </c>
      <c r="I1318" s="13">
        <f t="shared" si="40"/>
        <v>5.4545454545454541</v>
      </c>
      <c r="J1318" t="str">
        <f t="shared" si="41"/>
        <v>Low Performer</v>
      </c>
    </row>
    <row r="1319" spans="1:10" x14ac:dyDescent="0.3">
      <c r="A1319" t="s">
        <v>5399</v>
      </c>
      <c r="B1319" t="str">
        <f>IFERROR(INDEX(Raw_Data!Q:Q,MATCH(Product_Master!A1319,Raw_Data!N:N,0)),"NOT FOUND")</f>
        <v>Eureka The Boss Lite 10-Amp Upright Vacuum, Blue</v>
      </c>
      <c r="C1319" t="str">
        <f>IFERROR(INDEX(Raw_Data!O:O,MATCH(Product_Master!A1319,Raw_Data!N:N,0)),"NOT FOUND")</f>
        <v>Office Supplies</v>
      </c>
      <c r="D1319" t="str">
        <f>IFERROR(INDEX(Raw_Data!P:P,MATCH(Product_Master!A1319,Raw_Data!N:N,0)),"NOT FOUND")</f>
        <v>Appliances</v>
      </c>
      <c r="E1319" s="11">
        <f>AVERAGEIF(Raw_Data!N:N,Product_Master!A1319,Raw_Data!R:R)</f>
        <v>260.52</v>
      </c>
      <c r="F1319" s="11">
        <f>AVERAGEIF(Raw_Data!N:N,Product_Master!A1319,Raw_Data!U:U)</f>
        <v>72.945599999999999</v>
      </c>
      <c r="G1319">
        <f>SUMIF(Raw_Data!N:N,Product_Master!A1319,Raw_Data!S:S)</f>
        <v>13</v>
      </c>
      <c r="H1319" s="11">
        <f>SUMIF(Raw_Data!N:N,Product_Master!A1319,Raw_Data!R:R)</f>
        <v>1042.08</v>
      </c>
      <c r="I1319" s="13">
        <f t="shared" si="40"/>
        <v>28.000000000000004</v>
      </c>
      <c r="J1319" t="str">
        <f t="shared" si="41"/>
        <v>Medium</v>
      </c>
    </row>
    <row r="1320" spans="1:10" x14ac:dyDescent="0.3">
      <c r="A1320" t="s">
        <v>5403</v>
      </c>
      <c r="B1320" t="str">
        <f>IFERROR(INDEX(Raw_Data!Q:Q,MATCH(Product_Master!A1320,Raw_Data!N:N,0)),"NOT FOUND")</f>
        <v>Global Leather &amp; Oak Executive Chair, Burgundy</v>
      </c>
      <c r="C1320" t="str">
        <f>IFERROR(INDEX(Raw_Data!O:O,MATCH(Product_Master!A1320,Raw_Data!N:N,0)),"NOT FOUND")</f>
        <v>Furniture</v>
      </c>
      <c r="D1320" t="str">
        <f>IFERROR(INDEX(Raw_Data!P:P,MATCH(Product_Master!A1320,Raw_Data!N:N,0)),"NOT FOUND")</f>
        <v>Chairs</v>
      </c>
      <c r="E1320" s="11">
        <f>AVERAGEIF(Raw_Data!N:N,Product_Master!A1320,Raw_Data!R:R)</f>
        <v>337.99360000000001</v>
      </c>
      <c r="F1320" s="11">
        <f>AVERAGEIF(Raw_Data!N:N,Product_Master!A1320,Raw_Data!U:U)</f>
        <v>-22.935279999999999</v>
      </c>
      <c r="G1320">
        <f>SUMIF(Raw_Data!N:N,Product_Master!A1320,Raw_Data!S:S)</f>
        <v>13</v>
      </c>
      <c r="H1320" s="11">
        <f>SUMIF(Raw_Data!N:N,Product_Master!A1320,Raw_Data!R:R)</f>
        <v>1689.9680000000001</v>
      </c>
      <c r="I1320" s="13">
        <f t="shared" si="40"/>
        <v>-6.7857142857142856</v>
      </c>
      <c r="J1320" t="str">
        <f t="shared" si="41"/>
        <v>High Performer</v>
      </c>
    </row>
    <row r="1321" spans="1:10" x14ac:dyDescent="0.3">
      <c r="A1321" t="s">
        <v>5407</v>
      </c>
      <c r="B1321" t="str">
        <f>IFERROR(INDEX(Raw_Data!Q:Q,MATCH(Product_Master!A1321,Raw_Data!N:N,0)),"NOT FOUND")</f>
        <v>Rubbermaid ClusterMat Chairmats, Mat Size- 66" x 60", Lip 20" x 11" -90 Degree Angle</v>
      </c>
      <c r="C1321" t="str">
        <f>IFERROR(INDEX(Raw_Data!O:O,MATCH(Product_Master!A1321,Raw_Data!N:N,0)),"NOT FOUND")</f>
        <v>Furniture</v>
      </c>
      <c r="D1321" t="str">
        <f>IFERROR(INDEX(Raw_Data!P:P,MATCH(Product_Master!A1321,Raw_Data!N:N,0)),"NOT FOUND")</f>
        <v>Furnishings</v>
      </c>
      <c r="E1321" s="11">
        <f>AVERAGEIF(Raw_Data!N:N,Product_Master!A1321,Raw_Data!R:R)</f>
        <v>412.84559999999993</v>
      </c>
      <c r="F1321" s="11">
        <f>AVERAGEIF(Raw_Data!N:N,Product_Master!A1321,Raw_Data!U:U)</f>
        <v>-34.62576</v>
      </c>
      <c r="G1321">
        <f>SUMIF(Raw_Data!N:N,Product_Master!A1321,Raw_Data!S:S)</f>
        <v>24</v>
      </c>
      <c r="H1321" s="11">
        <f>SUMIF(Raw_Data!N:N,Product_Master!A1321,Raw_Data!R:R)</f>
        <v>2064.2279999999996</v>
      </c>
      <c r="I1321" s="13">
        <f t="shared" si="40"/>
        <v>-8.3870967741935498</v>
      </c>
      <c r="J1321" t="str">
        <f t="shared" si="41"/>
        <v>High Performer</v>
      </c>
    </row>
    <row r="1322" spans="1:10" x14ac:dyDescent="0.3">
      <c r="A1322" t="s">
        <v>5409</v>
      </c>
      <c r="B1322" t="str">
        <f>IFERROR(INDEX(Raw_Data!Q:Q,MATCH(Product_Master!A1322,Raw_Data!N:N,0)),"NOT FOUND")</f>
        <v>Dixon Ticonderoga Maple Cedar Pencil, #2</v>
      </c>
      <c r="C1322" t="str">
        <f>IFERROR(INDEX(Raw_Data!O:O,MATCH(Product_Master!A1322,Raw_Data!N:N,0)),"NOT FOUND")</f>
        <v>Office Supplies</v>
      </c>
      <c r="D1322" t="str">
        <f>IFERROR(INDEX(Raw_Data!P:P,MATCH(Product_Master!A1322,Raw_Data!N:N,0)),"NOT FOUND")</f>
        <v>Art</v>
      </c>
      <c r="E1322" s="11">
        <f>AVERAGEIF(Raw_Data!N:N,Product_Master!A1322,Raw_Data!R:R)</f>
        <v>7.7773333333333339</v>
      </c>
      <c r="F1322" s="11">
        <f>AVERAGEIF(Raw_Data!N:N,Product_Master!A1322,Raw_Data!U:U)</f>
        <v>1.6373333333333335</v>
      </c>
      <c r="G1322">
        <f>SUMIF(Raw_Data!N:N,Product_Master!A1322,Raw_Data!S:S)</f>
        <v>8</v>
      </c>
      <c r="H1322" s="11">
        <f>SUMIF(Raw_Data!N:N,Product_Master!A1322,Raw_Data!R:R)</f>
        <v>23.332000000000001</v>
      </c>
      <c r="I1322" s="13">
        <f t="shared" si="40"/>
        <v>21.05263157894737</v>
      </c>
      <c r="J1322" t="str">
        <f t="shared" si="41"/>
        <v>Low Performer</v>
      </c>
    </row>
    <row r="1323" spans="1:10" x14ac:dyDescent="0.3">
      <c r="A1323" t="s">
        <v>5413</v>
      </c>
      <c r="B1323" t="str">
        <f>IFERROR(INDEX(Raw_Data!Q:Q,MATCH(Product_Master!A1323,Raw_Data!N:N,0)),"NOT FOUND")</f>
        <v>Acco Hot Clips Clips to Go</v>
      </c>
      <c r="C1323" t="str">
        <f>IFERROR(INDEX(Raw_Data!O:O,MATCH(Product_Master!A1323,Raw_Data!N:N,0)),"NOT FOUND")</f>
        <v>Office Supplies</v>
      </c>
      <c r="D1323" t="str">
        <f>IFERROR(INDEX(Raw_Data!P:P,MATCH(Product_Master!A1323,Raw_Data!N:N,0)),"NOT FOUND")</f>
        <v>Fasteners</v>
      </c>
      <c r="E1323" s="11">
        <f>AVERAGEIF(Raw_Data!N:N,Product_Master!A1323,Raw_Data!R:R)</f>
        <v>11.186</v>
      </c>
      <c r="F1323" s="11">
        <f>AVERAGEIF(Raw_Data!N:N,Product_Master!A1323,Raw_Data!U:U)</f>
        <v>4.2495833333333337</v>
      </c>
      <c r="G1323">
        <f>SUMIF(Raw_Data!N:N,Product_Master!A1323,Raw_Data!S:S)</f>
        <v>23</v>
      </c>
      <c r="H1323" s="11">
        <f>SUMIF(Raw_Data!N:N,Product_Master!A1323,Raw_Data!R:R)</f>
        <v>67.116</v>
      </c>
      <c r="I1323" s="13">
        <f t="shared" si="40"/>
        <v>37.990196078431374</v>
      </c>
      <c r="J1323" t="str">
        <f t="shared" si="41"/>
        <v>Low Performer</v>
      </c>
    </row>
    <row r="1324" spans="1:10" x14ac:dyDescent="0.3">
      <c r="A1324" t="s">
        <v>5417</v>
      </c>
      <c r="B1324" t="str">
        <f>IFERROR(INDEX(Raw_Data!Q:Q,MATCH(Product_Master!A1324,Raw_Data!N:N,0)),"NOT FOUND")</f>
        <v>Acme Kleencut Forged Steel Scissors</v>
      </c>
      <c r="C1324" t="str">
        <f>IFERROR(INDEX(Raw_Data!O:O,MATCH(Product_Master!A1324,Raw_Data!N:N,0)),"NOT FOUND")</f>
        <v>Office Supplies</v>
      </c>
      <c r="D1324" t="str">
        <f>IFERROR(INDEX(Raw_Data!P:P,MATCH(Product_Master!A1324,Raw_Data!N:N,0)),"NOT FOUND")</f>
        <v>Supplies</v>
      </c>
      <c r="E1324" s="11">
        <f>AVERAGEIF(Raw_Data!N:N,Product_Master!A1324,Raw_Data!R:R)</f>
        <v>11.862666666666664</v>
      </c>
      <c r="F1324" s="11">
        <f>AVERAGEIF(Raw_Data!N:N,Product_Master!A1324,Raw_Data!U:U)</f>
        <v>2.4873333333333334</v>
      </c>
      <c r="G1324">
        <f>SUMIF(Raw_Data!N:N,Product_Master!A1324,Raw_Data!S:S)</f>
        <v>7</v>
      </c>
      <c r="H1324" s="11">
        <f>SUMIF(Raw_Data!N:N,Product_Master!A1324,Raw_Data!R:R)</f>
        <v>35.587999999999994</v>
      </c>
      <c r="I1324" s="13">
        <f t="shared" si="40"/>
        <v>20.967741935483879</v>
      </c>
      <c r="J1324" t="str">
        <f t="shared" si="41"/>
        <v>Low Performer</v>
      </c>
    </row>
    <row r="1325" spans="1:10" x14ac:dyDescent="0.3">
      <c r="A1325" t="s">
        <v>5422</v>
      </c>
      <c r="B1325" t="str">
        <f>IFERROR(INDEX(Raw_Data!Q:Q,MATCH(Product_Master!A1325,Raw_Data!N:N,0)),"NOT FOUND")</f>
        <v>Xerox 1951</v>
      </c>
      <c r="C1325" t="str">
        <f>IFERROR(INDEX(Raw_Data!O:O,MATCH(Product_Master!A1325,Raw_Data!N:N,0)),"NOT FOUND")</f>
        <v>Office Supplies</v>
      </c>
      <c r="D1325" t="str">
        <f>IFERROR(INDEX(Raw_Data!P:P,MATCH(Product_Master!A1325,Raw_Data!N:N,0)),"NOT FOUND")</f>
        <v>Paper</v>
      </c>
      <c r="E1325" s="11">
        <f>AVERAGEIF(Raw_Data!N:N,Product_Master!A1325,Raw_Data!R:R)</f>
        <v>125.98533333333334</v>
      </c>
      <c r="F1325" s="11">
        <f>AVERAGEIF(Raw_Data!N:N,Product_Master!A1325,Raw_Data!U:U)</f>
        <v>40.790333333333329</v>
      </c>
      <c r="G1325">
        <f>SUMIF(Raw_Data!N:N,Product_Master!A1325,Raw_Data!S:S)</f>
        <v>30</v>
      </c>
      <c r="H1325" s="11">
        <f>SUMIF(Raw_Data!N:N,Product_Master!A1325,Raw_Data!R:R)</f>
        <v>755.91200000000003</v>
      </c>
      <c r="I1325" s="13">
        <f t="shared" si="40"/>
        <v>32.377049180327859</v>
      </c>
      <c r="J1325" t="str">
        <f t="shared" si="41"/>
        <v>Medium</v>
      </c>
    </row>
    <row r="1326" spans="1:10" x14ac:dyDescent="0.3">
      <c r="A1326" t="s">
        <v>5428</v>
      </c>
      <c r="B1326" t="str">
        <f>IFERROR(INDEX(Raw_Data!Q:Q,MATCH(Product_Master!A1326,Raw_Data!N:N,0)),"NOT FOUND")</f>
        <v>Acco Smartsocket Color-Coded Six-Outlet AC Adapter Model Surge Protectors</v>
      </c>
      <c r="C1326" t="str">
        <f>IFERROR(INDEX(Raw_Data!O:O,MATCH(Product_Master!A1326,Raw_Data!N:N,0)),"NOT FOUND")</f>
        <v>Office Supplies</v>
      </c>
      <c r="D1326" t="str">
        <f>IFERROR(INDEX(Raw_Data!P:P,MATCH(Product_Master!A1326,Raw_Data!N:N,0)),"NOT FOUND")</f>
        <v>Appliances</v>
      </c>
      <c r="E1326" s="11">
        <f>AVERAGEIF(Raw_Data!N:N,Product_Master!A1326,Raw_Data!R:R)</f>
        <v>112.22549999999998</v>
      </c>
      <c r="F1326" s="11">
        <f>AVERAGEIF(Raw_Data!N:N,Product_Master!A1326,Raw_Data!U:U)</f>
        <v>-1.7603999999999991</v>
      </c>
      <c r="G1326">
        <f>SUMIF(Raw_Data!N:N,Product_Master!A1326,Raw_Data!S:S)</f>
        <v>14</v>
      </c>
      <c r="H1326" s="11">
        <f>SUMIF(Raw_Data!N:N,Product_Master!A1326,Raw_Data!R:R)</f>
        <v>448.90199999999993</v>
      </c>
      <c r="I1326" s="13">
        <f t="shared" si="40"/>
        <v>-1.5686274509803915</v>
      </c>
      <c r="J1326" t="str">
        <f t="shared" si="41"/>
        <v>Medium</v>
      </c>
    </row>
    <row r="1327" spans="1:10" x14ac:dyDescent="0.3">
      <c r="A1327" t="s">
        <v>5430</v>
      </c>
      <c r="B1327" t="str">
        <f>IFERROR(INDEX(Raw_Data!Q:Q,MATCH(Product_Master!A1327,Raw_Data!N:N,0)),"NOT FOUND")</f>
        <v>Staples in misc. colors</v>
      </c>
      <c r="C1327" t="str">
        <f>IFERROR(INDEX(Raw_Data!O:O,MATCH(Product_Master!A1327,Raw_Data!N:N,0)),"NOT FOUND")</f>
        <v>Office Supplies</v>
      </c>
      <c r="D1327" t="str">
        <f>IFERROR(INDEX(Raw_Data!P:P,MATCH(Product_Master!A1327,Raw_Data!N:N,0)),"NOT FOUND")</f>
        <v>Art</v>
      </c>
      <c r="E1327" s="11">
        <f>AVERAGEIF(Raw_Data!N:N,Product_Master!A1327,Raw_Data!R:R)</f>
        <v>8.3066666666666666</v>
      </c>
      <c r="F1327" s="11">
        <f>AVERAGEIF(Raw_Data!N:N,Product_Master!A1327,Raw_Data!U:U)</f>
        <v>1.8986666666666665</v>
      </c>
      <c r="G1327">
        <f>SUMIF(Raw_Data!N:N,Product_Master!A1327,Raw_Data!S:S)</f>
        <v>15</v>
      </c>
      <c r="H1327" s="11">
        <f>SUMIF(Raw_Data!N:N,Product_Master!A1327,Raw_Data!R:R)</f>
        <v>24.92</v>
      </c>
      <c r="I1327" s="13">
        <f t="shared" si="40"/>
        <v>22.857142857142858</v>
      </c>
      <c r="J1327" t="str">
        <f t="shared" si="41"/>
        <v>Low Performer</v>
      </c>
    </row>
    <row r="1328" spans="1:10" x14ac:dyDescent="0.3">
      <c r="A1328" t="s">
        <v>5431</v>
      </c>
      <c r="B1328" t="str">
        <f>IFERROR(INDEX(Raw_Data!Q:Q,MATCH(Product_Master!A1328,Raw_Data!N:N,0)),"NOT FOUND")</f>
        <v>Clearsounds A400</v>
      </c>
      <c r="C1328" t="str">
        <f>IFERROR(INDEX(Raw_Data!O:O,MATCH(Product_Master!A1328,Raw_Data!N:N,0)),"NOT FOUND")</f>
        <v>Technology</v>
      </c>
      <c r="D1328" t="str">
        <f>IFERROR(INDEX(Raw_Data!P:P,MATCH(Product_Master!A1328,Raw_Data!N:N,0)),"NOT FOUND")</f>
        <v>Phones</v>
      </c>
      <c r="E1328" s="11">
        <f>AVERAGEIF(Raw_Data!N:N,Product_Master!A1328,Raw_Data!R:R)</f>
        <v>162.77533333333332</v>
      </c>
      <c r="F1328" s="11">
        <f>AVERAGEIF(Raw_Data!N:N,Product_Master!A1328,Raw_Data!U:U)</f>
        <v>-16.277533333333334</v>
      </c>
      <c r="G1328">
        <f>SUMIF(Raw_Data!N:N,Product_Master!A1328,Raw_Data!S:S)</f>
        <v>11</v>
      </c>
      <c r="H1328" s="11">
        <f>SUMIF(Raw_Data!N:N,Product_Master!A1328,Raw_Data!R:R)</f>
        <v>488.32599999999996</v>
      </c>
      <c r="I1328" s="13">
        <f t="shared" si="40"/>
        <v>-10.000000000000002</v>
      </c>
      <c r="J1328" t="str">
        <f t="shared" si="41"/>
        <v>Medium</v>
      </c>
    </row>
    <row r="1329" spans="1:10" x14ac:dyDescent="0.3">
      <c r="A1329" t="s">
        <v>5433</v>
      </c>
      <c r="B1329" t="str">
        <f>IFERROR(INDEX(Raw_Data!Q:Q,MATCH(Product_Master!A1329,Raw_Data!N:N,0)),"NOT FOUND")</f>
        <v>Hewlett Packard 310 Color Digital Copier</v>
      </c>
      <c r="C1329" t="str">
        <f>IFERROR(INDEX(Raw_Data!O:O,MATCH(Product_Master!A1329,Raw_Data!N:N,0)),"NOT FOUND")</f>
        <v>Technology</v>
      </c>
      <c r="D1329" t="str">
        <f>IFERROR(INDEX(Raw_Data!P:P,MATCH(Product_Master!A1329,Raw_Data!N:N,0)),"NOT FOUND")</f>
        <v>Copiers</v>
      </c>
      <c r="E1329" s="11">
        <f>AVERAGEIF(Raw_Data!N:N,Product_Master!A1329,Raw_Data!R:R)</f>
        <v>699.9766666666668</v>
      </c>
      <c r="F1329" s="11">
        <f>AVERAGEIF(Raw_Data!N:N,Product_Master!A1329,Raw_Data!U:U)</f>
        <v>139.99533333333332</v>
      </c>
      <c r="G1329">
        <f>SUMIF(Raw_Data!N:N,Product_Master!A1329,Raw_Data!S:S)</f>
        <v>16</v>
      </c>
      <c r="H1329" s="11">
        <f>SUMIF(Raw_Data!N:N,Product_Master!A1329,Raw_Data!R:R)</f>
        <v>4199.8600000000006</v>
      </c>
      <c r="I1329" s="13">
        <f t="shared" si="40"/>
        <v>19.999999999999996</v>
      </c>
      <c r="J1329" t="str">
        <f t="shared" si="41"/>
        <v>High Performer</v>
      </c>
    </row>
    <row r="1330" spans="1:10" x14ac:dyDescent="0.3">
      <c r="A1330" t="s">
        <v>5436</v>
      </c>
      <c r="B1330" t="str">
        <f>IFERROR(INDEX(Raw_Data!Q:Q,MATCH(Product_Master!A1330,Raw_Data!N:N,0)),"NOT FOUND")</f>
        <v>Staples</v>
      </c>
      <c r="C1330" t="str">
        <f>IFERROR(INDEX(Raw_Data!O:O,MATCH(Product_Master!A1330,Raw_Data!N:N,0)),"NOT FOUND")</f>
        <v>Office Supplies</v>
      </c>
      <c r="D1330" t="str">
        <f>IFERROR(INDEX(Raw_Data!P:P,MATCH(Product_Master!A1330,Raw_Data!N:N,0)),"NOT FOUND")</f>
        <v>Fasteners</v>
      </c>
      <c r="E1330" s="11">
        <f>AVERAGEIF(Raw_Data!N:N,Product_Master!A1330,Raw_Data!R:R)</f>
        <v>9.9560000000000013</v>
      </c>
      <c r="F1330" s="11">
        <f>AVERAGEIF(Raw_Data!N:N,Product_Master!A1330,Raw_Data!U:U)</f>
        <v>3.5893999999999999</v>
      </c>
      <c r="G1330">
        <f>SUMIF(Raw_Data!N:N,Product_Master!A1330,Raw_Data!S:S)</f>
        <v>9</v>
      </c>
      <c r="H1330" s="11">
        <f>SUMIF(Raw_Data!N:N,Product_Master!A1330,Raw_Data!R:R)</f>
        <v>29.868000000000002</v>
      </c>
      <c r="I1330" s="13">
        <f t="shared" si="40"/>
        <v>36.052631578947363</v>
      </c>
      <c r="J1330" t="str">
        <f t="shared" si="41"/>
        <v>Low Performer</v>
      </c>
    </row>
    <row r="1331" spans="1:10" x14ac:dyDescent="0.3">
      <c r="A1331" t="s">
        <v>5437</v>
      </c>
      <c r="B1331" t="str">
        <f>IFERROR(INDEX(Raw_Data!Q:Q,MATCH(Product_Master!A1331,Raw_Data!N:N,0)),"NOT FOUND")</f>
        <v>Recycled Premium Regency Composition Covers</v>
      </c>
      <c r="C1331" t="str">
        <f>IFERROR(INDEX(Raw_Data!O:O,MATCH(Product_Master!A1331,Raw_Data!N:N,0)),"NOT FOUND")</f>
        <v>Office Supplies</v>
      </c>
      <c r="D1331" t="str">
        <f>IFERROR(INDEX(Raw_Data!P:P,MATCH(Product_Master!A1331,Raw_Data!N:N,0)),"NOT FOUND")</f>
        <v>Binders</v>
      </c>
      <c r="E1331" s="11">
        <f>AVERAGEIF(Raw_Data!N:N,Product_Master!A1331,Raw_Data!R:R)</f>
        <v>36.671999999999997</v>
      </c>
      <c r="F1331" s="11">
        <f>AVERAGEIF(Raw_Data!N:N,Product_Master!A1331,Raw_Data!U:U)</f>
        <v>13.293599999999998</v>
      </c>
      <c r="G1331">
        <f>SUMIF(Raw_Data!N:N,Product_Master!A1331,Raw_Data!S:S)</f>
        <v>9</v>
      </c>
      <c r="H1331" s="11">
        <f>SUMIF(Raw_Data!N:N,Product_Master!A1331,Raw_Data!R:R)</f>
        <v>110.01599999999999</v>
      </c>
      <c r="I1331" s="13">
        <f t="shared" si="40"/>
        <v>36.25</v>
      </c>
      <c r="J1331" t="str">
        <f t="shared" si="41"/>
        <v>Low Performer</v>
      </c>
    </row>
    <row r="1332" spans="1:10" x14ac:dyDescent="0.3">
      <c r="A1332" t="s">
        <v>5442</v>
      </c>
      <c r="B1332" t="str">
        <f>IFERROR(INDEX(Raw_Data!Q:Q,MATCH(Product_Master!A1332,Raw_Data!N:N,0)),"NOT FOUND")</f>
        <v>Xerox 219</v>
      </c>
      <c r="C1332" t="str">
        <f>IFERROR(INDEX(Raw_Data!O:O,MATCH(Product_Master!A1332,Raw_Data!N:N,0)),"NOT FOUND")</f>
        <v>Office Supplies</v>
      </c>
      <c r="D1332" t="str">
        <f>IFERROR(INDEX(Raw_Data!P:P,MATCH(Product_Master!A1332,Raw_Data!N:N,0)),"NOT FOUND")</f>
        <v>Paper</v>
      </c>
      <c r="E1332" s="11">
        <f>AVERAGEIF(Raw_Data!N:N,Product_Master!A1332,Raw_Data!R:R)</f>
        <v>24.300000000000004</v>
      </c>
      <c r="F1332" s="11">
        <f>AVERAGEIF(Raw_Data!N:N,Product_Master!A1332,Raw_Data!U:U)</f>
        <v>11.663999999999998</v>
      </c>
      <c r="G1332">
        <f>SUMIF(Raw_Data!N:N,Product_Master!A1332,Raw_Data!S:S)</f>
        <v>15</v>
      </c>
      <c r="H1332" s="11">
        <f>SUMIF(Raw_Data!N:N,Product_Master!A1332,Raw_Data!R:R)</f>
        <v>97.200000000000017</v>
      </c>
      <c r="I1332" s="13">
        <f t="shared" si="40"/>
        <v>47.999999999999979</v>
      </c>
      <c r="J1332" t="str">
        <f t="shared" si="41"/>
        <v>Low Performer</v>
      </c>
    </row>
    <row r="1333" spans="1:10" x14ac:dyDescent="0.3">
      <c r="A1333" t="s">
        <v>5444</v>
      </c>
      <c r="B1333" t="str">
        <f>IFERROR(INDEX(Raw_Data!Q:Q,MATCH(Product_Master!A1333,Raw_Data!N:N,0)),"NOT FOUND")</f>
        <v>Xerox 1903</v>
      </c>
      <c r="C1333" t="str">
        <f>IFERROR(INDEX(Raw_Data!O:O,MATCH(Product_Master!A1333,Raw_Data!N:N,0)),"NOT FOUND")</f>
        <v>Office Supplies</v>
      </c>
      <c r="D1333" t="str">
        <f>IFERROR(INDEX(Raw_Data!P:P,MATCH(Product_Master!A1333,Raw_Data!N:N,0)),"NOT FOUND")</f>
        <v>Paper</v>
      </c>
      <c r="E1333" s="11">
        <f>AVERAGEIF(Raw_Data!N:N,Product_Master!A1333,Raw_Data!R:R)</f>
        <v>23.122666666666664</v>
      </c>
      <c r="F1333" s="11">
        <f>AVERAGEIF(Raw_Data!N:N,Product_Master!A1333,Raw_Data!U:U)</f>
        <v>10.923466666666668</v>
      </c>
      <c r="G1333">
        <f>SUMIF(Raw_Data!N:N,Product_Master!A1333,Raw_Data!S:S)</f>
        <v>24</v>
      </c>
      <c r="H1333" s="11">
        <f>SUMIF(Raw_Data!N:N,Product_Master!A1333,Raw_Data!R:R)</f>
        <v>138.73599999999999</v>
      </c>
      <c r="I1333" s="13">
        <f t="shared" si="40"/>
        <v>47.24137931034484</v>
      </c>
      <c r="J1333" t="str">
        <f t="shared" si="41"/>
        <v>Low Performer</v>
      </c>
    </row>
    <row r="1334" spans="1:10" x14ac:dyDescent="0.3">
      <c r="A1334" t="s">
        <v>5446</v>
      </c>
      <c r="B1334" t="str">
        <f>IFERROR(INDEX(Raw_Data!Q:Q,MATCH(Product_Master!A1334,Raw_Data!N:N,0)),"NOT FOUND")</f>
        <v>Logitech VX Revolution Cordless Laser Mouse for Notebooks (Black)</v>
      </c>
      <c r="C1334" t="str">
        <f>IFERROR(INDEX(Raw_Data!O:O,MATCH(Product_Master!A1334,Raw_Data!N:N,0)),"NOT FOUND")</f>
        <v>Technology</v>
      </c>
      <c r="D1334" t="str">
        <f>IFERROR(INDEX(Raw_Data!P:P,MATCH(Product_Master!A1334,Raw_Data!N:N,0)),"NOT FOUND")</f>
        <v>Accessories</v>
      </c>
      <c r="E1334" s="11">
        <f>AVERAGEIF(Raw_Data!N:N,Product_Master!A1334,Raw_Data!R:R)</f>
        <v>748.75840000000005</v>
      </c>
      <c r="F1334" s="11">
        <f>AVERAGEIF(Raw_Data!N:N,Product_Master!A1334,Raw_Data!U:U)</f>
        <v>4.3197600000000023</v>
      </c>
      <c r="G1334">
        <f>SUMIF(Raw_Data!N:N,Product_Master!A1334,Raw_Data!S:S)</f>
        <v>22</v>
      </c>
      <c r="H1334" s="11">
        <f>SUMIF(Raw_Data!N:N,Product_Master!A1334,Raw_Data!R:R)</f>
        <v>3743.7920000000004</v>
      </c>
      <c r="I1334" s="13">
        <f t="shared" si="40"/>
        <v>0.5769230769230772</v>
      </c>
      <c r="J1334" t="str">
        <f t="shared" si="41"/>
        <v>High Performer</v>
      </c>
    </row>
    <row r="1335" spans="1:10" x14ac:dyDescent="0.3">
      <c r="A1335" t="s">
        <v>5455</v>
      </c>
      <c r="B1335" t="str">
        <f>IFERROR(INDEX(Raw_Data!Q:Q,MATCH(Product_Master!A1335,Raw_Data!N:N,0)),"NOT FOUND")</f>
        <v>O'Sullivan Plantations 2-Door Library in Landvery Oak</v>
      </c>
      <c r="C1335" t="str">
        <f>IFERROR(INDEX(Raw_Data!O:O,MATCH(Product_Master!A1335,Raw_Data!N:N,0)),"NOT FOUND")</f>
        <v>Furniture</v>
      </c>
      <c r="D1335" t="str">
        <f>IFERROR(INDEX(Raw_Data!P:P,MATCH(Product_Master!A1335,Raw_Data!N:N,0)),"NOT FOUND")</f>
        <v>Bookcases</v>
      </c>
      <c r="E1335" s="11">
        <f>AVERAGEIF(Raw_Data!N:N,Product_Master!A1335,Raw_Data!R:R)</f>
        <v>589.27336000000014</v>
      </c>
      <c r="F1335" s="11">
        <f>AVERAGEIF(Raw_Data!N:N,Product_Master!A1335,Raw_Data!U:U)</f>
        <v>-153.54872</v>
      </c>
      <c r="G1335">
        <f>SUMIF(Raw_Data!N:N,Product_Master!A1335,Raw_Data!S:S)</f>
        <v>22</v>
      </c>
      <c r="H1335" s="11">
        <f>SUMIF(Raw_Data!N:N,Product_Master!A1335,Raw_Data!R:R)</f>
        <v>2946.3668000000007</v>
      </c>
      <c r="I1335" s="13">
        <f t="shared" si="40"/>
        <v>-26.057298772169162</v>
      </c>
      <c r="J1335" t="str">
        <f t="shared" si="41"/>
        <v>High Performer</v>
      </c>
    </row>
    <row r="1336" spans="1:10" x14ac:dyDescent="0.3">
      <c r="A1336" t="s">
        <v>5461</v>
      </c>
      <c r="B1336" t="str">
        <f>IFERROR(INDEX(Raw_Data!Q:Q,MATCH(Product_Master!A1336,Raw_Data!N:N,0)),"NOT FOUND")</f>
        <v>Panasonic KX-TG9541B DECT 6.0 Digital 2-Line Expandable Cordless Phone With Digital Answering System</v>
      </c>
      <c r="C1336" t="str">
        <f>IFERROR(INDEX(Raw_Data!O:O,MATCH(Product_Master!A1336,Raw_Data!N:N,0)),"NOT FOUND")</f>
        <v>Technology</v>
      </c>
      <c r="D1336" t="str">
        <f>IFERROR(INDEX(Raw_Data!P:P,MATCH(Product_Master!A1336,Raw_Data!N:N,0)),"NOT FOUND")</f>
        <v>Phones</v>
      </c>
      <c r="E1336" s="11">
        <f>AVERAGEIF(Raw_Data!N:N,Product_Master!A1336,Raw_Data!R:R)</f>
        <v>611.95920000000001</v>
      </c>
      <c r="F1336" s="11">
        <f>AVERAGEIF(Raw_Data!N:N,Product_Master!A1336,Raw_Data!U:U)</f>
        <v>229.48470000000003</v>
      </c>
      <c r="G1336">
        <f>SUMIF(Raw_Data!N:N,Product_Master!A1336,Raw_Data!S:S)</f>
        <v>25</v>
      </c>
      <c r="H1336" s="11">
        <f>SUMIF(Raw_Data!N:N,Product_Master!A1336,Raw_Data!R:R)</f>
        <v>3059.7960000000003</v>
      </c>
      <c r="I1336" s="13">
        <f t="shared" si="40"/>
        <v>37.500000000000007</v>
      </c>
      <c r="J1336" t="str">
        <f t="shared" si="41"/>
        <v>High Performer</v>
      </c>
    </row>
    <row r="1337" spans="1:10" x14ac:dyDescent="0.3">
      <c r="A1337" t="s">
        <v>5478</v>
      </c>
      <c r="B1337" t="str">
        <f>IFERROR(INDEX(Raw_Data!Q:Q,MATCH(Product_Master!A1337,Raw_Data!N:N,0)),"NOT FOUND")</f>
        <v>Panasonic KX MB2061 Multifunction Printer</v>
      </c>
      <c r="C1337" t="str">
        <f>IFERROR(INDEX(Raw_Data!O:O,MATCH(Product_Master!A1337,Raw_Data!N:N,0)),"NOT FOUND")</f>
        <v>Technology</v>
      </c>
      <c r="D1337" t="str">
        <f>IFERROR(INDEX(Raw_Data!P:P,MATCH(Product_Master!A1337,Raw_Data!N:N,0)),"NOT FOUND")</f>
        <v>Machines</v>
      </c>
      <c r="E1337" s="11">
        <f>AVERAGEIF(Raw_Data!N:N,Product_Master!A1337,Raw_Data!R:R)</f>
        <v>2396.4</v>
      </c>
      <c r="F1337" s="11">
        <f>AVERAGEIF(Raw_Data!N:N,Product_Master!A1337,Raw_Data!U:U)</f>
        <v>179.73</v>
      </c>
      <c r="G1337">
        <f>SUMIF(Raw_Data!N:N,Product_Master!A1337,Raw_Data!S:S)</f>
        <v>10</v>
      </c>
      <c r="H1337" s="11">
        <f>SUMIF(Raw_Data!N:N,Product_Master!A1337,Raw_Data!R:R)</f>
        <v>2396.4</v>
      </c>
      <c r="I1337" s="13">
        <f t="shared" si="40"/>
        <v>7.5</v>
      </c>
      <c r="J1337" t="str">
        <f t="shared" si="41"/>
        <v>High Performer</v>
      </c>
    </row>
    <row r="1338" spans="1:10" x14ac:dyDescent="0.3">
      <c r="A1338" t="s">
        <v>5482</v>
      </c>
      <c r="B1338" t="str">
        <f>IFERROR(INDEX(Raw_Data!Q:Q,MATCH(Product_Master!A1338,Raw_Data!N:N,0)),"NOT FOUND")</f>
        <v>Razer Kraken 7.1 Surround Sound Over Ear USB Gaming Headset</v>
      </c>
      <c r="C1338" t="str">
        <f>IFERROR(INDEX(Raw_Data!O:O,MATCH(Product_Master!A1338,Raw_Data!N:N,0)),"NOT FOUND")</f>
        <v>Technology</v>
      </c>
      <c r="D1338" t="str">
        <f>IFERROR(INDEX(Raw_Data!P:P,MATCH(Product_Master!A1338,Raw_Data!N:N,0)),"NOT FOUND")</f>
        <v>Accessories</v>
      </c>
      <c r="E1338" s="11">
        <f>AVERAGEIF(Raw_Data!N:N,Product_Master!A1338,Raw_Data!R:R)</f>
        <v>436.62299999999999</v>
      </c>
      <c r="F1338" s="11">
        <f>AVERAGEIF(Raw_Data!N:N,Product_Master!A1338,Raw_Data!U:U)</f>
        <v>165.98340000000002</v>
      </c>
      <c r="G1338">
        <f>SUMIF(Raw_Data!N:N,Product_Master!A1338,Raw_Data!S:S)</f>
        <v>29</v>
      </c>
      <c r="H1338" s="11">
        <f>SUMIF(Raw_Data!N:N,Product_Master!A1338,Raw_Data!R:R)</f>
        <v>2619.7379999999998</v>
      </c>
      <c r="I1338" s="13">
        <f t="shared" si="40"/>
        <v>38.015267175572525</v>
      </c>
      <c r="J1338" t="str">
        <f t="shared" si="41"/>
        <v>High Performer</v>
      </c>
    </row>
    <row r="1339" spans="1:10" x14ac:dyDescent="0.3">
      <c r="A1339" t="s">
        <v>5489</v>
      </c>
      <c r="B1339" t="str">
        <f>IFERROR(INDEX(Raw_Data!Q:Q,MATCH(Product_Master!A1339,Raw_Data!N:N,0)),"NOT FOUND")</f>
        <v>Hon Rectangular Conference Tables</v>
      </c>
      <c r="C1339" t="str">
        <f>IFERROR(INDEX(Raw_Data!O:O,MATCH(Product_Master!A1339,Raw_Data!N:N,0)),"NOT FOUND")</f>
        <v>Furniture</v>
      </c>
      <c r="D1339" t="str">
        <f>IFERROR(INDEX(Raw_Data!P:P,MATCH(Product_Master!A1339,Raw_Data!N:N,0)),"NOT FOUND")</f>
        <v>Tables</v>
      </c>
      <c r="E1339" s="11">
        <f>AVERAGEIF(Raw_Data!N:N,Product_Master!A1339,Raw_Data!R:R)</f>
        <v>870.37874999999997</v>
      </c>
      <c r="F1339" s="11">
        <f>AVERAGEIF(Raw_Data!N:N,Product_Master!A1339,Raw_Data!U:U)</f>
        <v>-73.953749999999999</v>
      </c>
      <c r="G1339">
        <f>SUMIF(Raw_Data!N:N,Product_Master!A1339,Raw_Data!S:S)</f>
        <v>20</v>
      </c>
      <c r="H1339" s="11">
        <f>SUMIF(Raw_Data!N:N,Product_Master!A1339,Raw_Data!R:R)</f>
        <v>3481.5149999999999</v>
      </c>
      <c r="I1339" s="13">
        <f t="shared" si="40"/>
        <v>-8.4967320261437909</v>
      </c>
      <c r="J1339" t="str">
        <f t="shared" si="41"/>
        <v>High Performer</v>
      </c>
    </row>
    <row r="1340" spans="1:10" x14ac:dyDescent="0.3">
      <c r="A1340" t="s">
        <v>5492</v>
      </c>
      <c r="B1340" t="str">
        <f>IFERROR(INDEX(Raw_Data!Q:Q,MATCH(Product_Master!A1340,Raw_Data!N:N,0)),"NOT FOUND")</f>
        <v>Computer Printout Index Tabs</v>
      </c>
      <c r="C1340" t="str">
        <f>IFERROR(INDEX(Raw_Data!O:O,MATCH(Product_Master!A1340,Raw_Data!N:N,0)),"NOT FOUND")</f>
        <v>Office Supplies</v>
      </c>
      <c r="D1340" t="str">
        <f>IFERROR(INDEX(Raw_Data!P:P,MATCH(Product_Master!A1340,Raw_Data!N:N,0)),"NOT FOUND")</f>
        <v>Binders</v>
      </c>
      <c r="E1340" s="11">
        <f>AVERAGEIF(Raw_Data!N:N,Product_Master!A1340,Raw_Data!R:R)</f>
        <v>2.7719999999999998</v>
      </c>
      <c r="F1340" s="11">
        <f>AVERAGEIF(Raw_Data!N:N,Product_Master!A1340,Raw_Data!U:U)</f>
        <v>-0.504</v>
      </c>
      <c r="G1340">
        <f>SUMIF(Raw_Data!N:N,Product_Master!A1340,Raw_Data!S:S)</f>
        <v>15</v>
      </c>
      <c r="H1340" s="11">
        <f>SUMIF(Raw_Data!N:N,Product_Master!A1340,Raw_Data!R:R)</f>
        <v>11.087999999999999</v>
      </c>
      <c r="I1340" s="13">
        <f t="shared" si="40"/>
        <v>-18.181818181818183</v>
      </c>
      <c r="J1340" t="str">
        <f t="shared" si="41"/>
        <v>Low Performer</v>
      </c>
    </row>
    <row r="1341" spans="1:10" x14ac:dyDescent="0.3">
      <c r="A1341" t="s">
        <v>5494</v>
      </c>
      <c r="B1341" t="str">
        <f>IFERROR(INDEX(Raw_Data!Q:Q,MATCH(Product_Master!A1341,Raw_Data!N:N,0)),"NOT FOUND")</f>
        <v>GBC Wire Binding Combs</v>
      </c>
      <c r="C1341" t="str">
        <f>IFERROR(INDEX(Raw_Data!O:O,MATCH(Product_Master!A1341,Raw_Data!N:N,0)),"NOT FOUND")</f>
        <v>Office Supplies</v>
      </c>
      <c r="D1341" t="str">
        <f>IFERROR(INDEX(Raw_Data!P:P,MATCH(Product_Master!A1341,Raw_Data!N:N,0)),"NOT FOUND")</f>
        <v>Binders</v>
      </c>
      <c r="E1341" s="11">
        <f>AVERAGEIF(Raw_Data!N:N,Product_Master!A1341,Raw_Data!R:R)</f>
        <v>26.293142857142861</v>
      </c>
      <c r="F1341" s="11">
        <f>AVERAGEIF(Raw_Data!N:N,Product_Master!A1341,Raw_Data!U:U)</f>
        <v>5.9381142857142857</v>
      </c>
      <c r="G1341">
        <f>SUMIF(Raw_Data!N:N,Product_Master!A1341,Raw_Data!S:S)</f>
        <v>26</v>
      </c>
      <c r="H1341" s="11">
        <f>SUMIF(Raw_Data!N:N,Product_Master!A1341,Raw_Data!R:R)</f>
        <v>184.05200000000002</v>
      </c>
      <c r="I1341" s="13">
        <f t="shared" si="40"/>
        <v>22.584269662921344</v>
      </c>
      <c r="J1341" t="str">
        <f t="shared" si="41"/>
        <v>Low Performer</v>
      </c>
    </row>
    <row r="1342" spans="1:10" x14ac:dyDescent="0.3">
      <c r="A1342" t="s">
        <v>5501</v>
      </c>
      <c r="B1342" t="str">
        <f>IFERROR(INDEX(Raw_Data!Q:Q,MATCH(Product_Master!A1342,Raw_Data!N:N,0)),"NOT FOUND")</f>
        <v>Iceberg Nesting Folding Chair, 19w x 6d x 43h</v>
      </c>
      <c r="C1342" t="str">
        <f>IFERROR(INDEX(Raw_Data!O:O,MATCH(Product_Master!A1342,Raw_Data!N:N,0)),"NOT FOUND")</f>
        <v>Furniture</v>
      </c>
      <c r="D1342" t="str">
        <f>IFERROR(INDEX(Raw_Data!P:P,MATCH(Product_Master!A1342,Raw_Data!N:N,0)),"NOT FOUND")</f>
        <v>Chairs</v>
      </c>
      <c r="E1342" s="11">
        <f>AVERAGEIF(Raw_Data!N:N,Product_Master!A1342,Raw_Data!R:R)</f>
        <v>264.90100000000001</v>
      </c>
      <c r="F1342" s="11">
        <f>AVERAGEIF(Raw_Data!N:N,Product_Master!A1342,Raw_Data!U:U)</f>
        <v>42.306533333333341</v>
      </c>
      <c r="G1342">
        <f>SUMIF(Raw_Data!N:N,Product_Master!A1342,Raw_Data!S:S)</f>
        <v>31</v>
      </c>
      <c r="H1342" s="11">
        <f>SUMIF(Raw_Data!N:N,Product_Master!A1342,Raw_Data!R:R)</f>
        <v>1589.4059999999999</v>
      </c>
      <c r="I1342" s="13">
        <f t="shared" si="40"/>
        <v>15.970695970695973</v>
      </c>
      <c r="J1342" t="str">
        <f t="shared" si="41"/>
        <v>High Performer</v>
      </c>
    </row>
    <row r="1343" spans="1:10" x14ac:dyDescent="0.3">
      <c r="A1343" t="s">
        <v>5505</v>
      </c>
      <c r="B1343" t="str">
        <f>IFERROR(INDEX(Raw_Data!Q:Q,MATCH(Product_Master!A1343,Raw_Data!N:N,0)),"NOT FOUND")</f>
        <v>Honeywell Enviracaire Portable HEPA Air Cleaner for 16' x 20' Room</v>
      </c>
      <c r="C1343" t="str">
        <f>IFERROR(INDEX(Raw_Data!O:O,MATCH(Product_Master!A1343,Raw_Data!N:N,0)),"NOT FOUND")</f>
        <v>Office Supplies</v>
      </c>
      <c r="D1343" t="str">
        <f>IFERROR(INDEX(Raw_Data!P:P,MATCH(Product_Master!A1343,Raw_Data!N:N,0)),"NOT FOUND")</f>
        <v>Appliances</v>
      </c>
      <c r="E1343" s="11">
        <f>AVERAGEIF(Raw_Data!N:N,Product_Master!A1343,Raw_Data!R:R)</f>
        <v>1285.0600000000002</v>
      </c>
      <c r="F1343" s="11">
        <f>AVERAGEIF(Raw_Data!N:N,Product_Master!A1343,Raw_Data!U:U)</f>
        <v>501.17339999999996</v>
      </c>
      <c r="G1343">
        <f>SUMIF(Raw_Data!N:N,Product_Master!A1343,Raw_Data!S:S)</f>
        <v>14</v>
      </c>
      <c r="H1343" s="11">
        <f>SUMIF(Raw_Data!N:N,Product_Master!A1343,Raw_Data!R:R)</f>
        <v>3855.1800000000003</v>
      </c>
      <c r="I1343" s="13">
        <f t="shared" si="40"/>
        <v>38.999999999999993</v>
      </c>
      <c r="J1343" t="str">
        <f t="shared" si="41"/>
        <v>High Performer</v>
      </c>
    </row>
    <row r="1344" spans="1:10" x14ac:dyDescent="0.3">
      <c r="A1344" t="s">
        <v>5511</v>
      </c>
      <c r="B1344" t="str">
        <f>IFERROR(INDEX(Raw_Data!Q:Q,MATCH(Product_Master!A1344,Raw_Data!N:N,0)),"NOT FOUND")</f>
        <v>Bevis Rectangular Conference Tables</v>
      </c>
      <c r="C1344" t="str">
        <f>IFERROR(INDEX(Raw_Data!O:O,MATCH(Product_Master!A1344,Raw_Data!N:N,0)),"NOT FOUND")</f>
        <v>Furniture</v>
      </c>
      <c r="D1344" t="str">
        <f>IFERROR(INDEX(Raw_Data!P:P,MATCH(Product_Master!A1344,Raw_Data!N:N,0)),"NOT FOUND")</f>
        <v>Tables</v>
      </c>
      <c r="E1344" s="11">
        <f>AVERAGEIF(Raw_Data!N:N,Product_Master!A1344,Raw_Data!R:R)</f>
        <v>251.81549999999999</v>
      </c>
      <c r="F1344" s="11">
        <f>AVERAGEIF(Raw_Data!N:N,Product_Master!A1344,Raw_Data!U:U)</f>
        <v>-146.7099</v>
      </c>
      <c r="G1344">
        <f>SUMIF(Raw_Data!N:N,Product_Master!A1344,Raw_Data!S:S)</f>
        <v>13</v>
      </c>
      <c r="H1344" s="11">
        <f>SUMIF(Raw_Data!N:N,Product_Master!A1344,Raw_Data!R:R)</f>
        <v>1007.2619999999999</v>
      </c>
      <c r="I1344" s="13">
        <f t="shared" si="40"/>
        <v>-58.260869565217398</v>
      </c>
      <c r="J1344" t="str">
        <f t="shared" si="41"/>
        <v>Medium</v>
      </c>
    </row>
    <row r="1345" spans="1:10" x14ac:dyDescent="0.3">
      <c r="A1345" t="s">
        <v>5516</v>
      </c>
      <c r="B1345" t="str">
        <f>IFERROR(INDEX(Raw_Data!Q:Q,MATCH(Product_Master!A1345,Raw_Data!N:N,0)),"NOT FOUND")</f>
        <v>Ampad #10 Peel &amp; Seel Holiday Envelopes</v>
      </c>
      <c r="C1345" t="str">
        <f>IFERROR(INDEX(Raw_Data!O:O,MATCH(Product_Master!A1345,Raw_Data!N:N,0)),"NOT FOUND")</f>
        <v>Office Supplies</v>
      </c>
      <c r="D1345" t="str">
        <f>IFERROR(INDEX(Raw_Data!P:P,MATCH(Product_Master!A1345,Raw_Data!N:N,0)),"NOT FOUND")</f>
        <v>Envelopes</v>
      </c>
      <c r="E1345" s="11">
        <f>AVERAGEIF(Raw_Data!N:N,Product_Master!A1345,Raw_Data!R:R)</f>
        <v>17.920000000000002</v>
      </c>
      <c r="F1345" s="11">
        <f>AVERAGEIF(Raw_Data!N:N,Product_Master!A1345,Raw_Data!U:U)</f>
        <v>8.6015999999999995</v>
      </c>
      <c r="G1345">
        <f>SUMIF(Raw_Data!N:N,Product_Master!A1345,Raw_Data!S:S)</f>
        <v>12</v>
      </c>
      <c r="H1345" s="11">
        <f>SUMIF(Raw_Data!N:N,Product_Master!A1345,Raw_Data!R:R)</f>
        <v>53.760000000000005</v>
      </c>
      <c r="I1345" s="13">
        <f t="shared" si="40"/>
        <v>47.999999999999993</v>
      </c>
      <c r="J1345" t="str">
        <f t="shared" si="41"/>
        <v>Low Performer</v>
      </c>
    </row>
    <row r="1346" spans="1:10" x14ac:dyDescent="0.3">
      <c r="A1346" t="s">
        <v>5523</v>
      </c>
      <c r="B1346" t="str">
        <f>IFERROR(INDEX(Raw_Data!Q:Q,MATCH(Product_Master!A1346,Raw_Data!N:N,0)),"NOT FOUND")</f>
        <v>Cardinal Holdit Data Disk Pockets</v>
      </c>
      <c r="C1346" t="str">
        <f>IFERROR(INDEX(Raw_Data!O:O,MATCH(Product_Master!A1346,Raw_Data!N:N,0)),"NOT FOUND")</f>
        <v>Office Supplies</v>
      </c>
      <c r="D1346" t="str">
        <f>IFERROR(INDEX(Raw_Data!P:P,MATCH(Product_Master!A1346,Raw_Data!N:N,0)),"NOT FOUND")</f>
        <v>Binders</v>
      </c>
      <c r="E1346" s="11">
        <f>AVERAGEIF(Raw_Data!N:N,Product_Master!A1346,Raw_Data!R:R)</f>
        <v>33.488</v>
      </c>
      <c r="F1346" s="11">
        <f>AVERAGEIF(Raw_Data!N:N,Product_Master!A1346,Raw_Data!U:U)</f>
        <v>12.909866666666668</v>
      </c>
      <c r="G1346">
        <f>SUMIF(Raw_Data!N:N,Product_Master!A1346,Raw_Data!S:S)</f>
        <v>16</v>
      </c>
      <c r="H1346" s="11">
        <f>SUMIF(Raw_Data!N:N,Product_Master!A1346,Raw_Data!R:R)</f>
        <v>100.464</v>
      </c>
      <c r="I1346" s="13">
        <f t="shared" si="40"/>
        <v>38.550724637681164</v>
      </c>
      <c r="J1346" t="str">
        <f t="shared" si="41"/>
        <v>Low Performer</v>
      </c>
    </row>
    <row r="1347" spans="1:10" x14ac:dyDescent="0.3">
      <c r="A1347" t="s">
        <v>5526</v>
      </c>
      <c r="B1347" t="str">
        <f>IFERROR(INDEX(Raw_Data!Q:Q,MATCH(Product_Master!A1347,Raw_Data!N:N,0)),"NOT FOUND")</f>
        <v>Avery 496</v>
      </c>
      <c r="C1347" t="str">
        <f>IFERROR(INDEX(Raw_Data!O:O,MATCH(Product_Master!A1347,Raw_Data!N:N,0)),"NOT FOUND")</f>
        <v>Office Supplies</v>
      </c>
      <c r="D1347" t="str">
        <f>IFERROR(INDEX(Raw_Data!P:P,MATCH(Product_Master!A1347,Raw_Data!N:N,0)),"NOT FOUND")</f>
        <v>Labels</v>
      </c>
      <c r="E1347" s="11">
        <f>AVERAGEIF(Raw_Data!N:N,Product_Master!A1347,Raw_Data!R:R)</f>
        <v>12.5625</v>
      </c>
      <c r="F1347" s="11">
        <f>AVERAGEIF(Raw_Data!N:N,Product_Master!A1347,Raw_Data!U:U)</f>
        <v>5.7375000000000007</v>
      </c>
      <c r="G1347">
        <f>SUMIF(Raw_Data!N:N,Product_Master!A1347,Raw_Data!S:S)</f>
        <v>14</v>
      </c>
      <c r="H1347" s="11">
        <f>SUMIF(Raw_Data!N:N,Product_Master!A1347,Raw_Data!R:R)</f>
        <v>50.25</v>
      </c>
      <c r="I1347" s="13">
        <f t="shared" ref="I1347:I1410" si="42">IF(E1347&gt;0,(F1347/E1347)*100,0)</f>
        <v>45.671641791044784</v>
      </c>
      <c r="J1347" t="str">
        <f t="shared" ref="J1347:J1410" si="43">IF(H1347&gt;=1234,"High Performer",IF(H1347&gt;=295,"Medium","Low Performer"))</f>
        <v>Low Performer</v>
      </c>
    </row>
    <row r="1348" spans="1:10" x14ac:dyDescent="0.3">
      <c r="A1348" t="s">
        <v>5535</v>
      </c>
      <c r="B1348" t="str">
        <f>IFERROR(INDEX(Raw_Data!Q:Q,MATCH(Product_Master!A1348,Raw_Data!N:N,0)),"NOT FOUND")</f>
        <v>Black Print Carbonless Snap-Off Rapid Letter, 8 1/2" x 7"</v>
      </c>
      <c r="C1348" t="str">
        <f>IFERROR(INDEX(Raw_Data!O:O,MATCH(Product_Master!A1348,Raw_Data!N:N,0)),"NOT FOUND")</f>
        <v>Office Supplies</v>
      </c>
      <c r="D1348" t="str">
        <f>IFERROR(INDEX(Raw_Data!P:P,MATCH(Product_Master!A1348,Raw_Data!N:N,0)),"NOT FOUND")</f>
        <v>Paper</v>
      </c>
      <c r="E1348" s="11">
        <f>AVERAGEIF(Raw_Data!N:N,Product_Master!A1348,Raw_Data!R:R)</f>
        <v>40.083999999999996</v>
      </c>
      <c r="F1348" s="11">
        <f>AVERAGEIF(Raw_Data!N:N,Product_Master!A1348,Raw_Data!U:U)</f>
        <v>16.284125</v>
      </c>
      <c r="G1348">
        <f>SUMIF(Raw_Data!N:N,Product_Master!A1348,Raw_Data!S:S)</f>
        <v>19</v>
      </c>
      <c r="H1348" s="11">
        <f>SUMIF(Raw_Data!N:N,Product_Master!A1348,Raw_Data!R:R)</f>
        <v>160.33599999999998</v>
      </c>
      <c r="I1348" s="13">
        <f t="shared" si="42"/>
        <v>40.625</v>
      </c>
      <c r="J1348" t="str">
        <f t="shared" si="43"/>
        <v>Low Performer</v>
      </c>
    </row>
    <row r="1349" spans="1:10" x14ac:dyDescent="0.3">
      <c r="A1349" t="s">
        <v>5537</v>
      </c>
      <c r="B1349" t="str">
        <f>IFERROR(INDEX(Raw_Data!Q:Q,MATCH(Product_Master!A1349,Raw_Data!N:N,0)),"NOT FOUND")</f>
        <v>Xerox 23</v>
      </c>
      <c r="C1349" t="str">
        <f>IFERROR(INDEX(Raw_Data!O:O,MATCH(Product_Master!A1349,Raw_Data!N:N,0)),"NOT FOUND")</f>
        <v>Office Supplies</v>
      </c>
      <c r="D1349" t="str">
        <f>IFERROR(INDEX(Raw_Data!P:P,MATCH(Product_Master!A1349,Raw_Data!N:N,0)),"NOT FOUND")</f>
        <v>Paper</v>
      </c>
      <c r="E1349" s="11">
        <f>AVERAGEIF(Raw_Data!N:N,Product_Master!A1349,Raw_Data!R:R)</f>
        <v>23.544</v>
      </c>
      <c r="F1349" s="11">
        <f>AVERAGEIF(Raw_Data!N:N,Product_Master!A1349,Raw_Data!U:U)</f>
        <v>10.6272</v>
      </c>
      <c r="G1349">
        <f>SUMIF(Raw_Data!N:N,Product_Master!A1349,Raw_Data!S:S)</f>
        <v>23</v>
      </c>
      <c r="H1349" s="11">
        <f>SUMIF(Raw_Data!N:N,Product_Master!A1349,Raw_Data!R:R)</f>
        <v>141.26400000000001</v>
      </c>
      <c r="I1349" s="13">
        <f t="shared" si="42"/>
        <v>45.137614678899084</v>
      </c>
      <c r="J1349" t="str">
        <f t="shared" si="43"/>
        <v>Low Performer</v>
      </c>
    </row>
    <row r="1350" spans="1:10" x14ac:dyDescent="0.3">
      <c r="A1350" t="s">
        <v>5542</v>
      </c>
      <c r="B1350" t="str">
        <f>IFERROR(INDEX(Raw_Data!Q:Q,MATCH(Product_Master!A1350,Raw_Data!N:N,0)),"NOT FOUND")</f>
        <v>Eldon Pizzaz Desk Accessories</v>
      </c>
      <c r="C1350" t="str">
        <f>IFERROR(INDEX(Raw_Data!O:O,MATCH(Product_Master!A1350,Raw_Data!N:N,0)),"NOT FOUND")</f>
        <v>Furniture</v>
      </c>
      <c r="D1350" t="str">
        <f>IFERROR(INDEX(Raw_Data!P:P,MATCH(Product_Master!A1350,Raw_Data!N:N,0)),"NOT FOUND")</f>
        <v>Furnishings</v>
      </c>
      <c r="E1350" s="11">
        <f>AVERAGEIF(Raw_Data!N:N,Product_Master!A1350,Raw_Data!R:R)</f>
        <v>9.3660000000000014</v>
      </c>
      <c r="F1350" s="11">
        <f>AVERAGEIF(Raw_Data!N:N,Product_Master!A1350,Raw_Data!U:U)</f>
        <v>3.4341999999999997</v>
      </c>
      <c r="G1350">
        <f>SUMIF(Raw_Data!N:N,Product_Master!A1350,Raw_Data!S:S)</f>
        <v>19</v>
      </c>
      <c r="H1350" s="11">
        <f>SUMIF(Raw_Data!N:N,Product_Master!A1350,Raw_Data!R:R)</f>
        <v>37.464000000000006</v>
      </c>
      <c r="I1350" s="13">
        <f t="shared" si="42"/>
        <v>36.666666666666657</v>
      </c>
      <c r="J1350" t="str">
        <f t="shared" si="43"/>
        <v>Low Performer</v>
      </c>
    </row>
    <row r="1351" spans="1:10" x14ac:dyDescent="0.3">
      <c r="A1351" t="s">
        <v>5546</v>
      </c>
      <c r="B1351" t="str">
        <f>IFERROR(INDEX(Raw_Data!Q:Q,MATCH(Product_Master!A1351,Raw_Data!N:N,0)),"NOT FOUND")</f>
        <v>Global Deluxe High-Back Office Chair in Storm</v>
      </c>
      <c r="C1351" t="str">
        <f>IFERROR(INDEX(Raw_Data!O:O,MATCH(Product_Master!A1351,Raw_Data!N:N,0)),"NOT FOUND")</f>
        <v>Furniture</v>
      </c>
      <c r="D1351" t="str">
        <f>IFERROR(INDEX(Raw_Data!P:P,MATCH(Product_Master!A1351,Raw_Data!N:N,0)),"NOT FOUND")</f>
        <v>Chairs</v>
      </c>
      <c r="E1351" s="11">
        <f>AVERAGEIF(Raw_Data!N:N,Product_Master!A1351,Raw_Data!R:R)</f>
        <v>362.64000000000004</v>
      </c>
      <c r="F1351" s="11">
        <f>AVERAGEIF(Raw_Data!N:N,Product_Master!A1351,Raw_Data!U:U)</f>
        <v>-49.863</v>
      </c>
      <c r="G1351">
        <f>SUMIF(Raw_Data!N:N,Product_Master!A1351,Raw_Data!S:S)</f>
        <v>10</v>
      </c>
      <c r="H1351" s="11">
        <f>SUMIF(Raw_Data!N:N,Product_Master!A1351,Raw_Data!R:R)</f>
        <v>1087.92</v>
      </c>
      <c r="I1351" s="13">
        <f t="shared" si="42"/>
        <v>-13.749999999999998</v>
      </c>
      <c r="J1351" t="str">
        <f t="shared" si="43"/>
        <v>Medium</v>
      </c>
    </row>
    <row r="1352" spans="1:10" x14ac:dyDescent="0.3">
      <c r="A1352" t="s">
        <v>5548</v>
      </c>
      <c r="B1352" t="str">
        <f>IFERROR(INDEX(Raw_Data!Q:Q,MATCH(Product_Master!A1352,Raw_Data!N:N,0)),"NOT FOUND")</f>
        <v>Kensington K72356US Mouse-in-a-Box USB Desktop Mouse</v>
      </c>
      <c r="C1352" t="str">
        <f>IFERROR(INDEX(Raw_Data!O:O,MATCH(Product_Master!A1352,Raw_Data!N:N,0)),"NOT FOUND")</f>
        <v>Technology</v>
      </c>
      <c r="D1352" t="str">
        <f>IFERROR(INDEX(Raw_Data!P:P,MATCH(Product_Master!A1352,Raw_Data!N:N,0)),"NOT FOUND")</f>
        <v>Accessories</v>
      </c>
      <c r="E1352" s="11">
        <f>AVERAGEIF(Raw_Data!N:N,Product_Master!A1352,Raw_Data!R:R)</f>
        <v>53.640999999999991</v>
      </c>
      <c r="F1352" s="11">
        <f>AVERAGEIF(Raw_Data!N:N,Product_Master!A1352,Raw_Data!U:U)</f>
        <v>17.696000000000002</v>
      </c>
      <c r="G1352">
        <f>SUMIF(Raw_Data!N:N,Product_Master!A1352,Raw_Data!S:S)</f>
        <v>20</v>
      </c>
      <c r="H1352" s="11">
        <f>SUMIF(Raw_Data!N:N,Product_Master!A1352,Raw_Data!R:R)</f>
        <v>321.84599999999995</v>
      </c>
      <c r="I1352" s="13">
        <f t="shared" si="42"/>
        <v>32.989690721649495</v>
      </c>
      <c r="J1352" t="str">
        <f t="shared" si="43"/>
        <v>Medium</v>
      </c>
    </row>
    <row r="1353" spans="1:10" x14ac:dyDescent="0.3">
      <c r="A1353" t="s">
        <v>5550</v>
      </c>
      <c r="B1353" t="str">
        <f>IFERROR(INDEX(Raw_Data!Q:Q,MATCH(Product_Master!A1353,Raw_Data!N:N,0)),"NOT FOUND")</f>
        <v>Avery 50</v>
      </c>
      <c r="C1353" t="str">
        <f>IFERROR(INDEX(Raw_Data!O:O,MATCH(Product_Master!A1353,Raw_Data!N:N,0)),"NOT FOUND")</f>
        <v>Office Supplies</v>
      </c>
      <c r="D1353" t="str">
        <f>IFERROR(INDEX(Raw_Data!P:P,MATCH(Product_Master!A1353,Raw_Data!N:N,0)),"NOT FOUND")</f>
        <v>Labels</v>
      </c>
      <c r="E1353" s="11">
        <f>AVERAGEIF(Raw_Data!N:N,Product_Master!A1353,Raw_Data!R:R)</f>
        <v>47.1128</v>
      </c>
      <c r="F1353" s="11">
        <f>AVERAGEIF(Raw_Data!N:N,Product_Master!A1353,Raw_Data!U:U)</f>
        <v>20.549200000000003</v>
      </c>
      <c r="G1353">
        <f>SUMIF(Raw_Data!N:N,Product_Master!A1353,Raw_Data!S:S)</f>
        <v>20</v>
      </c>
      <c r="H1353" s="11">
        <f>SUMIF(Raw_Data!N:N,Product_Master!A1353,Raw_Data!R:R)</f>
        <v>235.56399999999999</v>
      </c>
      <c r="I1353" s="13">
        <f t="shared" si="42"/>
        <v>43.61702127659575</v>
      </c>
      <c r="J1353" t="str">
        <f t="shared" si="43"/>
        <v>Low Performer</v>
      </c>
    </row>
    <row r="1354" spans="1:10" x14ac:dyDescent="0.3">
      <c r="A1354" t="s">
        <v>5557</v>
      </c>
      <c r="B1354" t="str">
        <f>IFERROR(INDEX(Raw_Data!Q:Q,MATCH(Product_Master!A1354,Raw_Data!N:N,0)),"NOT FOUND")</f>
        <v>Fiskars Spring-Action Scissors</v>
      </c>
      <c r="C1354" t="str">
        <f>IFERROR(INDEX(Raw_Data!O:O,MATCH(Product_Master!A1354,Raw_Data!N:N,0)),"NOT FOUND")</f>
        <v>Office Supplies</v>
      </c>
      <c r="D1354" t="str">
        <f>IFERROR(INDEX(Raw_Data!P:P,MATCH(Product_Master!A1354,Raw_Data!N:N,0)),"NOT FOUND")</f>
        <v>Supplies</v>
      </c>
      <c r="E1354" s="11">
        <f>AVERAGEIF(Raw_Data!N:N,Product_Master!A1354,Raw_Data!R:R)</f>
        <v>18.873000000000001</v>
      </c>
      <c r="F1354" s="11">
        <f>AVERAGEIF(Raw_Data!N:N,Product_Master!A1354,Raw_Data!U:U)</f>
        <v>3.3551999999999995</v>
      </c>
      <c r="G1354">
        <f>SUMIF(Raw_Data!N:N,Product_Master!A1354,Raw_Data!S:S)</f>
        <v>6</v>
      </c>
      <c r="H1354" s="11">
        <f>SUMIF(Raw_Data!N:N,Product_Master!A1354,Raw_Data!R:R)</f>
        <v>75.492000000000004</v>
      </c>
      <c r="I1354" s="13">
        <f t="shared" si="42"/>
        <v>17.777777777777771</v>
      </c>
      <c r="J1354" t="str">
        <f t="shared" si="43"/>
        <v>Low Performer</v>
      </c>
    </row>
    <row r="1355" spans="1:10" x14ac:dyDescent="0.3">
      <c r="A1355" t="s">
        <v>5561</v>
      </c>
      <c r="B1355" t="str">
        <f>IFERROR(INDEX(Raw_Data!Q:Q,MATCH(Product_Master!A1355,Raw_Data!N:N,0)),"NOT FOUND")</f>
        <v>Anker 24W Portable Micro USB Car Charger</v>
      </c>
      <c r="C1355" t="str">
        <f>IFERROR(INDEX(Raw_Data!O:O,MATCH(Product_Master!A1355,Raw_Data!N:N,0)),"NOT FOUND")</f>
        <v>Technology</v>
      </c>
      <c r="D1355" t="str">
        <f>IFERROR(INDEX(Raw_Data!P:P,MATCH(Product_Master!A1355,Raw_Data!N:N,0)),"NOT FOUND")</f>
        <v>Phones</v>
      </c>
      <c r="E1355" s="11">
        <f>AVERAGEIF(Raw_Data!N:N,Product_Master!A1355,Raw_Data!R:R)</f>
        <v>30.771999999999998</v>
      </c>
      <c r="F1355" s="11">
        <f>AVERAGEIF(Raw_Data!N:N,Product_Master!A1355,Raw_Data!U:U)</f>
        <v>7.0335999999999999</v>
      </c>
      <c r="G1355">
        <f>SUMIF(Raw_Data!N:N,Product_Master!A1355,Raw_Data!S:S)</f>
        <v>8</v>
      </c>
      <c r="H1355" s="11">
        <f>SUMIF(Raw_Data!N:N,Product_Master!A1355,Raw_Data!R:R)</f>
        <v>61.543999999999997</v>
      </c>
      <c r="I1355" s="13">
        <f t="shared" si="42"/>
        <v>22.857142857142858</v>
      </c>
      <c r="J1355" t="str">
        <f t="shared" si="43"/>
        <v>Low Performer</v>
      </c>
    </row>
    <row r="1356" spans="1:10" x14ac:dyDescent="0.3">
      <c r="A1356" t="s">
        <v>5564</v>
      </c>
      <c r="B1356" t="str">
        <f>IFERROR(INDEX(Raw_Data!Q:Q,MATCH(Product_Master!A1356,Raw_Data!N:N,0)),"NOT FOUND")</f>
        <v>SAFCO Mobile Desk Side File, Wire Frame</v>
      </c>
      <c r="C1356" t="str">
        <f>IFERROR(INDEX(Raw_Data!O:O,MATCH(Product_Master!A1356,Raw_Data!N:N,0)),"NOT FOUND")</f>
        <v>Office Supplies</v>
      </c>
      <c r="D1356" t="str">
        <f>IFERROR(INDEX(Raw_Data!P:P,MATCH(Product_Master!A1356,Raw_Data!N:N,0)),"NOT FOUND")</f>
        <v>Storage</v>
      </c>
      <c r="E1356" s="11">
        <f>AVERAGEIF(Raw_Data!N:N,Product_Master!A1356,Raw_Data!R:R)</f>
        <v>155.005</v>
      </c>
      <c r="F1356" s="11">
        <f>AVERAGEIF(Raw_Data!N:N,Product_Master!A1356,Raw_Data!U:U)</f>
        <v>32.390699999999995</v>
      </c>
      <c r="G1356">
        <f>SUMIF(Raw_Data!N:N,Product_Master!A1356,Raw_Data!S:S)</f>
        <v>31</v>
      </c>
      <c r="H1356" s="11">
        <f>SUMIF(Raw_Data!N:N,Product_Master!A1356,Raw_Data!R:R)</f>
        <v>1240.04</v>
      </c>
      <c r="I1356" s="13">
        <f t="shared" si="42"/>
        <v>20.896551724137929</v>
      </c>
      <c r="J1356" t="str">
        <f t="shared" si="43"/>
        <v>High Performer</v>
      </c>
    </row>
    <row r="1357" spans="1:10" x14ac:dyDescent="0.3">
      <c r="A1357" t="s">
        <v>5566</v>
      </c>
      <c r="B1357" t="str">
        <f>IFERROR(INDEX(Raw_Data!Q:Q,MATCH(Product_Master!A1357,Raw_Data!N:N,0)),"NOT FOUND")</f>
        <v>Newell 313</v>
      </c>
      <c r="C1357" t="str">
        <f>IFERROR(INDEX(Raw_Data!O:O,MATCH(Product_Master!A1357,Raw_Data!N:N,0)),"NOT FOUND")</f>
        <v>Office Supplies</v>
      </c>
      <c r="D1357" t="str">
        <f>IFERROR(INDEX(Raw_Data!P:P,MATCH(Product_Master!A1357,Raw_Data!N:N,0)),"NOT FOUND")</f>
        <v>Art</v>
      </c>
      <c r="E1357" s="11">
        <f>AVERAGEIF(Raw_Data!N:N,Product_Master!A1357,Raw_Data!R:R)</f>
        <v>9.4026666666666667</v>
      </c>
      <c r="F1357" s="11">
        <f>AVERAGEIF(Raw_Data!N:N,Product_Master!A1357,Raw_Data!U:U)</f>
        <v>1.4213333333333333</v>
      </c>
      <c r="G1357">
        <f>SUMIF(Raw_Data!N:N,Product_Master!A1357,Raw_Data!S:S)</f>
        <v>10</v>
      </c>
      <c r="H1357" s="11">
        <f>SUMIF(Raw_Data!N:N,Product_Master!A1357,Raw_Data!R:R)</f>
        <v>28.208000000000002</v>
      </c>
      <c r="I1357" s="13">
        <f t="shared" si="42"/>
        <v>15.11627906976744</v>
      </c>
      <c r="J1357" t="str">
        <f t="shared" si="43"/>
        <v>Low Performer</v>
      </c>
    </row>
    <row r="1358" spans="1:10" x14ac:dyDescent="0.3">
      <c r="A1358" t="s">
        <v>5571</v>
      </c>
      <c r="B1358" t="str">
        <f>IFERROR(INDEX(Raw_Data!Q:Q,MATCH(Product_Master!A1358,Raw_Data!N:N,0)),"NOT FOUND")</f>
        <v>Jawbone JAMBOX Wireless Bluetooth Speaker</v>
      </c>
      <c r="C1358" t="str">
        <f>IFERROR(INDEX(Raw_Data!O:O,MATCH(Product_Master!A1358,Raw_Data!N:N,0)),"NOT FOUND")</f>
        <v>Technology</v>
      </c>
      <c r="D1358" t="str">
        <f>IFERROR(INDEX(Raw_Data!P:P,MATCH(Product_Master!A1358,Raw_Data!N:N,0)),"NOT FOUND")</f>
        <v>Phones</v>
      </c>
      <c r="E1358" s="11">
        <f>AVERAGEIF(Raw_Data!N:N,Product_Master!A1358,Raw_Data!R:R)</f>
        <v>674.09066666666661</v>
      </c>
      <c r="F1358" s="11">
        <f>AVERAGEIF(Raw_Data!N:N,Product_Master!A1358,Raw_Data!U:U)</f>
        <v>290.70160000000004</v>
      </c>
      <c r="G1358">
        <f>SUMIF(Raw_Data!N:N,Product_Master!A1358,Raw_Data!S:S)</f>
        <v>14</v>
      </c>
      <c r="H1358" s="11">
        <f>SUMIF(Raw_Data!N:N,Product_Master!A1358,Raw_Data!R:R)</f>
        <v>2022.2719999999999</v>
      </c>
      <c r="I1358" s="13">
        <f t="shared" si="42"/>
        <v>43.125000000000007</v>
      </c>
      <c r="J1358" t="str">
        <f t="shared" si="43"/>
        <v>High Performer</v>
      </c>
    </row>
    <row r="1359" spans="1:10" x14ac:dyDescent="0.3">
      <c r="A1359" t="s">
        <v>5573</v>
      </c>
      <c r="B1359" t="str">
        <f>IFERROR(INDEX(Raw_Data!Q:Q,MATCH(Product_Master!A1359,Raw_Data!N:N,0)),"NOT FOUND")</f>
        <v>Xerox 1895</v>
      </c>
      <c r="C1359" t="str">
        <f>IFERROR(INDEX(Raw_Data!O:O,MATCH(Product_Master!A1359,Raw_Data!N:N,0)),"NOT FOUND")</f>
        <v>Office Supplies</v>
      </c>
      <c r="D1359" t="str">
        <f>IFERROR(INDEX(Raw_Data!P:P,MATCH(Product_Master!A1359,Raw_Data!N:N,0)),"NOT FOUND")</f>
        <v>Paper</v>
      </c>
      <c r="E1359" s="11">
        <f>AVERAGEIF(Raw_Data!N:N,Product_Master!A1359,Raw_Data!R:R)</f>
        <v>27.337142857142855</v>
      </c>
      <c r="F1359" s="11">
        <f>AVERAGEIF(Raw_Data!N:N,Product_Master!A1359,Raw_Data!U:U)</f>
        <v>11.831857142857142</v>
      </c>
      <c r="G1359">
        <f>SUMIF(Raw_Data!N:N,Product_Master!A1359,Raw_Data!S:S)</f>
        <v>33</v>
      </c>
      <c r="H1359" s="11">
        <f>SUMIF(Raw_Data!N:N,Product_Master!A1359,Raw_Data!R:R)</f>
        <v>191.35999999999999</v>
      </c>
      <c r="I1359" s="13">
        <f t="shared" si="42"/>
        <v>43.281250000000007</v>
      </c>
      <c r="J1359" t="str">
        <f t="shared" si="43"/>
        <v>Low Performer</v>
      </c>
    </row>
    <row r="1360" spans="1:10" x14ac:dyDescent="0.3">
      <c r="A1360" t="s">
        <v>5588</v>
      </c>
      <c r="B1360" t="str">
        <f>IFERROR(INDEX(Raw_Data!Q:Q,MATCH(Product_Master!A1360,Raw_Data!N:N,0)),"NOT FOUND")</f>
        <v>#10 White Business Envelopes,4 1/8 x 9 1/2</v>
      </c>
      <c r="C1360" t="str">
        <f>IFERROR(INDEX(Raw_Data!O:O,MATCH(Product_Master!A1360,Raw_Data!N:N,0)),"NOT FOUND")</f>
        <v>Office Supplies</v>
      </c>
      <c r="D1360" t="str">
        <f>IFERROR(INDEX(Raw_Data!P:P,MATCH(Product_Master!A1360,Raw_Data!N:N,0)),"NOT FOUND")</f>
        <v>Envelopes</v>
      </c>
      <c r="E1360" s="11">
        <f>AVERAGEIF(Raw_Data!N:N,Product_Master!A1360,Raw_Data!R:R)</f>
        <v>69.843428571428575</v>
      </c>
      <c r="F1360" s="11">
        <f>AVERAGEIF(Raw_Data!N:N,Product_Master!A1360,Raw_Data!U:U)</f>
        <v>31.877257142857143</v>
      </c>
      <c r="G1360">
        <f>SUMIF(Raw_Data!N:N,Product_Master!A1360,Raw_Data!S:S)</f>
        <v>32</v>
      </c>
      <c r="H1360" s="11">
        <f>SUMIF(Raw_Data!N:N,Product_Master!A1360,Raw_Data!R:R)</f>
        <v>488.904</v>
      </c>
      <c r="I1360" s="13">
        <f t="shared" si="42"/>
        <v>45.641025641025642</v>
      </c>
      <c r="J1360" t="str">
        <f t="shared" si="43"/>
        <v>Medium</v>
      </c>
    </row>
    <row r="1361" spans="1:10" x14ac:dyDescent="0.3">
      <c r="A1361" t="s">
        <v>5597</v>
      </c>
      <c r="B1361" t="str">
        <f>IFERROR(INDEX(Raw_Data!Q:Q,MATCH(Product_Master!A1361,Raw_Data!N:N,0)),"NOT FOUND")</f>
        <v>High Speed Automatic Electric Letter Opener</v>
      </c>
      <c r="C1361" t="str">
        <f>IFERROR(INDEX(Raw_Data!O:O,MATCH(Product_Master!A1361,Raw_Data!N:N,0)),"NOT FOUND")</f>
        <v>Office Supplies</v>
      </c>
      <c r="D1361" t="str">
        <f>IFERROR(INDEX(Raw_Data!P:P,MATCH(Product_Master!A1361,Raw_Data!N:N,0)),"NOT FOUND")</f>
        <v>Supplies</v>
      </c>
      <c r="E1361" s="11">
        <f>AVERAGEIF(Raw_Data!N:N,Product_Master!A1361,Raw_Data!R:R)</f>
        <v>5676.7706666666663</v>
      </c>
      <c r="F1361" s="11">
        <f>AVERAGEIF(Raw_Data!N:N,Product_Master!A1361,Raw_Data!U:U)</f>
        <v>-87.334933333333353</v>
      </c>
      <c r="G1361">
        <f>SUMIF(Raw_Data!N:N,Product_Master!A1361,Raw_Data!S:S)</f>
        <v>11</v>
      </c>
      <c r="H1361" s="11">
        <f>SUMIF(Raw_Data!N:N,Product_Master!A1361,Raw_Data!R:R)</f>
        <v>17030.311999999998</v>
      </c>
      <c r="I1361" s="13">
        <f t="shared" si="42"/>
        <v>-1.538461538461539</v>
      </c>
      <c r="J1361" t="str">
        <f t="shared" si="43"/>
        <v>High Performer</v>
      </c>
    </row>
    <row r="1362" spans="1:10" x14ac:dyDescent="0.3">
      <c r="A1362" t="s">
        <v>5600</v>
      </c>
      <c r="B1362" t="str">
        <f>IFERROR(INDEX(Raw_Data!Q:Q,MATCH(Product_Master!A1362,Raw_Data!N:N,0)),"NOT FOUND")</f>
        <v>Belkin 8 Outlet Surge Protector</v>
      </c>
      <c r="C1362" t="str">
        <f>IFERROR(INDEX(Raw_Data!O:O,MATCH(Product_Master!A1362,Raw_Data!N:N,0)),"NOT FOUND")</f>
        <v>Office Supplies</v>
      </c>
      <c r="D1362" t="str">
        <f>IFERROR(INDEX(Raw_Data!P:P,MATCH(Product_Master!A1362,Raw_Data!N:N,0)),"NOT FOUND")</f>
        <v>Appliances</v>
      </c>
      <c r="E1362" s="11">
        <f>AVERAGEIF(Raw_Data!N:N,Product_Master!A1362,Raw_Data!R:R)</f>
        <v>153.3822857142857</v>
      </c>
      <c r="F1362" s="11">
        <f>AVERAGEIF(Raw_Data!N:N,Product_Master!A1362,Raw_Data!U:U)</f>
        <v>26.929714285714287</v>
      </c>
      <c r="G1362">
        <f>SUMIF(Raw_Data!N:N,Product_Master!A1362,Raw_Data!S:S)</f>
        <v>30</v>
      </c>
      <c r="H1362" s="11">
        <f>SUMIF(Raw_Data!N:N,Product_Master!A1362,Raw_Data!R:R)</f>
        <v>1073.6759999999999</v>
      </c>
      <c r="I1362" s="13">
        <f t="shared" si="42"/>
        <v>17.55725190839695</v>
      </c>
      <c r="J1362" t="str">
        <f t="shared" si="43"/>
        <v>Medium</v>
      </c>
    </row>
    <row r="1363" spans="1:10" x14ac:dyDescent="0.3">
      <c r="A1363" t="s">
        <v>5603</v>
      </c>
      <c r="B1363" t="str">
        <f>IFERROR(INDEX(Raw_Data!Q:Q,MATCH(Product_Master!A1363,Raw_Data!N:N,0)),"NOT FOUND")</f>
        <v>Panasonic KX TS3282B Corded phone</v>
      </c>
      <c r="C1363" t="str">
        <f>IFERROR(INDEX(Raw_Data!O:O,MATCH(Product_Master!A1363,Raw_Data!N:N,0)),"NOT FOUND")</f>
        <v>Technology</v>
      </c>
      <c r="D1363" t="str">
        <f>IFERROR(INDEX(Raw_Data!P:P,MATCH(Product_Master!A1363,Raw_Data!N:N,0)),"NOT FOUND")</f>
        <v>Phones</v>
      </c>
      <c r="E1363" s="11">
        <f>AVERAGEIF(Raw_Data!N:N,Product_Master!A1363,Raw_Data!R:R)</f>
        <v>196.77599999999998</v>
      </c>
      <c r="F1363" s="11">
        <f>AVERAGEIF(Raw_Data!N:N,Product_Master!A1363,Raw_Data!U:U)</f>
        <v>14.7582</v>
      </c>
      <c r="G1363">
        <f>SUMIF(Raw_Data!N:N,Product_Master!A1363,Raw_Data!S:S)</f>
        <v>9</v>
      </c>
      <c r="H1363" s="11">
        <f>SUMIF(Raw_Data!N:N,Product_Master!A1363,Raw_Data!R:R)</f>
        <v>590.32799999999997</v>
      </c>
      <c r="I1363" s="13">
        <f t="shared" si="42"/>
        <v>7.5000000000000009</v>
      </c>
      <c r="J1363" t="str">
        <f t="shared" si="43"/>
        <v>Medium</v>
      </c>
    </row>
    <row r="1364" spans="1:10" x14ac:dyDescent="0.3">
      <c r="A1364" t="s">
        <v>5606</v>
      </c>
      <c r="B1364" t="str">
        <f>IFERROR(INDEX(Raw_Data!Q:Q,MATCH(Product_Master!A1364,Raw_Data!N:N,0)),"NOT FOUND")</f>
        <v>Tennsco Snap-Together Open Shelving Units, Starter Sets and Add-On Units</v>
      </c>
      <c r="C1364" t="str">
        <f>IFERROR(INDEX(Raw_Data!O:O,MATCH(Product_Master!A1364,Raw_Data!N:N,0)),"NOT FOUND")</f>
        <v>Office Supplies</v>
      </c>
      <c r="D1364" t="str">
        <f>IFERROR(INDEX(Raw_Data!P:P,MATCH(Product_Master!A1364,Raw_Data!N:N,0)),"NOT FOUND")</f>
        <v>Storage</v>
      </c>
      <c r="E1364" s="11">
        <f>AVERAGEIF(Raw_Data!N:N,Product_Master!A1364,Raw_Data!R:R)</f>
        <v>1136.5520000000001</v>
      </c>
      <c r="F1364" s="11">
        <f>AVERAGEIF(Raw_Data!N:N,Product_Master!A1364,Raw_Data!U:U)</f>
        <v>30.276999999999997</v>
      </c>
      <c r="G1364">
        <f>SUMIF(Raw_Data!N:N,Product_Master!A1364,Raw_Data!S:S)</f>
        <v>25</v>
      </c>
      <c r="H1364" s="11">
        <f>SUMIF(Raw_Data!N:N,Product_Master!A1364,Raw_Data!R:R)</f>
        <v>6819.3120000000008</v>
      </c>
      <c r="I1364" s="13">
        <f t="shared" si="42"/>
        <v>2.6639344262295075</v>
      </c>
      <c r="J1364" t="str">
        <f t="shared" si="43"/>
        <v>High Performer</v>
      </c>
    </row>
    <row r="1365" spans="1:10" x14ac:dyDescent="0.3">
      <c r="A1365" t="s">
        <v>5617</v>
      </c>
      <c r="B1365" t="str">
        <f>IFERROR(INDEX(Raw_Data!Q:Q,MATCH(Product_Master!A1365,Raw_Data!N:N,0)),"NOT FOUND")</f>
        <v>Avery 49</v>
      </c>
      <c r="C1365" t="str">
        <f>IFERROR(INDEX(Raw_Data!O:O,MATCH(Product_Master!A1365,Raw_Data!N:N,0)),"NOT FOUND")</f>
        <v>Office Supplies</v>
      </c>
      <c r="D1365" t="str">
        <f>IFERROR(INDEX(Raw_Data!P:P,MATCH(Product_Master!A1365,Raw_Data!N:N,0)),"NOT FOUND")</f>
        <v>Labels</v>
      </c>
      <c r="E1365" s="11">
        <f>AVERAGEIF(Raw_Data!N:N,Product_Master!A1365,Raw_Data!R:R)</f>
        <v>11.136000000000001</v>
      </c>
      <c r="F1365" s="11">
        <f>AVERAGEIF(Raw_Data!N:N,Product_Master!A1365,Raw_Data!U:U)</f>
        <v>5.2607999999999997</v>
      </c>
      <c r="G1365">
        <f>SUMIF(Raw_Data!N:N,Product_Master!A1365,Raw_Data!S:S)</f>
        <v>24</v>
      </c>
      <c r="H1365" s="11">
        <f>SUMIF(Raw_Data!N:N,Product_Master!A1365,Raw_Data!R:R)</f>
        <v>66.816000000000003</v>
      </c>
      <c r="I1365" s="13">
        <f t="shared" si="42"/>
        <v>47.241379310344826</v>
      </c>
      <c r="J1365" t="str">
        <f t="shared" si="43"/>
        <v>Low Performer</v>
      </c>
    </row>
    <row r="1366" spans="1:10" x14ac:dyDescent="0.3">
      <c r="A1366" t="s">
        <v>5619</v>
      </c>
      <c r="B1366" t="str">
        <f>IFERROR(INDEX(Raw_Data!Q:Q,MATCH(Product_Master!A1366,Raw_Data!N:N,0)),"NOT FOUND")</f>
        <v>Hoover Upright Vacuum With Dirt Cup</v>
      </c>
      <c r="C1366" t="str">
        <f>IFERROR(INDEX(Raw_Data!O:O,MATCH(Product_Master!A1366,Raw_Data!N:N,0)),"NOT FOUND")</f>
        <v>Office Supplies</v>
      </c>
      <c r="D1366" t="str">
        <f>IFERROR(INDEX(Raw_Data!P:P,MATCH(Product_Master!A1366,Raw_Data!N:N,0)),"NOT FOUND")</f>
        <v>Appliances</v>
      </c>
      <c r="E1366" s="11">
        <f>AVERAGEIF(Raw_Data!N:N,Product_Master!A1366,Raw_Data!R:R)</f>
        <v>1138.818</v>
      </c>
      <c r="F1366" s="11">
        <f>AVERAGEIF(Raw_Data!N:N,Product_Master!A1366,Raw_Data!U:U)</f>
        <v>76.725449999999981</v>
      </c>
      <c r="G1366">
        <f>SUMIF(Raw_Data!N:N,Product_Master!A1366,Raw_Data!S:S)</f>
        <v>31</v>
      </c>
      <c r="H1366" s="11">
        <f>SUMIF(Raw_Data!N:N,Product_Master!A1366,Raw_Data!R:R)</f>
        <v>6832.9080000000004</v>
      </c>
      <c r="I1366" s="13">
        <f t="shared" si="42"/>
        <v>6.7372881355932179</v>
      </c>
      <c r="J1366" t="str">
        <f t="shared" si="43"/>
        <v>High Performer</v>
      </c>
    </row>
    <row r="1367" spans="1:10" x14ac:dyDescent="0.3">
      <c r="A1367" t="s">
        <v>5624</v>
      </c>
      <c r="B1367" t="str">
        <f>IFERROR(INDEX(Raw_Data!Q:Q,MATCH(Product_Master!A1367,Raw_Data!N:N,0)),"NOT FOUND")</f>
        <v>Maxell 4.7GB DVD-RW 3/Pack</v>
      </c>
      <c r="C1367" t="str">
        <f>IFERROR(INDEX(Raw_Data!O:O,MATCH(Product_Master!A1367,Raw_Data!N:N,0)),"NOT FOUND")</f>
        <v>Technology</v>
      </c>
      <c r="D1367" t="str">
        <f>IFERROR(INDEX(Raw_Data!P:P,MATCH(Product_Master!A1367,Raw_Data!N:N,0)),"NOT FOUND")</f>
        <v>Accessories</v>
      </c>
      <c r="E1367" s="11">
        <f>AVERAGEIF(Raw_Data!N:N,Product_Master!A1367,Raw_Data!R:R)</f>
        <v>77.427000000000007</v>
      </c>
      <c r="F1367" s="11">
        <f>AVERAGEIF(Raw_Data!N:N,Product_Master!A1367,Raw_Data!U:U)</f>
        <v>1.1435624999999994</v>
      </c>
      <c r="G1367">
        <f>SUMIF(Raw_Data!N:N,Product_Master!A1367,Raw_Data!S:S)</f>
        <v>27</v>
      </c>
      <c r="H1367" s="11">
        <f>SUMIF(Raw_Data!N:N,Product_Master!A1367,Raw_Data!R:R)</f>
        <v>619.41600000000005</v>
      </c>
      <c r="I1367" s="13">
        <f t="shared" si="42"/>
        <v>1.4769557131233282</v>
      </c>
      <c r="J1367" t="str">
        <f t="shared" si="43"/>
        <v>Medium</v>
      </c>
    </row>
    <row r="1368" spans="1:10" x14ac:dyDescent="0.3">
      <c r="A1368" t="s">
        <v>5628</v>
      </c>
      <c r="B1368" t="str">
        <f>IFERROR(INDEX(Raw_Data!Q:Q,MATCH(Product_Master!A1368,Raw_Data!N:N,0)),"NOT FOUND")</f>
        <v>Avery Non-Stick Binders</v>
      </c>
      <c r="C1368" t="str">
        <f>IFERROR(INDEX(Raw_Data!O:O,MATCH(Product_Master!A1368,Raw_Data!N:N,0)),"NOT FOUND")</f>
        <v>Office Supplies</v>
      </c>
      <c r="D1368" t="str">
        <f>IFERROR(INDEX(Raw_Data!P:P,MATCH(Product_Master!A1368,Raw_Data!N:N,0)),"NOT FOUND")</f>
        <v>Binders</v>
      </c>
      <c r="E1368" s="11">
        <f>AVERAGEIF(Raw_Data!N:N,Product_Master!A1368,Raw_Data!R:R)</f>
        <v>20.269142857142857</v>
      </c>
      <c r="F1368" s="11">
        <f>AVERAGEIF(Raw_Data!N:N,Product_Master!A1368,Raw_Data!U:U)</f>
        <v>8.1461428571428574</v>
      </c>
      <c r="G1368">
        <f>SUMIF(Raw_Data!N:N,Product_Master!A1368,Raw_Data!S:S)</f>
        <v>35</v>
      </c>
      <c r="H1368" s="11">
        <f>SUMIF(Raw_Data!N:N,Product_Master!A1368,Raw_Data!R:R)</f>
        <v>141.88399999999999</v>
      </c>
      <c r="I1368" s="13">
        <f t="shared" si="42"/>
        <v>40.189873417721522</v>
      </c>
      <c r="J1368" t="str">
        <f t="shared" si="43"/>
        <v>Low Performer</v>
      </c>
    </row>
    <row r="1369" spans="1:10" x14ac:dyDescent="0.3">
      <c r="A1369" t="s">
        <v>5635</v>
      </c>
      <c r="B1369" t="str">
        <f>IFERROR(INDEX(Raw_Data!Q:Q,MATCH(Product_Master!A1369,Raw_Data!N:N,0)),"NOT FOUND")</f>
        <v>Nortel Meridian M5316 Digital phone</v>
      </c>
      <c r="C1369" t="str">
        <f>IFERROR(INDEX(Raw_Data!O:O,MATCH(Product_Master!A1369,Raw_Data!N:N,0)),"NOT FOUND")</f>
        <v>Technology</v>
      </c>
      <c r="D1369" t="str">
        <f>IFERROR(INDEX(Raw_Data!P:P,MATCH(Product_Master!A1369,Raw_Data!N:N,0)),"NOT FOUND")</f>
        <v>Phones</v>
      </c>
      <c r="E1369" s="11">
        <f>AVERAGEIF(Raw_Data!N:N,Product_Master!A1369,Raw_Data!R:R)</f>
        <v>686.21749999999997</v>
      </c>
      <c r="F1369" s="11">
        <f>AVERAGEIF(Raw_Data!N:N,Product_Master!A1369,Raw_Data!U:U)</f>
        <v>63.442750000000004</v>
      </c>
      <c r="G1369">
        <f>SUMIF(Raw_Data!N:N,Product_Master!A1369,Raw_Data!S:S)</f>
        <v>13</v>
      </c>
      <c r="H1369" s="11">
        <f>SUMIF(Raw_Data!N:N,Product_Master!A1369,Raw_Data!R:R)</f>
        <v>2744.87</v>
      </c>
      <c r="I1369" s="13">
        <f t="shared" si="42"/>
        <v>9.2452830188679247</v>
      </c>
      <c r="J1369" t="str">
        <f t="shared" si="43"/>
        <v>High Performer</v>
      </c>
    </row>
    <row r="1370" spans="1:10" x14ac:dyDescent="0.3">
      <c r="A1370" t="s">
        <v>5645</v>
      </c>
      <c r="B1370" t="str">
        <f>IFERROR(INDEX(Raw_Data!Q:Q,MATCH(Product_Master!A1370,Raw_Data!N:N,0)),"NOT FOUND")</f>
        <v>Bush Westfield Collection Bookcases, Dark Cherry Finish</v>
      </c>
      <c r="C1370" t="str">
        <f>IFERROR(INDEX(Raw_Data!O:O,MATCH(Product_Master!A1370,Raw_Data!N:N,0)),"NOT FOUND")</f>
        <v>Furniture</v>
      </c>
      <c r="D1370" t="str">
        <f>IFERROR(INDEX(Raw_Data!P:P,MATCH(Product_Master!A1370,Raw_Data!N:N,0)),"NOT FOUND")</f>
        <v>Bookcases</v>
      </c>
      <c r="E1370" s="11">
        <f>AVERAGEIF(Raw_Data!N:N,Product_Master!A1370,Raw_Data!R:R)</f>
        <v>216.45866666666666</v>
      </c>
      <c r="F1370" s="11">
        <f>AVERAGEIF(Raw_Data!N:N,Product_Master!A1370,Raw_Data!U:U)</f>
        <v>-32.468800000000002</v>
      </c>
      <c r="G1370">
        <f>SUMIF(Raw_Data!N:N,Product_Master!A1370,Raw_Data!S:S)</f>
        <v>14</v>
      </c>
      <c r="H1370" s="11">
        <f>SUMIF(Raw_Data!N:N,Product_Master!A1370,Raw_Data!R:R)</f>
        <v>649.37599999999998</v>
      </c>
      <c r="I1370" s="13">
        <f t="shared" si="42"/>
        <v>-15.000000000000002</v>
      </c>
      <c r="J1370" t="str">
        <f t="shared" si="43"/>
        <v>Medium</v>
      </c>
    </row>
    <row r="1371" spans="1:10" x14ac:dyDescent="0.3">
      <c r="A1371" t="s">
        <v>5650</v>
      </c>
      <c r="B1371" t="str">
        <f>IFERROR(INDEX(Raw_Data!Q:Q,MATCH(Product_Master!A1371,Raw_Data!N:N,0)),"NOT FOUND")</f>
        <v>3M Polarizing Task Lamp with Clamp Arm, Light Gray</v>
      </c>
      <c r="C1371" t="str">
        <f>IFERROR(INDEX(Raw_Data!O:O,MATCH(Product_Master!A1371,Raw_Data!N:N,0)),"NOT FOUND")</f>
        <v>Furniture</v>
      </c>
      <c r="D1371" t="str">
        <f>IFERROR(INDEX(Raw_Data!P:P,MATCH(Product_Master!A1371,Raw_Data!N:N,0)),"NOT FOUND")</f>
        <v>Furnishings</v>
      </c>
      <c r="E1371" s="11">
        <f>AVERAGEIF(Raw_Data!N:N,Product_Master!A1371,Raw_Data!R:R)</f>
        <v>547.91999999999996</v>
      </c>
      <c r="F1371" s="11">
        <f>AVERAGEIF(Raw_Data!N:N,Product_Master!A1371,Raw_Data!U:U)</f>
        <v>142.45920000000001</v>
      </c>
      <c r="G1371">
        <f>SUMIF(Raw_Data!N:N,Product_Master!A1371,Raw_Data!S:S)</f>
        <v>16</v>
      </c>
      <c r="H1371" s="11">
        <f>SUMIF(Raw_Data!N:N,Product_Master!A1371,Raw_Data!R:R)</f>
        <v>2191.6799999999998</v>
      </c>
      <c r="I1371" s="13">
        <f t="shared" si="42"/>
        <v>26.000000000000007</v>
      </c>
      <c r="J1371" t="str">
        <f t="shared" si="43"/>
        <v>High Performer</v>
      </c>
    </row>
    <row r="1372" spans="1:10" x14ac:dyDescent="0.3">
      <c r="A1372" t="s">
        <v>5655</v>
      </c>
      <c r="B1372" t="str">
        <f>IFERROR(INDEX(Raw_Data!Q:Q,MATCH(Product_Master!A1372,Raw_Data!N:N,0)),"NOT FOUND")</f>
        <v>HTC One Mini</v>
      </c>
      <c r="C1372" t="str">
        <f>IFERROR(INDEX(Raw_Data!O:O,MATCH(Product_Master!A1372,Raw_Data!N:N,0)),"NOT FOUND")</f>
        <v>Technology</v>
      </c>
      <c r="D1372" t="str">
        <f>IFERROR(INDEX(Raw_Data!P:P,MATCH(Product_Master!A1372,Raw_Data!N:N,0)),"NOT FOUND")</f>
        <v>Phones</v>
      </c>
      <c r="E1372" s="11">
        <f>AVERAGEIF(Raw_Data!N:N,Product_Master!A1372,Raw_Data!R:R)</f>
        <v>510.2595</v>
      </c>
      <c r="F1372" s="11">
        <f>AVERAGEIF(Raw_Data!N:N,Product_Master!A1372,Raw_Data!U:U)</f>
        <v>79.373699999999999</v>
      </c>
      <c r="G1372">
        <f>SUMIF(Raw_Data!N:N,Product_Master!A1372,Raw_Data!S:S)</f>
        <v>19</v>
      </c>
      <c r="H1372" s="11">
        <f>SUMIF(Raw_Data!N:N,Product_Master!A1372,Raw_Data!R:R)</f>
        <v>2041.038</v>
      </c>
      <c r="I1372" s="13">
        <f t="shared" si="42"/>
        <v>15.555555555555555</v>
      </c>
      <c r="J1372" t="str">
        <f t="shared" si="43"/>
        <v>High Performer</v>
      </c>
    </row>
    <row r="1373" spans="1:10" x14ac:dyDescent="0.3">
      <c r="A1373" t="s">
        <v>5658</v>
      </c>
      <c r="B1373" t="str">
        <f>IFERROR(INDEX(Raw_Data!Q:Q,MATCH(Product_Master!A1373,Raw_Data!N:N,0)),"NOT FOUND")</f>
        <v>Dell Slim USB Multimedia Keyboard</v>
      </c>
      <c r="C1373" t="str">
        <f>IFERROR(INDEX(Raw_Data!O:O,MATCH(Product_Master!A1373,Raw_Data!N:N,0)),"NOT FOUND")</f>
        <v>Technology</v>
      </c>
      <c r="D1373" t="str">
        <f>IFERROR(INDEX(Raw_Data!P:P,MATCH(Product_Master!A1373,Raw_Data!N:N,0)),"NOT FOUND")</f>
        <v>Accessories</v>
      </c>
      <c r="E1373" s="11">
        <f>AVERAGEIF(Raw_Data!N:N,Product_Master!A1373,Raw_Data!R:R)</f>
        <v>62.5</v>
      </c>
      <c r="F1373" s="11">
        <f>AVERAGEIF(Raw_Data!N:N,Product_Master!A1373,Raw_Data!U:U)</f>
        <v>15</v>
      </c>
      <c r="G1373">
        <f>SUMIF(Raw_Data!N:N,Product_Master!A1373,Raw_Data!S:S)</f>
        <v>5</v>
      </c>
      <c r="H1373" s="11">
        <f>SUMIF(Raw_Data!N:N,Product_Master!A1373,Raw_Data!R:R)</f>
        <v>125</v>
      </c>
      <c r="I1373" s="13">
        <f t="shared" si="42"/>
        <v>24</v>
      </c>
      <c r="J1373" t="str">
        <f t="shared" si="43"/>
        <v>Low Performer</v>
      </c>
    </row>
    <row r="1374" spans="1:10" x14ac:dyDescent="0.3">
      <c r="A1374" t="s">
        <v>5661</v>
      </c>
      <c r="B1374" t="str">
        <f>IFERROR(INDEX(Raw_Data!Q:Q,MATCH(Product_Master!A1374,Raw_Data!N:N,0)),"NOT FOUND")</f>
        <v>Contemporary Wood/Metal Frame</v>
      </c>
      <c r="C1374" t="str">
        <f>IFERROR(INDEX(Raw_Data!O:O,MATCH(Product_Master!A1374,Raw_Data!N:N,0)),"NOT FOUND")</f>
        <v>Furniture</v>
      </c>
      <c r="D1374" t="str">
        <f>IFERROR(INDEX(Raw_Data!P:P,MATCH(Product_Master!A1374,Raw_Data!N:N,0)),"NOT FOUND")</f>
        <v>Furnishings</v>
      </c>
      <c r="E1374" s="11">
        <f>AVERAGEIF(Raw_Data!N:N,Product_Master!A1374,Raw_Data!R:R)</f>
        <v>48.480000000000004</v>
      </c>
      <c r="F1374" s="11">
        <f>AVERAGEIF(Raw_Data!N:N,Product_Master!A1374,Raw_Data!U:U)</f>
        <v>1.2119999999999997</v>
      </c>
      <c r="G1374">
        <f>SUMIF(Raw_Data!N:N,Product_Master!A1374,Raw_Data!S:S)</f>
        <v>18</v>
      </c>
      <c r="H1374" s="11">
        <f>SUMIF(Raw_Data!N:N,Product_Master!A1374,Raw_Data!R:R)</f>
        <v>193.92000000000002</v>
      </c>
      <c r="I1374" s="13">
        <f t="shared" si="42"/>
        <v>2.4999999999999991</v>
      </c>
      <c r="J1374" t="str">
        <f t="shared" si="43"/>
        <v>Low Performer</v>
      </c>
    </row>
    <row r="1375" spans="1:10" x14ac:dyDescent="0.3">
      <c r="A1375" t="s">
        <v>5665</v>
      </c>
      <c r="B1375" t="str">
        <f>IFERROR(INDEX(Raw_Data!Q:Q,MATCH(Product_Master!A1375,Raw_Data!N:N,0)),"NOT FOUND")</f>
        <v>O'Sullivan Living Dimensions 3-Shelf Bookcases</v>
      </c>
      <c r="C1375" t="str">
        <f>IFERROR(INDEX(Raw_Data!O:O,MATCH(Product_Master!A1375,Raw_Data!N:N,0)),"NOT FOUND")</f>
        <v>Furniture</v>
      </c>
      <c r="D1375" t="str">
        <f>IFERROR(INDEX(Raw_Data!P:P,MATCH(Product_Master!A1375,Raw_Data!N:N,0)),"NOT FOUND")</f>
        <v>Bookcases</v>
      </c>
      <c r="E1375" s="11">
        <f>AVERAGEIF(Raw_Data!N:N,Product_Master!A1375,Raw_Data!R:R)</f>
        <v>726.0402499999999</v>
      </c>
      <c r="F1375" s="11">
        <f>AVERAGEIF(Raw_Data!N:N,Product_Master!A1375,Raw_Data!U:U)</f>
        <v>-42.708249999999992</v>
      </c>
      <c r="G1375">
        <f>SUMIF(Raw_Data!N:N,Product_Master!A1375,Raw_Data!S:S)</f>
        <v>17</v>
      </c>
      <c r="H1375" s="11">
        <f>SUMIF(Raw_Data!N:N,Product_Master!A1375,Raw_Data!R:R)</f>
        <v>2904.1609999999996</v>
      </c>
      <c r="I1375" s="13">
        <f t="shared" si="42"/>
        <v>-5.8823529411764701</v>
      </c>
      <c r="J1375" t="str">
        <f t="shared" si="43"/>
        <v>High Performer</v>
      </c>
    </row>
    <row r="1376" spans="1:10" x14ac:dyDescent="0.3">
      <c r="A1376" t="s">
        <v>5670</v>
      </c>
      <c r="B1376" t="str">
        <f>IFERROR(INDEX(Raw_Data!Q:Q,MATCH(Product_Master!A1376,Raw_Data!N:N,0)),"NOT FOUND")</f>
        <v>KeyTronic KT800P2 - Keyboard - Black</v>
      </c>
      <c r="C1376" t="str">
        <f>IFERROR(INDEX(Raw_Data!O:O,MATCH(Product_Master!A1376,Raw_Data!N:N,0)),"NOT FOUND")</f>
        <v>Technology</v>
      </c>
      <c r="D1376" t="str">
        <f>IFERROR(INDEX(Raw_Data!P:P,MATCH(Product_Master!A1376,Raw_Data!N:N,0)),"NOT FOUND")</f>
        <v>Accessories</v>
      </c>
      <c r="E1376" s="11">
        <f>AVERAGEIF(Raw_Data!N:N,Product_Master!A1376,Raw_Data!R:R)</f>
        <v>25.033333333333331</v>
      </c>
      <c r="F1376" s="11">
        <f>AVERAGEIF(Raw_Data!N:N,Product_Master!A1376,Raw_Data!U:U)</f>
        <v>0.40053333333333324</v>
      </c>
      <c r="G1376">
        <f>SUMIF(Raw_Data!N:N,Product_Master!A1376,Raw_Data!S:S)</f>
        <v>6</v>
      </c>
      <c r="H1376" s="11">
        <f>SUMIF(Raw_Data!N:N,Product_Master!A1376,Raw_Data!R:R)</f>
        <v>75.099999999999994</v>
      </c>
      <c r="I1376" s="13">
        <f t="shared" si="42"/>
        <v>1.5999999999999996</v>
      </c>
      <c r="J1376" t="str">
        <f t="shared" si="43"/>
        <v>Low Performer</v>
      </c>
    </row>
    <row r="1377" spans="1:10" x14ac:dyDescent="0.3">
      <c r="A1377" t="s">
        <v>5677</v>
      </c>
      <c r="B1377" t="str">
        <f>IFERROR(INDEX(Raw_Data!Q:Q,MATCH(Product_Master!A1377,Raw_Data!N:N,0)),"NOT FOUND")</f>
        <v>GBC Standard Plastic Binding Systems' Combs</v>
      </c>
      <c r="C1377" t="str">
        <f>IFERROR(INDEX(Raw_Data!O:O,MATCH(Product_Master!A1377,Raw_Data!N:N,0)),"NOT FOUND")</f>
        <v>Office Supplies</v>
      </c>
      <c r="D1377" t="str">
        <f>IFERROR(INDEX(Raw_Data!P:P,MATCH(Product_Master!A1377,Raw_Data!N:N,0)),"NOT FOUND")</f>
        <v>Binders</v>
      </c>
      <c r="E1377" s="11">
        <f>AVERAGEIF(Raw_Data!N:N,Product_Master!A1377,Raw_Data!R:R)</f>
        <v>13.580500000000001</v>
      </c>
      <c r="F1377" s="11">
        <f>AVERAGEIF(Raw_Data!N:N,Product_Master!A1377,Raw_Data!U:U)</f>
        <v>0.62799999999999989</v>
      </c>
      <c r="G1377">
        <f>SUMIF(Raw_Data!N:N,Product_Master!A1377,Raw_Data!S:S)</f>
        <v>30</v>
      </c>
      <c r="H1377" s="11">
        <f>SUMIF(Raw_Data!N:N,Product_Master!A1377,Raw_Data!R:R)</f>
        <v>108.64400000000001</v>
      </c>
      <c r="I1377" s="13">
        <f t="shared" si="42"/>
        <v>4.6242774566473983</v>
      </c>
      <c r="J1377" t="str">
        <f t="shared" si="43"/>
        <v>Low Performer</v>
      </c>
    </row>
    <row r="1378" spans="1:10" x14ac:dyDescent="0.3">
      <c r="A1378" t="s">
        <v>5688</v>
      </c>
      <c r="B1378" t="str">
        <f>IFERROR(INDEX(Raw_Data!Q:Q,MATCH(Product_Master!A1378,Raw_Data!N:N,0)),"NOT FOUND")</f>
        <v>Holmes Harmony HEPA Air Purifier for 17 x 20 Room</v>
      </c>
      <c r="C1378" t="str">
        <f>IFERROR(INDEX(Raw_Data!O:O,MATCH(Product_Master!A1378,Raw_Data!N:N,0)),"NOT FOUND")</f>
        <v>Office Supplies</v>
      </c>
      <c r="D1378" t="str">
        <f>IFERROR(INDEX(Raw_Data!P:P,MATCH(Product_Master!A1378,Raw_Data!N:N,0)),"NOT FOUND")</f>
        <v>Appliances</v>
      </c>
      <c r="E1378" s="11">
        <f>AVERAGEIF(Raw_Data!N:N,Product_Master!A1378,Raw_Data!R:R)</f>
        <v>675.12</v>
      </c>
      <c r="F1378" s="11">
        <f>AVERAGEIF(Raw_Data!N:N,Product_Master!A1378,Raw_Data!U:U)</f>
        <v>290.30160000000001</v>
      </c>
      <c r="G1378">
        <f>SUMIF(Raw_Data!N:N,Product_Master!A1378,Raw_Data!S:S)</f>
        <v>3</v>
      </c>
      <c r="H1378" s="11">
        <f>SUMIF(Raw_Data!N:N,Product_Master!A1378,Raw_Data!R:R)</f>
        <v>675.12</v>
      </c>
      <c r="I1378" s="13">
        <f t="shared" si="42"/>
        <v>43</v>
      </c>
      <c r="J1378" t="str">
        <f t="shared" si="43"/>
        <v>Medium</v>
      </c>
    </row>
    <row r="1379" spans="1:10" x14ac:dyDescent="0.3">
      <c r="A1379" t="s">
        <v>5691</v>
      </c>
      <c r="B1379" t="str">
        <f>IFERROR(INDEX(Raw_Data!Q:Q,MATCH(Product_Master!A1379,Raw_Data!N:N,0)),"NOT FOUND")</f>
        <v>GE General Use Halogen Bulbs, 100 Watts, 1 Bulb per Pack</v>
      </c>
      <c r="C1379" t="str">
        <f>IFERROR(INDEX(Raw_Data!O:O,MATCH(Product_Master!A1379,Raw_Data!N:N,0)),"NOT FOUND")</f>
        <v>Furniture</v>
      </c>
      <c r="D1379" t="str">
        <f>IFERROR(INDEX(Raw_Data!P:P,MATCH(Product_Master!A1379,Raw_Data!N:N,0)),"NOT FOUND")</f>
        <v>Furnishings</v>
      </c>
      <c r="E1379" s="11">
        <f>AVERAGEIF(Raw_Data!N:N,Product_Master!A1379,Raw_Data!R:R)</f>
        <v>54.443999999999996</v>
      </c>
      <c r="F1379" s="11">
        <f>AVERAGEIF(Raw_Data!N:N,Product_Master!A1379,Raw_Data!U:U)</f>
        <v>1.0470000000000006</v>
      </c>
      <c r="G1379">
        <f>SUMIF(Raw_Data!N:N,Product_Master!A1379,Raw_Data!S:S)</f>
        <v>15</v>
      </c>
      <c r="H1379" s="11">
        <f>SUMIF(Raw_Data!N:N,Product_Master!A1379,Raw_Data!R:R)</f>
        <v>163.33199999999999</v>
      </c>
      <c r="I1379" s="13">
        <f t="shared" si="42"/>
        <v>1.9230769230769242</v>
      </c>
      <c r="J1379" t="str">
        <f t="shared" si="43"/>
        <v>Low Performer</v>
      </c>
    </row>
    <row r="1380" spans="1:10" x14ac:dyDescent="0.3">
      <c r="A1380" t="s">
        <v>5693</v>
      </c>
      <c r="B1380" t="str">
        <f>IFERROR(INDEX(Raw_Data!Q:Q,MATCH(Product_Master!A1380,Raw_Data!N:N,0)),"NOT FOUND")</f>
        <v>Macally Suction Cup Mount</v>
      </c>
      <c r="C1380" t="str">
        <f>IFERROR(INDEX(Raw_Data!O:O,MATCH(Product_Master!A1380,Raw_Data!N:N,0)),"NOT FOUND")</f>
        <v>Technology</v>
      </c>
      <c r="D1380" t="str">
        <f>IFERROR(INDEX(Raw_Data!P:P,MATCH(Product_Master!A1380,Raw_Data!N:N,0)),"NOT FOUND")</f>
        <v>Phones</v>
      </c>
      <c r="E1380" s="11">
        <f>AVERAGEIF(Raw_Data!N:N,Product_Master!A1380,Raw_Data!R:R)</f>
        <v>69.907499999999999</v>
      </c>
      <c r="F1380" s="11">
        <f>AVERAGEIF(Raw_Data!N:N,Product_Master!A1380,Raw_Data!U:U)</f>
        <v>-7.7675000000000001</v>
      </c>
      <c r="G1380">
        <f>SUMIF(Raw_Data!N:N,Product_Master!A1380,Raw_Data!S:S)</f>
        <v>26</v>
      </c>
      <c r="H1380" s="11">
        <f>SUMIF(Raw_Data!N:N,Product_Master!A1380,Raw_Data!R:R)</f>
        <v>279.63</v>
      </c>
      <c r="I1380" s="13">
        <f t="shared" si="42"/>
        <v>-11.111111111111112</v>
      </c>
      <c r="J1380" t="str">
        <f t="shared" si="43"/>
        <v>Low Performer</v>
      </c>
    </row>
    <row r="1381" spans="1:10" x14ac:dyDescent="0.3">
      <c r="A1381" t="s">
        <v>5695</v>
      </c>
      <c r="B1381" t="str">
        <f>IFERROR(INDEX(Raw_Data!Q:Q,MATCH(Product_Master!A1381,Raw_Data!N:N,0)),"NOT FOUND")</f>
        <v>Eldon Image Series Black Desk Accessories</v>
      </c>
      <c r="C1381" t="str">
        <f>IFERROR(INDEX(Raw_Data!O:O,MATCH(Product_Master!A1381,Raw_Data!N:N,0)),"NOT FOUND")</f>
        <v>Furniture</v>
      </c>
      <c r="D1381" t="str">
        <f>IFERROR(INDEX(Raw_Data!P:P,MATCH(Product_Master!A1381,Raw_Data!N:N,0)),"NOT FOUND")</f>
        <v>Furnishings</v>
      </c>
      <c r="E1381" s="11">
        <f>AVERAGEIF(Raw_Data!N:N,Product_Master!A1381,Raw_Data!R:R)</f>
        <v>9.7704000000000004</v>
      </c>
      <c r="F1381" s="11">
        <f>AVERAGEIF(Raw_Data!N:N,Product_Master!A1381,Raw_Data!U:U)</f>
        <v>3.4113599999999997</v>
      </c>
      <c r="G1381">
        <f>SUMIF(Raw_Data!N:N,Product_Master!A1381,Raw_Data!S:S)</f>
        <v>12</v>
      </c>
      <c r="H1381" s="11">
        <f>SUMIF(Raw_Data!N:N,Product_Master!A1381,Raw_Data!R:R)</f>
        <v>48.852000000000004</v>
      </c>
      <c r="I1381" s="13">
        <f t="shared" si="42"/>
        <v>34.915254237288131</v>
      </c>
      <c r="J1381" t="str">
        <f t="shared" si="43"/>
        <v>Low Performer</v>
      </c>
    </row>
    <row r="1382" spans="1:10" x14ac:dyDescent="0.3">
      <c r="A1382" t="s">
        <v>5700</v>
      </c>
      <c r="B1382" t="str">
        <f>IFERROR(INDEX(Raw_Data!Q:Q,MATCH(Product_Master!A1382,Raw_Data!N:N,0)),"NOT FOUND")</f>
        <v>Executive Impressions 14"</v>
      </c>
      <c r="C1382" t="str">
        <f>IFERROR(INDEX(Raw_Data!O:O,MATCH(Product_Master!A1382,Raw_Data!N:N,0)),"NOT FOUND")</f>
        <v>Furniture</v>
      </c>
      <c r="D1382" t="str">
        <f>IFERROR(INDEX(Raw_Data!P:P,MATCH(Product_Master!A1382,Raw_Data!N:N,0)),"NOT FOUND")</f>
        <v>Furnishings</v>
      </c>
      <c r="E1382" s="11">
        <f>AVERAGEIF(Raw_Data!N:N,Product_Master!A1382,Raw_Data!R:R)</f>
        <v>94.477499999999992</v>
      </c>
      <c r="F1382" s="11">
        <f>AVERAGEIF(Raw_Data!N:N,Product_Master!A1382,Raw_Data!U:U)</f>
        <v>41.570100000000004</v>
      </c>
      <c r="G1382">
        <f>SUMIF(Raw_Data!N:N,Product_Master!A1382,Raw_Data!S:S)</f>
        <v>17</v>
      </c>
      <c r="H1382" s="11">
        <f>SUMIF(Raw_Data!N:N,Product_Master!A1382,Raw_Data!R:R)</f>
        <v>377.90999999999997</v>
      </c>
      <c r="I1382" s="13">
        <f t="shared" si="42"/>
        <v>44.000000000000007</v>
      </c>
      <c r="J1382" t="str">
        <f t="shared" si="43"/>
        <v>Medium</v>
      </c>
    </row>
    <row r="1383" spans="1:10" x14ac:dyDescent="0.3">
      <c r="A1383" t="s">
        <v>5705</v>
      </c>
      <c r="B1383" t="str">
        <f>IFERROR(INDEX(Raw_Data!Q:Q,MATCH(Product_Master!A1383,Raw_Data!N:N,0)),"NOT FOUND")</f>
        <v>Executive Impressions 12" Wall Clock</v>
      </c>
      <c r="C1383" t="str">
        <f>IFERROR(INDEX(Raw_Data!O:O,MATCH(Product_Master!A1383,Raw_Data!N:N,0)),"NOT FOUND")</f>
        <v>Furniture</v>
      </c>
      <c r="D1383" t="str">
        <f>IFERROR(INDEX(Raw_Data!P:P,MATCH(Product_Master!A1383,Raw_Data!N:N,0)),"NOT FOUND")</f>
        <v>Furnishings</v>
      </c>
      <c r="E1383" s="11">
        <f>AVERAGEIF(Raw_Data!N:N,Product_Master!A1383,Raw_Data!R:R)</f>
        <v>29.45</v>
      </c>
      <c r="F1383" s="11">
        <f>AVERAGEIF(Raw_Data!N:N,Product_Master!A1383,Raw_Data!U:U)</f>
        <v>3.8874000000000009</v>
      </c>
      <c r="G1383">
        <f>SUMIF(Raw_Data!N:N,Product_Master!A1383,Raw_Data!S:S)</f>
        <v>14</v>
      </c>
      <c r="H1383" s="11">
        <f>SUMIF(Raw_Data!N:N,Product_Master!A1383,Raw_Data!R:R)</f>
        <v>176.7</v>
      </c>
      <c r="I1383" s="13">
        <f t="shared" si="42"/>
        <v>13.200000000000003</v>
      </c>
      <c r="J1383" t="str">
        <f t="shared" si="43"/>
        <v>Low Performer</v>
      </c>
    </row>
    <row r="1384" spans="1:10" x14ac:dyDescent="0.3">
      <c r="A1384" t="s">
        <v>5707</v>
      </c>
      <c r="B1384" t="str">
        <f>IFERROR(INDEX(Raw_Data!Q:Q,MATCH(Product_Master!A1384,Raw_Data!N:N,0)),"NOT FOUND")</f>
        <v>Bretford CR8500 Series Meeting Room Furniture</v>
      </c>
      <c r="C1384" t="str">
        <f>IFERROR(INDEX(Raw_Data!O:O,MATCH(Product_Master!A1384,Raw_Data!N:N,0)),"NOT FOUND")</f>
        <v>Furniture</v>
      </c>
      <c r="D1384" t="str">
        <f>IFERROR(INDEX(Raw_Data!P:P,MATCH(Product_Master!A1384,Raw_Data!N:N,0)),"NOT FOUND")</f>
        <v>Tables</v>
      </c>
      <c r="E1384" s="11">
        <f>AVERAGEIF(Raw_Data!N:N,Product_Master!A1384,Raw_Data!R:R)</f>
        <v>1129.4270000000001</v>
      </c>
      <c r="F1384" s="11">
        <f>AVERAGEIF(Raw_Data!N:N,Product_Master!A1384,Raw_Data!U:U)</f>
        <v>76.854500000000016</v>
      </c>
      <c r="G1384">
        <f>SUMIF(Raw_Data!N:N,Product_Master!A1384,Raw_Data!S:S)</f>
        <v>21</v>
      </c>
      <c r="H1384" s="11">
        <f>SUMIF(Raw_Data!N:N,Product_Master!A1384,Raw_Data!R:R)</f>
        <v>6776.5620000000008</v>
      </c>
      <c r="I1384" s="13">
        <f t="shared" si="42"/>
        <v>6.8047337278106506</v>
      </c>
      <c r="J1384" t="str">
        <f t="shared" si="43"/>
        <v>High Performer</v>
      </c>
    </row>
    <row r="1385" spans="1:10" x14ac:dyDescent="0.3">
      <c r="A1385" t="s">
        <v>5713</v>
      </c>
      <c r="B1385" t="str">
        <f>IFERROR(INDEX(Raw_Data!Q:Q,MATCH(Product_Master!A1385,Raw_Data!N:N,0)),"NOT FOUND")</f>
        <v>Hammermill CopyPlus Copy Paper (20Lb. and 84 Bright)</v>
      </c>
      <c r="C1385" t="str">
        <f>IFERROR(INDEX(Raw_Data!O:O,MATCH(Product_Master!A1385,Raw_Data!N:N,0)),"NOT FOUND")</f>
        <v>Office Supplies</v>
      </c>
      <c r="D1385" t="str">
        <f>IFERROR(INDEX(Raw_Data!P:P,MATCH(Product_Master!A1385,Raw_Data!N:N,0)),"NOT FOUND")</f>
        <v>Paper</v>
      </c>
      <c r="E1385" s="11">
        <f>AVERAGEIF(Raw_Data!N:N,Product_Master!A1385,Raw_Data!R:R)</f>
        <v>10.956000000000001</v>
      </c>
      <c r="F1385" s="11">
        <f>AVERAGEIF(Raw_Data!N:N,Product_Master!A1385,Raw_Data!U:U)</f>
        <v>5.0297999999999998</v>
      </c>
      <c r="G1385">
        <f>SUMIF(Raw_Data!N:N,Product_Master!A1385,Raw_Data!S:S)</f>
        <v>7</v>
      </c>
      <c r="H1385" s="11">
        <f>SUMIF(Raw_Data!N:N,Product_Master!A1385,Raw_Data!R:R)</f>
        <v>32.868000000000002</v>
      </c>
      <c r="I1385" s="13">
        <f t="shared" si="42"/>
        <v>45.909090909090899</v>
      </c>
      <c r="J1385" t="str">
        <f t="shared" si="43"/>
        <v>Low Performer</v>
      </c>
    </row>
    <row r="1386" spans="1:10" x14ac:dyDescent="0.3">
      <c r="A1386" t="s">
        <v>5719</v>
      </c>
      <c r="B1386" t="str">
        <f>IFERROR(INDEX(Raw_Data!Q:Q,MATCH(Product_Master!A1386,Raw_Data!N:N,0)),"NOT FOUND")</f>
        <v>Panasonic KX MC6040 Color Laser Multifunction Printer</v>
      </c>
      <c r="C1386" t="str">
        <f>IFERROR(INDEX(Raw_Data!O:O,MATCH(Product_Master!A1386,Raw_Data!N:N,0)),"NOT FOUND")</f>
        <v>Technology</v>
      </c>
      <c r="D1386" t="str">
        <f>IFERROR(INDEX(Raw_Data!P:P,MATCH(Product_Master!A1386,Raw_Data!N:N,0)),"NOT FOUND")</f>
        <v>Machines</v>
      </c>
      <c r="E1386" s="11">
        <f>AVERAGEIF(Raw_Data!N:N,Product_Master!A1386,Raw_Data!R:R)</f>
        <v>809.91</v>
      </c>
      <c r="F1386" s="11">
        <f>AVERAGEIF(Raw_Data!N:N,Product_Master!A1386,Raw_Data!U:U)</f>
        <v>-11.248750000000001</v>
      </c>
      <c r="G1386">
        <f>SUMIF(Raw_Data!N:N,Product_Master!A1386,Raw_Data!S:S)</f>
        <v>5</v>
      </c>
      <c r="H1386" s="11">
        <f>SUMIF(Raw_Data!N:N,Product_Master!A1386,Raw_Data!R:R)</f>
        <v>1619.82</v>
      </c>
      <c r="I1386" s="13">
        <f t="shared" si="42"/>
        <v>-1.3888888888888891</v>
      </c>
      <c r="J1386" t="str">
        <f t="shared" si="43"/>
        <v>High Performer</v>
      </c>
    </row>
    <row r="1387" spans="1:10" x14ac:dyDescent="0.3">
      <c r="A1387" t="s">
        <v>5725</v>
      </c>
      <c r="B1387" t="str">
        <f>IFERROR(INDEX(Raw_Data!Q:Q,MATCH(Product_Master!A1387,Raw_Data!N:N,0)),"NOT FOUND")</f>
        <v>Berol Giant Pencil Sharpener</v>
      </c>
      <c r="C1387" t="str">
        <f>IFERROR(INDEX(Raw_Data!O:O,MATCH(Product_Master!A1387,Raw_Data!N:N,0)),"NOT FOUND")</f>
        <v>Office Supplies</v>
      </c>
      <c r="D1387" t="str">
        <f>IFERROR(INDEX(Raw_Data!P:P,MATCH(Product_Master!A1387,Raw_Data!N:N,0)),"NOT FOUND")</f>
        <v>Art</v>
      </c>
      <c r="E1387" s="11">
        <f>AVERAGEIF(Raw_Data!N:N,Product_Master!A1387,Raw_Data!R:R)</f>
        <v>63.712500000000006</v>
      </c>
      <c r="F1387" s="11">
        <f>AVERAGEIF(Raw_Data!N:N,Product_Master!A1387,Raw_Data!U:U)</f>
        <v>12.445174999999999</v>
      </c>
      <c r="G1387">
        <f>SUMIF(Raw_Data!N:N,Product_Master!A1387,Raw_Data!S:S)</f>
        <v>17</v>
      </c>
      <c r="H1387" s="11">
        <f>SUMIF(Raw_Data!N:N,Product_Master!A1387,Raw_Data!R:R)</f>
        <v>254.85000000000002</v>
      </c>
      <c r="I1387" s="13">
        <f t="shared" si="42"/>
        <v>19.533333333333331</v>
      </c>
      <c r="J1387" t="str">
        <f t="shared" si="43"/>
        <v>Low Performer</v>
      </c>
    </row>
    <row r="1388" spans="1:10" x14ac:dyDescent="0.3">
      <c r="A1388" t="s">
        <v>5728</v>
      </c>
      <c r="B1388" t="str">
        <f>IFERROR(INDEX(Raw_Data!Q:Q,MATCH(Product_Master!A1388,Raw_Data!N:N,0)),"NOT FOUND")</f>
        <v>KeyTronic KT400U2 - Keyboard - Black</v>
      </c>
      <c r="C1388" t="str">
        <f>IFERROR(INDEX(Raw_Data!O:O,MATCH(Product_Master!A1388,Raw_Data!N:N,0)),"NOT FOUND")</f>
        <v>Technology</v>
      </c>
      <c r="D1388" t="str">
        <f>IFERROR(INDEX(Raw_Data!P:P,MATCH(Product_Master!A1388,Raw_Data!N:N,0)),"NOT FOUND")</f>
        <v>Accessories</v>
      </c>
      <c r="E1388" s="11">
        <f>AVERAGEIF(Raw_Data!N:N,Product_Master!A1388,Raw_Data!R:R)</f>
        <v>49.343999999999994</v>
      </c>
      <c r="F1388" s="11">
        <f>AVERAGEIF(Raw_Data!N:N,Product_Master!A1388,Raw_Data!U:U)</f>
        <v>8.2240000000000002</v>
      </c>
      <c r="G1388">
        <f>SUMIF(Raw_Data!N:N,Product_Master!A1388,Raw_Data!S:S)</f>
        <v>15</v>
      </c>
      <c r="H1388" s="11">
        <f>SUMIF(Raw_Data!N:N,Product_Master!A1388,Raw_Data!R:R)</f>
        <v>148.03199999999998</v>
      </c>
      <c r="I1388" s="13">
        <f t="shared" si="42"/>
        <v>16.666666666666668</v>
      </c>
      <c r="J1388" t="str">
        <f t="shared" si="43"/>
        <v>Low Performer</v>
      </c>
    </row>
    <row r="1389" spans="1:10" x14ac:dyDescent="0.3">
      <c r="A1389" t="s">
        <v>5737</v>
      </c>
      <c r="B1389" t="str">
        <f>IFERROR(INDEX(Raw_Data!Q:Q,MATCH(Product_Master!A1389,Raw_Data!N:N,0)),"NOT FOUND")</f>
        <v>Avery 498</v>
      </c>
      <c r="C1389" t="str">
        <f>IFERROR(INDEX(Raw_Data!O:O,MATCH(Product_Master!A1389,Raw_Data!N:N,0)),"NOT FOUND")</f>
        <v>Office Supplies</v>
      </c>
      <c r="D1389" t="str">
        <f>IFERROR(INDEX(Raw_Data!P:P,MATCH(Product_Master!A1389,Raw_Data!N:N,0)),"NOT FOUND")</f>
        <v>Labels</v>
      </c>
      <c r="E1389" s="11">
        <f>AVERAGEIF(Raw_Data!N:N,Product_Master!A1389,Raw_Data!R:R)</f>
        <v>11.752666666666668</v>
      </c>
      <c r="F1389" s="11">
        <f>AVERAGEIF(Raw_Data!N:N,Product_Master!A1389,Raw_Data!U:U)</f>
        <v>5.1153000000000004</v>
      </c>
      <c r="G1389">
        <f>SUMIF(Raw_Data!N:N,Product_Master!A1389,Raw_Data!S:S)</f>
        <v>13</v>
      </c>
      <c r="H1389" s="11">
        <f>SUMIF(Raw_Data!N:N,Product_Master!A1389,Raw_Data!R:R)</f>
        <v>35.258000000000003</v>
      </c>
      <c r="I1389" s="13">
        <f t="shared" si="42"/>
        <v>43.524590163934427</v>
      </c>
      <c r="J1389" t="str">
        <f t="shared" si="43"/>
        <v>Low Performer</v>
      </c>
    </row>
    <row r="1390" spans="1:10" x14ac:dyDescent="0.3">
      <c r="A1390" t="s">
        <v>5746</v>
      </c>
      <c r="B1390" t="str">
        <f>IFERROR(INDEX(Raw_Data!Q:Q,MATCH(Product_Master!A1390,Raw_Data!N:N,0)),"NOT FOUND")</f>
        <v>Canon imageCLASS 2200 Advanced Copier</v>
      </c>
      <c r="C1390" t="str">
        <f>IFERROR(INDEX(Raw_Data!O:O,MATCH(Product_Master!A1390,Raw_Data!N:N,0)),"NOT FOUND")</f>
        <v>Technology</v>
      </c>
      <c r="D1390" t="str">
        <f>IFERROR(INDEX(Raw_Data!P:P,MATCH(Product_Master!A1390,Raw_Data!N:N,0)),"NOT FOUND")</f>
        <v>Copiers</v>
      </c>
      <c r="E1390" s="11">
        <f>AVERAGEIF(Raw_Data!N:N,Product_Master!A1390,Raw_Data!R:R)</f>
        <v>12319.9648</v>
      </c>
      <c r="F1390" s="11">
        <f>AVERAGEIF(Raw_Data!N:N,Product_Master!A1390,Raw_Data!U:U)</f>
        <v>5039.9856000000009</v>
      </c>
      <c r="G1390">
        <f>SUMIF(Raw_Data!N:N,Product_Master!A1390,Raw_Data!S:S)</f>
        <v>20</v>
      </c>
      <c r="H1390" s="11">
        <f>SUMIF(Raw_Data!N:N,Product_Master!A1390,Raw_Data!R:R)</f>
        <v>61599.824000000001</v>
      </c>
      <c r="I1390" s="13">
        <f t="shared" si="42"/>
        <v>40.909090909090921</v>
      </c>
      <c r="J1390" t="str">
        <f t="shared" si="43"/>
        <v>High Performer</v>
      </c>
    </row>
    <row r="1391" spans="1:10" x14ac:dyDescent="0.3">
      <c r="A1391" t="s">
        <v>5749</v>
      </c>
      <c r="B1391" t="str">
        <f>IFERROR(INDEX(Raw_Data!Q:Q,MATCH(Product_Master!A1391,Raw_Data!N:N,0)),"NOT FOUND")</f>
        <v>Epson TM-T88V Direct Thermal Printer - Monochrome - Desktop</v>
      </c>
      <c r="C1391" t="str">
        <f>IFERROR(INDEX(Raw_Data!O:O,MATCH(Product_Master!A1391,Raw_Data!N:N,0)),"NOT FOUND")</f>
        <v>Technology</v>
      </c>
      <c r="D1391" t="str">
        <f>IFERROR(INDEX(Raw_Data!P:P,MATCH(Product_Master!A1391,Raw_Data!N:N,0)),"NOT FOUND")</f>
        <v>Machines</v>
      </c>
      <c r="E1391" s="11">
        <f>AVERAGEIF(Raw_Data!N:N,Product_Master!A1391,Raw_Data!R:R)</f>
        <v>606.35249999999996</v>
      </c>
      <c r="F1391" s="11">
        <f>AVERAGEIF(Raw_Data!N:N,Product_Master!A1391,Raw_Data!U:U)</f>
        <v>-528.61500000000001</v>
      </c>
      <c r="G1391">
        <f>SUMIF(Raw_Data!N:N,Product_Master!A1391,Raw_Data!S:S)</f>
        <v>10</v>
      </c>
      <c r="H1391" s="11">
        <f>SUMIF(Raw_Data!N:N,Product_Master!A1391,Raw_Data!R:R)</f>
        <v>1212.7049999999999</v>
      </c>
      <c r="I1391" s="13">
        <f t="shared" si="42"/>
        <v>-87.179487179487197</v>
      </c>
      <c r="J1391" t="str">
        <f t="shared" si="43"/>
        <v>Medium</v>
      </c>
    </row>
    <row r="1392" spans="1:10" x14ac:dyDescent="0.3">
      <c r="A1392" t="s">
        <v>5751</v>
      </c>
      <c r="B1392" t="str">
        <f>IFERROR(INDEX(Raw_Data!Q:Q,MATCH(Product_Master!A1392,Raw_Data!N:N,0)),"NOT FOUND")</f>
        <v>Accohide Poly Flexible Ring Binders</v>
      </c>
      <c r="C1392" t="str">
        <f>IFERROR(INDEX(Raw_Data!O:O,MATCH(Product_Master!A1392,Raw_Data!N:N,0)),"NOT FOUND")</f>
        <v>Office Supplies</v>
      </c>
      <c r="D1392" t="str">
        <f>IFERROR(INDEX(Raw_Data!P:P,MATCH(Product_Master!A1392,Raw_Data!N:N,0)),"NOT FOUND")</f>
        <v>Binders</v>
      </c>
      <c r="E1392" s="11">
        <f>AVERAGEIF(Raw_Data!N:N,Product_Master!A1392,Raw_Data!R:R)</f>
        <v>5.4697499999999994</v>
      </c>
      <c r="F1392" s="11">
        <f>AVERAGEIF(Raw_Data!N:N,Product_Master!A1392,Raw_Data!U:U)</f>
        <v>-2.4777499999999999</v>
      </c>
      <c r="G1392">
        <f>SUMIF(Raw_Data!N:N,Product_Master!A1392,Raw_Data!S:S)</f>
        <v>34</v>
      </c>
      <c r="H1392" s="11">
        <f>SUMIF(Raw_Data!N:N,Product_Master!A1392,Raw_Data!R:R)</f>
        <v>43.757999999999996</v>
      </c>
      <c r="I1392" s="13">
        <f t="shared" si="42"/>
        <v>-45.299145299145302</v>
      </c>
      <c r="J1392" t="str">
        <f t="shared" si="43"/>
        <v>Low Performer</v>
      </c>
    </row>
    <row r="1393" spans="1:10" x14ac:dyDescent="0.3">
      <c r="A1393" t="s">
        <v>5757</v>
      </c>
      <c r="B1393" t="str">
        <f>IFERROR(INDEX(Raw_Data!Q:Q,MATCH(Product_Master!A1393,Raw_Data!N:N,0)),"NOT FOUND")</f>
        <v>SAFCO Optional Arm Kit for Workspace Cribbage Stacking Chair</v>
      </c>
      <c r="C1393" t="str">
        <f>IFERROR(INDEX(Raw_Data!O:O,MATCH(Product_Master!A1393,Raw_Data!N:N,0)),"NOT FOUND")</f>
        <v>Furniture</v>
      </c>
      <c r="D1393" t="str">
        <f>IFERROR(INDEX(Raw_Data!P:P,MATCH(Product_Master!A1393,Raw_Data!N:N,0)),"NOT FOUND")</f>
        <v>Chairs</v>
      </c>
      <c r="E1393" s="11">
        <f>AVERAGEIF(Raw_Data!N:N,Product_Master!A1393,Raw_Data!R:R)</f>
        <v>49.017600000000002</v>
      </c>
      <c r="F1393" s="11">
        <f>AVERAGEIF(Raw_Data!N:N,Product_Master!A1393,Raw_Data!U:U)</f>
        <v>2.9836800000000006</v>
      </c>
      <c r="G1393">
        <f>SUMIF(Raw_Data!N:N,Product_Master!A1393,Raw_Data!S:S)</f>
        <v>12</v>
      </c>
      <c r="H1393" s="11">
        <f>SUMIF(Raw_Data!N:N,Product_Master!A1393,Raw_Data!R:R)</f>
        <v>245.08799999999999</v>
      </c>
      <c r="I1393" s="13">
        <f t="shared" si="42"/>
        <v>6.0869565217391317</v>
      </c>
      <c r="J1393" t="str">
        <f t="shared" si="43"/>
        <v>Low Performer</v>
      </c>
    </row>
    <row r="1394" spans="1:10" x14ac:dyDescent="0.3">
      <c r="A1394" t="s">
        <v>5760</v>
      </c>
      <c r="B1394" t="str">
        <f>IFERROR(INDEX(Raw_Data!Q:Q,MATCH(Product_Master!A1394,Raw_Data!N:N,0)),"NOT FOUND")</f>
        <v>Stackable Trays</v>
      </c>
      <c r="C1394" t="str">
        <f>IFERROR(INDEX(Raw_Data!O:O,MATCH(Product_Master!A1394,Raw_Data!N:N,0)),"NOT FOUND")</f>
        <v>Furniture</v>
      </c>
      <c r="D1394" t="str">
        <f>IFERROR(INDEX(Raw_Data!P:P,MATCH(Product_Master!A1394,Raw_Data!N:N,0)),"NOT FOUND")</f>
        <v>Furnishings</v>
      </c>
      <c r="E1394" s="11">
        <f>AVERAGEIF(Raw_Data!N:N,Product_Master!A1394,Raw_Data!R:R)</f>
        <v>9.3280000000000012</v>
      </c>
      <c r="F1394" s="11">
        <f>AVERAGEIF(Raw_Data!N:N,Product_Master!A1394,Raw_Data!U:U)</f>
        <v>2.4464000000000001</v>
      </c>
      <c r="G1394">
        <f>SUMIF(Raw_Data!N:N,Product_Master!A1394,Raw_Data!S:S)</f>
        <v>23</v>
      </c>
      <c r="H1394" s="11">
        <f>SUMIF(Raw_Data!N:N,Product_Master!A1394,Raw_Data!R:R)</f>
        <v>65.296000000000006</v>
      </c>
      <c r="I1394" s="13">
        <f t="shared" si="42"/>
        <v>26.226415094339622</v>
      </c>
      <c r="J1394" t="str">
        <f t="shared" si="43"/>
        <v>Low Performer</v>
      </c>
    </row>
    <row r="1395" spans="1:10" x14ac:dyDescent="0.3">
      <c r="A1395" t="s">
        <v>5768</v>
      </c>
      <c r="B1395" t="str">
        <f>IFERROR(INDEX(Raw_Data!Q:Q,MATCH(Product_Master!A1395,Raw_Data!N:N,0)),"NOT FOUND")</f>
        <v>TOPS Voice Message Log Book, Flash Format</v>
      </c>
      <c r="C1395" t="str">
        <f>IFERROR(INDEX(Raw_Data!O:O,MATCH(Product_Master!A1395,Raw_Data!N:N,0)),"NOT FOUND")</f>
        <v>Office Supplies</v>
      </c>
      <c r="D1395" t="str">
        <f>IFERROR(INDEX(Raw_Data!P:P,MATCH(Product_Master!A1395,Raw_Data!N:N,0)),"NOT FOUND")</f>
        <v>Paper</v>
      </c>
      <c r="E1395" s="11">
        <f>AVERAGEIF(Raw_Data!N:N,Product_Master!A1395,Raw_Data!R:R)</f>
        <v>16.501333333333331</v>
      </c>
      <c r="F1395" s="11">
        <f>AVERAGEIF(Raw_Data!N:N,Product_Master!A1395,Raw_Data!U:U)</f>
        <v>6.7909333333333324</v>
      </c>
      <c r="G1395">
        <f>SUMIF(Raw_Data!N:N,Product_Master!A1395,Raw_Data!S:S)</f>
        <v>12</v>
      </c>
      <c r="H1395" s="11">
        <f>SUMIF(Raw_Data!N:N,Product_Master!A1395,Raw_Data!R:R)</f>
        <v>49.503999999999998</v>
      </c>
      <c r="I1395" s="13">
        <f t="shared" si="42"/>
        <v>41.153846153846153</v>
      </c>
      <c r="J1395" t="str">
        <f t="shared" si="43"/>
        <v>Low Performer</v>
      </c>
    </row>
    <row r="1396" spans="1:10" x14ac:dyDescent="0.3">
      <c r="A1396" t="s">
        <v>5770</v>
      </c>
      <c r="B1396" t="str">
        <f>IFERROR(INDEX(Raw_Data!Q:Q,MATCH(Product_Master!A1396,Raw_Data!N:N,0)),"NOT FOUND")</f>
        <v>Boston 1730 StandUp Electric Pencil Sharpener</v>
      </c>
      <c r="C1396" t="str">
        <f>IFERROR(INDEX(Raw_Data!O:O,MATCH(Product_Master!A1396,Raw_Data!N:N,0)),"NOT FOUND")</f>
        <v>Office Supplies</v>
      </c>
      <c r="D1396" t="str">
        <f>IFERROR(INDEX(Raw_Data!P:P,MATCH(Product_Master!A1396,Raw_Data!N:N,0)),"NOT FOUND")</f>
        <v>Art</v>
      </c>
      <c r="E1396" s="11">
        <f>AVERAGEIF(Raw_Data!N:N,Product_Master!A1396,Raw_Data!R:R)</f>
        <v>57.013333333333328</v>
      </c>
      <c r="F1396" s="11">
        <f>AVERAGEIF(Raw_Data!N:N,Product_Master!A1396,Raw_Data!U:U)</f>
        <v>14.823466666666667</v>
      </c>
      <c r="G1396">
        <f>SUMIF(Raw_Data!N:N,Product_Master!A1396,Raw_Data!S:S)</f>
        <v>8</v>
      </c>
      <c r="H1396" s="11">
        <f>SUMIF(Raw_Data!N:N,Product_Master!A1396,Raw_Data!R:R)</f>
        <v>171.04</v>
      </c>
      <c r="I1396" s="13">
        <f t="shared" si="42"/>
        <v>26</v>
      </c>
      <c r="J1396" t="str">
        <f t="shared" si="43"/>
        <v>Low Performer</v>
      </c>
    </row>
    <row r="1397" spans="1:10" x14ac:dyDescent="0.3">
      <c r="A1397" t="s">
        <v>5778</v>
      </c>
      <c r="B1397" t="str">
        <f>IFERROR(INDEX(Raw_Data!Q:Q,MATCH(Product_Master!A1397,Raw_Data!N:N,0)),"NOT FOUND")</f>
        <v>GBC Laser Imprintable Binding System Covers, Desert Sand</v>
      </c>
      <c r="C1397" t="str">
        <f>IFERROR(INDEX(Raw_Data!O:O,MATCH(Product_Master!A1397,Raw_Data!N:N,0)),"NOT FOUND")</f>
        <v>Office Supplies</v>
      </c>
      <c r="D1397" t="str">
        <f>IFERROR(INDEX(Raw_Data!P:P,MATCH(Product_Master!A1397,Raw_Data!N:N,0)),"NOT FOUND")</f>
        <v>Binders</v>
      </c>
      <c r="E1397" s="11">
        <f>AVERAGEIF(Raw_Data!N:N,Product_Master!A1397,Raw_Data!R:R)</f>
        <v>24.496833333333331</v>
      </c>
      <c r="F1397" s="11">
        <f>AVERAGEIF(Raw_Data!N:N,Product_Master!A1397,Raw_Data!U:U)</f>
        <v>3.0680499999999995</v>
      </c>
      <c r="G1397">
        <f>SUMIF(Raw_Data!N:N,Product_Master!A1397,Raw_Data!S:S)</f>
        <v>17</v>
      </c>
      <c r="H1397" s="11">
        <f>SUMIF(Raw_Data!N:N,Product_Master!A1397,Raw_Data!R:R)</f>
        <v>146.98099999999999</v>
      </c>
      <c r="I1397" s="13">
        <f t="shared" si="42"/>
        <v>12.524271844660193</v>
      </c>
      <c r="J1397" t="str">
        <f t="shared" si="43"/>
        <v>Low Performer</v>
      </c>
    </row>
    <row r="1398" spans="1:10" x14ac:dyDescent="0.3">
      <c r="A1398" t="s">
        <v>5780</v>
      </c>
      <c r="B1398" t="str">
        <f>IFERROR(INDEX(Raw_Data!Q:Q,MATCH(Product_Master!A1398,Raw_Data!N:N,0)),"NOT FOUND")</f>
        <v>Xerox 2000</v>
      </c>
      <c r="C1398" t="str">
        <f>IFERROR(INDEX(Raw_Data!O:O,MATCH(Product_Master!A1398,Raw_Data!N:N,0)),"NOT FOUND")</f>
        <v>Office Supplies</v>
      </c>
      <c r="D1398" t="str">
        <f>IFERROR(INDEX(Raw_Data!P:P,MATCH(Product_Master!A1398,Raw_Data!N:N,0)),"NOT FOUND")</f>
        <v>Paper</v>
      </c>
      <c r="E1398" s="11">
        <f>AVERAGEIF(Raw_Data!N:N,Product_Master!A1398,Raw_Data!R:R)</f>
        <v>16.847999999999999</v>
      </c>
      <c r="F1398" s="11">
        <f>AVERAGEIF(Raw_Data!N:N,Product_Master!A1398,Raw_Data!U:U)</f>
        <v>7.413120000000001</v>
      </c>
      <c r="G1398">
        <f>SUMIF(Raw_Data!N:N,Product_Master!A1398,Raw_Data!S:S)</f>
        <v>14</v>
      </c>
      <c r="H1398" s="11">
        <f>SUMIF(Raw_Data!N:N,Product_Master!A1398,Raw_Data!R:R)</f>
        <v>84.24</v>
      </c>
      <c r="I1398" s="13">
        <f t="shared" si="42"/>
        <v>44.000000000000014</v>
      </c>
      <c r="J1398" t="str">
        <f t="shared" si="43"/>
        <v>Low Performer</v>
      </c>
    </row>
    <row r="1399" spans="1:10" x14ac:dyDescent="0.3">
      <c r="A1399" t="s">
        <v>5784</v>
      </c>
      <c r="B1399" t="str">
        <f>IFERROR(INDEX(Raw_Data!Q:Q,MATCH(Product_Master!A1399,Raw_Data!N:N,0)),"NOT FOUND")</f>
        <v>Green Bar Computer Printout Paper</v>
      </c>
      <c r="C1399" t="str">
        <f>IFERROR(INDEX(Raw_Data!O:O,MATCH(Product_Master!A1399,Raw_Data!N:N,0)),"NOT FOUND")</f>
        <v>Office Supplies</v>
      </c>
      <c r="D1399" t="str">
        <f>IFERROR(INDEX(Raw_Data!P:P,MATCH(Product_Master!A1399,Raw_Data!N:N,0)),"NOT FOUND")</f>
        <v>Paper</v>
      </c>
      <c r="E1399" s="11">
        <f>AVERAGEIF(Raw_Data!N:N,Product_Master!A1399,Raw_Data!R:R)</f>
        <v>171.47520000000003</v>
      </c>
      <c r="F1399" s="11">
        <f>AVERAGEIF(Raw_Data!N:N,Product_Master!A1399,Raw_Data!U:U)</f>
        <v>76.174560000000014</v>
      </c>
      <c r="G1399">
        <f>SUMIF(Raw_Data!N:N,Product_Master!A1399,Raw_Data!S:S)</f>
        <v>17</v>
      </c>
      <c r="H1399" s="11">
        <f>SUMIF(Raw_Data!N:N,Product_Master!A1399,Raw_Data!R:R)</f>
        <v>857.37600000000009</v>
      </c>
      <c r="I1399" s="13">
        <f t="shared" si="42"/>
        <v>44.423076923076927</v>
      </c>
      <c r="J1399" t="str">
        <f t="shared" si="43"/>
        <v>Medium</v>
      </c>
    </row>
    <row r="1400" spans="1:10" x14ac:dyDescent="0.3">
      <c r="A1400" t="s">
        <v>5786</v>
      </c>
      <c r="B1400" t="str">
        <f>IFERROR(INDEX(Raw_Data!Q:Q,MATCH(Product_Master!A1400,Raw_Data!N:N,0)),"NOT FOUND")</f>
        <v>Global Adaptabilites Bookcase, Cherry/Storm Gray Finish</v>
      </c>
      <c r="C1400" t="str">
        <f>IFERROR(INDEX(Raw_Data!O:O,MATCH(Product_Master!A1400,Raw_Data!N:N,0)),"NOT FOUND")</f>
        <v>Furniture</v>
      </c>
      <c r="D1400" t="str">
        <f>IFERROR(INDEX(Raw_Data!P:P,MATCH(Product_Master!A1400,Raw_Data!N:N,0)),"NOT FOUND")</f>
        <v>Bookcases</v>
      </c>
      <c r="E1400" s="11">
        <f>AVERAGEIF(Raw_Data!N:N,Product_Master!A1400,Raw_Data!R:R)</f>
        <v>1723.92</v>
      </c>
      <c r="F1400" s="11">
        <f>AVERAGEIF(Raw_Data!N:N,Product_Master!A1400,Raw_Data!U:U)</f>
        <v>103.43520000000001</v>
      </c>
      <c r="G1400">
        <f>SUMIF(Raw_Data!N:N,Product_Master!A1400,Raw_Data!S:S)</f>
        <v>8</v>
      </c>
      <c r="H1400" s="11">
        <f>SUMIF(Raw_Data!N:N,Product_Master!A1400,Raw_Data!R:R)</f>
        <v>3447.84</v>
      </c>
      <c r="I1400" s="13">
        <f t="shared" si="42"/>
        <v>6.0000000000000009</v>
      </c>
      <c r="J1400" t="str">
        <f t="shared" si="43"/>
        <v>High Performer</v>
      </c>
    </row>
    <row r="1401" spans="1:10" x14ac:dyDescent="0.3">
      <c r="A1401" t="s">
        <v>5788</v>
      </c>
      <c r="B1401" t="str">
        <f>IFERROR(INDEX(Raw_Data!Q:Q,MATCH(Product_Master!A1401,Raw_Data!N:N,0)),"NOT FOUND")</f>
        <v>GBC Pre-Punched Binding Paper, Plastic, White, 8-1/2" x 11"</v>
      </c>
      <c r="C1401" t="str">
        <f>IFERROR(INDEX(Raw_Data!O:O,MATCH(Product_Master!A1401,Raw_Data!N:N,0)),"NOT FOUND")</f>
        <v>Office Supplies</v>
      </c>
      <c r="D1401" t="str">
        <f>IFERROR(INDEX(Raw_Data!P:P,MATCH(Product_Master!A1401,Raw_Data!N:N,0)),"NOT FOUND")</f>
        <v>Binders</v>
      </c>
      <c r="E1401" s="11">
        <f>AVERAGEIF(Raw_Data!N:N,Product_Master!A1401,Raw_Data!R:R)</f>
        <v>38.775750000000002</v>
      </c>
      <c r="F1401" s="11">
        <f>AVERAGEIF(Raw_Data!N:N,Product_Master!A1401,Raw_Data!U:U)</f>
        <v>6.5558999999999994</v>
      </c>
      <c r="G1401">
        <f>SUMIF(Raw_Data!N:N,Product_Master!A1401,Raw_Data!S:S)</f>
        <v>31</v>
      </c>
      <c r="H1401" s="11">
        <f>SUMIF(Raw_Data!N:N,Product_Master!A1401,Raw_Data!R:R)</f>
        <v>310.20600000000002</v>
      </c>
      <c r="I1401" s="13">
        <f t="shared" si="42"/>
        <v>16.907216494845358</v>
      </c>
      <c r="J1401" t="str">
        <f t="shared" si="43"/>
        <v>Medium</v>
      </c>
    </row>
    <row r="1402" spans="1:10" x14ac:dyDescent="0.3">
      <c r="A1402" t="s">
        <v>5793</v>
      </c>
      <c r="B1402" t="str">
        <f>IFERROR(INDEX(Raw_Data!Q:Q,MATCH(Product_Master!A1402,Raw_Data!N:N,0)),"NOT FOUND")</f>
        <v>Google Nexus 5</v>
      </c>
      <c r="C1402" t="str">
        <f>IFERROR(INDEX(Raw_Data!O:O,MATCH(Product_Master!A1402,Raw_Data!N:N,0)),"NOT FOUND")</f>
        <v>Technology</v>
      </c>
      <c r="D1402" t="str">
        <f>IFERROR(INDEX(Raw_Data!P:P,MATCH(Product_Master!A1402,Raw_Data!N:N,0)),"NOT FOUND")</f>
        <v>Phones</v>
      </c>
      <c r="E1402" s="11">
        <f>AVERAGEIF(Raw_Data!N:N,Product_Master!A1402,Raw_Data!R:R)</f>
        <v>763.15760000000012</v>
      </c>
      <c r="F1402" s="11">
        <f>AVERAGEIF(Raw_Data!N:N,Product_Master!A1402,Raw_Data!U:U)</f>
        <v>142.19210000000004</v>
      </c>
      <c r="G1402">
        <f>SUMIF(Raw_Data!N:N,Product_Master!A1402,Raw_Data!S:S)</f>
        <v>23</v>
      </c>
      <c r="H1402" s="11">
        <f>SUMIF(Raw_Data!N:N,Product_Master!A1402,Raw_Data!R:R)</f>
        <v>3815.7880000000005</v>
      </c>
      <c r="I1402" s="13">
        <f t="shared" si="42"/>
        <v>18.632075471698116</v>
      </c>
      <c r="J1402" t="str">
        <f t="shared" si="43"/>
        <v>High Performer</v>
      </c>
    </row>
    <row r="1403" spans="1:10" x14ac:dyDescent="0.3">
      <c r="A1403" t="s">
        <v>5808</v>
      </c>
      <c r="B1403" t="str">
        <f>IFERROR(INDEX(Raw_Data!Q:Q,MATCH(Product_Master!A1403,Raw_Data!N:N,0)),"NOT FOUND")</f>
        <v>Global Italian Leather Office Chair</v>
      </c>
      <c r="C1403" t="str">
        <f>IFERROR(INDEX(Raw_Data!O:O,MATCH(Product_Master!A1403,Raw_Data!N:N,0)),"NOT FOUND")</f>
        <v>Furniture</v>
      </c>
      <c r="D1403" t="str">
        <f>IFERROR(INDEX(Raw_Data!P:P,MATCH(Product_Master!A1403,Raw_Data!N:N,0)),"NOT FOUND")</f>
        <v>Chairs</v>
      </c>
      <c r="E1403" s="11">
        <f>AVERAGEIF(Raw_Data!N:N,Product_Master!A1403,Raw_Data!R:R)</f>
        <v>484.62599999999998</v>
      </c>
      <c r="F1403" s="11">
        <f>AVERAGEIF(Raw_Data!N:N,Product_Master!A1403,Raw_Data!U:U)</f>
        <v>102.1644</v>
      </c>
      <c r="G1403">
        <f>SUMIF(Raw_Data!N:N,Product_Master!A1403,Raw_Data!S:S)</f>
        <v>8</v>
      </c>
      <c r="H1403" s="11">
        <f>SUMIF(Raw_Data!N:N,Product_Master!A1403,Raw_Data!R:R)</f>
        <v>969.25199999999995</v>
      </c>
      <c r="I1403" s="13">
        <f t="shared" si="42"/>
        <v>21.081081081081081</v>
      </c>
      <c r="J1403" t="str">
        <f t="shared" si="43"/>
        <v>Medium</v>
      </c>
    </row>
    <row r="1404" spans="1:10" x14ac:dyDescent="0.3">
      <c r="A1404" t="s">
        <v>5810</v>
      </c>
      <c r="B1404" t="str">
        <f>IFERROR(INDEX(Raw_Data!Q:Q,MATCH(Product_Master!A1404,Raw_Data!N:N,0)),"NOT FOUND")</f>
        <v>Advantus Motivational Note Cards</v>
      </c>
      <c r="C1404" t="str">
        <f>IFERROR(INDEX(Raw_Data!O:O,MATCH(Product_Master!A1404,Raw_Data!N:N,0)),"NOT FOUND")</f>
        <v>Office Supplies</v>
      </c>
      <c r="D1404" t="str">
        <f>IFERROR(INDEX(Raw_Data!P:P,MATCH(Product_Master!A1404,Raw_Data!N:N,0)),"NOT FOUND")</f>
        <v>Paper</v>
      </c>
      <c r="E1404" s="11">
        <f>AVERAGEIF(Raw_Data!N:N,Product_Master!A1404,Raw_Data!R:R)</f>
        <v>45.588000000000001</v>
      </c>
      <c r="F1404" s="11">
        <f>AVERAGEIF(Raw_Data!N:N,Product_Master!A1404,Raw_Data!U:U)</f>
        <v>18.864000000000001</v>
      </c>
      <c r="G1404">
        <f>SUMIF(Raw_Data!N:N,Product_Master!A1404,Raw_Data!S:S)</f>
        <v>20</v>
      </c>
      <c r="H1404" s="11">
        <f>SUMIF(Raw_Data!N:N,Product_Master!A1404,Raw_Data!R:R)</f>
        <v>227.94</v>
      </c>
      <c r="I1404" s="13">
        <f t="shared" si="42"/>
        <v>41.379310344827587</v>
      </c>
      <c r="J1404" t="str">
        <f t="shared" si="43"/>
        <v>Low Performer</v>
      </c>
    </row>
    <row r="1405" spans="1:10" x14ac:dyDescent="0.3">
      <c r="A1405" t="s">
        <v>5820</v>
      </c>
      <c r="B1405" t="str">
        <f>IFERROR(INDEX(Raw_Data!Q:Q,MATCH(Product_Master!A1405,Raw_Data!N:N,0)),"NOT FOUND")</f>
        <v>Avery Flip-Chart Easel Binder, Black</v>
      </c>
      <c r="C1405" t="str">
        <f>IFERROR(INDEX(Raw_Data!O:O,MATCH(Product_Master!A1405,Raw_Data!N:N,0)),"NOT FOUND")</f>
        <v>Office Supplies</v>
      </c>
      <c r="D1405" t="str">
        <f>IFERROR(INDEX(Raw_Data!P:P,MATCH(Product_Master!A1405,Raw_Data!N:N,0)),"NOT FOUND")</f>
        <v>Binders</v>
      </c>
      <c r="E1405" s="11">
        <f>AVERAGEIF(Raw_Data!N:N,Product_Master!A1405,Raw_Data!R:R)</f>
        <v>59.866500000000002</v>
      </c>
      <c r="F1405" s="11">
        <f>AVERAGEIF(Raw_Data!N:N,Product_Master!A1405,Raw_Data!U:U)</f>
        <v>9.4555500000000006</v>
      </c>
      <c r="G1405">
        <f>SUMIF(Raw_Data!N:N,Product_Master!A1405,Raw_Data!S:S)</f>
        <v>17</v>
      </c>
      <c r="H1405" s="11">
        <f>SUMIF(Raw_Data!N:N,Product_Master!A1405,Raw_Data!R:R)</f>
        <v>239.46600000000001</v>
      </c>
      <c r="I1405" s="13">
        <f t="shared" si="42"/>
        <v>15.794392523364486</v>
      </c>
      <c r="J1405" t="str">
        <f t="shared" si="43"/>
        <v>Low Performer</v>
      </c>
    </row>
    <row r="1406" spans="1:10" x14ac:dyDescent="0.3">
      <c r="A1406" t="s">
        <v>5822</v>
      </c>
      <c r="B1406" t="str">
        <f>IFERROR(INDEX(Raw_Data!Q:Q,MATCH(Product_Master!A1406,Raw_Data!N:N,0)),"NOT FOUND")</f>
        <v>I.R.I.S IRISCard Anywhere 5 Card Scanner</v>
      </c>
      <c r="C1406" t="str">
        <f>IFERROR(INDEX(Raw_Data!O:O,MATCH(Product_Master!A1406,Raw_Data!N:N,0)),"NOT FOUND")</f>
        <v>Technology</v>
      </c>
      <c r="D1406" t="str">
        <f>IFERROR(INDEX(Raw_Data!P:P,MATCH(Product_Master!A1406,Raw_Data!N:N,0)),"NOT FOUND")</f>
        <v>Machines</v>
      </c>
      <c r="E1406" s="11">
        <f>AVERAGEIF(Raw_Data!N:N,Product_Master!A1406,Raw_Data!R:R)</f>
        <v>350.97300000000001</v>
      </c>
      <c r="F1406" s="11">
        <f>AVERAGEIF(Raw_Data!N:N,Product_Master!A1406,Raw_Data!U:U)</f>
        <v>152.0883</v>
      </c>
      <c r="G1406">
        <f>SUMIF(Raw_Data!N:N,Product_Master!A1406,Raw_Data!S:S)</f>
        <v>3</v>
      </c>
      <c r="H1406" s="11">
        <f>SUMIF(Raw_Data!N:N,Product_Master!A1406,Raw_Data!R:R)</f>
        <v>350.97300000000001</v>
      </c>
      <c r="I1406" s="13">
        <f t="shared" si="42"/>
        <v>43.333333333333336</v>
      </c>
      <c r="J1406" t="str">
        <f t="shared" si="43"/>
        <v>Medium</v>
      </c>
    </row>
    <row r="1407" spans="1:10" x14ac:dyDescent="0.3">
      <c r="A1407" t="s">
        <v>5824</v>
      </c>
      <c r="B1407" t="str">
        <f>IFERROR(INDEX(Raw_Data!Q:Q,MATCH(Product_Master!A1407,Raw_Data!N:N,0)),"NOT FOUND")</f>
        <v>Ativa D5772 2-Line 5.8GHz Digital Expandable Corded/Cordless Phone System with Answering &amp; Caller ID/Call Waiting, Black/Silver</v>
      </c>
      <c r="C1407" t="str">
        <f>IFERROR(INDEX(Raw_Data!O:O,MATCH(Product_Master!A1407,Raw_Data!N:N,0)),"NOT FOUND")</f>
        <v>Technology</v>
      </c>
      <c r="D1407" t="str">
        <f>IFERROR(INDEX(Raw_Data!P:P,MATCH(Product_Master!A1407,Raw_Data!N:N,0)),"NOT FOUND")</f>
        <v>Phones</v>
      </c>
      <c r="E1407" s="11">
        <f>AVERAGEIF(Raw_Data!N:N,Product_Master!A1407,Raw_Data!R:R)</f>
        <v>494.97</v>
      </c>
      <c r="F1407" s="11">
        <f>AVERAGEIF(Raw_Data!N:N,Product_Master!A1407,Raw_Data!U:U)</f>
        <v>148.49100000000001</v>
      </c>
      <c r="G1407">
        <f>SUMIF(Raw_Data!N:N,Product_Master!A1407,Raw_Data!S:S)</f>
        <v>12</v>
      </c>
      <c r="H1407" s="11">
        <f>SUMIF(Raw_Data!N:N,Product_Master!A1407,Raw_Data!R:R)</f>
        <v>1979.88</v>
      </c>
      <c r="I1407" s="13">
        <f t="shared" si="42"/>
        <v>30</v>
      </c>
      <c r="J1407" t="str">
        <f t="shared" si="43"/>
        <v>High Performer</v>
      </c>
    </row>
    <row r="1408" spans="1:10" x14ac:dyDescent="0.3">
      <c r="A1408" t="s">
        <v>5829</v>
      </c>
      <c r="B1408" t="str">
        <f>IFERROR(INDEX(Raw_Data!Q:Q,MATCH(Product_Master!A1408,Raw_Data!N:N,0)),"NOT FOUND")</f>
        <v>Ibico Presentation Index for Binding Systems</v>
      </c>
      <c r="C1408" t="str">
        <f>IFERROR(INDEX(Raw_Data!O:O,MATCH(Product_Master!A1408,Raw_Data!N:N,0)),"NOT FOUND")</f>
        <v>Office Supplies</v>
      </c>
      <c r="D1408" t="str">
        <f>IFERROR(INDEX(Raw_Data!P:P,MATCH(Product_Master!A1408,Raw_Data!N:N,0)),"NOT FOUND")</f>
        <v>Binders</v>
      </c>
      <c r="E1408" s="11">
        <f>AVERAGEIF(Raw_Data!N:N,Product_Master!A1408,Raw_Data!R:R)</f>
        <v>10.291142857142857</v>
      </c>
      <c r="F1408" s="11">
        <f>AVERAGEIF(Raw_Data!N:N,Product_Master!A1408,Raw_Data!U:U)</f>
        <v>2.1548857142857143</v>
      </c>
      <c r="G1408">
        <f>SUMIF(Raw_Data!N:N,Product_Master!A1408,Raw_Data!S:S)</f>
        <v>27</v>
      </c>
      <c r="H1408" s="11">
        <f>SUMIF(Raw_Data!N:N,Product_Master!A1408,Raw_Data!R:R)</f>
        <v>72.037999999999997</v>
      </c>
      <c r="I1408" s="13">
        <f t="shared" si="42"/>
        <v>20.939226519337019</v>
      </c>
      <c r="J1408" t="str">
        <f t="shared" si="43"/>
        <v>Low Performer</v>
      </c>
    </row>
    <row r="1409" spans="1:10" x14ac:dyDescent="0.3">
      <c r="A1409" t="s">
        <v>5832</v>
      </c>
      <c r="B1409" t="str">
        <f>IFERROR(INDEX(Raw_Data!Q:Q,MATCH(Product_Master!A1409,Raw_Data!N:N,0)),"NOT FOUND")</f>
        <v>Adams "While You Were Out" Message Pads</v>
      </c>
      <c r="C1409" t="str">
        <f>IFERROR(INDEX(Raw_Data!O:O,MATCH(Product_Master!A1409,Raw_Data!N:N,0)),"NOT FOUND")</f>
        <v>Office Supplies</v>
      </c>
      <c r="D1409" t="str">
        <f>IFERROR(INDEX(Raw_Data!P:P,MATCH(Product_Master!A1409,Raw_Data!N:N,0)),"NOT FOUND")</f>
        <v>Paper</v>
      </c>
      <c r="E1409" s="11">
        <f>AVERAGEIF(Raw_Data!N:N,Product_Master!A1409,Raw_Data!R:R)</f>
        <v>14.569599999999999</v>
      </c>
      <c r="F1409" s="11">
        <f>AVERAGEIF(Raw_Data!N:N,Product_Master!A1409,Raw_Data!U:U)</f>
        <v>6.28</v>
      </c>
      <c r="G1409">
        <f>SUMIF(Raw_Data!N:N,Product_Master!A1409,Raw_Data!S:S)</f>
        <v>24</v>
      </c>
      <c r="H1409" s="11">
        <f>SUMIF(Raw_Data!N:N,Product_Master!A1409,Raw_Data!R:R)</f>
        <v>72.847999999999999</v>
      </c>
      <c r="I1409" s="13">
        <f t="shared" si="42"/>
        <v>43.103448275862071</v>
      </c>
      <c r="J1409" t="str">
        <f t="shared" si="43"/>
        <v>Low Performer</v>
      </c>
    </row>
    <row r="1410" spans="1:10" x14ac:dyDescent="0.3">
      <c r="A1410" t="s">
        <v>5838</v>
      </c>
      <c r="B1410" t="str">
        <f>IFERROR(INDEX(Raw_Data!Q:Q,MATCH(Product_Master!A1410,Raw_Data!N:N,0)),"NOT FOUND")</f>
        <v>Wirebound Four 2-3/4 x 5 Forms per Page, 400 Sets per Book</v>
      </c>
      <c r="C1410" t="str">
        <f>IFERROR(INDEX(Raw_Data!O:O,MATCH(Product_Master!A1410,Raw_Data!N:N,0)),"NOT FOUND")</f>
        <v>Office Supplies</v>
      </c>
      <c r="D1410" t="str">
        <f>IFERROR(INDEX(Raw_Data!P:P,MATCH(Product_Master!A1410,Raw_Data!N:N,0)),"NOT FOUND")</f>
        <v>Paper</v>
      </c>
      <c r="E1410" s="11">
        <f>AVERAGEIF(Raw_Data!N:N,Product_Master!A1410,Raw_Data!R:R)</f>
        <v>19.995000000000001</v>
      </c>
      <c r="F1410" s="11">
        <f>AVERAGEIF(Raw_Data!N:N,Product_Master!A1410,Raw_Data!U:U)</f>
        <v>7.9334999999999996</v>
      </c>
      <c r="G1410">
        <f>SUMIF(Raw_Data!N:N,Product_Master!A1410,Raw_Data!S:S)</f>
        <v>22</v>
      </c>
      <c r="H1410" s="11">
        <f>SUMIF(Raw_Data!N:N,Product_Master!A1410,Raw_Data!R:R)</f>
        <v>119.97</v>
      </c>
      <c r="I1410" s="13">
        <f t="shared" si="42"/>
        <v>39.677419354838705</v>
      </c>
      <c r="J1410" t="str">
        <f t="shared" si="43"/>
        <v>Low Performer</v>
      </c>
    </row>
    <row r="1411" spans="1:10" x14ac:dyDescent="0.3">
      <c r="A1411" t="s">
        <v>5840</v>
      </c>
      <c r="B1411" t="str">
        <f>IFERROR(INDEX(Raw_Data!Q:Q,MATCH(Product_Master!A1411,Raw_Data!N:N,0)),"NOT FOUND")</f>
        <v>AT&amp;T 17929 Lendline Telephone</v>
      </c>
      <c r="C1411" t="str">
        <f>IFERROR(INDEX(Raw_Data!O:O,MATCH(Product_Master!A1411,Raw_Data!N:N,0)),"NOT FOUND")</f>
        <v>Technology</v>
      </c>
      <c r="D1411" t="str">
        <f>IFERROR(INDEX(Raw_Data!P:P,MATCH(Product_Master!A1411,Raw_Data!N:N,0)),"NOT FOUND")</f>
        <v>Phones</v>
      </c>
      <c r="E1411" s="11">
        <f>AVERAGEIF(Raw_Data!N:N,Product_Master!A1411,Raw_Data!R:R)</f>
        <v>133.91040000000001</v>
      </c>
      <c r="F1411" s="11">
        <f>AVERAGEIF(Raw_Data!N:N,Product_Master!A1411,Raw_Data!U:U)</f>
        <v>16.738800000000001</v>
      </c>
      <c r="G1411">
        <f>SUMIF(Raw_Data!N:N,Product_Master!A1411,Raw_Data!S:S)</f>
        <v>35</v>
      </c>
      <c r="H1411" s="11">
        <f>SUMIF(Raw_Data!N:N,Product_Master!A1411,Raw_Data!R:R)</f>
        <v>1339.104</v>
      </c>
      <c r="I1411" s="13">
        <f t="shared" ref="I1411:I1474" si="44">IF(E1411&gt;0,(F1411/E1411)*100,0)</f>
        <v>12.5</v>
      </c>
      <c r="J1411" t="str">
        <f t="shared" ref="J1411:J1474" si="45">IF(H1411&gt;=1234,"High Performer",IF(H1411&gt;=295,"Medium","Low Performer"))</f>
        <v>High Performer</v>
      </c>
    </row>
    <row r="1412" spans="1:10" x14ac:dyDescent="0.3">
      <c r="A1412" t="s">
        <v>5848</v>
      </c>
      <c r="B1412" t="str">
        <f>IFERROR(INDEX(Raw_Data!Q:Q,MATCH(Product_Master!A1412,Raw_Data!N:N,0)),"NOT FOUND")</f>
        <v>Hewlett-Packard Deskjet 6540 Color Inkjet Printer</v>
      </c>
      <c r="C1412" t="str">
        <f>IFERROR(INDEX(Raw_Data!O:O,MATCH(Product_Master!A1412,Raw_Data!N:N,0)),"NOT FOUND")</f>
        <v>Technology</v>
      </c>
      <c r="D1412" t="str">
        <f>IFERROR(INDEX(Raw_Data!P:P,MATCH(Product_Master!A1412,Raw_Data!N:N,0)),"NOT FOUND")</f>
        <v>Machines</v>
      </c>
      <c r="E1412" s="11">
        <f>AVERAGEIF(Raw_Data!N:N,Product_Master!A1412,Raw_Data!R:R)</f>
        <v>698.10500000000002</v>
      </c>
      <c r="F1412" s="11">
        <f>AVERAGEIF(Raw_Data!N:N,Product_Master!A1412,Raw_Data!U:U)</f>
        <v>69.810500000000005</v>
      </c>
      <c r="G1412">
        <f>SUMIF(Raw_Data!N:N,Product_Master!A1412,Raw_Data!S:S)</f>
        <v>6</v>
      </c>
      <c r="H1412" s="11">
        <f>SUMIF(Raw_Data!N:N,Product_Master!A1412,Raw_Data!R:R)</f>
        <v>1396.21</v>
      </c>
      <c r="I1412" s="13">
        <f t="shared" si="44"/>
        <v>10</v>
      </c>
      <c r="J1412" t="str">
        <f t="shared" si="45"/>
        <v>High Performer</v>
      </c>
    </row>
    <row r="1413" spans="1:10" x14ac:dyDescent="0.3">
      <c r="A1413" t="s">
        <v>5850</v>
      </c>
      <c r="B1413" t="str">
        <f>IFERROR(INDEX(Raw_Data!Q:Q,MATCH(Product_Master!A1413,Raw_Data!N:N,0)),"NOT FOUND")</f>
        <v>Cisco TelePresence System EX90 Videoconferencing Unit</v>
      </c>
      <c r="C1413" t="str">
        <f>IFERROR(INDEX(Raw_Data!O:O,MATCH(Product_Master!A1413,Raw_Data!N:N,0)),"NOT FOUND")</f>
        <v>Technology</v>
      </c>
      <c r="D1413" t="str">
        <f>IFERROR(INDEX(Raw_Data!P:P,MATCH(Product_Master!A1413,Raw_Data!N:N,0)),"NOT FOUND")</f>
        <v>Machines</v>
      </c>
      <c r="E1413" s="11">
        <f>AVERAGEIF(Raw_Data!N:N,Product_Master!A1413,Raw_Data!R:R)</f>
        <v>22638.48</v>
      </c>
      <c r="F1413" s="11">
        <f>AVERAGEIF(Raw_Data!N:N,Product_Master!A1413,Raw_Data!U:U)</f>
        <v>-1811.0784000000001</v>
      </c>
      <c r="G1413">
        <f>SUMIF(Raw_Data!N:N,Product_Master!A1413,Raw_Data!S:S)</f>
        <v>6</v>
      </c>
      <c r="H1413" s="11">
        <f>SUMIF(Raw_Data!N:N,Product_Master!A1413,Raw_Data!R:R)</f>
        <v>22638.48</v>
      </c>
      <c r="I1413" s="13">
        <f t="shared" si="44"/>
        <v>-8</v>
      </c>
      <c r="J1413" t="str">
        <f t="shared" si="45"/>
        <v>High Performer</v>
      </c>
    </row>
    <row r="1414" spans="1:10" x14ac:dyDescent="0.3">
      <c r="A1414" t="s">
        <v>5852</v>
      </c>
      <c r="B1414" t="str">
        <f>IFERROR(INDEX(Raw_Data!Q:Q,MATCH(Product_Master!A1414,Raw_Data!N:N,0)),"NOT FOUND")</f>
        <v>Avery Fluorescent Highlighter Four-Color Set</v>
      </c>
      <c r="C1414" t="str">
        <f>IFERROR(INDEX(Raw_Data!O:O,MATCH(Product_Master!A1414,Raw_Data!N:N,0)),"NOT FOUND")</f>
        <v>Office Supplies</v>
      </c>
      <c r="D1414" t="str">
        <f>IFERROR(INDEX(Raw_Data!P:P,MATCH(Product_Master!A1414,Raw_Data!N:N,0)),"NOT FOUND")</f>
        <v>Art</v>
      </c>
      <c r="E1414" s="11">
        <f>AVERAGEIF(Raw_Data!N:N,Product_Master!A1414,Raw_Data!R:R)</f>
        <v>8.1829999999999981</v>
      </c>
      <c r="F1414" s="11">
        <f>AVERAGEIF(Raw_Data!N:N,Product_Master!A1414,Raw_Data!U:U)</f>
        <v>1.1689999999999998</v>
      </c>
      <c r="G1414">
        <f>SUMIF(Raw_Data!N:N,Product_Master!A1414,Raw_Data!S:S)</f>
        <v>24</v>
      </c>
      <c r="H1414" s="11">
        <f>SUMIF(Raw_Data!N:N,Product_Master!A1414,Raw_Data!R:R)</f>
        <v>65.463999999999984</v>
      </c>
      <c r="I1414" s="13">
        <f t="shared" si="44"/>
        <v>14.285714285714288</v>
      </c>
      <c r="J1414" t="str">
        <f t="shared" si="45"/>
        <v>Low Performer</v>
      </c>
    </row>
    <row r="1415" spans="1:10" x14ac:dyDescent="0.3">
      <c r="A1415" t="s">
        <v>5855</v>
      </c>
      <c r="B1415" t="str">
        <f>IFERROR(INDEX(Raw_Data!Q:Q,MATCH(Product_Master!A1415,Raw_Data!N:N,0)),"NOT FOUND")</f>
        <v>Xerox 1944</v>
      </c>
      <c r="C1415" t="str">
        <f>IFERROR(INDEX(Raw_Data!O:O,MATCH(Product_Master!A1415,Raw_Data!N:N,0)),"NOT FOUND")</f>
        <v>Office Supplies</v>
      </c>
      <c r="D1415" t="str">
        <f>IFERROR(INDEX(Raw_Data!P:P,MATCH(Product_Master!A1415,Raw_Data!N:N,0)),"NOT FOUND")</f>
        <v>Paper</v>
      </c>
      <c r="E1415" s="11">
        <f>AVERAGEIF(Raw_Data!N:N,Product_Master!A1415,Raw_Data!R:R)</f>
        <v>95.608000000000004</v>
      </c>
      <c r="F1415" s="11">
        <f>AVERAGEIF(Raw_Data!N:N,Product_Master!A1415,Raw_Data!U:U)</f>
        <v>42.894399999999997</v>
      </c>
      <c r="G1415">
        <f>SUMIF(Raw_Data!N:N,Product_Master!A1415,Raw_Data!S:S)</f>
        <v>16</v>
      </c>
      <c r="H1415" s="11">
        <f>SUMIF(Raw_Data!N:N,Product_Master!A1415,Raw_Data!R:R)</f>
        <v>573.64800000000002</v>
      </c>
      <c r="I1415" s="13">
        <f t="shared" si="44"/>
        <v>44.864864864864863</v>
      </c>
      <c r="J1415" t="str">
        <f t="shared" si="45"/>
        <v>Medium</v>
      </c>
    </row>
    <row r="1416" spans="1:10" x14ac:dyDescent="0.3">
      <c r="A1416" t="s">
        <v>5859</v>
      </c>
      <c r="B1416" t="str">
        <f>IFERROR(INDEX(Raw_Data!Q:Q,MATCH(Product_Master!A1416,Raw_Data!N:N,0)),"NOT FOUND")</f>
        <v>Xerox 215</v>
      </c>
      <c r="C1416" t="str">
        <f>IFERROR(INDEX(Raw_Data!O:O,MATCH(Product_Master!A1416,Raw_Data!N:N,0)),"NOT FOUND")</f>
        <v>Office Supplies</v>
      </c>
      <c r="D1416" t="str">
        <f>IFERROR(INDEX(Raw_Data!P:P,MATCH(Product_Master!A1416,Raw_Data!N:N,0)),"NOT FOUND")</f>
        <v>Paper</v>
      </c>
      <c r="E1416" s="11">
        <f>AVERAGEIF(Raw_Data!N:N,Product_Master!A1416,Raw_Data!R:R)</f>
        <v>22.68</v>
      </c>
      <c r="F1416" s="11">
        <f>AVERAGEIF(Raw_Data!N:N,Product_Master!A1416,Raw_Data!U:U)</f>
        <v>10.8864</v>
      </c>
      <c r="G1416">
        <f>SUMIF(Raw_Data!N:N,Product_Master!A1416,Raw_Data!S:S)</f>
        <v>7</v>
      </c>
      <c r="H1416" s="11">
        <f>SUMIF(Raw_Data!N:N,Product_Master!A1416,Raw_Data!R:R)</f>
        <v>45.36</v>
      </c>
      <c r="I1416" s="13">
        <f t="shared" si="44"/>
        <v>48</v>
      </c>
      <c r="J1416" t="str">
        <f t="shared" si="45"/>
        <v>Low Performer</v>
      </c>
    </row>
    <row r="1417" spans="1:10" x14ac:dyDescent="0.3">
      <c r="A1417" t="s">
        <v>5861</v>
      </c>
      <c r="B1417" t="str">
        <f>IFERROR(INDEX(Raw_Data!Q:Q,MATCH(Product_Master!A1417,Raw_Data!N:N,0)),"NOT FOUND")</f>
        <v>Xerox 1885</v>
      </c>
      <c r="C1417" t="str">
        <f>IFERROR(INDEX(Raw_Data!O:O,MATCH(Product_Master!A1417,Raw_Data!N:N,0)),"NOT FOUND")</f>
        <v>Office Supplies</v>
      </c>
      <c r="D1417" t="str">
        <f>IFERROR(INDEX(Raw_Data!P:P,MATCH(Product_Master!A1417,Raw_Data!N:N,0)),"NOT FOUND")</f>
        <v>Paper</v>
      </c>
      <c r="E1417" s="11">
        <f>AVERAGEIF(Raw_Data!N:N,Product_Master!A1417,Raw_Data!R:R)</f>
        <v>192.16</v>
      </c>
      <c r="F1417" s="11">
        <f>AVERAGEIF(Raw_Data!N:N,Product_Master!A1417,Raw_Data!U:U)</f>
        <v>92.236799999999988</v>
      </c>
      <c r="G1417">
        <f>SUMIF(Raw_Data!N:N,Product_Master!A1417,Raw_Data!S:S)</f>
        <v>20</v>
      </c>
      <c r="H1417" s="11">
        <f>SUMIF(Raw_Data!N:N,Product_Master!A1417,Raw_Data!R:R)</f>
        <v>960.8</v>
      </c>
      <c r="I1417" s="13">
        <f t="shared" si="44"/>
        <v>47.999999999999993</v>
      </c>
      <c r="J1417" t="str">
        <f t="shared" si="45"/>
        <v>Medium</v>
      </c>
    </row>
    <row r="1418" spans="1:10" x14ac:dyDescent="0.3">
      <c r="A1418" t="s">
        <v>5864</v>
      </c>
      <c r="B1418" t="str">
        <f>IFERROR(INDEX(Raw_Data!Q:Q,MATCH(Product_Master!A1418,Raw_Data!N:N,0)),"NOT FOUND")</f>
        <v>Computer Room Manger, 14"</v>
      </c>
      <c r="C1418" t="str">
        <f>IFERROR(INDEX(Raw_Data!O:O,MATCH(Product_Master!A1418,Raw_Data!N:N,0)),"NOT FOUND")</f>
        <v>Furniture</v>
      </c>
      <c r="D1418" t="str">
        <f>IFERROR(INDEX(Raw_Data!P:P,MATCH(Product_Master!A1418,Raw_Data!N:N,0)),"NOT FOUND")</f>
        <v>Furnishings</v>
      </c>
      <c r="E1418" s="11">
        <f>AVERAGEIF(Raw_Data!N:N,Product_Master!A1418,Raw_Data!R:R)</f>
        <v>90.943999999999988</v>
      </c>
      <c r="F1418" s="11">
        <f>AVERAGEIF(Raw_Data!N:N,Product_Master!A1418,Raw_Data!U:U)</f>
        <v>25.6128</v>
      </c>
      <c r="G1418">
        <f>SUMIF(Raw_Data!N:N,Product_Master!A1418,Raw_Data!S:S)</f>
        <v>22</v>
      </c>
      <c r="H1418" s="11">
        <f>SUMIF(Raw_Data!N:N,Product_Master!A1418,Raw_Data!R:R)</f>
        <v>636.60799999999995</v>
      </c>
      <c r="I1418" s="13">
        <f t="shared" si="44"/>
        <v>28.163265306122454</v>
      </c>
      <c r="J1418" t="str">
        <f t="shared" si="45"/>
        <v>Medium</v>
      </c>
    </row>
    <row r="1419" spans="1:10" x14ac:dyDescent="0.3">
      <c r="A1419" t="s">
        <v>5873</v>
      </c>
      <c r="B1419" t="str">
        <f>IFERROR(INDEX(Raw_Data!Q:Q,MATCH(Product_Master!A1419,Raw_Data!N:N,0)),"NOT FOUND")</f>
        <v>Plantronics Voyager Pro HD - Bluetooth Headset</v>
      </c>
      <c r="C1419" t="str">
        <f>IFERROR(INDEX(Raw_Data!O:O,MATCH(Product_Master!A1419,Raw_Data!N:N,0)),"NOT FOUND")</f>
        <v>Technology</v>
      </c>
      <c r="D1419" t="str">
        <f>IFERROR(INDEX(Raw_Data!P:P,MATCH(Product_Master!A1419,Raw_Data!N:N,0)),"NOT FOUND")</f>
        <v>Phones</v>
      </c>
      <c r="E1419" s="11">
        <f>AVERAGEIF(Raw_Data!N:N,Product_Master!A1419,Raw_Data!R:R)</f>
        <v>244.36240000000004</v>
      </c>
      <c r="F1419" s="11">
        <f>AVERAGEIF(Raw_Data!N:N,Product_Master!A1419,Raw_Data!U:U)</f>
        <v>75.388400000000004</v>
      </c>
      <c r="G1419">
        <f>SUMIF(Raw_Data!N:N,Product_Master!A1419,Raw_Data!S:S)</f>
        <v>25</v>
      </c>
      <c r="H1419" s="11">
        <f>SUMIF(Raw_Data!N:N,Product_Master!A1419,Raw_Data!R:R)</f>
        <v>1221.8120000000001</v>
      </c>
      <c r="I1419" s="13">
        <f t="shared" si="44"/>
        <v>30.851063829787229</v>
      </c>
      <c r="J1419" t="str">
        <f t="shared" si="45"/>
        <v>Medium</v>
      </c>
    </row>
    <row r="1420" spans="1:10" x14ac:dyDescent="0.3">
      <c r="A1420" t="s">
        <v>5879</v>
      </c>
      <c r="B1420" t="str">
        <f>IFERROR(INDEX(Raw_Data!Q:Q,MATCH(Product_Master!A1420,Raw_Data!N:N,0)),"NOT FOUND")</f>
        <v>AT&amp;T EL51110 DECT</v>
      </c>
      <c r="C1420" t="str">
        <f>IFERROR(INDEX(Raw_Data!O:O,MATCH(Product_Master!A1420,Raw_Data!N:N,0)),"NOT FOUND")</f>
        <v>Technology</v>
      </c>
      <c r="D1420" t="str">
        <f>IFERROR(INDEX(Raw_Data!P:P,MATCH(Product_Master!A1420,Raw_Data!N:N,0)),"NOT FOUND")</f>
        <v>Phones</v>
      </c>
      <c r="E1420" s="11">
        <f>AVERAGEIF(Raw_Data!N:N,Product_Master!A1420,Raw_Data!R:R)</f>
        <v>377.97</v>
      </c>
      <c r="F1420" s="11">
        <f>AVERAGEIF(Raw_Data!N:N,Product_Master!A1420,Raw_Data!U:U)</f>
        <v>109.6113</v>
      </c>
      <c r="G1420">
        <f>SUMIF(Raw_Data!N:N,Product_Master!A1420,Raw_Data!S:S)</f>
        <v>3</v>
      </c>
      <c r="H1420" s="11">
        <f>SUMIF(Raw_Data!N:N,Product_Master!A1420,Raw_Data!R:R)</f>
        <v>377.97</v>
      </c>
      <c r="I1420" s="13">
        <f t="shared" si="44"/>
        <v>28.999999999999996</v>
      </c>
      <c r="J1420" t="str">
        <f t="shared" si="45"/>
        <v>Medium</v>
      </c>
    </row>
    <row r="1421" spans="1:10" x14ac:dyDescent="0.3">
      <c r="A1421" t="s">
        <v>5897</v>
      </c>
      <c r="B1421" t="str">
        <f>IFERROR(INDEX(Raw_Data!Q:Q,MATCH(Product_Master!A1421,Raw_Data!N:N,0)),"NOT FOUND")</f>
        <v>BlackBerry Q10</v>
      </c>
      <c r="C1421" t="str">
        <f>IFERROR(INDEX(Raw_Data!O:O,MATCH(Product_Master!A1421,Raw_Data!N:N,0)),"NOT FOUND")</f>
        <v>Technology</v>
      </c>
      <c r="D1421" t="str">
        <f>IFERROR(INDEX(Raw_Data!P:P,MATCH(Product_Master!A1421,Raw_Data!N:N,0)),"NOT FOUND")</f>
        <v>Phones</v>
      </c>
      <c r="E1421" s="11">
        <f>AVERAGEIF(Raw_Data!N:N,Product_Master!A1421,Raw_Data!R:R)</f>
        <v>516.55900000000008</v>
      </c>
      <c r="F1421" s="11">
        <f>AVERAGEIF(Raw_Data!N:N,Product_Master!A1421,Raw_Data!U:U)</f>
        <v>91.342750000000009</v>
      </c>
      <c r="G1421">
        <f>SUMIF(Raw_Data!N:N,Product_Master!A1421,Raw_Data!S:S)</f>
        <v>27</v>
      </c>
      <c r="H1421" s="11">
        <f>SUMIF(Raw_Data!N:N,Product_Master!A1421,Raw_Data!R:R)</f>
        <v>3099.3540000000003</v>
      </c>
      <c r="I1421" s="13">
        <f t="shared" si="44"/>
        <v>17.682926829268293</v>
      </c>
      <c r="J1421" t="str">
        <f t="shared" si="45"/>
        <v>High Performer</v>
      </c>
    </row>
    <row r="1422" spans="1:10" x14ac:dyDescent="0.3">
      <c r="A1422" t="s">
        <v>5901</v>
      </c>
      <c r="B1422" t="str">
        <f>IFERROR(INDEX(Raw_Data!Q:Q,MATCH(Product_Master!A1422,Raw_Data!N:N,0)),"NOT FOUND")</f>
        <v>Compact Automatic Electric Letter Opener</v>
      </c>
      <c r="C1422" t="str">
        <f>IFERROR(INDEX(Raw_Data!O:O,MATCH(Product_Master!A1422,Raw_Data!N:N,0)),"NOT FOUND")</f>
        <v>Office Supplies</v>
      </c>
      <c r="D1422" t="str">
        <f>IFERROR(INDEX(Raw_Data!P:P,MATCH(Product_Master!A1422,Raw_Data!N:N,0)),"NOT FOUND")</f>
        <v>Supplies</v>
      </c>
      <c r="E1422" s="11">
        <f>AVERAGEIF(Raw_Data!N:N,Product_Master!A1422,Raw_Data!R:R)</f>
        <v>372.84375</v>
      </c>
      <c r="F1422" s="11">
        <f>AVERAGEIF(Raw_Data!N:N,Product_Master!A1422,Raw_Data!U:U)</f>
        <v>-7.1586000000000007</v>
      </c>
      <c r="G1422">
        <f>SUMIF(Raw_Data!N:N,Product_Master!A1422,Raw_Data!S:S)</f>
        <v>26</v>
      </c>
      <c r="H1422" s="11">
        <f>SUMIF(Raw_Data!N:N,Product_Master!A1422,Raw_Data!R:R)</f>
        <v>2982.75</v>
      </c>
      <c r="I1422" s="13">
        <f t="shared" si="44"/>
        <v>-1.9200000000000002</v>
      </c>
      <c r="J1422" t="str">
        <f t="shared" si="45"/>
        <v>High Performer</v>
      </c>
    </row>
    <row r="1423" spans="1:10" x14ac:dyDescent="0.3">
      <c r="A1423" t="s">
        <v>5903</v>
      </c>
      <c r="B1423" t="str">
        <f>IFERROR(INDEX(Raw_Data!Q:Q,MATCH(Product_Master!A1423,Raw_Data!N:N,0)),"NOT FOUND")</f>
        <v>SanDisk Ultra 16 GB MicroSDHC Class 10 Memory Card</v>
      </c>
      <c r="C1423" t="str">
        <f>IFERROR(INDEX(Raw_Data!O:O,MATCH(Product_Master!A1423,Raw_Data!N:N,0)),"NOT FOUND")</f>
        <v>Technology</v>
      </c>
      <c r="D1423" t="str">
        <f>IFERROR(INDEX(Raw_Data!P:P,MATCH(Product_Master!A1423,Raw_Data!N:N,0)),"NOT FOUND")</f>
        <v>Accessories</v>
      </c>
      <c r="E1423" s="11">
        <f>AVERAGEIF(Raw_Data!N:N,Product_Master!A1423,Raw_Data!R:R)</f>
        <v>47.13514285714286</v>
      </c>
      <c r="F1423" s="11">
        <f>AVERAGEIF(Raw_Data!N:N,Product_Master!A1423,Raw_Data!U:U)</f>
        <v>-6.9403714285714289</v>
      </c>
      <c r="G1423">
        <f>SUMIF(Raw_Data!N:N,Product_Master!A1423,Raw_Data!S:S)</f>
        <v>31</v>
      </c>
      <c r="H1423" s="11">
        <f>SUMIF(Raw_Data!N:N,Product_Master!A1423,Raw_Data!R:R)</f>
        <v>329.94600000000003</v>
      </c>
      <c r="I1423" s="13">
        <f t="shared" si="44"/>
        <v>-14.724409448818898</v>
      </c>
      <c r="J1423" t="str">
        <f t="shared" si="45"/>
        <v>Medium</v>
      </c>
    </row>
    <row r="1424" spans="1:10" x14ac:dyDescent="0.3">
      <c r="A1424" t="s">
        <v>5914</v>
      </c>
      <c r="B1424" t="str">
        <f>IFERROR(INDEX(Raw_Data!Q:Q,MATCH(Product_Master!A1424,Raw_Data!N:N,0)),"NOT FOUND")</f>
        <v>SanDisk Cruzer 8 GB USB Flash Drive</v>
      </c>
      <c r="C1424" t="str">
        <f>IFERROR(INDEX(Raw_Data!O:O,MATCH(Product_Master!A1424,Raw_Data!N:N,0)),"NOT FOUND")</f>
        <v>Technology</v>
      </c>
      <c r="D1424" t="str">
        <f>IFERROR(INDEX(Raw_Data!P:P,MATCH(Product_Master!A1424,Raw_Data!N:N,0)),"NOT FOUND")</f>
        <v>Accessories</v>
      </c>
      <c r="E1424" s="11">
        <f>AVERAGEIF(Raw_Data!N:N,Product_Master!A1424,Raw_Data!R:R)</f>
        <v>27.167999999999999</v>
      </c>
      <c r="F1424" s="11">
        <f>AVERAGEIF(Raw_Data!N:N,Product_Master!A1424,Raw_Data!U:U)</f>
        <v>-1.3584000000000001</v>
      </c>
      <c r="G1424">
        <f>SUMIF(Raw_Data!N:N,Product_Master!A1424,Raw_Data!S:S)</f>
        <v>4</v>
      </c>
      <c r="H1424" s="11">
        <f>SUMIF(Raw_Data!N:N,Product_Master!A1424,Raw_Data!R:R)</f>
        <v>27.167999999999999</v>
      </c>
      <c r="I1424" s="13">
        <f t="shared" si="44"/>
        <v>-5</v>
      </c>
      <c r="J1424" t="str">
        <f t="shared" si="45"/>
        <v>Low Performer</v>
      </c>
    </row>
    <row r="1425" spans="1:10" x14ac:dyDescent="0.3">
      <c r="A1425" t="s">
        <v>5920</v>
      </c>
      <c r="B1425" t="str">
        <f>IFERROR(INDEX(Raw_Data!Q:Q,MATCH(Product_Master!A1425,Raw_Data!N:N,0)),"NOT FOUND")</f>
        <v>Hon Deluxe Fabric Upholstered Stacking Chairs, Squared Back</v>
      </c>
      <c r="C1425" t="str">
        <f>IFERROR(INDEX(Raw_Data!O:O,MATCH(Product_Master!A1425,Raw_Data!N:N,0)),"NOT FOUND")</f>
        <v>Furniture</v>
      </c>
      <c r="D1425" t="str">
        <f>IFERROR(INDEX(Raw_Data!P:P,MATCH(Product_Master!A1425,Raw_Data!N:N,0)),"NOT FOUND")</f>
        <v>Chairs</v>
      </c>
      <c r="E1425" s="11">
        <f>AVERAGEIF(Raw_Data!N:N,Product_Master!A1425,Raw_Data!R:R)</f>
        <v>634.34799999999996</v>
      </c>
      <c r="F1425" s="11">
        <f>AVERAGEIF(Raw_Data!N:N,Product_Master!A1425,Raw_Data!U:U)</f>
        <v>36.597000000000001</v>
      </c>
      <c r="G1425">
        <f>SUMIF(Raw_Data!N:N,Product_Master!A1425,Raw_Data!S:S)</f>
        <v>7</v>
      </c>
      <c r="H1425" s="11">
        <f>SUMIF(Raw_Data!N:N,Product_Master!A1425,Raw_Data!R:R)</f>
        <v>1268.6959999999999</v>
      </c>
      <c r="I1425" s="13">
        <f t="shared" si="44"/>
        <v>5.7692307692307692</v>
      </c>
      <c r="J1425" t="str">
        <f t="shared" si="45"/>
        <v>High Performer</v>
      </c>
    </row>
    <row r="1426" spans="1:10" x14ac:dyDescent="0.3">
      <c r="A1426" t="s">
        <v>5924</v>
      </c>
      <c r="B1426" t="str">
        <f>IFERROR(INDEX(Raw_Data!Q:Q,MATCH(Product_Master!A1426,Raw_Data!N:N,0)),"NOT FOUND")</f>
        <v>Advantus Rolling Drawer Organizers</v>
      </c>
      <c r="C1426" t="str">
        <f>IFERROR(INDEX(Raw_Data!O:O,MATCH(Product_Master!A1426,Raw_Data!N:N,0)),"NOT FOUND")</f>
        <v>Office Supplies</v>
      </c>
      <c r="D1426" t="str">
        <f>IFERROR(INDEX(Raw_Data!P:P,MATCH(Product_Master!A1426,Raw_Data!N:N,0)),"NOT FOUND")</f>
        <v>Storage</v>
      </c>
      <c r="E1426" s="11">
        <f>AVERAGEIF(Raw_Data!N:N,Product_Master!A1426,Raw_Data!R:R)</f>
        <v>185.98666666666668</v>
      </c>
      <c r="F1426" s="11">
        <f>AVERAGEIF(Raw_Data!N:N,Product_Master!A1426,Raw_Data!U:U)</f>
        <v>38.864800000000002</v>
      </c>
      <c r="G1426">
        <f>SUMIF(Raw_Data!N:N,Product_Master!A1426,Raw_Data!S:S)</f>
        <v>31</v>
      </c>
      <c r="H1426" s="11">
        <f>SUMIF(Raw_Data!N:N,Product_Master!A1426,Raw_Data!R:R)</f>
        <v>1115.92</v>
      </c>
      <c r="I1426" s="13">
        <f t="shared" si="44"/>
        <v>20.896551724137932</v>
      </c>
      <c r="J1426" t="str">
        <f t="shared" si="45"/>
        <v>Medium</v>
      </c>
    </row>
    <row r="1427" spans="1:10" x14ac:dyDescent="0.3">
      <c r="A1427" t="s">
        <v>5938</v>
      </c>
      <c r="B1427" t="str">
        <f>IFERROR(INDEX(Raw_Data!Q:Q,MATCH(Product_Master!A1427,Raw_Data!N:N,0)),"NOT FOUND")</f>
        <v>Maxell 4.7GB DVD-R 5/Pack</v>
      </c>
      <c r="C1427" t="str">
        <f>IFERROR(INDEX(Raw_Data!O:O,MATCH(Product_Master!A1427,Raw_Data!N:N,0)),"NOT FOUND")</f>
        <v>Technology</v>
      </c>
      <c r="D1427" t="str">
        <f>IFERROR(INDEX(Raw_Data!P:P,MATCH(Product_Master!A1427,Raw_Data!N:N,0)),"NOT FOUND")</f>
        <v>Accessories</v>
      </c>
      <c r="E1427" s="11">
        <f>AVERAGEIF(Raw_Data!N:N,Product_Master!A1427,Raw_Data!R:R)</f>
        <v>3.8015999999999996</v>
      </c>
      <c r="F1427" s="11">
        <f>AVERAGEIF(Raw_Data!N:N,Product_Master!A1427,Raw_Data!U:U)</f>
        <v>1.47312</v>
      </c>
      <c r="G1427">
        <f>SUMIF(Raw_Data!N:N,Product_Master!A1427,Raw_Data!S:S)</f>
        <v>21</v>
      </c>
      <c r="H1427" s="11">
        <f>SUMIF(Raw_Data!N:N,Product_Master!A1427,Raw_Data!R:R)</f>
        <v>19.007999999999999</v>
      </c>
      <c r="I1427" s="13">
        <f t="shared" si="44"/>
        <v>38.75</v>
      </c>
      <c r="J1427" t="str">
        <f t="shared" si="45"/>
        <v>Low Performer</v>
      </c>
    </row>
    <row r="1428" spans="1:10" x14ac:dyDescent="0.3">
      <c r="A1428" t="s">
        <v>5941</v>
      </c>
      <c r="B1428" t="str">
        <f>IFERROR(INDEX(Raw_Data!Q:Q,MATCH(Product_Master!A1428,Raw_Data!N:N,0)),"NOT FOUND")</f>
        <v>GBC Plasticlear Binding Covers</v>
      </c>
      <c r="C1428" t="str">
        <f>IFERROR(INDEX(Raw_Data!O:O,MATCH(Product_Master!A1428,Raw_Data!N:N,0)),"NOT FOUND")</f>
        <v>Office Supplies</v>
      </c>
      <c r="D1428" t="str">
        <f>IFERROR(INDEX(Raw_Data!P:P,MATCH(Product_Master!A1428,Raw_Data!N:N,0)),"NOT FOUND")</f>
        <v>Binders</v>
      </c>
      <c r="E1428" s="11">
        <f>AVERAGEIF(Raw_Data!N:N,Product_Master!A1428,Raw_Data!R:R)</f>
        <v>9.84</v>
      </c>
      <c r="F1428" s="11">
        <f>AVERAGEIF(Raw_Data!N:N,Product_Master!A1428,Raw_Data!U:U)</f>
        <v>-9.7744</v>
      </c>
      <c r="G1428">
        <f>SUMIF(Raw_Data!N:N,Product_Master!A1428,Raw_Data!S:S)</f>
        <v>23</v>
      </c>
      <c r="H1428" s="11">
        <f>SUMIF(Raw_Data!N:N,Product_Master!A1428,Raw_Data!R:R)</f>
        <v>68.88</v>
      </c>
      <c r="I1428" s="13">
        <f t="shared" si="44"/>
        <v>-99.333333333333329</v>
      </c>
      <c r="J1428" t="str">
        <f t="shared" si="45"/>
        <v>Low Performer</v>
      </c>
    </row>
    <row r="1429" spans="1:10" x14ac:dyDescent="0.3">
      <c r="A1429" t="s">
        <v>5943</v>
      </c>
      <c r="B1429" t="str">
        <f>IFERROR(INDEX(Raw_Data!Q:Q,MATCH(Product_Master!A1429,Raw_Data!N:N,0)),"NOT FOUND")</f>
        <v>Plastic Stacking Crates &amp; Casters</v>
      </c>
      <c r="C1429" t="str">
        <f>IFERROR(INDEX(Raw_Data!O:O,MATCH(Product_Master!A1429,Raw_Data!N:N,0)),"NOT FOUND")</f>
        <v>Office Supplies</v>
      </c>
      <c r="D1429" t="str">
        <f>IFERROR(INDEX(Raw_Data!P:P,MATCH(Product_Master!A1429,Raw_Data!N:N,0)),"NOT FOUND")</f>
        <v>Storage</v>
      </c>
      <c r="E1429" s="11">
        <f>AVERAGEIF(Raw_Data!N:N,Product_Master!A1429,Raw_Data!R:R)</f>
        <v>8.9280000000000008</v>
      </c>
      <c r="F1429" s="11">
        <f>AVERAGEIF(Raw_Data!N:N,Product_Master!A1429,Raw_Data!U:U)</f>
        <v>0.66959999999999997</v>
      </c>
      <c r="G1429">
        <f>SUMIF(Raw_Data!N:N,Product_Master!A1429,Raw_Data!S:S)</f>
        <v>8</v>
      </c>
      <c r="H1429" s="11">
        <f>SUMIF(Raw_Data!N:N,Product_Master!A1429,Raw_Data!R:R)</f>
        <v>35.712000000000003</v>
      </c>
      <c r="I1429" s="13">
        <f t="shared" si="44"/>
        <v>7.4999999999999982</v>
      </c>
      <c r="J1429" t="str">
        <f t="shared" si="45"/>
        <v>Low Performer</v>
      </c>
    </row>
    <row r="1430" spans="1:10" x14ac:dyDescent="0.3">
      <c r="A1430" t="s">
        <v>5946</v>
      </c>
      <c r="B1430" t="str">
        <f>IFERROR(INDEX(Raw_Data!Q:Q,MATCH(Product_Master!A1430,Raw_Data!N:N,0)),"NOT FOUND")</f>
        <v>Belkin F9M820V08 8 Outlet Surge</v>
      </c>
      <c r="C1430" t="str">
        <f>IFERROR(INDEX(Raw_Data!O:O,MATCH(Product_Master!A1430,Raw_Data!N:N,0)),"NOT FOUND")</f>
        <v>Office Supplies</v>
      </c>
      <c r="D1430" t="str">
        <f>IFERROR(INDEX(Raw_Data!P:P,MATCH(Product_Master!A1430,Raw_Data!N:N,0)),"NOT FOUND")</f>
        <v>Appliances</v>
      </c>
      <c r="E1430" s="11">
        <f>AVERAGEIF(Raw_Data!N:N,Product_Master!A1430,Raw_Data!R:R)</f>
        <v>186.24666666666667</v>
      </c>
      <c r="F1430" s="11">
        <f>AVERAGEIF(Raw_Data!N:N,Product_Master!A1430,Raw_Data!U:U)</f>
        <v>33.667666666666669</v>
      </c>
      <c r="G1430">
        <f>SUMIF(Raw_Data!N:N,Product_Master!A1430,Raw_Data!S:S)</f>
        <v>15</v>
      </c>
      <c r="H1430" s="11">
        <f>SUMIF(Raw_Data!N:N,Product_Master!A1430,Raw_Data!R:R)</f>
        <v>558.74</v>
      </c>
      <c r="I1430" s="13">
        <f t="shared" si="44"/>
        <v>18.076923076923077</v>
      </c>
      <c r="J1430" t="str">
        <f t="shared" si="45"/>
        <v>Medium</v>
      </c>
    </row>
    <row r="1431" spans="1:10" x14ac:dyDescent="0.3">
      <c r="A1431" t="s">
        <v>5951</v>
      </c>
      <c r="B1431" t="str">
        <f>IFERROR(INDEX(Raw_Data!Q:Q,MATCH(Product_Master!A1431,Raw_Data!N:N,0)),"NOT FOUND")</f>
        <v>APC 7 Outlet Network SurgeArrest Surge Protector</v>
      </c>
      <c r="C1431" t="str">
        <f>IFERROR(INDEX(Raw_Data!O:O,MATCH(Product_Master!A1431,Raw_Data!N:N,0)),"NOT FOUND")</f>
        <v>Office Supplies</v>
      </c>
      <c r="D1431" t="str">
        <f>IFERROR(INDEX(Raw_Data!P:P,MATCH(Product_Master!A1431,Raw_Data!N:N,0)),"NOT FOUND")</f>
        <v>Appliances</v>
      </c>
      <c r="E1431" s="11">
        <f>AVERAGEIF(Raw_Data!N:N,Product_Master!A1431,Raw_Data!R:R)</f>
        <v>150.9</v>
      </c>
      <c r="F1431" s="11">
        <f>AVERAGEIF(Raw_Data!N:N,Product_Master!A1431,Raw_Data!U:U)</f>
        <v>10.059999999999997</v>
      </c>
      <c r="G1431">
        <f>SUMIF(Raw_Data!N:N,Product_Master!A1431,Raw_Data!S:S)</f>
        <v>20</v>
      </c>
      <c r="H1431" s="11">
        <f>SUMIF(Raw_Data!N:N,Product_Master!A1431,Raw_Data!R:R)</f>
        <v>1207.2</v>
      </c>
      <c r="I1431" s="13">
        <f t="shared" si="44"/>
        <v>6.6666666666666634</v>
      </c>
      <c r="J1431" t="str">
        <f t="shared" si="45"/>
        <v>Medium</v>
      </c>
    </row>
    <row r="1432" spans="1:10" x14ac:dyDescent="0.3">
      <c r="A1432" t="s">
        <v>5964</v>
      </c>
      <c r="B1432" t="str">
        <f>IFERROR(INDEX(Raw_Data!Q:Q,MATCH(Product_Master!A1432,Raw_Data!N:N,0)),"NOT FOUND")</f>
        <v>Maxell 4.7GB DVD+R 5/Pack</v>
      </c>
      <c r="C1432" t="str">
        <f>IFERROR(INDEX(Raw_Data!O:O,MATCH(Product_Master!A1432,Raw_Data!N:N,0)),"NOT FOUND")</f>
        <v>Technology</v>
      </c>
      <c r="D1432" t="str">
        <f>IFERROR(INDEX(Raw_Data!P:P,MATCH(Product_Master!A1432,Raw_Data!N:N,0)),"NOT FOUND")</f>
        <v>Accessories</v>
      </c>
      <c r="E1432" s="11">
        <f>AVERAGEIF(Raw_Data!N:N,Product_Master!A1432,Raw_Data!R:R)</f>
        <v>2.3364000000000003</v>
      </c>
      <c r="F1432" s="11">
        <f>AVERAGEIF(Raw_Data!N:N,Product_Master!A1432,Raw_Data!U:U)</f>
        <v>0.92070000000000007</v>
      </c>
      <c r="G1432">
        <f>SUMIF(Raw_Data!N:N,Product_Master!A1432,Raw_Data!S:S)</f>
        <v>13</v>
      </c>
      <c r="H1432" s="11">
        <f>SUMIF(Raw_Data!N:N,Product_Master!A1432,Raw_Data!R:R)</f>
        <v>11.682</v>
      </c>
      <c r="I1432" s="13">
        <f t="shared" si="44"/>
        <v>39.406779661016948</v>
      </c>
      <c r="J1432" t="str">
        <f t="shared" si="45"/>
        <v>Low Performer</v>
      </c>
    </row>
    <row r="1433" spans="1:10" x14ac:dyDescent="0.3">
      <c r="A1433" t="s">
        <v>5970</v>
      </c>
      <c r="B1433" t="str">
        <f>IFERROR(INDEX(Raw_Data!Q:Q,MATCH(Product_Master!A1433,Raw_Data!N:N,0)),"NOT FOUND")</f>
        <v>Anker Astro Mini 3000mAh Ultra-Compact Portable Charger</v>
      </c>
      <c r="C1433" t="str">
        <f>IFERROR(INDEX(Raw_Data!O:O,MATCH(Product_Master!A1433,Raw_Data!N:N,0)),"NOT FOUND")</f>
        <v>Technology</v>
      </c>
      <c r="D1433" t="str">
        <f>IFERROR(INDEX(Raw_Data!P:P,MATCH(Product_Master!A1433,Raw_Data!N:N,0)),"NOT FOUND")</f>
        <v>Phones</v>
      </c>
      <c r="E1433" s="11">
        <f>AVERAGEIF(Raw_Data!N:N,Product_Master!A1433,Raw_Data!R:R)</f>
        <v>36.981500000000004</v>
      </c>
      <c r="F1433" s="11">
        <f>AVERAGEIF(Raw_Data!N:N,Product_Master!A1433,Raw_Data!U:U)</f>
        <v>-7.9960000000000004</v>
      </c>
      <c r="G1433">
        <f>SUMIF(Raw_Data!N:N,Product_Master!A1433,Raw_Data!S:S)</f>
        <v>9</v>
      </c>
      <c r="H1433" s="11">
        <f>SUMIF(Raw_Data!N:N,Product_Master!A1433,Raw_Data!R:R)</f>
        <v>147.92600000000002</v>
      </c>
      <c r="I1433" s="13">
        <f t="shared" si="44"/>
        <v>-21.621621621621621</v>
      </c>
      <c r="J1433" t="str">
        <f t="shared" si="45"/>
        <v>Low Performer</v>
      </c>
    </row>
    <row r="1434" spans="1:10" x14ac:dyDescent="0.3">
      <c r="A1434" t="s">
        <v>5974</v>
      </c>
      <c r="B1434" t="str">
        <f>IFERROR(INDEX(Raw_Data!Q:Q,MATCH(Product_Master!A1434,Raw_Data!N:N,0)),"NOT FOUND")</f>
        <v>Advantus Map Pennant Flags and Round Head Tacks</v>
      </c>
      <c r="C1434" t="str">
        <f>IFERROR(INDEX(Raw_Data!O:O,MATCH(Product_Master!A1434,Raw_Data!N:N,0)),"NOT FOUND")</f>
        <v>Office Supplies</v>
      </c>
      <c r="D1434" t="str">
        <f>IFERROR(INDEX(Raw_Data!P:P,MATCH(Product_Master!A1434,Raw_Data!N:N,0)),"NOT FOUND")</f>
        <v>Fasteners</v>
      </c>
      <c r="E1434" s="11">
        <f>AVERAGEIF(Raw_Data!N:N,Product_Master!A1434,Raw_Data!R:R)</f>
        <v>14.615000000000002</v>
      </c>
      <c r="F1434" s="11">
        <f>AVERAGEIF(Raw_Data!N:N,Product_Master!A1434,Raw_Data!U:U)</f>
        <v>3.4233333333333333</v>
      </c>
      <c r="G1434">
        <f>SUMIF(Raw_Data!N:N,Product_Master!A1434,Raw_Data!S:S)</f>
        <v>25</v>
      </c>
      <c r="H1434" s="11">
        <f>SUMIF(Raw_Data!N:N,Product_Master!A1434,Raw_Data!R:R)</f>
        <v>87.690000000000012</v>
      </c>
      <c r="I1434" s="13">
        <f t="shared" si="44"/>
        <v>23.423423423423419</v>
      </c>
      <c r="J1434" t="str">
        <f t="shared" si="45"/>
        <v>Low Performer</v>
      </c>
    </row>
    <row r="1435" spans="1:10" x14ac:dyDescent="0.3">
      <c r="A1435" t="s">
        <v>5988</v>
      </c>
      <c r="B1435" t="str">
        <f>IFERROR(INDEX(Raw_Data!Q:Q,MATCH(Product_Master!A1435,Raw_Data!N:N,0)),"NOT FOUND")</f>
        <v>Xerox 1953</v>
      </c>
      <c r="C1435" t="str">
        <f>IFERROR(INDEX(Raw_Data!O:O,MATCH(Product_Master!A1435,Raw_Data!N:N,0)),"NOT FOUND")</f>
        <v>Office Supplies</v>
      </c>
      <c r="D1435" t="str">
        <f>IFERROR(INDEX(Raw_Data!P:P,MATCH(Product_Master!A1435,Raw_Data!N:N,0)),"NOT FOUND")</f>
        <v>Paper</v>
      </c>
      <c r="E1435" s="11">
        <f>AVERAGEIF(Raw_Data!N:N,Product_Master!A1435,Raw_Data!R:R)</f>
        <v>11.77</v>
      </c>
      <c r="F1435" s="11">
        <f>AVERAGEIF(Raw_Data!N:N,Product_Master!A1435,Raw_Data!U:U)</f>
        <v>4.7079999999999993</v>
      </c>
      <c r="G1435">
        <f>SUMIF(Raw_Data!N:N,Product_Master!A1435,Raw_Data!S:S)</f>
        <v>12</v>
      </c>
      <c r="H1435" s="11">
        <f>SUMIF(Raw_Data!N:N,Product_Master!A1435,Raw_Data!R:R)</f>
        <v>47.08</v>
      </c>
      <c r="I1435" s="13">
        <f t="shared" si="44"/>
        <v>40</v>
      </c>
      <c r="J1435" t="str">
        <f t="shared" si="45"/>
        <v>Low Performer</v>
      </c>
    </row>
    <row r="1436" spans="1:10" x14ac:dyDescent="0.3">
      <c r="A1436" t="s">
        <v>5994</v>
      </c>
      <c r="B1436" t="str">
        <f>IFERROR(INDEX(Raw_Data!Q:Q,MATCH(Product_Master!A1436,Raw_Data!N:N,0)),"NOT FOUND")</f>
        <v>Xerox 228</v>
      </c>
      <c r="C1436" t="str">
        <f>IFERROR(INDEX(Raw_Data!O:O,MATCH(Product_Master!A1436,Raw_Data!N:N,0)),"NOT FOUND")</f>
        <v>Office Supplies</v>
      </c>
      <c r="D1436" t="str">
        <f>IFERROR(INDEX(Raw_Data!P:P,MATCH(Product_Master!A1436,Raw_Data!N:N,0)),"NOT FOUND")</f>
        <v>Paper</v>
      </c>
      <c r="E1436" s="11">
        <f>AVERAGEIF(Raw_Data!N:N,Product_Master!A1436,Raw_Data!R:R)</f>
        <v>24.300000000000004</v>
      </c>
      <c r="F1436" s="11">
        <f>AVERAGEIF(Raw_Data!N:N,Product_Master!A1436,Raw_Data!U:U)</f>
        <v>11.664</v>
      </c>
      <c r="G1436">
        <f>SUMIF(Raw_Data!N:N,Product_Master!A1436,Raw_Data!S:S)</f>
        <v>15</v>
      </c>
      <c r="H1436" s="11">
        <f>SUMIF(Raw_Data!N:N,Product_Master!A1436,Raw_Data!R:R)</f>
        <v>97.200000000000017</v>
      </c>
      <c r="I1436" s="13">
        <f t="shared" si="44"/>
        <v>47.999999999999993</v>
      </c>
      <c r="J1436" t="str">
        <f t="shared" si="45"/>
        <v>Low Performer</v>
      </c>
    </row>
    <row r="1437" spans="1:10" x14ac:dyDescent="0.3">
      <c r="A1437" t="s">
        <v>5997</v>
      </c>
      <c r="B1437" t="str">
        <f>IFERROR(INDEX(Raw_Data!Q:Q,MATCH(Product_Master!A1437,Raw_Data!N:N,0)),"NOT FOUND")</f>
        <v>Advantus Employee of the Month Certificate Frame, 11 x 13-1/2</v>
      </c>
      <c r="C1437" t="str">
        <f>IFERROR(INDEX(Raw_Data!O:O,MATCH(Product_Master!A1437,Raw_Data!N:N,0)),"NOT FOUND")</f>
        <v>Furniture</v>
      </c>
      <c r="D1437" t="str">
        <f>IFERROR(INDEX(Raw_Data!P:P,MATCH(Product_Master!A1437,Raw_Data!N:N,0)),"NOT FOUND")</f>
        <v>Furnishings</v>
      </c>
      <c r="E1437" s="11">
        <f>AVERAGEIF(Raw_Data!N:N,Product_Master!A1437,Raw_Data!R:R)</f>
        <v>164.54759999999999</v>
      </c>
      <c r="F1437" s="11">
        <f>AVERAGEIF(Raw_Data!N:N,Product_Master!A1437,Raw_Data!U:U)</f>
        <v>62.354880000000001</v>
      </c>
      <c r="G1437">
        <f>SUMIF(Raw_Data!N:N,Product_Master!A1437,Raw_Data!S:S)</f>
        <v>28</v>
      </c>
      <c r="H1437" s="11">
        <f>SUMIF(Raw_Data!N:N,Product_Master!A1437,Raw_Data!R:R)</f>
        <v>822.73799999999994</v>
      </c>
      <c r="I1437" s="13">
        <f t="shared" si="44"/>
        <v>37.894736842105267</v>
      </c>
      <c r="J1437" t="str">
        <f t="shared" si="45"/>
        <v>Medium</v>
      </c>
    </row>
    <row r="1438" spans="1:10" x14ac:dyDescent="0.3">
      <c r="A1438" t="s">
        <v>6008</v>
      </c>
      <c r="B1438" t="str">
        <f>IFERROR(INDEX(Raw_Data!Q:Q,MATCH(Product_Master!A1438,Raw_Data!N:N,0)),"NOT FOUND")</f>
        <v>Xerox 1954</v>
      </c>
      <c r="C1438" t="str">
        <f>IFERROR(INDEX(Raw_Data!O:O,MATCH(Product_Master!A1438,Raw_Data!N:N,0)),"NOT FOUND")</f>
        <v>Office Supplies</v>
      </c>
      <c r="D1438" t="str">
        <f>IFERROR(INDEX(Raw_Data!P:P,MATCH(Product_Master!A1438,Raw_Data!N:N,0)),"NOT FOUND")</f>
        <v>Paper</v>
      </c>
      <c r="E1438" s="11">
        <f>AVERAGEIF(Raw_Data!N:N,Product_Master!A1438,Raw_Data!R:R)</f>
        <v>21.120000000000005</v>
      </c>
      <c r="F1438" s="11">
        <f>AVERAGEIF(Raw_Data!N:N,Product_Master!A1438,Raw_Data!U:U)</f>
        <v>8.0520000000000014</v>
      </c>
      <c r="G1438">
        <f>SUMIF(Raw_Data!N:N,Product_Master!A1438,Raw_Data!S:S)</f>
        <v>18</v>
      </c>
      <c r="H1438" s="11">
        <f>SUMIF(Raw_Data!N:N,Product_Master!A1438,Raw_Data!R:R)</f>
        <v>84.480000000000018</v>
      </c>
      <c r="I1438" s="13">
        <f t="shared" si="44"/>
        <v>38.125</v>
      </c>
      <c r="J1438" t="str">
        <f t="shared" si="45"/>
        <v>Low Performer</v>
      </c>
    </row>
    <row r="1439" spans="1:10" x14ac:dyDescent="0.3">
      <c r="A1439" t="s">
        <v>6011</v>
      </c>
      <c r="B1439" t="str">
        <f>IFERROR(INDEX(Raw_Data!Q:Q,MATCH(Product_Master!A1439,Raw_Data!N:N,0)),"NOT FOUND")</f>
        <v>Embossed Ink Jet Note Cards</v>
      </c>
      <c r="C1439" t="str">
        <f>IFERROR(INDEX(Raw_Data!O:O,MATCH(Product_Master!A1439,Raw_Data!N:N,0)),"NOT FOUND")</f>
        <v>Office Supplies</v>
      </c>
      <c r="D1439" t="str">
        <f>IFERROR(INDEX(Raw_Data!P:P,MATCH(Product_Master!A1439,Raw_Data!N:N,0)),"NOT FOUND")</f>
        <v>Paper</v>
      </c>
      <c r="E1439" s="11">
        <f>AVERAGEIF(Raw_Data!N:N,Product_Master!A1439,Raw_Data!R:R)</f>
        <v>71.095500000000001</v>
      </c>
      <c r="F1439" s="11">
        <f>AVERAGEIF(Raw_Data!N:N,Product_Master!A1439,Raw_Data!U:U)</f>
        <v>27.084000000000003</v>
      </c>
      <c r="G1439">
        <f>SUMIF(Raw_Data!N:N,Product_Master!A1439,Raw_Data!S:S)</f>
        <v>15</v>
      </c>
      <c r="H1439" s="11">
        <f>SUMIF(Raw_Data!N:N,Product_Master!A1439,Raw_Data!R:R)</f>
        <v>284.38200000000001</v>
      </c>
      <c r="I1439" s="13">
        <f t="shared" si="44"/>
        <v>38.095238095238102</v>
      </c>
      <c r="J1439" t="str">
        <f t="shared" si="45"/>
        <v>Low Performer</v>
      </c>
    </row>
    <row r="1440" spans="1:10" x14ac:dyDescent="0.3">
      <c r="A1440" t="s">
        <v>6013</v>
      </c>
      <c r="B1440" t="str">
        <f>IFERROR(INDEX(Raw_Data!Q:Q,MATCH(Product_Master!A1440,Raw_Data!N:N,0)),"NOT FOUND")</f>
        <v>Xerox 1942</v>
      </c>
      <c r="C1440" t="str">
        <f>IFERROR(INDEX(Raw_Data!O:O,MATCH(Product_Master!A1440,Raw_Data!N:N,0)),"NOT FOUND")</f>
        <v>Office Supplies</v>
      </c>
      <c r="D1440" t="str">
        <f>IFERROR(INDEX(Raw_Data!P:P,MATCH(Product_Master!A1440,Raw_Data!N:N,0)),"NOT FOUND")</f>
        <v>Paper</v>
      </c>
      <c r="E1440" s="11">
        <f>AVERAGEIF(Raw_Data!N:N,Product_Master!A1440,Raw_Data!R:R)</f>
        <v>99.511333333333326</v>
      </c>
      <c r="F1440" s="11">
        <f>AVERAGEIF(Raw_Data!N:N,Product_Master!A1440,Raw_Data!U:U)</f>
        <v>46.492999999999995</v>
      </c>
      <c r="G1440">
        <f>SUMIF(Raw_Data!N:N,Product_Master!A1440,Raw_Data!S:S)</f>
        <v>13</v>
      </c>
      <c r="H1440" s="11">
        <f>SUMIF(Raw_Data!N:N,Product_Master!A1440,Raw_Data!R:R)</f>
        <v>597.06799999999998</v>
      </c>
      <c r="I1440" s="13">
        <f t="shared" si="44"/>
        <v>46.721311475409834</v>
      </c>
      <c r="J1440" t="str">
        <f t="shared" si="45"/>
        <v>Medium</v>
      </c>
    </row>
    <row r="1441" spans="1:10" x14ac:dyDescent="0.3">
      <c r="A1441" t="s">
        <v>6016</v>
      </c>
      <c r="B1441" t="str">
        <f>IFERROR(INDEX(Raw_Data!Q:Q,MATCH(Product_Master!A1441,Raw_Data!N:N,0)),"NOT FOUND")</f>
        <v>Carina Mini System Audio Rack, Model AR050B</v>
      </c>
      <c r="C1441" t="str">
        <f>IFERROR(INDEX(Raw_Data!O:O,MATCH(Product_Master!A1441,Raw_Data!N:N,0)),"NOT FOUND")</f>
        <v>Office Supplies</v>
      </c>
      <c r="D1441" t="str">
        <f>IFERROR(INDEX(Raw_Data!P:P,MATCH(Product_Master!A1441,Raw_Data!N:N,0)),"NOT FOUND")</f>
        <v>Storage</v>
      </c>
      <c r="E1441" s="11">
        <f>AVERAGEIF(Raw_Data!N:N,Product_Master!A1441,Raw_Data!R:R)</f>
        <v>455.01800000000003</v>
      </c>
      <c r="F1441" s="11">
        <f>AVERAGEIF(Raw_Data!N:N,Product_Master!A1441,Raw_Data!U:U)</f>
        <v>-11.467933333333329</v>
      </c>
      <c r="G1441">
        <f>SUMIF(Raw_Data!N:N,Product_Master!A1441,Raw_Data!S:S)</f>
        <v>26</v>
      </c>
      <c r="H1441" s="11">
        <f>SUMIF(Raw_Data!N:N,Product_Master!A1441,Raw_Data!R:R)</f>
        <v>2730.1080000000002</v>
      </c>
      <c r="I1441" s="13">
        <f t="shared" si="44"/>
        <v>-2.5203252032520314</v>
      </c>
      <c r="J1441" t="str">
        <f t="shared" si="45"/>
        <v>High Performer</v>
      </c>
    </row>
    <row r="1442" spans="1:10" x14ac:dyDescent="0.3">
      <c r="A1442" t="s">
        <v>6022</v>
      </c>
      <c r="B1442" t="str">
        <f>IFERROR(INDEX(Raw_Data!Q:Q,MATCH(Product_Master!A1442,Raw_Data!N:N,0)),"NOT FOUND")</f>
        <v>Xerox 201</v>
      </c>
      <c r="C1442" t="str">
        <f>IFERROR(INDEX(Raw_Data!O:O,MATCH(Product_Master!A1442,Raw_Data!N:N,0)),"NOT FOUND")</f>
        <v>Office Supplies</v>
      </c>
      <c r="D1442" t="str">
        <f>IFERROR(INDEX(Raw_Data!P:P,MATCH(Product_Master!A1442,Raw_Data!N:N,0)),"NOT FOUND")</f>
        <v>Paper</v>
      </c>
      <c r="E1442" s="11">
        <f>AVERAGEIF(Raw_Data!N:N,Product_Master!A1442,Raw_Data!R:R)</f>
        <v>22.032</v>
      </c>
      <c r="F1442" s="11">
        <f>AVERAGEIF(Raw_Data!N:N,Product_Master!A1442,Raw_Data!U:U)</f>
        <v>9.2275200000000002</v>
      </c>
      <c r="G1442">
        <f>SUMIF(Raw_Data!N:N,Product_Master!A1442,Raw_Data!S:S)</f>
        <v>19</v>
      </c>
      <c r="H1442" s="11">
        <f>SUMIF(Raw_Data!N:N,Product_Master!A1442,Raw_Data!R:R)</f>
        <v>110.16</v>
      </c>
      <c r="I1442" s="13">
        <f t="shared" si="44"/>
        <v>41.882352941176471</v>
      </c>
      <c r="J1442" t="str">
        <f t="shared" si="45"/>
        <v>Low Performer</v>
      </c>
    </row>
    <row r="1443" spans="1:10" x14ac:dyDescent="0.3">
      <c r="A1443" t="s">
        <v>6038</v>
      </c>
      <c r="B1443" t="str">
        <f>IFERROR(INDEX(Raw_Data!Q:Q,MATCH(Product_Master!A1443,Raw_Data!N:N,0)),"NOT FOUND")</f>
        <v>Eldon Expressions Punched Metal &amp; Wood Desk Accessories, Black &amp; Cherry</v>
      </c>
      <c r="C1443" t="str">
        <f>IFERROR(INDEX(Raw_Data!O:O,MATCH(Product_Master!A1443,Raw_Data!N:N,0)),"NOT FOUND")</f>
        <v>Furniture</v>
      </c>
      <c r="D1443" t="str">
        <f>IFERROR(INDEX(Raw_Data!P:P,MATCH(Product_Master!A1443,Raw_Data!N:N,0)),"NOT FOUND")</f>
        <v>Furnishings</v>
      </c>
      <c r="E1443" s="11">
        <f>AVERAGEIF(Raw_Data!N:N,Product_Master!A1443,Raw_Data!R:R)</f>
        <v>31.1416</v>
      </c>
      <c r="F1443" s="11">
        <f>AVERAGEIF(Raw_Data!N:N,Product_Master!A1443,Raw_Data!U:U)</f>
        <v>4.1272000000000002</v>
      </c>
      <c r="G1443">
        <f>SUMIF(Raw_Data!N:N,Product_Master!A1443,Raw_Data!S:S)</f>
        <v>20</v>
      </c>
      <c r="H1443" s="11">
        <f>SUMIF(Raw_Data!N:N,Product_Master!A1443,Raw_Data!R:R)</f>
        <v>155.708</v>
      </c>
      <c r="I1443" s="13">
        <f t="shared" si="44"/>
        <v>13.253012048192772</v>
      </c>
      <c r="J1443" t="str">
        <f t="shared" si="45"/>
        <v>Low Performer</v>
      </c>
    </row>
    <row r="1444" spans="1:10" x14ac:dyDescent="0.3">
      <c r="A1444" t="s">
        <v>6046</v>
      </c>
      <c r="B1444" t="str">
        <f>IFERROR(INDEX(Raw_Data!Q:Q,MATCH(Product_Master!A1444,Raw_Data!N:N,0)),"NOT FOUND")</f>
        <v>GE 4 Foot Flourescent Tube, 40 Watt</v>
      </c>
      <c r="C1444" t="str">
        <f>IFERROR(INDEX(Raw_Data!O:O,MATCH(Product_Master!A1444,Raw_Data!N:N,0)),"NOT FOUND")</f>
        <v>Furniture</v>
      </c>
      <c r="D1444" t="str">
        <f>IFERROR(INDEX(Raw_Data!P:P,MATCH(Product_Master!A1444,Raw_Data!N:N,0)),"NOT FOUND")</f>
        <v>Furnishings</v>
      </c>
      <c r="E1444" s="11">
        <f>AVERAGEIF(Raw_Data!N:N,Product_Master!A1444,Raw_Data!R:R)</f>
        <v>32.955999999999996</v>
      </c>
      <c r="F1444" s="11">
        <f>AVERAGEIF(Raw_Data!N:N,Product_Master!A1444,Raw_Data!U:U)</f>
        <v>14.081200000000001</v>
      </c>
      <c r="G1444">
        <f>SUMIF(Raw_Data!N:N,Product_Master!A1444,Raw_Data!S:S)</f>
        <v>7</v>
      </c>
      <c r="H1444" s="11">
        <f>SUMIF(Raw_Data!N:N,Product_Master!A1444,Raw_Data!R:R)</f>
        <v>98.867999999999995</v>
      </c>
      <c r="I1444" s="13">
        <f t="shared" si="44"/>
        <v>42.727272727272734</v>
      </c>
      <c r="J1444" t="str">
        <f t="shared" si="45"/>
        <v>Low Performer</v>
      </c>
    </row>
    <row r="1445" spans="1:10" x14ac:dyDescent="0.3">
      <c r="A1445" t="s">
        <v>6055</v>
      </c>
      <c r="B1445" t="str">
        <f>IFERROR(INDEX(Raw_Data!Q:Q,MATCH(Product_Master!A1445,Raw_Data!N:N,0)),"NOT FOUND")</f>
        <v>Nokia Lumia 925</v>
      </c>
      <c r="C1445" t="str">
        <f>IFERROR(INDEX(Raw_Data!O:O,MATCH(Product_Master!A1445,Raw_Data!N:N,0)),"NOT FOUND")</f>
        <v>Technology</v>
      </c>
      <c r="D1445" t="str">
        <f>IFERROR(INDEX(Raw_Data!P:P,MATCH(Product_Master!A1445,Raw_Data!N:N,0)),"NOT FOUND")</f>
        <v>Phones</v>
      </c>
      <c r="E1445" s="11">
        <f>AVERAGEIF(Raw_Data!N:N,Product_Master!A1445,Raw_Data!R:R)</f>
        <v>436.76533333333333</v>
      </c>
      <c r="F1445" s="11">
        <f>AVERAGEIF(Raw_Data!N:N,Product_Master!A1445,Raw_Data!U:U)</f>
        <v>94.91246666666666</v>
      </c>
      <c r="G1445">
        <f>SUMIF(Raw_Data!N:N,Product_Master!A1445,Raw_Data!S:S)</f>
        <v>11</v>
      </c>
      <c r="H1445" s="11">
        <f>SUMIF(Raw_Data!N:N,Product_Master!A1445,Raw_Data!R:R)</f>
        <v>1310.296</v>
      </c>
      <c r="I1445" s="13">
        <f t="shared" si="44"/>
        <v>21.73076923076923</v>
      </c>
      <c r="J1445" t="str">
        <f t="shared" si="45"/>
        <v>High Performer</v>
      </c>
    </row>
    <row r="1446" spans="1:10" x14ac:dyDescent="0.3">
      <c r="A1446" t="s">
        <v>6060</v>
      </c>
      <c r="B1446" t="str">
        <f>IFERROR(INDEX(Raw_Data!Q:Q,MATCH(Product_Master!A1446,Raw_Data!N:N,0)),"NOT FOUND")</f>
        <v>Staple remover</v>
      </c>
      <c r="C1446" t="str">
        <f>IFERROR(INDEX(Raw_Data!O:O,MATCH(Product_Master!A1446,Raw_Data!N:N,0)),"NOT FOUND")</f>
        <v>Office Supplies</v>
      </c>
      <c r="D1446" t="str">
        <f>IFERROR(INDEX(Raw_Data!P:P,MATCH(Product_Master!A1446,Raw_Data!N:N,0)),"NOT FOUND")</f>
        <v>Supplies</v>
      </c>
      <c r="E1446" s="11">
        <f>AVERAGEIF(Raw_Data!N:N,Product_Master!A1446,Raw_Data!R:R)</f>
        <v>38.304000000000002</v>
      </c>
      <c r="F1446" s="11">
        <f>AVERAGEIF(Raw_Data!N:N,Product_Master!A1446,Raw_Data!U:U)</f>
        <v>8.5585500000000003</v>
      </c>
      <c r="G1446">
        <f>SUMIF(Raw_Data!N:N,Product_Master!A1446,Raw_Data!S:S)</f>
        <v>21</v>
      </c>
      <c r="H1446" s="11">
        <f>SUMIF(Raw_Data!N:N,Product_Master!A1446,Raw_Data!R:R)</f>
        <v>153.21600000000001</v>
      </c>
      <c r="I1446" s="13">
        <f t="shared" si="44"/>
        <v>22.34375</v>
      </c>
      <c r="J1446" t="str">
        <f t="shared" si="45"/>
        <v>Low Performer</v>
      </c>
    </row>
    <row r="1447" spans="1:10" x14ac:dyDescent="0.3">
      <c r="A1447" t="s">
        <v>6063</v>
      </c>
      <c r="B1447" t="str">
        <f>IFERROR(INDEX(Raw_Data!Q:Q,MATCH(Product_Master!A1447,Raw_Data!N:N,0)),"NOT FOUND")</f>
        <v>Dana Swing-Arm Lamps</v>
      </c>
      <c r="C1447" t="str">
        <f>IFERROR(INDEX(Raw_Data!O:O,MATCH(Product_Master!A1447,Raw_Data!N:N,0)),"NOT FOUND")</f>
        <v>Furniture</v>
      </c>
      <c r="D1447" t="str">
        <f>IFERROR(INDEX(Raw_Data!P:P,MATCH(Product_Master!A1447,Raw_Data!N:N,0)),"NOT FOUND")</f>
        <v>Furnishings</v>
      </c>
      <c r="E1447" s="11">
        <f>AVERAGEIF(Raw_Data!N:N,Product_Master!A1447,Raw_Data!R:R)</f>
        <v>15.562285714285711</v>
      </c>
      <c r="F1447" s="11">
        <f>AVERAGEIF(Raw_Data!N:N,Product_Master!A1447,Raw_Data!U:U)</f>
        <v>-1.6019999999999996</v>
      </c>
      <c r="G1447">
        <f>SUMIF(Raw_Data!N:N,Product_Master!A1447,Raw_Data!S:S)</f>
        <v>15</v>
      </c>
      <c r="H1447" s="11">
        <f>SUMIF(Raw_Data!N:N,Product_Master!A1447,Raw_Data!R:R)</f>
        <v>108.93599999999998</v>
      </c>
      <c r="I1447" s="13">
        <f t="shared" si="44"/>
        <v>-10.294117647058822</v>
      </c>
      <c r="J1447" t="str">
        <f t="shared" si="45"/>
        <v>Low Performer</v>
      </c>
    </row>
    <row r="1448" spans="1:10" x14ac:dyDescent="0.3">
      <c r="A1448" t="s">
        <v>6081</v>
      </c>
      <c r="B1448" t="str">
        <f>IFERROR(INDEX(Raw_Data!Q:Q,MATCH(Product_Master!A1448,Raw_Data!N:N,0)),"NOT FOUND")</f>
        <v>Wirebound Message Books, Four 2 3/4 x 5 Forms per Page, 200 Sets per Book</v>
      </c>
      <c r="C1448" t="str">
        <f>IFERROR(INDEX(Raw_Data!O:O,MATCH(Product_Master!A1448,Raw_Data!N:N,0)),"NOT FOUND")</f>
        <v>Office Supplies</v>
      </c>
      <c r="D1448" t="str">
        <f>IFERROR(INDEX(Raw_Data!P:P,MATCH(Product_Master!A1448,Raw_Data!N:N,0)),"NOT FOUND")</f>
        <v>Paper</v>
      </c>
      <c r="E1448" s="11">
        <f>AVERAGEIF(Raw_Data!N:N,Product_Master!A1448,Raw_Data!R:R)</f>
        <v>19.238999999999997</v>
      </c>
      <c r="F1448" s="11">
        <f>AVERAGEIF(Raw_Data!N:N,Product_Master!A1448,Raw_Data!U:U)</f>
        <v>7.8705000000000007</v>
      </c>
      <c r="G1448">
        <f>SUMIF(Raw_Data!N:N,Product_Master!A1448,Raw_Data!S:S)</f>
        <v>26</v>
      </c>
      <c r="H1448" s="11">
        <f>SUMIF(Raw_Data!N:N,Product_Master!A1448,Raw_Data!R:R)</f>
        <v>115.43399999999998</v>
      </c>
      <c r="I1448" s="13">
        <f t="shared" si="44"/>
        <v>40.909090909090921</v>
      </c>
      <c r="J1448" t="str">
        <f t="shared" si="45"/>
        <v>Low Performer</v>
      </c>
    </row>
    <row r="1449" spans="1:10" x14ac:dyDescent="0.3">
      <c r="A1449" t="s">
        <v>6088</v>
      </c>
      <c r="B1449" t="str">
        <f>IFERROR(INDEX(Raw_Data!Q:Q,MATCH(Product_Master!A1449,Raw_Data!N:N,0)),"NOT FOUND")</f>
        <v>Xerox 1969</v>
      </c>
      <c r="C1449" t="str">
        <f>IFERROR(INDEX(Raw_Data!O:O,MATCH(Product_Master!A1449,Raw_Data!N:N,0)),"NOT FOUND")</f>
        <v>Office Supplies</v>
      </c>
      <c r="D1449" t="str">
        <f>IFERROR(INDEX(Raw_Data!P:P,MATCH(Product_Master!A1449,Raw_Data!N:N,0)),"NOT FOUND")</f>
        <v>Paper</v>
      </c>
      <c r="E1449" s="11">
        <f>AVERAGEIF(Raw_Data!N:N,Product_Master!A1449,Raw_Data!R:R)</f>
        <v>11.56</v>
      </c>
      <c r="F1449" s="11">
        <f>AVERAGEIF(Raw_Data!N:N,Product_Master!A1449,Raw_Data!U:U)</f>
        <v>5.6643999999999997</v>
      </c>
      <c r="G1449">
        <f>SUMIF(Raw_Data!N:N,Product_Master!A1449,Raw_Data!S:S)</f>
        <v>2</v>
      </c>
      <c r="H1449" s="11">
        <f>SUMIF(Raw_Data!N:N,Product_Master!A1449,Raw_Data!R:R)</f>
        <v>11.56</v>
      </c>
      <c r="I1449" s="13">
        <f t="shared" si="44"/>
        <v>48.999999999999993</v>
      </c>
      <c r="J1449" t="str">
        <f t="shared" si="45"/>
        <v>Low Performer</v>
      </c>
    </row>
    <row r="1450" spans="1:10" x14ac:dyDescent="0.3">
      <c r="A1450" t="s">
        <v>6090</v>
      </c>
      <c r="B1450" t="str">
        <f>IFERROR(INDEX(Raw_Data!Q:Q,MATCH(Product_Master!A1450,Raw_Data!N:N,0)),"NOT FOUND")</f>
        <v>Eldon 200 Class Desk Accessories, Smoke</v>
      </c>
      <c r="C1450" t="str">
        <f>IFERROR(INDEX(Raw_Data!O:O,MATCH(Product_Master!A1450,Raw_Data!N:N,0)),"NOT FOUND")</f>
        <v>Furniture</v>
      </c>
      <c r="D1450" t="str">
        <f>IFERROR(INDEX(Raw_Data!P:P,MATCH(Product_Master!A1450,Raw_Data!N:N,0)),"NOT FOUND")</f>
        <v>Furnishings</v>
      </c>
      <c r="E1450" s="11">
        <f>AVERAGEIF(Raw_Data!N:N,Product_Master!A1450,Raw_Data!R:R)</f>
        <v>34.54</v>
      </c>
      <c r="F1450" s="11">
        <f>AVERAGEIF(Raw_Data!N:N,Product_Master!A1450,Raw_Data!U:U)</f>
        <v>14.5068</v>
      </c>
      <c r="G1450">
        <f>SUMIF(Raw_Data!N:N,Product_Master!A1450,Raw_Data!S:S)</f>
        <v>22</v>
      </c>
      <c r="H1450" s="11">
        <f>SUMIF(Raw_Data!N:N,Product_Master!A1450,Raw_Data!R:R)</f>
        <v>138.16</v>
      </c>
      <c r="I1450" s="13">
        <f t="shared" si="44"/>
        <v>42.000000000000007</v>
      </c>
      <c r="J1450" t="str">
        <f t="shared" si="45"/>
        <v>Low Performer</v>
      </c>
    </row>
    <row r="1451" spans="1:10" x14ac:dyDescent="0.3">
      <c r="A1451" t="s">
        <v>6101</v>
      </c>
      <c r="B1451" t="str">
        <f>IFERROR(INDEX(Raw_Data!Q:Q,MATCH(Product_Master!A1451,Raw_Data!N:N,0)),"NOT FOUND")</f>
        <v>Dual Level, Single-Width Filing Carts</v>
      </c>
      <c r="C1451" t="str">
        <f>IFERROR(INDEX(Raw_Data!O:O,MATCH(Product_Master!A1451,Raw_Data!N:N,0)),"NOT FOUND")</f>
        <v>Office Supplies</v>
      </c>
      <c r="D1451" t="str">
        <f>IFERROR(INDEX(Raw_Data!P:P,MATCH(Product_Master!A1451,Raw_Data!N:N,0)),"NOT FOUND")</f>
        <v>Storage</v>
      </c>
      <c r="E1451" s="11">
        <f>AVERAGEIF(Raw_Data!N:N,Product_Master!A1451,Raw_Data!R:R)</f>
        <v>730.50488888888901</v>
      </c>
      <c r="F1451" s="11">
        <f>AVERAGEIF(Raw_Data!N:N,Product_Master!A1451,Raw_Data!U:U)</f>
        <v>182.28164444444445</v>
      </c>
      <c r="G1451">
        <f>SUMIF(Raw_Data!N:N,Product_Master!A1451,Raw_Data!S:S)</f>
        <v>43</v>
      </c>
      <c r="H1451" s="11">
        <f>SUMIF(Raw_Data!N:N,Product_Master!A1451,Raw_Data!R:R)</f>
        <v>6574.5440000000008</v>
      </c>
      <c r="I1451" s="13">
        <f t="shared" si="44"/>
        <v>24.952830188679243</v>
      </c>
      <c r="J1451" t="str">
        <f t="shared" si="45"/>
        <v>High Performer</v>
      </c>
    </row>
    <row r="1452" spans="1:10" x14ac:dyDescent="0.3">
      <c r="A1452" t="s">
        <v>6104</v>
      </c>
      <c r="B1452" t="str">
        <f>IFERROR(INDEX(Raw_Data!Q:Q,MATCH(Product_Master!A1452,Raw_Data!N:N,0)),"NOT FOUND")</f>
        <v>Xerox 1971</v>
      </c>
      <c r="C1452" t="str">
        <f>IFERROR(INDEX(Raw_Data!O:O,MATCH(Product_Master!A1452,Raw_Data!N:N,0)),"NOT FOUND")</f>
        <v>Office Supplies</v>
      </c>
      <c r="D1452" t="str">
        <f>IFERROR(INDEX(Raw_Data!P:P,MATCH(Product_Master!A1452,Raw_Data!N:N,0)),"NOT FOUND")</f>
        <v>Paper</v>
      </c>
      <c r="E1452" s="11">
        <f>AVERAGEIF(Raw_Data!N:N,Product_Master!A1452,Raw_Data!R:R)</f>
        <v>18.974666666666668</v>
      </c>
      <c r="F1452" s="11">
        <f>AVERAGEIF(Raw_Data!N:N,Product_Master!A1452,Raw_Data!U:U)</f>
        <v>7.9893333333333336</v>
      </c>
      <c r="G1452">
        <f>SUMIF(Raw_Data!N:N,Product_Master!A1452,Raw_Data!S:S)</f>
        <v>28</v>
      </c>
      <c r="H1452" s="11">
        <f>SUMIF(Raw_Data!N:N,Product_Master!A1452,Raw_Data!R:R)</f>
        <v>113.84800000000001</v>
      </c>
      <c r="I1452" s="13">
        <f t="shared" si="44"/>
        <v>42.105263157894733</v>
      </c>
      <c r="J1452" t="str">
        <f t="shared" si="45"/>
        <v>Low Performer</v>
      </c>
    </row>
    <row r="1453" spans="1:10" x14ac:dyDescent="0.3">
      <c r="A1453" t="s">
        <v>6110</v>
      </c>
      <c r="B1453" t="str">
        <f>IFERROR(INDEX(Raw_Data!Q:Q,MATCH(Product_Master!A1453,Raw_Data!N:N,0)),"NOT FOUND")</f>
        <v>Staple envelope</v>
      </c>
      <c r="C1453" t="str">
        <f>IFERROR(INDEX(Raw_Data!O:O,MATCH(Product_Master!A1453,Raw_Data!N:N,0)),"NOT FOUND")</f>
        <v>Office Supplies</v>
      </c>
      <c r="D1453" t="str">
        <f>IFERROR(INDEX(Raw_Data!P:P,MATCH(Product_Master!A1453,Raw_Data!N:N,0)),"NOT FOUND")</f>
        <v>Envelopes</v>
      </c>
      <c r="E1453" s="11">
        <f>AVERAGEIF(Raw_Data!N:N,Product_Master!A1453,Raw_Data!R:R)</f>
        <v>40.690285714285714</v>
      </c>
      <c r="F1453" s="11">
        <f>AVERAGEIF(Raw_Data!N:N,Product_Master!A1453,Raw_Data!U:U)</f>
        <v>18.748285714285714</v>
      </c>
      <c r="G1453">
        <f>SUMIF(Raw_Data!N:N,Product_Master!A1453,Raw_Data!S:S)</f>
        <v>35</v>
      </c>
      <c r="H1453" s="11">
        <f>SUMIF(Raw_Data!N:N,Product_Master!A1453,Raw_Data!R:R)</f>
        <v>284.83199999999999</v>
      </c>
      <c r="I1453" s="13">
        <f t="shared" si="44"/>
        <v>46.075581395348834</v>
      </c>
      <c r="J1453" t="str">
        <f t="shared" si="45"/>
        <v>Low Performer</v>
      </c>
    </row>
    <row r="1454" spans="1:10" x14ac:dyDescent="0.3">
      <c r="A1454" t="s">
        <v>6111</v>
      </c>
      <c r="B1454" t="str">
        <f>IFERROR(INDEX(Raw_Data!Q:Q,MATCH(Product_Master!A1454,Raw_Data!N:N,0)),"NOT FOUND")</f>
        <v>Boston 16750 Black Compact Battery Pencil Sharpener</v>
      </c>
      <c r="C1454" t="str">
        <f>IFERROR(INDEX(Raw_Data!O:O,MATCH(Product_Master!A1454,Raw_Data!N:N,0)),"NOT FOUND")</f>
        <v>Office Supplies</v>
      </c>
      <c r="D1454" t="str">
        <f>IFERROR(INDEX(Raw_Data!P:P,MATCH(Product_Master!A1454,Raw_Data!N:N,0)),"NOT FOUND")</f>
        <v>Art</v>
      </c>
      <c r="E1454" s="11">
        <f>AVERAGEIF(Raw_Data!N:N,Product_Master!A1454,Raw_Data!R:R)</f>
        <v>21.875</v>
      </c>
      <c r="F1454" s="11">
        <f>AVERAGEIF(Raw_Data!N:N,Product_Master!A1454,Raw_Data!U:U)</f>
        <v>6.5625</v>
      </c>
      <c r="G1454">
        <f>SUMIF(Raw_Data!N:N,Product_Master!A1454,Raw_Data!S:S)</f>
        <v>5</v>
      </c>
      <c r="H1454" s="11">
        <f>SUMIF(Raw_Data!N:N,Product_Master!A1454,Raw_Data!R:R)</f>
        <v>43.75</v>
      </c>
      <c r="I1454" s="13">
        <f t="shared" si="44"/>
        <v>30</v>
      </c>
      <c r="J1454" t="str">
        <f t="shared" si="45"/>
        <v>Low Performer</v>
      </c>
    </row>
    <row r="1455" spans="1:10" x14ac:dyDescent="0.3">
      <c r="A1455" t="s">
        <v>6116</v>
      </c>
      <c r="B1455" t="str">
        <f>IFERROR(INDEX(Raw_Data!Q:Q,MATCH(Product_Master!A1455,Raw_Data!N:N,0)),"NOT FOUND")</f>
        <v>Eberhard Faber 3 1/2" Golf Pencils</v>
      </c>
      <c r="C1455" t="str">
        <f>IFERROR(INDEX(Raw_Data!O:O,MATCH(Product_Master!A1455,Raw_Data!N:N,0)),"NOT FOUND")</f>
        <v>Office Supplies</v>
      </c>
      <c r="D1455" t="str">
        <f>IFERROR(INDEX(Raw_Data!P:P,MATCH(Product_Master!A1455,Raw_Data!N:N,0)),"NOT FOUND")</f>
        <v>Art</v>
      </c>
      <c r="E1455" s="11">
        <f>AVERAGEIF(Raw_Data!N:N,Product_Master!A1455,Raw_Data!R:R)</f>
        <v>19.981714285714283</v>
      </c>
      <c r="F1455" s="11">
        <f>AVERAGEIF(Raw_Data!N:N,Product_Master!A1455,Raw_Data!U:U)</f>
        <v>4.0388571428571423</v>
      </c>
      <c r="G1455">
        <f>SUMIF(Raw_Data!N:N,Product_Master!A1455,Raw_Data!S:S)</f>
        <v>20</v>
      </c>
      <c r="H1455" s="11">
        <f>SUMIF(Raw_Data!N:N,Product_Master!A1455,Raw_Data!R:R)</f>
        <v>139.87199999999999</v>
      </c>
      <c r="I1455" s="13">
        <f t="shared" si="44"/>
        <v>20.212765957446809</v>
      </c>
      <c r="J1455" t="str">
        <f t="shared" si="45"/>
        <v>Low Performer</v>
      </c>
    </row>
    <row r="1456" spans="1:10" x14ac:dyDescent="0.3">
      <c r="A1456" t="s">
        <v>6123</v>
      </c>
      <c r="B1456" t="str">
        <f>IFERROR(INDEX(Raw_Data!Q:Q,MATCH(Product_Master!A1456,Raw_Data!N:N,0)),"NOT FOUND")</f>
        <v>Tenex Carpeted, Granite-Look or Clear Contemporary Contour Shape Chair Mats</v>
      </c>
      <c r="C1456" t="str">
        <f>IFERROR(INDEX(Raw_Data!O:O,MATCH(Product_Master!A1456,Raw_Data!N:N,0)),"NOT FOUND")</f>
        <v>Furniture</v>
      </c>
      <c r="D1456" t="str">
        <f>IFERROR(INDEX(Raw_Data!P:P,MATCH(Product_Master!A1456,Raw_Data!N:N,0)),"NOT FOUND")</f>
        <v>Furnishings</v>
      </c>
      <c r="E1456" s="11">
        <f>AVERAGEIF(Raw_Data!N:N,Product_Master!A1456,Raw_Data!R:R)</f>
        <v>152.73359999999997</v>
      </c>
      <c r="F1456" s="11">
        <f>AVERAGEIF(Raw_Data!N:N,Product_Master!A1456,Raw_Data!U:U)</f>
        <v>-44.5473</v>
      </c>
      <c r="G1456">
        <f>SUMIF(Raw_Data!N:N,Product_Master!A1456,Raw_Data!S:S)</f>
        <v>15</v>
      </c>
      <c r="H1456" s="11">
        <f>SUMIF(Raw_Data!N:N,Product_Master!A1456,Raw_Data!R:R)</f>
        <v>763.66799999999989</v>
      </c>
      <c r="I1456" s="13">
        <f t="shared" si="44"/>
        <v>-29.166666666666675</v>
      </c>
      <c r="J1456" t="str">
        <f t="shared" si="45"/>
        <v>Medium</v>
      </c>
    </row>
    <row r="1457" spans="1:10" x14ac:dyDescent="0.3">
      <c r="A1457" t="s">
        <v>6135</v>
      </c>
      <c r="B1457" t="str">
        <f>IFERROR(INDEX(Raw_Data!Q:Q,MATCH(Product_Master!A1457,Raw_Data!N:N,0)),"NOT FOUND")</f>
        <v>Global Highback Leather Tilter in Burgundy</v>
      </c>
      <c r="C1457" t="str">
        <f>IFERROR(INDEX(Raw_Data!O:O,MATCH(Product_Master!A1457,Raw_Data!N:N,0)),"NOT FOUND")</f>
        <v>Furniture</v>
      </c>
      <c r="D1457" t="str">
        <f>IFERROR(INDEX(Raw_Data!P:P,MATCH(Product_Master!A1457,Raw_Data!N:N,0)),"NOT FOUND")</f>
        <v>Chairs</v>
      </c>
      <c r="E1457" s="11">
        <f>AVERAGEIF(Raw_Data!N:N,Product_Master!A1457,Raw_Data!R:R)</f>
        <v>294.20100000000002</v>
      </c>
      <c r="F1457" s="11">
        <f>AVERAGEIF(Raw_Data!N:N,Product_Master!A1457,Raw_Data!U:U)</f>
        <v>5.4593999999999987</v>
      </c>
      <c r="G1457">
        <f>SUMIF(Raw_Data!N:N,Product_Master!A1457,Raw_Data!S:S)</f>
        <v>34</v>
      </c>
      <c r="H1457" s="11">
        <f>SUMIF(Raw_Data!N:N,Product_Master!A1457,Raw_Data!R:R)</f>
        <v>2647.8090000000002</v>
      </c>
      <c r="I1457" s="13">
        <f t="shared" si="44"/>
        <v>1.8556701030927829</v>
      </c>
      <c r="J1457" t="str">
        <f t="shared" si="45"/>
        <v>High Performer</v>
      </c>
    </row>
    <row r="1458" spans="1:10" x14ac:dyDescent="0.3">
      <c r="A1458" t="s">
        <v>6138</v>
      </c>
      <c r="B1458" t="str">
        <f>IFERROR(INDEX(Raw_Data!Q:Q,MATCH(Product_Master!A1458,Raw_Data!N:N,0)),"NOT FOUND")</f>
        <v>Executive Impressions 13-1/2" Indoor/Outdoor Wall Clock</v>
      </c>
      <c r="C1458" t="str">
        <f>IFERROR(INDEX(Raw_Data!O:O,MATCH(Product_Master!A1458,Raw_Data!N:N,0)),"NOT FOUND")</f>
        <v>Furniture</v>
      </c>
      <c r="D1458" t="str">
        <f>IFERROR(INDEX(Raw_Data!P:P,MATCH(Product_Master!A1458,Raw_Data!N:N,0)),"NOT FOUND")</f>
        <v>Furnishings</v>
      </c>
      <c r="E1458" s="11">
        <f>AVERAGEIF(Raw_Data!N:N,Product_Master!A1458,Raw_Data!R:R)</f>
        <v>28.049999999999997</v>
      </c>
      <c r="F1458" s="11">
        <f>AVERAGEIF(Raw_Data!N:N,Product_Master!A1458,Raw_Data!U:U)</f>
        <v>10.658999999999999</v>
      </c>
      <c r="G1458">
        <f>SUMIF(Raw_Data!N:N,Product_Master!A1458,Raw_Data!S:S)</f>
        <v>3</v>
      </c>
      <c r="H1458" s="11">
        <f>SUMIF(Raw_Data!N:N,Product_Master!A1458,Raw_Data!R:R)</f>
        <v>56.099999999999994</v>
      </c>
      <c r="I1458" s="13">
        <f t="shared" si="44"/>
        <v>38</v>
      </c>
      <c r="J1458" t="str">
        <f t="shared" si="45"/>
        <v>Low Performer</v>
      </c>
    </row>
    <row r="1459" spans="1:10" x14ac:dyDescent="0.3">
      <c r="A1459" t="s">
        <v>6142</v>
      </c>
      <c r="B1459" t="str">
        <f>IFERROR(INDEX(Raw_Data!Q:Q,MATCH(Product_Master!A1459,Raw_Data!N:N,0)),"NOT FOUND")</f>
        <v>Eldon 400 Class Desk Accessories, Black Carbon</v>
      </c>
      <c r="C1459" t="str">
        <f>IFERROR(INDEX(Raw_Data!O:O,MATCH(Product_Master!A1459,Raw_Data!N:N,0)),"NOT FOUND")</f>
        <v>Furniture</v>
      </c>
      <c r="D1459" t="str">
        <f>IFERROR(INDEX(Raw_Data!P:P,MATCH(Product_Master!A1459,Raw_Data!N:N,0)),"NOT FOUND")</f>
        <v>Furnishings</v>
      </c>
      <c r="E1459" s="11">
        <f>AVERAGEIF(Raw_Data!N:N,Product_Master!A1459,Raw_Data!R:R)</f>
        <v>26.541666666666668</v>
      </c>
      <c r="F1459" s="11">
        <f>AVERAGEIF(Raw_Data!N:N,Product_Master!A1459,Raw_Data!U:U)</f>
        <v>7.9333333333333336</v>
      </c>
      <c r="G1459">
        <f>SUMIF(Raw_Data!N:N,Product_Master!A1459,Raw_Data!S:S)</f>
        <v>22</v>
      </c>
      <c r="H1459" s="11">
        <f>SUMIF(Raw_Data!N:N,Product_Master!A1459,Raw_Data!R:R)</f>
        <v>159.25</v>
      </c>
      <c r="I1459" s="13">
        <f t="shared" si="44"/>
        <v>29.890109890109891</v>
      </c>
      <c r="J1459" t="str">
        <f t="shared" si="45"/>
        <v>Low Performer</v>
      </c>
    </row>
    <row r="1460" spans="1:10" x14ac:dyDescent="0.3">
      <c r="A1460" t="s">
        <v>6144</v>
      </c>
      <c r="B1460" t="str">
        <f>IFERROR(INDEX(Raw_Data!Q:Q,MATCH(Product_Master!A1460,Raw_Data!N:N,0)),"NOT FOUND")</f>
        <v>Wilson Jones Clip &amp; Carry Folder Binder Tool for Ring Binders, Clear</v>
      </c>
      <c r="C1460" t="str">
        <f>IFERROR(INDEX(Raw_Data!O:O,MATCH(Product_Master!A1460,Raw_Data!N:N,0)),"NOT FOUND")</f>
        <v>Office Supplies</v>
      </c>
      <c r="D1460" t="str">
        <f>IFERROR(INDEX(Raw_Data!P:P,MATCH(Product_Master!A1460,Raw_Data!N:N,0)),"NOT FOUND")</f>
        <v>Binders</v>
      </c>
      <c r="E1460" s="11">
        <f>AVERAGEIF(Raw_Data!N:N,Product_Master!A1460,Raw_Data!R:R)</f>
        <v>21.331111111111106</v>
      </c>
      <c r="F1460" s="11">
        <f>AVERAGEIF(Raw_Data!N:N,Product_Master!A1460,Raw_Data!U:U)</f>
        <v>5.5808888888888886</v>
      </c>
      <c r="G1460">
        <f>SUMIF(Raw_Data!N:N,Product_Master!A1460,Raw_Data!S:S)</f>
        <v>47</v>
      </c>
      <c r="H1460" s="11">
        <f>SUMIF(Raw_Data!N:N,Product_Master!A1460,Raw_Data!R:R)</f>
        <v>191.97999999999996</v>
      </c>
      <c r="I1460" s="13">
        <f t="shared" si="44"/>
        <v>26.163141993957705</v>
      </c>
      <c r="J1460" t="str">
        <f t="shared" si="45"/>
        <v>Low Performer</v>
      </c>
    </row>
    <row r="1461" spans="1:10" x14ac:dyDescent="0.3">
      <c r="A1461" t="s">
        <v>6149</v>
      </c>
      <c r="B1461" t="str">
        <f>IFERROR(INDEX(Raw_Data!Q:Q,MATCH(Product_Master!A1461,Raw_Data!N:N,0)),"NOT FOUND")</f>
        <v>Harbour Creations 67200 Series Stacking Chairs</v>
      </c>
      <c r="C1461" t="str">
        <f>IFERROR(INDEX(Raw_Data!O:O,MATCH(Product_Master!A1461,Raw_Data!N:N,0)),"NOT FOUND")</f>
        <v>Furniture</v>
      </c>
      <c r="D1461" t="str">
        <f>IFERROR(INDEX(Raw_Data!P:P,MATCH(Product_Master!A1461,Raw_Data!N:N,0)),"NOT FOUND")</f>
        <v>Chairs</v>
      </c>
      <c r="E1461" s="11">
        <f>AVERAGEIF(Raw_Data!N:N,Product_Master!A1461,Raw_Data!R:R)</f>
        <v>187.73724999999999</v>
      </c>
      <c r="F1461" s="11">
        <f>AVERAGEIF(Raw_Data!N:N,Product_Master!A1461,Raw_Data!U:U)</f>
        <v>31.853050000000007</v>
      </c>
      <c r="G1461">
        <f>SUMIF(Raw_Data!N:N,Product_Master!A1461,Raw_Data!S:S)</f>
        <v>24</v>
      </c>
      <c r="H1461" s="11">
        <f>SUMIF(Raw_Data!N:N,Product_Master!A1461,Raw_Data!R:R)</f>
        <v>1501.8979999999999</v>
      </c>
      <c r="I1461" s="13">
        <f t="shared" si="44"/>
        <v>16.966824644549767</v>
      </c>
      <c r="J1461" t="str">
        <f t="shared" si="45"/>
        <v>High Performer</v>
      </c>
    </row>
    <row r="1462" spans="1:10" x14ac:dyDescent="0.3">
      <c r="A1462" t="s">
        <v>6151</v>
      </c>
      <c r="B1462" t="str">
        <f>IFERROR(INDEX(Raw_Data!Q:Q,MATCH(Product_Master!A1462,Raw_Data!N:N,0)),"NOT FOUND")</f>
        <v>Tenex V2T-RE Standard Weight Series Chair Mat, 45" x 53", Lip 25" x 12"</v>
      </c>
      <c r="C1462" t="str">
        <f>IFERROR(INDEX(Raw_Data!O:O,MATCH(Product_Master!A1462,Raw_Data!N:N,0)),"NOT FOUND")</f>
        <v>Furniture</v>
      </c>
      <c r="D1462" t="str">
        <f>IFERROR(INDEX(Raw_Data!P:P,MATCH(Product_Master!A1462,Raw_Data!N:N,0)),"NOT FOUND")</f>
        <v>Furnishings</v>
      </c>
      <c r="E1462" s="11">
        <f>AVERAGEIF(Raw_Data!N:N,Product_Master!A1462,Raw_Data!R:R)</f>
        <v>156.15600000000001</v>
      </c>
      <c r="F1462" s="11">
        <f>AVERAGEIF(Raw_Data!N:N,Product_Master!A1462,Raw_Data!U:U)</f>
        <v>17.0352</v>
      </c>
      <c r="G1462">
        <f>SUMIF(Raw_Data!N:N,Product_Master!A1462,Raw_Data!S:S)</f>
        <v>7</v>
      </c>
      <c r="H1462" s="11">
        <f>SUMIF(Raw_Data!N:N,Product_Master!A1462,Raw_Data!R:R)</f>
        <v>468.46800000000002</v>
      </c>
      <c r="I1462" s="13">
        <f t="shared" si="44"/>
        <v>10.909090909090908</v>
      </c>
      <c r="J1462" t="str">
        <f t="shared" si="45"/>
        <v>Medium</v>
      </c>
    </row>
    <row r="1463" spans="1:10" x14ac:dyDescent="0.3">
      <c r="A1463" t="s">
        <v>6153</v>
      </c>
      <c r="B1463" t="str">
        <f>IFERROR(INDEX(Raw_Data!Q:Q,MATCH(Product_Master!A1463,Raw_Data!N:N,0)),"NOT FOUND")</f>
        <v>Samsung Galaxy Mega 6.3</v>
      </c>
      <c r="C1463" t="str">
        <f>IFERROR(INDEX(Raw_Data!O:O,MATCH(Product_Master!A1463,Raw_Data!N:N,0)),"NOT FOUND")</f>
        <v>Technology</v>
      </c>
      <c r="D1463" t="str">
        <f>IFERROR(INDEX(Raw_Data!P:P,MATCH(Product_Master!A1463,Raw_Data!N:N,0)),"NOT FOUND")</f>
        <v>Phones</v>
      </c>
      <c r="E1463" s="11">
        <f>AVERAGEIF(Raw_Data!N:N,Product_Master!A1463,Raw_Data!R:R)</f>
        <v>2323.9446666666668</v>
      </c>
      <c r="F1463" s="11">
        <f>AVERAGEIF(Raw_Data!N:N,Product_Master!A1463,Raw_Data!U:U)</f>
        <v>303.79276666666669</v>
      </c>
      <c r="G1463">
        <f>SUMIF(Raw_Data!N:N,Product_Master!A1463,Raw_Data!S:S)</f>
        <v>39</v>
      </c>
      <c r="H1463" s="11">
        <f>SUMIF(Raw_Data!N:N,Product_Master!A1463,Raw_Data!R:R)</f>
        <v>13943.668000000001</v>
      </c>
      <c r="I1463" s="13">
        <f t="shared" si="44"/>
        <v>13.072289156626507</v>
      </c>
      <c r="J1463" t="str">
        <f t="shared" si="45"/>
        <v>High Performer</v>
      </c>
    </row>
    <row r="1464" spans="1:10" x14ac:dyDescent="0.3">
      <c r="A1464" t="s">
        <v>6165</v>
      </c>
      <c r="B1464" t="str">
        <f>IFERROR(INDEX(Raw_Data!Q:Q,MATCH(Product_Master!A1464,Raw_Data!N:N,0)),"NOT FOUND")</f>
        <v>DAX Two-Tone Rosewood/Black Document Frame, Desktop, 5 x 7</v>
      </c>
      <c r="C1464" t="str">
        <f>IFERROR(INDEX(Raw_Data!O:O,MATCH(Product_Master!A1464,Raw_Data!N:N,0)),"NOT FOUND")</f>
        <v>Furniture</v>
      </c>
      <c r="D1464" t="str">
        <f>IFERROR(INDEX(Raw_Data!P:P,MATCH(Product_Master!A1464,Raw_Data!N:N,0)),"NOT FOUND")</f>
        <v>Furnishings</v>
      </c>
      <c r="E1464" s="11">
        <f>AVERAGEIF(Raw_Data!N:N,Product_Master!A1464,Raw_Data!R:R)</f>
        <v>27.018000000000001</v>
      </c>
      <c r="F1464" s="11">
        <f>AVERAGEIF(Raw_Data!N:N,Product_Master!A1464,Raw_Data!U:U)</f>
        <v>9.2430000000000003</v>
      </c>
      <c r="G1464">
        <f>SUMIF(Raw_Data!N:N,Product_Master!A1464,Raw_Data!S:S)</f>
        <v>25</v>
      </c>
      <c r="H1464" s="11">
        <f>SUMIF(Raw_Data!N:N,Product_Master!A1464,Raw_Data!R:R)</f>
        <v>216.14400000000001</v>
      </c>
      <c r="I1464" s="13">
        <f t="shared" si="44"/>
        <v>34.210526315789473</v>
      </c>
      <c r="J1464" t="str">
        <f t="shared" si="45"/>
        <v>Low Performer</v>
      </c>
    </row>
    <row r="1465" spans="1:10" x14ac:dyDescent="0.3">
      <c r="A1465" t="s">
        <v>6171</v>
      </c>
      <c r="B1465" t="str">
        <f>IFERROR(INDEX(Raw_Data!Q:Q,MATCH(Product_Master!A1465,Raw_Data!N:N,0)),"NOT FOUND")</f>
        <v>Xerox 198</v>
      </c>
      <c r="C1465" t="str">
        <f>IFERROR(INDEX(Raw_Data!O:O,MATCH(Product_Master!A1465,Raw_Data!N:N,0)),"NOT FOUND")</f>
        <v>Office Supplies</v>
      </c>
      <c r="D1465" t="str">
        <f>IFERROR(INDEX(Raw_Data!P:P,MATCH(Product_Master!A1465,Raw_Data!N:N,0)),"NOT FOUND")</f>
        <v>Paper</v>
      </c>
      <c r="E1465" s="11">
        <f>AVERAGEIF(Raw_Data!N:N,Product_Master!A1465,Raw_Data!R:R)</f>
        <v>25.231999999999999</v>
      </c>
      <c r="F1465" s="11">
        <f>AVERAGEIF(Raw_Data!N:N,Product_Master!A1465,Raw_Data!U:U)</f>
        <v>11.155200000000001</v>
      </c>
      <c r="G1465">
        <f>SUMIF(Raw_Data!N:N,Product_Master!A1465,Raw_Data!S:S)</f>
        <v>16</v>
      </c>
      <c r="H1465" s="11">
        <f>SUMIF(Raw_Data!N:N,Product_Master!A1465,Raw_Data!R:R)</f>
        <v>75.695999999999998</v>
      </c>
      <c r="I1465" s="13">
        <f t="shared" si="44"/>
        <v>44.21052631578948</v>
      </c>
      <c r="J1465" t="str">
        <f t="shared" si="45"/>
        <v>Low Performer</v>
      </c>
    </row>
    <row r="1466" spans="1:10" x14ac:dyDescent="0.3">
      <c r="A1466" t="s">
        <v>6174</v>
      </c>
      <c r="B1466" t="str">
        <f>IFERROR(INDEX(Raw_Data!Q:Q,MATCH(Product_Master!A1466,Raw_Data!N:N,0)),"NOT FOUND")</f>
        <v>Safco Chair Connectors, 6/Carton</v>
      </c>
      <c r="C1466" t="str">
        <f>IFERROR(INDEX(Raw_Data!O:O,MATCH(Product_Master!A1466,Raw_Data!N:N,0)),"NOT FOUND")</f>
        <v>Furniture</v>
      </c>
      <c r="D1466" t="str">
        <f>IFERROR(INDEX(Raw_Data!P:P,MATCH(Product_Master!A1466,Raw_Data!N:N,0)),"NOT FOUND")</f>
        <v>Chairs</v>
      </c>
      <c r="E1466" s="11">
        <f>AVERAGEIF(Raw_Data!N:N,Product_Master!A1466,Raw_Data!R:R)</f>
        <v>220.298</v>
      </c>
      <c r="F1466" s="11">
        <f>AVERAGEIF(Raw_Data!N:N,Product_Master!A1466,Raw_Data!U:U)</f>
        <v>42.712800000000001</v>
      </c>
      <c r="G1466">
        <f>SUMIF(Raw_Data!N:N,Product_Master!A1466,Raw_Data!S:S)</f>
        <v>26</v>
      </c>
      <c r="H1466" s="11">
        <f>SUMIF(Raw_Data!N:N,Product_Master!A1466,Raw_Data!R:R)</f>
        <v>881.19200000000001</v>
      </c>
      <c r="I1466" s="13">
        <f t="shared" si="44"/>
        <v>19.388646288209607</v>
      </c>
      <c r="J1466" t="str">
        <f t="shared" si="45"/>
        <v>Medium</v>
      </c>
    </row>
    <row r="1467" spans="1:10" x14ac:dyDescent="0.3">
      <c r="A1467" t="s">
        <v>6182</v>
      </c>
      <c r="B1467" t="str">
        <f>IFERROR(INDEX(Raw_Data!Q:Q,MATCH(Product_Master!A1467,Raw_Data!N:N,0)),"NOT FOUND")</f>
        <v>Xerox 1997</v>
      </c>
      <c r="C1467" t="str">
        <f>IFERROR(INDEX(Raw_Data!O:O,MATCH(Product_Master!A1467,Raw_Data!N:N,0)),"NOT FOUND")</f>
        <v>Office Supplies</v>
      </c>
      <c r="D1467" t="str">
        <f>IFERROR(INDEX(Raw_Data!P:P,MATCH(Product_Master!A1467,Raw_Data!N:N,0)),"NOT FOUND")</f>
        <v>Paper</v>
      </c>
      <c r="E1467" s="11">
        <f>AVERAGEIF(Raw_Data!N:N,Product_Master!A1467,Raw_Data!R:R)</f>
        <v>22.356000000000002</v>
      </c>
      <c r="F1467" s="11">
        <f>AVERAGEIF(Raw_Data!N:N,Product_Master!A1467,Raw_Data!U:U)</f>
        <v>9.7199999999999989</v>
      </c>
      <c r="G1467">
        <f>SUMIF(Raw_Data!N:N,Product_Master!A1467,Raw_Data!S:S)</f>
        <v>30</v>
      </c>
      <c r="H1467" s="11">
        <f>SUMIF(Raw_Data!N:N,Product_Master!A1467,Raw_Data!R:R)</f>
        <v>178.84800000000001</v>
      </c>
      <c r="I1467" s="13">
        <f t="shared" si="44"/>
        <v>43.478260869565212</v>
      </c>
      <c r="J1467" t="str">
        <f t="shared" si="45"/>
        <v>Low Performer</v>
      </c>
    </row>
    <row r="1468" spans="1:10" x14ac:dyDescent="0.3">
      <c r="A1468" t="s">
        <v>6189</v>
      </c>
      <c r="B1468" t="str">
        <f>IFERROR(INDEX(Raw_Data!Q:Q,MATCH(Product_Master!A1468,Raw_Data!N:N,0)),"NOT FOUND")</f>
        <v>Eldon Expressions Mahogany Wood Desk Collection</v>
      </c>
      <c r="C1468" t="str">
        <f>IFERROR(INDEX(Raw_Data!O:O,MATCH(Product_Master!A1468,Raw_Data!N:N,0)),"NOT FOUND")</f>
        <v>Furniture</v>
      </c>
      <c r="D1468" t="str">
        <f>IFERROR(INDEX(Raw_Data!P:P,MATCH(Product_Master!A1468,Raw_Data!N:N,0)),"NOT FOUND")</f>
        <v>Furnishings</v>
      </c>
      <c r="E1468" s="11">
        <f>AVERAGEIF(Raw_Data!N:N,Product_Master!A1468,Raw_Data!R:R)</f>
        <v>46.8</v>
      </c>
      <c r="F1468" s="11">
        <f>AVERAGEIF(Raw_Data!N:N,Product_Master!A1468,Raw_Data!U:U)</f>
        <v>11.7</v>
      </c>
      <c r="G1468">
        <f>SUMIF(Raw_Data!N:N,Product_Master!A1468,Raw_Data!S:S)</f>
        <v>15</v>
      </c>
      <c r="H1468" s="11">
        <f>SUMIF(Raw_Data!N:N,Product_Master!A1468,Raw_Data!R:R)</f>
        <v>93.6</v>
      </c>
      <c r="I1468" s="13">
        <f t="shared" si="44"/>
        <v>25</v>
      </c>
      <c r="J1468" t="str">
        <f t="shared" si="45"/>
        <v>Low Performer</v>
      </c>
    </row>
    <row r="1469" spans="1:10" x14ac:dyDescent="0.3">
      <c r="A1469" t="s">
        <v>6198</v>
      </c>
      <c r="B1469" t="str">
        <f>IFERROR(INDEX(Raw_Data!Q:Q,MATCH(Product_Master!A1469,Raw_Data!N:N,0)),"NOT FOUND")</f>
        <v>Stacking Trays by OIC</v>
      </c>
      <c r="C1469" t="str">
        <f>IFERROR(INDEX(Raw_Data!O:O,MATCH(Product_Master!A1469,Raw_Data!N:N,0)),"NOT FOUND")</f>
        <v>Furniture</v>
      </c>
      <c r="D1469" t="str">
        <f>IFERROR(INDEX(Raw_Data!P:P,MATCH(Product_Master!A1469,Raw_Data!N:N,0)),"NOT FOUND")</f>
        <v>Furnishings</v>
      </c>
      <c r="E1469" s="11">
        <f>AVERAGEIF(Raw_Data!N:N,Product_Master!A1469,Raw_Data!R:R)</f>
        <v>12.118</v>
      </c>
      <c r="F1469" s="11">
        <f>AVERAGEIF(Raw_Data!N:N,Product_Master!A1469,Raw_Data!U:U)</f>
        <v>1.5521</v>
      </c>
      <c r="G1469">
        <f>SUMIF(Raw_Data!N:N,Product_Master!A1469,Raw_Data!S:S)</f>
        <v>19</v>
      </c>
      <c r="H1469" s="11">
        <f>SUMIF(Raw_Data!N:N,Product_Master!A1469,Raw_Data!R:R)</f>
        <v>72.707999999999998</v>
      </c>
      <c r="I1469" s="13">
        <f t="shared" si="44"/>
        <v>12.808219178082192</v>
      </c>
      <c r="J1469" t="str">
        <f t="shared" si="45"/>
        <v>Low Performer</v>
      </c>
    </row>
    <row r="1470" spans="1:10" x14ac:dyDescent="0.3">
      <c r="A1470" t="s">
        <v>6200</v>
      </c>
      <c r="B1470" t="str">
        <f>IFERROR(INDEX(Raw_Data!Q:Q,MATCH(Product_Master!A1470,Raw_Data!N:N,0)),"NOT FOUND")</f>
        <v>Epson Perfection V600 Photo Scanner</v>
      </c>
      <c r="C1470" t="str">
        <f>IFERROR(INDEX(Raw_Data!O:O,MATCH(Product_Master!A1470,Raw_Data!N:N,0)),"NOT FOUND")</f>
        <v>Technology</v>
      </c>
      <c r="D1470" t="str">
        <f>IFERROR(INDEX(Raw_Data!P:P,MATCH(Product_Master!A1470,Raw_Data!N:N,0)),"NOT FOUND")</f>
        <v>Machines</v>
      </c>
      <c r="E1470" s="11">
        <f>AVERAGEIF(Raw_Data!N:N,Product_Master!A1470,Raw_Data!R:R)</f>
        <v>206.99100000000001</v>
      </c>
      <c r="F1470" s="11">
        <f>AVERAGEIF(Raw_Data!N:N,Product_Master!A1470,Raw_Data!U:U)</f>
        <v>-172.49250000000001</v>
      </c>
      <c r="G1470">
        <f>SUMIF(Raw_Data!N:N,Product_Master!A1470,Raw_Data!S:S)</f>
        <v>3</v>
      </c>
      <c r="H1470" s="11">
        <f>SUMIF(Raw_Data!N:N,Product_Master!A1470,Raw_Data!R:R)</f>
        <v>206.99100000000001</v>
      </c>
      <c r="I1470" s="13">
        <f t="shared" si="44"/>
        <v>-83.333333333333329</v>
      </c>
      <c r="J1470" t="str">
        <f t="shared" si="45"/>
        <v>Low Performer</v>
      </c>
    </row>
    <row r="1471" spans="1:10" x14ac:dyDescent="0.3">
      <c r="A1471" t="s">
        <v>6204</v>
      </c>
      <c r="B1471" t="str">
        <f>IFERROR(INDEX(Raw_Data!Q:Q,MATCH(Product_Master!A1471,Raw_Data!N:N,0)),"NOT FOUND")</f>
        <v>Durable Pressboard Binders</v>
      </c>
      <c r="C1471" t="str">
        <f>IFERROR(INDEX(Raw_Data!O:O,MATCH(Product_Master!A1471,Raw_Data!N:N,0)),"NOT FOUND")</f>
        <v>Office Supplies</v>
      </c>
      <c r="D1471" t="str">
        <f>IFERROR(INDEX(Raw_Data!P:P,MATCH(Product_Master!A1471,Raw_Data!N:N,0)),"NOT FOUND")</f>
        <v>Binders</v>
      </c>
      <c r="E1471" s="11">
        <f>AVERAGEIF(Raw_Data!N:N,Product_Master!A1471,Raw_Data!R:R)</f>
        <v>18.619999999999997</v>
      </c>
      <c r="F1471" s="11">
        <f>AVERAGEIF(Raw_Data!N:N,Product_Master!A1471,Raw_Data!U:U)</f>
        <v>7.5429999999999993</v>
      </c>
      <c r="G1471">
        <f>SUMIF(Raw_Data!N:N,Product_Master!A1471,Raw_Data!S:S)</f>
        <v>11</v>
      </c>
      <c r="H1471" s="11">
        <f>SUMIF(Raw_Data!N:N,Product_Master!A1471,Raw_Data!R:R)</f>
        <v>37.239999999999995</v>
      </c>
      <c r="I1471" s="13">
        <f t="shared" si="44"/>
        <v>40.510204081632658</v>
      </c>
      <c r="J1471" t="str">
        <f t="shared" si="45"/>
        <v>Low Performer</v>
      </c>
    </row>
    <row r="1472" spans="1:10" x14ac:dyDescent="0.3">
      <c r="A1472" t="s">
        <v>6210</v>
      </c>
      <c r="B1472" t="str">
        <f>IFERROR(INDEX(Raw_Data!Q:Q,MATCH(Product_Master!A1472,Raw_Data!N:N,0)),"NOT FOUND")</f>
        <v>Kensington 7 Outlet MasterPiece Power Center with Fax/Phone Line Protection</v>
      </c>
      <c r="C1472" t="str">
        <f>IFERROR(INDEX(Raw_Data!O:O,MATCH(Product_Master!A1472,Raw_Data!N:N,0)),"NOT FOUND")</f>
        <v>Office Supplies</v>
      </c>
      <c r="D1472" t="str">
        <f>IFERROR(INDEX(Raw_Data!P:P,MATCH(Product_Master!A1472,Raw_Data!N:N,0)),"NOT FOUND")</f>
        <v>Appliances</v>
      </c>
      <c r="E1472" s="11">
        <f>AVERAGEIF(Raw_Data!N:N,Product_Master!A1472,Raw_Data!R:R)</f>
        <v>368.27699999999999</v>
      </c>
      <c r="F1472" s="11">
        <f>AVERAGEIF(Raw_Data!N:N,Product_Master!A1472,Raw_Data!U:U)</f>
        <v>77.804999999999993</v>
      </c>
      <c r="G1472">
        <f>SUMIF(Raw_Data!N:N,Product_Master!A1472,Raw_Data!S:S)</f>
        <v>8</v>
      </c>
      <c r="H1472" s="11">
        <f>SUMIF(Raw_Data!N:N,Product_Master!A1472,Raw_Data!R:R)</f>
        <v>1473.1079999999999</v>
      </c>
      <c r="I1472" s="13">
        <f t="shared" si="44"/>
        <v>21.12676056338028</v>
      </c>
      <c r="J1472" t="str">
        <f t="shared" si="45"/>
        <v>High Performer</v>
      </c>
    </row>
    <row r="1473" spans="1:10" x14ac:dyDescent="0.3">
      <c r="A1473" t="s">
        <v>6225</v>
      </c>
      <c r="B1473" t="str">
        <f>IFERROR(INDEX(Raw_Data!Q:Q,MATCH(Product_Master!A1473,Raw_Data!N:N,0)),"NOT FOUND")</f>
        <v>Alliance Rubber Bands</v>
      </c>
      <c r="C1473" t="str">
        <f>IFERROR(INDEX(Raw_Data!O:O,MATCH(Product_Master!A1473,Raw_Data!N:N,0)),"NOT FOUND")</f>
        <v>Office Supplies</v>
      </c>
      <c r="D1473" t="str">
        <f>IFERROR(INDEX(Raw_Data!P:P,MATCH(Product_Master!A1473,Raw_Data!N:N,0)),"NOT FOUND")</f>
        <v>Fasteners</v>
      </c>
      <c r="E1473" s="11">
        <f>AVERAGEIF(Raw_Data!N:N,Product_Master!A1473,Raw_Data!R:R)</f>
        <v>6.7200000000000006</v>
      </c>
      <c r="F1473" s="11">
        <f>AVERAGEIF(Raw_Data!N:N,Product_Master!A1473,Raw_Data!U:U)</f>
        <v>0.26880000000000004</v>
      </c>
      <c r="G1473">
        <f>SUMIF(Raw_Data!N:N,Product_Master!A1473,Raw_Data!S:S)</f>
        <v>8</v>
      </c>
      <c r="H1473" s="11">
        <f>SUMIF(Raw_Data!N:N,Product_Master!A1473,Raw_Data!R:R)</f>
        <v>13.440000000000001</v>
      </c>
      <c r="I1473" s="13">
        <f t="shared" si="44"/>
        <v>4</v>
      </c>
      <c r="J1473" t="str">
        <f t="shared" si="45"/>
        <v>Low Performer</v>
      </c>
    </row>
    <row r="1474" spans="1:10" x14ac:dyDescent="0.3">
      <c r="A1474" t="s">
        <v>6234</v>
      </c>
      <c r="B1474" t="str">
        <f>IFERROR(INDEX(Raw_Data!Q:Q,MATCH(Product_Master!A1474,Raw_Data!N:N,0)),"NOT FOUND")</f>
        <v>SlimView Poly Binder, 3/8"</v>
      </c>
      <c r="C1474" t="str">
        <f>IFERROR(INDEX(Raw_Data!O:O,MATCH(Product_Master!A1474,Raw_Data!N:N,0)),"NOT FOUND")</f>
        <v>Office Supplies</v>
      </c>
      <c r="D1474" t="str">
        <f>IFERROR(INDEX(Raw_Data!P:P,MATCH(Product_Master!A1474,Raw_Data!N:N,0)),"NOT FOUND")</f>
        <v>Binders</v>
      </c>
      <c r="E1474" s="11">
        <f>AVERAGEIF(Raw_Data!N:N,Product_Master!A1474,Raw_Data!R:R)</f>
        <v>16.797999999999998</v>
      </c>
      <c r="F1474" s="11">
        <f>AVERAGEIF(Raw_Data!N:N,Product_Master!A1474,Raw_Data!U:U)</f>
        <v>0.81400000000000006</v>
      </c>
      <c r="G1474">
        <f>SUMIF(Raw_Data!N:N,Product_Master!A1474,Raw_Data!S:S)</f>
        <v>40</v>
      </c>
      <c r="H1474" s="11">
        <f>SUMIF(Raw_Data!N:N,Product_Master!A1474,Raw_Data!R:R)</f>
        <v>117.58599999999998</v>
      </c>
      <c r="I1474" s="13">
        <f t="shared" si="44"/>
        <v>4.8458149779735695</v>
      </c>
      <c r="J1474" t="str">
        <f t="shared" si="45"/>
        <v>Low Performer</v>
      </c>
    </row>
    <row r="1475" spans="1:10" x14ac:dyDescent="0.3">
      <c r="A1475" t="s">
        <v>6245</v>
      </c>
      <c r="B1475" t="str">
        <f>IFERROR(INDEX(Raw_Data!Q:Q,MATCH(Product_Master!A1475,Raw_Data!N:N,0)),"NOT FOUND")</f>
        <v>Boston Electric Pencil Sharpener, Model 1818, Charcoal Black</v>
      </c>
      <c r="C1475" t="str">
        <f>IFERROR(INDEX(Raw_Data!O:O,MATCH(Product_Master!A1475,Raw_Data!N:N,0)),"NOT FOUND")</f>
        <v>Office Supplies</v>
      </c>
      <c r="D1475" t="str">
        <f>IFERROR(INDEX(Raw_Data!P:P,MATCH(Product_Master!A1475,Raw_Data!N:N,0)),"NOT FOUND")</f>
        <v>Art</v>
      </c>
      <c r="E1475" s="11">
        <f>AVERAGEIF(Raw_Data!N:N,Product_Master!A1475,Raw_Data!R:R)</f>
        <v>65.448750000000004</v>
      </c>
      <c r="F1475" s="11">
        <f>AVERAGEIF(Raw_Data!N:N,Product_Master!A1475,Raw_Data!U:U)</f>
        <v>14.778749999999999</v>
      </c>
      <c r="G1475">
        <f>SUMIF(Raw_Data!N:N,Product_Master!A1475,Raw_Data!S:S)</f>
        <v>20</v>
      </c>
      <c r="H1475" s="11">
        <f>SUMIF(Raw_Data!N:N,Product_Master!A1475,Raw_Data!R:R)</f>
        <v>523.59</v>
      </c>
      <c r="I1475" s="13">
        <f t="shared" ref="I1475:I1538" si="46">IF(E1475&gt;0,(F1475/E1475)*100,0)</f>
        <v>22.58064516129032</v>
      </c>
      <c r="J1475" t="str">
        <f t="shared" ref="J1475:J1538" si="47">IF(H1475&gt;=1234,"High Performer",IF(H1475&gt;=295,"Medium","Low Performer"))</f>
        <v>Medium</v>
      </c>
    </row>
    <row r="1476" spans="1:10" x14ac:dyDescent="0.3">
      <c r="A1476" t="s">
        <v>6247</v>
      </c>
      <c r="B1476" t="str">
        <f>IFERROR(INDEX(Raw_Data!Q:Q,MATCH(Product_Master!A1476,Raw_Data!N:N,0)),"NOT FOUND")</f>
        <v>DAX Clear Channel Poster Frame</v>
      </c>
      <c r="C1476" t="str">
        <f>IFERROR(INDEX(Raw_Data!O:O,MATCH(Product_Master!A1476,Raw_Data!N:N,0)),"NOT FOUND")</f>
        <v>Furniture</v>
      </c>
      <c r="D1476" t="str">
        <f>IFERROR(INDEX(Raw_Data!P:P,MATCH(Product_Master!A1476,Raw_Data!N:N,0)),"NOT FOUND")</f>
        <v>Furnishings</v>
      </c>
      <c r="E1476" s="11">
        <f>AVERAGEIF(Raw_Data!N:N,Product_Master!A1476,Raw_Data!R:R)</f>
        <v>39.851999999999997</v>
      </c>
      <c r="F1476" s="11">
        <f>AVERAGEIF(Raw_Data!N:N,Product_Master!A1476,Raw_Data!U:U)</f>
        <v>9.234</v>
      </c>
      <c r="G1476">
        <f>SUMIF(Raw_Data!N:N,Product_Master!A1476,Raw_Data!S:S)</f>
        <v>10</v>
      </c>
      <c r="H1476" s="11">
        <f>SUMIF(Raw_Data!N:N,Product_Master!A1476,Raw_Data!R:R)</f>
        <v>119.556</v>
      </c>
      <c r="I1476" s="13">
        <f t="shared" si="46"/>
        <v>23.170731707317074</v>
      </c>
      <c r="J1476" t="str">
        <f t="shared" si="47"/>
        <v>Low Performer</v>
      </c>
    </row>
    <row r="1477" spans="1:10" x14ac:dyDescent="0.3">
      <c r="A1477" t="s">
        <v>6253</v>
      </c>
      <c r="B1477" t="str">
        <f>IFERROR(INDEX(Raw_Data!Q:Q,MATCH(Product_Master!A1477,Raw_Data!N:N,0)),"NOT FOUND")</f>
        <v>#10 Self-Seal White Envelopes</v>
      </c>
      <c r="C1477" t="str">
        <f>IFERROR(INDEX(Raw_Data!O:O,MATCH(Product_Master!A1477,Raw_Data!N:N,0)),"NOT FOUND")</f>
        <v>Office Supplies</v>
      </c>
      <c r="D1477" t="str">
        <f>IFERROR(INDEX(Raw_Data!P:P,MATCH(Product_Master!A1477,Raw_Data!N:N,0)),"NOT FOUND")</f>
        <v>Envelopes</v>
      </c>
      <c r="E1477" s="11">
        <f>AVERAGEIF(Raw_Data!N:N,Product_Master!A1477,Raw_Data!R:R)</f>
        <v>27.170500000000004</v>
      </c>
      <c r="F1477" s="11">
        <f>AVERAGEIF(Raw_Data!N:N,Product_Master!A1477,Raw_Data!U:U)</f>
        <v>13.030749999999999</v>
      </c>
      <c r="G1477">
        <f>SUMIF(Raw_Data!N:N,Product_Master!A1477,Raw_Data!S:S)</f>
        <v>10</v>
      </c>
      <c r="H1477" s="11">
        <f>SUMIF(Raw_Data!N:N,Product_Master!A1477,Raw_Data!R:R)</f>
        <v>108.68200000000002</v>
      </c>
      <c r="I1477" s="13">
        <f t="shared" si="46"/>
        <v>47.959183673469383</v>
      </c>
      <c r="J1477" t="str">
        <f t="shared" si="47"/>
        <v>Low Performer</v>
      </c>
    </row>
    <row r="1478" spans="1:10" x14ac:dyDescent="0.3">
      <c r="A1478" t="s">
        <v>6255</v>
      </c>
      <c r="B1478" t="str">
        <f>IFERROR(INDEX(Raw_Data!Q:Q,MATCH(Product_Master!A1478,Raw_Data!N:N,0)),"NOT FOUND")</f>
        <v>Hon Pagoda Stacking Chairs</v>
      </c>
      <c r="C1478" t="str">
        <f>IFERROR(INDEX(Raw_Data!O:O,MATCH(Product_Master!A1478,Raw_Data!N:N,0)),"NOT FOUND")</f>
        <v>Furniture</v>
      </c>
      <c r="D1478" t="str">
        <f>IFERROR(INDEX(Raw_Data!P:P,MATCH(Product_Master!A1478,Raw_Data!N:N,0)),"NOT FOUND")</f>
        <v>Chairs</v>
      </c>
      <c r="E1478" s="11">
        <f>AVERAGEIF(Raw_Data!N:N,Product_Master!A1478,Raw_Data!R:R)</f>
        <v>1620.9490000000001</v>
      </c>
      <c r="F1478" s="11">
        <f>AVERAGEIF(Raw_Data!N:N,Product_Master!A1478,Raw_Data!U:U)</f>
        <v>385.17599999999999</v>
      </c>
      <c r="G1478">
        <f>SUMIF(Raw_Data!N:N,Product_Master!A1478,Raw_Data!S:S)</f>
        <v>22</v>
      </c>
      <c r="H1478" s="11">
        <f>SUMIF(Raw_Data!N:N,Product_Master!A1478,Raw_Data!R:R)</f>
        <v>6483.7960000000003</v>
      </c>
      <c r="I1478" s="13">
        <f t="shared" si="46"/>
        <v>23.762376237623762</v>
      </c>
      <c r="J1478" t="str">
        <f t="shared" si="47"/>
        <v>High Performer</v>
      </c>
    </row>
    <row r="1479" spans="1:10" x14ac:dyDescent="0.3">
      <c r="A1479" t="s">
        <v>6259</v>
      </c>
      <c r="B1479" t="str">
        <f>IFERROR(INDEX(Raw_Data!Q:Q,MATCH(Product_Master!A1479,Raw_Data!N:N,0)),"NOT FOUND")</f>
        <v>Newell 339</v>
      </c>
      <c r="C1479" t="str">
        <f>IFERROR(INDEX(Raw_Data!O:O,MATCH(Product_Master!A1479,Raw_Data!N:N,0)),"NOT FOUND")</f>
        <v>Office Supplies</v>
      </c>
      <c r="D1479" t="str">
        <f>IFERROR(INDEX(Raw_Data!P:P,MATCH(Product_Master!A1479,Raw_Data!N:N,0)),"NOT FOUND")</f>
        <v>Art</v>
      </c>
      <c r="E1479" s="11">
        <f>AVERAGEIF(Raw_Data!N:N,Product_Master!A1479,Raw_Data!R:R)</f>
        <v>8.8960000000000008</v>
      </c>
      <c r="F1479" s="11">
        <f>AVERAGEIF(Raw_Data!N:N,Product_Master!A1479,Raw_Data!U:U)</f>
        <v>2.0386666666666664</v>
      </c>
      <c r="G1479">
        <f>SUMIF(Raw_Data!N:N,Product_Master!A1479,Raw_Data!S:S)</f>
        <v>10</v>
      </c>
      <c r="H1479" s="11">
        <f>SUMIF(Raw_Data!N:N,Product_Master!A1479,Raw_Data!R:R)</f>
        <v>26.688000000000002</v>
      </c>
      <c r="I1479" s="13">
        <f t="shared" si="46"/>
        <v>22.916666666666664</v>
      </c>
      <c r="J1479" t="str">
        <f t="shared" si="47"/>
        <v>Low Performer</v>
      </c>
    </row>
    <row r="1480" spans="1:10" x14ac:dyDescent="0.3">
      <c r="A1480" t="s">
        <v>6268</v>
      </c>
      <c r="B1480" t="str">
        <f>IFERROR(INDEX(Raw_Data!Q:Q,MATCH(Product_Master!A1480,Raw_Data!N:N,0)),"NOT FOUND")</f>
        <v>36X48 HARDFLOOR CHAIRMAT</v>
      </c>
      <c r="C1480" t="str">
        <f>IFERROR(INDEX(Raw_Data!O:O,MATCH(Product_Master!A1480,Raw_Data!N:N,0)),"NOT FOUND")</f>
        <v>Furniture</v>
      </c>
      <c r="D1480" t="str">
        <f>IFERROR(INDEX(Raw_Data!P:P,MATCH(Product_Master!A1480,Raw_Data!N:N,0)),"NOT FOUND")</f>
        <v>Furnishings</v>
      </c>
      <c r="E1480" s="11">
        <f>AVERAGEIF(Raw_Data!N:N,Product_Master!A1480,Raw_Data!R:R)</f>
        <v>61.541333333333334</v>
      </c>
      <c r="F1480" s="11">
        <f>AVERAGEIF(Raw_Data!N:N,Product_Master!A1480,Raw_Data!U:U)</f>
        <v>-6.7485666666666653</v>
      </c>
      <c r="G1480">
        <f>SUMIF(Raw_Data!N:N,Product_Master!A1480,Raw_Data!S:S)</f>
        <v>21</v>
      </c>
      <c r="H1480" s="11">
        <f>SUMIF(Raw_Data!N:N,Product_Master!A1480,Raw_Data!R:R)</f>
        <v>369.24799999999999</v>
      </c>
      <c r="I1480" s="13">
        <f t="shared" si="46"/>
        <v>-10.965909090909088</v>
      </c>
      <c r="J1480" t="str">
        <f t="shared" si="47"/>
        <v>Medium</v>
      </c>
    </row>
    <row r="1481" spans="1:10" x14ac:dyDescent="0.3">
      <c r="A1481" t="s">
        <v>6275</v>
      </c>
      <c r="B1481" t="str">
        <f>IFERROR(INDEX(Raw_Data!Q:Q,MATCH(Product_Master!A1481,Raw_Data!N:N,0)),"NOT FOUND")</f>
        <v>Anderson Hickey Conga Table Tops &amp; Accessories</v>
      </c>
      <c r="C1481" t="str">
        <f>IFERROR(INDEX(Raw_Data!O:O,MATCH(Product_Master!A1481,Raw_Data!N:N,0)),"NOT FOUND")</f>
        <v>Furniture</v>
      </c>
      <c r="D1481" t="str">
        <f>IFERROR(INDEX(Raw_Data!P:P,MATCH(Product_Master!A1481,Raw_Data!N:N,0)),"NOT FOUND")</f>
        <v>Tables</v>
      </c>
      <c r="E1481" s="11">
        <f>AVERAGEIF(Raw_Data!N:N,Product_Master!A1481,Raw_Data!R:R)</f>
        <v>25.890999999999998</v>
      </c>
      <c r="F1481" s="11">
        <f>AVERAGEIF(Raw_Data!N:N,Product_Master!A1481,Raw_Data!U:U)</f>
        <v>-8.7572499999999991</v>
      </c>
      <c r="G1481">
        <f>SUMIF(Raw_Data!N:N,Product_Master!A1481,Raw_Data!S:S)</f>
        <v>5</v>
      </c>
      <c r="H1481" s="11">
        <f>SUMIF(Raw_Data!N:N,Product_Master!A1481,Raw_Data!R:R)</f>
        <v>51.781999999999996</v>
      </c>
      <c r="I1481" s="13">
        <f t="shared" si="46"/>
        <v>-33.823529411764703</v>
      </c>
      <c r="J1481" t="str">
        <f t="shared" si="47"/>
        <v>Low Performer</v>
      </c>
    </row>
    <row r="1482" spans="1:10" x14ac:dyDescent="0.3">
      <c r="A1482" t="s">
        <v>6282</v>
      </c>
      <c r="B1482" t="str">
        <f>IFERROR(INDEX(Raw_Data!Q:Q,MATCH(Product_Master!A1482,Raw_Data!N:N,0)),"NOT FOUND")</f>
        <v>Apple EarPods with Remote and Mic</v>
      </c>
      <c r="C1482" t="str">
        <f>IFERROR(INDEX(Raw_Data!O:O,MATCH(Product_Master!A1482,Raw_Data!N:N,0)),"NOT FOUND")</f>
        <v>Technology</v>
      </c>
      <c r="D1482" t="str">
        <f>IFERROR(INDEX(Raw_Data!P:P,MATCH(Product_Master!A1482,Raw_Data!N:N,0)),"NOT FOUND")</f>
        <v>Phones</v>
      </c>
      <c r="E1482" s="11">
        <f>AVERAGEIF(Raw_Data!N:N,Product_Master!A1482,Raw_Data!R:R)</f>
        <v>62.977499999999992</v>
      </c>
      <c r="F1482" s="11">
        <f>AVERAGEIF(Raw_Data!N:N,Product_Master!A1482,Raw_Data!U:U)</f>
        <v>12.595499999999999</v>
      </c>
      <c r="G1482">
        <f>SUMIF(Raw_Data!N:N,Product_Master!A1482,Raw_Data!S:S)</f>
        <v>10</v>
      </c>
      <c r="H1482" s="11">
        <f>SUMIF(Raw_Data!N:N,Product_Master!A1482,Raw_Data!R:R)</f>
        <v>251.90999999999997</v>
      </c>
      <c r="I1482" s="13">
        <f t="shared" si="46"/>
        <v>20</v>
      </c>
      <c r="J1482" t="str">
        <f t="shared" si="47"/>
        <v>Low Performer</v>
      </c>
    </row>
    <row r="1483" spans="1:10" x14ac:dyDescent="0.3">
      <c r="A1483" t="s">
        <v>6284</v>
      </c>
      <c r="B1483" t="str">
        <f>IFERROR(INDEX(Raw_Data!Q:Q,MATCH(Product_Master!A1483,Raw_Data!N:N,0)),"NOT FOUND")</f>
        <v>Perixx PERIBOARD-512B, Ergonomic Split Keyboard</v>
      </c>
      <c r="C1483" t="str">
        <f>IFERROR(INDEX(Raw_Data!O:O,MATCH(Product_Master!A1483,Raw_Data!N:N,0)),"NOT FOUND")</f>
        <v>Technology</v>
      </c>
      <c r="D1483" t="str">
        <f>IFERROR(INDEX(Raw_Data!P:P,MATCH(Product_Master!A1483,Raw_Data!N:N,0)),"NOT FOUND")</f>
        <v>Accessories</v>
      </c>
      <c r="E1483" s="11">
        <f>AVERAGEIF(Raw_Data!N:N,Product_Master!A1483,Raw_Data!R:R)</f>
        <v>139.96</v>
      </c>
      <c r="F1483" s="11">
        <f>AVERAGEIF(Raw_Data!N:N,Product_Master!A1483,Raw_Data!U:U)</f>
        <v>9.7972000000000001</v>
      </c>
      <c r="G1483">
        <f>SUMIF(Raw_Data!N:N,Product_Master!A1483,Raw_Data!S:S)</f>
        <v>12</v>
      </c>
      <c r="H1483" s="11">
        <f>SUMIF(Raw_Data!N:N,Product_Master!A1483,Raw_Data!R:R)</f>
        <v>419.88</v>
      </c>
      <c r="I1483" s="13">
        <f t="shared" si="46"/>
        <v>6.9999999999999991</v>
      </c>
      <c r="J1483" t="str">
        <f t="shared" si="47"/>
        <v>Medium</v>
      </c>
    </row>
    <row r="1484" spans="1:10" x14ac:dyDescent="0.3">
      <c r="A1484" t="s">
        <v>6289</v>
      </c>
      <c r="B1484" t="str">
        <f>IFERROR(INDEX(Raw_Data!Q:Q,MATCH(Product_Master!A1484,Raw_Data!N:N,0)),"NOT FOUND")</f>
        <v>Logitech Wireless Headset H600 Over-The-Head Design</v>
      </c>
      <c r="C1484" t="str">
        <f>IFERROR(INDEX(Raw_Data!O:O,MATCH(Product_Master!A1484,Raw_Data!N:N,0)),"NOT FOUND")</f>
        <v>Technology</v>
      </c>
      <c r="D1484" t="str">
        <f>IFERROR(INDEX(Raw_Data!P:P,MATCH(Product_Master!A1484,Raw_Data!N:N,0)),"NOT FOUND")</f>
        <v>Accessories</v>
      </c>
      <c r="E1484" s="11">
        <f>AVERAGEIF(Raw_Data!N:N,Product_Master!A1484,Raw_Data!R:R)</f>
        <v>193.45499999999998</v>
      </c>
      <c r="F1484" s="11">
        <f>AVERAGEIF(Raw_Data!N:N,Product_Master!A1484,Raw_Data!U:U)</f>
        <v>66.634500000000003</v>
      </c>
      <c r="G1484">
        <f>SUMIF(Raw_Data!N:N,Product_Master!A1484,Raw_Data!S:S)</f>
        <v>10</v>
      </c>
      <c r="H1484" s="11">
        <f>SUMIF(Raw_Data!N:N,Product_Master!A1484,Raw_Data!R:R)</f>
        <v>386.90999999999997</v>
      </c>
      <c r="I1484" s="13">
        <f t="shared" si="46"/>
        <v>34.44444444444445</v>
      </c>
      <c r="J1484" t="str">
        <f t="shared" si="47"/>
        <v>Medium</v>
      </c>
    </row>
    <row r="1485" spans="1:10" x14ac:dyDescent="0.3">
      <c r="A1485" t="s">
        <v>6291</v>
      </c>
      <c r="B1485" t="str">
        <f>IFERROR(INDEX(Raw_Data!Q:Q,MATCH(Product_Master!A1485,Raw_Data!N:N,0)),"NOT FOUND")</f>
        <v>Xerox 230</v>
      </c>
      <c r="C1485" t="str">
        <f>IFERROR(INDEX(Raw_Data!O:O,MATCH(Product_Master!A1485,Raw_Data!N:N,0)),"NOT FOUND")</f>
        <v>Office Supplies</v>
      </c>
      <c r="D1485" t="str">
        <f>IFERROR(INDEX(Raw_Data!P:P,MATCH(Product_Master!A1485,Raw_Data!N:N,0)),"NOT FOUND")</f>
        <v>Paper</v>
      </c>
      <c r="E1485" s="11">
        <f>AVERAGEIF(Raw_Data!N:N,Product_Master!A1485,Raw_Data!R:R)</f>
        <v>25.401600000000002</v>
      </c>
      <c r="F1485" s="11">
        <f>AVERAGEIF(Raw_Data!N:N,Product_Master!A1485,Raw_Data!U:U)</f>
        <v>11.249279999999999</v>
      </c>
      <c r="G1485">
        <f>SUMIF(Raw_Data!N:N,Product_Master!A1485,Raw_Data!S:S)</f>
        <v>21</v>
      </c>
      <c r="H1485" s="11">
        <f>SUMIF(Raw_Data!N:N,Product_Master!A1485,Raw_Data!R:R)</f>
        <v>127.00800000000001</v>
      </c>
      <c r="I1485" s="13">
        <f t="shared" si="46"/>
        <v>44.285714285714278</v>
      </c>
      <c r="J1485" t="str">
        <f t="shared" si="47"/>
        <v>Low Performer</v>
      </c>
    </row>
    <row r="1486" spans="1:10" x14ac:dyDescent="0.3">
      <c r="A1486" t="s">
        <v>6295</v>
      </c>
      <c r="B1486" t="str">
        <f>IFERROR(INDEX(Raw_Data!Q:Q,MATCH(Product_Master!A1486,Raw_Data!N:N,0)),"NOT FOUND")</f>
        <v>Eldon Econocleat Chair Mats for Low Pile Carpets</v>
      </c>
      <c r="C1486" t="str">
        <f>IFERROR(INDEX(Raw_Data!O:O,MATCH(Product_Master!A1486,Raw_Data!N:N,0)),"NOT FOUND")</f>
        <v>Furniture</v>
      </c>
      <c r="D1486" t="str">
        <f>IFERROR(INDEX(Raw_Data!P:P,MATCH(Product_Master!A1486,Raw_Data!N:N,0)),"NOT FOUND")</f>
        <v>Furnishings</v>
      </c>
      <c r="E1486" s="11">
        <f>AVERAGEIF(Raw_Data!N:N,Product_Master!A1486,Raw_Data!R:R)</f>
        <v>165.88</v>
      </c>
      <c r="F1486" s="11">
        <f>AVERAGEIF(Raw_Data!N:N,Product_Master!A1486,Raw_Data!U:U)</f>
        <v>19.9056</v>
      </c>
      <c r="G1486">
        <f>SUMIF(Raw_Data!N:N,Product_Master!A1486,Raw_Data!S:S)</f>
        <v>8</v>
      </c>
      <c r="H1486" s="11">
        <f>SUMIF(Raw_Data!N:N,Product_Master!A1486,Raw_Data!R:R)</f>
        <v>331.76</v>
      </c>
      <c r="I1486" s="13">
        <f t="shared" si="46"/>
        <v>12</v>
      </c>
      <c r="J1486" t="str">
        <f t="shared" si="47"/>
        <v>Medium</v>
      </c>
    </row>
    <row r="1487" spans="1:10" x14ac:dyDescent="0.3">
      <c r="A1487" t="s">
        <v>6308</v>
      </c>
      <c r="B1487" t="str">
        <f>IFERROR(INDEX(Raw_Data!Q:Q,MATCH(Product_Master!A1487,Raw_Data!N:N,0)),"NOT FOUND")</f>
        <v>Vtech CS6719</v>
      </c>
      <c r="C1487" t="str">
        <f>IFERROR(INDEX(Raw_Data!O:O,MATCH(Product_Master!A1487,Raw_Data!N:N,0)),"NOT FOUND")</f>
        <v>Technology</v>
      </c>
      <c r="D1487" t="str">
        <f>IFERROR(INDEX(Raw_Data!P:P,MATCH(Product_Master!A1487,Raw_Data!N:N,0)),"NOT FOUND")</f>
        <v>Phones</v>
      </c>
      <c r="E1487" s="11">
        <f>AVERAGEIF(Raw_Data!N:N,Product_Master!A1487,Raw_Data!R:R)</f>
        <v>375.73228571428569</v>
      </c>
      <c r="F1487" s="11">
        <f>AVERAGEIF(Raw_Data!N:N,Product_Master!A1487,Raw_Data!U:U)</f>
        <v>59.788057142857141</v>
      </c>
      <c r="G1487">
        <f>SUMIF(Raw_Data!N:N,Product_Master!A1487,Raw_Data!S:S)</f>
        <v>32</v>
      </c>
      <c r="H1487" s="11">
        <f>SUMIF(Raw_Data!N:N,Product_Master!A1487,Raw_Data!R:R)</f>
        <v>2630.1259999999997</v>
      </c>
      <c r="I1487" s="13">
        <f t="shared" si="46"/>
        <v>15.912408759124089</v>
      </c>
      <c r="J1487" t="str">
        <f t="shared" si="47"/>
        <v>High Performer</v>
      </c>
    </row>
    <row r="1488" spans="1:10" x14ac:dyDescent="0.3">
      <c r="A1488" t="s">
        <v>6311</v>
      </c>
      <c r="B1488" t="str">
        <f>IFERROR(INDEX(Raw_Data!Q:Q,MATCH(Product_Master!A1488,Raw_Data!N:N,0)),"NOT FOUND")</f>
        <v>Xerox 194</v>
      </c>
      <c r="C1488" t="str">
        <f>IFERROR(INDEX(Raw_Data!O:O,MATCH(Product_Master!A1488,Raw_Data!N:N,0)),"NOT FOUND")</f>
        <v>Office Supplies</v>
      </c>
      <c r="D1488" t="str">
        <f>IFERROR(INDEX(Raw_Data!P:P,MATCH(Product_Master!A1488,Raw_Data!N:N,0)),"NOT FOUND")</f>
        <v>Paper</v>
      </c>
      <c r="E1488" s="11">
        <f>AVERAGEIF(Raw_Data!N:N,Product_Master!A1488,Raw_Data!R:R)</f>
        <v>110.96000000000001</v>
      </c>
      <c r="F1488" s="11">
        <f>AVERAGEIF(Raw_Data!N:N,Product_Master!A1488,Raw_Data!U:U)</f>
        <v>46.048400000000001</v>
      </c>
      <c r="G1488">
        <f>SUMIF(Raw_Data!N:N,Product_Master!A1488,Raw_Data!S:S)</f>
        <v>9</v>
      </c>
      <c r="H1488" s="11">
        <f>SUMIF(Raw_Data!N:N,Product_Master!A1488,Raw_Data!R:R)</f>
        <v>443.84000000000003</v>
      </c>
      <c r="I1488" s="13">
        <f t="shared" si="46"/>
        <v>41.5</v>
      </c>
      <c r="J1488" t="str">
        <f t="shared" si="47"/>
        <v>Medium</v>
      </c>
    </row>
    <row r="1489" spans="1:10" x14ac:dyDescent="0.3">
      <c r="A1489" t="s">
        <v>6320</v>
      </c>
      <c r="B1489" t="str">
        <f>IFERROR(INDEX(Raw_Data!Q:Q,MATCH(Product_Master!A1489,Raw_Data!N:N,0)),"NOT FOUND")</f>
        <v>Bush Cubix Collection Bookcases, Fully Assembled</v>
      </c>
      <c r="C1489" t="str">
        <f>IFERROR(INDEX(Raw_Data!O:O,MATCH(Product_Master!A1489,Raw_Data!N:N,0)),"NOT FOUND")</f>
        <v>Furniture</v>
      </c>
      <c r="D1489" t="str">
        <f>IFERROR(INDEX(Raw_Data!P:P,MATCH(Product_Master!A1489,Raw_Data!N:N,0)),"NOT FOUND")</f>
        <v>Bookcases</v>
      </c>
      <c r="E1489" s="11">
        <f>AVERAGEIF(Raw_Data!N:N,Product_Master!A1489,Raw_Data!R:R)</f>
        <v>243.07799999999997</v>
      </c>
      <c r="F1489" s="11">
        <f>AVERAGEIF(Raw_Data!N:N,Product_Master!A1489,Raw_Data!U:U)</f>
        <v>16.205200000000001</v>
      </c>
      <c r="G1489">
        <f>SUMIF(Raw_Data!N:N,Product_Master!A1489,Raw_Data!S:S)</f>
        <v>4</v>
      </c>
      <c r="H1489" s="11">
        <f>SUMIF(Raw_Data!N:N,Product_Master!A1489,Raw_Data!R:R)</f>
        <v>729.23399999999992</v>
      </c>
      <c r="I1489" s="13">
        <f t="shared" si="46"/>
        <v>6.6666666666666679</v>
      </c>
      <c r="J1489" t="str">
        <f t="shared" si="47"/>
        <v>Medium</v>
      </c>
    </row>
    <row r="1490" spans="1:10" x14ac:dyDescent="0.3">
      <c r="A1490" t="s">
        <v>6323</v>
      </c>
      <c r="B1490" t="str">
        <f>IFERROR(INDEX(Raw_Data!Q:Q,MATCH(Product_Master!A1490,Raw_Data!N:N,0)),"NOT FOUND")</f>
        <v>Universal Recycled Hanging Pressboard Report Binders, Letter Size</v>
      </c>
      <c r="C1490" t="str">
        <f>IFERROR(INDEX(Raw_Data!O:O,MATCH(Product_Master!A1490,Raw_Data!N:N,0)),"NOT FOUND")</f>
        <v>Office Supplies</v>
      </c>
      <c r="D1490" t="str">
        <f>IFERROR(INDEX(Raw_Data!P:P,MATCH(Product_Master!A1490,Raw_Data!N:N,0)),"NOT FOUND")</f>
        <v>Binders</v>
      </c>
      <c r="E1490" s="11">
        <f>AVERAGEIF(Raw_Data!N:N,Product_Master!A1490,Raw_Data!R:R)</f>
        <v>14.561199999999999</v>
      </c>
      <c r="F1490" s="11">
        <f>AVERAGEIF(Raw_Data!N:N,Product_Master!A1490,Raw_Data!U:U)</f>
        <v>1.7276000000000007</v>
      </c>
      <c r="G1490">
        <f>SUMIF(Raw_Data!N:N,Product_Master!A1490,Raw_Data!S:S)</f>
        <v>20</v>
      </c>
      <c r="H1490" s="11">
        <f>SUMIF(Raw_Data!N:N,Product_Master!A1490,Raw_Data!R:R)</f>
        <v>72.805999999999997</v>
      </c>
      <c r="I1490" s="13">
        <f t="shared" si="46"/>
        <v>11.864406779661023</v>
      </c>
      <c r="J1490" t="str">
        <f t="shared" si="47"/>
        <v>Low Performer</v>
      </c>
    </row>
    <row r="1491" spans="1:10" x14ac:dyDescent="0.3">
      <c r="A1491" t="s">
        <v>6328</v>
      </c>
      <c r="B1491" t="str">
        <f>IFERROR(INDEX(Raw_Data!Q:Q,MATCH(Product_Master!A1491,Raw_Data!N:N,0)),"NOT FOUND")</f>
        <v>Xerox 1980</v>
      </c>
      <c r="C1491" t="str">
        <f>IFERROR(INDEX(Raw_Data!O:O,MATCH(Product_Master!A1491,Raw_Data!N:N,0)),"NOT FOUND")</f>
        <v>Office Supplies</v>
      </c>
      <c r="D1491" t="str">
        <f>IFERROR(INDEX(Raw_Data!P:P,MATCH(Product_Master!A1491,Raw_Data!N:N,0)),"NOT FOUND")</f>
        <v>Paper</v>
      </c>
      <c r="E1491" s="11">
        <f>AVERAGEIF(Raw_Data!N:N,Product_Master!A1491,Raw_Data!R:R)</f>
        <v>17.12</v>
      </c>
      <c r="F1491" s="11">
        <f>AVERAGEIF(Raw_Data!N:N,Product_Master!A1491,Raw_Data!U:U)</f>
        <v>7.7039999999999997</v>
      </c>
      <c r="G1491">
        <f>SUMIF(Raw_Data!N:N,Product_Master!A1491,Raw_Data!S:S)</f>
        <v>8</v>
      </c>
      <c r="H1491" s="11">
        <f>SUMIF(Raw_Data!N:N,Product_Master!A1491,Raw_Data!R:R)</f>
        <v>34.24</v>
      </c>
      <c r="I1491" s="13">
        <f t="shared" si="46"/>
        <v>44.999999999999993</v>
      </c>
      <c r="J1491" t="str">
        <f t="shared" si="47"/>
        <v>Low Performer</v>
      </c>
    </row>
    <row r="1492" spans="1:10" x14ac:dyDescent="0.3">
      <c r="A1492" t="s">
        <v>6333</v>
      </c>
      <c r="B1492" t="str">
        <f>IFERROR(INDEX(Raw_Data!Q:Q,MATCH(Product_Master!A1492,Raw_Data!N:N,0)),"NOT FOUND")</f>
        <v>Strathmore Photo Frame Cards</v>
      </c>
      <c r="C1492" t="str">
        <f>IFERROR(INDEX(Raw_Data!O:O,MATCH(Product_Master!A1492,Raw_Data!N:N,0)),"NOT FOUND")</f>
        <v>Office Supplies</v>
      </c>
      <c r="D1492" t="str">
        <f>IFERROR(INDEX(Raw_Data!P:P,MATCH(Product_Master!A1492,Raw_Data!N:N,0)),"NOT FOUND")</f>
        <v>Paper</v>
      </c>
      <c r="E1492" s="11">
        <f>AVERAGEIF(Raw_Data!N:N,Product_Master!A1492,Raw_Data!R:R)</f>
        <v>29.240000000000002</v>
      </c>
      <c r="F1492" s="11">
        <f>AVERAGEIF(Raw_Data!N:N,Product_Master!A1492,Raw_Data!U:U)</f>
        <v>13.4504</v>
      </c>
      <c r="G1492">
        <f>SUMIF(Raw_Data!N:N,Product_Master!A1492,Raw_Data!S:S)</f>
        <v>16</v>
      </c>
      <c r="H1492" s="11">
        <f>SUMIF(Raw_Data!N:N,Product_Master!A1492,Raw_Data!R:R)</f>
        <v>116.96000000000001</v>
      </c>
      <c r="I1492" s="13">
        <f t="shared" si="46"/>
        <v>46</v>
      </c>
      <c r="J1492" t="str">
        <f t="shared" si="47"/>
        <v>Low Performer</v>
      </c>
    </row>
    <row r="1493" spans="1:10" x14ac:dyDescent="0.3">
      <c r="A1493" t="s">
        <v>6336</v>
      </c>
      <c r="B1493" t="str">
        <f>IFERROR(INDEX(Raw_Data!Q:Q,MATCH(Product_Master!A1493,Raw_Data!N:N,0)),"NOT FOUND")</f>
        <v>Okidata C331dn Printer</v>
      </c>
      <c r="C1493" t="str">
        <f>IFERROR(INDEX(Raw_Data!O:O,MATCH(Product_Master!A1493,Raw_Data!N:N,0)),"NOT FOUND")</f>
        <v>Technology</v>
      </c>
      <c r="D1493" t="str">
        <f>IFERROR(INDEX(Raw_Data!P:P,MATCH(Product_Master!A1493,Raw_Data!N:N,0)),"NOT FOUND")</f>
        <v>Machines</v>
      </c>
      <c r="E1493" s="11">
        <f>AVERAGEIF(Raw_Data!N:N,Product_Master!A1493,Raw_Data!R:R)</f>
        <v>642.16</v>
      </c>
      <c r="F1493" s="11">
        <f>AVERAGEIF(Raw_Data!N:N,Product_Master!A1493,Raw_Data!U:U)</f>
        <v>22.336000000000002</v>
      </c>
      <c r="G1493">
        <f>SUMIF(Raw_Data!N:N,Product_Master!A1493,Raw_Data!S:S)</f>
        <v>12</v>
      </c>
      <c r="H1493" s="11">
        <f>SUMIF(Raw_Data!N:N,Product_Master!A1493,Raw_Data!R:R)</f>
        <v>3210.7999999999997</v>
      </c>
      <c r="I1493" s="13">
        <f t="shared" si="46"/>
        <v>3.4782608695652182</v>
      </c>
      <c r="J1493" t="str">
        <f t="shared" si="47"/>
        <v>High Performer</v>
      </c>
    </row>
    <row r="1494" spans="1:10" x14ac:dyDescent="0.3">
      <c r="A1494" t="s">
        <v>6339</v>
      </c>
      <c r="B1494" t="str">
        <f>IFERROR(INDEX(Raw_Data!Q:Q,MATCH(Product_Master!A1494,Raw_Data!N:N,0)),"NOT FOUND")</f>
        <v>Seth Thomas 8 1/2" Cubicle Clock</v>
      </c>
      <c r="C1494" t="str">
        <f>IFERROR(INDEX(Raw_Data!O:O,MATCH(Product_Master!A1494,Raw_Data!N:N,0)),"NOT FOUND")</f>
        <v>Furniture</v>
      </c>
      <c r="D1494" t="str">
        <f>IFERROR(INDEX(Raw_Data!P:P,MATCH(Product_Master!A1494,Raw_Data!N:N,0)),"NOT FOUND")</f>
        <v>Furnishings</v>
      </c>
      <c r="E1494" s="11">
        <f>AVERAGEIF(Raw_Data!N:N,Product_Master!A1494,Raw_Data!R:R)</f>
        <v>52.728000000000002</v>
      </c>
      <c r="F1494" s="11">
        <f>AVERAGEIF(Raw_Data!N:N,Product_Master!A1494,Raw_Data!U:U)</f>
        <v>14.804400000000001</v>
      </c>
      <c r="G1494">
        <f>SUMIF(Raw_Data!N:N,Product_Master!A1494,Raw_Data!S:S)</f>
        <v>11</v>
      </c>
      <c r="H1494" s="11">
        <f>SUMIF(Raw_Data!N:N,Product_Master!A1494,Raw_Data!R:R)</f>
        <v>210.91200000000001</v>
      </c>
      <c r="I1494" s="13">
        <f t="shared" si="46"/>
        <v>28.076923076923077</v>
      </c>
      <c r="J1494" t="str">
        <f t="shared" si="47"/>
        <v>Low Performer</v>
      </c>
    </row>
    <row r="1495" spans="1:10" x14ac:dyDescent="0.3">
      <c r="A1495" t="s">
        <v>6346</v>
      </c>
      <c r="B1495" t="str">
        <f>IFERROR(INDEX(Raw_Data!Q:Q,MATCH(Product_Master!A1495,Raw_Data!N:N,0)),"NOT FOUND")</f>
        <v>Xerox 1907</v>
      </c>
      <c r="C1495" t="str">
        <f>IFERROR(INDEX(Raw_Data!O:O,MATCH(Product_Master!A1495,Raw_Data!N:N,0)),"NOT FOUND")</f>
        <v>Office Supplies</v>
      </c>
      <c r="D1495" t="str">
        <f>IFERROR(INDEX(Raw_Data!P:P,MATCH(Product_Master!A1495,Raw_Data!N:N,0)),"NOT FOUND")</f>
        <v>Paper</v>
      </c>
      <c r="E1495" s="11">
        <f>AVERAGEIF(Raw_Data!N:N,Product_Master!A1495,Raw_Data!R:R)</f>
        <v>40.93333333333333</v>
      </c>
      <c r="F1495" s="11">
        <f>AVERAGEIF(Raw_Data!N:N,Product_Master!A1495,Raw_Data!U:U)</f>
        <v>19.238666666666667</v>
      </c>
      <c r="G1495">
        <f>SUMIF(Raw_Data!N:N,Product_Master!A1495,Raw_Data!S:S)</f>
        <v>10</v>
      </c>
      <c r="H1495" s="11">
        <f>SUMIF(Raw_Data!N:N,Product_Master!A1495,Raw_Data!R:R)</f>
        <v>122.8</v>
      </c>
      <c r="I1495" s="13">
        <f t="shared" si="46"/>
        <v>47</v>
      </c>
      <c r="J1495" t="str">
        <f t="shared" si="47"/>
        <v>Low Performer</v>
      </c>
    </row>
    <row r="1496" spans="1:10" x14ac:dyDescent="0.3">
      <c r="A1496" t="s">
        <v>6352</v>
      </c>
      <c r="B1496" t="str">
        <f>IFERROR(INDEX(Raw_Data!Q:Q,MATCH(Product_Master!A1496,Raw_Data!N:N,0)),"NOT FOUND")</f>
        <v>G.E. Longer-Life Indoor Recessed Floodlight Bulbs</v>
      </c>
      <c r="C1496" t="str">
        <f>IFERROR(INDEX(Raw_Data!O:O,MATCH(Product_Master!A1496,Raw_Data!N:N,0)),"NOT FOUND")</f>
        <v>Furniture</v>
      </c>
      <c r="D1496" t="str">
        <f>IFERROR(INDEX(Raw_Data!P:P,MATCH(Product_Master!A1496,Raw_Data!N:N,0)),"NOT FOUND")</f>
        <v>Furnishings</v>
      </c>
      <c r="E1496" s="11">
        <f>AVERAGEIF(Raw_Data!N:N,Product_Master!A1496,Raw_Data!R:R)</f>
        <v>13.501333333333333</v>
      </c>
      <c r="F1496" s="11">
        <f>AVERAGEIF(Raw_Data!N:N,Product_Master!A1496,Raw_Data!U:U)</f>
        <v>4.2938666666666672</v>
      </c>
      <c r="G1496">
        <f>SUMIF(Raw_Data!N:N,Product_Master!A1496,Raw_Data!S:S)</f>
        <v>16</v>
      </c>
      <c r="H1496" s="11">
        <f>SUMIF(Raw_Data!N:N,Product_Master!A1496,Raw_Data!R:R)</f>
        <v>81.007999999999996</v>
      </c>
      <c r="I1496" s="13">
        <f t="shared" si="46"/>
        <v>31.803278688524593</v>
      </c>
      <c r="J1496" t="str">
        <f t="shared" si="47"/>
        <v>Low Performer</v>
      </c>
    </row>
    <row r="1497" spans="1:10" x14ac:dyDescent="0.3">
      <c r="A1497" t="s">
        <v>6355</v>
      </c>
      <c r="B1497" t="str">
        <f>IFERROR(INDEX(Raw_Data!Q:Q,MATCH(Product_Master!A1497,Raw_Data!N:N,0)),"NOT FOUND")</f>
        <v>Panasonic KX TS3282W Corded phone</v>
      </c>
      <c r="C1497" t="str">
        <f>IFERROR(INDEX(Raw_Data!O:O,MATCH(Product_Master!A1497,Raw_Data!N:N,0)),"NOT FOUND")</f>
        <v>Technology</v>
      </c>
      <c r="D1497" t="str">
        <f>IFERROR(INDEX(Raw_Data!P:P,MATCH(Product_Master!A1497,Raw_Data!N:N,0)),"NOT FOUND")</f>
        <v>Phones</v>
      </c>
      <c r="E1497" s="11">
        <f>AVERAGEIF(Raw_Data!N:N,Product_Master!A1497,Raw_Data!R:R)</f>
        <v>237.97199999999998</v>
      </c>
      <c r="F1497" s="11">
        <f>AVERAGEIF(Raw_Data!N:N,Product_Master!A1497,Raw_Data!U:U)</f>
        <v>25.496999999999996</v>
      </c>
      <c r="G1497">
        <f>SUMIF(Raw_Data!N:N,Product_Master!A1497,Raw_Data!S:S)</f>
        <v>25</v>
      </c>
      <c r="H1497" s="11">
        <f>SUMIF(Raw_Data!N:N,Product_Master!A1497,Raw_Data!R:R)</f>
        <v>1665.8039999999999</v>
      </c>
      <c r="I1497" s="13">
        <f t="shared" si="46"/>
        <v>10.714285714285714</v>
      </c>
      <c r="J1497" t="str">
        <f t="shared" si="47"/>
        <v>High Performer</v>
      </c>
    </row>
    <row r="1498" spans="1:10" x14ac:dyDescent="0.3">
      <c r="A1498" t="s">
        <v>6364</v>
      </c>
      <c r="B1498" t="str">
        <f>IFERROR(INDEX(Raw_Data!Q:Q,MATCH(Product_Master!A1498,Raw_Data!N:N,0)),"NOT FOUND")</f>
        <v>Global Leather and Oak Executive Chair, Black</v>
      </c>
      <c r="C1498" t="str">
        <f>IFERROR(INDEX(Raw_Data!O:O,MATCH(Product_Master!A1498,Raw_Data!N:N,0)),"NOT FOUND")</f>
        <v>Furniture</v>
      </c>
      <c r="D1498" t="str">
        <f>IFERROR(INDEX(Raw_Data!P:P,MATCH(Product_Master!A1498,Raw_Data!N:N,0)),"NOT FOUND")</f>
        <v>Chairs</v>
      </c>
      <c r="E1498" s="11">
        <f>AVERAGEIF(Raw_Data!N:N,Product_Master!A1498,Raw_Data!R:R)</f>
        <v>801.35925000000009</v>
      </c>
      <c r="F1498" s="11">
        <f>AVERAGEIF(Raw_Data!N:N,Product_Master!A1498,Raw_Data!U:U)</f>
        <v>106.84790000000001</v>
      </c>
      <c r="G1498">
        <f>SUMIF(Raw_Data!N:N,Product_Master!A1498,Raw_Data!S:S)</f>
        <v>26</v>
      </c>
      <c r="H1498" s="11">
        <f>SUMIF(Raw_Data!N:N,Product_Master!A1498,Raw_Data!R:R)</f>
        <v>6410.8740000000007</v>
      </c>
      <c r="I1498" s="13">
        <f t="shared" si="46"/>
        <v>13.333333333333334</v>
      </c>
      <c r="J1498" t="str">
        <f t="shared" si="47"/>
        <v>High Performer</v>
      </c>
    </row>
    <row r="1499" spans="1:10" x14ac:dyDescent="0.3">
      <c r="A1499" t="s">
        <v>6370</v>
      </c>
      <c r="B1499" t="str">
        <f>IFERROR(INDEX(Raw_Data!Q:Q,MATCH(Product_Master!A1499,Raw_Data!N:N,0)),"NOT FOUND")</f>
        <v>Cubify CubeX 3D Printer Double Head Print</v>
      </c>
      <c r="C1499" t="str">
        <f>IFERROR(INDEX(Raw_Data!O:O,MATCH(Product_Master!A1499,Raw_Data!N:N,0)),"NOT FOUND")</f>
        <v>Technology</v>
      </c>
      <c r="D1499" t="str">
        <f>IFERROR(INDEX(Raw_Data!P:P,MATCH(Product_Master!A1499,Raw_Data!N:N,0)),"NOT FOUND")</f>
        <v>Machines</v>
      </c>
      <c r="E1499" s="11">
        <f>AVERAGEIF(Raw_Data!N:N,Product_Master!A1499,Raw_Data!R:R)</f>
        <v>3699.9876666666664</v>
      </c>
      <c r="F1499" s="11">
        <f>AVERAGEIF(Raw_Data!N:N,Product_Master!A1499,Raw_Data!U:U)</f>
        <v>-2959.9901333333332</v>
      </c>
      <c r="G1499">
        <f>SUMIF(Raw_Data!N:N,Product_Master!A1499,Raw_Data!S:S)</f>
        <v>9</v>
      </c>
      <c r="H1499" s="11">
        <f>SUMIF(Raw_Data!N:N,Product_Master!A1499,Raw_Data!R:R)</f>
        <v>11099.963</v>
      </c>
      <c r="I1499" s="13">
        <f t="shared" si="46"/>
        <v>-80</v>
      </c>
      <c r="J1499" t="str">
        <f t="shared" si="47"/>
        <v>High Performer</v>
      </c>
    </row>
    <row r="1500" spans="1:10" x14ac:dyDescent="0.3">
      <c r="A1500" t="s">
        <v>6374</v>
      </c>
      <c r="B1500" t="str">
        <f>IFERROR(INDEX(Raw_Data!Q:Q,MATCH(Product_Master!A1500,Raw_Data!N:N,0)),"NOT FOUND")</f>
        <v>Ibico Ibimaster 300 Manual Binding System</v>
      </c>
      <c r="C1500" t="str">
        <f>IFERROR(INDEX(Raw_Data!O:O,MATCH(Product_Master!A1500,Raw_Data!N:N,0)),"NOT FOUND")</f>
        <v>Office Supplies</v>
      </c>
      <c r="D1500" t="str">
        <f>IFERROR(INDEX(Raw_Data!P:P,MATCH(Product_Master!A1500,Raw_Data!N:N,0)),"NOT FOUND")</f>
        <v>Binders</v>
      </c>
      <c r="E1500" s="11">
        <f>AVERAGEIF(Raw_Data!N:N,Product_Master!A1500,Raw_Data!R:R)</f>
        <v>998.17287499999998</v>
      </c>
      <c r="F1500" s="11">
        <f>AVERAGEIF(Raw_Data!N:N,Product_Master!A1500,Raw_Data!U:U)</f>
        <v>289.79212499999994</v>
      </c>
      <c r="G1500">
        <f>SUMIF(Raw_Data!N:N,Product_Master!A1500,Raw_Data!S:S)</f>
        <v>28</v>
      </c>
      <c r="H1500" s="11">
        <f>SUMIF(Raw_Data!N:N,Product_Master!A1500,Raw_Data!R:R)</f>
        <v>7985.3829999999998</v>
      </c>
      <c r="I1500" s="13">
        <f t="shared" si="46"/>
        <v>29.032258064516125</v>
      </c>
      <c r="J1500" t="str">
        <f t="shared" si="47"/>
        <v>High Performer</v>
      </c>
    </row>
    <row r="1501" spans="1:10" x14ac:dyDescent="0.3">
      <c r="A1501" t="s">
        <v>6384</v>
      </c>
      <c r="B1501" t="str">
        <f>IFERROR(INDEX(Raw_Data!Q:Q,MATCH(Product_Master!A1501,Raw_Data!N:N,0)),"NOT FOUND")</f>
        <v>Wilson Jones Impact Binders</v>
      </c>
      <c r="C1501" t="str">
        <f>IFERROR(INDEX(Raw_Data!O:O,MATCH(Product_Master!A1501,Raw_Data!N:N,0)),"NOT FOUND")</f>
        <v>Office Supplies</v>
      </c>
      <c r="D1501" t="str">
        <f>IFERROR(INDEX(Raw_Data!P:P,MATCH(Product_Master!A1501,Raw_Data!N:N,0)),"NOT FOUND")</f>
        <v>Binders</v>
      </c>
      <c r="E1501" s="11">
        <f>AVERAGEIF(Raw_Data!N:N,Product_Master!A1501,Raw_Data!R:R)</f>
        <v>14.964444444444446</v>
      </c>
      <c r="F1501" s="11">
        <f>AVERAGEIF(Raw_Data!N:N,Product_Master!A1501,Raw_Data!U:U)</f>
        <v>2.6360444444444449</v>
      </c>
      <c r="G1501">
        <f>SUMIF(Raw_Data!N:N,Product_Master!A1501,Raw_Data!S:S)</f>
        <v>42</v>
      </c>
      <c r="H1501" s="11">
        <f>SUMIF(Raw_Data!N:N,Product_Master!A1501,Raw_Data!R:R)</f>
        <v>134.68</v>
      </c>
      <c r="I1501" s="13">
        <f t="shared" si="46"/>
        <v>17.615384615384617</v>
      </c>
      <c r="J1501" t="str">
        <f t="shared" si="47"/>
        <v>Low Performer</v>
      </c>
    </row>
    <row r="1502" spans="1:10" x14ac:dyDescent="0.3">
      <c r="A1502" t="s">
        <v>6387</v>
      </c>
      <c r="B1502" t="str">
        <f>IFERROR(INDEX(Raw_Data!Q:Q,MATCH(Product_Master!A1502,Raw_Data!N:N,0)),"NOT FOUND")</f>
        <v>Newell 34</v>
      </c>
      <c r="C1502" t="str">
        <f>IFERROR(INDEX(Raw_Data!O:O,MATCH(Product_Master!A1502,Raw_Data!N:N,0)),"NOT FOUND")</f>
        <v>Office Supplies</v>
      </c>
      <c r="D1502" t="str">
        <f>IFERROR(INDEX(Raw_Data!P:P,MATCH(Product_Master!A1502,Raw_Data!N:N,0)),"NOT FOUND")</f>
        <v>Art</v>
      </c>
      <c r="E1502" s="11">
        <f>AVERAGEIF(Raw_Data!N:N,Product_Master!A1502,Raw_Data!R:R)</f>
        <v>65.755428571428553</v>
      </c>
      <c r="F1502" s="11">
        <f>AVERAGEIF(Raw_Data!N:N,Product_Master!A1502,Raw_Data!U:U)</f>
        <v>13.321142857142856</v>
      </c>
      <c r="G1502">
        <f>SUMIF(Raw_Data!N:N,Product_Master!A1502,Raw_Data!S:S)</f>
        <v>25</v>
      </c>
      <c r="H1502" s="11">
        <f>SUMIF(Raw_Data!N:N,Product_Master!A1502,Raw_Data!R:R)</f>
        <v>460.2879999999999</v>
      </c>
      <c r="I1502" s="13">
        <f t="shared" si="46"/>
        <v>20.258620689655178</v>
      </c>
      <c r="J1502" t="str">
        <f t="shared" si="47"/>
        <v>Medium</v>
      </c>
    </row>
    <row r="1503" spans="1:10" x14ac:dyDescent="0.3">
      <c r="A1503" t="s">
        <v>6389</v>
      </c>
      <c r="B1503" t="str">
        <f>IFERROR(INDEX(Raw_Data!Q:Q,MATCH(Product_Master!A1503,Raw_Data!N:N,0)),"NOT FOUND")</f>
        <v>Polycom CX300 Desktop Phone USB VoIP phone</v>
      </c>
      <c r="C1503" t="str">
        <f>IFERROR(INDEX(Raw_Data!O:O,MATCH(Product_Master!A1503,Raw_Data!N:N,0)),"NOT FOUND")</f>
        <v>Technology</v>
      </c>
      <c r="D1503" t="str">
        <f>IFERROR(INDEX(Raw_Data!P:P,MATCH(Product_Master!A1503,Raw_Data!N:N,0)),"NOT FOUND")</f>
        <v>Phones</v>
      </c>
      <c r="E1503" s="11">
        <f>AVERAGEIF(Raw_Data!N:N,Product_Master!A1503,Raw_Data!R:R)</f>
        <v>335.9776</v>
      </c>
      <c r="F1503" s="11">
        <f>AVERAGEIF(Raw_Data!N:N,Product_Master!A1503,Raw_Data!U:U)</f>
        <v>11.999199999999998</v>
      </c>
      <c r="G1503">
        <f>SUMIF(Raw_Data!N:N,Product_Master!A1503,Raw_Data!S:S)</f>
        <v>15</v>
      </c>
      <c r="H1503" s="11">
        <f>SUMIF(Raw_Data!N:N,Product_Master!A1503,Raw_Data!R:R)</f>
        <v>1679.8879999999999</v>
      </c>
      <c r="I1503" s="13">
        <f t="shared" si="46"/>
        <v>3.5714285714285712</v>
      </c>
      <c r="J1503" t="str">
        <f t="shared" si="47"/>
        <v>High Performer</v>
      </c>
    </row>
    <row r="1504" spans="1:10" x14ac:dyDescent="0.3">
      <c r="A1504" t="s">
        <v>6396</v>
      </c>
      <c r="B1504" t="str">
        <f>IFERROR(INDEX(Raw_Data!Q:Q,MATCH(Product_Master!A1504,Raw_Data!N:N,0)),"NOT FOUND")</f>
        <v>Boston 1799 Powerhouse Electric Pencil Sharpener</v>
      </c>
      <c r="C1504" t="str">
        <f>IFERROR(INDEX(Raw_Data!O:O,MATCH(Product_Master!A1504,Raw_Data!N:N,0)),"NOT FOUND")</f>
        <v>Office Supplies</v>
      </c>
      <c r="D1504" t="str">
        <f>IFERROR(INDEX(Raw_Data!P:P,MATCH(Product_Master!A1504,Raw_Data!N:N,0)),"NOT FOUND")</f>
        <v>Art</v>
      </c>
      <c r="E1504" s="11">
        <f>AVERAGEIF(Raw_Data!N:N,Product_Master!A1504,Raw_Data!R:R)</f>
        <v>129.9</v>
      </c>
      <c r="F1504" s="11">
        <f>AVERAGEIF(Raw_Data!N:N,Product_Master!A1504,Raw_Data!U:U)</f>
        <v>36.372</v>
      </c>
      <c r="G1504">
        <f>SUMIF(Raw_Data!N:N,Product_Master!A1504,Raw_Data!S:S)</f>
        <v>15</v>
      </c>
      <c r="H1504" s="11">
        <f>SUMIF(Raw_Data!N:N,Product_Master!A1504,Raw_Data!R:R)</f>
        <v>389.70000000000005</v>
      </c>
      <c r="I1504" s="13">
        <f t="shared" si="46"/>
        <v>27.999999999999996</v>
      </c>
      <c r="J1504" t="str">
        <f t="shared" si="47"/>
        <v>Medium</v>
      </c>
    </row>
    <row r="1505" spans="1:10" x14ac:dyDescent="0.3">
      <c r="A1505" t="s">
        <v>6403</v>
      </c>
      <c r="B1505" t="str">
        <f>IFERROR(INDEX(Raw_Data!Q:Q,MATCH(Product_Master!A1505,Raw_Data!N:N,0)),"NOT FOUND")</f>
        <v>Staple envelope</v>
      </c>
      <c r="C1505" t="str">
        <f>IFERROR(INDEX(Raw_Data!O:O,MATCH(Product_Master!A1505,Raw_Data!N:N,0)),"NOT FOUND")</f>
        <v>Office Supplies</v>
      </c>
      <c r="D1505" t="str">
        <f>IFERROR(INDEX(Raw_Data!P:P,MATCH(Product_Master!A1505,Raw_Data!N:N,0)),"NOT FOUND")</f>
        <v>Envelopes</v>
      </c>
      <c r="E1505" s="11">
        <f>AVERAGEIF(Raw_Data!N:N,Product_Master!A1505,Raw_Data!R:R)</f>
        <v>108.43</v>
      </c>
      <c r="F1505" s="11">
        <f>AVERAGEIF(Raw_Data!N:N,Product_Master!A1505,Raw_Data!U:U)</f>
        <v>49.180749999999996</v>
      </c>
      <c r="G1505">
        <f>SUMIF(Raw_Data!N:N,Product_Master!A1505,Raw_Data!S:S)</f>
        <v>15</v>
      </c>
      <c r="H1505" s="11">
        <f>SUMIF(Raw_Data!N:N,Product_Master!A1505,Raw_Data!R:R)</f>
        <v>433.72</v>
      </c>
      <c r="I1505" s="13">
        <f t="shared" si="46"/>
        <v>45.357142857142854</v>
      </c>
      <c r="J1505" t="str">
        <f t="shared" si="47"/>
        <v>Medium</v>
      </c>
    </row>
    <row r="1506" spans="1:10" x14ac:dyDescent="0.3">
      <c r="A1506" t="s">
        <v>6407</v>
      </c>
      <c r="B1506" t="str">
        <f>IFERROR(INDEX(Raw_Data!Q:Q,MATCH(Product_Master!A1506,Raw_Data!N:N,0)),"NOT FOUND")</f>
        <v>Wilson Jones Four-Pocket Poly Binders</v>
      </c>
      <c r="C1506" t="str">
        <f>IFERROR(INDEX(Raw_Data!O:O,MATCH(Product_Master!A1506,Raw_Data!N:N,0)),"NOT FOUND")</f>
        <v>Office Supplies</v>
      </c>
      <c r="D1506" t="str">
        <f>IFERROR(INDEX(Raw_Data!P:P,MATCH(Product_Master!A1506,Raw_Data!N:N,0)),"NOT FOUND")</f>
        <v>Binders</v>
      </c>
      <c r="E1506" s="11">
        <f>AVERAGEIF(Raw_Data!N:N,Product_Master!A1506,Raw_Data!R:R)</f>
        <v>15.532499999999999</v>
      </c>
      <c r="F1506" s="11">
        <f>AVERAGEIF(Raw_Data!N:N,Product_Master!A1506,Raw_Data!U:U)</f>
        <v>1.3570500000000001</v>
      </c>
      <c r="G1506">
        <f>SUMIF(Raw_Data!N:N,Product_Master!A1506,Raw_Data!S:S)</f>
        <v>17</v>
      </c>
      <c r="H1506" s="11">
        <f>SUMIF(Raw_Data!N:N,Product_Master!A1506,Raw_Data!R:R)</f>
        <v>62.129999999999995</v>
      </c>
      <c r="I1506" s="13">
        <f t="shared" si="46"/>
        <v>8.7368421052631593</v>
      </c>
      <c r="J1506" t="str">
        <f t="shared" si="47"/>
        <v>Low Performer</v>
      </c>
    </row>
    <row r="1507" spans="1:10" x14ac:dyDescent="0.3">
      <c r="A1507" t="s">
        <v>6410</v>
      </c>
      <c r="B1507" t="str">
        <f>IFERROR(INDEX(Raw_Data!Q:Q,MATCH(Product_Master!A1507,Raw_Data!N:N,0)),"NOT FOUND")</f>
        <v>Sterilite Show Offs Storage Containers</v>
      </c>
      <c r="C1507" t="str">
        <f>IFERROR(INDEX(Raw_Data!O:O,MATCH(Product_Master!A1507,Raw_Data!N:N,0)),"NOT FOUND")</f>
        <v>Office Supplies</v>
      </c>
      <c r="D1507" t="str">
        <f>IFERROR(INDEX(Raw_Data!P:P,MATCH(Product_Master!A1507,Raw_Data!N:N,0)),"NOT FOUND")</f>
        <v>Storage</v>
      </c>
      <c r="E1507" s="11">
        <f>AVERAGEIF(Raw_Data!N:N,Product_Master!A1507,Raw_Data!R:R)</f>
        <v>15.628800000000002</v>
      </c>
      <c r="F1507" s="11">
        <f>AVERAGEIF(Raw_Data!N:N,Product_Master!A1507,Raw_Data!U:U)</f>
        <v>-1.2672000000000001</v>
      </c>
      <c r="G1507">
        <f>SUMIF(Raw_Data!N:N,Product_Master!A1507,Raw_Data!S:S)</f>
        <v>16</v>
      </c>
      <c r="H1507" s="11">
        <f>SUMIF(Raw_Data!N:N,Product_Master!A1507,Raw_Data!R:R)</f>
        <v>78.144000000000005</v>
      </c>
      <c r="I1507" s="13">
        <f t="shared" si="46"/>
        <v>-8.108108108108107</v>
      </c>
      <c r="J1507" t="str">
        <f t="shared" si="47"/>
        <v>Low Performer</v>
      </c>
    </row>
    <row r="1508" spans="1:10" x14ac:dyDescent="0.3">
      <c r="A1508" t="s">
        <v>6419</v>
      </c>
      <c r="B1508" t="str">
        <f>IFERROR(INDEX(Raw_Data!Q:Q,MATCH(Product_Master!A1508,Raw_Data!N:N,0)),"NOT FOUND")</f>
        <v>Alliance Super-Size Bands, Assorted Sizes</v>
      </c>
      <c r="C1508" t="str">
        <f>IFERROR(INDEX(Raw_Data!O:O,MATCH(Product_Master!A1508,Raw_Data!N:N,0)),"NOT FOUND")</f>
        <v>Office Supplies</v>
      </c>
      <c r="D1508" t="str">
        <f>IFERROR(INDEX(Raw_Data!P:P,MATCH(Product_Master!A1508,Raw_Data!N:N,0)),"NOT FOUND")</f>
        <v>Fasteners</v>
      </c>
      <c r="E1508" s="11">
        <f>AVERAGEIF(Raw_Data!N:N,Product_Master!A1508,Raw_Data!R:R)</f>
        <v>49.403000000000006</v>
      </c>
      <c r="F1508" s="11">
        <f>AVERAGEIF(Raw_Data!N:N,Product_Master!A1508,Raw_Data!U:U)</f>
        <v>-2.5868500000000001</v>
      </c>
      <c r="G1508">
        <f>SUMIF(Raw_Data!N:N,Product_Master!A1508,Raw_Data!S:S)</f>
        <v>27</v>
      </c>
      <c r="H1508" s="11">
        <f>SUMIF(Raw_Data!N:N,Product_Master!A1508,Raw_Data!R:R)</f>
        <v>197.61200000000002</v>
      </c>
      <c r="I1508" s="13">
        <f t="shared" si="46"/>
        <v>-5.2362204724409445</v>
      </c>
      <c r="J1508" t="str">
        <f t="shared" si="47"/>
        <v>Low Performer</v>
      </c>
    </row>
    <row r="1509" spans="1:10" x14ac:dyDescent="0.3">
      <c r="A1509" t="s">
        <v>6424</v>
      </c>
      <c r="B1509" t="str">
        <f>IFERROR(INDEX(Raw_Data!Q:Q,MATCH(Product_Master!A1509,Raw_Data!N:N,0)),"NOT FOUND")</f>
        <v>BlueLounge Milo Smartphone Stand, White/Metallic</v>
      </c>
      <c r="C1509" t="str">
        <f>IFERROR(INDEX(Raw_Data!O:O,MATCH(Product_Master!A1509,Raw_Data!N:N,0)),"NOT FOUND")</f>
        <v>Technology</v>
      </c>
      <c r="D1509" t="str">
        <f>IFERROR(INDEX(Raw_Data!P:P,MATCH(Product_Master!A1509,Raw_Data!N:N,0)),"NOT FOUND")</f>
        <v>Phones</v>
      </c>
      <c r="E1509" s="11">
        <f>AVERAGEIF(Raw_Data!N:N,Product_Master!A1509,Raw_Data!R:R)</f>
        <v>111.96266666666666</v>
      </c>
      <c r="F1509" s="11">
        <f>AVERAGEIF(Raw_Data!N:N,Product_Master!A1509,Raw_Data!U:U)</f>
        <v>25.591466666666665</v>
      </c>
      <c r="G1509">
        <f>SUMIF(Raw_Data!N:N,Product_Master!A1509,Raw_Data!S:S)</f>
        <v>12</v>
      </c>
      <c r="H1509" s="11">
        <f>SUMIF(Raw_Data!N:N,Product_Master!A1509,Raw_Data!R:R)</f>
        <v>335.88799999999998</v>
      </c>
      <c r="I1509" s="13">
        <f t="shared" si="46"/>
        <v>22.857142857142858</v>
      </c>
      <c r="J1509" t="str">
        <f t="shared" si="47"/>
        <v>Medium</v>
      </c>
    </row>
    <row r="1510" spans="1:10" x14ac:dyDescent="0.3">
      <c r="A1510" t="s">
        <v>6431</v>
      </c>
      <c r="B1510" t="str">
        <f>IFERROR(INDEX(Raw_Data!Q:Q,MATCH(Product_Master!A1510,Raw_Data!N:N,0)),"NOT FOUND")</f>
        <v>Avery White Multi-Purpose Labels</v>
      </c>
      <c r="C1510" t="str">
        <f>IFERROR(INDEX(Raw_Data!O:O,MATCH(Product_Master!A1510,Raw_Data!N:N,0)),"NOT FOUND")</f>
        <v>Office Supplies</v>
      </c>
      <c r="D1510" t="str">
        <f>IFERROR(INDEX(Raw_Data!P:P,MATCH(Product_Master!A1510,Raw_Data!N:N,0)),"NOT FOUND")</f>
        <v>Labels</v>
      </c>
      <c r="E1510" s="11">
        <f>AVERAGEIF(Raw_Data!N:N,Product_Master!A1510,Raw_Data!R:R)</f>
        <v>23.904000000000003</v>
      </c>
      <c r="F1510" s="11">
        <f>AVERAGEIF(Raw_Data!N:N,Product_Master!A1510,Raw_Data!U:U)</f>
        <v>10.458</v>
      </c>
      <c r="G1510">
        <f>SUMIF(Raw_Data!N:N,Product_Master!A1510,Raw_Data!S:S)</f>
        <v>20</v>
      </c>
      <c r="H1510" s="11">
        <f>SUMIF(Raw_Data!N:N,Product_Master!A1510,Raw_Data!R:R)</f>
        <v>95.616000000000014</v>
      </c>
      <c r="I1510" s="13">
        <f t="shared" si="46"/>
        <v>43.749999999999993</v>
      </c>
      <c r="J1510" t="str">
        <f t="shared" si="47"/>
        <v>Low Performer</v>
      </c>
    </row>
    <row r="1511" spans="1:10" x14ac:dyDescent="0.3">
      <c r="A1511" t="s">
        <v>6434</v>
      </c>
      <c r="B1511" t="str">
        <f>IFERROR(INDEX(Raw_Data!Q:Q,MATCH(Product_Master!A1511,Raw_Data!N:N,0)),"NOT FOUND")</f>
        <v>Logitech G500s Laser Gaming Mouse with Adjustable Weight Tuning</v>
      </c>
      <c r="C1511" t="str">
        <f>IFERROR(INDEX(Raw_Data!O:O,MATCH(Product_Master!A1511,Raw_Data!N:N,0)),"NOT FOUND")</f>
        <v>Technology</v>
      </c>
      <c r="D1511" t="str">
        <f>IFERROR(INDEX(Raw_Data!P:P,MATCH(Product_Master!A1511,Raw_Data!N:N,0)),"NOT FOUND")</f>
        <v>Accessories</v>
      </c>
      <c r="E1511" s="11">
        <f>AVERAGEIF(Raw_Data!N:N,Product_Master!A1511,Raw_Data!R:R)</f>
        <v>349.95</v>
      </c>
      <c r="F1511" s="11">
        <f>AVERAGEIF(Raw_Data!N:N,Product_Master!A1511,Raw_Data!U:U)</f>
        <v>107.43464999999999</v>
      </c>
      <c r="G1511">
        <f>SUMIF(Raw_Data!N:N,Product_Master!A1511,Raw_Data!S:S)</f>
        <v>21</v>
      </c>
      <c r="H1511" s="11">
        <f>SUMIF(Raw_Data!N:N,Product_Master!A1511,Raw_Data!R:R)</f>
        <v>1399.8</v>
      </c>
      <c r="I1511" s="13">
        <f t="shared" si="46"/>
        <v>30.7</v>
      </c>
      <c r="J1511" t="str">
        <f t="shared" si="47"/>
        <v>High Performer</v>
      </c>
    </row>
    <row r="1512" spans="1:10" x14ac:dyDescent="0.3">
      <c r="A1512" t="s">
        <v>6446</v>
      </c>
      <c r="B1512" t="str">
        <f>IFERROR(INDEX(Raw_Data!Q:Q,MATCH(Product_Master!A1512,Raw_Data!N:N,0)),"NOT FOUND")</f>
        <v>Letter or Legal Size Expandable Poly String Tie Envelopes</v>
      </c>
      <c r="C1512" t="str">
        <f>IFERROR(INDEX(Raw_Data!O:O,MATCH(Product_Master!A1512,Raw_Data!N:N,0)),"NOT FOUND")</f>
        <v>Office Supplies</v>
      </c>
      <c r="D1512" t="str">
        <f>IFERROR(INDEX(Raw_Data!P:P,MATCH(Product_Master!A1512,Raw_Data!N:N,0)),"NOT FOUND")</f>
        <v>Envelopes</v>
      </c>
      <c r="E1512" s="11">
        <f>AVERAGEIF(Raw_Data!N:N,Product_Master!A1512,Raw_Data!R:R)</f>
        <v>9.1769999999999996</v>
      </c>
      <c r="F1512" s="11">
        <f>AVERAGEIF(Raw_Data!N:N,Product_Master!A1512,Raw_Data!U:U)</f>
        <v>3.7505999999999999</v>
      </c>
      <c r="G1512">
        <f>SUMIF(Raw_Data!N:N,Product_Master!A1512,Raw_Data!S:S)</f>
        <v>16</v>
      </c>
      <c r="H1512" s="11">
        <f>SUMIF(Raw_Data!N:N,Product_Master!A1512,Raw_Data!R:R)</f>
        <v>36.707999999999998</v>
      </c>
      <c r="I1512" s="13">
        <f t="shared" si="46"/>
        <v>40.869565217391305</v>
      </c>
      <c r="J1512" t="str">
        <f t="shared" si="47"/>
        <v>Low Performer</v>
      </c>
    </row>
    <row r="1513" spans="1:10" x14ac:dyDescent="0.3">
      <c r="A1513" t="s">
        <v>6448</v>
      </c>
      <c r="B1513" t="str">
        <f>IFERROR(INDEX(Raw_Data!Q:Q,MATCH(Product_Master!A1513,Raw_Data!N:N,0)),"NOT FOUND")</f>
        <v>Stiletto Hand Letter Openers</v>
      </c>
      <c r="C1513" t="str">
        <f>IFERROR(INDEX(Raw_Data!O:O,MATCH(Product_Master!A1513,Raw_Data!N:N,0)),"NOT FOUND")</f>
        <v>Office Supplies</v>
      </c>
      <c r="D1513" t="str">
        <f>IFERROR(INDEX(Raw_Data!P:P,MATCH(Product_Master!A1513,Raw_Data!N:N,0)),"NOT FOUND")</f>
        <v>Supplies</v>
      </c>
      <c r="E1513" s="11">
        <f>AVERAGEIF(Raw_Data!N:N,Product_Master!A1513,Raw_Data!R:R)</f>
        <v>34.080000000000005</v>
      </c>
      <c r="F1513" s="11">
        <f>AVERAGEIF(Raw_Data!N:N,Product_Master!A1513,Raw_Data!U:U)</f>
        <v>-5.4960000000000004</v>
      </c>
      <c r="G1513">
        <f>SUMIF(Raw_Data!N:N,Product_Master!A1513,Raw_Data!S:S)</f>
        <v>17</v>
      </c>
      <c r="H1513" s="11">
        <f>SUMIF(Raw_Data!N:N,Product_Master!A1513,Raw_Data!R:R)</f>
        <v>136.32000000000002</v>
      </c>
      <c r="I1513" s="13">
        <f t="shared" si="46"/>
        <v>-16.12676056338028</v>
      </c>
      <c r="J1513" t="str">
        <f t="shared" si="47"/>
        <v>Low Performer</v>
      </c>
    </row>
    <row r="1514" spans="1:10" x14ac:dyDescent="0.3">
      <c r="A1514" t="s">
        <v>6453</v>
      </c>
      <c r="B1514" t="str">
        <f>IFERROR(INDEX(Raw_Data!Q:Q,MATCH(Product_Master!A1514,Raw_Data!N:N,0)),"NOT FOUND")</f>
        <v>Tennsco Commercial Shelving</v>
      </c>
      <c r="C1514" t="str">
        <f>IFERROR(INDEX(Raw_Data!O:O,MATCH(Product_Master!A1514,Raw_Data!N:N,0)),"NOT FOUND")</f>
        <v>Office Supplies</v>
      </c>
      <c r="D1514" t="str">
        <f>IFERROR(INDEX(Raw_Data!P:P,MATCH(Product_Master!A1514,Raw_Data!N:N,0)),"NOT FOUND")</f>
        <v>Storage</v>
      </c>
      <c r="E1514" s="11">
        <f>AVERAGEIF(Raw_Data!N:N,Product_Master!A1514,Raw_Data!R:R)</f>
        <v>41.584000000000003</v>
      </c>
      <c r="F1514" s="11">
        <f>AVERAGEIF(Raw_Data!N:N,Product_Master!A1514,Raw_Data!U:U)</f>
        <v>-5.4013999999999998</v>
      </c>
      <c r="G1514">
        <f>SUMIF(Raw_Data!N:N,Product_Master!A1514,Raw_Data!S:S)</f>
        <v>21</v>
      </c>
      <c r="H1514" s="11">
        <f>SUMIF(Raw_Data!N:N,Product_Master!A1514,Raw_Data!R:R)</f>
        <v>374.25600000000003</v>
      </c>
      <c r="I1514" s="13">
        <f t="shared" si="46"/>
        <v>-12.989130434782606</v>
      </c>
      <c r="J1514" t="str">
        <f t="shared" si="47"/>
        <v>Medium</v>
      </c>
    </row>
    <row r="1515" spans="1:10" x14ac:dyDescent="0.3">
      <c r="A1515" t="s">
        <v>6463</v>
      </c>
      <c r="B1515" t="str">
        <f>IFERROR(INDEX(Raw_Data!Q:Q,MATCH(Product_Master!A1515,Raw_Data!N:N,0)),"NOT FOUND")</f>
        <v>Samsung HM1900 Bluetooth Headset</v>
      </c>
      <c r="C1515" t="str">
        <f>IFERROR(INDEX(Raw_Data!O:O,MATCH(Product_Master!A1515,Raw_Data!N:N,0)),"NOT FOUND")</f>
        <v>Technology</v>
      </c>
      <c r="D1515" t="str">
        <f>IFERROR(INDEX(Raw_Data!P:P,MATCH(Product_Master!A1515,Raw_Data!N:N,0)),"NOT FOUND")</f>
        <v>Phones</v>
      </c>
      <c r="E1515" s="11">
        <f>AVERAGEIF(Raw_Data!N:N,Product_Master!A1515,Raw_Data!R:R)</f>
        <v>70.239999999999995</v>
      </c>
      <c r="F1515" s="11">
        <f>AVERAGEIF(Raw_Data!N:N,Product_Master!A1515,Raw_Data!U:U)</f>
        <v>27.907857142857143</v>
      </c>
      <c r="G1515">
        <f>SUMIF(Raw_Data!N:N,Product_Master!A1515,Raw_Data!S:S)</f>
        <v>27</v>
      </c>
      <c r="H1515" s="11">
        <f>SUMIF(Raw_Data!N:N,Product_Master!A1515,Raw_Data!R:R)</f>
        <v>491.68</v>
      </c>
      <c r="I1515" s="13">
        <f t="shared" si="46"/>
        <v>39.732142857142861</v>
      </c>
      <c r="J1515" t="str">
        <f t="shared" si="47"/>
        <v>Medium</v>
      </c>
    </row>
    <row r="1516" spans="1:10" x14ac:dyDescent="0.3">
      <c r="A1516" t="s">
        <v>6470</v>
      </c>
      <c r="B1516" t="str">
        <f>IFERROR(INDEX(Raw_Data!Q:Q,MATCH(Product_Master!A1516,Raw_Data!N:N,0)),"NOT FOUND")</f>
        <v>Cisco SPA112 2 Port Phone Adapter</v>
      </c>
      <c r="C1516" t="str">
        <f>IFERROR(INDEX(Raw_Data!O:O,MATCH(Product_Master!A1516,Raw_Data!N:N,0)),"NOT FOUND")</f>
        <v>Technology</v>
      </c>
      <c r="D1516" t="str">
        <f>IFERROR(INDEX(Raw_Data!P:P,MATCH(Product_Master!A1516,Raw_Data!N:N,0)),"NOT FOUND")</f>
        <v>Phones</v>
      </c>
      <c r="E1516" s="11">
        <f>AVERAGEIF(Raw_Data!N:N,Product_Master!A1516,Raw_Data!R:R)</f>
        <v>172.17666666666665</v>
      </c>
      <c r="F1516" s="11">
        <f>AVERAGEIF(Raw_Data!N:N,Product_Master!A1516,Raw_Data!U:U)</f>
        <v>29.123499999999996</v>
      </c>
      <c r="G1516">
        <f>SUMIF(Raw_Data!N:N,Product_Master!A1516,Raw_Data!S:S)</f>
        <v>11</v>
      </c>
      <c r="H1516" s="11">
        <f>SUMIF(Raw_Data!N:N,Product_Master!A1516,Raw_Data!R:R)</f>
        <v>516.53</v>
      </c>
      <c r="I1516" s="13">
        <f t="shared" si="46"/>
        <v>16.914893617021278</v>
      </c>
      <c r="J1516" t="str">
        <f t="shared" si="47"/>
        <v>Medium</v>
      </c>
    </row>
    <row r="1517" spans="1:10" x14ac:dyDescent="0.3">
      <c r="A1517" t="s">
        <v>6473</v>
      </c>
      <c r="B1517" t="str">
        <f>IFERROR(INDEX(Raw_Data!Q:Q,MATCH(Product_Master!A1517,Raw_Data!N:N,0)),"NOT FOUND")</f>
        <v>Col-Erase Pencils with Erasers</v>
      </c>
      <c r="C1517" t="str">
        <f>IFERROR(INDEX(Raw_Data!O:O,MATCH(Product_Master!A1517,Raw_Data!N:N,0)),"NOT FOUND")</f>
        <v>Office Supplies</v>
      </c>
      <c r="D1517" t="str">
        <f>IFERROR(INDEX(Raw_Data!P:P,MATCH(Product_Master!A1517,Raw_Data!N:N,0)),"NOT FOUND")</f>
        <v>Art</v>
      </c>
      <c r="E1517" s="11">
        <f>AVERAGEIF(Raw_Data!N:N,Product_Master!A1517,Raw_Data!R:R)</f>
        <v>18.847999999999999</v>
      </c>
      <c r="F1517" s="11">
        <f>AVERAGEIF(Raw_Data!N:N,Product_Master!A1517,Raw_Data!U:U)</f>
        <v>3.7392000000000003</v>
      </c>
      <c r="G1517">
        <f>SUMIF(Raw_Data!N:N,Product_Master!A1517,Raw_Data!S:S)</f>
        <v>7</v>
      </c>
      <c r="H1517" s="11">
        <f>SUMIF(Raw_Data!N:N,Product_Master!A1517,Raw_Data!R:R)</f>
        <v>37.695999999999998</v>
      </c>
      <c r="I1517" s="13">
        <f t="shared" si="46"/>
        <v>19.838709677419359</v>
      </c>
      <c r="J1517" t="str">
        <f t="shared" si="47"/>
        <v>Low Performer</v>
      </c>
    </row>
    <row r="1518" spans="1:10" x14ac:dyDescent="0.3">
      <c r="A1518" t="s">
        <v>6491</v>
      </c>
      <c r="B1518" t="str">
        <f>IFERROR(INDEX(Raw_Data!Q:Q,MATCH(Product_Master!A1518,Raw_Data!N:N,0)),"NOT FOUND")</f>
        <v>Xerox 221</v>
      </c>
      <c r="C1518" t="str">
        <f>IFERROR(INDEX(Raw_Data!O:O,MATCH(Product_Master!A1518,Raw_Data!N:N,0)),"NOT FOUND")</f>
        <v>Office Supplies</v>
      </c>
      <c r="D1518" t="str">
        <f>IFERROR(INDEX(Raw_Data!P:P,MATCH(Product_Master!A1518,Raw_Data!N:N,0)),"NOT FOUND")</f>
        <v>Paper</v>
      </c>
      <c r="E1518" s="11">
        <f>AVERAGEIF(Raw_Data!N:N,Product_Master!A1518,Raw_Data!R:R)</f>
        <v>20.088000000000001</v>
      </c>
      <c r="F1518" s="11">
        <f>AVERAGEIF(Raw_Data!N:N,Product_Master!A1518,Raw_Data!U:U)</f>
        <v>8.2943999999999996</v>
      </c>
      <c r="G1518">
        <f>SUMIF(Raw_Data!N:N,Product_Master!A1518,Raw_Data!S:S)</f>
        <v>14</v>
      </c>
      <c r="H1518" s="11">
        <f>SUMIF(Raw_Data!N:N,Product_Master!A1518,Raw_Data!R:R)</f>
        <v>80.352000000000004</v>
      </c>
      <c r="I1518" s="13">
        <f t="shared" si="46"/>
        <v>41.290322580645153</v>
      </c>
      <c r="J1518" t="str">
        <f t="shared" si="47"/>
        <v>Low Performer</v>
      </c>
    </row>
    <row r="1519" spans="1:10" x14ac:dyDescent="0.3">
      <c r="A1519" t="s">
        <v>6499</v>
      </c>
      <c r="B1519" t="str">
        <f>IFERROR(INDEX(Raw_Data!Q:Q,MATCH(Product_Master!A1519,Raw_Data!N:N,0)),"NOT FOUND")</f>
        <v>Plantronics Encore H101 Dual Earpieces Headset</v>
      </c>
      <c r="C1519" t="str">
        <f>IFERROR(INDEX(Raw_Data!O:O,MATCH(Product_Master!A1519,Raw_Data!N:N,0)),"NOT FOUND")</f>
        <v>Technology</v>
      </c>
      <c r="D1519" t="str">
        <f>IFERROR(INDEX(Raw_Data!P:P,MATCH(Product_Master!A1519,Raw_Data!N:N,0)),"NOT FOUND")</f>
        <v>Phones</v>
      </c>
      <c r="E1519" s="11">
        <f>AVERAGEIF(Raw_Data!N:N,Product_Master!A1519,Raw_Data!R:R)</f>
        <v>106.59571428571429</v>
      </c>
      <c r="F1519" s="11">
        <f>AVERAGEIF(Raw_Data!N:N,Product_Master!A1519,Raw_Data!U:U)</f>
        <v>23.373999999999999</v>
      </c>
      <c r="G1519">
        <f>SUMIF(Raw_Data!N:N,Product_Master!A1519,Raw_Data!S:S)</f>
        <v>18</v>
      </c>
      <c r="H1519" s="11">
        <f>SUMIF(Raw_Data!N:N,Product_Master!A1519,Raw_Data!R:R)</f>
        <v>746.17000000000007</v>
      </c>
      <c r="I1519" s="13">
        <f t="shared" si="46"/>
        <v>21.92771084337349</v>
      </c>
      <c r="J1519" t="str">
        <f t="shared" si="47"/>
        <v>Medium</v>
      </c>
    </row>
    <row r="1520" spans="1:10" x14ac:dyDescent="0.3">
      <c r="A1520" t="s">
        <v>6513</v>
      </c>
      <c r="B1520" t="str">
        <f>IFERROR(INDEX(Raw_Data!Q:Q,MATCH(Product_Master!A1520,Raw_Data!N:N,0)),"NOT FOUND")</f>
        <v>Disposable Triple-Filter Dust Bags</v>
      </c>
      <c r="C1520" t="str">
        <f>IFERROR(INDEX(Raw_Data!O:O,MATCH(Product_Master!A1520,Raw_Data!N:N,0)),"NOT FOUND")</f>
        <v>Office Supplies</v>
      </c>
      <c r="D1520" t="str">
        <f>IFERROR(INDEX(Raw_Data!P:P,MATCH(Product_Master!A1520,Raw_Data!N:N,0)),"NOT FOUND")</f>
        <v>Appliances</v>
      </c>
      <c r="E1520" s="11">
        <f>AVERAGEIF(Raw_Data!N:N,Product_Master!A1520,Raw_Data!R:R)</f>
        <v>10.925000000000001</v>
      </c>
      <c r="F1520" s="11">
        <f>AVERAGEIF(Raw_Data!N:N,Product_Master!A1520,Raw_Data!U:U)</f>
        <v>2.8405</v>
      </c>
      <c r="G1520">
        <f>SUMIF(Raw_Data!N:N,Product_Master!A1520,Raw_Data!S:S)</f>
        <v>10</v>
      </c>
      <c r="H1520" s="11">
        <f>SUMIF(Raw_Data!N:N,Product_Master!A1520,Raw_Data!R:R)</f>
        <v>43.7</v>
      </c>
      <c r="I1520" s="13">
        <f t="shared" si="46"/>
        <v>26</v>
      </c>
      <c r="J1520" t="str">
        <f t="shared" si="47"/>
        <v>Low Performer</v>
      </c>
    </row>
    <row r="1521" spans="1:10" x14ac:dyDescent="0.3">
      <c r="A1521" t="s">
        <v>6517</v>
      </c>
      <c r="B1521" t="str">
        <f>IFERROR(INDEX(Raw_Data!Q:Q,MATCH(Product_Master!A1521,Raw_Data!N:N,0)),"NOT FOUND")</f>
        <v>Memorex Mini Travel Drive 64 GB USB 2.0 Flash Drive</v>
      </c>
      <c r="C1521" t="str">
        <f>IFERROR(INDEX(Raw_Data!O:O,MATCH(Product_Master!A1521,Raw_Data!N:N,0)),"NOT FOUND")</f>
        <v>Technology</v>
      </c>
      <c r="D1521" t="str">
        <f>IFERROR(INDEX(Raw_Data!P:P,MATCH(Product_Master!A1521,Raw_Data!N:N,0)),"NOT FOUND")</f>
        <v>Accessories</v>
      </c>
      <c r="E1521" s="11">
        <f>AVERAGEIF(Raw_Data!N:N,Product_Master!A1521,Raw_Data!R:R)</f>
        <v>90.600000000000009</v>
      </c>
      <c r="F1521" s="11">
        <f>AVERAGEIF(Raw_Data!N:N,Product_Master!A1521,Raw_Data!U:U)</f>
        <v>38.052</v>
      </c>
      <c r="G1521">
        <f>SUMIF(Raw_Data!N:N,Product_Master!A1521,Raw_Data!S:S)</f>
        <v>15</v>
      </c>
      <c r="H1521" s="11">
        <f>SUMIF(Raw_Data!N:N,Product_Master!A1521,Raw_Data!R:R)</f>
        <v>543.6</v>
      </c>
      <c r="I1521" s="13">
        <f t="shared" si="46"/>
        <v>41.999999999999993</v>
      </c>
      <c r="J1521" t="str">
        <f t="shared" si="47"/>
        <v>Medium</v>
      </c>
    </row>
    <row r="1522" spans="1:10" x14ac:dyDescent="0.3">
      <c r="A1522" t="s">
        <v>6523</v>
      </c>
      <c r="B1522" t="str">
        <f>IFERROR(INDEX(Raw_Data!Q:Q,MATCH(Product_Master!A1522,Raw_Data!N:N,0)),"NOT FOUND")</f>
        <v>Fellowes Powershred HS-440 4-Sheet High Security Shredder</v>
      </c>
      <c r="C1522" t="str">
        <f>IFERROR(INDEX(Raw_Data!O:O,MATCH(Product_Master!A1522,Raw_Data!N:N,0)),"NOT FOUND")</f>
        <v>Technology</v>
      </c>
      <c r="D1522" t="str">
        <f>IFERROR(INDEX(Raw_Data!P:P,MATCH(Product_Master!A1522,Raw_Data!N:N,0)),"NOT FOUND")</f>
        <v>Machines</v>
      </c>
      <c r="E1522" s="11">
        <f>AVERAGEIF(Raw_Data!N:N,Product_Master!A1522,Raw_Data!R:R)</f>
        <v>847.27866666666671</v>
      </c>
      <c r="F1522" s="11">
        <f>AVERAGEIF(Raw_Data!N:N,Product_Master!A1522,Raw_Data!U:U)</f>
        <v>364.22649999999999</v>
      </c>
      <c r="G1522">
        <f>SUMIF(Raw_Data!N:N,Product_Master!A1522,Raw_Data!S:S)</f>
        <v>17</v>
      </c>
      <c r="H1522" s="11">
        <f>SUMIF(Raw_Data!N:N,Product_Master!A1522,Raw_Data!R:R)</f>
        <v>2541.8360000000002</v>
      </c>
      <c r="I1522" s="13">
        <f t="shared" si="46"/>
        <v>42.987804878048777</v>
      </c>
      <c r="J1522" t="str">
        <f t="shared" si="47"/>
        <v>High Performer</v>
      </c>
    </row>
    <row r="1523" spans="1:10" x14ac:dyDescent="0.3">
      <c r="A1523" t="s">
        <v>6528</v>
      </c>
      <c r="B1523" t="str">
        <f>IFERROR(INDEX(Raw_Data!Q:Q,MATCH(Product_Master!A1523,Raw_Data!N:N,0)),"NOT FOUND")</f>
        <v>Motorola Droid Maxx</v>
      </c>
      <c r="C1523" t="str">
        <f>IFERROR(INDEX(Raw_Data!O:O,MATCH(Product_Master!A1523,Raw_Data!N:N,0)),"NOT FOUND")</f>
        <v>Technology</v>
      </c>
      <c r="D1523" t="str">
        <f>IFERROR(INDEX(Raw_Data!P:P,MATCH(Product_Master!A1523,Raw_Data!N:N,0)),"NOT FOUND")</f>
        <v>Phones</v>
      </c>
      <c r="E1523" s="11">
        <f>AVERAGEIF(Raw_Data!N:N,Product_Master!A1523,Raw_Data!R:R)</f>
        <v>652.45650000000001</v>
      </c>
      <c r="F1523" s="11">
        <f>AVERAGEIF(Raw_Data!N:N,Product_Master!A1523,Raw_Data!U:U)</f>
        <v>85.494299999999996</v>
      </c>
      <c r="G1523">
        <f>SUMIF(Raw_Data!N:N,Product_Master!A1523,Raw_Data!S:S)</f>
        <v>21</v>
      </c>
      <c r="H1523" s="11">
        <f>SUMIF(Raw_Data!N:N,Product_Master!A1523,Raw_Data!R:R)</f>
        <v>2609.826</v>
      </c>
      <c r="I1523" s="13">
        <f t="shared" si="46"/>
        <v>13.103448275862068</v>
      </c>
      <c r="J1523" t="str">
        <f t="shared" si="47"/>
        <v>High Performer</v>
      </c>
    </row>
    <row r="1524" spans="1:10" x14ac:dyDescent="0.3">
      <c r="A1524" t="s">
        <v>6543</v>
      </c>
      <c r="B1524" t="str">
        <f>IFERROR(INDEX(Raw_Data!Q:Q,MATCH(Product_Master!A1524,Raw_Data!N:N,0)),"NOT FOUND")</f>
        <v>Xerox 1893</v>
      </c>
      <c r="C1524" t="str">
        <f>IFERROR(INDEX(Raw_Data!O:O,MATCH(Product_Master!A1524,Raw_Data!N:N,0)),"NOT FOUND")</f>
        <v>Office Supplies</v>
      </c>
      <c r="D1524" t="str">
        <f>IFERROR(INDEX(Raw_Data!P:P,MATCH(Product_Master!A1524,Raw_Data!N:N,0)),"NOT FOUND")</f>
        <v>Paper</v>
      </c>
      <c r="E1524" s="11">
        <f>AVERAGEIF(Raw_Data!N:N,Product_Master!A1524,Raw_Data!R:R)</f>
        <v>130.42272727272731</v>
      </c>
      <c r="F1524" s="11">
        <f>AVERAGEIF(Raw_Data!N:N,Product_Master!A1524,Raw_Data!U:U)</f>
        <v>56.305354545454527</v>
      </c>
      <c r="G1524">
        <f>SUMIF(Raw_Data!N:N,Product_Master!A1524,Raw_Data!S:S)</f>
        <v>39</v>
      </c>
      <c r="H1524" s="11">
        <f>SUMIF(Raw_Data!N:N,Product_Master!A1524,Raw_Data!R:R)</f>
        <v>1434.6500000000003</v>
      </c>
      <c r="I1524" s="13">
        <f t="shared" si="46"/>
        <v>43.171428571428542</v>
      </c>
      <c r="J1524" t="str">
        <f t="shared" si="47"/>
        <v>High Performer</v>
      </c>
    </row>
    <row r="1525" spans="1:10" x14ac:dyDescent="0.3">
      <c r="A1525" t="s">
        <v>6546</v>
      </c>
      <c r="B1525" t="str">
        <f>IFERROR(INDEX(Raw_Data!Q:Q,MATCH(Product_Master!A1525,Raw_Data!N:N,0)),"NOT FOUND")</f>
        <v>Kensington Expert Mouse Optical USB Trackball for PC or Mac</v>
      </c>
      <c r="C1525" t="str">
        <f>IFERROR(INDEX(Raw_Data!O:O,MATCH(Product_Master!A1525,Raw_Data!N:N,0)),"NOT FOUND")</f>
        <v>Technology</v>
      </c>
      <c r="D1525" t="str">
        <f>IFERROR(INDEX(Raw_Data!P:P,MATCH(Product_Master!A1525,Raw_Data!N:N,0)),"NOT FOUND")</f>
        <v>Accessories</v>
      </c>
      <c r="E1525" s="11">
        <f>AVERAGEIF(Raw_Data!N:N,Product_Master!A1525,Raw_Data!R:R)</f>
        <v>281.80366666666669</v>
      </c>
      <c r="F1525" s="11">
        <f>AVERAGEIF(Raw_Data!N:N,Product_Master!A1525,Raw_Data!U:U)</f>
        <v>60.160333333333341</v>
      </c>
      <c r="G1525">
        <f>SUMIF(Raw_Data!N:N,Product_Master!A1525,Raw_Data!S:S)</f>
        <v>20</v>
      </c>
      <c r="H1525" s="11">
        <f>SUMIF(Raw_Data!N:N,Product_Master!A1525,Raw_Data!R:R)</f>
        <v>1690.8220000000001</v>
      </c>
      <c r="I1525" s="13">
        <f t="shared" si="46"/>
        <v>21.348314606741575</v>
      </c>
      <c r="J1525" t="str">
        <f t="shared" si="47"/>
        <v>High Performer</v>
      </c>
    </row>
    <row r="1526" spans="1:10" x14ac:dyDescent="0.3">
      <c r="A1526" t="s">
        <v>6548</v>
      </c>
      <c r="B1526" t="str">
        <f>IFERROR(INDEX(Raw_Data!Q:Q,MATCH(Product_Master!A1526,Raw_Data!N:N,0)),"NOT FOUND")</f>
        <v>Master Caster Door Stop, Gray</v>
      </c>
      <c r="C1526" t="str">
        <f>IFERROR(INDEX(Raw_Data!O:O,MATCH(Product_Master!A1526,Raw_Data!N:N,0)),"NOT FOUND")</f>
        <v>Furniture</v>
      </c>
      <c r="D1526" t="str">
        <f>IFERROR(INDEX(Raw_Data!P:P,MATCH(Product_Master!A1526,Raw_Data!N:N,0)),"NOT FOUND")</f>
        <v>Furnishings</v>
      </c>
      <c r="E1526" s="11">
        <f>AVERAGEIF(Raw_Data!N:N,Product_Master!A1526,Raw_Data!R:R)</f>
        <v>11.938000000000001</v>
      </c>
      <c r="F1526" s="11">
        <f>AVERAGEIF(Raw_Data!N:N,Product_Master!A1526,Raw_Data!U:U)</f>
        <v>3.556</v>
      </c>
      <c r="G1526">
        <f>SUMIF(Raw_Data!N:N,Product_Master!A1526,Raw_Data!S:S)</f>
        <v>10</v>
      </c>
      <c r="H1526" s="11">
        <f>SUMIF(Raw_Data!N:N,Product_Master!A1526,Raw_Data!R:R)</f>
        <v>47.752000000000002</v>
      </c>
      <c r="I1526" s="13">
        <f t="shared" si="46"/>
        <v>29.787234042553191</v>
      </c>
      <c r="J1526" t="str">
        <f t="shared" si="47"/>
        <v>Low Performer</v>
      </c>
    </row>
    <row r="1527" spans="1:10" x14ac:dyDescent="0.3">
      <c r="A1527" t="s">
        <v>6553</v>
      </c>
      <c r="B1527" t="str">
        <f>IFERROR(INDEX(Raw_Data!Q:Q,MATCH(Product_Master!A1527,Raw_Data!N:N,0)),"NOT FOUND")</f>
        <v>Tenex Chairmats For Use with Hard Floors</v>
      </c>
      <c r="C1527" t="str">
        <f>IFERROR(INDEX(Raw_Data!O:O,MATCH(Product_Master!A1527,Raw_Data!N:N,0)),"NOT FOUND")</f>
        <v>Furniture</v>
      </c>
      <c r="D1527" t="str">
        <f>IFERROR(INDEX(Raw_Data!P:P,MATCH(Product_Master!A1527,Raw_Data!N:N,0)),"NOT FOUND")</f>
        <v>Furnishings</v>
      </c>
      <c r="E1527" s="11">
        <f>AVERAGEIF(Raw_Data!N:N,Product_Master!A1527,Raw_Data!R:R)</f>
        <v>77.951999999999984</v>
      </c>
      <c r="F1527" s="11">
        <f>AVERAGEIF(Raw_Data!N:N,Product_Master!A1527,Raw_Data!U:U)</f>
        <v>-21.653333333333332</v>
      </c>
      <c r="G1527">
        <f>SUMIF(Raw_Data!N:N,Product_Master!A1527,Raw_Data!S:S)</f>
        <v>20</v>
      </c>
      <c r="H1527" s="11">
        <f>SUMIF(Raw_Data!N:N,Product_Master!A1527,Raw_Data!R:R)</f>
        <v>467.71199999999993</v>
      </c>
      <c r="I1527" s="13">
        <f t="shared" si="46"/>
        <v>-27.777777777777786</v>
      </c>
      <c r="J1527" t="str">
        <f t="shared" si="47"/>
        <v>Medium</v>
      </c>
    </row>
    <row r="1528" spans="1:10" x14ac:dyDescent="0.3">
      <c r="A1528" t="s">
        <v>6555</v>
      </c>
      <c r="B1528" t="str">
        <f>IFERROR(INDEX(Raw_Data!Q:Q,MATCH(Product_Master!A1528,Raw_Data!N:N,0)),"NOT FOUND")</f>
        <v>Acco Flexible ACCOHIDE Square Ring Data Binder, Dark Blue, 11 1/2" X 14" 7/8"</v>
      </c>
      <c r="C1528" t="str">
        <f>IFERROR(INDEX(Raw_Data!O:O,MATCH(Product_Master!A1528,Raw_Data!N:N,0)),"NOT FOUND")</f>
        <v>Office Supplies</v>
      </c>
      <c r="D1528" t="str">
        <f>IFERROR(INDEX(Raw_Data!P:P,MATCH(Product_Master!A1528,Raw_Data!N:N,0)),"NOT FOUND")</f>
        <v>Binders</v>
      </c>
      <c r="E1528" s="11">
        <f>AVERAGEIF(Raw_Data!N:N,Product_Master!A1528,Raw_Data!R:R)</f>
        <v>41.000399999999999</v>
      </c>
      <c r="F1528" s="11">
        <f>AVERAGEIF(Raw_Data!N:N,Product_Master!A1528,Raw_Data!U:U)</f>
        <v>11.128679999999999</v>
      </c>
      <c r="G1528">
        <f>SUMIF(Raw_Data!N:N,Product_Master!A1528,Raw_Data!S:S)</f>
        <v>36</v>
      </c>
      <c r="H1528" s="11">
        <f>SUMIF(Raw_Data!N:N,Product_Master!A1528,Raw_Data!R:R)</f>
        <v>410.00400000000002</v>
      </c>
      <c r="I1528" s="13">
        <f t="shared" si="46"/>
        <v>27.142857142857142</v>
      </c>
      <c r="J1528" t="str">
        <f t="shared" si="47"/>
        <v>Medium</v>
      </c>
    </row>
    <row r="1529" spans="1:10" x14ac:dyDescent="0.3">
      <c r="A1529" t="s">
        <v>6557</v>
      </c>
      <c r="B1529" t="str">
        <f>IFERROR(INDEX(Raw_Data!Q:Q,MATCH(Product_Master!A1529,Raw_Data!N:N,0)),"NOT FOUND")</f>
        <v>Fellowes Command Center 5-outlet power strip</v>
      </c>
      <c r="C1529" t="str">
        <f>IFERROR(INDEX(Raw_Data!O:O,MATCH(Product_Master!A1529,Raw_Data!N:N,0)),"NOT FOUND")</f>
        <v>Office Supplies</v>
      </c>
      <c r="D1529" t="str">
        <f>IFERROR(INDEX(Raw_Data!P:P,MATCH(Product_Master!A1529,Raw_Data!N:N,0)),"NOT FOUND")</f>
        <v>Appliances</v>
      </c>
      <c r="E1529" s="11">
        <f>AVERAGEIF(Raw_Data!N:N,Product_Master!A1529,Raw_Data!R:R)</f>
        <v>166.208</v>
      </c>
      <c r="F1529" s="11">
        <f>AVERAGEIF(Raw_Data!N:N,Product_Master!A1529,Raw_Data!U:U)</f>
        <v>-19.504000000000001</v>
      </c>
      <c r="G1529">
        <f>SUMIF(Raw_Data!N:N,Product_Master!A1529,Raw_Data!S:S)</f>
        <v>15</v>
      </c>
      <c r="H1529" s="11">
        <f>SUMIF(Raw_Data!N:N,Product_Master!A1529,Raw_Data!R:R)</f>
        <v>664.83199999999999</v>
      </c>
      <c r="I1529" s="13">
        <f t="shared" si="46"/>
        <v>-11.73469387755102</v>
      </c>
      <c r="J1529" t="str">
        <f t="shared" si="47"/>
        <v>Medium</v>
      </c>
    </row>
    <row r="1530" spans="1:10" x14ac:dyDescent="0.3">
      <c r="A1530" t="s">
        <v>6566</v>
      </c>
      <c r="B1530" t="str">
        <f>IFERROR(INDEX(Raw_Data!Q:Q,MATCH(Product_Master!A1530,Raw_Data!N:N,0)),"NOT FOUND")</f>
        <v>Rush Hierlooms Collection 1" Thick Stackable Bookcases</v>
      </c>
      <c r="C1530" t="str">
        <f>IFERROR(INDEX(Raw_Data!O:O,MATCH(Product_Master!A1530,Raw_Data!N:N,0)),"NOT FOUND")</f>
        <v>Furniture</v>
      </c>
      <c r="D1530" t="str">
        <f>IFERROR(INDEX(Raw_Data!P:P,MATCH(Product_Master!A1530,Raw_Data!N:N,0)),"NOT FOUND")</f>
        <v>Bookcases</v>
      </c>
      <c r="E1530" s="11">
        <f>AVERAGEIF(Raw_Data!N:N,Product_Master!A1530,Raw_Data!R:R)</f>
        <v>621.93975</v>
      </c>
      <c r="F1530" s="11">
        <f>AVERAGEIF(Raw_Data!N:N,Product_Master!A1530,Raw_Data!U:U)</f>
        <v>102.58799999999999</v>
      </c>
      <c r="G1530">
        <f>SUMIF(Raw_Data!N:N,Product_Master!A1530,Raw_Data!S:S)</f>
        <v>15</v>
      </c>
      <c r="H1530" s="11">
        <f>SUMIF(Raw_Data!N:N,Product_Master!A1530,Raw_Data!R:R)</f>
        <v>2487.759</v>
      </c>
      <c r="I1530" s="13">
        <f t="shared" si="46"/>
        <v>16.494845360824741</v>
      </c>
      <c r="J1530" t="str">
        <f t="shared" si="47"/>
        <v>High Performer</v>
      </c>
    </row>
    <row r="1531" spans="1:10" x14ac:dyDescent="0.3">
      <c r="A1531" t="s">
        <v>6569</v>
      </c>
      <c r="B1531" t="str">
        <f>IFERROR(INDEX(Raw_Data!Q:Q,MATCH(Product_Master!A1531,Raw_Data!N:N,0)),"NOT FOUND")</f>
        <v>Barricks 18" x 48" Non-Folding Utility Table with Bottom Storage Shelf</v>
      </c>
      <c r="C1531" t="str">
        <f>IFERROR(INDEX(Raw_Data!O:O,MATCH(Product_Master!A1531,Raw_Data!N:N,0)),"NOT FOUND")</f>
        <v>Furniture</v>
      </c>
      <c r="D1531" t="str">
        <f>IFERROR(INDEX(Raw_Data!P:P,MATCH(Product_Master!A1531,Raw_Data!N:N,0)),"NOT FOUND")</f>
        <v>Tables</v>
      </c>
      <c r="E1531" s="11">
        <f>AVERAGEIF(Raw_Data!N:N,Product_Master!A1531,Raw_Data!R:R)</f>
        <v>217.72799999999998</v>
      </c>
      <c r="F1531" s="11">
        <f>AVERAGEIF(Raw_Data!N:N,Product_Master!A1531,Raw_Data!U:U)</f>
        <v>-20.9664</v>
      </c>
      <c r="G1531">
        <f>SUMIF(Raw_Data!N:N,Product_Master!A1531,Raw_Data!S:S)</f>
        <v>16</v>
      </c>
      <c r="H1531" s="11">
        <f>SUMIF(Raw_Data!N:N,Product_Master!A1531,Raw_Data!R:R)</f>
        <v>1088.6399999999999</v>
      </c>
      <c r="I1531" s="13">
        <f t="shared" si="46"/>
        <v>-9.6296296296296315</v>
      </c>
      <c r="J1531" t="str">
        <f t="shared" si="47"/>
        <v>Medium</v>
      </c>
    </row>
    <row r="1532" spans="1:10" x14ac:dyDescent="0.3">
      <c r="A1532" t="s">
        <v>6574</v>
      </c>
      <c r="B1532" t="str">
        <f>IFERROR(INDEX(Raw_Data!Q:Q,MATCH(Product_Master!A1532,Raw_Data!N:N,0)),"NOT FOUND")</f>
        <v>Executive Impressions 10" Spectator Wall Clock</v>
      </c>
      <c r="C1532" t="str">
        <f>IFERROR(INDEX(Raw_Data!O:O,MATCH(Product_Master!A1532,Raw_Data!N:N,0)),"NOT FOUND")</f>
        <v>Furniture</v>
      </c>
      <c r="D1532" t="str">
        <f>IFERROR(INDEX(Raw_Data!P:P,MATCH(Product_Master!A1532,Raw_Data!N:N,0)),"NOT FOUND")</f>
        <v>Furnishings</v>
      </c>
      <c r="E1532" s="11">
        <f>AVERAGEIF(Raw_Data!N:N,Product_Master!A1532,Raw_Data!R:R)</f>
        <v>51.744000000000007</v>
      </c>
      <c r="F1532" s="11">
        <f>AVERAGEIF(Raw_Data!N:N,Product_Master!A1532,Raw_Data!U:U)</f>
        <v>17.592960000000001</v>
      </c>
      <c r="G1532">
        <f>SUMIF(Raw_Data!N:N,Product_Master!A1532,Raw_Data!S:S)</f>
        <v>22</v>
      </c>
      <c r="H1532" s="11">
        <f>SUMIF(Raw_Data!N:N,Product_Master!A1532,Raw_Data!R:R)</f>
        <v>258.72000000000003</v>
      </c>
      <c r="I1532" s="13">
        <f t="shared" si="46"/>
        <v>34</v>
      </c>
      <c r="J1532" t="str">
        <f t="shared" si="47"/>
        <v>Low Performer</v>
      </c>
    </row>
    <row r="1533" spans="1:10" x14ac:dyDescent="0.3">
      <c r="A1533" t="s">
        <v>6584</v>
      </c>
      <c r="B1533" t="str">
        <f>IFERROR(INDEX(Raw_Data!Q:Q,MATCH(Product_Master!A1533,Raw_Data!N:N,0)),"NOT FOUND")</f>
        <v>Hon Metal Bookcases, Putty</v>
      </c>
      <c r="C1533" t="str">
        <f>IFERROR(INDEX(Raw_Data!O:O,MATCH(Product_Master!A1533,Raw_Data!N:N,0)),"NOT FOUND")</f>
        <v>Furniture</v>
      </c>
      <c r="D1533" t="str">
        <f>IFERROR(INDEX(Raw_Data!P:P,MATCH(Product_Master!A1533,Raw_Data!N:N,0)),"NOT FOUND")</f>
        <v>Bookcases</v>
      </c>
      <c r="E1533" s="11">
        <f>AVERAGEIF(Raw_Data!N:N,Product_Master!A1533,Raw_Data!R:R)</f>
        <v>264.04560000000004</v>
      </c>
      <c r="F1533" s="11">
        <f>AVERAGEIF(Raw_Data!N:N,Product_Master!A1533,Raw_Data!U:U)</f>
        <v>72.541560000000018</v>
      </c>
      <c r="G1533">
        <f>SUMIF(Raw_Data!N:N,Product_Master!A1533,Raw_Data!S:S)</f>
        <v>19</v>
      </c>
      <c r="H1533" s="11">
        <f>SUMIF(Raw_Data!N:N,Product_Master!A1533,Raw_Data!R:R)</f>
        <v>1320.2280000000001</v>
      </c>
      <c r="I1533" s="13">
        <f t="shared" si="46"/>
        <v>27.473118279569896</v>
      </c>
      <c r="J1533" t="str">
        <f t="shared" si="47"/>
        <v>High Performer</v>
      </c>
    </row>
    <row r="1534" spans="1:10" x14ac:dyDescent="0.3">
      <c r="A1534" t="s">
        <v>6595</v>
      </c>
      <c r="B1534" t="str">
        <f>IFERROR(INDEX(Raw_Data!Q:Q,MATCH(Product_Master!A1534,Raw_Data!N:N,0)),"NOT FOUND")</f>
        <v>Xerox 1900</v>
      </c>
      <c r="C1534" t="str">
        <f>IFERROR(INDEX(Raw_Data!O:O,MATCH(Product_Master!A1534,Raw_Data!N:N,0)),"NOT FOUND")</f>
        <v>Office Supplies</v>
      </c>
      <c r="D1534" t="str">
        <f>IFERROR(INDEX(Raw_Data!P:P,MATCH(Product_Master!A1534,Raw_Data!N:N,0)),"NOT FOUND")</f>
        <v>Paper</v>
      </c>
      <c r="E1534" s="11">
        <f>AVERAGEIF(Raw_Data!N:N,Product_Master!A1534,Raw_Data!R:R)</f>
        <v>15.041142857142859</v>
      </c>
      <c r="F1534" s="11">
        <f>AVERAGEIF(Raw_Data!N:N,Product_Master!A1534,Raw_Data!U:U)</f>
        <v>6.297714285714286</v>
      </c>
      <c r="G1534">
        <f>SUMIF(Raw_Data!N:N,Product_Master!A1534,Raw_Data!S:S)</f>
        <v>26</v>
      </c>
      <c r="H1534" s="11">
        <f>SUMIF(Raw_Data!N:N,Product_Master!A1534,Raw_Data!R:R)</f>
        <v>105.28800000000001</v>
      </c>
      <c r="I1534" s="13">
        <f t="shared" si="46"/>
        <v>41.869918699186989</v>
      </c>
      <c r="J1534" t="str">
        <f t="shared" si="47"/>
        <v>Low Performer</v>
      </c>
    </row>
    <row r="1535" spans="1:10" x14ac:dyDescent="0.3">
      <c r="A1535" t="s">
        <v>6598</v>
      </c>
      <c r="B1535" t="str">
        <f>IFERROR(INDEX(Raw_Data!Q:Q,MATCH(Product_Master!A1535,Raw_Data!N:N,0)),"NOT FOUND")</f>
        <v>OIC Stacking Trays</v>
      </c>
      <c r="C1535" t="str">
        <f>IFERROR(INDEX(Raw_Data!O:O,MATCH(Product_Master!A1535,Raw_Data!N:N,0)),"NOT FOUND")</f>
        <v>Furniture</v>
      </c>
      <c r="D1535" t="str">
        <f>IFERROR(INDEX(Raw_Data!P:P,MATCH(Product_Master!A1535,Raw_Data!N:N,0)),"NOT FOUND")</f>
        <v>Furnishings</v>
      </c>
      <c r="E1535" s="11">
        <f>AVERAGEIF(Raw_Data!N:N,Product_Master!A1535,Raw_Data!R:R)</f>
        <v>13.805333333333332</v>
      </c>
      <c r="F1535" s="11">
        <f>AVERAGEIF(Raw_Data!N:N,Product_Master!A1535,Raw_Data!U:U)</f>
        <v>4.4533333333333331</v>
      </c>
      <c r="G1535">
        <f>SUMIF(Raw_Data!N:N,Product_Master!A1535,Raw_Data!S:S)</f>
        <v>30</v>
      </c>
      <c r="H1535" s="11">
        <f>SUMIF(Raw_Data!N:N,Product_Master!A1535,Raw_Data!R:R)</f>
        <v>82.831999999999994</v>
      </c>
      <c r="I1535" s="13">
        <f t="shared" si="46"/>
        <v>32.258064516129039</v>
      </c>
      <c r="J1535" t="str">
        <f t="shared" si="47"/>
        <v>Low Performer</v>
      </c>
    </row>
    <row r="1536" spans="1:10" x14ac:dyDescent="0.3">
      <c r="A1536" t="s">
        <v>6602</v>
      </c>
      <c r="B1536" t="str">
        <f>IFERROR(INDEX(Raw_Data!Q:Q,MATCH(Product_Master!A1536,Raw_Data!N:N,0)),"NOT FOUND")</f>
        <v>Global Armless Task Chair, Royal Blue</v>
      </c>
      <c r="C1536" t="str">
        <f>IFERROR(INDEX(Raw_Data!O:O,MATCH(Product_Master!A1536,Raw_Data!N:N,0)),"NOT FOUND")</f>
        <v>Furniture</v>
      </c>
      <c r="D1536" t="str">
        <f>IFERROR(INDEX(Raw_Data!P:P,MATCH(Product_Master!A1536,Raw_Data!N:N,0)),"NOT FOUND")</f>
        <v>Chairs</v>
      </c>
      <c r="E1536" s="11">
        <f>AVERAGEIF(Raw_Data!N:N,Product_Master!A1536,Raw_Data!R:R)</f>
        <v>174.55525</v>
      </c>
      <c r="F1536" s="11">
        <f>AVERAGEIF(Raw_Data!N:N,Product_Master!A1536,Raw_Data!U:U)</f>
        <v>-2.5916500000000005</v>
      </c>
      <c r="G1536">
        <f>SUMIF(Raw_Data!N:N,Product_Master!A1536,Raw_Data!S:S)</f>
        <v>28</v>
      </c>
      <c r="H1536" s="11">
        <f>SUMIF(Raw_Data!N:N,Product_Master!A1536,Raw_Data!R:R)</f>
        <v>1396.442</v>
      </c>
      <c r="I1536" s="13">
        <f t="shared" si="46"/>
        <v>-1.4847161572052405</v>
      </c>
      <c r="J1536" t="str">
        <f t="shared" si="47"/>
        <v>High Performer</v>
      </c>
    </row>
    <row r="1537" spans="1:10" x14ac:dyDescent="0.3">
      <c r="A1537" t="s">
        <v>6616</v>
      </c>
      <c r="B1537" t="str">
        <f>IFERROR(INDEX(Raw_Data!Q:Q,MATCH(Product_Master!A1537,Raw_Data!N:N,0)),"NOT FOUND")</f>
        <v>Eldon Executive Woodline II Cherry Finish Desk Accessories</v>
      </c>
      <c r="C1537" t="str">
        <f>IFERROR(INDEX(Raw_Data!O:O,MATCH(Product_Master!A1537,Raw_Data!N:N,0)),"NOT FOUND")</f>
        <v>Furniture</v>
      </c>
      <c r="D1537" t="str">
        <f>IFERROR(INDEX(Raw_Data!P:P,MATCH(Product_Master!A1537,Raw_Data!N:N,0)),"NOT FOUND")</f>
        <v>Furnishings</v>
      </c>
      <c r="E1537" s="11">
        <f>AVERAGEIF(Raw_Data!N:N,Product_Master!A1537,Raw_Data!R:R)</f>
        <v>49.068000000000005</v>
      </c>
      <c r="F1537" s="11">
        <f>AVERAGEIF(Raw_Data!N:N,Product_Master!A1537,Raw_Data!U:U)</f>
        <v>-39.254399999999997</v>
      </c>
      <c r="G1537">
        <f>SUMIF(Raw_Data!N:N,Product_Master!A1537,Raw_Data!S:S)</f>
        <v>6</v>
      </c>
      <c r="H1537" s="11">
        <f>SUMIF(Raw_Data!N:N,Product_Master!A1537,Raw_Data!R:R)</f>
        <v>98.13600000000001</v>
      </c>
      <c r="I1537" s="13">
        <f t="shared" si="46"/>
        <v>-79.999999999999986</v>
      </c>
      <c r="J1537" t="str">
        <f t="shared" si="47"/>
        <v>Low Performer</v>
      </c>
    </row>
    <row r="1538" spans="1:10" x14ac:dyDescent="0.3">
      <c r="A1538" t="s">
        <v>6629</v>
      </c>
      <c r="B1538" t="str">
        <f>IFERROR(INDEX(Raw_Data!Q:Q,MATCH(Product_Master!A1538,Raw_Data!N:N,0)),"NOT FOUND")</f>
        <v>Message Book, Wirebound, Four 5 1/2" X 4" Forms/Pg., 200 Dupl. Sets/Book</v>
      </c>
      <c r="C1538" t="str">
        <f>IFERROR(INDEX(Raw_Data!O:O,MATCH(Product_Master!A1538,Raw_Data!N:N,0)),"NOT FOUND")</f>
        <v>Office Supplies</v>
      </c>
      <c r="D1538" t="str">
        <f>IFERROR(INDEX(Raw_Data!P:P,MATCH(Product_Master!A1538,Raw_Data!N:N,0)),"NOT FOUND")</f>
        <v>Paper</v>
      </c>
      <c r="E1538" s="11">
        <f>AVERAGEIF(Raw_Data!N:N,Product_Master!A1538,Raw_Data!R:R)</f>
        <v>25.357333333333333</v>
      </c>
      <c r="F1538" s="11">
        <f>AVERAGEIF(Raw_Data!N:N,Product_Master!A1538,Raw_Data!U:U)</f>
        <v>9.0121333333333329</v>
      </c>
      <c r="G1538">
        <f>SUMIF(Raw_Data!N:N,Product_Master!A1538,Raw_Data!S:S)</f>
        <v>18</v>
      </c>
      <c r="H1538" s="11">
        <f>SUMIF(Raw_Data!N:N,Product_Master!A1538,Raw_Data!R:R)</f>
        <v>152.14400000000001</v>
      </c>
      <c r="I1538" s="13">
        <f t="shared" si="46"/>
        <v>35.54054054054054</v>
      </c>
      <c r="J1538" t="str">
        <f t="shared" si="47"/>
        <v>Low Performer</v>
      </c>
    </row>
    <row r="1539" spans="1:10" x14ac:dyDescent="0.3">
      <c r="A1539" t="s">
        <v>6632</v>
      </c>
      <c r="B1539" t="str">
        <f>IFERROR(INDEX(Raw_Data!Q:Q,MATCH(Product_Master!A1539,Raw_Data!N:N,0)),"NOT FOUND")</f>
        <v>Tenex Traditional Chairmats for Hard Floors, Average Lip, 36" x 48"</v>
      </c>
      <c r="C1539" t="str">
        <f>IFERROR(INDEX(Raw_Data!O:O,MATCH(Product_Master!A1539,Raw_Data!N:N,0)),"NOT FOUND")</f>
        <v>Furniture</v>
      </c>
      <c r="D1539" t="str">
        <f>IFERROR(INDEX(Raw_Data!P:P,MATCH(Product_Master!A1539,Raw_Data!N:N,0)),"NOT FOUND")</f>
        <v>Furnishings</v>
      </c>
      <c r="E1539" s="11">
        <f>AVERAGEIF(Raw_Data!N:N,Product_Master!A1539,Raw_Data!R:R)</f>
        <v>90.23</v>
      </c>
      <c r="F1539" s="11">
        <f>AVERAGEIF(Raw_Data!N:N,Product_Master!A1539,Raw_Data!U:U)</f>
        <v>-23.201999999999998</v>
      </c>
      <c r="G1539">
        <f>SUMIF(Raw_Data!N:N,Product_Master!A1539,Raw_Data!S:S)</f>
        <v>4</v>
      </c>
      <c r="H1539" s="11">
        <f>SUMIF(Raw_Data!N:N,Product_Master!A1539,Raw_Data!R:R)</f>
        <v>180.46</v>
      </c>
      <c r="I1539" s="13">
        <f t="shared" ref="I1539:I1602" si="48">IF(E1539&gt;0,(F1539/E1539)*100,0)</f>
        <v>-25.714285714285712</v>
      </c>
      <c r="J1539" t="str">
        <f t="shared" ref="J1539:J1602" si="49">IF(H1539&gt;=1234,"High Performer",IF(H1539&gt;=295,"Medium","Low Performer"))</f>
        <v>Low Performer</v>
      </c>
    </row>
    <row r="1540" spans="1:10" x14ac:dyDescent="0.3">
      <c r="A1540" t="s">
        <v>6651</v>
      </c>
      <c r="B1540" t="str">
        <f>IFERROR(INDEX(Raw_Data!Q:Q,MATCH(Product_Master!A1540,Raw_Data!N:N,0)),"NOT FOUND")</f>
        <v>Polycom VoiceStation 500 Conference phone</v>
      </c>
      <c r="C1540" t="str">
        <f>IFERROR(INDEX(Raw_Data!O:O,MATCH(Product_Master!A1540,Raw_Data!N:N,0)),"NOT FOUND")</f>
        <v>Technology</v>
      </c>
      <c r="D1540" t="str">
        <f>IFERROR(INDEX(Raw_Data!P:P,MATCH(Product_Master!A1540,Raw_Data!N:N,0)),"NOT FOUND")</f>
        <v>Phones</v>
      </c>
      <c r="E1540" s="11">
        <f>AVERAGEIF(Raw_Data!N:N,Product_Master!A1540,Raw_Data!R:R)</f>
        <v>731.476</v>
      </c>
      <c r="F1540" s="11">
        <f>AVERAGEIF(Raw_Data!N:N,Product_Master!A1540,Raw_Data!U:U)</f>
        <v>67.838499999999996</v>
      </c>
      <c r="G1540">
        <f>SUMIF(Raw_Data!N:N,Product_Master!A1540,Raw_Data!S:S)</f>
        <v>15</v>
      </c>
      <c r="H1540" s="11">
        <f>SUMIF(Raw_Data!N:N,Product_Master!A1540,Raw_Data!R:R)</f>
        <v>3657.38</v>
      </c>
      <c r="I1540" s="13">
        <f t="shared" si="48"/>
        <v>9.2741935483870961</v>
      </c>
      <c r="J1540" t="str">
        <f t="shared" si="49"/>
        <v>High Performer</v>
      </c>
    </row>
    <row r="1541" spans="1:10" x14ac:dyDescent="0.3">
      <c r="A1541" t="s">
        <v>6655</v>
      </c>
      <c r="B1541" t="str">
        <f>IFERROR(INDEX(Raw_Data!Q:Q,MATCH(Product_Master!A1541,Raw_Data!N:N,0)),"NOT FOUND")</f>
        <v>Binney &amp; Smith inkTank Desk Highlighter, Chisel Tip, Yellow, 12/Box</v>
      </c>
      <c r="C1541" t="str">
        <f>IFERROR(INDEX(Raw_Data!O:O,MATCH(Product_Master!A1541,Raw_Data!N:N,0)),"NOT FOUND")</f>
        <v>Office Supplies</v>
      </c>
      <c r="D1541" t="str">
        <f>IFERROR(INDEX(Raw_Data!P:P,MATCH(Product_Master!A1541,Raw_Data!N:N,0)),"NOT FOUND")</f>
        <v>Art</v>
      </c>
      <c r="E1541" s="11">
        <f>AVERAGEIF(Raw_Data!N:N,Product_Master!A1541,Raw_Data!R:R)</f>
        <v>9.0299999999999976</v>
      </c>
      <c r="F1541" s="11">
        <f>AVERAGEIF(Raw_Data!N:N,Product_Master!A1541,Raw_Data!U:U)</f>
        <v>2.6917999999999997</v>
      </c>
      <c r="G1541">
        <f>SUMIF(Raw_Data!N:N,Product_Master!A1541,Raw_Data!S:S)</f>
        <v>22</v>
      </c>
      <c r="H1541" s="11">
        <f>SUMIF(Raw_Data!N:N,Product_Master!A1541,Raw_Data!R:R)</f>
        <v>45.149999999999991</v>
      </c>
      <c r="I1541" s="13">
        <f t="shared" si="48"/>
        <v>29.809523809523814</v>
      </c>
      <c r="J1541" t="str">
        <f t="shared" si="49"/>
        <v>Low Performer</v>
      </c>
    </row>
    <row r="1542" spans="1:10" x14ac:dyDescent="0.3">
      <c r="A1542" t="s">
        <v>6658</v>
      </c>
      <c r="B1542" t="str">
        <f>IFERROR(INDEX(Raw_Data!Q:Q,MATCH(Product_Master!A1542,Raw_Data!N:N,0)),"NOT FOUND")</f>
        <v>Speediset Carbonless Redi-Letter 7" x 8 1/2"</v>
      </c>
      <c r="C1542" t="str">
        <f>IFERROR(INDEX(Raw_Data!O:O,MATCH(Product_Master!A1542,Raw_Data!N:N,0)),"NOT FOUND")</f>
        <v>Office Supplies</v>
      </c>
      <c r="D1542" t="str">
        <f>IFERROR(INDEX(Raw_Data!P:P,MATCH(Product_Master!A1542,Raw_Data!N:N,0)),"NOT FOUND")</f>
        <v>Paper</v>
      </c>
      <c r="E1542" s="11">
        <f>AVERAGEIF(Raw_Data!N:N,Product_Master!A1542,Raw_Data!R:R)</f>
        <v>36.291199999999996</v>
      </c>
      <c r="F1542" s="11">
        <f>AVERAGEIF(Raw_Data!N:N,Product_Master!A1542,Raw_Data!U:U)</f>
        <v>15.526859999999999</v>
      </c>
      <c r="G1542">
        <f>SUMIF(Raw_Data!N:N,Product_Master!A1542,Raw_Data!S:S)</f>
        <v>19</v>
      </c>
      <c r="H1542" s="11">
        <f>SUMIF(Raw_Data!N:N,Product_Master!A1542,Raw_Data!R:R)</f>
        <v>181.45599999999999</v>
      </c>
      <c r="I1542" s="13">
        <f t="shared" si="48"/>
        <v>42.784090909090914</v>
      </c>
      <c r="J1542" t="str">
        <f t="shared" si="49"/>
        <v>Low Performer</v>
      </c>
    </row>
    <row r="1543" spans="1:10" x14ac:dyDescent="0.3">
      <c r="A1543" t="s">
        <v>6680</v>
      </c>
      <c r="B1543" t="str">
        <f>IFERROR(INDEX(Raw_Data!Q:Q,MATCH(Product_Master!A1543,Raw_Data!N:N,0)),"NOT FOUND")</f>
        <v>Xerox 204</v>
      </c>
      <c r="C1543" t="str">
        <f>IFERROR(INDEX(Raw_Data!O:O,MATCH(Product_Master!A1543,Raw_Data!N:N,0)),"NOT FOUND")</f>
        <v>Office Supplies</v>
      </c>
      <c r="D1543" t="str">
        <f>IFERROR(INDEX(Raw_Data!P:P,MATCH(Product_Master!A1543,Raw_Data!N:N,0)),"NOT FOUND")</f>
        <v>Paper</v>
      </c>
      <c r="E1543" s="11">
        <f>AVERAGEIF(Raw_Data!N:N,Product_Master!A1543,Raw_Data!R:R)</f>
        <v>27.54</v>
      </c>
      <c r="F1543" s="11">
        <f>AVERAGEIF(Raw_Data!N:N,Product_Master!A1543,Raw_Data!U:U)</f>
        <v>13.219199999999999</v>
      </c>
      <c r="G1543">
        <f>SUMIF(Raw_Data!N:N,Product_Master!A1543,Raw_Data!S:S)</f>
        <v>17</v>
      </c>
      <c r="H1543" s="11">
        <f>SUMIF(Raw_Data!N:N,Product_Master!A1543,Raw_Data!R:R)</f>
        <v>110.16</v>
      </c>
      <c r="I1543" s="13">
        <f t="shared" si="48"/>
        <v>48</v>
      </c>
      <c r="J1543" t="str">
        <f t="shared" si="49"/>
        <v>Low Performer</v>
      </c>
    </row>
    <row r="1544" spans="1:10" x14ac:dyDescent="0.3">
      <c r="A1544" t="s">
        <v>6692</v>
      </c>
      <c r="B1544" t="str">
        <f>IFERROR(INDEX(Raw_Data!Q:Q,MATCH(Product_Master!A1544,Raw_Data!N:N,0)),"NOT FOUND")</f>
        <v>KeyTronic E03601U1 - Keyboard - Beige</v>
      </c>
      <c r="C1544" t="str">
        <f>IFERROR(INDEX(Raw_Data!O:O,MATCH(Product_Master!A1544,Raw_Data!N:N,0)),"NOT FOUND")</f>
        <v>Technology</v>
      </c>
      <c r="D1544" t="str">
        <f>IFERROR(INDEX(Raw_Data!P:P,MATCH(Product_Master!A1544,Raw_Data!N:N,0)),"NOT FOUND")</f>
        <v>Accessories</v>
      </c>
      <c r="E1544" s="11">
        <f>AVERAGEIF(Raw_Data!N:N,Product_Master!A1544,Raw_Data!R:R)</f>
        <v>54</v>
      </c>
      <c r="F1544" s="11">
        <f>AVERAGEIF(Raw_Data!N:N,Product_Master!A1544,Raw_Data!U:U)</f>
        <v>9.7200000000000006</v>
      </c>
      <c r="G1544">
        <f>SUMIF(Raw_Data!N:N,Product_Master!A1544,Raw_Data!S:S)</f>
        <v>18</v>
      </c>
      <c r="H1544" s="11">
        <f>SUMIF(Raw_Data!N:N,Product_Master!A1544,Raw_Data!R:R)</f>
        <v>324</v>
      </c>
      <c r="I1544" s="13">
        <f t="shared" si="48"/>
        <v>18.000000000000004</v>
      </c>
      <c r="J1544" t="str">
        <f t="shared" si="49"/>
        <v>Medium</v>
      </c>
    </row>
    <row r="1545" spans="1:10" x14ac:dyDescent="0.3">
      <c r="A1545" t="s">
        <v>6694</v>
      </c>
      <c r="B1545" t="str">
        <f>IFERROR(INDEX(Raw_Data!Q:Q,MATCH(Product_Master!A1545,Raw_Data!N:N,0)),"NOT FOUND")</f>
        <v>Imation Bio 2GB USB Flash Drive Imation Corp</v>
      </c>
      <c r="C1545" t="str">
        <f>IFERROR(INDEX(Raw_Data!O:O,MATCH(Product_Master!A1545,Raw_Data!N:N,0)),"NOT FOUND")</f>
        <v>Technology</v>
      </c>
      <c r="D1545" t="str">
        <f>IFERROR(INDEX(Raw_Data!P:P,MATCH(Product_Master!A1545,Raw_Data!N:N,0)),"NOT FOUND")</f>
        <v>Accessories</v>
      </c>
      <c r="E1545" s="11">
        <f>AVERAGEIF(Raw_Data!N:N,Product_Master!A1545,Raw_Data!R:R)</f>
        <v>699.62666666666667</v>
      </c>
      <c r="F1545" s="11">
        <f>AVERAGEIF(Raw_Data!N:N,Product_Master!A1545,Raw_Data!U:U)</f>
        <v>293.84319999999997</v>
      </c>
      <c r="G1545">
        <f>SUMIF(Raw_Data!N:N,Product_Master!A1545,Raw_Data!S:S)</f>
        <v>16</v>
      </c>
      <c r="H1545" s="11">
        <f>SUMIF(Raw_Data!N:N,Product_Master!A1545,Raw_Data!R:R)</f>
        <v>2098.88</v>
      </c>
      <c r="I1545" s="13">
        <f t="shared" si="48"/>
        <v>41.999999999999993</v>
      </c>
      <c r="J1545" t="str">
        <f t="shared" si="49"/>
        <v>High Performer</v>
      </c>
    </row>
    <row r="1546" spans="1:10" x14ac:dyDescent="0.3">
      <c r="A1546" t="s">
        <v>6705</v>
      </c>
      <c r="B1546" t="str">
        <f>IFERROR(INDEX(Raw_Data!Q:Q,MATCH(Product_Master!A1546,Raw_Data!N:N,0)),"NOT FOUND")</f>
        <v>Hon Metal Bookcases, Black</v>
      </c>
      <c r="C1546" t="str">
        <f>IFERROR(INDEX(Raw_Data!O:O,MATCH(Product_Master!A1546,Raw_Data!N:N,0)),"NOT FOUND")</f>
        <v>Furniture</v>
      </c>
      <c r="D1546" t="str">
        <f>IFERROR(INDEX(Raw_Data!P:P,MATCH(Product_Master!A1546,Raw_Data!N:N,0)),"NOT FOUND")</f>
        <v>Bookcases</v>
      </c>
      <c r="E1546" s="11">
        <f>AVERAGEIF(Raw_Data!N:N,Product_Master!A1546,Raw_Data!R:R)</f>
        <v>314.01551999999998</v>
      </c>
      <c r="F1546" s="11">
        <f>AVERAGEIF(Raw_Data!N:N,Product_Master!A1546,Raw_Data!U:U)</f>
        <v>-5.3944799999999988</v>
      </c>
      <c r="G1546">
        <f>SUMIF(Raw_Data!N:N,Product_Master!A1546,Raw_Data!S:S)</f>
        <v>30</v>
      </c>
      <c r="H1546" s="11">
        <f>SUMIF(Raw_Data!N:N,Product_Master!A1546,Raw_Data!R:R)</f>
        <v>1570.0775999999998</v>
      </c>
      <c r="I1546" s="13">
        <f t="shared" si="48"/>
        <v>-1.717902350813743</v>
      </c>
      <c r="J1546" t="str">
        <f t="shared" si="49"/>
        <v>High Performer</v>
      </c>
    </row>
    <row r="1547" spans="1:10" x14ac:dyDescent="0.3">
      <c r="A1547" t="s">
        <v>6708</v>
      </c>
      <c r="B1547" t="str">
        <f>IFERROR(INDEX(Raw_Data!Q:Q,MATCH(Product_Master!A1547,Raw_Data!N:N,0)),"NOT FOUND")</f>
        <v>Bush Birmingham Collection Bookcase, Dark Cherry</v>
      </c>
      <c r="C1547" t="str">
        <f>IFERROR(INDEX(Raw_Data!O:O,MATCH(Product_Master!A1547,Raw_Data!N:N,0)),"NOT FOUND")</f>
        <v>Furniture</v>
      </c>
      <c r="D1547" t="str">
        <f>IFERROR(INDEX(Raw_Data!P:P,MATCH(Product_Master!A1547,Raw_Data!N:N,0)),"NOT FOUND")</f>
        <v>Bookcases</v>
      </c>
      <c r="E1547" s="11">
        <f>AVERAGEIF(Raw_Data!N:N,Product_Master!A1547,Raw_Data!R:R)</f>
        <v>825.17399999999998</v>
      </c>
      <c r="F1547" s="11">
        <f>AVERAGEIF(Raw_Data!N:N,Product_Master!A1547,Raw_Data!U:U)</f>
        <v>-117.88200000000001</v>
      </c>
      <c r="G1547">
        <f>SUMIF(Raw_Data!N:N,Product_Master!A1547,Raw_Data!S:S)</f>
        <v>9</v>
      </c>
      <c r="H1547" s="11">
        <f>SUMIF(Raw_Data!N:N,Product_Master!A1547,Raw_Data!R:R)</f>
        <v>825.17399999999998</v>
      </c>
      <c r="I1547" s="13">
        <f t="shared" si="48"/>
        <v>-14.285714285714288</v>
      </c>
      <c r="J1547" t="str">
        <f t="shared" si="49"/>
        <v>Medium</v>
      </c>
    </row>
    <row r="1548" spans="1:10" x14ac:dyDescent="0.3">
      <c r="A1548" t="s">
        <v>6717</v>
      </c>
      <c r="B1548" t="str">
        <f>IFERROR(INDEX(Raw_Data!Q:Q,MATCH(Product_Master!A1548,Raw_Data!N:N,0)),"NOT FOUND")</f>
        <v>AT&amp;T 1080 Phone</v>
      </c>
      <c r="C1548" t="str">
        <f>IFERROR(INDEX(Raw_Data!O:O,MATCH(Product_Master!A1548,Raw_Data!N:N,0)),"NOT FOUND")</f>
        <v>Technology</v>
      </c>
      <c r="D1548" t="str">
        <f>IFERROR(INDEX(Raw_Data!P:P,MATCH(Product_Master!A1548,Raw_Data!N:N,0)),"NOT FOUND")</f>
        <v>Phones</v>
      </c>
      <c r="E1548" s="11">
        <f>AVERAGEIF(Raw_Data!N:N,Product_Master!A1548,Raw_Data!R:R)</f>
        <v>529.69466666666676</v>
      </c>
      <c r="F1548" s="11">
        <f>AVERAGEIF(Raw_Data!N:N,Product_Master!A1548,Raw_Data!U:U)</f>
        <v>90.41340000000001</v>
      </c>
      <c r="G1548">
        <f>SUMIF(Raw_Data!N:N,Product_Master!A1548,Raw_Data!S:S)</f>
        <v>13</v>
      </c>
      <c r="H1548" s="11">
        <f>SUMIF(Raw_Data!N:N,Product_Master!A1548,Raw_Data!R:R)</f>
        <v>1589.0840000000003</v>
      </c>
      <c r="I1548" s="13">
        <f t="shared" si="48"/>
        <v>17.068965517241377</v>
      </c>
      <c r="J1548" t="str">
        <f t="shared" si="49"/>
        <v>High Performer</v>
      </c>
    </row>
    <row r="1549" spans="1:10" x14ac:dyDescent="0.3">
      <c r="A1549" t="s">
        <v>6722</v>
      </c>
      <c r="B1549" t="str">
        <f>IFERROR(INDEX(Raw_Data!Q:Q,MATCH(Product_Master!A1549,Raw_Data!N:N,0)),"NOT FOUND")</f>
        <v>Avery Metallic Poly Binders</v>
      </c>
      <c r="C1549" t="str">
        <f>IFERROR(INDEX(Raw_Data!O:O,MATCH(Product_Master!A1549,Raw_Data!N:N,0)),"NOT FOUND")</f>
        <v>Office Supplies</v>
      </c>
      <c r="D1549" t="str">
        <f>IFERROR(INDEX(Raw_Data!P:P,MATCH(Product_Master!A1549,Raw_Data!N:N,0)),"NOT FOUND")</f>
        <v>Binders</v>
      </c>
      <c r="E1549" s="11">
        <f>AVERAGEIF(Raw_Data!N:N,Product_Master!A1549,Raw_Data!R:R)</f>
        <v>22.633499999999998</v>
      </c>
      <c r="F1549" s="11">
        <f>AVERAGEIF(Raw_Data!N:N,Product_Master!A1549,Raw_Data!U:U)</f>
        <v>7.2389000000000001</v>
      </c>
      <c r="G1549">
        <f>SUMIF(Raw_Data!N:N,Product_Master!A1549,Raw_Data!S:S)</f>
        <v>31</v>
      </c>
      <c r="H1549" s="11">
        <f>SUMIF(Raw_Data!N:N,Product_Master!A1549,Raw_Data!R:R)</f>
        <v>135.80099999999999</v>
      </c>
      <c r="I1549" s="13">
        <f t="shared" si="48"/>
        <v>31.983122362869203</v>
      </c>
      <c r="J1549" t="str">
        <f t="shared" si="49"/>
        <v>Low Performer</v>
      </c>
    </row>
    <row r="1550" spans="1:10" x14ac:dyDescent="0.3">
      <c r="A1550" t="s">
        <v>6729</v>
      </c>
      <c r="B1550" t="str">
        <f>IFERROR(INDEX(Raw_Data!Q:Q,MATCH(Product_Master!A1550,Raw_Data!N:N,0)),"NOT FOUND")</f>
        <v>Ativa MDM8000 8-Sheet Micro-Cut Shredder</v>
      </c>
      <c r="C1550" t="str">
        <f>IFERROR(INDEX(Raw_Data!O:O,MATCH(Product_Master!A1550,Raw_Data!N:N,0)),"NOT FOUND")</f>
        <v>Technology</v>
      </c>
      <c r="D1550" t="str">
        <f>IFERROR(INDEX(Raw_Data!P:P,MATCH(Product_Master!A1550,Raw_Data!N:N,0)),"NOT FOUND")</f>
        <v>Machines</v>
      </c>
      <c r="E1550" s="11">
        <f>AVERAGEIF(Raw_Data!N:N,Product_Master!A1550,Raw_Data!R:R)</f>
        <v>458.94899999999996</v>
      </c>
      <c r="F1550" s="11">
        <f>AVERAGEIF(Raw_Data!N:N,Product_Master!A1550,Raw_Data!U:U)</f>
        <v>196.62815000000001</v>
      </c>
      <c r="G1550">
        <f>SUMIF(Raw_Data!N:N,Product_Master!A1550,Raw_Data!S:S)</f>
        <v>11</v>
      </c>
      <c r="H1550" s="11">
        <f>SUMIF(Raw_Data!N:N,Product_Master!A1550,Raw_Data!R:R)</f>
        <v>917.89799999999991</v>
      </c>
      <c r="I1550" s="13">
        <f t="shared" si="48"/>
        <v>42.843137254901961</v>
      </c>
      <c r="J1550" t="str">
        <f t="shared" si="49"/>
        <v>Medium</v>
      </c>
    </row>
    <row r="1551" spans="1:10" x14ac:dyDescent="0.3">
      <c r="A1551" t="s">
        <v>6735</v>
      </c>
      <c r="B1551" t="str">
        <f>IFERROR(INDEX(Raw_Data!Q:Q,MATCH(Product_Master!A1551,Raw_Data!N:N,0)),"NOT FOUND")</f>
        <v>Acco 6 Outlet Guardian Premium Plus Surge Suppressor</v>
      </c>
      <c r="C1551" t="str">
        <f>IFERROR(INDEX(Raw_Data!O:O,MATCH(Product_Master!A1551,Raw_Data!N:N,0)),"NOT FOUND")</f>
        <v>Office Supplies</v>
      </c>
      <c r="D1551" t="str">
        <f>IFERROR(INDEX(Raw_Data!P:P,MATCH(Product_Master!A1551,Raw_Data!N:N,0)),"NOT FOUND")</f>
        <v>Appliances</v>
      </c>
      <c r="E1551" s="11">
        <f>AVERAGEIF(Raw_Data!N:N,Product_Master!A1551,Raw_Data!R:R)</f>
        <v>48.242666666666658</v>
      </c>
      <c r="F1551" s="11">
        <f>AVERAGEIF(Raw_Data!N:N,Product_Master!A1551,Raw_Data!U:U)</f>
        <v>-18.961200000000002</v>
      </c>
      <c r="G1551">
        <f>SUMIF(Raw_Data!N:N,Product_Master!A1551,Raw_Data!S:S)</f>
        <v>31</v>
      </c>
      <c r="H1551" s="11">
        <f>SUMIF(Raw_Data!N:N,Product_Master!A1551,Raw_Data!R:R)</f>
        <v>289.45599999999996</v>
      </c>
      <c r="I1551" s="13">
        <f t="shared" si="48"/>
        <v>-39.303797468354439</v>
      </c>
      <c r="J1551" t="str">
        <f t="shared" si="49"/>
        <v>Low Performer</v>
      </c>
    </row>
    <row r="1552" spans="1:10" x14ac:dyDescent="0.3">
      <c r="A1552" t="s">
        <v>6738</v>
      </c>
      <c r="B1552" t="str">
        <f>IFERROR(INDEX(Raw_Data!Q:Q,MATCH(Product_Master!A1552,Raw_Data!N:N,0)),"NOT FOUND")</f>
        <v>Smead Alpha-Z Color-Coded Name Labels First Letter Starter Set</v>
      </c>
      <c r="C1552" t="str">
        <f>IFERROR(INDEX(Raw_Data!O:O,MATCH(Product_Master!A1552,Raw_Data!N:N,0)),"NOT FOUND")</f>
        <v>Office Supplies</v>
      </c>
      <c r="D1552" t="str">
        <f>IFERROR(INDEX(Raw_Data!P:P,MATCH(Product_Master!A1552,Raw_Data!N:N,0)),"NOT FOUND")</f>
        <v>Labels</v>
      </c>
      <c r="E1552" s="11">
        <f>AVERAGEIF(Raw_Data!N:N,Product_Master!A1552,Raw_Data!R:R)</f>
        <v>14.25</v>
      </c>
      <c r="F1552" s="11">
        <f>AVERAGEIF(Raw_Data!N:N,Product_Master!A1552,Raw_Data!U:U)</f>
        <v>6.45</v>
      </c>
      <c r="G1552">
        <f>SUMIF(Raw_Data!N:N,Product_Master!A1552,Raw_Data!S:S)</f>
        <v>20</v>
      </c>
      <c r="H1552" s="11">
        <f>SUMIF(Raw_Data!N:N,Product_Master!A1552,Raw_Data!R:R)</f>
        <v>71.25</v>
      </c>
      <c r="I1552" s="13">
        <f t="shared" si="48"/>
        <v>45.263157894736842</v>
      </c>
      <c r="J1552" t="str">
        <f t="shared" si="49"/>
        <v>Low Performer</v>
      </c>
    </row>
    <row r="1553" spans="1:10" x14ac:dyDescent="0.3">
      <c r="A1553" t="s">
        <v>6743</v>
      </c>
      <c r="B1553" t="str">
        <f>IFERROR(INDEX(Raw_Data!Q:Q,MATCH(Product_Master!A1553,Raw_Data!N:N,0)),"NOT FOUND")</f>
        <v>Ooma Telo VoIP Home Phone System</v>
      </c>
      <c r="C1553" t="str">
        <f>IFERROR(INDEX(Raw_Data!O:O,MATCH(Product_Master!A1553,Raw_Data!N:N,0)),"NOT FOUND")</f>
        <v>Technology</v>
      </c>
      <c r="D1553" t="str">
        <f>IFERROR(INDEX(Raw_Data!P:P,MATCH(Product_Master!A1553,Raw_Data!N:N,0)),"NOT FOUND")</f>
        <v>Phones</v>
      </c>
      <c r="E1553" s="11">
        <f>AVERAGEIF(Raw_Data!N:N,Product_Master!A1553,Raw_Data!R:R)</f>
        <v>403.16800000000001</v>
      </c>
      <c r="F1553" s="11">
        <f>AVERAGEIF(Raw_Data!N:N,Product_Master!A1553,Raw_Data!U:U)</f>
        <v>62.995000000000005</v>
      </c>
      <c r="G1553">
        <f>SUMIF(Raw_Data!N:N,Product_Master!A1553,Raw_Data!S:S)</f>
        <v>18</v>
      </c>
      <c r="H1553" s="11">
        <f>SUMIF(Raw_Data!N:N,Product_Master!A1553,Raw_Data!R:R)</f>
        <v>2015.8400000000001</v>
      </c>
      <c r="I1553" s="13">
        <f t="shared" si="48"/>
        <v>15.625</v>
      </c>
      <c r="J1553" t="str">
        <f t="shared" si="49"/>
        <v>High Performer</v>
      </c>
    </row>
    <row r="1554" spans="1:10" x14ac:dyDescent="0.3">
      <c r="A1554" t="s">
        <v>6748</v>
      </c>
      <c r="B1554" t="str">
        <f>IFERROR(INDEX(Raw_Data!Q:Q,MATCH(Product_Master!A1554,Raw_Data!N:N,0)),"NOT FOUND")</f>
        <v>Telephone Message Books with Fax/Mobile Section, 4 1/4" x 6"</v>
      </c>
      <c r="C1554" t="str">
        <f>IFERROR(INDEX(Raw_Data!O:O,MATCH(Product_Master!A1554,Raw_Data!N:N,0)),"NOT FOUND")</f>
        <v>Office Supplies</v>
      </c>
      <c r="D1554" t="str">
        <f>IFERROR(INDEX(Raw_Data!P:P,MATCH(Product_Master!A1554,Raw_Data!N:N,0)),"NOT FOUND")</f>
        <v>Paper</v>
      </c>
      <c r="E1554" s="11">
        <f>AVERAGEIF(Raw_Data!N:N,Product_Master!A1554,Raw_Data!R:R)</f>
        <v>17.040000000000003</v>
      </c>
      <c r="F1554" s="11">
        <f>AVERAGEIF(Raw_Data!N:N,Product_Master!A1554,Raw_Data!U:U)</f>
        <v>7.32</v>
      </c>
      <c r="G1554">
        <f>SUMIF(Raw_Data!N:N,Product_Master!A1554,Raw_Data!S:S)</f>
        <v>15</v>
      </c>
      <c r="H1554" s="11">
        <f>SUMIF(Raw_Data!N:N,Product_Master!A1554,Raw_Data!R:R)</f>
        <v>51.120000000000005</v>
      </c>
      <c r="I1554" s="13">
        <f t="shared" si="48"/>
        <v>42.957746478873233</v>
      </c>
      <c r="J1554" t="str">
        <f t="shared" si="49"/>
        <v>Low Performer</v>
      </c>
    </row>
    <row r="1555" spans="1:10" x14ac:dyDescent="0.3">
      <c r="A1555" t="s">
        <v>6751</v>
      </c>
      <c r="B1555" t="str">
        <f>IFERROR(INDEX(Raw_Data!Q:Q,MATCH(Product_Master!A1555,Raw_Data!N:N,0)),"NOT FOUND")</f>
        <v>Xerox 200</v>
      </c>
      <c r="C1555" t="str">
        <f>IFERROR(INDEX(Raw_Data!O:O,MATCH(Product_Master!A1555,Raw_Data!N:N,0)),"NOT FOUND")</f>
        <v>Office Supplies</v>
      </c>
      <c r="D1555" t="str">
        <f>IFERROR(INDEX(Raw_Data!P:P,MATCH(Product_Master!A1555,Raw_Data!N:N,0)),"NOT FOUND")</f>
        <v>Paper</v>
      </c>
      <c r="E1555" s="11">
        <f>AVERAGEIF(Raw_Data!N:N,Product_Master!A1555,Raw_Data!R:R)</f>
        <v>16.848000000000003</v>
      </c>
      <c r="F1555" s="11">
        <f>AVERAGEIF(Raw_Data!N:N,Product_Master!A1555,Raw_Data!U:U)</f>
        <v>6.7391999999999994</v>
      </c>
      <c r="G1555">
        <f>SUMIF(Raw_Data!N:N,Product_Master!A1555,Raw_Data!S:S)</f>
        <v>15</v>
      </c>
      <c r="H1555" s="11">
        <f>SUMIF(Raw_Data!N:N,Product_Master!A1555,Raw_Data!R:R)</f>
        <v>84.240000000000009</v>
      </c>
      <c r="I1555" s="13">
        <f t="shared" si="48"/>
        <v>39.999999999999993</v>
      </c>
      <c r="J1555" t="str">
        <f t="shared" si="49"/>
        <v>Low Performer</v>
      </c>
    </row>
    <row r="1556" spans="1:10" x14ac:dyDescent="0.3">
      <c r="A1556" t="s">
        <v>6761</v>
      </c>
      <c r="B1556" t="str">
        <f>IFERROR(INDEX(Raw_Data!Q:Q,MATCH(Product_Master!A1556,Raw_Data!N:N,0)),"NOT FOUND")</f>
        <v>Staples in misc. colors</v>
      </c>
      <c r="C1556" t="str">
        <f>IFERROR(INDEX(Raw_Data!O:O,MATCH(Product_Master!A1556,Raw_Data!N:N,0)),"NOT FOUND")</f>
        <v>Office Supplies</v>
      </c>
      <c r="D1556" t="str">
        <f>IFERROR(INDEX(Raw_Data!P:P,MATCH(Product_Master!A1556,Raw_Data!N:N,0)),"NOT FOUND")</f>
        <v>Art</v>
      </c>
      <c r="E1556" s="11">
        <f>AVERAGEIF(Raw_Data!N:N,Product_Master!A1556,Raw_Data!R:R)</f>
        <v>52.4</v>
      </c>
      <c r="F1556" s="11">
        <f>AVERAGEIF(Raw_Data!N:N,Product_Master!A1556,Raw_Data!U:U)</f>
        <v>13.1</v>
      </c>
      <c r="G1556">
        <f>SUMIF(Raw_Data!N:N,Product_Master!A1556,Raw_Data!S:S)</f>
        <v>15</v>
      </c>
      <c r="H1556" s="11">
        <f>SUMIF(Raw_Data!N:N,Product_Master!A1556,Raw_Data!R:R)</f>
        <v>157.19999999999999</v>
      </c>
      <c r="I1556" s="13">
        <f t="shared" si="48"/>
        <v>25</v>
      </c>
      <c r="J1556" t="str">
        <f t="shared" si="49"/>
        <v>Low Performer</v>
      </c>
    </row>
    <row r="1557" spans="1:10" x14ac:dyDescent="0.3">
      <c r="A1557" t="s">
        <v>6766</v>
      </c>
      <c r="B1557" t="str">
        <f>IFERROR(INDEX(Raw_Data!Q:Q,MATCH(Product_Master!A1557,Raw_Data!N:N,0)),"NOT FOUND")</f>
        <v>Akro Stacking Bins</v>
      </c>
      <c r="C1557" t="str">
        <f>IFERROR(INDEX(Raw_Data!O:O,MATCH(Product_Master!A1557,Raw_Data!N:N,0)),"NOT FOUND")</f>
        <v>Office Supplies</v>
      </c>
      <c r="D1557" t="str">
        <f>IFERROR(INDEX(Raw_Data!P:P,MATCH(Product_Master!A1557,Raw_Data!N:N,0)),"NOT FOUND")</f>
        <v>Storage</v>
      </c>
      <c r="E1557" s="11">
        <f>AVERAGEIF(Raw_Data!N:N,Product_Master!A1557,Raw_Data!R:R)</f>
        <v>15.254</v>
      </c>
      <c r="F1557" s="11">
        <f>AVERAGEIF(Raw_Data!N:N,Product_Master!A1557,Raw_Data!U:U)</f>
        <v>-1.1572</v>
      </c>
      <c r="G1557">
        <f>SUMIF(Raw_Data!N:N,Product_Master!A1557,Raw_Data!S:S)</f>
        <v>13</v>
      </c>
      <c r="H1557" s="11">
        <f>SUMIF(Raw_Data!N:N,Product_Master!A1557,Raw_Data!R:R)</f>
        <v>91.524000000000001</v>
      </c>
      <c r="I1557" s="13">
        <f t="shared" si="48"/>
        <v>-7.5862068965517242</v>
      </c>
      <c r="J1557" t="str">
        <f t="shared" si="49"/>
        <v>Low Performer</v>
      </c>
    </row>
    <row r="1558" spans="1:10" x14ac:dyDescent="0.3">
      <c r="A1558" t="s">
        <v>6780</v>
      </c>
      <c r="B1558" t="str">
        <f>IFERROR(INDEX(Raw_Data!Q:Q,MATCH(Product_Master!A1558,Raw_Data!N:N,0)),"NOT FOUND")</f>
        <v>Rosewill 107 Normal Keys USB Wired Standard Keyboard</v>
      </c>
      <c r="C1558" t="str">
        <f>IFERROR(INDEX(Raw_Data!O:O,MATCH(Product_Master!A1558,Raw_Data!N:N,0)),"NOT FOUND")</f>
        <v>Technology</v>
      </c>
      <c r="D1558" t="str">
        <f>IFERROR(INDEX(Raw_Data!P:P,MATCH(Product_Master!A1558,Raw_Data!N:N,0)),"NOT FOUND")</f>
        <v>Accessories</v>
      </c>
      <c r="E1558" s="11">
        <f>AVERAGEIF(Raw_Data!N:N,Product_Master!A1558,Raw_Data!R:R)</f>
        <v>35.048000000000002</v>
      </c>
      <c r="F1558" s="11">
        <f>AVERAGEIF(Raw_Data!N:N,Product_Master!A1558,Raw_Data!U:U)</f>
        <v>0.2695999999999999</v>
      </c>
      <c r="G1558">
        <f>SUMIF(Raw_Data!N:N,Product_Master!A1558,Raw_Data!S:S)</f>
        <v>9</v>
      </c>
      <c r="H1558" s="11">
        <f>SUMIF(Raw_Data!N:N,Product_Master!A1558,Raw_Data!R:R)</f>
        <v>105.14400000000001</v>
      </c>
      <c r="I1558" s="13">
        <f t="shared" si="48"/>
        <v>0.76923076923076894</v>
      </c>
      <c r="J1558" t="str">
        <f t="shared" si="49"/>
        <v>Low Performer</v>
      </c>
    </row>
    <row r="1559" spans="1:10" x14ac:dyDescent="0.3">
      <c r="A1559" t="s">
        <v>6798</v>
      </c>
      <c r="B1559" t="str">
        <f>IFERROR(INDEX(Raw_Data!Q:Q,MATCH(Product_Master!A1559,Raw_Data!N:N,0)),"NOT FOUND")</f>
        <v>PayAnywhere Card Reader</v>
      </c>
      <c r="C1559" t="str">
        <f>IFERROR(INDEX(Raw_Data!O:O,MATCH(Product_Master!A1559,Raw_Data!N:N,0)),"NOT FOUND")</f>
        <v>Technology</v>
      </c>
      <c r="D1559" t="str">
        <f>IFERROR(INDEX(Raw_Data!P:P,MATCH(Product_Master!A1559,Raw_Data!N:N,0)),"NOT FOUND")</f>
        <v>Phones</v>
      </c>
      <c r="E1559" s="11">
        <f>AVERAGEIF(Raw_Data!N:N,Product_Master!A1559,Raw_Data!R:R)</f>
        <v>39.96</v>
      </c>
      <c r="F1559" s="11">
        <f>AVERAGEIF(Raw_Data!N:N,Product_Master!A1559,Raw_Data!U:U)</f>
        <v>3.4965000000000002</v>
      </c>
      <c r="G1559">
        <f>SUMIF(Raw_Data!N:N,Product_Master!A1559,Raw_Data!S:S)</f>
        <v>25</v>
      </c>
      <c r="H1559" s="11">
        <f>SUMIF(Raw_Data!N:N,Product_Master!A1559,Raw_Data!R:R)</f>
        <v>199.8</v>
      </c>
      <c r="I1559" s="13">
        <f t="shared" si="48"/>
        <v>8.75</v>
      </c>
      <c r="J1559" t="str">
        <f t="shared" si="49"/>
        <v>Low Performer</v>
      </c>
    </row>
    <row r="1560" spans="1:10" x14ac:dyDescent="0.3">
      <c r="A1560" t="s">
        <v>6808</v>
      </c>
      <c r="B1560" t="str">
        <f>IFERROR(INDEX(Raw_Data!Q:Q,MATCH(Product_Master!A1560,Raw_Data!N:N,0)),"NOT FOUND")</f>
        <v>Xerox 1882</v>
      </c>
      <c r="C1560" t="str">
        <f>IFERROR(INDEX(Raw_Data!O:O,MATCH(Product_Master!A1560,Raw_Data!N:N,0)),"NOT FOUND")</f>
        <v>Office Supplies</v>
      </c>
      <c r="D1560" t="str">
        <f>IFERROR(INDEX(Raw_Data!P:P,MATCH(Product_Master!A1560,Raw_Data!N:N,0)),"NOT FOUND")</f>
        <v>Paper</v>
      </c>
      <c r="E1560" s="11">
        <f>AVERAGEIF(Raw_Data!N:N,Product_Master!A1560,Raw_Data!R:R)</f>
        <v>123.15599999999999</v>
      </c>
      <c r="F1560" s="11">
        <f>AVERAGEIF(Raw_Data!N:N,Product_Master!A1560,Raw_Data!U:U)</f>
        <v>54.636479999999992</v>
      </c>
      <c r="G1560">
        <f>SUMIF(Raw_Data!N:N,Product_Master!A1560,Raw_Data!S:S)</f>
        <v>12</v>
      </c>
      <c r="H1560" s="11">
        <f>SUMIF(Raw_Data!N:N,Product_Master!A1560,Raw_Data!R:R)</f>
        <v>615.78</v>
      </c>
      <c r="I1560" s="13">
        <f t="shared" si="48"/>
        <v>44.36363636363636</v>
      </c>
      <c r="J1560" t="str">
        <f t="shared" si="49"/>
        <v>Medium</v>
      </c>
    </row>
    <row r="1561" spans="1:10" x14ac:dyDescent="0.3">
      <c r="A1561" t="s">
        <v>6812</v>
      </c>
      <c r="B1561" t="str">
        <f>IFERROR(INDEX(Raw_Data!Q:Q,MATCH(Product_Master!A1561,Raw_Data!N:N,0)),"NOT FOUND")</f>
        <v>Boston Home &amp; Office Model 2000 Electric Pencil Sharpeners</v>
      </c>
      <c r="C1561" t="str">
        <f>IFERROR(INDEX(Raw_Data!O:O,MATCH(Product_Master!A1561,Raw_Data!N:N,0)),"NOT FOUND")</f>
        <v>Office Supplies</v>
      </c>
      <c r="D1561" t="str">
        <f>IFERROR(INDEX(Raw_Data!P:P,MATCH(Product_Master!A1561,Raw_Data!N:N,0)),"NOT FOUND")</f>
        <v>Art</v>
      </c>
      <c r="E1561" s="11">
        <f>AVERAGEIF(Raw_Data!N:N,Product_Master!A1561,Raw_Data!R:R)</f>
        <v>49.664999999999999</v>
      </c>
      <c r="F1561" s="11">
        <f>AVERAGEIF(Raw_Data!N:N,Product_Master!A1561,Raw_Data!U:U)</f>
        <v>11.746166666666667</v>
      </c>
      <c r="G1561">
        <f>SUMIF(Raw_Data!N:N,Product_Master!A1561,Raw_Data!S:S)</f>
        <v>13</v>
      </c>
      <c r="H1561" s="11">
        <f>SUMIF(Raw_Data!N:N,Product_Master!A1561,Raw_Data!R:R)</f>
        <v>297.99</v>
      </c>
      <c r="I1561" s="13">
        <f t="shared" si="48"/>
        <v>23.650793650793652</v>
      </c>
      <c r="J1561" t="str">
        <f t="shared" si="49"/>
        <v>Medium</v>
      </c>
    </row>
    <row r="1562" spans="1:10" x14ac:dyDescent="0.3">
      <c r="A1562" t="s">
        <v>6814</v>
      </c>
      <c r="B1562" t="str">
        <f>IFERROR(INDEX(Raw_Data!Q:Q,MATCH(Product_Master!A1562,Raw_Data!N:N,0)),"NOT FOUND")</f>
        <v>Newell 31</v>
      </c>
      <c r="C1562" t="str">
        <f>IFERROR(INDEX(Raw_Data!O:O,MATCH(Product_Master!A1562,Raw_Data!N:N,0)),"NOT FOUND")</f>
        <v>Office Supplies</v>
      </c>
      <c r="D1562" t="str">
        <f>IFERROR(INDEX(Raw_Data!P:P,MATCH(Product_Master!A1562,Raw_Data!N:N,0)),"NOT FOUND")</f>
        <v>Art</v>
      </c>
      <c r="E1562" s="11">
        <f>AVERAGEIF(Raw_Data!N:N,Product_Master!A1562,Raw_Data!R:R)</f>
        <v>18.997999999999998</v>
      </c>
      <c r="F1562" s="11">
        <f>AVERAGEIF(Raw_Data!N:N,Product_Master!A1562,Raw_Data!U:U)</f>
        <v>4.7247199999999996</v>
      </c>
      <c r="G1562">
        <f>SUMIF(Raw_Data!N:N,Product_Master!A1562,Raw_Data!S:S)</f>
        <v>24</v>
      </c>
      <c r="H1562" s="11">
        <f>SUMIF(Raw_Data!N:N,Product_Master!A1562,Raw_Data!R:R)</f>
        <v>94.99</v>
      </c>
      <c r="I1562" s="13">
        <f t="shared" si="48"/>
        <v>24.869565217391305</v>
      </c>
      <c r="J1562" t="str">
        <f t="shared" si="49"/>
        <v>Low Performer</v>
      </c>
    </row>
    <row r="1563" spans="1:10" x14ac:dyDescent="0.3">
      <c r="A1563" t="s">
        <v>6816</v>
      </c>
      <c r="B1563" t="str">
        <f>IFERROR(INDEX(Raw_Data!Q:Q,MATCH(Product_Master!A1563,Raw_Data!N:N,0)),"NOT FOUND")</f>
        <v>Premium Transparent Presentation Covers, No Pattern/Clear, 8 1/2" x 11"</v>
      </c>
      <c r="C1563" t="str">
        <f>IFERROR(INDEX(Raw_Data!O:O,MATCH(Product_Master!A1563,Raw_Data!N:N,0)),"NOT FOUND")</f>
        <v>Office Supplies</v>
      </c>
      <c r="D1563" t="str">
        <f>IFERROR(INDEX(Raw_Data!P:P,MATCH(Product_Master!A1563,Raw_Data!N:N,0)),"NOT FOUND")</f>
        <v>Binders</v>
      </c>
      <c r="E1563" s="11">
        <f>AVERAGEIF(Raw_Data!N:N,Product_Master!A1563,Raw_Data!R:R)</f>
        <v>99.72</v>
      </c>
      <c r="F1563" s="11">
        <f>AVERAGEIF(Raw_Data!N:N,Product_Master!A1563,Raw_Data!U:U)</f>
        <v>12.963600000000001</v>
      </c>
      <c r="G1563">
        <f>SUMIF(Raw_Data!N:N,Product_Master!A1563,Raw_Data!S:S)</f>
        <v>29</v>
      </c>
      <c r="H1563" s="11">
        <f>SUMIF(Raw_Data!N:N,Product_Master!A1563,Raw_Data!R:R)</f>
        <v>698.04</v>
      </c>
      <c r="I1563" s="13">
        <f t="shared" si="48"/>
        <v>13</v>
      </c>
      <c r="J1563" t="str">
        <f t="shared" si="49"/>
        <v>Medium</v>
      </c>
    </row>
    <row r="1564" spans="1:10" x14ac:dyDescent="0.3">
      <c r="A1564" t="s">
        <v>6820</v>
      </c>
      <c r="B1564" t="str">
        <f>IFERROR(INDEX(Raw_Data!Q:Q,MATCH(Product_Master!A1564,Raw_Data!N:N,0)),"NOT FOUND")</f>
        <v>Acme Kleen Earth Office Shears</v>
      </c>
      <c r="C1564" t="str">
        <f>IFERROR(INDEX(Raw_Data!O:O,MATCH(Product_Master!A1564,Raw_Data!N:N,0)),"NOT FOUND")</f>
        <v>Office Supplies</v>
      </c>
      <c r="D1564" t="str">
        <f>IFERROR(INDEX(Raw_Data!P:P,MATCH(Product_Master!A1564,Raw_Data!N:N,0)),"NOT FOUND")</f>
        <v>Supplies</v>
      </c>
      <c r="E1564" s="11">
        <f>AVERAGEIF(Raw_Data!N:N,Product_Master!A1564,Raw_Data!R:R)</f>
        <v>8.8463999999999992</v>
      </c>
      <c r="F1564" s="11">
        <f>AVERAGEIF(Raw_Data!N:N,Product_Master!A1564,Raw_Data!U:U)</f>
        <v>2.2348799999999995</v>
      </c>
      <c r="G1564">
        <f>SUMIF(Raw_Data!N:N,Product_Master!A1564,Raw_Data!S:S)</f>
        <v>12</v>
      </c>
      <c r="H1564" s="11">
        <f>SUMIF(Raw_Data!N:N,Product_Master!A1564,Raw_Data!R:R)</f>
        <v>44.231999999999999</v>
      </c>
      <c r="I1564" s="13">
        <f t="shared" si="48"/>
        <v>25.263157894736839</v>
      </c>
      <c r="J1564" t="str">
        <f t="shared" si="49"/>
        <v>Low Performer</v>
      </c>
    </row>
    <row r="1565" spans="1:10" x14ac:dyDescent="0.3">
      <c r="A1565" t="s">
        <v>6824</v>
      </c>
      <c r="B1565" t="str">
        <f>IFERROR(INDEX(Raw_Data!Q:Q,MATCH(Product_Master!A1565,Raw_Data!N:N,0)),"NOT FOUND")</f>
        <v>Maxell Pro 80 Minute CD-R, 10/Pack</v>
      </c>
      <c r="C1565" t="str">
        <f>IFERROR(INDEX(Raw_Data!O:O,MATCH(Product_Master!A1565,Raw_Data!N:N,0)),"NOT FOUND")</f>
        <v>Technology</v>
      </c>
      <c r="D1565" t="str">
        <f>IFERROR(INDEX(Raw_Data!P:P,MATCH(Product_Master!A1565,Raw_Data!N:N,0)),"NOT FOUND")</f>
        <v>Accessories</v>
      </c>
      <c r="E1565" s="11">
        <f>AVERAGEIF(Raw_Data!N:N,Product_Master!A1565,Raw_Data!R:R)</f>
        <v>93.518000000000001</v>
      </c>
      <c r="F1565" s="11">
        <f>AVERAGEIF(Raw_Data!N:N,Product_Master!A1565,Raw_Data!U:U)</f>
        <v>30.59</v>
      </c>
      <c r="G1565">
        <f>SUMIF(Raw_Data!N:N,Product_Master!A1565,Raw_Data!S:S)</f>
        <v>24</v>
      </c>
      <c r="H1565" s="11">
        <f>SUMIF(Raw_Data!N:N,Product_Master!A1565,Raw_Data!R:R)</f>
        <v>374.072</v>
      </c>
      <c r="I1565" s="13">
        <f t="shared" si="48"/>
        <v>32.710280373831772</v>
      </c>
      <c r="J1565" t="str">
        <f t="shared" si="49"/>
        <v>Medium</v>
      </c>
    </row>
    <row r="1566" spans="1:10" x14ac:dyDescent="0.3">
      <c r="A1566" t="s">
        <v>6829</v>
      </c>
      <c r="B1566" t="str">
        <f>IFERROR(INDEX(Raw_Data!Q:Q,MATCH(Product_Master!A1566,Raw_Data!N:N,0)),"NOT FOUND")</f>
        <v>Imation Swivel Flash Drive USB flash drive - 8 GB</v>
      </c>
      <c r="C1566" t="str">
        <f>IFERROR(INDEX(Raw_Data!O:O,MATCH(Product_Master!A1566,Raw_Data!N:N,0)),"NOT FOUND")</f>
        <v>Technology</v>
      </c>
      <c r="D1566" t="str">
        <f>IFERROR(INDEX(Raw_Data!P:P,MATCH(Product_Master!A1566,Raw_Data!N:N,0)),"NOT FOUND")</f>
        <v>Accessories</v>
      </c>
      <c r="E1566" s="11">
        <f>AVERAGEIF(Raw_Data!N:N,Product_Master!A1566,Raw_Data!R:R)</f>
        <v>27.287999999999997</v>
      </c>
      <c r="F1566" s="11">
        <f>AVERAGEIF(Raw_Data!N:N,Product_Master!A1566,Raw_Data!U:U)</f>
        <v>8.81175</v>
      </c>
      <c r="G1566">
        <f>SUMIF(Raw_Data!N:N,Product_Master!A1566,Raw_Data!S:S)</f>
        <v>5</v>
      </c>
      <c r="H1566" s="11">
        <f>SUMIF(Raw_Data!N:N,Product_Master!A1566,Raw_Data!R:R)</f>
        <v>54.575999999999993</v>
      </c>
      <c r="I1566" s="13">
        <f t="shared" si="48"/>
        <v>32.291666666666671</v>
      </c>
      <c r="J1566" t="str">
        <f t="shared" si="49"/>
        <v>Low Performer</v>
      </c>
    </row>
    <row r="1567" spans="1:10" x14ac:dyDescent="0.3">
      <c r="A1567" t="s">
        <v>6833</v>
      </c>
      <c r="B1567" t="str">
        <f>IFERROR(INDEX(Raw_Data!Q:Q,MATCH(Product_Master!A1567,Raw_Data!N:N,0)),"NOT FOUND")</f>
        <v>Acrylic Self-Standing Desk Frames</v>
      </c>
      <c r="C1567" t="str">
        <f>IFERROR(INDEX(Raw_Data!O:O,MATCH(Product_Master!A1567,Raw_Data!N:N,0)),"NOT FOUND")</f>
        <v>Furniture</v>
      </c>
      <c r="D1567" t="str">
        <f>IFERROR(INDEX(Raw_Data!P:P,MATCH(Product_Master!A1567,Raw_Data!N:N,0)),"NOT FOUND")</f>
        <v>Furnishings</v>
      </c>
      <c r="E1567" s="11">
        <f>AVERAGEIF(Raw_Data!N:N,Product_Master!A1567,Raw_Data!R:R)</f>
        <v>11.748000000000001</v>
      </c>
      <c r="F1567" s="11">
        <f>AVERAGEIF(Raw_Data!N:N,Product_Master!A1567,Raw_Data!U:U)</f>
        <v>4.0917750000000002</v>
      </c>
      <c r="G1567">
        <f>SUMIF(Raw_Data!N:N,Product_Master!A1567,Raw_Data!S:S)</f>
        <v>37</v>
      </c>
      <c r="H1567" s="11">
        <f>SUMIF(Raw_Data!N:N,Product_Master!A1567,Raw_Data!R:R)</f>
        <v>93.984000000000009</v>
      </c>
      <c r="I1567" s="13">
        <f t="shared" si="48"/>
        <v>34.829545454545453</v>
      </c>
      <c r="J1567" t="str">
        <f t="shared" si="49"/>
        <v>Low Performer</v>
      </c>
    </row>
    <row r="1568" spans="1:10" x14ac:dyDescent="0.3">
      <c r="A1568" t="s">
        <v>6836</v>
      </c>
      <c r="B1568" t="str">
        <f>IFERROR(INDEX(Raw_Data!Q:Q,MATCH(Product_Master!A1568,Raw_Data!N:N,0)),"NOT FOUND")</f>
        <v>Elite 5" Scissors</v>
      </c>
      <c r="C1568" t="str">
        <f>IFERROR(INDEX(Raw_Data!O:O,MATCH(Product_Master!A1568,Raw_Data!N:N,0)),"NOT FOUND")</f>
        <v>Office Supplies</v>
      </c>
      <c r="D1568" t="str">
        <f>IFERROR(INDEX(Raw_Data!P:P,MATCH(Product_Master!A1568,Raw_Data!N:N,0)),"NOT FOUND")</f>
        <v>Supplies</v>
      </c>
      <c r="E1568" s="11">
        <f>AVERAGEIF(Raw_Data!N:N,Product_Master!A1568,Raw_Data!R:R)</f>
        <v>25.591428571428569</v>
      </c>
      <c r="F1568" s="11">
        <f>AVERAGEIF(Raw_Data!N:N,Product_Master!A1568,Raw_Data!U:U)</f>
        <v>5.3114285714285714</v>
      </c>
      <c r="G1568">
        <f>SUMIF(Raw_Data!N:N,Product_Master!A1568,Raw_Data!S:S)</f>
        <v>24</v>
      </c>
      <c r="H1568" s="11">
        <f>SUMIF(Raw_Data!N:N,Product_Master!A1568,Raw_Data!R:R)</f>
        <v>179.14</v>
      </c>
      <c r="I1568" s="13">
        <f t="shared" si="48"/>
        <v>20.754716981132077</v>
      </c>
      <c r="J1568" t="str">
        <f t="shared" si="49"/>
        <v>Low Performer</v>
      </c>
    </row>
    <row r="1569" spans="1:10" x14ac:dyDescent="0.3">
      <c r="A1569" t="s">
        <v>6841</v>
      </c>
      <c r="B1569" t="str">
        <f>IFERROR(INDEX(Raw_Data!Q:Q,MATCH(Product_Master!A1569,Raw_Data!N:N,0)),"NOT FOUND")</f>
        <v>Acco Side-Punched Conventional Columnar Pads</v>
      </c>
      <c r="C1569" t="str">
        <f>IFERROR(INDEX(Raw_Data!O:O,MATCH(Product_Master!A1569,Raw_Data!N:N,0)),"NOT FOUND")</f>
        <v>Office Supplies</v>
      </c>
      <c r="D1569" t="str">
        <f>IFERROR(INDEX(Raw_Data!P:P,MATCH(Product_Master!A1569,Raw_Data!N:N,0)),"NOT FOUND")</f>
        <v>Supplies</v>
      </c>
      <c r="E1569" s="11">
        <f>AVERAGEIF(Raw_Data!N:N,Product_Master!A1569,Raw_Data!R:R)</f>
        <v>10.41</v>
      </c>
      <c r="F1569" s="11">
        <f>AVERAGEIF(Raw_Data!N:N,Product_Master!A1569,Raw_Data!U:U)</f>
        <v>-1.9518750000000002</v>
      </c>
      <c r="G1569">
        <f>SUMIF(Raw_Data!N:N,Product_Master!A1569,Raw_Data!S:S)</f>
        <v>15</v>
      </c>
      <c r="H1569" s="11">
        <f>SUMIF(Raw_Data!N:N,Product_Master!A1569,Raw_Data!R:R)</f>
        <v>41.64</v>
      </c>
      <c r="I1569" s="13">
        <f t="shared" si="48"/>
        <v>-18.750000000000004</v>
      </c>
      <c r="J1569" t="str">
        <f t="shared" si="49"/>
        <v>Low Performer</v>
      </c>
    </row>
    <row r="1570" spans="1:10" x14ac:dyDescent="0.3">
      <c r="A1570" t="s">
        <v>6843</v>
      </c>
      <c r="B1570" t="str">
        <f>IFERROR(INDEX(Raw_Data!Q:Q,MATCH(Product_Master!A1570,Raw_Data!N:N,0)),"NOT FOUND")</f>
        <v>Avery 492</v>
      </c>
      <c r="C1570" t="str">
        <f>IFERROR(INDEX(Raw_Data!O:O,MATCH(Product_Master!A1570,Raw_Data!N:N,0)),"NOT FOUND")</f>
        <v>Office Supplies</v>
      </c>
      <c r="D1570" t="str">
        <f>IFERROR(INDEX(Raw_Data!P:P,MATCH(Product_Master!A1570,Raw_Data!N:N,0)),"NOT FOUND")</f>
        <v>Labels</v>
      </c>
      <c r="E1570" s="11">
        <f>AVERAGEIF(Raw_Data!N:N,Product_Master!A1570,Raw_Data!R:R)</f>
        <v>10.7136</v>
      </c>
      <c r="F1570" s="11">
        <f>AVERAGEIF(Raw_Data!N:N,Product_Master!A1570,Raw_Data!U:U)</f>
        <v>4.4927999999999999</v>
      </c>
      <c r="G1570">
        <f>SUMIF(Raw_Data!N:N,Product_Master!A1570,Raw_Data!S:S)</f>
        <v>20</v>
      </c>
      <c r="H1570" s="11">
        <f>SUMIF(Raw_Data!N:N,Product_Master!A1570,Raw_Data!R:R)</f>
        <v>53.567999999999998</v>
      </c>
      <c r="I1570" s="13">
        <f t="shared" si="48"/>
        <v>41.935483870967744</v>
      </c>
      <c r="J1570" t="str">
        <f t="shared" si="49"/>
        <v>Low Performer</v>
      </c>
    </row>
    <row r="1571" spans="1:10" x14ac:dyDescent="0.3">
      <c r="A1571" t="s">
        <v>6845</v>
      </c>
      <c r="B1571" t="str">
        <f>IFERROR(INDEX(Raw_Data!Q:Q,MATCH(Product_Master!A1571,Raw_Data!N:N,0)),"NOT FOUND")</f>
        <v>Adjustable Personal File Tote</v>
      </c>
      <c r="C1571" t="str">
        <f>IFERROR(INDEX(Raw_Data!O:O,MATCH(Product_Master!A1571,Raw_Data!N:N,0)),"NOT FOUND")</f>
        <v>Office Supplies</v>
      </c>
      <c r="D1571" t="str">
        <f>IFERROR(INDEX(Raw_Data!P:P,MATCH(Product_Master!A1571,Raw_Data!N:N,0)),"NOT FOUND")</f>
        <v>Storage</v>
      </c>
      <c r="E1571" s="11">
        <f>AVERAGEIF(Raw_Data!N:N,Product_Master!A1571,Raw_Data!R:R)</f>
        <v>54.049600000000012</v>
      </c>
      <c r="F1571" s="11">
        <f>AVERAGEIF(Raw_Data!N:N,Product_Master!A1571,Raw_Data!U:U)</f>
        <v>10.679680000000001</v>
      </c>
      <c r="G1571">
        <f>SUMIF(Raw_Data!N:N,Product_Master!A1571,Raw_Data!S:S)</f>
        <v>18</v>
      </c>
      <c r="H1571" s="11">
        <f>SUMIF(Raw_Data!N:N,Product_Master!A1571,Raw_Data!R:R)</f>
        <v>270.24800000000005</v>
      </c>
      <c r="I1571" s="13">
        <f t="shared" si="48"/>
        <v>19.75903614457831</v>
      </c>
      <c r="J1571" t="str">
        <f t="shared" si="49"/>
        <v>Low Performer</v>
      </c>
    </row>
    <row r="1572" spans="1:10" x14ac:dyDescent="0.3">
      <c r="A1572" t="s">
        <v>6851</v>
      </c>
      <c r="B1572" t="str">
        <f>IFERROR(INDEX(Raw_Data!Q:Q,MATCH(Product_Master!A1572,Raw_Data!N:N,0)),"NOT FOUND")</f>
        <v>Avery 05222 Permanent Self-Adhesive File Folder Labels for Typewriters, on Rolls, White, 250/Roll</v>
      </c>
      <c r="C1572" t="str">
        <f>IFERROR(INDEX(Raw_Data!O:O,MATCH(Product_Master!A1572,Raw_Data!N:N,0)),"NOT FOUND")</f>
        <v>Office Supplies</v>
      </c>
      <c r="D1572" t="str">
        <f>IFERROR(INDEX(Raw_Data!P:P,MATCH(Product_Master!A1572,Raw_Data!N:N,0)),"NOT FOUND")</f>
        <v>Labels</v>
      </c>
      <c r="E1572" s="11">
        <f>AVERAGEIF(Raw_Data!N:N,Product_Master!A1572,Raw_Data!R:R)</f>
        <v>10.324999999999999</v>
      </c>
      <c r="F1572" s="11">
        <f>AVERAGEIF(Raw_Data!N:N,Product_Master!A1572,Raw_Data!U:U)</f>
        <v>4.7494999999999994</v>
      </c>
      <c r="G1572">
        <f>SUMIF(Raw_Data!N:N,Product_Master!A1572,Raw_Data!S:S)</f>
        <v>5</v>
      </c>
      <c r="H1572" s="11">
        <f>SUMIF(Raw_Data!N:N,Product_Master!A1572,Raw_Data!R:R)</f>
        <v>20.65</v>
      </c>
      <c r="I1572" s="13">
        <f t="shared" si="48"/>
        <v>46</v>
      </c>
      <c r="J1572" t="str">
        <f t="shared" si="49"/>
        <v>Low Performer</v>
      </c>
    </row>
    <row r="1573" spans="1:10" x14ac:dyDescent="0.3">
      <c r="A1573" t="s">
        <v>6853</v>
      </c>
      <c r="B1573" t="str">
        <f>IFERROR(INDEX(Raw_Data!Q:Q,MATCH(Product_Master!A1573,Raw_Data!N:N,0)),"NOT FOUND")</f>
        <v>Prismacolor Color Pencil Set</v>
      </c>
      <c r="C1573" t="str">
        <f>IFERROR(INDEX(Raw_Data!O:O,MATCH(Product_Master!A1573,Raw_Data!N:N,0)),"NOT FOUND")</f>
        <v>Office Supplies</v>
      </c>
      <c r="D1573" t="str">
        <f>IFERROR(INDEX(Raw_Data!P:P,MATCH(Product_Master!A1573,Raw_Data!N:N,0)),"NOT FOUND")</f>
        <v>Art</v>
      </c>
      <c r="E1573" s="11">
        <f>AVERAGEIF(Raw_Data!N:N,Product_Master!A1573,Raw_Data!R:R)</f>
        <v>62.354285714285723</v>
      </c>
      <c r="F1573" s="11">
        <f>AVERAGEIF(Raw_Data!N:N,Product_Master!A1573,Raw_Data!U:U)</f>
        <v>22.220799999999997</v>
      </c>
      <c r="G1573">
        <f>SUMIF(Raw_Data!N:N,Product_Master!A1573,Raw_Data!S:S)</f>
        <v>24</v>
      </c>
      <c r="H1573" s="11">
        <f>SUMIF(Raw_Data!N:N,Product_Master!A1573,Raw_Data!R:R)</f>
        <v>436.48000000000008</v>
      </c>
      <c r="I1573" s="13">
        <f t="shared" si="48"/>
        <v>35.636363636363626</v>
      </c>
      <c r="J1573" t="str">
        <f t="shared" si="49"/>
        <v>Medium</v>
      </c>
    </row>
    <row r="1574" spans="1:10" x14ac:dyDescent="0.3">
      <c r="A1574" t="s">
        <v>6860</v>
      </c>
      <c r="B1574" t="str">
        <f>IFERROR(INDEX(Raw_Data!Q:Q,MATCH(Product_Master!A1574,Raw_Data!N:N,0)),"NOT FOUND")</f>
        <v>Sharp 1540cs Digital Laser Copier</v>
      </c>
      <c r="C1574" t="str">
        <f>IFERROR(INDEX(Raw_Data!O:O,MATCH(Product_Master!A1574,Raw_Data!N:N,0)),"NOT FOUND")</f>
        <v>Technology</v>
      </c>
      <c r="D1574" t="str">
        <f>IFERROR(INDEX(Raw_Data!P:P,MATCH(Product_Master!A1574,Raw_Data!N:N,0)),"NOT FOUND")</f>
        <v>Copiers</v>
      </c>
      <c r="E1574" s="11">
        <f>AVERAGEIF(Raw_Data!N:N,Product_Master!A1574,Raw_Data!R:R)</f>
        <v>628.56000000000006</v>
      </c>
      <c r="F1574" s="11">
        <f>AVERAGEIF(Raw_Data!N:N,Product_Master!A1574,Raw_Data!U:U)</f>
        <v>235.71000000000004</v>
      </c>
      <c r="G1574">
        <f>SUMIF(Raw_Data!N:N,Product_Master!A1574,Raw_Data!S:S)</f>
        <v>10</v>
      </c>
      <c r="H1574" s="11">
        <f>SUMIF(Raw_Data!N:N,Product_Master!A1574,Raw_Data!R:R)</f>
        <v>4399.92</v>
      </c>
      <c r="I1574" s="13">
        <f t="shared" si="48"/>
        <v>37.5</v>
      </c>
      <c r="J1574" t="str">
        <f t="shared" si="49"/>
        <v>High Performer</v>
      </c>
    </row>
    <row r="1575" spans="1:10" x14ac:dyDescent="0.3">
      <c r="A1575" t="s">
        <v>6862</v>
      </c>
      <c r="B1575" t="str">
        <f>IFERROR(INDEX(Raw_Data!Q:Q,MATCH(Product_Master!A1575,Raw_Data!N:N,0)),"NOT FOUND")</f>
        <v>Eldon Regeneration Recycled Desk Accessories, Black</v>
      </c>
      <c r="C1575" t="str">
        <f>IFERROR(INDEX(Raw_Data!O:O,MATCH(Product_Master!A1575,Raw_Data!N:N,0)),"NOT FOUND")</f>
        <v>Furniture</v>
      </c>
      <c r="D1575" t="str">
        <f>IFERROR(INDEX(Raw_Data!P:P,MATCH(Product_Master!A1575,Raw_Data!N:N,0)),"NOT FOUND")</f>
        <v>Furnishings</v>
      </c>
      <c r="E1575" s="11">
        <f>AVERAGEIF(Raw_Data!N:N,Product_Master!A1575,Raw_Data!R:R)</f>
        <v>13.229333333333335</v>
      </c>
      <c r="F1575" s="11">
        <f>AVERAGEIF(Raw_Data!N:N,Product_Master!A1575,Raw_Data!U:U)</f>
        <v>4.3721333333333332</v>
      </c>
      <c r="G1575">
        <f>SUMIF(Raw_Data!N:N,Product_Master!A1575,Raw_Data!S:S)</f>
        <v>9</v>
      </c>
      <c r="H1575" s="11">
        <f>SUMIF(Raw_Data!N:N,Product_Master!A1575,Raw_Data!R:R)</f>
        <v>39.688000000000002</v>
      </c>
      <c r="I1575" s="13">
        <f t="shared" si="48"/>
        <v>33.048780487804876</v>
      </c>
      <c r="J1575" t="str">
        <f t="shared" si="49"/>
        <v>Low Performer</v>
      </c>
    </row>
    <row r="1576" spans="1:10" x14ac:dyDescent="0.3">
      <c r="A1576" t="s">
        <v>6867</v>
      </c>
      <c r="B1576" t="str">
        <f>IFERROR(INDEX(Raw_Data!Q:Q,MATCH(Product_Master!A1576,Raw_Data!N:N,0)),"NOT FOUND")</f>
        <v>Eldon File Chest Portable File</v>
      </c>
      <c r="C1576" t="str">
        <f>IFERROR(INDEX(Raw_Data!O:O,MATCH(Product_Master!A1576,Raw_Data!N:N,0)),"NOT FOUND")</f>
        <v>Office Supplies</v>
      </c>
      <c r="D1576" t="str">
        <f>IFERROR(INDEX(Raw_Data!P:P,MATCH(Product_Master!A1576,Raw_Data!N:N,0)),"NOT FOUND")</f>
        <v>Storage</v>
      </c>
      <c r="E1576" s="11">
        <f>AVERAGEIF(Raw_Data!N:N,Product_Master!A1576,Raw_Data!R:R)</f>
        <v>79.400000000000006</v>
      </c>
      <c r="F1576" s="11">
        <f>AVERAGEIF(Raw_Data!N:N,Product_Master!A1576,Raw_Data!U:U)</f>
        <v>5.9550000000000001</v>
      </c>
      <c r="G1576">
        <f>SUMIF(Raw_Data!N:N,Product_Master!A1576,Raw_Data!S:S)</f>
        <v>5</v>
      </c>
      <c r="H1576" s="11">
        <f>SUMIF(Raw_Data!N:N,Product_Master!A1576,Raw_Data!R:R)</f>
        <v>79.400000000000006</v>
      </c>
      <c r="I1576" s="13">
        <f t="shared" si="48"/>
        <v>7.5</v>
      </c>
      <c r="J1576" t="str">
        <f t="shared" si="49"/>
        <v>Low Performer</v>
      </c>
    </row>
    <row r="1577" spans="1:10" x14ac:dyDescent="0.3">
      <c r="A1577" t="s">
        <v>6879</v>
      </c>
      <c r="B1577" t="str">
        <f>IFERROR(INDEX(Raw_Data!Q:Q,MATCH(Product_Master!A1577,Raw_Data!N:N,0)),"NOT FOUND")</f>
        <v>Verbatim Slim CD and DVD Storage Cases, 50/Pack</v>
      </c>
      <c r="C1577" t="str">
        <f>IFERROR(INDEX(Raw_Data!O:O,MATCH(Product_Master!A1577,Raw_Data!N:N,0)),"NOT FOUND")</f>
        <v>Technology</v>
      </c>
      <c r="D1577" t="str">
        <f>IFERROR(INDEX(Raw_Data!P:P,MATCH(Product_Master!A1577,Raw_Data!N:N,0)),"NOT FOUND")</f>
        <v>Accessories</v>
      </c>
      <c r="E1577" s="11">
        <f>AVERAGEIF(Raw_Data!N:N,Product_Master!A1577,Raw_Data!R:R)</f>
        <v>20.195</v>
      </c>
      <c r="F1577" s="11">
        <f>AVERAGEIF(Raw_Data!N:N,Product_Master!A1577,Raw_Data!U:U)</f>
        <v>4.0389999999999997</v>
      </c>
      <c r="G1577">
        <f>SUMIF(Raw_Data!N:N,Product_Master!A1577,Raw_Data!S:S)</f>
        <v>8</v>
      </c>
      <c r="H1577" s="11">
        <f>SUMIF(Raw_Data!N:N,Product_Master!A1577,Raw_Data!R:R)</f>
        <v>80.78</v>
      </c>
      <c r="I1577" s="13">
        <f t="shared" si="48"/>
        <v>20</v>
      </c>
      <c r="J1577" t="str">
        <f t="shared" si="49"/>
        <v>Low Performer</v>
      </c>
    </row>
    <row r="1578" spans="1:10" x14ac:dyDescent="0.3">
      <c r="A1578" t="s">
        <v>6884</v>
      </c>
      <c r="B1578" t="str">
        <f>IFERROR(INDEX(Raw_Data!Q:Q,MATCH(Product_Master!A1578,Raw_Data!N:N,0)),"NOT FOUND")</f>
        <v>Letter Slitter</v>
      </c>
      <c r="C1578" t="str">
        <f>IFERROR(INDEX(Raw_Data!O:O,MATCH(Product_Master!A1578,Raw_Data!N:N,0)),"NOT FOUND")</f>
        <v>Office Supplies</v>
      </c>
      <c r="D1578" t="str">
        <f>IFERROR(INDEX(Raw_Data!P:P,MATCH(Product_Master!A1578,Raw_Data!N:N,0)),"NOT FOUND")</f>
        <v>Supplies</v>
      </c>
      <c r="E1578" s="11">
        <f>AVERAGEIF(Raw_Data!N:N,Product_Master!A1578,Raw_Data!R:R)</f>
        <v>5.04</v>
      </c>
      <c r="F1578" s="11">
        <f>AVERAGEIF(Raw_Data!N:N,Product_Master!A1578,Raw_Data!U:U)</f>
        <v>0.1512</v>
      </c>
      <c r="G1578">
        <f>SUMIF(Raw_Data!N:N,Product_Master!A1578,Raw_Data!S:S)</f>
        <v>4</v>
      </c>
      <c r="H1578" s="11">
        <f>SUMIF(Raw_Data!N:N,Product_Master!A1578,Raw_Data!R:R)</f>
        <v>10.08</v>
      </c>
      <c r="I1578" s="13">
        <f t="shared" si="48"/>
        <v>3</v>
      </c>
      <c r="J1578" t="str">
        <f t="shared" si="49"/>
        <v>Low Performer</v>
      </c>
    </row>
    <row r="1579" spans="1:10" x14ac:dyDescent="0.3">
      <c r="A1579" t="s">
        <v>6894</v>
      </c>
      <c r="B1579" t="str">
        <f>IFERROR(INDEX(Raw_Data!Q:Q,MATCH(Product_Master!A1579,Raw_Data!N:N,0)),"NOT FOUND")</f>
        <v>Samsung Galaxy S4 Active</v>
      </c>
      <c r="C1579" t="str">
        <f>IFERROR(INDEX(Raw_Data!O:O,MATCH(Product_Master!A1579,Raw_Data!N:N,0)),"NOT FOUND")</f>
        <v>Technology</v>
      </c>
      <c r="D1579" t="str">
        <f>IFERROR(INDEX(Raw_Data!P:P,MATCH(Product_Master!A1579,Raw_Data!N:N,0)),"NOT FOUND")</f>
        <v>Phones</v>
      </c>
      <c r="E1579" s="11">
        <f>AVERAGEIF(Raw_Data!N:N,Product_Master!A1579,Raw_Data!R:R)</f>
        <v>1999.96</v>
      </c>
      <c r="F1579" s="11">
        <f>AVERAGEIF(Raw_Data!N:N,Product_Master!A1579,Raw_Data!U:U)</f>
        <v>519.9896</v>
      </c>
      <c r="G1579">
        <f>SUMIF(Raw_Data!N:N,Product_Master!A1579,Raw_Data!S:S)</f>
        <v>8</v>
      </c>
      <c r="H1579" s="11">
        <f>SUMIF(Raw_Data!N:N,Product_Master!A1579,Raw_Data!R:R)</f>
        <v>3999.92</v>
      </c>
      <c r="I1579" s="13">
        <f t="shared" si="48"/>
        <v>26</v>
      </c>
      <c r="J1579" t="str">
        <f t="shared" si="49"/>
        <v>High Performer</v>
      </c>
    </row>
    <row r="1580" spans="1:10" x14ac:dyDescent="0.3">
      <c r="A1580" t="s">
        <v>6910</v>
      </c>
      <c r="B1580" t="str">
        <f>IFERROR(INDEX(Raw_Data!Q:Q,MATCH(Product_Master!A1580,Raw_Data!N:N,0)),"NOT FOUND")</f>
        <v>Office Star - Mid Back Dual function Ergonomic High Back Chair with 2-Way Adjustable Arms</v>
      </c>
      <c r="C1580" t="str">
        <f>IFERROR(INDEX(Raw_Data!O:O,MATCH(Product_Master!A1580,Raw_Data!N:N,0)),"NOT FOUND")</f>
        <v>Furniture</v>
      </c>
      <c r="D1580" t="str">
        <f>IFERROR(INDEX(Raw_Data!P:P,MATCH(Product_Master!A1580,Raw_Data!N:N,0)),"NOT FOUND")</f>
        <v>Chairs</v>
      </c>
      <c r="E1580" s="11">
        <f>AVERAGEIF(Raw_Data!N:N,Product_Master!A1580,Raw_Data!R:R)</f>
        <v>837.09599999999989</v>
      </c>
      <c r="F1580" s="11">
        <f>AVERAGEIF(Raw_Data!N:N,Product_Master!A1580,Raw_Data!U:U)</f>
        <v>68.577479999999994</v>
      </c>
      <c r="G1580">
        <f>SUMIF(Raw_Data!N:N,Product_Master!A1580,Raw_Data!S:S)</f>
        <v>31</v>
      </c>
      <c r="H1580" s="11">
        <f>SUMIF(Raw_Data!N:N,Product_Master!A1580,Raw_Data!R:R)</f>
        <v>4185.4799999999996</v>
      </c>
      <c r="I1580" s="13">
        <f t="shared" si="48"/>
        <v>8.1923076923076934</v>
      </c>
      <c r="J1580" t="str">
        <f t="shared" si="49"/>
        <v>High Performer</v>
      </c>
    </row>
    <row r="1581" spans="1:10" x14ac:dyDescent="0.3">
      <c r="A1581" t="s">
        <v>6925</v>
      </c>
      <c r="B1581" t="str">
        <f>IFERROR(INDEX(Raw_Data!Q:Q,MATCH(Product_Master!A1581,Raw_Data!N:N,0)),"NOT FOUND")</f>
        <v>Acco Banker's Clasps, 5 3/4"-Long</v>
      </c>
      <c r="C1581" t="str">
        <f>IFERROR(INDEX(Raw_Data!O:O,MATCH(Product_Master!A1581,Raw_Data!N:N,0)),"NOT FOUND")</f>
        <v>Office Supplies</v>
      </c>
      <c r="D1581" t="str">
        <f>IFERROR(INDEX(Raw_Data!P:P,MATCH(Product_Master!A1581,Raw_Data!N:N,0)),"NOT FOUND")</f>
        <v>Fasteners</v>
      </c>
      <c r="E1581" s="11">
        <f>AVERAGEIF(Raw_Data!N:N,Product_Master!A1581,Raw_Data!R:R)</f>
        <v>8.1791999999999998</v>
      </c>
      <c r="F1581" s="11">
        <f>AVERAGEIF(Raw_Data!N:N,Product_Master!A1581,Raw_Data!U:U)</f>
        <v>3.6</v>
      </c>
      <c r="G1581">
        <f>SUMIF(Raw_Data!N:N,Product_Master!A1581,Raw_Data!S:S)</f>
        <v>15</v>
      </c>
      <c r="H1581" s="11">
        <f>SUMIF(Raw_Data!N:N,Product_Master!A1581,Raw_Data!R:R)</f>
        <v>40.896000000000001</v>
      </c>
      <c r="I1581" s="13">
        <f t="shared" si="48"/>
        <v>44.014084507042256</v>
      </c>
      <c r="J1581" t="str">
        <f t="shared" si="49"/>
        <v>Low Performer</v>
      </c>
    </row>
    <row r="1582" spans="1:10" x14ac:dyDescent="0.3">
      <c r="A1582" t="s">
        <v>6927</v>
      </c>
      <c r="B1582" t="str">
        <f>IFERROR(INDEX(Raw_Data!Q:Q,MATCH(Product_Master!A1582,Raw_Data!N:N,0)),"NOT FOUND")</f>
        <v>Logitech Wireless Anywhere Mouse MX for PC and Mac</v>
      </c>
      <c r="C1582" t="str">
        <f>IFERROR(INDEX(Raw_Data!O:O,MATCH(Product_Master!A1582,Raw_Data!N:N,0)),"NOT FOUND")</f>
        <v>Technology</v>
      </c>
      <c r="D1582" t="str">
        <f>IFERROR(INDEX(Raw_Data!P:P,MATCH(Product_Master!A1582,Raw_Data!N:N,0)),"NOT FOUND")</f>
        <v>Accessories</v>
      </c>
      <c r="E1582" s="11">
        <f>AVERAGEIF(Raw_Data!N:N,Product_Master!A1582,Raw_Data!R:R)</f>
        <v>183.96933333333334</v>
      </c>
      <c r="F1582" s="11">
        <f>AVERAGEIF(Raw_Data!N:N,Product_Master!A1582,Raw_Data!U:U)</f>
        <v>29.995000000000001</v>
      </c>
      <c r="G1582">
        <f>SUMIF(Raw_Data!N:N,Product_Master!A1582,Raw_Data!S:S)</f>
        <v>11</v>
      </c>
      <c r="H1582" s="11">
        <f>SUMIF(Raw_Data!N:N,Product_Master!A1582,Raw_Data!R:R)</f>
        <v>551.90800000000002</v>
      </c>
      <c r="I1582" s="13">
        <f t="shared" si="48"/>
        <v>16.304347826086957</v>
      </c>
      <c r="J1582" t="str">
        <f t="shared" si="49"/>
        <v>Medium</v>
      </c>
    </row>
    <row r="1583" spans="1:10" x14ac:dyDescent="0.3">
      <c r="A1583" t="s">
        <v>6939</v>
      </c>
      <c r="B1583" t="str">
        <f>IFERROR(INDEX(Raw_Data!Q:Q,MATCH(Product_Master!A1583,Raw_Data!N:N,0)),"NOT FOUND")</f>
        <v>Acco Economy Flexible Poly Round Ring Binder</v>
      </c>
      <c r="C1583" t="str">
        <f>IFERROR(INDEX(Raw_Data!O:O,MATCH(Product_Master!A1583,Raw_Data!N:N,0)),"NOT FOUND")</f>
        <v>Office Supplies</v>
      </c>
      <c r="D1583" t="str">
        <f>IFERROR(INDEX(Raw_Data!P:P,MATCH(Product_Master!A1583,Raw_Data!N:N,0)),"NOT FOUND")</f>
        <v>Binders</v>
      </c>
      <c r="E1583" s="11">
        <f>AVERAGEIF(Raw_Data!N:N,Product_Master!A1583,Raw_Data!R:R)</f>
        <v>2.871</v>
      </c>
      <c r="F1583" s="11">
        <f>AVERAGEIF(Raw_Data!N:N,Product_Master!A1583,Raw_Data!U:U)</f>
        <v>-1.4354999999999998</v>
      </c>
      <c r="G1583">
        <f>SUMIF(Raw_Data!N:N,Product_Master!A1583,Raw_Data!S:S)</f>
        <v>6</v>
      </c>
      <c r="H1583" s="11">
        <f>SUMIF(Raw_Data!N:N,Product_Master!A1583,Raw_Data!R:R)</f>
        <v>11.484</v>
      </c>
      <c r="I1583" s="13">
        <f t="shared" si="48"/>
        <v>-49.999999999999993</v>
      </c>
      <c r="J1583" t="str">
        <f t="shared" si="49"/>
        <v>Low Performer</v>
      </c>
    </row>
    <row r="1584" spans="1:10" x14ac:dyDescent="0.3">
      <c r="A1584" t="s">
        <v>6951</v>
      </c>
      <c r="B1584" t="str">
        <f>IFERROR(INDEX(Raw_Data!Q:Q,MATCH(Product_Master!A1584,Raw_Data!N:N,0)),"NOT FOUND")</f>
        <v>Balt Split Level Computer Training Table</v>
      </c>
      <c r="C1584" t="str">
        <f>IFERROR(INDEX(Raw_Data!O:O,MATCH(Product_Master!A1584,Raw_Data!N:N,0)),"NOT FOUND")</f>
        <v>Furniture</v>
      </c>
      <c r="D1584" t="str">
        <f>IFERROR(INDEX(Raw_Data!P:P,MATCH(Product_Master!A1584,Raw_Data!N:N,0)),"NOT FOUND")</f>
        <v>Tables</v>
      </c>
      <c r="E1584" s="11">
        <f>AVERAGEIF(Raw_Data!N:N,Product_Master!A1584,Raw_Data!R:R)</f>
        <v>208.125</v>
      </c>
      <c r="F1584" s="11">
        <f>AVERAGEIF(Raw_Data!N:N,Product_Master!A1584,Raw_Data!U:U)</f>
        <v>-71.594999999999999</v>
      </c>
      <c r="G1584">
        <f>SUMIF(Raw_Data!N:N,Product_Master!A1584,Raw_Data!S:S)</f>
        <v>12</v>
      </c>
      <c r="H1584" s="11">
        <f>SUMIF(Raw_Data!N:N,Product_Master!A1584,Raw_Data!R:R)</f>
        <v>1040.625</v>
      </c>
      <c r="I1584" s="13">
        <f t="shared" si="48"/>
        <v>-34.4</v>
      </c>
      <c r="J1584" t="str">
        <f t="shared" si="49"/>
        <v>Medium</v>
      </c>
    </row>
    <row r="1585" spans="1:10" x14ac:dyDescent="0.3">
      <c r="A1585" t="s">
        <v>6953</v>
      </c>
      <c r="B1585" t="str">
        <f>IFERROR(INDEX(Raw_Data!Q:Q,MATCH(Product_Master!A1585,Raw_Data!N:N,0)),"NOT FOUND")</f>
        <v>Dixon Ticonderoga Core-Lock Colored Pencils</v>
      </c>
      <c r="C1585" t="str">
        <f>IFERROR(INDEX(Raw_Data!O:O,MATCH(Product_Master!A1585,Raw_Data!N:N,0)),"NOT FOUND")</f>
        <v>Office Supplies</v>
      </c>
      <c r="D1585" t="str">
        <f>IFERROR(INDEX(Raw_Data!P:P,MATCH(Product_Master!A1585,Raw_Data!N:N,0)),"NOT FOUND")</f>
        <v>Art</v>
      </c>
      <c r="E1585" s="11">
        <f>AVERAGEIF(Raw_Data!N:N,Product_Master!A1585,Raw_Data!R:R)</f>
        <v>32.795999999999999</v>
      </c>
      <c r="F1585" s="11">
        <f>AVERAGEIF(Raw_Data!N:N,Product_Master!A1585,Raw_Data!U:U)</f>
        <v>8.3812000000000015</v>
      </c>
      <c r="G1585">
        <f>SUMIF(Raw_Data!N:N,Product_Master!A1585,Raw_Data!S:S)</f>
        <v>28</v>
      </c>
      <c r="H1585" s="11">
        <f>SUMIF(Raw_Data!N:N,Product_Master!A1585,Raw_Data!R:R)</f>
        <v>229.57199999999997</v>
      </c>
      <c r="I1585" s="13">
        <f t="shared" si="48"/>
        <v>25.555555555555561</v>
      </c>
      <c r="J1585" t="str">
        <f t="shared" si="49"/>
        <v>Low Performer</v>
      </c>
    </row>
    <row r="1586" spans="1:10" x14ac:dyDescent="0.3">
      <c r="A1586" t="s">
        <v>6960</v>
      </c>
      <c r="B1586" t="str">
        <f>IFERROR(INDEX(Raw_Data!Q:Q,MATCH(Product_Master!A1586,Raw_Data!N:N,0)),"NOT FOUND")</f>
        <v>SAFCO Folding Chair Trolley</v>
      </c>
      <c r="C1586" t="str">
        <f>IFERROR(INDEX(Raw_Data!O:O,MATCH(Product_Master!A1586,Raw_Data!N:N,0)),"NOT FOUND")</f>
        <v>Furniture</v>
      </c>
      <c r="D1586" t="str">
        <f>IFERROR(INDEX(Raw_Data!P:P,MATCH(Product_Master!A1586,Raw_Data!N:N,0)),"NOT FOUND")</f>
        <v>Chairs</v>
      </c>
      <c r="E1586" s="11">
        <f>AVERAGEIF(Raw_Data!N:N,Product_Master!A1586,Raw_Data!R:R)</f>
        <v>235.10666666666668</v>
      </c>
      <c r="F1586" s="11">
        <f>AVERAGEIF(Raw_Data!N:N,Product_Master!A1586,Raw_Data!U:U)</f>
        <v>50.441066666666671</v>
      </c>
      <c r="G1586">
        <f>SUMIF(Raw_Data!N:N,Product_Master!A1586,Raw_Data!S:S)</f>
        <v>6</v>
      </c>
      <c r="H1586" s="11">
        <f>SUMIF(Raw_Data!N:N,Product_Master!A1586,Raw_Data!R:R)</f>
        <v>705.32</v>
      </c>
      <c r="I1586" s="13">
        <f t="shared" si="48"/>
        <v>21.454545454545453</v>
      </c>
      <c r="J1586" t="str">
        <f t="shared" si="49"/>
        <v>Medium</v>
      </c>
    </row>
    <row r="1587" spans="1:10" x14ac:dyDescent="0.3">
      <c r="A1587" t="s">
        <v>6963</v>
      </c>
      <c r="B1587" t="str">
        <f>IFERROR(INDEX(Raw_Data!Q:Q,MATCH(Product_Master!A1587,Raw_Data!N:N,0)),"NOT FOUND")</f>
        <v>Office Star - Contemporary Task Swivel chair with Loop Arms, Charcoal</v>
      </c>
      <c r="C1587" t="str">
        <f>IFERROR(INDEX(Raw_Data!O:O,MATCH(Product_Master!A1587,Raw_Data!N:N,0)),"NOT FOUND")</f>
        <v>Furniture</v>
      </c>
      <c r="D1587" t="str">
        <f>IFERROR(INDEX(Raw_Data!P:P,MATCH(Product_Master!A1587,Raw_Data!N:N,0)),"NOT FOUND")</f>
        <v>Chairs</v>
      </c>
      <c r="E1587" s="11">
        <f>AVERAGEIF(Raw_Data!N:N,Product_Master!A1587,Raw_Data!R:R)</f>
        <v>408.94866666666672</v>
      </c>
      <c r="F1587" s="11">
        <f>AVERAGEIF(Raw_Data!N:N,Product_Master!A1587,Raw_Data!U:U)</f>
        <v>-54.574999999999996</v>
      </c>
      <c r="G1587">
        <f>SUMIF(Raw_Data!N:N,Product_Master!A1587,Raw_Data!S:S)</f>
        <v>35</v>
      </c>
      <c r="H1587" s="11">
        <f>SUMIF(Raw_Data!N:N,Product_Master!A1587,Raw_Data!R:R)</f>
        <v>3680.5380000000005</v>
      </c>
      <c r="I1587" s="13">
        <f t="shared" si="48"/>
        <v>-13.345195729537362</v>
      </c>
      <c r="J1587" t="str">
        <f t="shared" si="49"/>
        <v>High Performer</v>
      </c>
    </row>
    <row r="1588" spans="1:10" x14ac:dyDescent="0.3">
      <c r="A1588" t="s">
        <v>6966</v>
      </c>
      <c r="B1588" t="str">
        <f>IFERROR(INDEX(Raw_Data!Q:Q,MATCH(Product_Master!A1588,Raw_Data!N:N,0)),"NOT FOUND")</f>
        <v>Avery 515</v>
      </c>
      <c r="C1588" t="str">
        <f>IFERROR(INDEX(Raw_Data!O:O,MATCH(Product_Master!A1588,Raw_Data!N:N,0)),"NOT FOUND")</f>
        <v>Office Supplies</v>
      </c>
      <c r="D1588" t="str">
        <f>IFERROR(INDEX(Raw_Data!P:P,MATCH(Product_Master!A1588,Raw_Data!N:N,0)),"NOT FOUND")</f>
        <v>Labels</v>
      </c>
      <c r="E1588" s="11">
        <f>AVERAGEIF(Raw_Data!N:N,Product_Master!A1588,Raw_Data!R:R)</f>
        <v>31.325000000000003</v>
      </c>
      <c r="F1588" s="11">
        <f>AVERAGEIF(Raw_Data!N:N,Product_Master!A1588,Raw_Data!U:U)</f>
        <v>14.722750000000001</v>
      </c>
      <c r="G1588">
        <f>SUMIF(Raw_Data!N:N,Product_Master!A1588,Raw_Data!S:S)</f>
        <v>5</v>
      </c>
      <c r="H1588" s="11">
        <f>SUMIF(Raw_Data!N:N,Product_Master!A1588,Raw_Data!R:R)</f>
        <v>62.650000000000006</v>
      </c>
      <c r="I1588" s="13">
        <f t="shared" si="48"/>
        <v>47</v>
      </c>
      <c r="J1588" t="str">
        <f t="shared" si="49"/>
        <v>Low Performer</v>
      </c>
    </row>
    <row r="1589" spans="1:10" x14ac:dyDescent="0.3">
      <c r="A1589" t="s">
        <v>6972</v>
      </c>
      <c r="B1589" t="str">
        <f>IFERROR(INDEX(Raw_Data!Q:Q,MATCH(Product_Master!A1589,Raw_Data!N:N,0)),"NOT FOUND")</f>
        <v>TOPS 4 x 6 Fluorescent Color Memo Sheets, 500 Sheets per Pack</v>
      </c>
      <c r="C1589" t="str">
        <f>IFERROR(INDEX(Raw_Data!O:O,MATCH(Product_Master!A1589,Raw_Data!N:N,0)),"NOT FOUND")</f>
        <v>Office Supplies</v>
      </c>
      <c r="D1589" t="str">
        <f>IFERROR(INDEX(Raw_Data!P:P,MATCH(Product_Master!A1589,Raw_Data!N:N,0)),"NOT FOUND")</f>
        <v>Paper</v>
      </c>
      <c r="E1589" s="11">
        <f>AVERAGEIF(Raw_Data!N:N,Product_Master!A1589,Raw_Data!R:R)</f>
        <v>34.163999999999994</v>
      </c>
      <c r="F1589" s="11">
        <f>AVERAGEIF(Raw_Data!N:N,Product_Master!A1589,Raw_Data!U:U)</f>
        <v>12.368633333333335</v>
      </c>
      <c r="G1589">
        <f>SUMIF(Raw_Data!N:N,Product_Master!A1589,Raw_Data!S:S)</f>
        <v>13</v>
      </c>
      <c r="H1589" s="11">
        <f>SUMIF(Raw_Data!N:N,Product_Master!A1589,Raw_Data!R:R)</f>
        <v>102.49199999999999</v>
      </c>
      <c r="I1589" s="13">
        <f t="shared" si="48"/>
        <v>36.203703703703717</v>
      </c>
      <c r="J1589" t="str">
        <f t="shared" si="49"/>
        <v>Low Performer</v>
      </c>
    </row>
    <row r="1590" spans="1:10" x14ac:dyDescent="0.3">
      <c r="A1590" t="s">
        <v>6983</v>
      </c>
      <c r="B1590" t="str">
        <f>IFERROR(INDEX(Raw_Data!Q:Q,MATCH(Product_Master!A1590,Raw_Data!N:N,0)),"NOT FOUND")</f>
        <v>Things To Do Today Spiral Book</v>
      </c>
      <c r="C1590" t="str">
        <f>IFERROR(INDEX(Raw_Data!O:O,MATCH(Product_Master!A1590,Raw_Data!N:N,0)),"NOT FOUND")</f>
        <v>Office Supplies</v>
      </c>
      <c r="D1590" t="str">
        <f>IFERROR(INDEX(Raw_Data!P:P,MATCH(Product_Master!A1590,Raw_Data!N:N,0)),"NOT FOUND")</f>
        <v>Paper</v>
      </c>
      <c r="E1590" s="11">
        <f>AVERAGEIF(Raw_Data!N:N,Product_Master!A1590,Raw_Data!R:R)</f>
        <v>27.456</v>
      </c>
      <c r="F1590" s="11">
        <f>AVERAGEIF(Raw_Data!N:N,Product_Master!A1590,Raw_Data!U:U)</f>
        <v>9.9527999999999999</v>
      </c>
      <c r="G1590">
        <f>SUMIF(Raw_Data!N:N,Product_Master!A1590,Raw_Data!S:S)</f>
        <v>13</v>
      </c>
      <c r="H1590" s="11">
        <f>SUMIF(Raw_Data!N:N,Product_Master!A1590,Raw_Data!R:R)</f>
        <v>82.367999999999995</v>
      </c>
      <c r="I1590" s="13">
        <f t="shared" si="48"/>
        <v>36.25</v>
      </c>
      <c r="J1590" t="str">
        <f t="shared" si="49"/>
        <v>Low Performer</v>
      </c>
    </row>
    <row r="1591" spans="1:10" x14ac:dyDescent="0.3">
      <c r="A1591" t="s">
        <v>6986</v>
      </c>
      <c r="B1591" t="str">
        <f>IFERROR(INDEX(Raw_Data!Q:Q,MATCH(Product_Master!A1591,Raw_Data!N:N,0)),"NOT FOUND")</f>
        <v>Logitech Illuminated Ultrathin Keyboard with Backlighting</v>
      </c>
      <c r="C1591" t="str">
        <f>IFERROR(INDEX(Raw_Data!O:O,MATCH(Product_Master!A1591,Raw_Data!N:N,0)),"NOT FOUND")</f>
        <v>Technology</v>
      </c>
      <c r="D1591" t="str">
        <f>IFERROR(INDEX(Raw_Data!P:P,MATCH(Product_Master!A1591,Raw_Data!N:N,0)),"NOT FOUND")</f>
        <v>Accessories</v>
      </c>
      <c r="E1591" s="11">
        <f>AVERAGEIF(Raw_Data!N:N,Product_Master!A1591,Raw_Data!R:R)</f>
        <v>170.97</v>
      </c>
      <c r="F1591" s="11">
        <f>AVERAGEIF(Raw_Data!N:N,Product_Master!A1591,Raw_Data!U:U)</f>
        <v>70.097700000000003</v>
      </c>
      <c r="G1591">
        <f>SUMIF(Raw_Data!N:N,Product_Master!A1591,Raw_Data!S:S)</f>
        <v>3</v>
      </c>
      <c r="H1591" s="11">
        <f>SUMIF(Raw_Data!N:N,Product_Master!A1591,Raw_Data!R:R)</f>
        <v>170.97</v>
      </c>
      <c r="I1591" s="13">
        <f t="shared" si="48"/>
        <v>41</v>
      </c>
      <c r="J1591" t="str">
        <f t="shared" si="49"/>
        <v>Low Performer</v>
      </c>
    </row>
    <row r="1592" spans="1:10" x14ac:dyDescent="0.3">
      <c r="A1592" t="s">
        <v>6992</v>
      </c>
      <c r="B1592" t="str">
        <f>IFERROR(INDEX(Raw_Data!Q:Q,MATCH(Product_Master!A1592,Raw_Data!N:N,0)),"NOT FOUND")</f>
        <v>Serrated Blade or Curved Handle Hand Letter Openers</v>
      </c>
      <c r="C1592" t="str">
        <f>IFERROR(INDEX(Raw_Data!O:O,MATCH(Product_Master!A1592,Raw_Data!N:N,0)),"NOT FOUND")</f>
        <v>Office Supplies</v>
      </c>
      <c r="D1592" t="str">
        <f>IFERROR(INDEX(Raw_Data!P:P,MATCH(Product_Master!A1592,Raw_Data!N:N,0)),"NOT FOUND")</f>
        <v>Supplies</v>
      </c>
      <c r="E1592" s="11">
        <f>AVERAGEIF(Raw_Data!N:N,Product_Master!A1592,Raw_Data!R:R)</f>
        <v>11.932</v>
      </c>
      <c r="F1592" s="11">
        <f>AVERAGEIF(Raw_Data!N:N,Product_Master!A1592,Raw_Data!U:U)</f>
        <v>-2.0566999999999998</v>
      </c>
      <c r="G1592">
        <f>SUMIF(Raw_Data!N:N,Product_Master!A1592,Raw_Data!S:S)</f>
        <v>9</v>
      </c>
      <c r="H1592" s="11">
        <f>SUMIF(Raw_Data!N:N,Product_Master!A1592,Raw_Data!R:R)</f>
        <v>23.864000000000001</v>
      </c>
      <c r="I1592" s="13">
        <f t="shared" si="48"/>
        <v>-17.236842105263158</v>
      </c>
      <c r="J1592" t="str">
        <f t="shared" si="49"/>
        <v>Low Performer</v>
      </c>
    </row>
    <row r="1593" spans="1:10" x14ac:dyDescent="0.3">
      <c r="A1593" t="s">
        <v>6996</v>
      </c>
      <c r="B1593" t="str">
        <f>IFERROR(INDEX(Raw_Data!Q:Q,MATCH(Product_Master!A1593,Raw_Data!N:N,0)),"NOT FOUND")</f>
        <v>Ibico EB-19 Dual Function Manual Binding System</v>
      </c>
      <c r="C1593" t="str">
        <f>IFERROR(INDEX(Raw_Data!O:O,MATCH(Product_Master!A1593,Raw_Data!N:N,0)),"NOT FOUND")</f>
        <v>Office Supplies</v>
      </c>
      <c r="D1593" t="str">
        <f>IFERROR(INDEX(Raw_Data!P:P,MATCH(Product_Master!A1593,Raw_Data!N:N,0)),"NOT FOUND")</f>
        <v>Binders</v>
      </c>
      <c r="E1593" s="11">
        <f>AVERAGEIF(Raw_Data!N:N,Product_Master!A1593,Raw_Data!R:R)</f>
        <v>404.36412500000006</v>
      </c>
      <c r="F1593" s="11">
        <f>AVERAGEIF(Raw_Data!N:N,Product_Master!A1593,Raw_Data!U:U)</f>
        <v>135.79714999999999</v>
      </c>
      <c r="G1593">
        <f>SUMIF(Raw_Data!N:N,Product_Master!A1593,Raw_Data!S:S)</f>
        <v>23</v>
      </c>
      <c r="H1593" s="11">
        <f>SUMIF(Raw_Data!N:N,Product_Master!A1593,Raw_Data!R:R)</f>
        <v>3234.9130000000005</v>
      </c>
      <c r="I1593" s="13">
        <f t="shared" si="48"/>
        <v>33.582887700534755</v>
      </c>
      <c r="J1593" t="str">
        <f t="shared" si="49"/>
        <v>High Performer</v>
      </c>
    </row>
    <row r="1594" spans="1:10" x14ac:dyDescent="0.3">
      <c r="A1594" t="s">
        <v>7004</v>
      </c>
      <c r="B1594" t="str">
        <f>IFERROR(INDEX(Raw_Data!Q:Q,MATCH(Product_Master!A1594,Raw_Data!N:N,0)),"NOT FOUND")</f>
        <v>Eldon 300 Class Desk Accessories, Black</v>
      </c>
      <c r="C1594" t="str">
        <f>IFERROR(INDEX(Raw_Data!O:O,MATCH(Product_Master!A1594,Raw_Data!N:N,0)),"NOT FOUND")</f>
        <v>Furniture</v>
      </c>
      <c r="D1594" t="str">
        <f>IFERROR(INDEX(Raw_Data!P:P,MATCH(Product_Master!A1594,Raw_Data!N:N,0)),"NOT FOUND")</f>
        <v>Furnishings</v>
      </c>
      <c r="E1594" s="11">
        <f>AVERAGEIF(Raw_Data!N:N,Product_Master!A1594,Raw_Data!R:R)</f>
        <v>14.85</v>
      </c>
      <c r="F1594" s="11">
        <f>AVERAGEIF(Raw_Data!N:N,Product_Master!A1594,Raw_Data!U:U)</f>
        <v>6.5340000000000007</v>
      </c>
      <c r="G1594">
        <f>SUMIF(Raw_Data!N:N,Product_Master!A1594,Raw_Data!S:S)</f>
        <v>6</v>
      </c>
      <c r="H1594" s="11">
        <f>SUMIF(Raw_Data!N:N,Product_Master!A1594,Raw_Data!R:R)</f>
        <v>29.7</v>
      </c>
      <c r="I1594" s="13">
        <f t="shared" si="48"/>
        <v>44.000000000000007</v>
      </c>
      <c r="J1594" t="str">
        <f t="shared" si="49"/>
        <v>Low Performer</v>
      </c>
    </row>
    <row r="1595" spans="1:10" x14ac:dyDescent="0.3">
      <c r="A1595" t="s">
        <v>7009</v>
      </c>
      <c r="B1595" t="str">
        <f>IFERROR(INDEX(Raw_Data!Q:Q,MATCH(Product_Master!A1595,Raw_Data!N:N,0)),"NOT FOUND")</f>
        <v>Logitech G430 Surround Sound Gaming Headset with Dolby 7.1 Technology</v>
      </c>
      <c r="C1595" t="str">
        <f>IFERROR(INDEX(Raw_Data!O:O,MATCH(Product_Master!A1595,Raw_Data!N:N,0)),"NOT FOUND")</f>
        <v>Technology</v>
      </c>
      <c r="D1595" t="str">
        <f>IFERROR(INDEX(Raw_Data!P:P,MATCH(Product_Master!A1595,Raw_Data!N:N,0)),"NOT FOUND")</f>
        <v>Accessories</v>
      </c>
      <c r="E1595" s="11">
        <f>AVERAGEIF(Raw_Data!N:N,Product_Master!A1595,Raw_Data!R:R)</f>
        <v>311.96100000000001</v>
      </c>
      <c r="F1595" s="11">
        <f>AVERAGEIF(Raw_Data!N:N,Product_Master!A1595,Raw_Data!U:U)</f>
        <v>94.388199999999998</v>
      </c>
      <c r="G1595">
        <f>SUMIF(Raw_Data!N:N,Product_Master!A1595,Raw_Data!S:S)</f>
        <v>17</v>
      </c>
      <c r="H1595" s="11">
        <f>SUMIF(Raw_Data!N:N,Product_Master!A1595,Raw_Data!R:R)</f>
        <v>1247.8440000000001</v>
      </c>
      <c r="I1595" s="13">
        <f t="shared" si="48"/>
        <v>30.256410256410255</v>
      </c>
      <c r="J1595" t="str">
        <f t="shared" si="49"/>
        <v>High Performer</v>
      </c>
    </row>
    <row r="1596" spans="1:10" x14ac:dyDescent="0.3">
      <c r="A1596" t="s">
        <v>7012</v>
      </c>
      <c r="B1596" t="str">
        <f>IFERROR(INDEX(Raw_Data!Q:Q,MATCH(Product_Master!A1596,Raw_Data!N:N,0)),"NOT FOUND")</f>
        <v>LG Exalt</v>
      </c>
      <c r="C1596" t="str">
        <f>IFERROR(INDEX(Raw_Data!O:O,MATCH(Product_Master!A1596,Raw_Data!N:N,0)),"NOT FOUND")</f>
        <v>Technology</v>
      </c>
      <c r="D1596" t="str">
        <f>IFERROR(INDEX(Raw_Data!P:P,MATCH(Product_Master!A1596,Raw_Data!N:N,0)),"NOT FOUND")</f>
        <v>Phones</v>
      </c>
      <c r="E1596" s="11">
        <f>AVERAGEIF(Raw_Data!N:N,Product_Master!A1596,Raw_Data!R:R)</f>
        <v>384.77533333333332</v>
      </c>
      <c r="F1596" s="11">
        <f>AVERAGEIF(Raw_Data!N:N,Product_Master!A1596,Raw_Data!U:U)</f>
        <v>-70.715466666666671</v>
      </c>
      <c r="G1596">
        <f>SUMIF(Raw_Data!N:N,Product_Master!A1596,Raw_Data!S:S)</f>
        <v>12</v>
      </c>
      <c r="H1596" s="11">
        <f>SUMIF(Raw_Data!N:N,Product_Master!A1596,Raw_Data!R:R)</f>
        <v>1154.326</v>
      </c>
      <c r="I1596" s="13">
        <f t="shared" si="48"/>
        <v>-18.378378378378379</v>
      </c>
      <c r="J1596" t="str">
        <f t="shared" si="49"/>
        <v>Medium</v>
      </c>
    </row>
    <row r="1597" spans="1:10" x14ac:dyDescent="0.3">
      <c r="A1597" t="s">
        <v>7015</v>
      </c>
      <c r="B1597" t="str">
        <f>IFERROR(INDEX(Raw_Data!Q:Q,MATCH(Product_Master!A1597,Raw_Data!N:N,0)),"NOT FOUND")</f>
        <v>GBC Poly Designer Binding Covers</v>
      </c>
      <c r="C1597" t="str">
        <f>IFERROR(INDEX(Raw_Data!O:O,MATCH(Product_Master!A1597,Raw_Data!N:N,0)),"NOT FOUND")</f>
        <v>Office Supplies</v>
      </c>
      <c r="D1597" t="str">
        <f>IFERROR(INDEX(Raw_Data!P:P,MATCH(Product_Master!A1597,Raw_Data!N:N,0)),"NOT FOUND")</f>
        <v>Binders</v>
      </c>
      <c r="E1597" s="11">
        <f>AVERAGEIF(Raw_Data!N:N,Product_Master!A1597,Raw_Data!R:R)</f>
        <v>42.687000000000005</v>
      </c>
      <c r="F1597" s="11">
        <f>AVERAGEIF(Raw_Data!N:N,Product_Master!A1597,Raw_Data!U:U)</f>
        <v>17.0748</v>
      </c>
      <c r="G1597">
        <f>SUMIF(Raw_Data!N:N,Product_Master!A1597,Raw_Data!S:S)</f>
        <v>18</v>
      </c>
      <c r="H1597" s="11">
        <f>SUMIF(Raw_Data!N:N,Product_Master!A1597,Raw_Data!R:R)</f>
        <v>256.12200000000001</v>
      </c>
      <c r="I1597" s="13">
        <f t="shared" si="48"/>
        <v>40</v>
      </c>
      <c r="J1597" t="str">
        <f t="shared" si="49"/>
        <v>Low Performer</v>
      </c>
    </row>
    <row r="1598" spans="1:10" x14ac:dyDescent="0.3">
      <c r="A1598" t="s">
        <v>7018</v>
      </c>
      <c r="B1598" t="str">
        <f>IFERROR(INDEX(Raw_Data!Q:Q,MATCH(Product_Master!A1598,Raw_Data!N:N,0)),"NOT FOUND")</f>
        <v>Economy #2 Pencils</v>
      </c>
      <c r="C1598" t="str">
        <f>IFERROR(INDEX(Raw_Data!O:O,MATCH(Product_Master!A1598,Raw_Data!N:N,0)),"NOT FOUND")</f>
        <v>Office Supplies</v>
      </c>
      <c r="D1598" t="str">
        <f>IFERROR(INDEX(Raw_Data!P:P,MATCH(Product_Master!A1598,Raw_Data!N:N,0)),"NOT FOUND")</f>
        <v>Art</v>
      </c>
      <c r="E1598" s="11">
        <f>AVERAGEIF(Raw_Data!N:N,Product_Master!A1598,Raw_Data!R:R)</f>
        <v>8.6449999999999996</v>
      </c>
      <c r="F1598" s="11">
        <f>AVERAGEIF(Raw_Data!N:N,Product_Master!A1598,Raw_Data!U:U)</f>
        <v>2.2477</v>
      </c>
      <c r="G1598">
        <f>SUMIF(Raw_Data!N:N,Product_Master!A1598,Raw_Data!S:S)</f>
        <v>13</v>
      </c>
      <c r="H1598" s="11">
        <f>SUMIF(Raw_Data!N:N,Product_Master!A1598,Raw_Data!R:R)</f>
        <v>34.58</v>
      </c>
      <c r="I1598" s="13">
        <f t="shared" si="48"/>
        <v>26</v>
      </c>
      <c r="J1598" t="str">
        <f t="shared" si="49"/>
        <v>Low Performer</v>
      </c>
    </row>
    <row r="1599" spans="1:10" x14ac:dyDescent="0.3">
      <c r="A1599" t="s">
        <v>7022</v>
      </c>
      <c r="B1599" t="str">
        <f>IFERROR(INDEX(Raw_Data!Q:Q,MATCH(Product_Master!A1599,Raw_Data!N:N,0)),"NOT FOUND")</f>
        <v>Eldon "L" Workstation Diamond Chairmat</v>
      </c>
      <c r="C1599" t="str">
        <f>IFERROR(INDEX(Raw_Data!O:O,MATCH(Product_Master!A1599,Raw_Data!N:N,0)),"NOT FOUND")</f>
        <v>Furniture</v>
      </c>
      <c r="D1599" t="str">
        <f>IFERROR(INDEX(Raw_Data!P:P,MATCH(Product_Master!A1599,Raw_Data!N:N,0)),"NOT FOUND")</f>
        <v>Furnishings</v>
      </c>
      <c r="E1599" s="11">
        <f>AVERAGEIF(Raw_Data!N:N,Product_Master!A1599,Raw_Data!R:R)</f>
        <v>250.73400000000001</v>
      </c>
      <c r="F1599" s="11">
        <f>AVERAGEIF(Raw_Data!N:N,Product_Master!A1599,Raw_Data!U:U)</f>
        <v>-66.862400000000008</v>
      </c>
      <c r="G1599">
        <f>SUMIF(Raw_Data!N:N,Product_Master!A1599,Raw_Data!S:S)</f>
        <v>19</v>
      </c>
      <c r="H1599" s="11">
        <f>SUMIF(Raw_Data!N:N,Product_Master!A1599,Raw_Data!R:R)</f>
        <v>1002.936</v>
      </c>
      <c r="I1599" s="13">
        <f t="shared" si="48"/>
        <v>-26.666666666666668</v>
      </c>
      <c r="J1599" t="str">
        <f t="shared" si="49"/>
        <v>Medium</v>
      </c>
    </row>
    <row r="1600" spans="1:10" x14ac:dyDescent="0.3">
      <c r="A1600" t="s">
        <v>7033</v>
      </c>
      <c r="B1600" t="str">
        <f>IFERROR(INDEX(Raw_Data!Q:Q,MATCH(Product_Master!A1600,Raw_Data!N:N,0)),"NOT FOUND")</f>
        <v>DAX Copper Panel Document Frame, 5 x 7 Size</v>
      </c>
      <c r="C1600" t="str">
        <f>IFERROR(INDEX(Raw_Data!O:O,MATCH(Product_Master!A1600,Raw_Data!N:N,0)),"NOT FOUND")</f>
        <v>Furniture</v>
      </c>
      <c r="D1600" t="str">
        <f>IFERROR(INDEX(Raw_Data!P:P,MATCH(Product_Master!A1600,Raw_Data!N:N,0)),"NOT FOUND")</f>
        <v>Furnishings</v>
      </c>
      <c r="E1600" s="11">
        <f>AVERAGEIF(Raw_Data!N:N,Product_Master!A1600,Raw_Data!R:R)</f>
        <v>34.217599999999997</v>
      </c>
      <c r="F1600" s="11">
        <f>AVERAGEIF(Raw_Data!N:N,Product_Master!A1600,Raw_Data!U:U)</f>
        <v>7.9505599999999985</v>
      </c>
      <c r="G1600">
        <f>SUMIF(Raw_Data!N:N,Product_Master!A1600,Raw_Data!S:S)</f>
        <v>18</v>
      </c>
      <c r="H1600" s="11">
        <f>SUMIF(Raw_Data!N:N,Product_Master!A1600,Raw_Data!R:R)</f>
        <v>171.08799999999999</v>
      </c>
      <c r="I1600" s="13">
        <f t="shared" si="48"/>
        <v>23.235294117647058</v>
      </c>
      <c r="J1600" t="str">
        <f t="shared" si="49"/>
        <v>Low Performer</v>
      </c>
    </row>
    <row r="1601" spans="1:10" x14ac:dyDescent="0.3">
      <c r="A1601" t="s">
        <v>7044</v>
      </c>
      <c r="B1601" t="str">
        <f>IFERROR(INDEX(Raw_Data!Q:Q,MATCH(Product_Master!A1601,Raw_Data!N:N,0)),"NOT FOUND")</f>
        <v>Maxell 74 Minute CDR, 10/Pack</v>
      </c>
      <c r="C1601" t="str">
        <f>IFERROR(INDEX(Raw_Data!O:O,MATCH(Product_Master!A1601,Raw_Data!N:N,0)),"NOT FOUND")</f>
        <v>Technology</v>
      </c>
      <c r="D1601" t="str">
        <f>IFERROR(INDEX(Raw_Data!P:P,MATCH(Product_Master!A1601,Raw_Data!N:N,0)),"NOT FOUND")</f>
        <v>Accessories</v>
      </c>
      <c r="E1601" s="11">
        <f>AVERAGEIF(Raw_Data!N:N,Product_Master!A1601,Raw_Data!R:R)</f>
        <v>46.552800000000005</v>
      </c>
      <c r="F1601" s="11">
        <f>AVERAGEIF(Raw_Data!N:N,Product_Master!A1601,Raw_Data!U:U)</f>
        <v>14.51352</v>
      </c>
      <c r="G1601">
        <f>SUMIF(Raw_Data!N:N,Product_Master!A1601,Raw_Data!S:S)</f>
        <v>26</v>
      </c>
      <c r="H1601" s="11">
        <f>SUMIF(Raw_Data!N:N,Product_Master!A1601,Raw_Data!R:R)</f>
        <v>232.76400000000001</v>
      </c>
      <c r="I1601" s="13">
        <f t="shared" si="48"/>
        <v>31.17647058823529</v>
      </c>
      <c r="J1601" t="str">
        <f t="shared" si="49"/>
        <v>Low Performer</v>
      </c>
    </row>
    <row r="1602" spans="1:10" x14ac:dyDescent="0.3">
      <c r="A1602" t="s">
        <v>7053</v>
      </c>
      <c r="B1602" t="str">
        <f>IFERROR(INDEX(Raw_Data!Q:Q,MATCH(Product_Master!A1602,Raw_Data!N:N,0)),"NOT FOUND")</f>
        <v>Micro Innovations Wireless Classic Keyboard with Mouse</v>
      </c>
      <c r="C1602" t="str">
        <f>IFERROR(INDEX(Raw_Data!O:O,MATCH(Product_Master!A1602,Raw_Data!N:N,0)),"NOT FOUND")</f>
        <v>Technology</v>
      </c>
      <c r="D1602" t="str">
        <f>IFERROR(INDEX(Raw_Data!P:P,MATCH(Product_Master!A1602,Raw_Data!N:N,0)),"NOT FOUND")</f>
        <v>Accessories</v>
      </c>
      <c r="E1602" s="11">
        <f>AVERAGEIF(Raw_Data!N:N,Product_Master!A1602,Raw_Data!R:R)</f>
        <v>53.981999999999999</v>
      </c>
      <c r="F1602" s="11">
        <f>AVERAGEIF(Raw_Data!N:N,Product_Master!A1602,Raw_Data!U:U)</f>
        <v>4.7984</v>
      </c>
      <c r="G1602">
        <f>SUMIF(Raw_Data!N:N,Product_Master!A1602,Raw_Data!S:S)</f>
        <v>4</v>
      </c>
      <c r="H1602" s="11">
        <f>SUMIF(Raw_Data!N:N,Product_Master!A1602,Raw_Data!R:R)</f>
        <v>107.964</v>
      </c>
      <c r="I1602" s="13">
        <f t="shared" si="48"/>
        <v>8.8888888888888893</v>
      </c>
      <c r="J1602" t="str">
        <f t="shared" si="49"/>
        <v>Low Performer</v>
      </c>
    </row>
    <row r="1603" spans="1:10" x14ac:dyDescent="0.3">
      <c r="A1603" t="s">
        <v>7059</v>
      </c>
      <c r="B1603" t="str">
        <f>IFERROR(INDEX(Raw_Data!Q:Q,MATCH(Product_Master!A1603,Raw_Data!N:N,0)),"NOT FOUND")</f>
        <v>Bush Heritage Pine Collection 5-Shelf Bookcase, Albany Pine Finish, *Special Order</v>
      </c>
      <c r="C1603" t="str">
        <f>IFERROR(INDEX(Raw_Data!O:O,MATCH(Product_Master!A1603,Raw_Data!N:N,0)),"NOT FOUND")</f>
        <v>Furniture</v>
      </c>
      <c r="D1603" t="str">
        <f>IFERROR(INDEX(Raw_Data!P:P,MATCH(Product_Master!A1603,Raw_Data!N:N,0)),"NOT FOUND")</f>
        <v>Bookcases</v>
      </c>
      <c r="E1603" s="11">
        <f>AVERAGEIF(Raw_Data!N:N,Product_Master!A1603,Raw_Data!R:R)</f>
        <v>453.25069999999999</v>
      </c>
      <c r="F1603" s="11">
        <f>AVERAGEIF(Raw_Data!N:N,Product_Master!A1603,Raw_Data!U:U)</f>
        <v>-26.081299999999999</v>
      </c>
      <c r="G1603">
        <f>SUMIF(Raw_Data!N:N,Product_Master!A1603,Raw_Data!S:S)</f>
        <v>34</v>
      </c>
      <c r="H1603" s="11">
        <f>SUMIF(Raw_Data!N:N,Product_Master!A1603,Raw_Data!R:R)</f>
        <v>3626.0056</v>
      </c>
      <c r="I1603" s="13">
        <f t="shared" ref="I1603:I1666" si="50">IF(E1603&gt;0,(F1603/E1603)*100,0)</f>
        <v>-5.7542768273716955</v>
      </c>
      <c r="J1603" t="str">
        <f t="shared" ref="J1603:J1666" si="51">IF(H1603&gt;=1234,"High Performer",IF(H1603&gt;=295,"Medium","Low Performer"))</f>
        <v>High Performer</v>
      </c>
    </row>
    <row r="1604" spans="1:10" x14ac:dyDescent="0.3">
      <c r="A1604" t="s">
        <v>7062</v>
      </c>
      <c r="B1604" t="str">
        <f>IFERROR(INDEX(Raw_Data!Q:Q,MATCH(Product_Master!A1604,Raw_Data!N:N,0)),"NOT FOUND")</f>
        <v>LG G3</v>
      </c>
      <c r="C1604" t="str">
        <f>IFERROR(INDEX(Raw_Data!O:O,MATCH(Product_Master!A1604,Raw_Data!N:N,0)),"NOT FOUND")</f>
        <v>Technology</v>
      </c>
      <c r="D1604" t="str">
        <f>IFERROR(INDEX(Raw_Data!P:P,MATCH(Product_Master!A1604,Raw_Data!N:N,0)),"NOT FOUND")</f>
        <v>Phones</v>
      </c>
      <c r="E1604" s="11">
        <f>AVERAGEIF(Raw_Data!N:N,Product_Master!A1604,Raw_Data!R:R)</f>
        <v>450.77699999999999</v>
      </c>
      <c r="F1604" s="11">
        <f>AVERAGEIF(Raw_Data!N:N,Product_Master!A1604,Raw_Data!U:U)</f>
        <v>102.89475</v>
      </c>
      <c r="G1604">
        <f>SUMIF(Raw_Data!N:N,Product_Master!A1604,Raw_Data!S:S)</f>
        <v>10</v>
      </c>
      <c r="H1604" s="11">
        <f>SUMIF(Raw_Data!N:N,Product_Master!A1604,Raw_Data!R:R)</f>
        <v>1803.1079999999999</v>
      </c>
      <c r="I1604" s="13">
        <f t="shared" si="50"/>
        <v>22.826086956521742</v>
      </c>
      <c r="J1604" t="str">
        <f t="shared" si="51"/>
        <v>High Performer</v>
      </c>
    </row>
    <row r="1605" spans="1:10" x14ac:dyDescent="0.3">
      <c r="A1605" t="s">
        <v>7066</v>
      </c>
      <c r="B1605" t="str">
        <f>IFERROR(INDEX(Raw_Data!Q:Q,MATCH(Product_Master!A1605,Raw_Data!N:N,0)),"NOT FOUND")</f>
        <v>Riverleaf Stik-Withit Designer Note Cubes</v>
      </c>
      <c r="C1605" t="str">
        <f>IFERROR(INDEX(Raw_Data!O:O,MATCH(Product_Master!A1605,Raw_Data!N:N,0)),"NOT FOUND")</f>
        <v>Office Supplies</v>
      </c>
      <c r="D1605" t="str">
        <f>IFERROR(INDEX(Raw_Data!P:P,MATCH(Product_Master!A1605,Raw_Data!N:N,0)),"NOT FOUND")</f>
        <v>Paper</v>
      </c>
      <c r="E1605" s="11">
        <f>AVERAGEIF(Raw_Data!N:N,Product_Master!A1605,Raw_Data!R:R)</f>
        <v>27.363199999999999</v>
      </c>
      <c r="F1605" s="11">
        <f>AVERAGEIF(Raw_Data!N:N,Product_Master!A1605,Raw_Data!U:U)</f>
        <v>11.065999999999999</v>
      </c>
      <c r="G1605">
        <f>SUMIF(Raw_Data!N:N,Product_Master!A1605,Raw_Data!S:S)</f>
        <v>15</v>
      </c>
      <c r="H1605" s="11">
        <f>SUMIF(Raw_Data!N:N,Product_Master!A1605,Raw_Data!R:R)</f>
        <v>136.816</v>
      </c>
      <c r="I1605" s="13">
        <f t="shared" si="50"/>
        <v>40.441176470588232</v>
      </c>
      <c r="J1605" t="str">
        <f t="shared" si="51"/>
        <v>Low Performer</v>
      </c>
    </row>
    <row r="1606" spans="1:10" x14ac:dyDescent="0.3">
      <c r="A1606" t="s">
        <v>7071</v>
      </c>
      <c r="B1606" t="str">
        <f>IFERROR(INDEX(Raw_Data!Q:Q,MATCH(Product_Master!A1606,Raw_Data!N:N,0)),"NOT FOUND")</f>
        <v>HP Office Paper (20Lb. and 87 Bright)</v>
      </c>
      <c r="C1606" t="str">
        <f>IFERROR(INDEX(Raw_Data!O:O,MATCH(Product_Master!A1606,Raw_Data!N:N,0)),"NOT FOUND")</f>
        <v>Office Supplies</v>
      </c>
      <c r="D1606" t="str">
        <f>IFERROR(INDEX(Raw_Data!P:P,MATCH(Product_Master!A1606,Raw_Data!N:N,0)),"NOT FOUND")</f>
        <v>Paper</v>
      </c>
      <c r="E1606" s="11">
        <f>AVERAGEIF(Raw_Data!N:N,Product_Master!A1606,Raw_Data!R:R)</f>
        <v>43.42</v>
      </c>
      <c r="F1606" s="11">
        <f>AVERAGEIF(Raw_Data!N:N,Product_Master!A1606,Raw_Data!U:U)</f>
        <v>19.104800000000001</v>
      </c>
      <c r="G1606">
        <f>SUMIF(Raw_Data!N:N,Product_Master!A1606,Raw_Data!S:S)</f>
        <v>14</v>
      </c>
      <c r="H1606" s="11">
        <f>SUMIF(Raw_Data!N:N,Product_Master!A1606,Raw_Data!R:R)</f>
        <v>86.84</v>
      </c>
      <c r="I1606" s="13">
        <f t="shared" si="50"/>
        <v>44</v>
      </c>
      <c r="J1606" t="str">
        <f t="shared" si="51"/>
        <v>Low Performer</v>
      </c>
    </row>
    <row r="1607" spans="1:10" x14ac:dyDescent="0.3">
      <c r="A1607" t="s">
        <v>7076</v>
      </c>
      <c r="B1607" t="str">
        <f>IFERROR(INDEX(Raw_Data!Q:Q,MATCH(Product_Master!A1607,Raw_Data!N:N,0)),"NOT FOUND")</f>
        <v>Binney &amp; Smith inkTank Erasable Pocket Highlighter, Chisel Tip, Yellow</v>
      </c>
      <c r="C1607" t="str">
        <f>IFERROR(INDEX(Raw_Data!O:O,MATCH(Product_Master!A1607,Raw_Data!N:N,0)),"NOT FOUND")</f>
        <v>Office Supplies</v>
      </c>
      <c r="D1607" t="str">
        <f>IFERROR(INDEX(Raw_Data!P:P,MATCH(Product_Master!A1607,Raw_Data!N:N,0)),"NOT FOUND")</f>
        <v>Art</v>
      </c>
      <c r="E1607" s="11">
        <f>AVERAGEIF(Raw_Data!N:N,Product_Master!A1607,Raw_Data!R:R)</f>
        <v>8.6639999999999997</v>
      </c>
      <c r="F1607" s="11">
        <f>AVERAGEIF(Raw_Data!N:N,Product_Master!A1607,Raw_Data!U:U)</f>
        <v>3.5568000000000004</v>
      </c>
      <c r="G1607">
        <f>SUMIF(Raw_Data!N:N,Product_Master!A1607,Raw_Data!S:S)</f>
        <v>12</v>
      </c>
      <c r="H1607" s="11">
        <f>SUMIF(Raw_Data!N:N,Product_Master!A1607,Raw_Data!R:R)</f>
        <v>25.992000000000001</v>
      </c>
      <c r="I1607" s="13">
        <f t="shared" si="50"/>
        <v>41.052631578947377</v>
      </c>
      <c r="J1607" t="str">
        <f t="shared" si="51"/>
        <v>Low Performer</v>
      </c>
    </row>
    <row r="1608" spans="1:10" x14ac:dyDescent="0.3">
      <c r="A1608" t="s">
        <v>7080</v>
      </c>
      <c r="B1608" t="str">
        <f>IFERROR(INDEX(Raw_Data!Q:Q,MATCH(Product_Master!A1608,Raw_Data!N:N,0)),"NOT FOUND")</f>
        <v>Staple envelope</v>
      </c>
      <c r="C1608" t="str">
        <f>IFERROR(INDEX(Raw_Data!O:O,MATCH(Product_Master!A1608,Raw_Data!N:N,0)),"NOT FOUND")</f>
        <v>Office Supplies</v>
      </c>
      <c r="D1608" t="str">
        <f>IFERROR(INDEX(Raw_Data!P:P,MATCH(Product_Master!A1608,Raw_Data!N:N,0)),"NOT FOUND")</f>
        <v>Envelopes</v>
      </c>
      <c r="E1608" s="11">
        <f>AVERAGEIF(Raw_Data!N:N,Product_Master!A1608,Raw_Data!R:R)</f>
        <v>50.315999999999995</v>
      </c>
      <c r="F1608" s="11">
        <f>AVERAGEIF(Raw_Data!N:N,Product_Master!A1608,Raw_Data!U:U)</f>
        <v>21.204599999999999</v>
      </c>
      <c r="G1608">
        <f>SUMIF(Raw_Data!N:N,Product_Master!A1608,Raw_Data!S:S)</f>
        <v>9</v>
      </c>
      <c r="H1608" s="11">
        <f>SUMIF(Raw_Data!N:N,Product_Master!A1608,Raw_Data!R:R)</f>
        <v>100.63199999999999</v>
      </c>
      <c r="I1608" s="13">
        <f t="shared" si="50"/>
        <v>42.142857142857146</v>
      </c>
      <c r="J1608" t="str">
        <f t="shared" si="51"/>
        <v>Low Performer</v>
      </c>
    </row>
    <row r="1609" spans="1:10" x14ac:dyDescent="0.3">
      <c r="A1609" t="s">
        <v>7093</v>
      </c>
      <c r="B1609" t="str">
        <f>IFERROR(INDEX(Raw_Data!Q:Q,MATCH(Product_Master!A1609,Raw_Data!N:N,0)),"NOT FOUND")</f>
        <v>RCA ViSYS 25423RE1 Corded phone</v>
      </c>
      <c r="C1609" t="str">
        <f>IFERROR(INDEX(Raw_Data!O:O,MATCH(Product_Master!A1609,Raw_Data!N:N,0)),"NOT FOUND")</f>
        <v>Technology</v>
      </c>
      <c r="D1609" t="str">
        <f>IFERROR(INDEX(Raw_Data!P:P,MATCH(Product_Master!A1609,Raw_Data!N:N,0)),"NOT FOUND")</f>
        <v>Phones</v>
      </c>
      <c r="E1609" s="11">
        <f>AVERAGEIF(Raw_Data!N:N,Product_Master!A1609,Raw_Data!R:R)</f>
        <v>159.98400000000001</v>
      </c>
      <c r="F1609" s="11">
        <f>AVERAGEIF(Raw_Data!N:N,Product_Master!A1609,Raw_Data!U:U)</f>
        <v>13.9986</v>
      </c>
      <c r="G1609">
        <f>SUMIF(Raw_Data!N:N,Product_Master!A1609,Raw_Data!S:S)</f>
        <v>2</v>
      </c>
      <c r="H1609" s="11">
        <f>SUMIF(Raw_Data!N:N,Product_Master!A1609,Raw_Data!R:R)</f>
        <v>159.98400000000001</v>
      </c>
      <c r="I1609" s="13">
        <f t="shared" si="50"/>
        <v>8.75</v>
      </c>
      <c r="J1609" t="str">
        <f t="shared" si="51"/>
        <v>Low Performer</v>
      </c>
    </row>
    <row r="1610" spans="1:10" x14ac:dyDescent="0.3">
      <c r="A1610" t="s">
        <v>7099</v>
      </c>
      <c r="B1610" t="str">
        <f>IFERROR(INDEX(Raw_Data!Q:Q,MATCH(Product_Master!A1610,Raw_Data!N:N,0)),"NOT FOUND")</f>
        <v>3M Polarizing Light Filter Sleeves</v>
      </c>
      <c r="C1610" t="str">
        <f>IFERROR(INDEX(Raw_Data!O:O,MATCH(Product_Master!A1610,Raw_Data!N:N,0)),"NOT FOUND")</f>
        <v>Furniture</v>
      </c>
      <c r="D1610" t="str">
        <f>IFERROR(INDEX(Raw_Data!P:P,MATCH(Product_Master!A1610,Raw_Data!N:N,0)),"NOT FOUND")</f>
        <v>Furnishings</v>
      </c>
      <c r="E1610" s="11">
        <f>AVERAGEIF(Raw_Data!N:N,Product_Master!A1610,Raw_Data!R:R)</f>
        <v>54.085000000000001</v>
      </c>
      <c r="F1610" s="11">
        <f>AVERAGEIF(Raw_Data!N:N,Product_Master!A1610,Raw_Data!U:U)</f>
        <v>18.836500000000001</v>
      </c>
      <c r="G1610">
        <f>SUMIF(Raw_Data!N:N,Product_Master!A1610,Raw_Data!S:S)</f>
        <v>14</v>
      </c>
      <c r="H1610" s="11">
        <f>SUMIF(Raw_Data!N:N,Product_Master!A1610,Raw_Data!R:R)</f>
        <v>216.34</v>
      </c>
      <c r="I1610" s="13">
        <f t="shared" si="50"/>
        <v>34.827586206896555</v>
      </c>
      <c r="J1610" t="str">
        <f t="shared" si="51"/>
        <v>Low Performer</v>
      </c>
    </row>
    <row r="1611" spans="1:10" x14ac:dyDescent="0.3">
      <c r="A1611" t="s">
        <v>7104</v>
      </c>
      <c r="B1611" t="str">
        <f>IFERROR(INDEX(Raw_Data!Q:Q,MATCH(Product_Master!A1611,Raw_Data!N:N,0)),"NOT FOUND")</f>
        <v>Newell 348</v>
      </c>
      <c r="C1611" t="str">
        <f>IFERROR(INDEX(Raw_Data!O:O,MATCH(Product_Master!A1611,Raw_Data!N:N,0)),"NOT FOUND")</f>
        <v>Office Supplies</v>
      </c>
      <c r="D1611" t="str">
        <f>IFERROR(INDEX(Raw_Data!P:P,MATCH(Product_Master!A1611,Raw_Data!N:N,0)),"NOT FOUND")</f>
        <v>Art</v>
      </c>
      <c r="E1611" s="11">
        <f>AVERAGEIF(Raw_Data!N:N,Product_Master!A1611,Raw_Data!R:R)</f>
        <v>10.933333333333332</v>
      </c>
      <c r="F1611" s="11">
        <f>AVERAGEIF(Raw_Data!N:N,Product_Master!A1611,Raw_Data!U:U)</f>
        <v>1.6181333333333334</v>
      </c>
      <c r="G1611">
        <f>SUMIF(Raw_Data!N:N,Product_Master!A1611,Raw_Data!S:S)</f>
        <v>24</v>
      </c>
      <c r="H1611" s="11">
        <f>SUMIF(Raw_Data!N:N,Product_Master!A1611,Raw_Data!R:R)</f>
        <v>65.599999999999994</v>
      </c>
      <c r="I1611" s="13">
        <f t="shared" si="50"/>
        <v>14.800000000000002</v>
      </c>
      <c r="J1611" t="str">
        <f t="shared" si="51"/>
        <v>Low Performer</v>
      </c>
    </row>
    <row r="1612" spans="1:10" x14ac:dyDescent="0.3">
      <c r="A1612" t="s">
        <v>7110</v>
      </c>
      <c r="B1612" t="str">
        <f>IFERROR(INDEX(Raw_Data!Q:Q,MATCH(Product_Master!A1612,Raw_Data!N:N,0)),"NOT FOUND")</f>
        <v>Xerox 1928</v>
      </c>
      <c r="C1612" t="str">
        <f>IFERROR(INDEX(Raw_Data!O:O,MATCH(Product_Master!A1612,Raw_Data!N:N,0)),"NOT FOUND")</f>
        <v>Office Supplies</v>
      </c>
      <c r="D1612" t="str">
        <f>IFERROR(INDEX(Raw_Data!P:P,MATCH(Product_Master!A1612,Raw_Data!N:N,0)),"NOT FOUND")</f>
        <v>Paper</v>
      </c>
      <c r="E1612" s="11">
        <f>AVERAGEIF(Raw_Data!N:N,Product_Master!A1612,Raw_Data!R:R)</f>
        <v>31.152000000000001</v>
      </c>
      <c r="F1612" s="11">
        <f>AVERAGEIF(Raw_Data!N:N,Product_Master!A1612,Raw_Data!U:U)</f>
        <v>12.276</v>
      </c>
      <c r="G1612">
        <f>SUMIF(Raw_Data!N:N,Product_Master!A1612,Raw_Data!S:S)</f>
        <v>26</v>
      </c>
      <c r="H1612" s="11">
        <f>SUMIF(Raw_Data!N:N,Product_Master!A1612,Raw_Data!R:R)</f>
        <v>124.608</v>
      </c>
      <c r="I1612" s="13">
        <f t="shared" si="50"/>
        <v>39.406779661016948</v>
      </c>
      <c r="J1612" t="str">
        <f t="shared" si="51"/>
        <v>Low Performer</v>
      </c>
    </row>
    <row r="1613" spans="1:10" x14ac:dyDescent="0.3">
      <c r="A1613" t="s">
        <v>7118</v>
      </c>
      <c r="B1613" t="str">
        <f>IFERROR(INDEX(Raw_Data!Q:Q,MATCH(Product_Master!A1613,Raw_Data!N:N,0)),"NOT FOUND")</f>
        <v>Eldon Expressions Wood and Plastic Desk Accessories, Oak</v>
      </c>
      <c r="C1613" t="str">
        <f>IFERROR(INDEX(Raw_Data!O:O,MATCH(Product_Master!A1613,Raw_Data!N:N,0)),"NOT FOUND")</f>
        <v>Furniture</v>
      </c>
      <c r="D1613" t="str">
        <f>IFERROR(INDEX(Raw_Data!P:P,MATCH(Product_Master!A1613,Raw_Data!N:N,0)),"NOT FOUND")</f>
        <v>Furnishings</v>
      </c>
      <c r="E1613" s="11">
        <f>AVERAGEIF(Raw_Data!N:N,Product_Master!A1613,Raw_Data!R:R)</f>
        <v>29.940000000000005</v>
      </c>
      <c r="F1613" s="11">
        <f>AVERAGEIF(Raw_Data!N:N,Product_Master!A1613,Raw_Data!U:U)</f>
        <v>8.3831999999999987</v>
      </c>
      <c r="G1613">
        <f>SUMIF(Raw_Data!N:N,Product_Master!A1613,Raw_Data!S:S)</f>
        <v>15</v>
      </c>
      <c r="H1613" s="11">
        <f>SUMIF(Raw_Data!N:N,Product_Master!A1613,Raw_Data!R:R)</f>
        <v>149.70000000000002</v>
      </c>
      <c r="I1613" s="13">
        <f t="shared" si="50"/>
        <v>27.999999999999993</v>
      </c>
      <c r="J1613" t="str">
        <f t="shared" si="51"/>
        <v>Low Performer</v>
      </c>
    </row>
    <row r="1614" spans="1:10" x14ac:dyDescent="0.3">
      <c r="A1614" t="s">
        <v>7126</v>
      </c>
      <c r="B1614" t="str">
        <f>IFERROR(INDEX(Raw_Data!Q:Q,MATCH(Product_Master!A1614,Raw_Data!N:N,0)),"NOT FOUND")</f>
        <v>Black &amp; Decker Filter for Double Action Dustbuster Cordless Vac BLDV7210</v>
      </c>
      <c r="C1614" t="str">
        <f>IFERROR(INDEX(Raw_Data!O:O,MATCH(Product_Master!A1614,Raw_Data!N:N,0)),"NOT FOUND")</f>
        <v>Office Supplies</v>
      </c>
      <c r="D1614" t="str">
        <f>IFERROR(INDEX(Raw_Data!P:P,MATCH(Product_Master!A1614,Raw_Data!N:N,0)),"NOT FOUND")</f>
        <v>Appliances</v>
      </c>
      <c r="E1614" s="11">
        <f>AVERAGEIF(Raw_Data!N:N,Product_Master!A1614,Raw_Data!R:R)</f>
        <v>38.31433333333333</v>
      </c>
      <c r="F1614" s="11">
        <f>AVERAGEIF(Raw_Data!N:N,Product_Master!A1614,Raw_Data!U:U)</f>
        <v>8.9493333333333336</v>
      </c>
      <c r="G1614">
        <f>SUMIF(Raw_Data!N:N,Product_Master!A1614,Raw_Data!S:S)</f>
        <v>28</v>
      </c>
      <c r="H1614" s="11">
        <f>SUMIF(Raw_Data!N:N,Product_Master!A1614,Raw_Data!R:R)</f>
        <v>229.886</v>
      </c>
      <c r="I1614" s="13">
        <f t="shared" si="50"/>
        <v>23.357664233576646</v>
      </c>
      <c r="J1614" t="str">
        <f t="shared" si="51"/>
        <v>Low Performer</v>
      </c>
    </row>
    <row r="1615" spans="1:10" x14ac:dyDescent="0.3">
      <c r="A1615" t="s">
        <v>7131</v>
      </c>
      <c r="B1615" t="str">
        <f>IFERROR(INDEX(Raw_Data!Q:Q,MATCH(Product_Master!A1615,Raw_Data!N:N,0)),"NOT FOUND")</f>
        <v>Ultra Door Kickplate, 8"H x 34"W</v>
      </c>
      <c r="C1615" t="str">
        <f>IFERROR(INDEX(Raw_Data!O:O,MATCH(Product_Master!A1615,Raw_Data!N:N,0)),"NOT FOUND")</f>
        <v>Furniture</v>
      </c>
      <c r="D1615" t="str">
        <f>IFERROR(INDEX(Raw_Data!P:P,MATCH(Product_Master!A1615,Raw_Data!N:N,0)),"NOT FOUND")</f>
        <v>Furnishings</v>
      </c>
      <c r="E1615" s="11">
        <f>AVERAGEIF(Raw_Data!N:N,Product_Master!A1615,Raw_Data!R:R)</f>
        <v>79.12</v>
      </c>
      <c r="F1615" s="11">
        <f>AVERAGEIF(Raw_Data!N:N,Product_Master!A1615,Raw_Data!U:U)</f>
        <v>13.846</v>
      </c>
      <c r="G1615">
        <f>SUMIF(Raw_Data!N:N,Product_Master!A1615,Raw_Data!S:S)</f>
        <v>10</v>
      </c>
      <c r="H1615" s="11">
        <f>SUMIF(Raw_Data!N:N,Product_Master!A1615,Raw_Data!R:R)</f>
        <v>158.24</v>
      </c>
      <c r="I1615" s="13">
        <f t="shared" si="50"/>
        <v>17.5</v>
      </c>
      <c r="J1615" t="str">
        <f t="shared" si="51"/>
        <v>Low Performer</v>
      </c>
    </row>
    <row r="1616" spans="1:10" x14ac:dyDescent="0.3">
      <c r="A1616" t="s">
        <v>7140</v>
      </c>
      <c r="B1616" t="str">
        <f>IFERROR(INDEX(Raw_Data!Q:Q,MATCH(Product_Master!A1616,Raw_Data!N:N,0)),"NOT FOUND")</f>
        <v>Boston 1900 Electric Pencil Sharpener</v>
      </c>
      <c r="C1616" t="str">
        <f>IFERROR(INDEX(Raw_Data!O:O,MATCH(Product_Master!A1616,Raw_Data!N:N,0)),"NOT FOUND")</f>
        <v>Office Supplies</v>
      </c>
      <c r="D1616" t="str">
        <f>IFERROR(INDEX(Raw_Data!P:P,MATCH(Product_Master!A1616,Raw_Data!N:N,0)),"NOT FOUND")</f>
        <v>Art</v>
      </c>
      <c r="E1616" s="11">
        <f>AVERAGEIF(Raw_Data!N:N,Product_Master!A1616,Raw_Data!R:R)</f>
        <v>14.98</v>
      </c>
      <c r="F1616" s="11">
        <f>AVERAGEIF(Raw_Data!N:N,Product_Master!A1616,Raw_Data!U:U)</f>
        <v>4.4939999999999998</v>
      </c>
      <c r="G1616">
        <f>SUMIF(Raw_Data!N:N,Product_Master!A1616,Raw_Data!S:S)</f>
        <v>1</v>
      </c>
      <c r="H1616" s="11">
        <f>SUMIF(Raw_Data!N:N,Product_Master!A1616,Raw_Data!R:R)</f>
        <v>14.98</v>
      </c>
      <c r="I1616" s="13">
        <f t="shared" si="50"/>
        <v>30</v>
      </c>
      <c r="J1616" t="str">
        <f t="shared" si="51"/>
        <v>Low Performer</v>
      </c>
    </row>
    <row r="1617" spans="1:10" x14ac:dyDescent="0.3">
      <c r="A1617" t="s">
        <v>7144</v>
      </c>
      <c r="B1617" t="str">
        <f>IFERROR(INDEX(Raw_Data!Q:Q,MATCH(Product_Master!A1617,Raw_Data!N:N,0)),"NOT FOUND")</f>
        <v>WD My Passport Ultra 1TB Portable External Hard Drive</v>
      </c>
      <c r="C1617" t="str">
        <f>IFERROR(INDEX(Raw_Data!O:O,MATCH(Product_Master!A1617,Raw_Data!N:N,0)),"NOT FOUND")</f>
        <v>Technology</v>
      </c>
      <c r="D1617" t="str">
        <f>IFERROR(INDEX(Raw_Data!P:P,MATCH(Product_Master!A1617,Raw_Data!N:N,0)),"NOT FOUND")</f>
        <v>Accessories</v>
      </c>
      <c r="E1617" s="11">
        <f>AVERAGEIF(Raw_Data!N:N,Product_Master!A1617,Raw_Data!R:R)</f>
        <v>167.9</v>
      </c>
      <c r="F1617" s="11">
        <f>AVERAGEIF(Raw_Data!N:N,Product_Master!A1617,Raw_Data!U:U)</f>
        <v>5.6349999999999989</v>
      </c>
      <c r="G1617">
        <f>SUMIF(Raw_Data!N:N,Product_Master!A1617,Raw_Data!S:S)</f>
        <v>17</v>
      </c>
      <c r="H1617" s="11">
        <f>SUMIF(Raw_Data!N:N,Product_Master!A1617,Raw_Data!R:R)</f>
        <v>1007.4000000000001</v>
      </c>
      <c r="I1617" s="13">
        <f t="shared" si="50"/>
        <v>3.356164383561643</v>
      </c>
      <c r="J1617" t="str">
        <f t="shared" si="51"/>
        <v>Medium</v>
      </c>
    </row>
    <row r="1618" spans="1:10" x14ac:dyDescent="0.3">
      <c r="A1618" t="s">
        <v>7147</v>
      </c>
      <c r="B1618" t="str">
        <f>IFERROR(INDEX(Raw_Data!Q:Q,MATCH(Product_Master!A1618,Raw_Data!N:N,0)),"NOT FOUND")</f>
        <v>Canon PC170 Desktop Personal Copier</v>
      </c>
      <c r="C1618" t="str">
        <f>IFERROR(INDEX(Raw_Data!O:O,MATCH(Product_Master!A1618,Raw_Data!N:N,0)),"NOT FOUND")</f>
        <v>Technology</v>
      </c>
      <c r="D1618" t="str">
        <f>IFERROR(INDEX(Raw_Data!P:P,MATCH(Product_Master!A1618,Raw_Data!N:N,0)),"NOT FOUND")</f>
        <v>Machines</v>
      </c>
      <c r="E1618" s="11">
        <f>AVERAGEIF(Raw_Data!N:N,Product_Master!A1618,Raw_Data!R:R)</f>
        <v>287.91000000000003</v>
      </c>
      <c r="F1618" s="11">
        <f>AVERAGEIF(Raw_Data!N:N,Product_Master!A1618,Raw_Data!U:U)</f>
        <v>33.589500000000001</v>
      </c>
      <c r="G1618">
        <f>SUMIF(Raw_Data!N:N,Product_Master!A1618,Raw_Data!S:S)</f>
        <v>6</v>
      </c>
      <c r="H1618" s="11">
        <f>SUMIF(Raw_Data!N:N,Product_Master!A1618,Raw_Data!R:R)</f>
        <v>575.82000000000005</v>
      </c>
      <c r="I1618" s="13">
        <f t="shared" si="50"/>
        <v>11.666666666666666</v>
      </c>
      <c r="J1618" t="str">
        <f t="shared" si="51"/>
        <v>Medium</v>
      </c>
    </row>
    <row r="1619" spans="1:10" x14ac:dyDescent="0.3">
      <c r="A1619" t="s">
        <v>7152</v>
      </c>
      <c r="B1619" t="str">
        <f>IFERROR(INDEX(Raw_Data!Q:Q,MATCH(Product_Master!A1619,Raw_Data!N:N,0)),"NOT FOUND")</f>
        <v>Memorex 25GB 6X Branded Blu-Ray Recordable Disc, 15/Pack</v>
      </c>
      <c r="C1619" t="str">
        <f>IFERROR(INDEX(Raw_Data!O:O,MATCH(Product_Master!A1619,Raw_Data!N:N,0)),"NOT FOUND")</f>
        <v>Technology</v>
      </c>
      <c r="D1619" t="str">
        <f>IFERROR(INDEX(Raw_Data!P:P,MATCH(Product_Master!A1619,Raw_Data!N:N,0)),"NOT FOUND")</f>
        <v>Accessories</v>
      </c>
      <c r="E1619" s="11">
        <f>AVERAGEIF(Raw_Data!N:N,Product_Master!A1619,Raw_Data!R:R)</f>
        <v>74.756</v>
      </c>
      <c r="F1619" s="11">
        <f>AVERAGEIF(Raw_Data!N:N,Product_Master!A1619,Raw_Data!U:U)</f>
        <v>4.961079999999999</v>
      </c>
      <c r="G1619">
        <f>SUMIF(Raw_Data!N:N,Product_Master!A1619,Raw_Data!S:S)</f>
        <v>26</v>
      </c>
      <c r="H1619" s="11">
        <f>SUMIF(Raw_Data!N:N,Product_Master!A1619,Raw_Data!R:R)</f>
        <v>373.78000000000003</v>
      </c>
      <c r="I1619" s="13">
        <f t="shared" si="50"/>
        <v>6.6363636363636349</v>
      </c>
      <c r="J1619" t="str">
        <f t="shared" si="51"/>
        <v>Medium</v>
      </c>
    </row>
    <row r="1620" spans="1:10" x14ac:dyDescent="0.3">
      <c r="A1620" t="s">
        <v>7156</v>
      </c>
      <c r="B1620" t="str">
        <f>IFERROR(INDEX(Raw_Data!Q:Q,MATCH(Product_Master!A1620,Raw_Data!N:N,0)),"NOT FOUND")</f>
        <v>Howard Miller 11-1/2" Diameter Brentwood Wall Clock</v>
      </c>
      <c r="C1620" t="str">
        <f>IFERROR(INDEX(Raw_Data!O:O,MATCH(Product_Master!A1620,Raw_Data!N:N,0)),"NOT FOUND")</f>
        <v>Furniture</v>
      </c>
      <c r="D1620" t="str">
        <f>IFERROR(INDEX(Raw_Data!P:P,MATCH(Product_Master!A1620,Raw_Data!N:N,0)),"NOT FOUND")</f>
        <v>Furnishings</v>
      </c>
      <c r="E1620" s="11">
        <f>AVERAGEIF(Raw_Data!N:N,Product_Master!A1620,Raw_Data!R:R)</f>
        <v>170.36349999999999</v>
      </c>
      <c r="F1620" s="11">
        <f>AVERAGEIF(Raw_Data!N:N,Product_Master!A1620,Raw_Data!U:U)</f>
        <v>64.048050000000003</v>
      </c>
      <c r="G1620">
        <f>SUMIF(Raw_Data!N:N,Product_Master!A1620,Raw_Data!S:S)</f>
        <v>17</v>
      </c>
      <c r="H1620" s="11">
        <f>SUMIF(Raw_Data!N:N,Product_Master!A1620,Raw_Data!R:R)</f>
        <v>681.45399999999995</v>
      </c>
      <c r="I1620" s="13">
        <f t="shared" si="50"/>
        <v>37.594936708860764</v>
      </c>
      <c r="J1620" t="str">
        <f t="shared" si="51"/>
        <v>Medium</v>
      </c>
    </row>
    <row r="1621" spans="1:10" x14ac:dyDescent="0.3">
      <c r="A1621" t="s">
        <v>7162</v>
      </c>
      <c r="B1621" t="str">
        <f>IFERROR(INDEX(Raw_Data!Q:Q,MATCH(Product_Master!A1621,Raw_Data!N:N,0)),"NOT FOUND")</f>
        <v>Xerox 1890</v>
      </c>
      <c r="C1621" t="str">
        <f>IFERROR(INDEX(Raw_Data!O:O,MATCH(Product_Master!A1621,Raw_Data!N:N,0)),"NOT FOUND")</f>
        <v>Office Supplies</v>
      </c>
      <c r="D1621" t="str">
        <f>IFERROR(INDEX(Raw_Data!P:P,MATCH(Product_Master!A1621,Raw_Data!N:N,0)),"NOT FOUND")</f>
        <v>Paper</v>
      </c>
      <c r="E1621" s="11">
        <f>AVERAGEIF(Raw_Data!N:N,Product_Master!A1621,Raw_Data!R:R)</f>
        <v>122.35</v>
      </c>
      <c r="F1621" s="11">
        <f>AVERAGEIF(Raw_Data!N:N,Product_Master!A1621,Raw_Data!U:U)</f>
        <v>61.174999999999997</v>
      </c>
      <c r="G1621">
        <f>SUMIF(Raw_Data!N:N,Product_Master!A1621,Raw_Data!S:S)</f>
        <v>5</v>
      </c>
      <c r="H1621" s="11">
        <f>SUMIF(Raw_Data!N:N,Product_Master!A1621,Raw_Data!R:R)</f>
        <v>244.7</v>
      </c>
      <c r="I1621" s="13">
        <f t="shared" si="50"/>
        <v>50</v>
      </c>
      <c r="J1621" t="str">
        <f t="shared" si="51"/>
        <v>Low Performer</v>
      </c>
    </row>
    <row r="1622" spans="1:10" x14ac:dyDescent="0.3">
      <c r="A1622" t="s">
        <v>7168</v>
      </c>
      <c r="B1622" t="str">
        <f>IFERROR(INDEX(Raw_Data!Q:Q,MATCH(Product_Master!A1622,Raw_Data!N:N,0)),"NOT FOUND")</f>
        <v>Jackery Bar Premium Fast-charging Portable Charger</v>
      </c>
      <c r="C1622" t="str">
        <f>IFERROR(INDEX(Raw_Data!O:O,MATCH(Product_Master!A1622,Raw_Data!N:N,0)),"NOT FOUND")</f>
        <v>Technology</v>
      </c>
      <c r="D1622" t="str">
        <f>IFERROR(INDEX(Raw_Data!P:P,MATCH(Product_Master!A1622,Raw_Data!N:N,0)),"NOT FOUND")</f>
        <v>Phones</v>
      </c>
      <c r="E1622" s="11">
        <f>AVERAGEIF(Raw_Data!N:N,Product_Master!A1622,Raw_Data!R:R)</f>
        <v>116.80499999999999</v>
      </c>
      <c r="F1622" s="11">
        <f>AVERAGEIF(Raw_Data!N:N,Product_Master!A1622,Raw_Data!U:U)</f>
        <v>48.069749999999999</v>
      </c>
      <c r="G1622">
        <f>SUMIF(Raw_Data!N:N,Product_Master!A1622,Raw_Data!S:S)</f>
        <v>18</v>
      </c>
      <c r="H1622" s="11">
        <f>SUMIF(Raw_Data!N:N,Product_Master!A1622,Raw_Data!R:R)</f>
        <v>467.21999999999997</v>
      </c>
      <c r="I1622" s="13">
        <f t="shared" si="50"/>
        <v>41.15384615384616</v>
      </c>
      <c r="J1622" t="str">
        <f t="shared" si="51"/>
        <v>Medium</v>
      </c>
    </row>
    <row r="1623" spans="1:10" x14ac:dyDescent="0.3">
      <c r="A1623" t="s">
        <v>7184</v>
      </c>
      <c r="B1623" t="str">
        <f>IFERROR(INDEX(Raw_Data!Q:Q,MATCH(Product_Master!A1623,Raw_Data!N:N,0)),"NOT FOUND")</f>
        <v>Permanent Self-Adhesive File Folder Labels for Typewriters, 1 1/8 x 3 1/2, White</v>
      </c>
      <c r="C1623" t="str">
        <f>IFERROR(INDEX(Raw_Data!O:O,MATCH(Product_Master!A1623,Raw_Data!N:N,0)),"NOT FOUND")</f>
        <v>Office Supplies</v>
      </c>
      <c r="D1623" t="str">
        <f>IFERROR(INDEX(Raw_Data!P:P,MATCH(Product_Master!A1623,Raw_Data!N:N,0)),"NOT FOUND")</f>
        <v>Labels</v>
      </c>
      <c r="E1623" s="11">
        <f>AVERAGEIF(Raw_Data!N:N,Product_Master!A1623,Raw_Data!R:R)</f>
        <v>25.62</v>
      </c>
      <c r="F1623" s="11">
        <f>AVERAGEIF(Raw_Data!N:N,Product_Master!A1623,Raw_Data!U:U)</f>
        <v>9.1770000000000014</v>
      </c>
      <c r="G1623">
        <f>SUMIF(Raw_Data!N:N,Product_Master!A1623,Raw_Data!S:S)</f>
        <v>29</v>
      </c>
      <c r="H1623" s="11">
        <f>SUMIF(Raw_Data!N:N,Product_Master!A1623,Raw_Data!R:R)</f>
        <v>153.72</v>
      </c>
      <c r="I1623" s="13">
        <f t="shared" si="50"/>
        <v>35.819672131147549</v>
      </c>
      <c r="J1623" t="str">
        <f t="shared" si="51"/>
        <v>Low Performer</v>
      </c>
    </row>
    <row r="1624" spans="1:10" x14ac:dyDescent="0.3">
      <c r="A1624" t="s">
        <v>7192</v>
      </c>
      <c r="B1624" t="str">
        <f>IFERROR(INDEX(Raw_Data!Q:Q,MATCH(Product_Master!A1624,Raw_Data!N:N,0)),"NOT FOUND")</f>
        <v>Prang Drawing Pencil Set</v>
      </c>
      <c r="C1624" t="str">
        <f>IFERROR(INDEX(Raw_Data!O:O,MATCH(Product_Master!A1624,Raw_Data!N:N,0)),"NOT FOUND")</f>
        <v>Office Supplies</v>
      </c>
      <c r="D1624" t="str">
        <f>IFERROR(INDEX(Raw_Data!P:P,MATCH(Product_Master!A1624,Raw_Data!N:N,0)),"NOT FOUND")</f>
        <v>Art</v>
      </c>
      <c r="E1624" s="11">
        <f>AVERAGEIF(Raw_Data!N:N,Product_Master!A1624,Raw_Data!R:R)</f>
        <v>14.039</v>
      </c>
      <c r="F1624" s="11">
        <f>AVERAGEIF(Raw_Data!N:N,Product_Master!A1624,Raw_Data!U:U)</f>
        <v>2.8773</v>
      </c>
      <c r="G1624">
        <f>SUMIF(Raw_Data!N:N,Product_Master!A1624,Raw_Data!S:S)</f>
        <v>22</v>
      </c>
      <c r="H1624" s="11">
        <f>SUMIF(Raw_Data!N:N,Product_Master!A1624,Raw_Data!R:R)</f>
        <v>56.155999999999999</v>
      </c>
      <c r="I1624" s="13">
        <f t="shared" si="50"/>
        <v>20.495049504950497</v>
      </c>
      <c r="J1624" t="str">
        <f t="shared" si="51"/>
        <v>Low Performer</v>
      </c>
    </row>
    <row r="1625" spans="1:10" x14ac:dyDescent="0.3">
      <c r="A1625" t="s">
        <v>7194</v>
      </c>
      <c r="B1625" t="str">
        <f>IFERROR(INDEX(Raw_Data!Q:Q,MATCH(Product_Master!A1625,Raw_Data!N:N,0)),"NOT FOUND")</f>
        <v>Cisco IP Phone 7961G VoIP phone - Dark gray</v>
      </c>
      <c r="C1625" t="str">
        <f>IFERROR(INDEX(Raw_Data!O:O,MATCH(Product_Master!A1625,Raw_Data!N:N,0)),"NOT FOUND")</f>
        <v>Technology</v>
      </c>
      <c r="D1625" t="str">
        <f>IFERROR(INDEX(Raw_Data!P:P,MATCH(Product_Master!A1625,Raw_Data!N:N,0)),"NOT FOUND")</f>
        <v>Phones</v>
      </c>
      <c r="E1625" s="11">
        <f>AVERAGEIF(Raw_Data!N:N,Product_Master!A1625,Raw_Data!R:R)</f>
        <v>462.23</v>
      </c>
      <c r="F1625" s="11">
        <f>AVERAGEIF(Raw_Data!N:N,Product_Master!A1625,Raw_Data!U:U)</f>
        <v>76.132000000000005</v>
      </c>
      <c r="G1625">
        <f>SUMIF(Raw_Data!N:N,Product_Master!A1625,Raw_Data!S:S)</f>
        <v>12</v>
      </c>
      <c r="H1625" s="11">
        <f>SUMIF(Raw_Data!N:N,Product_Master!A1625,Raw_Data!R:R)</f>
        <v>1386.69</v>
      </c>
      <c r="I1625" s="13">
        <f t="shared" si="50"/>
        <v>16.470588235294116</v>
      </c>
      <c r="J1625" t="str">
        <f t="shared" si="51"/>
        <v>High Performer</v>
      </c>
    </row>
    <row r="1626" spans="1:10" x14ac:dyDescent="0.3">
      <c r="A1626" t="s">
        <v>7209</v>
      </c>
      <c r="B1626" t="str">
        <f>IFERROR(INDEX(Raw_Data!Q:Q,MATCH(Product_Master!A1626,Raw_Data!N:N,0)),"NOT FOUND")</f>
        <v>Hon Metal Bookcases, Gray</v>
      </c>
      <c r="C1626" t="str">
        <f>IFERROR(INDEX(Raw_Data!O:O,MATCH(Product_Master!A1626,Raw_Data!N:N,0)),"NOT FOUND")</f>
        <v>Furniture</v>
      </c>
      <c r="D1626" t="str">
        <f>IFERROR(INDEX(Raw_Data!P:P,MATCH(Product_Master!A1626,Raw_Data!N:N,0)),"NOT FOUND")</f>
        <v>Bookcases</v>
      </c>
      <c r="E1626" s="11">
        <f>AVERAGEIF(Raw_Data!N:N,Product_Master!A1626,Raw_Data!R:R)</f>
        <v>425.88</v>
      </c>
      <c r="F1626" s="11">
        <f>AVERAGEIF(Raw_Data!N:N,Product_Master!A1626,Raw_Data!U:U)</f>
        <v>114.9876</v>
      </c>
      <c r="G1626">
        <f>SUMIF(Raw_Data!N:N,Product_Master!A1626,Raw_Data!S:S)</f>
        <v>12</v>
      </c>
      <c r="H1626" s="11">
        <f>SUMIF(Raw_Data!N:N,Product_Master!A1626,Raw_Data!R:R)</f>
        <v>851.76</v>
      </c>
      <c r="I1626" s="13">
        <f t="shared" si="50"/>
        <v>27</v>
      </c>
      <c r="J1626" t="str">
        <f t="shared" si="51"/>
        <v>Medium</v>
      </c>
    </row>
    <row r="1627" spans="1:10" x14ac:dyDescent="0.3">
      <c r="A1627" t="s">
        <v>7215</v>
      </c>
      <c r="B1627" t="str">
        <f>IFERROR(INDEX(Raw_Data!Q:Q,MATCH(Product_Master!A1627,Raw_Data!N:N,0)),"NOT FOUND")</f>
        <v>Ibico EPK-21 Electric Binding System</v>
      </c>
      <c r="C1627" t="str">
        <f>IFERROR(INDEX(Raw_Data!O:O,MATCH(Product_Master!A1627,Raw_Data!N:N,0)),"NOT FOUND")</f>
        <v>Office Supplies</v>
      </c>
      <c r="D1627" t="str">
        <f>IFERROR(INDEX(Raw_Data!P:P,MATCH(Product_Master!A1627,Raw_Data!N:N,0)),"NOT FOUND")</f>
        <v>Binders</v>
      </c>
      <c r="E1627" s="11">
        <f>AVERAGEIF(Raw_Data!N:N,Product_Master!A1627,Raw_Data!R:R)</f>
        <v>5291.9720000000007</v>
      </c>
      <c r="F1627" s="11">
        <f>AVERAGEIF(Raw_Data!N:N,Product_Master!A1627,Raw_Data!U:U)</f>
        <v>1115.0941</v>
      </c>
      <c r="G1627">
        <f>SUMIF(Raw_Data!N:N,Product_Master!A1627,Raw_Data!S:S)</f>
        <v>13</v>
      </c>
      <c r="H1627" s="11">
        <f>SUMIF(Raw_Data!N:N,Product_Master!A1627,Raw_Data!R:R)</f>
        <v>15875.916000000001</v>
      </c>
      <c r="I1627" s="13">
        <f t="shared" si="50"/>
        <v>21.071428571428569</v>
      </c>
      <c r="J1627" t="str">
        <f t="shared" si="51"/>
        <v>High Performer</v>
      </c>
    </row>
    <row r="1628" spans="1:10" x14ac:dyDescent="0.3">
      <c r="A1628" t="s">
        <v>7218</v>
      </c>
      <c r="B1628" t="str">
        <f>IFERROR(INDEX(Raw_Data!Q:Q,MATCH(Product_Master!A1628,Raw_Data!N:N,0)),"NOT FOUND")</f>
        <v>Holmes Visible Mist Ultrasonic Humidifier with 2.3-Gallon Output per Day, Replacement Filter</v>
      </c>
      <c r="C1628" t="str">
        <f>IFERROR(INDEX(Raw_Data!O:O,MATCH(Product_Master!A1628,Raw_Data!N:N,0)),"NOT FOUND")</f>
        <v>Office Supplies</v>
      </c>
      <c r="D1628" t="str">
        <f>IFERROR(INDEX(Raw_Data!P:P,MATCH(Product_Master!A1628,Raw_Data!N:N,0)),"NOT FOUND")</f>
        <v>Appliances</v>
      </c>
      <c r="E1628" s="11">
        <f>AVERAGEIF(Raw_Data!N:N,Product_Master!A1628,Raw_Data!R:R)</f>
        <v>23.772000000000002</v>
      </c>
      <c r="F1628" s="11">
        <f>AVERAGEIF(Raw_Data!N:N,Product_Master!A1628,Raw_Data!U:U)</f>
        <v>5.0940000000000003</v>
      </c>
      <c r="G1628">
        <f>SUMIF(Raw_Data!N:N,Product_Master!A1628,Raw_Data!S:S)</f>
        <v>5</v>
      </c>
      <c r="H1628" s="11">
        <f>SUMIF(Raw_Data!N:N,Product_Master!A1628,Raw_Data!R:R)</f>
        <v>47.544000000000004</v>
      </c>
      <c r="I1628" s="13">
        <f t="shared" si="50"/>
        <v>21.428571428571427</v>
      </c>
      <c r="J1628" t="str">
        <f t="shared" si="51"/>
        <v>Low Performer</v>
      </c>
    </row>
    <row r="1629" spans="1:10" x14ac:dyDescent="0.3">
      <c r="A1629" t="s">
        <v>7227</v>
      </c>
      <c r="B1629" t="str">
        <f>IFERROR(INDEX(Raw_Data!Q:Q,MATCH(Product_Master!A1629,Raw_Data!N:N,0)),"NOT FOUND")</f>
        <v>Rush Hierlooms Collection Rich Wood Bookcases</v>
      </c>
      <c r="C1629" t="str">
        <f>IFERROR(INDEX(Raw_Data!O:O,MATCH(Product_Master!A1629,Raw_Data!N:N,0)),"NOT FOUND")</f>
        <v>Furniture</v>
      </c>
      <c r="D1629" t="str">
        <f>IFERROR(INDEX(Raw_Data!P:P,MATCH(Product_Master!A1629,Raw_Data!N:N,0)),"NOT FOUND")</f>
        <v>Bookcases</v>
      </c>
      <c r="E1629" s="11">
        <f>AVERAGEIF(Raw_Data!N:N,Product_Master!A1629,Raw_Data!R:R)</f>
        <v>244.68959999999998</v>
      </c>
      <c r="F1629" s="11">
        <f>AVERAGEIF(Raw_Data!N:N,Product_Master!A1629,Raw_Data!U:U)</f>
        <v>-35.415599999999998</v>
      </c>
      <c r="G1629">
        <f>SUMIF(Raw_Data!N:N,Product_Master!A1629,Raw_Data!S:S)</f>
        <v>4</v>
      </c>
      <c r="H1629" s="11">
        <f>SUMIF(Raw_Data!N:N,Product_Master!A1629,Raw_Data!R:R)</f>
        <v>489.37919999999997</v>
      </c>
      <c r="I1629" s="13">
        <f t="shared" si="50"/>
        <v>-14.473684210526317</v>
      </c>
      <c r="J1629" t="str">
        <f t="shared" si="51"/>
        <v>Medium</v>
      </c>
    </row>
    <row r="1630" spans="1:10" x14ac:dyDescent="0.3">
      <c r="A1630" t="s">
        <v>7233</v>
      </c>
      <c r="B1630" t="str">
        <f>IFERROR(INDEX(Raw_Data!Q:Q,MATCH(Product_Master!A1630,Raw_Data!N:N,0)),"NOT FOUND")</f>
        <v>Kingston Digital DataTraveler 8GB USB 2.0</v>
      </c>
      <c r="C1630" t="str">
        <f>IFERROR(INDEX(Raw_Data!O:O,MATCH(Product_Master!A1630,Raw_Data!N:N,0)),"NOT FOUND")</f>
        <v>Technology</v>
      </c>
      <c r="D1630" t="str">
        <f>IFERROR(INDEX(Raw_Data!P:P,MATCH(Product_Master!A1630,Raw_Data!N:N,0)),"NOT FOUND")</f>
        <v>Accessories</v>
      </c>
      <c r="E1630" s="11">
        <f>AVERAGEIF(Raw_Data!N:N,Product_Master!A1630,Raw_Data!R:R)</f>
        <v>14.676666666666668</v>
      </c>
      <c r="F1630" s="11">
        <f>AVERAGEIF(Raw_Data!N:N,Product_Master!A1630,Raw_Data!U:U)</f>
        <v>-0.67433333333333323</v>
      </c>
      <c r="G1630">
        <f>SUMIF(Raw_Data!N:N,Product_Master!A1630,Raw_Data!S:S)</f>
        <v>9</v>
      </c>
      <c r="H1630" s="11">
        <f>SUMIF(Raw_Data!N:N,Product_Master!A1630,Raw_Data!R:R)</f>
        <v>44.03</v>
      </c>
      <c r="I1630" s="13">
        <f t="shared" si="50"/>
        <v>-4.5945945945945939</v>
      </c>
      <c r="J1630" t="str">
        <f t="shared" si="51"/>
        <v>Low Performer</v>
      </c>
    </row>
    <row r="1631" spans="1:10" x14ac:dyDescent="0.3">
      <c r="A1631" t="s">
        <v>7240</v>
      </c>
      <c r="B1631" t="str">
        <f>IFERROR(INDEX(Raw_Data!Q:Q,MATCH(Product_Master!A1631,Raw_Data!N:N,0)),"NOT FOUND")</f>
        <v>HP Designjet T520 Inkjet Large Format Printer - 24" Color</v>
      </c>
      <c r="C1631" t="str">
        <f>IFERROR(INDEX(Raw_Data!O:O,MATCH(Product_Master!A1631,Raw_Data!N:N,0)),"NOT FOUND")</f>
        <v>Technology</v>
      </c>
      <c r="D1631" t="str">
        <f>IFERROR(INDEX(Raw_Data!P:P,MATCH(Product_Master!A1631,Raw_Data!N:N,0)),"NOT FOUND")</f>
        <v>Machines</v>
      </c>
      <c r="E1631" s="11">
        <f>AVERAGEIF(Raw_Data!N:N,Product_Master!A1631,Raw_Data!R:R)</f>
        <v>6124.9650000000001</v>
      </c>
      <c r="F1631" s="11">
        <f>AVERAGEIF(Raw_Data!N:N,Product_Master!A1631,Raw_Data!U:U)</f>
        <v>1364.9921999999999</v>
      </c>
      <c r="G1631">
        <f>SUMIF(Raw_Data!N:N,Product_Master!A1631,Raw_Data!S:S)</f>
        <v>12</v>
      </c>
      <c r="H1631" s="11">
        <f>SUMIF(Raw_Data!N:N,Product_Master!A1631,Raw_Data!R:R)</f>
        <v>18374.895</v>
      </c>
      <c r="I1631" s="13">
        <f t="shared" si="50"/>
        <v>22.285714285714285</v>
      </c>
      <c r="J1631" t="str">
        <f t="shared" si="51"/>
        <v>High Performer</v>
      </c>
    </row>
    <row r="1632" spans="1:10" x14ac:dyDescent="0.3">
      <c r="A1632" t="s">
        <v>7256</v>
      </c>
      <c r="B1632" t="str">
        <f>IFERROR(INDEX(Raw_Data!Q:Q,MATCH(Product_Master!A1632,Raw_Data!N:N,0)),"NOT FOUND")</f>
        <v>Newell 338</v>
      </c>
      <c r="C1632" t="str">
        <f>IFERROR(INDEX(Raw_Data!O:O,MATCH(Product_Master!A1632,Raw_Data!N:N,0)),"NOT FOUND")</f>
        <v>Office Supplies</v>
      </c>
      <c r="D1632" t="str">
        <f>IFERROR(INDEX(Raw_Data!P:P,MATCH(Product_Master!A1632,Raw_Data!N:N,0)),"NOT FOUND")</f>
        <v>Art</v>
      </c>
      <c r="E1632" s="11">
        <f>AVERAGEIF(Raw_Data!N:N,Product_Master!A1632,Raw_Data!R:R)</f>
        <v>11.76</v>
      </c>
      <c r="F1632" s="11">
        <f>AVERAGEIF(Raw_Data!N:N,Product_Master!A1632,Raw_Data!U:U)</f>
        <v>3.1752000000000002</v>
      </c>
      <c r="G1632">
        <f>SUMIF(Raw_Data!N:N,Product_Master!A1632,Raw_Data!S:S)</f>
        <v>8</v>
      </c>
      <c r="H1632" s="11">
        <f>SUMIF(Raw_Data!N:N,Product_Master!A1632,Raw_Data!R:R)</f>
        <v>23.52</v>
      </c>
      <c r="I1632" s="13">
        <f t="shared" si="50"/>
        <v>27</v>
      </c>
      <c r="J1632" t="str">
        <f t="shared" si="51"/>
        <v>Low Performer</v>
      </c>
    </row>
    <row r="1633" spans="1:10" x14ac:dyDescent="0.3">
      <c r="A1633" t="s">
        <v>7274</v>
      </c>
      <c r="B1633" t="str">
        <f>IFERROR(INDEX(Raw_Data!Q:Q,MATCH(Product_Master!A1633,Raw_Data!N:N,0)),"NOT FOUND")</f>
        <v>Global Enterprise Series Seating High-Back Swivel/Tilt Chairs</v>
      </c>
      <c r="C1633" t="str">
        <f>IFERROR(INDEX(Raw_Data!O:O,MATCH(Product_Master!A1633,Raw_Data!N:N,0)),"NOT FOUND")</f>
        <v>Furniture</v>
      </c>
      <c r="D1633" t="str">
        <f>IFERROR(INDEX(Raw_Data!P:P,MATCH(Product_Master!A1633,Raw_Data!N:N,0)),"NOT FOUND")</f>
        <v>Chairs</v>
      </c>
      <c r="E1633" s="11">
        <f>AVERAGEIF(Raw_Data!N:N,Product_Master!A1633,Raw_Data!R:R)</f>
        <v>508.08750000000003</v>
      </c>
      <c r="F1633" s="11">
        <f>AVERAGEIF(Raw_Data!N:N,Product_Master!A1633,Raw_Data!U:U)</f>
        <v>-115.1665</v>
      </c>
      <c r="G1633">
        <f>SUMIF(Raw_Data!N:N,Product_Master!A1633,Raw_Data!S:S)</f>
        <v>10</v>
      </c>
      <c r="H1633" s="11">
        <f>SUMIF(Raw_Data!N:N,Product_Master!A1633,Raw_Data!R:R)</f>
        <v>2032.3500000000001</v>
      </c>
      <c r="I1633" s="13">
        <f t="shared" si="50"/>
        <v>-22.666666666666664</v>
      </c>
      <c r="J1633" t="str">
        <f t="shared" si="51"/>
        <v>High Performer</v>
      </c>
    </row>
    <row r="1634" spans="1:10" x14ac:dyDescent="0.3">
      <c r="A1634" t="s">
        <v>7290</v>
      </c>
      <c r="B1634" t="str">
        <f>IFERROR(INDEX(Raw_Data!Q:Q,MATCH(Product_Master!A1634,Raw_Data!N:N,0)),"NOT FOUND")</f>
        <v>O'Sullivan 5-Shelf Heavy-Duty Bookcases</v>
      </c>
      <c r="C1634" t="str">
        <f>IFERROR(INDEX(Raw_Data!O:O,MATCH(Product_Master!A1634,Raw_Data!N:N,0)),"NOT FOUND")</f>
        <v>Furniture</v>
      </c>
      <c r="D1634" t="str">
        <f>IFERROR(INDEX(Raw_Data!P:P,MATCH(Product_Master!A1634,Raw_Data!N:N,0)),"NOT FOUND")</f>
        <v>Bookcases</v>
      </c>
      <c r="E1634" s="11">
        <f>AVERAGEIF(Raw_Data!N:N,Product_Master!A1634,Raw_Data!R:R)</f>
        <v>135.20099999999999</v>
      </c>
      <c r="F1634" s="11">
        <f>AVERAGEIF(Raw_Data!N:N,Product_Master!A1634,Raw_Data!U:U)</f>
        <v>-3.0727499999999992</v>
      </c>
      <c r="G1634">
        <f>SUMIF(Raw_Data!N:N,Product_Master!A1634,Raw_Data!S:S)</f>
        <v>9</v>
      </c>
      <c r="H1634" s="11">
        <f>SUMIF(Raw_Data!N:N,Product_Master!A1634,Raw_Data!R:R)</f>
        <v>540.80399999999997</v>
      </c>
      <c r="I1634" s="13">
        <f t="shared" si="50"/>
        <v>-2.272727272727272</v>
      </c>
      <c r="J1634" t="str">
        <f t="shared" si="51"/>
        <v>Medium</v>
      </c>
    </row>
    <row r="1635" spans="1:10" x14ac:dyDescent="0.3">
      <c r="A1635" t="s">
        <v>7299</v>
      </c>
      <c r="B1635" t="str">
        <f>IFERROR(INDEX(Raw_Data!Q:Q,MATCH(Product_Master!A1635,Raw_Data!N:N,0)),"NOT FOUND")</f>
        <v>Hammermill Color Copier Paper (28Lb. and 96 Bright)</v>
      </c>
      <c r="C1635" t="str">
        <f>IFERROR(INDEX(Raw_Data!O:O,MATCH(Product_Master!A1635,Raw_Data!N:N,0)),"NOT FOUND")</f>
        <v>Office Supplies</v>
      </c>
      <c r="D1635" t="str">
        <f>IFERROR(INDEX(Raw_Data!P:P,MATCH(Product_Master!A1635,Raw_Data!N:N,0)),"NOT FOUND")</f>
        <v>Paper</v>
      </c>
      <c r="E1635" s="11">
        <f>AVERAGEIF(Raw_Data!N:N,Product_Master!A1635,Raw_Data!R:R)</f>
        <v>14.984999999999999</v>
      </c>
      <c r="F1635" s="11">
        <f>AVERAGEIF(Raw_Data!N:N,Product_Master!A1635,Raw_Data!U:U)</f>
        <v>6.7432499999999997</v>
      </c>
      <c r="G1635">
        <f>SUMIF(Raw_Data!N:N,Product_Master!A1635,Raw_Data!S:S)</f>
        <v>3</v>
      </c>
      <c r="H1635" s="11">
        <f>SUMIF(Raw_Data!N:N,Product_Master!A1635,Raw_Data!R:R)</f>
        <v>29.97</v>
      </c>
      <c r="I1635" s="13">
        <f t="shared" si="50"/>
        <v>45</v>
      </c>
      <c r="J1635" t="str">
        <f t="shared" si="51"/>
        <v>Low Performer</v>
      </c>
    </row>
    <row r="1636" spans="1:10" x14ac:dyDescent="0.3">
      <c r="A1636" t="s">
        <v>7303</v>
      </c>
      <c r="B1636" t="str">
        <f>IFERROR(INDEX(Raw_Data!Q:Q,MATCH(Product_Master!A1636,Raw_Data!N:N,0)),"NOT FOUND")</f>
        <v>Xerox 1990</v>
      </c>
      <c r="C1636" t="str">
        <f>IFERROR(INDEX(Raw_Data!O:O,MATCH(Product_Master!A1636,Raw_Data!N:N,0)),"NOT FOUND")</f>
        <v>Office Supplies</v>
      </c>
      <c r="D1636" t="str">
        <f>IFERROR(INDEX(Raw_Data!P:P,MATCH(Product_Master!A1636,Raw_Data!N:N,0)),"NOT FOUND")</f>
        <v>Paper</v>
      </c>
      <c r="E1636" s="11">
        <f>AVERAGEIF(Raw_Data!N:N,Product_Master!A1636,Raw_Data!R:R)</f>
        <v>18.48</v>
      </c>
      <c r="F1636" s="11">
        <f>AVERAGEIF(Raw_Data!N:N,Product_Master!A1636,Raw_Data!U:U)</f>
        <v>6.8639999999999999</v>
      </c>
      <c r="G1636">
        <f>SUMIF(Raw_Data!N:N,Product_Master!A1636,Raw_Data!S:S)</f>
        <v>8</v>
      </c>
      <c r="H1636" s="11">
        <f>SUMIF(Raw_Data!N:N,Product_Master!A1636,Raw_Data!R:R)</f>
        <v>36.96</v>
      </c>
      <c r="I1636" s="13">
        <f t="shared" si="50"/>
        <v>37.142857142857139</v>
      </c>
      <c r="J1636" t="str">
        <f t="shared" si="51"/>
        <v>Low Performer</v>
      </c>
    </row>
    <row r="1637" spans="1:10" x14ac:dyDescent="0.3">
      <c r="A1637" t="s">
        <v>7318</v>
      </c>
      <c r="B1637" t="str">
        <f>IFERROR(INDEX(Raw_Data!Q:Q,MATCH(Product_Master!A1637,Raw_Data!N:N,0)),"NOT FOUND")</f>
        <v>Xerox 1933</v>
      </c>
      <c r="C1637" t="str">
        <f>IFERROR(INDEX(Raw_Data!O:O,MATCH(Product_Master!A1637,Raw_Data!N:N,0)),"NOT FOUND")</f>
        <v>Office Supplies</v>
      </c>
      <c r="D1637" t="str">
        <f>IFERROR(INDEX(Raw_Data!P:P,MATCH(Product_Master!A1637,Raw_Data!N:N,0)),"NOT FOUND")</f>
        <v>Paper</v>
      </c>
      <c r="E1637" s="11">
        <f>AVERAGEIF(Raw_Data!N:N,Product_Master!A1637,Raw_Data!R:R)</f>
        <v>58.943999999999996</v>
      </c>
      <c r="F1637" s="11">
        <f>AVERAGEIF(Raw_Data!N:N,Product_Master!A1637,Raw_Data!U:U)</f>
        <v>27.703680000000002</v>
      </c>
      <c r="G1637">
        <f>SUMIF(Raw_Data!N:N,Product_Master!A1637,Raw_Data!S:S)</f>
        <v>24</v>
      </c>
      <c r="H1637" s="11">
        <f>SUMIF(Raw_Data!N:N,Product_Master!A1637,Raw_Data!R:R)</f>
        <v>294.71999999999997</v>
      </c>
      <c r="I1637" s="13">
        <f t="shared" si="50"/>
        <v>47.000000000000007</v>
      </c>
      <c r="J1637" t="str">
        <f t="shared" si="51"/>
        <v>Low Performer</v>
      </c>
    </row>
    <row r="1638" spans="1:10" x14ac:dyDescent="0.3">
      <c r="A1638" t="s">
        <v>7321</v>
      </c>
      <c r="B1638" t="str">
        <f>IFERROR(INDEX(Raw_Data!Q:Q,MATCH(Product_Master!A1638,Raw_Data!N:N,0)),"NOT FOUND")</f>
        <v>Green Canvas Binder for 8-1/2" x 14" Sheets</v>
      </c>
      <c r="C1638" t="str">
        <f>IFERROR(INDEX(Raw_Data!O:O,MATCH(Product_Master!A1638,Raw_Data!N:N,0)),"NOT FOUND")</f>
        <v>Office Supplies</v>
      </c>
      <c r="D1638" t="str">
        <f>IFERROR(INDEX(Raw_Data!P:P,MATCH(Product_Master!A1638,Raw_Data!N:N,0)),"NOT FOUND")</f>
        <v>Binders</v>
      </c>
      <c r="E1638" s="11">
        <f>AVERAGEIF(Raw_Data!N:N,Product_Master!A1638,Raw_Data!R:R)</f>
        <v>113.848</v>
      </c>
      <c r="F1638" s="11">
        <f>AVERAGEIF(Raw_Data!N:N,Product_Master!A1638,Raw_Data!U:U)</f>
        <v>32.528000000000006</v>
      </c>
      <c r="G1638">
        <f>SUMIF(Raw_Data!N:N,Product_Master!A1638,Raw_Data!S:S)</f>
        <v>19</v>
      </c>
      <c r="H1638" s="11">
        <f>SUMIF(Raw_Data!N:N,Product_Master!A1638,Raw_Data!R:R)</f>
        <v>569.24</v>
      </c>
      <c r="I1638" s="13">
        <f t="shared" si="50"/>
        <v>28.571428571428577</v>
      </c>
      <c r="J1638" t="str">
        <f t="shared" si="51"/>
        <v>Medium</v>
      </c>
    </row>
    <row r="1639" spans="1:10" x14ac:dyDescent="0.3">
      <c r="A1639" t="s">
        <v>7324</v>
      </c>
      <c r="B1639" t="str">
        <f>IFERROR(INDEX(Raw_Data!Q:Q,MATCH(Product_Master!A1639,Raw_Data!N:N,0)),"NOT FOUND")</f>
        <v>Park Ridge Embossed Executive Business Envelopes</v>
      </c>
      <c r="C1639" t="str">
        <f>IFERROR(INDEX(Raw_Data!O:O,MATCH(Product_Master!A1639,Raw_Data!N:N,0)),"NOT FOUND")</f>
        <v>Office Supplies</v>
      </c>
      <c r="D1639" t="str">
        <f>IFERROR(INDEX(Raw_Data!P:P,MATCH(Product_Master!A1639,Raw_Data!N:N,0)),"NOT FOUND")</f>
        <v>Envelopes</v>
      </c>
      <c r="E1639" s="11">
        <f>AVERAGEIF(Raw_Data!N:N,Product_Master!A1639,Raw_Data!R:R)</f>
        <v>62.28</v>
      </c>
      <c r="F1639" s="11">
        <f>AVERAGEIF(Raw_Data!N:N,Product_Master!A1639,Raw_Data!U:U)</f>
        <v>29.271599999999999</v>
      </c>
      <c r="G1639">
        <f>SUMIF(Raw_Data!N:N,Product_Master!A1639,Raw_Data!S:S)</f>
        <v>4</v>
      </c>
      <c r="H1639" s="11">
        <f>SUMIF(Raw_Data!N:N,Product_Master!A1639,Raw_Data!R:R)</f>
        <v>62.28</v>
      </c>
      <c r="I1639" s="13">
        <f t="shared" si="50"/>
        <v>47</v>
      </c>
      <c r="J1639" t="str">
        <f t="shared" si="51"/>
        <v>Low Performer</v>
      </c>
    </row>
    <row r="1640" spans="1:10" x14ac:dyDescent="0.3">
      <c r="A1640" t="s">
        <v>7328</v>
      </c>
      <c r="B1640" t="str">
        <f>IFERROR(INDEX(Raw_Data!Q:Q,MATCH(Product_Master!A1640,Raw_Data!N:N,0)),"NOT FOUND")</f>
        <v>Safco Value Mate Steel Bookcase, Baked Enamel Finish on Steel, Black</v>
      </c>
      <c r="C1640" t="str">
        <f>IFERROR(INDEX(Raw_Data!O:O,MATCH(Product_Master!A1640,Raw_Data!N:N,0)),"NOT FOUND")</f>
        <v>Furniture</v>
      </c>
      <c r="D1640" t="str">
        <f>IFERROR(INDEX(Raw_Data!P:P,MATCH(Product_Master!A1640,Raw_Data!N:N,0)),"NOT FOUND")</f>
        <v>Bookcases</v>
      </c>
      <c r="E1640" s="11">
        <f>AVERAGEIF(Raw_Data!N:N,Product_Master!A1640,Raw_Data!R:R)</f>
        <v>267.358</v>
      </c>
      <c r="F1640" s="11">
        <f>AVERAGEIF(Raw_Data!N:N,Product_Master!A1640,Raw_Data!U:U)</f>
        <v>35.49</v>
      </c>
      <c r="G1640">
        <f>SUMIF(Raw_Data!N:N,Product_Master!A1640,Raw_Data!S:S)</f>
        <v>14</v>
      </c>
      <c r="H1640" s="11">
        <f>SUMIF(Raw_Data!N:N,Product_Master!A1640,Raw_Data!R:R)</f>
        <v>802.07400000000007</v>
      </c>
      <c r="I1640" s="13">
        <f t="shared" si="50"/>
        <v>13.274336283185843</v>
      </c>
      <c r="J1640" t="str">
        <f t="shared" si="51"/>
        <v>Medium</v>
      </c>
    </row>
    <row r="1641" spans="1:10" x14ac:dyDescent="0.3">
      <c r="A1641" t="s">
        <v>7331</v>
      </c>
      <c r="B1641" t="str">
        <f>IFERROR(INDEX(Raw_Data!Q:Q,MATCH(Product_Master!A1641,Raw_Data!N:N,0)),"NOT FOUND")</f>
        <v>Cisco Desktop Collaboration Experience DX650 IP Video Phone</v>
      </c>
      <c r="C1641" t="str">
        <f>IFERROR(INDEX(Raw_Data!O:O,MATCH(Product_Master!A1641,Raw_Data!N:N,0)),"NOT FOUND")</f>
        <v>Technology</v>
      </c>
      <c r="D1641" t="str">
        <f>IFERROR(INDEX(Raw_Data!P:P,MATCH(Product_Master!A1641,Raw_Data!N:N,0)),"NOT FOUND")</f>
        <v>Machines</v>
      </c>
      <c r="E1641" s="11">
        <f>AVERAGEIF(Raw_Data!N:N,Product_Master!A1641,Raw_Data!R:R)</f>
        <v>385.8</v>
      </c>
      <c r="F1641" s="11">
        <f>AVERAGEIF(Raw_Data!N:N,Product_Master!A1641,Raw_Data!U:U)</f>
        <v>130.20750000000001</v>
      </c>
      <c r="G1641">
        <f>SUMIF(Raw_Data!N:N,Product_Master!A1641,Raw_Data!S:S)</f>
        <v>5</v>
      </c>
      <c r="H1641" s="11">
        <f>SUMIF(Raw_Data!N:N,Product_Master!A1641,Raw_Data!R:R)</f>
        <v>385.8</v>
      </c>
      <c r="I1641" s="13">
        <f t="shared" si="50"/>
        <v>33.75</v>
      </c>
      <c r="J1641" t="str">
        <f t="shared" si="51"/>
        <v>Medium</v>
      </c>
    </row>
    <row r="1642" spans="1:10" x14ac:dyDescent="0.3">
      <c r="A1642" t="s">
        <v>7335</v>
      </c>
      <c r="B1642" t="str">
        <f>IFERROR(INDEX(Raw_Data!Q:Q,MATCH(Product_Master!A1642,Raw_Data!N:N,0)),"NOT FOUND")</f>
        <v>Howard Miller 12-3/4 Diameter Accuwave DS  Wall Clock</v>
      </c>
      <c r="C1642" t="str">
        <f>IFERROR(INDEX(Raw_Data!O:O,MATCH(Product_Master!A1642,Raw_Data!N:N,0)),"NOT FOUND")</f>
        <v>Furniture</v>
      </c>
      <c r="D1642" t="str">
        <f>IFERROR(INDEX(Raw_Data!P:P,MATCH(Product_Master!A1642,Raw_Data!N:N,0)),"NOT FOUND")</f>
        <v>Furnishings</v>
      </c>
      <c r="E1642" s="11">
        <f>AVERAGEIF(Raw_Data!N:N,Product_Master!A1642,Raw_Data!R:R)</f>
        <v>393.45</v>
      </c>
      <c r="F1642" s="11">
        <f>AVERAGEIF(Raw_Data!N:N,Product_Master!A1642,Raw_Data!U:U)</f>
        <v>73.968599999999995</v>
      </c>
      <c r="G1642">
        <f>SUMIF(Raw_Data!N:N,Product_Master!A1642,Raw_Data!S:S)</f>
        <v>14</v>
      </c>
      <c r="H1642" s="11">
        <f>SUMIF(Raw_Data!N:N,Product_Master!A1642,Raw_Data!R:R)</f>
        <v>786.9</v>
      </c>
      <c r="I1642" s="13">
        <f t="shared" si="50"/>
        <v>18.8</v>
      </c>
      <c r="J1642" t="str">
        <f t="shared" si="51"/>
        <v>Medium</v>
      </c>
    </row>
    <row r="1643" spans="1:10" x14ac:dyDescent="0.3">
      <c r="A1643" t="s">
        <v>7341</v>
      </c>
      <c r="B1643" t="str">
        <f>IFERROR(INDEX(Raw_Data!Q:Q,MATCH(Product_Master!A1643,Raw_Data!N:N,0)),"NOT FOUND")</f>
        <v>Xerox 1975</v>
      </c>
      <c r="C1643" t="str">
        <f>IFERROR(INDEX(Raw_Data!O:O,MATCH(Product_Master!A1643,Raw_Data!N:N,0)),"NOT FOUND")</f>
        <v>Office Supplies</v>
      </c>
      <c r="D1643" t="str">
        <f>IFERROR(INDEX(Raw_Data!P:P,MATCH(Product_Master!A1643,Raw_Data!N:N,0)),"NOT FOUND")</f>
        <v>Paper</v>
      </c>
      <c r="E1643" s="11">
        <f>AVERAGEIF(Raw_Data!N:N,Product_Master!A1643,Raw_Data!R:R)</f>
        <v>13.996800000000002</v>
      </c>
      <c r="F1643" s="11">
        <f>AVERAGEIF(Raw_Data!N:N,Product_Master!A1643,Raw_Data!U:U)</f>
        <v>6.0652799999999996</v>
      </c>
      <c r="G1643">
        <f>SUMIF(Raw_Data!N:N,Product_Master!A1643,Raw_Data!S:S)</f>
        <v>12</v>
      </c>
      <c r="H1643" s="11">
        <f>SUMIF(Raw_Data!N:N,Product_Master!A1643,Raw_Data!R:R)</f>
        <v>69.984000000000009</v>
      </c>
      <c r="I1643" s="13">
        <f t="shared" si="50"/>
        <v>43.333333333333321</v>
      </c>
      <c r="J1643" t="str">
        <f t="shared" si="51"/>
        <v>Low Performer</v>
      </c>
    </row>
    <row r="1644" spans="1:10" x14ac:dyDescent="0.3">
      <c r="A1644" t="s">
        <v>7348</v>
      </c>
      <c r="B1644" t="str">
        <f>IFERROR(INDEX(Raw_Data!Q:Q,MATCH(Product_Master!A1644,Raw_Data!N:N,0)),"NOT FOUND")</f>
        <v>Newell 323</v>
      </c>
      <c r="C1644" t="str">
        <f>IFERROR(INDEX(Raw_Data!O:O,MATCH(Product_Master!A1644,Raw_Data!N:N,0)),"NOT FOUND")</f>
        <v>Office Supplies</v>
      </c>
      <c r="D1644" t="str">
        <f>IFERROR(INDEX(Raw_Data!P:P,MATCH(Product_Master!A1644,Raw_Data!N:N,0)),"NOT FOUND")</f>
        <v>Art</v>
      </c>
      <c r="E1644" s="11">
        <f>AVERAGEIF(Raw_Data!N:N,Product_Master!A1644,Raw_Data!R:R)</f>
        <v>7.056</v>
      </c>
      <c r="F1644" s="11">
        <f>AVERAGEIF(Raw_Data!N:N,Product_Master!A1644,Raw_Data!U:U)</f>
        <v>1.2544000000000002</v>
      </c>
      <c r="G1644">
        <f>SUMIF(Raw_Data!N:N,Product_Master!A1644,Raw_Data!S:S)</f>
        <v>14</v>
      </c>
      <c r="H1644" s="11">
        <f>SUMIF(Raw_Data!N:N,Product_Master!A1644,Raw_Data!R:R)</f>
        <v>21.167999999999999</v>
      </c>
      <c r="I1644" s="13">
        <f t="shared" si="50"/>
        <v>17.777777777777782</v>
      </c>
      <c r="J1644" t="str">
        <f t="shared" si="51"/>
        <v>Low Performer</v>
      </c>
    </row>
    <row r="1645" spans="1:10" x14ac:dyDescent="0.3">
      <c r="A1645" t="s">
        <v>7351</v>
      </c>
      <c r="B1645" t="str">
        <f>IFERROR(INDEX(Raw_Data!Q:Q,MATCH(Product_Master!A1645,Raw_Data!N:N,0)),"NOT FOUND")</f>
        <v>Boston 1827 Commercial Additional Cutter, Drive Gear &amp; Gear Rack for 1606</v>
      </c>
      <c r="C1645" t="str">
        <f>IFERROR(INDEX(Raw_Data!O:O,MATCH(Product_Master!A1645,Raw_Data!N:N,0)),"NOT FOUND")</f>
        <v>Office Supplies</v>
      </c>
      <c r="D1645" t="str">
        <f>IFERROR(INDEX(Raw_Data!P:P,MATCH(Product_Master!A1645,Raw_Data!N:N,0)),"NOT FOUND")</f>
        <v>Art</v>
      </c>
      <c r="E1645" s="11">
        <f>AVERAGEIF(Raw_Data!N:N,Product_Master!A1645,Raw_Data!R:R)</f>
        <v>29.744999999999997</v>
      </c>
      <c r="F1645" s="11">
        <f>AVERAGEIF(Raw_Data!N:N,Product_Master!A1645,Raw_Data!U:U)</f>
        <v>8.9235000000000007</v>
      </c>
      <c r="G1645">
        <f>SUMIF(Raw_Data!N:N,Product_Master!A1645,Raw_Data!S:S)</f>
        <v>3</v>
      </c>
      <c r="H1645" s="11">
        <f>SUMIF(Raw_Data!N:N,Product_Master!A1645,Raw_Data!R:R)</f>
        <v>59.489999999999995</v>
      </c>
      <c r="I1645" s="13">
        <f t="shared" si="50"/>
        <v>30.000000000000004</v>
      </c>
      <c r="J1645" t="str">
        <f t="shared" si="51"/>
        <v>Low Performer</v>
      </c>
    </row>
    <row r="1646" spans="1:10" x14ac:dyDescent="0.3">
      <c r="A1646" t="s">
        <v>7355</v>
      </c>
      <c r="B1646" t="str">
        <f>IFERROR(INDEX(Raw_Data!Q:Q,MATCH(Product_Master!A1646,Raw_Data!N:N,0)),"NOT FOUND")</f>
        <v>Staple holder</v>
      </c>
      <c r="C1646" t="str">
        <f>IFERROR(INDEX(Raw_Data!O:O,MATCH(Product_Master!A1646,Raw_Data!N:N,0)),"NOT FOUND")</f>
        <v>Office Supplies</v>
      </c>
      <c r="D1646" t="str">
        <f>IFERROR(INDEX(Raw_Data!P:P,MATCH(Product_Master!A1646,Raw_Data!N:N,0)),"NOT FOUND")</f>
        <v>Appliances</v>
      </c>
      <c r="E1646" s="11">
        <f>AVERAGEIF(Raw_Data!N:N,Product_Master!A1646,Raw_Data!R:R)</f>
        <v>46.664999999999999</v>
      </c>
      <c r="F1646" s="11">
        <f>AVERAGEIF(Raw_Data!N:N,Product_Master!A1646,Raw_Data!U:U)</f>
        <v>12.599549999999999</v>
      </c>
      <c r="G1646">
        <f>SUMIF(Raw_Data!N:N,Product_Master!A1646,Raw_Data!S:S)</f>
        <v>17</v>
      </c>
      <c r="H1646" s="11">
        <f>SUMIF(Raw_Data!N:N,Product_Master!A1646,Raw_Data!R:R)</f>
        <v>186.66</v>
      </c>
      <c r="I1646" s="13">
        <f t="shared" si="50"/>
        <v>26.999999999999996</v>
      </c>
      <c r="J1646" t="str">
        <f t="shared" si="51"/>
        <v>Low Performer</v>
      </c>
    </row>
    <row r="1647" spans="1:10" x14ac:dyDescent="0.3">
      <c r="A1647" t="s">
        <v>7372</v>
      </c>
      <c r="B1647" t="str">
        <f>IFERROR(INDEX(Raw_Data!Q:Q,MATCH(Product_Master!A1647,Raw_Data!N:N,0)),"NOT FOUND")</f>
        <v>Mead 1st Gear 2" Zipper Binder, Asst. Colors</v>
      </c>
      <c r="C1647" t="str">
        <f>IFERROR(INDEX(Raw_Data!O:O,MATCH(Product_Master!A1647,Raw_Data!N:N,0)),"NOT FOUND")</f>
        <v>Office Supplies</v>
      </c>
      <c r="D1647" t="str">
        <f>IFERROR(INDEX(Raw_Data!P:P,MATCH(Product_Master!A1647,Raw_Data!N:N,0)),"NOT FOUND")</f>
        <v>Binders</v>
      </c>
      <c r="E1647" s="11">
        <f>AVERAGEIF(Raw_Data!N:N,Product_Master!A1647,Raw_Data!R:R)</f>
        <v>18.158000000000001</v>
      </c>
      <c r="F1647" s="11">
        <f>AVERAGEIF(Raw_Data!N:N,Product_Master!A1647,Raw_Data!U:U)</f>
        <v>-1.2969999999999999</v>
      </c>
      <c r="G1647">
        <f>SUMIF(Raw_Data!N:N,Product_Master!A1647,Raw_Data!S:S)</f>
        <v>9</v>
      </c>
      <c r="H1647" s="11">
        <f>SUMIF(Raw_Data!N:N,Product_Master!A1647,Raw_Data!R:R)</f>
        <v>54.474000000000004</v>
      </c>
      <c r="I1647" s="13">
        <f t="shared" si="50"/>
        <v>-7.1428571428571423</v>
      </c>
      <c r="J1647" t="str">
        <f t="shared" si="51"/>
        <v>Low Performer</v>
      </c>
    </row>
    <row r="1648" spans="1:10" x14ac:dyDescent="0.3">
      <c r="A1648" t="s">
        <v>7385</v>
      </c>
      <c r="B1648" t="str">
        <f>IFERROR(INDEX(Raw_Data!Q:Q,MATCH(Product_Master!A1648,Raw_Data!N:N,0)),"NOT FOUND")</f>
        <v>3D Systems Cube Printer, 2nd Generation, Magenta</v>
      </c>
      <c r="C1648" t="str">
        <f>IFERROR(INDEX(Raw_Data!O:O,MATCH(Product_Master!A1648,Raw_Data!N:N,0)),"NOT FOUND")</f>
        <v>Technology</v>
      </c>
      <c r="D1648" t="str">
        <f>IFERROR(INDEX(Raw_Data!P:P,MATCH(Product_Master!A1648,Raw_Data!N:N,0)),"NOT FOUND")</f>
        <v>Machines</v>
      </c>
      <c r="E1648" s="11">
        <f>AVERAGEIF(Raw_Data!N:N,Product_Master!A1648,Raw_Data!R:R)</f>
        <v>7149.9449999999997</v>
      </c>
      <c r="F1648" s="11">
        <f>AVERAGEIF(Raw_Data!N:N,Product_Master!A1648,Raw_Data!U:U)</f>
        <v>1858.9857000000002</v>
      </c>
      <c r="G1648">
        <f>SUMIF(Raw_Data!N:N,Product_Master!A1648,Raw_Data!S:S)</f>
        <v>11</v>
      </c>
      <c r="H1648" s="11">
        <f>SUMIF(Raw_Data!N:N,Product_Master!A1648,Raw_Data!R:R)</f>
        <v>14299.89</v>
      </c>
      <c r="I1648" s="13">
        <f t="shared" si="50"/>
        <v>26</v>
      </c>
      <c r="J1648" t="str">
        <f t="shared" si="51"/>
        <v>High Performer</v>
      </c>
    </row>
    <row r="1649" spans="1:10" x14ac:dyDescent="0.3">
      <c r="A1649" t="s">
        <v>7389</v>
      </c>
      <c r="B1649" t="str">
        <f>IFERROR(INDEX(Raw_Data!Q:Q,MATCH(Product_Master!A1649,Raw_Data!N:N,0)),"NOT FOUND")</f>
        <v>Avery 487</v>
      </c>
      <c r="C1649" t="str">
        <f>IFERROR(INDEX(Raw_Data!O:O,MATCH(Product_Master!A1649,Raw_Data!N:N,0)),"NOT FOUND")</f>
        <v>Office Supplies</v>
      </c>
      <c r="D1649" t="str">
        <f>IFERROR(INDEX(Raw_Data!P:P,MATCH(Product_Master!A1649,Raw_Data!N:N,0)),"NOT FOUND")</f>
        <v>Labels</v>
      </c>
      <c r="E1649" s="11">
        <f>AVERAGEIF(Raw_Data!N:N,Product_Master!A1649,Raw_Data!R:R)</f>
        <v>12.124285714285714</v>
      </c>
      <c r="F1649" s="11">
        <f>AVERAGEIF(Raw_Data!N:N,Product_Master!A1649,Raw_Data!U:U)</f>
        <v>5.1396428571428574</v>
      </c>
      <c r="G1649">
        <f>SUMIF(Raw_Data!N:N,Product_Master!A1649,Raw_Data!S:S)</f>
        <v>25</v>
      </c>
      <c r="H1649" s="11">
        <f>SUMIF(Raw_Data!N:N,Product_Master!A1649,Raw_Data!R:R)</f>
        <v>84.86999999999999</v>
      </c>
      <c r="I1649" s="13">
        <f t="shared" si="50"/>
        <v>42.391304347826093</v>
      </c>
      <c r="J1649" t="str">
        <f t="shared" si="51"/>
        <v>Low Performer</v>
      </c>
    </row>
    <row r="1650" spans="1:10" x14ac:dyDescent="0.3">
      <c r="A1650" t="s">
        <v>7408</v>
      </c>
      <c r="B1650" t="str">
        <f>IFERROR(INDEX(Raw_Data!Q:Q,MATCH(Product_Master!A1650,Raw_Data!N:N,0)),"NOT FOUND")</f>
        <v>Hewlett-Packard Deskjet D4360 Printer</v>
      </c>
      <c r="C1650" t="str">
        <f>IFERROR(INDEX(Raw_Data!O:O,MATCH(Product_Master!A1650,Raw_Data!N:N,0)),"NOT FOUND")</f>
        <v>Technology</v>
      </c>
      <c r="D1650" t="str">
        <f>IFERROR(INDEX(Raw_Data!P:P,MATCH(Product_Master!A1650,Raw_Data!N:N,0)),"NOT FOUND")</f>
        <v>Machines</v>
      </c>
      <c r="E1650" s="11">
        <f>AVERAGEIF(Raw_Data!N:N,Product_Master!A1650,Raw_Data!R:R)</f>
        <v>447.96800000000002</v>
      </c>
      <c r="F1650" s="11">
        <f>AVERAGEIF(Raw_Data!N:N,Product_Master!A1650,Raw_Data!U:U)</f>
        <v>139.99</v>
      </c>
      <c r="G1650">
        <f>SUMIF(Raw_Data!N:N,Product_Master!A1650,Raw_Data!S:S)</f>
        <v>4</v>
      </c>
      <c r="H1650" s="11">
        <f>SUMIF(Raw_Data!N:N,Product_Master!A1650,Raw_Data!R:R)</f>
        <v>447.96800000000002</v>
      </c>
      <c r="I1650" s="13">
        <f t="shared" si="50"/>
        <v>31.25</v>
      </c>
      <c r="J1650" t="str">
        <f t="shared" si="51"/>
        <v>Medium</v>
      </c>
    </row>
    <row r="1651" spans="1:10" x14ac:dyDescent="0.3">
      <c r="A1651" t="s">
        <v>7414</v>
      </c>
      <c r="B1651" t="str">
        <f>IFERROR(INDEX(Raw_Data!Q:Q,MATCH(Product_Master!A1651,Raw_Data!N:N,0)),"NOT FOUND")</f>
        <v>DAX Wood Document Frame.</v>
      </c>
      <c r="C1651" t="str">
        <f>IFERROR(INDEX(Raw_Data!O:O,MATCH(Product_Master!A1651,Raw_Data!N:N,0)),"NOT FOUND")</f>
        <v>Furniture</v>
      </c>
      <c r="D1651" t="str">
        <f>IFERROR(INDEX(Raw_Data!P:P,MATCH(Product_Master!A1651,Raw_Data!N:N,0)),"NOT FOUND")</f>
        <v>Furnishings</v>
      </c>
      <c r="E1651" s="11">
        <f>AVERAGEIF(Raw_Data!N:N,Product_Master!A1651,Raw_Data!R:R)</f>
        <v>39.817</v>
      </c>
      <c r="F1651" s="11">
        <f>AVERAGEIF(Raw_Data!N:N,Product_Master!A1651,Raw_Data!U:U)</f>
        <v>1.9222000000000001</v>
      </c>
      <c r="G1651">
        <f>SUMIF(Raw_Data!N:N,Product_Master!A1651,Raw_Data!S:S)</f>
        <v>16</v>
      </c>
      <c r="H1651" s="11">
        <f>SUMIF(Raw_Data!N:N,Product_Master!A1651,Raw_Data!R:R)</f>
        <v>159.268</v>
      </c>
      <c r="I1651" s="13">
        <f t="shared" si="50"/>
        <v>4.8275862068965525</v>
      </c>
      <c r="J1651" t="str">
        <f t="shared" si="51"/>
        <v>Low Performer</v>
      </c>
    </row>
    <row r="1652" spans="1:10" x14ac:dyDescent="0.3">
      <c r="A1652" t="s">
        <v>7421</v>
      </c>
      <c r="B1652" t="str">
        <f>IFERROR(INDEX(Raw_Data!Q:Q,MATCH(Product_Master!A1652,Raw_Data!N:N,0)),"NOT FOUND")</f>
        <v>Xerox 208</v>
      </c>
      <c r="C1652" t="str">
        <f>IFERROR(INDEX(Raw_Data!O:O,MATCH(Product_Master!A1652,Raw_Data!N:N,0)),"NOT FOUND")</f>
        <v>Office Supplies</v>
      </c>
      <c r="D1652" t="str">
        <f>IFERROR(INDEX(Raw_Data!P:P,MATCH(Product_Master!A1652,Raw_Data!N:N,0)),"NOT FOUND")</f>
        <v>Paper</v>
      </c>
      <c r="E1652" s="11">
        <f>AVERAGEIF(Raw_Data!N:N,Product_Master!A1652,Raw_Data!R:R)</f>
        <v>27.216000000000001</v>
      </c>
      <c r="F1652" s="11">
        <f>AVERAGEIF(Raw_Data!N:N,Product_Master!A1652,Raw_Data!U:U)</f>
        <v>12.052800000000001</v>
      </c>
      <c r="G1652">
        <f>SUMIF(Raw_Data!N:N,Product_Master!A1652,Raw_Data!S:S)</f>
        <v>9</v>
      </c>
      <c r="H1652" s="11">
        <f>SUMIF(Raw_Data!N:N,Product_Master!A1652,Raw_Data!R:R)</f>
        <v>54.432000000000002</v>
      </c>
      <c r="I1652" s="13">
        <f t="shared" si="50"/>
        <v>44.285714285714292</v>
      </c>
      <c r="J1652" t="str">
        <f t="shared" si="51"/>
        <v>Low Performer</v>
      </c>
    </row>
    <row r="1653" spans="1:10" x14ac:dyDescent="0.3">
      <c r="A1653" t="s">
        <v>7428</v>
      </c>
      <c r="B1653" t="str">
        <f>IFERROR(INDEX(Raw_Data!Q:Q,MATCH(Product_Master!A1653,Raw_Data!N:N,0)),"NOT FOUND")</f>
        <v>Memorex Micro Travel Drive 4 GB</v>
      </c>
      <c r="C1653" t="str">
        <f>IFERROR(INDEX(Raw_Data!O:O,MATCH(Product_Master!A1653,Raw_Data!N:N,0)),"NOT FOUND")</f>
        <v>Technology</v>
      </c>
      <c r="D1653" t="str">
        <f>IFERROR(INDEX(Raw_Data!P:P,MATCH(Product_Master!A1653,Raw_Data!N:N,0)),"NOT FOUND")</f>
        <v>Accessories</v>
      </c>
      <c r="E1653" s="11">
        <f>AVERAGEIF(Raw_Data!N:N,Product_Master!A1653,Raw_Data!R:R)</f>
        <v>34.626666666666665</v>
      </c>
      <c r="F1653" s="11">
        <f>AVERAGEIF(Raw_Data!N:N,Product_Master!A1653,Raw_Data!U:U)</f>
        <v>12.472666666666667</v>
      </c>
      <c r="G1653">
        <f>SUMIF(Raw_Data!N:N,Product_Master!A1653,Raw_Data!S:S)</f>
        <v>11</v>
      </c>
      <c r="H1653" s="11">
        <f>SUMIF(Raw_Data!N:N,Product_Master!A1653,Raw_Data!R:R)</f>
        <v>103.88</v>
      </c>
      <c r="I1653" s="13">
        <f t="shared" si="50"/>
        <v>36.020408163265309</v>
      </c>
      <c r="J1653" t="str">
        <f t="shared" si="51"/>
        <v>Low Performer</v>
      </c>
    </row>
    <row r="1654" spans="1:10" x14ac:dyDescent="0.3">
      <c r="A1654" t="s">
        <v>7432</v>
      </c>
      <c r="B1654" t="str">
        <f>IFERROR(INDEX(Raw_Data!Q:Q,MATCH(Product_Master!A1654,Raw_Data!N:N,0)),"NOT FOUND")</f>
        <v>#6 3/4 Gummed Flap White Envelopes</v>
      </c>
      <c r="C1654" t="str">
        <f>IFERROR(INDEX(Raw_Data!O:O,MATCH(Product_Master!A1654,Raw_Data!N:N,0)),"NOT FOUND")</f>
        <v>Office Supplies</v>
      </c>
      <c r="D1654" t="str">
        <f>IFERROR(INDEX(Raw_Data!P:P,MATCH(Product_Master!A1654,Raw_Data!N:N,0)),"NOT FOUND")</f>
        <v>Envelopes</v>
      </c>
      <c r="E1654" s="11">
        <f>AVERAGEIF(Raw_Data!N:N,Product_Master!A1654,Raw_Data!R:R)</f>
        <v>17.82</v>
      </c>
      <c r="F1654" s="11">
        <f>AVERAGEIF(Raw_Data!N:N,Product_Master!A1654,Raw_Data!U:U)</f>
        <v>6.2369999999999992</v>
      </c>
      <c r="G1654">
        <f>SUMIF(Raw_Data!N:N,Product_Master!A1654,Raw_Data!S:S)</f>
        <v>9</v>
      </c>
      <c r="H1654" s="11">
        <f>SUMIF(Raw_Data!N:N,Product_Master!A1654,Raw_Data!R:R)</f>
        <v>71.28</v>
      </c>
      <c r="I1654" s="13">
        <f t="shared" si="50"/>
        <v>35</v>
      </c>
      <c r="J1654" t="str">
        <f t="shared" si="51"/>
        <v>Low Performer</v>
      </c>
    </row>
    <row r="1655" spans="1:10" x14ac:dyDescent="0.3">
      <c r="A1655" t="s">
        <v>7441</v>
      </c>
      <c r="B1655" t="str">
        <f>IFERROR(INDEX(Raw_Data!Q:Q,MATCH(Product_Master!A1655,Raw_Data!N:N,0)),"NOT FOUND")</f>
        <v>DAX Two-Tone Silver Metal Document Frame</v>
      </c>
      <c r="C1655" t="str">
        <f>IFERROR(INDEX(Raw_Data!O:O,MATCH(Product_Master!A1655,Raw_Data!N:N,0)),"NOT FOUND")</f>
        <v>Furniture</v>
      </c>
      <c r="D1655" t="str">
        <f>IFERROR(INDEX(Raw_Data!P:P,MATCH(Product_Master!A1655,Raw_Data!N:N,0)),"NOT FOUND")</f>
        <v>Furnishings</v>
      </c>
      <c r="E1655" s="11">
        <f>AVERAGEIF(Raw_Data!N:N,Product_Master!A1655,Raw_Data!R:R)</f>
        <v>39.130666666666663</v>
      </c>
      <c r="F1655" s="11">
        <f>AVERAGEIF(Raw_Data!N:N,Product_Master!A1655,Raw_Data!U:U)</f>
        <v>14.134266666666669</v>
      </c>
      <c r="G1655">
        <f>SUMIF(Raw_Data!N:N,Product_Master!A1655,Raw_Data!S:S)</f>
        <v>13</v>
      </c>
      <c r="H1655" s="11">
        <f>SUMIF(Raw_Data!N:N,Product_Master!A1655,Raw_Data!R:R)</f>
        <v>234.78399999999999</v>
      </c>
      <c r="I1655" s="13">
        <f t="shared" si="50"/>
        <v>36.12068965517242</v>
      </c>
      <c r="J1655" t="str">
        <f t="shared" si="51"/>
        <v>Low Performer</v>
      </c>
    </row>
    <row r="1656" spans="1:10" x14ac:dyDescent="0.3">
      <c r="A1656" t="s">
        <v>7452</v>
      </c>
      <c r="B1656" t="str">
        <f>IFERROR(INDEX(Raw_Data!Q:Q,MATCH(Product_Master!A1656,Raw_Data!N:N,0)),"NOT FOUND")</f>
        <v>Easy-staple paper</v>
      </c>
      <c r="C1656" t="str">
        <f>IFERROR(INDEX(Raw_Data!O:O,MATCH(Product_Master!A1656,Raw_Data!N:N,0)),"NOT FOUND")</f>
        <v>Office Supplies</v>
      </c>
      <c r="D1656" t="str">
        <f>IFERROR(INDEX(Raw_Data!P:P,MATCH(Product_Master!A1656,Raw_Data!N:N,0)),"NOT FOUND")</f>
        <v>Paper</v>
      </c>
      <c r="E1656" s="11">
        <f>AVERAGEIF(Raw_Data!N:N,Product_Master!A1656,Raw_Data!R:R)</f>
        <v>139.94999999999999</v>
      </c>
      <c r="F1656" s="11">
        <f>AVERAGEIF(Raw_Data!N:N,Product_Master!A1656,Raw_Data!U:U)</f>
        <v>68.575500000000005</v>
      </c>
      <c r="G1656">
        <f>SUMIF(Raw_Data!N:N,Product_Master!A1656,Raw_Data!S:S)</f>
        <v>5</v>
      </c>
      <c r="H1656" s="11">
        <f>SUMIF(Raw_Data!N:N,Product_Master!A1656,Raw_Data!R:R)</f>
        <v>279.89999999999998</v>
      </c>
      <c r="I1656" s="13">
        <f t="shared" si="50"/>
        <v>49.000000000000007</v>
      </c>
      <c r="J1656" t="str">
        <f t="shared" si="51"/>
        <v>Low Performer</v>
      </c>
    </row>
    <row r="1657" spans="1:10" x14ac:dyDescent="0.3">
      <c r="A1657" t="s">
        <v>7459</v>
      </c>
      <c r="B1657" t="str">
        <f>IFERROR(INDEX(Raw_Data!Q:Q,MATCH(Product_Master!A1657,Raw_Data!N:N,0)),"NOT FOUND")</f>
        <v>Avery 503</v>
      </c>
      <c r="C1657" t="str">
        <f>IFERROR(INDEX(Raw_Data!O:O,MATCH(Product_Master!A1657,Raw_Data!N:N,0)),"NOT FOUND")</f>
        <v>Office Supplies</v>
      </c>
      <c r="D1657" t="str">
        <f>IFERROR(INDEX(Raw_Data!P:P,MATCH(Product_Master!A1657,Raw_Data!N:N,0)),"NOT FOUND")</f>
        <v>Labels</v>
      </c>
      <c r="E1657" s="11">
        <f>AVERAGEIF(Raw_Data!N:N,Product_Master!A1657,Raw_Data!R:R)</f>
        <v>38.8125</v>
      </c>
      <c r="F1657" s="11">
        <f>AVERAGEIF(Raw_Data!N:N,Product_Master!A1657,Raw_Data!U:U)</f>
        <v>18.63</v>
      </c>
      <c r="G1657">
        <f>SUMIF(Raw_Data!N:N,Product_Master!A1657,Raw_Data!S:S)</f>
        <v>15</v>
      </c>
      <c r="H1657" s="11">
        <f>SUMIF(Raw_Data!N:N,Product_Master!A1657,Raw_Data!R:R)</f>
        <v>155.25</v>
      </c>
      <c r="I1657" s="13">
        <f t="shared" si="50"/>
        <v>48</v>
      </c>
      <c r="J1657" t="str">
        <f t="shared" si="51"/>
        <v>Low Performer</v>
      </c>
    </row>
    <row r="1658" spans="1:10" x14ac:dyDescent="0.3">
      <c r="A1658" t="s">
        <v>7464</v>
      </c>
      <c r="B1658" t="str">
        <f>IFERROR(INDEX(Raw_Data!Q:Q,MATCH(Product_Master!A1658,Raw_Data!N:N,0)),"NOT FOUND")</f>
        <v>Holmes 99% HEPA Air Purifier</v>
      </c>
      <c r="C1658" t="str">
        <f>IFERROR(INDEX(Raw_Data!O:O,MATCH(Product_Master!A1658,Raw_Data!N:N,0)),"NOT FOUND")</f>
        <v>Office Supplies</v>
      </c>
      <c r="D1658" t="str">
        <f>IFERROR(INDEX(Raw_Data!P:P,MATCH(Product_Master!A1658,Raw_Data!N:N,0)),"NOT FOUND")</f>
        <v>Appliances</v>
      </c>
      <c r="E1658" s="11">
        <f>AVERAGEIF(Raw_Data!N:N,Product_Master!A1658,Raw_Data!R:R)</f>
        <v>83.391000000000005</v>
      </c>
      <c r="F1658" s="11">
        <f>AVERAGEIF(Raw_Data!N:N,Product_Master!A1658,Raw_Data!U:U)</f>
        <v>21.71415</v>
      </c>
      <c r="G1658">
        <f>SUMIF(Raw_Data!N:N,Product_Master!A1658,Raw_Data!S:S)</f>
        <v>17</v>
      </c>
      <c r="H1658" s="11">
        <f>SUMIF(Raw_Data!N:N,Product_Master!A1658,Raw_Data!R:R)</f>
        <v>333.56400000000002</v>
      </c>
      <c r="I1658" s="13">
        <f t="shared" si="50"/>
        <v>26.038961038961041</v>
      </c>
      <c r="J1658" t="str">
        <f t="shared" si="51"/>
        <v>Medium</v>
      </c>
    </row>
    <row r="1659" spans="1:10" x14ac:dyDescent="0.3">
      <c r="A1659" t="s">
        <v>7471</v>
      </c>
      <c r="B1659" t="str">
        <f>IFERROR(INDEX(Raw_Data!Q:Q,MATCH(Product_Master!A1659,Raw_Data!N:N,0)),"NOT FOUND")</f>
        <v>O'Sullivan Cherrywood Estates Traditional Barrister Bookcase</v>
      </c>
      <c r="C1659" t="str">
        <f>IFERROR(INDEX(Raw_Data!O:O,MATCH(Product_Master!A1659,Raw_Data!N:N,0)),"NOT FOUND")</f>
        <v>Furniture</v>
      </c>
      <c r="D1659" t="str">
        <f>IFERROR(INDEX(Raw_Data!P:P,MATCH(Product_Master!A1659,Raw_Data!N:N,0)),"NOT FOUND")</f>
        <v>Bookcases</v>
      </c>
      <c r="E1659" s="11">
        <f>AVERAGEIF(Raw_Data!N:N,Product_Master!A1659,Raw_Data!R:R)</f>
        <v>536.17200000000003</v>
      </c>
      <c r="F1659" s="11">
        <f>AVERAGEIF(Raw_Data!N:N,Product_Master!A1659,Raw_Data!U:U)</f>
        <v>-39.181799999999996</v>
      </c>
      <c r="G1659">
        <f>SUMIF(Raw_Data!N:N,Product_Master!A1659,Raw_Data!S:S)</f>
        <v>9</v>
      </c>
      <c r="H1659" s="11">
        <f>SUMIF(Raw_Data!N:N,Product_Master!A1659,Raw_Data!R:R)</f>
        <v>1072.3440000000001</v>
      </c>
      <c r="I1659" s="13">
        <f t="shared" si="50"/>
        <v>-7.3076923076923066</v>
      </c>
      <c r="J1659" t="str">
        <f t="shared" si="51"/>
        <v>Medium</v>
      </c>
    </row>
    <row r="1660" spans="1:10" x14ac:dyDescent="0.3">
      <c r="A1660" t="s">
        <v>7481</v>
      </c>
      <c r="B1660" t="str">
        <f>IFERROR(INDEX(Raw_Data!Q:Q,MATCH(Product_Master!A1660,Raw_Data!N:N,0)),"NOT FOUND")</f>
        <v>SANFORD Major Accent Highlighters</v>
      </c>
      <c r="C1660" t="str">
        <f>IFERROR(INDEX(Raw_Data!O:O,MATCH(Product_Master!A1660,Raw_Data!N:N,0)),"NOT FOUND")</f>
        <v>Office Supplies</v>
      </c>
      <c r="D1660" t="str">
        <f>IFERROR(INDEX(Raw_Data!P:P,MATCH(Product_Master!A1660,Raw_Data!N:N,0)),"NOT FOUND")</f>
        <v>Art</v>
      </c>
      <c r="E1660" s="11">
        <f>AVERAGEIF(Raw_Data!N:N,Product_Master!A1660,Raw_Data!R:R)</f>
        <v>29.938285714285715</v>
      </c>
      <c r="F1660" s="11">
        <f>AVERAGEIF(Raw_Data!N:N,Product_Master!A1660,Raw_Data!U:U)</f>
        <v>11.125714285714285</v>
      </c>
      <c r="G1660">
        <f>SUMIF(Raw_Data!N:N,Product_Master!A1660,Raw_Data!S:S)</f>
        <v>30</v>
      </c>
      <c r="H1660" s="11">
        <f>SUMIF(Raw_Data!N:N,Product_Master!A1660,Raw_Data!R:R)</f>
        <v>209.56800000000001</v>
      </c>
      <c r="I1660" s="13">
        <f t="shared" si="50"/>
        <v>37.162162162162154</v>
      </c>
      <c r="J1660" t="str">
        <f t="shared" si="51"/>
        <v>Low Performer</v>
      </c>
    </row>
    <row r="1661" spans="1:10" x14ac:dyDescent="0.3">
      <c r="A1661" t="s">
        <v>7498</v>
      </c>
      <c r="B1661" t="str">
        <f>IFERROR(INDEX(Raw_Data!Q:Q,MATCH(Product_Master!A1661,Raw_Data!N:N,0)),"NOT FOUND")</f>
        <v>Hon 4-Shelf Metal Bookcases</v>
      </c>
      <c r="C1661" t="str">
        <f>IFERROR(INDEX(Raw_Data!O:O,MATCH(Product_Master!A1661,Raw_Data!N:N,0)),"NOT FOUND")</f>
        <v>Furniture</v>
      </c>
      <c r="D1661" t="str">
        <f>IFERROR(INDEX(Raw_Data!P:P,MATCH(Product_Master!A1661,Raw_Data!N:N,0)),"NOT FOUND")</f>
        <v>Bookcases</v>
      </c>
      <c r="E1661" s="11">
        <f>AVERAGEIF(Raw_Data!N:N,Product_Master!A1661,Raw_Data!R:R)</f>
        <v>368.577</v>
      </c>
      <c r="F1661" s="11">
        <f>AVERAGEIF(Raw_Data!N:N,Product_Master!A1661,Raw_Data!U:U)</f>
        <v>-47.965500000000013</v>
      </c>
      <c r="G1661">
        <f>SUMIF(Raw_Data!N:N,Product_Master!A1661,Raw_Data!S:S)</f>
        <v>22</v>
      </c>
      <c r="H1661" s="11">
        <f>SUMIF(Raw_Data!N:N,Product_Master!A1661,Raw_Data!R:R)</f>
        <v>1474.308</v>
      </c>
      <c r="I1661" s="13">
        <f t="shared" si="50"/>
        <v>-13.013698630136991</v>
      </c>
      <c r="J1661" t="str">
        <f t="shared" si="51"/>
        <v>High Performer</v>
      </c>
    </row>
    <row r="1662" spans="1:10" x14ac:dyDescent="0.3">
      <c r="A1662" t="s">
        <v>7504</v>
      </c>
      <c r="B1662" t="str">
        <f>IFERROR(INDEX(Raw_Data!Q:Q,MATCH(Product_Master!A1662,Raw_Data!N:N,0)),"NOT FOUND")</f>
        <v>Global Adaptabilities Conference Tables</v>
      </c>
      <c r="C1662" t="str">
        <f>IFERROR(INDEX(Raw_Data!O:O,MATCH(Product_Master!A1662,Raw_Data!N:N,0)),"NOT FOUND")</f>
        <v>Furniture</v>
      </c>
      <c r="D1662" t="str">
        <f>IFERROR(INDEX(Raw_Data!P:P,MATCH(Product_Master!A1662,Raw_Data!N:N,0)),"NOT FOUND")</f>
        <v>Tables</v>
      </c>
      <c r="E1662" s="11">
        <f>AVERAGEIF(Raw_Data!N:N,Product_Master!A1662,Raw_Data!R:R)</f>
        <v>885.08699999999999</v>
      </c>
      <c r="F1662" s="11">
        <f>AVERAGEIF(Raw_Data!N:N,Product_Master!A1662,Raw_Data!U:U)</f>
        <v>88.508700000000019</v>
      </c>
      <c r="G1662">
        <f>SUMIF(Raw_Data!N:N,Product_Master!A1662,Raw_Data!S:S)</f>
        <v>14</v>
      </c>
      <c r="H1662" s="11">
        <f>SUMIF(Raw_Data!N:N,Product_Master!A1662,Raw_Data!R:R)</f>
        <v>3540.348</v>
      </c>
      <c r="I1662" s="13">
        <f t="shared" si="50"/>
        <v>10.000000000000002</v>
      </c>
      <c r="J1662" t="str">
        <f t="shared" si="51"/>
        <v>High Performer</v>
      </c>
    </row>
    <row r="1663" spans="1:10" x14ac:dyDescent="0.3">
      <c r="A1663" t="s">
        <v>7507</v>
      </c>
      <c r="B1663" t="str">
        <f>IFERROR(INDEX(Raw_Data!Q:Q,MATCH(Product_Master!A1663,Raw_Data!N:N,0)),"NOT FOUND")</f>
        <v>Newell 316</v>
      </c>
      <c r="C1663" t="str">
        <f>IFERROR(INDEX(Raw_Data!O:O,MATCH(Product_Master!A1663,Raw_Data!N:N,0)),"NOT FOUND")</f>
        <v>Office Supplies</v>
      </c>
      <c r="D1663" t="str">
        <f>IFERROR(INDEX(Raw_Data!P:P,MATCH(Product_Master!A1663,Raw_Data!N:N,0)),"NOT FOUND")</f>
        <v>Art</v>
      </c>
      <c r="E1663" s="11">
        <f>AVERAGEIF(Raw_Data!N:N,Product_Master!A1663,Raw_Data!R:R)</f>
        <v>23.472000000000001</v>
      </c>
      <c r="F1663" s="11">
        <f>AVERAGEIF(Raw_Data!N:N,Product_Master!A1663,Raw_Data!U:U)</f>
        <v>4.1075999999999997</v>
      </c>
      <c r="G1663">
        <f>SUMIF(Raw_Data!N:N,Product_Master!A1663,Raw_Data!S:S)</f>
        <v>11</v>
      </c>
      <c r="H1663" s="11">
        <f>SUMIF(Raw_Data!N:N,Product_Master!A1663,Raw_Data!R:R)</f>
        <v>46.944000000000003</v>
      </c>
      <c r="I1663" s="13">
        <f t="shared" si="50"/>
        <v>17.5</v>
      </c>
      <c r="J1663" t="str">
        <f t="shared" si="51"/>
        <v>Low Performer</v>
      </c>
    </row>
    <row r="1664" spans="1:10" x14ac:dyDescent="0.3">
      <c r="A1664" t="s">
        <v>7511</v>
      </c>
      <c r="B1664" t="str">
        <f>IFERROR(INDEX(Raw_Data!Q:Q,MATCH(Product_Master!A1664,Raw_Data!N:N,0)),"NOT FOUND")</f>
        <v>Fellowes Staxonsteel Drawer Files</v>
      </c>
      <c r="C1664" t="str">
        <f>IFERROR(INDEX(Raw_Data!O:O,MATCH(Product_Master!A1664,Raw_Data!N:N,0)),"NOT FOUND")</f>
        <v>Office Supplies</v>
      </c>
      <c r="D1664" t="str">
        <f>IFERROR(INDEX(Raw_Data!P:P,MATCH(Product_Master!A1664,Raw_Data!N:N,0)),"NOT FOUND")</f>
        <v>Storage</v>
      </c>
      <c r="E1664" s="11">
        <f>AVERAGEIF(Raw_Data!N:N,Product_Master!A1664,Raw_Data!R:R)</f>
        <v>689.89285714285722</v>
      </c>
      <c r="F1664" s="11">
        <f>AVERAGEIF(Raw_Data!N:N,Product_Master!A1664,Raw_Data!U:U)</f>
        <v>72.852685714285712</v>
      </c>
      <c r="G1664">
        <f>SUMIF(Raw_Data!N:N,Product_Master!A1664,Raw_Data!S:S)</f>
        <v>26</v>
      </c>
      <c r="H1664" s="11">
        <f>SUMIF(Raw_Data!N:N,Product_Master!A1664,Raw_Data!R:R)</f>
        <v>4829.2500000000009</v>
      </c>
      <c r="I1664" s="13">
        <f t="shared" si="50"/>
        <v>10.559999999999999</v>
      </c>
      <c r="J1664" t="str">
        <f t="shared" si="51"/>
        <v>High Performer</v>
      </c>
    </row>
    <row r="1665" spans="1:10" x14ac:dyDescent="0.3">
      <c r="A1665" t="s">
        <v>7513</v>
      </c>
      <c r="B1665" t="str">
        <f>IFERROR(INDEX(Raw_Data!Q:Q,MATCH(Product_Master!A1665,Raw_Data!N:N,0)),"NOT FOUND")</f>
        <v>Avery Hi-Liter Smear-Safe Highlighters</v>
      </c>
      <c r="C1665" t="str">
        <f>IFERROR(INDEX(Raw_Data!O:O,MATCH(Product_Master!A1665,Raw_Data!N:N,0)),"NOT FOUND")</f>
        <v>Office Supplies</v>
      </c>
      <c r="D1665" t="str">
        <f>IFERROR(INDEX(Raw_Data!P:P,MATCH(Product_Master!A1665,Raw_Data!N:N,0)),"NOT FOUND")</f>
        <v>Art</v>
      </c>
      <c r="E1665" s="11">
        <f>AVERAGEIF(Raw_Data!N:N,Product_Master!A1665,Raw_Data!R:R)</f>
        <v>20.634666666666664</v>
      </c>
      <c r="F1665" s="11">
        <f>AVERAGEIF(Raw_Data!N:N,Product_Master!A1665,Raw_Data!U:U)</f>
        <v>5.6842666666666668</v>
      </c>
      <c r="G1665">
        <f>SUMIF(Raw_Data!N:N,Product_Master!A1665,Raw_Data!S:S)</f>
        <v>24</v>
      </c>
      <c r="H1665" s="11">
        <f>SUMIF(Raw_Data!N:N,Product_Master!A1665,Raw_Data!R:R)</f>
        <v>123.80799999999999</v>
      </c>
      <c r="I1665" s="13">
        <f t="shared" si="50"/>
        <v>27.54716981132076</v>
      </c>
      <c r="J1665" t="str">
        <f t="shared" si="51"/>
        <v>Low Performer</v>
      </c>
    </row>
    <row r="1666" spans="1:10" x14ac:dyDescent="0.3">
      <c r="A1666" t="s">
        <v>7518</v>
      </c>
      <c r="B1666" t="str">
        <f>IFERROR(INDEX(Raw_Data!Q:Q,MATCH(Product_Master!A1666,Raw_Data!N:N,0)),"NOT FOUND")</f>
        <v>Inter-Office Recycled Envelopes, Brown Kraft, Button-String,10" x 13" , 100/Box</v>
      </c>
      <c r="C1666" t="str">
        <f>IFERROR(INDEX(Raw_Data!O:O,MATCH(Product_Master!A1666,Raw_Data!N:N,0)),"NOT FOUND")</f>
        <v>Office Supplies</v>
      </c>
      <c r="D1666" t="str">
        <f>IFERROR(INDEX(Raw_Data!P:P,MATCH(Product_Master!A1666,Raw_Data!N:N,0)),"NOT FOUND")</f>
        <v>Envelopes</v>
      </c>
      <c r="E1666" s="11">
        <f>AVERAGEIF(Raw_Data!N:N,Product_Master!A1666,Raw_Data!R:R)</f>
        <v>65.94</v>
      </c>
      <c r="F1666" s="11">
        <f>AVERAGEIF(Raw_Data!N:N,Product_Master!A1666,Raw_Data!U:U)</f>
        <v>27.108666666666664</v>
      </c>
      <c r="G1666">
        <f>SUMIF(Raw_Data!N:N,Product_Master!A1666,Raw_Data!S:S)</f>
        <v>10</v>
      </c>
      <c r="H1666" s="11">
        <f>SUMIF(Raw_Data!N:N,Product_Master!A1666,Raw_Data!R:R)</f>
        <v>197.82</v>
      </c>
      <c r="I1666" s="13">
        <f t="shared" si="50"/>
        <v>41.111111111111107</v>
      </c>
      <c r="J1666" t="str">
        <f t="shared" si="51"/>
        <v>Low Performer</v>
      </c>
    </row>
    <row r="1667" spans="1:10" x14ac:dyDescent="0.3">
      <c r="A1667" t="s">
        <v>7524</v>
      </c>
      <c r="B1667" t="str">
        <f>IFERROR(INDEX(Raw_Data!Q:Q,MATCH(Product_Master!A1667,Raw_Data!N:N,0)),"NOT FOUND")</f>
        <v>Xerox 1992</v>
      </c>
      <c r="C1667" t="str">
        <f>IFERROR(INDEX(Raw_Data!O:O,MATCH(Product_Master!A1667,Raw_Data!N:N,0)),"NOT FOUND")</f>
        <v>Office Supplies</v>
      </c>
      <c r="D1667" t="str">
        <f>IFERROR(INDEX(Raw_Data!P:P,MATCH(Product_Master!A1667,Raw_Data!N:N,0)),"NOT FOUND")</f>
        <v>Paper</v>
      </c>
      <c r="E1667" s="11">
        <f>AVERAGEIF(Raw_Data!N:N,Product_Master!A1667,Raw_Data!R:R)</f>
        <v>49.52</v>
      </c>
      <c r="F1667" s="11">
        <f>AVERAGEIF(Raw_Data!N:N,Product_Master!A1667,Raw_Data!U:U)</f>
        <v>20.135299999999997</v>
      </c>
      <c r="G1667">
        <f>SUMIF(Raw_Data!N:N,Product_Master!A1667,Raw_Data!S:S)</f>
        <v>26</v>
      </c>
      <c r="H1667" s="11">
        <f>SUMIF(Raw_Data!N:N,Product_Master!A1667,Raw_Data!R:R)</f>
        <v>297.12</v>
      </c>
      <c r="I1667" s="13">
        <f t="shared" ref="I1667:I1730" si="52">IF(E1667&gt;0,(F1667/E1667)*100,0)</f>
        <v>40.660945072697892</v>
      </c>
      <c r="J1667" t="str">
        <f t="shared" ref="J1667:J1730" si="53">IF(H1667&gt;=1234,"High Performer",IF(H1667&gt;=295,"Medium","Low Performer"))</f>
        <v>Medium</v>
      </c>
    </row>
    <row r="1668" spans="1:10" x14ac:dyDescent="0.3">
      <c r="A1668" t="s">
        <v>7531</v>
      </c>
      <c r="B1668" t="str">
        <f>IFERROR(INDEX(Raw_Data!Q:Q,MATCH(Product_Master!A1668,Raw_Data!N:N,0)),"NOT FOUND")</f>
        <v>Riverside Furniture Stanwyck Manor Table Series</v>
      </c>
      <c r="C1668" t="str">
        <f>IFERROR(INDEX(Raw_Data!O:O,MATCH(Product_Master!A1668,Raw_Data!N:N,0)),"NOT FOUND")</f>
        <v>Furniture</v>
      </c>
      <c r="D1668" t="str">
        <f>IFERROR(INDEX(Raw_Data!P:P,MATCH(Product_Master!A1668,Raw_Data!N:N,0)),"NOT FOUND")</f>
        <v>Tables</v>
      </c>
      <c r="E1668" s="11">
        <f>AVERAGEIF(Raw_Data!N:N,Product_Master!A1668,Raw_Data!R:R)</f>
        <v>305.9733333333333</v>
      </c>
      <c r="F1668" s="11">
        <f>AVERAGEIF(Raw_Data!N:N,Product_Master!A1668,Raw_Data!U:U)</f>
        <v>-138.64416666666668</v>
      </c>
      <c r="G1668">
        <f>SUMIF(Raw_Data!N:N,Product_Master!A1668,Raw_Data!S:S)</f>
        <v>5</v>
      </c>
      <c r="H1668" s="11">
        <f>SUMIF(Raw_Data!N:N,Product_Master!A1668,Raw_Data!R:R)</f>
        <v>917.92</v>
      </c>
      <c r="I1668" s="13">
        <f t="shared" si="52"/>
        <v>-45.312500000000014</v>
      </c>
      <c r="J1668" t="str">
        <f t="shared" si="53"/>
        <v>Medium</v>
      </c>
    </row>
    <row r="1669" spans="1:10" x14ac:dyDescent="0.3">
      <c r="A1669" t="s">
        <v>7535</v>
      </c>
      <c r="B1669" t="str">
        <f>IFERROR(INDEX(Raw_Data!Q:Q,MATCH(Product_Master!A1669,Raw_Data!N:N,0)),"NOT FOUND")</f>
        <v>Fellowes Recycled Storage Drawers</v>
      </c>
      <c r="C1669" t="str">
        <f>IFERROR(INDEX(Raw_Data!O:O,MATCH(Product_Master!A1669,Raw_Data!N:N,0)),"NOT FOUND")</f>
        <v>Office Supplies</v>
      </c>
      <c r="D1669" t="str">
        <f>IFERROR(INDEX(Raw_Data!P:P,MATCH(Product_Master!A1669,Raw_Data!N:N,0)),"NOT FOUND")</f>
        <v>Storage</v>
      </c>
      <c r="E1669" s="11">
        <f>AVERAGEIF(Raw_Data!N:N,Product_Master!A1669,Raw_Data!R:R)</f>
        <v>429.31599999999997</v>
      </c>
      <c r="F1669" s="11">
        <f>AVERAGEIF(Raw_Data!N:N,Product_Master!A1669,Raw_Data!U:U)</f>
        <v>16.284400000000002</v>
      </c>
      <c r="G1669">
        <f>SUMIF(Raw_Data!N:N,Product_Master!A1669,Raw_Data!S:S)</f>
        <v>12</v>
      </c>
      <c r="H1669" s="11">
        <f>SUMIF(Raw_Data!N:N,Product_Master!A1669,Raw_Data!R:R)</f>
        <v>1287.9479999999999</v>
      </c>
      <c r="I1669" s="13">
        <f t="shared" si="52"/>
        <v>3.7931034482758625</v>
      </c>
      <c r="J1669" t="str">
        <f t="shared" si="53"/>
        <v>High Performer</v>
      </c>
    </row>
    <row r="1670" spans="1:10" x14ac:dyDescent="0.3">
      <c r="A1670" t="s">
        <v>7538</v>
      </c>
      <c r="B1670" t="str">
        <f>IFERROR(INDEX(Raw_Data!Q:Q,MATCH(Product_Master!A1670,Raw_Data!N:N,0)),"NOT FOUND")</f>
        <v>Xerox 190</v>
      </c>
      <c r="C1670" t="str">
        <f>IFERROR(INDEX(Raw_Data!O:O,MATCH(Product_Master!A1670,Raw_Data!N:N,0)),"NOT FOUND")</f>
        <v>Office Supplies</v>
      </c>
      <c r="D1670" t="str">
        <f>IFERROR(INDEX(Raw_Data!P:P,MATCH(Product_Master!A1670,Raw_Data!N:N,0)),"NOT FOUND")</f>
        <v>Paper</v>
      </c>
      <c r="E1670" s="11">
        <f>AVERAGEIF(Raw_Data!N:N,Product_Master!A1670,Raw_Data!R:R)</f>
        <v>14.94</v>
      </c>
      <c r="F1670" s="11">
        <f>AVERAGEIF(Raw_Data!N:N,Product_Master!A1670,Raw_Data!U:U)</f>
        <v>7.0217999999999998</v>
      </c>
      <c r="G1670">
        <f>SUMIF(Raw_Data!N:N,Product_Master!A1670,Raw_Data!S:S)</f>
        <v>6</v>
      </c>
      <c r="H1670" s="11">
        <f>SUMIF(Raw_Data!N:N,Product_Master!A1670,Raw_Data!R:R)</f>
        <v>29.88</v>
      </c>
      <c r="I1670" s="13">
        <f t="shared" si="52"/>
        <v>47</v>
      </c>
      <c r="J1670" t="str">
        <f t="shared" si="53"/>
        <v>Low Performer</v>
      </c>
    </row>
    <row r="1671" spans="1:10" x14ac:dyDescent="0.3">
      <c r="A1671" t="s">
        <v>7541</v>
      </c>
      <c r="B1671" t="str">
        <f>IFERROR(INDEX(Raw_Data!Q:Q,MATCH(Product_Master!A1671,Raw_Data!N:N,0)),"NOT FOUND")</f>
        <v>Xerox 1892</v>
      </c>
      <c r="C1671" t="str">
        <f>IFERROR(INDEX(Raw_Data!O:O,MATCH(Product_Master!A1671,Raw_Data!N:N,0)),"NOT FOUND")</f>
        <v>Office Supplies</v>
      </c>
      <c r="D1671" t="str">
        <f>IFERROR(INDEX(Raw_Data!P:P,MATCH(Product_Master!A1671,Raw_Data!N:N,0)),"NOT FOUND")</f>
        <v>Paper</v>
      </c>
      <c r="E1671" s="11">
        <f>AVERAGEIF(Raw_Data!N:N,Product_Master!A1671,Raw_Data!R:R)</f>
        <v>89.147999999999996</v>
      </c>
      <c r="F1671" s="11">
        <f>AVERAGEIF(Raw_Data!N:N,Product_Master!A1671,Raw_Data!U:U)</f>
        <v>39.728999999999999</v>
      </c>
      <c r="G1671">
        <f>SUMIF(Raw_Data!N:N,Product_Master!A1671,Raw_Data!S:S)</f>
        <v>5</v>
      </c>
      <c r="H1671" s="11">
        <f>SUMIF(Raw_Data!N:N,Product_Master!A1671,Raw_Data!R:R)</f>
        <v>178.29599999999999</v>
      </c>
      <c r="I1671" s="13">
        <f t="shared" si="52"/>
        <v>44.565217391304351</v>
      </c>
      <c r="J1671" t="str">
        <f t="shared" si="53"/>
        <v>Low Performer</v>
      </c>
    </row>
    <row r="1672" spans="1:10" x14ac:dyDescent="0.3">
      <c r="A1672" t="s">
        <v>7554</v>
      </c>
      <c r="B1672" t="str">
        <f>IFERROR(INDEX(Raw_Data!Q:Q,MATCH(Product_Master!A1672,Raw_Data!N:N,0)),"NOT FOUND")</f>
        <v>Seidio BD2-HK3IPH5-BK DILEX Case and Holster Combo for Apple iPhone 5/5s - Black</v>
      </c>
      <c r="C1672" t="str">
        <f>IFERROR(INDEX(Raw_Data!O:O,MATCH(Product_Master!A1672,Raw_Data!N:N,0)),"NOT FOUND")</f>
        <v>Technology</v>
      </c>
      <c r="D1672" t="str">
        <f>IFERROR(INDEX(Raw_Data!P:P,MATCH(Product_Master!A1672,Raw_Data!N:N,0)),"NOT FOUND")</f>
        <v>Phones</v>
      </c>
      <c r="E1672" s="11">
        <f>AVERAGEIF(Raw_Data!N:N,Product_Master!A1672,Raw_Data!R:R)</f>
        <v>90.962666666666664</v>
      </c>
      <c r="F1672" s="11">
        <f>AVERAGEIF(Raw_Data!N:N,Product_Master!A1672,Raw_Data!U:U)</f>
        <v>9.0962666666666667</v>
      </c>
      <c r="G1672">
        <f>SUMIF(Raw_Data!N:N,Product_Master!A1672,Raw_Data!S:S)</f>
        <v>11</v>
      </c>
      <c r="H1672" s="11">
        <f>SUMIF(Raw_Data!N:N,Product_Master!A1672,Raw_Data!R:R)</f>
        <v>272.88799999999998</v>
      </c>
      <c r="I1672" s="13">
        <f t="shared" si="52"/>
        <v>10</v>
      </c>
      <c r="J1672" t="str">
        <f t="shared" si="53"/>
        <v>Low Performer</v>
      </c>
    </row>
    <row r="1673" spans="1:10" x14ac:dyDescent="0.3">
      <c r="A1673" t="s">
        <v>7566</v>
      </c>
      <c r="B1673" t="str">
        <f>IFERROR(INDEX(Raw_Data!Q:Q,MATCH(Product_Master!A1673,Raw_Data!N:N,0)),"NOT FOUND")</f>
        <v>TOPS "Important Message" Pads, Canary, 4-1/4 x 5-1/2, 50 Sheets per Pad</v>
      </c>
      <c r="C1673" t="str">
        <f>IFERROR(INDEX(Raw_Data!O:O,MATCH(Product_Master!A1673,Raw_Data!N:N,0)),"NOT FOUND")</f>
        <v>Office Supplies</v>
      </c>
      <c r="D1673" t="str">
        <f>IFERROR(INDEX(Raw_Data!P:P,MATCH(Product_Master!A1673,Raw_Data!N:N,0)),"NOT FOUND")</f>
        <v>Paper</v>
      </c>
      <c r="E1673" s="11">
        <f>AVERAGEIF(Raw_Data!N:N,Product_Master!A1673,Raw_Data!R:R)</f>
        <v>23.397333333333336</v>
      </c>
      <c r="F1673" s="11">
        <f>AVERAGEIF(Raw_Data!N:N,Product_Master!A1673,Raw_Data!U:U)</f>
        <v>10.543066666666666</v>
      </c>
      <c r="G1673">
        <f>SUMIF(Raw_Data!N:N,Product_Master!A1673,Raw_Data!S:S)</f>
        <v>17</v>
      </c>
      <c r="H1673" s="11">
        <f>SUMIF(Raw_Data!N:N,Product_Master!A1673,Raw_Data!R:R)</f>
        <v>70.192000000000007</v>
      </c>
      <c r="I1673" s="13">
        <f t="shared" si="52"/>
        <v>45.060975609756092</v>
      </c>
      <c r="J1673" t="str">
        <f t="shared" si="53"/>
        <v>Low Performer</v>
      </c>
    </row>
    <row r="1674" spans="1:10" x14ac:dyDescent="0.3">
      <c r="A1674" t="s">
        <v>7570</v>
      </c>
      <c r="B1674" t="str">
        <f>IFERROR(INDEX(Raw_Data!Q:Q,MATCH(Product_Master!A1674,Raw_Data!N:N,0)),"NOT FOUND")</f>
        <v>24 Capacity Maxi Data Binder Racks, Pearl</v>
      </c>
      <c r="C1674" t="str">
        <f>IFERROR(INDEX(Raw_Data!O:O,MATCH(Product_Master!A1674,Raw_Data!N:N,0)),"NOT FOUND")</f>
        <v>Office Supplies</v>
      </c>
      <c r="D1674" t="str">
        <f>IFERROR(INDEX(Raw_Data!P:P,MATCH(Product_Master!A1674,Raw_Data!N:N,0)),"NOT FOUND")</f>
        <v>Storage</v>
      </c>
      <c r="E1674" s="11">
        <f>AVERAGEIF(Raw_Data!N:N,Product_Master!A1674,Raw_Data!R:R)</f>
        <v>884.31</v>
      </c>
      <c r="F1674" s="11">
        <f>AVERAGEIF(Raw_Data!N:N,Product_Master!A1674,Raw_Data!U:U)</f>
        <v>134.22562499999998</v>
      </c>
      <c r="G1674">
        <f>SUMIF(Raw_Data!N:N,Product_Master!A1674,Raw_Data!S:S)</f>
        <v>19</v>
      </c>
      <c r="H1674" s="11">
        <f>SUMIF(Raw_Data!N:N,Product_Master!A1674,Raw_Data!R:R)</f>
        <v>3537.24</v>
      </c>
      <c r="I1674" s="13">
        <f t="shared" si="52"/>
        <v>15.178571428571427</v>
      </c>
      <c r="J1674" t="str">
        <f t="shared" si="53"/>
        <v>High Performer</v>
      </c>
    </row>
    <row r="1675" spans="1:10" x14ac:dyDescent="0.3">
      <c r="A1675" t="s">
        <v>7577</v>
      </c>
      <c r="B1675" t="str">
        <f>IFERROR(INDEX(Raw_Data!Q:Q,MATCH(Product_Master!A1675,Raw_Data!N:N,0)),"NOT FOUND")</f>
        <v>Southworth 25% Cotton Premium Laser Paper and Envelopes</v>
      </c>
      <c r="C1675" t="str">
        <f>IFERROR(INDEX(Raw_Data!O:O,MATCH(Product_Master!A1675,Raw_Data!N:N,0)),"NOT FOUND")</f>
        <v>Office Supplies</v>
      </c>
      <c r="D1675" t="str">
        <f>IFERROR(INDEX(Raw_Data!P:P,MATCH(Product_Master!A1675,Raw_Data!N:N,0)),"NOT FOUND")</f>
        <v>Paper</v>
      </c>
      <c r="E1675" s="11">
        <f>AVERAGEIF(Raw_Data!N:N,Product_Master!A1675,Raw_Data!R:R)</f>
        <v>105.4944</v>
      </c>
      <c r="F1675" s="11">
        <f>AVERAGEIF(Raw_Data!N:N,Product_Master!A1675,Raw_Data!U:U)</f>
        <v>47.312640000000002</v>
      </c>
      <c r="G1675">
        <f>SUMIF(Raw_Data!N:N,Product_Master!A1675,Raw_Data!S:S)</f>
        <v>28</v>
      </c>
      <c r="H1675" s="11">
        <f>SUMIF(Raw_Data!N:N,Product_Master!A1675,Raw_Data!R:R)</f>
        <v>527.47199999999998</v>
      </c>
      <c r="I1675" s="13">
        <f t="shared" si="52"/>
        <v>44.848484848484851</v>
      </c>
      <c r="J1675" t="str">
        <f t="shared" si="53"/>
        <v>Medium</v>
      </c>
    </row>
    <row r="1676" spans="1:10" x14ac:dyDescent="0.3">
      <c r="A1676" t="s">
        <v>7590</v>
      </c>
      <c r="B1676" t="str">
        <f>IFERROR(INDEX(Raw_Data!Q:Q,MATCH(Product_Master!A1676,Raw_Data!N:N,0)),"NOT FOUND")</f>
        <v>Multimedia Mailers</v>
      </c>
      <c r="C1676" t="str">
        <f>IFERROR(INDEX(Raw_Data!O:O,MATCH(Product_Master!A1676,Raw_Data!N:N,0)),"NOT FOUND")</f>
        <v>Office Supplies</v>
      </c>
      <c r="D1676" t="str">
        <f>IFERROR(INDEX(Raw_Data!P:P,MATCH(Product_Master!A1676,Raw_Data!N:N,0)),"NOT FOUND")</f>
        <v>Envelopes</v>
      </c>
      <c r="E1676" s="11">
        <f>AVERAGEIF(Raw_Data!N:N,Product_Master!A1676,Raw_Data!R:R)</f>
        <v>325.86</v>
      </c>
      <c r="F1676" s="11">
        <f>AVERAGEIF(Raw_Data!N:N,Product_Master!A1676,Raw_Data!U:U)</f>
        <v>149.8956</v>
      </c>
      <c r="G1676">
        <f>SUMIF(Raw_Data!N:N,Product_Master!A1676,Raw_Data!S:S)</f>
        <v>2</v>
      </c>
      <c r="H1676" s="11">
        <f>SUMIF(Raw_Data!N:N,Product_Master!A1676,Raw_Data!R:R)</f>
        <v>325.86</v>
      </c>
      <c r="I1676" s="13">
        <f t="shared" si="52"/>
        <v>46</v>
      </c>
      <c r="J1676" t="str">
        <f t="shared" si="53"/>
        <v>Medium</v>
      </c>
    </row>
    <row r="1677" spans="1:10" x14ac:dyDescent="0.3">
      <c r="A1677" t="s">
        <v>7594</v>
      </c>
      <c r="B1677" t="str">
        <f>IFERROR(INDEX(Raw_Data!Q:Q,MATCH(Product_Master!A1677,Raw_Data!N:N,0)),"NOT FOUND")</f>
        <v>Avery 5</v>
      </c>
      <c r="C1677" t="str">
        <f>IFERROR(INDEX(Raw_Data!O:O,MATCH(Product_Master!A1677,Raw_Data!N:N,0)),"NOT FOUND")</f>
        <v>Office Supplies</v>
      </c>
      <c r="D1677" t="str">
        <f>IFERROR(INDEX(Raw_Data!P:P,MATCH(Product_Master!A1677,Raw_Data!N:N,0)),"NOT FOUND")</f>
        <v>Labels</v>
      </c>
      <c r="E1677" s="11">
        <f>AVERAGEIF(Raw_Data!N:N,Product_Master!A1677,Raw_Data!R:R)</f>
        <v>5.76</v>
      </c>
      <c r="F1677" s="11">
        <f>AVERAGEIF(Raw_Data!N:N,Product_Master!A1677,Raw_Data!U:U)</f>
        <v>2.8224</v>
      </c>
      <c r="G1677">
        <f>SUMIF(Raw_Data!N:N,Product_Master!A1677,Raw_Data!S:S)</f>
        <v>2</v>
      </c>
      <c r="H1677" s="11">
        <f>SUMIF(Raw_Data!N:N,Product_Master!A1677,Raw_Data!R:R)</f>
        <v>5.76</v>
      </c>
      <c r="I1677" s="13">
        <f t="shared" si="52"/>
        <v>49.000000000000007</v>
      </c>
      <c r="J1677" t="str">
        <f t="shared" si="53"/>
        <v>Low Performer</v>
      </c>
    </row>
    <row r="1678" spans="1:10" x14ac:dyDescent="0.3">
      <c r="A1678" t="s">
        <v>7605</v>
      </c>
      <c r="B1678" t="str">
        <f>IFERROR(INDEX(Raw_Data!Q:Q,MATCH(Product_Master!A1678,Raw_Data!N:N,0)),"NOT FOUND")</f>
        <v>Jensen SMPS-640 - speaker phone</v>
      </c>
      <c r="C1678" t="str">
        <f>IFERROR(INDEX(Raw_Data!O:O,MATCH(Product_Master!A1678,Raw_Data!N:N,0)),"NOT FOUND")</f>
        <v>Technology</v>
      </c>
      <c r="D1678" t="str">
        <f>IFERROR(INDEX(Raw_Data!P:P,MATCH(Product_Master!A1678,Raw_Data!N:N,0)),"NOT FOUND")</f>
        <v>Phones</v>
      </c>
      <c r="E1678" s="11">
        <f>AVERAGEIF(Raw_Data!N:N,Product_Master!A1678,Raw_Data!R:R)</f>
        <v>124.14599999999999</v>
      </c>
      <c r="F1678" s="11">
        <f>AVERAGEIF(Raw_Data!N:N,Product_Master!A1678,Raw_Data!U:U)</f>
        <v>22.070399999999999</v>
      </c>
      <c r="G1678">
        <f>SUMIF(Raw_Data!N:N,Product_Master!A1678,Raw_Data!S:S)</f>
        <v>12</v>
      </c>
      <c r="H1678" s="11">
        <f>SUMIF(Raw_Data!N:N,Product_Master!A1678,Raw_Data!R:R)</f>
        <v>496.58399999999995</v>
      </c>
      <c r="I1678" s="13">
        <f t="shared" si="52"/>
        <v>17.777777777777779</v>
      </c>
      <c r="J1678" t="str">
        <f t="shared" si="53"/>
        <v>Medium</v>
      </c>
    </row>
    <row r="1679" spans="1:10" x14ac:dyDescent="0.3">
      <c r="A1679" t="s">
        <v>7607</v>
      </c>
      <c r="B1679" t="str">
        <f>IFERROR(INDEX(Raw_Data!Q:Q,MATCH(Product_Master!A1679,Raw_Data!N:N,0)),"NOT FOUND")</f>
        <v>Master Caster Door Stop, Large Brown</v>
      </c>
      <c r="C1679" t="str">
        <f>IFERROR(INDEX(Raw_Data!O:O,MATCH(Product_Master!A1679,Raw_Data!N:N,0)),"NOT FOUND")</f>
        <v>Furniture</v>
      </c>
      <c r="D1679" t="str">
        <f>IFERROR(INDEX(Raw_Data!P:P,MATCH(Product_Master!A1679,Raw_Data!N:N,0)),"NOT FOUND")</f>
        <v>Furnishings</v>
      </c>
      <c r="E1679" s="11">
        <f>AVERAGEIF(Raw_Data!N:N,Product_Master!A1679,Raw_Data!R:R)</f>
        <v>19.898666666666667</v>
      </c>
      <c r="F1679" s="11">
        <f>AVERAGEIF(Raw_Data!N:N,Product_Master!A1679,Raw_Data!U:U)</f>
        <v>4.8533333333333335</v>
      </c>
      <c r="G1679">
        <f>SUMIF(Raw_Data!N:N,Product_Master!A1679,Raw_Data!S:S)</f>
        <v>10</v>
      </c>
      <c r="H1679" s="11">
        <f>SUMIF(Raw_Data!N:N,Product_Master!A1679,Raw_Data!R:R)</f>
        <v>59.695999999999998</v>
      </c>
      <c r="I1679" s="13">
        <f t="shared" si="52"/>
        <v>24.390243902439025</v>
      </c>
      <c r="J1679" t="str">
        <f t="shared" si="53"/>
        <v>Low Performer</v>
      </c>
    </row>
    <row r="1680" spans="1:10" x14ac:dyDescent="0.3">
      <c r="A1680" t="s">
        <v>7617</v>
      </c>
      <c r="B1680" t="str">
        <f>IFERROR(INDEX(Raw_Data!Q:Q,MATCH(Product_Master!A1680,Raw_Data!N:N,0)),"NOT FOUND")</f>
        <v>Fellowes Desktop Hanging File Manager</v>
      </c>
      <c r="C1680" t="str">
        <f>IFERROR(INDEX(Raw_Data!O:O,MATCH(Product_Master!A1680,Raw_Data!N:N,0)),"NOT FOUND")</f>
        <v>Office Supplies</v>
      </c>
      <c r="D1680" t="str">
        <f>IFERROR(INDEX(Raw_Data!P:P,MATCH(Product_Master!A1680,Raw_Data!N:N,0)),"NOT FOUND")</f>
        <v>Storage</v>
      </c>
      <c r="E1680" s="11">
        <f>AVERAGEIF(Raw_Data!N:N,Product_Master!A1680,Raw_Data!R:R)</f>
        <v>50.362500000000004</v>
      </c>
      <c r="F1680" s="11">
        <f>AVERAGEIF(Raw_Data!N:N,Product_Master!A1680,Raw_Data!U:U)</f>
        <v>12.590625000000001</v>
      </c>
      <c r="G1680">
        <f>SUMIF(Raw_Data!N:N,Product_Master!A1680,Raw_Data!S:S)</f>
        <v>15</v>
      </c>
      <c r="H1680" s="11">
        <f>SUMIF(Raw_Data!N:N,Product_Master!A1680,Raw_Data!R:R)</f>
        <v>201.45000000000002</v>
      </c>
      <c r="I1680" s="13">
        <f t="shared" si="52"/>
        <v>25</v>
      </c>
      <c r="J1680" t="str">
        <f t="shared" si="53"/>
        <v>Low Performer</v>
      </c>
    </row>
    <row r="1681" spans="1:10" x14ac:dyDescent="0.3">
      <c r="A1681" t="s">
        <v>7623</v>
      </c>
      <c r="B1681" t="str">
        <f>IFERROR(INDEX(Raw_Data!Q:Q,MATCH(Product_Master!A1681,Raw_Data!N:N,0)),"NOT FOUND")</f>
        <v>Xerox 1956</v>
      </c>
      <c r="C1681" t="str">
        <f>IFERROR(INDEX(Raw_Data!O:O,MATCH(Product_Master!A1681,Raw_Data!N:N,0)),"NOT FOUND")</f>
        <v>Office Supplies</v>
      </c>
      <c r="D1681" t="str">
        <f>IFERROR(INDEX(Raw_Data!P:P,MATCH(Product_Master!A1681,Raw_Data!N:N,0)),"NOT FOUND")</f>
        <v>Paper</v>
      </c>
      <c r="E1681" s="11">
        <f>AVERAGEIF(Raw_Data!N:N,Product_Master!A1681,Raw_Data!R:R)</f>
        <v>44.85</v>
      </c>
      <c r="F1681" s="11">
        <f>AVERAGEIF(Raw_Data!N:N,Product_Master!A1681,Raw_Data!U:U)</f>
        <v>20.451599999999999</v>
      </c>
      <c r="G1681">
        <f>SUMIF(Raw_Data!N:N,Product_Master!A1681,Raw_Data!S:S)</f>
        <v>16</v>
      </c>
      <c r="H1681" s="11">
        <f>SUMIF(Raw_Data!N:N,Product_Master!A1681,Raw_Data!R:R)</f>
        <v>89.7</v>
      </c>
      <c r="I1681" s="13">
        <f t="shared" si="52"/>
        <v>45.599999999999994</v>
      </c>
      <c r="J1681" t="str">
        <f t="shared" si="53"/>
        <v>Low Performer</v>
      </c>
    </row>
    <row r="1682" spans="1:10" x14ac:dyDescent="0.3">
      <c r="A1682" t="s">
        <v>7628</v>
      </c>
      <c r="B1682" t="str">
        <f>IFERROR(INDEX(Raw_Data!Q:Q,MATCH(Product_Master!A1682,Raw_Data!N:N,0)),"NOT FOUND")</f>
        <v>Nu-Dell Oak Frame</v>
      </c>
      <c r="C1682" t="str">
        <f>IFERROR(INDEX(Raw_Data!O:O,MATCH(Product_Master!A1682,Raw_Data!N:N,0)),"NOT FOUND")</f>
        <v>Furniture</v>
      </c>
      <c r="D1682" t="str">
        <f>IFERROR(INDEX(Raw_Data!P:P,MATCH(Product_Master!A1682,Raw_Data!N:N,0)),"NOT FOUND")</f>
        <v>Furnishings</v>
      </c>
      <c r="E1682" s="11">
        <f>AVERAGEIF(Raw_Data!N:N,Product_Master!A1682,Raw_Data!R:R)</f>
        <v>50.552</v>
      </c>
      <c r="F1682" s="11">
        <f>AVERAGEIF(Raw_Data!N:N,Product_Master!A1682,Raw_Data!U:U)</f>
        <v>11.8192</v>
      </c>
      <c r="G1682">
        <f>SUMIF(Raw_Data!N:N,Product_Master!A1682,Raw_Data!S:S)</f>
        <v>16</v>
      </c>
      <c r="H1682" s="11">
        <f>SUMIF(Raw_Data!N:N,Product_Master!A1682,Raw_Data!R:R)</f>
        <v>151.65600000000001</v>
      </c>
      <c r="I1682" s="13">
        <f t="shared" si="52"/>
        <v>23.380281690140848</v>
      </c>
      <c r="J1682" t="str">
        <f t="shared" si="53"/>
        <v>Low Performer</v>
      </c>
    </row>
    <row r="1683" spans="1:10" x14ac:dyDescent="0.3">
      <c r="A1683" t="s">
        <v>7636</v>
      </c>
      <c r="B1683" t="str">
        <f>IFERROR(INDEX(Raw_Data!Q:Q,MATCH(Product_Master!A1683,Raw_Data!N:N,0)),"NOT FOUND")</f>
        <v>GBC Therma-A-Bind 250T Electric Binding System</v>
      </c>
      <c r="C1683" t="str">
        <f>IFERROR(INDEX(Raw_Data!O:O,MATCH(Product_Master!A1683,Raw_Data!N:N,0)),"NOT FOUND")</f>
        <v>Office Supplies</v>
      </c>
      <c r="D1683" t="str">
        <f>IFERROR(INDEX(Raw_Data!P:P,MATCH(Product_Master!A1683,Raw_Data!N:N,0)),"NOT FOUND")</f>
        <v>Binders</v>
      </c>
      <c r="E1683" s="11">
        <f>AVERAGEIF(Raw_Data!N:N,Product_Master!A1683,Raw_Data!R:R)</f>
        <v>590.35199999999998</v>
      </c>
      <c r="F1683" s="11">
        <f>AVERAGEIF(Raw_Data!N:N,Product_Master!A1683,Raw_Data!U:U)</f>
        <v>206.6232</v>
      </c>
      <c r="G1683">
        <f>SUMIF(Raw_Data!N:N,Product_Master!A1683,Raw_Data!S:S)</f>
        <v>12</v>
      </c>
      <c r="H1683" s="11">
        <f>SUMIF(Raw_Data!N:N,Product_Master!A1683,Raw_Data!R:R)</f>
        <v>1180.704</v>
      </c>
      <c r="I1683" s="13">
        <f t="shared" si="52"/>
        <v>35</v>
      </c>
      <c r="J1683" t="str">
        <f t="shared" si="53"/>
        <v>Medium</v>
      </c>
    </row>
    <row r="1684" spans="1:10" x14ac:dyDescent="0.3">
      <c r="A1684" t="s">
        <v>7638</v>
      </c>
      <c r="B1684" t="str">
        <f>IFERROR(INDEX(Raw_Data!Q:Q,MATCH(Product_Master!A1684,Raw_Data!N:N,0)),"NOT FOUND")</f>
        <v>Document Clip Frames</v>
      </c>
      <c r="C1684" t="str">
        <f>IFERROR(INDEX(Raw_Data!O:O,MATCH(Product_Master!A1684,Raw_Data!N:N,0)),"NOT FOUND")</f>
        <v>Furniture</v>
      </c>
      <c r="D1684" t="str">
        <f>IFERROR(INDEX(Raw_Data!P:P,MATCH(Product_Master!A1684,Raw_Data!N:N,0)),"NOT FOUND")</f>
        <v>Furnishings</v>
      </c>
      <c r="E1684" s="11">
        <f>AVERAGEIF(Raw_Data!N:N,Product_Master!A1684,Raw_Data!R:R)</f>
        <v>22.518000000000001</v>
      </c>
      <c r="F1684" s="11">
        <f>AVERAGEIF(Raw_Data!N:N,Product_Master!A1684,Raw_Data!U:U)</f>
        <v>8.0063999999999993</v>
      </c>
      <c r="G1684">
        <f>SUMIF(Raw_Data!N:N,Product_Master!A1684,Raw_Data!S:S)</f>
        <v>6</v>
      </c>
      <c r="H1684" s="11">
        <f>SUMIF(Raw_Data!N:N,Product_Master!A1684,Raw_Data!R:R)</f>
        <v>45.036000000000001</v>
      </c>
      <c r="I1684" s="13">
        <f t="shared" si="52"/>
        <v>35.55555555555555</v>
      </c>
      <c r="J1684" t="str">
        <f t="shared" si="53"/>
        <v>Low Performer</v>
      </c>
    </row>
    <row r="1685" spans="1:10" x14ac:dyDescent="0.3">
      <c r="A1685" t="s">
        <v>7641</v>
      </c>
      <c r="B1685" t="str">
        <f>IFERROR(INDEX(Raw_Data!Q:Q,MATCH(Product_Master!A1685,Raw_Data!N:N,0)),"NOT FOUND")</f>
        <v>Hoover Replacement Belts For Soft Guard &amp; Commercial Ltweight Upright Vacs, 2/Pk</v>
      </c>
      <c r="C1685" t="str">
        <f>IFERROR(INDEX(Raw_Data!O:O,MATCH(Product_Master!A1685,Raw_Data!N:N,0)),"NOT FOUND")</f>
        <v>Office Supplies</v>
      </c>
      <c r="D1685" t="str">
        <f>IFERROR(INDEX(Raw_Data!P:P,MATCH(Product_Master!A1685,Raw_Data!N:N,0)),"NOT FOUND")</f>
        <v>Appliances</v>
      </c>
      <c r="E1685" s="11">
        <f>AVERAGEIF(Raw_Data!N:N,Product_Master!A1685,Raw_Data!R:R)</f>
        <v>11.218</v>
      </c>
      <c r="F1685" s="11">
        <f>AVERAGEIF(Raw_Data!N:N,Product_Master!A1685,Raw_Data!U:U)</f>
        <v>0.69519999999999993</v>
      </c>
      <c r="G1685">
        <f>SUMIF(Raw_Data!N:N,Product_Master!A1685,Raw_Data!S:S)</f>
        <v>18</v>
      </c>
      <c r="H1685" s="11">
        <f>SUMIF(Raw_Data!N:N,Product_Master!A1685,Raw_Data!R:R)</f>
        <v>56.09</v>
      </c>
      <c r="I1685" s="13">
        <f t="shared" si="52"/>
        <v>6.197183098591549</v>
      </c>
      <c r="J1685" t="str">
        <f t="shared" si="53"/>
        <v>Low Performer</v>
      </c>
    </row>
    <row r="1686" spans="1:10" x14ac:dyDescent="0.3">
      <c r="A1686" t="s">
        <v>7647</v>
      </c>
      <c r="B1686" t="str">
        <f>IFERROR(INDEX(Raw_Data!Q:Q,MATCH(Product_Master!A1686,Raw_Data!N:N,0)),"NOT FOUND")</f>
        <v>Xerox 1937</v>
      </c>
      <c r="C1686" t="str">
        <f>IFERROR(INDEX(Raw_Data!O:O,MATCH(Product_Master!A1686,Raw_Data!N:N,0)),"NOT FOUND")</f>
        <v>Office Supplies</v>
      </c>
      <c r="D1686" t="str">
        <f>IFERROR(INDEX(Raw_Data!P:P,MATCH(Product_Master!A1686,Raw_Data!N:N,0)),"NOT FOUND")</f>
        <v>Paper</v>
      </c>
      <c r="E1686" s="11">
        <f>AVERAGEIF(Raw_Data!N:N,Product_Master!A1686,Raw_Data!R:R)</f>
        <v>124.904</v>
      </c>
      <c r="F1686" s="11">
        <f>AVERAGEIF(Raw_Data!N:N,Product_Master!A1686,Raw_Data!U:U)</f>
        <v>49.961600000000004</v>
      </c>
      <c r="G1686">
        <f>SUMIF(Raw_Data!N:N,Product_Master!A1686,Raw_Data!S:S)</f>
        <v>12</v>
      </c>
      <c r="H1686" s="11">
        <f>SUMIF(Raw_Data!N:N,Product_Master!A1686,Raw_Data!R:R)</f>
        <v>499.61599999999999</v>
      </c>
      <c r="I1686" s="13">
        <f t="shared" si="52"/>
        <v>40</v>
      </c>
      <c r="J1686" t="str">
        <f t="shared" si="53"/>
        <v>Medium</v>
      </c>
    </row>
    <row r="1687" spans="1:10" x14ac:dyDescent="0.3">
      <c r="A1687" t="s">
        <v>7661</v>
      </c>
      <c r="B1687" t="str">
        <f>IFERROR(INDEX(Raw_Data!Q:Q,MATCH(Product_Master!A1687,Raw_Data!N:N,0)),"NOT FOUND")</f>
        <v>DAX Cubicle Frames, 8-1/2 x 11</v>
      </c>
      <c r="C1687" t="str">
        <f>IFERROR(INDEX(Raw_Data!O:O,MATCH(Product_Master!A1687,Raw_Data!N:N,0)),"NOT FOUND")</f>
        <v>Furniture</v>
      </c>
      <c r="D1687" t="str">
        <f>IFERROR(INDEX(Raw_Data!P:P,MATCH(Product_Master!A1687,Raw_Data!N:N,0)),"NOT FOUND")</f>
        <v>Furnishings</v>
      </c>
      <c r="E1687" s="11">
        <f>AVERAGEIF(Raw_Data!N:N,Product_Master!A1687,Raw_Data!R:R)</f>
        <v>36.422499999999999</v>
      </c>
      <c r="F1687" s="11">
        <f>AVERAGEIF(Raw_Data!N:N,Product_Master!A1687,Raw_Data!U:U)</f>
        <v>13.1121</v>
      </c>
      <c r="G1687">
        <f>SUMIF(Raw_Data!N:N,Product_Master!A1687,Raw_Data!S:S)</f>
        <v>17</v>
      </c>
      <c r="H1687" s="11">
        <f>SUMIF(Raw_Data!N:N,Product_Master!A1687,Raw_Data!R:R)</f>
        <v>145.69</v>
      </c>
      <c r="I1687" s="13">
        <f t="shared" si="52"/>
        <v>36</v>
      </c>
      <c r="J1687" t="str">
        <f t="shared" si="53"/>
        <v>Low Performer</v>
      </c>
    </row>
    <row r="1688" spans="1:10" x14ac:dyDescent="0.3">
      <c r="A1688" t="s">
        <v>7665</v>
      </c>
      <c r="B1688" t="str">
        <f>IFERROR(INDEX(Raw_Data!Q:Q,MATCH(Product_Master!A1688,Raw_Data!N:N,0)),"NOT FOUND")</f>
        <v>Sauder Camden County Collection Library</v>
      </c>
      <c r="C1688" t="str">
        <f>IFERROR(INDEX(Raw_Data!O:O,MATCH(Product_Master!A1688,Raw_Data!N:N,0)),"NOT FOUND")</f>
        <v>Furniture</v>
      </c>
      <c r="D1688" t="str">
        <f>IFERROR(INDEX(Raw_Data!P:P,MATCH(Product_Master!A1688,Raw_Data!N:N,0)),"NOT FOUND")</f>
        <v>Bookcases</v>
      </c>
      <c r="E1688" s="11">
        <f>AVERAGEIF(Raw_Data!N:N,Product_Master!A1688,Raw_Data!R:R)</f>
        <v>684.13100000000009</v>
      </c>
      <c r="F1688" s="11">
        <f>AVERAGEIF(Raw_Data!N:N,Product_Master!A1688,Raw_Data!U:U)</f>
        <v>-51.741</v>
      </c>
      <c r="G1688">
        <f>SUMIF(Raw_Data!N:N,Product_Master!A1688,Raw_Data!S:S)</f>
        <v>16</v>
      </c>
      <c r="H1688" s="11">
        <f>SUMIF(Raw_Data!N:N,Product_Master!A1688,Raw_Data!R:R)</f>
        <v>1368.2620000000002</v>
      </c>
      <c r="I1688" s="13">
        <f t="shared" si="52"/>
        <v>-7.5630252100840334</v>
      </c>
      <c r="J1688" t="str">
        <f t="shared" si="53"/>
        <v>High Performer</v>
      </c>
    </row>
    <row r="1689" spans="1:10" x14ac:dyDescent="0.3">
      <c r="A1689" t="s">
        <v>7670</v>
      </c>
      <c r="B1689" t="str">
        <f>IFERROR(INDEX(Raw_Data!Q:Q,MATCH(Product_Master!A1689,Raw_Data!N:N,0)),"NOT FOUND")</f>
        <v>Canon PC-428 Personal Copier</v>
      </c>
      <c r="C1689" t="str">
        <f>IFERROR(INDEX(Raw_Data!O:O,MATCH(Product_Master!A1689,Raw_Data!N:N,0)),"NOT FOUND")</f>
        <v>Technology</v>
      </c>
      <c r="D1689" t="str">
        <f>IFERROR(INDEX(Raw_Data!P:P,MATCH(Product_Master!A1689,Raw_Data!N:N,0)),"NOT FOUND")</f>
        <v>Copiers</v>
      </c>
      <c r="E1689" s="11">
        <f>AVERAGEIF(Raw_Data!N:N,Product_Master!A1689,Raw_Data!R:R)</f>
        <v>686.63233333333335</v>
      </c>
      <c r="F1689" s="11">
        <f>AVERAGEIF(Raw_Data!N:N,Product_Master!A1689,Raw_Data!U:U)</f>
        <v>244.98775000000001</v>
      </c>
      <c r="G1689">
        <f>SUMIF(Raw_Data!N:N,Product_Master!A1689,Raw_Data!S:S)</f>
        <v>25</v>
      </c>
      <c r="H1689" s="11">
        <f>SUMIF(Raw_Data!N:N,Product_Master!A1689,Raw_Data!R:R)</f>
        <v>4119.7939999999999</v>
      </c>
      <c r="I1689" s="13">
        <f t="shared" si="52"/>
        <v>35.679611650485441</v>
      </c>
      <c r="J1689" t="str">
        <f t="shared" si="53"/>
        <v>High Performer</v>
      </c>
    </row>
    <row r="1690" spans="1:10" x14ac:dyDescent="0.3">
      <c r="A1690" t="s">
        <v>7673</v>
      </c>
      <c r="B1690" t="str">
        <f>IFERROR(INDEX(Raw_Data!Q:Q,MATCH(Product_Master!A1690,Raw_Data!N:N,0)),"NOT FOUND")</f>
        <v>Office Star - Ergonomic Mid Back Chair with 2-Way Adjustable Arms</v>
      </c>
      <c r="C1690" t="str">
        <f>IFERROR(INDEX(Raw_Data!O:O,MATCH(Product_Master!A1690,Raw_Data!N:N,0)),"NOT FOUND")</f>
        <v>Furniture</v>
      </c>
      <c r="D1690" t="str">
        <f>IFERROR(INDEX(Raw_Data!P:P,MATCH(Product_Master!A1690,Raw_Data!N:N,0)),"NOT FOUND")</f>
        <v>Chairs</v>
      </c>
      <c r="E1690" s="11">
        <f>AVERAGEIF(Raw_Data!N:N,Product_Master!A1690,Raw_Data!R:R)</f>
        <v>1103.9780000000001</v>
      </c>
      <c r="F1690" s="11">
        <f>AVERAGEIF(Raw_Data!N:N,Product_Master!A1690,Raw_Data!U:U)</f>
        <v>115.8272</v>
      </c>
      <c r="G1690">
        <f>SUMIF(Raw_Data!N:N,Product_Master!A1690,Raw_Data!S:S)</f>
        <v>13</v>
      </c>
      <c r="H1690" s="11">
        <f>SUMIF(Raw_Data!N:N,Product_Master!A1690,Raw_Data!R:R)</f>
        <v>2207.9560000000001</v>
      </c>
      <c r="I1690" s="13">
        <f t="shared" si="52"/>
        <v>10.491803278688524</v>
      </c>
      <c r="J1690" t="str">
        <f t="shared" si="53"/>
        <v>High Performer</v>
      </c>
    </row>
    <row r="1691" spans="1:10" x14ac:dyDescent="0.3">
      <c r="A1691" t="s">
        <v>7682</v>
      </c>
      <c r="B1691" t="str">
        <f>IFERROR(INDEX(Raw_Data!Q:Q,MATCH(Product_Master!A1691,Raw_Data!N:N,0)),"NOT FOUND")</f>
        <v>Xerox 1917</v>
      </c>
      <c r="C1691" t="str">
        <f>IFERROR(INDEX(Raw_Data!O:O,MATCH(Product_Master!A1691,Raw_Data!N:N,0)),"NOT FOUND")</f>
        <v>Office Supplies</v>
      </c>
      <c r="D1691" t="str">
        <f>IFERROR(INDEX(Raw_Data!P:P,MATCH(Product_Master!A1691,Raw_Data!N:N,0)),"NOT FOUND")</f>
        <v>Paper</v>
      </c>
      <c r="E1691" s="11">
        <f>AVERAGEIF(Raw_Data!N:N,Product_Master!A1691,Raw_Data!R:R)</f>
        <v>244.55</v>
      </c>
      <c r="F1691" s="11">
        <f>AVERAGEIF(Raw_Data!N:N,Product_Master!A1691,Raw_Data!U:U)</f>
        <v>114.9385</v>
      </c>
      <c r="G1691">
        <f>SUMIF(Raw_Data!N:N,Product_Master!A1691,Raw_Data!S:S)</f>
        <v>25</v>
      </c>
      <c r="H1691" s="11">
        <f>SUMIF(Raw_Data!N:N,Product_Master!A1691,Raw_Data!R:R)</f>
        <v>1222.75</v>
      </c>
      <c r="I1691" s="13">
        <f t="shared" si="52"/>
        <v>47</v>
      </c>
      <c r="J1691" t="str">
        <f t="shared" si="53"/>
        <v>Medium</v>
      </c>
    </row>
    <row r="1692" spans="1:10" x14ac:dyDescent="0.3">
      <c r="A1692" t="s">
        <v>7689</v>
      </c>
      <c r="B1692" t="str">
        <f>IFERROR(INDEX(Raw_Data!Q:Q,MATCH(Product_Master!A1692,Raw_Data!N:N,0)),"NOT FOUND")</f>
        <v>SanDisk Cruzer 16 GB USB Flash Drive</v>
      </c>
      <c r="C1692" t="str">
        <f>IFERROR(INDEX(Raw_Data!O:O,MATCH(Product_Master!A1692,Raw_Data!N:N,0)),"NOT FOUND")</f>
        <v>Technology</v>
      </c>
      <c r="D1692" t="str">
        <f>IFERROR(INDEX(Raw_Data!P:P,MATCH(Product_Master!A1692,Raw_Data!N:N,0)),"NOT FOUND")</f>
        <v>Accessories</v>
      </c>
      <c r="E1692" s="11">
        <f>AVERAGEIF(Raw_Data!N:N,Product_Master!A1692,Raw_Data!R:R)</f>
        <v>35.970666666666666</v>
      </c>
      <c r="F1692" s="11">
        <f>AVERAGEIF(Raw_Data!N:N,Product_Master!A1692,Raw_Data!U:U)</f>
        <v>4.9746666666666668</v>
      </c>
      <c r="G1692">
        <f>SUMIF(Raw_Data!N:N,Product_Master!A1692,Raw_Data!S:S)</f>
        <v>10</v>
      </c>
      <c r="H1692" s="11">
        <f>SUMIF(Raw_Data!N:N,Product_Master!A1692,Raw_Data!R:R)</f>
        <v>107.91200000000001</v>
      </c>
      <c r="I1692" s="13">
        <f t="shared" si="52"/>
        <v>13.829787234042554</v>
      </c>
      <c r="J1692" t="str">
        <f t="shared" si="53"/>
        <v>Low Performer</v>
      </c>
    </row>
    <row r="1693" spans="1:10" x14ac:dyDescent="0.3">
      <c r="A1693" t="s">
        <v>7699</v>
      </c>
      <c r="B1693" t="str">
        <f>IFERROR(INDEX(Raw_Data!Q:Q,MATCH(Product_Master!A1693,Raw_Data!N:N,0)),"NOT FOUND")</f>
        <v>Imation 30456 USB Flash Drive 8GB</v>
      </c>
      <c r="C1693" t="str">
        <f>IFERROR(INDEX(Raw_Data!O:O,MATCH(Product_Master!A1693,Raw_Data!N:N,0)),"NOT FOUND")</f>
        <v>Technology</v>
      </c>
      <c r="D1693" t="str">
        <f>IFERROR(INDEX(Raw_Data!P:P,MATCH(Product_Master!A1693,Raw_Data!N:N,0)),"NOT FOUND")</f>
        <v>Accessories</v>
      </c>
      <c r="E1693" s="11">
        <f>AVERAGEIF(Raw_Data!N:N,Product_Master!A1693,Raw_Data!R:R)</f>
        <v>30.911999999999999</v>
      </c>
      <c r="F1693" s="11">
        <f>AVERAGEIF(Raw_Data!N:N,Product_Master!A1693,Raw_Data!U:U)</f>
        <v>1.7112000000000003</v>
      </c>
      <c r="G1693">
        <f>SUMIF(Raw_Data!N:N,Product_Master!A1693,Raw_Data!S:S)</f>
        <v>23</v>
      </c>
      <c r="H1693" s="11">
        <f>SUMIF(Raw_Data!N:N,Product_Master!A1693,Raw_Data!R:R)</f>
        <v>154.56</v>
      </c>
      <c r="I1693" s="13">
        <f t="shared" si="52"/>
        <v>5.5357142857142865</v>
      </c>
      <c r="J1693" t="str">
        <f t="shared" si="53"/>
        <v>Low Performer</v>
      </c>
    </row>
    <row r="1694" spans="1:10" x14ac:dyDescent="0.3">
      <c r="A1694" t="s">
        <v>7705</v>
      </c>
      <c r="B1694" t="str">
        <f>IFERROR(INDEX(Raw_Data!Q:Q,MATCH(Product_Master!A1694,Raw_Data!N:N,0)),"NOT FOUND")</f>
        <v>Panasonic KX TS208W Corded phone</v>
      </c>
      <c r="C1694" t="str">
        <f>IFERROR(INDEX(Raw_Data!O:O,MATCH(Product_Master!A1694,Raw_Data!N:N,0)),"NOT FOUND")</f>
        <v>Technology</v>
      </c>
      <c r="D1694" t="str">
        <f>IFERROR(INDEX(Raw_Data!P:P,MATCH(Product_Master!A1694,Raw_Data!N:N,0)),"NOT FOUND")</f>
        <v>Phones</v>
      </c>
      <c r="E1694" s="11">
        <f>AVERAGEIF(Raw_Data!N:N,Product_Master!A1694,Raw_Data!R:R)</f>
        <v>213.923</v>
      </c>
      <c r="F1694" s="11">
        <f>AVERAGEIF(Raw_Data!N:N,Product_Master!A1694,Raw_Data!U:U)</f>
        <v>25.801400000000001</v>
      </c>
      <c r="G1694">
        <f>SUMIF(Raw_Data!N:N,Product_Master!A1694,Raw_Data!S:S)</f>
        <v>32</v>
      </c>
      <c r="H1694" s="11">
        <f>SUMIF(Raw_Data!N:N,Product_Master!A1694,Raw_Data!R:R)</f>
        <v>1283.538</v>
      </c>
      <c r="I1694" s="13">
        <f t="shared" si="52"/>
        <v>12.061068702290077</v>
      </c>
      <c r="J1694" t="str">
        <f t="shared" si="53"/>
        <v>High Performer</v>
      </c>
    </row>
    <row r="1695" spans="1:10" x14ac:dyDescent="0.3">
      <c r="A1695" t="s">
        <v>7723</v>
      </c>
      <c r="B1695" t="str">
        <f>IFERROR(INDEX(Raw_Data!Q:Q,MATCH(Product_Master!A1695,Raw_Data!N:N,0)),"NOT FOUND")</f>
        <v>Xerox 19</v>
      </c>
      <c r="C1695" t="str">
        <f>IFERROR(INDEX(Raw_Data!O:O,MATCH(Product_Master!A1695,Raw_Data!N:N,0)),"NOT FOUND")</f>
        <v>Office Supplies</v>
      </c>
      <c r="D1695" t="str">
        <f>IFERROR(INDEX(Raw_Data!P:P,MATCH(Product_Master!A1695,Raw_Data!N:N,0)),"NOT FOUND")</f>
        <v>Paper</v>
      </c>
      <c r="E1695" s="11">
        <f>AVERAGEIF(Raw_Data!N:N,Product_Master!A1695,Raw_Data!R:R)</f>
        <v>103.78300000000002</v>
      </c>
      <c r="F1695" s="11">
        <f>AVERAGEIF(Raw_Data!N:N,Product_Master!A1695,Raw_Data!U:U)</f>
        <v>39.886750000000006</v>
      </c>
      <c r="G1695">
        <f>SUMIF(Raw_Data!N:N,Product_Master!A1695,Raw_Data!S:S)</f>
        <v>15</v>
      </c>
      <c r="H1695" s="11">
        <f>SUMIF(Raw_Data!N:N,Product_Master!A1695,Raw_Data!R:R)</f>
        <v>415.13200000000006</v>
      </c>
      <c r="I1695" s="13">
        <f t="shared" si="52"/>
        <v>38.432835820895519</v>
      </c>
      <c r="J1695" t="str">
        <f t="shared" si="53"/>
        <v>Medium</v>
      </c>
    </row>
    <row r="1696" spans="1:10" x14ac:dyDescent="0.3">
      <c r="A1696" t="s">
        <v>7735</v>
      </c>
      <c r="B1696" t="str">
        <f>IFERROR(INDEX(Raw_Data!Q:Q,MATCH(Product_Master!A1696,Raw_Data!N:N,0)),"NOT FOUND")</f>
        <v>SanDisk Cruzer 4 GB USB Flash Drive</v>
      </c>
      <c r="C1696" t="str">
        <f>IFERROR(INDEX(Raw_Data!O:O,MATCH(Product_Master!A1696,Raw_Data!N:N,0)),"NOT FOUND")</f>
        <v>Technology</v>
      </c>
      <c r="D1696" t="str">
        <f>IFERROR(INDEX(Raw_Data!P:P,MATCH(Product_Master!A1696,Raw_Data!N:N,0)),"NOT FOUND")</f>
        <v>Accessories</v>
      </c>
      <c r="E1696" s="11">
        <f>AVERAGEIF(Raw_Data!N:N,Product_Master!A1696,Raw_Data!R:R)</f>
        <v>12.98</v>
      </c>
      <c r="F1696" s="11">
        <f>AVERAGEIF(Raw_Data!N:N,Product_Master!A1696,Raw_Data!U:U)</f>
        <v>2.7582499999999999</v>
      </c>
      <c r="G1696">
        <f>SUMIF(Raw_Data!N:N,Product_Master!A1696,Raw_Data!S:S)</f>
        <v>5</v>
      </c>
      <c r="H1696" s="11">
        <f>SUMIF(Raw_Data!N:N,Product_Master!A1696,Raw_Data!R:R)</f>
        <v>25.96</v>
      </c>
      <c r="I1696" s="13">
        <f t="shared" si="52"/>
        <v>21.25</v>
      </c>
      <c r="J1696" t="str">
        <f t="shared" si="53"/>
        <v>Low Performer</v>
      </c>
    </row>
    <row r="1697" spans="1:10" x14ac:dyDescent="0.3">
      <c r="A1697" t="s">
        <v>7749</v>
      </c>
      <c r="B1697" t="str">
        <f>IFERROR(INDEX(Raw_Data!Q:Q,MATCH(Product_Master!A1697,Raw_Data!N:N,0)),"NOT FOUND")</f>
        <v>AmazonBasics 3-Button USB Wired Mouse</v>
      </c>
      <c r="C1697" t="str">
        <f>IFERROR(INDEX(Raw_Data!O:O,MATCH(Product_Master!A1697,Raw_Data!N:N,0)),"NOT FOUND")</f>
        <v>Technology</v>
      </c>
      <c r="D1697" t="str">
        <f>IFERROR(INDEX(Raw_Data!P:P,MATCH(Product_Master!A1697,Raw_Data!N:N,0)),"NOT FOUND")</f>
        <v>Accessories</v>
      </c>
      <c r="E1697" s="11">
        <f>AVERAGEIF(Raw_Data!N:N,Product_Master!A1697,Raw_Data!R:R)</f>
        <v>17.614799999999999</v>
      </c>
      <c r="F1697" s="11">
        <f>AVERAGEIF(Raw_Data!N:N,Product_Master!A1697,Raw_Data!U:U)</f>
        <v>6.4587599999999998</v>
      </c>
      <c r="G1697">
        <f>SUMIF(Raw_Data!N:N,Product_Master!A1697,Raw_Data!S:S)</f>
        <v>14</v>
      </c>
      <c r="H1697" s="11">
        <f>SUMIF(Raw_Data!N:N,Product_Master!A1697,Raw_Data!R:R)</f>
        <v>88.073999999999998</v>
      </c>
      <c r="I1697" s="13">
        <f t="shared" si="52"/>
        <v>36.666666666666671</v>
      </c>
      <c r="J1697" t="str">
        <f t="shared" si="53"/>
        <v>Low Performer</v>
      </c>
    </row>
    <row r="1698" spans="1:10" x14ac:dyDescent="0.3">
      <c r="A1698" t="s">
        <v>7752</v>
      </c>
      <c r="B1698" t="str">
        <f>IFERROR(INDEX(Raw_Data!Q:Q,MATCH(Product_Master!A1698,Raw_Data!N:N,0)),"NOT FOUND")</f>
        <v>14-7/8 x 11 Blue Bar Computer Printout Paper</v>
      </c>
      <c r="C1698" t="str">
        <f>IFERROR(INDEX(Raw_Data!O:O,MATCH(Product_Master!A1698,Raw_Data!N:N,0)),"NOT FOUND")</f>
        <v>Office Supplies</v>
      </c>
      <c r="D1698" t="str">
        <f>IFERROR(INDEX(Raw_Data!P:P,MATCH(Product_Master!A1698,Raw_Data!N:N,0)),"NOT FOUND")</f>
        <v>Paper</v>
      </c>
      <c r="E1698" s="11">
        <f>AVERAGEIF(Raw_Data!N:N,Product_Master!A1698,Raw_Data!R:R)</f>
        <v>105.688</v>
      </c>
      <c r="F1698" s="11">
        <f>AVERAGEIF(Raw_Data!N:N,Product_Master!A1698,Raw_Data!U:U)</f>
        <v>43.236000000000004</v>
      </c>
      <c r="G1698">
        <f>SUMIF(Raw_Data!N:N,Product_Master!A1698,Raw_Data!S:S)</f>
        <v>10</v>
      </c>
      <c r="H1698" s="11">
        <f>SUMIF(Raw_Data!N:N,Product_Master!A1698,Raw_Data!R:R)</f>
        <v>422.75200000000001</v>
      </c>
      <c r="I1698" s="13">
        <f t="shared" si="52"/>
        <v>40.909090909090914</v>
      </c>
      <c r="J1698" t="str">
        <f t="shared" si="53"/>
        <v>Medium</v>
      </c>
    </row>
    <row r="1699" spans="1:10" x14ac:dyDescent="0.3">
      <c r="A1699" t="s">
        <v>7759</v>
      </c>
      <c r="B1699" t="str">
        <f>IFERROR(INDEX(Raw_Data!Q:Q,MATCH(Product_Master!A1699,Raw_Data!N:N,0)),"NOT FOUND")</f>
        <v>Tyvek Interoffice Envelopes, 9 1/2" x 12 1/2", 100/Box</v>
      </c>
      <c r="C1699" t="str">
        <f>IFERROR(INDEX(Raw_Data!O:O,MATCH(Product_Master!A1699,Raw_Data!N:N,0)),"NOT FOUND")</f>
        <v>Office Supplies</v>
      </c>
      <c r="D1699" t="str">
        <f>IFERROR(INDEX(Raw_Data!P:P,MATCH(Product_Master!A1699,Raw_Data!N:N,0)),"NOT FOUND")</f>
        <v>Envelopes</v>
      </c>
      <c r="E1699" s="11">
        <f>AVERAGEIF(Raw_Data!N:N,Product_Master!A1699,Raw_Data!R:R)</f>
        <v>187.8184</v>
      </c>
      <c r="F1699" s="11">
        <f>AVERAGEIF(Raw_Data!N:N,Product_Master!A1699,Raw_Data!U:U)</f>
        <v>84.396320000000003</v>
      </c>
      <c r="G1699">
        <f>SUMIF(Raw_Data!N:N,Product_Master!A1699,Raw_Data!S:S)</f>
        <v>16</v>
      </c>
      <c r="H1699" s="11">
        <f>SUMIF(Raw_Data!N:N,Product_Master!A1699,Raw_Data!R:R)</f>
        <v>939.09199999999998</v>
      </c>
      <c r="I1699" s="13">
        <f t="shared" si="52"/>
        <v>44.935064935064936</v>
      </c>
      <c r="J1699" t="str">
        <f t="shared" si="53"/>
        <v>Medium</v>
      </c>
    </row>
    <row r="1700" spans="1:10" x14ac:dyDescent="0.3">
      <c r="A1700" t="s">
        <v>7768</v>
      </c>
      <c r="B1700" t="str">
        <f>IFERROR(INDEX(Raw_Data!Q:Q,MATCH(Product_Master!A1700,Raw_Data!N:N,0)),"NOT FOUND")</f>
        <v>Kleencut Forged Office Shears by Acme United Corporation</v>
      </c>
      <c r="C1700" t="str">
        <f>IFERROR(INDEX(Raw_Data!O:O,MATCH(Product_Master!A1700,Raw_Data!N:N,0)),"NOT FOUND")</f>
        <v>Office Supplies</v>
      </c>
      <c r="D1700" t="str">
        <f>IFERROR(INDEX(Raw_Data!P:P,MATCH(Product_Master!A1700,Raw_Data!N:N,0)),"NOT FOUND")</f>
        <v>Supplies</v>
      </c>
      <c r="E1700" s="11">
        <f>AVERAGEIF(Raw_Data!N:N,Product_Master!A1700,Raw_Data!R:R)</f>
        <v>4.7839999999999998</v>
      </c>
      <c r="F1700" s="11">
        <f>AVERAGEIF(Raw_Data!N:N,Product_Master!A1700,Raw_Data!U:U)</f>
        <v>1.1440000000000001</v>
      </c>
      <c r="G1700">
        <f>SUMIF(Raw_Data!N:N,Product_Master!A1700,Raw_Data!S:S)</f>
        <v>5</v>
      </c>
      <c r="H1700" s="11">
        <f>SUMIF(Raw_Data!N:N,Product_Master!A1700,Raw_Data!R:R)</f>
        <v>9.5679999999999996</v>
      </c>
      <c r="I1700" s="13">
        <f t="shared" si="52"/>
        <v>23.913043478260875</v>
      </c>
      <c r="J1700" t="str">
        <f t="shared" si="53"/>
        <v>Low Performer</v>
      </c>
    </row>
    <row r="1701" spans="1:10" x14ac:dyDescent="0.3">
      <c r="A1701" t="s">
        <v>7778</v>
      </c>
      <c r="B1701" t="str">
        <f>IFERROR(INDEX(Raw_Data!Q:Q,MATCH(Product_Master!A1701,Raw_Data!N:N,0)),"NOT FOUND")</f>
        <v>Avery Triangle Shaped Sheet Lifters, Black, 2/Pack</v>
      </c>
      <c r="C1701" t="str">
        <f>IFERROR(INDEX(Raw_Data!O:O,MATCH(Product_Master!A1701,Raw_Data!N:N,0)),"NOT FOUND")</f>
        <v>Office Supplies</v>
      </c>
      <c r="D1701" t="str">
        <f>IFERROR(INDEX(Raw_Data!P:P,MATCH(Product_Master!A1701,Raw_Data!N:N,0)),"NOT FOUND")</f>
        <v>Binders</v>
      </c>
      <c r="E1701" s="11">
        <f>AVERAGEIF(Raw_Data!N:N,Product_Master!A1701,Raw_Data!R:R)</f>
        <v>4.3050000000000006</v>
      </c>
      <c r="F1701" s="11">
        <f>AVERAGEIF(Raw_Data!N:N,Product_Master!A1701,Raw_Data!U:U)</f>
        <v>-0.82</v>
      </c>
      <c r="G1701">
        <f>SUMIF(Raw_Data!N:N,Product_Master!A1701,Raw_Data!S:S)</f>
        <v>25</v>
      </c>
      <c r="H1701" s="11">
        <f>SUMIF(Raw_Data!N:N,Product_Master!A1701,Raw_Data!R:R)</f>
        <v>25.830000000000002</v>
      </c>
      <c r="I1701" s="13">
        <f t="shared" si="52"/>
        <v>-19.047619047619044</v>
      </c>
      <c r="J1701" t="str">
        <f t="shared" si="53"/>
        <v>Low Performer</v>
      </c>
    </row>
    <row r="1702" spans="1:10" x14ac:dyDescent="0.3">
      <c r="A1702" t="s">
        <v>7782</v>
      </c>
      <c r="B1702" t="str">
        <f>IFERROR(INDEX(Raw_Data!Q:Q,MATCH(Product_Master!A1702,Raw_Data!N:N,0)),"NOT FOUND")</f>
        <v>Logitech Keyboard K120</v>
      </c>
      <c r="C1702" t="str">
        <f>IFERROR(INDEX(Raw_Data!O:O,MATCH(Product_Master!A1702,Raw_Data!N:N,0)),"NOT FOUND")</f>
        <v>Technology</v>
      </c>
      <c r="D1702" t="str">
        <f>IFERROR(INDEX(Raw_Data!P:P,MATCH(Product_Master!A1702,Raw_Data!N:N,0)),"NOT FOUND")</f>
        <v>Accessories</v>
      </c>
      <c r="E1702" s="11">
        <f>AVERAGEIF(Raw_Data!N:N,Product_Master!A1702,Raw_Data!R:R)</f>
        <v>58.080000000000005</v>
      </c>
      <c r="F1702" s="11">
        <f>AVERAGEIF(Raw_Data!N:N,Product_Master!A1702,Raw_Data!U:U)</f>
        <v>-6.5339999999999998</v>
      </c>
      <c r="G1702">
        <f>SUMIF(Raw_Data!N:N,Product_Master!A1702,Raw_Data!S:S)</f>
        <v>12</v>
      </c>
      <c r="H1702" s="11">
        <f>SUMIF(Raw_Data!N:N,Product_Master!A1702,Raw_Data!R:R)</f>
        <v>174.24</v>
      </c>
      <c r="I1702" s="13">
        <f t="shared" si="52"/>
        <v>-11.249999999999998</v>
      </c>
      <c r="J1702" t="str">
        <f t="shared" si="53"/>
        <v>Low Performer</v>
      </c>
    </row>
    <row r="1703" spans="1:10" x14ac:dyDescent="0.3">
      <c r="A1703" t="s">
        <v>7792</v>
      </c>
      <c r="B1703" t="str">
        <f>IFERROR(INDEX(Raw_Data!Q:Q,MATCH(Product_Master!A1703,Raw_Data!N:N,0)),"NOT FOUND")</f>
        <v>Dixon Ticonderoga Pencils</v>
      </c>
      <c r="C1703" t="str">
        <f>IFERROR(INDEX(Raw_Data!O:O,MATCH(Product_Master!A1703,Raw_Data!N:N,0)),"NOT FOUND")</f>
        <v>Office Supplies</v>
      </c>
      <c r="D1703" t="str">
        <f>IFERROR(INDEX(Raw_Data!P:P,MATCH(Product_Master!A1703,Raw_Data!N:N,0)),"NOT FOUND")</f>
        <v>Art</v>
      </c>
      <c r="E1703" s="11">
        <f>AVERAGEIF(Raw_Data!N:N,Product_Master!A1703,Raw_Data!R:R)</f>
        <v>12.516</v>
      </c>
      <c r="F1703" s="11">
        <f>AVERAGEIF(Raw_Data!N:N,Product_Master!A1703,Raw_Data!U:U)</f>
        <v>3.089266666666667</v>
      </c>
      <c r="G1703">
        <f>SUMIF(Raw_Data!N:N,Product_Master!A1703,Raw_Data!S:S)</f>
        <v>13</v>
      </c>
      <c r="H1703" s="11">
        <f>SUMIF(Raw_Data!N:N,Product_Master!A1703,Raw_Data!R:R)</f>
        <v>37.548000000000002</v>
      </c>
      <c r="I1703" s="13">
        <f t="shared" si="52"/>
        <v>24.682539682539687</v>
      </c>
      <c r="J1703" t="str">
        <f t="shared" si="53"/>
        <v>Low Performer</v>
      </c>
    </row>
    <row r="1704" spans="1:10" x14ac:dyDescent="0.3">
      <c r="A1704" t="s">
        <v>7799</v>
      </c>
      <c r="B1704" t="str">
        <f>IFERROR(INDEX(Raw_Data!Q:Q,MATCH(Product_Master!A1704,Raw_Data!N:N,0)),"NOT FOUND")</f>
        <v>DAX Contemporary Wood Frame with Silver Metal Mat, Desktop, 11 x 14 Size</v>
      </c>
      <c r="C1704" t="str">
        <f>IFERROR(INDEX(Raw_Data!O:O,MATCH(Product_Master!A1704,Raw_Data!N:N,0)),"NOT FOUND")</f>
        <v>Furniture</v>
      </c>
      <c r="D1704" t="str">
        <f>IFERROR(INDEX(Raw_Data!P:P,MATCH(Product_Master!A1704,Raw_Data!N:N,0)),"NOT FOUND")</f>
        <v>Furnishings</v>
      </c>
      <c r="E1704" s="11">
        <f>AVERAGEIF(Raw_Data!N:N,Product_Master!A1704,Raw_Data!R:R)</f>
        <v>58.291199999999989</v>
      </c>
      <c r="F1704" s="11">
        <f>AVERAGEIF(Raw_Data!N:N,Product_Master!A1704,Raw_Data!U:U)</f>
        <v>19.430399999999999</v>
      </c>
      <c r="G1704">
        <f>SUMIF(Raw_Data!N:N,Product_Master!A1704,Raw_Data!S:S)</f>
        <v>15</v>
      </c>
      <c r="H1704" s="11">
        <f>SUMIF(Raw_Data!N:N,Product_Master!A1704,Raw_Data!R:R)</f>
        <v>291.45599999999996</v>
      </c>
      <c r="I1704" s="13">
        <f t="shared" si="52"/>
        <v>33.333333333333336</v>
      </c>
      <c r="J1704" t="str">
        <f t="shared" si="53"/>
        <v>Low Performer</v>
      </c>
    </row>
    <row r="1705" spans="1:10" x14ac:dyDescent="0.3">
      <c r="A1705" t="s">
        <v>7810</v>
      </c>
      <c r="B1705" t="str">
        <f>IFERROR(INDEX(Raw_Data!Q:Q,MATCH(Product_Master!A1705,Raw_Data!N:N,0)),"NOT FOUND")</f>
        <v>Texas Instrument TI-15 Fraction Calculator</v>
      </c>
      <c r="C1705" t="str">
        <f>IFERROR(INDEX(Raw_Data!O:O,MATCH(Product_Master!A1705,Raw_Data!N:N,0)),"NOT FOUND")</f>
        <v>Technology</v>
      </c>
      <c r="D1705" t="str">
        <f>IFERROR(INDEX(Raw_Data!P:P,MATCH(Product_Master!A1705,Raw_Data!N:N,0)),"NOT FOUND")</f>
        <v>Machines</v>
      </c>
      <c r="E1705" s="11">
        <f>AVERAGEIF(Raw_Data!N:N,Product_Master!A1705,Raw_Data!R:R)</f>
        <v>20.952500000000001</v>
      </c>
      <c r="F1705" s="11">
        <f>AVERAGEIF(Raw_Data!N:N,Product_Master!A1705,Raw_Data!U:U)</f>
        <v>-10.259499999999999</v>
      </c>
      <c r="G1705">
        <f>SUMIF(Raw_Data!N:N,Product_Master!A1705,Raw_Data!S:S)</f>
        <v>8</v>
      </c>
      <c r="H1705" s="11">
        <f>SUMIF(Raw_Data!N:N,Product_Master!A1705,Raw_Data!R:R)</f>
        <v>41.905000000000001</v>
      </c>
      <c r="I1705" s="13">
        <f t="shared" si="52"/>
        <v>-48.965517241379303</v>
      </c>
      <c r="J1705" t="str">
        <f t="shared" si="53"/>
        <v>Low Performer</v>
      </c>
    </row>
    <row r="1706" spans="1:10" x14ac:dyDescent="0.3">
      <c r="A1706" t="s">
        <v>7830</v>
      </c>
      <c r="B1706" t="str">
        <f>IFERROR(INDEX(Raw_Data!Q:Q,MATCH(Product_Master!A1706,Raw_Data!N:N,0)),"NOT FOUND")</f>
        <v>Deflect-o EconoMat Nonstudded, No Bevel Mat</v>
      </c>
      <c r="C1706" t="str">
        <f>IFERROR(INDEX(Raw_Data!O:O,MATCH(Product_Master!A1706,Raw_Data!N:N,0)),"NOT FOUND")</f>
        <v>Furniture</v>
      </c>
      <c r="D1706" t="str">
        <f>IFERROR(INDEX(Raw_Data!P:P,MATCH(Product_Master!A1706,Raw_Data!N:N,0)),"NOT FOUND")</f>
        <v>Furnishings</v>
      </c>
      <c r="E1706" s="11">
        <f>AVERAGEIF(Raw_Data!N:N,Product_Master!A1706,Raw_Data!R:R)</f>
        <v>234.14666666666665</v>
      </c>
      <c r="F1706" s="11">
        <f>AVERAGEIF(Raw_Data!N:N,Product_Master!A1706,Raw_Data!U:U)</f>
        <v>41.32</v>
      </c>
      <c r="G1706">
        <f>SUMIF(Raw_Data!N:N,Product_Master!A1706,Raw_Data!S:S)</f>
        <v>14</v>
      </c>
      <c r="H1706" s="11">
        <f>SUMIF(Raw_Data!N:N,Product_Master!A1706,Raw_Data!R:R)</f>
        <v>702.43999999999994</v>
      </c>
      <c r="I1706" s="13">
        <f t="shared" si="52"/>
        <v>17.647058823529413</v>
      </c>
      <c r="J1706" t="str">
        <f t="shared" si="53"/>
        <v>Medium</v>
      </c>
    </row>
    <row r="1707" spans="1:10" x14ac:dyDescent="0.3">
      <c r="A1707" t="s">
        <v>7841</v>
      </c>
      <c r="B1707" t="str">
        <f>IFERROR(INDEX(Raw_Data!Q:Q,MATCH(Product_Master!A1707,Raw_Data!N:N,0)),"NOT FOUND")</f>
        <v>OIC Thumb-Tacks</v>
      </c>
      <c r="C1707" t="str">
        <f>IFERROR(INDEX(Raw_Data!O:O,MATCH(Product_Master!A1707,Raw_Data!N:N,0)),"NOT FOUND")</f>
        <v>Office Supplies</v>
      </c>
      <c r="D1707" t="str">
        <f>IFERROR(INDEX(Raw_Data!P:P,MATCH(Product_Master!A1707,Raw_Data!N:N,0)),"NOT FOUND")</f>
        <v>Fasteners</v>
      </c>
      <c r="E1707" s="11">
        <f>AVERAGEIF(Raw_Data!N:N,Product_Master!A1707,Raw_Data!R:R)</f>
        <v>4.3319999999999999</v>
      </c>
      <c r="F1707" s="11">
        <f>AVERAGEIF(Raw_Data!N:N,Product_Master!A1707,Raw_Data!U:U)</f>
        <v>1.7138</v>
      </c>
      <c r="G1707">
        <f>SUMIF(Raw_Data!N:N,Product_Master!A1707,Raw_Data!S:S)</f>
        <v>13</v>
      </c>
      <c r="H1707" s="11">
        <f>SUMIF(Raw_Data!N:N,Product_Master!A1707,Raw_Data!R:R)</f>
        <v>12.996</v>
      </c>
      <c r="I1707" s="13">
        <f t="shared" si="52"/>
        <v>39.561403508771932</v>
      </c>
      <c r="J1707" t="str">
        <f t="shared" si="53"/>
        <v>Low Performer</v>
      </c>
    </row>
    <row r="1708" spans="1:10" x14ac:dyDescent="0.3">
      <c r="A1708" t="s">
        <v>7852</v>
      </c>
      <c r="B1708" t="str">
        <f>IFERROR(INDEX(Raw_Data!Q:Q,MATCH(Product_Master!A1708,Raw_Data!N:N,0)),"NOT FOUND")</f>
        <v>Sanford EarthWrite Recycled Pencils, Medium Soft, #2</v>
      </c>
      <c r="C1708" t="str">
        <f>IFERROR(INDEX(Raw_Data!O:O,MATCH(Product_Master!A1708,Raw_Data!N:N,0)),"NOT FOUND")</f>
        <v>Office Supplies</v>
      </c>
      <c r="D1708" t="str">
        <f>IFERROR(INDEX(Raw_Data!P:P,MATCH(Product_Master!A1708,Raw_Data!N:N,0)),"NOT FOUND")</f>
        <v>Art</v>
      </c>
      <c r="E1708" s="11">
        <f>AVERAGEIF(Raw_Data!N:N,Product_Master!A1708,Raw_Data!R:R)</f>
        <v>9.7999999999999989</v>
      </c>
      <c r="F1708" s="11">
        <f>AVERAGEIF(Raw_Data!N:N,Product_Master!A1708,Raw_Data!U:U)</f>
        <v>2.7439999999999998</v>
      </c>
      <c r="G1708">
        <f>SUMIF(Raw_Data!N:N,Product_Master!A1708,Raw_Data!S:S)</f>
        <v>14</v>
      </c>
      <c r="H1708" s="11">
        <f>SUMIF(Raw_Data!N:N,Product_Master!A1708,Raw_Data!R:R)</f>
        <v>29.4</v>
      </c>
      <c r="I1708" s="13">
        <f t="shared" si="52"/>
        <v>28.000000000000004</v>
      </c>
      <c r="J1708" t="str">
        <f t="shared" si="53"/>
        <v>Low Performer</v>
      </c>
    </row>
    <row r="1709" spans="1:10" x14ac:dyDescent="0.3">
      <c r="A1709" t="s">
        <v>7861</v>
      </c>
      <c r="B1709" t="str">
        <f>IFERROR(INDEX(Raw_Data!Q:Q,MATCH(Product_Master!A1709,Raw_Data!N:N,0)),"NOT FOUND")</f>
        <v>PNY Rapid USB Car Charger - Black</v>
      </c>
      <c r="C1709" t="str">
        <f>IFERROR(INDEX(Raw_Data!O:O,MATCH(Product_Master!A1709,Raw_Data!N:N,0)),"NOT FOUND")</f>
        <v>Technology</v>
      </c>
      <c r="D1709" t="str">
        <f>IFERROR(INDEX(Raw_Data!P:P,MATCH(Product_Master!A1709,Raw_Data!N:N,0)),"NOT FOUND")</f>
        <v>Phones</v>
      </c>
      <c r="E1709" s="11">
        <f>AVERAGEIF(Raw_Data!N:N,Product_Master!A1709,Raw_Data!R:R)</f>
        <v>9.5879999999999992</v>
      </c>
      <c r="F1709" s="11">
        <f>AVERAGEIF(Raw_Data!N:N,Product_Master!A1709,Raw_Data!U:U)</f>
        <v>-2.0773999999999999</v>
      </c>
      <c r="G1709">
        <f>SUMIF(Raw_Data!N:N,Product_Master!A1709,Raw_Data!S:S)</f>
        <v>2</v>
      </c>
      <c r="H1709" s="11">
        <f>SUMIF(Raw_Data!N:N,Product_Master!A1709,Raw_Data!R:R)</f>
        <v>9.5879999999999992</v>
      </c>
      <c r="I1709" s="13">
        <f t="shared" si="52"/>
        <v>-21.666666666666668</v>
      </c>
      <c r="J1709" t="str">
        <f t="shared" si="53"/>
        <v>Low Performer</v>
      </c>
    </row>
    <row r="1710" spans="1:10" x14ac:dyDescent="0.3">
      <c r="A1710" t="s">
        <v>7867</v>
      </c>
      <c r="B1710" t="str">
        <f>IFERROR(INDEX(Raw_Data!Q:Q,MATCH(Product_Master!A1710,Raw_Data!N:N,0)),"NOT FOUND")</f>
        <v>Hon Every-Day Chair Series Swivel Task Chairs</v>
      </c>
      <c r="C1710" t="str">
        <f>IFERROR(INDEX(Raw_Data!O:O,MATCH(Product_Master!A1710,Raw_Data!N:N,0)),"NOT FOUND")</f>
        <v>Furniture</v>
      </c>
      <c r="D1710" t="str">
        <f>IFERROR(INDEX(Raw_Data!P:P,MATCH(Product_Master!A1710,Raw_Data!N:N,0)),"NOT FOUND")</f>
        <v>Chairs</v>
      </c>
      <c r="E1710" s="11">
        <f>AVERAGEIF(Raw_Data!N:N,Product_Master!A1710,Raw_Data!R:R)</f>
        <v>322.61333333333329</v>
      </c>
      <c r="F1710" s="11">
        <f>AVERAGEIF(Raw_Data!N:N,Product_Master!A1710,Raw_Data!U:U)</f>
        <v>4.0326666666666666</v>
      </c>
      <c r="G1710">
        <f>SUMIF(Raw_Data!N:N,Product_Master!A1710,Raw_Data!S:S)</f>
        <v>10</v>
      </c>
      <c r="H1710" s="11">
        <f>SUMIF(Raw_Data!N:N,Product_Master!A1710,Raw_Data!R:R)</f>
        <v>967.83999999999992</v>
      </c>
      <c r="I1710" s="13">
        <f t="shared" si="52"/>
        <v>1.2500000000000002</v>
      </c>
      <c r="J1710" t="str">
        <f t="shared" si="53"/>
        <v>Medium</v>
      </c>
    </row>
    <row r="1711" spans="1:10" x14ac:dyDescent="0.3">
      <c r="A1711" t="s">
        <v>7885</v>
      </c>
      <c r="B1711" t="str">
        <f>IFERROR(INDEX(Raw_Data!Q:Q,MATCH(Product_Master!A1711,Raw_Data!N:N,0)),"NOT FOUND")</f>
        <v>SmartStand Mobile Device Holder, Assorted Colors</v>
      </c>
      <c r="C1711" t="str">
        <f>IFERROR(INDEX(Raw_Data!O:O,MATCH(Product_Master!A1711,Raw_Data!N:N,0)),"NOT FOUND")</f>
        <v>Technology</v>
      </c>
      <c r="D1711" t="str">
        <f>IFERROR(INDEX(Raw_Data!P:P,MATCH(Product_Master!A1711,Raw_Data!N:N,0)),"NOT FOUND")</f>
        <v>Phones</v>
      </c>
      <c r="E1711" s="11">
        <f>AVERAGEIF(Raw_Data!N:N,Product_Master!A1711,Raw_Data!R:R)</f>
        <v>25.163999999999998</v>
      </c>
      <c r="F1711" s="11">
        <f>AVERAGEIF(Raw_Data!N:N,Product_Master!A1711,Raw_Data!U:U)</f>
        <v>3.3552</v>
      </c>
      <c r="G1711">
        <f>SUMIF(Raw_Data!N:N,Product_Master!A1711,Raw_Data!S:S)</f>
        <v>13</v>
      </c>
      <c r="H1711" s="11">
        <f>SUMIF(Raw_Data!N:N,Product_Master!A1711,Raw_Data!R:R)</f>
        <v>75.49199999999999</v>
      </c>
      <c r="I1711" s="13">
        <f t="shared" si="52"/>
        <v>13.333333333333334</v>
      </c>
      <c r="J1711" t="str">
        <f t="shared" si="53"/>
        <v>Low Performer</v>
      </c>
    </row>
    <row r="1712" spans="1:10" x14ac:dyDescent="0.3">
      <c r="A1712" t="s">
        <v>7898</v>
      </c>
      <c r="B1712" t="str">
        <f>IFERROR(INDEX(Raw_Data!Q:Q,MATCH(Product_Master!A1712,Raw_Data!N:N,0)),"NOT FOUND")</f>
        <v>Belkin 8-Outlet Premiere SurgeMaster II Surge Protectors</v>
      </c>
      <c r="C1712" t="str">
        <f>IFERROR(INDEX(Raw_Data!O:O,MATCH(Product_Master!A1712,Raw_Data!N:N,0)),"NOT FOUND")</f>
        <v>Office Supplies</v>
      </c>
      <c r="D1712" t="str">
        <f>IFERROR(INDEX(Raw_Data!P:P,MATCH(Product_Master!A1712,Raw_Data!N:N,0)),"NOT FOUND")</f>
        <v>Appliances</v>
      </c>
      <c r="E1712" s="11">
        <f>AVERAGEIF(Raw_Data!N:N,Product_Master!A1712,Raw_Data!R:R)</f>
        <v>138.96</v>
      </c>
      <c r="F1712" s="11">
        <f>AVERAGEIF(Raw_Data!N:N,Product_Master!A1712,Raw_Data!U:U)</f>
        <v>41.688000000000002</v>
      </c>
      <c r="G1712">
        <f>SUMIF(Raw_Data!N:N,Product_Master!A1712,Raw_Data!S:S)</f>
        <v>4</v>
      </c>
      <c r="H1712" s="11">
        <f>SUMIF(Raw_Data!N:N,Product_Master!A1712,Raw_Data!R:R)</f>
        <v>277.92</v>
      </c>
      <c r="I1712" s="13">
        <f t="shared" si="52"/>
        <v>30</v>
      </c>
      <c r="J1712" t="str">
        <f t="shared" si="53"/>
        <v>Low Performer</v>
      </c>
    </row>
    <row r="1713" spans="1:10" x14ac:dyDescent="0.3">
      <c r="A1713" t="s">
        <v>7903</v>
      </c>
      <c r="B1713" t="str">
        <f>IFERROR(INDEX(Raw_Data!Q:Q,MATCH(Product_Master!A1713,Raw_Data!N:N,0)),"NOT FOUND")</f>
        <v>Staples</v>
      </c>
      <c r="C1713" t="str">
        <f>IFERROR(INDEX(Raw_Data!O:O,MATCH(Product_Master!A1713,Raw_Data!N:N,0)),"NOT FOUND")</f>
        <v>Office Supplies</v>
      </c>
      <c r="D1713" t="str">
        <f>IFERROR(INDEX(Raw_Data!P:P,MATCH(Product_Master!A1713,Raw_Data!N:N,0)),"NOT FOUND")</f>
        <v>Fasteners</v>
      </c>
      <c r="E1713" s="11">
        <f>AVERAGEIF(Raw_Data!N:N,Product_Master!A1713,Raw_Data!R:R)</f>
        <v>13.362</v>
      </c>
      <c r="F1713" s="11">
        <f>AVERAGEIF(Raw_Data!N:N,Product_Master!A1713,Raw_Data!U:U)</f>
        <v>4.8731999999999998</v>
      </c>
      <c r="G1713">
        <f>SUMIF(Raw_Data!N:N,Product_Master!A1713,Raw_Data!S:S)</f>
        <v>12</v>
      </c>
      <c r="H1713" s="11">
        <f>SUMIF(Raw_Data!N:N,Product_Master!A1713,Raw_Data!R:R)</f>
        <v>26.724</v>
      </c>
      <c r="I1713" s="13">
        <f t="shared" si="52"/>
        <v>36.470588235294116</v>
      </c>
      <c r="J1713" t="str">
        <f t="shared" si="53"/>
        <v>Low Performer</v>
      </c>
    </row>
    <row r="1714" spans="1:10" x14ac:dyDescent="0.3">
      <c r="A1714" t="s">
        <v>7926</v>
      </c>
      <c r="B1714" t="str">
        <f>IFERROR(INDEX(Raw_Data!Q:Q,MATCH(Product_Master!A1714,Raw_Data!N:N,0)),"NOT FOUND")</f>
        <v>Euro Pro Shark Stick Mini Vacuum</v>
      </c>
      <c r="C1714" t="str">
        <f>IFERROR(INDEX(Raw_Data!O:O,MATCH(Product_Master!A1714,Raw_Data!N:N,0)),"NOT FOUND")</f>
        <v>Office Supplies</v>
      </c>
      <c r="D1714" t="str">
        <f>IFERROR(INDEX(Raw_Data!P:P,MATCH(Product_Master!A1714,Raw_Data!N:N,0)),"NOT FOUND")</f>
        <v>Appliances</v>
      </c>
      <c r="E1714" s="11">
        <f>AVERAGEIF(Raw_Data!N:N,Product_Master!A1714,Raw_Data!R:R)</f>
        <v>56.914666666666669</v>
      </c>
      <c r="F1714" s="11">
        <f>AVERAGEIF(Raw_Data!N:N,Product_Master!A1714,Raw_Data!U:U)</f>
        <v>-108.5444</v>
      </c>
      <c r="G1714">
        <f>SUMIF(Raw_Data!N:N,Product_Master!A1714,Raw_Data!S:S)</f>
        <v>11</v>
      </c>
      <c r="H1714" s="11">
        <f>SUMIF(Raw_Data!N:N,Product_Master!A1714,Raw_Data!R:R)</f>
        <v>170.744</v>
      </c>
      <c r="I1714" s="13">
        <f t="shared" si="52"/>
        <v>-190.71428571428569</v>
      </c>
      <c r="J1714" t="str">
        <f t="shared" si="53"/>
        <v>Low Performer</v>
      </c>
    </row>
    <row r="1715" spans="1:10" x14ac:dyDescent="0.3">
      <c r="A1715" t="s">
        <v>7929</v>
      </c>
      <c r="B1715" t="str">
        <f>IFERROR(INDEX(Raw_Data!Q:Q,MATCH(Product_Master!A1715,Raw_Data!N:N,0)),"NOT FOUND")</f>
        <v>Easy-staple paper</v>
      </c>
      <c r="C1715" t="str">
        <f>IFERROR(INDEX(Raw_Data!O:O,MATCH(Product_Master!A1715,Raw_Data!N:N,0)),"NOT FOUND")</f>
        <v>Office Supplies</v>
      </c>
      <c r="D1715" t="str">
        <f>IFERROR(INDEX(Raw_Data!P:P,MATCH(Product_Master!A1715,Raw_Data!N:N,0)),"NOT FOUND")</f>
        <v>Paper</v>
      </c>
      <c r="E1715" s="11">
        <f>AVERAGEIF(Raw_Data!N:N,Product_Master!A1715,Raw_Data!R:R)</f>
        <v>56.70000000000001</v>
      </c>
      <c r="F1715" s="11">
        <f>AVERAGEIF(Raw_Data!N:N,Product_Master!A1715,Raw_Data!U:U)</f>
        <v>27.782999999999998</v>
      </c>
      <c r="G1715">
        <f>SUMIF(Raw_Data!N:N,Product_Master!A1715,Raw_Data!S:S)</f>
        <v>15</v>
      </c>
      <c r="H1715" s="11">
        <f>SUMIF(Raw_Data!N:N,Product_Master!A1715,Raw_Data!R:R)</f>
        <v>170.10000000000002</v>
      </c>
      <c r="I1715" s="13">
        <f t="shared" si="52"/>
        <v>48.999999999999986</v>
      </c>
      <c r="J1715" t="str">
        <f t="shared" si="53"/>
        <v>Low Performer</v>
      </c>
    </row>
    <row r="1716" spans="1:10" x14ac:dyDescent="0.3">
      <c r="A1716" t="s">
        <v>7933</v>
      </c>
      <c r="B1716" t="str">
        <f>IFERROR(INDEX(Raw_Data!Q:Q,MATCH(Product_Master!A1716,Raw_Data!N:N,0)),"NOT FOUND")</f>
        <v>Astroparche Fine Business Paper</v>
      </c>
      <c r="C1716" t="str">
        <f>IFERROR(INDEX(Raw_Data!O:O,MATCH(Product_Master!A1716,Raw_Data!N:N,0)),"NOT FOUND")</f>
        <v>Office Supplies</v>
      </c>
      <c r="D1716" t="str">
        <f>IFERROR(INDEX(Raw_Data!P:P,MATCH(Product_Master!A1716,Raw_Data!N:N,0)),"NOT FOUND")</f>
        <v>Paper</v>
      </c>
      <c r="E1716" s="11">
        <f>AVERAGEIF(Raw_Data!N:N,Product_Master!A1716,Raw_Data!R:R)</f>
        <v>24.111999999999998</v>
      </c>
      <c r="F1716" s="11">
        <f>AVERAGEIF(Raw_Data!N:N,Product_Master!A1716,Raw_Data!U:U)</f>
        <v>10.8416</v>
      </c>
      <c r="G1716">
        <f>SUMIF(Raw_Data!N:N,Product_Master!A1716,Raw_Data!S:S)</f>
        <v>29</v>
      </c>
      <c r="H1716" s="11">
        <f>SUMIF(Raw_Data!N:N,Product_Master!A1716,Raw_Data!R:R)</f>
        <v>144.672</v>
      </c>
      <c r="I1716" s="13">
        <f t="shared" si="52"/>
        <v>44.963503649635037</v>
      </c>
      <c r="J1716" t="str">
        <f t="shared" si="53"/>
        <v>Low Performer</v>
      </c>
    </row>
    <row r="1717" spans="1:10" x14ac:dyDescent="0.3">
      <c r="A1717" t="s">
        <v>7938</v>
      </c>
      <c r="B1717" t="str">
        <f>IFERROR(INDEX(Raw_Data!Q:Q,MATCH(Product_Master!A1717,Raw_Data!N:N,0)),"NOT FOUND")</f>
        <v>Zebra ZM400 Thermal Label Printer</v>
      </c>
      <c r="C1717" t="str">
        <f>IFERROR(INDEX(Raw_Data!O:O,MATCH(Product_Master!A1717,Raw_Data!N:N,0)),"NOT FOUND")</f>
        <v>Technology</v>
      </c>
      <c r="D1717" t="str">
        <f>IFERROR(INDEX(Raw_Data!P:P,MATCH(Product_Master!A1717,Raw_Data!N:N,0)),"NOT FOUND")</f>
        <v>Machines</v>
      </c>
      <c r="E1717" s="11">
        <f>AVERAGEIF(Raw_Data!N:N,Product_Master!A1717,Raw_Data!R:R)</f>
        <v>3482.8500000000004</v>
      </c>
      <c r="F1717" s="11">
        <f>AVERAGEIF(Raw_Data!N:N,Product_Master!A1717,Raw_Data!U:U)</f>
        <v>1671.768</v>
      </c>
      <c r="G1717">
        <f>SUMIF(Raw_Data!N:N,Product_Master!A1717,Raw_Data!S:S)</f>
        <v>6</v>
      </c>
      <c r="H1717" s="11">
        <f>SUMIF(Raw_Data!N:N,Product_Master!A1717,Raw_Data!R:R)</f>
        <v>6965.7000000000007</v>
      </c>
      <c r="I1717" s="13">
        <f t="shared" si="52"/>
        <v>48</v>
      </c>
      <c r="J1717" t="str">
        <f t="shared" si="53"/>
        <v>High Performer</v>
      </c>
    </row>
    <row r="1718" spans="1:10" x14ac:dyDescent="0.3">
      <c r="A1718" t="s">
        <v>7945</v>
      </c>
      <c r="B1718" t="str">
        <f>IFERROR(INDEX(Raw_Data!Q:Q,MATCH(Product_Master!A1718,Raw_Data!N:N,0)),"NOT FOUND")</f>
        <v>Letter Size File</v>
      </c>
      <c r="C1718" t="str">
        <f>IFERROR(INDEX(Raw_Data!O:O,MATCH(Product_Master!A1718,Raw_Data!N:N,0)),"NOT FOUND")</f>
        <v>Office Supplies</v>
      </c>
      <c r="D1718" t="str">
        <f>IFERROR(INDEX(Raw_Data!P:P,MATCH(Product_Master!A1718,Raw_Data!N:N,0)),"NOT FOUND")</f>
        <v>Storage</v>
      </c>
      <c r="E1718" s="11">
        <f>AVERAGEIF(Raw_Data!N:N,Product_Master!A1718,Raw_Data!R:R)</f>
        <v>170.70999999999998</v>
      </c>
      <c r="F1718" s="11">
        <f>AVERAGEIF(Raw_Data!N:N,Product_Master!A1718,Raw_Data!U:U)</f>
        <v>29.774999999999999</v>
      </c>
      <c r="G1718">
        <f>SUMIF(Raw_Data!N:N,Product_Master!A1718,Raw_Data!S:S)</f>
        <v>10</v>
      </c>
      <c r="H1718" s="11">
        <f>SUMIF(Raw_Data!N:N,Product_Master!A1718,Raw_Data!R:R)</f>
        <v>341.41999999999996</v>
      </c>
      <c r="I1718" s="13">
        <f t="shared" si="52"/>
        <v>17.441860465116278</v>
      </c>
      <c r="J1718" t="str">
        <f t="shared" si="53"/>
        <v>Medium</v>
      </c>
    </row>
    <row r="1719" spans="1:10" x14ac:dyDescent="0.3">
      <c r="A1719" t="s">
        <v>7947</v>
      </c>
      <c r="B1719" t="str">
        <f>IFERROR(INDEX(Raw_Data!Q:Q,MATCH(Product_Master!A1719,Raw_Data!N:N,0)),"NOT FOUND")</f>
        <v>Dexim XPower Skin Super-Thin Power Case for iPhone 5 - Black</v>
      </c>
      <c r="C1719" t="str">
        <f>IFERROR(INDEX(Raw_Data!O:O,MATCH(Product_Master!A1719,Raw_Data!N:N,0)),"NOT FOUND")</f>
        <v>Technology</v>
      </c>
      <c r="D1719" t="str">
        <f>IFERROR(INDEX(Raw_Data!P:P,MATCH(Product_Master!A1719,Raw_Data!N:N,0)),"NOT FOUND")</f>
        <v>Phones</v>
      </c>
      <c r="E1719" s="11">
        <f>AVERAGEIF(Raw_Data!N:N,Product_Master!A1719,Raw_Data!R:R)</f>
        <v>155.97333333333333</v>
      </c>
      <c r="F1719" s="11">
        <f>AVERAGEIF(Raw_Data!N:N,Product_Master!A1719,Raw_Data!U:U)</f>
        <v>-4.8741666666666665</v>
      </c>
      <c r="G1719">
        <f>SUMIF(Raw_Data!N:N,Product_Master!A1719,Raw_Data!S:S)</f>
        <v>11</v>
      </c>
      <c r="H1719" s="11">
        <f>SUMIF(Raw_Data!N:N,Product_Master!A1719,Raw_Data!R:R)</f>
        <v>467.92</v>
      </c>
      <c r="I1719" s="13">
        <f t="shared" si="52"/>
        <v>-3.125</v>
      </c>
      <c r="J1719" t="str">
        <f t="shared" si="53"/>
        <v>Medium</v>
      </c>
    </row>
    <row r="1720" spans="1:10" x14ac:dyDescent="0.3">
      <c r="A1720" t="s">
        <v>7950</v>
      </c>
      <c r="B1720" t="str">
        <f>IFERROR(INDEX(Raw_Data!Q:Q,MATCH(Product_Master!A1720,Raw_Data!N:N,0)),"NOT FOUND")</f>
        <v>Samsung Galaxy S4</v>
      </c>
      <c r="C1720" t="str">
        <f>IFERROR(INDEX(Raw_Data!O:O,MATCH(Product_Master!A1720,Raw_Data!N:N,0)),"NOT FOUND")</f>
        <v>Technology</v>
      </c>
      <c r="D1720" t="str">
        <f>IFERROR(INDEX(Raw_Data!P:P,MATCH(Product_Master!A1720,Raw_Data!N:N,0)),"NOT FOUND")</f>
        <v>Phones</v>
      </c>
      <c r="E1720" s="11">
        <f>AVERAGEIF(Raw_Data!N:N,Product_Master!A1720,Raw_Data!R:R)</f>
        <v>1226.9404</v>
      </c>
      <c r="F1720" s="11">
        <f>AVERAGEIF(Raw_Data!N:N,Product_Master!A1720,Raw_Data!U:U)</f>
        <v>87.638599999999997</v>
      </c>
      <c r="G1720">
        <f>SUMIF(Raw_Data!N:N,Product_Master!A1720,Raw_Data!S:S)</f>
        <v>13</v>
      </c>
      <c r="H1720" s="11">
        <f>SUMIF(Raw_Data!N:N,Product_Master!A1720,Raw_Data!R:R)</f>
        <v>6134.7019999999993</v>
      </c>
      <c r="I1720" s="13">
        <f t="shared" si="52"/>
        <v>7.1428571428571423</v>
      </c>
      <c r="J1720" t="str">
        <f t="shared" si="53"/>
        <v>High Performer</v>
      </c>
    </row>
    <row r="1721" spans="1:10" x14ac:dyDescent="0.3">
      <c r="A1721" t="s">
        <v>7958</v>
      </c>
      <c r="B1721" t="str">
        <f>IFERROR(INDEX(Raw_Data!Q:Q,MATCH(Product_Master!A1721,Raw_Data!N:N,0)),"NOT FOUND")</f>
        <v>Office Star Flex Back Scooter Chair with Aluminum Finish Frame</v>
      </c>
      <c r="C1721" t="str">
        <f>IFERROR(INDEX(Raw_Data!O:O,MATCH(Product_Master!A1721,Raw_Data!N:N,0)),"NOT FOUND")</f>
        <v>Furniture</v>
      </c>
      <c r="D1721" t="str">
        <f>IFERROR(INDEX(Raw_Data!P:P,MATCH(Product_Master!A1721,Raw_Data!N:N,0)),"NOT FOUND")</f>
        <v>Chairs</v>
      </c>
      <c r="E1721" s="11">
        <f>AVERAGEIF(Raw_Data!N:N,Product_Master!A1721,Raw_Data!R:R)</f>
        <v>324.52949999999998</v>
      </c>
      <c r="F1721" s="11">
        <f>AVERAGEIF(Raw_Data!N:N,Product_Master!A1721,Raw_Data!U:U)</f>
        <v>68.941500000000005</v>
      </c>
      <c r="G1721">
        <f>SUMIF(Raw_Data!N:N,Product_Master!A1721,Raw_Data!S:S)</f>
        <v>20</v>
      </c>
      <c r="H1721" s="11">
        <f>SUMIF(Raw_Data!N:N,Product_Master!A1721,Raw_Data!R:R)</f>
        <v>1947.1769999999999</v>
      </c>
      <c r="I1721" s="13">
        <f t="shared" si="52"/>
        <v>21.243523316062181</v>
      </c>
      <c r="J1721" t="str">
        <f t="shared" si="53"/>
        <v>High Performer</v>
      </c>
    </row>
    <row r="1722" spans="1:10" x14ac:dyDescent="0.3">
      <c r="A1722" t="s">
        <v>7995</v>
      </c>
      <c r="B1722" t="str">
        <f>IFERROR(INDEX(Raw_Data!Q:Q,MATCH(Product_Master!A1722,Raw_Data!N:N,0)),"NOT FOUND")</f>
        <v>Samsung Convoy 3</v>
      </c>
      <c r="C1722" t="str">
        <f>IFERROR(INDEX(Raw_Data!O:O,MATCH(Product_Master!A1722,Raw_Data!N:N,0)),"NOT FOUND")</f>
        <v>Technology</v>
      </c>
      <c r="D1722" t="str">
        <f>IFERROR(INDEX(Raw_Data!P:P,MATCH(Product_Master!A1722,Raw_Data!N:N,0)),"NOT FOUND")</f>
        <v>Phones</v>
      </c>
      <c r="E1722" s="11">
        <f>AVERAGEIF(Raw_Data!N:N,Product_Master!A1722,Raw_Data!R:R)</f>
        <v>344.06900000000002</v>
      </c>
      <c r="F1722" s="11">
        <f>AVERAGEIF(Raw_Data!N:N,Product_Master!A1722,Raw_Data!U:U)</f>
        <v>-15.538599999999999</v>
      </c>
      <c r="G1722">
        <f>SUMIF(Raw_Data!N:N,Product_Master!A1722,Raw_Data!S:S)</f>
        <v>9</v>
      </c>
      <c r="H1722" s="11">
        <f>SUMIF(Raw_Data!N:N,Product_Master!A1722,Raw_Data!R:R)</f>
        <v>688.13800000000003</v>
      </c>
      <c r="I1722" s="13">
        <f t="shared" si="52"/>
        <v>-4.5161290322580641</v>
      </c>
      <c r="J1722" t="str">
        <f t="shared" si="53"/>
        <v>Medium</v>
      </c>
    </row>
    <row r="1723" spans="1:10" x14ac:dyDescent="0.3">
      <c r="A1723" t="s">
        <v>8010</v>
      </c>
      <c r="B1723" t="str">
        <f>IFERROR(INDEX(Raw_Data!Q:Q,MATCH(Product_Master!A1723,Raw_Data!N:N,0)),"NOT FOUND")</f>
        <v>Eldon Imàge Series Desk Accessories, Clear</v>
      </c>
      <c r="C1723" t="str">
        <f>IFERROR(INDEX(Raw_Data!O:O,MATCH(Product_Master!A1723,Raw_Data!N:N,0)),"NOT FOUND")</f>
        <v>Furniture</v>
      </c>
      <c r="D1723" t="str">
        <f>IFERROR(INDEX(Raw_Data!P:P,MATCH(Product_Master!A1723,Raw_Data!N:N,0)),"NOT FOUND")</f>
        <v>Furnishings</v>
      </c>
      <c r="E1723" s="11">
        <f>AVERAGEIF(Raw_Data!N:N,Product_Master!A1723,Raw_Data!R:R)</f>
        <v>17.82</v>
      </c>
      <c r="F1723" s="11">
        <f>AVERAGEIF(Raw_Data!N:N,Product_Master!A1723,Raw_Data!U:U)</f>
        <v>2.1221999999999999</v>
      </c>
      <c r="G1723">
        <f>SUMIF(Raw_Data!N:N,Product_Master!A1723,Raw_Data!S:S)</f>
        <v>17</v>
      </c>
      <c r="H1723" s="11">
        <f>SUMIF(Raw_Data!N:N,Product_Master!A1723,Raw_Data!R:R)</f>
        <v>53.46</v>
      </c>
      <c r="I1723" s="13">
        <f t="shared" si="52"/>
        <v>11.909090909090908</v>
      </c>
      <c r="J1723" t="str">
        <f t="shared" si="53"/>
        <v>Low Performer</v>
      </c>
    </row>
    <row r="1724" spans="1:10" x14ac:dyDescent="0.3">
      <c r="A1724" t="s">
        <v>8015</v>
      </c>
      <c r="B1724" t="str">
        <f>IFERROR(INDEX(Raw_Data!Q:Q,MATCH(Product_Master!A1724,Raw_Data!N:N,0)),"NOT FOUND")</f>
        <v>Avery 491</v>
      </c>
      <c r="C1724" t="str">
        <f>IFERROR(INDEX(Raw_Data!O:O,MATCH(Product_Master!A1724,Raw_Data!N:N,0)),"NOT FOUND")</f>
        <v>Office Supplies</v>
      </c>
      <c r="D1724" t="str">
        <f>IFERROR(INDEX(Raw_Data!P:P,MATCH(Product_Master!A1724,Raw_Data!N:N,0)),"NOT FOUND")</f>
        <v>Labels</v>
      </c>
      <c r="E1724" s="11">
        <f>AVERAGEIF(Raw_Data!N:N,Product_Master!A1724,Raw_Data!R:R)</f>
        <v>15.143333333333333</v>
      </c>
      <c r="F1724" s="11">
        <f>AVERAGEIF(Raw_Data!N:N,Product_Master!A1724,Raw_Data!U:U)</f>
        <v>6.2225333333333337</v>
      </c>
      <c r="G1724">
        <f>SUMIF(Raw_Data!N:N,Product_Master!A1724,Raw_Data!S:S)</f>
        <v>12</v>
      </c>
      <c r="H1724" s="11">
        <f>SUMIF(Raw_Data!N:N,Product_Master!A1724,Raw_Data!R:R)</f>
        <v>45.43</v>
      </c>
      <c r="I1724" s="13">
        <f t="shared" si="52"/>
        <v>41.090909090909093</v>
      </c>
      <c r="J1724" t="str">
        <f t="shared" si="53"/>
        <v>Low Performer</v>
      </c>
    </row>
    <row r="1725" spans="1:10" x14ac:dyDescent="0.3">
      <c r="A1725" t="s">
        <v>8020</v>
      </c>
      <c r="B1725" t="str">
        <f>IFERROR(INDEX(Raw_Data!Q:Q,MATCH(Product_Master!A1725,Raw_Data!N:N,0)),"NOT FOUND")</f>
        <v>Xerox 209</v>
      </c>
      <c r="C1725" t="str">
        <f>IFERROR(INDEX(Raw_Data!O:O,MATCH(Product_Master!A1725,Raw_Data!N:N,0)),"NOT FOUND")</f>
        <v>Office Supplies</v>
      </c>
      <c r="D1725" t="str">
        <f>IFERROR(INDEX(Raw_Data!P:P,MATCH(Product_Master!A1725,Raw_Data!N:N,0)),"NOT FOUND")</f>
        <v>Paper</v>
      </c>
      <c r="E1725" s="11">
        <f>AVERAGEIF(Raw_Data!N:N,Product_Master!A1725,Raw_Data!R:R)</f>
        <v>37.583999999999996</v>
      </c>
      <c r="F1725" s="11">
        <f>AVERAGEIF(Raw_Data!N:N,Product_Master!A1725,Raw_Data!U:U)</f>
        <v>18.040320000000001</v>
      </c>
      <c r="G1725">
        <f>SUMIF(Raw_Data!N:N,Product_Master!A1725,Raw_Data!S:S)</f>
        <v>29</v>
      </c>
      <c r="H1725" s="11">
        <f>SUMIF(Raw_Data!N:N,Product_Master!A1725,Raw_Data!R:R)</f>
        <v>187.92</v>
      </c>
      <c r="I1725" s="13">
        <f t="shared" si="52"/>
        <v>48.000000000000007</v>
      </c>
      <c r="J1725" t="str">
        <f t="shared" si="53"/>
        <v>Low Performer</v>
      </c>
    </row>
    <row r="1726" spans="1:10" x14ac:dyDescent="0.3">
      <c r="A1726" t="s">
        <v>8062</v>
      </c>
      <c r="B1726" t="str">
        <f>IFERROR(INDEX(Raw_Data!Q:Q,MATCH(Product_Master!A1726,Raw_Data!N:N,0)),"NOT FOUND")</f>
        <v>Peel &amp; Seel Recycled Catalog Envelopes, Brown</v>
      </c>
      <c r="C1726" t="str">
        <f>IFERROR(INDEX(Raw_Data!O:O,MATCH(Product_Master!A1726,Raw_Data!N:N,0)),"NOT FOUND")</f>
        <v>Office Supplies</v>
      </c>
      <c r="D1726" t="str">
        <f>IFERROR(INDEX(Raw_Data!P:P,MATCH(Product_Master!A1726,Raw_Data!N:N,0)),"NOT FOUND")</f>
        <v>Envelopes</v>
      </c>
      <c r="E1726" s="11">
        <f>AVERAGEIF(Raw_Data!N:N,Product_Master!A1726,Raw_Data!R:R)</f>
        <v>44.003999999999998</v>
      </c>
      <c r="F1726" s="11">
        <f>AVERAGEIF(Raw_Data!N:N,Product_Master!A1726,Raw_Data!U:U)</f>
        <v>17.949000000000002</v>
      </c>
      <c r="G1726">
        <f>SUMIF(Raw_Data!N:N,Product_Master!A1726,Raw_Data!S:S)</f>
        <v>9</v>
      </c>
      <c r="H1726" s="11">
        <f>SUMIF(Raw_Data!N:N,Product_Master!A1726,Raw_Data!R:R)</f>
        <v>88.007999999999996</v>
      </c>
      <c r="I1726" s="13">
        <f t="shared" si="52"/>
        <v>40.789473684210535</v>
      </c>
      <c r="J1726" t="str">
        <f t="shared" si="53"/>
        <v>Low Performer</v>
      </c>
    </row>
    <row r="1727" spans="1:10" x14ac:dyDescent="0.3">
      <c r="A1727" t="s">
        <v>8078</v>
      </c>
      <c r="B1727" t="str">
        <f>IFERROR(INDEX(Raw_Data!Q:Q,MATCH(Product_Master!A1727,Raw_Data!N:N,0)),"NOT FOUND")</f>
        <v>Avanti 1.7 Cu. Ft. Refrigerator</v>
      </c>
      <c r="C1727" t="str">
        <f>IFERROR(INDEX(Raw_Data!O:O,MATCH(Product_Master!A1727,Raw_Data!N:N,0)),"NOT FOUND")</f>
        <v>Office Supplies</v>
      </c>
      <c r="D1727" t="str">
        <f>IFERROR(INDEX(Raw_Data!P:P,MATCH(Product_Master!A1727,Raw_Data!N:N,0)),"NOT FOUND")</f>
        <v>Appliances</v>
      </c>
      <c r="E1727" s="11">
        <f>AVERAGEIF(Raw_Data!N:N,Product_Master!A1727,Raw_Data!R:R)</f>
        <v>555.39</v>
      </c>
      <c r="F1727" s="11">
        <f>AVERAGEIF(Raw_Data!N:N,Product_Master!A1727,Raw_Data!U:U)</f>
        <v>119.15640000000002</v>
      </c>
      <c r="G1727">
        <f>SUMIF(Raw_Data!N:N,Product_Master!A1727,Raw_Data!S:S)</f>
        <v>24</v>
      </c>
      <c r="H1727" s="11">
        <f>SUMIF(Raw_Data!N:N,Product_Master!A1727,Raw_Data!R:R)</f>
        <v>2221.56</v>
      </c>
      <c r="I1727" s="13">
        <f t="shared" si="52"/>
        <v>21.45454545454546</v>
      </c>
      <c r="J1727" t="str">
        <f t="shared" si="53"/>
        <v>High Performer</v>
      </c>
    </row>
    <row r="1728" spans="1:10" x14ac:dyDescent="0.3">
      <c r="A1728" t="s">
        <v>8090</v>
      </c>
      <c r="B1728" t="str">
        <f>IFERROR(INDEX(Raw_Data!Q:Q,MATCH(Product_Master!A1728,Raw_Data!N:N,0)),"NOT FOUND")</f>
        <v>Acme Design Stainless Steel Bent Scissors</v>
      </c>
      <c r="C1728" t="str">
        <f>IFERROR(INDEX(Raw_Data!O:O,MATCH(Product_Master!A1728,Raw_Data!N:N,0)),"NOT FOUND")</f>
        <v>Office Supplies</v>
      </c>
      <c r="D1728" t="str">
        <f>IFERROR(INDEX(Raw_Data!P:P,MATCH(Product_Master!A1728,Raw_Data!N:N,0)),"NOT FOUND")</f>
        <v>Supplies</v>
      </c>
      <c r="E1728" s="11">
        <f>AVERAGEIF(Raw_Data!N:N,Product_Master!A1728,Raw_Data!R:R)</f>
        <v>29.64</v>
      </c>
      <c r="F1728" s="11">
        <f>AVERAGEIF(Raw_Data!N:N,Product_Master!A1728,Raw_Data!U:U)</f>
        <v>8.0028000000000006</v>
      </c>
      <c r="G1728">
        <f>SUMIF(Raw_Data!N:N,Product_Master!A1728,Raw_Data!S:S)</f>
        <v>13</v>
      </c>
      <c r="H1728" s="11">
        <f>SUMIF(Raw_Data!N:N,Product_Master!A1728,Raw_Data!R:R)</f>
        <v>88.92</v>
      </c>
      <c r="I1728" s="13">
        <f t="shared" si="52"/>
        <v>27</v>
      </c>
      <c r="J1728" t="str">
        <f t="shared" si="53"/>
        <v>Low Performer</v>
      </c>
    </row>
    <row r="1729" spans="1:10" x14ac:dyDescent="0.3">
      <c r="A1729" t="s">
        <v>8095</v>
      </c>
      <c r="B1729" t="str">
        <f>IFERROR(INDEX(Raw_Data!Q:Q,MATCH(Product_Master!A1729,Raw_Data!N:N,0)),"NOT FOUND")</f>
        <v>Barricks Non-Folding Utility Table with Steel Legs, Laminate Tops</v>
      </c>
      <c r="C1729" t="str">
        <f>IFERROR(INDEX(Raw_Data!O:O,MATCH(Product_Master!A1729,Raw_Data!N:N,0)),"NOT FOUND")</f>
        <v>Furniture</v>
      </c>
      <c r="D1729" t="str">
        <f>IFERROR(INDEX(Raw_Data!P:P,MATCH(Product_Master!A1729,Raw_Data!N:N,0)),"NOT FOUND")</f>
        <v>Tables</v>
      </c>
      <c r="E1729" s="11">
        <f>AVERAGEIF(Raw_Data!N:N,Product_Master!A1729,Raw_Data!R:R)</f>
        <v>136.464</v>
      </c>
      <c r="F1729" s="11">
        <f>AVERAGEIF(Raw_Data!N:N,Product_Master!A1729,Raw_Data!U:U)</f>
        <v>15.3522</v>
      </c>
      <c r="G1729">
        <f>SUMIF(Raw_Data!N:N,Product_Master!A1729,Raw_Data!S:S)</f>
        <v>2</v>
      </c>
      <c r="H1729" s="11">
        <f>SUMIF(Raw_Data!N:N,Product_Master!A1729,Raw_Data!R:R)</f>
        <v>136.464</v>
      </c>
      <c r="I1729" s="13">
        <f t="shared" si="52"/>
        <v>11.25</v>
      </c>
      <c r="J1729" t="str">
        <f t="shared" si="53"/>
        <v>Low Performer</v>
      </c>
    </row>
    <row r="1730" spans="1:10" x14ac:dyDescent="0.3">
      <c r="A1730" t="s">
        <v>8113</v>
      </c>
      <c r="B1730" t="str">
        <f>IFERROR(INDEX(Raw_Data!Q:Q,MATCH(Product_Master!A1730,Raw_Data!N:N,0)),"NOT FOUND")</f>
        <v>Hewlett-Packard 300S Scientific Calculator</v>
      </c>
      <c r="C1730" t="str">
        <f>IFERROR(INDEX(Raw_Data!O:O,MATCH(Product_Master!A1730,Raw_Data!N:N,0)),"NOT FOUND")</f>
        <v>Technology</v>
      </c>
      <c r="D1730" t="str">
        <f>IFERROR(INDEX(Raw_Data!P:P,MATCH(Product_Master!A1730,Raw_Data!N:N,0)),"NOT FOUND")</f>
        <v>Machines</v>
      </c>
      <c r="E1730" s="11">
        <f>AVERAGEIF(Raw_Data!N:N,Product_Master!A1730,Raw_Data!R:R)</f>
        <v>65.55</v>
      </c>
      <c r="F1730" s="11">
        <f>AVERAGEIF(Raw_Data!N:N,Product_Master!A1730,Raw_Data!U:U)</f>
        <v>30.152999999999999</v>
      </c>
      <c r="G1730">
        <f>SUMIF(Raw_Data!N:N,Product_Master!A1730,Raw_Data!S:S)</f>
        <v>10</v>
      </c>
      <c r="H1730" s="11">
        <f>SUMIF(Raw_Data!N:N,Product_Master!A1730,Raw_Data!R:R)</f>
        <v>131.1</v>
      </c>
      <c r="I1730" s="13">
        <f t="shared" si="52"/>
        <v>46</v>
      </c>
      <c r="J1730" t="str">
        <f t="shared" si="53"/>
        <v>Low Performer</v>
      </c>
    </row>
    <row r="1731" spans="1:10" x14ac:dyDescent="0.3">
      <c r="A1731" t="s">
        <v>8132</v>
      </c>
      <c r="B1731" t="str">
        <f>IFERROR(INDEX(Raw_Data!Q:Q,MATCH(Product_Master!A1731,Raw_Data!N:N,0)),"NOT FOUND")</f>
        <v>Avery 495</v>
      </c>
      <c r="C1731" t="str">
        <f>IFERROR(INDEX(Raw_Data!O:O,MATCH(Product_Master!A1731,Raw_Data!N:N,0)),"NOT FOUND")</f>
        <v>Office Supplies</v>
      </c>
      <c r="D1731" t="str">
        <f>IFERROR(INDEX(Raw_Data!P:P,MATCH(Product_Master!A1731,Raw_Data!N:N,0)),"NOT FOUND")</f>
        <v>Labels</v>
      </c>
      <c r="E1731" s="11">
        <f>AVERAGEIF(Raw_Data!N:N,Product_Master!A1731,Raw_Data!R:R)</f>
        <v>24.254999999999999</v>
      </c>
      <c r="F1731" s="11">
        <f>AVERAGEIF(Raw_Data!N:N,Product_Master!A1731,Raw_Data!U:U)</f>
        <v>10.647</v>
      </c>
      <c r="G1731">
        <f>SUMIF(Raw_Data!N:N,Product_Master!A1731,Raw_Data!S:S)</f>
        <v>16</v>
      </c>
      <c r="H1731" s="11">
        <f>SUMIF(Raw_Data!N:N,Product_Master!A1731,Raw_Data!R:R)</f>
        <v>97.02</v>
      </c>
      <c r="I1731" s="13">
        <f t="shared" ref="I1731:I1794" si="54">IF(E1731&gt;0,(F1731/E1731)*100,0)</f>
        <v>43.896103896103902</v>
      </c>
      <c r="J1731" t="str">
        <f t="shared" ref="J1731:J1794" si="55">IF(H1731&gt;=1234,"High Performer",IF(H1731&gt;=295,"Medium","Low Performer"))</f>
        <v>Low Performer</v>
      </c>
    </row>
    <row r="1732" spans="1:10" x14ac:dyDescent="0.3">
      <c r="A1732" t="s">
        <v>8141</v>
      </c>
      <c r="B1732" t="str">
        <f>IFERROR(INDEX(Raw_Data!Q:Q,MATCH(Product_Master!A1732,Raw_Data!N:N,0)),"NOT FOUND")</f>
        <v>iOttie HLCRIO102 Car Mount</v>
      </c>
      <c r="C1732" t="str">
        <f>IFERROR(INDEX(Raw_Data!O:O,MATCH(Product_Master!A1732,Raw_Data!N:N,0)),"NOT FOUND")</f>
        <v>Technology</v>
      </c>
      <c r="D1732" t="str">
        <f>IFERROR(INDEX(Raw_Data!P:P,MATCH(Product_Master!A1732,Raw_Data!N:N,0)),"NOT FOUND")</f>
        <v>Phones</v>
      </c>
      <c r="E1732" s="11">
        <f>AVERAGEIF(Raw_Data!N:N,Product_Master!A1732,Raw_Data!R:R)</f>
        <v>43.178399999999996</v>
      </c>
      <c r="F1732" s="11">
        <f>AVERAGEIF(Raw_Data!N:N,Product_Master!A1732,Raw_Data!U:U)</f>
        <v>-2.3988</v>
      </c>
      <c r="G1732">
        <f>SUMIF(Raw_Data!N:N,Product_Master!A1732,Raw_Data!S:S)</f>
        <v>12</v>
      </c>
      <c r="H1732" s="11">
        <f>SUMIF(Raw_Data!N:N,Product_Master!A1732,Raw_Data!R:R)</f>
        <v>215.89199999999997</v>
      </c>
      <c r="I1732" s="13">
        <f t="shared" si="54"/>
        <v>-5.5555555555555562</v>
      </c>
      <c r="J1732" t="str">
        <f t="shared" si="55"/>
        <v>Low Performer</v>
      </c>
    </row>
    <row r="1733" spans="1:10" x14ac:dyDescent="0.3">
      <c r="A1733" t="s">
        <v>8144</v>
      </c>
      <c r="B1733" t="str">
        <f>IFERROR(INDEX(Raw_Data!Q:Q,MATCH(Product_Master!A1733,Raw_Data!N:N,0)),"NOT FOUND")</f>
        <v>Avery Hi-Liter GlideStik Fluorescent Highlighter, Yellow Ink</v>
      </c>
      <c r="C1733" t="str">
        <f>IFERROR(INDEX(Raw_Data!O:O,MATCH(Product_Master!A1733,Raw_Data!N:N,0)),"NOT FOUND")</f>
        <v>Office Supplies</v>
      </c>
      <c r="D1733" t="str">
        <f>IFERROR(INDEX(Raw_Data!P:P,MATCH(Product_Master!A1733,Raw_Data!N:N,0)),"NOT FOUND")</f>
        <v>Art</v>
      </c>
      <c r="E1733" s="11">
        <f>AVERAGEIF(Raw_Data!N:N,Product_Master!A1733,Raw_Data!R:R)</f>
        <v>13.04</v>
      </c>
      <c r="F1733" s="11">
        <f>AVERAGEIF(Raw_Data!N:N,Product_Master!A1733,Raw_Data!U:U)</f>
        <v>4.8247999999999998</v>
      </c>
      <c r="G1733">
        <f>SUMIF(Raw_Data!N:N,Product_Master!A1733,Raw_Data!S:S)</f>
        <v>9</v>
      </c>
      <c r="H1733" s="11">
        <f>SUMIF(Raw_Data!N:N,Product_Master!A1733,Raw_Data!R:R)</f>
        <v>26.08</v>
      </c>
      <c r="I1733" s="13">
        <f t="shared" si="54"/>
        <v>37</v>
      </c>
      <c r="J1733" t="str">
        <f t="shared" si="55"/>
        <v>Low Performer</v>
      </c>
    </row>
    <row r="1734" spans="1:10" x14ac:dyDescent="0.3">
      <c r="A1734" t="s">
        <v>8174</v>
      </c>
      <c r="B1734" t="str">
        <f>IFERROR(INDEX(Raw_Data!Q:Q,MATCH(Product_Master!A1734,Raw_Data!N:N,0)),"NOT FOUND")</f>
        <v>EcoTones Memo Sheets</v>
      </c>
      <c r="C1734" t="str">
        <f>IFERROR(INDEX(Raw_Data!O:O,MATCH(Product_Master!A1734,Raw_Data!N:N,0)),"NOT FOUND")</f>
        <v>Office Supplies</v>
      </c>
      <c r="D1734" t="str">
        <f>IFERROR(INDEX(Raw_Data!P:P,MATCH(Product_Master!A1734,Raw_Data!N:N,0)),"NOT FOUND")</f>
        <v>Paper</v>
      </c>
      <c r="E1734" s="11">
        <f>AVERAGEIF(Raw_Data!N:N,Product_Master!A1734,Raw_Data!R:R)</f>
        <v>17.599999999999998</v>
      </c>
      <c r="F1734" s="11">
        <f>AVERAGEIF(Raw_Data!N:N,Product_Master!A1734,Raw_Data!U:U)</f>
        <v>7.2</v>
      </c>
      <c r="G1734">
        <f>SUMIF(Raw_Data!N:N,Product_Master!A1734,Raw_Data!S:S)</f>
        <v>15</v>
      </c>
      <c r="H1734" s="11">
        <f>SUMIF(Raw_Data!N:N,Product_Master!A1734,Raw_Data!R:R)</f>
        <v>52.8</v>
      </c>
      <c r="I1734" s="13">
        <f t="shared" si="54"/>
        <v>40.909090909090921</v>
      </c>
      <c r="J1734" t="str">
        <f t="shared" si="55"/>
        <v>Low Performer</v>
      </c>
    </row>
    <row r="1735" spans="1:10" x14ac:dyDescent="0.3">
      <c r="A1735" t="s">
        <v>8185</v>
      </c>
      <c r="B1735" t="str">
        <f>IFERROR(INDEX(Raw_Data!Q:Q,MATCH(Product_Master!A1735,Raw_Data!N:N,0)),"NOT FOUND")</f>
        <v>Xerox 1906</v>
      </c>
      <c r="C1735" t="str">
        <f>IFERROR(INDEX(Raw_Data!O:O,MATCH(Product_Master!A1735,Raw_Data!N:N,0)),"NOT FOUND")</f>
        <v>Office Supplies</v>
      </c>
      <c r="D1735" t="str">
        <f>IFERROR(INDEX(Raw_Data!P:P,MATCH(Product_Master!A1735,Raw_Data!N:N,0)),"NOT FOUND")</f>
        <v>Paper</v>
      </c>
      <c r="E1735" s="11">
        <f>AVERAGEIF(Raw_Data!N:N,Product_Master!A1735,Raw_Data!R:R)</f>
        <v>156.9485714285714</v>
      </c>
      <c r="F1735" s="11">
        <f>AVERAGEIF(Raw_Data!N:N,Product_Master!A1735,Raw_Data!U:U)</f>
        <v>71.082514285714282</v>
      </c>
      <c r="G1735">
        <f>SUMIF(Raw_Data!N:N,Product_Master!A1735,Raw_Data!S:S)</f>
        <v>32</v>
      </c>
      <c r="H1735" s="11">
        <f>SUMIF(Raw_Data!N:N,Product_Master!A1735,Raw_Data!R:R)</f>
        <v>1098.6399999999999</v>
      </c>
      <c r="I1735" s="13">
        <f t="shared" si="54"/>
        <v>45.290322580645167</v>
      </c>
      <c r="J1735" t="str">
        <f t="shared" si="55"/>
        <v>Medium</v>
      </c>
    </row>
    <row r="1736" spans="1:10" x14ac:dyDescent="0.3">
      <c r="A1736" t="s">
        <v>8192</v>
      </c>
      <c r="B1736" t="str">
        <f>IFERROR(INDEX(Raw_Data!Q:Q,MATCH(Product_Master!A1736,Raw_Data!N:N,0)),"NOT FOUND")</f>
        <v>Texas Instruments TI-34 Scientific Calculator</v>
      </c>
      <c r="C1736" t="str">
        <f>IFERROR(INDEX(Raw_Data!O:O,MATCH(Product_Master!A1736,Raw_Data!N:N,0)),"NOT FOUND")</f>
        <v>Technology</v>
      </c>
      <c r="D1736" t="str">
        <f>IFERROR(INDEX(Raw_Data!P:P,MATCH(Product_Master!A1736,Raw_Data!N:N,0)),"NOT FOUND")</f>
        <v>Machines</v>
      </c>
      <c r="E1736" s="11">
        <f>AVERAGEIF(Raw_Data!N:N,Product_Master!A1736,Raw_Data!R:R)</f>
        <v>68.168999999999997</v>
      </c>
      <c r="F1736" s="11">
        <f>AVERAGEIF(Raw_Data!N:N,Product_Master!A1736,Raw_Data!U:U)</f>
        <v>21.5502</v>
      </c>
      <c r="G1736">
        <f>SUMIF(Raw_Data!N:N,Product_Master!A1736,Raw_Data!S:S)</f>
        <v>12</v>
      </c>
      <c r="H1736" s="11">
        <f>SUMIF(Raw_Data!N:N,Product_Master!A1736,Raw_Data!R:R)</f>
        <v>204.50700000000001</v>
      </c>
      <c r="I1736" s="13">
        <f t="shared" si="54"/>
        <v>31.612903225806456</v>
      </c>
      <c r="J1736" t="str">
        <f t="shared" si="55"/>
        <v>Low Performer</v>
      </c>
    </row>
    <row r="1737" spans="1:10" x14ac:dyDescent="0.3">
      <c r="A1737" t="s">
        <v>8217</v>
      </c>
      <c r="B1737" t="str">
        <f>IFERROR(INDEX(Raw_Data!Q:Q,MATCH(Product_Master!A1737,Raw_Data!N:N,0)),"NOT FOUND")</f>
        <v>Kingston Digital DataTraveler 64GB USB 2.0</v>
      </c>
      <c r="C1737" t="str">
        <f>IFERROR(INDEX(Raw_Data!O:O,MATCH(Product_Master!A1737,Raw_Data!N:N,0)),"NOT FOUND")</f>
        <v>Technology</v>
      </c>
      <c r="D1737" t="str">
        <f>IFERROR(INDEX(Raw_Data!P:P,MATCH(Product_Master!A1737,Raw_Data!N:N,0)),"NOT FOUND")</f>
        <v>Accessories</v>
      </c>
      <c r="E1737" s="11">
        <f>AVERAGEIF(Raw_Data!N:N,Product_Master!A1737,Raw_Data!R:R)</f>
        <v>101.34</v>
      </c>
      <c r="F1737" s="11">
        <f>AVERAGEIF(Raw_Data!N:N,Product_Master!A1737,Raw_Data!U:U)</f>
        <v>8.1072000000000006</v>
      </c>
      <c r="G1737">
        <f>SUMIF(Raw_Data!N:N,Product_Master!A1737,Raw_Data!S:S)</f>
        <v>6</v>
      </c>
      <c r="H1737" s="11">
        <f>SUMIF(Raw_Data!N:N,Product_Master!A1737,Raw_Data!R:R)</f>
        <v>202.68</v>
      </c>
      <c r="I1737" s="13">
        <f t="shared" si="54"/>
        <v>8</v>
      </c>
      <c r="J1737" t="str">
        <f t="shared" si="55"/>
        <v>Low Performer</v>
      </c>
    </row>
    <row r="1738" spans="1:10" x14ac:dyDescent="0.3">
      <c r="A1738" t="s">
        <v>8222</v>
      </c>
      <c r="B1738" t="str">
        <f>IFERROR(INDEX(Raw_Data!Q:Q,MATCH(Product_Master!A1738,Raw_Data!N:N,0)),"NOT FOUND")</f>
        <v>GBC VeloBinder Strips</v>
      </c>
      <c r="C1738" t="str">
        <f>IFERROR(INDEX(Raw_Data!O:O,MATCH(Product_Master!A1738,Raw_Data!N:N,0)),"NOT FOUND")</f>
        <v>Office Supplies</v>
      </c>
      <c r="D1738" t="str">
        <f>IFERROR(INDEX(Raw_Data!P:P,MATCH(Product_Master!A1738,Raw_Data!N:N,0)),"NOT FOUND")</f>
        <v>Binders</v>
      </c>
      <c r="E1738" s="11">
        <f>AVERAGEIF(Raw_Data!N:N,Product_Master!A1738,Raw_Data!R:R)</f>
        <v>13.248000000000001</v>
      </c>
      <c r="F1738" s="11">
        <f>AVERAGEIF(Raw_Data!N:N,Product_Master!A1738,Raw_Data!U:U)</f>
        <v>-5.952</v>
      </c>
      <c r="G1738">
        <f>SUMIF(Raw_Data!N:N,Product_Master!A1738,Raw_Data!S:S)</f>
        <v>20</v>
      </c>
      <c r="H1738" s="11">
        <f>SUMIF(Raw_Data!N:N,Product_Master!A1738,Raw_Data!R:R)</f>
        <v>52.992000000000004</v>
      </c>
      <c r="I1738" s="13">
        <f t="shared" si="54"/>
        <v>-44.927536231884055</v>
      </c>
      <c r="J1738" t="str">
        <f t="shared" si="55"/>
        <v>Low Performer</v>
      </c>
    </row>
    <row r="1739" spans="1:10" x14ac:dyDescent="0.3">
      <c r="A1739" t="s">
        <v>8228</v>
      </c>
      <c r="B1739" t="str">
        <f>IFERROR(INDEX(Raw_Data!Q:Q,MATCH(Product_Master!A1739,Raw_Data!N:N,0)),"NOT FOUND")</f>
        <v>Xerox 1963</v>
      </c>
      <c r="C1739" t="str">
        <f>IFERROR(INDEX(Raw_Data!O:O,MATCH(Product_Master!A1739,Raw_Data!N:N,0)),"NOT FOUND")</f>
        <v>Office Supplies</v>
      </c>
      <c r="D1739" t="str">
        <f>IFERROR(INDEX(Raw_Data!P:P,MATCH(Product_Master!A1739,Raw_Data!N:N,0)),"NOT FOUND")</f>
        <v>Paper</v>
      </c>
      <c r="E1739" s="11">
        <f>AVERAGEIF(Raw_Data!N:N,Product_Master!A1739,Raw_Data!R:R)</f>
        <v>25.695999999999998</v>
      </c>
      <c r="F1739" s="11">
        <f>AVERAGEIF(Raw_Data!N:N,Product_Master!A1739,Raw_Data!U:U)</f>
        <v>9.24</v>
      </c>
      <c r="G1739">
        <f>SUMIF(Raw_Data!N:N,Product_Master!A1739,Raw_Data!S:S)</f>
        <v>17</v>
      </c>
      <c r="H1739" s="11">
        <f>SUMIF(Raw_Data!N:N,Product_Master!A1739,Raw_Data!R:R)</f>
        <v>77.087999999999994</v>
      </c>
      <c r="I1739" s="13">
        <f t="shared" si="54"/>
        <v>35.958904109589049</v>
      </c>
      <c r="J1739" t="str">
        <f t="shared" si="55"/>
        <v>Low Performer</v>
      </c>
    </row>
    <row r="1740" spans="1:10" x14ac:dyDescent="0.3">
      <c r="A1740" t="s">
        <v>8232</v>
      </c>
      <c r="B1740" t="str">
        <f>IFERROR(INDEX(Raw_Data!Q:Q,MATCH(Product_Master!A1740,Raw_Data!N:N,0)),"NOT FOUND")</f>
        <v>Logitech Z-906 Speaker sys - home theater - 5.1-CH</v>
      </c>
      <c r="C1740" t="str">
        <f>IFERROR(INDEX(Raw_Data!O:O,MATCH(Product_Master!A1740,Raw_Data!N:N,0)),"NOT FOUND")</f>
        <v>Technology</v>
      </c>
      <c r="D1740" t="str">
        <f>IFERROR(INDEX(Raw_Data!P:P,MATCH(Product_Master!A1740,Raw_Data!N:N,0)),"NOT FOUND")</f>
        <v>Accessories</v>
      </c>
      <c r="E1740" s="11">
        <f>AVERAGEIF(Raw_Data!N:N,Product_Master!A1740,Raw_Data!R:R)</f>
        <v>1402.4575</v>
      </c>
      <c r="F1740" s="11">
        <f>AVERAGEIF(Raw_Data!N:N,Product_Master!A1740,Raw_Data!U:U)</f>
        <v>560.98299999999995</v>
      </c>
      <c r="G1740">
        <f>SUMIF(Raw_Data!N:N,Product_Master!A1740,Raw_Data!S:S)</f>
        <v>17</v>
      </c>
      <c r="H1740" s="11">
        <f>SUMIF(Raw_Data!N:N,Product_Master!A1740,Raw_Data!R:R)</f>
        <v>5609.83</v>
      </c>
      <c r="I1740" s="13">
        <f t="shared" si="54"/>
        <v>40</v>
      </c>
      <c r="J1740" t="str">
        <f t="shared" si="55"/>
        <v>High Performer</v>
      </c>
    </row>
    <row r="1741" spans="1:10" x14ac:dyDescent="0.3">
      <c r="A1741" t="s">
        <v>8244</v>
      </c>
      <c r="B1741" t="str">
        <f>IFERROR(INDEX(Raw_Data!Q:Q,MATCH(Product_Master!A1741,Raw_Data!N:N,0)),"NOT FOUND")</f>
        <v>Sanyo Counter Height Refrigerator with Crisper, 3.6 Cubic Foot, Stainless Steel/Black</v>
      </c>
      <c r="C1741" t="str">
        <f>IFERROR(INDEX(Raw_Data!O:O,MATCH(Product_Master!A1741,Raw_Data!N:N,0)),"NOT FOUND")</f>
        <v>Office Supplies</v>
      </c>
      <c r="D1741" t="str">
        <f>IFERROR(INDEX(Raw_Data!P:P,MATCH(Product_Master!A1741,Raw_Data!N:N,0)),"NOT FOUND")</f>
        <v>Appliances</v>
      </c>
      <c r="E1741" s="11">
        <f>AVERAGEIF(Raw_Data!N:N,Product_Master!A1741,Raw_Data!R:R)</f>
        <v>1968.8400000000001</v>
      </c>
      <c r="F1741" s="11">
        <f>AVERAGEIF(Raw_Data!N:N,Product_Master!A1741,Raw_Data!U:U)</f>
        <v>551.27520000000004</v>
      </c>
      <c r="G1741">
        <f>SUMIF(Raw_Data!N:N,Product_Master!A1741,Raw_Data!S:S)</f>
        <v>18</v>
      </c>
      <c r="H1741" s="11">
        <f>SUMIF(Raw_Data!N:N,Product_Master!A1741,Raw_Data!R:R)</f>
        <v>5906.52</v>
      </c>
      <c r="I1741" s="13">
        <f t="shared" si="54"/>
        <v>28.000000000000004</v>
      </c>
      <c r="J1741" t="str">
        <f t="shared" si="55"/>
        <v>High Performer</v>
      </c>
    </row>
    <row r="1742" spans="1:10" x14ac:dyDescent="0.3">
      <c r="A1742" t="s">
        <v>8247</v>
      </c>
      <c r="B1742" t="str">
        <f>IFERROR(INDEX(Raw_Data!Q:Q,MATCH(Product_Master!A1742,Raw_Data!N:N,0)),"NOT FOUND")</f>
        <v>Luxo Adjustable Task Clamp Lamp</v>
      </c>
      <c r="C1742" t="str">
        <f>IFERROR(INDEX(Raw_Data!O:O,MATCH(Product_Master!A1742,Raw_Data!N:N,0)),"NOT FOUND")</f>
        <v>Furniture</v>
      </c>
      <c r="D1742" t="str">
        <f>IFERROR(INDEX(Raw_Data!P:P,MATCH(Product_Master!A1742,Raw_Data!N:N,0)),"NOT FOUND")</f>
        <v>Furnishings</v>
      </c>
      <c r="E1742" s="11">
        <f>AVERAGEIF(Raw_Data!N:N,Product_Master!A1742,Raw_Data!R:R)</f>
        <v>386.45400000000001</v>
      </c>
      <c r="F1742" s="11">
        <f>AVERAGEIF(Raw_Data!N:N,Product_Master!A1742,Raw_Data!U:U)</f>
        <v>90.616799999999998</v>
      </c>
      <c r="G1742">
        <f>SUMIF(Raw_Data!N:N,Product_Master!A1742,Raw_Data!S:S)</f>
        <v>18</v>
      </c>
      <c r="H1742" s="11">
        <f>SUMIF(Raw_Data!N:N,Product_Master!A1742,Raw_Data!R:R)</f>
        <v>1545.816</v>
      </c>
      <c r="I1742" s="13">
        <f t="shared" si="54"/>
        <v>23.448275862068964</v>
      </c>
      <c r="J1742" t="str">
        <f t="shared" si="55"/>
        <v>High Performer</v>
      </c>
    </row>
    <row r="1743" spans="1:10" x14ac:dyDescent="0.3">
      <c r="A1743" t="s">
        <v>8253</v>
      </c>
      <c r="B1743" t="str">
        <f>IFERROR(INDEX(Raw_Data!Q:Q,MATCH(Product_Master!A1743,Raw_Data!N:N,0)),"NOT FOUND")</f>
        <v>Unpadded Memo Slips</v>
      </c>
      <c r="C1743" t="str">
        <f>IFERROR(INDEX(Raw_Data!O:O,MATCH(Product_Master!A1743,Raw_Data!N:N,0)),"NOT FOUND")</f>
        <v>Office Supplies</v>
      </c>
      <c r="D1743" t="str">
        <f>IFERROR(INDEX(Raw_Data!P:P,MATCH(Product_Master!A1743,Raw_Data!N:N,0)),"NOT FOUND")</f>
        <v>Paper</v>
      </c>
      <c r="E1743" s="11">
        <f>AVERAGEIF(Raw_Data!N:N,Product_Master!A1743,Raw_Data!R:R)</f>
        <v>9.1539999999999999</v>
      </c>
      <c r="F1743" s="11">
        <f>AVERAGEIF(Raw_Data!N:N,Product_Master!A1743,Raw_Data!U:U)</f>
        <v>4.1790000000000003</v>
      </c>
      <c r="G1743">
        <f>SUMIF(Raw_Data!N:N,Product_Master!A1743,Raw_Data!S:S)</f>
        <v>5</v>
      </c>
      <c r="H1743" s="11">
        <f>SUMIF(Raw_Data!N:N,Product_Master!A1743,Raw_Data!R:R)</f>
        <v>18.308</v>
      </c>
      <c r="I1743" s="13">
        <f t="shared" si="54"/>
        <v>45.652173913043484</v>
      </c>
      <c r="J1743" t="str">
        <f t="shared" si="55"/>
        <v>Low Performer</v>
      </c>
    </row>
    <row r="1744" spans="1:10" x14ac:dyDescent="0.3">
      <c r="A1744" t="s">
        <v>8256</v>
      </c>
      <c r="B1744" t="str">
        <f>IFERROR(INDEX(Raw_Data!Q:Q,MATCH(Product_Master!A1744,Raw_Data!N:N,0)),"NOT FOUND")</f>
        <v>Barrel Sharpener</v>
      </c>
      <c r="C1744" t="str">
        <f>IFERROR(INDEX(Raw_Data!O:O,MATCH(Product_Master!A1744,Raw_Data!N:N,0)),"NOT FOUND")</f>
        <v>Office Supplies</v>
      </c>
      <c r="D1744" t="str">
        <f>IFERROR(INDEX(Raw_Data!P:P,MATCH(Product_Master!A1744,Raw_Data!N:N,0)),"NOT FOUND")</f>
        <v>Art</v>
      </c>
      <c r="E1744" s="11">
        <f>AVERAGEIF(Raw_Data!N:N,Product_Master!A1744,Raw_Data!R:R)</f>
        <v>16.957500000000003</v>
      </c>
      <c r="F1744" s="11">
        <f>AVERAGEIF(Raw_Data!N:N,Product_Master!A1744,Raw_Data!U:U)</f>
        <v>4.4089499999999999</v>
      </c>
      <c r="G1744">
        <f>SUMIF(Raw_Data!N:N,Product_Master!A1744,Raw_Data!S:S)</f>
        <v>19</v>
      </c>
      <c r="H1744" s="11">
        <f>SUMIF(Raw_Data!N:N,Product_Master!A1744,Raw_Data!R:R)</f>
        <v>67.830000000000013</v>
      </c>
      <c r="I1744" s="13">
        <f t="shared" si="54"/>
        <v>25.999999999999996</v>
      </c>
      <c r="J1744" t="str">
        <f t="shared" si="55"/>
        <v>Low Performer</v>
      </c>
    </row>
    <row r="1745" spans="1:10" x14ac:dyDescent="0.3">
      <c r="A1745" t="s">
        <v>8265</v>
      </c>
      <c r="B1745" t="str">
        <f>IFERROR(INDEX(Raw_Data!Q:Q,MATCH(Product_Master!A1745,Raw_Data!N:N,0)),"NOT FOUND")</f>
        <v>Acco Glide Clips</v>
      </c>
      <c r="C1745" t="str">
        <f>IFERROR(INDEX(Raw_Data!O:O,MATCH(Product_Master!A1745,Raw_Data!N:N,0)),"NOT FOUND")</f>
        <v>Office Supplies</v>
      </c>
      <c r="D1745" t="str">
        <f>IFERROR(INDEX(Raw_Data!P:P,MATCH(Product_Master!A1745,Raw_Data!N:N,0)),"NOT FOUND")</f>
        <v>Fasteners</v>
      </c>
      <c r="E1745" s="11">
        <f>AVERAGEIF(Raw_Data!N:N,Product_Master!A1745,Raw_Data!R:R)</f>
        <v>19.600000000000001</v>
      </c>
      <c r="F1745" s="11">
        <f>AVERAGEIF(Raw_Data!N:N,Product_Master!A1745,Raw_Data!U:U)</f>
        <v>9.6039999999999992</v>
      </c>
      <c r="G1745">
        <f>SUMIF(Raw_Data!N:N,Product_Master!A1745,Raw_Data!S:S)</f>
        <v>5</v>
      </c>
      <c r="H1745" s="11">
        <f>SUMIF(Raw_Data!N:N,Product_Master!A1745,Raw_Data!R:R)</f>
        <v>19.600000000000001</v>
      </c>
      <c r="I1745" s="13">
        <f t="shared" si="54"/>
        <v>48.999999999999993</v>
      </c>
      <c r="J1745" t="str">
        <f t="shared" si="55"/>
        <v>Low Performer</v>
      </c>
    </row>
    <row r="1746" spans="1:10" x14ac:dyDescent="0.3">
      <c r="A1746" t="s">
        <v>8268</v>
      </c>
      <c r="B1746" t="str">
        <f>IFERROR(INDEX(Raw_Data!Q:Q,MATCH(Product_Master!A1746,Raw_Data!N:N,0)),"NOT FOUND")</f>
        <v>Bush Cubix Conference Tables, Fully Assembled</v>
      </c>
      <c r="C1746" t="str">
        <f>IFERROR(INDEX(Raw_Data!O:O,MATCH(Product_Master!A1746,Raw_Data!N:N,0)),"NOT FOUND")</f>
        <v>Furniture</v>
      </c>
      <c r="D1746" t="str">
        <f>IFERROR(INDEX(Raw_Data!P:P,MATCH(Product_Master!A1746,Raw_Data!N:N,0)),"NOT FOUND")</f>
        <v>Tables</v>
      </c>
      <c r="E1746" s="11">
        <f>AVERAGEIF(Raw_Data!N:N,Product_Master!A1746,Raw_Data!R:R)</f>
        <v>900.82200000000012</v>
      </c>
      <c r="F1746" s="11">
        <f>AVERAGEIF(Raw_Data!N:N,Product_Master!A1746,Raw_Data!U:U)</f>
        <v>77.955750000000009</v>
      </c>
      <c r="G1746">
        <f>SUMIF(Raw_Data!N:N,Product_Master!A1746,Raw_Data!S:S)</f>
        <v>19</v>
      </c>
      <c r="H1746" s="11">
        <f>SUMIF(Raw_Data!N:N,Product_Master!A1746,Raw_Data!R:R)</f>
        <v>3603.2880000000005</v>
      </c>
      <c r="I1746" s="13">
        <f t="shared" si="54"/>
        <v>8.6538461538461533</v>
      </c>
      <c r="J1746" t="str">
        <f t="shared" si="55"/>
        <v>High Performer</v>
      </c>
    </row>
    <row r="1747" spans="1:10" x14ac:dyDescent="0.3">
      <c r="A1747" t="s">
        <v>8284</v>
      </c>
      <c r="B1747" t="str">
        <f>IFERROR(INDEX(Raw_Data!Q:Q,MATCH(Product_Master!A1747,Raw_Data!N:N,0)),"NOT FOUND")</f>
        <v>Office Star - Contemporary Task Swivel chair with 2-way adjustable arms, Plum</v>
      </c>
      <c r="C1747" t="str">
        <f>IFERROR(INDEX(Raw_Data!O:O,MATCH(Product_Master!A1747,Raw_Data!N:N,0)),"NOT FOUND")</f>
        <v>Furniture</v>
      </c>
      <c r="D1747" t="str">
        <f>IFERROR(INDEX(Raw_Data!P:P,MATCH(Product_Master!A1747,Raw_Data!N:N,0)),"NOT FOUND")</f>
        <v>Chairs</v>
      </c>
      <c r="E1747" s="11">
        <f>AVERAGEIF(Raw_Data!N:N,Product_Master!A1747,Raw_Data!R:R)</f>
        <v>347.09699999999998</v>
      </c>
      <c r="F1747" s="11">
        <f>AVERAGEIF(Raw_Data!N:N,Product_Master!A1747,Raw_Data!U:U)</f>
        <v>-79.242899999999992</v>
      </c>
      <c r="G1747">
        <f>SUMIF(Raw_Data!N:N,Product_Master!A1747,Raw_Data!S:S)</f>
        <v>7</v>
      </c>
      <c r="H1747" s="11">
        <f>SUMIF(Raw_Data!N:N,Product_Master!A1747,Raw_Data!R:R)</f>
        <v>694.19399999999996</v>
      </c>
      <c r="I1747" s="13">
        <f t="shared" si="54"/>
        <v>-22.830188679245282</v>
      </c>
      <c r="J1747" t="str">
        <f t="shared" si="55"/>
        <v>Medium</v>
      </c>
    </row>
    <row r="1748" spans="1:10" x14ac:dyDescent="0.3">
      <c r="A1748" t="s">
        <v>8323</v>
      </c>
      <c r="B1748" t="str">
        <f>IFERROR(INDEX(Raw_Data!Q:Q,MATCH(Product_Master!A1748,Raw_Data!N:N,0)),"NOT FOUND")</f>
        <v>SAFCO PlanMaster Boards, 60w x 37-1/2d, White Melamine</v>
      </c>
      <c r="C1748" t="str">
        <f>IFERROR(INDEX(Raw_Data!O:O,MATCH(Product_Master!A1748,Raw_Data!N:N,0)),"NOT FOUND")</f>
        <v>Furniture</v>
      </c>
      <c r="D1748" t="str">
        <f>IFERROR(INDEX(Raw_Data!P:P,MATCH(Product_Master!A1748,Raw_Data!N:N,0)),"NOT FOUND")</f>
        <v>Tables</v>
      </c>
      <c r="E1748" s="11">
        <f>AVERAGEIF(Raw_Data!N:N,Product_Master!A1748,Raw_Data!R:R)</f>
        <v>595.80079999999998</v>
      </c>
      <c r="F1748" s="11">
        <f>AVERAGEIF(Raw_Data!N:N,Product_Master!A1748,Raw_Data!U:U)</f>
        <v>10.943280000000005</v>
      </c>
      <c r="G1748">
        <f>SUMIF(Raw_Data!N:N,Product_Master!A1748,Raw_Data!S:S)</f>
        <v>26</v>
      </c>
      <c r="H1748" s="11">
        <f>SUMIF(Raw_Data!N:N,Product_Master!A1748,Raw_Data!R:R)</f>
        <v>2979.0039999999999</v>
      </c>
      <c r="I1748" s="13">
        <f t="shared" si="54"/>
        <v>1.8367346938775519</v>
      </c>
      <c r="J1748" t="str">
        <f t="shared" si="55"/>
        <v>High Performer</v>
      </c>
    </row>
    <row r="1749" spans="1:10" x14ac:dyDescent="0.3">
      <c r="A1749" t="s">
        <v>8333</v>
      </c>
      <c r="B1749" t="str">
        <f>IFERROR(INDEX(Raw_Data!Q:Q,MATCH(Product_Master!A1749,Raw_Data!N:N,0)),"NOT FOUND")</f>
        <v>Xerox 20</v>
      </c>
      <c r="C1749" t="str">
        <f>IFERROR(INDEX(Raw_Data!O:O,MATCH(Product_Master!A1749,Raw_Data!N:N,0)),"NOT FOUND")</f>
        <v>Office Supplies</v>
      </c>
      <c r="D1749" t="str">
        <f>IFERROR(INDEX(Raw_Data!P:P,MATCH(Product_Master!A1749,Raw_Data!N:N,0)),"NOT FOUND")</f>
        <v>Paper</v>
      </c>
      <c r="E1749" s="11">
        <f>AVERAGEIF(Raw_Data!N:N,Product_Master!A1749,Raw_Data!R:R)</f>
        <v>6.48</v>
      </c>
      <c r="F1749" s="11">
        <f>AVERAGEIF(Raw_Data!N:N,Product_Master!A1749,Raw_Data!U:U)</f>
        <v>3.1103999999999998</v>
      </c>
      <c r="G1749">
        <f>SUMIF(Raw_Data!N:N,Product_Master!A1749,Raw_Data!S:S)</f>
        <v>1</v>
      </c>
      <c r="H1749" s="11">
        <f>SUMIF(Raw_Data!N:N,Product_Master!A1749,Raw_Data!R:R)</f>
        <v>6.48</v>
      </c>
      <c r="I1749" s="13">
        <f t="shared" si="54"/>
        <v>47.999999999999993</v>
      </c>
      <c r="J1749" t="str">
        <f t="shared" si="55"/>
        <v>Low Performer</v>
      </c>
    </row>
    <row r="1750" spans="1:10" x14ac:dyDescent="0.3">
      <c r="A1750" t="s">
        <v>8337</v>
      </c>
      <c r="B1750" t="str">
        <f>IFERROR(INDEX(Raw_Data!Q:Q,MATCH(Product_Master!A1750,Raw_Data!N:N,0)),"NOT FOUND")</f>
        <v>HP Officejet Pro 8600 e-All-In-One Printer, Copier, Scanner, Fax</v>
      </c>
      <c r="C1750" t="str">
        <f>IFERROR(INDEX(Raw_Data!O:O,MATCH(Product_Master!A1750,Raw_Data!N:N,0)),"NOT FOUND")</f>
        <v>Technology</v>
      </c>
      <c r="D1750" t="str">
        <f>IFERROR(INDEX(Raw_Data!P:P,MATCH(Product_Master!A1750,Raw_Data!N:N,0)),"NOT FOUND")</f>
        <v>Machines</v>
      </c>
      <c r="E1750" s="11">
        <f>AVERAGEIF(Raw_Data!N:N,Product_Master!A1750,Raw_Data!R:R)</f>
        <v>224.98500000000001</v>
      </c>
      <c r="F1750" s="11">
        <f>AVERAGEIF(Raw_Data!N:N,Product_Master!A1750,Raw_Data!U:U)</f>
        <v>23.9984</v>
      </c>
      <c r="G1750">
        <f>SUMIF(Raw_Data!N:N,Product_Master!A1750,Raw_Data!S:S)</f>
        <v>4</v>
      </c>
      <c r="H1750" s="11">
        <f>SUMIF(Raw_Data!N:N,Product_Master!A1750,Raw_Data!R:R)</f>
        <v>449.97</v>
      </c>
      <c r="I1750" s="13">
        <f t="shared" si="54"/>
        <v>10.666666666666666</v>
      </c>
      <c r="J1750" t="str">
        <f t="shared" si="55"/>
        <v>Medium</v>
      </c>
    </row>
    <row r="1751" spans="1:10" x14ac:dyDescent="0.3">
      <c r="A1751" t="s">
        <v>8340</v>
      </c>
      <c r="B1751" t="str">
        <f>IFERROR(INDEX(Raw_Data!Q:Q,MATCH(Product_Master!A1751,Raw_Data!N:N,0)),"NOT FOUND")</f>
        <v>Black Print Carbonless 8 1/2" x 8 1/4" Rapid Memo Book</v>
      </c>
      <c r="C1751" t="str">
        <f>IFERROR(INDEX(Raw_Data!O:O,MATCH(Product_Master!A1751,Raw_Data!N:N,0)),"NOT FOUND")</f>
        <v>Office Supplies</v>
      </c>
      <c r="D1751" t="str">
        <f>IFERROR(INDEX(Raw_Data!P:P,MATCH(Product_Master!A1751,Raw_Data!N:N,0)),"NOT FOUND")</f>
        <v>Paper</v>
      </c>
      <c r="E1751" s="11">
        <f>AVERAGEIF(Raw_Data!N:N,Product_Master!A1751,Raw_Data!R:R)</f>
        <v>16.015999999999998</v>
      </c>
      <c r="F1751" s="11">
        <f>AVERAGEIF(Raw_Data!N:N,Product_Master!A1751,Raw_Data!U:U)</f>
        <v>5.2051999999999996</v>
      </c>
      <c r="G1751">
        <f>SUMIF(Raw_Data!N:N,Product_Master!A1751,Raw_Data!S:S)</f>
        <v>11</v>
      </c>
      <c r="H1751" s="11">
        <f>SUMIF(Raw_Data!N:N,Product_Master!A1751,Raw_Data!R:R)</f>
        <v>64.063999999999993</v>
      </c>
      <c r="I1751" s="13">
        <f t="shared" si="54"/>
        <v>32.5</v>
      </c>
      <c r="J1751" t="str">
        <f t="shared" si="55"/>
        <v>Low Performer</v>
      </c>
    </row>
    <row r="1752" spans="1:10" x14ac:dyDescent="0.3">
      <c r="A1752" t="s">
        <v>8342</v>
      </c>
      <c r="B1752" t="str">
        <f>IFERROR(INDEX(Raw_Data!Q:Q,MATCH(Product_Master!A1752,Raw_Data!N:N,0)),"NOT FOUND")</f>
        <v>Lunatik TT5L-002 Taktik Strike Impact Protection System for iPhone 5</v>
      </c>
      <c r="C1752" t="str">
        <f>IFERROR(INDEX(Raw_Data!O:O,MATCH(Product_Master!A1752,Raw_Data!N:N,0)),"NOT FOUND")</f>
        <v>Technology</v>
      </c>
      <c r="D1752" t="str">
        <f>IFERROR(INDEX(Raw_Data!P:P,MATCH(Product_Master!A1752,Raw_Data!N:N,0)),"NOT FOUND")</f>
        <v>Phones</v>
      </c>
      <c r="E1752" s="11">
        <f>AVERAGEIF(Raw_Data!N:N,Product_Master!A1752,Raw_Data!R:R)</f>
        <v>93.88600000000001</v>
      </c>
      <c r="F1752" s="11">
        <f>AVERAGEIF(Raw_Data!N:N,Product_Master!A1752,Raw_Data!U:U)</f>
        <v>2.0409999999999999</v>
      </c>
      <c r="G1752">
        <f>SUMIF(Raw_Data!N:N,Product_Master!A1752,Raw_Data!S:S)</f>
        <v>6</v>
      </c>
      <c r="H1752" s="11">
        <f>SUMIF(Raw_Data!N:N,Product_Master!A1752,Raw_Data!R:R)</f>
        <v>281.65800000000002</v>
      </c>
      <c r="I1752" s="13">
        <f t="shared" si="54"/>
        <v>2.1739130434782603</v>
      </c>
      <c r="J1752" t="str">
        <f t="shared" si="55"/>
        <v>Low Performer</v>
      </c>
    </row>
    <row r="1753" spans="1:10" x14ac:dyDescent="0.3">
      <c r="A1753" t="s">
        <v>8350</v>
      </c>
      <c r="B1753" t="str">
        <f>IFERROR(INDEX(Raw_Data!Q:Q,MATCH(Product_Master!A1753,Raw_Data!N:N,0)),"NOT FOUND")</f>
        <v>Iris 3-Drawer Stacking Bin, Black</v>
      </c>
      <c r="C1753" t="str">
        <f>IFERROR(INDEX(Raw_Data!O:O,MATCH(Product_Master!A1753,Raw_Data!N:N,0)),"NOT FOUND")</f>
        <v>Office Supplies</v>
      </c>
      <c r="D1753" t="str">
        <f>IFERROR(INDEX(Raw_Data!P:P,MATCH(Product_Master!A1753,Raw_Data!N:N,0)),"NOT FOUND")</f>
        <v>Storage</v>
      </c>
      <c r="E1753" s="11">
        <f>AVERAGEIF(Raw_Data!N:N,Product_Master!A1753,Raw_Data!R:R)</f>
        <v>94.701333333333324</v>
      </c>
      <c r="F1753" s="11">
        <f>AVERAGEIF(Raw_Data!N:N,Product_Master!A1753,Raw_Data!U:U)</f>
        <v>-14.483733333333333</v>
      </c>
      <c r="G1753">
        <f>SUMIF(Raw_Data!N:N,Product_Master!A1753,Raw_Data!S:S)</f>
        <v>16</v>
      </c>
      <c r="H1753" s="11">
        <f>SUMIF(Raw_Data!N:N,Product_Master!A1753,Raw_Data!R:R)</f>
        <v>284.10399999999998</v>
      </c>
      <c r="I1753" s="13">
        <f t="shared" si="54"/>
        <v>-15.294117647058824</v>
      </c>
      <c r="J1753" t="str">
        <f t="shared" si="55"/>
        <v>Low Performer</v>
      </c>
    </row>
    <row r="1754" spans="1:10" x14ac:dyDescent="0.3">
      <c r="A1754" t="s">
        <v>8352</v>
      </c>
      <c r="B1754" t="str">
        <f>IFERROR(INDEX(Raw_Data!Q:Q,MATCH(Product_Master!A1754,Raw_Data!N:N,0)),"NOT FOUND")</f>
        <v>Panasonic Business Telephones KX-T7736</v>
      </c>
      <c r="C1754" t="str">
        <f>IFERROR(INDEX(Raw_Data!O:O,MATCH(Product_Master!A1754,Raw_Data!N:N,0)),"NOT FOUND")</f>
        <v>Technology</v>
      </c>
      <c r="D1754" t="str">
        <f>IFERROR(INDEX(Raw_Data!P:P,MATCH(Product_Master!A1754,Raw_Data!N:N,0)),"NOT FOUND")</f>
        <v>Phones</v>
      </c>
      <c r="E1754" s="11">
        <f>AVERAGEIF(Raw_Data!N:N,Product_Master!A1754,Raw_Data!R:R)</f>
        <v>546.05999999999995</v>
      </c>
      <c r="F1754" s="11">
        <f>AVERAGEIF(Raw_Data!N:N,Product_Master!A1754,Raw_Data!U:U)</f>
        <v>163.81800000000001</v>
      </c>
      <c r="G1754">
        <f>SUMIF(Raw_Data!N:N,Product_Master!A1754,Raw_Data!S:S)</f>
        <v>3</v>
      </c>
      <c r="H1754" s="11">
        <f>SUMIF(Raw_Data!N:N,Product_Master!A1754,Raw_Data!R:R)</f>
        <v>546.05999999999995</v>
      </c>
      <c r="I1754" s="13">
        <f t="shared" si="54"/>
        <v>30.000000000000004</v>
      </c>
      <c r="J1754" t="str">
        <f t="shared" si="55"/>
        <v>Medium</v>
      </c>
    </row>
    <row r="1755" spans="1:10" x14ac:dyDescent="0.3">
      <c r="A1755" t="s">
        <v>8365</v>
      </c>
      <c r="B1755" t="str">
        <f>IFERROR(INDEX(Raw_Data!Q:Q,MATCH(Product_Master!A1755,Raw_Data!N:N,0)),"NOT FOUND")</f>
        <v>Hunt Boston Vacuum Mount KS Pencil Sharpener</v>
      </c>
      <c r="C1755" t="str">
        <f>IFERROR(INDEX(Raw_Data!O:O,MATCH(Product_Master!A1755,Raw_Data!N:N,0)),"NOT FOUND")</f>
        <v>Office Supplies</v>
      </c>
      <c r="D1755" t="str">
        <f>IFERROR(INDEX(Raw_Data!P:P,MATCH(Product_Master!A1755,Raw_Data!N:N,0)),"NOT FOUND")</f>
        <v>Art</v>
      </c>
      <c r="E1755" s="11">
        <f>AVERAGEIF(Raw_Data!N:N,Product_Master!A1755,Raw_Data!R:R)</f>
        <v>134.36160000000001</v>
      </c>
      <c r="F1755" s="11">
        <f>AVERAGEIF(Raw_Data!N:N,Product_Master!A1755,Raw_Data!U:U)</f>
        <v>30.791200000000003</v>
      </c>
      <c r="G1755">
        <f>SUMIF(Raw_Data!N:N,Product_Master!A1755,Raw_Data!S:S)</f>
        <v>20</v>
      </c>
      <c r="H1755" s="11">
        <f>SUMIF(Raw_Data!N:N,Product_Master!A1755,Raw_Data!R:R)</f>
        <v>671.80799999999999</v>
      </c>
      <c r="I1755" s="13">
        <f t="shared" si="54"/>
        <v>22.916666666666668</v>
      </c>
      <c r="J1755" t="str">
        <f t="shared" si="55"/>
        <v>Medium</v>
      </c>
    </row>
    <row r="1756" spans="1:10" x14ac:dyDescent="0.3">
      <c r="A1756" t="s">
        <v>8368</v>
      </c>
      <c r="B1756" t="str">
        <f>IFERROR(INDEX(Raw_Data!Q:Q,MATCH(Product_Master!A1756,Raw_Data!N:N,0)),"NOT FOUND")</f>
        <v>Portfile Personal File Boxes</v>
      </c>
      <c r="C1756" t="str">
        <f>IFERROR(INDEX(Raw_Data!O:O,MATCH(Product_Master!A1756,Raw_Data!N:N,0)),"NOT FOUND")</f>
        <v>Office Supplies</v>
      </c>
      <c r="D1756" t="str">
        <f>IFERROR(INDEX(Raw_Data!P:P,MATCH(Product_Master!A1756,Raw_Data!N:N,0)),"NOT FOUND")</f>
        <v>Storage</v>
      </c>
      <c r="E1756" s="11">
        <f>AVERAGEIF(Raw_Data!N:N,Product_Master!A1756,Raw_Data!R:R)</f>
        <v>49.559999999999995</v>
      </c>
      <c r="F1756" s="11">
        <f>AVERAGEIF(Raw_Data!N:N,Product_Master!A1756,Raw_Data!U:U)</f>
        <v>3.7170000000000001</v>
      </c>
      <c r="G1756">
        <f>SUMIF(Raw_Data!N:N,Product_Master!A1756,Raw_Data!S:S)</f>
        <v>7</v>
      </c>
      <c r="H1756" s="11">
        <f>SUMIF(Raw_Data!N:N,Product_Master!A1756,Raw_Data!R:R)</f>
        <v>99.11999999999999</v>
      </c>
      <c r="I1756" s="13">
        <f t="shared" si="54"/>
        <v>7.5000000000000009</v>
      </c>
      <c r="J1756" t="str">
        <f t="shared" si="55"/>
        <v>Low Performer</v>
      </c>
    </row>
    <row r="1757" spans="1:10" x14ac:dyDescent="0.3">
      <c r="A1757" t="s">
        <v>8380</v>
      </c>
      <c r="B1757" t="str">
        <f>IFERROR(INDEX(Raw_Data!Q:Q,MATCH(Product_Master!A1757,Raw_Data!N:N,0)),"NOT FOUND")</f>
        <v>Belkin 19" Center-Weighted Shelf, Gray</v>
      </c>
      <c r="C1757" t="str">
        <f>IFERROR(INDEX(Raw_Data!O:O,MATCH(Product_Master!A1757,Raw_Data!N:N,0)),"NOT FOUND")</f>
        <v>Office Supplies</v>
      </c>
      <c r="D1757" t="str">
        <f>IFERROR(INDEX(Raw_Data!P:P,MATCH(Product_Master!A1757,Raw_Data!N:N,0)),"NOT FOUND")</f>
        <v>Storage</v>
      </c>
      <c r="E1757" s="11">
        <f>AVERAGEIF(Raw_Data!N:N,Product_Master!A1757,Raw_Data!R:R)</f>
        <v>212.32799999999997</v>
      </c>
      <c r="F1757" s="11">
        <f>AVERAGEIF(Raw_Data!N:N,Product_Master!A1757,Raw_Data!U:U)</f>
        <v>-11.795999999999999</v>
      </c>
      <c r="G1757">
        <f>SUMIF(Raw_Data!N:N,Product_Master!A1757,Raw_Data!S:S)</f>
        <v>16</v>
      </c>
      <c r="H1757" s="11">
        <f>SUMIF(Raw_Data!N:N,Product_Master!A1757,Raw_Data!R:R)</f>
        <v>849.3119999999999</v>
      </c>
      <c r="I1757" s="13">
        <f t="shared" si="54"/>
        <v>-5.5555555555555562</v>
      </c>
      <c r="J1757" t="str">
        <f t="shared" si="55"/>
        <v>Medium</v>
      </c>
    </row>
    <row r="1758" spans="1:10" x14ac:dyDescent="0.3">
      <c r="A1758" t="s">
        <v>8389</v>
      </c>
      <c r="B1758" t="str">
        <f>IFERROR(INDEX(Raw_Data!Q:Q,MATCH(Product_Master!A1758,Raw_Data!N:N,0)),"NOT FOUND")</f>
        <v>Hon Comfortask Task/Swivel Chairs</v>
      </c>
      <c r="C1758" t="str">
        <f>IFERROR(INDEX(Raw_Data!O:O,MATCH(Product_Master!A1758,Raw_Data!N:N,0)),"NOT FOUND")</f>
        <v>Furniture</v>
      </c>
      <c r="D1758" t="str">
        <f>IFERROR(INDEX(Raw_Data!P:P,MATCH(Product_Master!A1758,Raw_Data!N:N,0)),"NOT FOUND")</f>
        <v>Chairs</v>
      </c>
      <c r="E1758" s="11">
        <f>AVERAGEIF(Raw_Data!N:N,Product_Master!A1758,Raw_Data!R:R)</f>
        <v>281.15066666666667</v>
      </c>
      <c r="F1758" s="11">
        <f>AVERAGEIF(Raw_Data!N:N,Product_Master!A1758,Raw_Data!U:U)</f>
        <v>-6.0789333333333344</v>
      </c>
      <c r="G1758">
        <f>SUMIF(Raw_Data!N:N,Product_Master!A1758,Raw_Data!S:S)</f>
        <v>18</v>
      </c>
      <c r="H1758" s="11">
        <f>SUMIF(Raw_Data!N:N,Product_Master!A1758,Raw_Data!R:R)</f>
        <v>1686.904</v>
      </c>
      <c r="I1758" s="13">
        <f t="shared" si="54"/>
        <v>-2.1621621621621627</v>
      </c>
      <c r="J1758" t="str">
        <f t="shared" si="55"/>
        <v>High Performer</v>
      </c>
    </row>
    <row r="1759" spans="1:10" x14ac:dyDescent="0.3">
      <c r="A1759" t="s">
        <v>8399</v>
      </c>
      <c r="B1759" t="str">
        <f>IFERROR(INDEX(Raw_Data!Q:Q,MATCH(Product_Master!A1759,Raw_Data!N:N,0)),"NOT FOUND")</f>
        <v>Career Cubicle Clock, 8 1/4", Black</v>
      </c>
      <c r="C1759" t="str">
        <f>IFERROR(INDEX(Raw_Data!O:O,MATCH(Product_Master!A1759,Raw_Data!N:N,0)),"NOT FOUND")</f>
        <v>Furniture</v>
      </c>
      <c r="D1759" t="str">
        <f>IFERROR(INDEX(Raw_Data!P:P,MATCH(Product_Master!A1759,Raw_Data!N:N,0)),"NOT FOUND")</f>
        <v>Furnishings</v>
      </c>
      <c r="E1759" s="11">
        <f>AVERAGEIF(Raw_Data!N:N,Product_Master!A1759,Raw_Data!R:R)</f>
        <v>64.896000000000001</v>
      </c>
      <c r="F1759" s="11">
        <f>AVERAGEIF(Raw_Data!N:N,Product_Master!A1759,Raw_Data!U:U)</f>
        <v>22.983999999999998</v>
      </c>
      <c r="G1759">
        <f>SUMIF(Raw_Data!N:N,Product_Master!A1759,Raw_Data!S:S)</f>
        <v>10</v>
      </c>
      <c r="H1759" s="11">
        <f>SUMIF(Raw_Data!N:N,Product_Master!A1759,Raw_Data!R:R)</f>
        <v>194.68800000000002</v>
      </c>
      <c r="I1759" s="13">
        <f t="shared" si="54"/>
        <v>35.416666666666664</v>
      </c>
      <c r="J1759" t="str">
        <f t="shared" si="55"/>
        <v>Low Performer</v>
      </c>
    </row>
    <row r="1760" spans="1:10" x14ac:dyDescent="0.3">
      <c r="A1760" t="s">
        <v>8411</v>
      </c>
      <c r="B1760" t="str">
        <f>IFERROR(INDEX(Raw_Data!Q:Q,MATCH(Product_Master!A1760,Raw_Data!N:N,0)),"NOT FOUND")</f>
        <v>Peel &amp; Seel Recycled Catalog Envelopes, Brown</v>
      </c>
      <c r="C1760" t="str">
        <f>IFERROR(INDEX(Raw_Data!O:O,MATCH(Product_Master!A1760,Raw_Data!N:N,0)),"NOT FOUND")</f>
        <v>Office Supplies</v>
      </c>
      <c r="D1760" t="str">
        <f>IFERROR(INDEX(Raw_Data!P:P,MATCH(Product_Master!A1760,Raw_Data!N:N,0)),"NOT FOUND")</f>
        <v>Envelopes</v>
      </c>
      <c r="E1760" s="11">
        <f>AVERAGEIF(Raw_Data!N:N,Product_Master!A1760,Raw_Data!R:R)</f>
        <v>44.004000000000005</v>
      </c>
      <c r="F1760" s="11">
        <f>AVERAGEIF(Raw_Data!N:N,Product_Master!A1760,Raw_Data!U:U)</f>
        <v>19.396500000000003</v>
      </c>
      <c r="G1760">
        <f>SUMIF(Raw_Data!N:N,Product_Master!A1760,Raw_Data!S:S)</f>
        <v>17</v>
      </c>
      <c r="H1760" s="11">
        <f>SUMIF(Raw_Data!N:N,Product_Master!A1760,Raw_Data!R:R)</f>
        <v>176.01600000000002</v>
      </c>
      <c r="I1760" s="13">
        <f t="shared" si="54"/>
        <v>44.078947368421055</v>
      </c>
      <c r="J1760" t="str">
        <f t="shared" si="55"/>
        <v>Low Performer</v>
      </c>
    </row>
    <row r="1761" spans="1:10" x14ac:dyDescent="0.3">
      <c r="A1761" t="s">
        <v>8417</v>
      </c>
      <c r="B1761" t="str">
        <f>IFERROR(INDEX(Raw_Data!Q:Q,MATCH(Product_Master!A1761,Raw_Data!N:N,0)),"NOT FOUND")</f>
        <v>Boston 16765 Mini Stand Up Battery Pencil Sharpener</v>
      </c>
      <c r="C1761" t="str">
        <f>IFERROR(INDEX(Raw_Data!O:O,MATCH(Product_Master!A1761,Raw_Data!N:N,0)),"NOT FOUND")</f>
        <v>Office Supplies</v>
      </c>
      <c r="D1761" t="str">
        <f>IFERROR(INDEX(Raw_Data!P:P,MATCH(Product_Master!A1761,Raw_Data!N:N,0)),"NOT FOUND")</f>
        <v>Art</v>
      </c>
      <c r="E1761" s="11">
        <f>AVERAGEIF(Raw_Data!N:N,Product_Master!A1761,Raw_Data!R:R)</f>
        <v>25.651999999999997</v>
      </c>
      <c r="F1761" s="11">
        <f>AVERAGEIF(Raw_Data!N:N,Product_Master!A1761,Raw_Data!U:U)</f>
        <v>4.0810000000000004</v>
      </c>
      <c r="G1761">
        <f>SUMIF(Raw_Data!N:N,Product_Master!A1761,Raw_Data!S:S)</f>
        <v>10</v>
      </c>
      <c r="H1761" s="11">
        <f>SUMIF(Raw_Data!N:N,Product_Master!A1761,Raw_Data!R:R)</f>
        <v>102.60799999999999</v>
      </c>
      <c r="I1761" s="13">
        <f t="shared" si="54"/>
        <v>15.909090909090912</v>
      </c>
      <c r="J1761" t="str">
        <f t="shared" si="55"/>
        <v>Low Performer</v>
      </c>
    </row>
    <row r="1762" spans="1:10" x14ac:dyDescent="0.3">
      <c r="A1762" t="s">
        <v>8465</v>
      </c>
      <c r="B1762" t="str">
        <f>IFERROR(INDEX(Raw_Data!Q:Q,MATCH(Product_Master!A1762,Raw_Data!N:N,0)),"NOT FOUND")</f>
        <v>Avery 475</v>
      </c>
      <c r="C1762" t="str">
        <f>IFERROR(INDEX(Raw_Data!O:O,MATCH(Product_Master!A1762,Raw_Data!N:N,0)),"NOT FOUND")</f>
        <v>Office Supplies</v>
      </c>
      <c r="D1762" t="str">
        <f>IFERROR(INDEX(Raw_Data!P:P,MATCH(Product_Master!A1762,Raw_Data!N:N,0)),"NOT FOUND")</f>
        <v>Labels</v>
      </c>
      <c r="E1762" s="11">
        <f>AVERAGEIF(Raw_Data!N:N,Product_Master!A1762,Raw_Data!R:R)</f>
        <v>66.599999999999994</v>
      </c>
      <c r="F1762" s="11">
        <f>AVERAGEIF(Raw_Data!N:N,Product_Master!A1762,Raw_Data!U:U)</f>
        <v>33.299999999999997</v>
      </c>
      <c r="G1762">
        <f>SUMIF(Raw_Data!N:N,Product_Master!A1762,Raw_Data!S:S)</f>
        <v>18</v>
      </c>
      <c r="H1762" s="11">
        <f>SUMIF(Raw_Data!N:N,Product_Master!A1762,Raw_Data!R:R)</f>
        <v>266.39999999999998</v>
      </c>
      <c r="I1762" s="13">
        <f t="shared" si="54"/>
        <v>50</v>
      </c>
      <c r="J1762" t="str">
        <f t="shared" si="55"/>
        <v>Low Performer</v>
      </c>
    </row>
    <row r="1763" spans="1:10" x14ac:dyDescent="0.3">
      <c r="A1763" t="s">
        <v>8492</v>
      </c>
      <c r="B1763" t="str">
        <f>IFERROR(INDEX(Raw_Data!Q:Q,MATCH(Product_Master!A1763,Raw_Data!N:N,0)),"NOT FOUND")</f>
        <v>Vtech AT&amp;T CL2940 Corded Speakerphone, Black</v>
      </c>
      <c r="C1763" t="str">
        <f>IFERROR(INDEX(Raw_Data!O:O,MATCH(Product_Master!A1763,Raw_Data!N:N,0)),"NOT FOUND")</f>
        <v>Technology</v>
      </c>
      <c r="D1763" t="str">
        <f>IFERROR(INDEX(Raw_Data!P:P,MATCH(Product_Master!A1763,Raw_Data!N:N,0)),"NOT FOUND")</f>
        <v>Machines</v>
      </c>
      <c r="E1763" s="11">
        <f>AVERAGEIF(Raw_Data!N:N,Product_Master!A1763,Raw_Data!R:R)</f>
        <v>71.975999999999999</v>
      </c>
      <c r="F1763" s="11">
        <f>AVERAGEIF(Raw_Data!N:N,Product_Master!A1763,Raw_Data!U:U)</f>
        <v>24.291899999999998</v>
      </c>
      <c r="G1763">
        <f>SUMIF(Raw_Data!N:N,Product_Master!A1763,Raw_Data!S:S)</f>
        <v>3</v>
      </c>
      <c r="H1763" s="11">
        <f>SUMIF(Raw_Data!N:N,Product_Master!A1763,Raw_Data!R:R)</f>
        <v>71.975999999999999</v>
      </c>
      <c r="I1763" s="13">
        <f t="shared" si="54"/>
        <v>33.75</v>
      </c>
      <c r="J1763" t="str">
        <f t="shared" si="55"/>
        <v>Low Performer</v>
      </c>
    </row>
    <row r="1764" spans="1:10" x14ac:dyDescent="0.3">
      <c r="A1764" t="s">
        <v>8510</v>
      </c>
      <c r="B1764" t="str">
        <f>IFERROR(INDEX(Raw_Data!Q:Q,MATCH(Product_Master!A1764,Raw_Data!N:N,0)),"NOT FOUND")</f>
        <v>Tenex B1-RE Series Chair Mats for Low Pile Carpets</v>
      </c>
      <c r="C1764" t="str">
        <f>IFERROR(INDEX(Raw_Data!O:O,MATCH(Product_Master!A1764,Raw_Data!N:N,0)),"NOT FOUND")</f>
        <v>Furniture</v>
      </c>
      <c r="D1764" t="str">
        <f>IFERROR(INDEX(Raw_Data!P:P,MATCH(Product_Master!A1764,Raw_Data!N:N,0)),"NOT FOUND")</f>
        <v>Furnishings</v>
      </c>
      <c r="E1764" s="11">
        <f>AVERAGEIF(Raw_Data!N:N,Product_Master!A1764,Raw_Data!R:R)</f>
        <v>143.19485714285713</v>
      </c>
      <c r="F1764" s="11">
        <f>AVERAGEIF(Raw_Data!N:N,Product_Master!A1764,Raw_Data!U:U)</f>
        <v>17.800828571428571</v>
      </c>
      <c r="G1764">
        <f>SUMIF(Raw_Data!N:N,Product_Master!A1764,Raw_Data!S:S)</f>
        <v>23</v>
      </c>
      <c r="H1764" s="11">
        <f>SUMIF(Raw_Data!N:N,Product_Master!A1764,Raw_Data!R:R)</f>
        <v>1002.3639999999999</v>
      </c>
      <c r="I1764" s="13">
        <f t="shared" si="54"/>
        <v>12.43119266055046</v>
      </c>
      <c r="J1764" t="str">
        <f t="shared" si="55"/>
        <v>Medium</v>
      </c>
    </row>
    <row r="1765" spans="1:10" x14ac:dyDescent="0.3">
      <c r="A1765" t="s">
        <v>8526</v>
      </c>
      <c r="B1765" t="str">
        <f>IFERROR(INDEX(Raw_Data!Q:Q,MATCH(Product_Master!A1765,Raw_Data!N:N,0)),"NOT FOUND")</f>
        <v>Griffin GC17055 Auxiliary Audio Cable</v>
      </c>
      <c r="C1765" t="str">
        <f>IFERROR(INDEX(Raw_Data!O:O,MATCH(Product_Master!A1765,Raw_Data!N:N,0)),"NOT FOUND")</f>
        <v>Technology</v>
      </c>
      <c r="D1765" t="str">
        <f>IFERROR(INDEX(Raw_Data!P:P,MATCH(Product_Master!A1765,Raw_Data!N:N,0)),"NOT FOUND")</f>
        <v>Phones</v>
      </c>
      <c r="E1765" s="11">
        <f>AVERAGEIF(Raw_Data!N:N,Product_Master!A1765,Raw_Data!R:R)</f>
        <v>65.963333333333324</v>
      </c>
      <c r="F1765" s="11">
        <f>AVERAGEIF(Raw_Data!N:N,Product_Master!A1765,Raw_Data!U:U)</f>
        <v>7.6757333333333335</v>
      </c>
      <c r="G1765">
        <f>SUMIF(Raw_Data!N:N,Product_Master!A1765,Raw_Data!S:S)</f>
        <v>27</v>
      </c>
      <c r="H1765" s="11">
        <f>SUMIF(Raw_Data!N:N,Product_Master!A1765,Raw_Data!R:R)</f>
        <v>395.78</v>
      </c>
      <c r="I1765" s="13">
        <f t="shared" si="54"/>
        <v>11.636363636363638</v>
      </c>
      <c r="J1765" t="str">
        <f t="shared" si="55"/>
        <v>Medium</v>
      </c>
    </row>
    <row r="1766" spans="1:10" x14ac:dyDescent="0.3">
      <c r="A1766" t="s">
        <v>8529</v>
      </c>
      <c r="B1766" t="str">
        <f>IFERROR(INDEX(Raw_Data!Q:Q,MATCH(Product_Master!A1766,Raw_Data!N:N,0)),"NOT FOUND")</f>
        <v>Rogers Profile Extra Capacity Storage Tub</v>
      </c>
      <c r="C1766" t="str">
        <f>IFERROR(INDEX(Raw_Data!O:O,MATCH(Product_Master!A1766,Raw_Data!N:N,0)),"NOT FOUND")</f>
        <v>Office Supplies</v>
      </c>
      <c r="D1766" t="str">
        <f>IFERROR(INDEX(Raw_Data!P:P,MATCH(Product_Master!A1766,Raw_Data!N:N,0)),"NOT FOUND")</f>
        <v>Storage</v>
      </c>
      <c r="E1766" s="11">
        <f>AVERAGEIF(Raw_Data!N:N,Product_Master!A1766,Raw_Data!R:R)</f>
        <v>74.13428571428571</v>
      </c>
      <c r="F1766" s="11">
        <f>AVERAGEIF(Raw_Data!N:N,Product_Master!A1766,Raw_Data!U:U)</f>
        <v>0.66959999999999986</v>
      </c>
      <c r="G1766">
        <f>SUMIF(Raw_Data!N:N,Product_Master!A1766,Raw_Data!S:S)</f>
        <v>32</v>
      </c>
      <c r="H1766" s="11">
        <f>SUMIF(Raw_Data!N:N,Product_Master!A1766,Raw_Data!R:R)</f>
        <v>518.93999999999994</v>
      </c>
      <c r="I1766" s="13">
        <f t="shared" si="54"/>
        <v>0.90322580645161277</v>
      </c>
      <c r="J1766" t="str">
        <f t="shared" si="55"/>
        <v>Medium</v>
      </c>
    </row>
    <row r="1767" spans="1:10" x14ac:dyDescent="0.3">
      <c r="A1767" t="s">
        <v>8533</v>
      </c>
      <c r="B1767" t="str">
        <f>IFERROR(INDEX(Raw_Data!Q:Q,MATCH(Product_Master!A1767,Raw_Data!N:N,0)),"NOT FOUND")</f>
        <v>RCA ViSYS 25825 Wireless digital phone</v>
      </c>
      <c r="C1767" t="str">
        <f>IFERROR(INDEX(Raw_Data!O:O,MATCH(Product_Master!A1767,Raw_Data!N:N,0)),"NOT FOUND")</f>
        <v>Technology</v>
      </c>
      <c r="D1767" t="str">
        <f>IFERROR(INDEX(Raw_Data!P:P,MATCH(Product_Master!A1767,Raw_Data!N:N,0)),"NOT FOUND")</f>
        <v>Phones</v>
      </c>
      <c r="E1767" s="11">
        <f>AVERAGEIF(Raw_Data!N:N,Product_Master!A1767,Raw_Data!R:R)</f>
        <v>363.97199999999998</v>
      </c>
      <c r="F1767" s="11">
        <f>AVERAGEIF(Raw_Data!N:N,Product_Master!A1767,Raw_Data!U:U)</f>
        <v>45.496499999999997</v>
      </c>
      <c r="G1767">
        <f>SUMIF(Raw_Data!N:N,Product_Master!A1767,Raw_Data!S:S)</f>
        <v>7</v>
      </c>
      <c r="H1767" s="11">
        <f>SUMIF(Raw_Data!N:N,Product_Master!A1767,Raw_Data!R:R)</f>
        <v>727.94399999999996</v>
      </c>
      <c r="I1767" s="13">
        <f t="shared" si="54"/>
        <v>12.5</v>
      </c>
      <c r="J1767" t="str">
        <f t="shared" si="55"/>
        <v>Medium</v>
      </c>
    </row>
    <row r="1768" spans="1:10" x14ac:dyDescent="0.3">
      <c r="A1768" t="s">
        <v>8543</v>
      </c>
      <c r="B1768" t="str">
        <f>IFERROR(INDEX(Raw_Data!Q:Q,MATCH(Product_Master!A1768,Raw_Data!N:N,0)),"NOT FOUND")</f>
        <v>Xerox 1914</v>
      </c>
      <c r="C1768" t="str">
        <f>IFERROR(INDEX(Raw_Data!O:O,MATCH(Product_Master!A1768,Raw_Data!N:N,0)),"NOT FOUND")</f>
        <v>Office Supplies</v>
      </c>
      <c r="D1768" t="str">
        <f>IFERROR(INDEX(Raw_Data!P:P,MATCH(Product_Master!A1768,Raw_Data!N:N,0)),"NOT FOUND")</f>
        <v>Paper</v>
      </c>
      <c r="E1768" s="11">
        <f>AVERAGEIF(Raw_Data!N:N,Product_Master!A1768,Raw_Data!R:R)</f>
        <v>191.26080000000002</v>
      </c>
      <c r="F1768" s="11">
        <f>AVERAGEIF(Raw_Data!N:N,Product_Master!A1768,Raw_Data!U:U)</f>
        <v>84.748319999999993</v>
      </c>
      <c r="G1768">
        <f>SUMIF(Raw_Data!N:N,Product_Master!A1768,Raw_Data!S:S)</f>
        <v>19</v>
      </c>
      <c r="H1768" s="11">
        <f>SUMIF(Raw_Data!N:N,Product_Master!A1768,Raw_Data!R:R)</f>
        <v>956.30400000000009</v>
      </c>
      <c r="I1768" s="13">
        <f t="shared" si="54"/>
        <v>44.310344827586199</v>
      </c>
      <c r="J1768" t="str">
        <f t="shared" si="55"/>
        <v>Medium</v>
      </c>
    </row>
    <row r="1769" spans="1:10" x14ac:dyDescent="0.3">
      <c r="A1769" t="s">
        <v>8565</v>
      </c>
      <c r="B1769" t="str">
        <f>IFERROR(INDEX(Raw_Data!Q:Q,MATCH(Product_Master!A1769,Raw_Data!N:N,0)),"NOT FOUND")</f>
        <v>Xerox 1902</v>
      </c>
      <c r="C1769" t="str">
        <f>IFERROR(INDEX(Raw_Data!O:O,MATCH(Product_Master!A1769,Raw_Data!N:N,0)),"NOT FOUND")</f>
        <v>Office Supplies</v>
      </c>
      <c r="D1769" t="str">
        <f>IFERROR(INDEX(Raw_Data!P:P,MATCH(Product_Master!A1769,Raw_Data!N:N,0)),"NOT FOUND")</f>
        <v>Paper</v>
      </c>
      <c r="E1769" s="11">
        <f>AVERAGEIF(Raw_Data!N:N,Product_Master!A1769,Raw_Data!R:R)</f>
        <v>41.111999999999995</v>
      </c>
      <c r="F1769" s="11">
        <f>AVERAGEIF(Raw_Data!N:N,Product_Master!A1769,Raw_Data!U:U)</f>
        <v>16.444800000000001</v>
      </c>
      <c r="G1769">
        <f>SUMIF(Raw_Data!N:N,Product_Master!A1769,Raw_Data!S:S)</f>
        <v>4</v>
      </c>
      <c r="H1769" s="11">
        <f>SUMIF(Raw_Data!N:N,Product_Master!A1769,Raw_Data!R:R)</f>
        <v>82.22399999999999</v>
      </c>
      <c r="I1769" s="13">
        <f t="shared" si="54"/>
        <v>40.000000000000007</v>
      </c>
      <c r="J1769" t="str">
        <f t="shared" si="55"/>
        <v>Low Performer</v>
      </c>
    </row>
    <row r="1770" spans="1:10" x14ac:dyDescent="0.3">
      <c r="A1770" t="s">
        <v>8580</v>
      </c>
      <c r="B1770" t="str">
        <f>IFERROR(INDEX(Raw_Data!Q:Q,MATCH(Product_Master!A1770,Raw_Data!N:N,0)),"NOT FOUND")</f>
        <v>Acme Titanium Bonded Scissors</v>
      </c>
      <c r="C1770" t="str">
        <f>IFERROR(INDEX(Raw_Data!O:O,MATCH(Product_Master!A1770,Raw_Data!N:N,0)),"NOT FOUND")</f>
        <v>Office Supplies</v>
      </c>
      <c r="D1770" t="str">
        <f>IFERROR(INDEX(Raw_Data!P:P,MATCH(Product_Master!A1770,Raw_Data!N:N,0)),"NOT FOUND")</f>
        <v>Supplies</v>
      </c>
      <c r="E1770" s="11">
        <f>AVERAGEIF(Raw_Data!N:N,Product_Master!A1770,Raw_Data!R:R)</f>
        <v>20.399999999999999</v>
      </c>
      <c r="F1770" s="11">
        <f>AVERAGEIF(Raw_Data!N:N,Product_Master!A1770,Raw_Data!U:U)</f>
        <v>4.0460000000000003</v>
      </c>
      <c r="G1770">
        <f>SUMIF(Raw_Data!N:N,Product_Master!A1770,Raw_Data!S:S)</f>
        <v>13</v>
      </c>
      <c r="H1770" s="11">
        <f>SUMIF(Raw_Data!N:N,Product_Master!A1770,Raw_Data!R:R)</f>
        <v>102</v>
      </c>
      <c r="I1770" s="13">
        <f t="shared" si="54"/>
        <v>19.833333333333336</v>
      </c>
      <c r="J1770" t="str">
        <f t="shared" si="55"/>
        <v>Low Performer</v>
      </c>
    </row>
    <row r="1771" spans="1:10" x14ac:dyDescent="0.3">
      <c r="A1771" t="s">
        <v>8598</v>
      </c>
      <c r="B1771" t="str">
        <f>IFERROR(INDEX(Raw_Data!Q:Q,MATCH(Product_Master!A1771,Raw_Data!N:N,0)),"NOT FOUND")</f>
        <v>Xerox 207</v>
      </c>
      <c r="C1771" t="str">
        <f>IFERROR(INDEX(Raw_Data!O:O,MATCH(Product_Master!A1771,Raw_Data!N:N,0)),"NOT FOUND")</f>
        <v>Office Supplies</v>
      </c>
      <c r="D1771" t="str">
        <f>IFERROR(INDEX(Raw_Data!P:P,MATCH(Product_Master!A1771,Raw_Data!N:N,0)),"NOT FOUND")</f>
        <v>Paper</v>
      </c>
      <c r="E1771" s="11">
        <f>AVERAGEIF(Raw_Data!N:N,Product_Master!A1771,Raw_Data!R:R)</f>
        <v>20.088000000000001</v>
      </c>
      <c r="F1771" s="11">
        <f>AVERAGEIF(Raw_Data!N:N,Product_Master!A1771,Raw_Data!U:U)</f>
        <v>8.2943999999999996</v>
      </c>
      <c r="G1771">
        <f>SUMIF(Raw_Data!N:N,Product_Master!A1771,Raw_Data!S:S)</f>
        <v>7</v>
      </c>
      <c r="H1771" s="11">
        <f>SUMIF(Raw_Data!N:N,Product_Master!A1771,Raw_Data!R:R)</f>
        <v>40.176000000000002</v>
      </c>
      <c r="I1771" s="13">
        <f t="shared" si="54"/>
        <v>41.290322580645153</v>
      </c>
      <c r="J1771" t="str">
        <f t="shared" si="55"/>
        <v>Low Performer</v>
      </c>
    </row>
    <row r="1772" spans="1:10" x14ac:dyDescent="0.3">
      <c r="A1772" t="s">
        <v>8647</v>
      </c>
      <c r="B1772" t="str">
        <f>IFERROR(INDEX(Raw_Data!Q:Q,MATCH(Product_Master!A1772,Raw_Data!N:N,0)),"NOT FOUND")</f>
        <v>Socket Bluetooth Cordless Hand Scanner (CHS)</v>
      </c>
      <c r="C1772" t="str">
        <f>IFERROR(INDEX(Raw_Data!O:O,MATCH(Product_Master!A1772,Raw_Data!N:N,0)),"NOT FOUND")</f>
        <v>Technology</v>
      </c>
      <c r="D1772" t="str">
        <f>IFERROR(INDEX(Raw_Data!P:P,MATCH(Product_Master!A1772,Raw_Data!N:N,0)),"NOT FOUND")</f>
        <v>Machines</v>
      </c>
      <c r="E1772" s="11">
        <f>AVERAGEIF(Raw_Data!N:N,Product_Master!A1772,Raw_Data!R:R)</f>
        <v>506.28</v>
      </c>
      <c r="F1772" s="11">
        <f>AVERAGEIF(Raw_Data!N:N,Product_Master!A1772,Raw_Data!U:U)</f>
        <v>177.19800000000001</v>
      </c>
      <c r="G1772">
        <f>SUMIF(Raw_Data!N:N,Product_Master!A1772,Raw_Data!S:S)</f>
        <v>3</v>
      </c>
      <c r="H1772" s="11">
        <f>SUMIF(Raw_Data!N:N,Product_Master!A1772,Raw_Data!R:R)</f>
        <v>506.28</v>
      </c>
      <c r="I1772" s="13">
        <f t="shared" si="54"/>
        <v>35</v>
      </c>
      <c r="J1772" t="str">
        <f t="shared" si="55"/>
        <v>Medium</v>
      </c>
    </row>
    <row r="1773" spans="1:10" x14ac:dyDescent="0.3">
      <c r="A1773" t="s">
        <v>8668</v>
      </c>
      <c r="B1773" t="str">
        <f>IFERROR(INDEX(Raw_Data!Q:Q,MATCH(Product_Master!A1773,Raw_Data!N:N,0)),"NOT FOUND")</f>
        <v>Okidata B400 Printer</v>
      </c>
      <c r="C1773" t="str">
        <f>IFERROR(INDEX(Raw_Data!O:O,MATCH(Product_Master!A1773,Raw_Data!N:N,0)),"NOT FOUND")</f>
        <v>Technology</v>
      </c>
      <c r="D1773" t="str">
        <f>IFERROR(INDEX(Raw_Data!P:P,MATCH(Product_Master!A1773,Raw_Data!N:N,0)),"NOT FOUND")</f>
        <v>Machines</v>
      </c>
      <c r="E1773" s="11">
        <f>AVERAGEIF(Raw_Data!N:N,Product_Master!A1773,Raw_Data!R:R)</f>
        <v>514.79999999999995</v>
      </c>
      <c r="F1773" s="11">
        <f>AVERAGEIF(Raw_Data!N:N,Product_Master!A1773,Raw_Data!U:U)</f>
        <v>57.914999999999999</v>
      </c>
      <c r="G1773">
        <f>SUMIF(Raw_Data!N:N,Product_Master!A1773,Raw_Data!S:S)</f>
        <v>3</v>
      </c>
      <c r="H1773" s="11">
        <f>SUMIF(Raw_Data!N:N,Product_Master!A1773,Raw_Data!R:R)</f>
        <v>1029.5999999999999</v>
      </c>
      <c r="I1773" s="13">
        <f t="shared" si="54"/>
        <v>11.25</v>
      </c>
      <c r="J1773" t="str">
        <f t="shared" si="55"/>
        <v>Medium</v>
      </c>
    </row>
    <row r="1774" spans="1:10" x14ac:dyDescent="0.3">
      <c r="A1774" t="s">
        <v>8681</v>
      </c>
      <c r="B1774" t="str">
        <f>IFERROR(INDEX(Raw_Data!Q:Q,MATCH(Product_Master!A1774,Raw_Data!N:N,0)),"NOT FOUND")</f>
        <v>Logitech Wireless Boombox Speaker - portable - wireless, wired</v>
      </c>
      <c r="C1774" t="str">
        <f>IFERROR(INDEX(Raw_Data!O:O,MATCH(Product_Master!A1774,Raw_Data!N:N,0)),"NOT FOUND")</f>
        <v>Technology</v>
      </c>
      <c r="D1774" t="str">
        <f>IFERROR(INDEX(Raw_Data!P:P,MATCH(Product_Master!A1774,Raw_Data!N:N,0)),"NOT FOUND")</f>
        <v>Accessories</v>
      </c>
      <c r="E1774" s="11">
        <f>AVERAGEIF(Raw_Data!N:N,Product_Master!A1774,Raw_Data!R:R)</f>
        <v>191.52</v>
      </c>
      <c r="F1774" s="11">
        <f>AVERAGEIF(Raw_Data!N:N,Product_Master!A1774,Raw_Data!U:U)</f>
        <v>74.48</v>
      </c>
      <c r="G1774">
        <f>SUMIF(Raw_Data!N:N,Product_Master!A1774,Raw_Data!S:S)</f>
        <v>4</v>
      </c>
      <c r="H1774" s="11">
        <f>SUMIF(Raw_Data!N:N,Product_Master!A1774,Raw_Data!R:R)</f>
        <v>383.04</v>
      </c>
      <c r="I1774" s="13">
        <f t="shared" si="54"/>
        <v>38.888888888888893</v>
      </c>
      <c r="J1774" t="str">
        <f t="shared" si="55"/>
        <v>Medium</v>
      </c>
    </row>
    <row r="1775" spans="1:10" x14ac:dyDescent="0.3">
      <c r="A1775" t="s">
        <v>8691</v>
      </c>
      <c r="B1775" t="str">
        <f>IFERROR(INDEX(Raw_Data!Q:Q,MATCH(Product_Master!A1775,Raw_Data!N:N,0)),"NOT FOUND")</f>
        <v>Xiaomi Mi3</v>
      </c>
      <c r="C1775" t="str">
        <f>IFERROR(INDEX(Raw_Data!O:O,MATCH(Product_Master!A1775,Raw_Data!N:N,0)),"NOT FOUND")</f>
        <v>Technology</v>
      </c>
      <c r="D1775" t="str">
        <f>IFERROR(INDEX(Raw_Data!P:P,MATCH(Product_Master!A1775,Raw_Data!N:N,0)),"NOT FOUND")</f>
        <v>Phones</v>
      </c>
      <c r="E1775" s="11">
        <f>AVERAGEIF(Raw_Data!N:N,Product_Master!A1775,Raw_Data!R:R)</f>
        <v>2279.96</v>
      </c>
      <c r="F1775" s="11">
        <f>AVERAGEIF(Raw_Data!N:N,Product_Master!A1775,Raw_Data!U:U)</f>
        <v>592.78959999999995</v>
      </c>
      <c r="G1775">
        <f>SUMIF(Raw_Data!N:N,Product_Master!A1775,Raw_Data!S:S)</f>
        <v>4</v>
      </c>
      <c r="H1775" s="11">
        <f>SUMIF(Raw_Data!N:N,Product_Master!A1775,Raw_Data!R:R)</f>
        <v>2279.96</v>
      </c>
      <c r="I1775" s="13">
        <f t="shared" si="54"/>
        <v>25.999999999999996</v>
      </c>
      <c r="J1775" t="str">
        <f t="shared" si="55"/>
        <v>High Performer</v>
      </c>
    </row>
    <row r="1776" spans="1:10" x14ac:dyDescent="0.3">
      <c r="A1776" t="s">
        <v>8697</v>
      </c>
      <c r="B1776" t="str">
        <f>IFERROR(INDEX(Raw_Data!Q:Q,MATCH(Product_Master!A1776,Raw_Data!N:N,0)),"NOT FOUND")</f>
        <v>Xerox 1947</v>
      </c>
      <c r="C1776" t="str">
        <f>IFERROR(INDEX(Raw_Data!O:O,MATCH(Product_Master!A1776,Raw_Data!N:N,0)),"NOT FOUND")</f>
        <v>Office Supplies</v>
      </c>
      <c r="D1776" t="str">
        <f>IFERROR(INDEX(Raw_Data!P:P,MATCH(Product_Master!A1776,Raw_Data!N:N,0)),"NOT FOUND")</f>
        <v>Paper</v>
      </c>
      <c r="E1776" s="11">
        <f>AVERAGEIF(Raw_Data!N:N,Product_Master!A1776,Raw_Data!R:R)</f>
        <v>27.268799999999999</v>
      </c>
      <c r="F1776" s="11">
        <f>AVERAGEIF(Raw_Data!N:N,Product_Master!A1776,Raw_Data!U:U)</f>
        <v>10.8238</v>
      </c>
      <c r="G1776">
        <f>SUMIF(Raw_Data!N:N,Product_Master!A1776,Raw_Data!S:S)</f>
        <v>25</v>
      </c>
      <c r="H1776" s="11">
        <f>SUMIF(Raw_Data!N:N,Product_Master!A1776,Raw_Data!R:R)</f>
        <v>136.34399999999999</v>
      </c>
      <c r="I1776" s="13">
        <f t="shared" si="54"/>
        <v>39.692982456140349</v>
      </c>
      <c r="J1776" t="str">
        <f t="shared" si="55"/>
        <v>Low Performer</v>
      </c>
    </row>
    <row r="1777" spans="1:10" x14ac:dyDescent="0.3">
      <c r="A1777" t="s">
        <v>8727</v>
      </c>
      <c r="B1777" t="str">
        <f>IFERROR(INDEX(Raw_Data!Q:Q,MATCH(Product_Master!A1777,Raw_Data!N:N,0)),"NOT FOUND")</f>
        <v>Sony Micro Vault Click 4 GB USB 2.0 Flash Drive</v>
      </c>
      <c r="C1777" t="str">
        <f>IFERROR(INDEX(Raw_Data!O:O,MATCH(Product_Master!A1777,Raw_Data!N:N,0)),"NOT FOUND")</f>
        <v>Technology</v>
      </c>
      <c r="D1777" t="str">
        <f>IFERROR(INDEX(Raw_Data!P:P,MATCH(Product_Master!A1777,Raw_Data!N:N,0)),"NOT FOUND")</f>
        <v>Accessories</v>
      </c>
      <c r="E1777" s="11">
        <f>AVERAGEIF(Raw_Data!N:N,Product_Master!A1777,Raw_Data!R:R)</f>
        <v>83.64</v>
      </c>
      <c r="F1777" s="11">
        <f>AVERAGEIF(Raw_Data!N:N,Product_Master!A1777,Raw_Data!U:U)</f>
        <v>11.7096</v>
      </c>
      <c r="G1777">
        <f>SUMIF(Raw_Data!N:N,Product_Master!A1777,Raw_Data!S:S)</f>
        <v>18</v>
      </c>
      <c r="H1777" s="11">
        <f>SUMIF(Raw_Data!N:N,Product_Master!A1777,Raw_Data!R:R)</f>
        <v>250.92</v>
      </c>
      <c r="I1777" s="13">
        <f t="shared" si="54"/>
        <v>13.999999999999998</v>
      </c>
      <c r="J1777" t="str">
        <f t="shared" si="55"/>
        <v>Low Performer</v>
      </c>
    </row>
    <row r="1778" spans="1:10" x14ac:dyDescent="0.3">
      <c r="A1778" t="s">
        <v>8739</v>
      </c>
      <c r="B1778" t="str">
        <f>IFERROR(INDEX(Raw_Data!Q:Q,MATCH(Product_Master!A1778,Raw_Data!N:N,0)),"NOT FOUND")</f>
        <v>Xerox 193</v>
      </c>
      <c r="C1778" t="str">
        <f>IFERROR(INDEX(Raw_Data!O:O,MATCH(Product_Master!A1778,Raw_Data!N:N,0)),"NOT FOUND")</f>
        <v>Office Supplies</v>
      </c>
      <c r="D1778" t="str">
        <f>IFERROR(INDEX(Raw_Data!P:P,MATCH(Product_Master!A1778,Raw_Data!N:N,0)),"NOT FOUND")</f>
        <v>Paper</v>
      </c>
      <c r="E1778" s="11">
        <f>AVERAGEIF(Raw_Data!N:N,Product_Master!A1778,Raw_Data!R:R)</f>
        <v>25.913333333333338</v>
      </c>
      <c r="F1778" s="11">
        <f>AVERAGEIF(Raw_Data!N:N,Product_Master!A1778,Raw_Data!U:U)</f>
        <v>12.697533333333332</v>
      </c>
      <c r="G1778">
        <f>SUMIF(Raw_Data!N:N,Product_Master!A1778,Raw_Data!S:S)</f>
        <v>13</v>
      </c>
      <c r="H1778" s="11">
        <f>SUMIF(Raw_Data!N:N,Product_Master!A1778,Raw_Data!R:R)</f>
        <v>77.740000000000009</v>
      </c>
      <c r="I1778" s="13">
        <f t="shared" si="54"/>
        <v>48.999999999999986</v>
      </c>
      <c r="J1778" t="str">
        <f t="shared" si="55"/>
        <v>Low Performer</v>
      </c>
    </row>
    <row r="1779" spans="1:10" x14ac:dyDescent="0.3">
      <c r="A1779" t="s">
        <v>8773</v>
      </c>
      <c r="B1779" t="str">
        <f>IFERROR(INDEX(Raw_Data!Q:Q,MATCH(Product_Master!A1779,Raw_Data!N:N,0)),"NOT FOUND")</f>
        <v>iOttie XL Car Mount</v>
      </c>
      <c r="C1779" t="str">
        <f>IFERROR(INDEX(Raw_Data!O:O,MATCH(Product_Master!A1779,Raw_Data!N:N,0)),"NOT FOUND")</f>
        <v>Technology</v>
      </c>
      <c r="D1779" t="str">
        <f>IFERROR(INDEX(Raw_Data!P:P,MATCH(Product_Master!A1779,Raw_Data!N:N,0)),"NOT FOUND")</f>
        <v>Phones</v>
      </c>
      <c r="E1779" s="11">
        <f>AVERAGEIF(Raw_Data!N:N,Product_Master!A1779,Raw_Data!R:R)</f>
        <v>111.94399999999999</v>
      </c>
      <c r="F1779" s="11">
        <f>AVERAGEIF(Raw_Data!N:N,Product_Master!A1779,Raw_Data!U:U)</f>
        <v>-25.1874</v>
      </c>
      <c r="G1779">
        <f>SUMIF(Raw_Data!N:N,Product_Master!A1779,Raw_Data!S:S)</f>
        <v>14</v>
      </c>
      <c r="H1779" s="11">
        <f>SUMIF(Raw_Data!N:N,Product_Master!A1779,Raw_Data!R:R)</f>
        <v>223.88799999999998</v>
      </c>
      <c r="I1779" s="13">
        <f t="shared" si="54"/>
        <v>-22.500000000000004</v>
      </c>
      <c r="J1779" t="str">
        <f t="shared" si="55"/>
        <v>Low Performer</v>
      </c>
    </row>
    <row r="1780" spans="1:10" x14ac:dyDescent="0.3">
      <c r="A1780" t="s">
        <v>8784</v>
      </c>
      <c r="B1780" t="str">
        <f>IFERROR(INDEX(Raw_Data!Q:Q,MATCH(Product_Master!A1780,Raw_Data!N:N,0)),"NOT FOUND")</f>
        <v>Hoover Commercial Lightweight Upright Vacuum with E-Z Empty Dirt Cup</v>
      </c>
      <c r="C1780" t="str">
        <f>IFERROR(INDEX(Raw_Data!O:O,MATCH(Product_Master!A1780,Raw_Data!N:N,0)),"NOT FOUND")</f>
        <v>Office Supplies</v>
      </c>
      <c r="D1780" t="str">
        <f>IFERROR(INDEX(Raw_Data!P:P,MATCH(Product_Master!A1780,Raw_Data!N:N,0)),"NOT FOUND")</f>
        <v>Appliances</v>
      </c>
      <c r="E1780" s="11">
        <f>AVERAGEIF(Raw_Data!N:N,Product_Master!A1780,Raw_Data!R:R)</f>
        <v>341.11733333333336</v>
      </c>
      <c r="F1780" s="11">
        <f>AVERAGEIF(Raw_Data!N:N,Product_Master!A1780,Raw_Data!U:U)</f>
        <v>-3.101066666666668</v>
      </c>
      <c r="G1780">
        <f>SUMIF(Raw_Data!N:N,Product_Master!A1780,Raw_Data!S:S)</f>
        <v>6</v>
      </c>
      <c r="H1780" s="11">
        <f>SUMIF(Raw_Data!N:N,Product_Master!A1780,Raw_Data!R:R)</f>
        <v>1023.3520000000001</v>
      </c>
      <c r="I1780" s="13">
        <f t="shared" si="54"/>
        <v>-0.90909090909090939</v>
      </c>
      <c r="J1780" t="str">
        <f t="shared" si="55"/>
        <v>Medium</v>
      </c>
    </row>
    <row r="1781" spans="1:10" x14ac:dyDescent="0.3">
      <c r="A1781" t="s">
        <v>8806</v>
      </c>
      <c r="B1781" t="str">
        <f>IFERROR(INDEX(Raw_Data!Q:Q,MATCH(Product_Master!A1781,Raw_Data!N:N,0)),"NOT FOUND")</f>
        <v>First Data TMFD35 PIN Pad</v>
      </c>
      <c r="C1781" t="str">
        <f>IFERROR(INDEX(Raw_Data!O:O,MATCH(Product_Master!A1781,Raw_Data!N:N,0)),"NOT FOUND")</f>
        <v>Technology</v>
      </c>
      <c r="D1781" t="str">
        <f>IFERROR(INDEX(Raw_Data!P:P,MATCH(Product_Master!A1781,Raw_Data!N:N,0)),"NOT FOUND")</f>
        <v>Accessories</v>
      </c>
      <c r="E1781" s="11">
        <f>AVERAGEIF(Raw_Data!N:N,Product_Master!A1781,Raw_Data!R:R)</f>
        <v>285.60000000000002</v>
      </c>
      <c r="F1781" s="11">
        <f>AVERAGEIF(Raw_Data!N:N,Product_Master!A1781,Raw_Data!U:U)</f>
        <v>59.975999999999999</v>
      </c>
      <c r="G1781">
        <f>SUMIF(Raw_Data!N:N,Product_Master!A1781,Raw_Data!S:S)</f>
        <v>4</v>
      </c>
      <c r="H1781" s="11">
        <f>SUMIF(Raw_Data!N:N,Product_Master!A1781,Raw_Data!R:R)</f>
        <v>571.20000000000005</v>
      </c>
      <c r="I1781" s="13">
        <f t="shared" si="54"/>
        <v>21</v>
      </c>
      <c r="J1781" t="str">
        <f t="shared" si="55"/>
        <v>Medium</v>
      </c>
    </row>
    <row r="1782" spans="1:10" x14ac:dyDescent="0.3">
      <c r="A1782" t="s">
        <v>8810</v>
      </c>
      <c r="B1782" t="str">
        <f>IFERROR(INDEX(Raw_Data!Q:Q,MATCH(Product_Master!A1782,Raw_Data!N:N,0)),"NOT FOUND")</f>
        <v>Ultra Commercial Grade Dual Valve Door Closer</v>
      </c>
      <c r="C1782" t="str">
        <f>IFERROR(INDEX(Raw_Data!O:O,MATCH(Product_Master!A1782,Raw_Data!N:N,0)),"NOT FOUND")</f>
        <v>Furniture</v>
      </c>
      <c r="D1782" t="str">
        <f>IFERROR(INDEX(Raw_Data!P:P,MATCH(Product_Master!A1782,Raw_Data!N:N,0)),"NOT FOUND")</f>
        <v>Furnishings</v>
      </c>
      <c r="E1782" s="11">
        <f>AVERAGEIF(Raw_Data!N:N,Product_Master!A1782,Raw_Data!R:R)</f>
        <v>63.823999999999998</v>
      </c>
      <c r="F1782" s="11">
        <f>AVERAGEIF(Raw_Data!N:N,Product_Master!A1782,Raw_Data!U:U)</f>
        <v>9.5736000000000008</v>
      </c>
      <c r="G1782">
        <f>SUMIF(Raw_Data!N:N,Product_Master!A1782,Raw_Data!S:S)</f>
        <v>2</v>
      </c>
      <c r="H1782" s="11">
        <f>SUMIF(Raw_Data!N:N,Product_Master!A1782,Raw_Data!R:R)</f>
        <v>63.823999999999998</v>
      </c>
      <c r="I1782" s="13">
        <f t="shared" si="54"/>
        <v>15.000000000000002</v>
      </c>
      <c r="J1782" t="str">
        <f t="shared" si="55"/>
        <v>Low Performer</v>
      </c>
    </row>
    <row r="1783" spans="1:10" x14ac:dyDescent="0.3">
      <c r="A1783" t="s">
        <v>8824</v>
      </c>
      <c r="B1783" t="str">
        <f>IFERROR(INDEX(Raw_Data!Q:Q,MATCH(Product_Master!A1783,Raw_Data!N:N,0)),"NOT FOUND")</f>
        <v>Contemporary Borderless Frame</v>
      </c>
      <c r="C1783" t="str">
        <f>IFERROR(INDEX(Raw_Data!O:O,MATCH(Product_Master!A1783,Raw_Data!N:N,0)),"NOT FOUND")</f>
        <v>Furniture</v>
      </c>
      <c r="D1783" t="str">
        <f>IFERROR(INDEX(Raw_Data!P:P,MATCH(Product_Master!A1783,Raw_Data!N:N,0)),"NOT FOUND")</f>
        <v>Furnishings</v>
      </c>
      <c r="E1783" s="11">
        <f>AVERAGEIF(Raw_Data!N:N,Product_Master!A1783,Raw_Data!R:R)</f>
        <v>18.081</v>
      </c>
      <c r="F1783" s="11">
        <f>AVERAGEIF(Raw_Data!N:N,Product_Master!A1783,Raw_Data!U:U)</f>
        <v>1.8081</v>
      </c>
      <c r="G1783">
        <f>SUMIF(Raw_Data!N:N,Product_Master!A1783,Raw_Data!S:S)</f>
        <v>6</v>
      </c>
      <c r="H1783" s="11">
        <f>SUMIF(Raw_Data!N:N,Product_Master!A1783,Raw_Data!R:R)</f>
        <v>36.161999999999999</v>
      </c>
      <c r="I1783" s="13">
        <f t="shared" si="54"/>
        <v>10</v>
      </c>
      <c r="J1783" t="str">
        <f t="shared" si="55"/>
        <v>Low Performer</v>
      </c>
    </row>
    <row r="1784" spans="1:10" x14ac:dyDescent="0.3">
      <c r="A1784" t="s">
        <v>8860</v>
      </c>
      <c r="B1784" t="str">
        <f>IFERROR(INDEX(Raw_Data!Q:Q,MATCH(Product_Master!A1784,Raw_Data!N:N,0)),"NOT FOUND")</f>
        <v>3D Systems Cube Printer, 2nd Generation, White</v>
      </c>
      <c r="C1784" t="str">
        <f>IFERROR(INDEX(Raw_Data!O:O,MATCH(Product_Master!A1784,Raw_Data!N:N,0)),"NOT FOUND")</f>
        <v>Technology</v>
      </c>
      <c r="D1784" t="str">
        <f>IFERROR(INDEX(Raw_Data!P:P,MATCH(Product_Master!A1784,Raw_Data!N:N,0)),"NOT FOUND")</f>
        <v>Machines</v>
      </c>
      <c r="E1784" s="11">
        <f>AVERAGEIF(Raw_Data!N:N,Product_Master!A1784,Raw_Data!R:R)</f>
        <v>1169.991</v>
      </c>
      <c r="F1784" s="11">
        <f>AVERAGEIF(Raw_Data!N:N,Product_Master!A1784,Raw_Data!U:U)</f>
        <v>-233.9982</v>
      </c>
      <c r="G1784">
        <f>SUMIF(Raw_Data!N:N,Product_Master!A1784,Raw_Data!S:S)</f>
        <v>3</v>
      </c>
      <c r="H1784" s="11">
        <f>SUMIF(Raw_Data!N:N,Product_Master!A1784,Raw_Data!R:R)</f>
        <v>2339.982</v>
      </c>
      <c r="I1784" s="13">
        <f t="shared" si="54"/>
        <v>-20</v>
      </c>
      <c r="J1784" t="str">
        <f t="shared" si="55"/>
        <v>High Performer</v>
      </c>
    </row>
    <row r="1785" spans="1:10" x14ac:dyDescent="0.3">
      <c r="A1785" t="s">
        <v>8863</v>
      </c>
      <c r="B1785" t="str">
        <f>IFERROR(INDEX(Raw_Data!Q:Q,MATCH(Product_Master!A1785,Raw_Data!N:N,0)),"NOT FOUND")</f>
        <v>Panasonic KX - TS880B Telephone</v>
      </c>
      <c r="C1785" t="str">
        <f>IFERROR(INDEX(Raw_Data!O:O,MATCH(Product_Master!A1785,Raw_Data!N:N,0)),"NOT FOUND")</f>
        <v>Technology</v>
      </c>
      <c r="D1785" t="str">
        <f>IFERROR(INDEX(Raw_Data!P:P,MATCH(Product_Master!A1785,Raw_Data!N:N,0)),"NOT FOUND")</f>
        <v>Phones</v>
      </c>
      <c r="E1785" s="11">
        <f>AVERAGEIF(Raw_Data!N:N,Product_Master!A1785,Raw_Data!R:R)</f>
        <v>151.13999999999999</v>
      </c>
      <c r="F1785" s="11">
        <f>AVERAGEIF(Raw_Data!N:N,Product_Master!A1785,Raw_Data!U:U)</f>
        <v>40.807799999999993</v>
      </c>
      <c r="G1785">
        <f>SUMIF(Raw_Data!N:N,Product_Master!A1785,Raw_Data!S:S)</f>
        <v>11</v>
      </c>
      <c r="H1785" s="11">
        <f>SUMIF(Raw_Data!N:N,Product_Master!A1785,Raw_Data!R:R)</f>
        <v>453.41999999999996</v>
      </c>
      <c r="I1785" s="13">
        <f t="shared" si="54"/>
        <v>26.999999999999996</v>
      </c>
      <c r="J1785" t="str">
        <f t="shared" si="55"/>
        <v>Medium</v>
      </c>
    </row>
    <row r="1786" spans="1:10" x14ac:dyDescent="0.3">
      <c r="A1786" t="s">
        <v>8879</v>
      </c>
      <c r="B1786" t="str">
        <f>IFERROR(INDEX(Raw_Data!Q:Q,MATCH(Product_Master!A1786,Raw_Data!N:N,0)),"NOT FOUND")</f>
        <v>Acco Recycled 2" Capacity Laser Printer Hanging Data Binders</v>
      </c>
      <c r="C1786" t="str">
        <f>IFERROR(INDEX(Raw_Data!O:O,MATCH(Product_Master!A1786,Raw_Data!N:N,0)),"NOT FOUND")</f>
        <v>Office Supplies</v>
      </c>
      <c r="D1786" t="str">
        <f>IFERROR(INDEX(Raw_Data!P:P,MATCH(Product_Master!A1786,Raw_Data!N:N,0)),"NOT FOUND")</f>
        <v>Binders</v>
      </c>
      <c r="E1786" s="11">
        <f>AVERAGEIF(Raw_Data!N:N,Product_Master!A1786,Raw_Data!R:R)</f>
        <v>21.313750000000002</v>
      </c>
      <c r="F1786" s="11">
        <f>AVERAGEIF(Raw_Data!N:N,Product_Master!A1786,Raw_Data!U:U)</f>
        <v>2.1675000000000004</v>
      </c>
      <c r="G1786">
        <f>SUMIF(Raw_Data!N:N,Product_Master!A1786,Raw_Data!S:S)</f>
        <v>10</v>
      </c>
      <c r="H1786" s="11">
        <f>SUMIF(Raw_Data!N:N,Product_Master!A1786,Raw_Data!R:R)</f>
        <v>85.25500000000001</v>
      </c>
      <c r="I1786" s="13">
        <f t="shared" si="54"/>
        <v>10.16949152542373</v>
      </c>
      <c r="J1786" t="str">
        <f t="shared" si="55"/>
        <v>Low Performer</v>
      </c>
    </row>
    <row r="1787" spans="1:10" x14ac:dyDescent="0.3">
      <c r="A1787" t="s">
        <v>8887</v>
      </c>
      <c r="B1787" t="str">
        <f>IFERROR(INDEX(Raw_Data!Q:Q,MATCH(Product_Master!A1787,Raw_Data!N:N,0)),"NOT FOUND")</f>
        <v>Xerox 1936</v>
      </c>
      <c r="C1787" t="str">
        <f>IFERROR(INDEX(Raw_Data!O:O,MATCH(Product_Master!A1787,Raw_Data!N:N,0)),"NOT FOUND")</f>
        <v>Office Supplies</v>
      </c>
      <c r="D1787" t="str">
        <f>IFERROR(INDEX(Raw_Data!P:P,MATCH(Product_Master!A1787,Raw_Data!N:N,0)),"NOT FOUND")</f>
        <v>Paper</v>
      </c>
      <c r="E1787" s="11">
        <f>AVERAGEIF(Raw_Data!N:N,Product_Master!A1787,Raw_Data!R:R)</f>
        <v>51.948</v>
      </c>
      <c r="F1787" s="11">
        <f>AVERAGEIF(Raw_Data!N:N,Product_Master!A1787,Raw_Data!U:U)</f>
        <v>20.1798</v>
      </c>
      <c r="G1787">
        <f>SUMIF(Raw_Data!N:N,Product_Master!A1787,Raw_Data!S:S)</f>
        <v>9</v>
      </c>
      <c r="H1787" s="11">
        <f>SUMIF(Raw_Data!N:N,Product_Master!A1787,Raw_Data!R:R)</f>
        <v>155.84399999999999</v>
      </c>
      <c r="I1787" s="13">
        <f t="shared" si="54"/>
        <v>38.846153846153847</v>
      </c>
      <c r="J1787" t="str">
        <f t="shared" si="55"/>
        <v>Low Performer</v>
      </c>
    </row>
    <row r="1788" spans="1:10" x14ac:dyDescent="0.3">
      <c r="A1788" t="s">
        <v>8898</v>
      </c>
      <c r="B1788" t="str">
        <f>IFERROR(INDEX(Raw_Data!Q:Q,MATCH(Product_Master!A1788,Raw_Data!N:N,0)),"NOT FOUND")</f>
        <v>Avery Legal 4-Ring Binder</v>
      </c>
      <c r="C1788" t="str">
        <f>IFERROR(INDEX(Raw_Data!O:O,MATCH(Product_Master!A1788,Raw_Data!N:N,0)),"NOT FOUND")</f>
        <v>Office Supplies</v>
      </c>
      <c r="D1788" t="str">
        <f>IFERROR(INDEX(Raw_Data!P:P,MATCH(Product_Master!A1788,Raw_Data!N:N,0)),"NOT FOUND")</f>
        <v>Binders</v>
      </c>
      <c r="E1788" s="11">
        <f>AVERAGEIF(Raw_Data!N:N,Product_Master!A1788,Raw_Data!R:R)</f>
        <v>64.513499999999993</v>
      </c>
      <c r="F1788" s="11">
        <f>AVERAGEIF(Raw_Data!N:N,Product_Master!A1788,Raw_Data!U:U)</f>
        <v>22.553500000000003</v>
      </c>
      <c r="G1788">
        <f>SUMIF(Raw_Data!N:N,Product_Master!A1788,Raw_Data!S:S)</f>
        <v>16</v>
      </c>
      <c r="H1788" s="11">
        <f>SUMIF(Raw_Data!N:N,Product_Master!A1788,Raw_Data!R:R)</f>
        <v>258.05399999999997</v>
      </c>
      <c r="I1788" s="13">
        <f t="shared" si="54"/>
        <v>34.959349593495944</v>
      </c>
      <c r="J1788" t="str">
        <f t="shared" si="55"/>
        <v>Low Performer</v>
      </c>
    </row>
    <row r="1789" spans="1:10" x14ac:dyDescent="0.3">
      <c r="A1789" t="s">
        <v>8900</v>
      </c>
      <c r="B1789" t="str">
        <f>IFERROR(INDEX(Raw_Data!Q:Q,MATCH(Product_Master!A1789,Raw_Data!N:N,0)),"NOT FOUND")</f>
        <v>Avaya 5410 Digital phone</v>
      </c>
      <c r="C1789" t="str">
        <f>IFERROR(INDEX(Raw_Data!O:O,MATCH(Product_Master!A1789,Raw_Data!N:N,0)),"NOT FOUND")</f>
        <v>Technology</v>
      </c>
      <c r="D1789" t="str">
        <f>IFERROR(INDEX(Raw_Data!P:P,MATCH(Product_Master!A1789,Raw_Data!N:N,0)),"NOT FOUND")</f>
        <v>Phones</v>
      </c>
      <c r="E1789" s="11">
        <f>AVERAGEIF(Raw_Data!N:N,Product_Master!A1789,Raw_Data!R:R)</f>
        <v>156.37700000000001</v>
      </c>
      <c r="F1789" s="11">
        <f>AVERAGEIF(Raw_Data!N:N,Product_Master!A1789,Raw_Data!U:U)</f>
        <v>-2.7196000000000007</v>
      </c>
      <c r="G1789">
        <f>SUMIF(Raw_Data!N:N,Product_Master!A1789,Raw_Data!S:S)</f>
        <v>13</v>
      </c>
      <c r="H1789" s="11">
        <f>SUMIF(Raw_Data!N:N,Product_Master!A1789,Raw_Data!R:R)</f>
        <v>625.50800000000004</v>
      </c>
      <c r="I1789" s="13">
        <f t="shared" si="54"/>
        <v>-1.7391304347826091</v>
      </c>
      <c r="J1789" t="str">
        <f t="shared" si="55"/>
        <v>Medium</v>
      </c>
    </row>
    <row r="1790" spans="1:10" x14ac:dyDescent="0.3">
      <c r="A1790" t="s">
        <v>8945</v>
      </c>
      <c r="B1790" t="str">
        <f>IFERROR(INDEX(Raw_Data!Q:Q,MATCH(Product_Master!A1790,Raw_Data!N:N,0)),"NOT FOUND")</f>
        <v>TOPS Money Receipt Book, Consecutively Numbered in Red,</v>
      </c>
      <c r="C1790" t="str">
        <f>IFERROR(INDEX(Raw_Data!O:O,MATCH(Product_Master!A1790,Raw_Data!N:N,0)),"NOT FOUND")</f>
        <v>Office Supplies</v>
      </c>
      <c r="D1790" t="str">
        <f>IFERROR(INDEX(Raw_Data!P:P,MATCH(Product_Master!A1790,Raw_Data!N:N,0)),"NOT FOUND")</f>
        <v>Paper</v>
      </c>
      <c r="E1790" s="11">
        <f>AVERAGEIF(Raw_Data!N:N,Product_Master!A1790,Raw_Data!R:R)</f>
        <v>44.055</v>
      </c>
      <c r="F1790" s="11">
        <f>AVERAGEIF(Raw_Data!N:N,Product_Master!A1790,Raw_Data!U:U)</f>
        <v>19.824750000000002</v>
      </c>
      <c r="G1790">
        <f>SUMIF(Raw_Data!N:N,Product_Master!A1790,Raw_Data!S:S)</f>
        <v>11</v>
      </c>
      <c r="H1790" s="11">
        <f>SUMIF(Raw_Data!N:N,Product_Master!A1790,Raw_Data!R:R)</f>
        <v>88.11</v>
      </c>
      <c r="I1790" s="13">
        <f t="shared" si="54"/>
        <v>45.000000000000007</v>
      </c>
      <c r="J1790" t="str">
        <f t="shared" si="55"/>
        <v>Low Performer</v>
      </c>
    </row>
    <row r="1791" spans="1:10" x14ac:dyDescent="0.3">
      <c r="A1791" t="s">
        <v>8950</v>
      </c>
      <c r="B1791" t="str">
        <f>IFERROR(INDEX(Raw_Data!Q:Q,MATCH(Product_Master!A1791,Raw_Data!N:N,0)),"NOT FOUND")</f>
        <v>Desktop 3-Pocket Hot File</v>
      </c>
      <c r="C1791" t="str">
        <f>IFERROR(INDEX(Raw_Data!O:O,MATCH(Product_Master!A1791,Raw_Data!N:N,0)),"NOT FOUND")</f>
        <v>Office Supplies</v>
      </c>
      <c r="D1791" t="str">
        <f>IFERROR(INDEX(Raw_Data!P:P,MATCH(Product_Master!A1791,Raw_Data!N:N,0)),"NOT FOUND")</f>
        <v>Storage</v>
      </c>
      <c r="E1791" s="11">
        <f>AVERAGEIF(Raw_Data!N:N,Product_Master!A1791,Raw_Data!R:R)</f>
        <v>129.84</v>
      </c>
      <c r="F1791" s="11">
        <f>AVERAGEIF(Raw_Data!N:N,Product_Master!A1791,Raw_Data!U:U)</f>
        <v>29.755000000000003</v>
      </c>
      <c r="G1791">
        <f>SUMIF(Raw_Data!N:N,Product_Master!A1791,Raw_Data!S:S)</f>
        <v>5</v>
      </c>
      <c r="H1791" s="11">
        <f>SUMIF(Raw_Data!N:N,Product_Master!A1791,Raw_Data!R:R)</f>
        <v>259.68</v>
      </c>
      <c r="I1791" s="13">
        <f t="shared" si="54"/>
        <v>22.916666666666668</v>
      </c>
      <c r="J1791" t="str">
        <f t="shared" si="55"/>
        <v>Low Performer</v>
      </c>
    </row>
    <row r="1792" spans="1:10" x14ac:dyDescent="0.3">
      <c r="A1792" t="s">
        <v>8964</v>
      </c>
      <c r="B1792" t="str">
        <f>IFERROR(INDEX(Raw_Data!Q:Q,MATCH(Product_Master!A1792,Raw_Data!N:N,0)),"NOT FOUND")</f>
        <v>Wirebound Voice Message Log Book</v>
      </c>
      <c r="C1792" t="str">
        <f>IFERROR(INDEX(Raw_Data!O:O,MATCH(Product_Master!A1792,Raw_Data!N:N,0)),"NOT FOUND")</f>
        <v>Office Supplies</v>
      </c>
      <c r="D1792" t="str">
        <f>IFERROR(INDEX(Raw_Data!P:P,MATCH(Product_Master!A1792,Raw_Data!N:N,0)),"NOT FOUND")</f>
        <v>Paper</v>
      </c>
      <c r="E1792" s="11">
        <f>AVERAGEIF(Raw_Data!N:N,Product_Master!A1792,Raw_Data!R:R)</f>
        <v>7.6159999999999997</v>
      </c>
      <c r="F1792" s="11">
        <f>AVERAGEIF(Raw_Data!N:N,Product_Master!A1792,Raw_Data!U:U)</f>
        <v>2.4752000000000001</v>
      </c>
      <c r="G1792">
        <f>SUMIF(Raw_Data!N:N,Product_Master!A1792,Raw_Data!S:S)</f>
        <v>4</v>
      </c>
      <c r="H1792" s="11">
        <f>SUMIF(Raw_Data!N:N,Product_Master!A1792,Raw_Data!R:R)</f>
        <v>15.231999999999999</v>
      </c>
      <c r="I1792" s="13">
        <f t="shared" si="54"/>
        <v>32.5</v>
      </c>
      <c r="J1792" t="str">
        <f t="shared" si="55"/>
        <v>Low Performer</v>
      </c>
    </row>
    <row r="1793" spans="1:10" x14ac:dyDescent="0.3">
      <c r="A1793" t="s">
        <v>8974</v>
      </c>
      <c r="B1793" t="str">
        <f>IFERROR(INDEX(Raw_Data!Q:Q,MATCH(Product_Master!A1793,Raw_Data!N:N,0)),"NOT FOUND")</f>
        <v>Konica Minolta magicolor 1690MF Multifunction Printer</v>
      </c>
      <c r="C1793" t="str">
        <f>IFERROR(INDEX(Raw_Data!O:O,MATCH(Product_Master!A1793,Raw_Data!N:N,0)),"NOT FOUND")</f>
        <v>Technology</v>
      </c>
      <c r="D1793" t="str">
        <f>IFERROR(INDEX(Raw_Data!P:P,MATCH(Product_Master!A1793,Raw_Data!N:N,0)),"NOT FOUND")</f>
        <v>Machines</v>
      </c>
      <c r="E1793" s="11">
        <f>AVERAGEIF(Raw_Data!N:N,Product_Master!A1793,Raw_Data!R:R)</f>
        <v>319.92</v>
      </c>
      <c r="F1793" s="11">
        <f>AVERAGEIF(Raw_Data!N:N,Product_Master!A1793,Raw_Data!U:U)</f>
        <v>118.3704</v>
      </c>
      <c r="G1793">
        <f>SUMIF(Raw_Data!N:N,Product_Master!A1793,Raw_Data!S:S)</f>
        <v>8</v>
      </c>
      <c r="H1793" s="11">
        <f>SUMIF(Raw_Data!N:N,Product_Master!A1793,Raw_Data!R:R)</f>
        <v>319.92</v>
      </c>
      <c r="I1793" s="13">
        <f t="shared" si="54"/>
        <v>37</v>
      </c>
      <c r="J1793" t="str">
        <f t="shared" si="55"/>
        <v>Medium</v>
      </c>
    </row>
    <row r="1794" spans="1:10" x14ac:dyDescent="0.3">
      <c r="A1794" t="s">
        <v>8980</v>
      </c>
      <c r="B1794" t="str">
        <f>IFERROR(INDEX(Raw_Data!Q:Q,MATCH(Product_Master!A1794,Raw_Data!N:N,0)),"NOT FOUND")</f>
        <v>Linden 12" Wall Clock With Oak Frame</v>
      </c>
      <c r="C1794" t="str">
        <f>IFERROR(INDEX(Raw_Data!O:O,MATCH(Product_Master!A1794,Raw_Data!N:N,0)),"NOT FOUND")</f>
        <v>Furniture</v>
      </c>
      <c r="D1794" t="str">
        <f>IFERROR(INDEX(Raw_Data!P:P,MATCH(Product_Master!A1794,Raw_Data!N:N,0)),"NOT FOUND")</f>
        <v>Furnishings</v>
      </c>
      <c r="E1794" s="11">
        <f>AVERAGEIF(Raw_Data!N:N,Product_Master!A1794,Raw_Data!R:R)</f>
        <v>101.94</v>
      </c>
      <c r="F1794" s="11">
        <f>AVERAGEIF(Raw_Data!N:N,Product_Master!A1794,Raw_Data!U:U)</f>
        <v>30.582000000000001</v>
      </c>
      <c r="G1794">
        <f>SUMIF(Raw_Data!N:N,Product_Master!A1794,Raw_Data!S:S)</f>
        <v>3</v>
      </c>
      <c r="H1794" s="11">
        <f>SUMIF(Raw_Data!N:N,Product_Master!A1794,Raw_Data!R:R)</f>
        <v>101.94</v>
      </c>
      <c r="I1794" s="13">
        <f t="shared" si="54"/>
        <v>30</v>
      </c>
      <c r="J1794" t="str">
        <f t="shared" si="55"/>
        <v>Low Performer</v>
      </c>
    </row>
    <row r="1795" spans="1:10" x14ac:dyDescent="0.3">
      <c r="A1795" t="s">
        <v>9029</v>
      </c>
      <c r="B1795" t="str">
        <f>IFERROR(INDEX(Raw_Data!Q:Q,MATCH(Product_Master!A1795,Raw_Data!N:N,0)),"NOT FOUND")</f>
        <v>Tensor Brushed Steel Torchiere Floor Lamp</v>
      </c>
      <c r="C1795" t="str">
        <f>IFERROR(INDEX(Raw_Data!O:O,MATCH(Product_Master!A1795,Raw_Data!N:N,0)),"NOT FOUND")</f>
        <v>Furniture</v>
      </c>
      <c r="D1795" t="str">
        <f>IFERROR(INDEX(Raw_Data!P:P,MATCH(Product_Master!A1795,Raw_Data!N:N,0)),"NOT FOUND")</f>
        <v>Furnishings</v>
      </c>
      <c r="E1795" s="11">
        <f>AVERAGEIF(Raw_Data!N:N,Product_Master!A1795,Raw_Data!R:R)</f>
        <v>36.528499999999994</v>
      </c>
      <c r="F1795" s="11">
        <f>AVERAGEIF(Raw_Data!N:N,Product_Master!A1795,Raw_Data!U:U)</f>
        <v>1.6989999999999998</v>
      </c>
      <c r="G1795">
        <f>SUMIF(Raw_Data!N:N,Product_Master!A1795,Raw_Data!S:S)</f>
        <v>10</v>
      </c>
      <c r="H1795" s="11">
        <f>SUMIF(Raw_Data!N:N,Product_Master!A1795,Raw_Data!R:R)</f>
        <v>146.11399999999998</v>
      </c>
      <c r="I1795" s="13">
        <f t="shared" ref="I1795:I1858" si="56">IF(E1795&gt;0,(F1795/E1795)*100,0)</f>
        <v>4.6511627906976747</v>
      </c>
      <c r="J1795" t="str">
        <f t="shared" ref="J1795:J1858" si="57">IF(H1795&gt;=1234,"High Performer",IF(H1795&gt;=295,"Medium","Low Performer"))</f>
        <v>Low Performer</v>
      </c>
    </row>
    <row r="1796" spans="1:10" x14ac:dyDescent="0.3">
      <c r="A1796" t="s">
        <v>9032</v>
      </c>
      <c r="B1796" t="str">
        <f>IFERROR(INDEX(Raw_Data!Q:Q,MATCH(Product_Master!A1796,Raw_Data!N:N,0)),"NOT FOUND")</f>
        <v>Ricoh - Ink Collector Unit for GX3000 Series Printers</v>
      </c>
      <c r="C1796" t="str">
        <f>IFERROR(INDEX(Raw_Data!O:O,MATCH(Product_Master!A1796,Raw_Data!N:N,0)),"NOT FOUND")</f>
        <v>Technology</v>
      </c>
      <c r="D1796" t="str">
        <f>IFERROR(INDEX(Raw_Data!P:P,MATCH(Product_Master!A1796,Raw_Data!N:N,0)),"NOT FOUND")</f>
        <v>Machines</v>
      </c>
      <c r="E1796" s="11">
        <f>AVERAGEIF(Raw_Data!N:N,Product_Master!A1796,Raw_Data!R:R)</f>
        <v>155.215</v>
      </c>
      <c r="F1796" s="11">
        <f>AVERAGEIF(Raw_Data!N:N,Product_Master!A1796,Raw_Data!U:U)</f>
        <v>12.305333333333332</v>
      </c>
      <c r="G1796">
        <f>SUMIF(Raw_Data!N:N,Product_Master!A1796,Raw_Data!S:S)</f>
        <v>14</v>
      </c>
      <c r="H1796" s="11">
        <f>SUMIF(Raw_Data!N:N,Product_Master!A1796,Raw_Data!R:R)</f>
        <v>465.64500000000004</v>
      </c>
      <c r="I1796" s="13">
        <f t="shared" si="56"/>
        <v>7.927927927927926</v>
      </c>
      <c r="J1796" t="str">
        <f t="shared" si="57"/>
        <v>Medium</v>
      </c>
    </row>
    <row r="1797" spans="1:10" x14ac:dyDescent="0.3">
      <c r="A1797" t="s">
        <v>9048</v>
      </c>
      <c r="B1797" t="str">
        <f>IFERROR(INDEX(Raw_Data!Q:Q,MATCH(Product_Master!A1797,Raw_Data!N:N,0)),"NOT FOUND")</f>
        <v>Wirebound Message Forms, Four 2 3/4 x 5 Forms per Page, Pink Paper</v>
      </c>
      <c r="C1797" t="str">
        <f>IFERROR(INDEX(Raw_Data!O:O,MATCH(Product_Master!A1797,Raw_Data!N:N,0)),"NOT FOUND")</f>
        <v>Office Supplies</v>
      </c>
      <c r="D1797" t="str">
        <f>IFERROR(INDEX(Raw_Data!P:P,MATCH(Product_Master!A1797,Raw_Data!N:N,0)),"NOT FOUND")</f>
        <v>Paper</v>
      </c>
      <c r="E1797" s="11">
        <f>AVERAGEIF(Raw_Data!N:N,Product_Master!A1797,Raw_Data!R:R)</f>
        <v>17.974</v>
      </c>
      <c r="F1797" s="11">
        <f>AVERAGEIF(Raw_Data!N:N,Product_Master!A1797,Raw_Data!U:U)</f>
        <v>7.1487499999999997</v>
      </c>
      <c r="G1797">
        <f>SUMIF(Raw_Data!N:N,Product_Master!A1797,Raw_Data!S:S)</f>
        <v>5</v>
      </c>
      <c r="H1797" s="11">
        <f>SUMIF(Raw_Data!N:N,Product_Master!A1797,Raw_Data!R:R)</f>
        <v>35.948</v>
      </c>
      <c r="I1797" s="13">
        <f t="shared" si="56"/>
        <v>39.772727272727273</v>
      </c>
      <c r="J1797" t="str">
        <f t="shared" si="57"/>
        <v>Low Performer</v>
      </c>
    </row>
    <row r="1798" spans="1:10" x14ac:dyDescent="0.3">
      <c r="A1798" t="s">
        <v>9054</v>
      </c>
      <c r="B1798" t="str">
        <f>IFERROR(INDEX(Raw_Data!Q:Q,MATCH(Product_Master!A1798,Raw_Data!N:N,0)),"NOT FOUND")</f>
        <v>Avery 479</v>
      </c>
      <c r="C1798" t="str">
        <f>IFERROR(INDEX(Raw_Data!O:O,MATCH(Product_Master!A1798,Raw_Data!N:N,0)),"NOT FOUND")</f>
        <v>Office Supplies</v>
      </c>
      <c r="D1798" t="str">
        <f>IFERROR(INDEX(Raw_Data!P:P,MATCH(Product_Master!A1798,Raw_Data!N:N,0)),"NOT FOUND")</f>
        <v>Labels</v>
      </c>
      <c r="E1798" s="11">
        <f>AVERAGEIF(Raw_Data!N:N,Product_Master!A1798,Raw_Data!R:R)</f>
        <v>5.5680000000000005</v>
      </c>
      <c r="F1798" s="11">
        <f>AVERAGEIF(Raw_Data!N:N,Product_Master!A1798,Raw_Data!U:U)</f>
        <v>2.2793999999999999</v>
      </c>
      <c r="G1798">
        <f>SUMIF(Raw_Data!N:N,Product_Master!A1798,Raw_Data!S:S)</f>
        <v>7</v>
      </c>
      <c r="H1798" s="11">
        <f>SUMIF(Raw_Data!N:N,Product_Master!A1798,Raw_Data!R:R)</f>
        <v>16.704000000000001</v>
      </c>
      <c r="I1798" s="13">
        <f t="shared" si="56"/>
        <v>40.937499999999993</v>
      </c>
      <c r="J1798" t="str">
        <f t="shared" si="57"/>
        <v>Low Performer</v>
      </c>
    </row>
    <row r="1799" spans="1:10" x14ac:dyDescent="0.3">
      <c r="A1799" t="s">
        <v>9087</v>
      </c>
      <c r="B1799" t="str">
        <f>IFERROR(INDEX(Raw_Data!Q:Q,MATCH(Product_Master!A1799,Raw_Data!N:N,0)),"NOT FOUND")</f>
        <v>Okidata C610n Printer</v>
      </c>
      <c r="C1799" t="str">
        <f>IFERROR(INDEX(Raw_Data!O:O,MATCH(Product_Master!A1799,Raw_Data!N:N,0)),"NOT FOUND")</f>
        <v>Technology</v>
      </c>
      <c r="D1799" t="str">
        <f>IFERROR(INDEX(Raw_Data!P:P,MATCH(Product_Master!A1799,Raw_Data!N:N,0)),"NOT FOUND")</f>
        <v>Machines</v>
      </c>
      <c r="E1799" s="11">
        <f>AVERAGEIF(Raw_Data!N:N,Product_Master!A1799,Raw_Data!R:R)</f>
        <v>1362.9</v>
      </c>
      <c r="F1799" s="11">
        <f>AVERAGEIF(Raw_Data!N:N,Product_Master!A1799,Raw_Data!U:U)</f>
        <v>-19.47</v>
      </c>
      <c r="G1799">
        <f>SUMIF(Raw_Data!N:N,Product_Master!A1799,Raw_Data!S:S)</f>
        <v>3</v>
      </c>
      <c r="H1799" s="11">
        <f>SUMIF(Raw_Data!N:N,Product_Master!A1799,Raw_Data!R:R)</f>
        <v>1362.9</v>
      </c>
      <c r="I1799" s="13">
        <f t="shared" si="56"/>
        <v>-1.4285714285714284</v>
      </c>
      <c r="J1799" t="str">
        <f t="shared" si="57"/>
        <v>High Performer</v>
      </c>
    </row>
    <row r="1800" spans="1:10" x14ac:dyDescent="0.3">
      <c r="A1800" t="s">
        <v>9094</v>
      </c>
      <c r="B1800" t="str">
        <f>IFERROR(INDEX(Raw_Data!Q:Q,MATCH(Product_Master!A1800,Raw_Data!N:N,0)),"NOT FOUND")</f>
        <v>Xerox 229</v>
      </c>
      <c r="C1800" t="str">
        <f>IFERROR(INDEX(Raw_Data!O:O,MATCH(Product_Master!A1800,Raw_Data!N:N,0)),"NOT FOUND")</f>
        <v>Office Supplies</v>
      </c>
      <c r="D1800" t="str">
        <f>IFERROR(INDEX(Raw_Data!P:P,MATCH(Product_Master!A1800,Raw_Data!N:N,0)),"NOT FOUND")</f>
        <v>Paper</v>
      </c>
      <c r="E1800" s="11">
        <f>AVERAGEIF(Raw_Data!N:N,Product_Master!A1800,Raw_Data!R:R)</f>
        <v>28.512</v>
      </c>
      <c r="F1800" s="11">
        <f>AVERAGEIF(Raw_Data!N:N,Product_Master!A1800,Raw_Data!U:U)</f>
        <v>11.664</v>
      </c>
      <c r="G1800">
        <f>SUMIF(Raw_Data!N:N,Product_Master!A1800,Raw_Data!S:S)</f>
        <v>15</v>
      </c>
      <c r="H1800" s="11">
        <f>SUMIF(Raw_Data!N:N,Product_Master!A1800,Raw_Data!R:R)</f>
        <v>85.536000000000001</v>
      </c>
      <c r="I1800" s="13">
        <f t="shared" si="56"/>
        <v>40.909090909090907</v>
      </c>
      <c r="J1800" t="str">
        <f t="shared" si="57"/>
        <v>Low Performer</v>
      </c>
    </row>
    <row r="1801" spans="1:10" x14ac:dyDescent="0.3">
      <c r="A1801" t="s">
        <v>9101</v>
      </c>
      <c r="B1801" t="str">
        <f>IFERROR(INDEX(Raw_Data!Q:Q,MATCH(Product_Master!A1801,Raw_Data!N:N,0)),"NOT FOUND")</f>
        <v>Acme Galleria Hot Forged Steel Scissors with Colored Handles</v>
      </c>
      <c r="C1801" t="str">
        <f>IFERROR(INDEX(Raw_Data!O:O,MATCH(Product_Master!A1801,Raw_Data!N:N,0)),"NOT FOUND")</f>
        <v>Office Supplies</v>
      </c>
      <c r="D1801" t="str">
        <f>IFERROR(INDEX(Raw_Data!P:P,MATCH(Product_Master!A1801,Raw_Data!N:N,0)),"NOT FOUND")</f>
        <v>Supplies</v>
      </c>
      <c r="E1801" s="11">
        <f>AVERAGEIF(Raw_Data!N:N,Product_Master!A1801,Raw_Data!R:R)</f>
        <v>65.017333333333326</v>
      </c>
      <c r="F1801" s="11">
        <f>AVERAGEIF(Raw_Data!N:N,Product_Master!A1801,Raw_Data!U:U)</f>
        <v>16.621366666666667</v>
      </c>
      <c r="G1801">
        <f>SUMIF(Raw_Data!N:N,Product_Master!A1801,Raw_Data!S:S)</f>
        <v>13</v>
      </c>
      <c r="H1801" s="11">
        <f>SUMIF(Raw_Data!N:N,Product_Master!A1801,Raw_Data!R:R)</f>
        <v>195.05199999999999</v>
      </c>
      <c r="I1801" s="13">
        <f t="shared" si="56"/>
        <v>25.56451612903226</v>
      </c>
      <c r="J1801" t="str">
        <f t="shared" si="57"/>
        <v>Low Performer</v>
      </c>
    </row>
    <row r="1802" spans="1:10" x14ac:dyDescent="0.3">
      <c r="A1802" t="s">
        <v>9112</v>
      </c>
      <c r="B1802" t="str">
        <f>IFERROR(INDEX(Raw_Data!Q:Q,MATCH(Product_Master!A1802,Raw_Data!N:N,0)),"NOT FOUND")</f>
        <v>Nu-Dell EZ-Mount Plastic Wall Frames</v>
      </c>
      <c r="C1802" t="str">
        <f>IFERROR(INDEX(Raw_Data!O:O,MATCH(Product_Master!A1802,Raw_Data!N:N,0)),"NOT FOUND")</f>
        <v>Furniture</v>
      </c>
      <c r="D1802" t="str">
        <f>IFERROR(INDEX(Raw_Data!P:P,MATCH(Product_Master!A1802,Raw_Data!N:N,0)),"NOT FOUND")</f>
        <v>Furnishings</v>
      </c>
      <c r="E1802" s="11">
        <f>AVERAGEIF(Raw_Data!N:N,Product_Master!A1802,Raw_Data!R:R)</f>
        <v>9.85</v>
      </c>
      <c r="F1802" s="11">
        <f>AVERAGEIF(Raw_Data!N:N,Product_Master!A1802,Raw_Data!U:U)</f>
        <v>0.39399999999999991</v>
      </c>
      <c r="G1802">
        <f>SUMIF(Raw_Data!N:N,Product_Master!A1802,Raw_Data!S:S)</f>
        <v>8</v>
      </c>
      <c r="H1802" s="11">
        <f>SUMIF(Raw_Data!N:N,Product_Master!A1802,Raw_Data!R:R)</f>
        <v>19.7</v>
      </c>
      <c r="I1802" s="13">
        <f t="shared" si="56"/>
        <v>3.9999999999999996</v>
      </c>
      <c r="J1802" t="str">
        <f t="shared" si="57"/>
        <v>Low Performer</v>
      </c>
    </row>
    <row r="1803" spans="1:10" x14ac:dyDescent="0.3">
      <c r="A1803" t="s">
        <v>9120</v>
      </c>
      <c r="B1803" t="str">
        <f>IFERROR(INDEX(Raw_Data!Q:Q,MATCH(Product_Master!A1803,Raw_Data!N:N,0)),"NOT FOUND")</f>
        <v>Tensor Track Tree Floor Lamp</v>
      </c>
      <c r="C1803" t="str">
        <f>IFERROR(INDEX(Raw_Data!O:O,MATCH(Product_Master!A1803,Raw_Data!N:N,0)),"NOT FOUND")</f>
        <v>Furniture</v>
      </c>
      <c r="D1803" t="str">
        <f>IFERROR(INDEX(Raw_Data!P:P,MATCH(Product_Master!A1803,Raw_Data!N:N,0)),"NOT FOUND")</f>
        <v>Furnishings</v>
      </c>
      <c r="E1803" s="11">
        <f>AVERAGEIF(Raw_Data!N:N,Product_Master!A1803,Raw_Data!R:R)</f>
        <v>74.962500000000006</v>
      </c>
      <c r="F1803" s="11">
        <f>AVERAGEIF(Raw_Data!N:N,Product_Master!A1803,Raw_Data!U:U)</f>
        <v>9.5452249999999985</v>
      </c>
      <c r="G1803">
        <f>SUMIF(Raw_Data!N:N,Product_Master!A1803,Raw_Data!S:S)</f>
        <v>17</v>
      </c>
      <c r="H1803" s="11">
        <f>SUMIF(Raw_Data!N:N,Product_Master!A1803,Raw_Data!R:R)</f>
        <v>299.85000000000002</v>
      </c>
      <c r="I1803" s="13">
        <f t="shared" si="56"/>
        <v>12.733333333333331</v>
      </c>
      <c r="J1803" t="str">
        <f t="shared" si="57"/>
        <v>Medium</v>
      </c>
    </row>
    <row r="1804" spans="1:10" x14ac:dyDescent="0.3">
      <c r="A1804" t="s">
        <v>9138</v>
      </c>
      <c r="B1804" t="str">
        <f>IFERROR(INDEX(Raw_Data!Q:Q,MATCH(Product_Master!A1804,Raw_Data!N:N,0)),"NOT FOUND")</f>
        <v>Hon Olson Stacker Chairs</v>
      </c>
      <c r="C1804" t="str">
        <f>IFERROR(INDEX(Raw_Data!O:O,MATCH(Product_Master!A1804,Raw_Data!N:N,0)),"NOT FOUND")</f>
        <v>Furniture</v>
      </c>
      <c r="D1804" t="str">
        <f>IFERROR(INDEX(Raw_Data!P:P,MATCH(Product_Master!A1804,Raw_Data!N:N,0)),"NOT FOUND")</f>
        <v>Chairs</v>
      </c>
      <c r="E1804" s="11">
        <f>AVERAGEIF(Raw_Data!N:N,Product_Master!A1804,Raw_Data!R:R)</f>
        <v>1356.9974999999999</v>
      </c>
      <c r="F1804" s="11">
        <f>AVERAGEIF(Raw_Data!N:N,Product_Master!A1804,Raw_Data!U:U)</f>
        <v>323.03160000000003</v>
      </c>
      <c r="G1804">
        <f>SUMIF(Raw_Data!N:N,Product_Master!A1804,Raw_Data!S:S)</f>
        <v>22</v>
      </c>
      <c r="H1804" s="11">
        <f>SUMIF(Raw_Data!N:N,Product_Master!A1804,Raw_Data!R:R)</f>
        <v>5427.99</v>
      </c>
      <c r="I1804" s="13">
        <f t="shared" si="56"/>
        <v>23.804878048780491</v>
      </c>
      <c r="J1804" t="str">
        <f t="shared" si="57"/>
        <v>High Performer</v>
      </c>
    </row>
    <row r="1805" spans="1:10" x14ac:dyDescent="0.3">
      <c r="A1805" t="s">
        <v>9167</v>
      </c>
      <c r="B1805" t="str">
        <f>IFERROR(INDEX(Raw_Data!Q:Q,MATCH(Product_Master!A1805,Raw_Data!N:N,0)),"NOT FOUND")</f>
        <v>Belkin 7-Outlet SurgeMaster Home Series</v>
      </c>
      <c r="C1805" t="str">
        <f>IFERROR(INDEX(Raw_Data!O:O,MATCH(Product_Master!A1805,Raw_Data!N:N,0)),"NOT FOUND")</f>
        <v>Office Supplies</v>
      </c>
      <c r="D1805" t="str">
        <f>IFERROR(INDEX(Raw_Data!P:P,MATCH(Product_Master!A1805,Raw_Data!N:N,0)),"NOT FOUND")</f>
        <v>Appliances</v>
      </c>
      <c r="E1805" s="11">
        <f>AVERAGEIF(Raw_Data!N:N,Product_Master!A1805,Raw_Data!R:R)</f>
        <v>21.234400000000001</v>
      </c>
      <c r="F1805" s="11">
        <f>AVERAGEIF(Raw_Data!N:N,Product_Master!A1805,Raw_Data!U:U)</f>
        <v>0.55879999999999996</v>
      </c>
      <c r="G1805">
        <f>SUMIF(Raw_Data!N:N,Product_Master!A1805,Raw_Data!S:S)</f>
        <v>10</v>
      </c>
      <c r="H1805" s="11">
        <f>SUMIF(Raw_Data!N:N,Product_Master!A1805,Raw_Data!R:R)</f>
        <v>106.172</v>
      </c>
      <c r="I1805" s="13">
        <f t="shared" si="56"/>
        <v>2.6315789473684208</v>
      </c>
      <c r="J1805" t="str">
        <f t="shared" si="57"/>
        <v>Low Performer</v>
      </c>
    </row>
    <row r="1806" spans="1:10" x14ac:dyDescent="0.3">
      <c r="A1806" t="s">
        <v>9190</v>
      </c>
      <c r="B1806" t="str">
        <f>IFERROR(INDEX(Raw_Data!Q:Q,MATCH(Product_Master!A1806,Raw_Data!N:N,0)),"NOT FOUND")</f>
        <v>Griffin GC36547 PowerJolt SE Lightning Charger</v>
      </c>
      <c r="C1806" t="str">
        <f>IFERROR(INDEX(Raw_Data!O:O,MATCH(Product_Master!A1806,Raw_Data!N:N,0)),"NOT FOUND")</f>
        <v>Technology</v>
      </c>
      <c r="D1806" t="str">
        <f>IFERROR(INDEX(Raw_Data!P:P,MATCH(Product_Master!A1806,Raw_Data!N:N,0)),"NOT FOUND")</f>
        <v>Phones</v>
      </c>
      <c r="E1806" s="11">
        <f>AVERAGEIF(Raw_Data!N:N,Product_Master!A1806,Raw_Data!R:R)</f>
        <v>58.473999999999997</v>
      </c>
      <c r="F1806" s="11">
        <f>AVERAGEIF(Raw_Data!N:N,Product_Master!A1806,Raw_Data!U:U)</f>
        <v>5.9973333333333336</v>
      </c>
      <c r="G1806">
        <f>SUMIF(Raw_Data!N:N,Product_Master!A1806,Raw_Data!S:S)</f>
        <v>10</v>
      </c>
      <c r="H1806" s="11">
        <f>SUMIF(Raw_Data!N:N,Product_Master!A1806,Raw_Data!R:R)</f>
        <v>175.422</v>
      </c>
      <c r="I1806" s="13">
        <f t="shared" si="56"/>
        <v>10.256410256410257</v>
      </c>
      <c r="J1806" t="str">
        <f t="shared" si="57"/>
        <v>Low Performer</v>
      </c>
    </row>
    <row r="1807" spans="1:10" x14ac:dyDescent="0.3">
      <c r="A1807" t="s">
        <v>9194</v>
      </c>
      <c r="B1807" t="str">
        <f>IFERROR(INDEX(Raw_Data!Q:Q,MATCH(Product_Master!A1807,Raw_Data!N:N,0)),"NOT FOUND")</f>
        <v>Deflect-o DuraMat Antistatic Studded Beveled Mat for Medium Pile Carpeting</v>
      </c>
      <c r="C1807" t="str">
        <f>IFERROR(INDEX(Raw_Data!O:O,MATCH(Product_Master!A1807,Raw_Data!N:N,0)),"NOT FOUND")</f>
        <v>Furniture</v>
      </c>
      <c r="D1807" t="str">
        <f>IFERROR(INDEX(Raw_Data!P:P,MATCH(Product_Master!A1807,Raw_Data!N:N,0)),"NOT FOUND")</f>
        <v>Furnishings</v>
      </c>
      <c r="E1807" s="11">
        <f>AVERAGEIF(Raw_Data!N:N,Product_Master!A1807,Raw_Data!R:R)</f>
        <v>337.08800000000002</v>
      </c>
      <c r="F1807" s="11">
        <f>AVERAGEIF(Raw_Data!N:N,Product_Master!A1807,Raw_Data!U:U)</f>
        <v>48.877760000000002</v>
      </c>
      <c r="G1807">
        <f>SUMIF(Raw_Data!N:N,Product_Master!A1807,Raw_Data!S:S)</f>
        <v>18</v>
      </c>
      <c r="H1807" s="11">
        <f>SUMIF(Raw_Data!N:N,Product_Master!A1807,Raw_Data!R:R)</f>
        <v>1685.44</v>
      </c>
      <c r="I1807" s="13">
        <f t="shared" si="56"/>
        <v>14.499999999999998</v>
      </c>
      <c r="J1807" t="str">
        <f t="shared" si="57"/>
        <v>High Performer</v>
      </c>
    </row>
    <row r="1808" spans="1:10" x14ac:dyDescent="0.3">
      <c r="A1808" t="s">
        <v>9198</v>
      </c>
      <c r="B1808" t="str">
        <f>IFERROR(INDEX(Raw_Data!Q:Q,MATCH(Product_Master!A1808,Raw_Data!N:N,0)),"NOT FOUND")</f>
        <v>Cherry 142-key Programmable Keyboard</v>
      </c>
      <c r="C1808" t="str">
        <f>IFERROR(INDEX(Raw_Data!O:O,MATCH(Product_Master!A1808,Raw_Data!N:N,0)),"NOT FOUND")</f>
        <v>Technology</v>
      </c>
      <c r="D1808" t="str">
        <f>IFERROR(INDEX(Raw_Data!P:P,MATCH(Product_Master!A1808,Raw_Data!N:N,0)),"NOT FOUND")</f>
        <v>Accessories</v>
      </c>
      <c r="E1808" s="11">
        <f>AVERAGEIF(Raw_Data!N:N,Product_Master!A1808,Raw_Data!R:R)</f>
        <v>479.72</v>
      </c>
      <c r="F1808" s="11">
        <f>AVERAGEIF(Raw_Data!N:N,Product_Master!A1808,Raw_Data!U:U)</f>
        <v>52.769199999999998</v>
      </c>
      <c r="G1808">
        <f>SUMIF(Raw_Data!N:N,Product_Master!A1808,Raw_Data!S:S)</f>
        <v>4</v>
      </c>
      <c r="H1808" s="11">
        <f>SUMIF(Raw_Data!N:N,Product_Master!A1808,Raw_Data!R:R)</f>
        <v>479.72</v>
      </c>
      <c r="I1808" s="13">
        <f t="shared" si="56"/>
        <v>10.999999999999998</v>
      </c>
      <c r="J1808" t="str">
        <f t="shared" si="57"/>
        <v>Medium</v>
      </c>
    </row>
    <row r="1809" spans="1:10" x14ac:dyDescent="0.3">
      <c r="A1809" t="s">
        <v>9202</v>
      </c>
      <c r="B1809" t="str">
        <f>IFERROR(INDEX(Raw_Data!Q:Q,MATCH(Product_Master!A1809,Raw_Data!N:N,0)),"NOT FOUND")</f>
        <v>Motorola L703CM</v>
      </c>
      <c r="C1809" t="str">
        <f>IFERROR(INDEX(Raw_Data!O:O,MATCH(Product_Master!A1809,Raw_Data!N:N,0)),"NOT FOUND")</f>
        <v>Technology</v>
      </c>
      <c r="D1809" t="str">
        <f>IFERROR(INDEX(Raw_Data!P:P,MATCH(Product_Master!A1809,Raw_Data!N:N,0)),"NOT FOUND")</f>
        <v>Phones</v>
      </c>
      <c r="E1809" s="11">
        <f>AVERAGEIF(Raw_Data!N:N,Product_Master!A1809,Raw_Data!R:R)</f>
        <v>701.95500000000004</v>
      </c>
      <c r="F1809" s="11">
        <f>AVERAGEIF(Raw_Data!N:N,Product_Master!A1809,Raw_Data!U:U)</f>
        <v>77.995000000000005</v>
      </c>
      <c r="G1809">
        <f>SUMIF(Raw_Data!N:N,Product_Master!A1809,Raw_Data!S:S)</f>
        <v>32</v>
      </c>
      <c r="H1809" s="11">
        <f>SUMIF(Raw_Data!N:N,Product_Master!A1809,Raw_Data!R:R)</f>
        <v>4211.7300000000005</v>
      </c>
      <c r="I1809" s="13">
        <f t="shared" si="56"/>
        <v>11.111111111111111</v>
      </c>
      <c r="J1809" t="str">
        <f t="shared" si="57"/>
        <v>High Performer</v>
      </c>
    </row>
    <row r="1810" spans="1:10" x14ac:dyDescent="0.3">
      <c r="A1810" t="s">
        <v>9210</v>
      </c>
      <c r="B1810" t="str">
        <f>IFERROR(INDEX(Raw_Data!Q:Q,MATCH(Product_Master!A1810,Raw_Data!N:N,0)),"NOT FOUND")</f>
        <v>NeatDesk Desktop Scanner &amp; Digital Filing System</v>
      </c>
      <c r="C1810" t="str">
        <f>IFERROR(INDEX(Raw_Data!O:O,MATCH(Product_Master!A1810,Raw_Data!N:N,0)),"NOT FOUND")</f>
        <v>Technology</v>
      </c>
      <c r="D1810" t="str">
        <f>IFERROR(INDEX(Raw_Data!P:P,MATCH(Product_Master!A1810,Raw_Data!N:N,0)),"NOT FOUND")</f>
        <v>Machines</v>
      </c>
      <c r="E1810" s="11">
        <f>AVERAGEIF(Raw_Data!N:N,Product_Master!A1810,Raw_Data!R:R)</f>
        <v>479.988</v>
      </c>
      <c r="F1810" s="11">
        <f>AVERAGEIF(Raw_Data!N:N,Product_Master!A1810,Raw_Data!U:U)</f>
        <v>55.998600000000003</v>
      </c>
      <c r="G1810">
        <f>SUMIF(Raw_Data!N:N,Product_Master!A1810,Raw_Data!S:S)</f>
        <v>2</v>
      </c>
      <c r="H1810" s="11">
        <f>SUMIF(Raw_Data!N:N,Product_Master!A1810,Raw_Data!R:R)</f>
        <v>479.988</v>
      </c>
      <c r="I1810" s="13">
        <f t="shared" si="56"/>
        <v>11.666666666666666</v>
      </c>
      <c r="J1810" t="str">
        <f t="shared" si="57"/>
        <v>Medium</v>
      </c>
    </row>
    <row r="1811" spans="1:10" x14ac:dyDescent="0.3">
      <c r="A1811" t="s">
        <v>9233</v>
      </c>
      <c r="B1811" t="str">
        <f>IFERROR(INDEX(Raw_Data!Q:Q,MATCH(Product_Master!A1811,Raw_Data!N:N,0)),"NOT FOUND")</f>
        <v>Hoover Commercial Lightweight Upright Vacuum</v>
      </c>
      <c r="C1811" t="str">
        <f>IFERROR(INDEX(Raw_Data!O:O,MATCH(Product_Master!A1811,Raw_Data!N:N,0)),"NOT FOUND")</f>
        <v>Office Supplies</v>
      </c>
      <c r="D1811" t="str">
        <f>IFERROR(INDEX(Raw_Data!P:P,MATCH(Product_Master!A1811,Raw_Data!N:N,0)),"NOT FOUND")</f>
        <v>Appliances</v>
      </c>
      <c r="E1811" s="11">
        <f>AVERAGEIF(Raw_Data!N:N,Product_Master!A1811,Raw_Data!R:R)</f>
        <v>9.048</v>
      </c>
      <c r="F1811" s="11">
        <f>AVERAGEIF(Raw_Data!N:N,Product_Master!A1811,Raw_Data!U:U)</f>
        <v>-1.2528000000000001</v>
      </c>
      <c r="G1811">
        <f>SUMIF(Raw_Data!N:N,Product_Master!A1811,Raw_Data!S:S)</f>
        <v>8</v>
      </c>
      <c r="H1811" s="11">
        <f>SUMIF(Raw_Data!N:N,Product_Master!A1811,Raw_Data!R:R)</f>
        <v>18.096</v>
      </c>
      <c r="I1811" s="13">
        <f t="shared" si="56"/>
        <v>-13.846153846153847</v>
      </c>
      <c r="J1811" t="str">
        <f t="shared" si="57"/>
        <v>Low Performer</v>
      </c>
    </row>
    <row r="1812" spans="1:10" x14ac:dyDescent="0.3">
      <c r="A1812" t="s">
        <v>9252</v>
      </c>
      <c r="B1812" t="str">
        <f>IFERROR(INDEX(Raw_Data!Q:Q,MATCH(Product_Master!A1812,Raw_Data!N:N,0)),"NOT FOUND")</f>
        <v>Xerox 1976</v>
      </c>
      <c r="C1812" t="str">
        <f>IFERROR(INDEX(Raw_Data!O:O,MATCH(Product_Master!A1812,Raw_Data!N:N,0)),"NOT FOUND")</f>
        <v>Office Supplies</v>
      </c>
      <c r="D1812" t="str">
        <f>IFERROR(INDEX(Raw_Data!P:P,MATCH(Product_Master!A1812,Raw_Data!N:N,0)),"NOT FOUND")</f>
        <v>Paper</v>
      </c>
      <c r="E1812" s="11">
        <f>AVERAGEIF(Raw_Data!N:N,Product_Master!A1812,Raw_Data!R:R)</f>
        <v>18.143999999999998</v>
      </c>
      <c r="F1812" s="11">
        <f>AVERAGEIF(Raw_Data!N:N,Product_Master!A1812,Raw_Data!U:U)</f>
        <v>6.3504000000000005</v>
      </c>
      <c r="G1812">
        <f>SUMIF(Raw_Data!N:N,Product_Master!A1812,Raw_Data!S:S)</f>
        <v>7</v>
      </c>
      <c r="H1812" s="11">
        <f>SUMIF(Raw_Data!N:N,Product_Master!A1812,Raw_Data!R:R)</f>
        <v>36.287999999999997</v>
      </c>
      <c r="I1812" s="13">
        <f t="shared" si="56"/>
        <v>35</v>
      </c>
      <c r="J1812" t="str">
        <f t="shared" si="57"/>
        <v>Low Performer</v>
      </c>
    </row>
    <row r="1813" spans="1:10" x14ac:dyDescent="0.3">
      <c r="A1813" t="s">
        <v>9261</v>
      </c>
      <c r="B1813" t="str">
        <f>IFERROR(INDEX(Raw_Data!Q:Q,MATCH(Product_Master!A1813,Raw_Data!N:N,0)),"NOT FOUND")</f>
        <v>Stride Job 150 Highlighters, Chisel Tip, Assorted Colors</v>
      </c>
      <c r="C1813" t="str">
        <f>IFERROR(INDEX(Raw_Data!O:O,MATCH(Product_Master!A1813,Raw_Data!N:N,0)),"NOT FOUND")</f>
        <v>Office Supplies</v>
      </c>
      <c r="D1813" t="str">
        <f>IFERROR(INDEX(Raw_Data!P:P,MATCH(Product_Master!A1813,Raw_Data!N:N,0)),"NOT FOUND")</f>
        <v>Art</v>
      </c>
      <c r="E1813" s="11">
        <f>AVERAGEIF(Raw_Data!N:N,Product_Master!A1813,Raw_Data!R:R)</f>
        <v>17.940000000000001</v>
      </c>
      <c r="F1813" s="11">
        <f>AVERAGEIF(Raw_Data!N:N,Product_Master!A1813,Raw_Data!U:U)</f>
        <v>6.4584000000000001</v>
      </c>
      <c r="G1813">
        <f>SUMIF(Raw_Data!N:N,Product_Master!A1813,Raw_Data!S:S)</f>
        <v>3</v>
      </c>
      <c r="H1813" s="11">
        <f>SUMIF(Raw_Data!N:N,Product_Master!A1813,Raw_Data!R:R)</f>
        <v>17.940000000000001</v>
      </c>
      <c r="I1813" s="13">
        <f t="shared" si="56"/>
        <v>36</v>
      </c>
      <c r="J1813" t="str">
        <f t="shared" si="57"/>
        <v>Low Performer</v>
      </c>
    </row>
    <row r="1814" spans="1:10" x14ac:dyDescent="0.3">
      <c r="A1814" t="s">
        <v>9270</v>
      </c>
      <c r="B1814" t="str">
        <f>IFERROR(INDEX(Raw_Data!Q:Q,MATCH(Product_Master!A1814,Raw_Data!N:N,0)),"NOT FOUND")</f>
        <v>Black Avery Memo-Size 3-Ring Binder, 5 1/2" x 8 1/2"</v>
      </c>
      <c r="C1814" t="str">
        <f>IFERROR(INDEX(Raw_Data!O:O,MATCH(Product_Master!A1814,Raw_Data!N:N,0)),"NOT FOUND")</f>
        <v>Office Supplies</v>
      </c>
      <c r="D1814" t="str">
        <f>IFERROR(INDEX(Raw_Data!P:P,MATCH(Product_Master!A1814,Raw_Data!N:N,0)),"NOT FOUND")</f>
        <v>Binders</v>
      </c>
      <c r="E1814" s="11">
        <f>AVERAGEIF(Raw_Data!N:N,Product_Master!A1814,Raw_Data!R:R)</f>
        <v>11.376999999999999</v>
      </c>
      <c r="F1814" s="11">
        <f>AVERAGEIF(Raw_Data!N:N,Product_Master!A1814,Raw_Data!U:U)</f>
        <v>3.8901999999999997</v>
      </c>
      <c r="G1814">
        <f>SUMIF(Raw_Data!N:N,Product_Master!A1814,Raw_Data!S:S)</f>
        <v>16</v>
      </c>
      <c r="H1814" s="11">
        <f>SUMIF(Raw_Data!N:N,Product_Master!A1814,Raw_Data!R:R)</f>
        <v>45.507999999999996</v>
      </c>
      <c r="I1814" s="13">
        <f t="shared" si="56"/>
        <v>34.193548387096776</v>
      </c>
      <c r="J1814" t="str">
        <f t="shared" si="57"/>
        <v>Low Performer</v>
      </c>
    </row>
    <row r="1815" spans="1:10" x14ac:dyDescent="0.3">
      <c r="A1815" t="s">
        <v>9325</v>
      </c>
      <c r="B1815" t="str">
        <f>IFERROR(INDEX(Raw_Data!Q:Q,MATCH(Product_Master!A1815,Raw_Data!N:N,0)),"NOT FOUND")</f>
        <v>Xerox 1983</v>
      </c>
      <c r="C1815" t="str">
        <f>IFERROR(INDEX(Raw_Data!O:O,MATCH(Product_Master!A1815,Raw_Data!N:N,0)),"NOT FOUND")</f>
        <v>Office Supplies</v>
      </c>
      <c r="D1815" t="str">
        <f>IFERROR(INDEX(Raw_Data!P:P,MATCH(Product_Master!A1815,Raw_Data!N:N,0)),"NOT FOUND")</f>
        <v>Paper</v>
      </c>
      <c r="E1815" s="11">
        <f>AVERAGEIF(Raw_Data!N:N,Product_Master!A1815,Raw_Data!R:R)</f>
        <v>14.950000000000001</v>
      </c>
      <c r="F1815" s="11">
        <f>AVERAGEIF(Raw_Data!N:N,Product_Master!A1815,Raw_Data!U:U)</f>
        <v>7.3254999999999999</v>
      </c>
      <c r="G1815">
        <f>SUMIF(Raw_Data!N:N,Product_Master!A1815,Raw_Data!S:S)</f>
        <v>5</v>
      </c>
      <c r="H1815" s="11">
        <f>SUMIF(Raw_Data!N:N,Product_Master!A1815,Raw_Data!R:R)</f>
        <v>29.900000000000002</v>
      </c>
      <c r="I1815" s="13">
        <f t="shared" si="56"/>
        <v>48.999999999999993</v>
      </c>
      <c r="J1815" t="str">
        <f t="shared" si="57"/>
        <v>Low Performer</v>
      </c>
    </row>
    <row r="1816" spans="1:10" x14ac:dyDescent="0.3">
      <c r="A1816" t="s">
        <v>9350</v>
      </c>
      <c r="B1816" t="str">
        <f>IFERROR(INDEX(Raw_Data!Q:Q,MATCH(Product_Master!A1816,Raw_Data!N:N,0)),"NOT FOUND")</f>
        <v>Tenex Chairmat w/ Average Lip, 45" x 53"</v>
      </c>
      <c r="C1816" t="str">
        <f>IFERROR(INDEX(Raw_Data!O:O,MATCH(Product_Master!A1816,Raw_Data!N:N,0)),"NOT FOUND")</f>
        <v>Furniture</v>
      </c>
      <c r="D1816" t="str">
        <f>IFERROR(INDEX(Raw_Data!P:P,MATCH(Product_Master!A1816,Raw_Data!N:N,0)),"NOT FOUND")</f>
        <v>Furnishings</v>
      </c>
      <c r="E1816" s="11">
        <f>AVERAGEIF(Raw_Data!N:N,Product_Master!A1816,Raw_Data!R:R)</f>
        <v>514.62400000000002</v>
      </c>
      <c r="F1816" s="11">
        <f>AVERAGEIF(Raw_Data!N:N,Product_Master!A1816,Raw_Data!U:U)</f>
        <v>-132.44</v>
      </c>
      <c r="G1816">
        <f>SUMIF(Raw_Data!N:N,Product_Master!A1816,Raw_Data!S:S)</f>
        <v>19</v>
      </c>
      <c r="H1816" s="11">
        <f>SUMIF(Raw_Data!N:N,Product_Master!A1816,Raw_Data!R:R)</f>
        <v>2058.4960000000001</v>
      </c>
      <c r="I1816" s="13">
        <f t="shared" si="56"/>
        <v>-25.735294117647058</v>
      </c>
      <c r="J1816" t="str">
        <f t="shared" si="57"/>
        <v>High Performer</v>
      </c>
    </row>
    <row r="1817" spans="1:10" x14ac:dyDescent="0.3">
      <c r="A1817" t="s">
        <v>9371</v>
      </c>
      <c r="B1817" t="str">
        <f>IFERROR(INDEX(Raw_Data!Q:Q,MATCH(Product_Master!A1817,Raw_Data!N:N,0)),"NOT FOUND")</f>
        <v>Brother MFC-9340CDW LED All-In-One Printer, Copier Scanner</v>
      </c>
      <c r="C1817" t="str">
        <f>IFERROR(INDEX(Raw_Data!O:O,MATCH(Product_Master!A1817,Raw_Data!N:N,0)),"NOT FOUND")</f>
        <v>Technology</v>
      </c>
      <c r="D1817" t="str">
        <f>IFERROR(INDEX(Raw_Data!P:P,MATCH(Product_Master!A1817,Raw_Data!N:N,0)),"NOT FOUND")</f>
        <v>Machines</v>
      </c>
      <c r="E1817" s="11">
        <f>AVERAGEIF(Raw_Data!N:N,Product_Master!A1817,Raw_Data!R:R)</f>
        <v>341.99099999999999</v>
      </c>
      <c r="F1817" s="11">
        <f>AVERAGEIF(Raw_Data!N:N,Product_Master!A1817,Raw_Data!U:U)</f>
        <v>-319.19159999999999</v>
      </c>
      <c r="G1817">
        <f>SUMIF(Raw_Data!N:N,Product_Master!A1817,Raw_Data!S:S)</f>
        <v>3</v>
      </c>
      <c r="H1817" s="11">
        <f>SUMIF(Raw_Data!N:N,Product_Master!A1817,Raw_Data!R:R)</f>
        <v>341.99099999999999</v>
      </c>
      <c r="I1817" s="13">
        <f t="shared" si="56"/>
        <v>-93.333333333333329</v>
      </c>
      <c r="J1817" t="str">
        <f t="shared" si="57"/>
        <v>Medium</v>
      </c>
    </row>
    <row r="1818" spans="1:10" x14ac:dyDescent="0.3">
      <c r="A1818" t="s">
        <v>9381</v>
      </c>
      <c r="B1818" t="str">
        <f>IFERROR(INDEX(Raw_Data!Q:Q,MATCH(Product_Master!A1818,Raw_Data!N:N,0)),"NOT FOUND")</f>
        <v>Avery 484</v>
      </c>
      <c r="C1818" t="str">
        <f>IFERROR(INDEX(Raw_Data!O:O,MATCH(Product_Master!A1818,Raw_Data!N:N,0)),"NOT FOUND")</f>
        <v>Office Supplies</v>
      </c>
      <c r="D1818" t="str">
        <f>IFERROR(INDEX(Raw_Data!P:P,MATCH(Product_Master!A1818,Raw_Data!N:N,0)),"NOT FOUND")</f>
        <v>Labels</v>
      </c>
      <c r="E1818" s="11">
        <f>AVERAGEIF(Raw_Data!N:N,Product_Master!A1818,Raw_Data!R:R)</f>
        <v>9.2159999999999993</v>
      </c>
      <c r="F1818" s="11">
        <f>AVERAGEIF(Raw_Data!N:N,Product_Master!A1818,Raw_Data!U:U)</f>
        <v>3.3408000000000002</v>
      </c>
      <c r="G1818">
        <f>SUMIF(Raw_Data!N:N,Product_Master!A1818,Raw_Data!S:S)</f>
        <v>4</v>
      </c>
      <c r="H1818" s="11">
        <f>SUMIF(Raw_Data!N:N,Product_Master!A1818,Raw_Data!R:R)</f>
        <v>9.2159999999999993</v>
      </c>
      <c r="I1818" s="13">
        <f t="shared" si="56"/>
        <v>36.250000000000007</v>
      </c>
      <c r="J1818" t="str">
        <f t="shared" si="57"/>
        <v>Low Performer</v>
      </c>
    </row>
    <row r="1819" spans="1:10" x14ac:dyDescent="0.3">
      <c r="A1819" t="s">
        <v>9391</v>
      </c>
      <c r="B1819" t="str">
        <f>IFERROR(INDEX(Raw_Data!Q:Q,MATCH(Product_Master!A1819,Raw_Data!N:N,0)),"NOT FOUND")</f>
        <v>Electrix Fluorescent Magnifier Lamps &amp; Weighted Base</v>
      </c>
      <c r="C1819" t="str">
        <f>IFERROR(INDEX(Raw_Data!O:O,MATCH(Product_Master!A1819,Raw_Data!N:N,0)),"NOT FOUND")</f>
        <v>Furniture</v>
      </c>
      <c r="D1819" t="str">
        <f>IFERROR(INDEX(Raw_Data!P:P,MATCH(Product_Master!A1819,Raw_Data!N:N,0)),"NOT FOUND")</f>
        <v>Furnishings</v>
      </c>
      <c r="E1819" s="11">
        <f>AVERAGEIF(Raw_Data!N:N,Product_Master!A1819,Raw_Data!R:R)</f>
        <v>231.89800000000002</v>
      </c>
      <c r="F1819" s="11">
        <f>AVERAGEIF(Raw_Data!N:N,Product_Master!A1819,Raw_Data!U:U)</f>
        <v>36.511600000000001</v>
      </c>
      <c r="G1819">
        <f>SUMIF(Raw_Data!N:N,Product_Master!A1819,Raw_Data!S:S)</f>
        <v>11</v>
      </c>
      <c r="H1819" s="11">
        <f>SUMIF(Raw_Data!N:N,Product_Master!A1819,Raw_Data!R:R)</f>
        <v>463.79600000000005</v>
      </c>
      <c r="I1819" s="13">
        <f t="shared" si="56"/>
        <v>15.744680851063828</v>
      </c>
      <c r="J1819" t="str">
        <f t="shared" si="57"/>
        <v>Medium</v>
      </c>
    </row>
    <row r="1820" spans="1:10" x14ac:dyDescent="0.3">
      <c r="A1820" t="s">
        <v>9408</v>
      </c>
      <c r="B1820" t="str">
        <f>IFERROR(INDEX(Raw_Data!Q:Q,MATCH(Product_Master!A1820,Raw_Data!N:N,0)),"NOT FOUND")</f>
        <v>Okidata C610n Printer</v>
      </c>
      <c r="C1820" t="str">
        <f>IFERROR(INDEX(Raw_Data!O:O,MATCH(Product_Master!A1820,Raw_Data!N:N,0)),"NOT FOUND")</f>
        <v>Technology</v>
      </c>
      <c r="D1820" t="str">
        <f>IFERROR(INDEX(Raw_Data!P:P,MATCH(Product_Master!A1820,Raw_Data!N:N,0)),"NOT FOUND")</f>
        <v>Machines</v>
      </c>
      <c r="E1820" s="11">
        <f>AVERAGEIF(Raw_Data!N:N,Product_Master!A1820,Raw_Data!R:R)</f>
        <v>649</v>
      </c>
      <c r="F1820" s="11">
        <f>AVERAGEIF(Raw_Data!N:N,Product_Master!A1820,Raw_Data!U:U)</f>
        <v>-272.58</v>
      </c>
      <c r="G1820">
        <f>SUMIF(Raw_Data!N:N,Product_Master!A1820,Raw_Data!S:S)</f>
        <v>2</v>
      </c>
      <c r="H1820" s="11">
        <f>SUMIF(Raw_Data!N:N,Product_Master!A1820,Raw_Data!R:R)</f>
        <v>649</v>
      </c>
      <c r="I1820" s="13">
        <f t="shared" si="56"/>
        <v>-42</v>
      </c>
      <c r="J1820" t="str">
        <f t="shared" si="57"/>
        <v>Medium</v>
      </c>
    </row>
    <row r="1821" spans="1:10" x14ac:dyDescent="0.3">
      <c r="A1821" t="s">
        <v>9478</v>
      </c>
      <c r="B1821" t="str">
        <f>IFERROR(INDEX(Raw_Data!Q:Q,MATCH(Product_Master!A1821,Raw_Data!N:N,0)),"NOT FOUND")</f>
        <v>Space Solutions Industrial Galvanized Steel Shelving.</v>
      </c>
      <c r="C1821" t="str">
        <f>IFERROR(INDEX(Raw_Data!O:O,MATCH(Product_Master!A1821,Raw_Data!N:N,0)),"NOT FOUND")</f>
        <v>Office Supplies</v>
      </c>
      <c r="D1821" t="str">
        <f>IFERROR(INDEX(Raw_Data!P:P,MATCH(Product_Master!A1821,Raw_Data!N:N,0)),"NOT FOUND")</f>
        <v>Storage</v>
      </c>
      <c r="E1821" s="11">
        <f>AVERAGEIF(Raw_Data!N:N,Product_Master!A1821,Raw_Data!R:R)</f>
        <v>173.35999999999999</v>
      </c>
      <c r="F1821" s="11">
        <f>AVERAGEIF(Raw_Data!N:N,Product_Master!A1821,Raw_Data!U:U)</f>
        <v>-6.8293333333333335</v>
      </c>
      <c r="G1821">
        <f>SUMIF(Raw_Data!N:N,Product_Master!A1821,Raw_Data!S:S)</f>
        <v>7</v>
      </c>
      <c r="H1821" s="11">
        <f>SUMIF(Raw_Data!N:N,Product_Master!A1821,Raw_Data!R:R)</f>
        <v>520.07999999999993</v>
      </c>
      <c r="I1821" s="13">
        <f t="shared" si="56"/>
        <v>-3.9393939393939399</v>
      </c>
      <c r="J1821" t="str">
        <f t="shared" si="57"/>
        <v>Medium</v>
      </c>
    </row>
    <row r="1822" spans="1:10" x14ac:dyDescent="0.3">
      <c r="A1822" t="s">
        <v>9510</v>
      </c>
      <c r="B1822" t="str">
        <f>IFERROR(INDEX(Raw_Data!Q:Q,MATCH(Product_Master!A1822,Raw_Data!N:N,0)),"NOT FOUND")</f>
        <v>Staples in misc. colors</v>
      </c>
      <c r="C1822" t="str">
        <f>IFERROR(INDEX(Raw_Data!O:O,MATCH(Product_Master!A1822,Raw_Data!N:N,0)),"NOT FOUND")</f>
        <v>Office Supplies</v>
      </c>
      <c r="D1822" t="str">
        <f>IFERROR(INDEX(Raw_Data!P:P,MATCH(Product_Master!A1822,Raw_Data!N:N,0)),"NOT FOUND")</f>
        <v>Art</v>
      </c>
      <c r="E1822" s="11">
        <f>AVERAGEIF(Raw_Data!N:N,Product_Master!A1822,Raw_Data!R:R)</f>
        <v>4.96</v>
      </c>
      <c r="F1822" s="11">
        <f>AVERAGEIF(Raw_Data!N:N,Product_Master!A1822,Raw_Data!U:U)</f>
        <v>1.736</v>
      </c>
      <c r="G1822">
        <f>SUMIF(Raw_Data!N:N,Product_Master!A1822,Raw_Data!S:S)</f>
        <v>4</v>
      </c>
      <c r="H1822" s="11">
        <f>SUMIF(Raw_Data!N:N,Product_Master!A1822,Raw_Data!R:R)</f>
        <v>9.92</v>
      </c>
      <c r="I1822" s="13">
        <f t="shared" si="56"/>
        <v>35</v>
      </c>
      <c r="J1822" t="str">
        <f t="shared" si="57"/>
        <v>Low Performer</v>
      </c>
    </row>
    <row r="1823" spans="1:10" x14ac:dyDescent="0.3">
      <c r="A1823" t="s">
        <v>9562</v>
      </c>
      <c r="B1823" t="str">
        <f>IFERROR(INDEX(Raw_Data!Q:Q,MATCH(Product_Master!A1823,Raw_Data!N:N,0)),"NOT FOUND")</f>
        <v>Plantronics Single Ear Headset</v>
      </c>
      <c r="C1823" t="str">
        <f>IFERROR(INDEX(Raw_Data!O:O,MATCH(Product_Master!A1823,Raw_Data!N:N,0)),"NOT FOUND")</f>
        <v>Technology</v>
      </c>
      <c r="D1823" t="str">
        <f>IFERROR(INDEX(Raw_Data!P:P,MATCH(Product_Master!A1823,Raw_Data!N:N,0)),"NOT FOUND")</f>
        <v>Machines</v>
      </c>
      <c r="E1823" s="11">
        <f>AVERAGEIF(Raw_Data!N:N,Product_Master!A1823,Raw_Data!R:R)</f>
        <v>29.925000000000001</v>
      </c>
      <c r="F1823" s="11">
        <f>AVERAGEIF(Raw_Data!N:N,Product_Master!A1823,Raw_Data!U:U)</f>
        <v>-21.945</v>
      </c>
      <c r="G1823">
        <f>SUMIF(Raw_Data!N:N,Product_Master!A1823,Raw_Data!S:S)</f>
        <v>5</v>
      </c>
      <c r="H1823" s="11">
        <f>SUMIF(Raw_Data!N:N,Product_Master!A1823,Raw_Data!R:R)</f>
        <v>29.925000000000001</v>
      </c>
      <c r="I1823" s="13">
        <f t="shared" si="56"/>
        <v>-73.333333333333329</v>
      </c>
      <c r="J1823" t="str">
        <f t="shared" si="57"/>
        <v>Low Performer</v>
      </c>
    </row>
    <row r="1824" spans="1:10" x14ac:dyDescent="0.3">
      <c r="A1824" t="s">
        <v>9582</v>
      </c>
      <c r="B1824" t="str">
        <f>IFERROR(INDEX(Raw_Data!Q:Q,MATCH(Product_Master!A1824,Raw_Data!N:N,0)),"NOT FOUND")</f>
        <v>Zebra GK420t Direct Thermal/Thermal Transfer Printer</v>
      </c>
      <c r="C1824" t="str">
        <f>IFERROR(INDEX(Raw_Data!O:O,MATCH(Product_Master!A1824,Raw_Data!N:N,0)),"NOT FOUND")</f>
        <v>Technology</v>
      </c>
      <c r="D1824" t="str">
        <f>IFERROR(INDEX(Raw_Data!P:P,MATCH(Product_Master!A1824,Raw_Data!N:N,0)),"NOT FOUND")</f>
        <v>Machines</v>
      </c>
      <c r="E1824" s="11">
        <f>AVERAGEIF(Raw_Data!N:N,Product_Master!A1824,Raw_Data!R:R)</f>
        <v>703.71</v>
      </c>
      <c r="F1824" s="11">
        <f>AVERAGEIF(Raw_Data!N:N,Product_Master!A1824,Raw_Data!U:U)</f>
        <v>-938.28</v>
      </c>
      <c r="G1824">
        <f>SUMIF(Raw_Data!N:N,Product_Master!A1824,Raw_Data!S:S)</f>
        <v>6</v>
      </c>
      <c r="H1824" s="11">
        <f>SUMIF(Raw_Data!N:N,Product_Master!A1824,Raw_Data!R:R)</f>
        <v>703.71</v>
      </c>
      <c r="I1824" s="13">
        <f t="shared" si="56"/>
        <v>-133.33333333333331</v>
      </c>
      <c r="J1824" t="str">
        <f t="shared" si="57"/>
        <v>Medium</v>
      </c>
    </row>
    <row r="1825" spans="1:10" x14ac:dyDescent="0.3">
      <c r="A1825" t="s">
        <v>9602</v>
      </c>
      <c r="B1825" t="str">
        <f>IFERROR(INDEX(Raw_Data!Q:Q,MATCH(Product_Master!A1825,Raw_Data!N:N,0)),"NOT FOUND")</f>
        <v>Tensor "Hersey Kiss" Styled Floor Lamp</v>
      </c>
      <c r="C1825" t="str">
        <f>IFERROR(INDEX(Raw_Data!O:O,MATCH(Product_Master!A1825,Raw_Data!N:N,0)),"NOT FOUND")</f>
        <v>Furniture</v>
      </c>
      <c r="D1825" t="str">
        <f>IFERROR(INDEX(Raw_Data!P:P,MATCH(Product_Master!A1825,Raw_Data!N:N,0)),"NOT FOUND")</f>
        <v>Furnishings</v>
      </c>
      <c r="E1825" s="11">
        <f>AVERAGEIF(Raw_Data!N:N,Product_Master!A1825,Raw_Data!R:R)</f>
        <v>31.175999999999998</v>
      </c>
      <c r="F1825" s="11">
        <f>AVERAGEIF(Raw_Data!N:N,Product_Master!A1825,Raw_Data!U:U)</f>
        <v>0.69280000000000008</v>
      </c>
      <c r="G1825">
        <f>SUMIF(Raw_Data!N:N,Product_Master!A1825,Raw_Data!S:S)</f>
        <v>8</v>
      </c>
      <c r="H1825" s="11">
        <f>SUMIF(Raw_Data!N:N,Product_Master!A1825,Raw_Data!R:R)</f>
        <v>93.527999999999992</v>
      </c>
      <c r="I1825" s="13">
        <f t="shared" si="56"/>
        <v>2.2222222222222228</v>
      </c>
      <c r="J1825" t="str">
        <f t="shared" si="57"/>
        <v>Low Performer</v>
      </c>
    </row>
    <row r="1826" spans="1:10" x14ac:dyDescent="0.3">
      <c r="A1826" t="s">
        <v>9610</v>
      </c>
      <c r="B1826" t="str">
        <f>IFERROR(INDEX(Raw_Data!Q:Q,MATCH(Product_Master!A1826,Raw_Data!N:N,0)),"NOT FOUND")</f>
        <v>Memorex Mini Travel Drive 32 GB USB 2.0 Flash Drive</v>
      </c>
      <c r="C1826" t="str">
        <f>IFERROR(INDEX(Raw_Data!O:O,MATCH(Product_Master!A1826,Raw_Data!N:N,0)),"NOT FOUND")</f>
        <v>Technology</v>
      </c>
      <c r="D1826" t="str">
        <f>IFERROR(INDEX(Raw_Data!P:P,MATCH(Product_Master!A1826,Raw_Data!N:N,0)),"NOT FOUND")</f>
        <v>Accessories</v>
      </c>
      <c r="E1826" s="11">
        <f>AVERAGEIF(Raw_Data!N:N,Product_Master!A1826,Raw_Data!R:R)</f>
        <v>140</v>
      </c>
      <c r="F1826" s="11">
        <f>AVERAGEIF(Raw_Data!N:N,Product_Master!A1826,Raw_Data!U:U)</f>
        <v>54.599999999999994</v>
      </c>
      <c r="G1826">
        <f>SUMIF(Raw_Data!N:N,Product_Master!A1826,Raw_Data!S:S)</f>
        <v>14</v>
      </c>
      <c r="H1826" s="11">
        <f>SUMIF(Raw_Data!N:N,Product_Master!A1826,Raw_Data!R:R)</f>
        <v>280</v>
      </c>
      <c r="I1826" s="13">
        <f t="shared" si="56"/>
        <v>38.999999999999993</v>
      </c>
      <c r="J1826" t="str">
        <f t="shared" si="57"/>
        <v>Low Performer</v>
      </c>
    </row>
    <row r="1827" spans="1:10" x14ac:dyDescent="0.3">
      <c r="A1827" t="s">
        <v>9628</v>
      </c>
      <c r="B1827" t="str">
        <f>IFERROR(INDEX(Raw_Data!Q:Q,MATCH(Product_Master!A1827,Raw_Data!N:N,0)),"NOT FOUND")</f>
        <v>Hoover Commercial SteamVac</v>
      </c>
      <c r="C1827" t="str">
        <f>IFERROR(INDEX(Raw_Data!O:O,MATCH(Product_Master!A1827,Raw_Data!N:N,0)),"NOT FOUND")</f>
        <v>Office Supplies</v>
      </c>
      <c r="D1827" t="str">
        <f>IFERROR(INDEX(Raw_Data!P:P,MATCH(Product_Master!A1827,Raw_Data!N:N,0)),"NOT FOUND")</f>
        <v>Appliances</v>
      </c>
      <c r="E1827" s="11">
        <f>AVERAGEIF(Raw_Data!N:N,Product_Master!A1827,Raw_Data!R:R)</f>
        <v>42.097999999999999</v>
      </c>
      <c r="F1827" s="11">
        <f>AVERAGEIF(Raw_Data!N:N,Product_Master!A1827,Raw_Data!U:U)</f>
        <v>8.827</v>
      </c>
      <c r="G1827">
        <f>SUMIF(Raw_Data!N:N,Product_Master!A1827,Raw_Data!S:S)</f>
        <v>14</v>
      </c>
      <c r="H1827" s="11">
        <f>SUMIF(Raw_Data!N:N,Product_Master!A1827,Raw_Data!R:R)</f>
        <v>168.392</v>
      </c>
      <c r="I1827" s="13">
        <f t="shared" si="56"/>
        <v>20.967741935483872</v>
      </c>
      <c r="J1827" t="str">
        <f t="shared" si="57"/>
        <v>Low Performer</v>
      </c>
    </row>
    <row r="1828" spans="1:10" x14ac:dyDescent="0.3">
      <c r="A1828" t="s">
        <v>9654</v>
      </c>
      <c r="B1828" t="str">
        <f>IFERROR(INDEX(Raw_Data!Q:Q,MATCH(Product_Master!A1828,Raw_Data!N:N,0)),"NOT FOUND")</f>
        <v>Xerox 1938</v>
      </c>
      <c r="C1828" t="str">
        <f>IFERROR(INDEX(Raw_Data!O:O,MATCH(Product_Master!A1828,Raw_Data!N:N,0)),"NOT FOUND")</f>
        <v>Office Supplies</v>
      </c>
      <c r="D1828" t="str">
        <f>IFERROR(INDEX(Raw_Data!P:P,MATCH(Product_Master!A1828,Raw_Data!N:N,0)),"NOT FOUND")</f>
        <v>Paper</v>
      </c>
      <c r="E1828" s="11">
        <f>AVERAGEIF(Raw_Data!N:N,Product_Master!A1828,Raw_Data!R:R)</f>
        <v>268.24</v>
      </c>
      <c r="F1828" s="11">
        <f>AVERAGEIF(Raw_Data!N:N,Product_Master!A1828,Raw_Data!U:U)</f>
        <v>93.884</v>
      </c>
      <c r="G1828">
        <f>SUMIF(Raw_Data!N:N,Product_Master!A1828,Raw_Data!S:S)</f>
        <v>7</v>
      </c>
      <c r="H1828" s="11">
        <f>SUMIF(Raw_Data!N:N,Product_Master!A1828,Raw_Data!R:R)</f>
        <v>268.24</v>
      </c>
      <c r="I1828" s="13">
        <f t="shared" si="56"/>
        <v>35</v>
      </c>
      <c r="J1828" t="str">
        <f t="shared" si="57"/>
        <v>Low Performer</v>
      </c>
    </row>
    <row r="1829" spans="1:10" x14ac:dyDescent="0.3">
      <c r="A1829" t="s">
        <v>9667</v>
      </c>
      <c r="B1829" t="str">
        <f>IFERROR(INDEX(Raw_Data!Q:Q,MATCH(Product_Master!A1829,Raw_Data!N:N,0)),"NOT FOUND")</f>
        <v>NETGEAR RangeMax WNR1000 Wireless Router</v>
      </c>
      <c r="C1829" t="str">
        <f>IFERROR(INDEX(Raw_Data!O:O,MATCH(Product_Master!A1829,Raw_Data!N:N,0)),"NOT FOUND")</f>
        <v>Technology</v>
      </c>
      <c r="D1829" t="str">
        <f>IFERROR(INDEX(Raw_Data!P:P,MATCH(Product_Master!A1829,Raw_Data!N:N,0)),"NOT FOUND")</f>
        <v>Accessories</v>
      </c>
      <c r="E1829" s="11">
        <f>AVERAGEIF(Raw_Data!N:N,Product_Master!A1829,Raw_Data!R:R)</f>
        <v>59.975999999999999</v>
      </c>
      <c r="F1829" s="11">
        <f>AVERAGEIF(Raw_Data!N:N,Product_Master!A1829,Raw_Data!U:U)</f>
        <v>11.995200000000001</v>
      </c>
      <c r="G1829">
        <f>SUMIF(Raw_Data!N:N,Product_Master!A1829,Raw_Data!S:S)</f>
        <v>3</v>
      </c>
      <c r="H1829" s="11">
        <f>SUMIF(Raw_Data!N:N,Product_Master!A1829,Raw_Data!R:R)</f>
        <v>59.975999999999999</v>
      </c>
      <c r="I1829" s="13">
        <f t="shared" si="56"/>
        <v>20</v>
      </c>
      <c r="J1829" t="str">
        <f t="shared" si="57"/>
        <v>Low Performer</v>
      </c>
    </row>
    <row r="1830" spans="1:10" x14ac:dyDescent="0.3">
      <c r="A1830" t="s">
        <v>9716</v>
      </c>
      <c r="B1830" t="str">
        <f>IFERROR(INDEX(Raw_Data!Q:Q,MATCH(Product_Master!A1830,Raw_Data!N:N,0)),"NOT FOUND")</f>
        <v>Xerox 1899</v>
      </c>
      <c r="C1830" t="str">
        <f>IFERROR(INDEX(Raw_Data!O:O,MATCH(Product_Master!A1830,Raw_Data!N:N,0)),"NOT FOUND")</f>
        <v>Office Supplies</v>
      </c>
      <c r="D1830" t="str">
        <f>IFERROR(INDEX(Raw_Data!P:P,MATCH(Product_Master!A1830,Raw_Data!N:N,0)),"NOT FOUND")</f>
        <v>Paper</v>
      </c>
      <c r="E1830" s="11">
        <f>AVERAGEIF(Raw_Data!N:N,Product_Master!A1830,Raw_Data!R:R)</f>
        <v>13.872</v>
      </c>
      <c r="F1830" s="11">
        <f>AVERAGEIF(Raw_Data!N:N,Product_Master!A1830,Raw_Data!U:U)</f>
        <v>5.6181599999999996</v>
      </c>
      <c r="G1830">
        <f>SUMIF(Raw_Data!N:N,Product_Master!A1830,Raw_Data!S:S)</f>
        <v>14</v>
      </c>
      <c r="H1830" s="11">
        <f>SUMIF(Raw_Data!N:N,Product_Master!A1830,Raw_Data!R:R)</f>
        <v>69.36</v>
      </c>
      <c r="I1830" s="13">
        <f t="shared" si="56"/>
        <v>40.5</v>
      </c>
      <c r="J1830" t="str">
        <f t="shared" si="57"/>
        <v>Low Performer</v>
      </c>
    </row>
    <row r="1831" spans="1:10" x14ac:dyDescent="0.3">
      <c r="A1831" t="s">
        <v>9743</v>
      </c>
      <c r="B1831" t="str">
        <f>IFERROR(INDEX(Raw_Data!Q:Q,MATCH(Product_Master!A1831,Raw_Data!N:N,0)),"NOT FOUND")</f>
        <v>Hewlett-Packard Desktjet 6988DT Refurbished Printer</v>
      </c>
      <c r="C1831" t="str">
        <f>IFERROR(INDEX(Raw_Data!O:O,MATCH(Product_Master!A1831,Raw_Data!N:N,0)),"NOT FOUND")</f>
        <v>Technology</v>
      </c>
      <c r="D1831" t="str">
        <f>IFERROR(INDEX(Raw_Data!P:P,MATCH(Product_Master!A1831,Raw_Data!N:N,0)),"NOT FOUND")</f>
        <v>Machines</v>
      </c>
      <c r="E1831" s="11">
        <f>AVERAGEIF(Raw_Data!N:N,Product_Master!A1831,Raw_Data!R:R)</f>
        <v>3404.5</v>
      </c>
      <c r="F1831" s="11">
        <f>AVERAGEIF(Raw_Data!N:N,Product_Master!A1831,Raw_Data!U:U)</f>
        <v>1668.2049999999999</v>
      </c>
      <c r="G1831">
        <f>SUMIF(Raw_Data!N:N,Product_Master!A1831,Raw_Data!S:S)</f>
        <v>5</v>
      </c>
      <c r="H1831" s="11">
        <f>SUMIF(Raw_Data!N:N,Product_Master!A1831,Raw_Data!R:R)</f>
        <v>3404.5</v>
      </c>
      <c r="I1831" s="13">
        <f t="shared" si="56"/>
        <v>49</v>
      </c>
      <c r="J1831" t="str">
        <f t="shared" si="57"/>
        <v>High Performer</v>
      </c>
    </row>
    <row r="1832" spans="1:10" x14ac:dyDescent="0.3">
      <c r="A1832" t="s">
        <v>9766</v>
      </c>
      <c r="B1832" t="str">
        <f>IFERROR(INDEX(Raw_Data!Q:Q,MATCH(Product_Master!A1832,Raw_Data!N:N,0)),"NOT FOUND")</f>
        <v>Bush Westfield Collection Bookcases, Dark Cherry Finish, Fully Assembled</v>
      </c>
      <c r="C1832" t="str">
        <f>IFERROR(INDEX(Raw_Data!O:O,MATCH(Product_Master!A1832,Raw_Data!N:N,0)),"NOT FOUND")</f>
        <v>Furniture</v>
      </c>
      <c r="D1832" t="str">
        <f>IFERROR(INDEX(Raw_Data!P:P,MATCH(Product_Master!A1832,Raw_Data!N:N,0)),"NOT FOUND")</f>
        <v>Bookcases</v>
      </c>
      <c r="E1832" s="11">
        <f>AVERAGEIF(Raw_Data!N:N,Product_Master!A1832,Raw_Data!R:R)</f>
        <v>90.882000000000005</v>
      </c>
      <c r="F1832" s="11">
        <f>AVERAGEIF(Raw_Data!N:N,Product_Master!A1832,Raw_Data!U:U)</f>
        <v>-190.85220000000001</v>
      </c>
      <c r="G1832">
        <f>SUMIF(Raw_Data!N:N,Product_Master!A1832,Raw_Data!S:S)</f>
        <v>3</v>
      </c>
      <c r="H1832" s="11">
        <f>SUMIF(Raw_Data!N:N,Product_Master!A1832,Raw_Data!R:R)</f>
        <v>90.882000000000005</v>
      </c>
      <c r="I1832" s="13">
        <f t="shared" si="56"/>
        <v>-210</v>
      </c>
      <c r="J1832" t="str">
        <f t="shared" si="57"/>
        <v>Low Performer</v>
      </c>
    </row>
    <row r="1833" spans="1:10" x14ac:dyDescent="0.3">
      <c r="A1833" t="s">
        <v>9804</v>
      </c>
      <c r="B1833" t="str">
        <f>IFERROR(INDEX(Raw_Data!Q:Q,MATCH(Product_Master!A1833,Raw_Data!N:N,0)),"NOT FOUND")</f>
        <v>Executive Impressions 16-1/2" Circular Wall Clock</v>
      </c>
      <c r="C1833" t="str">
        <f>IFERROR(INDEX(Raw_Data!O:O,MATCH(Product_Master!A1833,Raw_Data!N:N,0)),"NOT FOUND")</f>
        <v>Furniture</v>
      </c>
      <c r="D1833" t="str">
        <f>IFERROR(INDEX(Raw_Data!P:P,MATCH(Product_Master!A1833,Raw_Data!N:N,0)),"NOT FOUND")</f>
        <v>Furnishings</v>
      </c>
      <c r="E1833" s="11">
        <f>AVERAGEIF(Raw_Data!N:N,Product_Master!A1833,Raw_Data!R:R)</f>
        <v>29.391999999999999</v>
      </c>
      <c r="F1833" s="11">
        <f>AVERAGEIF(Raw_Data!N:N,Product_Master!A1833,Raw_Data!U:U)</f>
        <v>-0.53439999999999976</v>
      </c>
      <c r="G1833">
        <f>SUMIF(Raw_Data!N:N,Product_Master!A1833,Raw_Data!S:S)</f>
        <v>4</v>
      </c>
      <c r="H1833" s="11">
        <f>SUMIF(Raw_Data!N:N,Product_Master!A1833,Raw_Data!R:R)</f>
        <v>58.783999999999999</v>
      </c>
      <c r="I1833" s="13">
        <f t="shared" si="56"/>
        <v>-1.8181818181818175</v>
      </c>
      <c r="J1833" t="str">
        <f t="shared" si="57"/>
        <v>Low Performer</v>
      </c>
    </row>
    <row r="1834" spans="1:10" x14ac:dyDescent="0.3">
      <c r="A1834" t="s">
        <v>9836</v>
      </c>
      <c r="B1834" t="str">
        <f>IFERROR(INDEX(Raw_Data!Q:Q,MATCH(Product_Master!A1834,Raw_Data!N:N,0)),"NOT FOUND")</f>
        <v>Okidata MB760 Printer</v>
      </c>
      <c r="C1834" t="str">
        <f>IFERROR(INDEX(Raw_Data!O:O,MATCH(Product_Master!A1834,Raw_Data!N:N,0)),"NOT FOUND")</f>
        <v>Technology</v>
      </c>
      <c r="D1834" t="str">
        <f>IFERROR(INDEX(Raw_Data!P:P,MATCH(Product_Master!A1834,Raw_Data!N:N,0)),"NOT FOUND")</f>
        <v>Machines</v>
      </c>
      <c r="E1834" s="11">
        <f>AVERAGEIF(Raw_Data!N:N,Product_Master!A1834,Raw_Data!R:R)</f>
        <v>3917.2</v>
      </c>
      <c r="F1834" s="11">
        <f>AVERAGEIF(Raw_Data!N:N,Product_Master!A1834,Raw_Data!U:U)</f>
        <v>440.685</v>
      </c>
      <c r="G1834">
        <f>SUMIF(Raw_Data!N:N,Product_Master!A1834,Raw_Data!S:S)</f>
        <v>7</v>
      </c>
      <c r="H1834" s="11">
        <f>SUMIF(Raw_Data!N:N,Product_Master!A1834,Raw_Data!R:R)</f>
        <v>7834.4</v>
      </c>
      <c r="I1834" s="13">
        <f t="shared" si="56"/>
        <v>11.25</v>
      </c>
      <c r="J1834" t="str">
        <f t="shared" si="57"/>
        <v>High Performer</v>
      </c>
    </row>
    <row r="1835" spans="1:10" x14ac:dyDescent="0.3">
      <c r="A1835" t="s">
        <v>9840</v>
      </c>
      <c r="B1835" t="str">
        <f>IFERROR(INDEX(Raw_Data!Q:Q,MATCH(Product_Master!A1835,Raw_Data!N:N,0)),"NOT FOUND")</f>
        <v>Dixon Ticonderoga Core-Lock Colored Pencils, 48-Color Set</v>
      </c>
      <c r="C1835" t="str">
        <f>IFERROR(INDEX(Raw_Data!O:O,MATCH(Product_Master!A1835,Raw_Data!N:N,0)),"NOT FOUND")</f>
        <v>Office Supplies</v>
      </c>
      <c r="D1835" t="str">
        <f>IFERROR(INDEX(Raw_Data!P:P,MATCH(Product_Master!A1835,Raw_Data!N:N,0)),"NOT FOUND")</f>
        <v>Art</v>
      </c>
      <c r="E1835" s="11">
        <f>AVERAGEIF(Raw_Data!N:N,Product_Master!A1835,Raw_Data!R:R)</f>
        <v>215.64499999999998</v>
      </c>
      <c r="F1835" s="11">
        <f>AVERAGEIF(Raw_Data!N:N,Product_Master!A1835,Raw_Data!U:U)</f>
        <v>82.602999999999994</v>
      </c>
      <c r="G1835">
        <f>SUMIF(Raw_Data!N:N,Product_Master!A1835,Raw_Data!S:S)</f>
        <v>13</v>
      </c>
      <c r="H1835" s="11">
        <f>SUMIF(Raw_Data!N:N,Product_Master!A1835,Raw_Data!R:R)</f>
        <v>431.28999999999996</v>
      </c>
      <c r="I1835" s="13">
        <f t="shared" si="56"/>
        <v>38.305084745762713</v>
      </c>
      <c r="J1835" t="str">
        <f t="shared" si="57"/>
        <v>Medium</v>
      </c>
    </row>
    <row r="1836" spans="1:10" x14ac:dyDescent="0.3">
      <c r="A1836" t="s">
        <v>9903</v>
      </c>
      <c r="B1836" t="str">
        <f>IFERROR(INDEX(Raw_Data!Q:Q,MATCH(Product_Master!A1836,Raw_Data!N:N,0)),"NOT FOUND")</f>
        <v>Executive Impressions 14" Contract Wall Clock with Quartz Movement</v>
      </c>
      <c r="C1836" t="str">
        <f>IFERROR(INDEX(Raw_Data!O:O,MATCH(Product_Master!A1836,Raw_Data!N:N,0)),"NOT FOUND")</f>
        <v>Furniture</v>
      </c>
      <c r="D1836" t="str">
        <f>IFERROR(INDEX(Raw_Data!P:P,MATCH(Product_Master!A1836,Raw_Data!N:N,0)),"NOT FOUND")</f>
        <v>Furnishings</v>
      </c>
      <c r="E1836" s="11">
        <f>AVERAGEIF(Raw_Data!N:N,Product_Master!A1836,Raw_Data!R:R)</f>
        <v>48.905999999999999</v>
      </c>
      <c r="F1836" s="11">
        <f>AVERAGEIF(Raw_Data!N:N,Product_Master!A1836,Raw_Data!U:U)</f>
        <v>-0.88919999999999888</v>
      </c>
      <c r="G1836">
        <f>SUMIF(Raw_Data!N:N,Product_Master!A1836,Raw_Data!S:S)</f>
        <v>8</v>
      </c>
      <c r="H1836" s="11">
        <f>SUMIF(Raw_Data!N:N,Product_Master!A1836,Raw_Data!R:R)</f>
        <v>97.811999999999998</v>
      </c>
      <c r="I1836" s="13">
        <f t="shared" si="56"/>
        <v>-1.8181818181818161</v>
      </c>
      <c r="J1836" t="str">
        <f t="shared" si="57"/>
        <v>Low Performer</v>
      </c>
    </row>
    <row r="1837" spans="1:10" x14ac:dyDescent="0.3">
      <c r="A1837" t="s">
        <v>9907</v>
      </c>
      <c r="B1837" t="str">
        <f>IFERROR(INDEX(Raw_Data!Q:Q,MATCH(Product_Master!A1837,Raw_Data!N:N,0)),"NOT FOUND")</f>
        <v>Sterling Rubber Bands by Alliance</v>
      </c>
      <c r="C1837" t="str">
        <f>IFERROR(INDEX(Raw_Data!O:O,MATCH(Product_Master!A1837,Raw_Data!N:N,0)),"NOT FOUND")</f>
        <v>Office Supplies</v>
      </c>
      <c r="D1837" t="str">
        <f>IFERROR(INDEX(Raw_Data!P:P,MATCH(Product_Master!A1837,Raw_Data!N:N,0)),"NOT FOUND")</f>
        <v>Fasteners</v>
      </c>
      <c r="E1837" s="11">
        <f>AVERAGEIF(Raw_Data!N:N,Product_Master!A1837,Raw_Data!R:R)</f>
        <v>9.891</v>
      </c>
      <c r="F1837" s="11">
        <f>AVERAGEIF(Raw_Data!N:N,Product_Master!A1837,Raw_Data!U:U)</f>
        <v>-1.8839999999999999</v>
      </c>
      <c r="G1837">
        <f>SUMIF(Raw_Data!N:N,Product_Master!A1837,Raw_Data!S:S)</f>
        <v>5</v>
      </c>
      <c r="H1837" s="11">
        <f>SUMIF(Raw_Data!N:N,Product_Master!A1837,Raw_Data!R:R)</f>
        <v>19.782</v>
      </c>
      <c r="I1837" s="13">
        <f t="shared" si="56"/>
        <v>-19.047619047619047</v>
      </c>
      <c r="J1837" t="str">
        <f t="shared" si="57"/>
        <v>Low Performer</v>
      </c>
    </row>
    <row r="1838" spans="1:10" x14ac:dyDescent="0.3">
      <c r="A1838" t="s">
        <v>9928</v>
      </c>
      <c r="B1838" t="str">
        <f>IFERROR(INDEX(Raw_Data!Q:Q,MATCH(Product_Master!A1838,Raw_Data!N:N,0)),"NOT FOUND")</f>
        <v>Kensington 6 Outlet SmartSocket Surge Protector</v>
      </c>
      <c r="C1838" t="str">
        <f>IFERROR(INDEX(Raw_Data!O:O,MATCH(Product_Master!A1838,Raw_Data!N:N,0)),"NOT FOUND")</f>
        <v>Office Supplies</v>
      </c>
      <c r="D1838" t="str">
        <f>IFERROR(INDEX(Raw_Data!P:P,MATCH(Product_Master!A1838,Raw_Data!N:N,0)),"NOT FOUND")</f>
        <v>Appliances</v>
      </c>
      <c r="E1838" s="11">
        <f>AVERAGEIF(Raw_Data!N:N,Product_Master!A1838,Raw_Data!R:R)</f>
        <v>73.763999999999996</v>
      </c>
      <c r="F1838" s="11">
        <f>AVERAGEIF(Raw_Data!N:N,Product_Master!A1838,Raw_Data!U:U)</f>
        <v>-18.441000000000003</v>
      </c>
      <c r="G1838">
        <f>SUMIF(Raw_Data!N:N,Product_Master!A1838,Raw_Data!S:S)</f>
        <v>6</v>
      </c>
      <c r="H1838" s="11">
        <f>SUMIF(Raw_Data!N:N,Product_Master!A1838,Raw_Data!R:R)</f>
        <v>147.52799999999999</v>
      </c>
      <c r="I1838" s="13">
        <f t="shared" si="56"/>
        <v>-25.000000000000007</v>
      </c>
      <c r="J1838" t="str">
        <f t="shared" si="57"/>
        <v>Low Performer</v>
      </c>
    </row>
    <row r="1839" spans="1:10" x14ac:dyDescent="0.3">
      <c r="A1839" t="s">
        <v>9966</v>
      </c>
      <c r="B1839" t="str">
        <f>IFERROR(INDEX(Raw_Data!Q:Q,MATCH(Product_Master!A1839,Raw_Data!N:N,0)),"NOT FOUND")</f>
        <v>Maxell CD-R Discs</v>
      </c>
      <c r="C1839" t="str">
        <f>IFERROR(INDEX(Raw_Data!O:O,MATCH(Product_Master!A1839,Raw_Data!N:N,0)),"NOT FOUND")</f>
        <v>Technology</v>
      </c>
      <c r="D1839" t="str">
        <f>IFERROR(INDEX(Raw_Data!P:P,MATCH(Product_Master!A1839,Raw_Data!N:N,0)),"NOT FOUND")</f>
        <v>Accessories</v>
      </c>
      <c r="E1839" s="11">
        <f>AVERAGEIF(Raw_Data!N:N,Product_Master!A1839,Raw_Data!R:R)</f>
        <v>5.2533333333333339</v>
      </c>
      <c r="F1839" s="11">
        <f>AVERAGEIF(Raw_Data!N:N,Product_Master!A1839,Raw_Data!U:U)</f>
        <v>1.2345333333333333</v>
      </c>
      <c r="G1839">
        <f>SUMIF(Raw_Data!N:N,Product_Master!A1839,Raw_Data!S:S)</f>
        <v>9</v>
      </c>
      <c r="H1839" s="11">
        <f>SUMIF(Raw_Data!N:N,Product_Master!A1839,Raw_Data!R:R)</f>
        <v>15.760000000000002</v>
      </c>
      <c r="I1839" s="13">
        <f t="shared" si="56"/>
        <v>23.499999999999996</v>
      </c>
      <c r="J1839" t="str">
        <f t="shared" si="57"/>
        <v>Low Performer</v>
      </c>
    </row>
    <row r="1840" spans="1:10" x14ac:dyDescent="0.3">
      <c r="A1840" t="s">
        <v>9972</v>
      </c>
      <c r="B1840" t="str">
        <f>IFERROR(INDEX(Raw_Data!Q:Q,MATCH(Product_Master!A1840,Raw_Data!N:N,0)),"NOT FOUND")</f>
        <v>Avery Hi-Liter Pen Style Six-Color Fluorescent Set</v>
      </c>
      <c r="C1840" t="str">
        <f>IFERROR(INDEX(Raw_Data!O:O,MATCH(Product_Master!A1840,Raw_Data!N:N,0)),"NOT FOUND")</f>
        <v>Office Supplies</v>
      </c>
      <c r="D1840" t="str">
        <f>IFERROR(INDEX(Raw_Data!P:P,MATCH(Product_Master!A1840,Raw_Data!N:N,0)),"NOT FOUND")</f>
        <v>Art</v>
      </c>
      <c r="E1840" s="11">
        <f>AVERAGEIF(Raw_Data!N:N,Product_Master!A1840,Raw_Data!R:R)</f>
        <v>7.7</v>
      </c>
      <c r="F1840" s="11">
        <f>AVERAGEIF(Raw_Data!N:N,Product_Master!A1840,Raw_Data!U:U)</f>
        <v>3.157</v>
      </c>
      <c r="G1840">
        <f>SUMIF(Raw_Data!N:N,Product_Master!A1840,Raw_Data!S:S)</f>
        <v>2</v>
      </c>
      <c r="H1840" s="11">
        <f>SUMIF(Raw_Data!N:N,Product_Master!A1840,Raw_Data!R:R)</f>
        <v>7.7</v>
      </c>
      <c r="I1840" s="13">
        <f t="shared" si="56"/>
        <v>41</v>
      </c>
      <c r="J1840" t="str">
        <f t="shared" si="57"/>
        <v>Low Performer</v>
      </c>
    </row>
    <row r="1841" spans="1:10" x14ac:dyDescent="0.3">
      <c r="A1841" t="s">
        <v>9989</v>
      </c>
      <c r="B1841" t="str">
        <f>IFERROR(INDEX(Raw_Data!Q:Q,MATCH(Product_Master!A1841,Raw_Data!N:N,0)),"NOT FOUND")</f>
        <v>Acme Design Line 8" Stainless Steel Bent Scissors w/Champagne Handles, 3-1/8" Cut</v>
      </c>
      <c r="C1841" t="str">
        <f>IFERROR(INDEX(Raw_Data!O:O,MATCH(Product_Master!A1841,Raw_Data!N:N,0)),"NOT FOUND")</f>
        <v>Office Supplies</v>
      </c>
      <c r="D1841" t="str">
        <f>IFERROR(INDEX(Raw_Data!P:P,MATCH(Product_Master!A1841,Raw_Data!N:N,0)),"NOT FOUND")</f>
        <v>Supplies</v>
      </c>
      <c r="E1841" s="11">
        <f>AVERAGEIF(Raw_Data!N:N,Product_Master!A1841,Raw_Data!R:R)</f>
        <v>15.048000000000002</v>
      </c>
      <c r="F1841" s="11">
        <f>AVERAGEIF(Raw_Data!N:N,Product_Master!A1841,Raw_Data!U:U)</f>
        <v>3.3971999999999998</v>
      </c>
      <c r="G1841">
        <f>SUMIF(Raw_Data!N:N,Product_Master!A1841,Raw_Data!S:S)</f>
        <v>7</v>
      </c>
      <c r="H1841" s="11">
        <f>SUMIF(Raw_Data!N:N,Product_Master!A1841,Raw_Data!R:R)</f>
        <v>45.144000000000005</v>
      </c>
      <c r="I1841" s="13">
        <f t="shared" si="56"/>
        <v>22.575757575757571</v>
      </c>
      <c r="J1841" t="str">
        <f t="shared" si="57"/>
        <v>Low Performer</v>
      </c>
    </row>
    <row r="1842" spans="1:10" x14ac:dyDescent="0.3">
      <c r="A1842" t="s">
        <v>10061</v>
      </c>
      <c r="B1842" t="str">
        <f>IFERROR(INDEX(Raw_Data!Q:Q,MATCH(Product_Master!A1842,Raw_Data!N:N,0)),"NOT FOUND")</f>
        <v>Star Micronics TSP100 TSP143LAN Receipt Printer</v>
      </c>
      <c r="C1842" t="str">
        <f>IFERROR(INDEX(Raw_Data!O:O,MATCH(Product_Master!A1842,Raw_Data!N:N,0)),"NOT FOUND")</f>
        <v>Technology</v>
      </c>
      <c r="D1842" t="str">
        <f>IFERROR(INDEX(Raw_Data!P:P,MATCH(Product_Master!A1842,Raw_Data!N:N,0)),"NOT FOUND")</f>
        <v>Machines</v>
      </c>
      <c r="E1842" s="11">
        <f>AVERAGEIF(Raw_Data!N:N,Product_Master!A1842,Raw_Data!R:R)</f>
        <v>1035.8</v>
      </c>
      <c r="F1842" s="11">
        <f>AVERAGEIF(Raw_Data!N:N,Product_Master!A1842,Raw_Data!U:U)</f>
        <v>269.30799999999999</v>
      </c>
      <c r="G1842">
        <f>SUMIF(Raw_Data!N:N,Product_Master!A1842,Raw_Data!S:S)</f>
        <v>4</v>
      </c>
      <c r="H1842" s="11">
        <f>SUMIF(Raw_Data!N:N,Product_Master!A1842,Raw_Data!R:R)</f>
        <v>1035.8</v>
      </c>
      <c r="I1842" s="13">
        <f t="shared" si="56"/>
        <v>26</v>
      </c>
      <c r="J1842" t="str">
        <f t="shared" si="57"/>
        <v>Medium</v>
      </c>
    </row>
    <row r="1843" spans="1:10" x14ac:dyDescent="0.3">
      <c r="A1843" t="s">
        <v>10198</v>
      </c>
      <c r="B1843" t="str">
        <f>IFERROR(INDEX(Raw_Data!Q:Q,MATCH(Product_Master!A1843,Raw_Data!N:N,0)),"NOT FOUND")</f>
        <v>Xerox 1955</v>
      </c>
      <c r="C1843" t="str">
        <f>IFERROR(INDEX(Raw_Data!O:O,MATCH(Product_Master!A1843,Raw_Data!N:N,0)),"NOT FOUND")</f>
        <v>Office Supplies</v>
      </c>
      <c r="D1843" t="str">
        <f>IFERROR(INDEX(Raw_Data!P:P,MATCH(Product_Master!A1843,Raw_Data!N:N,0)),"NOT FOUND")</f>
        <v>Paper</v>
      </c>
      <c r="E1843" s="11">
        <f>AVERAGEIF(Raw_Data!N:N,Product_Master!A1843,Raw_Data!R:R)</f>
        <v>91.36</v>
      </c>
      <c r="F1843" s="11">
        <f>AVERAGEIF(Raw_Data!N:N,Product_Master!A1843,Raw_Data!U:U)</f>
        <v>29.692</v>
      </c>
      <c r="G1843">
        <f>SUMIF(Raw_Data!N:N,Product_Master!A1843,Raw_Data!S:S)</f>
        <v>10</v>
      </c>
      <c r="H1843" s="11">
        <f>SUMIF(Raw_Data!N:N,Product_Master!A1843,Raw_Data!R:R)</f>
        <v>182.72</v>
      </c>
      <c r="I1843" s="13">
        <f t="shared" si="56"/>
        <v>32.5</v>
      </c>
      <c r="J1843" t="str">
        <f t="shared" si="57"/>
        <v>Low Performer</v>
      </c>
    </row>
    <row r="1844" spans="1:10" x14ac:dyDescent="0.3">
      <c r="A1844" t="s">
        <v>10227</v>
      </c>
      <c r="B1844" t="str">
        <f>IFERROR(INDEX(Raw_Data!Q:Q,MATCH(Product_Master!A1844,Raw_Data!N:N,0)),"NOT FOUND")</f>
        <v>Snap-A-Way Black Print Carbonless Speed Message, No Reply Area, Duplicate</v>
      </c>
      <c r="C1844" t="str">
        <f>IFERROR(INDEX(Raw_Data!O:O,MATCH(Product_Master!A1844,Raw_Data!N:N,0)),"NOT FOUND")</f>
        <v>Office Supplies</v>
      </c>
      <c r="D1844" t="str">
        <f>IFERROR(INDEX(Raw_Data!P:P,MATCH(Product_Master!A1844,Raw_Data!N:N,0)),"NOT FOUND")</f>
        <v>Paper</v>
      </c>
      <c r="E1844" s="11">
        <f>AVERAGEIF(Raw_Data!N:N,Product_Master!A1844,Raw_Data!R:R)</f>
        <v>93.248000000000005</v>
      </c>
      <c r="F1844" s="11">
        <f>AVERAGEIF(Raw_Data!N:N,Product_Master!A1844,Raw_Data!U:U)</f>
        <v>31.4712</v>
      </c>
      <c r="G1844">
        <f>SUMIF(Raw_Data!N:N,Product_Master!A1844,Raw_Data!S:S)</f>
        <v>4</v>
      </c>
      <c r="H1844" s="11">
        <f>SUMIF(Raw_Data!N:N,Product_Master!A1844,Raw_Data!R:R)</f>
        <v>93.248000000000005</v>
      </c>
      <c r="I1844" s="13">
        <f t="shared" si="56"/>
        <v>33.75</v>
      </c>
      <c r="J1844" t="str">
        <f t="shared" si="57"/>
        <v>Low Performer</v>
      </c>
    </row>
    <row r="1845" spans="1:10" x14ac:dyDescent="0.3">
      <c r="A1845" t="s">
        <v>10264</v>
      </c>
      <c r="B1845" t="str">
        <f>IFERROR(INDEX(Raw_Data!Q:Q,MATCH(Product_Master!A1845,Raw_Data!N:N,0)),"NOT FOUND")</f>
        <v>1/4 Fold Party Design Invitations &amp; White Envelopes, 24 8-1/2" X 11" Cards, 25 Env./Pack</v>
      </c>
      <c r="C1845" t="str">
        <f>IFERROR(INDEX(Raw_Data!O:O,MATCH(Product_Master!A1845,Raw_Data!N:N,0)),"NOT FOUND")</f>
        <v>Office Supplies</v>
      </c>
      <c r="D1845" t="str">
        <f>IFERROR(INDEX(Raw_Data!P:P,MATCH(Product_Master!A1845,Raw_Data!N:N,0)),"NOT FOUND")</f>
        <v>Paper</v>
      </c>
      <c r="E1845" s="11">
        <f>AVERAGEIF(Raw_Data!N:N,Product_Master!A1845,Raw_Data!R:R)</f>
        <v>24.990000000000002</v>
      </c>
      <c r="F1845" s="11">
        <f>AVERAGEIF(Raw_Data!N:N,Product_Master!A1845,Raw_Data!U:U)</f>
        <v>11.35575</v>
      </c>
      <c r="G1845">
        <f>SUMIF(Raw_Data!N:N,Product_Master!A1845,Raw_Data!S:S)</f>
        <v>7</v>
      </c>
      <c r="H1845" s="11">
        <f>SUMIF(Raw_Data!N:N,Product_Master!A1845,Raw_Data!R:R)</f>
        <v>49.980000000000004</v>
      </c>
      <c r="I1845" s="13">
        <f t="shared" si="56"/>
        <v>45.441176470588232</v>
      </c>
      <c r="J1845" t="str">
        <f t="shared" si="57"/>
        <v>Low Performer</v>
      </c>
    </row>
    <row r="1846" spans="1:10" x14ac:dyDescent="0.3">
      <c r="A1846" t="s">
        <v>10293</v>
      </c>
      <c r="B1846" t="str">
        <f>IFERROR(INDEX(Raw_Data!Q:Q,MATCH(Product_Master!A1846,Raw_Data!N:N,0)),"NOT FOUND")</f>
        <v>Hewlett-Packard Deskjet F4180 All-in-One Color Ink-jet - Printer / copier / scanner</v>
      </c>
      <c r="C1846" t="str">
        <f>IFERROR(INDEX(Raw_Data!O:O,MATCH(Product_Master!A1846,Raw_Data!N:N,0)),"NOT FOUND")</f>
        <v>Technology</v>
      </c>
      <c r="D1846" t="str">
        <f>IFERROR(INDEX(Raw_Data!P:P,MATCH(Product_Master!A1846,Raw_Data!N:N,0)),"NOT FOUND")</f>
        <v>Machines</v>
      </c>
      <c r="E1846" s="11">
        <f>AVERAGEIF(Raw_Data!N:N,Product_Master!A1846,Raw_Data!R:R)</f>
        <v>101.994</v>
      </c>
      <c r="F1846" s="11">
        <f>AVERAGEIF(Raw_Data!N:N,Product_Master!A1846,Raw_Data!U:U)</f>
        <v>-71.395799999999994</v>
      </c>
      <c r="G1846">
        <f>SUMIF(Raw_Data!N:N,Product_Master!A1846,Raw_Data!S:S)</f>
        <v>2</v>
      </c>
      <c r="H1846" s="11">
        <f>SUMIF(Raw_Data!N:N,Product_Master!A1846,Raw_Data!R:R)</f>
        <v>101.994</v>
      </c>
      <c r="I1846" s="13">
        <f t="shared" si="56"/>
        <v>-70</v>
      </c>
      <c r="J1846" t="str">
        <f t="shared" si="57"/>
        <v>Low Performer</v>
      </c>
    </row>
    <row r="1847" spans="1:10" x14ac:dyDescent="0.3">
      <c r="A1847" t="s">
        <v>10298</v>
      </c>
      <c r="B1847" t="str">
        <f>IFERROR(INDEX(Raw_Data!Q:Q,MATCH(Product_Master!A1847,Raw_Data!N:N,0)),"NOT FOUND")</f>
        <v>Lexmark 20R1285 X6650 Wireless All-in-One Printer</v>
      </c>
      <c r="C1847" t="str">
        <f>IFERROR(INDEX(Raw_Data!O:O,MATCH(Product_Master!A1847,Raw_Data!N:N,0)),"NOT FOUND")</f>
        <v>Technology</v>
      </c>
      <c r="D1847" t="str">
        <f>IFERROR(INDEX(Raw_Data!P:P,MATCH(Product_Master!A1847,Raw_Data!N:N,0)),"NOT FOUND")</f>
        <v>Machines</v>
      </c>
      <c r="E1847" s="11">
        <f>AVERAGEIF(Raw_Data!N:N,Product_Master!A1847,Raw_Data!R:R)</f>
        <v>300</v>
      </c>
      <c r="F1847" s="11">
        <f>AVERAGEIF(Raw_Data!N:N,Product_Master!A1847,Raw_Data!U:U)</f>
        <v>109.2</v>
      </c>
      <c r="G1847">
        <f>SUMIF(Raw_Data!N:N,Product_Master!A1847,Raw_Data!S:S)</f>
        <v>6</v>
      </c>
      <c r="H1847" s="11">
        <f>SUMIF(Raw_Data!N:N,Product_Master!A1847,Raw_Data!R:R)</f>
        <v>600</v>
      </c>
      <c r="I1847" s="13">
        <f t="shared" si="56"/>
        <v>36.4</v>
      </c>
      <c r="J1847" t="str">
        <f t="shared" si="57"/>
        <v>Medium</v>
      </c>
    </row>
    <row r="1848" spans="1:10" x14ac:dyDescent="0.3">
      <c r="A1848" t="s">
        <v>10325</v>
      </c>
      <c r="B1848" t="str">
        <f>IFERROR(INDEX(Raw_Data!Q:Q,MATCH(Product_Master!A1848,Raw_Data!N:N,0)),"NOT FOUND")</f>
        <v>Nokia Lumia 1020</v>
      </c>
      <c r="C1848" t="str">
        <f>IFERROR(INDEX(Raw_Data!O:O,MATCH(Product_Master!A1848,Raw_Data!N:N,0)),"NOT FOUND")</f>
        <v>Technology</v>
      </c>
      <c r="D1848" t="str">
        <f>IFERROR(INDEX(Raw_Data!P:P,MATCH(Product_Master!A1848,Raw_Data!N:N,0)),"NOT FOUND")</f>
        <v>Phones</v>
      </c>
      <c r="E1848" s="11">
        <f>AVERAGEIF(Raw_Data!N:N,Product_Master!A1848,Raw_Data!R:R)</f>
        <v>1439.9680000000001</v>
      </c>
      <c r="F1848" s="11">
        <f>AVERAGEIF(Raw_Data!N:N,Product_Master!A1848,Raw_Data!U:U)</f>
        <v>143.99680000000001</v>
      </c>
      <c r="G1848">
        <f>SUMIF(Raw_Data!N:N,Product_Master!A1848,Raw_Data!S:S)</f>
        <v>4</v>
      </c>
      <c r="H1848" s="11">
        <f>SUMIF(Raw_Data!N:N,Product_Master!A1848,Raw_Data!R:R)</f>
        <v>1439.9680000000001</v>
      </c>
      <c r="I1848" s="13">
        <f t="shared" si="56"/>
        <v>10</v>
      </c>
      <c r="J1848" t="str">
        <f t="shared" si="57"/>
        <v>High Performer</v>
      </c>
    </row>
    <row r="1849" spans="1:10" x14ac:dyDescent="0.3">
      <c r="A1849" t="s">
        <v>10334</v>
      </c>
      <c r="B1849" t="str">
        <f>IFERROR(INDEX(Raw_Data!Q:Q,MATCH(Product_Master!A1849,Raw_Data!N:N,0)),"NOT FOUND")</f>
        <v>Acme Serrated Blade Letter Opener</v>
      </c>
      <c r="C1849" t="str">
        <f>IFERROR(INDEX(Raw_Data!O:O,MATCH(Product_Master!A1849,Raw_Data!N:N,0)),"NOT FOUND")</f>
        <v>Office Supplies</v>
      </c>
      <c r="D1849" t="str">
        <f>IFERROR(INDEX(Raw_Data!P:P,MATCH(Product_Master!A1849,Raw_Data!N:N,0)),"NOT FOUND")</f>
        <v>Supplies</v>
      </c>
      <c r="E1849" s="11">
        <f>AVERAGEIF(Raw_Data!N:N,Product_Master!A1849,Raw_Data!R:R)</f>
        <v>6.9960000000000004</v>
      </c>
      <c r="F1849" s="11">
        <f>AVERAGEIF(Raw_Data!N:N,Product_Master!A1849,Raw_Data!U:U)</f>
        <v>-0.87449999999999994</v>
      </c>
      <c r="G1849">
        <f>SUMIF(Raw_Data!N:N,Product_Master!A1849,Raw_Data!S:S)</f>
        <v>5</v>
      </c>
      <c r="H1849" s="11">
        <f>SUMIF(Raw_Data!N:N,Product_Master!A1849,Raw_Data!R:R)</f>
        <v>13.992000000000001</v>
      </c>
      <c r="I1849" s="13">
        <f t="shared" si="56"/>
        <v>-12.499999999999998</v>
      </c>
      <c r="J1849" t="str">
        <f t="shared" si="57"/>
        <v>Low Performer</v>
      </c>
    </row>
    <row r="1850" spans="1:10" x14ac:dyDescent="0.3">
      <c r="A1850" t="s">
        <v>10337</v>
      </c>
      <c r="B1850" t="str">
        <f>IFERROR(INDEX(Raw_Data!Q:Q,MATCH(Product_Master!A1850,Raw_Data!N:N,0)),"NOT FOUND")</f>
        <v>Okidata B401 Printer</v>
      </c>
      <c r="C1850" t="str">
        <f>IFERROR(INDEX(Raw_Data!O:O,MATCH(Product_Master!A1850,Raw_Data!N:N,0)),"NOT FOUND")</f>
        <v>Technology</v>
      </c>
      <c r="D1850" t="str">
        <f>IFERROR(INDEX(Raw_Data!P:P,MATCH(Product_Master!A1850,Raw_Data!N:N,0)),"NOT FOUND")</f>
        <v>Machines</v>
      </c>
      <c r="E1850" s="11">
        <f>AVERAGEIF(Raw_Data!N:N,Product_Master!A1850,Raw_Data!R:R)</f>
        <v>179.99100000000001</v>
      </c>
      <c r="F1850" s="11">
        <f>AVERAGEIF(Raw_Data!N:N,Product_Master!A1850,Raw_Data!U:U)</f>
        <v>-251.98740000000001</v>
      </c>
      <c r="G1850">
        <f>SUMIF(Raw_Data!N:N,Product_Master!A1850,Raw_Data!S:S)</f>
        <v>3</v>
      </c>
      <c r="H1850" s="11">
        <f>SUMIF(Raw_Data!N:N,Product_Master!A1850,Raw_Data!R:R)</f>
        <v>179.99100000000001</v>
      </c>
      <c r="I1850" s="13">
        <f t="shared" si="56"/>
        <v>-140</v>
      </c>
      <c r="J1850" t="str">
        <f t="shared" si="57"/>
        <v>Low Performer</v>
      </c>
    </row>
    <row r="1851" spans="1:10" x14ac:dyDescent="0.3">
      <c r="A1851" t="s">
        <v>10441</v>
      </c>
      <c r="B1851" t="str">
        <f>IFERROR(INDEX(Raw_Data!Q:Q,MATCH(Product_Master!A1851,Raw_Data!N:N,0)),"NOT FOUND")</f>
        <v>Xerox Blank Computer Paper</v>
      </c>
      <c r="C1851" t="str">
        <f>IFERROR(INDEX(Raw_Data!O:O,MATCH(Product_Master!A1851,Raw_Data!N:N,0)),"NOT FOUND")</f>
        <v>Office Supplies</v>
      </c>
      <c r="D1851" t="str">
        <f>IFERROR(INDEX(Raw_Data!P:P,MATCH(Product_Master!A1851,Raw_Data!N:N,0)),"NOT FOUND")</f>
        <v>Paper</v>
      </c>
      <c r="E1851" s="11">
        <f>AVERAGEIF(Raw_Data!N:N,Product_Master!A1851,Raw_Data!R:R)</f>
        <v>99.9</v>
      </c>
      <c r="F1851" s="11">
        <f>AVERAGEIF(Raw_Data!N:N,Product_Master!A1851,Raw_Data!U:U)</f>
        <v>46.953000000000003</v>
      </c>
      <c r="G1851">
        <f>SUMIF(Raw_Data!N:N,Product_Master!A1851,Raw_Data!S:S)</f>
        <v>5</v>
      </c>
      <c r="H1851" s="11">
        <f>SUMIF(Raw_Data!N:N,Product_Master!A1851,Raw_Data!R:R)</f>
        <v>99.9</v>
      </c>
      <c r="I1851" s="13">
        <f t="shared" si="56"/>
        <v>47</v>
      </c>
      <c r="J1851" t="str">
        <f t="shared" si="57"/>
        <v>Low Performer</v>
      </c>
    </row>
    <row r="1852" spans="1:10" x14ac:dyDescent="0.3">
      <c r="A1852" t="s">
        <v>10462</v>
      </c>
      <c r="B1852" t="str">
        <f>IFERROR(INDEX(Raw_Data!Q:Q,MATCH(Product_Master!A1852,Raw_Data!N:N,0)),"NOT FOUND")</f>
        <v>4009 Highlighters</v>
      </c>
      <c r="C1852" t="str">
        <f>IFERROR(INDEX(Raw_Data!O:O,MATCH(Product_Master!A1852,Raw_Data!N:N,0)),"NOT FOUND")</f>
        <v>Office Supplies</v>
      </c>
      <c r="D1852" t="str">
        <f>IFERROR(INDEX(Raw_Data!P:P,MATCH(Product_Master!A1852,Raw_Data!N:N,0)),"NOT FOUND")</f>
        <v>Art</v>
      </c>
      <c r="E1852" s="11">
        <f>AVERAGEIF(Raw_Data!N:N,Product_Master!A1852,Raw_Data!R:R)</f>
        <v>8.0399999999999991</v>
      </c>
      <c r="F1852" s="11">
        <f>AVERAGEIF(Raw_Data!N:N,Product_Master!A1852,Raw_Data!U:U)</f>
        <v>2.7336</v>
      </c>
      <c r="G1852">
        <f>SUMIF(Raw_Data!N:N,Product_Master!A1852,Raw_Data!S:S)</f>
        <v>6</v>
      </c>
      <c r="H1852" s="11">
        <f>SUMIF(Raw_Data!N:N,Product_Master!A1852,Raw_Data!R:R)</f>
        <v>8.0399999999999991</v>
      </c>
      <c r="I1852" s="13">
        <f t="shared" si="56"/>
        <v>34</v>
      </c>
      <c r="J1852" t="str">
        <f t="shared" si="57"/>
        <v>Low Performer</v>
      </c>
    </row>
    <row r="1853" spans="1:10" x14ac:dyDescent="0.3">
      <c r="A1853" t="s">
        <v>10479</v>
      </c>
      <c r="B1853" t="str">
        <f>IFERROR(INDEX(Raw_Data!Q:Q,MATCH(Product_Master!A1853,Raw_Data!N:N,0)),"NOT FOUND")</f>
        <v>Global Enterprise Series Seating Low-Back Swivel/Tilt Chairs</v>
      </c>
      <c r="C1853" t="str">
        <f>IFERROR(INDEX(Raw_Data!O:O,MATCH(Product_Master!A1853,Raw_Data!N:N,0)),"NOT FOUND")</f>
        <v>Furniture</v>
      </c>
      <c r="D1853" t="str">
        <f>IFERROR(INDEX(Raw_Data!P:P,MATCH(Product_Master!A1853,Raw_Data!N:N,0)),"NOT FOUND")</f>
        <v>Chairs</v>
      </c>
      <c r="E1853" s="11">
        <f>AVERAGEIF(Raw_Data!N:N,Product_Master!A1853,Raw_Data!R:R)</f>
        <v>207.184</v>
      </c>
      <c r="F1853" s="11">
        <f>AVERAGEIF(Raw_Data!N:N,Product_Master!A1853,Raw_Data!U:U)</f>
        <v>25.898</v>
      </c>
      <c r="G1853">
        <f>SUMIF(Raw_Data!N:N,Product_Master!A1853,Raw_Data!S:S)</f>
        <v>1</v>
      </c>
      <c r="H1853" s="11">
        <f>SUMIF(Raw_Data!N:N,Product_Master!A1853,Raw_Data!R:R)</f>
        <v>207.184</v>
      </c>
      <c r="I1853" s="13">
        <f t="shared" si="56"/>
        <v>12.5</v>
      </c>
      <c r="J1853" t="str">
        <f t="shared" si="57"/>
        <v>Low Performer</v>
      </c>
    </row>
    <row r="1854" spans="1:10" x14ac:dyDescent="0.3">
      <c r="A1854" t="s">
        <v>10497</v>
      </c>
      <c r="B1854" t="str">
        <f>IFERROR(INDEX(Raw_Data!Q:Q,MATCH(Product_Master!A1854,Raw_Data!N:N,0)),"NOT FOUND")</f>
        <v>Self-Adhesive Address Labels for Typewriters with Dispenser Box</v>
      </c>
      <c r="C1854" t="str">
        <f>IFERROR(INDEX(Raw_Data!O:O,MATCH(Product_Master!A1854,Raw_Data!N:N,0)),"NOT FOUND")</f>
        <v>Office Supplies</v>
      </c>
      <c r="D1854" t="str">
        <f>IFERROR(INDEX(Raw_Data!P:P,MATCH(Product_Master!A1854,Raw_Data!N:N,0)),"NOT FOUND")</f>
        <v>Labels</v>
      </c>
      <c r="E1854" s="11">
        <f>AVERAGEIF(Raw_Data!N:N,Product_Master!A1854,Raw_Data!R:R)</f>
        <v>13.284000000000001</v>
      </c>
      <c r="F1854" s="11">
        <f>AVERAGEIF(Raw_Data!N:N,Product_Master!A1854,Raw_Data!U:U)</f>
        <v>4.4833499999999997</v>
      </c>
      <c r="G1854">
        <f>SUMIF(Raw_Data!N:N,Product_Master!A1854,Raw_Data!S:S)</f>
        <v>9</v>
      </c>
      <c r="H1854" s="11">
        <f>SUMIF(Raw_Data!N:N,Product_Master!A1854,Raw_Data!R:R)</f>
        <v>26.568000000000001</v>
      </c>
      <c r="I1854" s="13">
        <f t="shared" si="56"/>
        <v>33.75</v>
      </c>
      <c r="J1854" t="str">
        <f t="shared" si="57"/>
        <v>Low Performer</v>
      </c>
    </row>
    <row r="1855" spans="1:10" x14ac:dyDescent="0.3">
      <c r="A1855" t="s">
        <v>10557</v>
      </c>
      <c r="B1855" t="str">
        <f>IFERROR(INDEX(Raw_Data!Q:Q,MATCH(Product_Master!A1855,Raw_Data!N:N,0)),"NOT FOUND")</f>
        <v>Office Star - Task Chair with Contemporary Loop Arms</v>
      </c>
      <c r="C1855" t="str">
        <f>IFERROR(INDEX(Raw_Data!O:O,MATCH(Product_Master!A1855,Raw_Data!N:N,0)),"NOT FOUND")</f>
        <v>Furniture</v>
      </c>
      <c r="D1855" t="str">
        <f>IFERROR(INDEX(Raw_Data!P:P,MATCH(Product_Master!A1855,Raw_Data!N:N,0)),"NOT FOUND")</f>
        <v>Chairs</v>
      </c>
      <c r="E1855" s="11">
        <f>AVERAGEIF(Raw_Data!N:N,Product_Master!A1855,Raw_Data!R:R)</f>
        <v>300.23400000000004</v>
      </c>
      <c r="F1855" s="11">
        <f>AVERAGEIF(Raw_Data!N:N,Product_Master!A1855,Raw_Data!U:U)</f>
        <v>23.654800000000002</v>
      </c>
      <c r="G1855">
        <f>SUMIF(Raw_Data!N:N,Product_Master!A1855,Raw_Data!S:S)</f>
        <v>8</v>
      </c>
      <c r="H1855" s="11">
        <f>SUMIF(Raw_Data!N:N,Product_Master!A1855,Raw_Data!R:R)</f>
        <v>600.46800000000007</v>
      </c>
      <c r="I1855" s="13">
        <f t="shared" si="56"/>
        <v>7.878787878787878</v>
      </c>
      <c r="J1855" t="str">
        <f t="shared" si="57"/>
        <v>Medium</v>
      </c>
    </row>
    <row r="1856" spans="1:10" x14ac:dyDescent="0.3">
      <c r="A1856" t="s">
        <v>10589</v>
      </c>
      <c r="B1856" t="str">
        <f>IFERROR(INDEX(Raw_Data!Q:Q,MATCH(Product_Master!A1856,Raw_Data!N:N,0)),"NOT FOUND")</f>
        <v>Grip Seal Envelopes</v>
      </c>
      <c r="C1856" t="str">
        <f>IFERROR(INDEX(Raw_Data!O:O,MATCH(Product_Master!A1856,Raw_Data!N:N,0)),"NOT FOUND")</f>
        <v>Office Supplies</v>
      </c>
      <c r="D1856" t="str">
        <f>IFERROR(INDEX(Raw_Data!P:P,MATCH(Product_Master!A1856,Raw_Data!N:N,0)),"NOT FOUND")</f>
        <v>Envelopes</v>
      </c>
      <c r="E1856" s="11">
        <f>AVERAGEIF(Raw_Data!N:N,Product_Master!A1856,Raw_Data!R:R)</f>
        <v>7.0720000000000001</v>
      </c>
      <c r="F1856" s="11">
        <f>AVERAGEIF(Raw_Data!N:N,Product_Master!A1856,Raw_Data!U:U)</f>
        <v>2.3868</v>
      </c>
      <c r="G1856">
        <f>SUMIF(Raw_Data!N:N,Product_Master!A1856,Raw_Data!S:S)</f>
        <v>2</v>
      </c>
      <c r="H1856" s="11">
        <f>SUMIF(Raw_Data!N:N,Product_Master!A1856,Raw_Data!R:R)</f>
        <v>7.0720000000000001</v>
      </c>
      <c r="I1856" s="13">
        <f t="shared" si="56"/>
        <v>33.75</v>
      </c>
      <c r="J1856" t="str">
        <f t="shared" si="57"/>
        <v>Low Performer</v>
      </c>
    </row>
    <row r="1857" spans="1:10" x14ac:dyDescent="0.3">
      <c r="A1857" t="s">
        <v>10642</v>
      </c>
      <c r="B1857" t="str">
        <f>IFERROR(INDEX(Raw_Data!Q:Q,MATCH(Product_Master!A1857,Raw_Data!N:N,0)),"NOT FOUND")</f>
        <v>Penpower WorldCard Pro Card Scanner</v>
      </c>
      <c r="C1857" t="str">
        <f>IFERROR(INDEX(Raw_Data!O:O,MATCH(Product_Master!A1857,Raw_Data!N:N,0)),"NOT FOUND")</f>
        <v>Technology</v>
      </c>
      <c r="D1857" t="str">
        <f>IFERROR(INDEX(Raw_Data!P:P,MATCH(Product_Master!A1857,Raw_Data!N:N,0)),"NOT FOUND")</f>
        <v>Machines</v>
      </c>
      <c r="E1857" s="11">
        <f>AVERAGEIF(Raw_Data!N:N,Product_Master!A1857,Raw_Data!R:R)</f>
        <v>91.474999999999994</v>
      </c>
      <c r="F1857" s="11">
        <f>AVERAGEIF(Raw_Data!N:N,Product_Master!A1857,Raw_Data!U:U)</f>
        <v>-1.8294999999999999</v>
      </c>
      <c r="G1857">
        <f>SUMIF(Raw_Data!N:N,Product_Master!A1857,Raw_Data!S:S)</f>
        <v>1</v>
      </c>
      <c r="H1857" s="11">
        <f>SUMIF(Raw_Data!N:N,Product_Master!A1857,Raw_Data!R:R)</f>
        <v>91.474999999999994</v>
      </c>
      <c r="I1857" s="13">
        <f t="shared" si="56"/>
        <v>-2</v>
      </c>
      <c r="J1857" t="str">
        <f t="shared" si="57"/>
        <v>Low Performer</v>
      </c>
    </row>
    <row r="1858" spans="1:10" x14ac:dyDescent="0.3">
      <c r="A1858" t="s">
        <v>10645</v>
      </c>
      <c r="B1858" t="str">
        <f>IFERROR(INDEX(Raw_Data!Q:Q,MATCH(Product_Master!A1858,Raw_Data!N:N,0)),"NOT FOUND")</f>
        <v>Sony 8GB Class 10 Micro SDHC R40 Memory Card</v>
      </c>
      <c r="C1858" t="str">
        <f>IFERROR(INDEX(Raw_Data!O:O,MATCH(Product_Master!A1858,Raw_Data!N:N,0)),"NOT FOUND")</f>
        <v>Technology</v>
      </c>
      <c r="D1858" t="str">
        <f>IFERROR(INDEX(Raw_Data!P:P,MATCH(Product_Master!A1858,Raw_Data!N:N,0)),"NOT FOUND")</f>
        <v>Accessories</v>
      </c>
      <c r="E1858" s="11">
        <f>AVERAGEIF(Raw_Data!N:N,Product_Master!A1858,Raw_Data!R:R)</f>
        <v>27.192</v>
      </c>
      <c r="F1858" s="11">
        <f>AVERAGEIF(Raw_Data!N:N,Product_Master!A1858,Raw_Data!U:U)</f>
        <v>0.33989999999999998</v>
      </c>
      <c r="G1858">
        <f>SUMIF(Raw_Data!N:N,Product_Master!A1858,Raw_Data!S:S)</f>
        <v>3</v>
      </c>
      <c r="H1858" s="11">
        <f>SUMIF(Raw_Data!N:N,Product_Master!A1858,Raw_Data!R:R)</f>
        <v>27.192</v>
      </c>
      <c r="I1858" s="13">
        <f t="shared" si="56"/>
        <v>1.25</v>
      </c>
      <c r="J1858" t="str">
        <f t="shared" si="57"/>
        <v>Low Performer</v>
      </c>
    </row>
    <row r="1859" spans="1:10" x14ac:dyDescent="0.3">
      <c r="A1859" t="s">
        <v>10686</v>
      </c>
      <c r="B1859" t="str">
        <f>IFERROR(INDEX(Raw_Data!Q:Q,MATCH(Product_Master!A1859,Raw_Data!N:N,0)),"NOT FOUND")</f>
        <v>RCA ViSYS 25425RE1 Corded phone</v>
      </c>
      <c r="C1859" t="str">
        <f>IFERROR(INDEX(Raw_Data!O:O,MATCH(Product_Master!A1859,Raw_Data!N:N,0)),"NOT FOUND")</f>
        <v>Technology</v>
      </c>
      <c r="D1859" t="str">
        <f>IFERROR(INDEX(Raw_Data!P:P,MATCH(Product_Master!A1859,Raw_Data!N:N,0)),"NOT FOUND")</f>
        <v>Phones</v>
      </c>
      <c r="E1859" s="11">
        <f>AVERAGEIF(Raw_Data!N:N,Product_Master!A1859,Raw_Data!R:R)</f>
        <v>323.976</v>
      </c>
      <c r="F1859" s="11">
        <f>AVERAGEIF(Raw_Data!N:N,Product_Master!A1859,Raw_Data!U:U)</f>
        <v>36.447299999999998</v>
      </c>
      <c r="G1859">
        <f>SUMIF(Raw_Data!N:N,Product_Master!A1859,Raw_Data!S:S)</f>
        <v>3</v>
      </c>
      <c r="H1859" s="11">
        <f>SUMIF(Raw_Data!N:N,Product_Master!A1859,Raw_Data!R:R)</f>
        <v>323.976</v>
      </c>
      <c r="I1859" s="13">
        <f t="shared" ref="I1859:I1863" si="58">IF(E1859&gt;0,(F1859/E1859)*100,0)</f>
        <v>11.249999999999998</v>
      </c>
      <c r="J1859" t="str">
        <f t="shared" ref="J1859:J1863" si="59">IF(H1859&gt;=1234,"High Performer",IF(H1859&gt;=295,"Medium","Low Performer"))</f>
        <v>Medium</v>
      </c>
    </row>
    <row r="1860" spans="1:10" x14ac:dyDescent="0.3">
      <c r="A1860" t="s">
        <v>10710</v>
      </c>
      <c r="B1860" t="str">
        <f>IFERROR(INDEX(Raw_Data!Q:Q,MATCH(Product_Master!A1860,Raw_Data!N:N,0)),"NOT FOUND")</f>
        <v>Cisco 8961 IP Phone Charcoal</v>
      </c>
      <c r="C1860" t="str">
        <f>IFERROR(INDEX(Raw_Data!O:O,MATCH(Product_Master!A1860,Raw_Data!N:N,0)),"NOT FOUND")</f>
        <v>Technology</v>
      </c>
      <c r="D1860" t="str">
        <f>IFERROR(INDEX(Raw_Data!P:P,MATCH(Product_Master!A1860,Raw_Data!N:N,0)),"NOT FOUND")</f>
        <v>Machines</v>
      </c>
      <c r="E1860" s="11">
        <f>AVERAGEIF(Raw_Data!N:N,Product_Master!A1860,Raw_Data!R:R)</f>
        <v>224.93700000000001</v>
      </c>
      <c r="F1860" s="11">
        <f>AVERAGEIF(Raw_Data!N:N,Product_Master!A1860,Raw_Data!U:U)</f>
        <v>-164.9538</v>
      </c>
      <c r="G1860">
        <f>SUMIF(Raw_Data!N:N,Product_Master!A1860,Raw_Data!S:S)</f>
        <v>3</v>
      </c>
      <c r="H1860" s="11">
        <f>SUMIF(Raw_Data!N:N,Product_Master!A1860,Raw_Data!R:R)</f>
        <v>224.93700000000001</v>
      </c>
      <c r="I1860" s="13">
        <f t="shared" si="58"/>
        <v>-73.333333333333329</v>
      </c>
      <c r="J1860" t="str">
        <f t="shared" si="59"/>
        <v>Low Performer</v>
      </c>
    </row>
    <row r="1861" spans="1:10" x14ac:dyDescent="0.3">
      <c r="A1861" t="s">
        <v>10737</v>
      </c>
      <c r="B1861" t="str">
        <f>IFERROR(INDEX(Raw_Data!Q:Q,MATCH(Product_Master!A1861,Raw_Data!N:N,0)),"NOT FOUND")</f>
        <v>Eureka Hand Vacuum, Bagless</v>
      </c>
      <c r="C1861" t="str">
        <f>IFERROR(INDEX(Raw_Data!O:O,MATCH(Product_Master!A1861,Raw_Data!N:N,0)),"NOT FOUND")</f>
        <v>Office Supplies</v>
      </c>
      <c r="D1861" t="str">
        <f>IFERROR(INDEX(Raw_Data!P:P,MATCH(Product_Master!A1861,Raw_Data!N:N,0)),"NOT FOUND")</f>
        <v>Appliances</v>
      </c>
      <c r="E1861" s="11">
        <f>AVERAGEIF(Raw_Data!N:N,Product_Master!A1861,Raw_Data!R:R)</f>
        <v>197.72</v>
      </c>
      <c r="F1861" s="11">
        <f>AVERAGEIF(Raw_Data!N:N,Product_Master!A1861,Raw_Data!U:U)</f>
        <v>55.361600000000003</v>
      </c>
      <c r="G1861">
        <f>SUMIF(Raw_Data!N:N,Product_Master!A1861,Raw_Data!S:S)</f>
        <v>4</v>
      </c>
      <c r="H1861" s="11">
        <f>SUMIF(Raw_Data!N:N,Product_Master!A1861,Raw_Data!R:R)</f>
        <v>197.72</v>
      </c>
      <c r="I1861" s="13">
        <f t="shared" si="58"/>
        <v>28.000000000000004</v>
      </c>
      <c r="J1861" t="str">
        <f t="shared" si="59"/>
        <v>Low Performer</v>
      </c>
    </row>
    <row r="1862" spans="1:10" x14ac:dyDescent="0.3">
      <c r="A1862" t="s">
        <v>10776</v>
      </c>
      <c r="B1862" t="str">
        <f>IFERROR(INDEX(Raw_Data!Q:Q,MATCH(Product_Master!A1862,Raw_Data!N:N,0)),"NOT FOUND")</f>
        <v>LG G2</v>
      </c>
      <c r="C1862" t="str">
        <f>IFERROR(INDEX(Raw_Data!O:O,MATCH(Product_Master!A1862,Raw_Data!N:N,0)),"NOT FOUND")</f>
        <v>Technology</v>
      </c>
      <c r="D1862" t="str">
        <f>IFERROR(INDEX(Raw_Data!P:P,MATCH(Product_Master!A1862,Raw_Data!N:N,0)),"NOT FOUND")</f>
        <v>Phones</v>
      </c>
      <c r="E1862" s="11">
        <f>AVERAGEIF(Raw_Data!N:N,Product_Master!A1862,Raw_Data!R:R)</f>
        <v>1499.97</v>
      </c>
      <c r="F1862" s="11">
        <f>AVERAGEIF(Raw_Data!N:N,Product_Master!A1862,Raw_Data!U:U)</f>
        <v>-374.99250000000001</v>
      </c>
      <c r="G1862">
        <f>SUMIF(Raw_Data!N:N,Product_Master!A1862,Raw_Data!S:S)</f>
        <v>5</v>
      </c>
      <c r="H1862" s="11">
        <f>SUMIF(Raw_Data!N:N,Product_Master!A1862,Raw_Data!R:R)</f>
        <v>1499.97</v>
      </c>
      <c r="I1862" s="13">
        <f t="shared" si="58"/>
        <v>-25</v>
      </c>
      <c r="J1862" t="str">
        <f t="shared" si="59"/>
        <v>High Performer</v>
      </c>
    </row>
    <row r="1863" spans="1:10" x14ac:dyDescent="0.3">
      <c r="A1863" t="s">
        <v>10909</v>
      </c>
      <c r="B1863" t="str">
        <f>IFERROR(INDEX(Raw_Data!Q:Q,MATCH(Product_Master!A1863,Raw_Data!N:N,0)),"NOT FOUND")</f>
        <v>Eldon Jumbo ProFile Portable File Boxes Graphite/Black</v>
      </c>
      <c r="C1863" t="str">
        <f>IFERROR(INDEX(Raw_Data!O:O,MATCH(Product_Master!A1863,Raw_Data!N:N,0)),"NOT FOUND")</f>
        <v>Office Supplies</v>
      </c>
      <c r="D1863" t="str">
        <f>IFERROR(INDEX(Raw_Data!P:P,MATCH(Product_Master!A1863,Raw_Data!N:N,0)),"NOT FOUND")</f>
        <v>Storage</v>
      </c>
      <c r="E1863" s="11">
        <f>AVERAGEIF(Raw_Data!N:N,Product_Master!A1863,Raw_Data!R:R)</f>
        <v>36.744</v>
      </c>
      <c r="F1863" s="11">
        <f>AVERAGEIF(Raw_Data!N:N,Product_Master!A1863,Raw_Data!U:U)</f>
        <v>3.6743999999999999</v>
      </c>
      <c r="G1863">
        <f>SUMIF(Raw_Data!N:N,Product_Master!A1863,Raw_Data!S:S)</f>
        <v>3</v>
      </c>
      <c r="H1863" s="11">
        <f>SUMIF(Raw_Data!N:N,Product_Master!A1863,Raw_Data!R:R)</f>
        <v>36.744</v>
      </c>
      <c r="I1863" s="13">
        <f t="shared" si="58"/>
        <v>10</v>
      </c>
      <c r="J1863" t="str">
        <f t="shared" si="59"/>
        <v>Low Performer</v>
      </c>
    </row>
  </sheetData>
  <conditionalFormatting sqref="J1:J1048576">
    <cfRule type="containsText" dxfId="7" priority="1" operator="containsText" text="High Performer">
      <formula>NOT(ISERROR(SEARCH("High Performer",J1)))</formula>
    </cfRule>
    <cfRule type="containsText" dxfId="6" priority="2" operator="containsText" text="Medium">
      <formula>NOT(ISERROR(SEARCH("Medium",J1)))</formula>
    </cfRule>
    <cfRule type="containsText" dxfId="5" priority="3" operator="containsText" text="Medium ">
      <formula>NOT(ISERROR(SEARCH("Medium ",J1)))</formula>
    </cfRule>
    <cfRule type="containsText" dxfId="4" priority="4" operator="containsText" text="Low Performer">
      <formula>NOT(ISERROR(SEARCH("Low Performer",J1)))</formula>
    </cfRule>
    <cfRule type="containsText" dxfId="3" priority="5" operator="containsText" text="Medium Performer">
      <formula>NOT(ISERROR(SEARCH("Medium Performer",J1)))</formula>
    </cfRule>
    <cfRule type="containsText" dxfId="2" priority="6" operator="containsText" text="Medium Performer">
      <formula>NOT(ISERROR(SEARCH("Medium Performer",J1)))</formula>
    </cfRule>
    <cfRule type="expression" dxfId="1" priority="7">
      <formula>$J2="Medium Performer"</formula>
    </cfRule>
    <cfRule type="expression" dxfId="0" priority="8">
      <formula>$J2="High Performer"</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45A89-FF08-43F3-80CB-5E5738652E76}">
  <dimension ref="A3:B7"/>
  <sheetViews>
    <sheetView showGridLines="0" workbookViewId="0">
      <selection activeCell="A5" sqref="A5"/>
    </sheetView>
  </sheetViews>
  <sheetFormatPr defaultRowHeight="14.4" x14ac:dyDescent="0.3"/>
  <cols>
    <col min="1" max="1" width="13.109375" bestFit="1" customWidth="1"/>
    <col min="2" max="2" width="11.6640625" bestFit="1" customWidth="1"/>
  </cols>
  <sheetData>
    <row r="3" spans="1:2" x14ac:dyDescent="0.3">
      <c r="A3" s="63" t="s">
        <v>11017</v>
      </c>
      <c r="B3" t="s">
        <v>11019</v>
      </c>
    </row>
    <row r="4" spans="1:2" x14ac:dyDescent="0.3">
      <c r="A4" s="64" t="s">
        <v>31</v>
      </c>
      <c r="B4" s="65">
        <v>741999.79529999977</v>
      </c>
    </row>
    <row r="5" spans="1:2" x14ac:dyDescent="0.3">
      <c r="A5" s="64" t="s">
        <v>45</v>
      </c>
      <c r="B5" s="65">
        <v>719047.03200000292</v>
      </c>
    </row>
    <row r="6" spans="1:2" x14ac:dyDescent="0.3">
      <c r="A6" s="64" t="s">
        <v>70</v>
      </c>
      <c r="B6" s="65">
        <v>836154.03299999656</v>
      </c>
    </row>
    <row r="7" spans="1:2" x14ac:dyDescent="0.3">
      <c r="A7" s="64" t="s">
        <v>11018</v>
      </c>
      <c r="B7" s="65">
        <v>2297200.8602999994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E304F-E803-44F3-B32D-6D87F2DC67DE}">
  <dimension ref="A3:D8"/>
  <sheetViews>
    <sheetView showGridLines="0" workbookViewId="0">
      <selection activeCell="O13" sqref="O13"/>
    </sheetView>
  </sheetViews>
  <sheetFormatPr defaultRowHeight="14.4" x14ac:dyDescent="0.3"/>
  <cols>
    <col min="1" max="1" width="12.5546875" bestFit="1" customWidth="1"/>
    <col min="2" max="2" width="11.6640625" bestFit="1" customWidth="1"/>
    <col min="3" max="3" width="6.5546875" bestFit="1" customWidth="1"/>
    <col min="4" max="4" width="13.109375" bestFit="1" customWidth="1"/>
  </cols>
  <sheetData>
    <row r="3" spans="1:4" x14ac:dyDescent="0.3">
      <c r="A3" s="63" t="s">
        <v>11017</v>
      </c>
      <c r="B3" t="s">
        <v>11019</v>
      </c>
      <c r="C3" t="s">
        <v>10979</v>
      </c>
      <c r="D3" t="s">
        <v>11020</v>
      </c>
    </row>
    <row r="4" spans="1:4" x14ac:dyDescent="0.3">
      <c r="A4" s="64" t="s">
        <v>104</v>
      </c>
      <c r="B4" s="65">
        <v>501239.89080000052</v>
      </c>
      <c r="C4">
        <v>2323</v>
      </c>
      <c r="D4" s="5">
        <v>39706.362499999981</v>
      </c>
    </row>
    <row r="5" spans="1:4" x14ac:dyDescent="0.3">
      <c r="A5" s="64" t="s">
        <v>147</v>
      </c>
      <c r="B5" s="65">
        <v>678781.2399999979</v>
      </c>
      <c r="C5">
        <v>2848</v>
      </c>
      <c r="D5" s="5">
        <v>91522.780000000261</v>
      </c>
    </row>
    <row r="6" spans="1:4" x14ac:dyDescent="0.3">
      <c r="A6" s="64" t="s">
        <v>29</v>
      </c>
      <c r="B6" s="65">
        <v>391721.90500000032</v>
      </c>
      <c r="C6">
        <v>1620</v>
      </c>
      <c r="D6" s="5">
        <v>46749.430300000065</v>
      </c>
    </row>
    <row r="7" spans="1:4" x14ac:dyDescent="0.3">
      <c r="A7" s="64" t="s">
        <v>43</v>
      </c>
      <c r="B7" s="65">
        <v>725457.82450000057</v>
      </c>
      <c r="C7">
        <v>3203</v>
      </c>
      <c r="D7" s="5">
        <v>108418.44890000018</v>
      </c>
    </row>
    <row r="8" spans="1:4" x14ac:dyDescent="0.3">
      <c r="A8" s="64" t="s">
        <v>11018</v>
      </c>
      <c r="B8" s="65">
        <v>2297200.8602999505</v>
      </c>
      <c r="C8">
        <v>9994</v>
      </c>
      <c r="D8" s="5">
        <v>286397.02170000033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1A877-EC01-4CBB-B055-F86DA3130685}">
  <dimension ref="A3:C8"/>
  <sheetViews>
    <sheetView showGridLines="0" workbookViewId="0">
      <selection activeCell="A4" sqref="A4:A7"/>
    </sheetView>
  </sheetViews>
  <sheetFormatPr defaultRowHeight="14.4" x14ac:dyDescent="0.3"/>
  <cols>
    <col min="1" max="1" width="12.5546875" bestFit="1" customWidth="1"/>
    <col min="2" max="2" width="14.109375" bestFit="1" customWidth="1"/>
    <col min="3" max="3" width="13.109375" bestFit="1" customWidth="1"/>
  </cols>
  <sheetData>
    <row r="3" spans="1:3" x14ac:dyDescent="0.3">
      <c r="A3" s="63" t="s">
        <v>11017</v>
      </c>
      <c r="B3" t="s">
        <v>11019</v>
      </c>
      <c r="C3" t="s">
        <v>11020</v>
      </c>
    </row>
    <row r="4" spans="1:3" x14ac:dyDescent="0.3">
      <c r="A4" s="64" t="s">
        <v>11021</v>
      </c>
      <c r="B4" s="5">
        <v>484247.4981000009</v>
      </c>
      <c r="C4" s="5">
        <v>49543.97410000005</v>
      </c>
    </row>
    <row r="5" spans="1:3" x14ac:dyDescent="0.3">
      <c r="A5" s="64" t="s">
        <v>11022</v>
      </c>
      <c r="B5" s="5">
        <v>470532.50899999985</v>
      </c>
      <c r="C5" s="5">
        <v>61618.60370000008</v>
      </c>
    </row>
    <row r="6" spans="1:3" x14ac:dyDescent="0.3">
      <c r="A6" s="64" t="s">
        <v>11023</v>
      </c>
      <c r="B6" s="5">
        <v>609205.59800000081</v>
      </c>
      <c r="C6" s="5">
        <v>81795.174300000173</v>
      </c>
    </row>
    <row r="7" spans="1:3" x14ac:dyDescent="0.3">
      <c r="A7" s="64" t="s">
        <v>11024</v>
      </c>
      <c r="B7" s="5">
        <v>733215.2551999999</v>
      </c>
      <c r="C7" s="5">
        <v>93439.269599999985</v>
      </c>
    </row>
    <row r="8" spans="1:3" x14ac:dyDescent="0.3">
      <c r="A8" s="64" t="s">
        <v>11018</v>
      </c>
      <c r="B8" s="5">
        <v>2297200.8603000017</v>
      </c>
      <c r="C8" s="5">
        <v>286397.02170000027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24FEA-4AB5-4712-A64D-0817F605C73B}">
  <dimension ref="A3:B14"/>
  <sheetViews>
    <sheetView showGridLines="0" workbookViewId="0">
      <selection activeCell="A10" sqref="A4:A13"/>
    </sheetView>
  </sheetViews>
  <sheetFormatPr defaultRowHeight="14.4" x14ac:dyDescent="0.3"/>
  <cols>
    <col min="1" max="1" width="12.5546875" bestFit="1" customWidth="1"/>
    <col min="2" max="2" width="14.109375" bestFit="1" customWidth="1"/>
    <col min="3" max="4" width="13.109375" bestFit="1" customWidth="1"/>
  </cols>
  <sheetData>
    <row r="3" spans="1:2" x14ac:dyDescent="0.3">
      <c r="A3" s="63" t="s">
        <v>11017</v>
      </c>
      <c r="B3" t="s">
        <v>11019</v>
      </c>
    </row>
    <row r="4" spans="1:2" x14ac:dyDescent="0.3">
      <c r="A4" s="64" t="s">
        <v>160</v>
      </c>
      <c r="B4" s="5">
        <v>167380.31800000009</v>
      </c>
    </row>
    <row r="5" spans="1:2" x14ac:dyDescent="0.3">
      <c r="A5" s="64" t="s">
        <v>77</v>
      </c>
      <c r="B5" s="5">
        <v>107532.16099999999</v>
      </c>
    </row>
    <row r="6" spans="1:2" x14ac:dyDescent="0.3">
      <c r="A6" s="64" t="s">
        <v>74</v>
      </c>
      <c r="B6" s="5">
        <v>203412.73300000009</v>
      </c>
    </row>
    <row r="7" spans="1:2" x14ac:dyDescent="0.3">
      <c r="A7" s="64" t="s">
        <v>32</v>
      </c>
      <c r="B7" s="5">
        <v>114879.99629999997</v>
      </c>
    </row>
    <row r="8" spans="1:2" x14ac:dyDescent="0.3">
      <c r="A8" s="64" t="s">
        <v>35</v>
      </c>
      <c r="B8" s="5">
        <v>328449.10300000076</v>
      </c>
    </row>
    <row r="9" spans="1:2" x14ac:dyDescent="0.3">
      <c r="A9" s="64" t="s">
        <v>1218</v>
      </c>
      <c r="B9" s="5">
        <v>149528.02999999994</v>
      </c>
    </row>
    <row r="10" spans="1:2" x14ac:dyDescent="0.3">
      <c r="A10" s="64" t="s">
        <v>683</v>
      </c>
      <c r="B10" s="5">
        <v>189238.63099999996</v>
      </c>
    </row>
    <row r="11" spans="1:2" x14ac:dyDescent="0.3">
      <c r="A11" s="64" t="s">
        <v>71</v>
      </c>
      <c r="B11" s="5">
        <v>330007.05400000012</v>
      </c>
    </row>
    <row r="12" spans="1:2" x14ac:dyDescent="0.3">
      <c r="A12" s="64" t="s">
        <v>58</v>
      </c>
      <c r="B12" s="5">
        <v>223843.60800000012</v>
      </c>
    </row>
    <row r="13" spans="1:2" x14ac:dyDescent="0.3">
      <c r="A13" s="64" t="s">
        <v>55</v>
      </c>
      <c r="B13" s="5">
        <v>206965.53200000009</v>
      </c>
    </row>
    <row r="14" spans="1:2" x14ac:dyDescent="0.3">
      <c r="A14" s="64" t="s">
        <v>11018</v>
      </c>
      <c r="B14" s="5">
        <v>2021237.1663000011</v>
      </c>
    </row>
  </sheetData>
  <sortState xmlns:xlrd2="http://schemas.microsoft.com/office/spreadsheetml/2017/richdata2" columnSort="1" ref="A3:D7">
    <sortCondition descending="1" ref="B3"/>
  </sortState>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57B96-1723-48D2-87BC-A7A4EBDA888D}">
  <dimension ref="A3:C7"/>
  <sheetViews>
    <sheetView workbookViewId="0">
      <selection activeCell="B5" sqref="B5"/>
    </sheetView>
  </sheetViews>
  <sheetFormatPr defaultRowHeight="14.4" x14ac:dyDescent="0.3"/>
  <cols>
    <col min="1" max="1" width="12.5546875" bestFit="1" customWidth="1"/>
    <col min="2" max="2" width="14.109375" bestFit="1" customWidth="1"/>
    <col min="3" max="4" width="13.109375" bestFit="1" customWidth="1"/>
    <col min="5" max="5" width="12.109375" bestFit="1" customWidth="1"/>
    <col min="6" max="6" width="13.5546875" bestFit="1" customWidth="1"/>
    <col min="7" max="7" width="13.109375" bestFit="1" customWidth="1"/>
    <col min="8" max="8" width="16.44140625" bestFit="1" customWidth="1"/>
    <col min="9" max="9" width="16.88671875" bestFit="1" customWidth="1"/>
  </cols>
  <sheetData>
    <row r="3" spans="1:3" x14ac:dyDescent="0.3">
      <c r="A3" s="63" t="s">
        <v>11017</v>
      </c>
      <c r="B3" t="s">
        <v>11019</v>
      </c>
      <c r="C3" t="s">
        <v>11020</v>
      </c>
    </row>
    <row r="4" spans="1:3" x14ac:dyDescent="0.3">
      <c r="A4" s="64" t="s">
        <v>25</v>
      </c>
      <c r="B4" s="5">
        <v>1161401.3449999888</v>
      </c>
      <c r="C4" s="5">
        <v>134119.20919999972</v>
      </c>
    </row>
    <row r="5" spans="1:3" x14ac:dyDescent="0.3">
      <c r="A5" s="64" t="s">
        <v>40</v>
      </c>
      <c r="B5" s="5">
        <v>706146.36680000008</v>
      </c>
      <c r="C5" s="5">
        <v>91979.134000000209</v>
      </c>
    </row>
    <row r="6" spans="1:3" x14ac:dyDescent="0.3">
      <c r="A6" s="64" t="s">
        <v>101</v>
      </c>
      <c r="B6" s="5">
        <v>429653.1485000003</v>
      </c>
      <c r="C6" s="5">
        <v>60298.678500000075</v>
      </c>
    </row>
    <row r="7" spans="1:3" x14ac:dyDescent="0.3">
      <c r="A7" s="64" t="s">
        <v>11018</v>
      </c>
      <c r="B7" s="5">
        <v>2297200.8602999891</v>
      </c>
      <c r="C7" s="5">
        <v>286397.02170000004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35B10-3F80-48B7-AC2A-F40135A69729}">
  <dimension ref="A1:Z9995"/>
  <sheetViews>
    <sheetView workbookViewId="0">
      <pane ySplit="1" topLeftCell="A2" activePane="bottomLeft" state="frozen"/>
      <selection pane="bottomLeft" activeCell="Q9983" sqref="Q9983"/>
    </sheetView>
  </sheetViews>
  <sheetFormatPr defaultRowHeight="14.4" x14ac:dyDescent="0.3"/>
  <cols>
    <col min="1" max="1" width="6.88671875" bestFit="1" customWidth="1"/>
    <col min="2" max="2" width="14.6640625" bestFit="1" customWidth="1"/>
    <col min="3" max="3" width="16.77734375" style="1" bestFit="1" customWidth="1"/>
    <col min="4" max="4" width="10.5546875" bestFit="1" customWidth="1"/>
    <col min="5" max="5" width="12.77734375" bestFit="1" customWidth="1"/>
    <col min="6" max="6" width="11.109375" bestFit="1" customWidth="1"/>
    <col min="7" max="7" width="20.44140625" bestFit="1" customWidth="1"/>
    <col min="8" max="8" width="11.33203125" bestFit="1" customWidth="1"/>
    <col min="9" max="9" width="11.88671875" bestFit="1" customWidth="1"/>
    <col min="10" max="11" width="17.33203125" bestFit="1" customWidth="1"/>
    <col min="12" max="12" width="10.6640625" bestFit="1" customWidth="1"/>
    <col min="13" max="13" width="6.88671875" bestFit="1" customWidth="1"/>
    <col min="14" max="14" width="16.33203125" bestFit="1" customWidth="1"/>
    <col min="15" max="15" width="13.109375" bestFit="1" customWidth="1"/>
    <col min="16" max="16" width="11.88671875" bestFit="1" customWidth="1"/>
    <col min="17" max="17" width="108.88671875" bestFit="1" customWidth="1"/>
    <col min="18" max="18" width="11.33203125" style="5" bestFit="1" customWidth="1"/>
    <col min="19" max="19" width="8" bestFit="1" customWidth="1"/>
    <col min="20" max="20" width="8.109375" style="7" bestFit="1" customWidth="1"/>
    <col min="21" max="21" width="11" style="5" bestFit="1" customWidth="1"/>
    <col min="25" max="25" width="12.21875" bestFit="1" customWidth="1"/>
    <col min="26" max="26" width="11.109375" bestFit="1" customWidth="1"/>
  </cols>
  <sheetData>
    <row r="1" spans="1:26" s="2" customFormat="1" x14ac:dyDescent="0.3">
      <c r="A1" s="2" t="s">
        <v>0</v>
      </c>
      <c r="B1" s="2" t="s">
        <v>1</v>
      </c>
      <c r="C1" s="3" t="s">
        <v>2</v>
      </c>
      <c r="D1" s="2" t="s">
        <v>3</v>
      </c>
      <c r="E1" s="2" t="s">
        <v>4</v>
      </c>
      <c r="F1" s="2" t="s">
        <v>5</v>
      </c>
      <c r="G1" s="2" t="s">
        <v>6</v>
      </c>
      <c r="H1" s="2" t="s">
        <v>7</v>
      </c>
      <c r="I1" s="2" t="s">
        <v>8</v>
      </c>
      <c r="J1" s="2" t="s">
        <v>9</v>
      </c>
      <c r="K1" s="2" t="s">
        <v>10</v>
      </c>
      <c r="L1" s="2" t="s">
        <v>11</v>
      </c>
      <c r="M1" s="2" t="s">
        <v>12</v>
      </c>
      <c r="N1" s="2" t="s">
        <v>13</v>
      </c>
      <c r="O1" s="2" t="s">
        <v>14</v>
      </c>
      <c r="P1" s="2" t="s">
        <v>15</v>
      </c>
      <c r="Q1" s="2" t="s">
        <v>16</v>
      </c>
      <c r="R1" s="4" t="s">
        <v>17</v>
      </c>
      <c r="S1" s="2" t="s">
        <v>18</v>
      </c>
      <c r="T1" s="6" t="s">
        <v>19</v>
      </c>
      <c r="U1" s="4" t="s">
        <v>20</v>
      </c>
      <c r="V1" s="2" t="s">
        <v>10999</v>
      </c>
      <c r="W1" s="2" t="s">
        <v>11000</v>
      </c>
      <c r="X1" s="2" t="s">
        <v>11001</v>
      </c>
      <c r="Y1" s="2" t="s">
        <v>11002</v>
      </c>
      <c r="Z1" s="2" t="s">
        <v>11003</v>
      </c>
    </row>
    <row r="2" spans="1:26"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5">
        <v>261.95999999999998</v>
      </c>
      <c r="S2">
        <v>2</v>
      </c>
      <c r="T2" s="7">
        <v>0</v>
      </c>
      <c r="U2" s="5">
        <v>41.913600000000002</v>
      </c>
      <c r="V2">
        <f>MONTH(C2)</f>
        <v>11</v>
      </c>
      <c r="W2">
        <f>ROUNDUP(MONTH(C2)/3,0)</f>
        <v>4</v>
      </c>
      <c r="X2">
        <f>YEAR(C2)</f>
        <v>2016</v>
      </c>
      <c r="Y2" t="str">
        <f>TEXT(C2,"MMM")</f>
        <v>Nov</v>
      </c>
      <c r="Z2" t="str">
        <f>TEXT(C2,"YYYY-MM")</f>
        <v>2016-11</v>
      </c>
    </row>
    <row r="3" spans="1:26"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5">
        <v>731.94</v>
      </c>
      <c r="S3">
        <v>3</v>
      </c>
      <c r="T3" s="7">
        <v>0</v>
      </c>
      <c r="U3" s="5">
        <v>219.58199999999999</v>
      </c>
      <c r="V3">
        <f t="shared" ref="V3:V66" si="0">MONTH(C3)</f>
        <v>11</v>
      </c>
      <c r="W3">
        <f t="shared" ref="W3:W66" si="1">ROUNDUP(MONTH(C3)/3,0)</f>
        <v>4</v>
      </c>
      <c r="X3">
        <f t="shared" ref="X3:X66" si="2">YEAR(C3)</f>
        <v>2016</v>
      </c>
      <c r="Y3" t="str">
        <f t="shared" ref="Y3:Y66" si="3">TEXT(C3,"MMM")</f>
        <v>Nov</v>
      </c>
      <c r="Z3" t="str">
        <f t="shared" ref="Z3:Z66" si="4">TEXT(C3,"YYYY-MM")</f>
        <v>2016-11</v>
      </c>
    </row>
    <row r="4" spans="1:26"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5">
        <v>14.62</v>
      </c>
      <c r="S4">
        <v>2</v>
      </c>
      <c r="T4" s="7">
        <v>0</v>
      </c>
      <c r="U4" s="5">
        <v>6.8714000000000004</v>
      </c>
      <c r="V4">
        <f t="shared" si="0"/>
        <v>6</v>
      </c>
      <c r="W4">
        <f t="shared" si="1"/>
        <v>2</v>
      </c>
      <c r="X4">
        <f t="shared" si="2"/>
        <v>2016</v>
      </c>
      <c r="Y4" t="str">
        <f t="shared" si="3"/>
        <v>Jun</v>
      </c>
      <c r="Z4" t="str">
        <f t="shared" si="4"/>
        <v>2016-06</v>
      </c>
    </row>
    <row r="5" spans="1:26"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5">
        <v>957.57749999999999</v>
      </c>
      <c r="S5">
        <v>5</v>
      </c>
      <c r="T5" s="7">
        <v>0.45</v>
      </c>
      <c r="U5" s="5">
        <v>-383.03100000000001</v>
      </c>
      <c r="V5">
        <f t="shared" si="0"/>
        <v>10</v>
      </c>
      <c r="W5">
        <f t="shared" si="1"/>
        <v>4</v>
      </c>
      <c r="X5">
        <f t="shared" si="2"/>
        <v>2015</v>
      </c>
      <c r="Y5" t="str">
        <f t="shared" si="3"/>
        <v>Oct</v>
      </c>
      <c r="Z5" t="str">
        <f t="shared" si="4"/>
        <v>2015-10</v>
      </c>
    </row>
    <row r="6" spans="1:26"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5">
        <v>22.367999999999999</v>
      </c>
      <c r="S6">
        <v>2</v>
      </c>
      <c r="T6" s="7">
        <v>0.2</v>
      </c>
      <c r="U6" s="5">
        <v>2.5164</v>
      </c>
      <c r="V6">
        <f t="shared" si="0"/>
        <v>10</v>
      </c>
      <c r="W6">
        <f t="shared" si="1"/>
        <v>4</v>
      </c>
      <c r="X6">
        <f t="shared" si="2"/>
        <v>2015</v>
      </c>
      <c r="Y6" t="str">
        <f t="shared" si="3"/>
        <v>Oct</v>
      </c>
      <c r="Z6" t="str">
        <f t="shared" si="4"/>
        <v>2015-10</v>
      </c>
    </row>
    <row r="7" spans="1:26"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5">
        <v>48.86</v>
      </c>
      <c r="S7">
        <v>7</v>
      </c>
      <c r="T7" s="7">
        <v>0</v>
      </c>
      <c r="U7" s="5">
        <v>14.1694</v>
      </c>
      <c r="V7">
        <f t="shared" si="0"/>
        <v>6</v>
      </c>
      <c r="W7">
        <f t="shared" si="1"/>
        <v>2</v>
      </c>
      <c r="X7">
        <f t="shared" si="2"/>
        <v>2014</v>
      </c>
      <c r="Y7" t="str">
        <f t="shared" si="3"/>
        <v>Jun</v>
      </c>
      <c r="Z7" t="str">
        <f t="shared" si="4"/>
        <v>2014-06</v>
      </c>
    </row>
    <row r="8" spans="1:26"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5">
        <v>7.28</v>
      </c>
      <c r="S8">
        <v>4</v>
      </c>
      <c r="T8" s="7">
        <v>0</v>
      </c>
      <c r="U8" s="5">
        <v>1.9656</v>
      </c>
      <c r="V8">
        <f t="shared" si="0"/>
        <v>6</v>
      </c>
      <c r="W8">
        <f t="shared" si="1"/>
        <v>2</v>
      </c>
      <c r="X8">
        <f t="shared" si="2"/>
        <v>2014</v>
      </c>
      <c r="Y8" t="str">
        <f t="shared" si="3"/>
        <v>Jun</v>
      </c>
      <c r="Z8" t="str">
        <f t="shared" si="4"/>
        <v>2014-06</v>
      </c>
    </row>
    <row r="9" spans="1:26"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s="5">
        <v>907.15200000000004</v>
      </c>
      <c r="S9">
        <v>6</v>
      </c>
      <c r="T9" s="7">
        <v>0.2</v>
      </c>
      <c r="U9" s="5">
        <v>90.715199999999996</v>
      </c>
      <c r="V9">
        <f t="shared" si="0"/>
        <v>6</v>
      </c>
      <c r="W9">
        <f t="shared" si="1"/>
        <v>2</v>
      </c>
      <c r="X9">
        <f t="shared" si="2"/>
        <v>2014</v>
      </c>
      <c r="Y9" t="str">
        <f t="shared" si="3"/>
        <v>Jun</v>
      </c>
      <c r="Z9" t="str">
        <f t="shared" si="4"/>
        <v>2014-06</v>
      </c>
    </row>
    <row r="10" spans="1:26"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5">
        <v>18.504000000000001</v>
      </c>
      <c r="S10">
        <v>3</v>
      </c>
      <c r="T10" s="7">
        <v>0.2</v>
      </c>
      <c r="U10" s="5">
        <v>5.7824999999999998</v>
      </c>
      <c r="V10">
        <f t="shared" si="0"/>
        <v>6</v>
      </c>
      <c r="W10">
        <f t="shared" si="1"/>
        <v>2</v>
      </c>
      <c r="X10">
        <f t="shared" si="2"/>
        <v>2014</v>
      </c>
      <c r="Y10" t="str">
        <f t="shared" si="3"/>
        <v>Jun</v>
      </c>
      <c r="Z10" t="str">
        <f t="shared" si="4"/>
        <v>2014-06</v>
      </c>
    </row>
    <row r="11" spans="1:26"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5">
        <v>114.9</v>
      </c>
      <c r="S11">
        <v>5</v>
      </c>
      <c r="T11" s="7">
        <v>0</v>
      </c>
      <c r="U11" s="5">
        <v>34.47</v>
      </c>
      <c r="V11">
        <f t="shared" si="0"/>
        <v>6</v>
      </c>
      <c r="W11">
        <f t="shared" si="1"/>
        <v>2</v>
      </c>
      <c r="X11">
        <f t="shared" si="2"/>
        <v>2014</v>
      </c>
      <c r="Y11" t="str">
        <f t="shared" si="3"/>
        <v>Jun</v>
      </c>
      <c r="Z11" t="str">
        <f t="shared" si="4"/>
        <v>2014-06</v>
      </c>
    </row>
    <row r="12" spans="1:26"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5">
        <v>1706.184</v>
      </c>
      <c r="S12">
        <v>9</v>
      </c>
      <c r="T12" s="7">
        <v>0.2</v>
      </c>
      <c r="U12" s="5">
        <v>85.309200000000004</v>
      </c>
      <c r="V12">
        <f t="shared" si="0"/>
        <v>6</v>
      </c>
      <c r="W12">
        <f t="shared" si="1"/>
        <v>2</v>
      </c>
      <c r="X12">
        <f t="shared" si="2"/>
        <v>2014</v>
      </c>
      <c r="Y12" t="str">
        <f t="shared" si="3"/>
        <v>Jun</v>
      </c>
      <c r="Z12" t="str">
        <f t="shared" si="4"/>
        <v>2014-06</v>
      </c>
    </row>
    <row r="13" spans="1:26"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5">
        <v>911.42399999999998</v>
      </c>
      <c r="S13">
        <v>4</v>
      </c>
      <c r="T13" s="7">
        <v>0.2</v>
      </c>
      <c r="U13" s="5">
        <v>68.356800000000007</v>
      </c>
      <c r="V13">
        <f t="shared" si="0"/>
        <v>6</v>
      </c>
      <c r="W13">
        <f t="shared" si="1"/>
        <v>2</v>
      </c>
      <c r="X13">
        <f t="shared" si="2"/>
        <v>2014</v>
      </c>
      <c r="Y13" t="str">
        <f t="shared" si="3"/>
        <v>Jun</v>
      </c>
      <c r="Z13" t="str">
        <f t="shared" si="4"/>
        <v>2014-06</v>
      </c>
    </row>
    <row r="14" spans="1:26"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5">
        <v>15.552</v>
      </c>
      <c r="S14">
        <v>3</v>
      </c>
      <c r="T14" s="7">
        <v>0.2</v>
      </c>
      <c r="U14" s="5">
        <v>5.4432</v>
      </c>
      <c r="V14">
        <f t="shared" si="0"/>
        <v>4</v>
      </c>
      <c r="W14">
        <f t="shared" si="1"/>
        <v>2</v>
      </c>
      <c r="X14">
        <f t="shared" si="2"/>
        <v>2017</v>
      </c>
      <c r="Y14" t="str">
        <f t="shared" si="3"/>
        <v>Apr</v>
      </c>
      <c r="Z14" t="str">
        <f t="shared" si="4"/>
        <v>2017-04</v>
      </c>
    </row>
    <row r="15" spans="1:26"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5">
        <v>407.976</v>
      </c>
      <c r="S15">
        <v>3</v>
      </c>
      <c r="T15" s="7">
        <v>0.2</v>
      </c>
      <c r="U15" s="5">
        <v>132.59219999999999</v>
      </c>
      <c r="V15">
        <f t="shared" si="0"/>
        <v>12</v>
      </c>
      <c r="W15">
        <f t="shared" si="1"/>
        <v>4</v>
      </c>
      <c r="X15">
        <f t="shared" si="2"/>
        <v>2016</v>
      </c>
      <c r="Y15" t="str">
        <f t="shared" si="3"/>
        <v>Dec</v>
      </c>
      <c r="Z15" t="str">
        <f t="shared" si="4"/>
        <v>2016-12</v>
      </c>
    </row>
    <row r="16" spans="1:26"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5">
        <v>68.81</v>
      </c>
      <c r="S16">
        <v>5</v>
      </c>
      <c r="T16" s="7">
        <v>0.8</v>
      </c>
      <c r="U16" s="5">
        <v>-123.858</v>
      </c>
      <c r="V16">
        <f t="shared" si="0"/>
        <v>11</v>
      </c>
      <c r="W16">
        <f t="shared" si="1"/>
        <v>4</v>
      </c>
      <c r="X16">
        <f t="shared" si="2"/>
        <v>2015</v>
      </c>
      <c r="Y16" t="str">
        <f t="shared" si="3"/>
        <v>Nov</v>
      </c>
      <c r="Z16" t="str">
        <f t="shared" si="4"/>
        <v>2015-11</v>
      </c>
    </row>
    <row r="17" spans="1:26"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5">
        <v>2.544</v>
      </c>
      <c r="S17">
        <v>3</v>
      </c>
      <c r="T17" s="7">
        <v>0.8</v>
      </c>
      <c r="U17" s="5">
        <v>-3.8159999999999998</v>
      </c>
      <c r="V17">
        <f t="shared" si="0"/>
        <v>11</v>
      </c>
      <c r="W17">
        <f t="shared" si="1"/>
        <v>4</v>
      </c>
      <c r="X17">
        <f t="shared" si="2"/>
        <v>2015</v>
      </c>
      <c r="Y17" t="str">
        <f t="shared" si="3"/>
        <v>Nov</v>
      </c>
      <c r="Z17" t="str">
        <f t="shared" si="4"/>
        <v>2015-11</v>
      </c>
    </row>
    <row r="18" spans="1:26"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5">
        <v>665.88</v>
      </c>
      <c r="S18">
        <v>6</v>
      </c>
      <c r="T18" s="7">
        <v>0</v>
      </c>
      <c r="U18" s="5">
        <v>13.317600000000001</v>
      </c>
      <c r="V18">
        <f t="shared" si="0"/>
        <v>11</v>
      </c>
      <c r="W18">
        <f t="shared" si="1"/>
        <v>4</v>
      </c>
      <c r="X18">
        <f t="shared" si="2"/>
        <v>2014</v>
      </c>
      <c r="Y18" t="str">
        <f t="shared" si="3"/>
        <v>Nov</v>
      </c>
      <c r="Z18" t="str">
        <f t="shared" si="4"/>
        <v>2014-11</v>
      </c>
    </row>
    <row r="19" spans="1:26"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5">
        <v>55.5</v>
      </c>
      <c r="S19">
        <v>2</v>
      </c>
      <c r="T19" s="7">
        <v>0</v>
      </c>
      <c r="U19" s="5">
        <v>9.99</v>
      </c>
      <c r="V19">
        <f t="shared" si="0"/>
        <v>5</v>
      </c>
      <c r="W19">
        <f t="shared" si="1"/>
        <v>2</v>
      </c>
      <c r="X19">
        <f t="shared" si="2"/>
        <v>2014</v>
      </c>
      <c r="Y19" t="str">
        <f t="shared" si="3"/>
        <v>May</v>
      </c>
      <c r="Z19" t="str">
        <f t="shared" si="4"/>
        <v>2014-05</v>
      </c>
    </row>
    <row r="20" spans="1:26"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5">
        <v>8.56</v>
      </c>
      <c r="S20">
        <v>2</v>
      </c>
      <c r="T20" s="7">
        <v>0</v>
      </c>
      <c r="U20" s="5">
        <v>2.4824000000000002</v>
      </c>
      <c r="V20">
        <f t="shared" si="0"/>
        <v>8</v>
      </c>
      <c r="W20">
        <f t="shared" si="1"/>
        <v>3</v>
      </c>
      <c r="X20">
        <f t="shared" si="2"/>
        <v>2014</v>
      </c>
      <c r="Y20" t="str">
        <f t="shared" si="3"/>
        <v>Aug</v>
      </c>
      <c r="Z20" t="str">
        <f t="shared" si="4"/>
        <v>2014-08</v>
      </c>
    </row>
    <row r="21" spans="1:26"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5">
        <v>213.48</v>
      </c>
      <c r="S21">
        <v>3</v>
      </c>
      <c r="T21" s="7">
        <v>0.2</v>
      </c>
      <c r="U21" s="5">
        <v>16.010999999999999</v>
      </c>
      <c r="V21">
        <f t="shared" si="0"/>
        <v>8</v>
      </c>
      <c r="W21">
        <f t="shared" si="1"/>
        <v>3</v>
      </c>
      <c r="X21">
        <f t="shared" si="2"/>
        <v>2014</v>
      </c>
      <c r="Y21" t="str">
        <f t="shared" si="3"/>
        <v>Aug</v>
      </c>
      <c r="Z21" t="str">
        <f t="shared" si="4"/>
        <v>2014-08</v>
      </c>
    </row>
    <row r="22" spans="1:26"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5">
        <v>22.72</v>
      </c>
      <c r="S22">
        <v>4</v>
      </c>
      <c r="T22" s="7">
        <v>0.2</v>
      </c>
      <c r="U22" s="5">
        <v>7.3840000000000003</v>
      </c>
      <c r="V22">
        <f t="shared" si="0"/>
        <v>8</v>
      </c>
      <c r="W22">
        <f t="shared" si="1"/>
        <v>3</v>
      </c>
      <c r="X22">
        <f t="shared" si="2"/>
        <v>2014</v>
      </c>
      <c r="Y22" t="str">
        <f t="shared" si="3"/>
        <v>Aug</v>
      </c>
      <c r="Z22" t="str">
        <f t="shared" si="4"/>
        <v>2014-08</v>
      </c>
    </row>
    <row r="23" spans="1:26"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5">
        <v>19.46</v>
      </c>
      <c r="S23">
        <v>7</v>
      </c>
      <c r="T23" s="7">
        <v>0</v>
      </c>
      <c r="U23" s="5">
        <v>5.0595999999999997</v>
      </c>
      <c r="V23">
        <f t="shared" si="0"/>
        <v>12</v>
      </c>
      <c r="W23">
        <f t="shared" si="1"/>
        <v>4</v>
      </c>
      <c r="X23">
        <f t="shared" si="2"/>
        <v>2016</v>
      </c>
      <c r="Y23" t="str">
        <f t="shared" si="3"/>
        <v>Dec</v>
      </c>
      <c r="Z23" t="str">
        <f t="shared" si="4"/>
        <v>2016-12</v>
      </c>
    </row>
    <row r="24" spans="1:26"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5">
        <v>60.34</v>
      </c>
      <c r="S24">
        <v>7</v>
      </c>
      <c r="T24" s="7">
        <v>0</v>
      </c>
      <c r="U24" s="5">
        <v>15.6884</v>
      </c>
      <c r="V24">
        <f t="shared" si="0"/>
        <v>12</v>
      </c>
      <c r="W24">
        <f t="shared" si="1"/>
        <v>4</v>
      </c>
      <c r="X24">
        <f t="shared" si="2"/>
        <v>2016</v>
      </c>
      <c r="Y24" t="str">
        <f t="shared" si="3"/>
        <v>Dec</v>
      </c>
      <c r="Z24" t="str">
        <f t="shared" si="4"/>
        <v>2016-12</v>
      </c>
    </row>
    <row r="25" spans="1:26"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5">
        <v>71.372</v>
      </c>
      <c r="S25">
        <v>2</v>
      </c>
      <c r="T25" s="7">
        <v>0.3</v>
      </c>
      <c r="U25" s="5">
        <v>-1.0196000000000001</v>
      </c>
      <c r="V25">
        <f t="shared" si="0"/>
        <v>7</v>
      </c>
      <c r="W25">
        <f t="shared" si="1"/>
        <v>3</v>
      </c>
      <c r="X25">
        <f t="shared" si="2"/>
        <v>2017</v>
      </c>
      <c r="Y25" t="str">
        <f t="shared" si="3"/>
        <v>Jul</v>
      </c>
      <c r="Z25" t="str">
        <f t="shared" si="4"/>
        <v>2017-07</v>
      </c>
    </row>
    <row r="26" spans="1:26"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5">
        <v>1044.6300000000001</v>
      </c>
      <c r="S26">
        <v>3</v>
      </c>
      <c r="T26" s="7">
        <v>0</v>
      </c>
      <c r="U26" s="5">
        <v>240.26490000000001</v>
      </c>
      <c r="V26">
        <f t="shared" si="0"/>
        <v>9</v>
      </c>
      <c r="W26">
        <f t="shared" si="1"/>
        <v>3</v>
      </c>
      <c r="X26">
        <f t="shared" si="2"/>
        <v>2015</v>
      </c>
      <c r="Y26" t="str">
        <f t="shared" si="3"/>
        <v>Sep</v>
      </c>
      <c r="Z26" t="str">
        <f t="shared" si="4"/>
        <v>2015-09</v>
      </c>
    </row>
    <row r="27" spans="1:26"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5">
        <v>11.648</v>
      </c>
      <c r="S27">
        <v>2</v>
      </c>
      <c r="T27" s="7">
        <v>0.2</v>
      </c>
      <c r="U27" s="5">
        <v>4.2224000000000004</v>
      </c>
      <c r="V27">
        <f t="shared" si="0"/>
        <v>1</v>
      </c>
      <c r="W27">
        <f t="shared" si="1"/>
        <v>1</v>
      </c>
      <c r="X27">
        <f t="shared" si="2"/>
        <v>2016</v>
      </c>
      <c r="Y27" t="str">
        <f t="shared" si="3"/>
        <v>Jan</v>
      </c>
      <c r="Z27" t="str">
        <f t="shared" si="4"/>
        <v>2016-01</v>
      </c>
    </row>
    <row r="28" spans="1:26"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5">
        <v>90.57</v>
      </c>
      <c r="S28">
        <v>3</v>
      </c>
      <c r="T28" s="7">
        <v>0</v>
      </c>
      <c r="U28" s="5">
        <v>11.774100000000001</v>
      </c>
      <c r="V28">
        <f t="shared" si="0"/>
        <v>1</v>
      </c>
      <c r="W28">
        <f t="shared" si="1"/>
        <v>1</v>
      </c>
      <c r="X28">
        <f t="shared" si="2"/>
        <v>2016</v>
      </c>
      <c r="Y28" t="str">
        <f t="shared" si="3"/>
        <v>Jan</v>
      </c>
      <c r="Z28" t="str">
        <f t="shared" si="4"/>
        <v>2016-01</v>
      </c>
    </row>
    <row r="29" spans="1:26"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5">
        <v>3083.43</v>
      </c>
      <c r="S29">
        <v>7</v>
      </c>
      <c r="T29" s="7">
        <v>0.5</v>
      </c>
      <c r="U29" s="5">
        <v>-1665.0522000000001</v>
      </c>
      <c r="V29">
        <f t="shared" si="0"/>
        <v>9</v>
      </c>
      <c r="W29">
        <f t="shared" si="1"/>
        <v>3</v>
      </c>
      <c r="X29">
        <f t="shared" si="2"/>
        <v>2015</v>
      </c>
      <c r="Y29" t="str">
        <f t="shared" si="3"/>
        <v>Sep</v>
      </c>
      <c r="Z29" t="str">
        <f t="shared" si="4"/>
        <v>2015-09</v>
      </c>
    </row>
    <row r="30" spans="1:26"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5">
        <v>9.6180000000000003</v>
      </c>
      <c r="S30">
        <v>2</v>
      </c>
      <c r="T30" s="7">
        <v>0.7</v>
      </c>
      <c r="U30" s="5">
        <v>-7.0532000000000004</v>
      </c>
      <c r="V30">
        <f t="shared" si="0"/>
        <v>9</v>
      </c>
      <c r="W30">
        <f t="shared" si="1"/>
        <v>3</v>
      </c>
      <c r="X30">
        <f t="shared" si="2"/>
        <v>2015</v>
      </c>
      <c r="Y30" t="str">
        <f t="shared" si="3"/>
        <v>Sep</v>
      </c>
      <c r="Z30" t="str">
        <f t="shared" si="4"/>
        <v>2015-09</v>
      </c>
    </row>
    <row r="31" spans="1:26"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5">
        <v>124.2</v>
      </c>
      <c r="S31">
        <v>3</v>
      </c>
      <c r="T31" s="7">
        <v>0.2</v>
      </c>
      <c r="U31" s="5">
        <v>15.525</v>
      </c>
      <c r="V31">
        <f t="shared" si="0"/>
        <v>9</v>
      </c>
      <c r="W31">
        <f t="shared" si="1"/>
        <v>3</v>
      </c>
      <c r="X31">
        <f t="shared" si="2"/>
        <v>2015</v>
      </c>
      <c r="Y31" t="str">
        <f t="shared" si="3"/>
        <v>Sep</v>
      </c>
      <c r="Z31" t="str">
        <f t="shared" si="4"/>
        <v>2015-09</v>
      </c>
    </row>
    <row r="32" spans="1:26"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5">
        <v>3.2639999999999998</v>
      </c>
      <c r="S32">
        <v>2</v>
      </c>
      <c r="T32" s="7">
        <v>0.2</v>
      </c>
      <c r="U32" s="5">
        <v>1.1015999999999999</v>
      </c>
      <c r="V32">
        <f t="shared" si="0"/>
        <v>9</v>
      </c>
      <c r="W32">
        <f t="shared" si="1"/>
        <v>3</v>
      </c>
      <c r="X32">
        <f t="shared" si="2"/>
        <v>2015</v>
      </c>
      <c r="Y32" t="str">
        <f t="shared" si="3"/>
        <v>Sep</v>
      </c>
      <c r="Z32" t="str">
        <f t="shared" si="4"/>
        <v>2015-09</v>
      </c>
    </row>
    <row r="33" spans="1:26"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5">
        <v>86.304000000000002</v>
      </c>
      <c r="S33">
        <v>6</v>
      </c>
      <c r="T33" s="7">
        <v>0.2</v>
      </c>
      <c r="U33" s="5">
        <v>9.7091999999999992</v>
      </c>
      <c r="V33">
        <f t="shared" si="0"/>
        <v>9</v>
      </c>
      <c r="W33">
        <f t="shared" si="1"/>
        <v>3</v>
      </c>
      <c r="X33">
        <f t="shared" si="2"/>
        <v>2015</v>
      </c>
      <c r="Y33" t="str">
        <f t="shared" si="3"/>
        <v>Sep</v>
      </c>
      <c r="Z33" t="str">
        <f t="shared" si="4"/>
        <v>2015-09</v>
      </c>
    </row>
    <row r="34" spans="1:26"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5">
        <v>6.8579999999999997</v>
      </c>
      <c r="S34">
        <v>6</v>
      </c>
      <c r="T34" s="7">
        <v>0.7</v>
      </c>
      <c r="U34" s="5">
        <v>-5.7149999999999999</v>
      </c>
      <c r="V34">
        <f t="shared" si="0"/>
        <v>9</v>
      </c>
      <c r="W34">
        <f t="shared" si="1"/>
        <v>3</v>
      </c>
      <c r="X34">
        <f t="shared" si="2"/>
        <v>2015</v>
      </c>
      <c r="Y34" t="str">
        <f t="shared" si="3"/>
        <v>Sep</v>
      </c>
      <c r="Z34" t="str">
        <f t="shared" si="4"/>
        <v>2015-09</v>
      </c>
    </row>
    <row r="35" spans="1:26"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5">
        <v>15.76</v>
      </c>
      <c r="S35">
        <v>2</v>
      </c>
      <c r="T35" s="7">
        <v>0.2</v>
      </c>
      <c r="U35" s="5">
        <v>3.5459999999999998</v>
      </c>
      <c r="V35">
        <f t="shared" si="0"/>
        <v>9</v>
      </c>
      <c r="W35">
        <f t="shared" si="1"/>
        <v>3</v>
      </c>
      <c r="X35">
        <f t="shared" si="2"/>
        <v>2015</v>
      </c>
      <c r="Y35" t="str">
        <f t="shared" si="3"/>
        <v>Sep</v>
      </c>
      <c r="Z35" t="str">
        <f t="shared" si="4"/>
        <v>2015-09</v>
      </c>
    </row>
    <row r="36" spans="1:26"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5">
        <v>29.472000000000001</v>
      </c>
      <c r="S36">
        <v>3</v>
      </c>
      <c r="T36" s="7">
        <v>0.2</v>
      </c>
      <c r="U36" s="5">
        <v>9.9467999999999996</v>
      </c>
      <c r="V36">
        <f t="shared" si="0"/>
        <v>10</v>
      </c>
      <c r="W36">
        <f t="shared" si="1"/>
        <v>4</v>
      </c>
      <c r="X36">
        <f t="shared" si="2"/>
        <v>2017</v>
      </c>
      <c r="Y36" t="str">
        <f t="shared" si="3"/>
        <v>Oct</v>
      </c>
      <c r="Z36" t="str">
        <f t="shared" si="4"/>
        <v>2017-10</v>
      </c>
    </row>
    <row r="37" spans="1:26"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5">
        <v>1097.5440000000001</v>
      </c>
      <c r="S37">
        <v>7</v>
      </c>
      <c r="T37" s="7">
        <v>0.2</v>
      </c>
      <c r="U37" s="5">
        <v>123.47369999999999</v>
      </c>
      <c r="V37">
        <f t="shared" si="0"/>
        <v>12</v>
      </c>
      <c r="W37">
        <f t="shared" si="1"/>
        <v>4</v>
      </c>
      <c r="X37">
        <f t="shared" si="2"/>
        <v>2016</v>
      </c>
      <c r="Y37" t="str">
        <f t="shared" si="3"/>
        <v>Dec</v>
      </c>
      <c r="Z37" t="str">
        <f t="shared" si="4"/>
        <v>2016-12</v>
      </c>
    </row>
    <row r="38" spans="1:26"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5">
        <v>190.92</v>
      </c>
      <c r="S38">
        <v>5</v>
      </c>
      <c r="T38" s="7">
        <v>0.6</v>
      </c>
      <c r="U38" s="5">
        <v>-147.96299999999999</v>
      </c>
      <c r="V38">
        <f t="shared" si="0"/>
        <v>12</v>
      </c>
      <c r="W38">
        <f t="shared" si="1"/>
        <v>4</v>
      </c>
      <c r="X38">
        <f t="shared" si="2"/>
        <v>2016</v>
      </c>
      <c r="Y38" t="str">
        <f t="shared" si="3"/>
        <v>Dec</v>
      </c>
      <c r="Z38" t="str">
        <f t="shared" si="4"/>
        <v>2016-12</v>
      </c>
    </row>
    <row r="39" spans="1:26"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5">
        <v>113.328</v>
      </c>
      <c r="S39">
        <v>9</v>
      </c>
      <c r="T39" s="7">
        <v>0.2</v>
      </c>
      <c r="U39" s="5">
        <v>35.414999999999999</v>
      </c>
      <c r="V39">
        <f t="shared" si="0"/>
        <v>12</v>
      </c>
      <c r="W39">
        <f t="shared" si="1"/>
        <v>4</v>
      </c>
      <c r="X39">
        <f t="shared" si="2"/>
        <v>2015</v>
      </c>
      <c r="Y39" t="str">
        <f t="shared" si="3"/>
        <v>Dec</v>
      </c>
      <c r="Z39" t="str">
        <f t="shared" si="4"/>
        <v>2015-12</v>
      </c>
    </row>
    <row r="40" spans="1:26"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5">
        <v>532.39919999999995</v>
      </c>
      <c r="S40">
        <v>3</v>
      </c>
      <c r="T40" s="7">
        <v>0.32</v>
      </c>
      <c r="U40" s="5">
        <v>-46.976399999999998</v>
      </c>
      <c r="V40">
        <f t="shared" si="0"/>
        <v>12</v>
      </c>
      <c r="W40">
        <f t="shared" si="1"/>
        <v>4</v>
      </c>
      <c r="X40">
        <f t="shared" si="2"/>
        <v>2015</v>
      </c>
      <c r="Y40" t="str">
        <f t="shared" si="3"/>
        <v>Dec</v>
      </c>
      <c r="Z40" t="str">
        <f t="shared" si="4"/>
        <v>2015-12</v>
      </c>
    </row>
    <row r="41" spans="1:26"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5">
        <v>212.05799999999999</v>
      </c>
      <c r="S41">
        <v>3</v>
      </c>
      <c r="T41" s="7">
        <v>0.3</v>
      </c>
      <c r="U41" s="5">
        <v>-15.147</v>
      </c>
      <c r="V41">
        <f t="shared" si="0"/>
        <v>12</v>
      </c>
      <c r="W41">
        <f t="shared" si="1"/>
        <v>4</v>
      </c>
      <c r="X41">
        <f t="shared" si="2"/>
        <v>2015</v>
      </c>
      <c r="Y41" t="str">
        <f t="shared" si="3"/>
        <v>Dec</v>
      </c>
      <c r="Z41" t="str">
        <f t="shared" si="4"/>
        <v>2015-12</v>
      </c>
    </row>
    <row r="42" spans="1:26"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5">
        <v>371.16800000000001</v>
      </c>
      <c r="S42">
        <v>4</v>
      </c>
      <c r="T42" s="7">
        <v>0.2</v>
      </c>
      <c r="U42" s="5">
        <v>41.756399999999999</v>
      </c>
      <c r="V42">
        <f t="shared" si="0"/>
        <v>12</v>
      </c>
      <c r="W42">
        <f t="shared" si="1"/>
        <v>4</v>
      </c>
      <c r="X42">
        <f t="shared" si="2"/>
        <v>2015</v>
      </c>
      <c r="Y42" t="str">
        <f t="shared" si="3"/>
        <v>Dec</v>
      </c>
      <c r="Z42" t="str">
        <f t="shared" si="4"/>
        <v>2015-12</v>
      </c>
    </row>
    <row r="43" spans="1:26"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5">
        <v>147.16800000000001</v>
      </c>
      <c r="S43">
        <v>4</v>
      </c>
      <c r="T43" s="7">
        <v>0.2</v>
      </c>
      <c r="U43" s="5">
        <v>16.5564</v>
      </c>
      <c r="V43">
        <f t="shared" si="0"/>
        <v>9</v>
      </c>
      <c r="W43">
        <f t="shared" si="1"/>
        <v>3</v>
      </c>
      <c r="X43">
        <f t="shared" si="2"/>
        <v>2017</v>
      </c>
      <c r="Y43" t="str">
        <f t="shared" si="3"/>
        <v>Sep</v>
      </c>
      <c r="Z43" t="str">
        <f t="shared" si="4"/>
        <v>2017-09</v>
      </c>
    </row>
    <row r="44" spans="1:26"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5">
        <v>77.88</v>
      </c>
      <c r="S44">
        <v>2</v>
      </c>
      <c r="T44" s="7">
        <v>0</v>
      </c>
      <c r="U44" s="5">
        <v>3.8940000000000001</v>
      </c>
      <c r="V44">
        <f t="shared" si="0"/>
        <v>7</v>
      </c>
      <c r="W44">
        <f t="shared" si="1"/>
        <v>3</v>
      </c>
      <c r="X44">
        <f t="shared" si="2"/>
        <v>2016</v>
      </c>
      <c r="Y44" t="str">
        <f t="shared" si="3"/>
        <v>Jul</v>
      </c>
      <c r="Z44" t="str">
        <f t="shared" si="4"/>
        <v>2016-07</v>
      </c>
    </row>
    <row r="45" spans="1:26"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5">
        <v>95.616</v>
      </c>
      <c r="S45">
        <v>2</v>
      </c>
      <c r="T45" s="7">
        <v>0.2</v>
      </c>
      <c r="U45" s="5">
        <v>9.5616000000000003</v>
      </c>
      <c r="V45">
        <f t="shared" si="0"/>
        <v>9</v>
      </c>
      <c r="W45">
        <f t="shared" si="1"/>
        <v>3</v>
      </c>
      <c r="X45">
        <f t="shared" si="2"/>
        <v>2017</v>
      </c>
      <c r="Y45" t="str">
        <f t="shared" si="3"/>
        <v>Sep</v>
      </c>
      <c r="Z45" t="str">
        <f t="shared" si="4"/>
        <v>2017-09</v>
      </c>
    </row>
    <row r="46" spans="1:26"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5">
        <v>45.98</v>
      </c>
      <c r="S46">
        <v>2</v>
      </c>
      <c r="T46" s="7">
        <v>0</v>
      </c>
      <c r="U46" s="5">
        <v>19.7714</v>
      </c>
      <c r="V46">
        <f t="shared" si="0"/>
        <v>3</v>
      </c>
      <c r="W46">
        <f t="shared" si="1"/>
        <v>1</v>
      </c>
      <c r="X46">
        <f t="shared" si="2"/>
        <v>2016</v>
      </c>
      <c r="Y46" t="str">
        <f t="shared" si="3"/>
        <v>Mar</v>
      </c>
      <c r="Z46" t="str">
        <f t="shared" si="4"/>
        <v>2016-03</v>
      </c>
    </row>
    <row r="47" spans="1:26"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5">
        <v>17.46</v>
      </c>
      <c r="S47">
        <v>2</v>
      </c>
      <c r="T47" s="7">
        <v>0</v>
      </c>
      <c r="U47" s="5">
        <v>8.2062000000000008</v>
      </c>
      <c r="V47">
        <f t="shared" si="0"/>
        <v>3</v>
      </c>
      <c r="W47">
        <f t="shared" si="1"/>
        <v>1</v>
      </c>
      <c r="X47">
        <f t="shared" si="2"/>
        <v>2016</v>
      </c>
      <c r="Y47" t="str">
        <f t="shared" si="3"/>
        <v>Mar</v>
      </c>
      <c r="Z47" t="str">
        <f t="shared" si="4"/>
        <v>2016-03</v>
      </c>
    </row>
    <row r="48" spans="1:26"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5">
        <v>211.96</v>
      </c>
      <c r="S48">
        <v>4</v>
      </c>
      <c r="T48" s="7">
        <v>0</v>
      </c>
      <c r="U48" s="5">
        <v>8.4784000000000006</v>
      </c>
      <c r="V48">
        <f t="shared" si="0"/>
        <v>10</v>
      </c>
      <c r="W48">
        <f t="shared" si="1"/>
        <v>4</v>
      </c>
      <c r="X48">
        <f t="shared" si="2"/>
        <v>2014</v>
      </c>
      <c r="Y48" t="str">
        <f t="shared" si="3"/>
        <v>Oct</v>
      </c>
      <c r="Z48" t="str">
        <f t="shared" si="4"/>
        <v>2014-10</v>
      </c>
    </row>
    <row r="49" spans="1:26"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5">
        <v>45</v>
      </c>
      <c r="S49">
        <v>3</v>
      </c>
      <c r="T49" s="7">
        <v>0</v>
      </c>
      <c r="U49" s="5">
        <v>4.95</v>
      </c>
      <c r="V49">
        <f t="shared" si="0"/>
        <v>6</v>
      </c>
      <c r="W49">
        <f t="shared" si="1"/>
        <v>2</v>
      </c>
      <c r="X49">
        <f t="shared" si="2"/>
        <v>2016</v>
      </c>
      <c r="Y49" t="str">
        <f t="shared" si="3"/>
        <v>Jun</v>
      </c>
      <c r="Z49" t="str">
        <f t="shared" si="4"/>
        <v>2016-06</v>
      </c>
    </row>
    <row r="50" spans="1:26"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5">
        <v>21.8</v>
      </c>
      <c r="S50">
        <v>2</v>
      </c>
      <c r="T50" s="7">
        <v>0</v>
      </c>
      <c r="U50" s="5">
        <v>6.1040000000000001</v>
      </c>
      <c r="V50">
        <f t="shared" si="0"/>
        <v>6</v>
      </c>
      <c r="W50">
        <f t="shared" si="1"/>
        <v>2</v>
      </c>
      <c r="X50">
        <f t="shared" si="2"/>
        <v>2016</v>
      </c>
      <c r="Y50" t="str">
        <f t="shared" si="3"/>
        <v>Jun</v>
      </c>
      <c r="Z50" t="str">
        <f t="shared" si="4"/>
        <v>2016-06</v>
      </c>
    </row>
    <row r="51" spans="1:26"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5">
        <v>38.22</v>
      </c>
      <c r="S51">
        <v>6</v>
      </c>
      <c r="T51" s="7">
        <v>0</v>
      </c>
      <c r="U51" s="5">
        <v>17.9634</v>
      </c>
      <c r="V51">
        <f t="shared" si="0"/>
        <v>4</v>
      </c>
      <c r="W51">
        <f t="shared" si="1"/>
        <v>2</v>
      </c>
      <c r="X51">
        <f t="shared" si="2"/>
        <v>2015</v>
      </c>
      <c r="Y51" t="str">
        <f t="shared" si="3"/>
        <v>Apr</v>
      </c>
      <c r="Z51" t="str">
        <f t="shared" si="4"/>
        <v>2015-04</v>
      </c>
    </row>
    <row r="52" spans="1:26"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5">
        <v>75.180000000000007</v>
      </c>
      <c r="S52">
        <v>6</v>
      </c>
      <c r="T52" s="7">
        <v>0</v>
      </c>
      <c r="U52" s="5">
        <v>35.334600000000002</v>
      </c>
      <c r="V52">
        <f t="shared" si="0"/>
        <v>4</v>
      </c>
      <c r="W52">
        <f t="shared" si="1"/>
        <v>2</v>
      </c>
      <c r="X52">
        <f t="shared" si="2"/>
        <v>2015</v>
      </c>
      <c r="Y52" t="str">
        <f t="shared" si="3"/>
        <v>Apr</v>
      </c>
      <c r="Z52" t="str">
        <f t="shared" si="4"/>
        <v>2015-04</v>
      </c>
    </row>
    <row r="53" spans="1:26"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5">
        <v>6.16</v>
      </c>
      <c r="S53">
        <v>2</v>
      </c>
      <c r="T53" s="7">
        <v>0</v>
      </c>
      <c r="U53" s="5">
        <v>2.9567999999999999</v>
      </c>
      <c r="V53">
        <f t="shared" si="0"/>
        <v>4</v>
      </c>
      <c r="W53">
        <f t="shared" si="1"/>
        <v>2</v>
      </c>
      <c r="X53">
        <f t="shared" si="2"/>
        <v>2015</v>
      </c>
      <c r="Y53" t="str">
        <f t="shared" si="3"/>
        <v>Apr</v>
      </c>
      <c r="Z53" t="str">
        <f t="shared" si="4"/>
        <v>2015-04</v>
      </c>
    </row>
    <row r="54" spans="1:26"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5">
        <v>89.99</v>
      </c>
      <c r="S54">
        <v>1</v>
      </c>
      <c r="T54" s="7">
        <v>0</v>
      </c>
      <c r="U54" s="5">
        <v>17.098099999999999</v>
      </c>
      <c r="V54">
        <f t="shared" si="0"/>
        <v>4</v>
      </c>
      <c r="W54">
        <f t="shared" si="1"/>
        <v>2</v>
      </c>
      <c r="X54">
        <f t="shared" si="2"/>
        <v>2015</v>
      </c>
      <c r="Y54" t="str">
        <f t="shared" si="3"/>
        <v>Apr</v>
      </c>
      <c r="Z54" t="str">
        <f t="shared" si="4"/>
        <v>2015-04</v>
      </c>
    </row>
    <row r="55" spans="1:26"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5">
        <v>15.26</v>
      </c>
      <c r="S55">
        <v>7</v>
      </c>
      <c r="T55" s="7">
        <v>0</v>
      </c>
      <c r="U55" s="5">
        <v>6.2565999999999997</v>
      </c>
      <c r="V55">
        <f t="shared" si="0"/>
        <v>12</v>
      </c>
      <c r="W55">
        <f t="shared" si="1"/>
        <v>4</v>
      </c>
      <c r="X55">
        <f t="shared" si="2"/>
        <v>2016</v>
      </c>
      <c r="Y55" t="str">
        <f t="shared" si="3"/>
        <v>Dec</v>
      </c>
      <c r="Z55" t="str">
        <f t="shared" si="4"/>
        <v>2016-12</v>
      </c>
    </row>
    <row r="56" spans="1:26"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5">
        <v>1029.95</v>
      </c>
      <c r="S56">
        <v>5</v>
      </c>
      <c r="T56" s="7">
        <v>0</v>
      </c>
      <c r="U56" s="5">
        <v>298.68549999999999</v>
      </c>
      <c r="V56">
        <f t="shared" si="0"/>
        <v>12</v>
      </c>
      <c r="W56">
        <f t="shared" si="1"/>
        <v>4</v>
      </c>
      <c r="X56">
        <f t="shared" si="2"/>
        <v>2016</v>
      </c>
      <c r="Y56" t="str">
        <f t="shared" si="3"/>
        <v>Dec</v>
      </c>
      <c r="Z56" t="str">
        <f t="shared" si="4"/>
        <v>2016-12</v>
      </c>
    </row>
    <row r="57" spans="1:26"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5">
        <v>208.56</v>
      </c>
      <c r="S57">
        <v>6</v>
      </c>
      <c r="T57" s="7">
        <v>0</v>
      </c>
      <c r="U57" s="5">
        <v>52.14</v>
      </c>
      <c r="V57">
        <f t="shared" si="0"/>
        <v>6</v>
      </c>
      <c r="W57">
        <f t="shared" si="1"/>
        <v>2</v>
      </c>
      <c r="X57">
        <f t="shared" si="2"/>
        <v>2016</v>
      </c>
      <c r="Y57" t="str">
        <f t="shared" si="3"/>
        <v>Jun</v>
      </c>
      <c r="Z57" t="str">
        <f t="shared" si="4"/>
        <v>2016-06</v>
      </c>
    </row>
    <row r="58" spans="1:26"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5">
        <v>32.4</v>
      </c>
      <c r="S58">
        <v>5</v>
      </c>
      <c r="T58" s="7">
        <v>0</v>
      </c>
      <c r="U58" s="5">
        <v>15.552</v>
      </c>
      <c r="V58">
        <f t="shared" si="0"/>
        <v>6</v>
      </c>
      <c r="W58">
        <f t="shared" si="1"/>
        <v>2</v>
      </c>
      <c r="X58">
        <f t="shared" si="2"/>
        <v>2016</v>
      </c>
      <c r="Y58" t="str">
        <f t="shared" si="3"/>
        <v>Jun</v>
      </c>
      <c r="Z58" t="str">
        <f t="shared" si="4"/>
        <v>2016-06</v>
      </c>
    </row>
    <row r="59" spans="1:26"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5">
        <v>319.41000000000003</v>
      </c>
      <c r="S59">
        <v>5</v>
      </c>
      <c r="T59" s="7">
        <v>0.1</v>
      </c>
      <c r="U59" s="5">
        <v>7.0979999999999999</v>
      </c>
      <c r="V59">
        <f t="shared" si="0"/>
        <v>6</v>
      </c>
      <c r="W59">
        <f t="shared" si="1"/>
        <v>2</v>
      </c>
      <c r="X59">
        <f t="shared" si="2"/>
        <v>2016</v>
      </c>
      <c r="Y59" t="str">
        <f t="shared" si="3"/>
        <v>Jun</v>
      </c>
      <c r="Z59" t="str">
        <f t="shared" si="4"/>
        <v>2016-06</v>
      </c>
    </row>
    <row r="60" spans="1:26"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5">
        <v>14.56</v>
      </c>
      <c r="S60">
        <v>2</v>
      </c>
      <c r="T60" s="7">
        <v>0</v>
      </c>
      <c r="U60" s="5">
        <v>6.9888000000000003</v>
      </c>
      <c r="V60">
        <f t="shared" si="0"/>
        <v>6</v>
      </c>
      <c r="W60">
        <f t="shared" si="1"/>
        <v>2</v>
      </c>
      <c r="X60">
        <f t="shared" si="2"/>
        <v>2016</v>
      </c>
      <c r="Y60" t="str">
        <f t="shared" si="3"/>
        <v>Jun</v>
      </c>
      <c r="Z60" t="str">
        <f t="shared" si="4"/>
        <v>2016-06</v>
      </c>
    </row>
    <row r="61" spans="1:26"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5">
        <v>30</v>
      </c>
      <c r="S61">
        <v>2</v>
      </c>
      <c r="T61" s="7">
        <v>0</v>
      </c>
      <c r="U61" s="5">
        <v>3.3</v>
      </c>
      <c r="V61">
        <f t="shared" si="0"/>
        <v>6</v>
      </c>
      <c r="W61">
        <f t="shared" si="1"/>
        <v>2</v>
      </c>
      <c r="X61">
        <f t="shared" si="2"/>
        <v>2016</v>
      </c>
      <c r="Y61" t="str">
        <f t="shared" si="3"/>
        <v>Jun</v>
      </c>
      <c r="Z61" t="str">
        <f t="shared" si="4"/>
        <v>2016-06</v>
      </c>
    </row>
    <row r="62" spans="1:26"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5">
        <v>48.48</v>
      </c>
      <c r="S62">
        <v>4</v>
      </c>
      <c r="T62" s="7">
        <v>0.2</v>
      </c>
      <c r="U62" s="5">
        <v>16.361999999999998</v>
      </c>
      <c r="V62">
        <f t="shared" si="0"/>
        <v>6</v>
      </c>
      <c r="W62">
        <f t="shared" si="1"/>
        <v>2</v>
      </c>
      <c r="X62">
        <f t="shared" si="2"/>
        <v>2016</v>
      </c>
      <c r="Y62" t="str">
        <f t="shared" si="3"/>
        <v>Jun</v>
      </c>
      <c r="Z62" t="str">
        <f t="shared" si="4"/>
        <v>2016-06</v>
      </c>
    </row>
    <row r="63" spans="1:26"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5">
        <v>1.68</v>
      </c>
      <c r="S63">
        <v>1</v>
      </c>
      <c r="T63" s="7">
        <v>0</v>
      </c>
      <c r="U63" s="5">
        <v>0.84</v>
      </c>
      <c r="V63">
        <f t="shared" si="0"/>
        <v>6</v>
      </c>
      <c r="W63">
        <f t="shared" si="1"/>
        <v>2</v>
      </c>
      <c r="X63">
        <f t="shared" si="2"/>
        <v>2016</v>
      </c>
      <c r="Y63" t="str">
        <f t="shared" si="3"/>
        <v>Jun</v>
      </c>
      <c r="Z63" t="str">
        <f t="shared" si="4"/>
        <v>2016-06</v>
      </c>
    </row>
    <row r="64" spans="1:26"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5">
        <v>13.98</v>
      </c>
      <c r="S64">
        <v>2</v>
      </c>
      <c r="T64" s="7">
        <v>0</v>
      </c>
      <c r="U64" s="5">
        <v>6.1512000000000002</v>
      </c>
      <c r="V64">
        <f t="shared" si="0"/>
        <v>11</v>
      </c>
      <c r="W64">
        <f t="shared" si="1"/>
        <v>4</v>
      </c>
      <c r="X64">
        <f t="shared" si="2"/>
        <v>2015</v>
      </c>
      <c r="Y64" t="str">
        <f t="shared" si="3"/>
        <v>Nov</v>
      </c>
      <c r="Z64" t="str">
        <f t="shared" si="4"/>
        <v>2015-11</v>
      </c>
    </row>
    <row r="65" spans="1:26"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5">
        <v>25.824000000000002</v>
      </c>
      <c r="S65">
        <v>6</v>
      </c>
      <c r="T65" s="7">
        <v>0.2</v>
      </c>
      <c r="U65" s="5">
        <v>9.3612000000000002</v>
      </c>
      <c r="V65">
        <f t="shared" si="0"/>
        <v>11</v>
      </c>
      <c r="W65">
        <f t="shared" si="1"/>
        <v>4</v>
      </c>
      <c r="X65">
        <f t="shared" si="2"/>
        <v>2015</v>
      </c>
      <c r="Y65" t="str">
        <f t="shared" si="3"/>
        <v>Nov</v>
      </c>
      <c r="Z65" t="str">
        <f t="shared" si="4"/>
        <v>2015-11</v>
      </c>
    </row>
    <row r="66" spans="1:26"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5">
        <v>146.72999999999999</v>
      </c>
      <c r="S66">
        <v>3</v>
      </c>
      <c r="T66" s="7">
        <v>0</v>
      </c>
      <c r="U66" s="5">
        <v>68.963099999999997</v>
      </c>
      <c r="V66">
        <f t="shared" si="0"/>
        <v>11</v>
      </c>
      <c r="W66">
        <f t="shared" si="1"/>
        <v>4</v>
      </c>
      <c r="X66">
        <f t="shared" si="2"/>
        <v>2015</v>
      </c>
      <c r="Y66" t="str">
        <f t="shared" si="3"/>
        <v>Nov</v>
      </c>
      <c r="Z66" t="str">
        <f t="shared" si="4"/>
        <v>2015-11</v>
      </c>
    </row>
    <row r="67" spans="1:26"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5">
        <v>79.760000000000005</v>
      </c>
      <c r="S67">
        <v>4</v>
      </c>
      <c r="T67" s="7">
        <v>0</v>
      </c>
      <c r="U67" s="5">
        <v>22.332799999999999</v>
      </c>
      <c r="V67">
        <f t="shared" ref="V67:V130" si="5">MONTH(C67)</f>
        <v>11</v>
      </c>
      <c r="W67">
        <f t="shared" ref="W67:W130" si="6">ROUNDUP(MONTH(C67)/3,0)</f>
        <v>4</v>
      </c>
      <c r="X67">
        <f t="shared" ref="X67:X130" si="7">YEAR(C67)</f>
        <v>2015</v>
      </c>
      <c r="Y67" t="str">
        <f t="shared" ref="Y67:Y130" si="8">TEXT(C67,"MMM")</f>
        <v>Nov</v>
      </c>
      <c r="Z67" t="str">
        <f t="shared" ref="Z67:Z130" si="9">TEXT(C67,"YYYY-MM")</f>
        <v>2015-11</v>
      </c>
    </row>
    <row r="68" spans="1:26"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5">
        <v>213.11500000000001</v>
      </c>
      <c r="S68">
        <v>5</v>
      </c>
      <c r="T68" s="7">
        <v>0.3</v>
      </c>
      <c r="U68" s="5">
        <v>-15.2225</v>
      </c>
      <c r="V68">
        <f t="shared" si="5"/>
        <v>4</v>
      </c>
      <c r="W68">
        <f t="shared" si="6"/>
        <v>2</v>
      </c>
      <c r="X68">
        <f t="shared" si="7"/>
        <v>2015</v>
      </c>
      <c r="Y68" t="str">
        <f t="shared" si="8"/>
        <v>Apr</v>
      </c>
      <c r="Z68" t="str">
        <f t="shared" si="9"/>
        <v>2015-04</v>
      </c>
    </row>
    <row r="69" spans="1:26"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5">
        <v>1113.0239999999999</v>
      </c>
      <c r="S69">
        <v>8</v>
      </c>
      <c r="T69" s="7">
        <v>0.2</v>
      </c>
      <c r="U69" s="5">
        <v>111.30240000000001</v>
      </c>
      <c r="V69">
        <f t="shared" si="5"/>
        <v>12</v>
      </c>
      <c r="W69">
        <f t="shared" si="6"/>
        <v>4</v>
      </c>
      <c r="X69">
        <f t="shared" si="7"/>
        <v>2014</v>
      </c>
      <c r="Y69" t="str">
        <f t="shared" si="8"/>
        <v>Dec</v>
      </c>
      <c r="Z69" t="str">
        <f t="shared" si="9"/>
        <v>2014-12</v>
      </c>
    </row>
    <row r="70" spans="1:26"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5">
        <v>167.96799999999999</v>
      </c>
      <c r="S70">
        <v>4</v>
      </c>
      <c r="T70" s="7">
        <v>0.2</v>
      </c>
      <c r="U70" s="5">
        <v>62.988</v>
      </c>
      <c r="V70">
        <f t="shared" si="5"/>
        <v>12</v>
      </c>
      <c r="W70">
        <f t="shared" si="6"/>
        <v>4</v>
      </c>
      <c r="X70">
        <f t="shared" si="7"/>
        <v>2014</v>
      </c>
      <c r="Y70" t="str">
        <f t="shared" si="8"/>
        <v>Dec</v>
      </c>
      <c r="Z70" t="str">
        <f t="shared" si="9"/>
        <v>2014-12</v>
      </c>
    </row>
    <row r="71" spans="1:26"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5">
        <v>75.88</v>
      </c>
      <c r="S71">
        <v>2</v>
      </c>
      <c r="T71" s="7">
        <v>0</v>
      </c>
      <c r="U71" s="5">
        <v>35.663600000000002</v>
      </c>
      <c r="V71">
        <f t="shared" si="5"/>
        <v>6</v>
      </c>
      <c r="W71">
        <f t="shared" si="6"/>
        <v>2</v>
      </c>
      <c r="X71">
        <f t="shared" si="7"/>
        <v>2016</v>
      </c>
      <c r="Y71" t="str">
        <f t="shared" si="8"/>
        <v>Jun</v>
      </c>
      <c r="Z71" t="str">
        <f t="shared" si="9"/>
        <v>2016-06</v>
      </c>
    </row>
    <row r="72" spans="1:26"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5">
        <v>4.6159999999999997</v>
      </c>
      <c r="S72">
        <v>1</v>
      </c>
      <c r="T72" s="7">
        <v>0.2</v>
      </c>
      <c r="U72" s="5">
        <v>1.7310000000000001</v>
      </c>
      <c r="V72">
        <f t="shared" si="5"/>
        <v>9</v>
      </c>
      <c r="W72">
        <f t="shared" si="6"/>
        <v>3</v>
      </c>
      <c r="X72">
        <f t="shared" si="7"/>
        <v>2016</v>
      </c>
      <c r="Y72" t="str">
        <f t="shared" si="8"/>
        <v>Sep</v>
      </c>
      <c r="Z72" t="str">
        <f t="shared" si="9"/>
        <v>2016-09</v>
      </c>
    </row>
    <row r="73" spans="1:26"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5">
        <v>19.05</v>
      </c>
      <c r="S73">
        <v>3</v>
      </c>
      <c r="T73" s="7">
        <v>0</v>
      </c>
      <c r="U73" s="5">
        <v>8.7629999999999999</v>
      </c>
      <c r="V73">
        <f t="shared" si="5"/>
        <v>9</v>
      </c>
      <c r="W73">
        <f t="shared" si="6"/>
        <v>3</v>
      </c>
      <c r="X73">
        <f t="shared" si="7"/>
        <v>2017</v>
      </c>
      <c r="Y73" t="str">
        <f t="shared" si="8"/>
        <v>Sep</v>
      </c>
      <c r="Z73" t="str">
        <f t="shared" si="9"/>
        <v>2017-09</v>
      </c>
    </row>
    <row r="74" spans="1:26"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5">
        <v>831.93600000000004</v>
      </c>
      <c r="S74">
        <v>8</v>
      </c>
      <c r="T74" s="7">
        <v>0.2</v>
      </c>
      <c r="U74" s="5">
        <v>-114.3912</v>
      </c>
      <c r="V74">
        <f t="shared" si="5"/>
        <v>4</v>
      </c>
      <c r="W74">
        <f t="shared" si="6"/>
        <v>2</v>
      </c>
      <c r="X74">
        <f t="shared" si="7"/>
        <v>2015</v>
      </c>
      <c r="Y74" t="str">
        <f t="shared" si="8"/>
        <v>Apr</v>
      </c>
      <c r="Z74" t="str">
        <f t="shared" si="9"/>
        <v>2015-04</v>
      </c>
    </row>
    <row r="75" spans="1:26"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5">
        <v>97.04</v>
      </c>
      <c r="S75">
        <v>2</v>
      </c>
      <c r="T75" s="7">
        <v>0.2</v>
      </c>
      <c r="U75" s="5">
        <v>1.2130000000000001</v>
      </c>
      <c r="V75">
        <f t="shared" si="5"/>
        <v>4</v>
      </c>
      <c r="W75">
        <f t="shared" si="6"/>
        <v>2</v>
      </c>
      <c r="X75">
        <f t="shared" si="7"/>
        <v>2015</v>
      </c>
      <c r="Y75" t="str">
        <f t="shared" si="8"/>
        <v>Apr</v>
      </c>
      <c r="Z75" t="str">
        <f t="shared" si="9"/>
        <v>2015-04</v>
      </c>
    </row>
    <row r="76" spans="1:26"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5">
        <v>72.784000000000006</v>
      </c>
      <c r="S76">
        <v>1</v>
      </c>
      <c r="T76" s="7">
        <v>0.2</v>
      </c>
      <c r="U76" s="5">
        <v>-18.196000000000002</v>
      </c>
      <c r="V76">
        <f t="shared" si="5"/>
        <v>4</v>
      </c>
      <c r="W76">
        <f t="shared" si="6"/>
        <v>2</v>
      </c>
      <c r="X76">
        <f t="shared" si="7"/>
        <v>2015</v>
      </c>
      <c r="Y76" t="str">
        <f t="shared" si="8"/>
        <v>Apr</v>
      </c>
      <c r="Z76" t="str">
        <f t="shared" si="9"/>
        <v>2015-04</v>
      </c>
    </row>
    <row r="77" spans="1:26"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5">
        <v>1.248</v>
      </c>
      <c r="S77">
        <v>3</v>
      </c>
      <c r="T77" s="7">
        <v>0.8</v>
      </c>
      <c r="U77" s="5">
        <v>-1.9343999999999999</v>
      </c>
      <c r="V77">
        <f t="shared" si="5"/>
        <v>12</v>
      </c>
      <c r="W77">
        <f t="shared" si="6"/>
        <v>4</v>
      </c>
      <c r="X77">
        <f t="shared" si="7"/>
        <v>2017</v>
      </c>
      <c r="Y77" t="str">
        <f t="shared" si="8"/>
        <v>Dec</v>
      </c>
      <c r="Z77" t="str">
        <f t="shared" si="9"/>
        <v>2017-12</v>
      </c>
    </row>
    <row r="78" spans="1:26"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5">
        <v>9.7080000000000002</v>
      </c>
      <c r="S78">
        <v>3</v>
      </c>
      <c r="T78" s="7">
        <v>0.6</v>
      </c>
      <c r="U78" s="5">
        <v>-5.8247999999999998</v>
      </c>
      <c r="V78">
        <f t="shared" si="5"/>
        <v>12</v>
      </c>
      <c r="W78">
        <f t="shared" si="6"/>
        <v>4</v>
      </c>
      <c r="X78">
        <f t="shared" si="7"/>
        <v>2017</v>
      </c>
      <c r="Y78" t="str">
        <f t="shared" si="8"/>
        <v>Dec</v>
      </c>
      <c r="Z78" t="str">
        <f t="shared" si="9"/>
        <v>2017-12</v>
      </c>
    </row>
    <row r="79" spans="1:26"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5">
        <v>27.24</v>
      </c>
      <c r="S79">
        <v>3</v>
      </c>
      <c r="T79" s="7">
        <v>0.2</v>
      </c>
      <c r="U79" s="5">
        <v>2.7240000000000002</v>
      </c>
      <c r="V79">
        <f t="shared" si="5"/>
        <v>12</v>
      </c>
      <c r="W79">
        <f t="shared" si="6"/>
        <v>4</v>
      </c>
      <c r="X79">
        <f t="shared" si="7"/>
        <v>2017</v>
      </c>
      <c r="Y79" t="str">
        <f t="shared" si="8"/>
        <v>Dec</v>
      </c>
      <c r="Z79" t="str">
        <f t="shared" si="9"/>
        <v>2017-12</v>
      </c>
    </row>
    <row r="80" spans="1:26"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5">
        <v>19.3</v>
      </c>
      <c r="S80">
        <v>5</v>
      </c>
      <c r="T80" s="7">
        <v>0.6</v>
      </c>
      <c r="U80" s="5">
        <v>-14.475</v>
      </c>
      <c r="V80">
        <f t="shared" si="5"/>
        <v>11</v>
      </c>
      <c r="W80">
        <f t="shared" si="6"/>
        <v>4</v>
      </c>
      <c r="X80">
        <f t="shared" si="7"/>
        <v>2014</v>
      </c>
      <c r="Y80" t="str">
        <f t="shared" si="8"/>
        <v>Nov</v>
      </c>
      <c r="Z80" t="str">
        <f t="shared" si="9"/>
        <v>2014-11</v>
      </c>
    </row>
    <row r="81" spans="1:26"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5">
        <v>208.16</v>
      </c>
      <c r="S81">
        <v>1</v>
      </c>
      <c r="T81" s="7">
        <v>0</v>
      </c>
      <c r="U81" s="5">
        <v>56.203200000000002</v>
      </c>
      <c r="V81">
        <f t="shared" si="5"/>
        <v>6</v>
      </c>
      <c r="W81">
        <f t="shared" si="6"/>
        <v>2</v>
      </c>
      <c r="X81">
        <f t="shared" si="7"/>
        <v>2016</v>
      </c>
      <c r="Y81" t="str">
        <f t="shared" si="8"/>
        <v>Jun</v>
      </c>
      <c r="Z81" t="str">
        <f t="shared" si="9"/>
        <v>2016-06</v>
      </c>
    </row>
    <row r="82" spans="1:26"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5">
        <v>16.739999999999998</v>
      </c>
      <c r="S82">
        <v>3</v>
      </c>
      <c r="T82" s="7">
        <v>0</v>
      </c>
      <c r="U82" s="5">
        <v>8.0351999999999997</v>
      </c>
      <c r="V82">
        <f t="shared" si="5"/>
        <v>6</v>
      </c>
      <c r="W82">
        <f t="shared" si="6"/>
        <v>2</v>
      </c>
      <c r="X82">
        <f t="shared" si="7"/>
        <v>2016</v>
      </c>
      <c r="Y82" t="str">
        <f t="shared" si="8"/>
        <v>Jun</v>
      </c>
      <c r="Z82" t="str">
        <f t="shared" si="9"/>
        <v>2016-06</v>
      </c>
    </row>
    <row r="83" spans="1:26"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5">
        <v>14.9</v>
      </c>
      <c r="S83">
        <v>5</v>
      </c>
      <c r="T83" s="7">
        <v>0</v>
      </c>
      <c r="U83" s="5">
        <v>4.1719999999999997</v>
      </c>
      <c r="V83">
        <f t="shared" si="5"/>
        <v>10</v>
      </c>
      <c r="W83">
        <f t="shared" si="6"/>
        <v>4</v>
      </c>
      <c r="X83">
        <f t="shared" si="7"/>
        <v>2014</v>
      </c>
      <c r="Y83" t="str">
        <f t="shared" si="8"/>
        <v>Oct</v>
      </c>
      <c r="Z83" t="str">
        <f t="shared" si="9"/>
        <v>2014-10</v>
      </c>
    </row>
    <row r="84" spans="1:26"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5">
        <v>21.39</v>
      </c>
      <c r="S84">
        <v>1</v>
      </c>
      <c r="T84" s="7">
        <v>0</v>
      </c>
      <c r="U84" s="5">
        <v>6.2031000000000001</v>
      </c>
      <c r="V84">
        <f t="shared" si="5"/>
        <v>10</v>
      </c>
      <c r="W84">
        <f t="shared" si="6"/>
        <v>4</v>
      </c>
      <c r="X84">
        <f t="shared" si="7"/>
        <v>2014</v>
      </c>
      <c r="Y84" t="str">
        <f t="shared" si="8"/>
        <v>Oct</v>
      </c>
      <c r="Z84" t="str">
        <f t="shared" si="9"/>
        <v>2014-10</v>
      </c>
    </row>
    <row r="85" spans="1:26"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5">
        <v>200.98400000000001</v>
      </c>
      <c r="S85">
        <v>7</v>
      </c>
      <c r="T85" s="7">
        <v>0.2</v>
      </c>
      <c r="U85" s="5">
        <v>62.807499999999997</v>
      </c>
      <c r="V85">
        <f t="shared" si="5"/>
        <v>9</v>
      </c>
      <c r="W85">
        <f t="shared" si="6"/>
        <v>3</v>
      </c>
      <c r="X85">
        <f t="shared" si="7"/>
        <v>2015</v>
      </c>
      <c r="Y85" t="str">
        <f t="shared" si="8"/>
        <v>Sep</v>
      </c>
      <c r="Z85" t="str">
        <f t="shared" si="9"/>
        <v>2015-09</v>
      </c>
    </row>
    <row r="86" spans="1:26"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5">
        <v>230.376</v>
      </c>
      <c r="S86">
        <v>3</v>
      </c>
      <c r="T86" s="7">
        <v>0.2</v>
      </c>
      <c r="U86" s="5">
        <v>-48.954900000000002</v>
      </c>
      <c r="V86">
        <f t="shared" si="5"/>
        <v>11</v>
      </c>
      <c r="W86">
        <f t="shared" si="6"/>
        <v>4</v>
      </c>
      <c r="X86">
        <f t="shared" si="7"/>
        <v>2017</v>
      </c>
      <c r="Y86" t="str">
        <f t="shared" si="8"/>
        <v>Nov</v>
      </c>
      <c r="Z86" t="str">
        <f t="shared" si="9"/>
        <v>2017-11</v>
      </c>
    </row>
    <row r="87" spans="1:26"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5">
        <v>301.95999999999998</v>
      </c>
      <c r="S87">
        <v>2</v>
      </c>
      <c r="T87" s="7">
        <v>0</v>
      </c>
      <c r="U87" s="5">
        <v>33.215600000000002</v>
      </c>
      <c r="V87">
        <f t="shared" si="5"/>
        <v>5</v>
      </c>
      <c r="W87">
        <f t="shared" si="6"/>
        <v>2</v>
      </c>
      <c r="X87">
        <f t="shared" si="7"/>
        <v>2017</v>
      </c>
      <c r="Y87" t="str">
        <f t="shared" si="8"/>
        <v>May</v>
      </c>
      <c r="Z87" t="str">
        <f t="shared" si="9"/>
        <v>2017-05</v>
      </c>
    </row>
    <row r="88" spans="1:26"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5">
        <v>19.989999999999998</v>
      </c>
      <c r="S88">
        <v>1</v>
      </c>
      <c r="T88" s="7">
        <v>0</v>
      </c>
      <c r="U88" s="5">
        <v>6.7965999999999998</v>
      </c>
      <c r="V88">
        <f t="shared" si="5"/>
        <v>10</v>
      </c>
      <c r="W88">
        <f t="shared" si="6"/>
        <v>4</v>
      </c>
      <c r="X88">
        <f t="shared" si="7"/>
        <v>2017</v>
      </c>
      <c r="Y88" t="str">
        <f t="shared" si="8"/>
        <v>Oct</v>
      </c>
      <c r="Z88" t="str">
        <f t="shared" si="9"/>
        <v>2017-10</v>
      </c>
    </row>
    <row r="89" spans="1:26"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5">
        <v>6.16</v>
      </c>
      <c r="S89">
        <v>2</v>
      </c>
      <c r="T89" s="7">
        <v>0</v>
      </c>
      <c r="U89" s="5">
        <v>2.9567999999999999</v>
      </c>
      <c r="V89">
        <f t="shared" si="5"/>
        <v>10</v>
      </c>
      <c r="W89">
        <f t="shared" si="6"/>
        <v>4</v>
      </c>
      <c r="X89">
        <f t="shared" si="7"/>
        <v>2017</v>
      </c>
      <c r="Y89" t="str">
        <f t="shared" si="8"/>
        <v>Oct</v>
      </c>
      <c r="Z89" t="str">
        <f t="shared" si="9"/>
        <v>2017-10</v>
      </c>
    </row>
    <row r="90" spans="1:26"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5">
        <v>158.36799999999999</v>
      </c>
      <c r="S90">
        <v>7</v>
      </c>
      <c r="T90" s="7">
        <v>0.2</v>
      </c>
      <c r="U90" s="5">
        <v>13.857200000000001</v>
      </c>
      <c r="V90">
        <f t="shared" si="5"/>
        <v>4</v>
      </c>
      <c r="W90">
        <f t="shared" si="6"/>
        <v>2</v>
      </c>
      <c r="X90">
        <f t="shared" si="7"/>
        <v>2016</v>
      </c>
      <c r="Y90" t="str">
        <f t="shared" si="8"/>
        <v>Apr</v>
      </c>
      <c r="Z90" t="str">
        <f t="shared" si="9"/>
        <v>2016-04</v>
      </c>
    </row>
    <row r="91" spans="1:26"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5">
        <v>20.100000000000001</v>
      </c>
      <c r="S91">
        <v>3</v>
      </c>
      <c r="T91" s="7">
        <v>0</v>
      </c>
      <c r="U91" s="5">
        <v>6.633</v>
      </c>
      <c r="V91">
        <f t="shared" si="5"/>
        <v>9</v>
      </c>
      <c r="W91">
        <f t="shared" si="6"/>
        <v>3</v>
      </c>
      <c r="X91">
        <f t="shared" si="7"/>
        <v>2016</v>
      </c>
      <c r="Y91" t="str">
        <f t="shared" si="8"/>
        <v>Sep</v>
      </c>
      <c r="Z91" t="str">
        <f t="shared" si="9"/>
        <v>2016-09</v>
      </c>
    </row>
    <row r="92" spans="1:26"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5">
        <v>73.584000000000003</v>
      </c>
      <c r="S92">
        <v>2</v>
      </c>
      <c r="T92" s="7">
        <v>0.2</v>
      </c>
      <c r="U92" s="5">
        <v>8.2782</v>
      </c>
      <c r="V92">
        <f t="shared" si="5"/>
        <v>9</v>
      </c>
      <c r="W92">
        <f t="shared" si="6"/>
        <v>3</v>
      </c>
      <c r="X92">
        <f t="shared" si="7"/>
        <v>2016</v>
      </c>
      <c r="Y92" t="str">
        <f t="shared" si="8"/>
        <v>Sep</v>
      </c>
      <c r="Z92" t="str">
        <f t="shared" si="9"/>
        <v>2016-09</v>
      </c>
    </row>
    <row r="93" spans="1:26"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5">
        <v>6.48</v>
      </c>
      <c r="S93">
        <v>1</v>
      </c>
      <c r="T93" s="7">
        <v>0</v>
      </c>
      <c r="U93" s="5">
        <v>3.1103999999999998</v>
      </c>
      <c r="V93">
        <f t="shared" si="5"/>
        <v>9</v>
      </c>
      <c r="W93">
        <f t="shared" si="6"/>
        <v>3</v>
      </c>
      <c r="X93">
        <f t="shared" si="7"/>
        <v>2016</v>
      </c>
      <c r="Y93" t="str">
        <f t="shared" si="8"/>
        <v>Sep</v>
      </c>
      <c r="Z93" t="str">
        <f t="shared" si="9"/>
        <v>2016-09</v>
      </c>
    </row>
    <row r="94" spans="1:26"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5">
        <v>12.96</v>
      </c>
      <c r="S94">
        <v>2</v>
      </c>
      <c r="T94" s="7">
        <v>0</v>
      </c>
      <c r="U94" s="5">
        <v>6.2207999999999997</v>
      </c>
      <c r="V94">
        <f t="shared" si="5"/>
        <v>1</v>
      </c>
      <c r="W94">
        <f t="shared" si="6"/>
        <v>1</v>
      </c>
      <c r="X94">
        <f t="shared" si="7"/>
        <v>2015</v>
      </c>
      <c r="Y94" t="str">
        <f t="shared" si="8"/>
        <v>Jan</v>
      </c>
      <c r="Z94" t="str">
        <f t="shared" si="9"/>
        <v>2015-01</v>
      </c>
    </row>
    <row r="95" spans="1:26"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5">
        <v>53.34</v>
      </c>
      <c r="S95">
        <v>3</v>
      </c>
      <c r="T95" s="7">
        <v>0</v>
      </c>
      <c r="U95" s="5">
        <v>16.535399999999999</v>
      </c>
      <c r="V95">
        <f t="shared" si="5"/>
        <v>1</v>
      </c>
      <c r="W95">
        <f t="shared" si="6"/>
        <v>1</v>
      </c>
      <c r="X95">
        <f t="shared" si="7"/>
        <v>2015</v>
      </c>
      <c r="Y95" t="str">
        <f t="shared" si="8"/>
        <v>Jan</v>
      </c>
      <c r="Z95" t="str">
        <f t="shared" si="9"/>
        <v>2015-01</v>
      </c>
    </row>
    <row r="96" spans="1:26"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5">
        <v>32.96</v>
      </c>
      <c r="S96">
        <v>2</v>
      </c>
      <c r="T96" s="7">
        <v>0</v>
      </c>
      <c r="U96" s="5">
        <v>16.150400000000001</v>
      </c>
      <c r="V96">
        <f t="shared" si="5"/>
        <v>1</v>
      </c>
      <c r="W96">
        <f t="shared" si="6"/>
        <v>1</v>
      </c>
      <c r="X96">
        <f t="shared" si="7"/>
        <v>2015</v>
      </c>
      <c r="Y96" t="str">
        <f t="shared" si="8"/>
        <v>Jan</v>
      </c>
      <c r="Z96" t="str">
        <f t="shared" si="9"/>
        <v>2015-01</v>
      </c>
    </row>
    <row r="97" spans="1:26"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5">
        <v>5.6820000000000004</v>
      </c>
      <c r="S97">
        <v>1</v>
      </c>
      <c r="T97" s="7">
        <v>0.7</v>
      </c>
      <c r="U97" s="5">
        <v>-3.7879999999999998</v>
      </c>
      <c r="V97">
        <f t="shared" si="5"/>
        <v>11</v>
      </c>
      <c r="W97">
        <f t="shared" si="6"/>
        <v>4</v>
      </c>
      <c r="X97">
        <f t="shared" si="7"/>
        <v>2017</v>
      </c>
      <c r="Y97" t="str">
        <f t="shared" si="8"/>
        <v>Nov</v>
      </c>
      <c r="Z97" t="str">
        <f t="shared" si="9"/>
        <v>2017-11</v>
      </c>
    </row>
    <row r="98" spans="1:26"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5">
        <v>96.53</v>
      </c>
      <c r="S98">
        <v>7</v>
      </c>
      <c r="T98" s="7">
        <v>0</v>
      </c>
      <c r="U98" s="5">
        <v>40.5426</v>
      </c>
      <c r="V98">
        <f t="shared" si="5"/>
        <v>11</v>
      </c>
      <c r="W98">
        <f t="shared" si="6"/>
        <v>4</v>
      </c>
      <c r="X98">
        <f t="shared" si="7"/>
        <v>2017</v>
      </c>
      <c r="Y98" t="str">
        <f t="shared" si="8"/>
        <v>Nov</v>
      </c>
      <c r="Z98" t="str">
        <f t="shared" si="9"/>
        <v>2017-11</v>
      </c>
    </row>
    <row r="99" spans="1:26"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5">
        <v>51.311999999999998</v>
      </c>
      <c r="S99">
        <v>3</v>
      </c>
      <c r="T99" s="7">
        <v>0.2</v>
      </c>
      <c r="U99" s="5">
        <v>17.959199999999999</v>
      </c>
      <c r="V99">
        <f t="shared" si="5"/>
        <v>6</v>
      </c>
      <c r="W99">
        <f t="shared" si="6"/>
        <v>2</v>
      </c>
      <c r="X99">
        <f t="shared" si="7"/>
        <v>2017</v>
      </c>
      <c r="Y99" t="str">
        <f t="shared" si="8"/>
        <v>Jun</v>
      </c>
      <c r="Z99" t="str">
        <f t="shared" si="9"/>
        <v>2017-06</v>
      </c>
    </row>
    <row r="100" spans="1:26"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5">
        <v>77.88</v>
      </c>
      <c r="S100">
        <v>6</v>
      </c>
      <c r="T100" s="7">
        <v>0</v>
      </c>
      <c r="U100" s="5">
        <v>22.5852</v>
      </c>
      <c r="V100">
        <f t="shared" si="5"/>
        <v>9</v>
      </c>
      <c r="W100">
        <f t="shared" si="6"/>
        <v>3</v>
      </c>
      <c r="X100">
        <f t="shared" si="7"/>
        <v>2016</v>
      </c>
      <c r="Y100" t="str">
        <f t="shared" si="8"/>
        <v>Sep</v>
      </c>
      <c r="Z100" t="str">
        <f t="shared" si="9"/>
        <v>2016-09</v>
      </c>
    </row>
    <row r="101" spans="1:26"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s="5">
        <v>64.623999999999995</v>
      </c>
      <c r="S101">
        <v>7</v>
      </c>
      <c r="T101" s="7">
        <v>0.2</v>
      </c>
      <c r="U101" s="5">
        <v>22.618400000000001</v>
      </c>
      <c r="V101">
        <f t="shared" si="5"/>
        <v>8</v>
      </c>
      <c r="W101">
        <f t="shared" si="6"/>
        <v>3</v>
      </c>
      <c r="X101">
        <f t="shared" si="7"/>
        <v>2016</v>
      </c>
      <c r="Y101" t="str">
        <f t="shared" si="8"/>
        <v>Aug</v>
      </c>
      <c r="Z101" t="str">
        <f t="shared" si="9"/>
        <v>2016-08</v>
      </c>
    </row>
    <row r="102" spans="1:26"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s="5">
        <v>95.975999999999999</v>
      </c>
      <c r="S102">
        <v>3</v>
      </c>
      <c r="T102" s="7">
        <v>0.2</v>
      </c>
      <c r="U102" s="5">
        <v>-10.7973</v>
      </c>
      <c r="V102">
        <f t="shared" si="5"/>
        <v>8</v>
      </c>
      <c r="W102">
        <f t="shared" si="6"/>
        <v>3</v>
      </c>
      <c r="X102">
        <f t="shared" si="7"/>
        <v>2016</v>
      </c>
      <c r="Y102" t="str">
        <f t="shared" si="8"/>
        <v>Aug</v>
      </c>
      <c r="Z102" t="str">
        <f t="shared" si="9"/>
        <v>2016-08</v>
      </c>
    </row>
    <row r="103" spans="1:26"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s="5">
        <v>1.788</v>
      </c>
      <c r="S103">
        <v>3</v>
      </c>
      <c r="T103" s="7">
        <v>0.8</v>
      </c>
      <c r="U103" s="5">
        <v>-3.0396000000000001</v>
      </c>
      <c r="V103">
        <f t="shared" si="5"/>
        <v>8</v>
      </c>
      <c r="W103">
        <f t="shared" si="6"/>
        <v>3</v>
      </c>
      <c r="X103">
        <f t="shared" si="7"/>
        <v>2016</v>
      </c>
      <c r="Y103" t="str">
        <f t="shared" si="8"/>
        <v>Aug</v>
      </c>
      <c r="Z103" t="str">
        <f t="shared" si="9"/>
        <v>2016-08</v>
      </c>
    </row>
    <row r="104" spans="1:26"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s="5">
        <v>23.92</v>
      </c>
      <c r="S104">
        <v>4</v>
      </c>
      <c r="T104" s="7">
        <v>0</v>
      </c>
      <c r="U104" s="5">
        <v>11.720800000000001</v>
      </c>
      <c r="V104">
        <f t="shared" si="5"/>
        <v>12</v>
      </c>
      <c r="W104">
        <f t="shared" si="6"/>
        <v>4</v>
      </c>
      <c r="X104">
        <f t="shared" si="7"/>
        <v>2016</v>
      </c>
      <c r="Y104" t="str">
        <f t="shared" si="8"/>
        <v>Dec</v>
      </c>
      <c r="Z104" t="str">
        <f t="shared" si="9"/>
        <v>2016-12</v>
      </c>
    </row>
    <row r="105" spans="1:26"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s="5">
        <v>238.89599999999999</v>
      </c>
      <c r="S105">
        <v>6</v>
      </c>
      <c r="T105" s="7">
        <v>0.2</v>
      </c>
      <c r="U105" s="5">
        <v>-26.875800000000002</v>
      </c>
      <c r="V105">
        <f t="shared" si="5"/>
        <v>11</v>
      </c>
      <c r="W105">
        <f t="shared" si="6"/>
        <v>4</v>
      </c>
      <c r="X105">
        <f t="shared" si="7"/>
        <v>2015</v>
      </c>
      <c r="Y105" t="str">
        <f t="shared" si="8"/>
        <v>Nov</v>
      </c>
      <c r="Z105" t="str">
        <f t="shared" si="9"/>
        <v>2015-11</v>
      </c>
    </row>
    <row r="106" spans="1:26"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s="5">
        <v>102.36</v>
      </c>
      <c r="S106">
        <v>3</v>
      </c>
      <c r="T106" s="7">
        <v>0.2</v>
      </c>
      <c r="U106" s="5">
        <v>-3.8384999999999998</v>
      </c>
      <c r="V106">
        <f t="shared" si="5"/>
        <v>11</v>
      </c>
      <c r="W106">
        <f t="shared" si="6"/>
        <v>4</v>
      </c>
      <c r="X106">
        <f t="shared" si="7"/>
        <v>2015</v>
      </c>
      <c r="Y106" t="str">
        <f t="shared" si="8"/>
        <v>Nov</v>
      </c>
      <c r="Z106" t="str">
        <f t="shared" si="9"/>
        <v>2015-11</v>
      </c>
    </row>
    <row r="107" spans="1:26"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s="5">
        <v>36.881999999999998</v>
      </c>
      <c r="S107">
        <v>3</v>
      </c>
      <c r="T107" s="7">
        <v>0.7</v>
      </c>
      <c r="U107" s="5">
        <v>-25.817399999999999</v>
      </c>
      <c r="V107">
        <f t="shared" si="5"/>
        <v>11</v>
      </c>
      <c r="W107">
        <f t="shared" si="6"/>
        <v>4</v>
      </c>
      <c r="X107">
        <f t="shared" si="7"/>
        <v>2015</v>
      </c>
      <c r="Y107" t="str">
        <f t="shared" si="8"/>
        <v>Nov</v>
      </c>
      <c r="Z107" t="str">
        <f t="shared" si="9"/>
        <v>2015-11</v>
      </c>
    </row>
    <row r="108" spans="1:26"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s="5">
        <v>74.111999999999995</v>
      </c>
      <c r="S108">
        <v>8</v>
      </c>
      <c r="T108" s="7">
        <v>0.2</v>
      </c>
      <c r="U108" s="5">
        <v>17.601600000000001</v>
      </c>
      <c r="V108">
        <f t="shared" si="5"/>
        <v>11</v>
      </c>
      <c r="W108">
        <f t="shared" si="6"/>
        <v>4</v>
      </c>
      <c r="X108">
        <f t="shared" si="7"/>
        <v>2017</v>
      </c>
      <c r="Y108" t="str">
        <f t="shared" si="8"/>
        <v>Nov</v>
      </c>
      <c r="Z108" t="str">
        <f t="shared" si="9"/>
        <v>2017-11</v>
      </c>
    </row>
    <row r="109" spans="1:26"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s="5">
        <v>27.992000000000001</v>
      </c>
      <c r="S109">
        <v>1</v>
      </c>
      <c r="T109" s="7">
        <v>0.2</v>
      </c>
      <c r="U109" s="5">
        <v>2.0994000000000002</v>
      </c>
      <c r="V109">
        <f t="shared" si="5"/>
        <v>11</v>
      </c>
      <c r="W109">
        <f t="shared" si="6"/>
        <v>4</v>
      </c>
      <c r="X109">
        <f t="shared" si="7"/>
        <v>2017</v>
      </c>
      <c r="Y109" t="str">
        <f t="shared" si="8"/>
        <v>Nov</v>
      </c>
      <c r="Z109" t="str">
        <f t="shared" si="9"/>
        <v>2017-11</v>
      </c>
    </row>
    <row r="110" spans="1:26"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s="5">
        <v>3.3039999999999998</v>
      </c>
      <c r="S110">
        <v>1</v>
      </c>
      <c r="T110" s="7">
        <v>0.2</v>
      </c>
      <c r="U110" s="5">
        <v>1.0738000000000001</v>
      </c>
      <c r="V110">
        <f t="shared" si="5"/>
        <v>11</v>
      </c>
      <c r="W110">
        <f t="shared" si="6"/>
        <v>4</v>
      </c>
      <c r="X110">
        <f t="shared" si="7"/>
        <v>2017</v>
      </c>
      <c r="Y110" t="str">
        <f t="shared" si="8"/>
        <v>Nov</v>
      </c>
      <c r="Z110" t="str">
        <f t="shared" si="9"/>
        <v>2017-11</v>
      </c>
    </row>
    <row r="111" spans="1:26"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s="5">
        <v>339.96</v>
      </c>
      <c r="S111">
        <v>5</v>
      </c>
      <c r="T111" s="7">
        <v>0.2</v>
      </c>
      <c r="U111" s="5">
        <v>67.992000000000004</v>
      </c>
      <c r="V111">
        <f t="shared" si="5"/>
        <v>10</v>
      </c>
      <c r="W111">
        <f t="shared" si="6"/>
        <v>4</v>
      </c>
      <c r="X111">
        <f t="shared" si="7"/>
        <v>2015</v>
      </c>
      <c r="Y111" t="str">
        <f t="shared" si="8"/>
        <v>Oct</v>
      </c>
      <c r="Z111" t="str">
        <f t="shared" si="9"/>
        <v>2015-10</v>
      </c>
    </row>
    <row r="112" spans="1:26"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s="5">
        <v>41.96</v>
      </c>
      <c r="S112">
        <v>2</v>
      </c>
      <c r="T112" s="7">
        <v>0</v>
      </c>
      <c r="U112" s="5">
        <v>10.909599999999999</v>
      </c>
      <c r="V112">
        <f t="shared" si="5"/>
        <v>12</v>
      </c>
      <c r="W112">
        <f t="shared" si="6"/>
        <v>4</v>
      </c>
      <c r="X112">
        <f t="shared" si="7"/>
        <v>2017</v>
      </c>
      <c r="Y112" t="str">
        <f t="shared" si="8"/>
        <v>Dec</v>
      </c>
      <c r="Z112" t="str">
        <f t="shared" si="9"/>
        <v>2017-12</v>
      </c>
    </row>
    <row r="113" spans="1:26"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s="5">
        <v>75.959999999999994</v>
      </c>
      <c r="S113">
        <v>2</v>
      </c>
      <c r="T113" s="7">
        <v>0</v>
      </c>
      <c r="U113" s="5">
        <v>22.788</v>
      </c>
      <c r="V113">
        <f t="shared" si="5"/>
        <v>11</v>
      </c>
      <c r="W113">
        <f t="shared" si="6"/>
        <v>4</v>
      </c>
      <c r="X113">
        <f t="shared" si="7"/>
        <v>2016</v>
      </c>
      <c r="Y113" t="str">
        <f t="shared" si="8"/>
        <v>Nov</v>
      </c>
      <c r="Z113" t="str">
        <f t="shared" si="9"/>
        <v>2016-11</v>
      </c>
    </row>
    <row r="114" spans="1:26"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s="5">
        <v>27.24</v>
      </c>
      <c r="S114">
        <v>6</v>
      </c>
      <c r="T114" s="7">
        <v>0</v>
      </c>
      <c r="U114" s="5">
        <v>13.3476</v>
      </c>
      <c r="V114">
        <f t="shared" si="5"/>
        <v>11</v>
      </c>
      <c r="W114">
        <f t="shared" si="6"/>
        <v>4</v>
      </c>
      <c r="X114">
        <f t="shared" si="7"/>
        <v>2016</v>
      </c>
      <c r="Y114" t="str">
        <f t="shared" si="8"/>
        <v>Nov</v>
      </c>
      <c r="Z114" t="str">
        <f t="shared" si="9"/>
        <v>2016-11</v>
      </c>
    </row>
    <row r="115" spans="1:26"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s="5">
        <v>40.095999999999997</v>
      </c>
      <c r="S115">
        <v>14</v>
      </c>
      <c r="T115" s="7">
        <v>0.2</v>
      </c>
      <c r="U115" s="5">
        <v>14.534800000000001</v>
      </c>
      <c r="V115">
        <f t="shared" si="5"/>
        <v>8</v>
      </c>
      <c r="W115">
        <f t="shared" si="6"/>
        <v>3</v>
      </c>
      <c r="X115">
        <f t="shared" si="7"/>
        <v>2014</v>
      </c>
      <c r="Y115" t="str">
        <f t="shared" si="8"/>
        <v>Aug</v>
      </c>
      <c r="Z115" t="str">
        <f t="shared" si="9"/>
        <v>2014-08</v>
      </c>
    </row>
    <row r="116" spans="1:26"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s="5">
        <v>4.72</v>
      </c>
      <c r="S116">
        <v>2</v>
      </c>
      <c r="T116" s="7">
        <v>0.2</v>
      </c>
      <c r="U116" s="5">
        <v>1.6519999999999999</v>
      </c>
      <c r="V116">
        <f t="shared" si="5"/>
        <v>8</v>
      </c>
      <c r="W116">
        <f t="shared" si="6"/>
        <v>3</v>
      </c>
      <c r="X116">
        <f t="shared" si="7"/>
        <v>2014</v>
      </c>
      <c r="Y116" t="str">
        <f t="shared" si="8"/>
        <v>Aug</v>
      </c>
      <c r="Z116" t="str">
        <f t="shared" si="9"/>
        <v>2014-08</v>
      </c>
    </row>
    <row r="117" spans="1:26"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s="5">
        <v>23.975999999999999</v>
      </c>
      <c r="S117">
        <v>3</v>
      </c>
      <c r="T117" s="7">
        <v>0.2</v>
      </c>
      <c r="U117" s="5">
        <v>7.4924999999999997</v>
      </c>
      <c r="V117">
        <f t="shared" si="5"/>
        <v>8</v>
      </c>
      <c r="W117">
        <f t="shared" si="6"/>
        <v>3</v>
      </c>
      <c r="X117">
        <f t="shared" si="7"/>
        <v>2014</v>
      </c>
      <c r="Y117" t="str">
        <f t="shared" si="8"/>
        <v>Aug</v>
      </c>
      <c r="Z117" t="str">
        <f t="shared" si="9"/>
        <v>2014-08</v>
      </c>
    </row>
    <row r="118" spans="1:26"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s="5">
        <v>130.464</v>
      </c>
      <c r="S118">
        <v>6</v>
      </c>
      <c r="T118" s="7">
        <v>0.2</v>
      </c>
      <c r="U118" s="5">
        <v>44.031599999999997</v>
      </c>
      <c r="V118">
        <f t="shared" si="5"/>
        <v>8</v>
      </c>
      <c r="W118">
        <f t="shared" si="6"/>
        <v>3</v>
      </c>
      <c r="X118">
        <f t="shared" si="7"/>
        <v>2014</v>
      </c>
      <c r="Y118" t="str">
        <f t="shared" si="8"/>
        <v>Aug</v>
      </c>
      <c r="Z118" t="str">
        <f t="shared" si="9"/>
        <v>2014-08</v>
      </c>
    </row>
    <row r="119" spans="1:26"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s="5">
        <v>787.53</v>
      </c>
      <c r="S119">
        <v>3</v>
      </c>
      <c r="T119" s="7">
        <v>0</v>
      </c>
      <c r="U119" s="5">
        <v>165.38130000000001</v>
      </c>
      <c r="V119">
        <f t="shared" si="5"/>
        <v>3</v>
      </c>
      <c r="W119">
        <f t="shared" si="6"/>
        <v>1</v>
      </c>
      <c r="X119">
        <f t="shared" si="7"/>
        <v>2015</v>
      </c>
      <c r="Y119" t="str">
        <f t="shared" si="8"/>
        <v>Mar</v>
      </c>
      <c r="Z119" t="str">
        <f t="shared" si="9"/>
        <v>2015-03</v>
      </c>
    </row>
    <row r="120" spans="1:26"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s="5">
        <v>157.79400000000001</v>
      </c>
      <c r="S120">
        <v>1</v>
      </c>
      <c r="T120" s="7">
        <v>0.7</v>
      </c>
      <c r="U120" s="5">
        <v>-115.71559999999999</v>
      </c>
      <c r="V120">
        <f t="shared" si="5"/>
        <v>4</v>
      </c>
      <c r="W120">
        <f t="shared" si="6"/>
        <v>2</v>
      </c>
      <c r="X120">
        <f t="shared" si="7"/>
        <v>2015</v>
      </c>
      <c r="Y120" t="str">
        <f t="shared" si="8"/>
        <v>Apr</v>
      </c>
      <c r="Z120" t="str">
        <f t="shared" si="9"/>
        <v>2015-04</v>
      </c>
    </row>
    <row r="121" spans="1:26"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s="5">
        <v>47.04</v>
      </c>
      <c r="S121">
        <v>3</v>
      </c>
      <c r="T121" s="7">
        <v>0</v>
      </c>
      <c r="U121" s="5">
        <v>18.345600000000001</v>
      </c>
      <c r="V121">
        <f t="shared" si="5"/>
        <v>6</v>
      </c>
      <c r="W121">
        <f t="shared" si="6"/>
        <v>2</v>
      </c>
      <c r="X121">
        <f t="shared" si="7"/>
        <v>2016</v>
      </c>
      <c r="Y121" t="str">
        <f t="shared" si="8"/>
        <v>Jun</v>
      </c>
      <c r="Z121" t="str">
        <f t="shared" si="9"/>
        <v>2016-06</v>
      </c>
    </row>
    <row r="122" spans="1:26"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s="5">
        <v>30.84</v>
      </c>
      <c r="S122">
        <v>4</v>
      </c>
      <c r="T122" s="7">
        <v>0</v>
      </c>
      <c r="U122" s="5">
        <v>13.878</v>
      </c>
      <c r="V122">
        <f t="shared" si="5"/>
        <v>6</v>
      </c>
      <c r="W122">
        <f t="shared" si="6"/>
        <v>2</v>
      </c>
      <c r="X122">
        <f t="shared" si="7"/>
        <v>2016</v>
      </c>
      <c r="Y122" t="str">
        <f t="shared" si="8"/>
        <v>Jun</v>
      </c>
      <c r="Z122" t="str">
        <f t="shared" si="9"/>
        <v>2016-06</v>
      </c>
    </row>
    <row r="123" spans="1:26"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s="5">
        <v>226.56</v>
      </c>
      <c r="S123">
        <v>6</v>
      </c>
      <c r="T123" s="7">
        <v>0</v>
      </c>
      <c r="U123" s="5">
        <v>63.436799999999998</v>
      </c>
      <c r="V123">
        <f t="shared" si="5"/>
        <v>6</v>
      </c>
      <c r="W123">
        <f t="shared" si="6"/>
        <v>2</v>
      </c>
      <c r="X123">
        <f t="shared" si="7"/>
        <v>2016</v>
      </c>
      <c r="Y123" t="str">
        <f t="shared" si="8"/>
        <v>Jun</v>
      </c>
      <c r="Z123" t="str">
        <f t="shared" si="9"/>
        <v>2016-06</v>
      </c>
    </row>
    <row r="124" spans="1:26"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s="5">
        <v>115.02</v>
      </c>
      <c r="S124">
        <v>9</v>
      </c>
      <c r="T124" s="7">
        <v>0</v>
      </c>
      <c r="U124" s="5">
        <v>51.759</v>
      </c>
      <c r="V124">
        <f t="shared" si="5"/>
        <v>6</v>
      </c>
      <c r="W124">
        <f t="shared" si="6"/>
        <v>2</v>
      </c>
      <c r="X124">
        <f t="shared" si="7"/>
        <v>2016</v>
      </c>
      <c r="Y124" t="str">
        <f t="shared" si="8"/>
        <v>Jun</v>
      </c>
      <c r="Z124" t="str">
        <f t="shared" si="9"/>
        <v>2016-06</v>
      </c>
    </row>
    <row r="125" spans="1:26"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s="5">
        <v>68.040000000000006</v>
      </c>
      <c r="S125">
        <v>7</v>
      </c>
      <c r="T125" s="7">
        <v>0</v>
      </c>
      <c r="U125" s="5">
        <v>19.7316</v>
      </c>
      <c r="V125">
        <f t="shared" si="5"/>
        <v>6</v>
      </c>
      <c r="W125">
        <f t="shared" si="6"/>
        <v>2</v>
      </c>
      <c r="X125">
        <f t="shared" si="7"/>
        <v>2016</v>
      </c>
      <c r="Y125" t="str">
        <f t="shared" si="8"/>
        <v>Jun</v>
      </c>
      <c r="Z125" t="str">
        <f t="shared" si="9"/>
        <v>2016-06</v>
      </c>
    </row>
    <row r="126" spans="1:26"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s="5">
        <v>600.55799999999999</v>
      </c>
      <c r="S126">
        <v>3</v>
      </c>
      <c r="T126" s="7">
        <v>0.3</v>
      </c>
      <c r="U126" s="5">
        <v>-8.5793999999999997</v>
      </c>
      <c r="V126">
        <f t="shared" si="5"/>
        <v>12</v>
      </c>
      <c r="W126">
        <f t="shared" si="6"/>
        <v>4</v>
      </c>
      <c r="X126">
        <f t="shared" si="7"/>
        <v>2014</v>
      </c>
      <c r="Y126" t="str">
        <f t="shared" si="8"/>
        <v>Dec</v>
      </c>
      <c r="Z126" t="str">
        <f t="shared" si="9"/>
        <v>2014-12</v>
      </c>
    </row>
    <row r="127" spans="1:26"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s="5">
        <v>617.70000000000005</v>
      </c>
      <c r="S127">
        <v>6</v>
      </c>
      <c r="T127" s="7">
        <v>0.5</v>
      </c>
      <c r="U127" s="5">
        <v>-407.68200000000002</v>
      </c>
      <c r="V127">
        <f t="shared" si="5"/>
        <v>9</v>
      </c>
      <c r="W127">
        <f t="shared" si="6"/>
        <v>3</v>
      </c>
      <c r="X127">
        <f t="shared" si="7"/>
        <v>2014</v>
      </c>
      <c r="Y127" t="str">
        <f t="shared" si="8"/>
        <v>Sep</v>
      </c>
      <c r="Z127" t="str">
        <f t="shared" si="9"/>
        <v>2014-09</v>
      </c>
    </row>
    <row r="128" spans="1:26"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s="5">
        <v>2.3879999999999999</v>
      </c>
      <c r="S128">
        <v>2</v>
      </c>
      <c r="T128" s="7">
        <v>0.7</v>
      </c>
      <c r="U128" s="5">
        <v>-1.8308</v>
      </c>
      <c r="V128">
        <f t="shared" si="5"/>
        <v>11</v>
      </c>
      <c r="W128">
        <f t="shared" si="6"/>
        <v>4</v>
      </c>
      <c r="X128">
        <f t="shared" si="7"/>
        <v>2017</v>
      </c>
      <c r="Y128" t="str">
        <f t="shared" si="8"/>
        <v>Nov</v>
      </c>
      <c r="Z128" t="str">
        <f t="shared" si="9"/>
        <v>2017-11</v>
      </c>
    </row>
    <row r="129" spans="1:26"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s="5">
        <v>243.99199999999999</v>
      </c>
      <c r="S129">
        <v>7</v>
      </c>
      <c r="T129" s="7">
        <v>0.2</v>
      </c>
      <c r="U129" s="5">
        <v>30.498999999999999</v>
      </c>
      <c r="V129">
        <f t="shared" si="5"/>
        <v>11</v>
      </c>
      <c r="W129">
        <f t="shared" si="6"/>
        <v>4</v>
      </c>
      <c r="X129">
        <f t="shared" si="7"/>
        <v>2017</v>
      </c>
      <c r="Y129" t="str">
        <f t="shared" si="8"/>
        <v>Nov</v>
      </c>
      <c r="Z129" t="str">
        <f t="shared" si="9"/>
        <v>2017-11</v>
      </c>
    </row>
    <row r="130" spans="1:26"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s="5">
        <v>81.424000000000007</v>
      </c>
      <c r="S130">
        <v>2</v>
      </c>
      <c r="T130" s="7">
        <v>0.2</v>
      </c>
      <c r="U130" s="5">
        <v>-9.1601999999999997</v>
      </c>
      <c r="V130">
        <f t="shared" si="5"/>
        <v>11</v>
      </c>
      <c r="W130">
        <f t="shared" si="6"/>
        <v>4</v>
      </c>
      <c r="X130">
        <f t="shared" si="7"/>
        <v>2016</v>
      </c>
      <c r="Y130" t="str">
        <f t="shared" si="8"/>
        <v>Nov</v>
      </c>
      <c r="Z130" t="str">
        <f t="shared" si="9"/>
        <v>2016-11</v>
      </c>
    </row>
    <row r="131" spans="1:26"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s="5">
        <v>238.56</v>
      </c>
      <c r="S131">
        <v>3</v>
      </c>
      <c r="T131" s="7">
        <v>0</v>
      </c>
      <c r="U131" s="5">
        <v>26.241599999999998</v>
      </c>
      <c r="V131">
        <f t="shared" ref="V131:V194" si="10">MONTH(C131)</f>
        <v>11</v>
      </c>
      <c r="W131">
        <f t="shared" ref="W131:W194" si="11">ROUNDUP(MONTH(C131)/3,0)</f>
        <v>4</v>
      </c>
      <c r="X131">
        <f t="shared" ref="X131:X194" si="12">YEAR(C131)</f>
        <v>2016</v>
      </c>
      <c r="Y131" t="str">
        <f t="shared" ref="Y131:Y194" si="13">TEXT(C131,"MMM")</f>
        <v>Nov</v>
      </c>
      <c r="Z131" t="str">
        <f t="shared" ref="Z131:Z194" si="14">TEXT(C131,"YYYY-MM")</f>
        <v>2016-11</v>
      </c>
    </row>
    <row r="132" spans="1:26"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s="5">
        <v>59.97</v>
      </c>
      <c r="S132">
        <v>5</v>
      </c>
      <c r="T132" s="7">
        <v>0.4</v>
      </c>
      <c r="U132" s="5">
        <v>-11.994</v>
      </c>
      <c r="V132">
        <f t="shared" si="10"/>
        <v>2</v>
      </c>
      <c r="W132">
        <f t="shared" si="11"/>
        <v>1</v>
      </c>
      <c r="X132">
        <f t="shared" si="12"/>
        <v>2017</v>
      </c>
      <c r="Y132" t="str">
        <f t="shared" si="13"/>
        <v>Feb</v>
      </c>
      <c r="Z132" t="str">
        <f t="shared" si="14"/>
        <v>2017-02</v>
      </c>
    </row>
    <row r="133" spans="1:26"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s="5">
        <v>78.304000000000002</v>
      </c>
      <c r="S133">
        <v>2</v>
      </c>
      <c r="T133" s="7">
        <v>0.2</v>
      </c>
      <c r="U133" s="5">
        <v>29.364000000000001</v>
      </c>
      <c r="V133">
        <f t="shared" si="10"/>
        <v>2</v>
      </c>
      <c r="W133">
        <f t="shared" si="11"/>
        <v>1</v>
      </c>
      <c r="X133">
        <f t="shared" si="12"/>
        <v>2017</v>
      </c>
      <c r="Y133" t="str">
        <f t="shared" si="13"/>
        <v>Feb</v>
      </c>
      <c r="Z133" t="str">
        <f t="shared" si="14"/>
        <v>2017-02</v>
      </c>
    </row>
    <row r="134" spans="1:26"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s="5">
        <v>21.456</v>
      </c>
      <c r="S134">
        <v>9</v>
      </c>
      <c r="T134" s="7">
        <v>0.2</v>
      </c>
      <c r="U134" s="5">
        <v>6.9732000000000003</v>
      </c>
      <c r="V134">
        <f t="shared" si="10"/>
        <v>2</v>
      </c>
      <c r="W134">
        <f t="shared" si="11"/>
        <v>1</v>
      </c>
      <c r="X134">
        <f t="shared" si="12"/>
        <v>2017</v>
      </c>
      <c r="Y134" t="str">
        <f t="shared" si="13"/>
        <v>Feb</v>
      </c>
      <c r="Z134" t="str">
        <f t="shared" si="14"/>
        <v>2017-02</v>
      </c>
    </row>
    <row r="135" spans="1:26"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s="5">
        <v>20.04</v>
      </c>
      <c r="S135">
        <v>3</v>
      </c>
      <c r="T135" s="7">
        <v>0</v>
      </c>
      <c r="U135" s="5">
        <v>9.6191999999999993</v>
      </c>
      <c r="V135">
        <f t="shared" si="10"/>
        <v>10</v>
      </c>
      <c r="W135">
        <f t="shared" si="11"/>
        <v>4</v>
      </c>
      <c r="X135">
        <f t="shared" si="12"/>
        <v>2016</v>
      </c>
      <c r="Y135" t="str">
        <f t="shared" si="13"/>
        <v>Oct</v>
      </c>
      <c r="Z135" t="str">
        <f t="shared" si="14"/>
        <v>2016-10</v>
      </c>
    </row>
    <row r="136" spans="1:26"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s="5">
        <v>35.44</v>
      </c>
      <c r="S136">
        <v>1</v>
      </c>
      <c r="T136" s="7">
        <v>0</v>
      </c>
      <c r="U136" s="5">
        <v>16.6568</v>
      </c>
      <c r="V136">
        <f t="shared" si="10"/>
        <v>10</v>
      </c>
      <c r="W136">
        <f t="shared" si="11"/>
        <v>4</v>
      </c>
      <c r="X136">
        <f t="shared" si="12"/>
        <v>2016</v>
      </c>
      <c r="Y136" t="str">
        <f t="shared" si="13"/>
        <v>Oct</v>
      </c>
      <c r="Z136" t="str">
        <f t="shared" si="14"/>
        <v>2016-10</v>
      </c>
    </row>
    <row r="137" spans="1:26"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s="5">
        <v>11.52</v>
      </c>
      <c r="S137">
        <v>4</v>
      </c>
      <c r="T137" s="7">
        <v>0</v>
      </c>
      <c r="U137" s="5">
        <v>3.456</v>
      </c>
      <c r="V137">
        <f t="shared" si="10"/>
        <v>10</v>
      </c>
      <c r="W137">
        <f t="shared" si="11"/>
        <v>4</v>
      </c>
      <c r="X137">
        <f t="shared" si="12"/>
        <v>2016</v>
      </c>
      <c r="Y137" t="str">
        <f t="shared" si="13"/>
        <v>Oct</v>
      </c>
      <c r="Z137" t="str">
        <f t="shared" si="14"/>
        <v>2016-10</v>
      </c>
    </row>
    <row r="138" spans="1:26"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s="5">
        <v>4.0199999999999996</v>
      </c>
      <c r="S138">
        <v>2</v>
      </c>
      <c r="T138" s="7">
        <v>0</v>
      </c>
      <c r="U138" s="5">
        <v>1.9698</v>
      </c>
      <c r="V138">
        <f t="shared" si="10"/>
        <v>10</v>
      </c>
      <c r="W138">
        <f t="shared" si="11"/>
        <v>4</v>
      </c>
      <c r="X138">
        <f t="shared" si="12"/>
        <v>2016</v>
      </c>
      <c r="Y138" t="str">
        <f t="shared" si="13"/>
        <v>Oct</v>
      </c>
      <c r="Z138" t="str">
        <f t="shared" si="14"/>
        <v>2016-10</v>
      </c>
    </row>
    <row r="139" spans="1:26"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s="5">
        <v>76.176000000000002</v>
      </c>
      <c r="S139">
        <v>3</v>
      </c>
      <c r="T139" s="7">
        <v>0.2</v>
      </c>
      <c r="U139" s="5">
        <v>26.6616</v>
      </c>
      <c r="V139">
        <f t="shared" si="10"/>
        <v>10</v>
      </c>
      <c r="W139">
        <f t="shared" si="11"/>
        <v>4</v>
      </c>
      <c r="X139">
        <f t="shared" si="12"/>
        <v>2016</v>
      </c>
      <c r="Y139" t="str">
        <f t="shared" si="13"/>
        <v>Oct</v>
      </c>
      <c r="Z139" t="str">
        <f t="shared" si="14"/>
        <v>2016-10</v>
      </c>
    </row>
    <row r="140" spans="1:26"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s="5">
        <v>65.88</v>
      </c>
      <c r="S140">
        <v>6</v>
      </c>
      <c r="T140" s="7">
        <v>0</v>
      </c>
      <c r="U140" s="5">
        <v>18.446400000000001</v>
      </c>
      <c r="V140">
        <f t="shared" si="10"/>
        <v>10</v>
      </c>
      <c r="W140">
        <f t="shared" si="11"/>
        <v>4</v>
      </c>
      <c r="X140">
        <f t="shared" si="12"/>
        <v>2016</v>
      </c>
      <c r="Y140" t="str">
        <f t="shared" si="13"/>
        <v>Oct</v>
      </c>
      <c r="Z140" t="str">
        <f t="shared" si="14"/>
        <v>2016-10</v>
      </c>
    </row>
    <row r="141" spans="1:26"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s="5">
        <v>43.12</v>
      </c>
      <c r="S141">
        <v>14</v>
      </c>
      <c r="T141" s="7">
        <v>0</v>
      </c>
      <c r="U141" s="5">
        <v>20.697600000000001</v>
      </c>
      <c r="V141">
        <f t="shared" si="10"/>
        <v>10</v>
      </c>
      <c r="W141">
        <f t="shared" si="11"/>
        <v>4</v>
      </c>
      <c r="X141">
        <f t="shared" si="12"/>
        <v>2016</v>
      </c>
      <c r="Y141" t="str">
        <f t="shared" si="13"/>
        <v>Oct</v>
      </c>
      <c r="Z141" t="str">
        <f t="shared" si="14"/>
        <v>2016-10</v>
      </c>
    </row>
    <row r="142" spans="1:26"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s="5">
        <v>82.8</v>
      </c>
      <c r="S142">
        <v>2</v>
      </c>
      <c r="T142" s="7">
        <v>0.2</v>
      </c>
      <c r="U142" s="5">
        <v>10.35</v>
      </c>
      <c r="V142">
        <f t="shared" si="10"/>
        <v>9</v>
      </c>
      <c r="W142">
        <f t="shared" si="11"/>
        <v>3</v>
      </c>
      <c r="X142">
        <f t="shared" si="12"/>
        <v>2016</v>
      </c>
      <c r="Y142" t="str">
        <f t="shared" si="13"/>
        <v>Sep</v>
      </c>
      <c r="Z142" t="str">
        <f t="shared" si="14"/>
        <v>2016-09</v>
      </c>
    </row>
    <row r="143" spans="1:26"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s="5">
        <v>8.82</v>
      </c>
      <c r="S143">
        <v>3</v>
      </c>
      <c r="T143" s="7">
        <v>0</v>
      </c>
      <c r="U143" s="5">
        <v>2.3814000000000002</v>
      </c>
      <c r="V143">
        <f t="shared" si="10"/>
        <v>9</v>
      </c>
      <c r="W143">
        <f t="shared" si="11"/>
        <v>3</v>
      </c>
      <c r="X143">
        <f t="shared" si="12"/>
        <v>2017</v>
      </c>
      <c r="Y143" t="str">
        <f t="shared" si="13"/>
        <v>Sep</v>
      </c>
      <c r="Z143" t="str">
        <f t="shared" si="14"/>
        <v>2017-09</v>
      </c>
    </row>
    <row r="144" spans="1:26"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s="5">
        <v>10.86</v>
      </c>
      <c r="S144">
        <v>3</v>
      </c>
      <c r="T144" s="7">
        <v>0</v>
      </c>
      <c r="U144" s="5">
        <v>5.1041999999999996</v>
      </c>
      <c r="V144">
        <f t="shared" si="10"/>
        <v>9</v>
      </c>
      <c r="W144">
        <f t="shared" si="11"/>
        <v>3</v>
      </c>
      <c r="X144">
        <f t="shared" si="12"/>
        <v>2017</v>
      </c>
      <c r="Y144" t="str">
        <f t="shared" si="13"/>
        <v>Sep</v>
      </c>
      <c r="Z144" t="str">
        <f t="shared" si="14"/>
        <v>2017-09</v>
      </c>
    </row>
    <row r="145" spans="1:26"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s="5">
        <v>143.69999999999999</v>
      </c>
      <c r="S145">
        <v>3</v>
      </c>
      <c r="T145" s="7">
        <v>0</v>
      </c>
      <c r="U145" s="5">
        <v>68.975999999999999</v>
      </c>
      <c r="V145">
        <f t="shared" si="10"/>
        <v>9</v>
      </c>
      <c r="W145">
        <f t="shared" si="11"/>
        <v>3</v>
      </c>
      <c r="X145">
        <f t="shared" si="12"/>
        <v>2017</v>
      </c>
      <c r="Y145" t="str">
        <f t="shared" si="13"/>
        <v>Sep</v>
      </c>
      <c r="Z145" t="str">
        <f t="shared" si="14"/>
        <v>2017-09</v>
      </c>
    </row>
    <row r="146" spans="1:26"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s="5">
        <v>839.43</v>
      </c>
      <c r="S146">
        <v>3</v>
      </c>
      <c r="T146" s="7">
        <v>0</v>
      </c>
      <c r="U146" s="5">
        <v>218.2518</v>
      </c>
      <c r="V146">
        <f t="shared" si="10"/>
        <v>12</v>
      </c>
      <c r="W146">
        <f t="shared" si="11"/>
        <v>4</v>
      </c>
      <c r="X146">
        <f t="shared" si="12"/>
        <v>2017</v>
      </c>
      <c r="Y146" t="str">
        <f t="shared" si="13"/>
        <v>Dec</v>
      </c>
      <c r="Z146" t="str">
        <f t="shared" si="14"/>
        <v>2017-12</v>
      </c>
    </row>
    <row r="147" spans="1:26"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s="5">
        <v>671.93</v>
      </c>
      <c r="S147">
        <v>7</v>
      </c>
      <c r="T147" s="7">
        <v>0</v>
      </c>
      <c r="U147" s="5">
        <v>20.157900000000001</v>
      </c>
      <c r="V147">
        <f t="shared" si="10"/>
        <v>9</v>
      </c>
      <c r="W147">
        <f t="shared" si="11"/>
        <v>3</v>
      </c>
      <c r="X147">
        <f t="shared" si="12"/>
        <v>2015</v>
      </c>
      <c r="Y147" t="str">
        <f t="shared" si="13"/>
        <v>Sep</v>
      </c>
      <c r="Z147" t="str">
        <f t="shared" si="14"/>
        <v>2015-09</v>
      </c>
    </row>
    <row r="148" spans="1:26"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s="5">
        <v>93.888000000000005</v>
      </c>
      <c r="S148">
        <v>4</v>
      </c>
      <c r="T148" s="7">
        <v>0.2</v>
      </c>
      <c r="U148" s="5">
        <v>12.909599999999999</v>
      </c>
      <c r="V148">
        <f t="shared" si="10"/>
        <v>10</v>
      </c>
      <c r="W148">
        <f t="shared" si="11"/>
        <v>4</v>
      </c>
      <c r="X148">
        <f t="shared" si="12"/>
        <v>2014</v>
      </c>
      <c r="Y148" t="str">
        <f t="shared" si="13"/>
        <v>Oct</v>
      </c>
      <c r="Z148" t="str">
        <f t="shared" si="14"/>
        <v>2014-10</v>
      </c>
    </row>
    <row r="149" spans="1:26"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s="5">
        <v>384.45</v>
      </c>
      <c r="S149">
        <v>11</v>
      </c>
      <c r="T149" s="7">
        <v>0</v>
      </c>
      <c r="U149" s="5">
        <v>103.8015</v>
      </c>
      <c r="V149">
        <f t="shared" si="10"/>
        <v>12</v>
      </c>
      <c r="W149">
        <f t="shared" si="11"/>
        <v>4</v>
      </c>
      <c r="X149">
        <f t="shared" si="12"/>
        <v>2016</v>
      </c>
      <c r="Y149" t="str">
        <f t="shared" si="13"/>
        <v>Dec</v>
      </c>
      <c r="Z149" t="str">
        <f t="shared" si="14"/>
        <v>2016-12</v>
      </c>
    </row>
    <row r="150" spans="1:26"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s="5">
        <v>149.97</v>
      </c>
      <c r="S150">
        <v>3</v>
      </c>
      <c r="T150" s="7">
        <v>0</v>
      </c>
      <c r="U150" s="5">
        <v>5.9988000000000001</v>
      </c>
      <c r="V150">
        <f t="shared" si="10"/>
        <v>12</v>
      </c>
      <c r="W150">
        <f t="shared" si="11"/>
        <v>4</v>
      </c>
      <c r="X150">
        <f t="shared" si="12"/>
        <v>2016</v>
      </c>
      <c r="Y150" t="str">
        <f t="shared" si="13"/>
        <v>Dec</v>
      </c>
      <c r="Z150" t="str">
        <f t="shared" si="14"/>
        <v>2016-12</v>
      </c>
    </row>
    <row r="151" spans="1:26"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s="5">
        <v>1951.84</v>
      </c>
      <c r="S151">
        <v>8</v>
      </c>
      <c r="T151" s="7">
        <v>0</v>
      </c>
      <c r="U151" s="5">
        <v>585.55200000000002</v>
      </c>
      <c r="V151">
        <f t="shared" si="10"/>
        <v>12</v>
      </c>
      <c r="W151">
        <f t="shared" si="11"/>
        <v>4</v>
      </c>
      <c r="X151">
        <f t="shared" si="12"/>
        <v>2016</v>
      </c>
      <c r="Y151" t="str">
        <f t="shared" si="13"/>
        <v>Dec</v>
      </c>
      <c r="Z151" t="str">
        <f t="shared" si="14"/>
        <v>2016-12</v>
      </c>
    </row>
    <row r="152" spans="1:26"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s="5">
        <v>171.55</v>
      </c>
      <c r="S152">
        <v>5</v>
      </c>
      <c r="T152" s="7">
        <v>0</v>
      </c>
      <c r="U152" s="5">
        <v>80.628500000000003</v>
      </c>
      <c r="V152">
        <f t="shared" si="10"/>
        <v>12</v>
      </c>
      <c r="W152">
        <f t="shared" si="11"/>
        <v>4</v>
      </c>
      <c r="X152">
        <f t="shared" si="12"/>
        <v>2016</v>
      </c>
      <c r="Y152" t="str">
        <f t="shared" si="13"/>
        <v>Dec</v>
      </c>
      <c r="Z152" t="str">
        <f t="shared" si="14"/>
        <v>2016-12</v>
      </c>
    </row>
    <row r="153" spans="1:26"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s="5">
        <v>157.91999999999999</v>
      </c>
      <c r="S153">
        <v>5</v>
      </c>
      <c r="T153" s="7">
        <v>0.2</v>
      </c>
      <c r="U153" s="5">
        <v>17.765999999999998</v>
      </c>
      <c r="V153">
        <f t="shared" si="10"/>
        <v>3</v>
      </c>
      <c r="W153">
        <f t="shared" si="11"/>
        <v>1</v>
      </c>
      <c r="X153">
        <f t="shared" si="12"/>
        <v>2016</v>
      </c>
      <c r="Y153" t="str">
        <f t="shared" si="13"/>
        <v>Mar</v>
      </c>
      <c r="Z153" t="str">
        <f t="shared" si="14"/>
        <v>2016-03</v>
      </c>
    </row>
    <row r="154" spans="1:26"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s="5">
        <v>203.184</v>
      </c>
      <c r="S154">
        <v>2</v>
      </c>
      <c r="T154" s="7">
        <v>0.2</v>
      </c>
      <c r="U154" s="5">
        <v>15.238799999999999</v>
      </c>
      <c r="V154">
        <f t="shared" si="10"/>
        <v>3</v>
      </c>
      <c r="W154">
        <f t="shared" si="11"/>
        <v>1</v>
      </c>
      <c r="X154">
        <f t="shared" si="12"/>
        <v>2016</v>
      </c>
      <c r="Y154" t="str">
        <f t="shared" si="13"/>
        <v>Mar</v>
      </c>
      <c r="Z154" t="str">
        <f t="shared" si="14"/>
        <v>2016-03</v>
      </c>
    </row>
    <row r="155" spans="1:26"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s="5">
        <v>58.38</v>
      </c>
      <c r="S155">
        <v>7</v>
      </c>
      <c r="T155" s="7">
        <v>0</v>
      </c>
      <c r="U155" s="5">
        <v>26.271000000000001</v>
      </c>
      <c r="V155">
        <f t="shared" si="10"/>
        <v>5</v>
      </c>
      <c r="W155">
        <f t="shared" si="11"/>
        <v>2</v>
      </c>
      <c r="X155">
        <f t="shared" si="12"/>
        <v>2015</v>
      </c>
      <c r="Y155" t="str">
        <f t="shared" si="13"/>
        <v>May</v>
      </c>
      <c r="Z155" t="str">
        <f t="shared" si="14"/>
        <v>2015-05</v>
      </c>
    </row>
    <row r="156" spans="1:26"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s="5">
        <v>105.52</v>
      </c>
      <c r="S156">
        <v>4</v>
      </c>
      <c r="T156" s="7">
        <v>0</v>
      </c>
      <c r="U156" s="5">
        <v>48.539200000000001</v>
      </c>
      <c r="V156">
        <f t="shared" si="10"/>
        <v>5</v>
      </c>
      <c r="W156">
        <f t="shared" si="11"/>
        <v>2</v>
      </c>
      <c r="X156">
        <f t="shared" si="12"/>
        <v>2015</v>
      </c>
      <c r="Y156" t="str">
        <f t="shared" si="13"/>
        <v>May</v>
      </c>
      <c r="Z156" t="str">
        <f t="shared" si="14"/>
        <v>2015-05</v>
      </c>
    </row>
    <row r="157" spans="1:26"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s="5">
        <v>80.88</v>
      </c>
      <c r="S157">
        <v>6</v>
      </c>
      <c r="T157" s="7">
        <v>0</v>
      </c>
      <c r="U157" s="5">
        <v>21.0288</v>
      </c>
      <c r="V157">
        <f t="shared" si="10"/>
        <v>5</v>
      </c>
      <c r="W157">
        <f t="shared" si="11"/>
        <v>2</v>
      </c>
      <c r="X157">
        <f t="shared" si="12"/>
        <v>2015</v>
      </c>
      <c r="Y157" t="str">
        <f t="shared" si="13"/>
        <v>May</v>
      </c>
      <c r="Z157" t="str">
        <f t="shared" si="14"/>
        <v>2015-05</v>
      </c>
    </row>
    <row r="158" spans="1:26"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s="5">
        <v>6.63</v>
      </c>
      <c r="S158">
        <v>3</v>
      </c>
      <c r="T158" s="7">
        <v>0</v>
      </c>
      <c r="U158" s="5">
        <v>1.7901</v>
      </c>
      <c r="V158">
        <f t="shared" si="10"/>
        <v>5</v>
      </c>
      <c r="W158">
        <f t="shared" si="11"/>
        <v>2</v>
      </c>
      <c r="X158">
        <f t="shared" si="12"/>
        <v>2015</v>
      </c>
      <c r="Y158" t="str">
        <f t="shared" si="13"/>
        <v>May</v>
      </c>
      <c r="Z158" t="str">
        <f t="shared" si="14"/>
        <v>2015-05</v>
      </c>
    </row>
    <row r="159" spans="1:26"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s="5">
        <v>457.56799999999998</v>
      </c>
      <c r="S159">
        <v>2</v>
      </c>
      <c r="T159" s="7">
        <v>0.2</v>
      </c>
      <c r="U159" s="5">
        <v>51.476399999999998</v>
      </c>
      <c r="V159">
        <f t="shared" si="10"/>
        <v>3</v>
      </c>
      <c r="W159">
        <f t="shared" si="11"/>
        <v>1</v>
      </c>
      <c r="X159">
        <f t="shared" si="12"/>
        <v>2014</v>
      </c>
      <c r="Y159" t="str">
        <f t="shared" si="13"/>
        <v>Mar</v>
      </c>
      <c r="Z159" t="str">
        <f t="shared" si="14"/>
        <v>2014-03</v>
      </c>
    </row>
    <row r="160" spans="1:26"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s="5">
        <v>14.62</v>
      </c>
      <c r="S160">
        <v>2</v>
      </c>
      <c r="T160" s="7">
        <v>0</v>
      </c>
      <c r="U160" s="5">
        <v>6.8714000000000004</v>
      </c>
      <c r="V160">
        <f t="shared" si="10"/>
        <v>11</v>
      </c>
      <c r="W160">
        <f t="shared" si="11"/>
        <v>4</v>
      </c>
      <c r="X160">
        <f t="shared" si="12"/>
        <v>2016</v>
      </c>
      <c r="Y160" t="str">
        <f t="shared" si="13"/>
        <v>Nov</v>
      </c>
      <c r="Z160" t="str">
        <f t="shared" si="14"/>
        <v>2016-11</v>
      </c>
    </row>
    <row r="161" spans="1:26"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s="5">
        <v>944.93</v>
      </c>
      <c r="S161">
        <v>7</v>
      </c>
      <c r="T161" s="7">
        <v>0</v>
      </c>
      <c r="U161" s="5">
        <v>236.23249999999999</v>
      </c>
      <c r="V161">
        <f t="shared" si="10"/>
        <v>11</v>
      </c>
      <c r="W161">
        <f t="shared" si="11"/>
        <v>4</v>
      </c>
      <c r="X161">
        <f t="shared" si="12"/>
        <v>2016</v>
      </c>
      <c r="Y161" t="str">
        <f t="shared" si="13"/>
        <v>Nov</v>
      </c>
      <c r="Z161" t="str">
        <f t="shared" si="14"/>
        <v>2016-11</v>
      </c>
    </row>
    <row r="162" spans="1:26"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s="5">
        <v>5.98</v>
      </c>
      <c r="S162">
        <v>1</v>
      </c>
      <c r="T162" s="7">
        <v>0</v>
      </c>
      <c r="U162" s="5">
        <v>2.6909999999999998</v>
      </c>
      <c r="V162">
        <f t="shared" si="10"/>
        <v>5</v>
      </c>
      <c r="W162">
        <f t="shared" si="11"/>
        <v>2</v>
      </c>
      <c r="X162">
        <f t="shared" si="12"/>
        <v>2016</v>
      </c>
      <c r="Y162" t="str">
        <f t="shared" si="13"/>
        <v>May</v>
      </c>
      <c r="Z162" t="str">
        <f t="shared" si="14"/>
        <v>2016-05</v>
      </c>
    </row>
    <row r="163" spans="1:26"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s="5">
        <v>54.384</v>
      </c>
      <c r="S163">
        <v>2</v>
      </c>
      <c r="T163" s="7">
        <v>0.2</v>
      </c>
      <c r="U163" s="5">
        <v>1.3595999999999999</v>
      </c>
      <c r="V163">
        <f t="shared" si="10"/>
        <v>12</v>
      </c>
      <c r="W163">
        <f t="shared" si="11"/>
        <v>4</v>
      </c>
      <c r="X163">
        <f t="shared" si="12"/>
        <v>2015</v>
      </c>
      <c r="Y163" t="str">
        <f t="shared" si="13"/>
        <v>Dec</v>
      </c>
      <c r="Z163" t="str">
        <f t="shared" si="14"/>
        <v>2015-12</v>
      </c>
    </row>
    <row r="164" spans="1:26"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s="5">
        <v>28.4</v>
      </c>
      <c r="S164">
        <v>5</v>
      </c>
      <c r="T164" s="7">
        <v>0</v>
      </c>
      <c r="U164" s="5">
        <v>13.348000000000001</v>
      </c>
      <c r="V164">
        <f t="shared" si="10"/>
        <v>11</v>
      </c>
      <c r="W164">
        <f t="shared" si="11"/>
        <v>4</v>
      </c>
      <c r="X164">
        <f t="shared" si="12"/>
        <v>2016</v>
      </c>
      <c r="Y164" t="str">
        <f t="shared" si="13"/>
        <v>Nov</v>
      </c>
      <c r="Z164" t="str">
        <f t="shared" si="14"/>
        <v>2016-11</v>
      </c>
    </row>
    <row r="165" spans="1:26"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s="5">
        <v>27.68</v>
      </c>
      <c r="S165">
        <v>2</v>
      </c>
      <c r="T165" s="7">
        <v>0.2</v>
      </c>
      <c r="U165" s="5">
        <v>9.6880000000000006</v>
      </c>
      <c r="V165">
        <f t="shared" si="10"/>
        <v>11</v>
      </c>
      <c r="W165">
        <f t="shared" si="11"/>
        <v>4</v>
      </c>
      <c r="X165">
        <f t="shared" si="12"/>
        <v>2016</v>
      </c>
      <c r="Y165" t="str">
        <f t="shared" si="13"/>
        <v>Nov</v>
      </c>
      <c r="Z165" t="str">
        <f t="shared" si="14"/>
        <v>2016-11</v>
      </c>
    </row>
    <row r="166" spans="1:26"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s="5">
        <v>9.9359999999999999</v>
      </c>
      <c r="S166">
        <v>3</v>
      </c>
      <c r="T166" s="7">
        <v>0.2</v>
      </c>
      <c r="U166" s="5">
        <v>2.7324000000000002</v>
      </c>
      <c r="V166">
        <f t="shared" si="10"/>
        <v>9</v>
      </c>
      <c r="W166">
        <f t="shared" si="11"/>
        <v>3</v>
      </c>
      <c r="X166">
        <f t="shared" si="12"/>
        <v>2014</v>
      </c>
      <c r="Y166" t="str">
        <f t="shared" si="13"/>
        <v>Sep</v>
      </c>
      <c r="Z166" t="str">
        <f t="shared" si="14"/>
        <v>2014-09</v>
      </c>
    </row>
    <row r="167" spans="1:26"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s="5">
        <v>8159.9520000000002</v>
      </c>
      <c r="S167">
        <v>8</v>
      </c>
      <c r="T167" s="7">
        <v>0.4</v>
      </c>
      <c r="U167" s="5">
        <v>-1359.992</v>
      </c>
      <c r="V167">
        <f t="shared" si="10"/>
        <v>9</v>
      </c>
      <c r="W167">
        <f t="shared" si="11"/>
        <v>3</v>
      </c>
      <c r="X167">
        <f t="shared" si="12"/>
        <v>2014</v>
      </c>
      <c r="Y167" t="str">
        <f t="shared" si="13"/>
        <v>Sep</v>
      </c>
      <c r="Z167" t="str">
        <f t="shared" si="14"/>
        <v>2014-09</v>
      </c>
    </row>
    <row r="168" spans="1:26"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s="5">
        <v>275.928</v>
      </c>
      <c r="S168">
        <v>3</v>
      </c>
      <c r="T168" s="7">
        <v>0.2</v>
      </c>
      <c r="U168" s="5">
        <v>-58.634700000000002</v>
      </c>
      <c r="V168">
        <f t="shared" si="10"/>
        <v>9</v>
      </c>
      <c r="W168">
        <f t="shared" si="11"/>
        <v>3</v>
      </c>
      <c r="X168">
        <f t="shared" si="12"/>
        <v>2014</v>
      </c>
      <c r="Y168" t="str">
        <f t="shared" si="13"/>
        <v>Sep</v>
      </c>
      <c r="Z168" t="str">
        <f t="shared" si="14"/>
        <v>2014-09</v>
      </c>
    </row>
    <row r="169" spans="1:26"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s="5">
        <v>1740.06</v>
      </c>
      <c r="S169">
        <v>9</v>
      </c>
      <c r="T169" s="7">
        <v>0.3</v>
      </c>
      <c r="U169" s="5">
        <v>-24.858000000000001</v>
      </c>
      <c r="V169">
        <f t="shared" si="10"/>
        <v>9</v>
      </c>
      <c r="W169">
        <f t="shared" si="11"/>
        <v>3</v>
      </c>
      <c r="X169">
        <f t="shared" si="12"/>
        <v>2014</v>
      </c>
      <c r="Y169" t="str">
        <f t="shared" si="13"/>
        <v>Sep</v>
      </c>
      <c r="Z169" t="str">
        <f t="shared" si="14"/>
        <v>2014-09</v>
      </c>
    </row>
    <row r="170" spans="1:26"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s="5">
        <v>32.064</v>
      </c>
      <c r="S170">
        <v>6</v>
      </c>
      <c r="T170" s="7">
        <v>0.2</v>
      </c>
      <c r="U170" s="5">
        <v>6.8136000000000001</v>
      </c>
      <c r="V170">
        <f t="shared" si="10"/>
        <v>9</v>
      </c>
      <c r="W170">
        <f t="shared" si="11"/>
        <v>3</v>
      </c>
      <c r="X170">
        <f t="shared" si="12"/>
        <v>2014</v>
      </c>
      <c r="Y170" t="str">
        <f t="shared" si="13"/>
        <v>Sep</v>
      </c>
      <c r="Z170" t="str">
        <f t="shared" si="14"/>
        <v>2014-09</v>
      </c>
    </row>
    <row r="171" spans="1:26"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s="5">
        <v>177.98</v>
      </c>
      <c r="S171">
        <v>5</v>
      </c>
      <c r="T171" s="7">
        <v>0.8</v>
      </c>
      <c r="U171" s="5">
        <v>-453.84899999999999</v>
      </c>
      <c r="V171">
        <f t="shared" si="10"/>
        <v>9</v>
      </c>
      <c r="W171">
        <f t="shared" si="11"/>
        <v>3</v>
      </c>
      <c r="X171">
        <f t="shared" si="12"/>
        <v>2014</v>
      </c>
      <c r="Y171" t="str">
        <f t="shared" si="13"/>
        <v>Sep</v>
      </c>
      <c r="Z171" t="str">
        <f t="shared" si="14"/>
        <v>2014-09</v>
      </c>
    </row>
    <row r="172" spans="1:26"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s="5">
        <v>143.976</v>
      </c>
      <c r="S172">
        <v>3</v>
      </c>
      <c r="T172" s="7">
        <v>0.2</v>
      </c>
      <c r="U172" s="5">
        <v>8.9984999999999999</v>
      </c>
      <c r="V172">
        <f t="shared" si="10"/>
        <v>9</v>
      </c>
      <c r="W172">
        <f t="shared" si="11"/>
        <v>3</v>
      </c>
      <c r="X172">
        <f t="shared" si="12"/>
        <v>2014</v>
      </c>
      <c r="Y172" t="str">
        <f t="shared" si="13"/>
        <v>Sep</v>
      </c>
      <c r="Z172" t="str">
        <f t="shared" si="14"/>
        <v>2014-09</v>
      </c>
    </row>
    <row r="173" spans="1:26"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s="5">
        <v>20.94</v>
      </c>
      <c r="S173">
        <v>3</v>
      </c>
      <c r="T173" s="7">
        <v>0</v>
      </c>
      <c r="U173" s="5">
        <v>9.8417999999999992</v>
      </c>
      <c r="V173">
        <f t="shared" si="10"/>
        <v>8</v>
      </c>
      <c r="W173">
        <f t="shared" si="11"/>
        <v>3</v>
      </c>
      <c r="X173">
        <f t="shared" si="12"/>
        <v>2014</v>
      </c>
      <c r="Y173" t="str">
        <f t="shared" si="13"/>
        <v>Aug</v>
      </c>
      <c r="Z173" t="str">
        <f t="shared" si="14"/>
        <v>2014-08</v>
      </c>
    </row>
    <row r="174" spans="1:26"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s="5">
        <v>110.96</v>
      </c>
      <c r="S174">
        <v>2</v>
      </c>
      <c r="T174" s="7">
        <v>0</v>
      </c>
      <c r="U174" s="5">
        <v>53.260800000000003</v>
      </c>
      <c r="V174">
        <f t="shared" si="10"/>
        <v>8</v>
      </c>
      <c r="W174">
        <f t="shared" si="11"/>
        <v>3</v>
      </c>
      <c r="X174">
        <f t="shared" si="12"/>
        <v>2014</v>
      </c>
      <c r="Y174" t="str">
        <f t="shared" si="13"/>
        <v>Aug</v>
      </c>
      <c r="Z174" t="str">
        <f t="shared" si="14"/>
        <v>2014-08</v>
      </c>
    </row>
    <row r="175" spans="1:26"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s="5">
        <v>340.14400000000001</v>
      </c>
      <c r="S175">
        <v>7</v>
      </c>
      <c r="T175" s="7">
        <v>0.2</v>
      </c>
      <c r="U175" s="5">
        <v>21.259</v>
      </c>
      <c r="V175">
        <f t="shared" si="10"/>
        <v>8</v>
      </c>
      <c r="W175">
        <f t="shared" si="11"/>
        <v>3</v>
      </c>
      <c r="X175">
        <f t="shared" si="12"/>
        <v>2014</v>
      </c>
      <c r="Y175" t="str">
        <f t="shared" si="13"/>
        <v>Aug</v>
      </c>
      <c r="Z175" t="str">
        <f t="shared" si="14"/>
        <v>2014-08</v>
      </c>
    </row>
    <row r="176" spans="1:26"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s="5">
        <v>52.448</v>
      </c>
      <c r="S176">
        <v>2</v>
      </c>
      <c r="T176" s="7">
        <v>0.8</v>
      </c>
      <c r="U176" s="5">
        <v>-131.12</v>
      </c>
      <c r="V176">
        <f t="shared" si="10"/>
        <v>9</v>
      </c>
      <c r="W176">
        <f t="shared" si="11"/>
        <v>3</v>
      </c>
      <c r="X176">
        <f t="shared" si="12"/>
        <v>2014</v>
      </c>
      <c r="Y176" t="str">
        <f t="shared" si="13"/>
        <v>Sep</v>
      </c>
      <c r="Z176" t="str">
        <f t="shared" si="14"/>
        <v>2014-09</v>
      </c>
    </row>
    <row r="177" spans="1:26"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s="5">
        <v>20.16</v>
      </c>
      <c r="S177">
        <v>4</v>
      </c>
      <c r="T177" s="7">
        <v>0.2</v>
      </c>
      <c r="U177" s="5">
        <v>6.5519999999999996</v>
      </c>
      <c r="V177">
        <f t="shared" si="10"/>
        <v>9</v>
      </c>
      <c r="W177">
        <f t="shared" si="11"/>
        <v>3</v>
      </c>
      <c r="X177">
        <f t="shared" si="12"/>
        <v>2014</v>
      </c>
      <c r="Y177" t="str">
        <f t="shared" si="13"/>
        <v>Sep</v>
      </c>
      <c r="Z177" t="str">
        <f t="shared" si="14"/>
        <v>2014-09</v>
      </c>
    </row>
    <row r="178" spans="1:26"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s="5">
        <v>97.263999999999996</v>
      </c>
      <c r="S178">
        <v>4</v>
      </c>
      <c r="T178" s="7">
        <v>0.8</v>
      </c>
      <c r="U178" s="5">
        <v>-243.16</v>
      </c>
      <c r="V178">
        <f t="shared" si="10"/>
        <v>4</v>
      </c>
      <c r="W178">
        <f t="shared" si="11"/>
        <v>2</v>
      </c>
      <c r="X178">
        <f t="shared" si="12"/>
        <v>2017</v>
      </c>
      <c r="Y178" t="str">
        <f t="shared" si="13"/>
        <v>Apr</v>
      </c>
      <c r="Z178" t="str">
        <f t="shared" si="14"/>
        <v>2017-04</v>
      </c>
    </row>
    <row r="179" spans="1:26"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s="5">
        <v>396.80200000000002</v>
      </c>
      <c r="S179">
        <v>7</v>
      </c>
      <c r="T179" s="7">
        <v>0.3</v>
      </c>
      <c r="U179" s="5">
        <v>-11.337199999999999</v>
      </c>
      <c r="V179">
        <f t="shared" si="10"/>
        <v>11</v>
      </c>
      <c r="W179">
        <f t="shared" si="11"/>
        <v>4</v>
      </c>
      <c r="X179">
        <f t="shared" si="12"/>
        <v>2015</v>
      </c>
      <c r="Y179" t="str">
        <f t="shared" si="13"/>
        <v>Nov</v>
      </c>
      <c r="Z179" t="str">
        <f t="shared" si="14"/>
        <v>2015-11</v>
      </c>
    </row>
    <row r="180" spans="1:26"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s="5">
        <v>15.88</v>
      </c>
      <c r="S180">
        <v>5</v>
      </c>
      <c r="T180" s="7">
        <v>0.2</v>
      </c>
      <c r="U180" s="5">
        <v>-3.7715000000000001</v>
      </c>
      <c r="V180">
        <f t="shared" si="10"/>
        <v>11</v>
      </c>
      <c r="W180">
        <f t="shared" si="11"/>
        <v>4</v>
      </c>
      <c r="X180">
        <f t="shared" si="12"/>
        <v>2015</v>
      </c>
      <c r="Y180" t="str">
        <f t="shared" si="13"/>
        <v>Nov</v>
      </c>
      <c r="Z180" t="str">
        <f t="shared" si="14"/>
        <v>2015-11</v>
      </c>
    </row>
    <row r="181" spans="1:26"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s="5">
        <v>3.28</v>
      </c>
      <c r="S181">
        <v>1</v>
      </c>
      <c r="T181" s="7">
        <v>0</v>
      </c>
      <c r="U181" s="5">
        <v>1.4104000000000001</v>
      </c>
      <c r="V181">
        <f t="shared" si="10"/>
        <v>12</v>
      </c>
      <c r="W181">
        <f t="shared" si="11"/>
        <v>4</v>
      </c>
      <c r="X181">
        <f t="shared" si="12"/>
        <v>2015</v>
      </c>
      <c r="Y181" t="str">
        <f t="shared" si="13"/>
        <v>Dec</v>
      </c>
      <c r="Z181" t="str">
        <f t="shared" si="14"/>
        <v>2015-12</v>
      </c>
    </row>
    <row r="182" spans="1:26"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s="5">
        <v>24.815999999999999</v>
      </c>
      <c r="S182">
        <v>2</v>
      </c>
      <c r="T182" s="7">
        <v>0.2</v>
      </c>
      <c r="U182" s="5">
        <v>1.8612</v>
      </c>
      <c r="V182">
        <f t="shared" si="10"/>
        <v>12</v>
      </c>
      <c r="W182">
        <f t="shared" si="11"/>
        <v>4</v>
      </c>
      <c r="X182">
        <f t="shared" si="12"/>
        <v>2014</v>
      </c>
      <c r="Y182" t="str">
        <f t="shared" si="13"/>
        <v>Dec</v>
      </c>
      <c r="Z182" t="str">
        <f t="shared" si="14"/>
        <v>2014-12</v>
      </c>
    </row>
    <row r="183" spans="1:26"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s="5">
        <v>408.74400000000003</v>
      </c>
      <c r="S183">
        <v>7</v>
      </c>
      <c r="T183" s="7">
        <v>0.2</v>
      </c>
      <c r="U183" s="5">
        <v>76.639499999999998</v>
      </c>
      <c r="V183">
        <f t="shared" si="10"/>
        <v>12</v>
      </c>
      <c r="W183">
        <f t="shared" si="11"/>
        <v>4</v>
      </c>
      <c r="X183">
        <f t="shared" si="12"/>
        <v>2014</v>
      </c>
      <c r="Y183" t="str">
        <f t="shared" si="13"/>
        <v>Dec</v>
      </c>
      <c r="Z183" t="str">
        <f t="shared" si="14"/>
        <v>2014-12</v>
      </c>
    </row>
    <row r="184" spans="1:26"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s="5">
        <v>503.96</v>
      </c>
      <c r="S184">
        <v>4</v>
      </c>
      <c r="T184" s="7">
        <v>0</v>
      </c>
      <c r="U184" s="5">
        <v>131.02959999999999</v>
      </c>
      <c r="V184">
        <f t="shared" si="10"/>
        <v>11</v>
      </c>
      <c r="W184">
        <f t="shared" si="11"/>
        <v>4</v>
      </c>
      <c r="X184">
        <f t="shared" si="12"/>
        <v>2014</v>
      </c>
      <c r="Y184" t="str">
        <f t="shared" si="13"/>
        <v>Nov</v>
      </c>
      <c r="Z184" t="str">
        <f t="shared" si="14"/>
        <v>2014-11</v>
      </c>
    </row>
    <row r="185" spans="1:26"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s="5">
        <v>149.94999999999999</v>
      </c>
      <c r="S185">
        <v>5</v>
      </c>
      <c r="T185" s="7">
        <v>0</v>
      </c>
      <c r="U185" s="5">
        <v>41.985999999999997</v>
      </c>
      <c r="V185">
        <f t="shared" si="10"/>
        <v>11</v>
      </c>
      <c r="W185">
        <f t="shared" si="11"/>
        <v>4</v>
      </c>
      <c r="X185">
        <f t="shared" si="12"/>
        <v>2014</v>
      </c>
      <c r="Y185" t="str">
        <f t="shared" si="13"/>
        <v>Nov</v>
      </c>
      <c r="Z185" t="str">
        <f t="shared" si="14"/>
        <v>2014-11</v>
      </c>
    </row>
    <row r="186" spans="1:26"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s="5">
        <v>29</v>
      </c>
      <c r="S186">
        <v>2</v>
      </c>
      <c r="T186" s="7">
        <v>0</v>
      </c>
      <c r="U186" s="5">
        <v>7.25</v>
      </c>
      <c r="V186">
        <f t="shared" si="10"/>
        <v>11</v>
      </c>
      <c r="W186">
        <f t="shared" si="11"/>
        <v>4</v>
      </c>
      <c r="X186">
        <f t="shared" si="12"/>
        <v>2014</v>
      </c>
      <c r="Y186" t="str">
        <f t="shared" si="13"/>
        <v>Nov</v>
      </c>
      <c r="Z186" t="str">
        <f t="shared" si="14"/>
        <v>2014-11</v>
      </c>
    </row>
    <row r="187" spans="1:26"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s="5">
        <v>7.16</v>
      </c>
      <c r="S187">
        <v>2</v>
      </c>
      <c r="T187" s="7">
        <v>0</v>
      </c>
      <c r="U187" s="5">
        <v>3.4367999999999999</v>
      </c>
      <c r="V187">
        <f t="shared" si="10"/>
        <v>11</v>
      </c>
      <c r="W187">
        <f t="shared" si="11"/>
        <v>4</v>
      </c>
      <c r="X187">
        <f t="shared" si="12"/>
        <v>2016</v>
      </c>
      <c r="Y187" t="str">
        <f t="shared" si="13"/>
        <v>Nov</v>
      </c>
      <c r="Z187" t="str">
        <f t="shared" si="14"/>
        <v>2016-11</v>
      </c>
    </row>
    <row r="188" spans="1:26"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s="5">
        <v>176.8</v>
      </c>
      <c r="S188">
        <v>8</v>
      </c>
      <c r="T188" s="7">
        <v>0</v>
      </c>
      <c r="U188" s="5">
        <v>22.984000000000002</v>
      </c>
      <c r="V188">
        <f t="shared" si="10"/>
        <v>8</v>
      </c>
      <c r="W188">
        <f t="shared" si="11"/>
        <v>3</v>
      </c>
      <c r="X188">
        <f t="shared" si="12"/>
        <v>2014</v>
      </c>
      <c r="Y188" t="str">
        <f t="shared" si="13"/>
        <v>Aug</v>
      </c>
      <c r="Z188" t="str">
        <f t="shared" si="14"/>
        <v>2014-08</v>
      </c>
    </row>
    <row r="189" spans="1:26"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s="5">
        <v>37.223999999999997</v>
      </c>
      <c r="S189">
        <v>3</v>
      </c>
      <c r="T189" s="7">
        <v>0.2</v>
      </c>
      <c r="U189" s="5">
        <v>3.7223999999999999</v>
      </c>
      <c r="V189">
        <f t="shared" si="10"/>
        <v>7</v>
      </c>
      <c r="W189">
        <f t="shared" si="11"/>
        <v>3</v>
      </c>
      <c r="X189">
        <f t="shared" si="12"/>
        <v>2016</v>
      </c>
      <c r="Y189" t="str">
        <f t="shared" si="13"/>
        <v>Jul</v>
      </c>
      <c r="Z189" t="str">
        <f t="shared" si="14"/>
        <v>2016-07</v>
      </c>
    </row>
    <row r="190" spans="1:26"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s="5">
        <v>20.015999999999998</v>
      </c>
      <c r="S190">
        <v>3</v>
      </c>
      <c r="T190" s="7">
        <v>0.2</v>
      </c>
      <c r="U190" s="5">
        <v>6.2549999999999999</v>
      </c>
      <c r="V190">
        <f t="shared" si="10"/>
        <v>7</v>
      </c>
      <c r="W190">
        <f t="shared" si="11"/>
        <v>3</v>
      </c>
      <c r="X190">
        <f t="shared" si="12"/>
        <v>2016</v>
      </c>
      <c r="Y190" t="str">
        <f t="shared" si="13"/>
        <v>Jul</v>
      </c>
      <c r="Z190" t="str">
        <f t="shared" si="14"/>
        <v>2016-07</v>
      </c>
    </row>
    <row r="191" spans="1:26"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s="5">
        <v>899.13599999999997</v>
      </c>
      <c r="S191">
        <v>4</v>
      </c>
      <c r="T191" s="7">
        <v>0.2</v>
      </c>
      <c r="U191" s="5">
        <v>112.392</v>
      </c>
      <c r="V191">
        <f t="shared" si="10"/>
        <v>10</v>
      </c>
      <c r="W191">
        <f t="shared" si="11"/>
        <v>4</v>
      </c>
      <c r="X191">
        <f t="shared" si="12"/>
        <v>2015</v>
      </c>
      <c r="Y191" t="str">
        <f t="shared" si="13"/>
        <v>Oct</v>
      </c>
      <c r="Z191" t="str">
        <f t="shared" si="14"/>
        <v>2015-10</v>
      </c>
    </row>
    <row r="192" spans="1:26"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s="5">
        <v>71.760000000000005</v>
      </c>
      <c r="S192">
        <v>6</v>
      </c>
      <c r="T192" s="7">
        <v>0</v>
      </c>
      <c r="U192" s="5">
        <v>20.0928</v>
      </c>
      <c r="V192">
        <f t="shared" si="10"/>
        <v>10</v>
      </c>
      <c r="W192">
        <f t="shared" si="11"/>
        <v>4</v>
      </c>
      <c r="X192">
        <f t="shared" si="12"/>
        <v>2015</v>
      </c>
      <c r="Y192" t="str">
        <f t="shared" si="13"/>
        <v>Oct</v>
      </c>
      <c r="Z192" t="str">
        <f t="shared" si="14"/>
        <v>2015-10</v>
      </c>
    </row>
    <row r="193" spans="1:26"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s="5">
        <v>51.84</v>
      </c>
      <c r="S193">
        <v>8</v>
      </c>
      <c r="T193" s="7">
        <v>0</v>
      </c>
      <c r="U193" s="5">
        <v>24.883199999999999</v>
      </c>
      <c r="V193">
        <f t="shared" si="10"/>
        <v>10</v>
      </c>
      <c r="W193">
        <f t="shared" si="11"/>
        <v>4</v>
      </c>
      <c r="X193">
        <f t="shared" si="12"/>
        <v>2015</v>
      </c>
      <c r="Y193" t="str">
        <f t="shared" si="13"/>
        <v>Oct</v>
      </c>
      <c r="Z193" t="str">
        <f t="shared" si="14"/>
        <v>2015-10</v>
      </c>
    </row>
    <row r="194" spans="1:26"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s="5">
        <v>626.35199999999998</v>
      </c>
      <c r="S194">
        <v>3</v>
      </c>
      <c r="T194" s="7">
        <v>0.2</v>
      </c>
      <c r="U194" s="5">
        <v>46.976399999999998</v>
      </c>
      <c r="V194">
        <f t="shared" si="10"/>
        <v>10</v>
      </c>
      <c r="W194">
        <f t="shared" si="11"/>
        <v>4</v>
      </c>
      <c r="X194">
        <f t="shared" si="12"/>
        <v>2015</v>
      </c>
      <c r="Y194" t="str">
        <f t="shared" si="13"/>
        <v>Oct</v>
      </c>
      <c r="Z194" t="str">
        <f t="shared" si="14"/>
        <v>2015-10</v>
      </c>
    </row>
    <row r="195" spans="1:26"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s="5">
        <v>19.899999999999999</v>
      </c>
      <c r="S195">
        <v>5</v>
      </c>
      <c r="T195" s="7">
        <v>0</v>
      </c>
      <c r="U195" s="5">
        <v>6.5670000000000002</v>
      </c>
      <c r="V195">
        <f t="shared" ref="V195:V258" si="15">MONTH(C195)</f>
        <v>10</v>
      </c>
      <c r="W195">
        <f t="shared" ref="W195:W258" si="16">ROUNDUP(MONTH(C195)/3,0)</f>
        <v>4</v>
      </c>
      <c r="X195">
        <f t="shared" ref="X195:X258" si="17">YEAR(C195)</f>
        <v>2015</v>
      </c>
      <c r="Y195" t="str">
        <f t="shared" ref="Y195:Y258" si="18">TEXT(C195,"MMM")</f>
        <v>Oct</v>
      </c>
      <c r="Z195" t="str">
        <f t="shared" ref="Z195:Z258" si="19">TEXT(C195,"YYYY-MM")</f>
        <v>2015-10</v>
      </c>
    </row>
    <row r="196" spans="1:26"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s="5">
        <v>14.28</v>
      </c>
      <c r="S196">
        <v>7</v>
      </c>
      <c r="T196" s="7">
        <v>0</v>
      </c>
      <c r="U196" s="5">
        <v>6.7115999999999998</v>
      </c>
      <c r="V196">
        <f t="shared" si="15"/>
        <v>10</v>
      </c>
      <c r="W196">
        <f t="shared" si="16"/>
        <v>4</v>
      </c>
      <c r="X196">
        <f t="shared" si="17"/>
        <v>2015</v>
      </c>
      <c r="Y196" t="str">
        <f t="shared" si="18"/>
        <v>Oct</v>
      </c>
      <c r="Z196" t="str">
        <f t="shared" si="19"/>
        <v>2015-10</v>
      </c>
    </row>
    <row r="197" spans="1:26"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s="5">
        <v>7.4080000000000004</v>
      </c>
      <c r="S197">
        <v>2</v>
      </c>
      <c r="T197" s="7">
        <v>0.2</v>
      </c>
      <c r="U197" s="5">
        <v>1.2038</v>
      </c>
      <c r="V197">
        <f t="shared" si="15"/>
        <v>3</v>
      </c>
      <c r="W197">
        <f t="shared" si="16"/>
        <v>1</v>
      </c>
      <c r="X197">
        <f t="shared" si="17"/>
        <v>2014</v>
      </c>
      <c r="Y197" t="str">
        <f t="shared" si="18"/>
        <v>Mar</v>
      </c>
      <c r="Z197" t="str">
        <f t="shared" si="19"/>
        <v>2014-03</v>
      </c>
    </row>
    <row r="198" spans="1:26"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s="5">
        <v>6.048</v>
      </c>
      <c r="S198">
        <v>3</v>
      </c>
      <c r="T198" s="7">
        <v>0.2</v>
      </c>
      <c r="U198" s="5">
        <v>1.5875999999999999</v>
      </c>
      <c r="V198">
        <f t="shared" si="15"/>
        <v>3</v>
      </c>
      <c r="W198">
        <f t="shared" si="16"/>
        <v>1</v>
      </c>
      <c r="X198">
        <f t="shared" si="17"/>
        <v>2014</v>
      </c>
      <c r="Y198" t="str">
        <f t="shared" si="18"/>
        <v>Mar</v>
      </c>
      <c r="Z198" t="str">
        <f t="shared" si="19"/>
        <v>2014-03</v>
      </c>
    </row>
    <row r="199" spans="1:26"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s="5">
        <v>46.26</v>
      </c>
      <c r="S199">
        <v>3</v>
      </c>
      <c r="T199" s="7">
        <v>0</v>
      </c>
      <c r="U199" s="5">
        <v>12.0276</v>
      </c>
      <c r="V199">
        <f t="shared" si="15"/>
        <v>11</v>
      </c>
      <c r="W199">
        <f t="shared" si="16"/>
        <v>4</v>
      </c>
      <c r="X199">
        <f t="shared" si="17"/>
        <v>2017</v>
      </c>
      <c r="Y199" t="str">
        <f t="shared" si="18"/>
        <v>Nov</v>
      </c>
      <c r="Z199" t="str">
        <f t="shared" si="19"/>
        <v>2017-11</v>
      </c>
    </row>
    <row r="200" spans="1:26"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s="5">
        <v>2.9460000000000002</v>
      </c>
      <c r="S200">
        <v>2</v>
      </c>
      <c r="T200" s="7">
        <v>0.7</v>
      </c>
      <c r="U200" s="5">
        <v>-2.2585999999999999</v>
      </c>
      <c r="V200">
        <f t="shared" si="15"/>
        <v>7</v>
      </c>
      <c r="W200">
        <f t="shared" si="16"/>
        <v>3</v>
      </c>
      <c r="X200">
        <f t="shared" si="17"/>
        <v>2017</v>
      </c>
      <c r="Y200" t="str">
        <f t="shared" si="18"/>
        <v>Jul</v>
      </c>
      <c r="Z200" t="str">
        <f t="shared" si="19"/>
        <v>2017-07</v>
      </c>
    </row>
    <row r="201" spans="1:26"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s="5">
        <v>16.056000000000001</v>
      </c>
      <c r="S201">
        <v>3</v>
      </c>
      <c r="T201" s="7">
        <v>0.2</v>
      </c>
      <c r="U201" s="5">
        <v>5.8202999999999996</v>
      </c>
      <c r="V201">
        <f t="shared" si="15"/>
        <v>7</v>
      </c>
      <c r="W201">
        <f t="shared" si="16"/>
        <v>3</v>
      </c>
      <c r="X201">
        <f t="shared" si="17"/>
        <v>2017</v>
      </c>
      <c r="Y201" t="str">
        <f t="shared" si="18"/>
        <v>Jul</v>
      </c>
      <c r="Z201" t="str">
        <f t="shared" si="19"/>
        <v>2017-07</v>
      </c>
    </row>
    <row r="202" spans="1:26"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s="5">
        <v>21.744</v>
      </c>
      <c r="S202">
        <v>3</v>
      </c>
      <c r="T202" s="7">
        <v>0.2</v>
      </c>
      <c r="U202" s="5">
        <v>6.7949999999999999</v>
      </c>
      <c r="V202">
        <f t="shared" si="15"/>
        <v>6</v>
      </c>
      <c r="W202">
        <f t="shared" si="16"/>
        <v>2</v>
      </c>
      <c r="X202">
        <f t="shared" si="17"/>
        <v>2017</v>
      </c>
      <c r="Y202" t="str">
        <f t="shared" si="18"/>
        <v>Jun</v>
      </c>
      <c r="Z202" t="str">
        <f t="shared" si="19"/>
        <v>2017-06</v>
      </c>
    </row>
    <row r="203" spans="1:26"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s="5">
        <v>218.75</v>
      </c>
      <c r="S203">
        <v>2</v>
      </c>
      <c r="T203" s="7">
        <v>0.5</v>
      </c>
      <c r="U203" s="5">
        <v>-161.875</v>
      </c>
      <c r="V203">
        <f t="shared" si="15"/>
        <v>8</v>
      </c>
      <c r="W203">
        <f t="shared" si="16"/>
        <v>3</v>
      </c>
      <c r="X203">
        <f t="shared" si="17"/>
        <v>2014</v>
      </c>
      <c r="Y203" t="str">
        <f t="shared" si="18"/>
        <v>Aug</v>
      </c>
      <c r="Z203" t="str">
        <f t="shared" si="19"/>
        <v>2014-08</v>
      </c>
    </row>
    <row r="204" spans="1:26"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s="5">
        <v>2.6</v>
      </c>
      <c r="S204">
        <v>1</v>
      </c>
      <c r="T204" s="7">
        <v>0.2</v>
      </c>
      <c r="U204" s="5">
        <v>0.29249999999999998</v>
      </c>
      <c r="V204">
        <f t="shared" si="15"/>
        <v>8</v>
      </c>
      <c r="W204">
        <f t="shared" si="16"/>
        <v>3</v>
      </c>
      <c r="X204">
        <f t="shared" si="17"/>
        <v>2014</v>
      </c>
      <c r="Y204" t="str">
        <f t="shared" si="18"/>
        <v>Aug</v>
      </c>
      <c r="Z204" t="str">
        <f t="shared" si="19"/>
        <v>2014-08</v>
      </c>
    </row>
    <row r="205" spans="1:26"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s="5">
        <v>66.284000000000006</v>
      </c>
      <c r="S205">
        <v>2</v>
      </c>
      <c r="T205" s="7">
        <v>0.8</v>
      </c>
      <c r="U205" s="5">
        <v>-178.96680000000001</v>
      </c>
      <c r="V205">
        <f t="shared" si="15"/>
        <v>12</v>
      </c>
      <c r="W205">
        <f t="shared" si="16"/>
        <v>4</v>
      </c>
      <c r="X205">
        <f t="shared" si="17"/>
        <v>2017</v>
      </c>
      <c r="Y205" t="str">
        <f t="shared" si="18"/>
        <v>Dec</v>
      </c>
      <c r="Z205" t="str">
        <f t="shared" si="19"/>
        <v>2017-12</v>
      </c>
    </row>
    <row r="206" spans="1:26"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s="5">
        <v>35.167999999999999</v>
      </c>
      <c r="S206">
        <v>7</v>
      </c>
      <c r="T206" s="7">
        <v>0.2</v>
      </c>
      <c r="U206" s="5">
        <v>9.6712000000000007</v>
      </c>
      <c r="V206">
        <f t="shared" si="15"/>
        <v>6</v>
      </c>
      <c r="W206">
        <f t="shared" si="16"/>
        <v>2</v>
      </c>
      <c r="X206">
        <f t="shared" si="17"/>
        <v>2017</v>
      </c>
      <c r="Y206" t="str">
        <f t="shared" si="18"/>
        <v>Jun</v>
      </c>
      <c r="Z206" t="str">
        <f t="shared" si="19"/>
        <v>2017-06</v>
      </c>
    </row>
    <row r="207" spans="1:26"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s="5">
        <v>444.76799999999997</v>
      </c>
      <c r="S207">
        <v>4</v>
      </c>
      <c r="T207" s="7">
        <v>0.2</v>
      </c>
      <c r="U207" s="5">
        <v>44.476799999999997</v>
      </c>
      <c r="V207">
        <f t="shared" si="15"/>
        <v>12</v>
      </c>
      <c r="W207">
        <f t="shared" si="16"/>
        <v>4</v>
      </c>
      <c r="X207">
        <f t="shared" si="17"/>
        <v>2017</v>
      </c>
      <c r="Y207" t="str">
        <f t="shared" si="18"/>
        <v>Dec</v>
      </c>
      <c r="Z207" t="str">
        <f t="shared" si="19"/>
        <v>2017-12</v>
      </c>
    </row>
    <row r="208" spans="1:26"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s="5">
        <v>83.92</v>
      </c>
      <c r="S208">
        <v>4</v>
      </c>
      <c r="T208" s="7">
        <v>0</v>
      </c>
      <c r="U208" s="5">
        <v>5.8743999999999996</v>
      </c>
      <c r="V208">
        <f t="shared" si="15"/>
        <v>12</v>
      </c>
      <c r="W208">
        <f t="shared" si="16"/>
        <v>4</v>
      </c>
      <c r="X208">
        <f t="shared" si="17"/>
        <v>2017</v>
      </c>
      <c r="Y208" t="str">
        <f t="shared" si="18"/>
        <v>Dec</v>
      </c>
      <c r="Z208" t="str">
        <f t="shared" si="19"/>
        <v>2017-12</v>
      </c>
    </row>
    <row r="209" spans="1:26"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s="5">
        <v>131.97999999999999</v>
      </c>
      <c r="S209">
        <v>2</v>
      </c>
      <c r="T209" s="7">
        <v>0</v>
      </c>
      <c r="U209" s="5">
        <v>35.634599999999999</v>
      </c>
      <c r="V209">
        <f t="shared" si="15"/>
        <v>12</v>
      </c>
      <c r="W209">
        <f t="shared" si="16"/>
        <v>4</v>
      </c>
      <c r="X209">
        <f t="shared" si="17"/>
        <v>2017</v>
      </c>
      <c r="Y209" t="str">
        <f t="shared" si="18"/>
        <v>Dec</v>
      </c>
      <c r="Z209" t="str">
        <f t="shared" si="19"/>
        <v>2017-12</v>
      </c>
    </row>
    <row r="210" spans="1:26"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s="5">
        <v>15.92</v>
      </c>
      <c r="S210">
        <v>4</v>
      </c>
      <c r="T210" s="7">
        <v>0</v>
      </c>
      <c r="U210" s="5">
        <v>7.4824000000000002</v>
      </c>
      <c r="V210">
        <f t="shared" si="15"/>
        <v>12</v>
      </c>
      <c r="W210">
        <f t="shared" si="16"/>
        <v>4</v>
      </c>
      <c r="X210">
        <f t="shared" si="17"/>
        <v>2017</v>
      </c>
      <c r="Y210" t="str">
        <f t="shared" si="18"/>
        <v>Dec</v>
      </c>
      <c r="Z210" t="str">
        <f t="shared" si="19"/>
        <v>2017-12</v>
      </c>
    </row>
    <row r="211" spans="1:26"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s="5">
        <v>52.29</v>
      </c>
      <c r="S211">
        <v>9</v>
      </c>
      <c r="T211" s="7">
        <v>0</v>
      </c>
      <c r="U211" s="5">
        <v>16.209900000000001</v>
      </c>
      <c r="V211">
        <f t="shared" si="15"/>
        <v>12</v>
      </c>
      <c r="W211">
        <f t="shared" si="16"/>
        <v>4</v>
      </c>
      <c r="X211">
        <f t="shared" si="17"/>
        <v>2017</v>
      </c>
      <c r="Y211" t="str">
        <f t="shared" si="18"/>
        <v>Dec</v>
      </c>
      <c r="Z211" t="str">
        <f t="shared" si="19"/>
        <v>2017-12</v>
      </c>
    </row>
    <row r="212" spans="1:26"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s="5">
        <v>91.99</v>
      </c>
      <c r="S212">
        <v>1</v>
      </c>
      <c r="T212" s="7">
        <v>0</v>
      </c>
      <c r="U212" s="5">
        <v>3.6796000000000002</v>
      </c>
      <c r="V212">
        <f t="shared" si="15"/>
        <v>12</v>
      </c>
      <c r="W212">
        <f t="shared" si="16"/>
        <v>4</v>
      </c>
      <c r="X212">
        <f t="shared" si="17"/>
        <v>2017</v>
      </c>
      <c r="Y212" t="str">
        <f t="shared" si="18"/>
        <v>Dec</v>
      </c>
      <c r="Z212" t="str">
        <f t="shared" si="19"/>
        <v>2017-12</v>
      </c>
    </row>
    <row r="213" spans="1:26"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s="5">
        <v>20.8</v>
      </c>
      <c r="S213">
        <v>2</v>
      </c>
      <c r="T213" s="7">
        <v>0.2</v>
      </c>
      <c r="U213" s="5">
        <v>6.5</v>
      </c>
      <c r="V213">
        <f t="shared" si="15"/>
        <v>2</v>
      </c>
      <c r="W213">
        <f t="shared" si="16"/>
        <v>1</v>
      </c>
      <c r="X213">
        <f t="shared" si="17"/>
        <v>2015</v>
      </c>
      <c r="Y213" t="str">
        <f t="shared" si="18"/>
        <v>Feb</v>
      </c>
      <c r="Z213" t="str">
        <f t="shared" si="19"/>
        <v>2015-02</v>
      </c>
    </row>
    <row r="214" spans="1:26"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s="5">
        <v>23.68</v>
      </c>
      <c r="S214">
        <v>2</v>
      </c>
      <c r="T214" s="7">
        <v>0.2</v>
      </c>
      <c r="U214" s="5">
        <v>8.8800000000000008</v>
      </c>
      <c r="V214">
        <f t="shared" si="15"/>
        <v>1</v>
      </c>
      <c r="W214">
        <f t="shared" si="16"/>
        <v>1</v>
      </c>
      <c r="X214">
        <f t="shared" si="17"/>
        <v>2015</v>
      </c>
      <c r="Y214" t="str">
        <f t="shared" si="18"/>
        <v>Jan</v>
      </c>
      <c r="Z214" t="str">
        <f t="shared" si="19"/>
        <v>2015-01</v>
      </c>
    </row>
    <row r="215" spans="1:26"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s="5">
        <v>452.45</v>
      </c>
      <c r="S215">
        <v>5</v>
      </c>
      <c r="T215" s="7">
        <v>0.5</v>
      </c>
      <c r="U215" s="5">
        <v>-244.32300000000001</v>
      </c>
      <c r="V215">
        <f t="shared" si="15"/>
        <v>1</v>
      </c>
      <c r="W215">
        <f t="shared" si="16"/>
        <v>1</v>
      </c>
      <c r="X215">
        <f t="shared" si="17"/>
        <v>2015</v>
      </c>
      <c r="Y215" t="str">
        <f t="shared" si="18"/>
        <v>Jan</v>
      </c>
      <c r="Z215" t="str">
        <f t="shared" si="19"/>
        <v>2015-01</v>
      </c>
    </row>
    <row r="216" spans="1:26"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s="5">
        <v>62.981999999999999</v>
      </c>
      <c r="S216">
        <v>3</v>
      </c>
      <c r="T216" s="7">
        <v>0.4</v>
      </c>
      <c r="U216" s="5">
        <v>-14.6958</v>
      </c>
      <c r="V216">
        <f t="shared" si="15"/>
        <v>1</v>
      </c>
      <c r="W216">
        <f t="shared" si="16"/>
        <v>1</v>
      </c>
      <c r="X216">
        <f t="shared" si="17"/>
        <v>2015</v>
      </c>
      <c r="Y216" t="str">
        <f t="shared" si="18"/>
        <v>Jan</v>
      </c>
      <c r="Z216" t="str">
        <f t="shared" si="19"/>
        <v>2015-01</v>
      </c>
    </row>
    <row r="217" spans="1:26"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s="5">
        <v>1188</v>
      </c>
      <c r="S217">
        <v>9</v>
      </c>
      <c r="T217" s="7">
        <v>0.7</v>
      </c>
      <c r="U217" s="5">
        <v>-950.4</v>
      </c>
      <c r="V217">
        <f t="shared" si="15"/>
        <v>1</v>
      </c>
      <c r="W217">
        <f t="shared" si="16"/>
        <v>1</v>
      </c>
      <c r="X217">
        <f t="shared" si="17"/>
        <v>2015</v>
      </c>
      <c r="Y217" t="str">
        <f t="shared" si="18"/>
        <v>Jan</v>
      </c>
      <c r="Z217" t="str">
        <f t="shared" si="19"/>
        <v>2015-01</v>
      </c>
    </row>
    <row r="218" spans="1:26"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s="5">
        <v>89.584000000000003</v>
      </c>
      <c r="S218">
        <v>2</v>
      </c>
      <c r="T218" s="7">
        <v>0.2</v>
      </c>
      <c r="U218" s="5">
        <v>4.4791999999999996</v>
      </c>
      <c r="V218">
        <f t="shared" si="15"/>
        <v>1</v>
      </c>
      <c r="W218">
        <f t="shared" si="16"/>
        <v>1</v>
      </c>
      <c r="X218">
        <f t="shared" si="17"/>
        <v>2015</v>
      </c>
      <c r="Y218" t="str">
        <f t="shared" si="18"/>
        <v>Jan</v>
      </c>
      <c r="Z218" t="str">
        <f t="shared" si="19"/>
        <v>2015-01</v>
      </c>
    </row>
    <row r="219" spans="1:26"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s="5">
        <v>93.06</v>
      </c>
      <c r="S219">
        <v>6</v>
      </c>
      <c r="T219" s="7">
        <v>0</v>
      </c>
      <c r="U219" s="5">
        <v>26.056799999999999</v>
      </c>
      <c r="V219">
        <f t="shared" si="15"/>
        <v>10</v>
      </c>
      <c r="W219">
        <f t="shared" si="16"/>
        <v>4</v>
      </c>
      <c r="X219">
        <f t="shared" si="17"/>
        <v>2016</v>
      </c>
      <c r="Y219" t="str">
        <f t="shared" si="18"/>
        <v>Oct</v>
      </c>
      <c r="Z219" t="str">
        <f t="shared" si="19"/>
        <v>2016-10</v>
      </c>
    </row>
    <row r="220" spans="1:26"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s="5">
        <v>302.37599999999998</v>
      </c>
      <c r="S220">
        <v>3</v>
      </c>
      <c r="T220" s="7">
        <v>0.2</v>
      </c>
      <c r="U220" s="5">
        <v>22.6782</v>
      </c>
      <c r="V220">
        <f t="shared" si="15"/>
        <v>10</v>
      </c>
      <c r="W220">
        <f t="shared" si="16"/>
        <v>4</v>
      </c>
      <c r="X220">
        <f t="shared" si="17"/>
        <v>2016</v>
      </c>
      <c r="Y220" t="str">
        <f t="shared" si="18"/>
        <v>Oct</v>
      </c>
      <c r="Z220" t="str">
        <f t="shared" si="19"/>
        <v>2016-10</v>
      </c>
    </row>
    <row r="221" spans="1:26"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s="5">
        <v>5.5839999999999996</v>
      </c>
      <c r="S221">
        <v>2</v>
      </c>
      <c r="T221" s="7">
        <v>0.2</v>
      </c>
      <c r="U221" s="5">
        <v>1.8148</v>
      </c>
      <c r="V221">
        <f t="shared" si="15"/>
        <v>12</v>
      </c>
      <c r="W221">
        <f t="shared" si="16"/>
        <v>4</v>
      </c>
      <c r="X221">
        <f t="shared" si="17"/>
        <v>2015</v>
      </c>
      <c r="Y221" t="str">
        <f t="shared" si="18"/>
        <v>Dec</v>
      </c>
      <c r="Z221" t="str">
        <f t="shared" si="19"/>
        <v>2015-12</v>
      </c>
    </row>
    <row r="222" spans="1:26"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s="5">
        <v>22.704000000000001</v>
      </c>
      <c r="S222">
        <v>6</v>
      </c>
      <c r="T222" s="7">
        <v>0.2</v>
      </c>
      <c r="U222" s="5">
        <v>8.2302</v>
      </c>
      <c r="V222">
        <f t="shared" si="15"/>
        <v>12</v>
      </c>
      <c r="W222">
        <f t="shared" si="16"/>
        <v>4</v>
      </c>
      <c r="X222">
        <f t="shared" si="17"/>
        <v>2015</v>
      </c>
      <c r="Y222" t="str">
        <f t="shared" si="18"/>
        <v>Dec</v>
      </c>
      <c r="Z222" t="str">
        <f t="shared" si="19"/>
        <v>2015-12</v>
      </c>
    </row>
    <row r="223" spans="1:26"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s="5">
        <v>19.776</v>
      </c>
      <c r="S223">
        <v>4</v>
      </c>
      <c r="T223" s="7">
        <v>0.7</v>
      </c>
      <c r="U223" s="5">
        <v>-13.8432</v>
      </c>
      <c r="V223">
        <f t="shared" si="15"/>
        <v>12</v>
      </c>
      <c r="W223">
        <f t="shared" si="16"/>
        <v>4</v>
      </c>
      <c r="X223">
        <f t="shared" si="17"/>
        <v>2015</v>
      </c>
      <c r="Y223" t="str">
        <f t="shared" si="18"/>
        <v>Dec</v>
      </c>
      <c r="Z223" t="str">
        <f t="shared" si="19"/>
        <v>2015-12</v>
      </c>
    </row>
    <row r="224" spans="1:26"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s="5">
        <v>72.703999999999994</v>
      </c>
      <c r="S224">
        <v>4</v>
      </c>
      <c r="T224" s="7">
        <v>0.2</v>
      </c>
      <c r="U224" s="5">
        <v>19.084800000000001</v>
      </c>
      <c r="V224">
        <f t="shared" si="15"/>
        <v>12</v>
      </c>
      <c r="W224">
        <f t="shared" si="16"/>
        <v>4</v>
      </c>
      <c r="X224">
        <f t="shared" si="17"/>
        <v>2015</v>
      </c>
      <c r="Y224" t="str">
        <f t="shared" si="18"/>
        <v>Dec</v>
      </c>
      <c r="Z224" t="str">
        <f t="shared" si="19"/>
        <v>2015-12</v>
      </c>
    </row>
    <row r="225" spans="1:26"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s="5">
        <v>479.988</v>
      </c>
      <c r="S225">
        <v>4</v>
      </c>
      <c r="T225" s="7">
        <v>0.7</v>
      </c>
      <c r="U225" s="5">
        <v>-383.99040000000002</v>
      </c>
      <c r="V225">
        <f t="shared" si="15"/>
        <v>12</v>
      </c>
      <c r="W225">
        <f t="shared" si="16"/>
        <v>4</v>
      </c>
      <c r="X225">
        <f t="shared" si="17"/>
        <v>2015</v>
      </c>
      <c r="Y225" t="str">
        <f t="shared" si="18"/>
        <v>Dec</v>
      </c>
      <c r="Z225" t="str">
        <f t="shared" si="19"/>
        <v>2015-12</v>
      </c>
    </row>
    <row r="226" spans="1:26"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s="5">
        <v>27.167999999999999</v>
      </c>
      <c r="S226">
        <v>2</v>
      </c>
      <c r="T226" s="7">
        <v>0.2</v>
      </c>
      <c r="U226" s="5">
        <v>2.7168000000000001</v>
      </c>
      <c r="V226">
        <f t="shared" si="15"/>
        <v>12</v>
      </c>
      <c r="W226">
        <f t="shared" si="16"/>
        <v>4</v>
      </c>
      <c r="X226">
        <f t="shared" si="17"/>
        <v>2015</v>
      </c>
      <c r="Y226" t="str">
        <f t="shared" si="18"/>
        <v>Dec</v>
      </c>
      <c r="Z226" t="str">
        <f t="shared" si="19"/>
        <v>2015-12</v>
      </c>
    </row>
    <row r="227" spans="1:26"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s="5">
        <v>2.2000000000000002</v>
      </c>
      <c r="S227">
        <v>1</v>
      </c>
      <c r="T227" s="7">
        <v>0</v>
      </c>
      <c r="U227" s="5">
        <v>0.96799999999999997</v>
      </c>
      <c r="V227">
        <f t="shared" si="15"/>
        <v>8</v>
      </c>
      <c r="W227">
        <f t="shared" si="16"/>
        <v>3</v>
      </c>
      <c r="X227">
        <f t="shared" si="17"/>
        <v>2015</v>
      </c>
      <c r="Y227" t="str">
        <f t="shared" si="18"/>
        <v>Aug</v>
      </c>
      <c r="Z227" t="str">
        <f t="shared" si="19"/>
        <v>2015-08</v>
      </c>
    </row>
    <row r="228" spans="1:26"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s="5">
        <v>622.45000000000005</v>
      </c>
      <c r="S228">
        <v>5</v>
      </c>
      <c r="T228" s="7">
        <v>0</v>
      </c>
      <c r="U228" s="5">
        <v>136.93899999999999</v>
      </c>
      <c r="V228">
        <f t="shared" si="15"/>
        <v>8</v>
      </c>
      <c r="W228">
        <f t="shared" si="16"/>
        <v>3</v>
      </c>
      <c r="X228">
        <f t="shared" si="17"/>
        <v>2015</v>
      </c>
      <c r="Y228" t="str">
        <f t="shared" si="18"/>
        <v>Aug</v>
      </c>
      <c r="Z228" t="str">
        <f t="shared" si="19"/>
        <v>2015-08</v>
      </c>
    </row>
    <row r="229" spans="1:26"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s="5">
        <v>21.98</v>
      </c>
      <c r="S229">
        <v>1</v>
      </c>
      <c r="T229" s="7">
        <v>0</v>
      </c>
      <c r="U229" s="5">
        <v>0.2198</v>
      </c>
      <c r="V229">
        <f t="shared" si="15"/>
        <v>8</v>
      </c>
      <c r="W229">
        <f t="shared" si="16"/>
        <v>3</v>
      </c>
      <c r="X229">
        <f t="shared" si="17"/>
        <v>2015</v>
      </c>
      <c r="Y229" t="str">
        <f t="shared" si="18"/>
        <v>Aug</v>
      </c>
      <c r="Z229" t="str">
        <f t="shared" si="19"/>
        <v>2015-08</v>
      </c>
    </row>
    <row r="230" spans="1:26"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s="5">
        <v>161.56800000000001</v>
      </c>
      <c r="S230">
        <v>2</v>
      </c>
      <c r="T230" s="7">
        <v>0.2</v>
      </c>
      <c r="U230" s="5">
        <v>-28.2744</v>
      </c>
      <c r="V230">
        <f t="shared" si="15"/>
        <v>2</v>
      </c>
      <c r="W230">
        <f t="shared" si="16"/>
        <v>1</v>
      </c>
      <c r="X230">
        <f t="shared" si="17"/>
        <v>2015</v>
      </c>
      <c r="Y230" t="str">
        <f t="shared" si="18"/>
        <v>Feb</v>
      </c>
      <c r="Z230" t="str">
        <f t="shared" si="19"/>
        <v>2015-02</v>
      </c>
    </row>
    <row r="231" spans="1:26"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s="5">
        <v>389.69600000000003</v>
      </c>
      <c r="S231">
        <v>8</v>
      </c>
      <c r="T231" s="7">
        <v>0.2</v>
      </c>
      <c r="U231" s="5">
        <v>43.840800000000002</v>
      </c>
      <c r="V231">
        <f t="shared" si="15"/>
        <v>2</v>
      </c>
      <c r="W231">
        <f t="shared" si="16"/>
        <v>1</v>
      </c>
      <c r="X231">
        <f t="shared" si="17"/>
        <v>2015</v>
      </c>
      <c r="Y231" t="str">
        <f t="shared" si="18"/>
        <v>Feb</v>
      </c>
      <c r="Z231" t="str">
        <f t="shared" si="19"/>
        <v>2015-02</v>
      </c>
    </row>
    <row r="232" spans="1:26"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s="5">
        <v>18.648</v>
      </c>
      <c r="S232">
        <v>7</v>
      </c>
      <c r="T232" s="7">
        <v>0.7</v>
      </c>
      <c r="U232" s="5">
        <v>-12.432</v>
      </c>
      <c r="V232">
        <f t="shared" si="15"/>
        <v>9</v>
      </c>
      <c r="W232">
        <f t="shared" si="16"/>
        <v>3</v>
      </c>
      <c r="X232">
        <f t="shared" si="17"/>
        <v>2014</v>
      </c>
      <c r="Y232" t="str">
        <f t="shared" si="18"/>
        <v>Sep</v>
      </c>
      <c r="Z232" t="str">
        <f t="shared" si="19"/>
        <v>2014-09</v>
      </c>
    </row>
    <row r="233" spans="1:26"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s="5">
        <v>233.86</v>
      </c>
      <c r="S233">
        <v>2</v>
      </c>
      <c r="T233" s="7">
        <v>0.45</v>
      </c>
      <c r="U233" s="5">
        <v>-102.048</v>
      </c>
      <c r="V233">
        <f t="shared" si="15"/>
        <v>4</v>
      </c>
      <c r="W233">
        <f t="shared" si="16"/>
        <v>2</v>
      </c>
      <c r="X233">
        <f t="shared" si="17"/>
        <v>2017</v>
      </c>
      <c r="Y233" t="str">
        <f t="shared" si="18"/>
        <v>Apr</v>
      </c>
      <c r="Z233" t="str">
        <f t="shared" si="19"/>
        <v>2017-04</v>
      </c>
    </row>
    <row r="234" spans="1:26"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s="5">
        <v>620.61450000000002</v>
      </c>
      <c r="S234">
        <v>3</v>
      </c>
      <c r="T234" s="7">
        <v>0.45</v>
      </c>
      <c r="U234" s="5">
        <v>-248.2458</v>
      </c>
      <c r="V234">
        <f t="shared" si="15"/>
        <v>4</v>
      </c>
      <c r="W234">
        <f t="shared" si="16"/>
        <v>2</v>
      </c>
      <c r="X234">
        <f t="shared" si="17"/>
        <v>2017</v>
      </c>
      <c r="Y234" t="str">
        <f t="shared" si="18"/>
        <v>Apr</v>
      </c>
      <c r="Z234" t="str">
        <f t="shared" si="19"/>
        <v>2017-04</v>
      </c>
    </row>
    <row r="235" spans="1:26"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s="5">
        <v>5.3280000000000003</v>
      </c>
      <c r="S235">
        <v>2</v>
      </c>
      <c r="T235" s="7">
        <v>0.7</v>
      </c>
      <c r="U235" s="5">
        <v>-3.552</v>
      </c>
      <c r="V235">
        <f t="shared" si="15"/>
        <v>4</v>
      </c>
      <c r="W235">
        <f t="shared" si="16"/>
        <v>2</v>
      </c>
      <c r="X235">
        <f t="shared" si="17"/>
        <v>2017</v>
      </c>
      <c r="Y235" t="str">
        <f t="shared" si="18"/>
        <v>Apr</v>
      </c>
      <c r="Z235" t="str">
        <f t="shared" si="19"/>
        <v>2017-04</v>
      </c>
    </row>
    <row r="236" spans="1:26"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s="5">
        <v>258.072</v>
      </c>
      <c r="S236">
        <v>3</v>
      </c>
      <c r="T236" s="7">
        <v>0.2</v>
      </c>
      <c r="U236" s="5">
        <v>0</v>
      </c>
      <c r="V236">
        <f t="shared" si="15"/>
        <v>4</v>
      </c>
      <c r="W236">
        <f t="shared" si="16"/>
        <v>2</v>
      </c>
      <c r="X236">
        <f t="shared" si="17"/>
        <v>2017</v>
      </c>
      <c r="Y236" t="str">
        <f t="shared" si="18"/>
        <v>Apr</v>
      </c>
      <c r="Z236" t="str">
        <f t="shared" si="19"/>
        <v>2017-04</v>
      </c>
    </row>
    <row r="237" spans="1:26"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s="5">
        <v>617.976</v>
      </c>
      <c r="S237">
        <v>3</v>
      </c>
      <c r="T237" s="7">
        <v>0.2</v>
      </c>
      <c r="U237" s="5">
        <v>-7.7247000000000003</v>
      </c>
      <c r="V237">
        <f t="shared" si="15"/>
        <v>4</v>
      </c>
      <c r="W237">
        <f t="shared" si="16"/>
        <v>2</v>
      </c>
      <c r="X237">
        <f t="shared" si="17"/>
        <v>2017</v>
      </c>
      <c r="Y237" t="str">
        <f t="shared" si="18"/>
        <v>Apr</v>
      </c>
      <c r="Z237" t="str">
        <f t="shared" si="19"/>
        <v>2017-04</v>
      </c>
    </row>
    <row r="238" spans="1:26"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s="5">
        <v>10.56</v>
      </c>
      <c r="S238">
        <v>2</v>
      </c>
      <c r="T238" s="7">
        <v>0</v>
      </c>
      <c r="U238" s="5">
        <v>4.7519999999999998</v>
      </c>
      <c r="V238">
        <f t="shared" si="15"/>
        <v>11</v>
      </c>
      <c r="W238">
        <f t="shared" si="16"/>
        <v>4</v>
      </c>
      <c r="X238">
        <f t="shared" si="17"/>
        <v>2017</v>
      </c>
      <c r="Y238" t="str">
        <f t="shared" si="18"/>
        <v>Nov</v>
      </c>
      <c r="Z238" t="str">
        <f t="shared" si="19"/>
        <v>2017-11</v>
      </c>
    </row>
    <row r="239" spans="1:26"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s="5">
        <v>25.92</v>
      </c>
      <c r="S239">
        <v>5</v>
      </c>
      <c r="T239" s="7">
        <v>0.2</v>
      </c>
      <c r="U239" s="5">
        <v>9.3960000000000008</v>
      </c>
      <c r="V239">
        <f t="shared" si="15"/>
        <v>6</v>
      </c>
      <c r="W239">
        <f t="shared" si="16"/>
        <v>2</v>
      </c>
      <c r="X239">
        <f t="shared" si="17"/>
        <v>2016</v>
      </c>
      <c r="Y239" t="str">
        <f t="shared" si="18"/>
        <v>Jun</v>
      </c>
      <c r="Z239" t="str">
        <f t="shared" si="19"/>
        <v>2016-06</v>
      </c>
    </row>
    <row r="240" spans="1:26"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s="5">
        <v>419.68</v>
      </c>
      <c r="S240">
        <v>5</v>
      </c>
      <c r="T240" s="7">
        <v>0.6</v>
      </c>
      <c r="U240" s="5">
        <v>-356.72800000000001</v>
      </c>
      <c r="V240">
        <f t="shared" si="15"/>
        <v>6</v>
      </c>
      <c r="W240">
        <f t="shared" si="16"/>
        <v>2</v>
      </c>
      <c r="X240">
        <f t="shared" si="17"/>
        <v>2016</v>
      </c>
      <c r="Y240" t="str">
        <f t="shared" si="18"/>
        <v>Jun</v>
      </c>
      <c r="Z240" t="str">
        <f t="shared" si="19"/>
        <v>2016-06</v>
      </c>
    </row>
    <row r="241" spans="1:26"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s="5">
        <v>11.688000000000001</v>
      </c>
      <c r="S241">
        <v>3</v>
      </c>
      <c r="T241" s="7">
        <v>0.6</v>
      </c>
      <c r="U241" s="5">
        <v>-4.6752000000000002</v>
      </c>
      <c r="V241">
        <f t="shared" si="15"/>
        <v>6</v>
      </c>
      <c r="W241">
        <f t="shared" si="16"/>
        <v>2</v>
      </c>
      <c r="X241">
        <f t="shared" si="17"/>
        <v>2016</v>
      </c>
      <c r="Y241" t="str">
        <f t="shared" si="18"/>
        <v>Jun</v>
      </c>
      <c r="Z241" t="str">
        <f t="shared" si="19"/>
        <v>2016-06</v>
      </c>
    </row>
    <row r="242" spans="1:26"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s="5">
        <v>31.984000000000002</v>
      </c>
      <c r="S242">
        <v>2</v>
      </c>
      <c r="T242" s="7">
        <v>0.2</v>
      </c>
      <c r="U242" s="5">
        <v>11.1944</v>
      </c>
      <c r="V242">
        <f t="shared" si="15"/>
        <v>6</v>
      </c>
      <c r="W242">
        <f t="shared" si="16"/>
        <v>2</v>
      </c>
      <c r="X242">
        <f t="shared" si="17"/>
        <v>2016</v>
      </c>
      <c r="Y242" t="str">
        <f t="shared" si="18"/>
        <v>Jun</v>
      </c>
      <c r="Z242" t="str">
        <f t="shared" si="19"/>
        <v>2016-06</v>
      </c>
    </row>
    <row r="243" spans="1:26"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s="5">
        <v>177.22499999999999</v>
      </c>
      <c r="S243">
        <v>5</v>
      </c>
      <c r="T243" s="7">
        <v>0.5</v>
      </c>
      <c r="U243" s="5">
        <v>-120.51300000000001</v>
      </c>
      <c r="V243">
        <f t="shared" si="15"/>
        <v>6</v>
      </c>
      <c r="W243">
        <f t="shared" si="16"/>
        <v>2</v>
      </c>
      <c r="X243">
        <f t="shared" si="17"/>
        <v>2016</v>
      </c>
      <c r="Y243" t="str">
        <f t="shared" si="18"/>
        <v>Jun</v>
      </c>
      <c r="Z243" t="str">
        <f t="shared" si="19"/>
        <v>2016-06</v>
      </c>
    </row>
    <row r="244" spans="1:26"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s="5">
        <v>4.0439999999999996</v>
      </c>
      <c r="S244">
        <v>3</v>
      </c>
      <c r="T244" s="7">
        <v>0.6</v>
      </c>
      <c r="U244" s="5">
        <v>-2.8308</v>
      </c>
      <c r="V244">
        <f t="shared" si="15"/>
        <v>6</v>
      </c>
      <c r="W244">
        <f t="shared" si="16"/>
        <v>2</v>
      </c>
      <c r="X244">
        <f t="shared" si="17"/>
        <v>2016</v>
      </c>
      <c r="Y244" t="str">
        <f t="shared" si="18"/>
        <v>Jun</v>
      </c>
      <c r="Z244" t="str">
        <f t="shared" si="19"/>
        <v>2016-06</v>
      </c>
    </row>
    <row r="245" spans="1:26"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s="5">
        <v>7.4080000000000004</v>
      </c>
      <c r="S245">
        <v>2</v>
      </c>
      <c r="T245" s="7">
        <v>0.2</v>
      </c>
      <c r="U245" s="5">
        <v>1.2038</v>
      </c>
      <c r="V245">
        <f t="shared" si="15"/>
        <v>6</v>
      </c>
      <c r="W245">
        <f t="shared" si="16"/>
        <v>2</v>
      </c>
      <c r="X245">
        <f t="shared" si="17"/>
        <v>2016</v>
      </c>
      <c r="Y245" t="str">
        <f t="shared" si="18"/>
        <v>Jun</v>
      </c>
      <c r="Z245" t="str">
        <f t="shared" si="19"/>
        <v>2016-06</v>
      </c>
    </row>
    <row r="246" spans="1:26"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s="5">
        <v>2001.86</v>
      </c>
      <c r="S246">
        <v>7</v>
      </c>
      <c r="T246" s="7">
        <v>0</v>
      </c>
      <c r="U246" s="5">
        <v>580.5394</v>
      </c>
      <c r="V246">
        <f t="shared" si="15"/>
        <v>6</v>
      </c>
      <c r="W246">
        <f t="shared" si="16"/>
        <v>2</v>
      </c>
      <c r="X246">
        <f t="shared" si="17"/>
        <v>2014</v>
      </c>
      <c r="Y246" t="str">
        <f t="shared" si="18"/>
        <v>Jun</v>
      </c>
      <c r="Z246" t="str">
        <f t="shared" si="19"/>
        <v>2014-06</v>
      </c>
    </row>
    <row r="247" spans="1:26"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s="5">
        <v>166.72</v>
      </c>
      <c r="S247">
        <v>2</v>
      </c>
      <c r="T247" s="7">
        <v>0</v>
      </c>
      <c r="U247" s="5">
        <v>41.68</v>
      </c>
      <c r="V247">
        <f t="shared" si="15"/>
        <v>6</v>
      </c>
      <c r="W247">
        <f t="shared" si="16"/>
        <v>2</v>
      </c>
      <c r="X247">
        <f t="shared" si="17"/>
        <v>2014</v>
      </c>
      <c r="Y247" t="str">
        <f t="shared" si="18"/>
        <v>Jun</v>
      </c>
      <c r="Z247" t="str">
        <f t="shared" si="19"/>
        <v>2014-06</v>
      </c>
    </row>
    <row r="248" spans="1:26"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s="5">
        <v>47.88</v>
      </c>
      <c r="S248">
        <v>6</v>
      </c>
      <c r="T248" s="7">
        <v>0</v>
      </c>
      <c r="U248" s="5">
        <v>23.94</v>
      </c>
      <c r="V248">
        <f t="shared" si="15"/>
        <v>6</v>
      </c>
      <c r="W248">
        <f t="shared" si="16"/>
        <v>2</v>
      </c>
      <c r="X248">
        <f t="shared" si="17"/>
        <v>2014</v>
      </c>
      <c r="Y248" t="str">
        <f t="shared" si="18"/>
        <v>Jun</v>
      </c>
      <c r="Z248" t="str">
        <f t="shared" si="19"/>
        <v>2014-06</v>
      </c>
    </row>
    <row r="249" spans="1:26"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s="5">
        <v>1503.25</v>
      </c>
      <c r="S249">
        <v>5</v>
      </c>
      <c r="T249" s="7">
        <v>0</v>
      </c>
      <c r="U249" s="5">
        <v>496.07249999999999</v>
      </c>
      <c r="V249">
        <f t="shared" si="15"/>
        <v>6</v>
      </c>
      <c r="W249">
        <f t="shared" si="16"/>
        <v>2</v>
      </c>
      <c r="X249">
        <f t="shared" si="17"/>
        <v>2014</v>
      </c>
      <c r="Y249" t="str">
        <f t="shared" si="18"/>
        <v>Jun</v>
      </c>
      <c r="Z249" t="str">
        <f t="shared" si="19"/>
        <v>2014-06</v>
      </c>
    </row>
    <row r="250" spans="1:26"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s="5">
        <v>25.92</v>
      </c>
      <c r="S250">
        <v>4</v>
      </c>
      <c r="T250" s="7">
        <v>0</v>
      </c>
      <c r="U250" s="5">
        <v>12.441599999999999</v>
      </c>
      <c r="V250">
        <f t="shared" si="15"/>
        <v>6</v>
      </c>
      <c r="W250">
        <f t="shared" si="16"/>
        <v>2</v>
      </c>
      <c r="X250">
        <f t="shared" si="17"/>
        <v>2014</v>
      </c>
      <c r="Y250" t="str">
        <f t="shared" si="18"/>
        <v>Jun</v>
      </c>
      <c r="Z250" t="str">
        <f t="shared" si="19"/>
        <v>2014-06</v>
      </c>
    </row>
    <row r="251" spans="1:26"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s="5">
        <v>321.56799999999998</v>
      </c>
      <c r="S251">
        <v>2</v>
      </c>
      <c r="T251" s="7">
        <v>0.2</v>
      </c>
      <c r="U251" s="5">
        <v>28.1372</v>
      </c>
      <c r="V251">
        <f t="shared" si="15"/>
        <v>12</v>
      </c>
      <c r="W251">
        <f t="shared" si="16"/>
        <v>4</v>
      </c>
      <c r="X251">
        <f t="shared" si="17"/>
        <v>2016</v>
      </c>
      <c r="Y251" t="str">
        <f t="shared" si="18"/>
        <v>Dec</v>
      </c>
      <c r="Z251" t="str">
        <f t="shared" si="19"/>
        <v>2016-12</v>
      </c>
    </row>
    <row r="252" spans="1:26"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s="5">
        <v>7.61</v>
      </c>
      <c r="S252">
        <v>1</v>
      </c>
      <c r="T252" s="7">
        <v>0</v>
      </c>
      <c r="U252" s="5">
        <v>3.5767000000000002</v>
      </c>
      <c r="V252">
        <f t="shared" si="15"/>
        <v>9</v>
      </c>
      <c r="W252">
        <f t="shared" si="16"/>
        <v>3</v>
      </c>
      <c r="X252">
        <f t="shared" si="17"/>
        <v>2016</v>
      </c>
      <c r="Y252" t="str">
        <f t="shared" si="18"/>
        <v>Sep</v>
      </c>
      <c r="Z252" t="str">
        <f t="shared" si="19"/>
        <v>2016-09</v>
      </c>
    </row>
    <row r="253" spans="1:26"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s="5">
        <v>3347.37</v>
      </c>
      <c r="S253">
        <v>13</v>
      </c>
      <c r="T253" s="7">
        <v>0</v>
      </c>
      <c r="U253" s="5">
        <v>636.00030000000004</v>
      </c>
      <c r="V253">
        <f t="shared" si="15"/>
        <v>9</v>
      </c>
      <c r="W253">
        <f t="shared" si="16"/>
        <v>3</v>
      </c>
      <c r="X253">
        <f t="shared" si="17"/>
        <v>2016</v>
      </c>
      <c r="Y253" t="str">
        <f t="shared" si="18"/>
        <v>Sep</v>
      </c>
      <c r="Z253" t="str">
        <f t="shared" si="19"/>
        <v>2016-09</v>
      </c>
    </row>
    <row r="254" spans="1:26"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s="5">
        <v>80.58</v>
      </c>
      <c r="S254">
        <v>6</v>
      </c>
      <c r="T254" s="7">
        <v>0</v>
      </c>
      <c r="U254" s="5">
        <v>22.5624</v>
      </c>
      <c r="V254">
        <f t="shared" si="15"/>
        <v>12</v>
      </c>
      <c r="W254">
        <f t="shared" si="16"/>
        <v>4</v>
      </c>
      <c r="X254">
        <f t="shared" si="17"/>
        <v>2016</v>
      </c>
      <c r="Y254" t="str">
        <f t="shared" si="18"/>
        <v>Dec</v>
      </c>
      <c r="Z254" t="str">
        <f t="shared" si="19"/>
        <v>2016-12</v>
      </c>
    </row>
    <row r="255" spans="1:26"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s="5">
        <v>361.92</v>
      </c>
      <c r="S255">
        <v>4</v>
      </c>
      <c r="T255" s="7">
        <v>0</v>
      </c>
      <c r="U255" s="5">
        <v>162.864</v>
      </c>
      <c r="V255">
        <f t="shared" si="15"/>
        <v>12</v>
      </c>
      <c r="W255">
        <f t="shared" si="16"/>
        <v>4</v>
      </c>
      <c r="X255">
        <f t="shared" si="17"/>
        <v>2016</v>
      </c>
      <c r="Y255" t="str">
        <f t="shared" si="18"/>
        <v>Dec</v>
      </c>
      <c r="Z255" t="str">
        <f t="shared" si="19"/>
        <v>2016-12</v>
      </c>
    </row>
    <row r="256" spans="1:26"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s="5">
        <v>12.132</v>
      </c>
      <c r="S256">
        <v>9</v>
      </c>
      <c r="T256" s="7">
        <v>0.6</v>
      </c>
      <c r="U256" s="5">
        <v>-8.4923999999999999</v>
      </c>
      <c r="V256">
        <f t="shared" si="15"/>
        <v>11</v>
      </c>
      <c r="W256">
        <f t="shared" si="16"/>
        <v>4</v>
      </c>
      <c r="X256">
        <f t="shared" si="17"/>
        <v>2015</v>
      </c>
      <c r="Y256" t="str">
        <f t="shared" si="18"/>
        <v>Nov</v>
      </c>
      <c r="Z256" t="str">
        <f t="shared" si="19"/>
        <v>2015-11</v>
      </c>
    </row>
    <row r="257" spans="1:26"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s="5">
        <v>82.367999999999995</v>
      </c>
      <c r="S257">
        <v>2</v>
      </c>
      <c r="T257" s="7">
        <v>0.2</v>
      </c>
      <c r="U257" s="5">
        <v>-19.5624</v>
      </c>
      <c r="V257">
        <f t="shared" si="15"/>
        <v>11</v>
      </c>
      <c r="W257">
        <f t="shared" si="16"/>
        <v>4</v>
      </c>
      <c r="X257">
        <f t="shared" si="17"/>
        <v>2015</v>
      </c>
      <c r="Y257" t="str">
        <f t="shared" si="18"/>
        <v>Nov</v>
      </c>
      <c r="Z257" t="str">
        <f t="shared" si="19"/>
        <v>2015-11</v>
      </c>
    </row>
    <row r="258" spans="1:26"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s="5">
        <v>53.92</v>
      </c>
      <c r="S258">
        <v>5</v>
      </c>
      <c r="T258" s="7">
        <v>0.2</v>
      </c>
      <c r="U258" s="5">
        <v>4.0439999999999996</v>
      </c>
      <c r="V258">
        <f t="shared" si="15"/>
        <v>11</v>
      </c>
      <c r="W258">
        <f t="shared" si="16"/>
        <v>4</v>
      </c>
      <c r="X258">
        <f t="shared" si="17"/>
        <v>2015</v>
      </c>
      <c r="Y258" t="str">
        <f t="shared" si="18"/>
        <v>Nov</v>
      </c>
      <c r="Z258" t="str">
        <f t="shared" si="19"/>
        <v>2015-11</v>
      </c>
    </row>
    <row r="259" spans="1:26"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s="5">
        <v>647.904</v>
      </c>
      <c r="S259">
        <v>6</v>
      </c>
      <c r="T259" s="7">
        <v>0.2</v>
      </c>
      <c r="U259" s="5">
        <v>56.691600000000001</v>
      </c>
      <c r="V259">
        <f t="shared" ref="V259:V322" si="20">MONTH(C259)</f>
        <v>11</v>
      </c>
      <c r="W259">
        <f t="shared" ref="W259:W322" si="21">ROUNDUP(MONTH(C259)/3,0)</f>
        <v>4</v>
      </c>
      <c r="X259">
        <f t="shared" ref="X259:X322" si="22">YEAR(C259)</f>
        <v>2015</v>
      </c>
      <c r="Y259" t="str">
        <f t="shared" ref="Y259:Y322" si="23">TEXT(C259,"MMM")</f>
        <v>Nov</v>
      </c>
      <c r="Z259" t="str">
        <f t="shared" ref="Z259:Z322" si="24">TEXT(C259,"YYYY-MM")</f>
        <v>2015-11</v>
      </c>
    </row>
    <row r="260" spans="1:26"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s="5">
        <v>20.37</v>
      </c>
      <c r="S260">
        <v>3</v>
      </c>
      <c r="T260" s="7">
        <v>0</v>
      </c>
      <c r="U260" s="5">
        <v>6.9257999999999997</v>
      </c>
      <c r="V260">
        <f t="shared" si="20"/>
        <v>12</v>
      </c>
      <c r="W260">
        <f t="shared" si="21"/>
        <v>4</v>
      </c>
      <c r="X260">
        <f t="shared" si="22"/>
        <v>2017</v>
      </c>
      <c r="Y260" t="str">
        <f t="shared" si="23"/>
        <v>Dec</v>
      </c>
      <c r="Z260" t="str">
        <f t="shared" si="24"/>
        <v>2017-12</v>
      </c>
    </row>
    <row r="261" spans="1:26"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s="5">
        <v>221.55</v>
      </c>
      <c r="S261">
        <v>3</v>
      </c>
      <c r="T261" s="7">
        <v>0</v>
      </c>
      <c r="U261" s="5">
        <v>6.6464999999999996</v>
      </c>
      <c r="V261">
        <f t="shared" si="20"/>
        <v>12</v>
      </c>
      <c r="W261">
        <f t="shared" si="21"/>
        <v>4</v>
      </c>
      <c r="X261">
        <f t="shared" si="22"/>
        <v>2017</v>
      </c>
      <c r="Y261" t="str">
        <f t="shared" si="23"/>
        <v>Dec</v>
      </c>
      <c r="Z261" t="str">
        <f t="shared" si="24"/>
        <v>2017-12</v>
      </c>
    </row>
    <row r="262" spans="1:26"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s="5">
        <v>17.52</v>
      </c>
      <c r="S262">
        <v>5</v>
      </c>
      <c r="T262" s="7">
        <v>0.2</v>
      </c>
      <c r="U262" s="5">
        <v>6.1319999999999997</v>
      </c>
      <c r="V262">
        <f t="shared" si="20"/>
        <v>12</v>
      </c>
      <c r="W262">
        <f t="shared" si="21"/>
        <v>4</v>
      </c>
      <c r="X262">
        <f t="shared" si="22"/>
        <v>2017</v>
      </c>
      <c r="Y262" t="str">
        <f t="shared" si="23"/>
        <v>Dec</v>
      </c>
      <c r="Z262" t="str">
        <f t="shared" si="24"/>
        <v>2017-12</v>
      </c>
    </row>
    <row r="263" spans="1:26"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s="5">
        <v>1.6240000000000001</v>
      </c>
      <c r="S263">
        <v>2</v>
      </c>
      <c r="T263" s="7">
        <v>0.8</v>
      </c>
      <c r="U263" s="5">
        <v>-4.4660000000000002</v>
      </c>
      <c r="V263">
        <f t="shared" si="20"/>
        <v>6</v>
      </c>
      <c r="W263">
        <f t="shared" si="21"/>
        <v>2</v>
      </c>
      <c r="X263">
        <f t="shared" si="22"/>
        <v>2017</v>
      </c>
      <c r="Y263" t="str">
        <f t="shared" si="23"/>
        <v>Jun</v>
      </c>
      <c r="Z263" t="str">
        <f t="shared" si="24"/>
        <v>2017-06</v>
      </c>
    </row>
    <row r="264" spans="1:26"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s="5">
        <v>3059.982</v>
      </c>
      <c r="S264">
        <v>3</v>
      </c>
      <c r="T264" s="7">
        <v>0.4</v>
      </c>
      <c r="U264" s="5">
        <v>-509.99700000000001</v>
      </c>
      <c r="V264">
        <f t="shared" si="20"/>
        <v>9</v>
      </c>
      <c r="W264">
        <f t="shared" si="21"/>
        <v>3</v>
      </c>
      <c r="X264">
        <f t="shared" si="22"/>
        <v>2014</v>
      </c>
      <c r="Y264" t="str">
        <f t="shared" si="23"/>
        <v>Sep</v>
      </c>
      <c r="Z264" t="str">
        <f t="shared" si="24"/>
        <v>2014-09</v>
      </c>
    </row>
    <row r="265" spans="1:26"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s="5">
        <v>2519.9580000000001</v>
      </c>
      <c r="S265">
        <v>7</v>
      </c>
      <c r="T265" s="7">
        <v>0.4</v>
      </c>
      <c r="U265" s="5">
        <v>-251.9958</v>
      </c>
      <c r="V265">
        <f t="shared" si="20"/>
        <v>9</v>
      </c>
      <c r="W265">
        <f t="shared" si="21"/>
        <v>3</v>
      </c>
      <c r="X265">
        <f t="shared" si="22"/>
        <v>2014</v>
      </c>
      <c r="Y265" t="str">
        <f t="shared" si="23"/>
        <v>Sep</v>
      </c>
      <c r="Z265" t="str">
        <f t="shared" si="24"/>
        <v>2014-09</v>
      </c>
    </row>
    <row r="266" spans="1:26"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s="5">
        <v>328.22399999999999</v>
      </c>
      <c r="S266">
        <v>4</v>
      </c>
      <c r="T266" s="7">
        <v>0.2</v>
      </c>
      <c r="U266" s="5">
        <v>28.7196</v>
      </c>
      <c r="V266">
        <f t="shared" si="20"/>
        <v>6</v>
      </c>
      <c r="W266">
        <f t="shared" si="21"/>
        <v>2</v>
      </c>
      <c r="X266">
        <f t="shared" si="22"/>
        <v>2016</v>
      </c>
      <c r="Y266" t="str">
        <f t="shared" si="23"/>
        <v>Jun</v>
      </c>
      <c r="Z266" t="str">
        <f t="shared" si="24"/>
        <v>2016-06</v>
      </c>
    </row>
    <row r="267" spans="1:26"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s="5">
        <v>79.900000000000006</v>
      </c>
      <c r="S267">
        <v>2</v>
      </c>
      <c r="T267" s="7">
        <v>0</v>
      </c>
      <c r="U267" s="5">
        <v>35.155999999999999</v>
      </c>
      <c r="V267">
        <f t="shared" si="20"/>
        <v>11</v>
      </c>
      <c r="W267">
        <f t="shared" si="21"/>
        <v>4</v>
      </c>
      <c r="X267">
        <f t="shared" si="22"/>
        <v>2015</v>
      </c>
      <c r="Y267" t="str">
        <f t="shared" si="23"/>
        <v>Nov</v>
      </c>
      <c r="Z267" t="str">
        <f t="shared" si="24"/>
        <v>2015-11</v>
      </c>
    </row>
    <row r="268" spans="1:26"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s="5">
        <v>14.016</v>
      </c>
      <c r="S268">
        <v>3</v>
      </c>
      <c r="T268" s="7">
        <v>0.2</v>
      </c>
      <c r="U268" s="5">
        <v>4.7304000000000004</v>
      </c>
      <c r="V268">
        <f t="shared" si="20"/>
        <v>6</v>
      </c>
      <c r="W268">
        <f t="shared" si="21"/>
        <v>2</v>
      </c>
      <c r="X268">
        <f t="shared" si="22"/>
        <v>2017</v>
      </c>
      <c r="Y268" t="str">
        <f t="shared" si="23"/>
        <v>Jun</v>
      </c>
      <c r="Z268" t="str">
        <f t="shared" si="24"/>
        <v>2017-06</v>
      </c>
    </row>
    <row r="269" spans="1:26"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s="5">
        <v>7.56</v>
      </c>
      <c r="S269">
        <v>6</v>
      </c>
      <c r="T269" s="7">
        <v>0</v>
      </c>
      <c r="U269" s="5">
        <v>0.3024</v>
      </c>
      <c r="V269">
        <f t="shared" si="20"/>
        <v>1</v>
      </c>
      <c r="W269">
        <f t="shared" si="21"/>
        <v>1</v>
      </c>
      <c r="X269">
        <f t="shared" si="22"/>
        <v>2016</v>
      </c>
      <c r="Y269" t="str">
        <f t="shared" si="23"/>
        <v>Jan</v>
      </c>
      <c r="Z269" t="str">
        <f t="shared" si="24"/>
        <v>2016-01</v>
      </c>
    </row>
    <row r="270" spans="1:26"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s="5">
        <v>37.207999999999998</v>
      </c>
      <c r="S270">
        <v>1</v>
      </c>
      <c r="T270" s="7">
        <v>0.2</v>
      </c>
      <c r="U270" s="5">
        <v>-7.4416000000000002</v>
      </c>
      <c r="V270">
        <f t="shared" si="20"/>
        <v>12</v>
      </c>
      <c r="W270">
        <f t="shared" si="21"/>
        <v>4</v>
      </c>
      <c r="X270">
        <f t="shared" si="22"/>
        <v>2017</v>
      </c>
      <c r="Y270" t="str">
        <f t="shared" si="23"/>
        <v>Dec</v>
      </c>
      <c r="Z270" t="str">
        <f t="shared" si="24"/>
        <v>2017-12</v>
      </c>
    </row>
    <row r="271" spans="1:26"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s="5">
        <v>57.576000000000001</v>
      </c>
      <c r="S271">
        <v>3</v>
      </c>
      <c r="T271" s="7">
        <v>0.2</v>
      </c>
      <c r="U271" s="5">
        <v>21.591000000000001</v>
      </c>
      <c r="V271">
        <f t="shared" si="20"/>
        <v>12</v>
      </c>
      <c r="W271">
        <f t="shared" si="21"/>
        <v>4</v>
      </c>
      <c r="X271">
        <f t="shared" si="22"/>
        <v>2017</v>
      </c>
      <c r="Y271" t="str">
        <f t="shared" si="23"/>
        <v>Dec</v>
      </c>
      <c r="Z271" t="str">
        <f t="shared" si="24"/>
        <v>2017-12</v>
      </c>
    </row>
    <row r="272" spans="1:26"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s="5">
        <v>725.84</v>
      </c>
      <c r="S272">
        <v>4</v>
      </c>
      <c r="T272" s="7">
        <v>0</v>
      </c>
      <c r="U272" s="5">
        <v>210.49359999999999</v>
      </c>
      <c r="V272">
        <f t="shared" si="20"/>
        <v>12</v>
      </c>
      <c r="W272">
        <f t="shared" si="21"/>
        <v>4</v>
      </c>
      <c r="X272">
        <f t="shared" si="22"/>
        <v>2017</v>
      </c>
      <c r="Y272" t="str">
        <f t="shared" si="23"/>
        <v>Dec</v>
      </c>
      <c r="Z272" t="str">
        <f t="shared" si="24"/>
        <v>2017-12</v>
      </c>
    </row>
    <row r="273" spans="1:26"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s="5">
        <v>209.93</v>
      </c>
      <c r="S273">
        <v>7</v>
      </c>
      <c r="T273" s="7">
        <v>0</v>
      </c>
      <c r="U273" s="5">
        <v>92.369200000000006</v>
      </c>
      <c r="V273">
        <f t="shared" si="20"/>
        <v>7</v>
      </c>
      <c r="W273">
        <f t="shared" si="21"/>
        <v>3</v>
      </c>
      <c r="X273">
        <f t="shared" si="22"/>
        <v>2015</v>
      </c>
      <c r="Y273" t="str">
        <f t="shared" si="23"/>
        <v>Jul</v>
      </c>
      <c r="Z273" t="str">
        <f t="shared" si="24"/>
        <v>2015-07</v>
      </c>
    </row>
    <row r="274" spans="1:26"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s="5">
        <v>5.28</v>
      </c>
      <c r="S274">
        <v>3</v>
      </c>
      <c r="T274" s="7">
        <v>0</v>
      </c>
      <c r="U274" s="5">
        <v>2.3231999999999999</v>
      </c>
      <c r="V274">
        <f t="shared" si="20"/>
        <v>7</v>
      </c>
      <c r="W274">
        <f t="shared" si="21"/>
        <v>3</v>
      </c>
      <c r="X274">
        <f t="shared" si="22"/>
        <v>2015</v>
      </c>
      <c r="Y274" t="str">
        <f t="shared" si="23"/>
        <v>Jul</v>
      </c>
      <c r="Z274" t="str">
        <f t="shared" si="24"/>
        <v>2015-07</v>
      </c>
    </row>
    <row r="275" spans="1:26"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s="5">
        <v>10.92</v>
      </c>
      <c r="S275">
        <v>3</v>
      </c>
      <c r="T275" s="7">
        <v>0.2</v>
      </c>
      <c r="U275" s="5">
        <v>4.0949999999999998</v>
      </c>
      <c r="V275">
        <f t="shared" si="20"/>
        <v>7</v>
      </c>
      <c r="W275">
        <f t="shared" si="21"/>
        <v>3</v>
      </c>
      <c r="X275">
        <f t="shared" si="22"/>
        <v>2015</v>
      </c>
      <c r="Y275" t="str">
        <f t="shared" si="23"/>
        <v>Jul</v>
      </c>
      <c r="Z275" t="str">
        <f t="shared" si="24"/>
        <v>2015-07</v>
      </c>
    </row>
    <row r="276" spans="1:26"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s="5">
        <v>8.82</v>
      </c>
      <c r="S276">
        <v>2</v>
      </c>
      <c r="T276" s="7">
        <v>0</v>
      </c>
      <c r="U276" s="5">
        <v>4.0571999999999999</v>
      </c>
      <c r="V276">
        <f t="shared" si="20"/>
        <v>9</v>
      </c>
      <c r="W276">
        <f t="shared" si="21"/>
        <v>3</v>
      </c>
      <c r="X276">
        <f t="shared" si="22"/>
        <v>2017</v>
      </c>
      <c r="Y276" t="str">
        <f t="shared" si="23"/>
        <v>Sep</v>
      </c>
      <c r="Z276" t="str">
        <f t="shared" si="24"/>
        <v>2017-09</v>
      </c>
    </row>
    <row r="277" spans="1:26"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s="5">
        <v>5.98</v>
      </c>
      <c r="S277">
        <v>1</v>
      </c>
      <c r="T277" s="7">
        <v>0</v>
      </c>
      <c r="U277" s="5">
        <v>1.5548</v>
      </c>
      <c r="V277">
        <f t="shared" si="20"/>
        <v>9</v>
      </c>
      <c r="W277">
        <f t="shared" si="21"/>
        <v>3</v>
      </c>
      <c r="X277">
        <f t="shared" si="22"/>
        <v>2017</v>
      </c>
      <c r="Y277" t="str">
        <f t="shared" si="23"/>
        <v>Sep</v>
      </c>
      <c r="Z277" t="str">
        <f t="shared" si="24"/>
        <v>2017-09</v>
      </c>
    </row>
    <row r="278" spans="1:26"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s="5">
        <v>11.648</v>
      </c>
      <c r="S278">
        <v>2</v>
      </c>
      <c r="T278" s="7">
        <v>0.2</v>
      </c>
      <c r="U278" s="5">
        <v>4.0768000000000004</v>
      </c>
      <c r="V278">
        <f t="shared" si="20"/>
        <v>10</v>
      </c>
      <c r="W278">
        <f t="shared" si="21"/>
        <v>4</v>
      </c>
      <c r="X278">
        <f t="shared" si="22"/>
        <v>2017</v>
      </c>
      <c r="Y278" t="str">
        <f t="shared" si="23"/>
        <v>Oct</v>
      </c>
      <c r="Z278" t="str">
        <f t="shared" si="24"/>
        <v>2017-10</v>
      </c>
    </row>
    <row r="279" spans="1:26"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s="5">
        <v>18.175999999999998</v>
      </c>
      <c r="S279">
        <v>4</v>
      </c>
      <c r="T279" s="7">
        <v>0.2</v>
      </c>
      <c r="U279" s="5">
        <v>5.9071999999999996</v>
      </c>
      <c r="V279">
        <f t="shared" si="20"/>
        <v>10</v>
      </c>
      <c r="W279">
        <f t="shared" si="21"/>
        <v>4</v>
      </c>
      <c r="X279">
        <f t="shared" si="22"/>
        <v>2017</v>
      </c>
      <c r="Y279" t="str">
        <f t="shared" si="23"/>
        <v>Oct</v>
      </c>
      <c r="Z279" t="str">
        <f t="shared" si="24"/>
        <v>2017-10</v>
      </c>
    </row>
    <row r="280" spans="1:26"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s="5">
        <v>59.712000000000003</v>
      </c>
      <c r="S280">
        <v>6</v>
      </c>
      <c r="T280" s="7">
        <v>0.2</v>
      </c>
      <c r="U280" s="5">
        <v>5.9711999999999996</v>
      </c>
      <c r="V280">
        <f t="shared" si="20"/>
        <v>10</v>
      </c>
      <c r="W280">
        <f t="shared" si="21"/>
        <v>4</v>
      </c>
      <c r="X280">
        <f t="shared" si="22"/>
        <v>2017</v>
      </c>
      <c r="Y280" t="str">
        <f t="shared" si="23"/>
        <v>Oct</v>
      </c>
      <c r="Z280" t="str">
        <f t="shared" si="24"/>
        <v>2017-10</v>
      </c>
    </row>
    <row r="281" spans="1:26"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s="5">
        <v>24.84</v>
      </c>
      <c r="S281">
        <v>3</v>
      </c>
      <c r="T281" s="7">
        <v>0.2</v>
      </c>
      <c r="U281" s="5">
        <v>8.6940000000000008</v>
      </c>
      <c r="V281">
        <f t="shared" si="20"/>
        <v>10</v>
      </c>
      <c r="W281">
        <f t="shared" si="21"/>
        <v>4</v>
      </c>
      <c r="X281">
        <f t="shared" si="22"/>
        <v>2017</v>
      </c>
      <c r="Y281" t="str">
        <f t="shared" si="23"/>
        <v>Oct</v>
      </c>
      <c r="Z281" t="str">
        <f t="shared" si="24"/>
        <v>2017-10</v>
      </c>
    </row>
    <row r="282" spans="1:26"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s="5">
        <v>2.08</v>
      </c>
      <c r="S282">
        <v>5</v>
      </c>
      <c r="T282" s="7">
        <v>0.8</v>
      </c>
      <c r="U282" s="5">
        <v>-3.4319999999999999</v>
      </c>
      <c r="V282">
        <f t="shared" si="20"/>
        <v>9</v>
      </c>
      <c r="W282">
        <f t="shared" si="21"/>
        <v>3</v>
      </c>
      <c r="X282">
        <f t="shared" si="22"/>
        <v>2015</v>
      </c>
      <c r="Y282" t="str">
        <f t="shared" si="23"/>
        <v>Sep</v>
      </c>
      <c r="Z282" t="str">
        <f t="shared" si="24"/>
        <v>2015-09</v>
      </c>
    </row>
    <row r="283" spans="1:26"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s="5">
        <v>1114.4000000000001</v>
      </c>
      <c r="S283">
        <v>7</v>
      </c>
      <c r="T283" s="7">
        <v>0.2</v>
      </c>
      <c r="U283" s="5">
        <v>376.11</v>
      </c>
      <c r="V283">
        <f t="shared" si="20"/>
        <v>9</v>
      </c>
      <c r="W283">
        <f t="shared" si="21"/>
        <v>3</v>
      </c>
      <c r="X283">
        <f t="shared" si="22"/>
        <v>2015</v>
      </c>
      <c r="Y283" t="str">
        <f t="shared" si="23"/>
        <v>Sep</v>
      </c>
      <c r="Z283" t="str">
        <f t="shared" si="24"/>
        <v>2015-09</v>
      </c>
    </row>
    <row r="284" spans="1:26"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s="5">
        <v>1038.8399999999999</v>
      </c>
      <c r="S284">
        <v>5</v>
      </c>
      <c r="T284" s="7">
        <v>0.2</v>
      </c>
      <c r="U284" s="5">
        <v>51.942</v>
      </c>
      <c r="V284">
        <f t="shared" si="20"/>
        <v>11</v>
      </c>
      <c r="W284">
        <f t="shared" si="21"/>
        <v>4</v>
      </c>
      <c r="X284">
        <f t="shared" si="22"/>
        <v>2015</v>
      </c>
      <c r="Y284" t="str">
        <f t="shared" si="23"/>
        <v>Nov</v>
      </c>
      <c r="Z284" t="str">
        <f t="shared" si="24"/>
        <v>2015-11</v>
      </c>
    </row>
    <row r="285" spans="1:26"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s="5">
        <v>141.76</v>
      </c>
      <c r="S285">
        <v>5</v>
      </c>
      <c r="T285" s="7">
        <v>0.2</v>
      </c>
      <c r="U285" s="5">
        <v>47.844000000000001</v>
      </c>
      <c r="V285">
        <f t="shared" si="20"/>
        <v>9</v>
      </c>
      <c r="W285">
        <f t="shared" si="21"/>
        <v>3</v>
      </c>
      <c r="X285">
        <f t="shared" si="22"/>
        <v>2015</v>
      </c>
      <c r="Y285" t="str">
        <f t="shared" si="23"/>
        <v>Sep</v>
      </c>
      <c r="Z285" t="str">
        <f t="shared" si="24"/>
        <v>2015-09</v>
      </c>
    </row>
    <row r="286" spans="1:26"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s="5">
        <v>239.8</v>
      </c>
      <c r="S286">
        <v>5</v>
      </c>
      <c r="T286" s="7">
        <v>0.2</v>
      </c>
      <c r="U286" s="5">
        <v>47.96</v>
      </c>
      <c r="V286">
        <f t="shared" si="20"/>
        <v>9</v>
      </c>
      <c r="W286">
        <f t="shared" si="21"/>
        <v>3</v>
      </c>
      <c r="X286">
        <f t="shared" si="22"/>
        <v>2015</v>
      </c>
      <c r="Y286" t="str">
        <f t="shared" si="23"/>
        <v>Sep</v>
      </c>
      <c r="Z286" t="str">
        <f t="shared" si="24"/>
        <v>2015-09</v>
      </c>
    </row>
    <row r="287" spans="1:26"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s="5">
        <v>31.103999999999999</v>
      </c>
      <c r="S287">
        <v>6</v>
      </c>
      <c r="T287" s="7">
        <v>0.2</v>
      </c>
      <c r="U287" s="5">
        <v>10.8864</v>
      </c>
      <c r="V287">
        <f t="shared" si="20"/>
        <v>9</v>
      </c>
      <c r="W287">
        <f t="shared" si="21"/>
        <v>3</v>
      </c>
      <c r="X287">
        <f t="shared" si="22"/>
        <v>2015</v>
      </c>
      <c r="Y287" t="str">
        <f t="shared" si="23"/>
        <v>Sep</v>
      </c>
      <c r="Z287" t="str">
        <f t="shared" si="24"/>
        <v>2015-09</v>
      </c>
    </row>
    <row r="288" spans="1:26"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s="5">
        <v>254.05799999999999</v>
      </c>
      <c r="S288">
        <v>7</v>
      </c>
      <c r="T288" s="7">
        <v>0.7</v>
      </c>
      <c r="U288" s="5">
        <v>-169.37200000000001</v>
      </c>
      <c r="V288">
        <f t="shared" si="20"/>
        <v>12</v>
      </c>
      <c r="W288">
        <f t="shared" si="21"/>
        <v>4</v>
      </c>
      <c r="X288">
        <f t="shared" si="22"/>
        <v>2016</v>
      </c>
      <c r="Y288" t="str">
        <f t="shared" si="23"/>
        <v>Dec</v>
      </c>
      <c r="Z288" t="str">
        <f t="shared" si="24"/>
        <v>2016-12</v>
      </c>
    </row>
    <row r="289" spans="1:26"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s="5">
        <v>194.52799999999999</v>
      </c>
      <c r="S289">
        <v>2</v>
      </c>
      <c r="T289" s="7">
        <v>0.2</v>
      </c>
      <c r="U289" s="5">
        <v>24.315999999999999</v>
      </c>
      <c r="V289">
        <f t="shared" si="20"/>
        <v>12</v>
      </c>
      <c r="W289">
        <f t="shared" si="21"/>
        <v>4</v>
      </c>
      <c r="X289">
        <f t="shared" si="22"/>
        <v>2016</v>
      </c>
      <c r="Y289" t="str">
        <f t="shared" si="23"/>
        <v>Dec</v>
      </c>
      <c r="Z289" t="str">
        <f t="shared" si="24"/>
        <v>2016-12</v>
      </c>
    </row>
    <row r="290" spans="1:26"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s="5">
        <v>961.48</v>
      </c>
      <c r="S290">
        <v>5</v>
      </c>
      <c r="T290" s="7">
        <v>0.2</v>
      </c>
      <c r="U290" s="5">
        <v>-204.31450000000001</v>
      </c>
      <c r="V290">
        <f t="shared" si="20"/>
        <v>12</v>
      </c>
      <c r="W290">
        <f t="shared" si="21"/>
        <v>4</v>
      </c>
      <c r="X290">
        <f t="shared" si="22"/>
        <v>2016</v>
      </c>
      <c r="Y290" t="str">
        <f t="shared" si="23"/>
        <v>Dec</v>
      </c>
      <c r="Z290" t="str">
        <f t="shared" si="24"/>
        <v>2016-12</v>
      </c>
    </row>
    <row r="291" spans="1:26"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s="5">
        <v>19.096</v>
      </c>
      <c r="S291">
        <v>7</v>
      </c>
      <c r="T291" s="7">
        <v>0.2</v>
      </c>
      <c r="U291" s="5">
        <v>6.6836000000000002</v>
      </c>
      <c r="V291">
        <f t="shared" si="20"/>
        <v>11</v>
      </c>
      <c r="W291">
        <f t="shared" si="21"/>
        <v>4</v>
      </c>
      <c r="X291">
        <f t="shared" si="22"/>
        <v>2016</v>
      </c>
      <c r="Y291" t="str">
        <f t="shared" si="23"/>
        <v>Nov</v>
      </c>
      <c r="Z291" t="str">
        <f t="shared" si="24"/>
        <v>2016-11</v>
      </c>
    </row>
    <row r="292" spans="1:26"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s="5">
        <v>18.495999999999999</v>
      </c>
      <c r="S292">
        <v>8</v>
      </c>
      <c r="T292" s="7">
        <v>0.2</v>
      </c>
      <c r="U292" s="5">
        <v>6.2423999999999999</v>
      </c>
      <c r="V292">
        <f t="shared" si="20"/>
        <v>11</v>
      </c>
      <c r="W292">
        <f t="shared" si="21"/>
        <v>4</v>
      </c>
      <c r="X292">
        <f t="shared" si="22"/>
        <v>2016</v>
      </c>
      <c r="Y292" t="str">
        <f t="shared" si="23"/>
        <v>Nov</v>
      </c>
      <c r="Z292" t="str">
        <f t="shared" si="24"/>
        <v>2016-11</v>
      </c>
    </row>
    <row r="293" spans="1:26"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s="5">
        <v>255.98400000000001</v>
      </c>
      <c r="S293">
        <v>2</v>
      </c>
      <c r="T293" s="7">
        <v>0.2</v>
      </c>
      <c r="U293" s="5">
        <v>54.396599999999999</v>
      </c>
      <c r="V293">
        <f t="shared" si="20"/>
        <v>11</v>
      </c>
      <c r="W293">
        <f t="shared" si="21"/>
        <v>4</v>
      </c>
      <c r="X293">
        <f t="shared" si="22"/>
        <v>2016</v>
      </c>
      <c r="Y293" t="str">
        <f t="shared" si="23"/>
        <v>Nov</v>
      </c>
      <c r="Z293" t="str">
        <f t="shared" si="24"/>
        <v>2016-11</v>
      </c>
    </row>
    <row r="294" spans="1:26"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s="5">
        <v>86.97</v>
      </c>
      <c r="S294">
        <v>3</v>
      </c>
      <c r="T294" s="7">
        <v>0.5</v>
      </c>
      <c r="U294" s="5">
        <v>-48.703200000000002</v>
      </c>
      <c r="V294">
        <f t="shared" si="20"/>
        <v>11</v>
      </c>
      <c r="W294">
        <f t="shared" si="21"/>
        <v>4</v>
      </c>
      <c r="X294">
        <f t="shared" si="22"/>
        <v>2016</v>
      </c>
      <c r="Y294" t="str">
        <f t="shared" si="23"/>
        <v>Nov</v>
      </c>
      <c r="Z294" t="str">
        <f t="shared" si="24"/>
        <v>2016-11</v>
      </c>
    </row>
    <row r="295" spans="1:26"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s="5">
        <v>300.416</v>
      </c>
      <c r="S295">
        <v>8</v>
      </c>
      <c r="T295" s="7">
        <v>0.2</v>
      </c>
      <c r="U295" s="5">
        <v>78.859200000000001</v>
      </c>
      <c r="V295">
        <f t="shared" si="20"/>
        <v>12</v>
      </c>
      <c r="W295">
        <f t="shared" si="21"/>
        <v>4</v>
      </c>
      <c r="X295">
        <f t="shared" si="22"/>
        <v>2014</v>
      </c>
      <c r="Y295" t="str">
        <f t="shared" si="23"/>
        <v>Dec</v>
      </c>
      <c r="Z295" t="str">
        <f t="shared" si="24"/>
        <v>2014-12</v>
      </c>
    </row>
    <row r="296" spans="1:26"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s="5">
        <v>230.352</v>
      </c>
      <c r="S296">
        <v>3</v>
      </c>
      <c r="T296" s="7">
        <v>0.2</v>
      </c>
      <c r="U296" s="5">
        <v>20.155799999999999</v>
      </c>
      <c r="V296">
        <f t="shared" si="20"/>
        <v>12</v>
      </c>
      <c r="W296">
        <f t="shared" si="21"/>
        <v>4</v>
      </c>
      <c r="X296">
        <f t="shared" si="22"/>
        <v>2014</v>
      </c>
      <c r="Y296" t="str">
        <f t="shared" si="23"/>
        <v>Dec</v>
      </c>
      <c r="Z296" t="str">
        <f t="shared" si="24"/>
        <v>2014-12</v>
      </c>
    </row>
    <row r="297" spans="1:26"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s="5">
        <v>218.352</v>
      </c>
      <c r="S297">
        <v>3</v>
      </c>
      <c r="T297" s="7">
        <v>0.2</v>
      </c>
      <c r="U297" s="5">
        <v>-24.564599999999999</v>
      </c>
      <c r="V297">
        <f t="shared" si="20"/>
        <v>12</v>
      </c>
      <c r="W297">
        <f t="shared" si="21"/>
        <v>4</v>
      </c>
      <c r="X297">
        <f t="shared" si="22"/>
        <v>2014</v>
      </c>
      <c r="Y297" t="str">
        <f t="shared" si="23"/>
        <v>Dec</v>
      </c>
      <c r="Z297" t="str">
        <f t="shared" si="24"/>
        <v>2014-12</v>
      </c>
    </row>
    <row r="298" spans="1:26"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s="5">
        <v>78.599999999999994</v>
      </c>
      <c r="S298">
        <v>5</v>
      </c>
      <c r="T298" s="7">
        <v>0.7</v>
      </c>
      <c r="U298" s="5">
        <v>-62.88</v>
      </c>
      <c r="V298">
        <f t="shared" si="20"/>
        <v>12</v>
      </c>
      <c r="W298">
        <f t="shared" si="21"/>
        <v>4</v>
      </c>
      <c r="X298">
        <f t="shared" si="22"/>
        <v>2014</v>
      </c>
      <c r="Y298" t="str">
        <f t="shared" si="23"/>
        <v>Dec</v>
      </c>
      <c r="Z298" t="str">
        <f t="shared" si="24"/>
        <v>2014-12</v>
      </c>
    </row>
    <row r="299" spans="1:26"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s="5">
        <v>27.552</v>
      </c>
      <c r="S299">
        <v>3</v>
      </c>
      <c r="T299" s="7">
        <v>0.2</v>
      </c>
      <c r="U299" s="5">
        <v>9.2988</v>
      </c>
      <c r="V299">
        <f t="shared" si="20"/>
        <v>12</v>
      </c>
      <c r="W299">
        <f t="shared" si="21"/>
        <v>4</v>
      </c>
      <c r="X299">
        <f t="shared" si="22"/>
        <v>2014</v>
      </c>
      <c r="Y299" t="str">
        <f t="shared" si="23"/>
        <v>Dec</v>
      </c>
      <c r="Z299" t="str">
        <f t="shared" si="24"/>
        <v>2014-12</v>
      </c>
    </row>
    <row r="300" spans="1:26"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s="5">
        <v>32.4</v>
      </c>
      <c r="S300">
        <v>5</v>
      </c>
      <c r="T300" s="7">
        <v>0</v>
      </c>
      <c r="U300" s="5">
        <v>15.552</v>
      </c>
      <c r="V300">
        <f t="shared" si="20"/>
        <v>10</v>
      </c>
      <c r="W300">
        <f t="shared" si="21"/>
        <v>4</v>
      </c>
      <c r="X300">
        <f t="shared" si="22"/>
        <v>2016</v>
      </c>
      <c r="Y300" t="str">
        <f t="shared" si="23"/>
        <v>Oct</v>
      </c>
      <c r="Z300" t="str">
        <f t="shared" si="24"/>
        <v>2016-10</v>
      </c>
    </row>
    <row r="301" spans="1:26"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s="5">
        <v>1082.48</v>
      </c>
      <c r="S301">
        <v>8</v>
      </c>
      <c r="T301" s="7">
        <v>0</v>
      </c>
      <c r="U301" s="5">
        <v>10.8248</v>
      </c>
      <c r="V301">
        <f t="shared" si="20"/>
        <v>10</v>
      </c>
      <c r="W301">
        <f t="shared" si="21"/>
        <v>4</v>
      </c>
      <c r="X301">
        <f t="shared" si="22"/>
        <v>2016</v>
      </c>
      <c r="Y301" t="str">
        <f t="shared" si="23"/>
        <v>Oct</v>
      </c>
      <c r="Z301" t="str">
        <f t="shared" si="24"/>
        <v>2016-10</v>
      </c>
    </row>
    <row r="302" spans="1:26"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s="5">
        <v>56.91</v>
      </c>
      <c r="S302">
        <v>3</v>
      </c>
      <c r="T302" s="7">
        <v>0</v>
      </c>
      <c r="U302" s="5">
        <v>27.316800000000001</v>
      </c>
      <c r="V302">
        <f t="shared" si="20"/>
        <v>10</v>
      </c>
      <c r="W302">
        <f t="shared" si="21"/>
        <v>4</v>
      </c>
      <c r="X302">
        <f t="shared" si="22"/>
        <v>2016</v>
      </c>
      <c r="Y302" t="str">
        <f t="shared" si="23"/>
        <v>Oct</v>
      </c>
      <c r="Z302" t="str">
        <f t="shared" si="24"/>
        <v>2016-10</v>
      </c>
    </row>
    <row r="303" spans="1:26"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s="5">
        <v>77.599999999999994</v>
      </c>
      <c r="S303">
        <v>4</v>
      </c>
      <c r="T303" s="7">
        <v>0</v>
      </c>
      <c r="U303" s="5">
        <v>38.024000000000001</v>
      </c>
      <c r="V303">
        <f t="shared" si="20"/>
        <v>10</v>
      </c>
      <c r="W303">
        <f t="shared" si="21"/>
        <v>4</v>
      </c>
      <c r="X303">
        <f t="shared" si="22"/>
        <v>2016</v>
      </c>
      <c r="Y303" t="str">
        <f t="shared" si="23"/>
        <v>Oct</v>
      </c>
      <c r="Z303" t="str">
        <f t="shared" si="24"/>
        <v>2016-10</v>
      </c>
    </row>
    <row r="304" spans="1:26"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s="5">
        <v>14.28</v>
      </c>
      <c r="S304">
        <v>1</v>
      </c>
      <c r="T304" s="7">
        <v>0</v>
      </c>
      <c r="U304" s="5">
        <v>6.5688000000000004</v>
      </c>
      <c r="V304">
        <f t="shared" si="20"/>
        <v>10</v>
      </c>
      <c r="W304">
        <f t="shared" si="21"/>
        <v>4</v>
      </c>
      <c r="X304">
        <f t="shared" si="22"/>
        <v>2016</v>
      </c>
      <c r="Y304" t="str">
        <f t="shared" si="23"/>
        <v>Oct</v>
      </c>
      <c r="Z304" t="str">
        <f t="shared" si="24"/>
        <v>2016-10</v>
      </c>
    </row>
    <row r="305" spans="1:26"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s="5">
        <v>219.07499999999999</v>
      </c>
      <c r="S305">
        <v>3</v>
      </c>
      <c r="T305" s="7">
        <v>0.5</v>
      </c>
      <c r="U305" s="5">
        <v>-131.44499999999999</v>
      </c>
      <c r="V305">
        <f t="shared" si="20"/>
        <v>11</v>
      </c>
      <c r="W305">
        <f t="shared" si="21"/>
        <v>4</v>
      </c>
      <c r="X305">
        <f t="shared" si="22"/>
        <v>2017</v>
      </c>
      <c r="Y305" t="str">
        <f t="shared" si="23"/>
        <v>Nov</v>
      </c>
      <c r="Z305" t="str">
        <f t="shared" si="24"/>
        <v>2017-11</v>
      </c>
    </row>
    <row r="306" spans="1:26"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s="5">
        <v>26.8</v>
      </c>
      <c r="S306">
        <v>2</v>
      </c>
      <c r="T306" s="7">
        <v>0</v>
      </c>
      <c r="U306" s="5">
        <v>12.864000000000001</v>
      </c>
      <c r="V306">
        <f t="shared" si="20"/>
        <v>5</v>
      </c>
      <c r="W306">
        <f t="shared" si="21"/>
        <v>2</v>
      </c>
      <c r="X306">
        <f t="shared" si="22"/>
        <v>2015</v>
      </c>
      <c r="Y306" t="str">
        <f t="shared" si="23"/>
        <v>May</v>
      </c>
      <c r="Z306" t="str">
        <f t="shared" si="24"/>
        <v>2015-05</v>
      </c>
    </row>
    <row r="307" spans="1:26"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s="5">
        <v>9.84</v>
      </c>
      <c r="S307">
        <v>3</v>
      </c>
      <c r="T307" s="7">
        <v>0</v>
      </c>
      <c r="U307" s="5">
        <v>2.8536000000000001</v>
      </c>
      <c r="V307">
        <f t="shared" si="20"/>
        <v>12</v>
      </c>
      <c r="W307">
        <f t="shared" si="21"/>
        <v>4</v>
      </c>
      <c r="X307">
        <f t="shared" si="22"/>
        <v>2014</v>
      </c>
      <c r="Y307" t="str">
        <f t="shared" si="23"/>
        <v>Dec</v>
      </c>
      <c r="Z307" t="str">
        <f t="shared" si="24"/>
        <v>2014-12</v>
      </c>
    </row>
    <row r="308" spans="1:26"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s="5">
        <v>45.48</v>
      </c>
      <c r="S308">
        <v>3</v>
      </c>
      <c r="T308" s="7">
        <v>0</v>
      </c>
      <c r="U308" s="5">
        <v>20.9208</v>
      </c>
      <c r="V308">
        <f t="shared" si="20"/>
        <v>6</v>
      </c>
      <c r="W308">
        <f t="shared" si="21"/>
        <v>2</v>
      </c>
      <c r="X308">
        <f t="shared" si="22"/>
        <v>2014</v>
      </c>
      <c r="Y308" t="str">
        <f t="shared" si="23"/>
        <v>Jun</v>
      </c>
      <c r="Z308" t="str">
        <f t="shared" si="24"/>
        <v>2014-06</v>
      </c>
    </row>
    <row r="309" spans="1:26"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s="5">
        <v>289.2</v>
      </c>
      <c r="S309">
        <v>6</v>
      </c>
      <c r="T309" s="7">
        <v>0</v>
      </c>
      <c r="U309" s="5">
        <v>83.867999999999995</v>
      </c>
      <c r="V309">
        <f t="shared" si="20"/>
        <v>6</v>
      </c>
      <c r="W309">
        <f t="shared" si="21"/>
        <v>2</v>
      </c>
      <c r="X309">
        <f t="shared" si="22"/>
        <v>2014</v>
      </c>
      <c r="Y309" t="str">
        <f t="shared" si="23"/>
        <v>Jun</v>
      </c>
      <c r="Z309" t="str">
        <f t="shared" si="24"/>
        <v>2014-06</v>
      </c>
    </row>
    <row r="310" spans="1:26"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s="5">
        <v>4.8899999999999997</v>
      </c>
      <c r="S310">
        <v>1</v>
      </c>
      <c r="T310" s="7">
        <v>0</v>
      </c>
      <c r="U310" s="5">
        <v>2.0049000000000001</v>
      </c>
      <c r="V310">
        <f t="shared" si="20"/>
        <v>4</v>
      </c>
      <c r="W310">
        <f t="shared" si="21"/>
        <v>2</v>
      </c>
      <c r="X310">
        <f t="shared" si="22"/>
        <v>2017</v>
      </c>
      <c r="Y310" t="str">
        <f t="shared" si="23"/>
        <v>Apr</v>
      </c>
      <c r="Z310" t="str">
        <f t="shared" si="24"/>
        <v>2017-04</v>
      </c>
    </row>
    <row r="311" spans="1:26"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s="5">
        <v>15.135999999999999</v>
      </c>
      <c r="S311">
        <v>4</v>
      </c>
      <c r="T311" s="7">
        <v>0.2</v>
      </c>
      <c r="U311" s="5">
        <v>3.5948000000000002</v>
      </c>
      <c r="V311">
        <f t="shared" si="20"/>
        <v>9</v>
      </c>
      <c r="W311">
        <f t="shared" si="21"/>
        <v>3</v>
      </c>
      <c r="X311">
        <f t="shared" si="22"/>
        <v>2016</v>
      </c>
      <c r="Y311" t="str">
        <f t="shared" si="23"/>
        <v>Sep</v>
      </c>
      <c r="Z311" t="str">
        <f t="shared" si="24"/>
        <v>2016-09</v>
      </c>
    </row>
    <row r="312" spans="1:26"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s="5">
        <v>466.76799999999997</v>
      </c>
      <c r="S312">
        <v>2</v>
      </c>
      <c r="T312" s="7">
        <v>0.2</v>
      </c>
      <c r="U312" s="5">
        <v>52.511400000000002</v>
      </c>
      <c r="V312">
        <f t="shared" si="20"/>
        <v>9</v>
      </c>
      <c r="W312">
        <f t="shared" si="21"/>
        <v>3</v>
      </c>
      <c r="X312">
        <f t="shared" si="22"/>
        <v>2016</v>
      </c>
      <c r="Y312" t="str">
        <f t="shared" si="23"/>
        <v>Sep</v>
      </c>
      <c r="Z312" t="str">
        <f t="shared" si="24"/>
        <v>2016-09</v>
      </c>
    </row>
    <row r="313" spans="1:26"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s="5">
        <v>15.231999999999999</v>
      </c>
      <c r="S313">
        <v>1</v>
      </c>
      <c r="T313" s="7">
        <v>0.2</v>
      </c>
      <c r="U313" s="5">
        <v>1.7136</v>
      </c>
      <c r="V313">
        <f t="shared" si="20"/>
        <v>9</v>
      </c>
      <c r="W313">
        <f t="shared" si="21"/>
        <v>3</v>
      </c>
      <c r="X313">
        <f t="shared" si="22"/>
        <v>2016</v>
      </c>
      <c r="Y313" t="str">
        <f t="shared" si="23"/>
        <v>Sep</v>
      </c>
      <c r="Z313" t="str">
        <f t="shared" si="24"/>
        <v>2016-09</v>
      </c>
    </row>
    <row r="314" spans="1:26"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s="5">
        <v>6.2640000000000002</v>
      </c>
      <c r="S314">
        <v>3</v>
      </c>
      <c r="T314" s="7">
        <v>0.2</v>
      </c>
      <c r="U314" s="5">
        <v>2.0358000000000001</v>
      </c>
      <c r="V314">
        <f t="shared" si="20"/>
        <v>9</v>
      </c>
      <c r="W314">
        <f t="shared" si="21"/>
        <v>3</v>
      </c>
      <c r="X314">
        <f t="shared" si="22"/>
        <v>2016</v>
      </c>
      <c r="Y314" t="str">
        <f t="shared" si="23"/>
        <v>Sep</v>
      </c>
      <c r="Z314" t="str">
        <f t="shared" si="24"/>
        <v>2016-09</v>
      </c>
    </row>
    <row r="315" spans="1:26"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s="5">
        <v>87.54</v>
      </c>
      <c r="S315">
        <v>3</v>
      </c>
      <c r="T315" s="7">
        <v>0</v>
      </c>
      <c r="U315" s="5">
        <v>37.642200000000003</v>
      </c>
      <c r="V315">
        <f t="shared" si="20"/>
        <v>9</v>
      </c>
      <c r="W315">
        <f t="shared" si="21"/>
        <v>3</v>
      </c>
      <c r="X315">
        <f t="shared" si="22"/>
        <v>2014</v>
      </c>
      <c r="Y315" t="str">
        <f t="shared" si="23"/>
        <v>Sep</v>
      </c>
      <c r="Z315" t="str">
        <f t="shared" si="24"/>
        <v>2014-09</v>
      </c>
    </row>
    <row r="316" spans="1:26"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s="5">
        <v>178.38399999999999</v>
      </c>
      <c r="S316">
        <v>2</v>
      </c>
      <c r="T316" s="7">
        <v>0.2</v>
      </c>
      <c r="U316" s="5">
        <v>22.297999999999998</v>
      </c>
      <c r="V316">
        <f t="shared" si="20"/>
        <v>8</v>
      </c>
      <c r="W316">
        <f t="shared" si="21"/>
        <v>3</v>
      </c>
      <c r="X316">
        <f t="shared" si="22"/>
        <v>2014</v>
      </c>
      <c r="Y316" t="str">
        <f t="shared" si="23"/>
        <v>Aug</v>
      </c>
      <c r="Z316" t="str">
        <f t="shared" si="24"/>
        <v>2014-08</v>
      </c>
    </row>
    <row r="317" spans="1:26"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s="5">
        <v>15.552</v>
      </c>
      <c r="S317">
        <v>3</v>
      </c>
      <c r="T317" s="7">
        <v>0.2</v>
      </c>
      <c r="U317" s="5">
        <v>5.4432</v>
      </c>
      <c r="V317">
        <f t="shared" si="20"/>
        <v>8</v>
      </c>
      <c r="W317">
        <f t="shared" si="21"/>
        <v>3</v>
      </c>
      <c r="X317">
        <f t="shared" si="22"/>
        <v>2014</v>
      </c>
      <c r="Y317" t="str">
        <f t="shared" si="23"/>
        <v>Aug</v>
      </c>
      <c r="Z317" t="str">
        <f t="shared" si="24"/>
        <v>2014-08</v>
      </c>
    </row>
    <row r="318" spans="1:26"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s="5">
        <v>99.135999999999996</v>
      </c>
      <c r="S318">
        <v>4</v>
      </c>
      <c r="T318" s="7">
        <v>0.2</v>
      </c>
      <c r="U318" s="5">
        <v>8.6744000000000003</v>
      </c>
      <c r="V318">
        <f t="shared" si="20"/>
        <v>12</v>
      </c>
      <c r="W318">
        <f t="shared" si="21"/>
        <v>4</v>
      </c>
      <c r="X318">
        <f t="shared" si="22"/>
        <v>2014</v>
      </c>
      <c r="Y318" t="str">
        <f t="shared" si="23"/>
        <v>Dec</v>
      </c>
      <c r="Z318" t="str">
        <f t="shared" si="24"/>
        <v>2014-12</v>
      </c>
    </row>
    <row r="319" spans="1:26"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s="5">
        <v>135.88200000000001</v>
      </c>
      <c r="S319">
        <v>1</v>
      </c>
      <c r="T319" s="7">
        <v>0.1</v>
      </c>
      <c r="U319" s="5">
        <v>24.1568</v>
      </c>
      <c r="V319">
        <f t="shared" si="20"/>
        <v>11</v>
      </c>
      <c r="W319">
        <f t="shared" si="21"/>
        <v>4</v>
      </c>
      <c r="X319">
        <f t="shared" si="22"/>
        <v>2014</v>
      </c>
      <c r="Y319" t="str">
        <f t="shared" si="23"/>
        <v>Nov</v>
      </c>
      <c r="Z319" t="str">
        <f t="shared" si="24"/>
        <v>2014-11</v>
      </c>
    </row>
    <row r="320" spans="1:26"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s="5">
        <v>3991.98</v>
      </c>
      <c r="S320">
        <v>2</v>
      </c>
      <c r="T320" s="7">
        <v>0</v>
      </c>
      <c r="U320" s="5">
        <v>1995.99</v>
      </c>
      <c r="V320">
        <f t="shared" si="20"/>
        <v>11</v>
      </c>
      <c r="W320">
        <f t="shared" si="21"/>
        <v>4</v>
      </c>
      <c r="X320">
        <f t="shared" si="22"/>
        <v>2014</v>
      </c>
      <c r="Y320" t="str">
        <f t="shared" si="23"/>
        <v>Nov</v>
      </c>
      <c r="Z320" t="str">
        <f t="shared" si="24"/>
        <v>2014-11</v>
      </c>
    </row>
    <row r="321" spans="1:26"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s="5">
        <v>275.94</v>
      </c>
      <c r="S321">
        <v>6</v>
      </c>
      <c r="T321" s="7">
        <v>0</v>
      </c>
      <c r="U321" s="5">
        <v>80.022599999999997</v>
      </c>
      <c r="V321">
        <f t="shared" si="20"/>
        <v>11</v>
      </c>
      <c r="W321">
        <f t="shared" si="21"/>
        <v>4</v>
      </c>
      <c r="X321">
        <f t="shared" si="22"/>
        <v>2014</v>
      </c>
      <c r="Y321" t="str">
        <f t="shared" si="23"/>
        <v>Nov</v>
      </c>
      <c r="Z321" t="str">
        <f t="shared" si="24"/>
        <v>2014-11</v>
      </c>
    </row>
    <row r="322" spans="1:26"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s="5">
        <v>360</v>
      </c>
      <c r="S322">
        <v>4</v>
      </c>
      <c r="T322" s="7">
        <v>0</v>
      </c>
      <c r="U322" s="5">
        <v>129.6</v>
      </c>
      <c r="V322">
        <f t="shared" si="20"/>
        <v>11</v>
      </c>
      <c r="W322">
        <f t="shared" si="21"/>
        <v>4</v>
      </c>
      <c r="X322">
        <f t="shared" si="22"/>
        <v>2014</v>
      </c>
      <c r="Y322" t="str">
        <f t="shared" si="23"/>
        <v>Nov</v>
      </c>
      <c r="Z322" t="str">
        <f t="shared" si="24"/>
        <v>2014-11</v>
      </c>
    </row>
    <row r="323" spans="1:26"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s="5">
        <v>43.57</v>
      </c>
      <c r="S323">
        <v>1</v>
      </c>
      <c r="T323" s="7">
        <v>0</v>
      </c>
      <c r="U323" s="5">
        <v>13.071</v>
      </c>
      <c r="V323">
        <f t="shared" ref="V323:V386" si="25">MONTH(C323)</f>
        <v>11</v>
      </c>
      <c r="W323">
        <f t="shared" ref="W323:W386" si="26">ROUNDUP(MONTH(C323)/3,0)</f>
        <v>4</v>
      </c>
      <c r="X323">
        <f t="shared" ref="X323:X386" si="27">YEAR(C323)</f>
        <v>2014</v>
      </c>
      <c r="Y323" t="str">
        <f t="shared" ref="Y323:Y386" si="28">TEXT(C323,"MMM")</f>
        <v>Nov</v>
      </c>
      <c r="Z323" t="str">
        <f t="shared" ref="Z323:Z386" si="29">TEXT(C323,"YYYY-MM")</f>
        <v>2014-11</v>
      </c>
    </row>
    <row r="324" spans="1:26"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s="5">
        <v>7.16</v>
      </c>
      <c r="S324">
        <v>2</v>
      </c>
      <c r="T324" s="7">
        <v>0</v>
      </c>
      <c r="U324" s="5">
        <v>3.58</v>
      </c>
      <c r="V324">
        <f t="shared" si="25"/>
        <v>9</v>
      </c>
      <c r="W324">
        <f t="shared" si="26"/>
        <v>3</v>
      </c>
      <c r="X324">
        <f t="shared" si="27"/>
        <v>2014</v>
      </c>
      <c r="Y324" t="str">
        <f t="shared" si="28"/>
        <v>Sep</v>
      </c>
      <c r="Z324" t="str">
        <f t="shared" si="29"/>
        <v>2014-09</v>
      </c>
    </row>
    <row r="325" spans="1:26"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s="5">
        <v>251.52</v>
      </c>
      <c r="S325">
        <v>6</v>
      </c>
      <c r="T325" s="7">
        <v>0.2</v>
      </c>
      <c r="U325" s="5">
        <v>81.744</v>
      </c>
      <c r="V325">
        <f t="shared" si="25"/>
        <v>4</v>
      </c>
      <c r="W325">
        <f t="shared" si="26"/>
        <v>2</v>
      </c>
      <c r="X325">
        <f t="shared" si="27"/>
        <v>2016</v>
      </c>
      <c r="Y325" t="str">
        <f t="shared" si="28"/>
        <v>Apr</v>
      </c>
      <c r="Z325" t="str">
        <f t="shared" si="29"/>
        <v>2016-04</v>
      </c>
    </row>
    <row r="326" spans="1:26"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s="5">
        <v>99.99</v>
      </c>
      <c r="S326">
        <v>1</v>
      </c>
      <c r="T326" s="7">
        <v>0</v>
      </c>
      <c r="U326" s="5">
        <v>34.996499999999997</v>
      </c>
      <c r="V326">
        <f t="shared" si="25"/>
        <v>4</v>
      </c>
      <c r="W326">
        <f t="shared" si="26"/>
        <v>2</v>
      </c>
      <c r="X326">
        <f t="shared" si="27"/>
        <v>2016</v>
      </c>
      <c r="Y326" t="str">
        <f t="shared" si="28"/>
        <v>Apr</v>
      </c>
      <c r="Z326" t="str">
        <f t="shared" si="29"/>
        <v>2016-04</v>
      </c>
    </row>
    <row r="327" spans="1:26"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s="5">
        <v>15.992000000000001</v>
      </c>
      <c r="S327">
        <v>1</v>
      </c>
      <c r="T327" s="7">
        <v>0.2</v>
      </c>
      <c r="U327" s="5">
        <v>0.99950000000000006</v>
      </c>
      <c r="V327">
        <f t="shared" si="25"/>
        <v>11</v>
      </c>
      <c r="W327">
        <f t="shared" si="26"/>
        <v>4</v>
      </c>
      <c r="X327">
        <f t="shared" si="27"/>
        <v>2017</v>
      </c>
      <c r="Y327" t="str">
        <f t="shared" si="28"/>
        <v>Nov</v>
      </c>
      <c r="Z327" t="str">
        <f t="shared" si="29"/>
        <v>2017-11</v>
      </c>
    </row>
    <row r="328" spans="1:26"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s="5">
        <v>290.89800000000002</v>
      </c>
      <c r="S328">
        <v>3</v>
      </c>
      <c r="T328" s="7">
        <v>0.4</v>
      </c>
      <c r="U328" s="5">
        <v>-67.876199999999997</v>
      </c>
      <c r="V328">
        <f t="shared" si="25"/>
        <v>8</v>
      </c>
      <c r="W328">
        <f t="shared" si="26"/>
        <v>3</v>
      </c>
      <c r="X328">
        <f t="shared" si="27"/>
        <v>2016</v>
      </c>
      <c r="Y328" t="str">
        <f t="shared" si="28"/>
        <v>Aug</v>
      </c>
      <c r="Z328" t="str">
        <f t="shared" si="29"/>
        <v>2016-08</v>
      </c>
    </row>
    <row r="329" spans="1:26"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s="5">
        <v>54.223999999999997</v>
      </c>
      <c r="S329">
        <v>2</v>
      </c>
      <c r="T329" s="7">
        <v>0.2</v>
      </c>
      <c r="U329" s="5">
        <v>3.3889999999999998</v>
      </c>
      <c r="V329">
        <f t="shared" si="25"/>
        <v>8</v>
      </c>
      <c r="W329">
        <f t="shared" si="26"/>
        <v>3</v>
      </c>
      <c r="X329">
        <f t="shared" si="27"/>
        <v>2016</v>
      </c>
      <c r="Y329" t="str">
        <f t="shared" si="28"/>
        <v>Aug</v>
      </c>
      <c r="Z329" t="str">
        <f t="shared" si="29"/>
        <v>2016-08</v>
      </c>
    </row>
    <row r="330" spans="1:26"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s="5">
        <v>786.74400000000003</v>
      </c>
      <c r="S330">
        <v>4</v>
      </c>
      <c r="T330" s="7">
        <v>0.3</v>
      </c>
      <c r="U330" s="5">
        <v>-258.5016</v>
      </c>
      <c r="V330">
        <f t="shared" si="25"/>
        <v>8</v>
      </c>
      <c r="W330">
        <f t="shared" si="26"/>
        <v>3</v>
      </c>
      <c r="X330">
        <f t="shared" si="27"/>
        <v>2016</v>
      </c>
      <c r="Y330" t="str">
        <f t="shared" si="28"/>
        <v>Aug</v>
      </c>
      <c r="Z330" t="str">
        <f t="shared" si="29"/>
        <v>2016-08</v>
      </c>
    </row>
    <row r="331" spans="1:26"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s="5">
        <v>100.24</v>
      </c>
      <c r="S331">
        <v>10</v>
      </c>
      <c r="T331" s="7">
        <v>0.2</v>
      </c>
      <c r="U331" s="5">
        <v>33.831000000000003</v>
      </c>
      <c r="V331">
        <f t="shared" si="25"/>
        <v>8</v>
      </c>
      <c r="W331">
        <f t="shared" si="26"/>
        <v>3</v>
      </c>
      <c r="X331">
        <f t="shared" si="27"/>
        <v>2016</v>
      </c>
      <c r="Y331" t="str">
        <f t="shared" si="28"/>
        <v>Aug</v>
      </c>
      <c r="Z331" t="str">
        <f t="shared" si="29"/>
        <v>2016-08</v>
      </c>
    </row>
    <row r="332" spans="1:26"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s="5">
        <v>37.764000000000003</v>
      </c>
      <c r="S332">
        <v>6</v>
      </c>
      <c r="T332" s="7">
        <v>0.7</v>
      </c>
      <c r="U332" s="5">
        <v>-27.6936</v>
      </c>
      <c r="V332">
        <f t="shared" si="25"/>
        <v>8</v>
      </c>
      <c r="W332">
        <f t="shared" si="26"/>
        <v>3</v>
      </c>
      <c r="X332">
        <f t="shared" si="27"/>
        <v>2016</v>
      </c>
      <c r="Y332" t="str">
        <f t="shared" si="28"/>
        <v>Aug</v>
      </c>
      <c r="Z332" t="str">
        <f t="shared" si="29"/>
        <v>2016-08</v>
      </c>
    </row>
    <row r="333" spans="1:26"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s="5">
        <v>82.8</v>
      </c>
      <c r="S333">
        <v>2</v>
      </c>
      <c r="T333" s="7">
        <v>0.4</v>
      </c>
      <c r="U333" s="5">
        <v>-20.7</v>
      </c>
      <c r="V333">
        <f t="shared" si="25"/>
        <v>4</v>
      </c>
      <c r="W333">
        <f t="shared" si="26"/>
        <v>2</v>
      </c>
      <c r="X333">
        <f t="shared" si="27"/>
        <v>2016</v>
      </c>
      <c r="Y333" t="str">
        <f t="shared" si="28"/>
        <v>Apr</v>
      </c>
      <c r="Z333" t="str">
        <f t="shared" si="29"/>
        <v>2016-04</v>
      </c>
    </row>
    <row r="334" spans="1:26"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s="5">
        <v>20.724</v>
      </c>
      <c r="S334">
        <v>2</v>
      </c>
      <c r="T334" s="7">
        <v>0.7</v>
      </c>
      <c r="U334" s="5">
        <v>-13.816000000000001</v>
      </c>
      <c r="V334">
        <f t="shared" si="25"/>
        <v>4</v>
      </c>
      <c r="W334">
        <f t="shared" si="26"/>
        <v>2</v>
      </c>
      <c r="X334">
        <f t="shared" si="27"/>
        <v>2016</v>
      </c>
      <c r="Y334" t="str">
        <f t="shared" si="28"/>
        <v>Apr</v>
      </c>
      <c r="Z334" t="str">
        <f t="shared" si="29"/>
        <v>2016-04</v>
      </c>
    </row>
    <row r="335" spans="1:26"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s="5">
        <v>4.8959999999999999</v>
      </c>
      <c r="S335">
        <v>3</v>
      </c>
      <c r="T335" s="7">
        <v>0.7</v>
      </c>
      <c r="U335" s="5">
        <v>-3.4272</v>
      </c>
      <c r="V335">
        <f t="shared" si="25"/>
        <v>4</v>
      </c>
      <c r="W335">
        <f t="shared" si="26"/>
        <v>2</v>
      </c>
      <c r="X335">
        <f t="shared" si="27"/>
        <v>2016</v>
      </c>
      <c r="Y335" t="str">
        <f t="shared" si="28"/>
        <v>Apr</v>
      </c>
      <c r="Z335" t="str">
        <f t="shared" si="29"/>
        <v>2016-04</v>
      </c>
    </row>
    <row r="336" spans="1:26"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s="5">
        <v>4.7519999999999998</v>
      </c>
      <c r="S336">
        <v>1</v>
      </c>
      <c r="T336" s="7">
        <v>0.2</v>
      </c>
      <c r="U336" s="5">
        <v>1.6037999999999999</v>
      </c>
      <c r="V336">
        <f t="shared" si="25"/>
        <v>9</v>
      </c>
      <c r="W336">
        <f t="shared" si="26"/>
        <v>3</v>
      </c>
      <c r="X336">
        <f t="shared" si="27"/>
        <v>2015</v>
      </c>
      <c r="Y336" t="str">
        <f t="shared" si="28"/>
        <v>Sep</v>
      </c>
      <c r="Z336" t="str">
        <f t="shared" si="29"/>
        <v>2015-09</v>
      </c>
    </row>
    <row r="337" spans="1:26"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s="5">
        <v>959.98400000000004</v>
      </c>
      <c r="S337">
        <v>2</v>
      </c>
      <c r="T337" s="7">
        <v>0.2</v>
      </c>
      <c r="U337" s="5">
        <v>335.99439999999998</v>
      </c>
      <c r="V337">
        <f t="shared" si="25"/>
        <v>9</v>
      </c>
      <c r="W337">
        <f t="shared" si="26"/>
        <v>3</v>
      </c>
      <c r="X337">
        <f t="shared" si="27"/>
        <v>2015</v>
      </c>
      <c r="Y337" t="str">
        <f t="shared" si="28"/>
        <v>Sep</v>
      </c>
      <c r="Z337" t="str">
        <f t="shared" si="29"/>
        <v>2015-09</v>
      </c>
    </row>
    <row r="338" spans="1:26"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s="5">
        <v>14.368</v>
      </c>
      <c r="S338">
        <v>4</v>
      </c>
      <c r="T338" s="7">
        <v>0.2</v>
      </c>
      <c r="U338" s="5">
        <v>4.49</v>
      </c>
      <c r="V338">
        <f t="shared" si="25"/>
        <v>9</v>
      </c>
      <c r="W338">
        <f t="shared" si="26"/>
        <v>3</v>
      </c>
      <c r="X338">
        <f t="shared" si="27"/>
        <v>2015</v>
      </c>
      <c r="Y338" t="str">
        <f t="shared" si="28"/>
        <v>Sep</v>
      </c>
      <c r="Z338" t="str">
        <f t="shared" si="29"/>
        <v>2015-09</v>
      </c>
    </row>
    <row r="339" spans="1:26"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s="5">
        <v>7.7119999999999997</v>
      </c>
      <c r="S339">
        <v>2</v>
      </c>
      <c r="T339" s="7">
        <v>0.2</v>
      </c>
      <c r="U339" s="5">
        <v>2.7955999999999999</v>
      </c>
      <c r="V339">
        <f t="shared" si="25"/>
        <v>7</v>
      </c>
      <c r="W339">
        <f t="shared" si="26"/>
        <v>3</v>
      </c>
      <c r="X339">
        <f t="shared" si="27"/>
        <v>2014</v>
      </c>
      <c r="Y339" t="str">
        <f t="shared" si="28"/>
        <v>Jul</v>
      </c>
      <c r="Z339" t="str">
        <f t="shared" si="29"/>
        <v>2014-07</v>
      </c>
    </row>
    <row r="340" spans="1:26"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s="5">
        <v>698.35199999999998</v>
      </c>
      <c r="S340">
        <v>3</v>
      </c>
      <c r="T340" s="7">
        <v>0.2</v>
      </c>
      <c r="U340" s="5">
        <v>-17.4588</v>
      </c>
      <c r="V340">
        <f t="shared" si="25"/>
        <v>7</v>
      </c>
      <c r="W340">
        <f t="shared" si="26"/>
        <v>3</v>
      </c>
      <c r="X340">
        <f t="shared" si="27"/>
        <v>2014</v>
      </c>
      <c r="Y340" t="str">
        <f t="shared" si="28"/>
        <v>Jul</v>
      </c>
      <c r="Z340" t="str">
        <f t="shared" si="29"/>
        <v>2014-07</v>
      </c>
    </row>
    <row r="341" spans="1:26"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s="5">
        <v>4.96</v>
      </c>
      <c r="S341">
        <v>4</v>
      </c>
      <c r="T341" s="7">
        <v>0</v>
      </c>
      <c r="U341" s="5">
        <v>2.3311999999999999</v>
      </c>
      <c r="V341">
        <f t="shared" si="25"/>
        <v>6</v>
      </c>
      <c r="W341">
        <f t="shared" si="26"/>
        <v>2</v>
      </c>
      <c r="X341">
        <f t="shared" si="27"/>
        <v>2015</v>
      </c>
      <c r="Y341" t="str">
        <f t="shared" si="28"/>
        <v>Jun</v>
      </c>
      <c r="Z341" t="str">
        <f t="shared" si="29"/>
        <v>2015-06</v>
      </c>
    </row>
    <row r="342" spans="1:26"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s="5">
        <v>17.856000000000002</v>
      </c>
      <c r="S342">
        <v>4</v>
      </c>
      <c r="T342" s="7">
        <v>0.2</v>
      </c>
      <c r="U342" s="5">
        <v>1.1160000000000001</v>
      </c>
      <c r="V342">
        <f t="shared" si="25"/>
        <v>4</v>
      </c>
      <c r="W342">
        <f t="shared" si="26"/>
        <v>2</v>
      </c>
      <c r="X342">
        <f t="shared" si="27"/>
        <v>2014</v>
      </c>
      <c r="Y342" t="str">
        <f t="shared" si="28"/>
        <v>Apr</v>
      </c>
      <c r="Z342" t="str">
        <f t="shared" si="29"/>
        <v>2014-04</v>
      </c>
    </row>
    <row r="343" spans="1:26"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s="5">
        <v>509.97</v>
      </c>
      <c r="S343">
        <v>10</v>
      </c>
      <c r="T343" s="7">
        <v>0.7</v>
      </c>
      <c r="U343" s="5">
        <v>-407.976</v>
      </c>
      <c r="V343">
        <f t="shared" si="25"/>
        <v>4</v>
      </c>
      <c r="W343">
        <f t="shared" si="26"/>
        <v>2</v>
      </c>
      <c r="X343">
        <f t="shared" si="27"/>
        <v>2014</v>
      </c>
      <c r="Y343" t="str">
        <f t="shared" si="28"/>
        <v>Apr</v>
      </c>
      <c r="Z343" t="str">
        <f t="shared" si="29"/>
        <v>2014-04</v>
      </c>
    </row>
    <row r="344" spans="1:26"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s="5">
        <v>30.992000000000001</v>
      </c>
      <c r="S344">
        <v>13</v>
      </c>
      <c r="T344" s="7">
        <v>0.2</v>
      </c>
      <c r="U344" s="5">
        <v>10.0724</v>
      </c>
      <c r="V344">
        <f t="shared" si="25"/>
        <v>4</v>
      </c>
      <c r="W344">
        <f t="shared" si="26"/>
        <v>2</v>
      </c>
      <c r="X344">
        <f t="shared" si="27"/>
        <v>2014</v>
      </c>
      <c r="Y344" t="str">
        <f t="shared" si="28"/>
        <v>Apr</v>
      </c>
      <c r="Z344" t="str">
        <f t="shared" si="29"/>
        <v>2014-04</v>
      </c>
    </row>
    <row r="345" spans="1:26"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s="5">
        <v>71.927999999999997</v>
      </c>
      <c r="S345">
        <v>12</v>
      </c>
      <c r="T345" s="7">
        <v>0.4</v>
      </c>
      <c r="U345" s="5">
        <v>8.3916000000000004</v>
      </c>
      <c r="V345">
        <f t="shared" si="25"/>
        <v>4</v>
      </c>
      <c r="W345">
        <f t="shared" si="26"/>
        <v>2</v>
      </c>
      <c r="X345">
        <f t="shared" si="27"/>
        <v>2014</v>
      </c>
      <c r="Y345" t="str">
        <f t="shared" si="28"/>
        <v>Apr</v>
      </c>
      <c r="Z345" t="str">
        <f t="shared" si="29"/>
        <v>2014-04</v>
      </c>
    </row>
    <row r="346" spans="1:26"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s="5">
        <v>88.8</v>
      </c>
      <c r="S346">
        <v>4</v>
      </c>
      <c r="T346" s="7">
        <v>0.2</v>
      </c>
      <c r="U346" s="5">
        <v>-2.2200000000000002</v>
      </c>
      <c r="V346">
        <f t="shared" si="25"/>
        <v>12</v>
      </c>
      <c r="W346">
        <f t="shared" si="26"/>
        <v>4</v>
      </c>
      <c r="X346">
        <f t="shared" si="27"/>
        <v>2015</v>
      </c>
      <c r="Y346" t="str">
        <f t="shared" si="28"/>
        <v>Dec</v>
      </c>
      <c r="Z346" t="str">
        <f t="shared" si="29"/>
        <v>2015-12</v>
      </c>
    </row>
    <row r="347" spans="1:26"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s="5">
        <v>47.975999999999999</v>
      </c>
      <c r="S347">
        <v>3</v>
      </c>
      <c r="T347" s="7">
        <v>0.2</v>
      </c>
      <c r="U347" s="5">
        <v>4.7976000000000001</v>
      </c>
      <c r="V347">
        <f t="shared" si="25"/>
        <v>6</v>
      </c>
      <c r="W347">
        <f t="shared" si="26"/>
        <v>2</v>
      </c>
      <c r="X347">
        <f t="shared" si="27"/>
        <v>2017</v>
      </c>
      <c r="Y347" t="str">
        <f t="shared" si="28"/>
        <v>Jun</v>
      </c>
      <c r="Z347" t="str">
        <f t="shared" si="29"/>
        <v>2017-06</v>
      </c>
    </row>
    <row r="348" spans="1:26"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s="5">
        <v>7.56</v>
      </c>
      <c r="S348">
        <v>3</v>
      </c>
      <c r="T348" s="7">
        <v>0</v>
      </c>
      <c r="U348" s="5">
        <v>3.0996000000000001</v>
      </c>
      <c r="V348">
        <f t="shared" si="25"/>
        <v>7</v>
      </c>
      <c r="W348">
        <f t="shared" si="26"/>
        <v>3</v>
      </c>
      <c r="X348">
        <f t="shared" si="27"/>
        <v>2017</v>
      </c>
      <c r="Y348" t="str">
        <f t="shared" si="28"/>
        <v>Jul</v>
      </c>
      <c r="Z348" t="str">
        <f t="shared" si="29"/>
        <v>2017-07</v>
      </c>
    </row>
    <row r="349" spans="1:26"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s="5">
        <v>24.56</v>
      </c>
      <c r="S349">
        <v>2</v>
      </c>
      <c r="T349" s="7">
        <v>0</v>
      </c>
      <c r="U349" s="5">
        <v>11.543200000000001</v>
      </c>
      <c r="V349">
        <f t="shared" si="25"/>
        <v>7</v>
      </c>
      <c r="W349">
        <f t="shared" si="26"/>
        <v>3</v>
      </c>
      <c r="X349">
        <f t="shared" si="27"/>
        <v>2017</v>
      </c>
      <c r="Y349" t="str">
        <f t="shared" si="28"/>
        <v>Jul</v>
      </c>
      <c r="Z349" t="str">
        <f t="shared" si="29"/>
        <v>2017-07</v>
      </c>
    </row>
    <row r="350" spans="1:26"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s="5">
        <v>12.96</v>
      </c>
      <c r="S350">
        <v>2</v>
      </c>
      <c r="T350" s="7">
        <v>0</v>
      </c>
      <c r="U350" s="5">
        <v>4.1471999999999998</v>
      </c>
      <c r="V350">
        <f t="shared" si="25"/>
        <v>7</v>
      </c>
      <c r="W350">
        <f t="shared" si="26"/>
        <v>3</v>
      </c>
      <c r="X350">
        <f t="shared" si="27"/>
        <v>2017</v>
      </c>
      <c r="Y350" t="str">
        <f t="shared" si="28"/>
        <v>Jul</v>
      </c>
      <c r="Z350" t="str">
        <f t="shared" si="29"/>
        <v>2017-07</v>
      </c>
    </row>
    <row r="351" spans="1:26"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s="5">
        <v>6.79</v>
      </c>
      <c r="S351">
        <v>1</v>
      </c>
      <c r="T351" s="7">
        <v>0</v>
      </c>
      <c r="U351" s="5">
        <v>2.3086000000000002</v>
      </c>
      <c r="V351">
        <f t="shared" si="25"/>
        <v>9</v>
      </c>
      <c r="W351">
        <f t="shared" si="26"/>
        <v>3</v>
      </c>
      <c r="X351">
        <f t="shared" si="27"/>
        <v>2016</v>
      </c>
      <c r="Y351" t="str">
        <f t="shared" si="28"/>
        <v>Sep</v>
      </c>
      <c r="Z351" t="str">
        <f t="shared" si="29"/>
        <v>2016-09</v>
      </c>
    </row>
    <row r="352" spans="1:26"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s="5">
        <v>24.56</v>
      </c>
      <c r="S352">
        <v>2</v>
      </c>
      <c r="T352" s="7">
        <v>0</v>
      </c>
      <c r="U352" s="5">
        <v>11.543200000000001</v>
      </c>
      <c r="V352">
        <f t="shared" si="25"/>
        <v>9</v>
      </c>
      <c r="W352">
        <f t="shared" si="26"/>
        <v>3</v>
      </c>
      <c r="X352">
        <f t="shared" si="27"/>
        <v>2016</v>
      </c>
      <c r="Y352" t="str">
        <f t="shared" si="28"/>
        <v>Sep</v>
      </c>
      <c r="Z352" t="str">
        <f t="shared" si="29"/>
        <v>2016-09</v>
      </c>
    </row>
    <row r="353" spans="1:26"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s="5">
        <v>3.048</v>
      </c>
      <c r="S353">
        <v>1</v>
      </c>
      <c r="T353" s="7">
        <v>0.2</v>
      </c>
      <c r="U353" s="5">
        <v>1.0668</v>
      </c>
      <c r="V353">
        <f t="shared" si="25"/>
        <v>9</v>
      </c>
      <c r="W353">
        <f t="shared" si="26"/>
        <v>3</v>
      </c>
      <c r="X353">
        <f t="shared" si="27"/>
        <v>2016</v>
      </c>
      <c r="Y353" t="str">
        <f t="shared" si="28"/>
        <v>Sep</v>
      </c>
      <c r="Z353" t="str">
        <f t="shared" si="29"/>
        <v>2016-09</v>
      </c>
    </row>
    <row r="354" spans="1:26"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s="5">
        <v>49.12</v>
      </c>
      <c r="S354">
        <v>4</v>
      </c>
      <c r="T354" s="7">
        <v>0</v>
      </c>
      <c r="U354" s="5">
        <v>23.086400000000001</v>
      </c>
      <c r="V354">
        <f t="shared" si="25"/>
        <v>9</v>
      </c>
      <c r="W354">
        <f t="shared" si="26"/>
        <v>3</v>
      </c>
      <c r="X354">
        <f t="shared" si="27"/>
        <v>2016</v>
      </c>
      <c r="Y354" t="str">
        <f t="shared" si="28"/>
        <v>Sep</v>
      </c>
      <c r="Z354" t="str">
        <f t="shared" si="29"/>
        <v>2016-09</v>
      </c>
    </row>
    <row r="355" spans="1:26"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s="5">
        <v>4355.1679999999997</v>
      </c>
      <c r="S355">
        <v>4</v>
      </c>
      <c r="T355" s="7">
        <v>0.2</v>
      </c>
      <c r="U355" s="5">
        <v>1415.4295999999999</v>
      </c>
      <c r="V355">
        <f t="shared" si="25"/>
        <v>9</v>
      </c>
      <c r="W355">
        <f t="shared" si="26"/>
        <v>3</v>
      </c>
      <c r="X355">
        <f t="shared" si="27"/>
        <v>2016</v>
      </c>
      <c r="Y355" t="str">
        <f t="shared" si="28"/>
        <v>Sep</v>
      </c>
      <c r="Z355" t="str">
        <f t="shared" si="29"/>
        <v>2016-09</v>
      </c>
    </row>
    <row r="356" spans="1:26"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s="5">
        <v>388.70400000000001</v>
      </c>
      <c r="S356">
        <v>6</v>
      </c>
      <c r="T356" s="7">
        <v>0.2</v>
      </c>
      <c r="U356" s="5">
        <v>-4.8587999999999996</v>
      </c>
      <c r="V356">
        <f t="shared" si="25"/>
        <v>4</v>
      </c>
      <c r="W356">
        <f t="shared" si="26"/>
        <v>2</v>
      </c>
      <c r="X356">
        <f t="shared" si="27"/>
        <v>2016</v>
      </c>
      <c r="Y356" t="str">
        <f t="shared" si="28"/>
        <v>Apr</v>
      </c>
      <c r="Z356" t="str">
        <f t="shared" si="29"/>
        <v>2016-04</v>
      </c>
    </row>
    <row r="357" spans="1:26"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s="5">
        <v>8.26</v>
      </c>
      <c r="S357">
        <v>2</v>
      </c>
      <c r="T357" s="7">
        <v>0</v>
      </c>
      <c r="U357" s="5">
        <v>3.7995999999999999</v>
      </c>
      <c r="V357">
        <f t="shared" si="25"/>
        <v>4</v>
      </c>
      <c r="W357">
        <f t="shared" si="26"/>
        <v>2</v>
      </c>
      <c r="X357">
        <f t="shared" si="27"/>
        <v>2016</v>
      </c>
      <c r="Y357" t="str">
        <f t="shared" si="28"/>
        <v>Apr</v>
      </c>
      <c r="Z357" t="str">
        <f t="shared" si="29"/>
        <v>2016-04</v>
      </c>
    </row>
    <row r="358" spans="1:26"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s="5">
        <v>17.04</v>
      </c>
      <c r="S358">
        <v>4</v>
      </c>
      <c r="T358" s="7">
        <v>0</v>
      </c>
      <c r="U358" s="5">
        <v>6.9863999999999997</v>
      </c>
      <c r="V358">
        <f t="shared" si="25"/>
        <v>4</v>
      </c>
      <c r="W358">
        <f t="shared" si="26"/>
        <v>2</v>
      </c>
      <c r="X358">
        <f t="shared" si="27"/>
        <v>2016</v>
      </c>
      <c r="Y358" t="str">
        <f t="shared" si="28"/>
        <v>Apr</v>
      </c>
      <c r="Z358" t="str">
        <f t="shared" si="29"/>
        <v>2016-04</v>
      </c>
    </row>
    <row r="359" spans="1:26"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s="5">
        <v>34.4</v>
      </c>
      <c r="S359">
        <v>5</v>
      </c>
      <c r="T359" s="7">
        <v>0</v>
      </c>
      <c r="U359" s="5">
        <v>15.824</v>
      </c>
      <c r="V359">
        <f t="shared" si="25"/>
        <v>4</v>
      </c>
      <c r="W359">
        <f t="shared" si="26"/>
        <v>2</v>
      </c>
      <c r="X359">
        <f t="shared" si="27"/>
        <v>2016</v>
      </c>
      <c r="Y359" t="str">
        <f t="shared" si="28"/>
        <v>Apr</v>
      </c>
      <c r="Z359" t="str">
        <f t="shared" si="29"/>
        <v>2016-04</v>
      </c>
    </row>
    <row r="360" spans="1:26"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s="5">
        <v>36.24</v>
      </c>
      <c r="S360">
        <v>5</v>
      </c>
      <c r="T360" s="7">
        <v>0.2</v>
      </c>
      <c r="U360" s="5">
        <v>11.324999999999999</v>
      </c>
      <c r="V360">
        <f t="shared" si="25"/>
        <v>4</v>
      </c>
      <c r="W360">
        <f t="shared" si="26"/>
        <v>2</v>
      </c>
      <c r="X360">
        <f t="shared" si="27"/>
        <v>2016</v>
      </c>
      <c r="Y360" t="str">
        <f t="shared" si="28"/>
        <v>Apr</v>
      </c>
      <c r="Z360" t="str">
        <f t="shared" si="29"/>
        <v>2016-04</v>
      </c>
    </row>
    <row r="361" spans="1:26"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s="5">
        <v>647.84</v>
      </c>
      <c r="S361">
        <v>8</v>
      </c>
      <c r="T361" s="7">
        <v>0</v>
      </c>
      <c r="U361" s="5">
        <v>168.4384</v>
      </c>
      <c r="V361">
        <f t="shared" si="25"/>
        <v>3</v>
      </c>
      <c r="W361">
        <f t="shared" si="26"/>
        <v>1</v>
      </c>
      <c r="X361">
        <f t="shared" si="27"/>
        <v>2017</v>
      </c>
      <c r="Y361" t="str">
        <f t="shared" si="28"/>
        <v>Mar</v>
      </c>
      <c r="Z361" t="str">
        <f t="shared" si="29"/>
        <v>2017-03</v>
      </c>
    </row>
    <row r="362" spans="1:26"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s="5">
        <v>20.7</v>
      </c>
      <c r="S362">
        <v>2</v>
      </c>
      <c r="T362" s="7">
        <v>0</v>
      </c>
      <c r="U362" s="5">
        <v>9.9359999999999999</v>
      </c>
      <c r="V362">
        <f t="shared" si="25"/>
        <v>3</v>
      </c>
      <c r="W362">
        <f t="shared" si="26"/>
        <v>1</v>
      </c>
      <c r="X362">
        <f t="shared" si="27"/>
        <v>2017</v>
      </c>
      <c r="Y362" t="str">
        <f t="shared" si="28"/>
        <v>Mar</v>
      </c>
      <c r="Z362" t="str">
        <f t="shared" si="29"/>
        <v>2017-03</v>
      </c>
    </row>
    <row r="363" spans="1:26"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s="5">
        <v>20.7</v>
      </c>
      <c r="S363">
        <v>2</v>
      </c>
      <c r="T363" s="7">
        <v>0</v>
      </c>
      <c r="U363" s="5">
        <v>9.9359999999999999</v>
      </c>
      <c r="V363">
        <f t="shared" si="25"/>
        <v>9</v>
      </c>
      <c r="W363">
        <f t="shared" si="26"/>
        <v>3</v>
      </c>
      <c r="X363">
        <f t="shared" si="27"/>
        <v>2017</v>
      </c>
      <c r="Y363" t="str">
        <f t="shared" si="28"/>
        <v>Sep</v>
      </c>
      <c r="Z363" t="str">
        <f t="shared" si="29"/>
        <v>2017-09</v>
      </c>
    </row>
    <row r="364" spans="1:26"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s="5">
        <v>488.64600000000002</v>
      </c>
      <c r="S364">
        <v>3</v>
      </c>
      <c r="T364" s="7">
        <v>0.1</v>
      </c>
      <c r="U364" s="5">
        <v>86.870400000000004</v>
      </c>
      <c r="V364">
        <f t="shared" si="25"/>
        <v>9</v>
      </c>
      <c r="W364">
        <f t="shared" si="26"/>
        <v>3</v>
      </c>
      <c r="X364">
        <f t="shared" si="27"/>
        <v>2017</v>
      </c>
      <c r="Y364" t="str">
        <f t="shared" si="28"/>
        <v>Sep</v>
      </c>
      <c r="Z364" t="str">
        <f t="shared" si="29"/>
        <v>2017-09</v>
      </c>
    </row>
    <row r="365" spans="1:26"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s="5">
        <v>5.56</v>
      </c>
      <c r="S365">
        <v>2</v>
      </c>
      <c r="T365" s="7">
        <v>0</v>
      </c>
      <c r="U365" s="5">
        <v>1.4456</v>
      </c>
      <c r="V365">
        <f t="shared" si="25"/>
        <v>9</v>
      </c>
      <c r="W365">
        <f t="shared" si="26"/>
        <v>3</v>
      </c>
      <c r="X365">
        <f t="shared" si="27"/>
        <v>2017</v>
      </c>
      <c r="Y365" t="str">
        <f t="shared" si="28"/>
        <v>Sep</v>
      </c>
      <c r="Z365" t="str">
        <f t="shared" si="29"/>
        <v>2017-09</v>
      </c>
    </row>
    <row r="366" spans="1:26"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s="5">
        <v>47.12</v>
      </c>
      <c r="S366">
        <v>8</v>
      </c>
      <c r="T366" s="7">
        <v>0</v>
      </c>
      <c r="U366" s="5">
        <v>20.732800000000001</v>
      </c>
      <c r="V366">
        <f t="shared" si="25"/>
        <v>9</v>
      </c>
      <c r="W366">
        <f t="shared" si="26"/>
        <v>3</v>
      </c>
      <c r="X366">
        <f t="shared" si="27"/>
        <v>2017</v>
      </c>
      <c r="Y366" t="str">
        <f t="shared" si="28"/>
        <v>Sep</v>
      </c>
      <c r="Z366" t="str">
        <f t="shared" si="29"/>
        <v>2017-09</v>
      </c>
    </row>
    <row r="367" spans="1:26"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s="5">
        <v>211.96</v>
      </c>
      <c r="S367">
        <v>4</v>
      </c>
      <c r="T367" s="7">
        <v>0</v>
      </c>
      <c r="U367" s="5">
        <v>8.4784000000000006</v>
      </c>
      <c r="V367">
        <f t="shared" si="25"/>
        <v>9</v>
      </c>
      <c r="W367">
        <f t="shared" si="26"/>
        <v>3</v>
      </c>
      <c r="X367">
        <f t="shared" si="27"/>
        <v>2014</v>
      </c>
      <c r="Y367" t="str">
        <f t="shared" si="28"/>
        <v>Sep</v>
      </c>
      <c r="Z367" t="str">
        <f t="shared" si="29"/>
        <v>2014-09</v>
      </c>
    </row>
    <row r="368" spans="1:26"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s="5">
        <v>23.2</v>
      </c>
      <c r="S368">
        <v>4</v>
      </c>
      <c r="T368" s="7">
        <v>0</v>
      </c>
      <c r="U368" s="5">
        <v>10.44</v>
      </c>
      <c r="V368">
        <f t="shared" si="25"/>
        <v>10</v>
      </c>
      <c r="W368">
        <f t="shared" si="26"/>
        <v>4</v>
      </c>
      <c r="X368">
        <f t="shared" si="27"/>
        <v>2016</v>
      </c>
      <c r="Y368" t="str">
        <f t="shared" si="28"/>
        <v>Oct</v>
      </c>
      <c r="Z368" t="str">
        <f t="shared" si="29"/>
        <v>2016-10</v>
      </c>
    </row>
    <row r="369" spans="1:26"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s="5">
        <v>7.36</v>
      </c>
      <c r="S369">
        <v>2</v>
      </c>
      <c r="T369" s="7">
        <v>0</v>
      </c>
      <c r="U369" s="5">
        <v>0.1472</v>
      </c>
      <c r="V369">
        <f t="shared" si="25"/>
        <v>10</v>
      </c>
      <c r="W369">
        <f t="shared" si="26"/>
        <v>4</v>
      </c>
      <c r="X369">
        <f t="shared" si="27"/>
        <v>2016</v>
      </c>
      <c r="Y369" t="str">
        <f t="shared" si="28"/>
        <v>Oct</v>
      </c>
      <c r="Z369" t="str">
        <f t="shared" si="29"/>
        <v>2016-10</v>
      </c>
    </row>
    <row r="370" spans="1:26"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s="5">
        <v>104.79</v>
      </c>
      <c r="S370">
        <v>7</v>
      </c>
      <c r="T370" s="7">
        <v>0</v>
      </c>
      <c r="U370" s="5">
        <v>29.341200000000001</v>
      </c>
      <c r="V370">
        <f t="shared" si="25"/>
        <v>10</v>
      </c>
      <c r="W370">
        <f t="shared" si="26"/>
        <v>4</v>
      </c>
      <c r="X370">
        <f t="shared" si="27"/>
        <v>2016</v>
      </c>
      <c r="Y370" t="str">
        <f t="shared" si="28"/>
        <v>Oct</v>
      </c>
      <c r="Z370" t="str">
        <f t="shared" si="29"/>
        <v>2016-10</v>
      </c>
    </row>
    <row r="371" spans="1:26"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s="5">
        <v>1043.92</v>
      </c>
      <c r="S371">
        <v>4</v>
      </c>
      <c r="T371" s="7">
        <v>0</v>
      </c>
      <c r="U371" s="5">
        <v>271.41919999999999</v>
      </c>
      <c r="V371">
        <f t="shared" si="25"/>
        <v>10</v>
      </c>
      <c r="W371">
        <f t="shared" si="26"/>
        <v>4</v>
      </c>
      <c r="X371">
        <f t="shared" si="27"/>
        <v>2016</v>
      </c>
      <c r="Y371" t="str">
        <f t="shared" si="28"/>
        <v>Oct</v>
      </c>
      <c r="Z371" t="str">
        <f t="shared" si="29"/>
        <v>2016-10</v>
      </c>
    </row>
    <row r="372" spans="1:26"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s="5">
        <v>25.92</v>
      </c>
      <c r="S372">
        <v>5</v>
      </c>
      <c r="T372" s="7">
        <v>0.2</v>
      </c>
      <c r="U372" s="5">
        <v>9.3960000000000008</v>
      </c>
      <c r="V372">
        <f t="shared" si="25"/>
        <v>5</v>
      </c>
      <c r="W372">
        <f t="shared" si="26"/>
        <v>2</v>
      </c>
      <c r="X372">
        <f t="shared" si="27"/>
        <v>2017</v>
      </c>
      <c r="Y372" t="str">
        <f t="shared" si="28"/>
        <v>May</v>
      </c>
      <c r="Z372" t="str">
        <f t="shared" si="29"/>
        <v>2017-05</v>
      </c>
    </row>
    <row r="373" spans="1:26"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s="5">
        <v>53.423999999999999</v>
      </c>
      <c r="S373">
        <v>3</v>
      </c>
      <c r="T373" s="7">
        <v>0.2</v>
      </c>
      <c r="U373" s="5">
        <v>4.6745999999999999</v>
      </c>
      <c r="V373">
        <f t="shared" si="25"/>
        <v>5</v>
      </c>
      <c r="W373">
        <f t="shared" si="26"/>
        <v>2</v>
      </c>
      <c r="X373">
        <f t="shared" si="27"/>
        <v>2017</v>
      </c>
      <c r="Y373" t="str">
        <f t="shared" si="28"/>
        <v>May</v>
      </c>
      <c r="Z373" t="str">
        <f t="shared" si="29"/>
        <v>2017-05</v>
      </c>
    </row>
    <row r="374" spans="1:26"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s="5">
        <v>8.16</v>
      </c>
      <c r="S374">
        <v>5</v>
      </c>
      <c r="T374" s="7">
        <v>0.7</v>
      </c>
      <c r="U374" s="5">
        <v>-5.7119999999999997</v>
      </c>
      <c r="V374">
        <f t="shared" si="25"/>
        <v>7</v>
      </c>
      <c r="W374">
        <f t="shared" si="26"/>
        <v>3</v>
      </c>
      <c r="X374">
        <f t="shared" si="27"/>
        <v>2014</v>
      </c>
      <c r="Y374" t="str">
        <f t="shared" si="28"/>
        <v>Jul</v>
      </c>
      <c r="Z374" t="str">
        <f t="shared" si="29"/>
        <v>2014-07</v>
      </c>
    </row>
    <row r="375" spans="1:26"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s="5">
        <v>1023.936</v>
      </c>
      <c r="S375">
        <v>8</v>
      </c>
      <c r="T375" s="7">
        <v>0.2</v>
      </c>
      <c r="U375" s="5">
        <v>179.18879999999999</v>
      </c>
      <c r="V375">
        <f t="shared" si="25"/>
        <v>7</v>
      </c>
      <c r="W375">
        <f t="shared" si="26"/>
        <v>3</v>
      </c>
      <c r="X375">
        <f t="shared" si="27"/>
        <v>2014</v>
      </c>
      <c r="Y375" t="str">
        <f t="shared" si="28"/>
        <v>Jul</v>
      </c>
      <c r="Z375" t="str">
        <f t="shared" si="29"/>
        <v>2014-07</v>
      </c>
    </row>
    <row r="376" spans="1:26"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s="5">
        <v>9.24</v>
      </c>
      <c r="S376">
        <v>1</v>
      </c>
      <c r="T376" s="7">
        <v>0.2</v>
      </c>
      <c r="U376" s="5">
        <v>0.92400000000000004</v>
      </c>
      <c r="V376">
        <f t="shared" si="25"/>
        <v>7</v>
      </c>
      <c r="W376">
        <f t="shared" si="26"/>
        <v>3</v>
      </c>
      <c r="X376">
        <f t="shared" si="27"/>
        <v>2014</v>
      </c>
      <c r="Y376" t="str">
        <f t="shared" si="28"/>
        <v>Jul</v>
      </c>
      <c r="Z376" t="str">
        <f t="shared" si="29"/>
        <v>2014-07</v>
      </c>
    </row>
    <row r="377" spans="1:26"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s="5">
        <v>479.04</v>
      </c>
      <c r="S377">
        <v>10</v>
      </c>
      <c r="T377" s="7">
        <v>0.2</v>
      </c>
      <c r="U377" s="5">
        <v>-29.94</v>
      </c>
      <c r="V377">
        <f t="shared" si="25"/>
        <v>7</v>
      </c>
      <c r="W377">
        <f t="shared" si="26"/>
        <v>3</v>
      </c>
      <c r="X377">
        <f t="shared" si="27"/>
        <v>2014</v>
      </c>
      <c r="Y377" t="str">
        <f t="shared" si="28"/>
        <v>Jul</v>
      </c>
      <c r="Z377" t="str">
        <f t="shared" si="29"/>
        <v>2014-07</v>
      </c>
    </row>
    <row r="378" spans="1:26"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s="5">
        <v>99.135999999999996</v>
      </c>
      <c r="S378">
        <v>4</v>
      </c>
      <c r="T378" s="7">
        <v>0.2</v>
      </c>
      <c r="U378" s="5">
        <v>30.98</v>
      </c>
      <c r="V378">
        <f t="shared" si="25"/>
        <v>9</v>
      </c>
      <c r="W378">
        <f t="shared" si="26"/>
        <v>3</v>
      </c>
      <c r="X378">
        <f t="shared" si="27"/>
        <v>2016</v>
      </c>
      <c r="Y378" t="str">
        <f t="shared" si="28"/>
        <v>Sep</v>
      </c>
      <c r="Z378" t="str">
        <f t="shared" si="29"/>
        <v>2016-09</v>
      </c>
    </row>
    <row r="379" spans="1:26"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s="5">
        <v>1488.424</v>
      </c>
      <c r="S379">
        <v>7</v>
      </c>
      <c r="T379" s="7">
        <v>0.3</v>
      </c>
      <c r="U379" s="5">
        <v>-297.6848</v>
      </c>
      <c r="V379">
        <f t="shared" si="25"/>
        <v>8</v>
      </c>
      <c r="W379">
        <f t="shared" si="26"/>
        <v>3</v>
      </c>
      <c r="X379">
        <f t="shared" si="27"/>
        <v>2017</v>
      </c>
      <c r="Y379" t="str">
        <f t="shared" si="28"/>
        <v>Aug</v>
      </c>
      <c r="Z379" t="str">
        <f t="shared" si="29"/>
        <v>2017-08</v>
      </c>
    </row>
    <row r="380" spans="1:26"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s="5">
        <v>8.6519999999999992</v>
      </c>
      <c r="S380">
        <v>3</v>
      </c>
      <c r="T380" s="7">
        <v>0.8</v>
      </c>
      <c r="U380" s="5">
        <v>-20.3322</v>
      </c>
      <c r="V380">
        <f t="shared" si="25"/>
        <v>4</v>
      </c>
      <c r="W380">
        <f t="shared" si="26"/>
        <v>2</v>
      </c>
      <c r="X380">
        <f t="shared" si="27"/>
        <v>2015</v>
      </c>
      <c r="Y380" t="str">
        <f t="shared" si="28"/>
        <v>Apr</v>
      </c>
      <c r="Z380" t="str">
        <f t="shared" si="29"/>
        <v>2015-04</v>
      </c>
    </row>
    <row r="381" spans="1:26"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s="5">
        <v>23.832000000000001</v>
      </c>
      <c r="S381">
        <v>3</v>
      </c>
      <c r="T381" s="7">
        <v>0.2</v>
      </c>
      <c r="U381" s="5">
        <v>2.6810999999999998</v>
      </c>
      <c r="V381">
        <f t="shared" si="25"/>
        <v>4</v>
      </c>
      <c r="W381">
        <f t="shared" si="26"/>
        <v>2</v>
      </c>
      <c r="X381">
        <f t="shared" si="27"/>
        <v>2015</v>
      </c>
      <c r="Y381" t="str">
        <f t="shared" si="28"/>
        <v>Apr</v>
      </c>
      <c r="Z381" t="str">
        <f t="shared" si="29"/>
        <v>2015-04</v>
      </c>
    </row>
    <row r="382" spans="1:26"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s="5">
        <v>12.176</v>
      </c>
      <c r="S382">
        <v>4</v>
      </c>
      <c r="T382" s="7">
        <v>0.8</v>
      </c>
      <c r="U382" s="5">
        <v>-18.872800000000002</v>
      </c>
      <c r="V382">
        <f t="shared" si="25"/>
        <v>4</v>
      </c>
      <c r="W382">
        <f t="shared" si="26"/>
        <v>2</v>
      </c>
      <c r="X382">
        <f t="shared" si="27"/>
        <v>2015</v>
      </c>
      <c r="Y382" t="str">
        <f t="shared" si="28"/>
        <v>Apr</v>
      </c>
      <c r="Z382" t="str">
        <f t="shared" si="29"/>
        <v>2015-04</v>
      </c>
    </row>
    <row r="383" spans="1:26"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s="5">
        <v>50.96</v>
      </c>
      <c r="S383">
        <v>7</v>
      </c>
      <c r="T383" s="7">
        <v>0</v>
      </c>
      <c r="U383" s="5">
        <v>25.48</v>
      </c>
      <c r="V383">
        <f t="shared" si="25"/>
        <v>10</v>
      </c>
      <c r="W383">
        <f t="shared" si="26"/>
        <v>4</v>
      </c>
      <c r="X383">
        <f t="shared" si="27"/>
        <v>2016</v>
      </c>
      <c r="Y383" t="str">
        <f t="shared" si="28"/>
        <v>Oct</v>
      </c>
      <c r="Z383" t="str">
        <f t="shared" si="29"/>
        <v>2016-10</v>
      </c>
    </row>
    <row r="384" spans="1:26"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s="5">
        <v>49.536000000000001</v>
      </c>
      <c r="S384">
        <v>3</v>
      </c>
      <c r="T384" s="7">
        <v>0.2</v>
      </c>
      <c r="U384" s="5">
        <v>17.337599999999998</v>
      </c>
      <c r="V384">
        <f t="shared" si="25"/>
        <v>10</v>
      </c>
      <c r="W384">
        <f t="shared" si="26"/>
        <v>4</v>
      </c>
      <c r="X384">
        <f t="shared" si="27"/>
        <v>2016</v>
      </c>
      <c r="Y384" t="str">
        <f t="shared" si="28"/>
        <v>Oct</v>
      </c>
      <c r="Z384" t="str">
        <f t="shared" si="29"/>
        <v>2016-10</v>
      </c>
    </row>
    <row r="385" spans="1:26"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s="5">
        <v>41.9</v>
      </c>
      <c r="S385">
        <v>2</v>
      </c>
      <c r="T385" s="7">
        <v>0</v>
      </c>
      <c r="U385" s="5">
        <v>8.7989999999999995</v>
      </c>
      <c r="V385">
        <f t="shared" si="25"/>
        <v>6</v>
      </c>
      <c r="W385">
        <f t="shared" si="26"/>
        <v>2</v>
      </c>
      <c r="X385">
        <f t="shared" si="27"/>
        <v>2015</v>
      </c>
      <c r="Y385" t="str">
        <f t="shared" si="28"/>
        <v>Jun</v>
      </c>
      <c r="Z385" t="str">
        <f t="shared" si="29"/>
        <v>2015-06</v>
      </c>
    </row>
    <row r="386" spans="1:26"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s="5">
        <v>375.45749999999998</v>
      </c>
      <c r="S386">
        <v>3</v>
      </c>
      <c r="T386" s="7">
        <v>0.45</v>
      </c>
      <c r="U386" s="5">
        <v>-157.0095</v>
      </c>
      <c r="V386">
        <f t="shared" si="25"/>
        <v>11</v>
      </c>
      <c r="W386">
        <f t="shared" si="26"/>
        <v>4</v>
      </c>
      <c r="X386">
        <f t="shared" si="27"/>
        <v>2015</v>
      </c>
      <c r="Y386" t="str">
        <f t="shared" si="28"/>
        <v>Nov</v>
      </c>
      <c r="Z386" t="str">
        <f t="shared" si="29"/>
        <v>2015-11</v>
      </c>
    </row>
    <row r="387" spans="1:26"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s="5">
        <v>83.975999999999999</v>
      </c>
      <c r="S387">
        <v>3</v>
      </c>
      <c r="T387" s="7">
        <v>0.2</v>
      </c>
      <c r="U387" s="5">
        <v>-1.0497000000000001</v>
      </c>
      <c r="V387">
        <f t="shared" ref="V387:V450" si="30">MONTH(C387)</f>
        <v>11</v>
      </c>
      <c r="W387">
        <f t="shared" ref="W387:W450" si="31">ROUNDUP(MONTH(C387)/3,0)</f>
        <v>4</v>
      </c>
      <c r="X387">
        <f t="shared" ref="X387:X450" si="32">YEAR(C387)</f>
        <v>2015</v>
      </c>
      <c r="Y387" t="str">
        <f t="shared" ref="Y387:Y450" si="33">TEXT(C387,"MMM")</f>
        <v>Nov</v>
      </c>
      <c r="Z387" t="str">
        <f t="shared" ref="Z387:Z450" si="34">TEXT(C387,"YYYY-MM")</f>
        <v>2015-11</v>
      </c>
    </row>
    <row r="388" spans="1:26"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s="5">
        <v>482.34</v>
      </c>
      <c r="S388">
        <v>4</v>
      </c>
      <c r="T388" s="7">
        <v>0.7</v>
      </c>
      <c r="U388" s="5">
        <v>-337.63799999999998</v>
      </c>
      <c r="V388">
        <f t="shared" si="30"/>
        <v>12</v>
      </c>
      <c r="W388">
        <f t="shared" si="31"/>
        <v>4</v>
      </c>
      <c r="X388">
        <f t="shared" si="32"/>
        <v>2015</v>
      </c>
      <c r="Y388" t="str">
        <f t="shared" si="33"/>
        <v>Dec</v>
      </c>
      <c r="Z388" t="str">
        <f t="shared" si="34"/>
        <v>2015-12</v>
      </c>
    </row>
    <row r="389" spans="1:26"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s="5">
        <v>2.96</v>
      </c>
      <c r="S389">
        <v>1</v>
      </c>
      <c r="T389" s="7">
        <v>0.2</v>
      </c>
      <c r="U389" s="5">
        <v>0.77700000000000002</v>
      </c>
      <c r="V389">
        <f t="shared" si="30"/>
        <v>12</v>
      </c>
      <c r="W389">
        <f t="shared" si="31"/>
        <v>4</v>
      </c>
      <c r="X389">
        <f t="shared" si="32"/>
        <v>2015</v>
      </c>
      <c r="Y389" t="str">
        <f t="shared" si="33"/>
        <v>Dec</v>
      </c>
      <c r="Z389" t="str">
        <f t="shared" si="34"/>
        <v>2015-12</v>
      </c>
    </row>
    <row r="390" spans="1:26"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s="5">
        <v>2.6240000000000001</v>
      </c>
      <c r="S390">
        <v>1</v>
      </c>
      <c r="T390" s="7">
        <v>0.2</v>
      </c>
      <c r="U390" s="5">
        <v>0.4264</v>
      </c>
      <c r="V390">
        <f t="shared" si="30"/>
        <v>11</v>
      </c>
      <c r="W390">
        <f t="shared" si="31"/>
        <v>4</v>
      </c>
      <c r="X390">
        <f t="shared" si="32"/>
        <v>2014</v>
      </c>
      <c r="Y390" t="str">
        <f t="shared" si="33"/>
        <v>Nov</v>
      </c>
      <c r="Z390" t="str">
        <f t="shared" si="34"/>
        <v>2014-11</v>
      </c>
    </row>
    <row r="391" spans="1:26"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s="5">
        <v>23.36</v>
      </c>
      <c r="S391">
        <v>4</v>
      </c>
      <c r="T391" s="7">
        <v>0.2</v>
      </c>
      <c r="U391" s="5">
        <v>7.8840000000000003</v>
      </c>
      <c r="V391">
        <f t="shared" si="30"/>
        <v>12</v>
      </c>
      <c r="W391">
        <f t="shared" si="31"/>
        <v>4</v>
      </c>
      <c r="X391">
        <f t="shared" si="32"/>
        <v>2017</v>
      </c>
      <c r="Y391" t="str">
        <f t="shared" si="33"/>
        <v>Dec</v>
      </c>
      <c r="Z391" t="str">
        <f t="shared" si="34"/>
        <v>2017-12</v>
      </c>
    </row>
    <row r="392" spans="1:26"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s="5">
        <v>39.979999999999997</v>
      </c>
      <c r="S392">
        <v>2</v>
      </c>
      <c r="T392" s="7">
        <v>0</v>
      </c>
      <c r="U392" s="5">
        <v>13.5932</v>
      </c>
      <c r="V392">
        <f t="shared" si="30"/>
        <v>12</v>
      </c>
      <c r="W392">
        <f t="shared" si="31"/>
        <v>4</v>
      </c>
      <c r="X392">
        <f t="shared" si="32"/>
        <v>2017</v>
      </c>
      <c r="Y392" t="str">
        <f t="shared" si="33"/>
        <v>Dec</v>
      </c>
      <c r="Z392" t="str">
        <f t="shared" si="34"/>
        <v>2017-12</v>
      </c>
    </row>
    <row r="393" spans="1:26"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s="5">
        <v>246.38399999999999</v>
      </c>
      <c r="S393">
        <v>2</v>
      </c>
      <c r="T393" s="7">
        <v>0.2</v>
      </c>
      <c r="U393" s="5">
        <v>27.7182</v>
      </c>
      <c r="V393">
        <f t="shared" si="30"/>
        <v>9</v>
      </c>
      <c r="W393">
        <f t="shared" si="31"/>
        <v>3</v>
      </c>
      <c r="X393">
        <f t="shared" si="32"/>
        <v>2014</v>
      </c>
      <c r="Y393" t="str">
        <f t="shared" si="33"/>
        <v>Sep</v>
      </c>
      <c r="Z393" t="str">
        <f t="shared" si="34"/>
        <v>2014-09</v>
      </c>
    </row>
    <row r="394" spans="1:26"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s="5">
        <v>1799.97</v>
      </c>
      <c r="S394">
        <v>3</v>
      </c>
      <c r="T394" s="7">
        <v>0</v>
      </c>
      <c r="U394" s="5">
        <v>701.98829999999998</v>
      </c>
      <c r="V394">
        <f t="shared" si="30"/>
        <v>9</v>
      </c>
      <c r="W394">
        <f t="shared" si="31"/>
        <v>3</v>
      </c>
      <c r="X394">
        <f t="shared" si="32"/>
        <v>2014</v>
      </c>
      <c r="Y394" t="str">
        <f t="shared" si="33"/>
        <v>Sep</v>
      </c>
      <c r="Z394" t="str">
        <f t="shared" si="34"/>
        <v>2014-09</v>
      </c>
    </row>
    <row r="395" spans="1:26"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s="5">
        <v>12.462</v>
      </c>
      <c r="S395">
        <v>3</v>
      </c>
      <c r="T395" s="7">
        <v>0.8</v>
      </c>
      <c r="U395" s="5">
        <v>-20.5623</v>
      </c>
      <c r="V395">
        <f t="shared" si="30"/>
        <v>6</v>
      </c>
      <c r="W395">
        <f t="shared" si="31"/>
        <v>2</v>
      </c>
      <c r="X395">
        <f t="shared" si="32"/>
        <v>2014</v>
      </c>
      <c r="Y395" t="str">
        <f t="shared" si="33"/>
        <v>Jun</v>
      </c>
      <c r="Z395" t="str">
        <f t="shared" si="34"/>
        <v>2014-06</v>
      </c>
    </row>
    <row r="396" spans="1:26"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s="5">
        <v>75.792000000000002</v>
      </c>
      <c r="S396">
        <v>3</v>
      </c>
      <c r="T396" s="7">
        <v>0.2</v>
      </c>
      <c r="U396" s="5">
        <v>25.579799999999999</v>
      </c>
      <c r="V396">
        <f t="shared" si="30"/>
        <v>6</v>
      </c>
      <c r="W396">
        <f t="shared" si="31"/>
        <v>2</v>
      </c>
      <c r="X396">
        <f t="shared" si="32"/>
        <v>2017</v>
      </c>
      <c r="Y396" t="str">
        <f t="shared" si="33"/>
        <v>Jun</v>
      </c>
      <c r="Z396" t="str">
        <f t="shared" si="34"/>
        <v>2017-06</v>
      </c>
    </row>
    <row r="397" spans="1:26"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s="5">
        <v>49.96</v>
      </c>
      <c r="S397">
        <v>2</v>
      </c>
      <c r="T397" s="7">
        <v>0</v>
      </c>
      <c r="U397" s="5">
        <v>9.4923999999999999</v>
      </c>
      <c r="V397">
        <f t="shared" si="30"/>
        <v>10</v>
      </c>
      <c r="W397">
        <f t="shared" si="31"/>
        <v>4</v>
      </c>
      <c r="X397">
        <f t="shared" si="32"/>
        <v>2017</v>
      </c>
      <c r="Y397" t="str">
        <f t="shared" si="33"/>
        <v>Oct</v>
      </c>
      <c r="Z397" t="str">
        <f t="shared" si="34"/>
        <v>2017-10</v>
      </c>
    </row>
    <row r="398" spans="1:26"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s="5">
        <v>12.96</v>
      </c>
      <c r="S398">
        <v>2</v>
      </c>
      <c r="T398" s="7">
        <v>0</v>
      </c>
      <c r="U398" s="5">
        <v>6.2207999999999997</v>
      </c>
      <c r="V398">
        <f t="shared" si="30"/>
        <v>10</v>
      </c>
      <c r="W398">
        <f t="shared" si="31"/>
        <v>4</v>
      </c>
      <c r="X398">
        <f t="shared" si="32"/>
        <v>2017</v>
      </c>
      <c r="Y398" t="str">
        <f t="shared" si="33"/>
        <v>Oct</v>
      </c>
      <c r="Z398" t="str">
        <f t="shared" si="34"/>
        <v>2017-10</v>
      </c>
    </row>
    <row r="399" spans="1:26"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s="5">
        <v>70.12</v>
      </c>
      <c r="S399">
        <v>4</v>
      </c>
      <c r="T399" s="7">
        <v>0</v>
      </c>
      <c r="U399" s="5">
        <v>21.036000000000001</v>
      </c>
      <c r="V399">
        <f t="shared" si="30"/>
        <v>10</v>
      </c>
      <c r="W399">
        <f t="shared" si="31"/>
        <v>4</v>
      </c>
      <c r="X399">
        <f t="shared" si="32"/>
        <v>2015</v>
      </c>
      <c r="Y399" t="str">
        <f t="shared" si="33"/>
        <v>Oct</v>
      </c>
      <c r="Z399" t="str">
        <f t="shared" si="34"/>
        <v>2015-10</v>
      </c>
    </row>
    <row r="400" spans="1:26"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s="5">
        <v>35.951999999999998</v>
      </c>
      <c r="S400">
        <v>3</v>
      </c>
      <c r="T400" s="7">
        <v>0.2</v>
      </c>
      <c r="U400" s="5">
        <v>3.5952000000000002</v>
      </c>
      <c r="V400">
        <f t="shared" si="30"/>
        <v>9</v>
      </c>
      <c r="W400">
        <f t="shared" si="31"/>
        <v>3</v>
      </c>
      <c r="X400">
        <f t="shared" si="32"/>
        <v>2016</v>
      </c>
      <c r="Y400" t="str">
        <f t="shared" si="33"/>
        <v>Sep</v>
      </c>
      <c r="Z400" t="str">
        <f t="shared" si="34"/>
        <v>2016-09</v>
      </c>
    </row>
    <row r="401" spans="1:26"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s="5">
        <v>2396.2656000000002</v>
      </c>
      <c r="S401">
        <v>4</v>
      </c>
      <c r="T401" s="7">
        <v>0.32</v>
      </c>
      <c r="U401" s="5">
        <v>-317.15280000000001</v>
      </c>
      <c r="V401">
        <f t="shared" si="30"/>
        <v>9</v>
      </c>
      <c r="W401">
        <f t="shared" si="31"/>
        <v>3</v>
      </c>
      <c r="X401">
        <f t="shared" si="32"/>
        <v>2016</v>
      </c>
      <c r="Y401" t="str">
        <f t="shared" si="33"/>
        <v>Sep</v>
      </c>
      <c r="Z401" t="str">
        <f t="shared" si="34"/>
        <v>2016-09</v>
      </c>
    </row>
    <row r="402" spans="1:26"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s="5">
        <v>131.136</v>
      </c>
      <c r="S402">
        <v>4</v>
      </c>
      <c r="T402" s="7">
        <v>0.2</v>
      </c>
      <c r="U402" s="5">
        <v>-32.783999999999999</v>
      </c>
      <c r="V402">
        <f t="shared" si="30"/>
        <v>9</v>
      </c>
      <c r="W402">
        <f t="shared" si="31"/>
        <v>3</v>
      </c>
      <c r="X402">
        <f t="shared" si="32"/>
        <v>2016</v>
      </c>
      <c r="Y402" t="str">
        <f t="shared" si="33"/>
        <v>Sep</v>
      </c>
      <c r="Z402" t="str">
        <f t="shared" si="34"/>
        <v>2016-09</v>
      </c>
    </row>
    <row r="403" spans="1:26"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s="5">
        <v>57.584000000000003</v>
      </c>
      <c r="S403">
        <v>2</v>
      </c>
      <c r="T403" s="7">
        <v>0.2</v>
      </c>
      <c r="U403" s="5">
        <v>0.7198</v>
      </c>
      <c r="V403">
        <f t="shared" si="30"/>
        <v>9</v>
      </c>
      <c r="W403">
        <f t="shared" si="31"/>
        <v>3</v>
      </c>
      <c r="X403">
        <f t="shared" si="32"/>
        <v>2016</v>
      </c>
      <c r="Y403" t="str">
        <f t="shared" si="33"/>
        <v>Sep</v>
      </c>
      <c r="Z403" t="str">
        <f t="shared" si="34"/>
        <v>2016-09</v>
      </c>
    </row>
    <row r="404" spans="1:26"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s="5">
        <v>9.5679999999999996</v>
      </c>
      <c r="S404">
        <v>2</v>
      </c>
      <c r="T404" s="7">
        <v>0.2</v>
      </c>
      <c r="U404" s="5">
        <v>3.4683999999999999</v>
      </c>
      <c r="V404">
        <f t="shared" si="30"/>
        <v>12</v>
      </c>
      <c r="W404">
        <f t="shared" si="31"/>
        <v>4</v>
      </c>
      <c r="X404">
        <f t="shared" si="32"/>
        <v>2014</v>
      </c>
      <c r="Y404" t="str">
        <f t="shared" si="33"/>
        <v>Dec</v>
      </c>
      <c r="Z404" t="str">
        <f t="shared" si="34"/>
        <v>2014-12</v>
      </c>
    </row>
    <row r="405" spans="1:26"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s="5">
        <v>39.072000000000003</v>
      </c>
      <c r="S405">
        <v>6</v>
      </c>
      <c r="T405" s="7">
        <v>0.2</v>
      </c>
      <c r="U405" s="5">
        <v>9.7680000000000007</v>
      </c>
      <c r="V405">
        <f t="shared" si="30"/>
        <v>4</v>
      </c>
      <c r="W405">
        <f t="shared" si="31"/>
        <v>2</v>
      </c>
      <c r="X405">
        <f t="shared" si="32"/>
        <v>2014</v>
      </c>
      <c r="Y405" t="str">
        <f t="shared" si="33"/>
        <v>Apr</v>
      </c>
      <c r="Z405" t="str">
        <f t="shared" si="34"/>
        <v>2014-04</v>
      </c>
    </row>
    <row r="406" spans="1:26"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s="5">
        <v>35.909999999999997</v>
      </c>
      <c r="S406">
        <v>3</v>
      </c>
      <c r="T406" s="7">
        <v>0</v>
      </c>
      <c r="U406" s="5">
        <v>9.6957000000000004</v>
      </c>
      <c r="V406">
        <f t="shared" si="30"/>
        <v>12</v>
      </c>
      <c r="W406">
        <f t="shared" si="31"/>
        <v>4</v>
      </c>
      <c r="X406">
        <f t="shared" si="32"/>
        <v>2017</v>
      </c>
      <c r="Y406" t="str">
        <f t="shared" si="33"/>
        <v>Dec</v>
      </c>
      <c r="Z406" t="str">
        <f t="shared" si="34"/>
        <v>2017-12</v>
      </c>
    </row>
    <row r="407" spans="1:26"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s="5">
        <v>179.95</v>
      </c>
      <c r="S407">
        <v>5</v>
      </c>
      <c r="T407" s="7">
        <v>0</v>
      </c>
      <c r="U407" s="5">
        <v>37.789499999999997</v>
      </c>
      <c r="V407">
        <f t="shared" si="30"/>
        <v>12</v>
      </c>
      <c r="W407">
        <f t="shared" si="31"/>
        <v>4</v>
      </c>
      <c r="X407">
        <f t="shared" si="32"/>
        <v>2017</v>
      </c>
      <c r="Y407" t="str">
        <f t="shared" si="33"/>
        <v>Dec</v>
      </c>
      <c r="Z407" t="str">
        <f t="shared" si="34"/>
        <v>2017-12</v>
      </c>
    </row>
    <row r="408" spans="1:26"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s="5">
        <v>1199.9760000000001</v>
      </c>
      <c r="S408">
        <v>3</v>
      </c>
      <c r="T408" s="7">
        <v>0.2</v>
      </c>
      <c r="U408" s="5">
        <v>434.99130000000002</v>
      </c>
      <c r="V408">
        <f t="shared" si="30"/>
        <v>12</v>
      </c>
      <c r="W408">
        <f t="shared" si="31"/>
        <v>4</v>
      </c>
      <c r="X408">
        <f t="shared" si="32"/>
        <v>2017</v>
      </c>
      <c r="Y408" t="str">
        <f t="shared" si="33"/>
        <v>Dec</v>
      </c>
      <c r="Z408" t="str">
        <f t="shared" si="34"/>
        <v>2017-12</v>
      </c>
    </row>
    <row r="409" spans="1:26"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s="5">
        <v>27.15</v>
      </c>
      <c r="S409">
        <v>5</v>
      </c>
      <c r="T409" s="7">
        <v>0</v>
      </c>
      <c r="U409" s="5">
        <v>13.3035</v>
      </c>
      <c r="V409">
        <f t="shared" si="30"/>
        <v>12</v>
      </c>
      <c r="W409">
        <f t="shared" si="31"/>
        <v>4</v>
      </c>
      <c r="X409">
        <f t="shared" si="32"/>
        <v>2017</v>
      </c>
      <c r="Y409" t="str">
        <f t="shared" si="33"/>
        <v>Dec</v>
      </c>
      <c r="Z409" t="str">
        <f t="shared" si="34"/>
        <v>2017-12</v>
      </c>
    </row>
    <row r="410" spans="1:26"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s="5">
        <v>1004.024</v>
      </c>
      <c r="S410">
        <v>7</v>
      </c>
      <c r="T410" s="7">
        <v>0.2</v>
      </c>
      <c r="U410" s="5">
        <v>-112.95269999999999</v>
      </c>
      <c r="V410">
        <f t="shared" si="30"/>
        <v>12</v>
      </c>
      <c r="W410">
        <f t="shared" si="31"/>
        <v>4</v>
      </c>
      <c r="X410">
        <f t="shared" si="32"/>
        <v>2017</v>
      </c>
      <c r="Y410" t="str">
        <f t="shared" si="33"/>
        <v>Dec</v>
      </c>
      <c r="Z410" t="str">
        <f t="shared" si="34"/>
        <v>2017-12</v>
      </c>
    </row>
    <row r="411" spans="1:26"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s="5">
        <v>9.68</v>
      </c>
      <c r="S411">
        <v>1</v>
      </c>
      <c r="T411" s="7">
        <v>0</v>
      </c>
      <c r="U411" s="5">
        <v>4.6463999999999999</v>
      </c>
      <c r="V411">
        <f t="shared" si="30"/>
        <v>12</v>
      </c>
      <c r="W411">
        <f t="shared" si="31"/>
        <v>4</v>
      </c>
      <c r="X411">
        <f t="shared" si="32"/>
        <v>2017</v>
      </c>
      <c r="Y411" t="str">
        <f t="shared" si="33"/>
        <v>Dec</v>
      </c>
      <c r="Z411" t="str">
        <f t="shared" si="34"/>
        <v>2017-12</v>
      </c>
    </row>
    <row r="412" spans="1:26"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s="5">
        <v>28.35</v>
      </c>
      <c r="S412">
        <v>9</v>
      </c>
      <c r="T412" s="7">
        <v>0</v>
      </c>
      <c r="U412" s="5">
        <v>13.608000000000001</v>
      </c>
      <c r="V412">
        <f t="shared" si="30"/>
        <v>12</v>
      </c>
      <c r="W412">
        <f t="shared" si="31"/>
        <v>4</v>
      </c>
      <c r="X412">
        <f t="shared" si="32"/>
        <v>2017</v>
      </c>
      <c r="Y412" t="str">
        <f t="shared" si="33"/>
        <v>Dec</v>
      </c>
      <c r="Z412" t="str">
        <f t="shared" si="34"/>
        <v>2017-12</v>
      </c>
    </row>
    <row r="413" spans="1:26"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s="5">
        <v>55.98</v>
      </c>
      <c r="S413">
        <v>1</v>
      </c>
      <c r="T413" s="7">
        <v>0</v>
      </c>
      <c r="U413" s="5">
        <v>27.430199999999999</v>
      </c>
      <c r="V413">
        <f t="shared" si="30"/>
        <v>12</v>
      </c>
      <c r="W413">
        <f t="shared" si="31"/>
        <v>4</v>
      </c>
      <c r="X413">
        <f t="shared" si="32"/>
        <v>2017</v>
      </c>
      <c r="Y413" t="str">
        <f t="shared" si="33"/>
        <v>Dec</v>
      </c>
      <c r="Z413" t="str">
        <f t="shared" si="34"/>
        <v>2017-12</v>
      </c>
    </row>
    <row r="414" spans="1:26"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s="5">
        <v>1336.829</v>
      </c>
      <c r="S414">
        <v>13</v>
      </c>
      <c r="T414" s="7">
        <v>0.15</v>
      </c>
      <c r="U414" s="5">
        <v>31.454799999999999</v>
      </c>
      <c r="V414">
        <f t="shared" si="30"/>
        <v>12</v>
      </c>
      <c r="W414">
        <f t="shared" si="31"/>
        <v>4</v>
      </c>
      <c r="X414">
        <f t="shared" si="32"/>
        <v>2017</v>
      </c>
      <c r="Y414" t="str">
        <f t="shared" si="33"/>
        <v>Dec</v>
      </c>
      <c r="Z414" t="str">
        <f t="shared" si="34"/>
        <v>2017-12</v>
      </c>
    </row>
    <row r="415" spans="1:26"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s="5">
        <v>113.568</v>
      </c>
      <c r="S415">
        <v>2</v>
      </c>
      <c r="T415" s="7">
        <v>0.2</v>
      </c>
      <c r="U415" s="5">
        <v>-18.454799999999999</v>
      </c>
      <c r="V415">
        <f t="shared" si="30"/>
        <v>12</v>
      </c>
      <c r="W415">
        <f t="shared" si="31"/>
        <v>4</v>
      </c>
      <c r="X415">
        <f t="shared" si="32"/>
        <v>2017</v>
      </c>
      <c r="Y415" t="str">
        <f t="shared" si="33"/>
        <v>Dec</v>
      </c>
      <c r="Z415" t="str">
        <f t="shared" si="34"/>
        <v>2017-12</v>
      </c>
    </row>
    <row r="416" spans="1:26"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s="5">
        <v>139.86000000000001</v>
      </c>
      <c r="S416">
        <v>7</v>
      </c>
      <c r="T416" s="7">
        <v>0</v>
      </c>
      <c r="U416" s="5">
        <v>65.734200000000001</v>
      </c>
      <c r="V416">
        <f t="shared" si="30"/>
        <v>11</v>
      </c>
      <c r="W416">
        <f t="shared" si="31"/>
        <v>4</v>
      </c>
      <c r="X416">
        <f t="shared" si="32"/>
        <v>2017</v>
      </c>
      <c r="Y416" t="str">
        <f t="shared" si="33"/>
        <v>Nov</v>
      </c>
      <c r="Z416" t="str">
        <f t="shared" si="34"/>
        <v>2017-11</v>
      </c>
    </row>
    <row r="417" spans="1:26"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s="5">
        <v>307.13600000000002</v>
      </c>
      <c r="S417">
        <v>4</v>
      </c>
      <c r="T417" s="7">
        <v>0.2</v>
      </c>
      <c r="U417" s="5">
        <v>26.874400000000001</v>
      </c>
      <c r="V417">
        <f t="shared" si="30"/>
        <v>11</v>
      </c>
      <c r="W417">
        <f t="shared" si="31"/>
        <v>4</v>
      </c>
      <c r="X417">
        <f t="shared" si="32"/>
        <v>2017</v>
      </c>
      <c r="Y417" t="str">
        <f t="shared" si="33"/>
        <v>Nov</v>
      </c>
      <c r="Z417" t="str">
        <f t="shared" si="34"/>
        <v>2017-11</v>
      </c>
    </row>
    <row r="418" spans="1:26"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s="5">
        <v>95.92</v>
      </c>
      <c r="S418">
        <v>8</v>
      </c>
      <c r="T418" s="7">
        <v>0</v>
      </c>
      <c r="U418" s="5">
        <v>25.898399999999999</v>
      </c>
      <c r="V418">
        <f t="shared" si="30"/>
        <v>6</v>
      </c>
      <c r="W418">
        <f t="shared" si="31"/>
        <v>2</v>
      </c>
      <c r="X418">
        <f t="shared" si="32"/>
        <v>2017</v>
      </c>
      <c r="Y418" t="str">
        <f t="shared" si="33"/>
        <v>Jun</v>
      </c>
      <c r="Z418" t="str">
        <f t="shared" si="34"/>
        <v>2017-06</v>
      </c>
    </row>
    <row r="419" spans="1:26"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s="5">
        <v>383.8</v>
      </c>
      <c r="S419">
        <v>5</v>
      </c>
      <c r="T419" s="7">
        <v>0.2</v>
      </c>
      <c r="U419" s="5">
        <v>38.380000000000003</v>
      </c>
      <c r="V419">
        <f t="shared" si="30"/>
        <v>4</v>
      </c>
      <c r="W419">
        <f t="shared" si="31"/>
        <v>2</v>
      </c>
      <c r="X419">
        <f t="shared" si="32"/>
        <v>2016</v>
      </c>
      <c r="Y419" t="str">
        <f t="shared" si="33"/>
        <v>Apr</v>
      </c>
      <c r="Z419" t="str">
        <f t="shared" si="34"/>
        <v>2016-04</v>
      </c>
    </row>
    <row r="420" spans="1:26"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s="5">
        <v>5.78</v>
      </c>
      <c r="S420">
        <v>1</v>
      </c>
      <c r="T420" s="7">
        <v>0</v>
      </c>
      <c r="U420" s="5">
        <v>2.8321999999999998</v>
      </c>
      <c r="V420">
        <f t="shared" si="30"/>
        <v>11</v>
      </c>
      <c r="W420">
        <f t="shared" si="31"/>
        <v>4</v>
      </c>
      <c r="X420">
        <f t="shared" si="32"/>
        <v>2017</v>
      </c>
      <c r="Y420" t="str">
        <f t="shared" si="33"/>
        <v>Nov</v>
      </c>
      <c r="Z420" t="str">
        <f t="shared" si="34"/>
        <v>2017-11</v>
      </c>
    </row>
    <row r="421" spans="1:26"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s="5">
        <v>9.32</v>
      </c>
      <c r="S421">
        <v>4</v>
      </c>
      <c r="T421" s="7">
        <v>0</v>
      </c>
      <c r="U421" s="5">
        <v>2.7027999999999999</v>
      </c>
      <c r="V421">
        <f t="shared" si="30"/>
        <v>3</v>
      </c>
      <c r="W421">
        <f t="shared" si="31"/>
        <v>1</v>
      </c>
      <c r="X421">
        <f t="shared" si="32"/>
        <v>2017</v>
      </c>
      <c r="Y421" t="str">
        <f t="shared" si="33"/>
        <v>Mar</v>
      </c>
      <c r="Z421" t="str">
        <f t="shared" si="34"/>
        <v>2017-03</v>
      </c>
    </row>
    <row r="422" spans="1:26"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s="5">
        <v>15.25</v>
      </c>
      <c r="S422">
        <v>1</v>
      </c>
      <c r="T422" s="7">
        <v>0</v>
      </c>
      <c r="U422" s="5">
        <v>7.0149999999999997</v>
      </c>
      <c r="V422">
        <f t="shared" si="30"/>
        <v>3</v>
      </c>
      <c r="W422">
        <f t="shared" si="31"/>
        <v>1</v>
      </c>
      <c r="X422">
        <f t="shared" si="32"/>
        <v>2017</v>
      </c>
      <c r="Y422" t="str">
        <f t="shared" si="33"/>
        <v>Mar</v>
      </c>
      <c r="Z422" t="str">
        <f t="shared" si="34"/>
        <v>2017-03</v>
      </c>
    </row>
    <row r="423" spans="1:26"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s="5">
        <v>196.75200000000001</v>
      </c>
      <c r="S423">
        <v>6</v>
      </c>
      <c r="T423" s="7">
        <v>0.2</v>
      </c>
      <c r="U423" s="5">
        <v>56.566200000000002</v>
      </c>
      <c r="V423">
        <f t="shared" si="30"/>
        <v>6</v>
      </c>
      <c r="W423">
        <f t="shared" si="31"/>
        <v>2</v>
      </c>
      <c r="X423">
        <f t="shared" si="32"/>
        <v>2014</v>
      </c>
      <c r="Y423" t="str">
        <f t="shared" si="33"/>
        <v>Jun</v>
      </c>
      <c r="Z423" t="str">
        <f t="shared" si="34"/>
        <v>2014-06</v>
      </c>
    </row>
    <row r="424" spans="1:26"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s="5">
        <v>56.56</v>
      </c>
      <c r="S424">
        <v>4</v>
      </c>
      <c r="T424" s="7">
        <v>0</v>
      </c>
      <c r="U424" s="5">
        <v>14.7056</v>
      </c>
      <c r="V424">
        <f t="shared" si="30"/>
        <v>10</v>
      </c>
      <c r="W424">
        <f t="shared" si="31"/>
        <v>4</v>
      </c>
      <c r="X424">
        <f t="shared" si="32"/>
        <v>2017</v>
      </c>
      <c r="Y424" t="str">
        <f t="shared" si="33"/>
        <v>Oct</v>
      </c>
      <c r="Z424" t="str">
        <f t="shared" si="34"/>
        <v>2017-10</v>
      </c>
    </row>
    <row r="425" spans="1:26"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s="5">
        <v>32.700000000000003</v>
      </c>
      <c r="S425">
        <v>3</v>
      </c>
      <c r="T425" s="7">
        <v>0</v>
      </c>
      <c r="U425" s="5">
        <v>8.5020000000000007</v>
      </c>
      <c r="V425">
        <f t="shared" si="30"/>
        <v>10</v>
      </c>
      <c r="W425">
        <f t="shared" si="31"/>
        <v>4</v>
      </c>
      <c r="X425">
        <f t="shared" si="32"/>
        <v>2017</v>
      </c>
      <c r="Y425" t="str">
        <f t="shared" si="33"/>
        <v>Oct</v>
      </c>
      <c r="Z425" t="str">
        <f t="shared" si="34"/>
        <v>2017-10</v>
      </c>
    </row>
    <row r="426" spans="1:26"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s="5">
        <v>866.4</v>
      </c>
      <c r="S426">
        <v>4</v>
      </c>
      <c r="T426" s="7">
        <v>0</v>
      </c>
      <c r="U426" s="5">
        <v>225.26400000000001</v>
      </c>
      <c r="V426">
        <f t="shared" si="30"/>
        <v>8</v>
      </c>
      <c r="W426">
        <f t="shared" si="31"/>
        <v>3</v>
      </c>
      <c r="X426">
        <f t="shared" si="32"/>
        <v>2017</v>
      </c>
      <c r="Y426" t="str">
        <f t="shared" si="33"/>
        <v>Aug</v>
      </c>
      <c r="Z426" t="str">
        <f t="shared" si="34"/>
        <v>2017-08</v>
      </c>
    </row>
    <row r="427" spans="1:26"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s="5">
        <v>28.4</v>
      </c>
      <c r="S427">
        <v>2</v>
      </c>
      <c r="T427" s="7">
        <v>0</v>
      </c>
      <c r="U427" s="5">
        <v>11.076000000000001</v>
      </c>
      <c r="V427">
        <f t="shared" si="30"/>
        <v>11</v>
      </c>
      <c r="W427">
        <f t="shared" si="31"/>
        <v>4</v>
      </c>
      <c r="X427">
        <f t="shared" si="32"/>
        <v>2017</v>
      </c>
      <c r="Y427" t="str">
        <f t="shared" si="33"/>
        <v>Nov</v>
      </c>
      <c r="Z427" t="str">
        <f t="shared" si="34"/>
        <v>2017-11</v>
      </c>
    </row>
    <row r="428" spans="1:26"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s="5">
        <v>287.92</v>
      </c>
      <c r="S428">
        <v>8</v>
      </c>
      <c r="T428" s="7">
        <v>0</v>
      </c>
      <c r="U428" s="5">
        <v>138.20160000000001</v>
      </c>
      <c r="V428">
        <f t="shared" si="30"/>
        <v>11</v>
      </c>
      <c r="W428">
        <f t="shared" si="31"/>
        <v>4</v>
      </c>
      <c r="X428">
        <f t="shared" si="32"/>
        <v>2017</v>
      </c>
      <c r="Y428" t="str">
        <f t="shared" si="33"/>
        <v>Nov</v>
      </c>
      <c r="Z428" t="str">
        <f t="shared" si="34"/>
        <v>2017-11</v>
      </c>
    </row>
    <row r="429" spans="1:26"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s="5">
        <v>69.989999999999995</v>
      </c>
      <c r="S429">
        <v>1</v>
      </c>
      <c r="T429" s="7">
        <v>0</v>
      </c>
      <c r="U429" s="5">
        <v>30.095700000000001</v>
      </c>
      <c r="V429">
        <f t="shared" si="30"/>
        <v>9</v>
      </c>
      <c r="W429">
        <f t="shared" si="31"/>
        <v>3</v>
      </c>
      <c r="X429">
        <f t="shared" si="32"/>
        <v>2014</v>
      </c>
      <c r="Y429" t="str">
        <f t="shared" si="33"/>
        <v>Sep</v>
      </c>
      <c r="Z429" t="str">
        <f t="shared" si="34"/>
        <v>2014-09</v>
      </c>
    </row>
    <row r="430" spans="1:26"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s="5">
        <v>6.6719999999999997</v>
      </c>
      <c r="S430">
        <v>6</v>
      </c>
      <c r="T430" s="7">
        <v>0.2</v>
      </c>
      <c r="U430" s="5">
        <v>0.50039999999999996</v>
      </c>
      <c r="V430">
        <f t="shared" si="30"/>
        <v>10</v>
      </c>
      <c r="W430">
        <f t="shared" si="31"/>
        <v>4</v>
      </c>
      <c r="X430">
        <f t="shared" si="32"/>
        <v>2017</v>
      </c>
      <c r="Y430" t="str">
        <f t="shared" si="33"/>
        <v>Oct</v>
      </c>
      <c r="Z430" t="str">
        <f t="shared" si="34"/>
        <v>2017-10</v>
      </c>
    </row>
    <row r="431" spans="1:26"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s="5">
        <v>189.58799999999999</v>
      </c>
      <c r="S431">
        <v>2</v>
      </c>
      <c r="T431" s="7">
        <v>0.7</v>
      </c>
      <c r="U431" s="5">
        <v>-145.35079999999999</v>
      </c>
      <c r="V431">
        <f t="shared" si="30"/>
        <v>4</v>
      </c>
      <c r="W431">
        <f t="shared" si="31"/>
        <v>2</v>
      </c>
      <c r="X431">
        <f t="shared" si="32"/>
        <v>2016</v>
      </c>
      <c r="Y431" t="str">
        <f t="shared" si="33"/>
        <v>Apr</v>
      </c>
      <c r="Z431" t="str">
        <f t="shared" si="34"/>
        <v>2016-04</v>
      </c>
    </row>
    <row r="432" spans="1:26"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s="5">
        <v>408.74400000000003</v>
      </c>
      <c r="S432">
        <v>7</v>
      </c>
      <c r="T432" s="7">
        <v>0.2</v>
      </c>
      <c r="U432" s="5">
        <v>76.639499999999998</v>
      </c>
      <c r="V432">
        <f t="shared" si="30"/>
        <v>4</v>
      </c>
      <c r="W432">
        <f t="shared" si="31"/>
        <v>2</v>
      </c>
      <c r="X432">
        <f t="shared" si="32"/>
        <v>2016</v>
      </c>
      <c r="Y432" t="str">
        <f t="shared" si="33"/>
        <v>Apr</v>
      </c>
      <c r="Z432" t="str">
        <f t="shared" si="34"/>
        <v>2016-04</v>
      </c>
    </row>
    <row r="433" spans="1:26"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s="5">
        <v>291.95999999999998</v>
      </c>
      <c r="S433">
        <v>5</v>
      </c>
      <c r="T433" s="7">
        <v>0.2</v>
      </c>
      <c r="U433" s="5">
        <v>54.7425</v>
      </c>
      <c r="V433">
        <f t="shared" si="30"/>
        <v>4</v>
      </c>
      <c r="W433">
        <f t="shared" si="31"/>
        <v>2</v>
      </c>
      <c r="X433">
        <f t="shared" si="32"/>
        <v>2016</v>
      </c>
      <c r="Y433" t="str">
        <f t="shared" si="33"/>
        <v>Apr</v>
      </c>
      <c r="Z433" t="str">
        <f t="shared" si="34"/>
        <v>2016-04</v>
      </c>
    </row>
    <row r="434" spans="1:26"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s="5">
        <v>4.7679999999999998</v>
      </c>
      <c r="S434">
        <v>2</v>
      </c>
      <c r="T434" s="7">
        <v>0.2</v>
      </c>
      <c r="U434" s="5">
        <v>-0.77480000000000004</v>
      </c>
      <c r="V434">
        <f t="shared" si="30"/>
        <v>4</v>
      </c>
      <c r="W434">
        <f t="shared" si="31"/>
        <v>2</v>
      </c>
      <c r="X434">
        <f t="shared" si="32"/>
        <v>2016</v>
      </c>
      <c r="Y434" t="str">
        <f t="shared" si="33"/>
        <v>Apr</v>
      </c>
      <c r="Z434" t="str">
        <f t="shared" si="34"/>
        <v>2016-04</v>
      </c>
    </row>
    <row r="435" spans="1:26"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s="5">
        <v>714.3</v>
      </c>
      <c r="S435">
        <v>5</v>
      </c>
      <c r="T435" s="7">
        <v>0</v>
      </c>
      <c r="U435" s="5">
        <v>207.14699999999999</v>
      </c>
      <c r="V435">
        <f t="shared" si="30"/>
        <v>6</v>
      </c>
      <c r="W435">
        <f t="shared" si="31"/>
        <v>2</v>
      </c>
      <c r="X435">
        <f t="shared" si="32"/>
        <v>2016</v>
      </c>
      <c r="Y435" t="str">
        <f t="shared" si="33"/>
        <v>Jun</v>
      </c>
      <c r="Z435" t="str">
        <f t="shared" si="34"/>
        <v>2016-06</v>
      </c>
    </row>
    <row r="436" spans="1:26"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s="5">
        <v>4.8120000000000003</v>
      </c>
      <c r="S436">
        <v>2</v>
      </c>
      <c r="T436" s="7">
        <v>0.7</v>
      </c>
      <c r="U436" s="5">
        <v>-3.6892</v>
      </c>
      <c r="V436">
        <f t="shared" si="30"/>
        <v>12</v>
      </c>
      <c r="W436">
        <f t="shared" si="31"/>
        <v>4</v>
      </c>
      <c r="X436">
        <f t="shared" si="32"/>
        <v>2014</v>
      </c>
      <c r="Y436" t="str">
        <f t="shared" si="33"/>
        <v>Dec</v>
      </c>
      <c r="Z436" t="str">
        <f t="shared" si="34"/>
        <v>2014-12</v>
      </c>
    </row>
    <row r="437" spans="1:26"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s="5">
        <v>247.8</v>
      </c>
      <c r="S437">
        <v>5</v>
      </c>
      <c r="T437" s="7">
        <v>0.2</v>
      </c>
      <c r="U437" s="5">
        <v>-18.585000000000001</v>
      </c>
      <c r="V437">
        <f t="shared" si="30"/>
        <v>12</v>
      </c>
      <c r="W437">
        <f t="shared" si="31"/>
        <v>4</v>
      </c>
      <c r="X437">
        <f t="shared" si="32"/>
        <v>2014</v>
      </c>
      <c r="Y437" t="str">
        <f t="shared" si="33"/>
        <v>Dec</v>
      </c>
      <c r="Z437" t="str">
        <f t="shared" si="34"/>
        <v>2014-12</v>
      </c>
    </row>
    <row r="438" spans="1:26"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s="5">
        <v>1007.979</v>
      </c>
      <c r="S438">
        <v>3</v>
      </c>
      <c r="T438" s="7">
        <v>0.3</v>
      </c>
      <c r="U438" s="5">
        <v>43.199100000000001</v>
      </c>
      <c r="V438">
        <f t="shared" si="30"/>
        <v>6</v>
      </c>
      <c r="W438">
        <f t="shared" si="31"/>
        <v>2</v>
      </c>
      <c r="X438">
        <f t="shared" si="32"/>
        <v>2016</v>
      </c>
      <c r="Y438" t="str">
        <f t="shared" si="33"/>
        <v>Jun</v>
      </c>
      <c r="Z438" t="str">
        <f t="shared" si="34"/>
        <v>2016-06</v>
      </c>
    </row>
    <row r="439" spans="1:26"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s="5">
        <v>313.488</v>
      </c>
      <c r="S439">
        <v>7</v>
      </c>
      <c r="T439" s="7">
        <v>0.2</v>
      </c>
      <c r="U439" s="5">
        <v>113.63939999999999</v>
      </c>
      <c r="V439">
        <f t="shared" si="30"/>
        <v>6</v>
      </c>
      <c r="W439">
        <f t="shared" si="31"/>
        <v>2</v>
      </c>
      <c r="X439">
        <f t="shared" si="32"/>
        <v>2016</v>
      </c>
      <c r="Y439" t="str">
        <f t="shared" si="33"/>
        <v>Jun</v>
      </c>
      <c r="Z439" t="str">
        <f t="shared" si="34"/>
        <v>2016-06</v>
      </c>
    </row>
    <row r="440" spans="1:26"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s="5">
        <v>31.872</v>
      </c>
      <c r="S440">
        <v>8</v>
      </c>
      <c r="T440" s="7">
        <v>0.2</v>
      </c>
      <c r="U440" s="5">
        <v>11.553599999999999</v>
      </c>
      <c r="V440">
        <f t="shared" si="30"/>
        <v>9</v>
      </c>
      <c r="W440">
        <f t="shared" si="31"/>
        <v>3</v>
      </c>
      <c r="X440">
        <f t="shared" si="32"/>
        <v>2017</v>
      </c>
      <c r="Y440" t="str">
        <f t="shared" si="33"/>
        <v>Sep</v>
      </c>
      <c r="Z440" t="str">
        <f t="shared" si="34"/>
        <v>2017-09</v>
      </c>
    </row>
    <row r="441" spans="1:26"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s="5">
        <v>207.846</v>
      </c>
      <c r="S441">
        <v>3</v>
      </c>
      <c r="T441" s="7">
        <v>0.1</v>
      </c>
      <c r="U441" s="5">
        <v>2.3094000000000001</v>
      </c>
      <c r="V441">
        <f t="shared" si="30"/>
        <v>1</v>
      </c>
      <c r="W441">
        <f t="shared" si="31"/>
        <v>1</v>
      </c>
      <c r="X441">
        <f t="shared" si="32"/>
        <v>2017</v>
      </c>
      <c r="Y441" t="str">
        <f t="shared" si="33"/>
        <v>Jan</v>
      </c>
      <c r="Z441" t="str">
        <f t="shared" si="34"/>
        <v>2017-01</v>
      </c>
    </row>
    <row r="442" spans="1:26"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s="5">
        <v>12.22</v>
      </c>
      <c r="S442">
        <v>1</v>
      </c>
      <c r="T442" s="7">
        <v>0</v>
      </c>
      <c r="U442" s="5">
        <v>3.6659999999999999</v>
      </c>
      <c r="V442">
        <f t="shared" si="30"/>
        <v>9</v>
      </c>
      <c r="W442">
        <f t="shared" si="31"/>
        <v>3</v>
      </c>
      <c r="X442">
        <f t="shared" si="32"/>
        <v>2016</v>
      </c>
      <c r="Y442" t="str">
        <f t="shared" si="33"/>
        <v>Sep</v>
      </c>
      <c r="Z442" t="str">
        <f t="shared" si="34"/>
        <v>2016-09</v>
      </c>
    </row>
    <row r="443" spans="1:26"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s="5">
        <v>194.94</v>
      </c>
      <c r="S443">
        <v>3</v>
      </c>
      <c r="T443" s="7">
        <v>0</v>
      </c>
      <c r="U443" s="5">
        <v>23.392800000000001</v>
      </c>
      <c r="V443">
        <f t="shared" si="30"/>
        <v>9</v>
      </c>
      <c r="W443">
        <f t="shared" si="31"/>
        <v>3</v>
      </c>
      <c r="X443">
        <f t="shared" si="32"/>
        <v>2016</v>
      </c>
      <c r="Y443" t="str">
        <f t="shared" si="33"/>
        <v>Sep</v>
      </c>
      <c r="Z443" t="str">
        <f t="shared" si="34"/>
        <v>2016-09</v>
      </c>
    </row>
    <row r="444" spans="1:26"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s="5">
        <v>70.95</v>
      </c>
      <c r="S444">
        <v>3</v>
      </c>
      <c r="T444" s="7">
        <v>0</v>
      </c>
      <c r="U444" s="5">
        <v>20.575500000000002</v>
      </c>
      <c r="V444">
        <f t="shared" si="30"/>
        <v>9</v>
      </c>
      <c r="W444">
        <f t="shared" si="31"/>
        <v>3</v>
      </c>
      <c r="X444">
        <f t="shared" si="32"/>
        <v>2016</v>
      </c>
      <c r="Y444" t="str">
        <f t="shared" si="33"/>
        <v>Sep</v>
      </c>
      <c r="Z444" t="str">
        <f t="shared" si="34"/>
        <v>2016-09</v>
      </c>
    </row>
    <row r="445" spans="1:26"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s="5">
        <v>91.36</v>
      </c>
      <c r="S445">
        <v>4</v>
      </c>
      <c r="T445" s="7">
        <v>0</v>
      </c>
      <c r="U445" s="5">
        <v>42.025599999999997</v>
      </c>
      <c r="V445">
        <f t="shared" si="30"/>
        <v>9</v>
      </c>
      <c r="W445">
        <f t="shared" si="31"/>
        <v>3</v>
      </c>
      <c r="X445">
        <f t="shared" si="32"/>
        <v>2016</v>
      </c>
      <c r="Y445" t="str">
        <f t="shared" si="33"/>
        <v>Sep</v>
      </c>
      <c r="Z445" t="str">
        <f t="shared" si="34"/>
        <v>2016-09</v>
      </c>
    </row>
    <row r="446" spans="1:26"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s="5">
        <v>242.94</v>
      </c>
      <c r="S446">
        <v>3</v>
      </c>
      <c r="T446" s="7">
        <v>0</v>
      </c>
      <c r="U446" s="5">
        <v>29.152799999999999</v>
      </c>
      <c r="V446">
        <f t="shared" si="30"/>
        <v>9</v>
      </c>
      <c r="W446">
        <f t="shared" si="31"/>
        <v>3</v>
      </c>
      <c r="X446">
        <f t="shared" si="32"/>
        <v>2016</v>
      </c>
      <c r="Y446" t="str">
        <f t="shared" si="33"/>
        <v>Sep</v>
      </c>
      <c r="Z446" t="str">
        <f t="shared" si="34"/>
        <v>2016-09</v>
      </c>
    </row>
    <row r="447" spans="1:26"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s="5">
        <v>22.05</v>
      </c>
      <c r="S447">
        <v>7</v>
      </c>
      <c r="T447" s="7">
        <v>0</v>
      </c>
      <c r="U447" s="5">
        <v>10.584</v>
      </c>
      <c r="V447">
        <f t="shared" si="30"/>
        <v>9</v>
      </c>
      <c r="W447">
        <f t="shared" si="31"/>
        <v>3</v>
      </c>
      <c r="X447">
        <f t="shared" si="32"/>
        <v>2016</v>
      </c>
      <c r="Y447" t="str">
        <f t="shared" si="33"/>
        <v>Sep</v>
      </c>
      <c r="Z447" t="str">
        <f t="shared" si="34"/>
        <v>2016-09</v>
      </c>
    </row>
    <row r="448" spans="1:26"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s="5">
        <v>2.91</v>
      </c>
      <c r="S448">
        <v>1</v>
      </c>
      <c r="T448" s="7">
        <v>0</v>
      </c>
      <c r="U448" s="5">
        <v>1.3676999999999999</v>
      </c>
      <c r="V448">
        <f t="shared" si="30"/>
        <v>3</v>
      </c>
      <c r="W448">
        <f t="shared" si="31"/>
        <v>1</v>
      </c>
      <c r="X448">
        <f t="shared" si="32"/>
        <v>2017</v>
      </c>
      <c r="Y448" t="str">
        <f t="shared" si="33"/>
        <v>Mar</v>
      </c>
      <c r="Z448" t="str">
        <f t="shared" si="34"/>
        <v>2017-03</v>
      </c>
    </row>
    <row r="449" spans="1:26"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s="5">
        <v>59.52</v>
      </c>
      <c r="S449">
        <v>3</v>
      </c>
      <c r="T449" s="7">
        <v>0</v>
      </c>
      <c r="U449" s="5">
        <v>15.475199999999999</v>
      </c>
      <c r="V449">
        <f t="shared" si="30"/>
        <v>4</v>
      </c>
      <c r="W449">
        <f t="shared" si="31"/>
        <v>2</v>
      </c>
      <c r="X449">
        <f t="shared" si="32"/>
        <v>2016</v>
      </c>
      <c r="Y449" t="str">
        <f t="shared" si="33"/>
        <v>Apr</v>
      </c>
      <c r="Z449" t="str">
        <f t="shared" si="34"/>
        <v>2016-04</v>
      </c>
    </row>
    <row r="450" spans="1:26"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s="5">
        <v>161.94</v>
      </c>
      <c r="S450">
        <v>3</v>
      </c>
      <c r="T450" s="7">
        <v>0</v>
      </c>
      <c r="U450" s="5">
        <v>9.7164000000000001</v>
      </c>
      <c r="V450">
        <f t="shared" si="30"/>
        <v>4</v>
      </c>
      <c r="W450">
        <f t="shared" si="31"/>
        <v>2</v>
      </c>
      <c r="X450">
        <f t="shared" si="32"/>
        <v>2016</v>
      </c>
      <c r="Y450" t="str">
        <f t="shared" si="33"/>
        <v>Apr</v>
      </c>
      <c r="Z450" t="str">
        <f t="shared" si="34"/>
        <v>2016-04</v>
      </c>
    </row>
    <row r="451" spans="1:26"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s="5">
        <v>263.88</v>
      </c>
      <c r="S451">
        <v>6</v>
      </c>
      <c r="T451" s="7">
        <v>0</v>
      </c>
      <c r="U451" s="5">
        <v>71.247600000000006</v>
      </c>
      <c r="V451">
        <f t="shared" ref="V451:V514" si="35">MONTH(C451)</f>
        <v>4</v>
      </c>
      <c r="W451">
        <f t="shared" ref="W451:W514" si="36">ROUNDUP(MONTH(C451)/3,0)</f>
        <v>2</v>
      </c>
      <c r="X451">
        <f t="shared" ref="X451:X514" si="37">YEAR(C451)</f>
        <v>2016</v>
      </c>
      <c r="Y451" t="str">
        <f t="shared" ref="Y451:Y514" si="38">TEXT(C451,"MMM")</f>
        <v>Apr</v>
      </c>
      <c r="Z451" t="str">
        <f t="shared" ref="Z451:Z514" si="39">TEXT(C451,"YYYY-MM")</f>
        <v>2016-04</v>
      </c>
    </row>
    <row r="452" spans="1:26"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s="5">
        <v>30.48</v>
      </c>
      <c r="S452">
        <v>3</v>
      </c>
      <c r="T452" s="7">
        <v>0</v>
      </c>
      <c r="U452" s="5">
        <v>7.9248000000000003</v>
      </c>
      <c r="V452">
        <f t="shared" si="35"/>
        <v>4</v>
      </c>
      <c r="W452">
        <f t="shared" si="36"/>
        <v>2</v>
      </c>
      <c r="X452">
        <f t="shared" si="37"/>
        <v>2016</v>
      </c>
      <c r="Y452" t="str">
        <f t="shared" si="38"/>
        <v>Apr</v>
      </c>
      <c r="Z452" t="str">
        <f t="shared" si="39"/>
        <v>2016-04</v>
      </c>
    </row>
    <row r="453" spans="1:26"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s="5">
        <v>9.84</v>
      </c>
      <c r="S453">
        <v>3</v>
      </c>
      <c r="T453" s="7">
        <v>0</v>
      </c>
      <c r="U453" s="5">
        <v>2.8536000000000001</v>
      </c>
      <c r="V453">
        <f t="shared" si="35"/>
        <v>4</v>
      </c>
      <c r="W453">
        <f t="shared" si="36"/>
        <v>2</v>
      </c>
      <c r="X453">
        <f t="shared" si="37"/>
        <v>2016</v>
      </c>
      <c r="Y453" t="str">
        <f t="shared" si="38"/>
        <v>Apr</v>
      </c>
      <c r="Z453" t="str">
        <f t="shared" si="39"/>
        <v>2016-04</v>
      </c>
    </row>
    <row r="454" spans="1:26"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s="5">
        <v>35.119999999999997</v>
      </c>
      <c r="S454">
        <v>4</v>
      </c>
      <c r="T454" s="7">
        <v>0</v>
      </c>
      <c r="U454" s="5">
        <v>9.1311999999999998</v>
      </c>
      <c r="V454">
        <f t="shared" si="35"/>
        <v>4</v>
      </c>
      <c r="W454">
        <f t="shared" si="36"/>
        <v>2</v>
      </c>
      <c r="X454">
        <f t="shared" si="37"/>
        <v>2016</v>
      </c>
      <c r="Y454" t="str">
        <f t="shared" si="38"/>
        <v>Apr</v>
      </c>
      <c r="Z454" t="str">
        <f t="shared" si="39"/>
        <v>2016-04</v>
      </c>
    </row>
    <row r="455" spans="1:26"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s="5">
        <v>284.36399999999998</v>
      </c>
      <c r="S455">
        <v>2</v>
      </c>
      <c r="T455" s="7">
        <v>0.4</v>
      </c>
      <c r="U455" s="5">
        <v>-75.830399999999997</v>
      </c>
      <c r="V455">
        <f t="shared" si="35"/>
        <v>10</v>
      </c>
      <c r="W455">
        <f t="shared" si="36"/>
        <v>4</v>
      </c>
      <c r="X455">
        <f t="shared" si="37"/>
        <v>2017</v>
      </c>
      <c r="Y455" t="str">
        <f t="shared" si="38"/>
        <v>Oct</v>
      </c>
      <c r="Z455" t="str">
        <f t="shared" si="39"/>
        <v>2017-10</v>
      </c>
    </row>
    <row r="456" spans="1:26"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s="5">
        <v>665.40800000000002</v>
      </c>
      <c r="S456">
        <v>2</v>
      </c>
      <c r="T456" s="7">
        <v>0.2</v>
      </c>
      <c r="U456" s="5">
        <v>66.540800000000004</v>
      </c>
      <c r="V456">
        <f t="shared" si="35"/>
        <v>10</v>
      </c>
      <c r="W456">
        <f t="shared" si="36"/>
        <v>4</v>
      </c>
      <c r="X456">
        <f t="shared" si="37"/>
        <v>2017</v>
      </c>
      <c r="Y456" t="str">
        <f t="shared" si="38"/>
        <v>Oct</v>
      </c>
      <c r="Z456" t="str">
        <f t="shared" si="39"/>
        <v>2017-10</v>
      </c>
    </row>
    <row r="457" spans="1:26"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s="5">
        <v>63.88</v>
      </c>
      <c r="S457">
        <v>4</v>
      </c>
      <c r="T457" s="7">
        <v>0</v>
      </c>
      <c r="U457" s="5">
        <v>24.9132</v>
      </c>
      <c r="V457">
        <f t="shared" si="35"/>
        <v>12</v>
      </c>
      <c r="W457">
        <f t="shared" si="36"/>
        <v>4</v>
      </c>
      <c r="X457">
        <f t="shared" si="37"/>
        <v>2016</v>
      </c>
      <c r="Y457" t="str">
        <f t="shared" si="38"/>
        <v>Dec</v>
      </c>
      <c r="Z457" t="str">
        <f t="shared" si="39"/>
        <v>2016-12</v>
      </c>
    </row>
    <row r="458" spans="1:26"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s="5">
        <v>129.56800000000001</v>
      </c>
      <c r="S458">
        <v>2</v>
      </c>
      <c r="T458" s="7">
        <v>0.2</v>
      </c>
      <c r="U458" s="5">
        <v>-24.294</v>
      </c>
      <c r="V458">
        <f t="shared" si="35"/>
        <v>2</v>
      </c>
      <c r="W458">
        <f t="shared" si="36"/>
        <v>1</v>
      </c>
      <c r="X458">
        <f t="shared" si="37"/>
        <v>2014</v>
      </c>
      <c r="Y458" t="str">
        <f t="shared" si="38"/>
        <v>Feb</v>
      </c>
      <c r="Z458" t="str">
        <f t="shared" si="39"/>
        <v>2014-02</v>
      </c>
    </row>
    <row r="459" spans="1:26"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s="5">
        <v>747.55799999999999</v>
      </c>
      <c r="S459">
        <v>3</v>
      </c>
      <c r="T459" s="7">
        <v>0.3</v>
      </c>
      <c r="U459" s="5">
        <v>-96.114599999999996</v>
      </c>
      <c r="V459">
        <f t="shared" si="35"/>
        <v>9</v>
      </c>
      <c r="W459">
        <f t="shared" si="36"/>
        <v>3</v>
      </c>
      <c r="X459">
        <f t="shared" si="37"/>
        <v>2016</v>
      </c>
      <c r="Y459" t="str">
        <f t="shared" si="38"/>
        <v>Sep</v>
      </c>
      <c r="Z459" t="str">
        <f t="shared" si="39"/>
        <v>2016-09</v>
      </c>
    </row>
    <row r="460" spans="1:26"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s="5">
        <v>8.9280000000000008</v>
      </c>
      <c r="S460">
        <v>2</v>
      </c>
      <c r="T460" s="7">
        <v>0.2</v>
      </c>
      <c r="U460" s="5">
        <v>3.3479999999999999</v>
      </c>
      <c r="V460">
        <f t="shared" si="35"/>
        <v>9</v>
      </c>
      <c r="W460">
        <f t="shared" si="36"/>
        <v>3</v>
      </c>
      <c r="X460">
        <f t="shared" si="37"/>
        <v>2016</v>
      </c>
      <c r="Y460" t="str">
        <f t="shared" si="38"/>
        <v>Sep</v>
      </c>
      <c r="Z460" t="str">
        <f t="shared" si="39"/>
        <v>2016-09</v>
      </c>
    </row>
    <row r="461" spans="1:26"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s="5">
        <v>103.92</v>
      </c>
      <c r="S461">
        <v>4</v>
      </c>
      <c r="T461" s="7">
        <v>0</v>
      </c>
      <c r="U461" s="5">
        <v>36.372</v>
      </c>
      <c r="V461">
        <f t="shared" si="35"/>
        <v>12</v>
      </c>
      <c r="W461">
        <f t="shared" si="36"/>
        <v>4</v>
      </c>
      <c r="X461">
        <f t="shared" si="37"/>
        <v>2015</v>
      </c>
      <c r="Y461" t="str">
        <f t="shared" si="38"/>
        <v>Dec</v>
      </c>
      <c r="Z461" t="str">
        <f t="shared" si="39"/>
        <v>2015-12</v>
      </c>
    </row>
    <row r="462" spans="1:26"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s="5">
        <v>899.91</v>
      </c>
      <c r="S462">
        <v>9</v>
      </c>
      <c r="T462" s="7">
        <v>0</v>
      </c>
      <c r="U462" s="5">
        <v>377.9622</v>
      </c>
      <c r="V462">
        <f t="shared" si="35"/>
        <v>12</v>
      </c>
      <c r="W462">
        <f t="shared" si="36"/>
        <v>4</v>
      </c>
      <c r="X462">
        <f t="shared" si="37"/>
        <v>2015</v>
      </c>
      <c r="Y462" t="str">
        <f t="shared" si="38"/>
        <v>Dec</v>
      </c>
      <c r="Z462" t="str">
        <f t="shared" si="39"/>
        <v>2015-12</v>
      </c>
    </row>
    <row r="463" spans="1:26"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s="5">
        <v>51.311999999999998</v>
      </c>
      <c r="S463">
        <v>3</v>
      </c>
      <c r="T463" s="7">
        <v>0.2</v>
      </c>
      <c r="U463" s="5">
        <v>18.6006</v>
      </c>
      <c r="V463">
        <f t="shared" si="35"/>
        <v>12</v>
      </c>
      <c r="W463">
        <f t="shared" si="36"/>
        <v>4</v>
      </c>
      <c r="X463">
        <f t="shared" si="37"/>
        <v>2015</v>
      </c>
      <c r="Y463" t="str">
        <f t="shared" si="38"/>
        <v>Dec</v>
      </c>
      <c r="Z463" t="str">
        <f t="shared" si="39"/>
        <v>2015-12</v>
      </c>
    </row>
    <row r="464" spans="1:26"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s="5">
        <v>23.56</v>
      </c>
      <c r="S464">
        <v>5</v>
      </c>
      <c r="T464" s="7">
        <v>0.2</v>
      </c>
      <c r="U464" s="5">
        <v>7.0679999999999996</v>
      </c>
      <c r="V464">
        <f t="shared" si="35"/>
        <v>4</v>
      </c>
      <c r="W464">
        <f t="shared" si="36"/>
        <v>2</v>
      </c>
      <c r="X464">
        <f t="shared" si="37"/>
        <v>2016</v>
      </c>
      <c r="Y464" t="str">
        <f t="shared" si="38"/>
        <v>Apr</v>
      </c>
      <c r="Z464" t="str">
        <f t="shared" si="39"/>
        <v>2016-04</v>
      </c>
    </row>
    <row r="465" spans="1:26"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s="5">
        <v>1272.6300000000001</v>
      </c>
      <c r="S465">
        <v>6</v>
      </c>
      <c r="T465" s="7">
        <v>0.5</v>
      </c>
      <c r="U465" s="5">
        <v>-814.48320000000001</v>
      </c>
      <c r="V465">
        <f t="shared" si="35"/>
        <v>4</v>
      </c>
      <c r="W465">
        <f t="shared" si="36"/>
        <v>2</v>
      </c>
      <c r="X465">
        <f t="shared" si="37"/>
        <v>2016</v>
      </c>
      <c r="Y465" t="str">
        <f t="shared" si="38"/>
        <v>Apr</v>
      </c>
      <c r="Z465" t="str">
        <f t="shared" si="39"/>
        <v>2016-04</v>
      </c>
    </row>
    <row r="466" spans="1:26"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s="5">
        <v>28.484999999999999</v>
      </c>
      <c r="S466">
        <v>5</v>
      </c>
      <c r="T466" s="7">
        <v>0.7</v>
      </c>
      <c r="U466" s="5">
        <v>-20.888999999999999</v>
      </c>
      <c r="V466">
        <f t="shared" si="35"/>
        <v>4</v>
      </c>
      <c r="W466">
        <f t="shared" si="36"/>
        <v>2</v>
      </c>
      <c r="X466">
        <f t="shared" si="37"/>
        <v>2016</v>
      </c>
      <c r="Y466" t="str">
        <f t="shared" si="38"/>
        <v>Apr</v>
      </c>
      <c r="Z466" t="str">
        <f t="shared" si="39"/>
        <v>2016-04</v>
      </c>
    </row>
    <row r="467" spans="1:26"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s="5">
        <v>185.376</v>
      </c>
      <c r="S467">
        <v>2</v>
      </c>
      <c r="T467" s="7">
        <v>0.2</v>
      </c>
      <c r="U467" s="5">
        <v>-34.758000000000003</v>
      </c>
      <c r="V467">
        <f t="shared" si="35"/>
        <v>4</v>
      </c>
      <c r="W467">
        <f t="shared" si="36"/>
        <v>2</v>
      </c>
      <c r="X467">
        <f t="shared" si="37"/>
        <v>2016</v>
      </c>
      <c r="Y467" t="str">
        <f t="shared" si="38"/>
        <v>Apr</v>
      </c>
      <c r="Z467" t="str">
        <f t="shared" si="39"/>
        <v>2016-04</v>
      </c>
    </row>
    <row r="468" spans="1:26"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s="5">
        <v>78.272000000000006</v>
      </c>
      <c r="S468">
        <v>2</v>
      </c>
      <c r="T468" s="7">
        <v>0.2</v>
      </c>
      <c r="U468" s="5">
        <v>5.8704000000000001</v>
      </c>
      <c r="V468">
        <f t="shared" si="35"/>
        <v>4</v>
      </c>
      <c r="W468">
        <f t="shared" si="36"/>
        <v>2</v>
      </c>
      <c r="X468">
        <f t="shared" si="37"/>
        <v>2016</v>
      </c>
      <c r="Y468" t="str">
        <f t="shared" si="38"/>
        <v>Apr</v>
      </c>
      <c r="Z468" t="str">
        <f t="shared" si="39"/>
        <v>2016-04</v>
      </c>
    </row>
    <row r="469" spans="1:26"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s="5">
        <v>254.744</v>
      </c>
      <c r="S469">
        <v>7</v>
      </c>
      <c r="T469" s="7">
        <v>0.6</v>
      </c>
      <c r="U469" s="5">
        <v>-312.06139999999999</v>
      </c>
      <c r="V469">
        <f t="shared" si="35"/>
        <v>1</v>
      </c>
      <c r="W469">
        <f t="shared" si="36"/>
        <v>1</v>
      </c>
      <c r="X469">
        <f t="shared" si="37"/>
        <v>2015</v>
      </c>
      <c r="Y469" t="str">
        <f t="shared" si="38"/>
        <v>Jan</v>
      </c>
      <c r="Z469" t="str">
        <f t="shared" si="39"/>
        <v>2015-01</v>
      </c>
    </row>
    <row r="470" spans="1:26"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s="5">
        <v>205.33279999999999</v>
      </c>
      <c r="S470">
        <v>2</v>
      </c>
      <c r="T470" s="7">
        <v>0.32</v>
      </c>
      <c r="U470" s="5">
        <v>-36.235199999999999</v>
      </c>
      <c r="V470">
        <f t="shared" si="35"/>
        <v>3</v>
      </c>
      <c r="W470">
        <f t="shared" si="36"/>
        <v>1</v>
      </c>
      <c r="X470">
        <f t="shared" si="37"/>
        <v>2017</v>
      </c>
      <c r="Y470" t="str">
        <f t="shared" si="38"/>
        <v>Mar</v>
      </c>
      <c r="Z470" t="str">
        <f t="shared" si="39"/>
        <v>2017-03</v>
      </c>
    </row>
    <row r="471" spans="1:26"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s="5">
        <v>4.7880000000000003</v>
      </c>
      <c r="S471">
        <v>3</v>
      </c>
      <c r="T471" s="7">
        <v>0.8</v>
      </c>
      <c r="U471" s="5">
        <v>-7.9001999999999999</v>
      </c>
      <c r="V471">
        <f t="shared" si="35"/>
        <v>12</v>
      </c>
      <c r="W471">
        <f t="shared" si="36"/>
        <v>4</v>
      </c>
      <c r="X471">
        <f t="shared" si="37"/>
        <v>2016</v>
      </c>
      <c r="Y471" t="str">
        <f t="shared" si="38"/>
        <v>Dec</v>
      </c>
      <c r="Z471" t="str">
        <f t="shared" si="39"/>
        <v>2016-12</v>
      </c>
    </row>
    <row r="472" spans="1:26"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s="5">
        <v>55.48</v>
      </c>
      <c r="S472">
        <v>1</v>
      </c>
      <c r="T472" s="7">
        <v>0</v>
      </c>
      <c r="U472" s="5">
        <v>26.630400000000002</v>
      </c>
      <c r="V472">
        <f t="shared" si="35"/>
        <v>12</v>
      </c>
      <c r="W472">
        <f t="shared" si="36"/>
        <v>4</v>
      </c>
      <c r="X472">
        <f t="shared" si="37"/>
        <v>2015</v>
      </c>
      <c r="Y472" t="str">
        <f t="shared" si="38"/>
        <v>Dec</v>
      </c>
      <c r="Z472" t="str">
        <f t="shared" si="39"/>
        <v>2015-12</v>
      </c>
    </row>
    <row r="473" spans="1:26"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s="5">
        <v>340.92</v>
      </c>
      <c r="S473">
        <v>3</v>
      </c>
      <c r="T473" s="7">
        <v>0</v>
      </c>
      <c r="U473" s="5">
        <v>3.4091999999999998</v>
      </c>
      <c r="V473">
        <f t="shared" si="35"/>
        <v>11</v>
      </c>
      <c r="W473">
        <f t="shared" si="36"/>
        <v>4</v>
      </c>
      <c r="X473">
        <f t="shared" si="37"/>
        <v>2014</v>
      </c>
      <c r="Y473" t="str">
        <f t="shared" si="38"/>
        <v>Nov</v>
      </c>
      <c r="Z473" t="str">
        <f t="shared" si="39"/>
        <v>2014-11</v>
      </c>
    </row>
    <row r="474" spans="1:26"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s="5">
        <v>222.666</v>
      </c>
      <c r="S474">
        <v>2</v>
      </c>
      <c r="T474" s="7">
        <v>0.15</v>
      </c>
      <c r="U474" s="5">
        <v>10.478400000000001</v>
      </c>
      <c r="V474">
        <f t="shared" si="35"/>
        <v>11</v>
      </c>
      <c r="W474">
        <f t="shared" si="36"/>
        <v>4</v>
      </c>
      <c r="X474">
        <f t="shared" si="37"/>
        <v>2014</v>
      </c>
      <c r="Y474" t="str">
        <f t="shared" si="38"/>
        <v>Nov</v>
      </c>
      <c r="Z474" t="str">
        <f t="shared" si="39"/>
        <v>2014-11</v>
      </c>
    </row>
    <row r="475" spans="1:26"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s="5">
        <v>703.96799999999996</v>
      </c>
      <c r="S475">
        <v>4</v>
      </c>
      <c r="T475" s="7">
        <v>0.2</v>
      </c>
      <c r="U475" s="5">
        <v>87.995999999999995</v>
      </c>
      <c r="V475">
        <f t="shared" si="35"/>
        <v>11</v>
      </c>
      <c r="W475">
        <f t="shared" si="36"/>
        <v>4</v>
      </c>
      <c r="X475">
        <f t="shared" si="37"/>
        <v>2014</v>
      </c>
      <c r="Y475" t="str">
        <f t="shared" si="38"/>
        <v>Nov</v>
      </c>
      <c r="Z475" t="str">
        <f t="shared" si="39"/>
        <v>2014-11</v>
      </c>
    </row>
    <row r="476" spans="1:26"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s="5">
        <v>92.52</v>
      </c>
      <c r="S476">
        <v>6</v>
      </c>
      <c r="T476" s="7">
        <v>0</v>
      </c>
      <c r="U476" s="5">
        <v>24.980399999999999</v>
      </c>
      <c r="V476">
        <f t="shared" si="35"/>
        <v>11</v>
      </c>
      <c r="W476">
        <f t="shared" si="36"/>
        <v>4</v>
      </c>
      <c r="X476">
        <f t="shared" si="37"/>
        <v>2014</v>
      </c>
      <c r="Y476" t="str">
        <f t="shared" si="38"/>
        <v>Nov</v>
      </c>
      <c r="Z476" t="str">
        <f t="shared" si="39"/>
        <v>2014-11</v>
      </c>
    </row>
    <row r="477" spans="1:26"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s="5">
        <v>62.65</v>
      </c>
      <c r="S477">
        <v>7</v>
      </c>
      <c r="T477" s="7">
        <v>0</v>
      </c>
      <c r="U477" s="5">
        <v>28.818999999999999</v>
      </c>
      <c r="V477">
        <f t="shared" si="35"/>
        <v>11</v>
      </c>
      <c r="W477">
        <f t="shared" si="36"/>
        <v>4</v>
      </c>
      <c r="X477">
        <f t="shared" si="37"/>
        <v>2014</v>
      </c>
      <c r="Y477" t="str">
        <f t="shared" si="38"/>
        <v>Nov</v>
      </c>
      <c r="Z477" t="str">
        <f t="shared" si="39"/>
        <v>2014-11</v>
      </c>
    </row>
    <row r="478" spans="1:26"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s="5">
        <v>94.85</v>
      </c>
      <c r="S478">
        <v>5</v>
      </c>
      <c r="T478" s="7">
        <v>0</v>
      </c>
      <c r="U478" s="5">
        <v>45.527999999999999</v>
      </c>
      <c r="V478">
        <f t="shared" si="35"/>
        <v>11</v>
      </c>
      <c r="W478">
        <f t="shared" si="36"/>
        <v>4</v>
      </c>
      <c r="X478">
        <f t="shared" si="37"/>
        <v>2014</v>
      </c>
      <c r="Y478" t="str">
        <f t="shared" si="38"/>
        <v>Nov</v>
      </c>
      <c r="Z478" t="str">
        <f t="shared" si="39"/>
        <v>2014-11</v>
      </c>
    </row>
    <row r="479" spans="1:26"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s="5">
        <v>95.76</v>
      </c>
      <c r="S479">
        <v>6</v>
      </c>
      <c r="T479" s="7">
        <v>0.2</v>
      </c>
      <c r="U479" s="5">
        <v>7.1820000000000004</v>
      </c>
      <c r="V479">
        <f t="shared" si="35"/>
        <v>7</v>
      </c>
      <c r="W479">
        <f t="shared" si="36"/>
        <v>3</v>
      </c>
      <c r="X479">
        <f t="shared" si="37"/>
        <v>2016</v>
      </c>
      <c r="Y479" t="str">
        <f t="shared" si="38"/>
        <v>Jul</v>
      </c>
      <c r="Z479" t="str">
        <f t="shared" si="39"/>
        <v>2016-07</v>
      </c>
    </row>
    <row r="480" spans="1:26"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s="5">
        <v>40.200000000000003</v>
      </c>
      <c r="S480">
        <v>3</v>
      </c>
      <c r="T480" s="7">
        <v>0</v>
      </c>
      <c r="U480" s="5">
        <v>19.295999999999999</v>
      </c>
      <c r="V480">
        <f t="shared" si="35"/>
        <v>10</v>
      </c>
      <c r="W480">
        <f t="shared" si="36"/>
        <v>4</v>
      </c>
      <c r="X480">
        <f t="shared" si="37"/>
        <v>2016</v>
      </c>
      <c r="Y480" t="str">
        <f t="shared" si="38"/>
        <v>Oct</v>
      </c>
      <c r="Z480" t="str">
        <f t="shared" si="39"/>
        <v>2016-10</v>
      </c>
    </row>
    <row r="481" spans="1:26"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s="5">
        <v>14.7</v>
      </c>
      <c r="S481">
        <v>5</v>
      </c>
      <c r="T481" s="7">
        <v>0</v>
      </c>
      <c r="U481" s="5">
        <v>6.6150000000000002</v>
      </c>
      <c r="V481">
        <f t="shared" si="35"/>
        <v>6</v>
      </c>
      <c r="W481">
        <f t="shared" si="36"/>
        <v>2</v>
      </c>
      <c r="X481">
        <f t="shared" si="37"/>
        <v>2016</v>
      </c>
      <c r="Y481" t="str">
        <f t="shared" si="38"/>
        <v>Jun</v>
      </c>
      <c r="Z481" t="str">
        <f t="shared" si="39"/>
        <v>2016-06</v>
      </c>
    </row>
    <row r="482" spans="1:26"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s="5">
        <v>704.25</v>
      </c>
      <c r="S482">
        <v>5</v>
      </c>
      <c r="T482" s="7">
        <v>0</v>
      </c>
      <c r="U482" s="5">
        <v>84.51</v>
      </c>
      <c r="V482">
        <f t="shared" si="35"/>
        <v>6</v>
      </c>
      <c r="W482">
        <f t="shared" si="36"/>
        <v>2</v>
      </c>
      <c r="X482">
        <f t="shared" si="37"/>
        <v>2016</v>
      </c>
      <c r="Y482" t="str">
        <f t="shared" si="38"/>
        <v>Jun</v>
      </c>
      <c r="Z482" t="str">
        <f t="shared" si="39"/>
        <v>2016-06</v>
      </c>
    </row>
    <row r="483" spans="1:26"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s="5">
        <v>9.09</v>
      </c>
      <c r="S483">
        <v>3</v>
      </c>
      <c r="T483" s="7">
        <v>0</v>
      </c>
      <c r="U483" s="5">
        <v>1.9089</v>
      </c>
      <c r="V483">
        <f t="shared" si="35"/>
        <v>10</v>
      </c>
      <c r="W483">
        <f t="shared" si="36"/>
        <v>4</v>
      </c>
      <c r="X483">
        <f t="shared" si="37"/>
        <v>2014</v>
      </c>
      <c r="Y483" t="str">
        <f t="shared" si="38"/>
        <v>Oct</v>
      </c>
      <c r="Z483" t="str">
        <f t="shared" si="39"/>
        <v>2014-10</v>
      </c>
    </row>
    <row r="484" spans="1:26"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s="5">
        <v>5.96</v>
      </c>
      <c r="S484">
        <v>2</v>
      </c>
      <c r="T484" s="7">
        <v>0</v>
      </c>
      <c r="U484" s="5">
        <v>1.6688000000000001</v>
      </c>
      <c r="V484">
        <f t="shared" si="35"/>
        <v>7</v>
      </c>
      <c r="W484">
        <f t="shared" si="36"/>
        <v>3</v>
      </c>
      <c r="X484">
        <f t="shared" si="37"/>
        <v>2014</v>
      </c>
      <c r="Y484" t="str">
        <f t="shared" si="38"/>
        <v>Jul</v>
      </c>
      <c r="Z484" t="str">
        <f t="shared" si="39"/>
        <v>2014-07</v>
      </c>
    </row>
    <row r="485" spans="1:26"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s="5">
        <v>159.97999999999999</v>
      </c>
      <c r="S485">
        <v>2</v>
      </c>
      <c r="T485" s="7">
        <v>0</v>
      </c>
      <c r="U485" s="5">
        <v>57.592799999999997</v>
      </c>
      <c r="V485">
        <f t="shared" si="35"/>
        <v>7</v>
      </c>
      <c r="W485">
        <f t="shared" si="36"/>
        <v>3</v>
      </c>
      <c r="X485">
        <f t="shared" si="37"/>
        <v>2014</v>
      </c>
      <c r="Y485" t="str">
        <f t="shared" si="38"/>
        <v>Jul</v>
      </c>
      <c r="Z485" t="str">
        <f t="shared" si="39"/>
        <v>2014-07</v>
      </c>
    </row>
    <row r="486" spans="1:26"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s="5">
        <v>29.6</v>
      </c>
      <c r="S486">
        <v>2</v>
      </c>
      <c r="T486" s="7">
        <v>0</v>
      </c>
      <c r="U486" s="5">
        <v>14.8</v>
      </c>
      <c r="V486">
        <f t="shared" si="35"/>
        <v>6</v>
      </c>
      <c r="W486">
        <f t="shared" si="36"/>
        <v>2</v>
      </c>
      <c r="X486">
        <f t="shared" si="37"/>
        <v>2017</v>
      </c>
      <c r="Y486" t="str">
        <f t="shared" si="38"/>
        <v>Jun</v>
      </c>
      <c r="Z486" t="str">
        <f t="shared" si="39"/>
        <v>2017-06</v>
      </c>
    </row>
    <row r="487" spans="1:26"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s="5">
        <v>514.16499999999996</v>
      </c>
      <c r="S487">
        <v>5</v>
      </c>
      <c r="T487" s="7">
        <v>0.15</v>
      </c>
      <c r="U487" s="5">
        <v>-30.245000000000001</v>
      </c>
      <c r="V487">
        <f t="shared" si="35"/>
        <v>6</v>
      </c>
      <c r="W487">
        <f t="shared" si="36"/>
        <v>2</v>
      </c>
      <c r="X487">
        <f t="shared" si="37"/>
        <v>2017</v>
      </c>
      <c r="Y487" t="str">
        <f t="shared" si="38"/>
        <v>Jun</v>
      </c>
      <c r="Z487" t="str">
        <f t="shared" si="39"/>
        <v>2017-06</v>
      </c>
    </row>
    <row r="488" spans="1:26"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s="5">
        <v>279.95999999999998</v>
      </c>
      <c r="S488">
        <v>5</v>
      </c>
      <c r="T488" s="7">
        <v>0.2</v>
      </c>
      <c r="U488" s="5">
        <v>17.497499999999999</v>
      </c>
      <c r="V488">
        <f t="shared" si="35"/>
        <v>6</v>
      </c>
      <c r="W488">
        <f t="shared" si="36"/>
        <v>2</v>
      </c>
      <c r="X488">
        <f t="shared" si="37"/>
        <v>2017</v>
      </c>
      <c r="Y488" t="str">
        <f t="shared" si="38"/>
        <v>Jun</v>
      </c>
      <c r="Z488" t="str">
        <f t="shared" si="39"/>
        <v>2017-06</v>
      </c>
    </row>
    <row r="489" spans="1:26"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s="5">
        <v>2735.9520000000002</v>
      </c>
      <c r="S489">
        <v>6</v>
      </c>
      <c r="T489" s="7">
        <v>0.2</v>
      </c>
      <c r="U489" s="5">
        <v>341.99400000000003</v>
      </c>
      <c r="V489">
        <f t="shared" si="35"/>
        <v>10</v>
      </c>
      <c r="W489">
        <f t="shared" si="36"/>
        <v>4</v>
      </c>
      <c r="X489">
        <f t="shared" si="37"/>
        <v>2014</v>
      </c>
      <c r="Y489" t="str">
        <f t="shared" si="38"/>
        <v>Oct</v>
      </c>
      <c r="Z489" t="str">
        <f t="shared" si="39"/>
        <v>2014-10</v>
      </c>
    </row>
    <row r="490" spans="1:26"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s="5">
        <v>7.992</v>
      </c>
      <c r="S490">
        <v>1</v>
      </c>
      <c r="T490" s="7">
        <v>0.2</v>
      </c>
      <c r="U490" s="5">
        <v>0.59940000000000004</v>
      </c>
      <c r="V490">
        <f t="shared" si="35"/>
        <v>6</v>
      </c>
      <c r="W490">
        <f t="shared" si="36"/>
        <v>2</v>
      </c>
      <c r="X490">
        <f t="shared" si="37"/>
        <v>2014</v>
      </c>
      <c r="Y490" t="str">
        <f t="shared" si="38"/>
        <v>Jun</v>
      </c>
      <c r="Z490" t="str">
        <f t="shared" si="39"/>
        <v>2014-06</v>
      </c>
    </row>
    <row r="491" spans="1:26"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s="5">
        <v>63.984000000000002</v>
      </c>
      <c r="S491">
        <v>2</v>
      </c>
      <c r="T491" s="7">
        <v>0.2</v>
      </c>
      <c r="U491" s="5">
        <v>10.397399999999999</v>
      </c>
      <c r="V491">
        <f t="shared" si="35"/>
        <v>6</v>
      </c>
      <c r="W491">
        <f t="shared" si="36"/>
        <v>2</v>
      </c>
      <c r="X491">
        <f t="shared" si="37"/>
        <v>2014</v>
      </c>
      <c r="Y491" t="str">
        <f t="shared" si="38"/>
        <v>Jun</v>
      </c>
      <c r="Z491" t="str">
        <f t="shared" si="39"/>
        <v>2014-06</v>
      </c>
    </row>
    <row r="492" spans="1:26"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s="5">
        <v>70.367999999999995</v>
      </c>
      <c r="S492">
        <v>2</v>
      </c>
      <c r="T492" s="7">
        <v>0.2</v>
      </c>
      <c r="U492" s="5">
        <v>6.1571999999999996</v>
      </c>
      <c r="V492">
        <f t="shared" si="35"/>
        <v>6</v>
      </c>
      <c r="W492">
        <f t="shared" si="36"/>
        <v>2</v>
      </c>
      <c r="X492">
        <f t="shared" si="37"/>
        <v>2014</v>
      </c>
      <c r="Y492" t="str">
        <f t="shared" si="38"/>
        <v>Jun</v>
      </c>
      <c r="Z492" t="str">
        <f t="shared" si="39"/>
        <v>2014-06</v>
      </c>
    </row>
    <row r="493" spans="1:26"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s="5">
        <v>449.15</v>
      </c>
      <c r="S493">
        <v>5</v>
      </c>
      <c r="T493" s="7">
        <v>0</v>
      </c>
      <c r="U493" s="5">
        <v>8.9830000000000005</v>
      </c>
      <c r="V493">
        <f t="shared" si="35"/>
        <v>9</v>
      </c>
      <c r="W493">
        <f t="shared" si="36"/>
        <v>3</v>
      </c>
      <c r="X493">
        <f t="shared" si="37"/>
        <v>2014</v>
      </c>
      <c r="Y493" t="str">
        <f t="shared" si="38"/>
        <v>Sep</v>
      </c>
      <c r="Z493" t="str">
        <f t="shared" si="39"/>
        <v>2014-09</v>
      </c>
    </row>
    <row r="494" spans="1:26"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s="5">
        <v>11.07</v>
      </c>
      <c r="S494">
        <v>3</v>
      </c>
      <c r="T494" s="7">
        <v>0</v>
      </c>
      <c r="U494" s="5">
        <v>5.0922000000000001</v>
      </c>
      <c r="V494">
        <f t="shared" si="35"/>
        <v>9</v>
      </c>
      <c r="W494">
        <f t="shared" si="36"/>
        <v>3</v>
      </c>
      <c r="X494">
        <f t="shared" si="37"/>
        <v>2014</v>
      </c>
      <c r="Y494" t="str">
        <f t="shared" si="38"/>
        <v>Sep</v>
      </c>
      <c r="Z494" t="str">
        <f t="shared" si="39"/>
        <v>2014-09</v>
      </c>
    </row>
    <row r="495" spans="1:26"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s="5">
        <v>93.98</v>
      </c>
      <c r="S495">
        <v>2</v>
      </c>
      <c r="T495" s="7">
        <v>0</v>
      </c>
      <c r="U495" s="5">
        <v>13.1572</v>
      </c>
      <c r="V495">
        <f t="shared" si="35"/>
        <v>5</v>
      </c>
      <c r="W495">
        <f t="shared" si="36"/>
        <v>2</v>
      </c>
      <c r="X495">
        <f t="shared" si="37"/>
        <v>2016</v>
      </c>
      <c r="Y495" t="str">
        <f t="shared" si="38"/>
        <v>May</v>
      </c>
      <c r="Z495" t="str">
        <f t="shared" si="39"/>
        <v>2016-05</v>
      </c>
    </row>
    <row r="496" spans="1:26"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s="5">
        <v>189.88200000000001</v>
      </c>
      <c r="S496">
        <v>3</v>
      </c>
      <c r="T496" s="7">
        <v>0.4</v>
      </c>
      <c r="U496" s="5">
        <v>-94.941000000000003</v>
      </c>
      <c r="V496">
        <f t="shared" si="35"/>
        <v>3</v>
      </c>
      <c r="W496">
        <f t="shared" si="36"/>
        <v>1</v>
      </c>
      <c r="X496">
        <f t="shared" si="37"/>
        <v>2016</v>
      </c>
      <c r="Y496" t="str">
        <f t="shared" si="38"/>
        <v>Mar</v>
      </c>
      <c r="Z496" t="str">
        <f t="shared" si="39"/>
        <v>2016-03</v>
      </c>
    </row>
    <row r="497" spans="1:26"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s="5">
        <v>105.42</v>
      </c>
      <c r="S497">
        <v>2</v>
      </c>
      <c r="T497" s="7">
        <v>0</v>
      </c>
      <c r="U497" s="5">
        <v>51.655799999999999</v>
      </c>
      <c r="V497">
        <f t="shared" si="35"/>
        <v>12</v>
      </c>
      <c r="W497">
        <f t="shared" si="36"/>
        <v>4</v>
      </c>
      <c r="X497">
        <f t="shared" si="37"/>
        <v>2015</v>
      </c>
      <c r="Y497" t="str">
        <f t="shared" si="38"/>
        <v>Dec</v>
      </c>
      <c r="Z497" t="str">
        <f t="shared" si="39"/>
        <v>2015-12</v>
      </c>
    </row>
    <row r="498" spans="1:26"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s="5">
        <v>119.616</v>
      </c>
      <c r="S498">
        <v>8</v>
      </c>
      <c r="T498" s="7">
        <v>0.2</v>
      </c>
      <c r="U498" s="5">
        <v>40.370399999999997</v>
      </c>
      <c r="V498">
        <f t="shared" si="35"/>
        <v>7</v>
      </c>
      <c r="W498">
        <f t="shared" si="36"/>
        <v>3</v>
      </c>
      <c r="X498">
        <f t="shared" si="37"/>
        <v>2016</v>
      </c>
      <c r="Y498" t="str">
        <f t="shared" si="38"/>
        <v>Jul</v>
      </c>
      <c r="Z498" t="str">
        <f t="shared" si="39"/>
        <v>2016-07</v>
      </c>
    </row>
    <row r="499" spans="1:26"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s="5">
        <v>255.76</v>
      </c>
      <c r="S499">
        <v>4</v>
      </c>
      <c r="T499" s="7">
        <v>0</v>
      </c>
      <c r="U499" s="5">
        <v>81.843199999999996</v>
      </c>
      <c r="V499">
        <f t="shared" si="35"/>
        <v>7</v>
      </c>
      <c r="W499">
        <f t="shared" si="36"/>
        <v>3</v>
      </c>
      <c r="X499">
        <f t="shared" si="37"/>
        <v>2016</v>
      </c>
      <c r="Y499" t="str">
        <f t="shared" si="38"/>
        <v>Jul</v>
      </c>
      <c r="Z499" t="str">
        <f t="shared" si="39"/>
        <v>2016-07</v>
      </c>
    </row>
    <row r="500" spans="1:26"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s="5">
        <v>241.56800000000001</v>
      </c>
      <c r="S500">
        <v>2</v>
      </c>
      <c r="T500" s="7">
        <v>0.2</v>
      </c>
      <c r="U500" s="5">
        <v>18.117599999999999</v>
      </c>
      <c r="V500">
        <f t="shared" si="35"/>
        <v>7</v>
      </c>
      <c r="W500">
        <f t="shared" si="36"/>
        <v>3</v>
      </c>
      <c r="X500">
        <f t="shared" si="37"/>
        <v>2016</v>
      </c>
      <c r="Y500" t="str">
        <f t="shared" si="38"/>
        <v>Jul</v>
      </c>
      <c r="Z500" t="str">
        <f t="shared" si="39"/>
        <v>2016-07</v>
      </c>
    </row>
    <row r="501" spans="1:26"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s="5">
        <v>69.3</v>
      </c>
      <c r="S501">
        <v>9</v>
      </c>
      <c r="T501" s="7">
        <v>0</v>
      </c>
      <c r="U501" s="5">
        <v>22.869</v>
      </c>
      <c r="V501">
        <f t="shared" si="35"/>
        <v>7</v>
      </c>
      <c r="W501">
        <f t="shared" si="36"/>
        <v>3</v>
      </c>
      <c r="X501">
        <f t="shared" si="37"/>
        <v>2016</v>
      </c>
      <c r="Y501" t="str">
        <f t="shared" si="38"/>
        <v>Jul</v>
      </c>
      <c r="Z501" t="str">
        <f t="shared" si="39"/>
        <v>2016-07</v>
      </c>
    </row>
    <row r="502" spans="1:26"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s="5">
        <v>22.62</v>
      </c>
      <c r="S502">
        <v>2</v>
      </c>
      <c r="T502" s="7">
        <v>0.7</v>
      </c>
      <c r="U502" s="5">
        <v>-15.08</v>
      </c>
      <c r="V502">
        <f t="shared" si="35"/>
        <v>5</v>
      </c>
      <c r="W502">
        <f t="shared" si="36"/>
        <v>2</v>
      </c>
      <c r="X502">
        <f t="shared" si="37"/>
        <v>2016</v>
      </c>
      <c r="Y502" t="str">
        <f t="shared" si="38"/>
        <v>May</v>
      </c>
      <c r="Z502" t="str">
        <f t="shared" si="39"/>
        <v>2016-05</v>
      </c>
    </row>
    <row r="503" spans="1:26"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s="5">
        <v>14.952</v>
      </c>
      <c r="S503">
        <v>2</v>
      </c>
      <c r="T503" s="7">
        <v>0.7</v>
      </c>
      <c r="U503" s="5">
        <v>-11.961600000000001</v>
      </c>
      <c r="V503">
        <f t="shared" si="35"/>
        <v>5</v>
      </c>
      <c r="W503">
        <f t="shared" si="36"/>
        <v>2</v>
      </c>
      <c r="X503">
        <f t="shared" si="37"/>
        <v>2016</v>
      </c>
      <c r="Y503" t="str">
        <f t="shared" si="38"/>
        <v>May</v>
      </c>
      <c r="Z503" t="str">
        <f t="shared" si="39"/>
        <v>2016-05</v>
      </c>
    </row>
    <row r="504" spans="1:26"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s="5">
        <v>801.56799999999998</v>
      </c>
      <c r="S504">
        <v>2</v>
      </c>
      <c r="T504" s="7">
        <v>0.2</v>
      </c>
      <c r="U504" s="5">
        <v>50.097999999999999</v>
      </c>
      <c r="V504">
        <f t="shared" si="35"/>
        <v>5</v>
      </c>
      <c r="W504">
        <f t="shared" si="36"/>
        <v>2</v>
      </c>
      <c r="X504">
        <f t="shared" si="37"/>
        <v>2016</v>
      </c>
      <c r="Y504" t="str">
        <f t="shared" si="38"/>
        <v>May</v>
      </c>
      <c r="Z504" t="str">
        <f t="shared" si="39"/>
        <v>2016-05</v>
      </c>
    </row>
    <row r="505" spans="1:26"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s="5">
        <v>2.3759999999999999</v>
      </c>
      <c r="S505">
        <v>3</v>
      </c>
      <c r="T505" s="7">
        <v>0.7</v>
      </c>
      <c r="U505" s="5">
        <v>-1.9008</v>
      </c>
      <c r="V505">
        <f t="shared" si="35"/>
        <v>5</v>
      </c>
      <c r="W505">
        <f t="shared" si="36"/>
        <v>2</v>
      </c>
      <c r="X505">
        <f t="shared" si="37"/>
        <v>2016</v>
      </c>
      <c r="Y505" t="str">
        <f t="shared" si="38"/>
        <v>May</v>
      </c>
      <c r="Z505" t="str">
        <f t="shared" si="39"/>
        <v>2016-05</v>
      </c>
    </row>
    <row r="506" spans="1:26"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s="5">
        <v>32.792000000000002</v>
      </c>
      <c r="S506">
        <v>1</v>
      </c>
      <c r="T506" s="7">
        <v>0.2</v>
      </c>
      <c r="U506" s="5">
        <v>11.8871</v>
      </c>
      <c r="V506">
        <f t="shared" si="35"/>
        <v>5</v>
      </c>
      <c r="W506">
        <f t="shared" si="36"/>
        <v>2</v>
      </c>
      <c r="X506">
        <f t="shared" si="37"/>
        <v>2016</v>
      </c>
      <c r="Y506" t="str">
        <f t="shared" si="38"/>
        <v>May</v>
      </c>
      <c r="Z506" t="str">
        <f t="shared" si="39"/>
        <v>2016-05</v>
      </c>
    </row>
    <row r="507" spans="1:26"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s="5">
        <v>15.92</v>
      </c>
      <c r="S507">
        <v>5</v>
      </c>
      <c r="T507" s="7">
        <v>0.2</v>
      </c>
      <c r="U507" s="5">
        <v>5.3730000000000002</v>
      </c>
      <c r="V507">
        <f t="shared" si="35"/>
        <v>11</v>
      </c>
      <c r="W507">
        <f t="shared" si="36"/>
        <v>4</v>
      </c>
      <c r="X507">
        <f t="shared" si="37"/>
        <v>2017</v>
      </c>
      <c r="Y507" t="str">
        <f t="shared" si="38"/>
        <v>Nov</v>
      </c>
      <c r="Z507" t="str">
        <f t="shared" si="39"/>
        <v>2017-11</v>
      </c>
    </row>
    <row r="508" spans="1:26"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s="5">
        <v>2.74</v>
      </c>
      <c r="S508">
        <v>1</v>
      </c>
      <c r="T508" s="7">
        <v>0</v>
      </c>
      <c r="U508" s="5">
        <v>0.73980000000000001</v>
      </c>
      <c r="V508">
        <f t="shared" si="35"/>
        <v>3</v>
      </c>
      <c r="W508">
        <f t="shared" si="36"/>
        <v>1</v>
      </c>
      <c r="X508">
        <f t="shared" si="37"/>
        <v>2015</v>
      </c>
      <c r="Y508" t="str">
        <f t="shared" si="38"/>
        <v>Mar</v>
      </c>
      <c r="Z508" t="str">
        <f t="shared" si="39"/>
        <v>2015-03</v>
      </c>
    </row>
    <row r="509" spans="1:26"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s="5">
        <v>8.34</v>
      </c>
      <c r="S509">
        <v>3</v>
      </c>
      <c r="T509" s="7">
        <v>0</v>
      </c>
      <c r="U509" s="5">
        <v>2.1684000000000001</v>
      </c>
      <c r="V509">
        <f t="shared" si="35"/>
        <v>3</v>
      </c>
      <c r="W509">
        <f t="shared" si="36"/>
        <v>1</v>
      </c>
      <c r="X509">
        <f t="shared" si="37"/>
        <v>2015</v>
      </c>
      <c r="Y509" t="str">
        <f t="shared" si="38"/>
        <v>Mar</v>
      </c>
      <c r="Z509" t="str">
        <f t="shared" si="39"/>
        <v>2015-03</v>
      </c>
    </row>
    <row r="510" spans="1:26"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s="5">
        <v>46.74</v>
      </c>
      <c r="S510">
        <v>3</v>
      </c>
      <c r="T510" s="7">
        <v>0</v>
      </c>
      <c r="U510" s="5">
        <v>11.685</v>
      </c>
      <c r="V510">
        <f t="shared" si="35"/>
        <v>3</v>
      </c>
      <c r="W510">
        <f t="shared" si="36"/>
        <v>1</v>
      </c>
      <c r="X510">
        <f t="shared" si="37"/>
        <v>2015</v>
      </c>
      <c r="Y510" t="str">
        <f t="shared" si="38"/>
        <v>Mar</v>
      </c>
      <c r="Z510" t="str">
        <f t="shared" si="39"/>
        <v>2015-03</v>
      </c>
    </row>
    <row r="511" spans="1:26"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s="5">
        <v>6354.95</v>
      </c>
      <c r="S511">
        <v>5</v>
      </c>
      <c r="T511" s="7">
        <v>0</v>
      </c>
      <c r="U511" s="5">
        <v>3177.4749999999999</v>
      </c>
      <c r="V511">
        <f t="shared" si="35"/>
        <v>3</v>
      </c>
      <c r="W511">
        <f t="shared" si="36"/>
        <v>1</v>
      </c>
      <c r="X511">
        <f t="shared" si="37"/>
        <v>2015</v>
      </c>
      <c r="Y511" t="str">
        <f t="shared" si="38"/>
        <v>Mar</v>
      </c>
      <c r="Z511" t="str">
        <f t="shared" si="39"/>
        <v>2015-03</v>
      </c>
    </row>
    <row r="512" spans="1:26"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s="5">
        <v>126.3</v>
      </c>
      <c r="S512">
        <v>3</v>
      </c>
      <c r="T512" s="7">
        <v>0</v>
      </c>
      <c r="U512" s="5">
        <v>40.415999999999997</v>
      </c>
      <c r="V512">
        <f t="shared" si="35"/>
        <v>11</v>
      </c>
      <c r="W512">
        <f t="shared" si="36"/>
        <v>4</v>
      </c>
      <c r="X512">
        <f t="shared" si="37"/>
        <v>2017</v>
      </c>
      <c r="Y512" t="str">
        <f t="shared" si="38"/>
        <v>Nov</v>
      </c>
      <c r="Z512" t="str">
        <f t="shared" si="39"/>
        <v>2017-11</v>
      </c>
    </row>
    <row r="513" spans="1:26"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s="5">
        <v>38.04</v>
      </c>
      <c r="S513">
        <v>2</v>
      </c>
      <c r="T513" s="7">
        <v>0</v>
      </c>
      <c r="U513" s="5">
        <v>12.172800000000001</v>
      </c>
      <c r="V513">
        <f t="shared" si="35"/>
        <v>11</v>
      </c>
      <c r="W513">
        <f t="shared" si="36"/>
        <v>4</v>
      </c>
      <c r="X513">
        <f t="shared" si="37"/>
        <v>2017</v>
      </c>
      <c r="Y513" t="str">
        <f t="shared" si="38"/>
        <v>Nov</v>
      </c>
      <c r="Z513" t="str">
        <f t="shared" si="39"/>
        <v>2017-11</v>
      </c>
    </row>
    <row r="514" spans="1:26"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s="5">
        <v>7.1520000000000001</v>
      </c>
      <c r="S514">
        <v>3</v>
      </c>
      <c r="T514" s="7">
        <v>0.2</v>
      </c>
      <c r="U514" s="5">
        <v>0.71519999999999995</v>
      </c>
      <c r="V514">
        <f t="shared" si="35"/>
        <v>10</v>
      </c>
      <c r="W514">
        <f t="shared" si="36"/>
        <v>4</v>
      </c>
      <c r="X514">
        <f t="shared" si="37"/>
        <v>2016</v>
      </c>
      <c r="Y514" t="str">
        <f t="shared" si="38"/>
        <v>Oct</v>
      </c>
      <c r="Z514" t="str">
        <f t="shared" si="39"/>
        <v>2016-10</v>
      </c>
    </row>
    <row r="515" spans="1:26"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s="5">
        <v>6.63</v>
      </c>
      <c r="S515">
        <v>3</v>
      </c>
      <c r="T515" s="7">
        <v>0</v>
      </c>
      <c r="U515" s="5">
        <v>1.7901</v>
      </c>
      <c r="V515">
        <f t="shared" ref="V515:V578" si="40">MONTH(C515)</f>
        <v>12</v>
      </c>
      <c r="W515">
        <f t="shared" ref="W515:W578" si="41">ROUNDUP(MONTH(C515)/3,0)</f>
        <v>4</v>
      </c>
      <c r="X515">
        <f t="shared" ref="X515:X578" si="42">YEAR(C515)</f>
        <v>2017</v>
      </c>
      <c r="Y515" t="str">
        <f t="shared" ref="Y515:Y578" si="43">TEXT(C515,"MMM")</f>
        <v>Dec</v>
      </c>
      <c r="Z515" t="str">
        <f t="shared" ref="Z515:Z578" si="44">TEXT(C515,"YYYY-MM")</f>
        <v>2017-12</v>
      </c>
    </row>
    <row r="516" spans="1:26"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s="5">
        <v>5.88</v>
      </c>
      <c r="S516">
        <v>2</v>
      </c>
      <c r="T516" s="7">
        <v>0</v>
      </c>
      <c r="U516" s="5">
        <v>1.7052</v>
      </c>
      <c r="V516">
        <f t="shared" si="40"/>
        <v>12</v>
      </c>
      <c r="W516">
        <f t="shared" si="41"/>
        <v>4</v>
      </c>
      <c r="X516">
        <f t="shared" si="42"/>
        <v>2017</v>
      </c>
      <c r="Y516" t="str">
        <f t="shared" si="43"/>
        <v>Dec</v>
      </c>
      <c r="Z516" t="str">
        <f t="shared" si="44"/>
        <v>2017-12</v>
      </c>
    </row>
    <row r="517" spans="1:26"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s="5">
        <v>2999.95</v>
      </c>
      <c r="S517">
        <v>5</v>
      </c>
      <c r="T517" s="7">
        <v>0</v>
      </c>
      <c r="U517" s="5">
        <v>1379.9770000000001</v>
      </c>
      <c r="V517">
        <f t="shared" si="40"/>
        <v>1</v>
      </c>
      <c r="W517">
        <f t="shared" si="41"/>
        <v>1</v>
      </c>
      <c r="X517">
        <f t="shared" si="42"/>
        <v>2017</v>
      </c>
      <c r="Y517" t="str">
        <f t="shared" si="43"/>
        <v>Jan</v>
      </c>
      <c r="Z517" t="str">
        <f t="shared" si="44"/>
        <v>2017-01</v>
      </c>
    </row>
    <row r="518" spans="1:26"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s="5">
        <v>51.45</v>
      </c>
      <c r="S518">
        <v>3</v>
      </c>
      <c r="T518" s="7">
        <v>0</v>
      </c>
      <c r="U518" s="5">
        <v>13.891500000000001</v>
      </c>
      <c r="V518">
        <f t="shared" si="40"/>
        <v>1</v>
      </c>
      <c r="W518">
        <f t="shared" si="41"/>
        <v>1</v>
      </c>
      <c r="X518">
        <f t="shared" si="42"/>
        <v>2017</v>
      </c>
      <c r="Y518" t="str">
        <f t="shared" si="43"/>
        <v>Jan</v>
      </c>
      <c r="Z518" t="str">
        <f t="shared" si="44"/>
        <v>2017-01</v>
      </c>
    </row>
    <row r="519" spans="1:26"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s="5">
        <v>11.96</v>
      </c>
      <c r="S519">
        <v>2</v>
      </c>
      <c r="T519" s="7">
        <v>0</v>
      </c>
      <c r="U519" s="5">
        <v>5.3819999999999997</v>
      </c>
      <c r="V519">
        <f t="shared" si="40"/>
        <v>1</v>
      </c>
      <c r="W519">
        <f t="shared" si="41"/>
        <v>1</v>
      </c>
      <c r="X519">
        <f t="shared" si="42"/>
        <v>2017</v>
      </c>
      <c r="Y519" t="str">
        <f t="shared" si="43"/>
        <v>Jan</v>
      </c>
      <c r="Z519" t="str">
        <f t="shared" si="44"/>
        <v>2017-01</v>
      </c>
    </row>
    <row r="520" spans="1:26"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s="5">
        <v>1126.02</v>
      </c>
      <c r="S520">
        <v>3</v>
      </c>
      <c r="T520" s="7">
        <v>0</v>
      </c>
      <c r="U520" s="5">
        <v>56.301000000000002</v>
      </c>
      <c r="V520">
        <f t="shared" si="40"/>
        <v>1</v>
      </c>
      <c r="W520">
        <f t="shared" si="41"/>
        <v>1</v>
      </c>
      <c r="X520">
        <f t="shared" si="42"/>
        <v>2017</v>
      </c>
      <c r="Y520" t="str">
        <f t="shared" si="43"/>
        <v>Jan</v>
      </c>
      <c r="Z520" t="str">
        <f t="shared" si="44"/>
        <v>2017-01</v>
      </c>
    </row>
    <row r="521" spans="1:26"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s="5">
        <v>18.391999999999999</v>
      </c>
      <c r="S521">
        <v>1</v>
      </c>
      <c r="T521" s="7">
        <v>0.2</v>
      </c>
      <c r="U521" s="5">
        <v>5.2877000000000001</v>
      </c>
      <c r="V521">
        <f t="shared" si="40"/>
        <v>3</v>
      </c>
      <c r="W521">
        <f t="shared" si="41"/>
        <v>1</v>
      </c>
      <c r="X521">
        <f t="shared" si="42"/>
        <v>2015</v>
      </c>
      <c r="Y521" t="str">
        <f t="shared" si="43"/>
        <v>Mar</v>
      </c>
      <c r="Z521" t="str">
        <f t="shared" si="44"/>
        <v>2015-03</v>
      </c>
    </row>
    <row r="522" spans="1:26"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s="5">
        <v>129.56800000000001</v>
      </c>
      <c r="S522">
        <v>2</v>
      </c>
      <c r="T522" s="7">
        <v>0.2</v>
      </c>
      <c r="U522" s="5">
        <v>-25.913599999999999</v>
      </c>
      <c r="V522">
        <f t="shared" si="40"/>
        <v>3</v>
      </c>
      <c r="W522">
        <f t="shared" si="41"/>
        <v>1</v>
      </c>
      <c r="X522">
        <f t="shared" si="42"/>
        <v>2015</v>
      </c>
      <c r="Y522" t="str">
        <f t="shared" si="43"/>
        <v>Mar</v>
      </c>
      <c r="Z522" t="str">
        <f t="shared" si="44"/>
        <v>2015-03</v>
      </c>
    </row>
    <row r="523" spans="1:26"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s="5">
        <v>14.112</v>
      </c>
      <c r="S523">
        <v>9</v>
      </c>
      <c r="T523" s="7">
        <v>0.8</v>
      </c>
      <c r="U523" s="5">
        <v>-21.167999999999999</v>
      </c>
      <c r="V523">
        <f t="shared" si="40"/>
        <v>3</v>
      </c>
      <c r="W523">
        <f t="shared" si="41"/>
        <v>1</v>
      </c>
      <c r="X523">
        <f t="shared" si="42"/>
        <v>2015</v>
      </c>
      <c r="Y523" t="str">
        <f t="shared" si="43"/>
        <v>Mar</v>
      </c>
      <c r="Z523" t="str">
        <f t="shared" si="44"/>
        <v>2015-03</v>
      </c>
    </row>
    <row r="524" spans="1:26"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s="5">
        <v>210.98</v>
      </c>
      <c r="S524">
        <v>2</v>
      </c>
      <c r="T524" s="7">
        <v>0</v>
      </c>
      <c r="U524" s="5">
        <v>21.097999999999999</v>
      </c>
      <c r="V524">
        <f t="shared" si="40"/>
        <v>1</v>
      </c>
      <c r="W524">
        <f t="shared" si="41"/>
        <v>1</v>
      </c>
      <c r="X524">
        <f t="shared" si="42"/>
        <v>2017</v>
      </c>
      <c r="Y524" t="str">
        <f t="shared" si="43"/>
        <v>Jan</v>
      </c>
      <c r="Z524" t="str">
        <f t="shared" si="44"/>
        <v>2017-01</v>
      </c>
    </row>
    <row r="525" spans="1:26"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s="5">
        <v>55.176000000000002</v>
      </c>
      <c r="S525">
        <v>3</v>
      </c>
      <c r="T525" s="7">
        <v>0.2</v>
      </c>
      <c r="U525" s="5">
        <v>-12.4146</v>
      </c>
      <c r="V525">
        <f t="shared" si="40"/>
        <v>5</v>
      </c>
      <c r="W525">
        <f t="shared" si="41"/>
        <v>2</v>
      </c>
      <c r="X525">
        <f t="shared" si="42"/>
        <v>2016</v>
      </c>
      <c r="Y525" t="str">
        <f t="shared" si="43"/>
        <v>May</v>
      </c>
      <c r="Z525" t="str">
        <f t="shared" si="44"/>
        <v>2016-05</v>
      </c>
    </row>
    <row r="526" spans="1:26"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s="5">
        <v>66.260000000000005</v>
      </c>
      <c r="S526">
        <v>2</v>
      </c>
      <c r="T526" s="7">
        <v>0</v>
      </c>
      <c r="U526" s="5">
        <v>27.166599999999999</v>
      </c>
      <c r="V526">
        <f t="shared" si="40"/>
        <v>5</v>
      </c>
      <c r="W526">
        <f t="shared" si="41"/>
        <v>2</v>
      </c>
      <c r="X526">
        <f t="shared" si="42"/>
        <v>2016</v>
      </c>
      <c r="Y526" t="str">
        <f t="shared" si="43"/>
        <v>May</v>
      </c>
      <c r="Z526" t="str">
        <f t="shared" si="44"/>
        <v>2016-05</v>
      </c>
    </row>
    <row r="527" spans="1:26"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s="5">
        <v>22.2</v>
      </c>
      <c r="S527">
        <v>5</v>
      </c>
      <c r="T527" s="7">
        <v>0</v>
      </c>
      <c r="U527" s="5">
        <v>10.433999999999999</v>
      </c>
      <c r="V527">
        <f t="shared" si="40"/>
        <v>12</v>
      </c>
      <c r="W527">
        <f t="shared" si="41"/>
        <v>4</v>
      </c>
      <c r="X527">
        <f t="shared" si="42"/>
        <v>2015</v>
      </c>
      <c r="Y527" t="str">
        <f t="shared" si="43"/>
        <v>Dec</v>
      </c>
      <c r="Z527" t="str">
        <f t="shared" si="44"/>
        <v>2015-12</v>
      </c>
    </row>
    <row r="528" spans="1:26"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s="5">
        <v>683.952</v>
      </c>
      <c r="S528">
        <v>3</v>
      </c>
      <c r="T528" s="7">
        <v>0.2</v>
      </c>
      <c r="U528" s="5">
        <v>42.747</v>
      </c>
      <c r="V528">
        <f t="shared" si="40"/>
        <v>10</v>
      </c>
      <c r="W528">
        <f t="shared" si="41"/>
        <v>4</v>
      </c>
      <c r="X528">
        <f t="shared" si="42"/>
        <v>2017</v>
      </c>
      <c r="Y528" t="str">
        <f t="shared" si="43"/>
        <v>Oct</v>
      </c>
      <c r="Z528" t="str">
        <f t="shared" si="44"/>
        <v>2017-10</v>
      </c>
    </row>
    <row r="529" spans="1:26"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s="5">
        <v>45.695999999999998</v>
      </c>
      <c r="S529">
        <v>3</v>
      </c>
      <c r="T529" s="7">
        <v>0.2</v>
      </c>
      <c r="U529" s="5">
        <v>5.1407999999999996</v>
      </c>
      <c r="V529">
        <f t="shared" si="40"/>
        <v>10</v>
      </c>
      <c r="W529">
        <f t="shared" si="41"/>
        <v>4</v>
      </c>
      <c r="X529">
        <f t="shared" si="42"/>
        <v>2017</v>
      </c>
      <c r="Y529" t="str">
        <f t="shared" si="43"/>
        <v>Oct</v>
      </c>
      <c r="Z529" t="str">
        <f t="shared" si="44"/>
        <v>2017-10</v>
      </c>
    </row>
    <row r="530" spans="1:26"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s="5">
        <v>36.335999999999999</v>
      </c>
      <c r="S530">
        <v>3</v>
      </c>
      <c r="T530" s="7">
        <v>0.2</v>
      </c>
      <c r="U530" s="5">
        <v>-7.2671999999999999</v>
      </c>
      <c r="V530">
        <f t="shared" si="40"/>
        <v>9</v>
      </c>
      <c r="W530">
        <f t="shared" si="41"/>
        <v>3</v>
      </c>
      <c r="X530">
        <f t="shared" si="42"/>
        <v>2015</v>
      </c>
      <c r="Y530" t="str">
        <f t="shared" si="43"/>
        <v>Sep</v>
      </c>
      <c r="Z530" t="str">
        <f t="shared" si="44"/>
        <v>2015-09</v>
      </c>
    </row>
    <row r="531" spans="1:26"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s="5">
        <v>666.24800000000005</v>
      </c>
      <c r="S531">
        <v>1</v>
      </c>
      <c r="T531" s="7">
        <v>0.2</v>
      </c>
      <c r="U531" s="5">
        <v>-149.9058</v>
      </c>
      <c r="V531">
        <f t="shared" si="40"/>
        <v>9</v>
      </c>
      <c r="W531">
        <f t="shared" si="41"/>
        <v>3</v>
      </c>
      <c r="X531">
        <f t="shared" si="42"/>
        <v>2015</v>
      </c>
      <c r="Y531" t="str">
        <f t="shared" si="43"/>
        <v>Sep</v>
      </c>
      <c r="Z531" t="str">
        <f t="shared" si="44"/>
        <v>2015-09</v>
      </c>
    </row>
    <row r="532" spans="1:26"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s="5">
        <v>52.512</v>
      </c>
      <c r="S532">
        <v>6</v>
      </c>
      <c r="T532" s="7">
        <v>0.2</v>
      </c>
      <c r="U532" s="5">
        <v>19.692</v>
      </c>
      <c r="V532">
        <f t="shared" si="40"/>
        <v>9</v>
      </c>
      <c r="W532">
        <f t="shared" si="41"/>
        <v>3</v>
      </c>
      <c r="X532">
        <f t="shared" si="42"/>
        <v>2015</v>
      </c>
      <c r="Y532" t="str">
        <f t="shared" si="43"/>
        <v>Sep</v>
      </c>
      <c r="Z532" t="str">
        <f t="shared" si="44"/>
        <v>2015-09</v>
      </c>
    </row>
    <row r="533" spans="1:26"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s="5">
        <v>190.72</v>
      </c>
      <c r="S533">
        <v>1</v>
      </c>
      <c r="T533" s="7">
        <v>0.2</v>
      </c>
      <c r="U533" s="5">
        <v>11.92</v>
      </c>
      <c r="V533">
        <f t="shared" si="40"/>
        <v>11</v>
      </c>
      <c r="W533">
        <f t="shared" si="41"/>
        <v>4</v>
      </c>
      <c r="X533">
        <f t="shared" si="42"/>
        <v>2015</v>
      </c>
      <c r="Y533" t="str">
        <f t="shared" si="43"/>
        <v>Nov</v>
      </c>
      <c r="Z533" t="str">
        <f t="shared" si="44"/>
        <v>2015-11</v>
      </c>
    </row>
    <row r="534" spans="1:26"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s="5">
        <v>47.94</v>
      </c>
      <c r="S534">
        <v>3</v>
      </c>
      <c r="T534" s="7">
        <v>0</v>
      </c>
      <c r="U534" s="5">
        <v>2.3969999999999998</v>
      </c>
      <c r="V534">
        <f t="shared" si="40"/>
        <v>9</v>
      </c>
      <c r="W534">
        <f t="shared" si="41"/>
        <v>3</v>
      </c>
      <c r="X534">
        <f t="shared" si="42"/>
        <v>2017</v>
      </c>
      <c r="Y534" t="str">
        <f t="shared" si="43"/>
        <v>Sep</v>
      </c>
      <c r="Z534" t="str">
        <f t="shared" si="44"/>
        <v>2017-09</v>
      </c>
    </row>
    <row r="535" spans="1:26"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s="5">
        <v>979.95</v>
      </c>
      <c r="S535">
        <v>5</v>
      </c>
      <c r="T535" s="7">
        <v>0</v>
      </c>
      <c r="U535" s="5">
        <v>274.38600000000002</v>
      </c>
      <c r="V535">
        <f t="shared" si="40"/>
        <v>5</v>
      </c>
      <c r="W535">
        <f t="shared" si="41"/>
        <v>2</v>
      </c>
      <c r="X535">
        <f t="shared" si="42"/>
        <v>2016</v>
      </c>
      <c r="Y535" t="str">
        <f t="shared" si="43"/>
        <v>May</v>
      </c>
      <c r="Z535" t="str">
        <f t="shared" si="44"/>
        <v>2016-05</v>
      </c>
    </row>
    <row r="536" spans="1:26"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s="5">
        <v>22.75</v>
      </c>
      <c r="S536">
        <v>5</v>
      </c>
      <c r="T536" s="7">
        <v>0</v>
      </c>
      <c r="U536" s="5">
        <v>11.375</v>
      </c>
      <c r="V536">
        <f t="shared" si="40"/>
        <v>5</v>
      </c>
      <c r="W536">
        <f t="shared" si="41"/>
        <v>2</v>
      </c>
      <c r="X536">
        <f t="shared" si="42"/>
        <v>2016</v>
      </c>
      <c r="Y536" t="str">
        <f t="shared" si="43"/>
        <v>May</v>
      </c>
      <c r="Z536" t="str">
        <f t="shared" si="44"/>
        <v>2016-05</v>
      </c>
    </row>
    <row r="537" spans="1:26"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s="5">
        <v>16.768000000000001</v>
      </c>
      <c r="S537">
        <v>2</v>
      </c>
      <c r="T537" s="7">
        <v>0.2</v>
      </c>
      <c r="U537" s="5">
        <v>1.4672000000000001</v>
      </c>
      <c r="V537">
        <f t="shared" si="40"/>
        <v>7</v>
      </c>
      <c r="W537">
        <f t="shared" si="41"/>
        <v>3</v>
      </c>
      <c r="X537">
        <f t="shared" si="42"/>
        <v>2016</v>
      </c>
      <c r="Y537" t="str">
        <f t="shared" si="43"/>
        <v>Jul</v>
      </c>
      <c r="Z537" t="str">
        <f t="shared" si="44"/>
        <v>2016-07</v>
      </c>
    </row>
    <row r="538" spans="1:26"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s="5">
        <v>42.616</v>
      </c>
      <c r="S538">
        <v>7</v>
      </c>
      <c r="T538" s="7">
        <v>0.8</v>
      </c>
      <c r="U538" s="5">
        <v>-68.185599999999994</v>
      </c>
      <c r="V538">
        <f t="shared" si="40"/>
        <v>9</v>
      </c>
      <c r="W538">
        <f t="shared" si="41"/>
        <v>3</v>
      </c>
      <c r="X538">
        <f t="shared" si="42"/>
        <v>2017</v>
      </c>
      <c r="Y538" t="str">
        <f t="shared" si="43"/>
        <v>Sep</v>
      </c>
      <c r="Z538" t="str">
        <f t="shared" si="44"/>
        <v>2017-09</v>
      </c>
    </row>
    <row r="539" spans="1:26"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s="5">
        <v>10.752000000000001</v>
      </c>
      <c r="S539">
        <v>4</v>
      </c>
      <c r="T539" s="7">
        <v>0.2</v>
      </c>
      <c r="U539" s="5">
        <v>3.36</v>
      </c>
      <c r="V539">
        <f t="shared" si="40"/>
        <v>12</v>
      </c>
      <c r="W539">
        <f t="shared" si="41"/>
        <v>4</v>
      </c>
      <c r="X539">
        <f t="shared" si="42"/>
        <v>2015</v>
      </c>
      <c r="Y539" t="str">
        <f t="shared" si="43"/>
        <v>Dec</v>
      </c>
      <c r="Z539" t="str">
        <f t="shared" si="44"/>
        <v>2015-12</v>
      </c>
    </row>
    <row r="540" spans="1:26"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s="5">
        <v>152.94</v>
      </c>
      <c r="S540">
        <v>3</v>
      </c>
      <c r="T540" s="7">
        <v>0</v>
      </c>
      <c r="U540" s="5">
        <v>41.293799999999997</v>
      </c>
      <c r="V540">
        <f t="shared" si="40"/>
        <v>12</v>
      </c>
      <c r="W540">
        <f t="shared" si="41"/>
        <v>4</v>
      </c>
      <c r="X540">
        <f t="shared" si="42"/>
        <v>2015</v>
      </c>
      <c r="Y540" t="str">
        <f t="shared" si="43"/>
        <v>Dec</v>
      </c>
      <c r="Z540" t="str">
        <f t="shared" si="44"/>
        <v>2015-12</v>
      </c>
    </row>
    <row r="541" spans="1:26"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s="5">
        <v>283.92</v>
      </c>
      <c r="S541">
        <v>4</v>
      </c>
      <c r="T541" s="7">
        <v>0</v>
      </c>
      <c r="U541" s="5">
        <v>70.98</v>
      </c>
      <c r="V541">
        <f t="shared" si="40"/>
        <v>12</v>
      </c>
      <c r="W541">
        <f t="shared" si="41"/>
        <v>4</v>
      </c>
      <c r="X541">
        <f t="shared" si="42"/>
        <v>2015</v>
      </c>
      <c r="Y541" t="str">
        <f t="shared" si="43"/>
        <v>Dec</v>
      </c>
      <c r="Z541" t="str">
        <f t="shared" si="44"/>
        <v>2015-12</v>
      </c>
    </row>
    <row r="542" spans="1:26"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s="5">
        <v>468.9</v>
      </c>
      <c r="S542">
        <v>6</v>
      </c>
      <c r="T542" s="7">
        <v>0</v>
      </c>
      <c r="U542" s="5">
        <v>206.316</v>
      </c>
      <c r="V542">
        <f t="shared" si="40"/>
        <v>2</v>
      </c>
      <c r="W542">
        <f t="shared" si="41"/>
        <v>1</v>
      </c>
      <c r="X542">
        <f t="shared" si="42"/>
        <v>2014</v>
      </c>
      <c r="Y542" t="str">
        <f t="shared" si="43"/>
        <v>Feb</v>
      </c>
      <c r="Z542" t="str">
        <f t="shared" si="44"/>
        <v>2014-02</v>
      </c>
    </row>
    <row r="543" spans="1:26"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s="5">
        <v>380.86399999999998</v>
      </c>
      <c r="S543">
        <v>8</v>
      </c>
      <c r="T543" s="7">
        <v>0.2</v>
      </c>
      <c r="U543" s="5">
        <v>38.086399999999998</v>
      </c>
      <c r="V543">
        <f t="shared" si="40"/>
        <v>7</v>
      </c>
      <c r="W543">
        <f t="shared" si="41"/>
        <v>3</v>
      </c>
      <c r="X543">
        <f t="shared" si="42"/>
        <v>2016</v>
      </c>
      <c r="Y543" t="str">
        <f t="shared" si="43"/>
        <v>Jul</v>
      </c>
      <c r="Z543" t="str">
        <f t="shared" si="44"/>
        <v>2016-07</v>
      </c>
    </row>
    <row r="544" spans="1:26"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s="5">
        <v>646.77599999999995</v>
      </c>
      <c r="S544">
        <v>9</v>
      </c>
      <c r="T544" s="7">
        <v>0.2</v>
      </c>
      <c r="U544" s="5">
        <v>-145.52459999999999</v>
      </c>
      <c r="V544">
        <f t="shared" si="40"/>
        <v>12</v>
      </c>
      <c r="W544">
        <f t="shared" si="41"/>
        <v>4</v>
      </c>
      <c r="X544">
        <f t="shared" si="42"/>
        <v>2015</v>
      </c>
      <c r="Y544" t="str">
        <f t="shared" si="43"/>
        <v>Dec</v>
      </c>
      <c r="Z544" t="str">
        <f t="shared" si="44"/>
        <v>2015-12</v>
      </c>
    </row>
    <row r="545" spans="1:26"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s="5">
        <v>58.112000000000002</v>
      </c>
      <c r="S545">
        <v>2</v>
      </c>
      <c r="T545" s="7">
        <v>0.2</v>
      </c>
      <c r="U545" s="5">
        <v>7.2640000000000002</v>
      </c>
      <c r="V545">
        <f t="shared" si="40"/>
        <v>5</v>
      </c>
      <c r="W545">
        <f t="shared" si="41"/>
        <v>2</v>
      </c>
      <c r="X545">
        <f t="shared" si="42"/>
        <v>2014</v>
      </c>
      <c r="Y545" t="str">
        <f t="shared" si="43"/>
        <v>May</v>
      </c>
      <c r="Z545" t="str">
        <f t="shared" si="44"/>
        <v>2014-05</v>
      </c>
    </row>
    <row r="546" spans="1:26"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s="5">
        <v>100.792</v>
      </c>
      <c r="S546">
        <v>1</v>
      </c>
      <c r="T546" s="7">
        <v>0.2</v>
      </c>
      <c r="U546" s="5">
        <v>6.2995000000000001</v>
      </c>
      <c r="V546">
        <f t="shared" si="40"/>
        <v>5</v>
      </c>
      <c r="W546">
        <f t="shared" si="41"/>
        <v>2</v>
      </c>
      <c r="X546">
        <f t="shared" si="42"/>
        <v>2014</v>
      </c>
      <c r="Y546" t="str">
        <f t="shared" si="43"/>
        <v>May</v>
      </c>
      <c r="Z546" t="str">
        <f t="shared" si="44"/>
        <v>2014-05</v>
      </c>
    </row>
    <row r="547" spans="1:26"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s="5">
        <v>66.111999999999995</v>
      </c>
      <c r="S547">
        <v>4</v>
      </c>
      <c r="T547" s="7">
        <v>0.6</v>
      </c>
      <c r="U547" s="5">
        <v>-84.2928</v>
      </c>
      <c r="V547">
        <f t="shared" si="40"/>
        <v>5</v>
      </c>
      <c r="W547">
        <f t="shared" si="41"/>
        <v>2</v>
      </c>
      <c r="X547">
        <f t="shared" si="42"/>
        <v>2014</v>
      </c>
      <c r="Y547" t="str">
        <f t="shared" si="43"/>
        <v>May</v>
      </c>
      <c r="Z547" t="str">
        <f t="shared" si="44"/>
        <v>2014-05</v>
      </c>
    </row>
    <row r="548" spans="1:26"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s="5">
        <v>41.28</v>
      </c>
      <c r="S548">
        <v>6</v>
      </c>
      <c r="T548" s="7">
        <v>0.2</v>
      </c>
      <c r="U548" s="5">
        <v>13.932</v>
      </c>
      <c r="V548">
        <f t="shared" si="40"/>
        <v>11</v>
      </c>
      <c r="W548">
        <f t="shared" si="41"/>
        <v>4</v>
      </c>
      <c r="X548">
        <f t="shared" si="42"/>
        <v>2017</v>
      </c>
      <c r="Y548" t="str">
        <f t="shared" si="43"/>
        <v>Nov</v>
      </c>
      <c r="Z548" t="str">
        <f t="shared" si="44"/>
        <v>2017-11</v>
      </c>
    </row>
    <row r="549" spans="1:26"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s="5">
        <v>13.36</v>
      </c>
      <c r="S549">
        <v>2</v>
      </c>
      <c r="T549" s="7">
        <v>0</v>
      </c>
      <c r="U549" s="5">
        <v>6.4127999999999998</v>
      </c>
      <c r="V549">
        <f t="shared" si="40"/>
        <v>11</v>
      </c>
      <c r="W549">
        <f t="shared" si="41"/>
        <v>4</v>
      </c>
      <c r="X549">
        <f t="shared" si="42"/>
        <v>2017</v>
      </c>
      <c r="Y549" t="str">
        <f t="shared" si="43"/>
        <v>Nov</v>
      </c>
      <c r="Z549" t="str">
        <f t="shared" si="44"/>
        <v>2017-11</v>
      </c>
    </row>
    <row r="550" spans="1:26"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s="5">
        <v>250.27199999999999</v>
      </c>
      <c r="S550">
        <v>9</v>
      </c>
      <c r="T550" s="7">
        <v>0.2</v>
      </c>
      <c r="U550" s="5">
        <v>15.641999999999999</v>
      </c>
      <c r="V550">
        <f t="shared" si="40"/>
        <v>11</v>
      </c>
      <c r="W550">
        <f t="shared" si="41"/>
        <v>4</v>
      </c>
      <c r="X550">
        <f t="shared" si="42"/>
        <v>2015</v>
      </c>
      <c r="Y550" t="str">
        <f t="shared" si="43"/>
        <v>Nov</v>
      </c>
      <c r="Z550" t="str">
        <f t="shared" si="44"/>
        <v>2015-11</v>
      </c>
    </row>
    <row r="551" spans="1:26"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s="5">
        <v>11.364000000000001</v>
      </c>
      <c r="S551">
        <v>3</v>
      </c>
      <c r="T551" s="7">
        <v>0.8</v>
      </c>
      <c r="U551" s="5">
        <v>-17.045999999999999</v>
      </c>
      <c r="V551">
        <f t="shared" si="40"/>
        <v>11</v>
      </c>
      <c r="W551">
        <f t="shared" si="41"/>
        <v>4</v>
      </c>
      <c r="X551">
        <f t="shared" si="42"/>
        <v>2015</v>
      </c>
      <c r="Y551" t="str">
        <f t="shared" si="43"/>
        <v>Nov</v>
      </c>
      <c r="Z551" t="str">
        <f t="shared" si="44"/>
        <v>2015-11</v>
      </c>
    </row>
    <row r="552" spans="1:26"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s="5">
        <v>8.7200000000000006</v>
      </c>
      <c r="S552">
        <v>5</v>
      </c>
      <c r="T552" s="7">
        <v>0.2</v>
      </c>
      <c r="U552" s="5">
        <v>-1.744</v>
      </c>
      <c r="V552">
        <f t="shared" si="40"/>
        <v>11</v>
      </c>
      <c r="W552">
        <f t="shared" si="41"/>
        <v>4</v>
      </c>
      <c r="X552">
        <f t="shared" si="42"/>
        <v>2015</v>
      </c>
      <c r="Y552" t="str">
        <f t="shared" si="43"/>
        <v>Nov</v>
      </c>
      <c r="Z552" t="str">
        <f t="shared" si="44"/>
        <v>2015-11</v>
      </c>
    </row>
    <row r="553" spans="1:26"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s="5">
        <v>1121.568</v>
      </c>
      <c r="S553">
        <v>2</v>
      </c>
      <c r="T553" s="7">
        <v>0.2</v>
      </c>
      <c r="U553" s="5">
        <v>0</v>
      </c>
      <c r="V553">
        <f t="shared" si="40"/>
        <v>4</v>
      </c>
      <c r="W553">
        <f t="shared" si="41"/>
        <v>2</v>
      </c>
      <c r="X553">
        <f t="shared" si="42"/>
        <v>2016</v>
      </c>
      <c r="Y553" t="str">
        <f t="shared" si="43"/>
        <v>Apr</v>
      </c>
      <c r="Z553" t="str">
        <f t="shared" si="44"/>
        <v>2016-04</v>
      </c>
    </row>
    <row r="554" spans="1:26"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s="5">
        <v>34.503999999999998</v>
      </c>
      <c r="S554">
        <v>1</v>
      </c>
      <c r="T554" s="7">
        <v>0.2</v>
      </c>
      <c r="U554" s="5">
        <v>6.0381999999999998</v>
      </c>
      <c r="V554">
        <f t="shared" si="40"/>
        <v>9</v>
      </c>
      <c r="W554">
        <f t="shared" si="41"/>
        <v>3</v>
      </c>
      <c r="X554">
        <f t="shared" si="42"/>
        <v>2017</v>
      </c>
      <c r="Y554" t="str">
        <f t="shared" si="43"/>
        <v>Sep</v>
      </c>
      <c r="Z554" t="str">
        <f t="shared" si="44"/>
        <v>2017-09</v>
      </c>
    </row>
    <row r="555" spans="1:26"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s="5">
        <v>10.824</v>
      </c>
      <c r="S555">
        <v>3</v>
      </c>
      <c r="T555" s="7">
        <v>0.2</v>
      </c>
      <c r="U555" s="5">
        <v>2.5707</v>
      </c>
      <c r="V555">
        <f t="shared" si="40"/>
        <v>11</v>
      </c>
      <c r="W555">
        <f t="shared" si="41"/>
        <v>4</v>
      </c>
      <c r="X555">
        <f t="shared" si="42"/>
        <v>2017</v>
      </c>
      <c r="Y555" t="str">
        <f t="shared" si="43"/>
        <v>Nov</v>
      </c>
      <c r="Z555" t="str">
        <f t="shared" si="44"/>
        <v>2017-11</v>
      </c>
    </row>
    <row r="556" spans="1:26"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s="5">
        <v>1295.78</v>
      </c>
      <c r="S556">
        <v>2</v>
      </c>
      <c r="T556" s="7">
        <v>0</v>
      </c>
      <c r="U556" s="5">
        <v>310.98719999999997</v>
      </c>
      <c r="V556">
        <f t="shared" si="40"/>
        <v>6</v>
      </c>
      <c r="W556">
        <f t="shared" si="41"/>
        <v>2</v>
      </c>
      <c r="X556">
        <f t="shared" si="42"/>
        <v>2017</v>
      </c>
      <c r="Y556" t="str">
        <f t="shared" si="43"/>
        <v>Jun</v>
      </c>
      <c r="Z556" t="str">
        <f t="shared" si="44"/>
        <v>2017-06</v>
      </c>
    </row>
    <row r="557" spans="1:26"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s="5">
        <v>19.456</v>
      </c>
      <c r="S557">
        <v>4</v>
      </c>
      <c r="T557" s="7">
        <v>0.2</v>
      </c>
      <c r="U557" s="5">
        <v>3.4047999999999998</v>
      </c>
      <c r="V557">
        <f t="shared" si="40"/>
        <v>3</v>
      </c>
      <c r="W557">
        <f t="shared" si="41"/>
        <v>1</v>
      </c>
      <c r="X557">
        <f t="shared" si="42"/>
        <v>2014</v>
      </c>
      <c r="Y557" t="str">
        <f t="shared" si="43"/>
        <v>Mar</v>
      </c>
      <c r="Z557" t="str">
        <f t="shared" si="44"/>
        <v>2014-03</v>
      </c>
    </row>
    <row r="558" spans="1:26"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s="5">
        <v>20.7</v>
      </c>
      <c r="S558">
        <v>2</v>
      </c>
      <c r="T558" s="7">
        <v>0</v>
      </c>
      <c r="U558" s="5">
        <v>9.9359999999999999</v>
      </c>
      <c r="V558">
        <f t="shared" si="40"/>
        <v>6</v>
      </c>
      <c r="W558">
        <f t="shared" si="41"/>
        <v>2</v>
      </c>
      <c r="X558">
        <f t="shared" si="42"/>
        <v>2016</v>
      </c>
      <c r="Y558" t="str">
        <f t="shared" si="43"/>
        <v>Jun</v>
      </c>
      <c r="Z558" t="str">
        <f t="shared" si="44"/>
        <v>2016-06</v>
      </c>
    </row>
    <row r="559" spans="1:26"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s="5">
        <v>1335.68</v>
      </c>
      <c r="S559">
        <v>4</v>
      </c>
      <c r="T559" s="7">
        <v>0.2</v>
      </c>
      <c r="U559" s="5">
        <v>-217.048</v>
      </c>
      <c r="V559">
        <f t="shared" si="40"/>
        <v>6</v>
      </c>
      <c r="W559">
        <f t="shared" si="41"/>
        <v>2</v>
      </c>
      <c r="X559">
        <f t="shared" si="42"/>
        <v>2016</v>
      </c>
      <c r="Y559" t="str">
        <f t="shared" si="43"/>
        <v>Jun</v>
      </c>
      <c r="Z559" t="str">
        <f t="shared" si="44"/>
        <v>2016-06</v>
      </c>
    </row>
    <row r="560" spans="1:26"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s="5">
        <v>32.4</v>
      </c>
      <c r="S560">
        <v>5</v>
      </c>
      <c r="T560" s="7">
        <v>0</v>
      </c>
      <c r="U560" s="5">
        <v>15.552</v>
      </c>
      <c r="V560">
        <f t="shared" si="40"/>
        <v>6</v>
      </c>
      <c r="W560">
        <f t="shared" si="41"/>
        <v>2</v>
      </c>
      <c r="X560">
        <f t="shared" si="42"/>
        <v>2016</v>
      </c>
      <c r="Y560" t="str">
        <f t="shared" si="43"/>
        <v>Jun</v>
      </c>
      <c r="Z560" t="str">
        <f t="shared" si="44"/>
        <v>2016-06</v>
      </c>
    </row>
    <row r="561" spans="1:26"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s="5">
        <v>42.6</v>
      </c>
      <c r="S561">
        <v>3</v>
      </c>
      <c r="T561" s="7">
        <v>0</v>
      </c>
      <c r="U561" s="5">
        <v>16.614000000000001</v>
      </c>
      <c r="V561">
        <f t="shared" si="40"/>
        <v>11</v>
      </c>
      <c r="W561">
        <f t="shared" si="41"/>
        <v>4</v>
      </c>
      <c r="X561">
        <f t="shared" si="42"/>
        <v>2017</v>
      </c>
      <c r="Y561" t="str">
        <f t="shared" si="43"/>
        <v>Nov</v>
      </c>
      <c r="Z561" t="str">
        <f t="shared" si="44"/>
        <v>2017-11</v>
      </c>
    </row>
    <row r="562" spans="1:26"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s="5">
        <v>84.055999999999997</v>
      </c>
      <c r="S562">
        <v>7</v>
      </c>
      <c r="T562" s="7">
        <v>0.2</v>
      </c>
      <c r="U562" s="5">
        <v>27.318200000000001</v>
      </c>
      <c r="V562">
        <f t="shared" si="40"/>
        <v>11</v>
      </c>
      <c r="W562">
        <f t="shared" si="41"/>
        <v>4</v>
      </c>
      <c r="X562">
        <f t="shared" si="42"/>
        <v>2017</v>
      </c>
      <c r="Y562" t="str">
        <f t="shared" si="43"/>
        <v>Nov</v>
      </c>
      <c r="Z562" t="str">
        <f t="shared" si="44"/>
        <v>2017-11</v>
      </c>
    </row>
    <row r="563" spans="1:26"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s="5">
        <v>13</v>
      </c>
      <c r="S563">
        <v>5</v>
      </c>
      <c r="T563" s="7">
        <v>0.2</v>
      </c>
      <c r="U563" s="5">
        <v>1.3</v>
      </c>
      <c r="V563">
        <f t="shared" si="40"/>
        <v>9</v>
      </c>
      <c r="W563">
        <f t="shared" si="41"/>
        <v>3</v>
      </c>
      <c r="X563">
        <f t="shared" si="42"/>
        <v>2014</v>
      </c>
      <c r="Y563" t="str">
        <f t="shared" si="43"/>
        <v>Sep</v>
      </c>
      <c r="Z563" t="str">
        <f t="shared" si="44"/>
        <v>2014-09</v>
      </c>
    </row>
    <row r="564" spans="1:26"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s="5">
        <v>13.128</v>
      </c>
      <c r="S564">
        <v>3</v>
      </c>
      <c r="T564" s="7">
        <v>0.2</v>
      </c>
      <c r="U564" s="5">
        <v>3.7743000000000002</v>
      </c>
      <c r="V564">
        <f t="shared" si="40"/>
        <v>9</v>
      </c>
      <c r="W564">
        <f t="shared" si="41"/>
        <v>3</v>
      </c>
      <c r="X564">
        <f t="shared" si="42"/>
        <v>2014</v>
      </c>
      <c r="Y564" t="str">
        <f t="shared" si="43"/>
        <v>Sep</v>
      </c>
      <c r="Z564" t="str">
        <f t="shared" si="44"/>
        <v>2014-09</v>
      </c>
    </row>
    <row r="565" spans="1:26"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s="5">
        <v>3.96</v>
      </c>
      <c r="S565">
        <v>2</v>
      </c>
      <c r="T565" s="7">
        <v>0</v>
      </c>
      <c r="U565" s="5">
        <v>0</v>
      </c>
      <c r="V565">
        <f t="shared" si="40"/>
        <v>12</v>
      </c>
      <c r="W565">
        <f t="shared" si="41"/>
        <v>4</v>
      </c>
      <c r="X565">
        <f t="shared" si="42"/>
        <v>2015</v>
      </c>
      <c r="Y565" t="str">
        <f t="shared" si="43"/>
        <v>Dec</v>
      </c>
      <c r="Z565" t="str">
        <f t="shared" si="44"/>
        <v>2015-12</v>
      </c>
    </row>
    <row r="566" spans="1:26"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s="5">
        <v>2.61</v>
      </c>
      <c r="S566">
        <v>1</v>
      </c>
      <c r="T566" s="7">
        <v>0</v>
      </c>
      <c r="U566" s="5">
        <v>1.2005999999999999</v>
      </c>
      <c r="V566">
        <f t="shared" si="40"/>
        <v>12</v>
      </c>
      <c r="W566">
        <f t="shared" si="41"/>
        <v>4</v>
      </c>
      <c r="X566">
        <f t="shared" si="42"/>
        <v>2015</v>
      </c>
      <c r="Y566" t="str">
        <f t="shared" si="43"/>
        <v>Dec</v>
      </c>
      <c r="Z566" t="str">
        <f t="shared" si="44"/>
        <v>2015-12</v>
      </c>
    </row>
    <row r="567" spans="1:26"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s="5">
        <v>374.37599999999998</v>
      </c>
      <c r="S567">
        <v>3</v>
      </c>
      <c r="T567" s="7">
        <v>0.2</v>
      </c>
      <c r="U567" s="5">
        <v>46.796999999999997</v>
      </c>
      <c r="V567">
        <f t="shared" si="40"/>
        <v>12</v>
      </c>
      <c r="W567">
        <f t="shared" si="41"/>
        <v>4</v>
      </c>
      <c r="X567">
        <f t="shared" si="42"/>
        <v>2017</v>
      </c>
      <c r="Y567" t="str">
        <f t="shared" si="43"/>
        <v>Dec</v>
      </c>
      <c r="Z567" t="str">
        <f t="shared" si="44"/>
        <v>2017-12</v>
      </c>
    </row>
    <row r="568" spans="1:26"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s="5">
        <v>91.84</v>
      </c>
      <c r="S568">
        <v>8</v>
      </c>
      <c r="T568" s="7">
        <v>0</v>
      </c>
      <c r="U568" s="5">
        <v>45.001600000000003</v>
      </c>
      <c r="V568">
        <f t="shared" si="40"/>
        <v>10</v>
      </c>
      <c r="W568">
        <f t="shared" si="41"/>
        <v>4</v>
      </c>
      <c r="X568">
        <f t="shared" si="42"/>
        <v>2017</v>
      </c>
      <c r="Y568" t="str">
        <f t="shared" si="43"/>
        <v>Oct</v>
      </c>
      <c r="Z568" t="str">
        <f t="shared" si="44"/>
        <v>2017-10</v>
      </c>
    </row>
    <row r="569" spans="1:26"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s="5">
        <v>81.087999999999994</v>
      </c>
      <c r="S569">
        <v>7</v>
      </c>
      <c r="T569" s="7">
        <v>0.2</v>
      </c>
      <c r="U569" s="5">
        <v>27.3672</v>
      </c>
      <c r="V569">
        <f t="shared" si="40"/>
        <v>10</v>
      </c>
      <c r="W569">
        <f t="shared" si="41"/>
        <v>4</v>
      </c>
      <c r="X569">
        <f t="shared" si="42"/>
        <v>2017</v>
      </c>
      <c r="Y569" t="str">
        <f t="shared" si="43"/>
        <v>Oct</v>
      </c>
      <c r="Z569" t="str">
        <f t="shared" si="44"/>
        <v>2017-10</v>
      </c>
    </row>
    <row r="570" spans="1:26"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s="5">
        <v>19.440000000000001</v>
      </c>
      <c r="S570">
        <v>3</v>
      </c>
      <c r="T570" s="7">
        <v>0</v>
      </c>
      <c r="U570" s="5">
        <v>9.3312000000000008</v>
      </c>
      <c r="V570">
        <f t="shared" si="40"/>
        <v>10</v>
      </c>
      <c r="W570">
        <f t="shared" si="41"/>
        <v>4</v>
      </c>
      <c r="X570">
        <f t="shared" si="42"/>
        <v>2017</v>
      </c>
      <c r="Y570" t="str">
        <f t="shared" si="43"/>
        <v>Oct</v>
      </c>
      <c r="Z570" t="str">
        <f t="shared" si="44"/>
        <v>2017-10</v>
      </c>
    </row>
    <row r="571" spans="1:26"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s="5">
        <v>451.15199999999999</v>
      </c>
      <c r="S571">
        <v>3</v>
      </c>
      <c r="T571" s="7">
        <v>0.2</v>
      </c>
      <c r="U571" s="5">
        <v>0</v>
      </c>
      <c r="V571">
        <f t="shared" si="40"/>
        <v>10</v>
      </c>
      <c r="W571">
        <f t="shared" si="41"/>
        <v>4</v>
      </c>
      <c r="X571">
        <f t="shared" si="42"/>
        <v>2017</v>
      </c>
      <c r="Y571" t="str">
        <f t="shared" si="43"/>
        <v>Oct</v>
      </c>
      <c r="Z571" t="str">
        <f t="shared" si="44"/>
        <v>2017-10</v>
      </c>
    </row>
    <row r="572" spans="1:26"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s="5">
        <v>72.45</v>
      </c>
      <c r="S572">
        <v>7</v>
      </c>
      <c r="T572" s="7">
        <v>0</v>
      </c>
      <c r="U572" s="5">
        <v>34.776000000000003</v>
      </c>
      <c r="V572">
        <f t="shared" si="40"/>
        <v>12</v>
      </c>
      <c r="W572">
        <f t="shared" si="41"/>
        <v>4</v>
      </c>
      <c r="X572">
        <f t="shared" si="42"/>
        <v>2017</v>
      </c>
      <c r="Y572" t="str">
        <f t="shared" si="43"/>
        <v>Dec</v>
      </c>
      <c r="Z572" t="str">
        <f t="shared" si="44"/>
        <v>2017-12</v>
      </c>
    </row>
    <row r="573" spans="1:26"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s="5">
        <v>13.96</v>
      </c>
      <c r="S573">
        <v>4</v>
      </c>
      <c r="T573" s="7">
        <v>0</v>
      </c>
      <c r="U573" s="5">
        <v>6.4215999999999998</v>
      </c>
      <c r="V573">
        <f t="shared" si="40"/>
        <v>12</v>
      </c>
      <c r="W573">
        <f t="shared" si="41"/>
        <v>4</v>
      </c>
      <c r="X573">
        <f t="shared" si="42"/>
        <v>2017</v>
      </c>
      <c r="Y573" t="str">
        <f t="shared" si="43"/>
        <v>Dec</v>
      </c>
      <c r="Z573" t="str">
        <f t="shared" si="44"/>
        <v>2017-12</v>
      </c>
    </row>
    <row r="574" spans="1:26"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s="5">
        <v>33.264000000000003</v>
      </c>
      <c r="S574">
        <v>7</v>
      </c>
      <c r="T574" s="7">
        <v>0.2</v>
      </c>
      <c r="U574" s="5">
        <v>11.226599999999999</v>
      </c>
      <c r="V574">
        <f t="shared" si="40"/>
        <v>12</v>
      </c>
      <c r="W574">
        <f t="shared" si="41"/>
        <v>4</v>
      </c>
      <c r="X574">
        <f t="shared" si="42"/>
        <v>2017</v>
      </c>
      <c r="Y574" t="str">
        <f t="shared" si="43"/>
        <v>Dec</v>
      </c>
      <c r="Z574" t="str">
        <f t="shared" si="44"/>
        <v>2017-12</v>
      </c>
    </row>
    <row r="575" spans="1:26"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s="5">
        <v>14.85</v>
      </c>
      <c r="S575">
        <v>3</v>
      </c>
      <c r="T575" s="7">
        <v>0</v>
      </c>
      <c r="U575" s="5">
        <v>4.0095000000000001</v>
      </c>
      <c r="V575">
        <f t="shared" si="40"/>
        <v>12</v>
      </c>
      <c r="W575">
        <f t="shared" si="41"/>
        <v>4</v>
      </c>
      <c r="X575">
        <f t="shared" si="42"/>
        <v>2017</v>
      </c>
      <c r="Y575" t="str">
        <f t="shared" si="43"/>
        <v>Dec</v>
      </c>
      <c r="Z575" t="str">
        <f t="shared" si="44"/>
        <v>2017-12</v>
      </c>
    </row>
    <row r="576" spans="1:26"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s="5">
        <v>8.82</v>
      </c>
      <c r="S576">
        <v>3</v>
      </c>
      <c r="T576" s="7">
        <v>0</v>
      </c>
      <c r="U576" s="5">
        <v>2.3814000000000002</v>
      </c>
      <c r="V576">
        <f t="shared" si="40"/>
        <v>11</v>
      </c>
      <c r="W576">
        <f t="shared" si="41"/>
        <v>4</v>
      </c>
      <c r="X576">
        <f t="shared" si="42"/>
        <v>2016</v>
      </c>
      <c r="Y576" t="str">
        <f t="shared" si="43"/>
        <v>Nov</v>
      </c>
      <c r="Z576" t="str">
        <f t="shared" si="44"/>
        <v>2016-11</v>
      </c>
    </row>
    <row r="577" spans="1:26"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s="5">
        <v>160.72</v>
      </c>
      <c r="S577">
        <v>14</v>
      </c>
      <c r="T577" s="7">
        <v>0</v>
      </c>
      <c r="U577" s="5">
        <v>78.752799999999993</v>
      </c>
      <c r="V577">
        <f t="shared" si="40"/>
        <v>9</v>
      </c>
      <c r="W577">
        <f t="shared" si="41"/>
        <v>3</v>
      </c>
      <c r="X577">
        <f t="shared" si="42"/>
        <v>2015</v>
      </c>
      <c r="Y577" t="str">
        <f t="shared" si="43"/>
        <v>Sep</v>
      </c>
      <c r="Z577" t="str">
        <f t="shared" si="44"/>
        <v>2015-09</v>
      </c>
    </row>
    <row r="578" spans="1:26"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s="5">
        <v>19.920000000000002</v>
      </c>
      <c r="S578">
        <v>4</v>
      </c>
      <c r="T578" s="7">
        <v>0</v>
      </c>
      <c r="U578" s="5">
        <v>9.7607999999999997</v>
      </c>
      <c r="V578">
        <f t="shared" si="40"/>
        <v>9</v>
      </c>
      <c r="W578">
        <f t="shared" si="41"/>
        <v>3</v>
      </c>
      <c r="X578">
        <f t="shared" si="42"/>
        <v>2015</v>
      </c>
      <c r="Y578" t="str">
        <f t="shared" si="43"/>
        <v>Sep</v>
      </c>
      <c r="Z578" t="str">
        <f t="shared" si="44"/>
        <v>2015-09</v>
      </c>
    </row>
    <row r="579" spans="1:26"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s="5">
        <v>7.3</v>
      </c>
      <c r="S579">
        <v>2</v>
      </c>
      <c r="T579" s="7">
        <v>0</v>
      </c>
      <c r="U579" s="5">
        <v>2.19</v>
      </c>
      <c r="V579">
        <f t="shared" ref="V579:V642" si="45">MONTH(C579)</f>
        <v>9</v>
      </c>
      <c r="W579">
        <f t="shared" ref="W579:W642" si="46">ROUNDUP(MONTH(C579)/3,0)</f>
        <v>3</v>
      </c>
      <c r="X579">
        <f t="shared" ref="X579:X642" si="47">YEAR(C579)</f>
        <v>2015</v>
      </c>
      <c r="Y579" t="str">
        <f t="shared" ref="Y579:Y642" si="48">TEXT(C579,"MMM")</f>
        <v>Sep</v>
      </c>
      <c r="Z579" t="str">
        <f t="shared" ref="Z579:Z642" si="49">TEXT(C579,"YYYY-MM")</f>
        <v>2015-09</v>
      </c>
    </row>
    <row r="580" spans="1:26"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s="5">
        <v>69.712000000000003</v>
      </c>
      <c r="S580">
        <v>2</v>
      </c>
      <c r="T580" s="7">
        <v>0.2</v>
      </c>
      <c r="U580" s="5">
        <v>8.7140000000000004</v>
      </c>
      <c r="V580">
        <f t="shared" si="45"/>
        <v>7</v>
      </c>
      <c r="W580">
        <f t="shared" si="46"/>
        <v>3</v>
      </c>
      <c r="X580">
        <f t="shared" si="47"/>
        <v>2017</v>
      </c>
      <c r="Y580" t="str">
        <f t="shared" si="48"/>
        <v>Jul</v>
      </c>
      <c r="Z580" t="str">
        <f t="shared" si="49"/>
        <v>2017-07</v>
      </c>
    </row>
    <row r="581" spans="1:26"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s="5">
        <v>8.7919999999999998</v>
      </c>
      <c r="S581">
        <v>1</v>
      </c>
      <c r="T581" s="7">
        <v>0.6</v>
      </c>
      <c r="U581" s="5">
        <v>-5.7148000000000003</v>
      </c>
      <c r="V581">
        <f t="shared" si="45"/>
        <v>7</v>
      </c>
      <c r="W581">
        <f t="shared" si="46"/>
        <v>3</v>
      </c>
      <c r="X581">
        <f t="shared" si="47"/>
        <v>2017</v>
      </c>
      <c r="Y581" t="str">
        <f t="shared" si="48"/>
        <v>Jul</v>
      </c>
      <c r="Z581" t="str">
        <f t="shared" si="49"/>
        <v>2017-07</v>
      </c>
    </row>
    <row r="582" spans="1:26"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s="5">
        <v>51.52</v>
      </c>
      <c r="S582">
        <v>4</v>
      </c>
      <c r="T582" s="7">
        <v>0</v>
      </c>
      <c r="U582" s="5">
        <v>1.5456000000000001</v>
      </c>
      <c r="V582">
        <f t="shared" si="45"/>
        <v>9</v>
      </c>
      <c r="W582">
        <f t="shared" si="46"/>
        <v>3</v>
      </c>
      <c r="X582">
        <f t="shared" si="47"/>
        <v>2015</v>
      </c>
      <c r="Y582" t="str">
        <f t="shared" si="48"/>
        <v>Sep</v>
      </c>
      <c r="Z582" t="str">
        <f t="shared" si="49"/>
        <v>2015-09</v>
      </c>
    </row>
    <row r="583" spans="1:26"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s="5">
        <v>470.37599999999998</v>
      </c>
      <c r="S583">
        <v>3</v>
      </c>
      <c r="T583" s="7">
        <v>0.2</v>
      </c>
      <c r="U583" s="5">
        <v>52.917299999999997</v>
      </c>
      <c r="V583">
        <f t="shared" si="45"/>
        <v>12</v>
      </c>
      <c r="W583">
        <f t="shared" si="46"/>
        <v>4</v>
      </c>
      <c r="X583">
        <f t="shared" si="47"/>
        <v>2017</v>
      </c>
      <c r="Y583" t="str">
        <f t="shared" si="48"/>
        <v>Dec</v>
      </c>
      <c r="Z583" t="str">
        <f t="shared" si="49"/>
        <v>2017-12</v>
      </c>
    </row>
    <row r="584" spans="1:26"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s="5">
        <v>105.584</v>
      </c>
      <c r="S584">
        <v>2</v>
      </c>
      <c r="T584" s="7">
        <v>0.2</v>
      </c>
      <c r="U584" s="5">
        <v>9.2385999999999999</v>
      </c>
      <c r="V584">
        <f t="shared" si="45"/>
        <v>12</v>
      </c>
      <c r="W584">
        <f t="shared" si="46"/>
        <v>4</v>
      </c>
      <c r="X584">
        <f t="shared" si="47"/>
        <v>2017</v>
      </c>
      <c r="Y584" t="str">
        <f t="shared" si="48"/>
        <v>Dec</v>
      </c>
      <c r="Z584" t="str">
        <f t="shared" si="49"/>
        <v>2017-12</v>
      </c>
    </row>
    <row r="585" spans="1:26"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s="5">
        <v>31.152000000000001</v>
      </c>
      <c r="S585">
        <v>3</v>
      </c>
      <c r="T585" s="7">
        <v>0.2</v>
      </c>
      <c r="U585" s="5">
        <v>3.5045999999999999</v>
      </c>
      <c r="V585">
        <f t="shared" si="45"/>
        <v>12</v>
      </c>
      <c r="W585">
        <f t="shared" si="46"/>
        <v>4</v>
      </c>
      <c r="X585">
        <f t="shared" si="47"/>
        <v>2017</v>
      </c>
      <c r="Y585" t="str">
        <f t="shared" si="48"/>
        <v>Dec</v>
      </c>
      <c r="Z585" t="str">
        <f t="shared" si="49"/>
        <v>2017-12</v>
      </c>
    </row>
    <row r="586" spans="1:26"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s="5">
        <v>6.7830000000000004</v>
      </c>
      <c r="S586">
        <v>7</v>
      </c>
      <c r="T586" s="7">
        <v>0.7</v>
      </c>
      <c r="U586" s="5">
        <v>-4.7481</v>
      </c>
      <c r="V586">
        <f t="shared" si="45"/>
        <v>12</v>
      </c>
      <c r="W586">
        <f t="shared" si="46"/>
        <v>4</v>
      </c>
      <c r="X586">
        <f t="shared" si="47"/>
        <v>2017</v>
      </c>
      <c r="Y586" t="str">
        <f t="shared" si="48"/>
        <v>Dec</v>
      </c>
      <c r="Z586" t="str">
        <f t="shared" si="49"/>
        <v>2017-12</v>
      </c>
    </row>
    <row r="587" spans="1:26"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s="5">
        <v>406.36799999999999</v>
      </c>
      <c r="S587">
        <v>4</v>
      </c>
      <c r="T587" s="7">
        <v>0.2</v>
      </c>
      <c r="U587" s="5">
        <v>30.477599999999999</v>
      </c>
      <c r="V587">
        <f t="shared" si="45"/>
        <v>12</v>
      </c>
      <c r="W587">
        <f t="shared" si="46"/>
        <v>4</v>
      </c>
      <c r="X587">
        <f t="shared" si="47"/>
        <v>2017</v>
      </c>
      <c r="Y587" t="str">
        <f t="shared" si="48"/>
        <v>Dec</v>
      </c>
      <c r="Z587" t="str">
        <f t="shared" si="49"/>
        <v>2017-12</v>
      </c>
    </row>
    <row r="588" spans="1:26"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s="5">
        <v>70.98</v>
      </c>
      <c r="S588">
        <v>1</v>
      </c>
      <c r="T588" s="7">
        <v>0</v>
      </c>
      <c r="U588" s="5">
        <v>4.9686000000000003</v>
      </c>
      <c r="V588">
        <f t="shared" si="45"/>
        <v>7</v>
      </c>
      <c r="W588">
        <f t="shared" si="46"/>
        <v>3</v>
      </c>
      <c r="X588">
        <f t="shared" si="47"/>
        <v>2015</v>
      </c>
      <c r="Y588" t="str">
        <f t="shared" si="48"/>
        <v>Jul</v>
      </c>
      <c r="Z588" t="str">
        <f t="shared" si="49"/>
        <v>2015-07</v>
      </c>
    </row>
    <row r="589" spans="1:26"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s="5">
        <v>294.93</v>
      </c>
      <c r="S589">
        <v>3</v>
      </c>
      <c r="T589" s="7">
        <v>0</v>
      </c>
      <c r="U589" s="5">
        <v>144.51570000000001</v>
      </c>
      <c r="V589">
        <f t="shared" si="45"/>
        <v>7</v>
      </c>
      <c r="W589">
        <f t="shared" si="46"/>
        <v>3</v>
      </c>
      <c r="X589">
        <f t="shared" si="47"/>
        <v>2015</v>
      </c>
      <c r="Y589" t="str">
        <f t="shared" si="48"/>
        <v>Jul</v>
      </c>
      <c r="Z589" t="str">
        <f t="shared" si="49"/>
        <v>2015-07</v>
      </c>
    </row>
    <row r="590" spans="1:26"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s="5">
        <v>84.784000000000006</v>
      </c>
      <c r="S590">
        <v>2</v>
      </c>
      <c r="T590" s="7">
        <v>0.2</v>
      </c>
      <c r="U590" s="5">
        <v>-20.136199999999999</v>
      </c>
      <c r="V590">
        <f t="shared" si="45"/>
        <v>3</v>
      </c>
      <c r="W590">
        <f t="shared" si="46"/>
        <v>1</v>
      </c>
      <c r="X590">
        <f t="shared" si="47"/>
        <v>2016</v>
      </c>
      <c r="Y590" t="str">
        <f t="shared" si="48"/>
        <v>Mar</v>
      </c>
      <c r="Z590" t="str">
        <f t="shared" si="49"/>
        <v>2016-03</v>
      </c>
    </row>
    <row r="591" spans="1:26"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s="5">
        <v>20.736000000000001</v>
      </c>
      <c r="S591">
        <v>4</v>
      </c>
      <c r="T591" s="7">
        <v>0.2</v>
      </c>
      <c r="U591" s="5">
        <v>7.2576000000000001</v>
      </c>
      <c r="V591">
        <f t="shared" si="45"/>
        <v>3</v>
      </c>
      <c r="W591">
        <f t="shared" si="46"/>
        <v>1</v>
      </c>
      <c r="X591">
        <f t="shared" si="47"/>
        <v>2016</v>
      </c>
      <c r="Y591" t="str">
        <f t="shared" si="48"/>
        <v>Mar</v>
      </c>
      <c r="Z591" t="str">
        <f t="shared" si="49"/>
        <v>2016-03</v>
      </c>
    </row>
    <row r="592" spans="1:26"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s="5">
        <v>16.821000000000002</v>
      </c>
      <c r="S592">
        <v>3</v>
      </c>
      <c r="T592" s="7">
        <v>0.7</v>
      </c>
      <c r="U592" s="5">
        <v>-12.896100000000001</v>
      </c>
      <c r="V592">
        <f t="shared" si="45"/>
        <v>3</v>
      </c>
      <c r="W592">
        <f t="shared" si="46"/>
        <v>1</v>
      </c>
      <c r="X592">
        <f t="shared" si="47"/>
        <v>2016</v>
      </c>
      <c r="Y592" t="str">
        <f t="shared" si="48"/>
        <v>Mar</v>
      </c>
      <c r="Z592" t="str">
        <f t="shared" si="49"/>
        <v>2016-03</v>
      </c>
    </row>
    <row r="593" spans="1:26"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s="5">
        <v>10.368</v>
      </c>
      <c r="S593">
        <v>2</v>
      </c>
      <c r="T593" s="7">
        <v>0.2</v>
      </c>
      <c r="U593" s="5">
        <v>3.6288</v>
      </c>
      <c r="V593">
        <f t="shared" si="45"/>
        <v>3</v>
      </c>
      <c r="W593">
        <f t="shared" si="46"/>
        <v>1</v>
      </c>
      <c r="X593">
        <f t="shared" si="47"/>
        <v>2016</v>
      </c>
      <c r="Y593" t="str">
        <f t="shared" si="48"/>
        <v>Mar</v>
      </c>
      <c r="Z593" t="str">
        <f t="shared" si="49"/>
        <v>2016-03</v>
      </c>
    </row>
    <row r="594" spans="1:26"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s="5">
        <v>9.3439999999999994</v>
      </c>
      <c r="S594">
        <v>2</v>
      </c>
      <c r="T594" s="7">
        <v>0.2</v>
      </c>
      <c r="U594" s="5">
        <v>1.1679999999999999</v>
      </c>
      <c r="V594">
        <f t="shared" si="45"/>
        <v>1</v>
      </c>
      <c r="W594">
        <f t="shared" si="46"/>
        <v>1</v>
      </c>
      <c r="X594">
        <f t="shared" si="47"/>
        <v>2014</v>
      </c>
      <c r="Y594" t="str">
        <f t="shared" si="48"/>
        <v>Jan</v>
      </c>
      <c r="Z594" t="str">
        <f t="shared" si="49"/>
        <v>2014-01</v>
      </c>
    </row>
    <row r="595" spans="1:26"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s="5">
        <v>31.2</v>
      </c>
      <c r="S595">
        <v>3</v>
      </c>
      <c r="T595" s="7">
        <v>0.2</v>
      </c>
      <c r="U595" s="5">
        <v>9.75</v>
      </c>
      <c r="V595">
        <f t="shared" si="45"/>
        <v>1</v>
      </c>
      <c r="W595">
        <f t="shared" si="46"/>
        <v>1</v>
      </c>
      <c r="X595">
        <f t="shared" si="47"/>
        <v>2014</v>
      </c>
      <c r="Y595" t="str">
        <f t="shared" si="48"/>
        <v>Jan</v>
      </c>
      <c r="Z595" t="str">
        <f t="shared" si="49"/>
        <v>2014-01</v>
      </c>
    </row>
    <row r="596" spans="1:26"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s="5">
        <v>76.12</v>
      </c>
      <c r="S596">
        <v>2</v>
      </c>
      <c r="T596" s="7">
        <v>0</v>
      </c>
      <c r="U596" s="5">
        <v>22.0748</v>
      </c>
      <c r="V596">
        <f t="shared" si="45"/>
        <v>8</v>
      </c>
      <c r="W596">
        <f t="shared" si="46"/>
        <v>3</v>
      </c>
      <c r="X596">
        <f t="shared" si="47"/>
        <v>2014</v>
      </c>
      <c r="Y596" t="str">
        <f t="shared" si="48"/>
        <v>Aug</v>
      </c>
      <c r="Z596" t="str">
        <f t="shared" si="49"/>
        <v>2014-08</v>
      </c>
    </row>
    <row r="597" spans="1:26"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s="5">
        <v>1199.9760000000001</v>
      </c>
      <c r="S597">
        <v>3</v>
      </c>
      <c r="T597" s="7">
        <v>0.2</v>
      </c>
      <c r="U597" s="5">
        <v>434.99130000000002</v>
      </c>
      <c r="V597">
        <f t="shared" si="45"/>
        <v>8</v>
      </c>
      <c r="W597">
        <f t="shared" si="46"/>
        <v>3</v>
      </c>
      <c r="X597">
        <f t="shared" si="47"/>
        <v>2014</v>
      </c>
      <c r="Y597" t="str">
        <f t="shared" si="48"/>
        <v>Aug</v>
      </c>
      <c r="Z597" t="str">
        <f t="shared" si="49"/>
        <v>2014-08</v>
      </c>
    </row>
    <row r="598" spans="1:26"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s="5">
        <v>445.96</v>
      </c>
      <c r="S598">
        <v>5</v>
      </c>
      <c r="T598" s="7">
        <v>0.2</v>
      </c>
      <c r="U598" s="5">
        <v>55.744999999999997</v>
      </c>
      <c r="V598">
        <f t="shared" si="45"/>
        <v>8</v>
      </c>
      <c r="W598">
        <f t="shared" si="46"/>
        <v>3</v>
      </c>
      <c r="X598">
        <f t="shared" si="47"/>
        <v>2014</v>
      </c>
      <c r="Y598" t="str">
        <f t="shared" si="48"/>
        <v>Aug</v>
      </c>
      <c r="Z598" t="str">
        <f t="shared" si="49"/>
        <v>2014-08</v>
      </c>
    </row>
    <row r="599" spans="1:26"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s="5">
        <v>327.76</v>
      </c>
      <c r="S599">
        <v>8</v>
      </c>
      <c r="T599" s="7">
        <v>0</v>
      </c>
      <c r="U599" s="5">
        <v>91.772800000000004</v>
      </c>
      <c r="V599">
        <f t="shared" si="45"/>
        <v>8</v>
      </c>
      <c r="W599">
        <f t="shared" si="46"/>
        <v>3</v>
      </c>
      <c r="X599">
        <f t="shared" si="47"/>
        <v>2014</v>
      </c>
      <c r="Y599" t="str">
        <f t="shared" si="48"/>
        <v>Aug</v>
      </c>
      <c r="Z599" t="str">
        <f t="shared" si="49"/>
        <v>2014-08</v>
      </c>
    </row>
    <row r="600" spans="1:26"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s="5">
        <v>11.632</v>
      </c>
      <c r="S600">
        <v>2</v>
      </c>
      <c r="T600" s="7">
        <v>0.2</v>
      </c>
      <c r="U600" s="5">
        <v>1.0178</v>
      </c>
      <c r="V600">
        <f t="shared" si="45"/>
        <v>7</v>
      </c>
      <c r="W600">
        <f t="shared" si="46"/>
        <v>3</v>
      </c>
      <c r="X600">
        <f t="shared" si="47"/>
        <v>2016</v>
      </c>
      <c r="Y600" t="str">
        <f t="shared" si="48"/>
        <v>Jul</v>
      </c>
      <c r="Z600" t="str">
        <f t="shared" si="49"/>
        <v>2016-07</v>
      </c>
    </row>
    <row r="601" spans="1:26"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s="5">
        <v>143.982</v>
      </c>
      <c r="S601">
        <v>3</v>
      </c>
      <c r="T601" s="7">
        <v>0.4</v>
      </c>
      <c r="U601" s="5">
        <v>-28.796399999999998</v>
      </c>
      <c r="V601">
        <f t="shared" si="45"/>
        <v>7</v>
      </c>
      <c r="W601">
        <f t="shared" si="46"/>
        <v>3</v>
      </c>
      <c r="X601">
        <f t="shared" si="47"/>
        <v>2016</v>
      </c>
      <c r="Y601" t="str">
        <f t="shared" si="48"/>
        <v>Jul</v>
      </c>
      <c r="Z601" t="str">
        <f t="shared" si="49"/>
        <v>2016-07</v>
      </c>
    </row>
    <row r="602" spans="1:26"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s="5">
        <v>494.37599999999998</v>
      </c>
      <c r="S602">
        <v>4</v>
      </c>
      <c r="T602" s="7">
        <v>0.4</v>
      </c>
      <c r="U602" s="5">
        <v>-115.3544</v>
      </c>
      <c r="V602">
        <f t="shared" si="45"/>
        <v>7</v>
      </c>
      <c r="W602">
        <f t="shared" si="46"/>
        <v>3</v>
      </c>
      <c r="X602">
        <f t="shared" si="47"/>
        <v>2016</v>
      </c>
      <c r="Y602" t="str">
        <f t="shared" si="48"/>
        <v>Jul</v>
      </c>
      <c r="Z602" t="str">
        <f t="shared" si="49"/>
        <v>2016-07</v>
      </c>
    </row>
    <row r="603" spans="1:26"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s="5">
        <v>5.84</v>
      </c>
      <c r="S603">
        <v>2</v>
      </c>
      <c r="T603" s="7">
        <v>0.2</v>
      </c>
      <c r="U603" s="5">
        <v>0.73</v>
      </c>
      <c r="V603">
        <f t="shared" si="45"/>
        <v>7</v>
      </c>
      <c r="W603">
        <f t="shared" si="46"/>
        <v>3</v>
      </c>
      <c r="X603">
        <f t="shared" si="47"/>
        <v>2016</v>
      </c>
      <c r="Y603" t="str">
        <f t="shared" si="48"/>
        <v>Jul</v>
      </c>
      <c r="Z603" t="str">
        <f t="shared" si="49"/>
        <v>2016-07</v>
      </c>
    </row>
    <row r="604" spans="1:26"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s="5">
        <v>142.77600000000001</v>
      </c>
      <c r="S604">
        <v>1</v>
      </c>
      <c r="T604" s="7">
        <v>0.2</v>
      </c>
      <c r="U604" s="5">
        <v>17.847000000000001</v>
      </c>
      <c r="V604">
        <f t="shared" si="45"/>
        <v>3</v>
      </c>
      <c r="W604">
        <f t="shared" si="46"/>
        <v>1</v>
      </c>
      <c r="X604">
        <f t="shared" si="47"/>
        <v>2014</v>
      </c>
      <c r="Y604" t="str">
        <f t="shared" si="48"/>
        <v>Mar</v>
      </c>
      <c r="Z604" t="str">
        <f t="shared" si="49"/>
        <v>2014-03</v>
      </c>
    </row>
    <row r="605" spans="1:26"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s="5">
        <v>45.695999999999998</v>
      </c>
      <c r="S605">
        <v>3</v>
      </c>
      <c r="T605" s="7">
        <v>0.2</v>
      </c>
      <c r="U605" s="5">
        <v>5.1407999999999996</v>
      </c>
      <c r="V605">
        <f t="shared" si="45"/>
        <v>3</v>
      </c>
      <c r="W605">
        <f t="shared" si="46"/>
        <v>1</v>
      </c>
      <c r="X605">
        <f t="shared" si="47"/>
        <v>2014</v>
      </c>
      <c r="Y605" t="str">
        <f t="shared" si="48"/>
        <v>Mar</v>
      </c>
      <c r="Z605" t="str">
        <f t="shared" si="49"/>
        <v>2014-03</v>
      </c>
    </row>
    <row r="606" spans="1:26"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s="5">
        <v>7.218</v>
      </c>
      <c r="S606">
        <v>3</v>
      </c>
      <c r="T606" s="7">
        <v>0.7</v>
      </c>
      <c r="U606" s="5">
        <v>-5.5338000000000003</v>
      </c>
      <c r="V606">
        <f t="shared" si="45"/>
        <v>3</v>
      </c>
      <c r="W606">
        <f t="shared" si="46"/>
        <v>1</v>
      </c>
      <c r="X606">
        <f t="shared" si="47"/>
        <v>2014</v>
      </c>
      <c r="Y606" t="str">
        <f t="shared" si="48"/>
        <v>Mar</v>
      </c>
      <c r="Z606" t="str">
        <f t="shared" si="49"/>
        <v>2014-03</v>
      </c>
    </row>
    <row r="607" spans="1:26"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s="5">
        <v>43.188000000000002</v>
      </c>
      <c r="S607">
        <v>4</v>
      </c>
      <c r="T607" s="7">
        <v>0.7</v>
      </c>
      <c r="U607" s="5">
        <v>-31.671199999999999</v>
      </c>
      <c r="V607">
        <f t="shared" si="45"/>
        <v>3</v>
      </c>
      <c r="W607">
        <f t="shared" si="46"/>
        <v>1</v>
      </c>
      <c r="X607">
        <f t="shared" si="47"/>
        <v>2014</v>
      </c>
      <c r="Y607" t="str">
        <f t="shared" si="48"/>
        <v>Mar</v>
      </c>
      <c r="Z607" t="str">
        <f t="shared" si="49"/>
        <v>2014-03</v>
      </c>
    </row>
    <row r="608" spans="1:26"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s="5">
        <v>131.904</v>
      </c>
      <c r="S608">
        <v>3</v>
      </c>
      <c r="T608" s="7">
        <v>0.2</v>
      </c>
      <c r="U608" s="5">
        <v>47.815199999999997</v>
      </c>
      <c r="V608">
        <f t="shared" si="45"/>
        <v>3</v>
      </c>
      <c r="W608">
        <f t="shared" si="46"/>
        <v>1</v>
      </c>
      <c r="X608">
        <f t="shared" si="47"/>
        <v>2014</v>
      </c>
      <c r="Y608" t="str">
        <f t="shared" si="48"/>
        <v>Mar</v>
      </c>
      <c r="Z608" t="str">
        <f t="shared" si="49"/>
        <v>2014-03</v>
      </c>
    </row>
    <row r="609" spans="1:26"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s="5">
        <v>3.282</v>
      </c>
      <c r="S609">
        <v>2</v>
      </c>
      <c r="T609" s="7">
        <v>0.7</v>
      </c>
      <c r="U609" s="5">
        <v>-2.6255999999999999</v>
      </c>
      <c r="V609">
        <f t="shared" si="45"/>
        <v>5</v>
      </c>
      <c r="W609">
        <f t="shared" si="46"/>
        <v>2</v>
      </c>
      <c r="X609">
        <f t="shared" si="47"/>
        <v>2014</v>
      </c>
      <c r="Y609" t="str">
        <f t="shared" si="48"/>
        <v>May</v>
      </c>
      <c r="Z609" t="str">
        <f t="shared" si="49"/>
        <v>2014-05</v>
      </c>
    </row>
    <row r="610" spans="1:26"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s="5">
        <v>21.167999999999999</v>
      </c>
      <c r="S610">
        <v>9</v>
      </c>
      <c r="T610" s="7">
        <v>0.2</v>
      </c>
      <c r="U610" s="5">
        <v>2.3814000000000002</v>
      </c>
      <c r="V610">
        <f t="shared" si="45"/>
        <v>5</v>
      </c>
      <c r="W610">
        <f t="shared" si="46"/>
        <v>2</v>
      </c>
      <c r="X610">
        <f t="shared" si="47"/>
        <v>2014</v>
      </c>
      <c r="Y610" t="str">
        <f t="shared" si="48"/>
        <v>May</v>
      </c>
      <c r="Z610" t="str">
        <f t="shared" si="49"/>
        <v>2014-05</v>
      </c>
    </row>
    <row r="611" spans="1:26"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s="5">
        <v>55.188000000000002</v>
      </c>
      <c r="S611">
        <v>2</v>
      </c>
      <c r="T611" s="7">
        <v>0.4</v>
      </c>
      <c r="U611" s="5">
        <v>-10.117800000000001</v>
      </c>
      <c r="V611">
        <f t="shared" si="45"/>
        <v>5</v>
      </c>
      <c r="W611">
        <f t="shared" si="46"/>
        <v>2</v>
      </c>
      <c r="X611">
        <f t="shared" si="47"/>
        <v>2014</v>
      </c>
      <c r="Y611" t="str">
        <f t="shared" si="48"/>
        <v>May</v>
      </c>
      <c r="Z611" t="str">
        <f t="shared" si="49"/>
        <v>2014-05</v>
      </c>
    </row>
    <row r="612" spans="1:26"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s="5">
        <v>369.57600000000002</v>
      </c>
      <c r="S612">
        <v>3</v>
      </c>
      <c r="T612" s="7">
        <v>0.2</v>
      </c>
      <c r="U612" s="5">
        <v>41.577300000000001</v>
      </c>
      <c r="V612">
        <f t="shared" si="45"/>
        <v>4</v>
      </c>
      <c r="W612">
        <f t="shared" si="46"/>
        <v>2</v>
      </c>
      <c r="X612">
        <f t="shared" si="47"/>
        <v>2016</v>
      </c>
      <c r="Y612" t="str">
        <f t="shared" si="48"/>
        <v>Apr</v>
      </c>
      <c r="Z612" t="str">
        <f t="shared" si="49"/>
        <v>2016-04</v>
      </c>
    </row>
    <row r="613" spans="1:26"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s="5">
        <v>15.712</v>
      </c>
      <c r="S613">
        <v>4</v>
      </c>
      <c r="T613" s="7">
        <v>0.2</v>
      </c>
      <c r="U613" s="5">
        <v>5.6955999999999998</v>
      </c>
      <c r="V613">
        <f t="shared" si="45"/>
        <v>4</v>
      </c>
      <c r="W613">
        <f t="shared" si="46"/>
        <v>2</v>
      </c>
      <c r="X613">
        <f t="shared" si="47"/>
        <v>2016</v>
      </c>
      <c r="Y613" t="str">
        <f t="shared" si="48"/>
        <v>Apr</v>
      </c>
      <c r="Z613" t="str">
        <f t="shared" si="49"/>
        <v>2016-04</v>
      </c>
    </row>
    <row r="614" spans="1:26"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s="5">
        <v>8.4480000000000004</v>
      </c>
      <c r="S614">
        <v>2</v>
      </c>
      <c r="T614" s="7">
        <v>0.2</v>
      </c>
      <c r="U614" s="5">
        <v>2.64</v>
      </c>
      <c r="V614">
        <f t="shared" si="45"/>
        <v>9</v>
      </c>
      <c r="W614">
        <f t="shared" si="46"/>
        <v>3</v>
      </c>
      <c r="X614">
        <f t="shared" si="47"/>
        <v>2016</v>
      </c>
      <c r="Y614" t="str">
        <f t="shared" si="48"/>
        <v>Sep</v>
      </c>
      <c r="Z614" t="str">
        <f t="shared" si="49"/>
        <v>2016-09</v>
      </c>
    </row>
    <row r="615" spans="1:26"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s="5">
        <v>728.94600000000003</v>
      </c>
      <c r="S615">
        <v>9</v>
      </c>
      <c r="T615" s="7">
        <v>0.4</v>
      </c>
      <c r="U615" s="5">
        <v>-157.9383</v>
      </c>
      <c r="V615">
        <f t="shared" si="45"/>
        <v>9</v>
      </c>
      <c r="W615">
        <f t="shared" si="46"/>
        <v>3</v>
      </c>
      <c r="X615">
        <f t="shared" si="47"/>
        <v>2016</v>
      </c>
      <c r="Y615" t="str">
        <f t="shared" si="48"/>
        <v>Sep</v>
      </c>
      <c r="Z615" t="str">
        <f t="shared" si="49"/>
        <v>2016-09</v>
      </c>
    </row>
    <row r="616" spans="1:26"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s="5">
        <v>119.94</v>
      </c>
      <c r="S616">
        <v>10</v>
      </c>
      <c r="T616" s="7">
        <v>0.4</v>
      </c>
      <c r="U616" s="5">
        <v>15.992000000000001</v>
      </c>
      <c r="V616">
        <f t="shared" si="45"/>
        <v>11</v>
      </c>
      <c r="W616">
        <f t="shared" si="46"/>
        <v>4</v>
      </c>
      <c r="X616">
        <f t="shared" si="47"/>
        <v>2017</v>
      </c>
      <c r="Y616" t="str">
        <f t="shared" si="48"/>
        <v>Nov</v>
      </c>
      <c r="Z616" t="str">
        <f t="shared" si="49"/>
        <v>2017-11</v>
      </c>
    </row>
    <row r="617" spans="1:26"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s="5">
        <v>3.6480000000000001</v>
      </c>
      <c r="S617">
        <v>2</v>
      </c>
      <c r="T617" s="7">
        <v>0.7</v>
      </c>
      <c r="U617" s="5">
        <v>-2.7968000000000002</v>
      </c>
      <c r="V617">
        <f t="shared" si="45"/>
        <v>11</v>
      </c>
      <c r="W617">
        <f t="shared" si="46"/>
        <v>4</v>
      </c>
      <c r="X617">
        <f t="shared" si="47"/>
        <v>2017</v>
      </c>
      <c r="Y617" t="str">
        <f t="shared" si="48"/>
        <v>Nov</v>
      </c>
      <c r="Z617" t="str">
        <f t="shared" si="49"/>
        <v>2017-11</v>
      </c>
    </row>
    <row r="618" spans="1:26"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s="5">
        <v>40.479999999999997</v>
      </c>
      <c r="S618">
        <v>2</v>
      </c>
      <c r="T618" s="7">
        <v>0</v>
      </c>
      <c r="U618" s="5">
        <v>15.7872</v>
      </c>
      <c r="V618">
        <f t="shared" si="45"/>
        <v>8</v>
      </c>
      <c r="W618">
        <f t="shared" si="46"/>
        <v>3</v>
      </c>
      <c r="X618">
        <f t="shared" si="47"/>
        <v>2017</v>
      </c>
      <c r="Y618" t="str">
        <f t="shared" si="48"/>
        <v>Aug</v>
      </c>
      <c r="Z618" t="str">
        <f t="shared" si="49"/>
        <v>2017-08</v>
      </c>
    </row>
    <row r="619" spans="1:26"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s="5">
        <v>9.94</v>
      </c>
      <c r="S619">
        <v>2</v>
      </c>
      <c r="T619" s="7">
        <v>0</v>
      </c>
      <c r="U619" s="5">
        <v>3.0813999999999999</v>
      </c>
      <c r="V619">
        <f t="shared" si="45"/>
        <v>8</v>
      </c>
      <c r="W619">
        <f t="shared" si="46"/>
        <v>3</v>
      </c>
      <c r="X619">
        <f t="shared" si="47"/>
        <v>2017</v>
      </c>
      <c r="Y619" t="str">
        <f t="shared" si="48"/>
        <v>Aug</v>
      </c>
      <c r="Z619" t="str">
        <f t="shared" si="49"/>
        <v>2017-08</v>
      </c>
    </row>
    <row r="620" spans="1:26"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s="5">
        <v>107.42400000000001</v>
      </c>
      <c r="S620">
        <v>9</v>
      </c>
      <c r="T620" s="7">
        <v>0.2</v>
      </c>
      <c r="U620" s="5">
        <v>33.57</v>
      </c>
      <c r="V620">
        <f t="shared" si="45"/>
        <v>8</v>
      </c>
      <c r="W620">
        <f t="shared" si="46"/>
        <v>3</v>
      </c>
      <c r="X620">
        <f t="shared" si="47"/>
        <v>2017</v>
      </c>
      <c r="Y620" t="str">
        <f t="shared" si="48"/>
        <v>Aug</v>
      </c>
      <c r="Z620" t="str">
        <f t="shared" si="49"/>
        <v>2017-08</v>
      </c>
    </row>
    <row r="621" spans="1:26"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s="5">
        <v>37.909999999999997</v>
      </c>
      <c r="S621">
        <v>1</v>
      </c>
      <c r="T621" s="7">
        <v>0</v>
      </c>
      <c r="U621" s="5">
        <v>10.9939</v>
      </c>
      <c r="V621">
        <f t="shared" si="45"/>
        <v>8</v>
      </c>
      <c r="W621">
        <f t="shared" si="46"/>
        <v>3</v>
      </c>
      <c r="X621">
        <f t="shared" si="47"/>
        <v>2017</v>
      </c>
      <c r="Y621" t="str">
        <f t="shared" si="48"/>
        <v>Aug</v>
      </c>
      <c r="Z621" t="str">
        <f t="shared" si="49"/>
        <v>2017-08</v>
      </c>
    </row>
    <row r="622" spans="1:26"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s="5">
        <v>88.02</v>
      </c>
      <c r="S622">
        <v>3</v>
      </c>
      <c r="T622" s="7">
        <v>0</v>
      </c>
      <c r="U622" s="5">
        <v>27.286200000000001</v>
      </c>
      <c r="V622">
        <f t="shared" si="45"/>
        <v>8</v>
      </c>
      <c r="W622">
        <f t="shared" si="46"/>
        <v>3</v>
      </c>
      <c r="X622">
        <f t="shared" si="47"/>
        <v>2017</v>
      </c>
      <c r="Y622" t="str">
        <f t="shared" si="48"/>
        <v>Aug</v>
      </c>
      <c r="Z622" t="str">
        <f t="shared" si="49"/>
        <v>2017-08</v>
      </c>
    </row>
    <row r="623" spans="1:26"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s="5">
        <v>8.69</v>
      </c>
      <c r="S623">
        <v>5</v>
      </c>
      <c r="T623" s="7">
        <v>0.8</v>
      </c>
      <c r="U623" s="5">
        <v>-14.773</v>
      </c>
      <c r="V623">
        <f t="shared" si="45"/>
        <v>12</v>
      </c>
      <c r="W623">
        <f t="shared" si="46"/>
        <v>4</v>
      </c>
      <c r="X623">
        <f t="shared" si="47"/>
        <v>2014</v>
      </c>
      <c r="Y623" t="str">
        <f t="shared" si="48"/>
        <v>Dec</v>
      </c>
      <c r="Z623" t="str">
        <f t="shared" si="49"/>
        <v>2014-12</v>
      </c>
    </row>
    <row r="624" spans="1:26"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s="5">
        <v>301.95999999999998</v>
      </c>
      <c r="S624">
        <v>2</v>
      </c>
      <c r="T624" s="7">
        <v>0</v>
      </c>
      <c r="U624" s="5">
        <v>87.568399999999997</v>
      </c>
      <c r="V624">
        <f t="shared" si="45"/>
        <v>11</v>
      </c>
      <c r="W624">
        <f t="shared" si="46"/>
        <v>4</v>
      </c>
      <c r="X624">
        <f t="shared" si="47"/>
        <v>2015</v>
      </c>
      <c r="Y624" t="str">
        <f t="shared" si="48"/>
        <v>Nov</v>
      </c>
      <c r="Z624" t="str">
        <f t="shared" si="49"/>
        <v>2015-11</v>
      </c>
    </row>
    <row r="625" spans="1:26"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s="5">
        <v>555.21</v>
      </c>
      <c r="S625">
        <v>5</v>
      </c>
      <c r="T625" s="7">
        <v>0.1</v>
      </c>
      <c r="U625" s="5">
        <v>178.90100000000001</v>
      </c>
      <c r="V625">
        <f t="shared" si="45"/>
        <v>11</v>
      </c>
      <c r="W625">
        <f t="shared" si="46"/>
        <v>4</v>
      </c>
      <c r="X625">
        <f t="shared" si="47"/>
        <v>2015</v>
      </c>
      <c r="Y625" t="str">
        <f t="shared" si="48"/>
        <v>Nov</v>
      </c>
      <c r="Z625" t="str">
        <f t="shared" si="49"/>
        <v>2015-11</v>
      </c>
    </row>
    <row r="626" spans="1:26"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s="5">
        <v>523.48</v>
      </c>
      <c r="S626">
        <v>4</v>
      </c>
      <c r="T626" s="7">
        <v>0</v>
      </c>
      <c r="U626" s="5">
        <v>130.87</v>
      </c>
      <c r="V626">
        <f t="shared" si="45"/>
        <v>11</v>
      </c>
      <c r="W626">
        <f t="shared" si="46"/>
        <v>4</v>
      </c>
      <c r="X626">
        <f t="shared" si="47"/>
        <v>2015</v>
      </c>
      <c r="Y626" t="str">
        <f t="shared" si="48"/>
        <v>Nov</v>
      </c>
      <c r="Z626" t="str">
        <f t="shared" si="49"/>
        <v>2015-11</v>
      </c>
    </row>
    <row r="627" spans="1:26"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s="5">
        <v>161.82</v>
      </c>
      <c r="S627">
        <v>9</v>
      </c>
      <c r="T627" s="7">
        <v>0</v>
      </c>
      <c r="U627" s="5">
        <v>46.927799999999998</v>
      </c>
      <c r="V627">
        <f t="shared" si="45"/>
        <v>11</v>
      </c>
      <c r="W627">
        <f t="shared" si="46"/>
        <v>4</v>
      </c>
      <c r="X627">
        <f t="shared" si="47"/>
        <v>2015</v>
      </c>
      <c r="Y627" t="str">
        <f t="shared" si="48"/>
        <v>Nov</v>
      </c>
      <c r="Z627" t="str">
        <f t="shared" si="49"/>
        <v>2015-11</v>
      </c>
    </row>
    <row r="628" spans="1:26"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s="5">
        <v>35.56</v>
      </c>
      <c r="S628">
        <v>7</v>
      </c>
      <c r="T628" s="7">
        <v>0</v>
      </c>
      <c r="U628" s="5">
        <v>12.090400000000001</v>
      </c>
      <c r="V628">
        <f t="shared" si="45"/>
        <v>9</v>
      </c>
      <c r="W628">
        <f t="shared" si="46"/>
        <v>3</v>
      </c>
      <c r="X628">
        <f t="shared" si="47"/>
        <v>2017</v>
      </c>
      <c r="Y628" t="str">
        <f t="shared" si="48"/>
        <v>Sep</v>
      </c>
      <c r="Z628" t="str">
        <f t="shared" si="49"/>
        <v>2017-09</v>
      </c>
    </row>
    <row r="629" spans="1:26"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s="5">
        <v>97.16</v>
      </c>
      <c r="S629">
        <v>2</v>
      </c>
      <c r="T629" s="7">
        <v>0</v>
      </c>
      <c r="U629" s="5">
        <v>28.176400000000001</v>
      </c>
      <c r="V629">
        <f t="shared" si="45"/>
        <v>5</v>
      </c>
      <c r="W629">
        <f t="shared" si="46"/>
        <v>2</v>
      </c>
      <c r="X629">
        <f t="shared" si="47"/>
        <v>2017</v>
      </c>
      <c r="Y629" t="str">
        <f t="shared" si="48"/>
        <v>May</v>
      </c>
      <c r="Z629" t="str">
        <f t="shared" si="49"/>
        <v>2017-05</v>
      </c>
    </row>
    <row r="630" spans="1:26"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s="5">
        <v>15.24</v>
      </c>
      <c r="S630">
        <v>5</v>
      </c>
      <c r="T630" s="7">
        <v>0.2</v>
      </c>
      <c r="U630" s="5">
        <v>5.1435000000000004</v>
      </c>
      <c r="V630">
        <f t="shared" si="45"/>
        <v>12</v>
      </c>
      <c r="W630">
        <f t="shared" si="46"/>
        <v>4</v>
      </c>
      <c r="X630">
        <f t="shared" si="47"/>
        <v>2017</v>
      </c>
      <c r="Y630" t="str">
        <f t="shared" si="48"/>
        <v>Dec</v>
      </c>
      <c r="Z630" t="str">
        <f t="shared" si="49"/>
        <v>2017-12</v>
      </c>
    </row>
    <row r="631" spans="1:26"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s="5">
        <v>13.23</v>
      </c>
      <c r="S631">
        <v>3</v>
      </c>
      <c r="T631" s="7">
        <v>0</v>
      </c>
      <c r="U631" s="5">
        <v>6.0857999999999999</v>
      </c>
      <c r="V631">
        <f t="shared" si="45"/>
        <v>12</v>
      </c>
      <c r="W631">
        <f t="shared" si="46"/>
        <v>4</v>
      </c>
      <c r="X631">
        <f t="shared" si="47"/>
        <v>2017</v>
      </c>
      <c r="Y631" t="str">
        <f t="shared" si="48"/>
        <v>Dec</v>
      </c>
      <c r="Z631" t="str">
        <f t="shared" si="49"/>
        <v>2017-12</v>
      </c>
    </row>
    <row r="632" spans="1:26"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s="5">
        <v>243.38399999999999</v>
      </c>
      <c r="S632">
        <v>3</v>
      </c>
      <c r="T632" s="7">
        <v>0.2</v>
      </c>
      <c r="U632" s="5">
        <v>-51.719099999999997</v>
      </c>
      <c r="V632">
        <f t="shared" si="45"/>
        <v>12</v>
      </c>
      <c r="W632">
        <f t="shared" si="46"/>
        <v>4</v>
      </c>
      <c r="X632">
        <f t="shared" si="47"/>
        <v>2016</v>
      </c>
      <c r="Y632" t="str">
        <f t="shared" si="48"/>
        <v>Dec</v>
      </c>
      <c r="Z632" t="str">
        <f t="shared" si="49"/>
        <v>2016-12</v>
      </c>
    </row>
    <row r="633" spans="1:26"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s="5">
        <v>119.8</v>
      </c>
      <c r="S633">
        <v>5</v>
      </c>
      <c r="T633" s="7">
        <v>0.2</v>
      </c>
      <c r="U633" s="5">
        <v>29.95</v>
      </c>
      <c r="V633">
        <f t="shared" si="45"/>
        <v>12</v>
      </c>
      <c r="W633">
        <f t="shared" si="46"/>
        <v>4</v>
      </c>
      <c r="X633">
        <f t="shared" si="47"/>
        <v>2016</v>
      </c>
      <c r="Y633" t="str">
        <f t="shared" si="48"/>
        <v>Dec</v>
      </c>
      <c r="Z633" t="str">
        <f t="shared" si="49"/>
        <v>2016-12</v>
      </c>
    </row>
    <row r="634" spans="1:26"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s="5">
        <v>300.76799999999997</v>
      </c>
      <c r="S634">
        <v>4</v>
      </c>
      <c r="T634" s="7">
        <v>0.2</v>
      </c>
      <c r="U634" s="5">
        <v>30.076799999999999</v>
      </c>
      <c r="V634">
        <f t="shared" si="45"/>
        <v>12</v>
      </c>
      <c r="W634">
        <f t="shared" si="46"/>
        <v>4</v>
      </c>
      <c r="X634">
        <f t="shared" si="47"/>
        <v>2016</v>
      </c>
      <c r="Y634" t="str">
        <f t="shared" si="48"/>
        <v>Dec</v>
      </c>
      <c r="Z634" t="str">
        <f t="shared" si="49"/>
        <v>2016-12</v>
      </c>
    </row>
    <row r="635" spans="1:26"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s="5">
        <v>17.88</v>
      </c>
      <c r="S635">
        <v>3</v>
      </c>
      <c r="T635" s="7">
        <v>0.2</v>
      </c>
      <c r="U635" s="5">
        <v>2.4584999999999999</v>
      </c>
      <c r="V635">
        <f t="shared" si="45"/>
        <v>9</v>
      </c>
      <c r="W635">
        <f t="shared" si="46"/>
        <v>3</v>
      </c>
      <c r="X635">
        <f t="shared" si="47"/>
        <v>2017</v>
      </c>
      <c r="Y635" t="str">
        <f t="shared" si="48"/>
        <v>Sep</v>
      </c>
      <c r="Z635" t="str">
        <f t="shared" si="49"/>
        <v>2017-09</v>
      </c>
    </row>
    <row r="636" spans="1:26"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s="5">
        <v>235.94399999999999</v>
      </c>
      <c r="S636">
        <v>3</v>
      </c>
      <c r="T636" s="7">
        <v>0.2</v>
      </c>
      <c r="U636" s="5">
        <v>85.529700000000005</v>
      </c>
      <c r="V636">
        <f t="shared" si="45"/>
        <v>9</v>
      </c>
      <c r="W636">
        <f t="shared" si="46"/>
        <v>3</v>
      </c>
      <c r="X636">
        <f t="shared" si="47"/>
        <v>2017</v>
      </c>
      <c r="Y636" t="str">
        <f t="shared" si="48"/>
        <v>Sep</v>
      </c>
      <c r="Z636" t="str">
        <f t="shared" si="49"/>
        <v>2017-09</v>
      </c>
    </row>
    <row r="637" spans="1:26"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s="5">
        <v>392.94</v>
      </c>
      <c r="S637">
        <v>3</v>
      </c>
      <c r="T637" s="7">
        <v>0</v>
      </c>
      <c r="U637" s="5">
        <v>43.223399999999998</v>
      </c>
      <c r="V637">
        <f t="shared" si="45"/>
        <v>10</v>
      </c>
      <c r="W637">
        <f t="shared" si="46"/>
        <v>4</v>
      </c>
      <c r="X637">
        <f t="shared" si="47"/>
        <v>2015</v>
      </c>
      <c r="Y637" t="str">
        <f t="shared" si="48"/>
        <v>Oct</v>
      </c>
      <c r="Z637" t="str">
        <f t="shared" si="49"/>
        <v>2015-10</v>
      </c>
    </row>
    <row r="638" spans="1:26"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s="5">
        <v>18.882000000000001</v>
      </c>
      <c r="S638">
        <v>3</v>
      </c>
      <c r="T638" s="7">
        <v>0.7</v>
      </c>
      <c r="U638" s="5">
        <v>-13.8468</v>
      </c>
      <c r="V638">
        <f t="shared" si="45"/>
        <v>8</v>
      </c>
      <c r="W638">
        <f t="shared" si="46"/>
        <v>3</v>
      </c>
      <c r="X638">
        <f t="shared" si="47"/>
        <v>2016</v>
      </c>
      <c r="Y638" t="str">
        <f t="shared" si="48"/>
        <v>Aug</v>
      </c>
      <c r="Z638" t="str">
        <f t="shared" si="49"/>
        <v>2016-08</v>
      </c>
    </row>
    <row r="639" spans="1:26"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s="5">
        <v>122.328</v>
      </c>
      <c r="S639">
        <v>3</v>
      </c>
      <c r="T639" s="7">
        <v>0.2</v>
      </c>
      <c r="U639" s="5">
        <v>12.232799999999999</v>
      </c>
      <c r="V639">
        <f t="shared" si="45"/>
        <v>8</v>
      </c>
      <c r="W639">
        <f t="shared" si="46"/>
        <v>3</v>
      </c>
      <c r="X639">
        <f t="shared" si="47"/>
        <v>2016</v>
      </c>
      <c r="Y639" t="str">
        <f t="shared" si="48"/>
        <v>Aug</v>
      </c>
      <c r="Z639" t="str">
        <f t="shared" si="49"/>
        <v>2016-08</v>
      </c>
    </row>
    <row r="640" spans="1:26"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s="5">
        <v>1049.2</v>
      </c>
      <c r="S640">
        <v>5</v>
      </c>
      <c r="T640" s="7">
        <v>0</v>
      </c>
      <c r="U640" s="5">
        <v>272.79199999999997</v>
      </c>
      <c r="V640">
        <f t="shared" si="45"/>
        <v>5</v>
      </c>
      <c r="W640">
        <f t="shared" si="46"/>
        <v>2</v>
      </c>
      <c r="X640">
        <f t="shared" si="47"/>
        <v>2016</v>
      </c>
      <c r="Y640" t="str">
        <f t="shared" si="48"/>
        <v>May</v>
      </c>
      <c r="Z640" t="str">
        <f t="shared" si="49"/>
        <v>2016-05</v>
      </c>
    </row>
    <row r="641" spans="1:26"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s="5">
        <v>15.423999999999999</v>
      </c>
      <c r="S641">
        <v>4</v>
      </c>
      <c r="T641" s="7">
        <v>0.2</v>
      </c>
      <c r="U641" s="5">
        <v>5.0128000000000004</v>
      </c>
      <c r="V641">
        <f t="shared" si="45"/>
        <v>5</v>
      </c>
      <c r="W641">
        <f t="shared" si="46"/>
        <v>2</v>
      </c>
      <c r="X641">
        <f t="shared" si="47"/>
        <v>2016</v>
      </c>
      <c r="Y641" t="str">
        <f t="shared" si="48"/>
        <v>May</v>
      </c>
      <c r="Z641" t="str">
        <f t="shared" si="49"/>
        <v>2016-05</v>
      </c>
    </row>
    <row r="642" spans="1:26"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s="5">
        <v>18.84</v>
      </c>
      <c r="S642">
        <v>3</v>
      </c>
      <c r="T642" s="7">
        <v>0</v>
      </c>
      <c r="U642" s="5">
        <v>6.0288000000000004</v>
      </c>
      <c r="V642">
        <f t="shared" si="45"/>
        <v>12</v>
      </c>
      <c r="W642">
        <f t="shared" si="46"/>
        <v>4</v>
      </c>
      <c r="X642">
        <f t="shared" si="47"/>
        <v>2016</v>
      </c>
      <c r="Y642" t="str">
        <f t="shared" si="48"/>
        <v>Dec</v>
      </c>
      <c r="Z642" t="str">
        <f t="shared" si="49"/>
        <v>2016-12</v>
      </c>
    </row>
    <row r="643" spans="1:26"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s="5">
        <v>330.4</v>
      </c>
      <c r="S643">
        <v>2</v>
      </c>
      <c r="T643" s="7">
        <v>0</v>
      </c>
      <c r="U643" s="5">
        <v>85.903999999999996</v>
      </c>
      <c r="V643">
        <f t="shared" ref="V643:V706" si="50">MONTH(C643)</f>
        <v>7</v>
      </c>
      <c r="W643">
        <f t="shared" ref="W643:W706" si="51">ROUNDUP(MONTH(C643)/3,0)</f>
        <v>3</v>
      </c>
      <c r="X643">
        <f t="shared" ref="X643:X706" si="52">YEAR(C643)</f>
        <v>2017</v>
      </c>
      <c r="Y643" t="str">
        <f t="shared" ref="Y643:Y706" si="53">TEXT(C643,"MMM")</f>
        <v>Jul</v>
      </c>
      <c r="Z643" t="str">
        <f t="shared" ref="Z643:Z706" si="54">TEXT(C643,"YYYY-MM")</f>
        <v>2017-07</v>
      </c>
    </row>
    <row r="644" spans="1:26"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s="5">
        <v>26.25</v>
      </c>
      <c r="S644">
        <v>7</v>
      </c>
      <c r="T644" s="7">
        <v>0</v>
      </c>
      <c r="U644" s="5">
        <v>12.6</v>
      </c>
      <c r="V644">
        <f t="shared" si="50"/>
        <v>7</v>
      </c>
      <c r="W644">
        <f t="shared" si="51"/>
        <v>3</v>
      </c>
      <c r="X644">
        <f t="shared" si="52"/>
        <v>2017</v>
      </c>
      <c r="Y644" t="str">
        <f t="shared" si="53"/>
        <v>Jul</v>
      </c>
      <c r="Z644" t="str">
        <f t="shared" si="54"/>
        <v>2017-07</v>
      </c>
    </row>
    <row r="645" spans="1:26"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s="5">
        <v>132.52000000000001</v>
      </c>
      <c r="S645">
        <v>4</v>
      </c>
      <c r="T645" s="7">
        <v>0</v>
      </c>
      <c r="U645" s="5">
        <v>54.333199999999998</v>
      </c>
      <c r="V645">
        <f t="shared" si="50"/>
        <v>6</v>
      </c>
      <c r="W645">
        <f t="shared" si="51"/>
        <v>2</v>
      </c>
      <c r="X645">
        <f t="shared" si="52"/>
        <v>2017</v>
      </c>
      <c r="Y645" t="str">
        <f t="shared" si="53"/>
        <v>Jun</v>
      </c>
      <c r="Z645" t="str">
        <f t="shared" si="54"/>
        <v>2017-06</v>
      </c>
    </row>
    <row r="646" spans="1:26"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s="5">
        <v>6.48</v>
      </c>
      <c r="S646">
        <v>1</v>
      </c>
      <c r="T646" s="7">
        <v>0</v>
      </c>
      <c r="U646" s="5">
        <v>3.1751999999999998</v>
      </c>
      <c r="V646">
        <f t="shared" si="50"/>
        <v>7</v>
      </c>
      <c r="W646">
        <f t="shared" si="51"/>
        <v>3</v>
      </c>
      <c r="X646">
        <f t="shared" si="52"/>
        <v>2017</v>
      </c>
      <c r="Y646" t="str">
        <f t="shared" si="53"/>
        <v>Jul</v>
      </c>
      <c r="Z646" t="str">
        <f t="shared" si="54"/>
        <v>2017-07</v>
      </c>
    </row>
    <row r="647" spans="1:26"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s="5">
        <v>209.3</v>
      </c>
      <c r="S647">
        <v>2</v>
      </c>
      <c r="T647" s="7">
        <v>0</v>
      </c>
      <c r="U647" s="5">
        <v>56.511000000000003</v>
      </c>
      <c r="V647">
        <f t="shared" si="50"/>
        <v>12</v>
      </c>
      <c r="W647">
        <f t="shared" si="51"/>
        <v>4</v>
      </c>
      <c r="X647">
        <f t="shared" si="52"/>
        <v>2017</v>
      </c>
      <c r="Y647" t="str">
        <f t="shared" si="53"/>
        <v>Dec</v>
      </c>
      <c r="Z647" t="str">
        <f t="shared" si="54"/>
        <v>2017-12</v>
      </c>
    </row>
    <row r="648" spans="1:26"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s="5">
        <v>31.56</v>
      </c>
      <c r="S648">
        <v>5</v>
      </c>
      <c r="T648" s="7">
        <v>0.2</v>
      </c>
      <c r="U648" s="5">
        <v>9.8625000000000007</v>
      </c>
      <c r="V648">
        <f t="shared" si="50"/>
        <v>4</v>
      </c>
      <c r="W648">
        <f t="shared" si="51"/>
        <v>2</v>
      </c>
      <c r="X648">
        <f t="shared" si="52"/>
        <v>2016</v>
      </c>
      <c r="Y648" t="str">
        <f t="shared" si="53"/>
        <v>Apr</v>
      </c>
      <c r="Z648" t="str">
        <f t="shared" si="54"/>
        <v>2016-04</v>
      </c>
    </row>
    <row r="649" spans="1:26"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s="5">
        <v>30.143999999999998</v>
      </c>
      <c r="S649">
        <v>2</v>
      </c>
      <c r="T649" s="7">
        <v>0.2</v>
      </c>
      <c r="U649" s="5">
        <v>3.0144000000000002</v>
      </c>
      <c r="V649">
        <f t="shared" si="50"/>
        <v>4</v>
      </c>
      <c r="W649">
        <f t="shared" si="51"/>
        <v>2</v>
      </c>
      <c r="X649">
        <f t="shared" si="52"/>
        <v>2016</v>
      </c>
      <c r="Y649" t="str">
        <f t="shared" si="53"/>
        <v>Apr</v>
      </c>
      <c r="Z649" t="str">
        <f t="shared" si="54"/>
        <v>2016-04</v>
      </c>
    </row>
    <row r="650" spans="1:26"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s="5">
        <v>14.8</v>
      </c>
      <c r="S650">
        <v>4</v>
      </c>
      <c r="T650" s="7">
        <v>0</v>
      </c>
      <c r="U650" s="5">
        <v>6.0679999999999996</v>
      </c>
      <c r="V650">
        <f t="shared" si="50"/>
        <v>12</v>
      </c>
      <c r="W650">
        <f t="shared" si="51"/>
        <v>4</v>
      </c>
      <c r="X650">
        <f t="shared" si="52"/>
        <v>2016</v>
      </c>
      <c r="Y650" t="str">
        <f t="shared" si="53"/>
        <v>Dec</v>
      </c>
      <c r="Z650" t="str">
        <f t="shared" si="54"/>
        <v>2016-12</v>
      </c>
    </row>
    <row r="651" spans="1:26"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s="5">
        <v>302.37599999999998</v>
      </c>
      <c r="S651">
        <v>3</v>
      </c>
      <c r="T651" s="7">
        <v>0.2</v>
      </c>
      <c r="U651" s="5">
        <v>22.6782</v>
      </c>
      <c r="V651">
        <f t="shared" si="50"/>
        <v>12</v>
      </c>
      <c r="W651">
        <f t="shared" si="51"/>
        <v>4</v>
      </c>
      <c r="X651">
        <f t="shared" si="52"/>
        <v>2016</v>
      </c>
      <c r="Y651" t="str">
        <f t="shared" si="53"/>
        <v>Dec</v>
      </c>
      <c r="Z651" t="str">
        <f t="shared" si="54"/>
        <v>2016-12</v>
      </c>
    </row>
    <row r="652" spans="1:26"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s="5">
        <v>316</v>
      </c>
      <c r="S652">
        <v>4</v>
      </c>
      <c r="T652" s="7">
        <v>0</v>
      </c>
      <c r="U652" s="5">
        <v>31.6</v>
      </c>
      <c r="V652">
        <f t="shared" si="50"/>
        <v>12</v>
      </c>
      <c r="W652">
        <f t="shared" si="51"/>
        <v>4</v>
      </c>
      <c r="X652">
        <f t="shared" si="52"/>
        <v>2016</v>
      </c>
      <c r="Y652" t="str">
        <f t="shared" si="53"/>
        <v>Dec</v>
      </c>
      <c r="Z652" t="str">
        <f t="shared" si="54"/>
        <v>2016-12</v>
      </c>
    </row>
    <row r="653" spans="1:26"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s="5">
        <v>379.4</v>
      </c>
      <c r="S653">
        <v>10</v>
      </c>
      <c r="T653" s="7">
        <v>0</v>
      </c>
      <c r="U653" s="5">
        <v>178.31800000000001</v>
      </c>
      <c r="V653">
        <f t="shared" si="50"/>
        <v>10</v>
      </c>
      <c r="W653">
        <f t="shared" si="51"/>
        <v>4</v>
      </c>
      <c r="X653">
        <f t="shared" si="52"/>
        <v>2016</v>
      </c>
      <c r="Y653" t="str">
        <f t="shared" si="53"/>
        <v>Oct</v>
      </c>
      <c r="Z653" t="str">
        <f t="shared" si="54"/>
        <v>2016-10</v>
      </c>
    </row>
    <row r="654" spans="1:26"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s="5">
        <v>97.82</v>
      </c>
      <c r="S654">
        <v>2</v>
      </c>
      <c r="T654" s="7">
        <v>0</v>
      </c>
      <c r="U654" s="5">
        <v>45.9754</v>
      </c>
      <c r="V654">
        <f t="shared" si="50"/>
        <v>6</v>
      </c>
      <c r="W654">
        <f t="shared" si="51"/>
        <v>2</v>
      </c>
      <c r="X654">
        <f t="shared" si="52"/>
        <v>2017</v>
      </c>
      <c r="Y654" t="str">
        <f t="shared" si="53"/>
        <v>Jun</v>
      </c>
      <c r="Z654" t="str">
        <f t="shared" si="54"/>
        <v>2017-06</v>
      </c>
    </row>
    <row r="655" spans="1:26"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s="5">
        <v>103.12</v>
      </c>
      <c r="S655">
        <v>8</v>
      </c>
      <c r="T655" s="7">
        <v>0</v>
      </c>
      <c r="U655" s="5">
        <v>10.311999999999999</v>
      </c>
      <c r="V655">
        <f t="shared" si="50"/>
        <v>6</v>
      </c>
      <c r="W655">
        <f t="shared" si="51"/>
        <v>2</v>
      </c>
      <c r="X655">
        <f t="shared" si="52"/>
        <v>2017</v>
      </c>
      <c r="Y655" t="str">
        <f t="shared" si="53"/>
        <v>Jun</v>
      </c>
      <c r="Z655" t="str">
        <f t="shared" si="54"/>
        <v>2017-06</v>
      </c>
    </row>
    <row r="656" spans="1:26"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s="5">
        <v>113.55200000000001</v>
      </c>
      <c r="S656">
        <v>2</v>
      </c>
      <c r="T656" s="7">
        <v>0.2</v>
      </c>
      <c r="U656" s="5">
        <v>8.5164000000000009</v>
      </c>
      <c r="V656">
        <f t="shared" si="50"/>
        <v>8</v>
      </c>
      <c r="W656">
        <f t="shared" si="51"/>
        <v>3</v>
      </c>
      <c r="X656">
        <f t="shared" si="52"/>
        <v>2016</v>
      </c>
      <c r="Y656" t="str">
        <f t="shared" si="53"/>
        <v>Aug</v>
      </c>
      <c r="Z656" t="str">
        <f t="shared" si="54"/>
        <v>2016-08</v>
      </c>
    </row>
    <row r="657" spans="1:26"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s="5">
        <v>3.3180000000000001</v>
      </c>
      <c r="S657">
        <v>2</v>
      </c>
      <c r="T657" s="7">
        <v>0.7</v>
      </c>
      <c r="U657" s="5">
        <v>-2.6543999999999999</v>
      </c>
      <c r="V657">
        <f t="shared" si="50"/>
        <v>8</v>
      </c>
      <c r="W657">
        <f t="shared" si="51"/>
        <v>3</v>
      </c>
      <c r="X657">
        <f t="shared" si="52"/>
        <v>2016</v>
      </c>
      <c r="Y657" t="str">
        <f t="shared" si="53"/>
        <v>Aug</v>
      </c>
      <c r="Z657" t="str">
        <f t="shared" si="54"/>
        <v>2016-08</v>
      </c>
    </row>
    <row r="658" spans="1:26"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s="5">
        <v>134.28800000000001</v>
      </c>
      <c r="S658">
        <v>2</v>
      </c>
      <c r="T658" s="7">
        <v>0.2</v>
      </c>
      <c r="U658" s="5">
        <v>45.322200000000002</v>
      </c>
      <c r="V658">
        <f t="shared" si="50"/>
        <v>8</v>
      </c>
      <c r="W658">
        <f t="shared" si="51"/>
        <v>3</v>
      </c>
      <c r="X658">
        <f t="shared" si="52"/>
        <v>2016</v>
      </c>
      <c r="Y658" t="str">
        <f t="shared" si="53"/>
        <v>Aug</v>
      </c>
      <c r="Z658" t="str">
        <f t="shared" si="54"/>
        <v>2016-08</v>
      </c>
    </row>
    <row r="659" spans="1:26"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s="5">
        <v>701.37199999999996</v>
      </c>
      <c r="S659">
        <v>2</v>
      </c>
      <c r="T659" s="7">
        <v>0.3</v>
      </c>
      <c r="U659" s="5">
        <v>-50.097999999999999</v>
      </c>
      <c r="V659">
        <f t="shared" si="50"/>
        <v>9</v>
      </c>
      <c r="W659">
        <f t="shared" si="51"/>
        <v>3</v>
      </c>
      <c r="X659">
        <f t="shared" si="52"/>
        <v>2016</v>
      </c>
      <c r="Y659" t="str">
        <f t="shared" si="53"/>
        <v>Sep</v>
      </c>
      <c r="Z659" t="str">
        <f t="shared" si="54"/>
        <v>2016-09</v>
      </c>
    </row>
    <row r="660" spans="1:26"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s="5">
        <v>2.3079999999999998</v>
      </c>
      <c r="S660">
        <v>2</v>
      </c>
      <c r="T660" s="7">
        <v>0.8</v>
      </c>
      <c r="U660" s="5">
        <v>-3.4620000000000002</v>
      </c>
      <c r="V660">
        <f t="shared" si="50"/>
        <v>9</v>
      </c>
      <c r="W660">
        <f t="shared" si="51"/>
        <v>3</v>
      </c>
      <c r="X660">
        <f t="shared" si="52"/>
        <v>2016</v>
      </c>
      <c r="Y660" t="str">
        <f t="shared" si="53"/>
        <v>Sep</v>
      </c>
      <c r="Z660" t="str">
        <f t="shared" si="54"/>
        <v>2016-09</v>
      </c>
    </row>
    <row r="661" spans="1:26"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s="5">
        <v>999.43200000000002</v>
      </c>
      <c r="S661">
        <v>7</v>
      </c>
      <c r="T661" s="7">
        <v>0.2</v>
      </c>
      <c r="U661" s="5">
        <v>124.929</v>
      </c>
      <c r="V661">
        <f t="shared" si="50"/>
        <v>8</v>
      </c>
      <c r="W661">
        <f t="shared" si="51"/>
        <v>3</v>
      </c>
      <c r="X661">
        <f t="shared" si="52"/>
        <v>2015</v>
      </c>
      <c r="Y661" t="str">
        <f t="shared" si="53"/>
        <v>Aug</v>
      </c>
      <c r="Z661" t="str">
        <f t="shared" si="54"/>
        <v>2015-08</v>
      </c>
    </row>
    <row r="662" spans="1:26"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s="5">
        <v>724.08</v>
      </c>
      <c r="S662">
        <v>14</v>
      </c>
      <c r="T662" s="7">
        <v>0.2</v>
      </c>
      <c r="U662" s="5">
        <v>-135.76499999999999</v>
      </c>
      <c r="V662">
        <f t="shared" si="50"/>
        <v>8</v>
      </c>
      <c r="W662">
        <f t="shared" si="51"/>
        <v>3</v>
      </c>
      <c r="X662">
        <f t="shared" si="52"/>
        <v>2015</v>
      </c>
      <c r="Y662" t="str">
        <f t="shared" si="53"/>
        <v>Aug</v>
      </c>
      <c r="Z662" t="str">
        <f t="shared" si="54"/>
        <v>2015-08</v>
      </c>
    </row>
    <row r="663" spans="1:26"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s="5">
        <v>918.78499999999997</v>
      </c>
      <c r="S663">
        <v>5</v>
      </c>
      <c r="T663" s="7">
        <v>0.3</v>
      </c>
      <c r="U663" s="5">
        <v>-118.12949999999999</v>
      </c>
      <c r="V663">
        <f t="shared" si="50"/>
        <v>8</v>
      </c>
      <c r="W663">
        <f t="shared" si="51"/>
        <v>3</v>
      </c>
      <c r="X663">
        <f t="shared" si="52"/>
        <v>2015</v>
      </c>
      <c r="Y663" t="str">
        <f t="shared" si="53"/>
        <v>Aug</v>
      </c>
      <c r="Z663" t="str">
        <f t="shared" si="54"/>
        <v>2015-08</v>
      </c>
    </row>
    <row r="664" spans="1:26"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s="5">
        <v>2.7240000000000002</v>
      </c>
      <c r="S664">
        <v>3</v>
      </c>
      <c r="T664" s="7">
        <v>0.8</v>
      </c>
      <c r="U664" s="5">
        <v>-4.2222</v>
      </c>
      <c r="V664">
        <f t="shared" si="50"/>
        <v>8</v>
      </c>
      <c r="W664">
        <f t="shared" si="51"/>
        <v>3</v>
      </c>
      <c r="X664">
        <f t="shared" si="52"/>
        <v>2015</v>
      </c>
      <c r="Y664" t="str">
        <f t="shared" si="53"/>
        <v>Aug</v>
      </c>
      <c r="Z664" t="str">
        <f t="shared" si="54"/>
        <v>2015-08</v>
      </c>
    </row>
    <row r="665" spans="1:26"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s="5">
        <v>459.95</v>
      </c>
      <c r="S665">
        <v>5</v>
      </c>
      <c r="T665" s="7">
        <v>0</v>
      </c>
      <c r="U665" s="5">
        <v>18.398</v>
      </c>
      <c r="V665">
        <f t="shared" si="50"/>
        <v>3</v>
      </c>
      <c r="W665">
        <f t="shared" si="51"/>
        <v>1</v>
      </c>
      <c r="X665">
        <f t="shared" si="52"/>
        <v>2016</v>
      </c>
      <c r="Y665" t="str">
        <f t="shared" si="53"/>
        <v>Mar</v>
      </c>
      <c r="Z665" t="str">
        <f t="shared" si="54"/>
        <v>2016-03</v>
      </c>
    </row>
    <row r="666" spans="1:26"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s="5">
        <v>10.74</v>
      </c>
      <c r="S666">
        <v>3</v>
      </c>
      <c r="T666" s="7">
        <v>0</v>
      </c>
      <c r="U666" s="5">
        <v>5.2625999999999999</v>
      </c>
      <c r="V666">
        <f t="shared" si="50"/>
        <v>11</v>
      </c>
      <c r="W666">
        <f t="shared" si="51"/>
        <v>4</v>
      </c>
      <c r="X666">
        <f t="shared" si="52"/>
        <v>2016</v>
      </c>
      <c r="Y666" t="str">
        <f t="shared" si="53"/>
        <v>Nov</v>
      </c>
      <c r="Z666" t="str">
        <f t="shared" si="54"/>
        <v>2016-11</v>
      </c>
    </row>
    <row r="667" spans="1:26"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s="5">
        <v>23.76</v>
      </c>
      <c r="S667">
        <v>3</v>
      </c>
      <c r="T667" s="7">
        <v>0.2</v>
      </c>
      <c r="U667" s="5">
        <v>2.0790000000000002</v>
      </c>
      <c r="V667">
        <f t="shared" si="50"/>
        <v>6</v>
      </c>
      <c r="W667">
        <f t="shared" si="51"/>
        <v>2</v>
      </c>
      <c r="X667">
        <f t="shared" si="52"/>
        <v>2017</v>
      </c>
      <c r="Y667" t="str">
        <f t="shared" si="53"/>
        <v>Jun</v>
      </c>
      <c r="Z667" t="str">
        <f t="shared" si="54"/>
        <v>2017-06</v>
      </c>
    </row>
    <row r="668" spans="1:26"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s="5">
        <v>85.055999999999997</v>
      </c>
      <c r="S668">
        <v>3</v>
      </c>
      <c r="T668" s="7">
        <v>0.2</v>
      </c>
      <c r="U668" s="5">
        <v>28.706399999999999</v>
      </c>
      <c r="V668">
        <f t="shared" si="50"/>
        <v>6</v>
      </c>
      <c r="W668">
        <f t="shared" si="51"/>
        <v>2</v>
      </c>
      <c r="X668">
        <f t="shared" si="52"/>
        <v>2017</v>
      </c>
      <c r="Y668" t="str">
        <f t="shared" si="53"/>
        <v>Jun</v>
      </c>
      <c r="Z668" t="str">
        <f t="shared" si="54"/>
        <v>2017-06</v>
      </c>
    </row>
    <row r="669" spans="1:26"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s="5">
        <v>381.57600000000002</v>
      </c>
      <c r="S669">
        <v>3</v>
      </c>
      <c r="T669" s="7">
        <v>0.2</v>
      </c>
      <c r="U669" s="5">
        <v>28.618200000000002</v>
      </c>
      <c r="V669">
        <f t="shared" si="50"/>
        <v>6</v>
      </c>
      <c r="W669">
        <f t="shared" si="51"/>
        <v>2</v>
      </c>
      <c r="X669">
        <f t="shared" si="52"/>
        <v>2017</v>
      </c>
      <c r="Y669" t="str">
        <f t="shared" si="53"/>
        <v>Jun</v>
      </c>
      <c r="Z669" t="str">
        <f t="shared" si="54"/>
        <v>2017-06</v>
      </c>
    </row>
    <row r="670" spans="1:26"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s="5">
        <v>30.36</v>
      </c>
      <c r="S670">
        <v>5</v>
      </c>
      <c r="T670" s="7">
        <v>0.2</v>
      </c>
      <c r="U670" s="5">
        <v>8.7285000000000004</v>
      </c>
      <c r="V670">
        <f t="shared" si="50"/>
        <v>12</v>
      </c>
      <c r="W670">
        <f t="shared" si="51"/>
        <v>4</v>
      </c>
      <c r="X670">
        <f t="shared" si="52"/>
        <v>2014</v>
      </c>
      <c r="Y670" t="str">
        <f t="shared" si="53"/>
        <v>Dec</v>
      </c>
      <c r="Z670" t="str">
        <f t="shared" si="54"/>
        <v>2014-12</v>
      </c>
    </row>
    <row r="671" spans="1:26"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s="5">
        <v>23.975999999999999</v>
      </c>
      <c r="S671">
        <v>3</v>
      </c>
      <c r="T671" s="7">
        <v>0.6</v>
      </c>
      <c r="U671" s="5">
        <v>-14.3856</v>
      </c>
      <c r="V671">
        <f t="shared" si="50"/>
        <v>6</v>
      </c>
      <c r="W671">
        <f t="shared" si="51"/>
        <v>2</v>
      </c>
      <c r="X671">
        <f t="shared" si="52"/>
        <v>2017</v>
      </c>
      <c r="Y671" t="str">
        <f t="shared" si="53"/>
        <v>Jun</v>
      </c>
      <c r="Z671" t="str">
        <f t="shared" si="54"/>
        <v>2017-06</v>
      </c>
    </row>
    <row r="672" spans="1:26"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s="5">
        <v>108.925</v>
      </c>
      <c r="S672">
        <v>1</v>
      </c>
      <c r="T672" s="7">
        <v>0.5</v>
      </c>
      <c r="U672" s="5">
        <v>-71.890500000000003</v>
      </c>
      <c r="V672">
        <f t="shared" si="50"/>
        <v>6</v>
      </c>
      <c r="W672">
        <f t="shared" si="51"/>
        <v>2</v>
      </c>
      <c r="X672">
        <f t="shared" si="52"/>
        <v>2017</v>
      </c>
      <c r="Y672" t="str">
        <f t="shared" si="53"/>
        <v>Jun</v>
      </c>
      <c r="Z672" t="str">
        <f t="shared" si="54"/>
        <v>2017-06</v>
      </c>
    </row>
    <row r="673" spans="1:26"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s="5">
        <v>36.351999999999997</v>
      </c>
      <c r="S673">
        <v>8</v>
      </c>
      <c r="T673" s="7">
        <v>0.2</v>
      </c>
      <c r="U673" s="5">
        <v>11.36</v>
      </c>
      <c r="V673">
        <f t="shared" si="50"/>
        <v>6</v>
      </c>
      <c r="W673">
        <f t="shared" si="51"/>
        <v>2</v>
      </c>
      <c r="X673">
        <f t="shared" si="52"/>
        <v>2017</v>
      </c>
      <c r="Y673" t="str">
        <f t="shared" si="53"/>
        <v>Jun</v>
      </c>
      <c r="Z673" t="str">
        <f t="shared" si="54"/>
        <v>2017-06</v>
      </c>
    </row>
    <row r="674" spans="1:26"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s="5">
        <v>19.559999999999999</v>
      </c>
      <c r="S674">
        <v>5</v>
      </c>
      <c r="T674" s="7">
        <v>0.2</v>
      </c>
      <c r="U674" s="5">
        <v>1.7115</v>
      </c>
      <c r="V674">
        <f t="shared" si="50"/>
        <v>6</v>
      </c>
      <c r="W674">
        <f t="shared" si="51"/>
        <v>2</v>
      </c>
      <c r="X674">
        <f t="shared" si="52"/>
        <v>2017</v>
      </c>
      <c r="Y674" t="str">
        <f t="shared" si="53"/>
        <v>Jun</v>
      </c>
      <c r="Z674" t="str">
        <f t="shared" si="54"/>
        <v>2017-06</v>
      </c>
    </row>
    <row r="675" spans="1:26"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s="5">
        <v>61.44</v>
      </c>
      <c r="S675">
        <v>3</v>
      </c>
      <c r="T675" s="7">
        <v>0</v>
      </c>
      <c r="U675" s="5">
        <v>16.588799999999999</v>
      </c>
      <c r="V675">
        <f t="shared" si="50"/>
        <v>12</v>
      </c>
      <c r="W675">
        <f t="shared" si="51"/>
        <v>4</v>
      </c>
      <c r="X675">
        <f t="shared" si="52"/>
        <v>2017</v>
      </c>
      <c r="Y675" t="str">
        <f t="shared" si="53"/>
        <v>Dec</v>
      </c>
      <c r="Z675" t="str">
        <f t="shared" si="54"/>
        <v>2017-12</v>
      </c>
    </row>
    <row r="676" spans="1:26"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s="5">
        <v>38.9</v>
      </c>
      <c r="S676">
        <v>5</v>
      </c>
      <c r="T676" s="7">
        <v>0</v>
      </c>
      <c r="U676" s="5">
        <v>17.504999999999999</v>
      </c>
      <c r="V676">
        <f t="shared" si="50"/>
        <v>12</v>
      </c>
      <c r="W676">
        <f t="shared" si="51"/>
        <v>4</v>
      </c>
      <c r="X676">
        <f t="shared" si="52"/>
        <v>2017</v>
      </c>
      <c r="Y676" t="str">
        <f t="shared" si="53"/>
        <v>Dec</v>
      </c>
      <c r="Z676" t="str">
        <f t="shared" si="54"/>
        <v>2017-12</v>
      </c>
    </row>
    <row r="677" spans="1:26"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s="5">
        <v>99.39</v>
      </c>
      <c r="S677">
        <v>3</v>
      </c>
      <c r="T677" s="7">
        <v>0</v>
      </c>
      <c r="U677" s="5">
        <v>40.749899999999997</v>
      </c>
      <c r="V677">
        <f t="shared" si="50"/>
        <v>12</v>
      </c>
      <c r="W677">
        <f t="shared" si="51"/>
        <v>4</v>
      </c>
      <c r="X677">
        <f t="shared" si="52"/>
        <v>2017</v>
      </c>
      <c r="Y677" t="str">
        <f t="shared" si="53"/>
        <v>Dec</v>
      </c>
      <c r="Z677" t="str">
        <f t="shared" si="54"/>
        <v>2017-12</v>
      </c>
    </row>
    <row r="678" spans="1:26"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s="5">
        <v>2.6880000000000002</v>
      </c>
      <c r="S678">
        <v>3</v>
      </c>
      <c r="T678" s="7">
        <v>0.8</v>
      </c>
      <c r="U678" s="5">
        <v>-7.3920000000000003</v>
      </c>
      <c r="V678">
        <f t="shared" si="50"/>
        <v>3</v>
      </c>
      <c r="W678">
        <f t="shared" si="51"/>
        <v>1</v>
      </c>
      <c r="X678">
        <f t="shared" si="52"/>
        <v>2017</v>
      </c>
      <c r="Y678" t="str">
        <f t="shared" si="53"/>
        <v>Mar</v>
      </c>
      <c r="Z678" t="str">
        <f t="shared" si="54"/>
        <v>2017-03</v>
      </c>
    </row>
    <row r="679" spans="1:26"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s="5">
        <v>27.815999999999999</v>
      </c>
      <c r="S679">
        <v>3</v>
      </c>
      <c r="T679" s="7">
        <v>0.2</v>
      </c>
      <c r="U679" s="5">
        <v>4.5201000000000002</v>
      </c>
      <c r="V679">
        <f t="shared" si="50"/>
        <v>3</v>
      </c>
      <c r="W679">
        <f t="shared" si="51"/>
        <v>1</v>
      </c>
      <c r="X679">
        <f t="shared" si="52"/>
        <v>2017</v>
      </c>
      <c r="Y679" t="str">
        <f t="shared" si="53"/>
        <v>Mar</v>
      </c>
      <c r="Z679" t="str">
        <f t="shared" si="54"/>
        <v>2017-03</v>
      </c>
    </row>
    <row r="680" spans="1:26"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s="5">
        <v>82.524000000000001</v>
      </c>
      <c r="S680">
        <v>3</v>
      </c>
      <c r="T680" s="7">
        <v>0.6</v>
      </c>
      <c r="U680" s="5">
        <v>-41.262</v>
      </c>
      <c r="V680">
        <f t="shared" si="50"/>
        <v>3</v>
      </c>
      <c r="W680">
        <f t="shared" si="51"/>
        <v>1</v>
      </c>
      <c r="X680">
        <f t="shared" si="52"/>
        <v>2017</v>
      </c>
      <c r="Y680" t="str">
        <f t="shared" si="53"/>
        <v>Mar</v>
      </c>
      <c r="Z680" t="str">
        <f t="shared" si="54"/>
        <v>2017-03</v>
      </c>
    </row>
    <row r="681" spans="1:26"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s="5">
        <v>182.994</v>
      </c>
      <c r="S681">
        <v>3</v>
      </c>
      <c r="T681" s="7">
        <v>0.8</v>
      </c>
      <c r="U681" s="5">
        <v>-320.23950000000002</v>
      </c>
      <c r="V681">
        <f t="shared" si="50"/>
        <v>3</v>
      </c>
      <c r="W681">
        <f t="shared" si="51"/>
        <v>1</v>
      </c>
      <c r="X681">
        <f t="shared" si="52"/>
        <v>2017</v>
      </c>
      <c r="Y681" t="str">
        <f t="shared" si="53"/>
        <v>Mar</v>
      </c>
      <c r="Z681" t="str">
        <f t="shared" si="54"/>
        <v>2017-03</v>
      </c>
    </row>
    <row r="682" spans="1:26"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s="5">
        <v>14.352</v>
      </c>
      <c r="S682">
        <v>3</v>
      </c>
      <c r="T682" s="7">
        <v>0.2</v>
      </c>
      <c r="U682" s="5">
        <v>4.6643999999999997</v>
      </c>
      <c r="V682">
        <f t="shared" si="50"/>
        <v>11</v>
      </c>
      <c r="W682">
        <f t="shared" si="51"/>
        <v>4</v>
      </c>
      <c r="X682">
        <f t="shared" si="52"/>
        <v>2016</v>
      </c>
      <c r="Y682" t="str">
        <f t="shared" si="53"/>
        <v>Nov</v>
      </c>
      <c r="Z682" t="str">
        <f t="shared" si="54"/>
        <v>2016-11</v>
      </c>
    </row>
    <row r="683" spans="1:26"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s="5">
        <v>64.959999999999994</v>
      </c>
      <c r="S683">
        <v>2</v>
      </c>
      <c r="T683" s="7">
        <v>0</v>
      </c>
      <c r="U683" s="5">
        <v>2.5983999999999998</v>
      </c>
      <c r="V683">
        <f t="shared" si="50"/>
        <v>11</v>
      </c>
      <c r="W683">
        <f t="shared" si="51"/>
        <v>4</v>
      </c>
      <c r="X683">
        <f t="shared" si="52"/>
        <v>2016</v>
      </c>
      <c r="Y683" t="str">
        <f t="shared" si="53"/>
        <v>Nov</v>
      </c>
      <c r="Z683" t="str">
        <f t="shared" si="54"/>
        <v>2016-11</v>
      </c>
    </row>
    <row r="684" spans="1:26"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s="5">
        <v>68.599999999999994</v>
      </c>
      <c r="S684">
        <v>4</v>
      </c>
      <c r="T684" s="7">
        <v>0</v>
      </c>
      <c r="U684" s="5">
        <v>18.521999999999998</v>
      </c>
      <c r="V684">
        <f t="shared" si="50"/>
        <v>11</v>
      </c>
      <c r="W684">
        <f t="shared" si="51"/>
        <v>4</v>
      </c>
      <c r="X684">
        <f t="shared" si="52"/>
        <v>2016</v>
      </c>
      <c r="Y684" t="str">
        <f t="shared" si="53"/>
        <v>Nov</v>
      </c>
      <c r="Z684" t="str">
        <f t="shared" si="54"/>
        <v>2016-11</v>
      </c>
    </row>
    <row r="685" spans="1:26"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s="5">
        <v>7999.98</v>
      </c>
      <c r="S685">
        <v>4</v>
      </c>
      <c r="T685" s="7">
        <v>0.5</v>
      </c>
      <c r="U685" s="5">
        <v>-3839.9904000000001</v>
      </c>
      <c r="V685">
        <f t="shared" si="50"/>
        <v>11</v>
      </c>
      <c r="W685">
        <f t="shared" si="51"/>
        <v>4</v>
      </c>
      <c r="X685">
        <f t="shared" si="52"/>
        <v>2017</v>
      </c>
      <c r="Y685" t="str">
        <f t="shared" si="53"/>
        <v>Nov</v>
      </c>
      <c r="Z685" t="str">
        <f t="shared" si="54"/>
        <v>2017-11</v>
      </c>
    </row>
    <row r="686" spans="1:26"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s="5">
        <v>167.44</v>
      </c>
      <c r="S686">
        <v>2</v>
      </c>
      <c r="T686" s="7">
        <v>0.2</v>
      </c>
      <c r="U686" s="5">
        <v>14.651</v>
      </c>
      <c r="V686">
        <f t="shared" si="50"/>
        <v>11</v>
      </c>
      <c r="W686">
        <f t="shared" si="51"/>
        <v>4</v>
      </c>
      <c r="X686">
        <f t="shared" si="52"/>
        <v>2017</v>
      </c>
      <c r="Y686" t="str">
        <f t="shared" si="53"/>
        <v>Nov</v>
      </c>
      <c r="Z686" t="str">
        <f t="shared" si="54"/>
        <v>2017-11</v>
      </c>
    </row>
    <row r="687" spans="1:26"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s="5">
        <v>479.97</v>
      </c>
      <c r="S687">
        <v>3</v>
      </c>
      <c r="T687" s="7">
        <v>0</v>
      </c>
      <c r="U687" s="5">
        <v>163.18979999999999</v>
      </c>
      <c r="V687">
        <f t="shared" si="50"/>
        <v>7</v>
      </c>
      <c r="W687">
        <f t="shared" si="51"/>
        <v>3</v>
      </c>
      <c r="X687">
        <f t="shared" si="52"/>
        <v>2014</v>
      </c>
      <c r="Y687" t="str">
        <f t="shared" si="53"/>
        <v>Jul</v>
      </c>
      <c r="Z687" t="str">
        <f t="shared" si="54"/>
        <v>2014-07</v>
      </c>
    </row>
    <row r="688" spans="1:26"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s="5">
        <v>14.62</v>
      </c>
      <c r="S688">
        <v>2</v>
      </c>
      <c r="T688" s="7">
        <v>0</v>
      </c>
      <c r="U688" s="5">
        <v>6.8714000000000004</v>
      </c>
      <c r="V688">
        <f t="shared" si="50"/>
        <v>7</v>
      </c>
      <c r="W688">
        <f t="shared" si="51"/>
        <v>3</v>
      </c>
      <c r="X688">
        <f t="shared" si="52"/>
        <v>2014</v>
      </c>
      <c r="Y688" t="str">
        <f t="shared" si="53"/>
        <v>Jul</v>
      </c>
      <c r="Z688" t="str">
        <f t="shared" si="54"/>
        <v>2014-07</v>
      </c>
    </row>
    <row r="689" spans="1:26"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s="5">
        <v>19.440000000000001</v>
      </c>
      <c r="S689">
        <v>3</v>
      </c>
      <c r="T689" s="7">
        <v>0</v>
      </c>
      <c r="U689" s="5">
        <v>9.3312000000000008</v>
      </c>
      <c r="V689">
        <f t="shared" si="50"/>
        <v>7</v>
      </c>
      <c r="W689">
        <f t="shared" si="51"/>
        <v>3</v>
      </c>
      <c r="X689">
        <f t="shared" si="52"/>
        <v>2014</v>
      </c>
      <c r="Y689" t="str">
        <f t="shared" si="53"/>
        <v>Jul</v>
      </c>
      <c r="Z689" t="str">
        <f t="shared" si="54"/>
        <v>2014-07</v>
      </c>
    </row>
    <row r="690" spans="1:26"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s="5">
        <v>191.98400000000001</v>
      </c>
      <c r="S690">
        <v>2</v>
      </c>
      <c r="T690" s="7">
        <v>0.2</v>
      </c>
      <c r="U690" s="5">
        <v>4.7995999999999999</v>
      </c>
      <c r="V690">
        <f t="shared" si="50"/>
        <v>12</v>
      </c>
      <c r="W690">
        <f t="shared" si="51"/>
        <v>4</v>
      </c>
      <c r="X690">
        <f t="shared" si="52"/>
        <v>2017</v>
      </c>
      <c r="Y690" t="str">
        <f t="shared" si="53"/>
        <v>Dec</v>
      </c>
      <c r="Z690" t="str">
        <f t="shared" si="54"/>
        <v>2017-12</v>
      </c>
    </row>
    <row r="691" spans="1:26"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s="5">
        <v>104.01</v>
      </c>
      <c r="S691">
        <v>1</v>
      </c>
      <c r="T691" s="7">
        <v>0</v>
      </c>
      <c r="U691" s="5">
        <v>14.561400000000001</v>
      </c>
      <c r="V691">
        <f t="shared" si="50"/>
        <v>6</v>
      </c>
      <c r="W691">
        <f t="shared" si="51"/>
        <v>2</v>
      </c>
      <c r="X691">
        <f t="shared" si="52"/>
        <v>2014</v>
      </c>
      <c r="Y691" t="str">
        <f t="shared" si="53"/>
        <v>Jun</v>
      </c>
      <c r="Z691" t="str">
        <f t="shared" si="54"/>
        <v>2014-06</v>
      </c>
    </row>
    <row r="692" spans="1:26"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s="5">
        <v>284.82</v>
      </c>
      <c r="S692">
        <v>1</v>
      </c>
      <c r="T692" s="7">
        <v>0</v>
      </c>
      <c r="U692" s="5">
        <v>74.053200000000004</v>
      </c>
      <c r="V692">
        <f t="shared" si="50"/>
        <v>6</v>
      </c>
      <c r="W692">
        <f t="shared" si="51"/>
        <v>2</v>
      </c>
      <c r="X692">
        <f t="shared" si="52"/>
        <v>2014</v>
      </c>
      <c r="Y692" t="str">
        <f t="shared" si="53"/>
        <v>Jun</v>
      </c>
      <c r="Z692" t="str">
        <f t="shared" si="54"/>
        <v>2014-06</v>
      </c>
    </row>
    <row r="693" spans="1:26"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s="5">
        <v>36.840000000000003</v>
      </c>
      <c r="S693">
        <v>3</v>
      </c>
      <c r="T693" s="7">
        <v>0</v>
      </c>
      <c r="U693" s="5">
        <v>10.315200000000001</v>
      </c>
      <c r="V693">
        <f t="shared" si="50"/>
        <v>6</v>
      </c>
      <c r="W693">
        <f t="shared" si="51"/>
        <v>2</v>
      </c>
      <c r="X693">
        <f t="shared" si="52"/>
        <v>2014</v>
      </c>
      <c r="Y693" t="str">
        <f t="shared" si="53"/>
        <v>Jun</v>
      </c>
      <c r="Z693" t="str">
        <f t="shared" si="54"/>
        <v>2014-06</v>
      </c>
    </row>
    <row r="694" spans="1:26"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s="5">
        <v>166.24</v>
      </c>
      <c r="S694">
        <v>1</v>
      </c>
      <c r="T694" s="7">
        <v>0</v>
      </c>
      <c r="U694" s="5">
        <v>24.936</v>
      </c>
      <c r="V694">
        <f t="shared" si="50"/>
        <v>3</v>
      </c>
      <c r="W694">
        <f t="shared" si="51"/>
        <v>1</v>
      </c>
      <c r="X694">
        <f t="shared" si="52"/>
        <v>2015</v>
      </c>
      <c r="Y694" t="str">
        <f t="shared" si="53"/>
        <v>Mar</v>
      </c>
      <c r="Z694" t="str">
        <f t="shared" si="54"/>
        <v>2015-03</v>
      </c>
    </row>
    <row r="695" spans="1:26"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s="5">
        <v>33.4</v>
      </c>
      <c r="S695">
        <v>5</v>
      </c>
      <c r="T695" s="7">
        <v>0</v>
      </c>
      <c r="U695" s="5">
        <v>16.032</v>
      </c>
      <c r="V695">
        <f t="shared" si="50"/>
        <v>3</v>
      </c>
      <c r="W695">
        <f t="shared" si="51"/>
        <v>1</v>
      </c>
      <c r="X695">
        <f t="shared" si="52"/>
        <v>2015</v>
      </c>
      <c r="Y695" t="str">
        <f t="shared" si="53"/>
        <v>Mar</v>
      </c>
      <c r="Z695" t="str">
        <f t="shared" si="54"/>
        <v>2015-03</v>
      </c>
    </row>
    <row r="696" spans="1:26"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s="5">
        <v>198.27199999999999</v>
      </c>
      <c r="S696">
        <v>8</v>
      </c>
      <c r="T696" s="7">
        <v>0.2</v>
      </c>
      <c r="U696" s="5">
        <v>17.348800000000001</v>
      </c>
      <c r="V696">
        <f t="shared" si="50"/>
        <v>5</v>
      </c>
      <c r="W696">
        <f t="shared" si="51"/>
        <v>2</v>
      </c>
      <c r="X696">
        <f t="shared" si="52"/>
        <v>2015</v>
      </c>
      <c r="Y696" t="str">
        <f t="shared" si="53"/>
        <v>May</v>
      </c>
      <c r="Z696" t="str">
        <f t="shared" si="54"/>
        <v>2015-05</v>
      </c>
    </row>
    <row r="697" spans="1:26"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s="5">
        <v>47.36</v>
      </c>
      <c r="S697">
        <v>4</v>
      </c>
      <c r="T697" s="7">
        <v>0.2</v>
      </c>
      <c r="U697" s="5">
        <v>17.760000000000002</v>
      </c>
      <c r="V697">
        <f t="shared" si="50"/>
        <v>5</v>
      </c>
      <c r="W697">
        <f t="shared" si="51"/>
        <v>2</v>
      </c>
      <c r="X697">
        <f t="shared" si="52"/>
        <v>2015</v>
      </c>
      <c r="Y697" t="str">
        <f t="shared" si="53"/>
        <v>May</v>
      </c>
      <c r="Z697" t="str">
        <f t="shared" si="54"/>
        <v>2015-05</v>
      </c>
    </row>
    <row r="698" spans="1:26"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s="5">
        <v>200.98400000000001</v>
      </c>
      <c r="S698">
        <v>7</v>
      </c>
      <c r="T698" s="7">
        <v>0.2</v>
      </c>
      <c r="U698" s="5">
        <v>62.807499999999997</v>
      </c>
      <c r="V698">
        <f t="shared" si="50"/>
        <v>5</v>
      </c>
      <c r="W698">
        <f t="shared" si="51"/>
        <v>2</v>
      </c>
      <c r="X698">
        <f t="shared" si="52"/>
        <v>2015</v>
      </c>
      <c r="Y698" t="str">
        <f t="shared" si="53"/>
        <v>May</v>
      </c>
      <c r="Z698" t="str">
        <f t="shared" si="54"/>
        <v>2015-05</v>
      </c>
    </row>
    <row r="699" spans="1:26"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s="5">
        <v>97.695999999999998</v>
      </c>
      <c r="S699">
        <v>4</v>
      </c>
      <c r="T699" s="7">
        <v>0.2</v>
      </c>
      <c r="U699" s="5">
        <v>31.751200000000001</v>
      </c>
      <c r="V699">
        <f t="shared" si="50"/>
        <v>5</v>
      </c>
      <c r="W699">
        <f t="shared" si="51"/>
        <v>2</v>
      </c>
      <c r="X699">
        <f t="shared" si="52"/>
        <v>2015</v>
      </c>
      <c r="Y699" t="str">
        <f t="shared" si="53"/>
        <v>May</v>
      </c>
      <c r="Z699" t="str">
        <f t="shared" si="54"/>
        <v>2015-05</v>
      </c>
    </row>
    <row r="700" spans="1:26"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s="5">
        <v>2.6960000000000002</v>
      </c>
      <c r="S700">
        <v>1</v>
      </c>
      <c r="T700" s="7">
        <v>0.2</v>
      </c>
      <c r="U700" s="5">
        <v>0.80879999999999996</v>
      </c>
      <c r="V700">
        <f t="shared" si="50"/>
        <v>5</v>
      </c>
      <c r="W700">
        <f t="shared" si="51"/>
        <v>2</v>
      </c>
      <c r="X700">
        <f t="shared" si="52"/>
        <v>2015</v>
      </c>
      <c r="Y700" t="str">
        <f t="shared" si="53"/>
        <v>May</v>
      </c>
      <c r="Z700" t="str">
        <f t="shared" si="54"/>
        <v>2015-05</v>
      </c>
    </row>
    <row r="701" spans="1:26"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s="5">
        <v>18.588000000000001</v>
      </c>
      <c r="S701">
        <v>2</v>
      </c>
      <c r="T701" s="7">
        <v>0.7</v>
      </c>
      <c r="U701" s="5">
        <v>-13.6312</v>
      </c>
      <c r="V701">
        <f t="shared" si="50"/>
        <v>5</v>
      </c>
      <c r="W701">
        <f t="shared" si="51"/>
        <v>2</v>
      </c>
      <c r="X701">
        <f t="shared" si="52"/>
        <v>2015</v>
      </c>
      <c r="Y701" t="str">
        <f t="shared" si="53"/>
        <v>May</v>
      </c>
      <c r="Z701" t="str">
        <f t="shared" si="54"/>
        <v>2015-05</v>
      </c>
    </row>
    <row r="702" spans="1:26"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s="5">
        <v>4.8959999999999999</v>
      </c>
      <c r="S702">
        <v>3</v>
      </c>
      <c r="T702" s="7">
        <v>0.7</v>
      </c>
      <c r="U702" s="5">
        <v>-3.4272</v>
      </c>
      <c r="V702">
        <f t="shared" si="50"/>
        <v>5</v>
      </c>
      <c r="W702">
        <f t="shared" si="51"/>
        <v>2</v>
      </c>
      <c r="X702">
        <f t="shared" si="52"/>
        <v>2015</v>
      </c>
      <c r="Y702" t="str">
        <f t="shared" si="53"/>
        <v>May</v>
      </c>
      <c r="Z702" t="str">
        <f t="shared" si="54"/>
        <v>2015-05</v>
      </c>
    </row>
    <row r="703" spans="1:26"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s="5">
        <v>15.071999999999999</v>
      </c>
      <c r="S703">
        <v>3</v>
      </c>
      <c r="T703" s="7">
        <v>0.2</v>
      </c>
      <c r="U703" s="5">
        <v>4.1448</v>
      </c>
      <c r="V703">
        <f t="shared" si="50"/>
        <v>9</v>
      </c>
      <c r="W703">
        <f t="shared" si="51"/>
        <v>3</v>
      </c>
      <c r="X703">
        <f t="shared" si="52"/>
        <v>2017</v>
      </c>
      <c r="Y703" t="str">
        <f t="shared" si="53"/>
        <v>Sep</v>
      </c>
      <c r="Z703" t="str">
        <f t="shared" si="54"/>
        <v>2017-09</v>
      </c>
    </row>
    <row r="704" spans="1:26"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s="5">
        <v>209.88</v>
      </c>
      <c r="S704">
        <v>3</v>
      </c>
      <c r="T704" s="7">
        <v>0</v>
      </c>
      <c r="U704" s="5">
        <v>35.679600000000001</v>
      </c>
      <c r="V704">
        <f t="shared" si="50"/>
        <v>11</v>
      </c>
      <c r="W704">
        <f t="shared" si="51"/>
        <v>4</v>
      </c>
      <c r="X704">
        <f t="shared" si="52"/>
        <v>2016</v>
      </c>
      <c r="Y704" t="str">
        <f t="shared" si="53"/>
        <v>Nov</v>
      </c>
      <c r="Z704" t="str">
        <f t="shared" si="54"/>
        <v>2016-11</v>
      </c>
    </row>
    <row r="705" spans="1:26"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s="5">
        <v>369.91199999999998</v>
      </c>
      <c r="S705">
        <v>3</v>
      </c>
      <c r="T705" s="7">
        <v>0.2</v>
      </c>
      <c r="U705" s="5">
        <v>-13.871700000000001</v>
      </c>
      <c r="V705">
        <f t="shared" si="50"/>
        <v>4</v>
      </c>
      <c r="W705">
        <f t="shared" si="51"/>
        <v>2</v>
      </c>
      <c r="X705">
        <f t="shared" si="52"/>
        <v>2015</v>
      </c>
      <c r="Y705" t="str">
        <f t="shared" si="53"/>
        <v>Apr</v>
      </c>
      <c r="Z705" t="str">
        <f t="shared" si="54"/>
        <v>2015-04</v>
      </c>
    </row>
    <row r="706" spans="1:26"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s="5">
        <v>10.368</v>
      </c>
      <c r="S706">
        <v>2</v>
      </c>
      <c r="T706" s="7">
        <v>0.2</v>
      </c>
      <c r="U706" s="5">
        <v>3.6288</v>
      </c>
      <c r="V706">
        <f t="shared" si="50"/>
        <v>9</v>
      </c>
      <c r="W706">
        <f t="shared" si="51"/>
        <v>3</v>
      </c>
      <c r="X706">
        <f t="shared" si="52"/>
        <v>2014</v>
      </c>
      <c r="Y706" t="str">
        <f t="shared" si="53"/>
        <v>Sep</v>
      </c>
      <c r="Z706" t="str">
        <f t="shared" si="54"/>
        <v>2014-09</v>
      </c>
    </row>
    <row r="707" spans="1:26"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s="5">
        <v>166.84</v>
      </c>
      <c r="S707">
        <v>5</v>
      </c>
      <c r="T707" s="7">
        <v>0.2</v>
      </c>
      <c r="U707" s="5">
        <v>18.769500000000001</v>
      </c>
      <c r="V707">
        <f t="shared" ref="V707:V770" si="55">MONTH(C707)</f>
        <v>9</v>
      </c>
      <c r="W707">
        <f t="shared" ref="W707:W770" si="56">ROUNDUP(MONTH(C707)/3,0)</f>
        <v>3</v>
      </c>
      <c r="X707">
        <f t="shared" ref="X707:X770" si="57">YEAR(C707)</f>
        <v>2014</v>
      </c>
      <c r="Y707" t="str">
        <f t="shared" ref="Y707:Y770" si="58">TEXT(C707,"MMM")</f>
        <v>Sep</v>
      </c>
      <c r="Z707" t="str">
        <f t="shared" ref="Z707:Z770" si="59">TEXT(C707,"YYYY-MM")</f>
        <v>2014-09</v>
      </c>
    </row>
    <row r="708" spans="1:26"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s="5">
        <v>15.215999999999999</v>
      </c>
      <c r="S708">
        <v>1</v>
      </c>
      <c r="T708" s="7">
        <v>0.2</v>
      </c>
      <c r="U708" s="5">
        <v>2.2824</v>
      </c>
      <c r="V708">
        <f t="shared" si="55"/>
        <v>9</v>
      </c>
      <c r="W708">
        <f t="shared" si="56"/>
        <v>3</v>
      </c>
      <c r="X708">
        <f t="shared" si="57"/>
        <v>2014</v>
      </c>
      <c r="Y708" t="str">
        <f t="shared" si="58"/>
        <v>Sep</v>
      </c>
      <c r="Z708" t="str">
        <f t="shared" si="59"/>
        <v>2014-09</v>
      </c>
    </row>
    <row r="709" spans="1:26"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s="5">
        <v>119.96</v>
      </c>
      <c r="S709">
        <v>4</v>
      </c>
      <c r="T709" s="7">
        <v>0</v>
      </c>
      <c r="U709" s="5">
        <v>52.782400000000003</v>
      </c>
      <c r="V709">
        <f t="shared" si="55"/>
        <v>12</v>
      </c>
      <c r="W709">
        <f t="shared" si="56"/>
        <v>4</v>
      </c>
      <c r="X709">
        <f t="shared" si="57"/>
        <v>2014</v>
      </c>
      <c r="Y709" t="str">
        <f t="shared" si="58"/>
        <v>Dec</v>
      </c>
      <c r="Z709" t="str">
        <f t="shared" si="59"/>
        <v>2014-12</v>
      </c>
    </row>
    <row r="710" spans="1:26"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s="5">
        <v>883.92</v>
      </c>
      <c r="S710">
        <v>5</v>
      </c>
      <c r="T710" s="7">
        <v>0.2</v>
      </c>
      <c r="U710" s="5">
        <v>-110.49</v>
      </c>
      <c r="V710">
        <f t="shared" si="55"/>
        <v>12</v>
      </c>
      <c r="W710">
        <f t="shared" si="56"/>
        <v>4</v>
      </c>
      <c r="X710">
        <f t="shared" si="57"/>
        <v>2014</v>
      </c>
      <c r="Y710" t="str">
        <f t="shared" si="58"/>
        <v>Dec</v>
      </c>
      <c r="Z710" t="str">
        <f t="shared" si="59"/>
        <v>2014-12</v>
      </c>
    </row>
    <row r="711" spans="1:26"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s="5">
        <v>46.72</v>
      </c>
      <c r="S711">
        <v>8</v>
      </c>
      <c r="T711" s="7">
        <v>0.2</v>
      </c>
      <c r="U711" s="5">
        <v>15.768000000000001</v>
      </c>
      <c r="V711">
        <f t="shared" si="55"/>
        <v>12</v>
      </c>
      <c r="W711">
        <f t="shared" si="56"/>
        <v>4</v>
      </c>
      <c r="X711">
        <f t="shared" si="57"/>
        <v>2014</v>
      </c>
      <c r="Y711" t="str">
        <f t="shared" si="58"/>
        <v>Dec</v>
      </c>
      <c r="Z711" t="str">
        <f t="shared" si="59"/>
        <v>2014-12</v>
      </c>
    </row>
    <row r="712" spans="1:26"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s="5">
        <v>55.48</v>
      </c>
      <c r="S712">
        <v>1</v>
      </c>
      <c r="T712" s="7">
        <v>0</v>
      </c>
      <c r="U712" s="5">
        <v>26.630400000000002</v>
      </c>
      <c r="V712">
        <f t="shared" si="55"/>
        <v>4</v>
      </c>
      <c r="W712">
        <f t="shared" si="56"/>
        <v>2</v>
      </c>
      <c r="X712">
        <f t="shared" si="57"/>
        <v>2014</v>
      </c>
      <c r="Y712" t="str">
        <f t="shared" si="58"/>
        <v>Apr</v>
      </c>
      <c r="Z712" t="str">
        <f t="shared" si="59"/>
        <v>2014-04</v>
      </c>
    </row>
    <row r="713" spans="1:26"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s="5">
        <v>24.448</v>
      </c>
      <c r="S713">
        <v>4</v>
      </c>
      <c r="T713" s="7">
        <v>0.2</v>
      </c>
      <c r="U713" s="5">
        <v>8.8623999999999992</v>
      </c>
      <c r="V713">
        <f t="shared" si="55"/>
        <v>9</v>
      </c>
      <c r="W713">
        <f t="shared" si="56"/>
        <v>3</v>
      </c>
      <c r="X713">
        <f t="shared" si="57"/>
        <v>2017</v>
      </c>
      <c r="Y713" t="str">
        <f t="shared" si="58"/>
        <v>Sep</v>
      </c>
      <c r="Z713" t="str">
        <f t="shared" si="59"/>
        <v>2017-09</v>
      </c>
    </row>
    <row r="714" spans="1:26"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s="5">
        <v>281.33999999999997</v>
      </c>
      <c r="S714">
        <v>6</v>
      </c>
      <c r="T714" s="7">
        <v>0</v>
      </c>
      <c r="U714" s="5">
        <v>109.7226</v>
      </c>
      <c r="V714">
        <f t="shared" si="55"/>
        <v>5</v>
      </c>
      <c r="W714">
        <f t="shared" si="56"/>
        <v>2</v>
      </c>
      <c r="X714">
        <f t="shared" si="57"/>
        <v>2017</v>
      </c>
      <c r="Y714" t="str">
        <f t="shared" si="58"/>
        <v>May</v>
      </c>
      <c r="Z714" t="str">
        <f t="shared" si="59"/>
        <v>2017-05</v>
      </c>
    </row>
    <row r="715" spans="1:26"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s="5">
        <v>307.98</v>
      </c>
      <c r="S715">
        <v>2</v>
      </c>
      <c r="T715" s="7">
        <v>0</v>
      </c>
      <c r="U715" s="5">
        <v>89.3142</v>
      </c>
      <c r="V715">
        <f t="shared" si="55"/>
        <v>5</v>
      </c>
      <c r="W715">
        <f t="shared" si="56"/>
        <v>2</v>
      </c>
      <c r="X715">
        <f t="shared" si="57"/>
        <v>2017</v>
      </c>
      <c r="Y715" t="str">
        <f t="shared" si="58"/>
        <v>May</v>
      </c>
      <c r="Z715" t="str">
        <f t="shared" si="59"/>
        <v>2017-05</v>
      </c>
    </row>
    <row r="716" spans="1:26"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s="5">
        <v>299.97000000000003</v>
      </c>
      <c r="S716">
        <v>3</v>
      </c>
      <c r="T716" s="7">
        <v>0</v>
      </c>
      <c r="U716" s="5">
        <v>113.98860000000001</v>
      </c>
      <c r="V716">
        <f t="shared" si="55"/>
        <v>5</v>
      </c>
      <c r="W716">
        <f t="shared" si="56"/>
        <v>2</v>
      </c>
      <c r="X716">
        <f t="shared" si="57"/>
        <v>2017</v>
      </c>
      <c r="Y716" t="str">
        <f t="shared" si="58"/>
        <v>May</v>
      </c>
      <c r="Z716" t="str">
        <f t="shared" si="59"/>
        <v>2017-05</v>
      </c>
    </row>
    <row r="717" spans="1:26"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s="5">
        <v>19.920000000000002</v>
      </c>
      <c r="S717">
        <v>5</v>
      </c>
      <c r="T717" s="7">
        <v>0.2</v>
      </c>
      <c r="U717" s="5">
        <v>6.9720000000000004</v>
      </c>
      <c r="V717">
        <f t="shared" si="55"/>
        <v>7</v>
      </c>
      <c r="W717">
        <f t="shared" si="56"/>
        <v>3</v>
      </c>
      <c r="X717">
        <f t="shared" si="57"/>
        <v>2014</v>
      </c>
      <c r="Y717" t="str">
        <f t="shared" si="58"/>
        <v>Jul</v>
      </c>
      <c r="Z717" t="str">
        <f t="shared" si="59"/>
        <v>2014-07</v>
      </c>
    </row>
    <row r="718" spans="1:26"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s="5">
        <v>9.94</v>
      </c>
      <c r="S718">
        <v>2</v>
      </c>
      <c r="T718" s="7">
        <v>0</v>
      </c>
      <c r="U718" s="5">
        <v>3.0813999999999999</v>
      </c>
      <c r="V718">
        <f t="shared" si="55"/>
        <v>1</v>
      </c>
      <c r="W718">
        <f t="shared" si="56"/>
        <v>1</v>
      </c>
      <c r="X718">
        <f t="shared" si="57"/>
        <v>2014</v>
      </c>
      <c r="Y718" t="str">
        <f t="shared" si="58"/>
        <v>Jan</v>
      </c>
      <c r="Z718" t="str">
        <f t="shared" si="59"/>
        <v>2014-01</v>
      </c>
    </row>
    <row r="719" spans="1:26"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s="5">
        <v>103.056</v>
      </c>
      <c r="S719">
        <v>3</v>
      </c>
      <c r="T719" s="7">
        <v>0.2</v>
      </c>
      <c r="U719" s="5">
        <v>24.4758</v>
      </c>
      <c r="V719">
        <f t="shared" si="55"/>
        <v>9</v>
      </c>
      <c r="W719">
        <f t="shared" si="56"/>
        <v>3</v>
      </c>
      <c r="X719">
        <f t="shared" si="57"/>
        <v>2017</v>
      </c>
      <c r="Y719" t="str">
        <f t="shared" si="58"/>
        <v>Sep</v>
      </c>
      <c r="Z719" t="str">
        <f t="shared" si="59"/>
        <v>2017-09</v>
      </c>
    </row>
    <row r="720" spans="1:26"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s="5">
        <v>59.808</v>
      </c>
      <c r="S720">
        <v>3</v>
      </c>
      <c r="T720" s="7">
        <v>0.2</v>
      </c>
      <c r="U720" s="5">
        <v>19.4376</v>
      </c>
      <c r="V720">
        <f t="shared" si="55"/>
        <v>6</v>
      </c>
      <c r="W720">
        <f t="shared" si="56"/>
        <v>2</v>
      </c>
      <c r="X720">
        <f t="shared" si="57"/>
        <v>2014</v>
      </c>
      <c r="Y720" t="str">
        <f t="shared" si="58"/>
        <v>Jun</v>
      </c>
      <c r="Z720" t="str">
        <f t="shared" si="59"/>
        <v>2014-06</v>
      </c>
    </row>
    <row r="721" spans="1:26"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s="5">
        <v>73.319999999999993</v>
      </c>
      <c r="S721">
        <v>6</v>
      </c>
      <c r="T721" s="7">
        <v>0</v>
      </c>
      <c r="U721" s="5">
        <v>21.995999999999999</v>
      </c>
      <c r="V721">
        <f t="shared" si="55"/>
        <v>6</v>
      </c>
      <c r="W721">
        <f t="shared" si="56"/>
        <v>2</v>
      </c>
      <c r="X721">
        <f t="shared" si="57"/>
        <v>2014</v>
      </c>
      <c r="Y721" t="str">
        <f t="shared" si="58"/>
        <v>Jun</v>
      </c>
      <c r="Z721" t="str">
        <f t="shared" si="59"/>
        <v>2014-06</v>
      </c>
    </row>
    <row r="722" spans="1:26"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s="5">
        <v>146.82</v>
      </c>
      <c r="S722">
        <v>3</v>
      </c>
      <c r="T722" s="7">
        <v>0</v>
      </c>
      <c r="U722" s="5">
        <v>73.41</v>
      </c>
      <c r="V722">
        <f t="shared" si="55"/>
        <v>2</v>
      </c>
      <c r="W722">
        <f t="shared" si="56"/>
        <v>1</v>
      </c>
      <c r="X722">
        <f t="shared" si="57"/>
        <v>2016</v>
      </c>
      <c r="Y722" t="str">
        <f t="shared" si="58"/>
        <v>Feb</v>
      </c>
      <c r="Z722" t="str">
        <f t="shared" si="59"/>
        <v>2016-02</v>
      </c>
    </row>
    <row r="723" spans="1:26"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s="5">
        <v>1652.94</v>
      </c>
      <c r="S723">
        <v>3</v>
      </c>
      <c r="T723" s="7">
        <v>0</v>
      </c>
      <c r="U723" s="5">
        <v>231.41159999999999</v>
      </c>
      <c r="V723">
        <f t="shared" si="55"/>
        <v>12</v>
      </c>
      <c r="W723">
        <f t="shared" si="56"/>
        <v>4</v>
      </c>
      <c r="X723">
        <f t="shared" si="57"/>
        <v>2016</v>
      </c>
      <c r="Y723" t="str">
        <f t="shared" si="58"/>
        <v>Dec</v>
      </c>
      <c r="Z723" t="str">
        <f t="shared" si="59"/>
        <v>2016-12</v>
      </c>
    </row>
    <row r="724" spans="1:26"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s="5">
        <v>296.37</v>
      </c>
      <c r="S724">
        <v>3</v>
      </c>
      <c r="T724" s="7">
        <v>0</v>
      </c>
      <c r="U724" s="5">
        <v>80.019900000000007</v>
      </c>
      <c r="V724">
        <f t="shared" si="55"/>
        <v>12</v>
      </c>
      <c r="W724">
        <f t="shared" si="56"/>
        <v>4</v>
      </c>
      <c r="X724">
        <f t="shared" si="57"/>
        <v>2016</v>
      </c>
      <c r="Y724" t="str">
        <f t="shared" si="58"/>
        <v>Dec</v>
      </c>
      <c r="Z724" t="str">
        <f t="shared" si="59"/>
        <v>2016-12</v>
      </c>
    </row>
    <row r="725" spans="1:26"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s="5">
        <v>129.91999999999999</v>
      </c>
      <c r="S725">
        <v>5</v>
      </c>
      <c r="T725" s="7">
        <v>0.2</v>
      </c>
      <c r="U725" s="5">
        <v>21.111999999999998</v>
      </c>
      <c r="V725">
        <f t="shared" si="55"/>
        <v>10</v>
      </c>
      <c r="W725">
        <f t="shared" si="56"/>
        <v>4</v>
      </c>
      <c r="X725">
        <f t="shared" si="57"/>
        <v>2014</v>
      </c>
      <c r="Y725" t="str">
        <f t="shared" si="58"/>
        <v>Oct</v>
      </c>
      <c r="Z725" t="str">
        <f t="shared" si="59"/>
        <v>2014-10</v>
      </c>
    </row>
    <row r="726" spans="1:26"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s="5">
        <v>45.584000000000003</v>
      </c>
      <c r="S726">
        <v>7</v>
      </c>
      <c r="T726" s="7">
        <v>0.2</v>
      </c>
      <c r="U726" s="5">
        <v>5.1281999999999996</v>
      </c>
      <c r="V726">
        <f t="shared" si="55"/>
        <v>7</v>
      </c>
      <c r="W726">
        <f t="shared" si="56"/>
        <v>3</v>
      </c>
      <c r="X726">
        <f t="shared" si="57"/>
        <v>2016</v>
      </c>
      <c r="Y726" t="str">
        <f t="shared" si="58"/>
        <v>Jul</v>
      </c>
      <c r="Z726" t="str">
        <f t="shared" si="59"/>
        <v>2016-07</v>
      </c>
    </row>
    <row r="727" spans="1:26"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s="5">
        <v>17.568000000000001</v>
      </c>
      <c r="S727">
        <v>2</v>
      </c>
      <c r="T727" s="7">
        <v>0.2</v>
      </c>
      <c r="U727" s="5">
        <v>6.3684000000000003</v>
      </c>
      <c r="V727">
        <f t="shared" si="55"/>
        <v>9</v>
      </c>
      <c r="W727">
        <f t="shared" si="56"/>
        <v>3</v>
      </c>
      <c r="X727">
        <f t="shared" si="57"/>
        <v>2017</v>
      </c>
      <c r="Y727" t="str">
        <f t="shared" si="58"/>
        <v>Sep</v>
      </c>
      <c r="Z727" t="str">
        <f t="shared" si="59"/>
        <v>2017-09</v>
      </c>
    </row>
    <row r="728" spans="1:26"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s="5">
        <v>55.991999999999997</v>
      </c>
      <c r="S728">
        <v>1</v>
      </c>
      <c r="T728" s="7">
        <v>0.2</v>
      </c>
      <c r="U728" s="5">
        <v>5.5991999999999997</v>
      </c>
      <c r="V728">
        <f t="shared" si="55"/>
        <v>9</v>
      </c>
      <c r="W728">
        <f t="shared" si="56"/>
        <v>3</v>
      </c>
      <c r="X728">
        <f t="shared" si="57"/>
        <v>2017</v>
      </c>
      <c r="Y728" t="str">
        <f t="shared" si="58"/>
        <v>Sep</v>
      </c>
      <c r="Z728" t="str">
        <f t="shared" si="59"/>
        <v>2017-09</v>
      </c>
    </row>
    <row r="729" spans="1:26"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s="5">
        <v>182.72</v>
      </c>
      <c r="S729">
        <v>8</v>
      </c>
      <c r="T729" s="7">
        <v>0</v>
      </c>
      <c r="U729" s="5">
        <v>84.051199999999994</v>
      </c>
      <c r="V729">
        <f t="shared" si="55"/>
        <v>12</v>
      </c>
      <c r="W729">
        <f t="shared" si="56"/>
        <v>4</v>
      </c>
      <c r="X729">
        <f t="shared" si="57"/>
        <v>2016</v>
      </c>
      <c r="Y729" t="str">
        <f t="shared" si="58"/>
        <v>Dec</v>
      </c>
      <c r="Z729" t="str">
        <f t="shared" si="59"/>
        <v>2016-12</v>
      </c>
    </row>
    <row r="730" spans="1:26"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s="5">
        <v>400.03199999999998</v>
      </c>
      <c r="S730">
        <v>2</v>
      </c>
      <c r="T730" s="7">
        <v>0.4</v>
      </c>
      <c r="U730" s="5">
        <v>-153.34559999999999</v>
      </c>
      <c r="V730">
        <f t="shared" si="55"/>
        <v>12</v>
      </c>
      <c r="W730">
        <f t="shared" si="56"/>
        <v>4</v>
      </c>
      <c r="X730">
        <f t="shared" si="57"/>
        <v>2016</v>
      </c>
      <c r="Y730" t="str">
        <f t="shared" si="58"/>
        <v>Dec</v>
      </c>
      <c r="Z730" t="str">
        <f t="shared" si="59"/>
        <v>2016-12</v>
      </c>
    </row>
    <row r="731" spans="1:26"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s="5">
        <v>33.630000000000003</v>
      </c>
      <c r="S731">
        <v>3</v>
      </c>
      <c r="T731" s="7">
        <v>0</v>
      </c>
      <c r="U731" s="5">
        <v>10.089</v>
      </c>
      <c r="V731">
        <f t="shared" si="55"/>
        <v>12</v>
      </c>
      <c r="W731">
        <f t="shared" si="56"/>
        <v>4</v>
      </c>
      <c r="X731">
        <f t="shared" si="57"/>
        <v>2016</v>
      </c>
      <c r="Y731" t="str">
        <f t="shared" si="58"/>
        <v>Dec</v>
      </c>
      <c r="Z731" t="str">
        <f t="shared" si="59"/>
        <v>2016-12</v>
      </c>
    </row>
    <row r="732" spans="1:26"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s="5">
        <v>542.64599999999996</v>
      </c>
      <c r="S732">
        <v>3</v>
      </c>
      <c r="T732" s="7">
        <v>0.1</v>
      </c>
      <c r="U732" s="5">
        <v>102.49979999999999</v>
      </c>
      <c r="V732">
        <f t="shared" si="55"/>
        <v>12</v>
      </c>
      <c r="W732">
        <f t="shared" si="56"/>
        <v>4</v>
      </c>
      <c r="X732">
        <f t="shared" si="57"/>
        <v>2016</v>
      </c>
      <c r="Y732" t="str">
        <f t="shared" si="58"/>
        <v>Dec</v>
      </c>
      <c r="Z732" t="str">
        <f t="shared" si="59"/>
        <v>2016-12</v>
      </c>
    </row>
    <row r="733" spans="1:26"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s="5">
        <v>6.3</v>
      </c>
      <c r="S733">
        <v>2</v>
      </c>
      <c r="T733" s="7">
        <v>0</v>
      </c>
      <c r="U733" s="5">
        <v>3.024</v>
      </c>
      <c r="V733">
        <f t="shared" si="55"/>
        <v>12</v>
      </c>
      <c r="W733">
        <f t="shared" si="56"/>
        <v>4</v>
      </c>
      <c r="X733">
        <f t="shared" si="57"/>
        <v>2016</v>
      </c>
      <c r="Y733" t="str">
        <f t="shared" si="58"/>
        <v>Dec</v>
      </c>
      <c r="Z733" t="str">
        <f t="shared" si="59"/>
        <v>2016-12</v>
      </c>
    </row>
    <row r="734" spans="1:26"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s="5">
        <v>242.94</v>
      </c>
      <c r="S734">
        <v>3</v>
      </c>
      <c r="T734" s="7">
        <v>0</v>
      </c>
      <c r="U734" s="5">
        <v>9.7175999999999991</v>
      </c>
      <c r="V734">
        <f t="shared" si="55"/>
        <v>1</v>
      </c>
      <c r="W734">
        <f t="shared" si="56"/>
        <v>1</v>
      </c>
      <c r="X734">
        <f t="shared" si="57"/>
        <v>2017</v>
      </c>
      <c r="Y734" t="str">
        <f t="shared" si="58"/>
        <v>Jan</v>
      </c>
      <c r="Z734" t="str">
        <f t="shared" si="59"/>
        <v>2017-01</v>
      </c>
    </row>
    <row r="735" spans="1:26"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s="5">
        <v>179.97</v>
      </c>
      <c r="S735">
        <v>3</v>
      </c>
      <c r="T735" s="7">
        <v>0</v>
      </c>
      <c r="U735" s="5">
        <v>86.385599999999997</v>
      </c>
      <c r="V735">
        <f t="shared" si="55"/>
        <v>1</v>
      </c>
      <c r="W735">
        <f t="shared" si="56"/>
        <v>1</v>
      </c>
      <c r="X735">
        <f t="shared" si="57"/>
        <v>2017</v>
      </c>
      <c r="Y735" t="str">
        <f t="shared" si="58"/>
        <v>Jan</v>
      </c>
      <c r="Z735" t="str">
        <f t="shared" si="59"/>
        <v>2017-01</v>
      </c>
    </row>
    <row r="736" spans="1:26"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s="5">
        <v>99.695999999999998</v>
      </c>
      <c r="S736">
        <v>6</v>
      </c>
      <c r="T736" s="7">
        <v>0.2</v>
      </c>
      <c r="U736" s="5">
        <v>33.647399999999998</v>
      </c>
      <c r="V736">
        <f t="shared" si="55"/>
        <v>1</v>
      </c>
      <c r="W736">
        <f t="shared" si="56"/>
        <v>1</v>
      </c>
      <c r="X736">
        <f t="shared" si="57"/>
        <v>2017</v>
      </c>
      <c r="Y736" t="str">
        <f t="shared" si="58"/>
        <v>Jan</v>
      </c>
      <c r="Z736" t="str">
        <f t="shared" si="59"/>
        <v>2017-01</v>
      </c>
    </row>
    <row r="737" spans="1:26"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s="5">
        <v>27.936</v>
      </c>
      <c r="S737">
        <v>4</v>
      </c>
      <c r="T737" s="7">
        <v>0.2</v>
      </c>
      <c r="U737" s="5">
        <v>9.4283999999999999</v>
      </c>
      <c r="V737">
        <f t="shared" si="55"/>
        <v>1</v>
      </c>
      <c r="W737">
        <f t="shared" si="56"/>
        <v>1</v>
      </c>
      <c r="X737">
        <f t="shared" si="57"/>
        <v>2017</v>
      </c>
      <c r="Y737" t="str">
        <f t="shared" si="58"/>
        <v>Jan</v>
      </c>
      <c r="Z737" t="str">
        <f t="shared" si="59"/>
        <v>2017-01</v>
      </c>
    </row>
    <row r="738" spans="1:26"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s="5">
        <v>84.98</v>
      </c>
      <c r="S738">
        <v>1</v>
      </c>
      <c r="T738" s="7">
        <v>0</v>
      </c>
      <c r="U738" s="5">
        <v>18.695599999999999</v>
      </c>
      <c r="V738">
        <f t="shared" si="55"/>
        <v>1</v>
      </c>
      <c r="W738">
        <f t="shared" si="56"/>
        <v>1</v>
      </c>
      <c r="X738">
        <f t="shared" si="57"/>
        <v>2017</v>
      </c>
      <c r="Y738" t="str">
        <f t="shared" si="58"/>
        <v>Jan</v>
      </c>
      <c r="Z738" t="str">
        <f t="shared" si="59"/>
        <v>2017-01</v>
      </c>
    </row>
    <row r="739" spans="1:26"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s="5">
        <v>18.72</v>
      </c>
      <c r="S739">
        <v>5</v>
      </c>
      <c r="T739" s="7">
        <v>0.2</v>
      </c>
      <c r="U739" s="5">
        <v>6.5519999999999996</v>
      </c>
      <c r="V739">
        <f t="shared" si="55"/>
        <v>1</v>
      </c>
      <c r="W739">
        <f t="shared" si="56"/>
        <v>1</v>
      </c>
      <c r="X739">
        <f t="shared" si="57"/>
        <v>2017</v>
      </c>
      <c r="Y739" t="str">
        <f t="shared" si="58"/>
        <v>Jan</v>
      </c>
      <c r="Z739" t="str">
        <f t="shared" si="59"/>
        <v>2017-01</v>
      </c>
    </row>
    <row r="740" spans="1:26"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s="5">
        <v>49.98</v>
      </c>
      <c r="S740">
        <v>2</v>
      </c>
      <c r="T740" s="7">
        <v>0</v>
      </c>
      <c r="U740" s="5">
        <v>8.4966000000000008</v>
      </c>
      <c r="V740">
        <f t="shared" si="55"/>
        <v>9</v>
      </c>
      <c r="W740">
        <f t="shared" si="56"/>
        <v>3</v>
      </c>
      <c r="X740">
        <f t="shared" si="57"/>
        <v>2014</v>
      </c>
      <c r="Y740" t="str">
        <f t="shared" si="58"/>
        <v>Sep</v>
      </c>
      <c r="Z740" t="str">
        <f t="shared" si="59"/>
        <v>2014-09</v>
      </c>
    </row>
    <row r="741" spans="1:26"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s="5">
        <v>11.784000000000001</v>
      </c>
      <c r="S741">
        <v>3</v>
      </c>
      <c r="T741" s="7">
        <v>0.2</v>
      </c>
      <c r="U741" s="5">
        <v>4.2717000000000001</v>
      </c>
      <c r="V741">
        <f t="shared" si="55"/>
        <v>1</v>
      </c>
      <c r="W741">
        <f t="shared" si="56"/>
        <v>1</v>
      </c>
      <c r="X741">
        <f t="shared" si="57"/>
        <v>2014</v>
      </c>
      <c r="Y741" t="str">
        <f t="shared" si="58"/>
        <v>Jan</v>
      </c>
      <c r="Z741" t="str">
        <f t="shared" si="59"/>
        <v>2014-01</v>
      </c>
    </row>
    <row r="742" spans="1:26"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s="5">
        <v>272.73599999999999</v>
      </c>
      <c r="S742">
        <v>3</v>
      </c>
      <c r="T742" s="7">
        <v>0.2</v>
      </c>
      <c r="U742" s="5">
        <v>-64.774799999999999</v>
      </c>
      <c r="V742">
        <f t="shared" si="55"/>
        <v>1</v>
      </c>
      <c r="W742">
        <f t="shared" si="56"/>
        <v>1</v>
      </c>
      <c r="X742">
        <f t="shared" si="57"/>
        <v>2014</v>
      </c>
      <c r="Y742" t="str">
        <f t="shared" si="58"/>
        <v>Jan</v>
      </c>
      <c r="Z742" t="str">
        <f t="shared" si="59"/>
        <v>2014-01</v>
      </c>
    </row>
    <row r="743" spans="1:26"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s="5">
        <v>3.54</v>
      </c>
      <c r="S743">
        <v>2</v>
      </c>
      <c r="T743" s="7">
        <v>0.8</v>
      </c>
      <c r="U743" s="5">
        <v>-5.4870000000000001</v>
      </c>
      <c r="V743">
        <f t="shared" si="55"/>
        <v>1</v>
      </c>
      <c r="W743">
        <f t="shared" si="56"/>
        <v>1</v>
      </c>
      <c r="X743">
        <f t="shared" si="57"/>
        <v>2014</v>
      </c>
      <c r="Y743" t="str">
        <f t="shared" si="58"/>
        <v>Jan</v>
      </c>
      <c r="Z743" t="str">
        <f t="shared" si="59"/>
        <v>2014-01</v>
      </c>
    </row>
    <row r="744" spans="1:26"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s="5">
        <v>51.52</v>
      </c>
      <c r="S744">
        <v>5</v>
      </c>
      <c r="T744" s="7">
        <v>0.2</v>
      </c>
      <c r="U744" s="5">
        <v>-10.948</v>
      </c>
      <c r="V744">
        <f t="shared" si="55"/>
        <v>8</v>
      </c>
      <c r="W744">
        <f t="shared" si="56"/>
        <v>3</v>
      </c>
      <c r="X744">
        <f t="shared" si="57"/>
        <v>2016</v>
      </c>
      <c r="Y744" t="str">
        <f t="shared" si="58"/>
        <v>Aug</v>
      </c>
      <c r="Z744" t="str">
        <f t="shared" si="59"/>
        <v>2016-08</v>
      </c>
    </row>
    <row r="745" spans="1:26"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s="5">
        <v>3.528</v>
      </c>
      <c r="S745">
        <v>1</v>
      </c>
      <c r="T745" s="7">
        <v>0.2</v>
      </c>
      <c r="U745" s="5">
        <v>1.1466000000000001</v>
      </c>
      <c r="V745">
        <f t="shared" si="55"/>
        <v>8</v>
      </c>
      <c r="W745">
        <f t="shared" si="56"/>
        <v>3</v>
      </c>
      <c r="X745">
        <f t="shared" si="57"/>
        <v>2016</v>
      </c>
      <c r="Y745" t="str">
        <f t="shared" si="58"/>
        <v>Aug</v>
      </c>
      <c r="Z745" t="str">
        <f t="shared" si="59"/>
        <v>2016-08</v>
      </c>
    </row>
    <row r="746" spans="1:26"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s="5">
        <v>4.6239999999999997</v>
      </c>
      <c r="S746">
        <v>1</v>
      </c>
      <c r="T746" s="7">
        <v>0.2</v>
      </c>
      <c r="U746" s="5">
        <v>1.6761999999999999</v>
      </c>
      <c r="V746">
        <f t="shared" si="55"/>
        <v>8</v>
      </c>
      <c r="W746">
        <f t="shared" si="56"/>
        <v>3</v>
      </c>
      <c r="X746">
        <f t="shared" si="57"/>
        <v>2016</v>
      </c>
      <c r="Y746" t="str">
        <f t="shared" si="58"/>
        <v>Aug</v>
      </c>
      <c r="Z746" t="str">
        <f t="shared" si="59"/>
        <v>2016-08</v>
      </c>
    </row>
    <row r="747" spans="1:26"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s="5">
        <v>55.167999999999999</v>
      </c>
      <c r="S747">
        <v>4</v>
      </c>
      <c r="T747" s="7">
        <v>0.2</v>
      </c>
      <c r="U747" s="5">
        <v>6.2064000000000004</v>
      </c>
      <c r="V747">
        <f t="shared" si="55"/>
        <v>8</v>
      </c>
      <c r="W747">
        <f t="shared" si="56"/>
        <v>3</v>
      </c>
      <c r="X747">
        <f t="shared" si="57"/>
        <v>2016</v>
      </c>
      <c r="Y747" t="str">
        <f t="shared" si="58"/>
        <v>Aug</v>
      </c>
      <c r="Z747" t="str">
        <f t="shared" si="59"/>
        <v>2016-08</v>
      </c>
    </row>
    <row r="748" spans="1:26"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s="5">
        <v>567.12</v>
      </c>
      <c r="S748">
        <v>10</v>
      </c>
      <c r="T748" s="7">
        <v>0.2</v>
      </c>
      <c r="U748" s="5">
        <v>-28.356000000000002</v>
      </c>
      <c r="V748">
        <f t="shared" si="55"/>
        <v>5</v>
      </c>
      <c r="W748">
        <f t="shared" si="56"/>
        <v>2</v>
      </c>
      <c r="X748">
        <f t="shared" si="57"/>
        <v>2014</v>
      </c>
      <c r="Y748" t="str">
        <f t="shared" si="58"/>
        <v>May</v>
      </c>
      <c r="Z748" t="str">
        <f t="shared" si="59"/>
        <v>2014-05</v>
      </c>
    </row>
    <row r="749" spans="1:26"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s="5">
        <v>359.32</v>
      </c>
      <c r="S749">
        <v>4</v>
      </c>
      <c r="T749" s="7">
        <v>0</v>
      </c>
      <c r="U749" s="5">
        <v>7.1863999999999999</v>
      </c>
      <c r="V749">
        <f t="shared" si="55"/>
        <v>5</v>
      </c>
      <c r="W749">
        <f t="shared" si="56"/>
        <v>2</v>
      </c>
      <c r="X749">
        <f t="shared" si="57"/>
        <v>2014</v>
      </c>
      <c r="Y749" t="str">
        <f t="shared" si="58"/>
        <v>May</v>
      </c>
      <c r="Z749" t="str">
        <f t="shared" si="59"/>
        <v>2014-05</v>
      </c>
    </row>
    <row r="750" spans="1:26"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s="5">
        <v>11.992000000000001</v>
      </c>
      <c r="S750">
        <v>1</v>
      </c>
      <c r="T750" s="7">
        <v>0.2</v>
      </c>
      <c r="U750" s="5">
        <v>0.89939999999999998</v>
      </c>
      <c r="V750">
        <f t="shared" si="55"/>
        <v>3</v>
      </c>
      <c r="W750">
        <f t="shared" si="56"/>
        <v>1</v>
      </c>
      <c r="X750">
        <f t="shared" si="57"/>
        <v>2016</v>
      </c>
      <c r="Y750" t="str">
        <f t="shared" si="58"/>
        <v>Mar</v>
      </c>
      <c r="Z750" t="str">
        <f t="shared" si="59"/>
        <v>2016-03</v>
      </c>
    </row>
    <row r="751" spans="1:26"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s="5">
        <v>58.05</v>
      </c>
      <c r="S751">
        <v>3</v>
      </c>
      <c r="T751" s="7">
        <v>0</v>
      </c>
      <c r="U751" s="5">
        <v>26.702999999999999</v>
      </c>
      <c r="V751">
        <f t="shared" si="55"/>
        <v>10</v>
      </c>
      <c r="W751">
        <f t="shared" si="56"/>
        <v>4</v>
      </c>
      <c r="X751">
        <f t="shared" si="57"/>
        <v>2017</v>
      </c>
      <c r="Y751" t="str">
        <f t="shared" si="58"/>
        <v>Oct</v>
      </c>
      <c r="Z751" t="str">
        <f t="shared" si="59"/>
        <v>2017-10</v>
      </c>
    </row>
    <row r="752" spans="1:26"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s="5">
        <v>157.74</v>
      </c>
      <c r="S752">
        <v>11</v>
      </c>
      <c r="T752" s="7">
        <v>0</v>
      </c>
      <c r="U752" s="5">
        <v>56.7864</v>
      </c>
      <c r="V752">
        <f t="shared" si="55"/>
        <v>10</v>
      </c>
      <c r="W752">
        <f t="shared" si="56"/>
        <v>4</v>
      </c>
      <c r="X752">
        <f t="shared" si="57"/>
        <v>2017</v>
      </c>
      <c r="Y752" t="str">
        <f t="shared" si="58"/>
        <v>Oct</v>
      </c>
      <c r="Z752" t="str">
        <f t="shared" si="59"/>
        <v>2017-10</v>
      </c>
    </row>
    <row r="753" spans="1:26"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s="5">
        <v>56.98</v>
      </c>
      <c r="S753">
        <v>7</v>
      </c>
      <c r="T753" s="7">
        <v>0</v>
      </c>
      <c r="U753" s="5">
        <v>22.792000000000002</v>
      </c>
      <c r="V753">
        <f t="shared" si="55"/>
        <v>10</v>
      </c>
      <c r="W753">
        <f t="shared" si="56"/>
        <v>4</v>
      </c>
      <c r="X753">
        <f t="shared" si="57"/>
        <v>2017</v>
      </c>
      <c r="Y753" t="str">
        <f t="shared" si="58"/>
        <v>Oct</v>
      </c>
      <c r="Z753" t="str">
        <f t="shared" si="59"/>
        <v>2017-10</v>
      </c>
    </row>
    <row r="754" spans="1:26"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s="5">
        <v>2.88</v>
      </c>
      <c r="S754">
        <v>1</v>
      </c>
      <c r="T754" s="7">
        <v>0</v>
      </c>
      <c r="U754" s="5">
        <v>1.4112</v>
      </c>
      <c r="V754">
        <f t="shared" si="55"/>
        <v>10</v>
      </c>
      <c r="W754">
        <f t="shared" si="56"/>
        <v>4</v>
      </c>
      <c r="X754">
        <f t="shared" si="57"/>
        <v>2017</v>
      </c>
      <c r="Y754" t="str">
        <f t="shared" si="58"/>
        <v>Oct</v>
      </c>
      <c r="Z754" t="str">
        <f t="shared" si="59"/>
        <v>2017-10</v>
      </c>
    </row>
    <row r="755" spans="1:26"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s="5">
        <v>1199.9760000000001</v>
      </c>
      <c r="S755">
        <v>3</v>
      </c>
      <c r="T755" s="7">
        <v>0.2</v>
      </c>
      <c r="U755" s="5">
        <v>374.99250000000001</v>
      </c>
      <c r="V755">
        <f t="shared" si="55"/>
        <v>4</v>
      </c>
      <c r="W755">
        <f t="shared" si="56"/>
        <v>2</v>
      </c>
      <c r="X755">
        <f t="shared" si="57"/>
        <v>2016</v>
      </c>
      <c r="Y755" t="str">
        <f t="shared" si="58"/>
        <v>Apr</v>
      </c>
      <c r="Z755" t="str">
        <f t="shared" si="59"/>
        <v>2016-04</v>
      </c>
    </row>
    <row r="756" spans="1:26"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s="5">
        <v>79.92</v>
      </c>
      <c r="S756">
        <v>4</v>
      </c>
      <c r="T756" s="7">
        <v>0</v>
      </c>
      <c r="U756" s="5">
        <v>28.7712</v>
      </c>
      <c r="V756">
        <f t="shared" si="55"/>
        <v>12</v>
      </c>
      <c r="W756">
        <f t="shared" si="56"/>
        <v>4</v>
      </c>
      <c r="X756">
        <f t="shared" si="57"/>
        <v>2015</v>
      </c>
      <c r="Y756" t="str">
        <f t="shared" si="58"/>
        <v>Dec</v>
      </c>
      <c r="Z756" t="str">
        <f t="shared" si="59"/>
        <v>2015-12</v>
      </c>
    </row>
    <row r="757" spans="1:26"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s="5">
        <v>383.43799999999999</v>
      </c>
      <c r="S757">
        <v>4</v>
      </c>
      <c r="T757" s="7">
        <v>0.45</v>
      </c>
      <c r="U757" s="5">
        <v>-167.3184</v>
      </c>
      <c r="V757">
        <f t="shared" si="55"/>
        <v>9</v>
      </c>
      <c r="W757">
        <f t="shared" si="56"/>
        <v>3</v>
      </c>
      <c r="X757">
        <f t="shared" si="57"/>
        <v>2016</v>
      </c>
      <c r="Y757" t="str">
        <f t="shared" si="58"/>
        <v>Sep</v>
      </c>
      <c r="Z757" t="str">
        <f t="shared" si="59"/>
        <v>2016-09</v>
      </c>
    </row>
    <row r="758" spans="1:26"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s="5">
        <v>24.56</v>
      </c>
      <c r="S758">
        <v>2</v>
      </c>
      <c r="T758" s="7">
        <v>0</v>
      </c>
      <c r="U758" s="5">
        <v>6.8768000000000002</v>
      </c>
      <c r="V758">
        <f t="shared" si="55"/>
        <v>12</v>
      </c>
      <c r="W758">
        <f t="shared" si="56"/>
        <v>4</v>
      </c>
      <c r="X758">
        <f t="shared" si="57"/>
        <v>2014</v>
      </c>
      <c r="Y758" t="str">
        <f t="shared" si="58"/>
        <v>Dec</v>
      </c>
      <c r="Z758" t="str">
        <f t="shared" si="59"/>
        <v>2014-12</v>
      </c>
    </row>
    <row r="759" spans="1:26"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s="5">
        <v>119.8</v>
      </c>
      <c r="S759">
        <v>4</v>
      </c>
      <c r="T759" s="7">
        <v>0</v>
      </c>
      <c r="U759" s="5">
        <v>47.92</v>
      </c>
      <c r="V759">
        <f t="shared" si="55"/>
        <v>12</v>
      </c>
      <c r="W759">
        <f t="shared" si="56"/>
        <v>4</v>
      </c>
      <c r="X759">
        <f t="shared" si="57"/>
        <v>2014</v>
      </c>
      <c r="Y759" t="str">
        <f t="shared" si="58"/>
        <v>Dec</v>
      </c>
      <c r="Z759" t="str">
        <f t="shared" si="59"/>
        <v>2014-12</v>
      </c>
    </row>
    <row r="760" spans="1:26"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s="5">
        <v>13.128</v>
      </c>
      <c r="S760">
        <v>3</v>
      </c>
      <c r="T760" s="7">
        <v>0.2</v>
      </c>
      <c r="U760" s="5">
        <v>4.2666000000000004</v>
      </c>
      <c r="V760">
        <f t="shared" si="55"/>
        <v>7</v>
      </c>
      <c r="W760">
        <f t="shared" si="56"/>
        <v>3</v>
      </c>
      <c r="X760">
        <f t="shared" si="57"/>
        <v>2017</v>
      </c>
      <c r="Y760" t="str">
        <f t="shared" si="58"/>
        <v>Jul</v>
      </c>
      <c r="Z760" t="str">
        <f t="shared" si="59"/>
        <v>2017-07</v>
      </c>
    </row>
    <row r="761" spans="1:26"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s="5">
        <v>22.72</v>
      </c>
      <c r="S761">
        <v>4</v>
      </c>
      <c r="T761" s="7">
        <v>0</v>
      </c>
      <c r="U761" s="5">
        <v>10.224</v>
      </c>
      <c r="V761">
        <f t="shared" si="55"/>
        <v>9</v>
      </c>
      <c r="W761">
        <f t="shared" si="56"/>
        <v>3</v>
      </c>
      <c r="X761">
        <f t="shared" si="57"/>
        <v>2017</v>
      </c>
      <c r="Y761" t="str">
        <f t="shared" si="58"/>
        <v>Sep</v>
      </c>
      <c r="Z761" t="str">
        <f t="shared" si="59"/>
        <v>2017-09</v>
      </c>
    </row>
    <row r="762" spans="1:26"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s="5">
        <v>58.32</v>
      </c>
      <c r="S762">
        <v>9</v>
      </c>
      <c r="T762" s="7">
        <v>0</v>
      </c>
      <c r="U762" s="5">
        <v>27.993600000000001</v>
      </c>
      <c r="V762">
        <f t="shared" si="55"/>
        <v>8</v>
      </c>
      <c r="W762">
        <f t="shared" si="56"/>
        <v>3</v>
      </c>
      <c r="X762">
        <f t="shared" si="57"/>
        <v>2015</v>
      </c>
      <c r="Y762" t="str">
        <f t="shared" si="58"/>
        <v>Aug</v>
      </c>
      <c r="Z762" t="str">
        <f t="shared" si="59"/>
        <v>2015-08</v>
      </c>
    </row>
    <row r="763" spans="1:26"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s="5">
        <v>12.39</v>
      </c>
      <c r="S763">
        <v>3</v>
      </c>
      <c r="T763" s="7">
        <v>0</v>
      </c>
      <c r="U763" s="5">
        <v>5.6993999999999998</v>
      </c>
      <c r="V763">
        <f t="shared" si="55"/>
        <v>11</v>
      </c>
      <c r="W763">
        <f t="shared" si="56"/>
        <v>4</v>
      </c>
      <c r="X763">
        <f t="shared" si="57"/>
        <v>2017</v>
      </c>
      <c r="Y763" t="str">
        <f t="shared" si="58"/>
        <v>Nov</v>
      </c>
      <c r="Z763" t="str">
        <f t="shared" si="59"/>
        <v>2017-11</v>
      </c>
    </row>
    <row r="764" spans="1:26"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s="5">
        <v>107.982</v>
      </c>
      <c r="S764">
        <v>3</v>
      </c>
      <c r="T764" s="7">
        <v>0.4</v>
      </c>
      <c r="U764" s="5">
        <v>-26.9955</v>
      </c>
      <c r="V764">
        <f t="shared" si="55"/>
        <v>2</v>
      </c>
      <c r="W764">
        <f t="shared" si="56"/>
        <v>1</v>
      </c>
      <c r="X764">
        <f t="shared" si="57"/>
        <v>2015</v>
      </c>
      <c r="Y764" t="str">
        <f t="shared" si="58"/>
        <v>Feb</v>
      </c>
      <c r="Z764" t="str">
        <f t="shared" si="59"/>
        <v>2015-02</v>
      </c>
    </row>
    <row r="765" spans="1:26"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s="5">
        <v>11.36</v>
      </c>
      <c r="S765">
        <v>2</v>
      </c>
      <c r="T765" s="7">
        <v>0</v>
      </c>
      <c r="U765" s="5">
        <v>5.3391999999999999</v>
      </c>
      <c r="V765">
        <f t="shared" si="55"/>
        <v>1</v>
      </c>
      <c r="W765">
        <f t="shared" si="56"/>
        <v>1</v>
      </c>
      <c r="X765">
        <f t="shared" si="57"/>
        <v>2014</v>
      </c>
      <c r="Y765" t="str">
        <f t="shared" si="58"/>
        <v>Jan</v>
      </c>
      <c r="Z765" t="str">
        <f t="shared" si="59"/>
        <v>2014-01</v>
      </c>
    </row>
    <row r="766" spans="1:26"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s="5">
        <v>50.94</v>
      </c>
      <c r="S766">
        <v>3</v>
      </c>
      <c r="T766" s="7">
        <v>0</v>
      </c>
      <c r="U766" s="5">
        <v>25.47</v>
      </c>
      <c r="V766">
        <f t="shared" si="55"/>
        <v>1</v>
      </c>
      <c r="W766">
        <f t="shared" si="56"/>
        <v>1</v>
      </c>
      <c r="X766">
        <f t="shared" si="57"/>
        <v>2014</v>
      </c>
      <c r="Y766" t="str">
        <f t="shared" si="58"/>
        <v>Jan</v>
      </c>
      <c r="Z766" t="str">
        <f t="shared" si="59"/>
        <v>2014-01</v>
      </c>
    </row>
    <row r="767" spans="1:26"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s="5">
        <v>646.74</v>
      </c>
      <c r="S767">
        <v>6</v>
      </c>
      <c r="T767" s="7">
        <v>0</v>
      </c>
      <c r="U767" s="5">
        <v>258.69600000000003</v>
      </c>
      <c r="V767">
        <f t="shared" si="55"/>
        <v>1</v>
      </c>
      <c r="W767">
        <f t="shared" si="56"/>
        <v>1</v>
      </c>
      <c r="X767">
        <f t="shared" si="57"/>
        <v>2014</v>
      </c>
      <c r="Y767" t="str">
        <f t="shared" si="58"/>
        <v>Jan</v>
      </c>
      <c r="Z767" t="str">
        <f t="shared" si="59"/>
        <v>2014-01</v>
      </c>
    </row>
    <row r="768" spans="1:26"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s="5">
        <v>5.64</v>
      </c>
      <c r="S768">
        <v>3</v>
      </c>
      <c r="T768" s="7">
        <v>0</v>
      </c>
      <c r="U768" s="5">
        <v>2.7071999999999998</v>
      </c>
      <c r="V768">
        <f t="shared" si="55"/>
        <v>1</v>
      </c>
      <c r="W768">
        <f t="shared" si="56"/>
        <v>1</v>
      </c>
      <c r="X768">
        <f t="shared" si="57"/>
        <v>2014</v>
      </c>
      <c r="Y768" t="str">
        <f t="shared" si="58"/>
        <v>Jan</v>
      </c>
      <c r="Z768" t="str">
        <f t="shared" si="59"/>
        <v>2014-01</v>
      </c>
    </row>
    <row r="769" spans="1:26"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s="5">
        <v>572.58000000000004</v>
      </c>
      <c r="S769">
        <v>6</v>
      </c>
      <c r="T769" s="7">
        <v>0</v>
      </c>
      <c r="U769" s="5">
        <v>34.354799999999997</v>
      </c>
      <c r="V769">
        <f t="shared" si="55"/>
        <v>1</v>
      </c>
      <c r="W769">
        <f t="shared" si="56"/>
        <v>1</v>
      </c>
      <c r="X769">
        <f t="shared" si="57"/>
        <v>2014</v>
      </c>
      <c r="Y769" t="str">
        <f t="shared" si="58"/>
        <v>Jan</v>
      </c>
      <c r="Z769" t="str">
        <f t="shared" si="59"/>
        <v>2014-01</v>
      </c>
    </row>
    <row r="770" spans="1:26"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s="5">
        <v>310.88</v>
      </c>
      <c r="S770">
        <v>2</v>
      </c>
      <c r="T770" s="7">
        <v>0.2</v>
      </c>
      <c r="U770" s="5">
        <v>23.315999999999999</v>
      </c>
      <c r="V770">
        <f t="shared" si="55"/>
        <v>5</v>
      </c>
      <c r="W770">
        <f t="shared" si="56"/>
        <v>2</v>
      </c>
      <c r="X770">
        <f t="shared" si="57"/>
        <v>2014</v>
      </c>
      <c r="Y770" t="str">
        <f t="shared" si="58"/>
        <v>May</v>
      </c>
      <c r="Z770" t="str">
        <f t="shared" si="59"/>
        <v>2014-05</v>
      </c>
    </row>
    <row r="771" spans="1:26"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s="5">
        <v>641.96</v>
      </c>
      <c r="S771">
        <v>2</v>
      </c>
      <c r="T771" s="7">
        <v>0</v>
      </c>
      <c r="U771" s="5">
        <v>179.74879999999999</v>
      </c>
      <c r="V771">
        <f t="shared" ref="V771:V834" si="60">MONTH(C771)</f>
        <v>5</v>
      </c>
      <c r="W771">
        <f t="shared" ref="W771:W834" si="61">ROUNDUP(MONTH(C771)/3,0)</f>
        <v>2</v>
      </c>
      <c r="X771">
        <f t="shared" ref="X771:X834" si="62">YEAR(C771)</f>
        <v>2016</v>
      </c>
      <c r="Y771" t="str">
        <f t="shared" ref="Y771:Y834" si="63">TEXT(C771,"MMM")</f>
        <v>May</v>
      </c>
      <c r="Z771" t="str">
        <f t="shared" ref="Z771:Z834" si="64">TEXT(C771,"YYYY-MM")</f>
        <v>2016-05</v>
      </c>
    </row>
    <row r="772" spans="1:26"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s="5">
        <v>18.28</v>
      </c>
      <c r="S772">
        <v>2</v>
      </c>
      <c r="T772" s="7">
        <v>0</v>
      </c>
      <c r="U772" s="5">
        <v>9.14</v>
      </c>
      <c r="V772">
        <f t="shared" si="60"/>
        <v>1</v>
      </c>
      <c r="W772">
        <f t="shared" si="61"/>
        <v>1</v>
      </c>
      <c r="X772">
        <f t="shared" si="62"/>
        <v>2017</v>
      </c>
      <c r="Y772" t="str">
        <f t="shared" si="63"/>
        <v>Jan</v>
      </c>
      <c r="Z772" t="str">
        <f t="shared" si="64"/>
        <v>2017-01</v>
      </c>
    </row>
    <row r="773" spans="1:26"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s="5">
        <v>207</v>
      </c>
      <c r="S773">
        <v>3</v>
      </c>
      <c r="T773" s="7">
        <v>0</v>
      </c>
      <c r="U773" s="5">
        <v>51.75</v>
      </c>
      <c r="V773">
        <f t="shared" si="60"/>
        <v>1</v>
      </c>
      <c r="W773">
        <f t="shared" si="61"/>
        <v>1</v>
      </c>
      <c r="X773">
        <f t="shared" si="62"/>
        <v>2017</v>
      </c>
      <c r="Y773" t="str">
        <f t="shared" si="63"/>
        <v>Jan</v>
      </c>
      <c r="Z773" t="str">
        <f t="shared" si="64"/>
        <v>2017-01</v>
      </c>
    </row>
    <row r="774" spans="1:26"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s="5">
        <v>32.35</v>
      </c>
      <c r="S774">
        <v>5</v>
      </c>
      <c r="T774" s="7">
        <v>0</v>
      </c>
      <c r="U774" s="5">
        <v>16.175000000000001</v>
      </c>
      <c r="V774">
        <f t="shared" si="60"/>
        <v>1</v>
      </c>
      <c r="W774">
        <f t="shared" si="61"/>
        <v>1</v>
      </c>
      <c r="X774">
        <f t="shared" si="62"/>
        <v>2017</v>
      </c>
      <c r="Y774" t="str">
        <f t="shared" si="63"/>
        <v>Jan</v>
      </c>
      <c r="Z774" t="str">
        <f t="shared" si="64"/>
        <v>2017-01</v>
      </c>
    </row>
    <row r="775" spans="1:26"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s="5">
        <v>7.71</v>
      </c>
      <c r="S775">
        <v>1</v>
      </c>
      <c r="T775" s="7">
        <v>0</v>
      </c>
      <c r="U775" s="5">
        <v>3.4695</v>
      </c>
      <c r="V775">
        <f t="shared" si="60"/>
        <v>1</v>
      </c>
      <c r="W775">
        <f t="shared" si="61"/>
        <v>1</v>
      </c>
      <c r="X775">
        <f t="shared" si="62"/>
        <v>2017</v>
      </c>
      <c r="Y775" t="str">
        <f t="shared" si="63"/>
        <v>Jan</v>
      </c>
      <c r="Z775" t="str">
        <f t="shared" si="64"/>
        <v>2017-01</v>
      </c>
    </row>
    <row r="776" spans="1:26"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s="5">
        <v>40.299999999999997</v>
      </c>
      <c r="S776">
        <v>2</v>
      </c>
      <c r="T776" s="7">
        <v>0</v>
      </c>
      <c r="U776" s="5">
        <v>10.881</v>
      </c>
      <c r="V776">
        <f t="shared" si="60"/>
        <v>1</v>
      </c>
      <c r="W776">
        <f t="shared" si="61"/>
        <v>1</v>
      </c>
      <c r="X776">
        <f t="shared" si="62"/>
        <v>2017</v>
      </c>
      <c r="Y776" t="str">
        <f t="shared" si="63"/>
        <v>Jan</v>
      </c>
      <c r="Z776" t="str">
        <f t="shared" si="64"/>
        <v>2017-01</v>
      </c>
    </row>
    <row r="777" spans="1:26"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s="5">
        <v>34.58</v>
      </c>
      <c r="S777">
        <v>7</v>
      </c>
      <c r="T777" s="7">
        <v>0</v>
      </c>
      <c r="U777" s="5">
        <v>14.5236</v>
      </c>
      <c r="V777">
        <f t="shared" si="60"/>
        <v>1</v>
      </c>
      <c r="W777">
        <f t="shared" si="61"/>
        <v>1</v>
      </c>
      <c r="X777">
        <f t="shared" si="62"/>
        <v>2017</v>
      </c>
      <c r="Y777" t="str">
        <f t="shared" si="63"/>
        <v>Jan</v>
      </c>
      <c r="Z777" t="str">
        <f t="shared" si="64"/>
        <v>2017-01</v>
      </c>
    </row>
    <row r="778" spans="1:26"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s="5">
        <v>32.76</v>
      </c>
      <c r="S778">
        <v>7</v>
      </c>
      <c r="T778" s="7">
        <v>0.2</v>
      </c>
      <c r="U778" s="5">
        <v>3.6855000000000002</v>
      </c>
      <c r="V778">
        <f t="shared" si="60"/>
        <v>6</v>
      </c>
      <c r="W778">
        <f t="shared" si="61"/>
        <v>2</v>
      </c>
      <c r="X778">
        <f t="shared" si="62"/>
        <v>2014</v>
      </c>
      <c r="Y778" t="str">
        <f t="shared" si="63"/>
        <v>Jun</v>
      </c>
      <c r="Z778" t="str">
        <f t="shared" si="64"/>
        <v>2014-06</v>
      </c>
    </row>
    <row r="779" spans="1:26"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s="5">
        <v>544.00800000000004</v>
      </c>
      <c r="S779">
        <v>3</v>
      </c>
      <c r="T779" s="7">
        <v>0.2</v>
      </c>
      <c r="U779" s="5">
        <v>40.800600000000003</v>
      </c>
      <c r="V779">
        <f t="shared" si="60"/>
        <v>8</v>
      </c>
      <c r="W779">
        <f t="shared" si="61"/>
        <v>3</v>
      </c>
      <c r="X779">
        <f t="shared" si="62"/>
        <v>2015</v>
      </c>
      <c r="Y779" t="str">
        <f t="shared" si="63"/>
        <v>Aug</v>
      </c>
      <c r="Z779" t="str">
        <f t="shared" si="64"/>
        <v>2015-08</v>
      </c>
    </row>
    <row r="780" spans="1:26"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s="5">
        <v>59.94</v>
      </c>
      <c r="S780">
        <v>3</v>
      </c>
      <c r="T780" s="7">
        <v>0</v>
      </c>
      <c r="U780" s="5">
        <v>28.171800000000001</v>
      </c>
      <c r="V780">
        <f t="shared" si="60"/>
        <v>8</v>
      </c>
      <c r="W780">
        <f t="shared" si="61"/>
        <v>3</v>
      </c>
      <c r="X780">
        <f t="shared" si="62"/>
        <v>2015</v>
      </c>
      <c r="Y780" t="str">
        <f t="shared" si="63"/>
        <v>Aug</v>
      </c>
      <c r="Z780" t="str">
        <f t="shared" si="64"/>
        <v>2015-08</v>
      </c>
    </row>
    <row r="781" spans="1:26"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s="5">
        <v>23.92</v>
      </c>
      <c r="S781">
        <v>4</v>
      </c>
      <c r="T781" s="7">
        <v>0</v>
      </c>
      <c r="U781" s="5">
        <v>11.720800000000001</v>
      </c>
      <c r="V781">
        <f t="shared" si="60"/>
        <v>8</v>
      </c>
      <c r="W781">
        <f t="shared" si="61"/>
        <v>3</v>
      </c>
      <c r="X781">
        <f t="shared" si="62"/>
        <v>2015</v>
      </c>
      <c r="Y781" t="str">
        <f t="shared" si="63"/>
        <v>Aug</v>
      </c>
      <c r="Z781" t="str">
        <f t="shared" si="64"/>
        <v>2015-08</v>
      </c>
    </row>
    <row r="782" spans="1:26"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s="5">
        <v>4.28</v>
      </c>
      <c r="S782">
        <v>1</v>
      </c>
      <c r="T782" s="7">
        <v>0</v>
      </c>
      <c r="U782" s="5">
        <v>1.9259999999999999</v>
      </c>
      <c r="V782">
        <f t="shared" si="60"/>
        <v>8</v>
      </c>
      <c r="W782">
        <f t="shared" si="61"/>
        <v>3</v>
      </c>
      <c r="X782">
        <f t="shared" si="62"/>
        <v>2015</v>
      </c>
      <c r="Y782" t="str">
        <f t="shared" si="63"/>
        <v>Aug</v>
      </c>
      <c r="Z782" t="str">
        <f t="shared" si="64"/>
        <v>2015-08</v>
      </c>
    </row>
    <row r="783" spans="1:26"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s="5">
        <v>32.07</v>
      </c>
      <c r="S783">
        <v>5</v>
      </c>
      <c r="T783" s="7">
        <v>0.7</v>
      </c>
      <c r="U783" s="5">
        <v>-22.449000000000002</v>
      </c>
      <c r="V783">
        <f t="shared" si="60"/>
        <v>10</v>
      </c>
      <c r="W783">
        <f t="shared" si="61"/>
        <v>4</v>
      </c>
      <c r="X783">
        <f t="shared" si="62"/>
        <v>2015</v>
      </c>
      <c r="Y783" t="str">
        <f t="shared" si="63"/>
        <v>Oct</v>
      </c>
      <c r="Z783" t="str">
        <f t="shared" si="64"/>
        <v>2015-10</v>
      </c>
    </row>
    <row r="784" spans="1:26"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s="5">
        <v>24</v>
      </c>
      <c r="S784">
        <v>2</v>
      </c>
      <c r="T784" s="7">
        <v>0.2</v>
      </c>
      <c r="U784" s="5">
        <v>-2.7</v>
      </c>
      <c r="V784">
        <f t="shared" si="60"/>
        <v>10</v>
      </c>
      <c r="W784">
        <f t="shared" si="61"/>
        <v>4</v>
      </c>
      <c r="X784">
        <f t="shared" si="62"/>
        <v>2015</v>
      </c>
      <c r="Y784" t="str">
        <f t="shared" si="63"/>
        <v>Oct</v>
      </c>
      <c r="Z784" t="str">
        <f t="shared" si="64"/>
        <v>2015-10</v>
      </c>
    </row>
    <row r="785" spans="1:26"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s="5">
        <v>35.49</v>
      </c>
      <c r="S785">
        <v>1</v>
      </c>
      <c r="T785" s="7">
        <v>0.5</v>
      </c>
      <c r="U785" s="5">
        <v>-15.615600000000001</v>
      </c>
      <c r="V785">
        <f t="shared" si="60"/>
        <v>10</v>
      </c>
      <c r="W785">
        <f t="shared" si="61"/>
        <v>4</v>
      </c>
      <c r="X785">
        <f t="shared" si="62"/>
        <v>2015</v>
      </c>
      <c r="Y785" t="str">
        <f t="shared" si="63"/>
        <v>Oct</v>
      </c>
      <c r="Z785" t="str">
        <f t="shared" si="64"/>
        <v>2015-10</v>
      </c>
    </row>
    <row r="786" spans="1:26"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s="5">
        <v>47.984000000000002</v>
      </c>
      <c r="S786">
        <v>2</v>
      </c>
      <c r="T786" s="7">
        <v>0.2</v>
      </c>
      <c r="U786" s="5">
        <v>0.5998</v>
      </c>
      <c r="V786">
        <f t="shared" si="60"/>
        <v>10</v>
      </c>
      <c r="W786">
        <f t="shared" si="61"/>
        <v>4</v>
      </c>
      <c r="X786">
        <f t="shared" si="62"/>
        <v>2015</v>
      </c>
      <c r="Y786" t="str">
        <f t="shared" si="63"/>
        <v>Oct</v>
      </c>
      <c r="Z786" t="str">
        <f t="shared" si="64"/>
        <v>2015-10</v>
      </c>
    </row>
    <row r="787" spans="1:26"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s="5">
        <v>186.69</v>
      </c>
      <c r="S787">
        <v>3</v>
      </c>
      <c r="T787" s="7">
        <v>0</v>
      </c>
      <c r="U787" s="5">
        <v>87.744299999999996</v>
      </c>
      <c r="V787">
        <f t="shared" si="60"/>
        <v>5</v>
      </c>
      <c r="W787">
        <f t="shared" si="61"/>
        <v>2</v>
      </c>
      <c r="X787">
        <f t="shared" si="62"/>
        <v>2015</v>
      </c>
      <c r="Y787" t="str">
        <f t="shared" si="63"/>
        <v>May</v>
      </c>
      <c r="Z787" t="str">
        <f t="shared" si="64"/>
        <v>2015-05</v>
      </c>
    </row>
    <row r="788" spans="1:26"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s="5">
        <v>17.456</v>
      </c>
      <c r="S788">
        <v>2</v>
      </c>
      <c r="T788" s="7">
        <v>0.2</v>
      </c>
      <c r="U788" s="5">
        <v>5.8914</v>
      </c>
      <c r="V788">
        <f t="shared" si="60"/>
        <v>3</v>
      </c>
      <c r="W788">
        <f t="shared" si="61"/>
        <v>1</v>
      </c>
      <c r="X788">
        <f t="shared" si="62"/>
        <v>2017</v>
      </c>
      <c r="Y788" t="str">
        <f t="shared" si="63"/>
        <v>Mar</v>
      </c>
      <c r="Z788" t="str">
        <f t="shared" si="64"/>
        <v>2017-03</v>
      </c>
    </row>
    <row r="789" spans="1:26"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s="5">
        <v>348.928</v>
      </c>
      <c r="S789">
        <v>2</v>
      </c>
      <c r="T789" s="7">
        <v>0.2</v>
      </c>
      <c r="U789" s="5">
        <v>34.892800000000001</v>
      </c>
      <c r="V789">
        <f t="shared" si="60"/>
        <v>12</v>
      </c>
      <c r="W789">
        <f t="shared" si="61"/>
        <v>4</v>
      </c>
      <c r="X789">
        <f t="shared" si="62"/>
        <v>2015</v>
      </c>
      <c r="Y789" t="str">
        <f t="shared" si="63"/>
        <v>Dec</v>
      </c>
      <c r="Z789" t="str">
        <f t="shared" si="64"/>
        <v>2015-12</v>
      </c>
    </row>
    <row r="790" spans="1:26"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s="5">
        <v>143.96</v>
      </c>
      <c r="S790">
        <v>4</v>
      </c>
      <c r="T790" s="7">
        <v>0</v>
      </c>
      <c r="U790" s="5">
        <v>69.100800000000007</v>
      </c>
      <c r="V790">
        <f t="shared" si="60"/>
        <v>6</v>
      </c>
      <c r="W790">
        <f t="shared" si="61"/>
        <v>2</v>
      </c>
      <c r="X790">
        <f t="shared" si="62"/>
        <v>2015</v>
      </c>
      <c r="Y790" t="str">
        <f t="shared" si="63"/>
        <v>Jun</v>
      </c>
      <c r="Z790" t="str">
        <f t="shared" si="64"/>
        <v>2015-06</v>
      </c>
    </row>
    <row r="791" spans="1:26"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s="5">
        <v>15.42</v>
      </c>
      <c r="S791">
        <v>1</v>
      </c>
      <c r="T791" s="7">
        <v>0</v>
      </c>
      <c r="U791" s="5">
        <v>4.1634000000000002</v>
      </c>
      <c r="V791">
        <f t="shared" si="60"/>
        <v>6</v>
      </c>
      <c r="W791">
        <f t="shared" si="61"/>
        <v>2</v>
      </c>
      <c r="X791">
        <f t="shared" si="62"/>
        <v>2015</v>
      </c>
      <c r="Y791" t="str">
        <f t="shared" si="63"/>
        <v>Jun</v>
      </c>
      <c r="Z791" t="str">
        <f t="shared" si="64"/>
        <v>2015-06</v>
      </c>
    </row>
    <row r="792" spans="1:26"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s="5">
        <v>43.04</v>
      </c>
      <c r="S792">
        <v>8</v>
      </c>
      <c r="T792" s="7">
        <v>0</v>
      </c>
      <c r="U792" s="5">
        <v>21.089600000000001</v>
      </c>
      <c r="V792">
        <f t="shared" si="60"/>
        <v>6</v>
      </c>
      <c r="W792">
        <f t="shared" si="61"/>
        <v>2</v>
      </c>
      <c r="X792">
        <f t="shared" si="62"/>
        <v>2015</v>
      </c>
      <c r="Y792" t="str">
        <f t="shared" si="63"/>
        <v>Jun</v>
      </c>
      <c r="Z792" t="str">
        <f t="shared" si="64"/>
        <v>2015-06</v>
      </c>
    </row>
    <row r="793" spans="1:26"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s="5">
        <v>332.94</v>
      </c>
      <c r="S793">
        <v>3</v>
      </c>
      <c r="T793" s="7">
        <v>0</v>
      </c>
      <c r="U793" s="5">
        <v>79.905600000000007</v>
      </c>
      <c r="V793">
        <f t="shared" si="60"/>
        <v>6</v>
      </c>
      <c r="W793">
        <f t="shared" si="61"/>
        <v>2</v>
      </c>
      <c r="X793">
        <f t="shared" si="62"/>
        <v>2015</v>
      </c>
      <c r="Y793" t="str">
        <f t="shared" si="63"/>
        <v>Jun</v>
      </c>
      <c r="Z793" t="str">
        <f t="shared" si="64"/>
        <v>2015-06</v>
      </c>
    </row>
    <row r="794" spans="1:26"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s="5">
        <v>1363.96</v>
      </c>
      <c r="S794">
        <v>5</v>
      </c>
      <c r="T794" s="7">
        <v>0.2</v>
      </c>
      <c r="U794" s="5">
        <v>85.247500000000002</v>
      </c>
      <c r="V794">
        <f t="shared" si="60"/>
        <v>5</v>
      </c>
      <c r="W794">
        <f t="shared" si="61"/>
        <v>2</v>
      </c>
      <c r="X794">
        <f t="shared" si="62"/>
        <v>2016</v>
      </c>
      <c r="Y794" t="str">
        <f t="shared" si="63"/>
        <v>May</v>
      </c>
      <c r="Z794" t="str">
        <f t="shared" si="64"/>
        <v>2016-05</v>
      </c>
    </row>
    <row r="795" spans="1:26"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s="5">
        <v>9.9600000000000009</v>
      </c>
      <c r="S795">
        <v>2</v>
      </c>
      <c r="T795" s="7">
        <v>0</v>
      </c>
      <c r="U795" s="5">
        <v>4.5815999999999999</v>
      </c>
      <c r="V795">
        <f t="shared" si="60"/>
        <v>9</v>
      </c>
      <c r="W795">
        <f t="shared" si="61"/>
        <v>3</v>
      </c>
      <c r="X795">
        <f t="shared" si="62"/>
        <v>2014</v>
      </c>
      <c r="Y795" t="str">
        <f t="shared" si="63"/>
        <v>Sep</v>
      </c>
      <c r="Z795" t="str">
        <f t="shared" si="64"/>
        <v>2014-09</v>
      </c>
    </row>
    <row r="796" spans="1:26"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s="5">
        <v>21.72</v>
      </c>
      <c r="S796">
        <v>4</v>
      </c>
      <c r="T796" s="7">
        <v>0</v>
      </c>
      <c r="U796" s="5">
        <v>10.642799999999999</v>
      </c>
      <c r="V796">
        <f t="shared" si="60"/>
        <v>9</v>
      </c>
      <c r="W796">
        <f t="shared" si="61"/>
        <v>3</v>
      </c>
      <c r="X796">
        <f t="shared" si="62"/>
        <v>2014</v>
      </c>
      <c r="Y796" t="str">
        <f t="shared" si="63"/>
        <v>Sep</v>
      </c>
      <c r="Z796" t="str">
        <f t="shared" si="64"/>
        <v>2014-09</v>
      </c>
    </row>
    <row r="797" spans="1:26"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s="5">
        <v>20.16</v>
      </c>
      <c r="S797">
        <v>7</v>
      </c>
      <c r="T797" s="7">
        <v>0</v>
      </c>
      <c r="U797" s="5">
        <v>9.8783999999999992</v>
      </c>
      <c r="V797">
        <f t="shared" si="60"/>
        <v>9</v>
      </c>
      <c r="W797">
        <f t="shared" si="61"/>
        <v>3</v>
      </c>
      <c r="X797">
        <f t="shared" si="62"/>
        <v>2017</v>
      </c>
      <c r="Y797" t="str">
        <f t="shared" si="63"/>
        <v>Sep</v>
      </c>
      <c r="Z797" t="str">
        <f t="shared" si="64"/>
        <v>2017-09</v>
      </c>
    </row>
    <row r="798" spans="1:26"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s="5">
        <v>132.79</v>
      </c>
      <c r="S798">
        <v>7</v>
      </c>
      <c r="T798" s="7">
        <v>0</v>
      </c>
      <c r="U798" s="5">
        <v>63.739199999999997</v>
      </c>
      <c r="V798">
        <f t="shared" si="60"/>
        <v>12</v>
      </c>
      <c r="W798">
        <f t="shared" si="61"/>
        <v>4</v>
      </c>
      <c r="X798">
        <f t="shared" si="62"/>
        <v>2015</v>
      </c>
      <c r="Y798" t="str">
        <f t="shared" si="63"/>
        <v>Dec</v>
      </c>
      <c r="Z798" t="str">
        <f t="shared" si="64"/>
        <v>2015-12</v>
      </c>
    </row>
    <row r="799" spans="1:26"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s="5">
        <v>12.96</v>
      </c>
      <c r="S799">
        <v>2</v>
      </c>
      <c r="T799" s="7">
        <v>0</v>
      </c>
      <c r="U799" s="5">
        <v>6.2207999999999997</v>
      </c>
      <c r="V799">
        <f t="shared" si="60"/>
        <v>12</v>
      </c>
      <c r="W799">
        <f t="shared" si="61"/>
        <v>4</v>
      </c>
      <c r="X799">
        <f t="shared" si="62"/>
        <v>2015</v>
      </c>
      <c r="Y799" t="str">
        <f t="shared" si="63"/>
        <v>Dec</v>
      </c>
      <c r="Z799" t="str">
        <f t="shared" si="64"/>
        <v>2015-12</v>
      </c>
    </row>
    <row r="800" spans="1:26"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s="5">
        <v>21.56</v>
      </c>
      <c r="S800">
        <v>7</v>
      </c>
      <c r="T800" s="7">
        <v>0</v>
      </c>
      <c r="U800" s="5">
        <v>10.348800000000001</v>
      </c>
      <c r="V800">
        <f t="shared" si="60"/>
        <v>12</v>
      </c>
      <c r="W800">
        <f t="shared" si="61"/>
        <v>4</v>
      </c>
      <c r="X800">
        <f t="shared" si="62"/>
        <v>2015</v>
      </c>
      <c r="Y800" t="str">
        <f t="shared" si="63"/>
        <v>Dec</v>
      </c>
      <c r="Z800" t="str">
        <f t="shared" si="64"/>
        <v>2015-12</v>
      </c>
    </row>
    <row r="801" spans="1:26"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s="5">
        <v>283.92</v>
      </c>
      <c r="S801">
        <v>5</v>
      </c>
      <c r="T801" s="7">
        <v>0.2</v>
      </c>
      <c r="U801" s="5">
        <v>17.745000000000001</v>
      </c>
      <c r="V801">
        <f t="shared" si="60"/>
        <v>11</v>
      </c>
      <c r="W801">
        <f t="shared" si="61"/>
        <v>4</v>
      </c>
      <c r="X801">
        <f t="shared" si="62"/>
        <v>2015</v>
      </c>
      <c r="Y801" t="str">
        <f t="shared" si="63"/>
        <v>Nov</v>
      </c>
      <c r="Z801" t="str">
        <f t="shared" si="64"/>
        <v>2015-11</v>
      </c>
    </row>
    <row r="802" spans="1:26"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s="5">
        <v>22.23</v>
      </c>
      <c r="S802">
        <v>1</v>
      </c>
      <c r="T802" s="7">
        <v>0</v>
      </c>
      <c r="U802" s="5">
        <v>7.3358999999999996</v>
      </c>
      <c r="V802">
        <f t="shared" si="60"/>
        <v>2</v>
      </c>
      <c r="W802">
        <f t="shared" si="61"/>
        <v>1</v>
      </c>
      <c r="X802">
        <f t="shared" si="62"/>
        <v>2017</v>
      </c>
      <c r="Y802" t="str">
        <f t="shared" si="63"/>
        <v>Feb</v>
      </c>
      <c r="Z802" t="str">
        <f t="shared" si="64"/>
        <v>2017-02</v>
      </c>
    </row>
    <row r="803" spans="1:26"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s="5">
        <v>215.96799999999999</v>
      </c>
      <c r="S803">
        <v>2</v>
      </c>
      <c r="T803" s="7">
        <v>0.2</v>
      </c>
      <c r="U803" s="5">
        <v>18.897200000000002</v>
      </c>
      <c r="V803">
        <f t="shared" si="60"/>
        <v>2</v>
      </c>
      <c r="W803">
        <f t="shared" si="61"/>
        <v>1</v>
      </c>
      <c r="X803">
        <f t="shared" si="62"/>
        <v>2017</v>
      </c>
      <c r="Y803" t="str">
        <f t="shared" si="63"/>
        <v>Feb</v>
      </c>
      <c r="Z803" t="str">
        <f t="shared" si="64"/>
        <v>2017-02</v>
      </c>
    </row>
    <row r="804" spans="1:26"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s="5">
        <v>355.32</v>
      </c>
      <c r="S804">
        <v>9</v>
      </c>
      <c r="T804" s="7">
        <v>0</v>
      </c>
      <c r="U804" s="5">
        <v>99.489599999999996</v>
      </c>
      <c r="V804">
        <f t="shared" si="60"/>
        <v>8</v>
      </c>
      <c r="W804">
        <f t="shared" si="61"/>
        <v>3</v>
      </c>
      <c r="X804">
        <f t="shared" si="62"/>
        <v>2016</v>
      </c>
      <c r="Y804" t="str">
        <f t="shared" si="63"/>
        <v>Aug</v>
      </c>
      <c r="Z804" t="str">
        <f t="shared" si="64"/>
        <v>2016-08</v>
      </c>
    </row>
    <row r="805" spans="1:26"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s="5">
        <v>12.96</v>
      </c>
      <c r="S805">
        <v>2</v>
      </c>
      <c r="T805" s="7">
        <v>0</v>
      </c>
      <c r="U805" s="5">
        <v>6.2207999999999997</v>
      </c>
      <c r="V805">
        <f t="shared" si="60"/>
        <v>3</v>
      </c>
      <c r="W805">
        <f t="shared" si="61"/>
        <v>1</v>
      </c>
      <c r="X805">
        <f t="shared" si="62"/>
        <v>2016</v>
      </c>
      <c r="Y805" t="str">
        <f t="shared" si="63"/>
        <v>Mar</v>
      </c>
      <c r="Z805" t="str">
        <f t="shared" si="64"/>
        <v>2016-03</v>
      </c>
    </row>
    <row r="806" spans="1:26"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s="5">
        <v>18.28</v>
      </c>
      <c r="S806">
        <v>2</v>
      </c>
      <c r="T806" s="7">
        <v>0</v>
      </c>
      <c r="U806" s="5">
        <v>6.2152000000000003</v>
      </c>
      <c r="V806">
        <f t="shared" si="60"/>
        <v>4</v>
      </c>
      <c r="W806">
        <f t="shared" si="61"/>
        <v>2</v>
      </c>
      <c r="X806">
        <f t="shared" si="62"/>
        <v>2017</v>
      </c>
      <c r="Y806" t="str">
        <f t="shared" si="63"/>
        <v>Apr</v>
      </c>
      <c r="Z806" t="str">
        <f t="shared" si="64"/>
        <v>2017-04</v>
      </c>
    </row>
    <row r="807" spans="1:26"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s="5">
        <v>43.176000000000002</v>
      </c>
      <c r="S807">
        <v>3</v>
      </c>
      <c r="T807" s="7">
        <v>0.2</v>
      </c>
      <c r="U807" s="5">
        <v>4.3175999999999997</v>
      </c>
      <c r="V807">
        <f t="shared" si="60"/>
        <v>11</v>
      </c>
      <c r="W807">
        <f t="shared" si="61"/>
        <v>4</v>
      </c>
      <c r="X807">
        <f t="shared" si="62"/>
        <v>2014</v>
      </c>
      <c r="Y807" t="str">
        <f t="shared" si="63"/>
        <v>Nov</v>
      </c>
      <c r="Z807" t="str">
        <f t="shared" si="64"/>
        <v>2014-11</v>
      </c>
    </row>
    <row r="808" spans="1:26"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s="5">
        <v>1983.9680000000001</v>
      </c>
      <c r="S808">
        <v>4</v>
      </c>
      <c r="T808" s="7">
        <v>0.2</v>
      </c>
      <c r="U808" s="5">
        <v>247.99600000000001</v>
      </c>
      <c r="V808">
        <f t="shared" si="60"/>
        <v>11</v>
      </c>
      <c r="W808">
        <f t="shared" si="61"/>
        <v>4</v>
      </c>
      <c r="X808">
        <f t="shared" si="62"/>
        <v>2014</v>
      </c>
      <c r="Y808" t="str">
        <f t="shared" si="63"/>
        <v>Nov</v>
      </c>
      <c r="Z808" t="str">
        <f t="shared" si="64"/>
        <v>2014-11</v>
      </c>
    </row>
    <row r="809" spans="1:26"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s="5">
        <v>28.4</v>
      </c>
      <c r="S809">
        <v>2</v>
      </c>
      <c r="T809" s="7">
        <v>0</v>
      </c>
      <c r="U809" s="5">
        <v>11.076000000000001</v>
      </c>
      <c r="V809">
        <f t="shared" si="60"/>
        <v>2</v>
      </c>
      <c r="W809">
        <f t="shared" si="61"/>
        <v>1</v>
      </c>
      <c r="X809">
        <f t="shared" si="62"/>
        <v>2015</v>
      </c>
      <c r="Y809" t="str">
        <f t="shared" si="63"/>
        <v>Feb</v>
      </c>
      <c r="Z809" t="str">
        <f t="shared" si="64"/>
        <v>2015-02</v>
      </c>
    </row>
    <row r="810" spans="1:26"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s="5">
        <v>149.97</v>
      </c>
      <c r="S810">
        <v>3</v>
      </c>
      <c r="T810" s="7">
        <v>0</v>
      </c>
      <c r="U810" s="5">
        <v>50.989800000000002</v>
      </c>
      <c r="V810">
        <f t="shared" si="60"/>
        <v>2</v>
      </c>
      <c r="W810">
        <f t="shared" si="61"/>
        <v>1</v>
      </c>
      <c r="X810">
        <f t="shared" si="62"/>
        <v>2015</v>
      </c>
      <c r="Y810" t="str">
        <f t="shared" si="63"/>
        <v>Feb</v>
      </c>
      <c r="Z810" t="str">
        <f t="shared" si="64"/>
        <v>2015-02</v>
      </c>
    </row>
    <row r="811" spans="1:26"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s="5">
        <v>11.52</v>
      </c>
      <c r="S811">
        <v>4</v>
      </c>
      <c r="T811" s="7">
        <v>0</v>
      </c>
      <c r="U811" s="5">
        <v>3.2256</v>
      </c>
      <c r="V811">
        <f t="shared" si="60"/>
        <v>10</v>
      </c>
      <c r="W811">
        <f t="shared" si="61"/>
        <v>4</v>
      </c>
      <c r="X811">
        <f t="shared" si="62"/>
        <v>2014</v>
      </c>
      <c r="Y811" t="str">
        <f t="shared" si="63"/>
        <v>Oct</v>
      </c>
      <c r="Z811" t="str">
        <f t="shared" si="64"/>
        <v>2014-10</v>
      </c>
    </row>
    <row r="812" spans="1:26"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s="5">
        <v>1298.55</v>
      </c>
      <c r="S812">
        <v>5</v>
      </c>
      <c r="T812" s="7">
        <v>0</v>
      </c>
      <c r="U812" s="5">
        <v>311.65199999999999</v>
      </c>
      <c r="V812">
        <f t="shared" si="60"/>
        <v>10</v>
      </c>
      <c r="W812">
        <f t="shared" si="61"/>
        <v>4</v>
      </c>
      <c r="X812">
        <f t="shared" si="62"/>
        <v>2014</v>
      </c>
      <c r="Y812" t="str">
        <f t="shared" si="63"/>
        <v>Oct</v>
      </c>
      <c r="Z812" t="str">
        <f t="shared" si="64"/>
        <v>2014-10</v>
      </c>
    </row>
    <row r="813" spans="1:26"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s="5">
        <v>213.92</v>
      </c>
      <c r="S813">
        <v>4</v>
      </c>
      <c r="T813" s="7">
        <v>0</v>
      </c>
      <c r="U813" s="5">
        <v>62.036799999999999</v>
      </c>
      <c r="V813">
        <f t="shared" si="60"/>
        <v>10</v>
      </c>
      <c r="W813">
        <f t="shared" si="61"/>
        <v>4</v>
      </c>
      <c r="X813">
        <f t="shared" si="62"/>
        <v>2014</v>
      </c>
      <c r="Y813" t="str">
        <f t="shared" si="63"/>
        <v>Oct</v>
      </c>
      <c r="Z813" t="str">
        <f t="shared" si="64"/>
        <v>2014-10</v>
      </c>
    </row>
    <row r="814" spans="1:26"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s="5">
        <v>25.78</v>
      </c>
      <c r="S814">
        <v>2</v>
      </c>
      <c r="T814" s="7">
        <v>0</v>
      </c>
      <c r="U814" s="5">
        <v>2.5779999999999998</v>
      </c>
      <c r="V814">
        <f t="shared" si="60"/>
        <v>10</v>
      </c>
      <c r="W814">
        <f t="shared" si="61"/>
        <v>4</v>
      </c>
      <c r="X814">
        <f t="shared" si="62"/>
        <v>2014</v>
      </c>
      <c r="Y814" t="str">
        <f t="shared" si="63"/>
        <v>Oct</v>
      </c>
      <c r="Z814" t="str">
        <f t="shared" si="64"/>
        <v>2014-10</v>
      </c>
    </row>
    <row r="815" spans="1:26"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s="5">
        <v>18.28</v>
      </c>
      <c r="S815">
        <v>2</v>
      </c>
      <c r="T815" s="7">
        <v>0</v>
      </c>
      <c r="U815" s="5">
        <v>6.2152000000000003</v>
      </c>
      <c r="V815">
        <f t="shared" si="60"/>
        <v>5</v>
      </c>
      <c r="W815">
        <f t="shared" si="61"/>
        <v>2</v>
      </c>
      <c r="X815">
        <f t="shared" si="62"/>
        <v>2017</v>
      </c>
      <c r="Y815" t="str">
        <f t="shared" si="63"/>
        <v>May</v>
      </c>
      <c r="Z815" t="str">
        <f t="shared" si="64"/>
        <v>2017-05</v>
      </c>
    </row>
    <row r="816" spans="1:26"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s="5">
        <v>1399.93</v>
      </c>
      <c r="S816">
        <v>7</v>
      </c>
      <c r="T816" s="7">
        <v>0</v>
      </c>
      <c r="U816" s="5">
        <v>601.96990000000005</v>
      </c>
      <c r="V816">
        <f t="shared" si="60"/>
        <v>5</v>
      </c>
      <c r="W816">
        <f t="shared" si="61"/>
        <v>2</v>
      </c>
      <c r="X816">
        <f t="shared" si="62"/>
        <v>2017</v>
      </c>
      <c r="Y816" t="str">
        <f t="shared" si="63"/>
        <v>May</v>
      </c>
      <c r="Z816" t="str">
        <f t="shared" si="64"/>
        <v>2017-05</v>
      </c>
    </row>
    <row r="817" spans="1:26"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s="5">
        <v>51.84</v>
      </c>
      <c r="S817">
        <v>8</v>
      </c>
      <c r="T817" s="7">
        <v>0</v>
      </c>
      <c r="U817" s="5">
        <v>24.883199999999999</v>
      </c>
      <c r="V817">
        <f t="shared" si="60"/>
        <v>3</v>
      </c>
      <c r="W817">
        <f t="shared" si="61"/>
        <v>1</v>
      </c>
      <c r="X817">
        <f t="shared" si="62"/>
        <v>2015</v>
      </c>
      <c r="Y817" t="str">
        <f t="shared" si="63"/>
        <v>Mar</v>
      </c>
      <c r="Z817" t="str">
        <f t="shared" si="64"/>
        <v>2015-03</v>
      </c>
    </row>
    <row r="818" spans="1:26"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s="5">
        <v>5.3440000000000003</v>
      </c>
      <c r="S818">
        <v>1</v>
      </c>
      <c r="T818" s="7">
        <v>0.2</v>
      </c>
      <c r="U818" s="5">
        <v>1.8704000000000001</v>
      </c>
      <c r="V818">
        <f t="shared" si="60"/>
        <v>9</v>
      </c>
      <c r="W818">
        <f t="shared" si="61"/>
        <v>3</v>
      </c>
      <c r="X818">
        <f t="shared" si="62"/>
        <v>2016</v>
      </c>
      <c r="Y818" t="str">
        <f t="shared" si="63"/>
        <v>Sep</v>
      </c>
      <c r="Z818" t="str">
        <f t="shared" si="64"/>
        <v>2016-09</v>
      </c>
    </row>
    <row r="819" spans="1:26"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s="5">
        <v>41.472000000000001</v>
      </c>
      <c r="S819">
        <v>8</v>
      </c>
      <c r="T819" s="7">
        <v>0.2</v>
      </c>
      <c r="U819" s="5">
        <v>14.5152</v>
      </c>
      <c r="V819">
        <f t="shared" si="60"/>
        <v>6</v>
      </c>
      <c r="W819">
        <f t="shared" si="61"/>
        <v>2</v>
      </c>
      <c r="X819">
        <f t="shared" si="62"/>
        <v>2014</v>
      </c>
      <c r="Y819" t="str">
        <f t="shared" si="63"/>
        <v>Jun</v>
      </c>
      <c r="Z819" t="str">
        <f t="shared" si="64"/>
        <v>2014-06</v>
      </c>
    </row>
    <row r="820" spans="1:26"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s="5">
        <v>3.1680000000000001</v>
      </c>
      <c r="S820">
        <v>3</v>
      </c>
      <c r="T820" s="7">
        <v>0.7</v>
      </c>
      <c r="U820" s="5">
        <v>-2.4287999999999998</v>
      </c>
      <c r="V820">
        <f t="shared" si="60"/>
        <v>6</v>
      </c>
      <c r="W820">
        <f t="shared" si="61"/>
        <v>2</v>
      </c>
      <c r="X820">
        <f t="shared" si="62"/>
        <v>2014</v>
      </c>
      <c r="Y820" t="str">
        <f t="shared" si="63"/>
        <v>Jun</v>
      </c>
      <c r="Z820" t="str">
        <f t="shared" si="64"/>
        <v>2014-06</v>
      </c>
    </row>
    <row r="821" spans="1:26"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s="5">
        <v>1228.4649999999999</v>
      </c>
      <c r="S821">
        <v>5</v>
      </c>
      <c r="T821" s="7">
        <v>0.3</v>
      </c>
      <c r="U821" s="5">
        <v>0</v>
      </c>
      <c r="V821">
        <f t="shared" si="60"/>
        <v>6</v>
      </c>
      <c r="W821">
        <f t="shared" si="61"/>
        <v>2</v>
      </c>
      <c r="X821">
        <f t="shared" si="62"/>
        <v>2014</v>
      </c>
      <c r="Y821" t="str">
        <f t="shared" si="63"/>
        <v>Jun</v>
      </c>
      <c r="Z821" t="str">
        <f t="shared" si="64"/>
        <v>2014-06</v>
      </c>
    </row>
    <row r="822" spans="1:26"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s="5">
        <v>31.085999999999999</v>
      </c>
      <c r="S822">
        <v>3</v>
      </c>
      <c r="T822" s="7">
        <v>0.7</v>
      </c>
      <c r="U822" s="5">
        <v>-22.796399999999998</v>
      </c>
      <c r="V822">
        <f t="shared" si="60"/>
        <v>6</v>
      </c>
      <c r="W822">
        <f t="shared" si="61"/>
        <v>2</v>
      </c>
      <c r="X822">
        <f t="shared" si="62"/>
        <v>2014</v>
      </c>
      <c r="Y822" t="str">
        <f t="shared" si="63"/>
        <v>Jun</v>
      </c>
      <c r="Z822" t="str">
        <f t="shared" si="64"/>
        <v>2014-06</v>
      </c>
    </row>
    <row r="823" spans="1:26"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s="5">
        <v>335.52</v>
      </c>
      <c r="S823">
        <v>4</v>
      </c>
      <c r="T823" s="7">
        <v>0.2</v>
      </c>
      <c r="U823" s="5">
        <v>117.432</v>
      </c>
      <c r="V823">
        <f t="shared" si="60"/>
        <v>6</v>
      </c>
      <c r="W823">
        <f t="shared" si="61"/>
        <v>2</v>
      </c>
      <c r="X823">
        <f t="shared" si="62"/>
        <v>2014</v>
      </c>
      <c r="Y823" t="str">
        <f t="shared" si="63"/>
        <v>Jun</v>
      </c>
      <c r="Z823" t="str">
        <f t="shared" si="64"/>
        <v>2014-06</v>
      </c>
    </row>
    <row r="824" spans="1:26"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s="5">
        <v>239.97</v>
      </c>
      <c r="S824">
        <v>3</v>
      </c>
      <c r="T824" s="7">
        <v>0</v>
      </c>
      <c r="U824" s="5">
        <v>71.991</v>
      </c>
      <c r="V824">
        <f t="shared" si="60"/>
        <v>6</v>
      </c>
      <c r="W824">
        <f t="shared" si="61"/>
        <v>2</v>
      </c>
      <c r="X824">
        <f t="shared" si="62"/>
        <v>2017</v>
      </c>
      <c r="Y824" t="str">
        <f t="shared" si="63"/>
        <v>Jun</v>
      </c>
      <c r="Z824" t="str">
        <f t="shared" si="64"/>
        <v>2017-06</v>
      </c>
    </row>
    <row r="825" spans="1:26"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s="5">
        <v>9.82</v>
      </c>
      <c r="S825">
        <v>2</v>
      </c>
      <c r="T825" s="7">
        <v>0</v>
      </c>
      <c r="U825" s="5">
        <v>4.8117999999999999</v>
      </c>
      <c r="V825">
        <f t="shared" si="60"/>
        <v>6</v>
      </c>
      <c r="W825">
        <f t="shared" si="61"/>
        <v>2</v>
      </c>
      <c r="X825">
        <f t="shared" si="62"/>
        <v>2017</v>
      </c>
      <c r="Y825" t="str">
        <f t="shared" si="63"/>
        <v>Jun</v>
      </c>
      <c r="Z825" t="str">
        <f t="shared" si="64"/>
        <v>2017-06</v>
      </c>
    </row>
    <row r="826" spans="1:26"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s="5">
        <v>67.8</v>
      </c>
      <c r="S826">
        <v>4</v>
      </c>
      <c r="T826" s="7">
        <v>0</v>
      </c>
      <c r="U826" s="5">
        <v>4.0679999999999996</v>
      </c>
      <c r="V826">
        <f t="shared" si="60"/>
        <v>5</v>
      </c>
      <c r="W826">
        <f t="shared" si="61"/>
        <v>2</v>
      </c>
      <c r="X826">
        <f t="shared" si="62"/>
        <v>2014</v>
      </c>
      <c r="Y826" t="str">
        <f t="shared" si="63"/>
        <v>May</v>
      </c>
      <c r="Z826" t="str">
        <f t="shared" si="64"/>
        <v>2014-05</v>
      </c>
    </row>
    <row r="827" spans="1:26"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s="5">
        <v>167.97</v>
      </c>
      <c r="S827">
        <v>3</v>
      </c>
      <c r="T827" s="7">
        <v>0</v>
      </c>
      <c r="U827" s="5">
        <v>40.312800000000003</v>
      </c>
      <c r="V827">
        <f t="shared" si="60"/>
        <v>5</v>
      </c>
      <c r="W827">
        <f t="shared" si="61"/>
        <v>2</v>
      </c>
      <c r="X827">
        <f t="shared" si="62"/>
        <v>2014</v>
      </c>
      <c r="Y827" t="str">
        <f t="shared" si="63"/>
        <v>May</v>
      </c>
      <c r="Z827" t="str">
        <f t="shared" si="64"/>
        <v>2014-05</v>
      </c>
    </row>
    <row r="828" spans="1:26"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s="5">
        <v>35</v>
      </c>
      <c r="S828">
        <v>7</v>
      </c>
      <c r="T828" s="7">
        <v>0</v>
      </c>
      <c r="U828" s="5">
        <v>16.8</v>
      </c>
      <c r="V828">
        <f t="shared" si="60"/>
        <v>8</v>
      </c>
      <c r="W828">
        <f t="shared" si="61"/>
        <v>3</v>
      </c>
      <c r="X828">
        <f t="shared" si="62"/>
        <v>2017</v>
      </c>
      <c r="Y828" t="str">
        <f t="shared" si="63"/>
        <v>Aug</v>
      </c>
      <c r="Z828" t="str">
        <f t="shared" si="64"/>
        <v>2017-08</v>
      </c>
    </row>
    <row r="829" spans="1:26"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s="5">
        <v>37.24</v>
      </c>
      <c r="S829">
        <v>4</v>
      </c>
      <c r="T829" s="7">
        <v>0</v>
      </c>
      <c r="U829" s="5">
        <v>10.7996</v>
      </c>
      <c r="V829">
        <f t="shared" si="60"/>
        <v>8</v>
      </c>
      <c r="W829">
        <f t="shared" si="61"/>
        <v>3</v>
      </c>
      <c r="X829">
        <f t="shared" si="62"/>
        <v>2017</v>
      </c>
      <c r="Y829" t="str">
        <f t="shared" si="63"/>
        <v>Aug</v>
      </c>
      <c r="Z829" t="str">
        <f t="shared" si="64"/>
        <v>2017-08</v>
      </c>
    </row>
    <row r="830" spans="1:26"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s="5">
        <v>15.28</v>
      </c>
      <c r="S830">
        <v>2</v>
      </c>
      <c r="T830" s="7">
        <v>0</v>
      </c>
      <c r="U830" s="5">
        <v>7.4871999999999996</v>
      </c>
      <c r="V830">
        <f t="shared" si="60"/>
        <v>8</v>
      </c>
      <c r="W830">
        <f t="shared" si="61"/>
        <v>3</v>
      </c>
      <c r="X830">
        <f t="shared" si="62"/>
        <v>2017</v>
      </c>
      <c r="Y830" t="str">
        <f t="shared" si="63"/>
        <v>Aug</v>
      </c>
      <c r="Z830" t="str">
        <f t="shared" si="64"/>
        <v>2017-08</v>
      </c>
    </row>
    <row r="831" spans="1:26"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s="5">
        <v>301.95999999999998</v>
      </c>
      <c r="S831">
        <v>2</v>
      </c>
      <c r="T831" s="7">
        <v>0</v>
      </c>
      <c r="U831" s="5">
        <v>90.587999999999994</v>
      </c>
      <c r="V831">
        <f t="shared" si="60"/>
        <v>6</v>
      </c>
      <c r="W831">
        <f t="shared" si="61"/>
        <v>2</v>
      </c>
      <c r="X831">
        <f t="shared" si="62"/>
        <v>2017</v>
      </c>
      <c r="Y831" t="str">
        <f t="shared" si="63"/>
        <v>Jun</v>
      </c>
      <c r="Z831" t="str">
        <f t="shared" si="64"/>
        <v>2017-06</v>
      </c>
    </row>
    <row r="832" spans="1:26"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s="5">
        <v>180.66</v>
      </c>
      <c r="S832">
        <v>3</v>
      </c>
      <c r="T832" s="7">
        <v>0</v>
      </c>
      <c r="U832" s="5">
        <v>50.584800000000001</v>
      </c>
      <c r="V832">
        <f t="shared" si="60"/>
        <v>6</v>
      </c>
      <c r="W832">
        <f t="shared" si="61"/>
        <v>2</v>
      </c>
      <c r="X832">
        <f t="shared" si="62"/>
        <v>2017</v>
      </c>
      <c r="Y832" t="str">
        <f t="shared" si="63"/>
        <v>Jun</v>
      </c>
      <c r="Z832" t="str">
        <f t="shared" si="64"/>
        <v>2017-06</v>
      </c>
    </row>
    <row r="833" spans="1:26"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s="5">
        <v>191.98</v>
      </c>
      <c r="S833">
        <v>2</v>
      </c>
      <c r="T833" s="7">
        <v>0</v>
      </c>
      <c r="U833" s="5">
        <v>51.834600000000002</v>
      </c>
      <c r="V833">
        <f t="shared" si="60"/>
        <v>6</v>
      </c>
      <c r="W833">
        <f t="shared" si="61"/>
        <v>2</v>
      </c>
      <c r="X833">
        <f t="shared" si="62"/>
        <v>2017</v>
      </c>
      <c r="Y833" t="str">
        <f t="shared" si="63"/>
        <v>Jun</v>
      </c>
      <c r="Z833" t="str">
        <f t="shared" si="64"/>
        <v>2017-06</v>
      </c>
    </row>
    <row r="834" spans="1:26"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s="5">
        <v>65.989999999999995</v>
      </c>
      <c r="S834">
        <v>1</v>
      </c>
      <c r="T834" s="7">
        <v>0</v>
      </c>
      <c r="U834" s="5">
        <v>17.157399999999999</v>
      </c>
      <c r="V834">
        <f t="shared" si="60"/>
        <v>6</v>
      </c>
      <c r="W834">
        <f t="shared" si="61"/>
        <v>2</v>
      </c>
      <c r="X834">
        <f t="shared" si="62"/>
        <v>2017</v>
      </c>
      <c r="Y834" t="str">
        <f t="shared" si="63"/>
        <v>Jun</v>
      </c>
      <c r="Z834" t="str">
        <f t="shared" si="64"/>
        <v>2017-06</v>
      </c>
    </row>
    <row r="835" spans="1:26"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s="5">
        <v>35.216000000000001</v>
      </c>
      <c r="S835">
        <v>2</v>
      </c>
      <c r="T835" s="7">
        <v>0.2</v>
      </c>
      <c r="U835" s="5">
        <v>2.6412</v>
      </c>
      <c r="V835">
        <f t="shared" ref="V835:V898" si="65">MONTH(C835)</f>
        <v>7</v>
      </c>
      <c r="W835">
        <f t="shared" ref="W835:W898" si="66">ROUNDUP(MONTH(C835)/3,0)</f>
        <v>3</v>
      </c>
      <c r="X835">
        <f t="shared" ref="X835:X898" si="67">YEAR(C835)</f>
        <v>2016</v>
      </c>
      <c r="Y835" t="str">
        <f t="shared" ref="Y835:Y898" si="68">TEXT(C835,"MMM")</f>
        <v>Jul</v>
      </c>
      <c r="Z835" t="str">
        <f t="shared" ref="Z835:Z898" si="69">TEXT(C835,"YYYY-MM")</f>
        <v>2016-07</v>
      </c>
    </row>
    <row r="836" spans="1:26"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s="5">
        <v>23.696000000000002</v>
      </c>
      <c r="S836">
        <v>2</v>
      </c>
      <c r="T836" s="7">
        <v>0.2</v>
      </c>
      <c r="U836" s="5">
        <v>6.5164</v>
      </c>
      <c r="V836">
        <f t="shared" si="65"/>
        <v>7</v>
      </c>
      <c r="W836">
        <f t="shared" si="66"/>
        <v>3</v>
      </c>
      <c r="X836">
        <f t="shared" si="67"/>
        <v>2016</v>
      </c>
      <c r="Y836" t="str">
        <f t="shared" si="68"/>
        <v>Jul</v>
      </c>
      <c r="Z836" t="str">
        <f t="shared" si="69"/>
        <v>2016-07</v>
      </c>
    </row>
    <row r="837" spans="1:26"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s="5">
        <v>265.47500000000002</v>
      </c>
      <c r="S837">
        <v>1</v>
      </c>
      <c r="T837" s="7">
        <v>0.5</v>
      </c>
      <c r="U837" s="5">
        <v>-111.4995</v>
      </c>
      <c r="V837">
        <f t="shared" si="65"/>
        <v>7</v>
      </c>
      <c r="W837">
        <f t="shared" si="66"/>
        <v>3</v>
      </c>
      <c r="X837">
        <f t="shared" si="67"/>
        <v>2016</v>
      </c>
      <c r="Y837" t="str">
        <f t="shared" si="68"/>
        <v>Jul</v>
      </c>
      <c r="Z837" t="str">
        <f t="shared" si="69"/>
        <v>2016-07</v>
      </c>
    </row>
    <row r="838" spans="1:26"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s="5">
        <v>51.183999999999997</v>
      </c>
      <c r="S838">
        <v>4</v>
      </c>
      <c r="T838" s="7">
        <v>0.8</v>
      </c>
      <c r="U838" s="5">
        <v>-79.3352</v>
      </c>
      <c r="V838">
        <f t="shared" si="65"/>
        <v>9</v>
      </c>
      <c r="W838">
        <f t="shared" si="66"/>
        <v>3</v>
      </c>
      <c r="X838">
        <f t="shared" si="67"/>
        <v>2014</v>
      </c>
      <c r="Y838" t="str">
        <f t="shared" si="68"/>
        <v>Sep</v>
      </c>
      <c r="Z838" t="str">
        <f t="shared" si="69"/>
        <v>2014-09</v>
      </c>
    </row>
    <row r="839" spans="1:26"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s="5">
        <v>9.6639999999999997</v>
      </c>
      <c r="S839">
        <v>2</v>
      </c>
      <c r="T839" s="7">
        <v>0.2</v>
      </c>
      <c r="U839" s="5">
        <v>3.2616000000000001</v>
      </c>
      <c r="V839">
        <f t="shared" si="65"/>
        <v>11</v>
      </c>
      <c r="W839">
        <f t="shared" si="66"/>
        <v>4</v>
      </c>
      <c r="X839">
        <f t="shared" si="67"/>
        <v>2017</v>
      </c>
      <c r="Y839" t="str">
        <f t="shared" si="68"/>
        <v>Nov</v>
      </c>
      <c r="Z839" t="str">
        <f t="shared" si="69"/>
        <v>2017-11</v>
      </c>
    </row>
    <row r="840" spans="1:26"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s="5">
        <v>21.071999999999999</v>
      </c>
      <c r="S840">
        <v>3</v>
      </c>
      <c r="T840" s="7">
        <v>0.2</v>
      </c>
      <c r="U840" s="5">
        <v>1.5804</v>
      </c>
      <c r="V840">
        <f t="shared" si="65"/>
        <v>3</v>
      </c>
      <c r="W840">
        <f t="shared" si="66"/>
        <v>1</v>
      </c>
      <c r="X840">
        <f t="shared" si="67"/>
        <v>2016</v>
      </c>
      <c r="Y840" t="str">
        <f t="shared" si="68"/>
        <v>Mar</v>
      </c>
      <c r="Z840" t="str">
        <f t="shared" si="69"/>
        <v>2016-03</v>
      </c>
    </row>
    <row r="841" spans="1:26"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s="5">
        <v>60.45</v>
      </c>
      <c r="S841">
        <v>3</v>
      </c>
      <c r="T841" s="7">
        <v>0</v>
      </c>
      <c r="U841" s="5">
        <v>16.3215</v>
      </c>
      <c r="V841">
        <f t="shared" si="65"/>
        <v>11</v>
      </c>
      <c r="W841">
        <f t="shared" si="66"/>
        <v>4</v>
      </c>
      <c r="X841">
        <f t="shared" si="67"/>
        <v>2015</v>
      </c>
      <c r="Y841" t="str">
        <f t="shared" si="68"/>
        <v>Nov</v>
      </c>
      <c r="Z841" t="str">
        <f t="shared" si="69"/>
        <v>2015-11</v>
      </c>
    </row>
    <row r="842" spans="1:26"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s="5">
        <v>11.52</v>
      </c>
      <c r="S842">
        <v>4</v>
      </c>
      <c r="T842" s="7">
        <v>0</v>
      </c>
      <c r="U842" s="5">
        <v>3.3408000000000002</v>
      </c>
      <c r="V842">
        <f t="shared" si="65"/>
        <v>11</v>
      </c>
      <c r="W842">
        <f t="shared" si="66"/>
        <v>4</v>
      </c>
      <c r="X842">
        <f t="shared" si="67"/>
        <v>2015</v>
      </c>
      <c r="Y842" t="str">
        <f t="shared" si="68"/>
        <v>Nov</v>
      </c>
      <c r="Z842" t="str">
        <f t="shared" si="69"/>
        <v>2015-11</v>
      </c>
    </row>
    <row r="843" spans="1:26"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s="5">
        <v>186.048</v>
      </c>
      <c r="S843">
        <v>4</v>
      </c>
      <c r="T843" s="7">
        <v>0.2</v>
      </c>
      <c r="U843" s="5">
        <v>9.3024000000000004</v>
      </c>
      <c r="V843">
        <f t="shared" si="65"/>
        <v>11</v>
      </c>
      <c r="W843">
        <f t="shared" si="66"/>
        <v>4</v>
      </c>
      <c r="X843">
        <f t="shared" si="67"/>
        <v>2015</v>
      </c>
      <c r="Y843" t="str">
        <f t="shared" si="68"/>
        <v>Nov</v>
      </c>
      <c r="Z843" t="str">
        <f t="shared" si="69"/>
        <v>2015-11</v>
      </c>
    </row>
    <row r="844" spans="1:26"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s="5">
        <v>37.44</v>
      </c>
      <c r="S844">
        <v>4</v>
      </c>
      <c r="T844" s="7">
        <v>0.2</v>
      </c>
      <c r="U844" s="5">
        <v>11.7</v>
      </c>
      <c r="V844">
        <f t="shared" si="65"/>
        <v>11</v>
      </c>
      <c r="W844">
        <f t="shared" si="66"/>
        <v>4</v>
      </c>
      <c r="X844">
        <f t="shared" si="67"/>
        <v>2016</v>
      </c>
      <c r="Y844" t="str">
        <f t="shared" si="68"/>
        <v>Nov</v>
      </c>
      <c r="Z844" t="str">
        <f t="shared" si="69"/>
        <v>2016-11</v>
      </c>
    </row>
    <row r="845" spans="1:26"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s="5">
        <v>26.975999999999999</v>
      </c>
      <c r="S845">
        <v>4</v>
      </c>
      <c r="T845" s="7">
        <v>0.2</v>
      </c>
      <c r="U845" s="5">
        <v>8.7672000000000008</v>
      </c>
      <c r="V845">
        <f t="shared" si="65"/>
        <v>11</v>
      </c>
      <c r="W845">
        <f t="shared" si="66"/>
        <v>4</v>
      </c>
      <c r="X845">
        <f t="shared" si="67"/>
        <v>2016</v>
      </c>
      <c r="Y845" t="str">
        <f t="shared" si="68"/>
        <v>Nov</v>
      </c>
      <c r="Z845" t="str">
        <f t="shared" si="69"/>
        <v>2016-11</v>
      </c>
    </row>
    <row r="846" spans="1:26"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s="5">
        <v>11.36</v>
      </c>
      <c r="S846">
        <v>2</v>
      </c>
      <c r="T846" s="7">
        <v>0</v>
      </c>
      <c r="U846" s="5">
        <v>3.2944</v>
      </c>
      <c r="V846">
        <f t="shared" si="65"/>
        <v>11</v>
      </c>
      <c r="W846">
        <f t="shared" si="66"/>
        <v>4</v>
      </c>
      <c r="X846">
        <f t="shared" si="67"/>
        <v>2016</v>
      </c>
      <c r="Y846" t="str">
        <f t="shared" si="68"/>
        <v>Nov</v>
      </c>
      <c r="Z846" t="str">
        <f t="shared" si="69"/>
        <v>2016-11</v>
      </c>
    </row>
    <row r="847" spans="1:26"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s="5">
        <v>14.62</v>
      </c>
      <c r="S847">
        <v>2</v>
      </c>
      <c r="T847" s="7">
        <v>0</v>
      </c>
      <c r="U847" s="5">
        <v>6.8714000000000004</v>
      </c>
      <c r="V847">
        <f t="shared" si="65"/>
        <v>11</v>
      </c>
      <c r="W847">
        <f t="shared" si="66"/>
        <v>4</v>
      </c>
      <c r="X847">
        <f t="shared" si="67"/>
        <v>2016</v>
      </c>
      <c r="Y847" t="str">
        <f t="shared" si="68"/>
        <v>Nov</v>
      </c>
      <c r="Z847" t="str">
        <f t="shared" si="69"/>
        <v>2016-11</v>
      </c>
    </row>
    <row r="848" spans="1:26"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s="5">
        <v>83.72</v>
      </c>
      <c r="S848">
        <v>7</v>
      </c>
      <c r="T848" s="7">
        <v>0</v>
      </c>
      <c r="U848" s="5">
        <v>23.441600000000001</v>
      </c>
      <c r="V848">
        <f t="shared" si="65"/>
        <v>10</v>
      </c>
      <c r="W848">
        <f t="shared" si="66"/>
        <v>4</v>
      </c>
      <c r="X848">
        <f t="shared" si="67"/>
        <v>2015</v>
      </c>
      <c r="Y848" t="str">
        <f t="shared" si="68"/>
        <v>Oct</v>
      </c>
      <c r="Z848" t="str">
        <f t="shared" si="69"/>
        <v>2015-10</v>
      </c>
    </row>
    <row r="849" spans="1:26"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s="5">
        <v>287.94</v>
      </c>
      <c r="S849">
        <v>3</v>
      </c>
      <c r="T849" s="7">
        <v>0</v>
      </c>
      <c r="U849" s="5">
        <v>77.743799999999993</v>
      </c>
      <c r="V849">
        <f t="shared" si="65"/>
        <v>10</v>
      </c>
      <c r="W849">
        <f t="shared" si="66"/>
        <v>4</v>
      </c>
      <c r="X849">
        <f t="shared" si="67"/>
        <v>2015</v>
      </c>
      <c r="Y849" t="str">
        <f t="shared" si="68"/>
        <v>Oct</v>
      </c>
      <c r="Z849" t="str">
        <f t="shared" si="69"/>
        <v>2015-10</v>
      </c>
    </row>
    <row r="850" spans="1:26"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s="5">
        <v>48.896000000000001</v>
      </c>
      <c r="S850">
        <v>4</v>
      </c>
      <c r="T850" s="7">
        <v>0.2</v>
      </c>
      <c r="U850" s="5">
        <v>8.5568000000000008</v>
      </c>
      <c r="V850">
        <f t="shared" si="65"/>
        <v>1</v>
      </c>
      <c r="W850">
        <f t="shared" si="66"/>
        <v>1</v>
      </c>
      <c r="X850">
        <f t="shared" si="67"/>
        <v>2017</v>
      </c>
      <c r="Y850" t="str">
        <f t="shared" si="68"/>
        <v>Jan</v>
      </c>
      <c r="Z850" t="str">
        <f t="shared" si="69"/>
        <v>2017-01</v>
      </c>
    </row>
    <row r="851" spans="1:26"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s="5">
        <v>115.36</v>
      </c>
      <c r="S851">
        <v>7</v>
      </c>
      <c r="T851" s="7">
        <v>0</v>
      </c>
      <c r="U851" s="5">
        <v>49.604799999999997</v>
      </c>
      <c r="V851">
        <f t="shared" si="65"/>
        <v>2</v>
      </c>
      <c r="W851">
        <f t="shared" si="66"/>
        <v>1</v>
      </c>
      <c r="X851">
        <f t="shared" si="67"/>
        <v>2014</v>
      </c>
      <c r="Y851" t="str">
        <f t="shared" si="68"/>
        <v>Feb</v>
      </c>
      <c r="Z851" t="str">
        <f t="shared" si="69"/>
        <v>2014-02</v>
      </c>
    </row>
    <row r="852" spans="1:26"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s="5">
        <v>5.16</v>
      </c>
      <c r="S852">
        <v>2</v>
      </c>
      <c r="T852" s="7">
        <v>0</v>
      </c>
      <c r="U852" s="5">
        <v>1.3415999999999999</v>
      </c>
      <c r="V852">
        <f t="shared" si="65"/>
        <v>6</v>
      </c>
      <c r="W852">
        <f t="shared" si="66"/>
        <v>2</v>
      </c>
      <c r="X852">
        <f t="shared" si="67"/>
        <v>2016</v>
      </c>
      <c r="Y852" t="str">
        <f t="shared" si="68"/>
        <v>Jun</v>
      </c>
      <c r="Z852" t="str">
        <f t="shared" si="69"/>
        <v>2016-06</v>
      </c>
    </row>
    <row r="853" spans="1:26"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s="5">
        <v>38.880000000000003</v>
      </c>
      <c r="S853">
        <v>6</v>
      </c>
      <c r="T853" s="7">
        <v>0</v>
      </c>
      <c r="U853" s="5">
        <v>18.662400000000002</v>
      </c>
      <c r="V853">
        <f t="shared" si="65"/>
        <v>6</v>
      </c>
      <c r="W853">
        <f t="shared" si="66"/>
        <v>2</v>
      </c>
      <c r="X853">
        <f t="shared" si="67"/>
        <v>2016</v>
      </c>
      <c r="Y853" t="str">
        <f t="shared" si="68"/>
        <v>Jun</v>
      </c>
      <c r="Z853" t="str">
        <f t="shared" si="69"/>
        <v>2016-06</v>
      </c>
    </row>
    <row r="854" spans="1:26"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s="5">
        <v>185.88</v>
      </c>
      <c r="S854">
        <v>6</v>
      </c>
      <c r="T854" s="7">
        <v>0</v>
      </c>
      <c r="U854" s="5">
        <v>50.187600000000003</v>
      </c>
      <c r="V854">
        <f t="shared" si="65"/>
        <v>5</v>
      </c>
      <c r="W854">
        <f t="shared" si="66"/>
        <v>2</v>
      </c>
      <c r="X854">
        <f t="shared" si="67"/>
        <v>2016</v>
      </c>
      <c r="Y854" t="str">
        <f t="shared" si="68"/>
        <v>May</v>
      </c>
      <c r="Z854" t="str">
        <f t="shared" si="69"/>
        <v>2016-05</v>
      </c>
    </row>
    <row r="855" spans="1:26"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s="5">
        <v>44.46</v>
      </c>
      <c r="S855">
        <v>2</v>
      </c>
      <c r="T855" s="7">
        <v>0</v>
      </c>
      <c r="U855" s="5">
        <v>14.671799999999999</v>
      </c>
      <c r="V855">
        <f t="shared" si="65"/>
        <v>2</v>
      </c>
      <c r="W855">
        <f t="shared" si="66"/>
        <v>1</v>
      </c>
      <c r="X855">
        <f t="shared" si="67"/>
        <v>2016</v>
      </c>
      <c r="Y855" t="str">
        <f t="shared" si="68"/>
        <v>Feb</v>
      </c>
      <c r="Z855" t="str">
        <f t="shared" si="69"/>
        <v>2016-02</v>
      </c>
    </row>
    <row r="856" spans="1:26"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s="5">
        <v>242.94</v>
      </c>
      <c r="S856">
        <v>3</v>
      </c>
      <c r="T856" s="7">
        <v>0</v>
      </c>
      <c r="U856" s="5">
        <v>9.7175999999999991</v>
      </c>
      <c r="V856">
        <f t="shared" si="65"/>
        <v>2</v>
      </c>
      <c r="W856">
        <f t="shared" si="66"/>
        <v>1</v>
      </c>
      <c r="X856">
        <f t="shared" si="67"/>
        <v>2016</v>
      </c>
      <c r="Y856" t="str">
        <f t="shared" si="68"/>
        <v>Feb</v>
      </c>
      <c r="Z856" t="str">
        <f t="shared" si="69"/>
        <v>2016-02</v>
      </c>
    </row>
    <row r="857" spans="1:26"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s="5">
        <v>39.96</v>
      </c>
      <c r="S857">
        <v>2</v>
      </c>
      <c r="T857" s="7">
        <v>0</v>
      </c>
      <c r="U857" s="5">
        <v>18.781199999999998</v>
      </c>
      <c r="V857">
        <f t="shared" si="65"/>
        <v>8</v>
      </c>
      <c r="W857">
        <f t="shared" si="66"/>
        <v>3</v>
      </c>
      <c r="X857">
        <f t="shared" si="67"/>
        <v>2014</v>
      </c>
      <c r="Y857" t="str">
        <f t="shared" si="68"/>
        <v>Aug</v>
      </c>
      <c r="Z857" t="str">
        <f t="shared" si="69"/>
        <v>2014-08</v>
      </c>
    </row>
    <row r="858" spans="1:26"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s="5">
        <v>102.3</v>
      </c>
      <c r="S858">
        <v>10</v>
      </c>
      <c r="T858" s="7">
        <v>0</v>
      </c>
      <c r="U858" s="5">
        <v>26.597999999999999</v>
      </c>
      <c r="V858">
        <f t="shared" si="65"/>
        <v>8</v>
      </c>
      <c r="W858">
        <f t="shared" si="66"/>
        <v>3</v>
      </c>
      <c r="X858">
        <f t="shared" si="67"/>
        <v>2014</v>
      </c>
      <c r="Y858" t="str">
        <f t="shared" si="68"/>
        <v>Aug</v>
      </c>
      <c r="Z858" t="str">
        <f t="shared" si="69"/>
        <v>2014-08</v>
      </c>
    </row>
    <row r="859" spans="1:26"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s="5">
        <v>21.36</v>
      </c>
      <c r="S859">
        <v>2</v>
      </c>
      <c r="T859" s="7">
        <v>0</v>
      </c>
      <c r="U859" s="5">
        <v>5.7671999999999999</v>
      </c>
      <c r="V859">
        <f t="shared" si="65"/>
        <v>8</v>
      </c>
      <c r="W859">
        <f t="shared" si="66"/>
        <v>3</v>
      </c>
      <c r="X859">
        <f t="shared" si="67"/>
        <v>2014</v>
      </c>
      <c r="Y859" t="str">
        <f t="shared" si="68"/>
        <v>Aug</v>
      </c>
      <c r="Z859" t="str">
        <f t="shared" si="69"/>
        <v>2014-08</v>
      </c>
    </row>
    <row r="860" spans="1:26"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s="5">
        <v>7.61</v>
      </c>
      <c r="S860">
        <v>1</v>
      </c>
      <c r="T860" s="7">
        <v>0</v>
      </c>
      <c r="U860" s="5">
        <v>3.5767000000000002</v>
      </c>
      <c r="V860">
        <f t="shared" si="65"/>
        <v>4</v>
      </c>
      <c r="W860">
        <f t="shared" si="66"/>
        <v>2</v>
      </c>
      <c r="X860">
        <f t="shared" si="67"/>
        <v>2017</v>
      </c>
      <c r="Y860" t="str">
        <f t="shared" si="68"/>
        <v>Apr</v>
      </c>
      <c r="Z860" t="str">
        <f t="shared" si="69"/>
        <v>2017-04</v>
      </c>
    </row>
    <row r="861" spans="1:26"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s="5">
        <v>7.16</v>
      </c>
      <c r="S861">
        <v>2</v>
      </c>
      <c r="T861" s="7">
        <v>0</v>
      </c>
      <c r="U861" s="5">
        <v>3.58</v>
      </c>
      <c r="V861">
        <f t="shared" si="65"/>
        <v>4</v>
      </c>
      <c r="W861">
        <f t="shared" si="66"/>
        <v>2</v>
      </c>
      <c r="X861">
        <f t="shared" si="67"/>
        <v>2017</v>
      </c>
      <c r="Y861" t="str">
        <f t="shared" si="68"/>
        <v>Apr</v>
      </c>
      <c r="Z861" t="str">
        <f t="shared" si="69"/>
        <v>2017-04</v>
      </c>
    </row>
    <row r="862" spans="1:26"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s="5">
        <v>7.36</v>
      </c>
      <c r="S862">
        <v>2</v>
      </c>
      <c r="T862" s="7">
        <v>0</v>
      </c>
      <c r="U862" s="5">
        <v>0.1472</v>
      </c>
      <c r="V862">
        <f t="shared" si="65"/>
        <v>6</v>
      </c>
      <c r="W862">
        <f t="shared" si="66"/>
        <v>2</v>
      </c>
      <c r="X862">
        <f t="shared" si="67"/>
        <v>2014</v>
      </c>
      <c r="Y862" t="str">
        <f t="shared" si="68"/>
        <v>Jun</v>
      </c>
      <c r="Z862" t="str">
        <f t="shared" si="69"/>
        <v>2014-06</v>
      </c>
    </row>
    <row r="863" spans="1:26"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s="5">
        <v>23.1</v>
      </c>
      <c r="S863">
        <v>2</v>
      </c>
      <c r="T863" s="7">
        <v>0</v>
      </c>
      <c r="U863" s="5">
        <v>10.625999999999999</v>
      </c>
      <c r="V863">
        <f t="shared" si="65"/>
        <v>6</v>
      </c>
      <c r="W863">
        <f t="shared" si="66"/>
        <v>2</v>
      </c>
      <c r="X863">
        <f t="shared" si="67"/>
        <v>2014</v>
      </c>
      <c r="Y863" t="str">
        <f t="shared" si="68"/>
        <v>Jun</v>
      </c>
      <c r="Z863" t="str">
        <f t="shared" si="69"/>
        <v>2014-06</v>
      </c>
    </row>
    <row r="864" spans="1:26"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s="5">
        <v>191.47200000000001</v>
      </c>
      <c r="S864">
        <v>6</v>
      </c>
      <c r="T864" s="7">
        <v>0.2</v>
      </c>
      <c r="U864" s="5">
        <v>40.687800000000003</v>
      </c>
      <c r="V864">
        <f t="shared" si="65"/>
        <v>1</v>
      </c>
      <c r="W864">
        <f t="shared" si="66"/>
        <v>1</v>
      </c>
      <c r="X864">
        <f t="shared" si="67"/>
        <v>2016</v>
      </c>
      <c r="Y864" t="str">
        <f t="shared" si="68"/>
        <v>Jan</v>
      </c>
      <c r="Z864" t="str">
        <f t="shared" si="69"/>
        <v>2016-01</v>
      </c>
    </row>
    <row r="865" spans="1:26"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s="5">
        <v>5.2480000000000002</v>
      </c>
      <c r="S865">
        <v>2</v>
      </c>
      <c r="T865" s="7">
        <v>0.2</v>
      </c>
      <c r="U865" s="5">
        <v>0.59040000000000004</v>
      </c>
      <c r="V865">
        <f t="shared" si="65"/>
        <v>1</v>
      </c>
      <c r="W865">
        <f t="shared" si="66"/>
        <v>1</v>
      </c>
      <c r="X865">
        <f t="shared" si="67"/>
        <v>2016</v>
      </c>
      <c r="Y865" t="str">
        <f t="shared" si="68"/>
        <v>Jan</v>
      </c>
      <c r="Z865" t="str">
        <f t="shared" si="69"/>
        <v>2016-01</v>
      </c>
    </row>
    <row r="866" spans="1:26"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s="5">
        <v>59.183999999999997</v>
      </c>
      <c r="S866">
        <v>2</v>
      </c>
      <c r="T866" s="7">
        <v>0.2</v>
      </c>
      <c r="U866" s="5">
        <v>5.1786000000000003</v>
      </c>
      <c r="V866">
        <f t="shared" si="65"/>
        <v>1</v>
      </c>
      <c r="W866">
        <f t="shared" si="66"/>
        <v>1</v>
      </c>
      <c r="X866">
        <f t="shared" si="67"/>
        <v>2016</v>
      </c>
      <c r="Y866" t="str">
        <f t="shared" si="68"/>
        <v>Jan</v>
      </c>
      <c r="Z866" t="str">
        <f t="shared" si="69"/>
        <v>2016-01</v>
      </c>
    </row>
    <row r="867" spans="1:26"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s="5">
        <v>2.89</v>
      </c>
      <c r="S867">
        <v>1</v>
      </c>
      <c r="T867" s="7">
        <v>0</v>
      </c>
      <c r="U867" s="5">
        <v>1.3583000000000001</v>
      </c>
      <c r="V867">
        <f t="shared" si="65"/>
        <v>1</v>
      </c>
      <c r="W867">
        <f t="shared" si="66"/>
        <v>1</v>
      </c>
      <c r="X867">
        <f t="shared" si="67"/>
        <v>2014</v>
      </c>
      <c r="Y867" t="str">
        <f t="shared" si="68"/>
        <v>Jan</v>
      </c>
      <c r="Z867" t="str">
        <f t="shared" si="69"/>
        <v>2014-01</v>
      </c>
    </row>
    <row r="868" spans="1:26"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s="5">
        <v>51.94</v>
      </c>
      <c r="S868">
        <v>1</v>
      </c>
      <c r="T868" s="7">
        <v>0</v>
      </c>
      <c r="U868" s="5">
        <v>21.295400000000001</v>
      </c>
      <c r="V868">
        <f t="shared" si="65"/>
        <v>1</v>
      </c>
      <c r="W868">
        <f t="shared" si="66"/>
        <v>1</v>
      </c>
      <c r="X868">
        <f t="shared" si="67"/>
        <v>2014</v>
      </c>
      <c r="Y868" t="str">
        <f t="shared" si="68"/>
        <v>Jan</v>
      </c>
      <c r="Z868" t="str">
        <f t="shared" si="69"/>
        <v>2014-01</v>
      </c>
    </row>
    <row r="869" spans="1:26"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s="5">
        <v>15.936</v>
      </c>
      <c r="S869">
        <v>4</v>
      </c>
      <c r="T869" s="7">
        <v>0.2</v>
      </c>
      <c r="U869" s="5">
        <v>5.1791999999999998</v>
      </c>
      <c r="V869">
        <f t="shared" si="65"/>
        <v>9</v>
      </c>
      <c r="W869">
        <f t="shared" si="66"/>
        <v>3</v>
      </c>
      <c r="X869">
        <f t="shared" si="67"/>
        <v>2016</v>
      </c>
      <c r="Y869" t="str">
        <f t="shared" si="68"/>
        <v>Sep</v>
      </c>
      <c r="Z869" t="str">
        <f t="shared" si="69"/>
        <v>2016-09</v>
      </c>
    </row>
    <row r="870" spans="1:26"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s="5">
        <v>44.91</v>
      </c>
      <c r="S870">
        <v>6</v>
      </c>
      <c r="T870" s="7">
        <v>0.7</v>
      </c>
      <c r="U870" s="5">
        <v>-35.927999999999997</v>
      </c>
      <c r="V870">
        <f t="shared" si="65"/>
        <v>4</v>
      </c>
      <c r="W870">
        <f t="shared" si="66"/>
        <v>2</v>
      </c>
      <c r="X870">
        <f t="shared" si="67"/>
        <v>2014</v>
      </c>
      <c r="Y870" t="str">
        <f t="shared" si="68"/>
        <v>Apr</v>
      </c>
      <c r="Z870" t="str">
        <f t="shared" si="69"/>
        <v>2014-04</v>
      </c>
    </row>
    <row r="871" spans="1:26"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s="5">
        <v>1141.47</v>
      </c>
      <c r="S871">
        <v>5</v>
      </c>
      <c r="T871" s="7">
        <v>0.7</v>
      </c>
      <c r="U871" s="5">
        <v>-760.98</v>
      </c>
      <c r="V871">
        <f t="shared" si="65"/>
        <v>9</v>
      </c>
      <c r="W871">
        <f t="shared" si="66"/>
        <v>3</v>
      </c>
      <c r="X871">
        <f t="shared" si="67"/>
        <v>2016</v>
      </c>
      <c r="Y871" t="str">
        <f t="shared" si="68"/>
        <v>Sep</v>
      </c>
      <c r="Z871" t="str">
        <f t="shared" si="69"/>
        <v>2016-09</v>
      </c>
    </row>
    <row r="872" spans="1:26"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s="5">
        <v>280.78199999999998</v>
      </c>
      <c r="S872">
        <v>3</v>
      </c>
      <c r="T872" s="7">
        <v>0.4</v>
      </c>
      <c r="U872" s="5">
        <v>-46.796999999999997</v>
      </c>
      <c r="V872">
        <f t="shared" si="65"/>
        <v>9</v>
      </c>
      <c r="W872">
        <f t="shared" si="66"/>
        <v>3</v>
      </c>
      <c r="X872">
        <f t="shared" si="67"/>
        <v>2016</v>
      </c>
      <c r="Y872" t="str">
        <f t="shared" si="68"/>
        <v>Sep</v>
      </c>
      <c r="Z872" t="str">
        <f t="shared" si="69"/>
        <v>2016-09</v>
      </c>
    </row>
    <row r="873" spans="1:26"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s="5">
        <v>34.44</v>
      </c>
      <c r="S873">
        <v>3</v>
      </c>
      <c r="T873" s="7">
        <v>0</v>
      </c>
      <c r="U873" s="5">
        <v>17.22</v>
      </c>
      <c r="V873">
        <f t="shared" si="65"/>
        <v>10</v>
      </c>
      <c r="W873">
        <f t="shared" si="66"/>
        <v>4</v>
      </c>
      <c r="X873">
        <f t="shared" si="67"/>
        <v>2015</v>
      </c>
      <c r="Y873" t="str">
        <f t="shared" si="68"/>
        <v>Oct</v>
      </c>
      <c r="Z873" t="str">
        <f t="shared" si="69"/>
        <v>2015-10</v>
      </c>
    </row>
    <row r="874" spans="1:26"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s="5">
        <v>11.36</v>
      </c>
      <c r="S874">
        <v>2</v>
      </c>
      <c r="T874" s="7">
        <v>0</v>
      </c>
      <c r="U874" s="5">
        <v>5.2256</v>
      </c>
      <c r="V874">
        <f t="shared" si="65"/>
        <v>12</v>
      </c>
      <c r="W874">
        <f t="shared" si="66"/>
        <v>4</v>
      </c>
      <c r="X874">
        <f t="shared" si="67"/>
        <v>2014</v>
      </c>
      <c r="Y874" t="str">
        <f t="shared" si="68"/>
        <v>Dec</v>
      </c>
      <c r="Z874" t="str">
        <f t="shared" si="69"/>
        <v>2014-12</v>
      </c>
    </row>
    <row r="875" spans="1:26"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s="5">
        <v>106.34399999999999</v>
      </c>
      <c r="S875">
        <v>7</v>
      </c>
      <c r="T875" s="7">
        <v>0.2</v>
      </c>
      <c r="U875" s="5">
        <v>37.220399999999998</v>
      </c>
      <c r="V875">
        <f t="shared" si="65"/>
        <v>12</v>
      </c>
      <c r="W875">
        <f t="shared" si="66"/>
        <v>4</v>
      </c>
      <c r="X875">
        <f t="shared" si="67"/>
        <v>2014</v>
      </c>
      <c r="Y875" t="str">
        <f t="shared" si="68"/>
        <v>Dec</v>
      </c>
      <c r="Z875" t="str">
        <f t="shared" si="69"/>
        <v>2014-12</v>
      </c>
    </row>
    <row r="876" spans="1:26"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s="5">
        <v>192.16</v>
      </c>
      <c r="S876">
        <v>5</v>
      </c>
      <c r="T876" s="7">
        <v>0.2</v>
      </c>
      <c r="U876" s="5">
        <v>67.256</v>
      </c>
      <c r="V876">
        <f t="shared" si="65"/>
        <v>8</v>
      </c>
      <c r="W876">
        <f t="shared" si="66"/>
        <v>3</v>
      </c>
      <c r="X876">
        <f t="shared" si="67"/>
        <v>2017</v>
      </c>
      <c r="Y876" t="str">
        <f t="shared" si="68"/>
        <v>Aug</v>
      </c>
      <c r="Z876" t="str">
        <f t="shared" si="69"/>
        <v>2017-08</v>
      </c>
    </row>
    <row r="877" spans="1:26"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s="5">
        <v>322.58999999999997</v>
      </c>
      <c r="S877">
        <v>3</v>
      </c>
      <c r="T877" s="7">
        <v>0</v>
      </c>
      <c r="U877" s="5">
        <v>64.518000000000001</v>
      </c>
      <c r="V877">
        <f t="shared" si="65"/>
        <v>1</v>
      </c>
      <c r="W877">
        <f t="shared" si="66"/>
        <v>1</v>
      </c>
      <c r="X877">
        <f t="shared" si="67"/>
        <v>2016</v>
      </c>
      <c r="Y877" t="str">
        <f t="shared" si="68"/>
        <v>Jan</v>
      </c>
      <c r="Z877" t="str">
        <f t="shared" si="69"/>
        <v>2016-01</v>
      </c>
    </row>
    <row r="878" spans="1:26"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s="5">
        <v>29.99</v>
      </c>
      <c r="S878">
        <v>1</v>
      </c>
      <c r="T878" s="7">
        <v>0</v>
      </c>
      <c r="U878" s="5">
        <v>13.195600000000001</v>
      </c>
      <c r="V878">
        <f t="shared" si="65"/>
        <v>1</v>
      </c>
      <c r="W878">
        <f t="shared" si="66"/>
        <v>1</v>
      </c>
      <c r="X878">
        <f t="shared" si="67"/>
        <v>2016</v>
      </c>
      <c r="Y878" t="str">
        <f t="shared" si="68"/>
        <v>Jan</v>
      </c>
      <c r="Z878" t="str">
        <f t="shared" si="69"/>
        <v>2016-01</v>
      </c>
    </row>
    <row r="879" spans="1:26"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s="5">
        <v>371.97</v>
      </c>
      <c r="S879">
        <v>3</v>
      </c>
      <c r="T879" s="7">
        <v>0</v>
      </c>
      <c r="U879" s="5">
        <v>66.954599999999999</v>
      </c>
      <c r="V879">
        <f t="shared" si="65"/>
        <v>1</v>
      </c>
      <c r="W879">
        <f t="shared" si="66"/>
        <v>1</v>
      </c>
      <c r="X879">
        <f t="shared" si="67"/>
        <v>2016</v>
      </c>
      <c r="Y879" t="str">
        <f t="shared" si="68"/>
        <v>Jan</v>
      </c>
      <c r="Z879" t="str">
        <f t="shared" si="69"/>
        <v>2016-01</v>
      </c>
    </row>
    <row r="880" spans="1:26"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s="5">
        <v>5.8920000000000003</v>
      </c>
      <c r="S880">
        <v>4</v>
      </c>
      <c r="T880" s="7">
        <v>0.7</v>
      </c>
      <c r="U880" s="5">
        <v>-4.1243999999999996</v>
      </c>
      <c r="V880">
        <f t="shared" si="65"/>
        <v>9</v>
      </c>
      <c r="W880">
        <f t="shared" si="66"/>
        <v>3</v>
      </c>
      <c r="X880">
        <f t="shared" si="67"/>
        <v>2014</v>
      </c>
      <c r="Y880" t="str">
        <f t="shared" si="68"/>
        <v>Sep</v>
      </c>
      <c r="Z880" t="str">
        <f t="shared" si="69"/>
        <v>2014-09</v>
      </c>
    </row>
    <row r="881" spans="1:26"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s="5">
        <v>68.471999999999994</v>
      </c>
      <c r="S881">
        <v>3</v>
      </c>
      <c r="T881" s="7">
        <v>0.2</v>
      </c>
      <c r="U881" s="5">
        <v>23.109300000000001</v>
      </c>
      <c r="V881">
        <f t="shared" si="65"/>
        <v>11</v>
      </c>
      <c r="W881">
        <f t="shared" si="66"/>
        <v>4</v>
      </c>
      <c r="X881">
        <f t="shared" si="67"/>
        <v>2017</v>
      </c>
      <c r="Y881" t="str">
        <f t="shared" si="68"/>
        <v>Nov</v>
      </c>
      <c r="Z881" t="str">
        <f t="shared" si="69"/>
        <v>2017-11</v>
      </c>
    </row>
    <row r="882" spans="1:26"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s="5">
        <v>1242.9000000000001</v>
      </c>
      <c r="S882">
        <v>5</v>
      </c>
      <c r="T882" s="7">
        <v>0.1</v>
      </c>
      <c r="U882" s="5">
        <v>262.39</v>
      </c>
      <c r="V882">
        <f t="shared" si="65"/>
        <v>11</v>
      </c>
      <c r="W882">
        <f t="shared" si="66"/>
        <v>4</v>
      </c>
      <c r="X882">
        <f t="shared" si="67"/>
        <v>2017</v>
      </c>
      <c r="Y882" t="str">
        <f t="shared" si="68"/>
        <v>Nov</v>
      </c>
      <c r="Z882" t="str">
        <f t="shared" si="69"/>
        <v>2017-11</v>
      </c>
    </row>
    <row r="883" spans="1:26"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s="5">
        <v>30.84</v>
      </c>
      <c r="S883">
        <v>2</v>
      </c>
      <c r="T883" s="7">
        <v>0</v>
      </c>
      <c r="U883" s="5">
        <v>8.3268000000000004</v>
      </c>
      <c r="V883">
        <f t="shared" si="65"/>
        <v>10</v>
      </c>
      <c r="W883">
        <f t="shared" si="66"/>
        <v>4</v>
      </c>
      <c r="X883">
        <f t="shared" si="67"/>
        <v>2015</v>
      </c>
      <c r="Y883" t="str">
        <f t="shared" si="68"/>
        <v>Oct</v>
      </c>
      <c r="Z883" t="str">
        <f t="shared" si="69"/>
        <v>2015-10</v>
      </c>
    </row>
    <row r="884" spans="1:26"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s="5">
        <v>13.48</v>
      </c>
      <c r="S884">
        <v>4</v>
      </c>
      <c r="T884" s="7">
        <v>0</v>
      </c>
      <c r="U884" s="5">
        <v>5.9311999999999996</v>
      </c>
      <c r="V884">
        <f t="shared" si="65"/>
        <v>12</v>
      </c>
      <c r="W884">
        <f t="shared" si="66"/>
        <v>4</v>
      </c>
      <c r="X884">
        <f t="shared" si="67"/>
        <v>2017</v>
      </c>
      <c r="Y884" t="str">
        <f t="shared" si="68"/>
        <v>Dec</v>
      </c>
      <c r="Z884" t="str">
        <f t="shared" si="69"/>
        <v>2017-12</v>
      </c>
    </row>
    <row r="885" spans="1:26"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s="5">
        <v>31.4</v>
      </c>
      <c r="S885">
        <v>5</v>
      </c>
      <c r="T885" s="7">
        <v>0</v>
      </c>
      <c r="U885" s="5">
        <v>10.048</v>
      </c>
      <c r="V885">
        <f t="shared" si="65"/>
        <v>10</v>
      </c>
      <c r="W885">
        <f t="shared" si="66"/>
        <v>4</v>
      </c>
      <c r="X885">
        <f t="shared" si="67"/>
        <v>2016</v>
      </c>
      <c r="Y885" t="str">
        <f t="shared" si="68"/>
        <v>Oct</v>
      </c>
      <c r="Z885" t="str">
        <f t="shared" si="69"/>
        <v>2016-10</v>
      </c>
    </row>
    <row r="886" spans="1:26"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s="5">
        <v>17.46</v>
      </c>
      <c r="S886">
        <v>2</v>
      </c>
      <c r="T886" s="7">
        <v>0</v>
      </c>
      <c r="U886" s="5">
        <v>5.9363999999999999</v>
      </c>
      <c r="V886">
        <f t="shared" si="65"/>
        <v>4</v>
      </c>
      <c r="W886">
        <f t="shared" si="66"/>
        <v>2</v>
      </c>
      <c r="X886">
        <f t="shared" si="67"/>
        <v>2014</v>
      </c>
      <c r="Y886" t="str">
        <f t="shared" si="68"/>
        <v>Apr</v>
      </c>
      <c r="Z886" t="str">
        <f t="shared" si="69"/>
        <v>2014-04</v>
      </c>
    </row>
    <row r="887" spans="1:26"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s="5">
        <v>13.944000000000001</v>
      </c>
      <c r="S887">
        <v>3</v>
      </c>
      <c r="T887" s="7">
        <v>0.2</v>
      </c>
      <c r="U887" s="5">
        <v>4.5317999999999996</v>
      </c>
      <c r="V887">
        <f t="shared" si="65"/>
        <v>4</v>
      </c>
      <c r="W887">
        <f t="shared" si="66"/>
        <v>2</v>
      </c>
      <c r="X887">
        <f t="shared" si="67"/>
        <v>2015</v>
      </c>
      <c r="Y887" t="str">
        <f t="shared" si="68"/>
        <v>Apr</v>
      </c>
      <c r="Z887" t="str">
        <f t="shared" si="69"/>
        <v>2015-04</v>
      </c>
    </row>
    <row r="888" spans="1:26"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s="5">
        <v>83.76</v>
      </c>
      <c r="S888">
        <v>12</v>
      </c>
      <c r="T888" s="7">
        <v>0</v>
      </c>
      <c r="U888" s="5">
        <v>1.6752</v>
      </c>
      <c r="V888">
        <f t="shared" si="65"/>
        <v>6</v>
      </c>
      <c r="W888">
        <f t="shared" si="66"/>
        <v>2</v>
      </c>
      <c r="X888">
        <f t="shared" si="67"/>
        <v>2017</v>
      </c>
      <c r="Y888" t="str">
        <f t="shared" si="68"/>
        <v>Jun</v>
      </c>
      <c r="Z888" t="str">
        <f t="shared" si="69"/>
        <v>2017-06</v>
      </c>
    </row>
    <row r="889" spans="1:26"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s="5">
        <v>37.659999999999997</v>
      </c>
      <c r="S889">
        <v>7</v>
      </c>
      <c r="T889" s="7">
        <v>0</v>
      </c>
      <c r="U889" s="5">
        <v>18.453399999999998</v>
      </c>
      <c r="V889">
        <f t="shared" si="65"/>
        <v>10</v>
      </c>
      <c r="W889">
        <f t="shared" si="66"/>
        <v>4</v>
      </c>
      <c r="X889">
        <f t="shared" si="67"/>
        <v>2017</v>
      </c>
      <c r="Y889" t="str">
        <f t="shared" si="68"/>
        <v>Oct</v>
      </c>
      <c r="Z889" t="str">
        <f t="shared" si="69"/>
        <v>2017-10</v>
      </c>
    </row>
    <row r="890" spans="1:26"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s="5">
        <v>34.68</v>
      </c>
      <c r="S890">
        <v>6</v>
      </c>
      <c r="T890" s="7">
        <v>0</v>
      </c>
      <c r="U890" s="5">
        <v>16.993200000000002</v>
      </c>
      <c r="V890">
        <f t="shared" si="65"/>
        <v>12</v>
      </c>
      <c r="W890">
        <f t="shared" si="66"/>
        <v>4</v>
      </c>
      <c r="X890">
        <f t="shared" si="67"/>
        <v>2014</v>
      </c>
      <c r="Y890" t="str">
        <f t="shared" si="68"/>
        <v>Dec</v>
      </c>
      <c r="Z890" t="str">
        <f t="shared" si="69"/>
        <v>2014-12</v>
      </c>
    </row>
    <row r="891" spans="1:26"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s="5">
        <v>149.94999999999999</v>
      </c>
      <c r="S891">
        <v>5</v>
      </c>
      <c r="T891" s="7">
        <v>0</v>
      </c>
      <c r="U891" s="5">
        <v>14.994999999999999</v>
      </c>
      <c r="V891">
        <f t="shared" si="65"/>
        <v>6</v>
      </c>
      <c r="W891">
        <f t="shared" si="66"/>
        <v>2</v>
      </c>
      <c r="X891">
        <f t="shared" si="67"/>
        <v>2017</v>
      </c>
      <c r="Y891" t="str">
        <f t="shared" si="68"/>
        <v>Jun</v>
      </c>
      <c r="Z891" t="str">
        <f t="shared" si="69"/>
        <v>2017-06</v>
      </c>
    </row>
    <row r="892" spans="1:26"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s="5">
        <v>51.311999999999998</v>
      </c>
      <c r="S892">
        <v>3</v>
      </c>
      <c r="T892" s="7">
        <v>0.2</v>
      </c>
      <c r="U892" s="5">
        <v>18.6006</v>
      </c>
      <c r="V892">
        <f t="shared" si="65"/>
        <v>6</v>
      </c>
      <c r="W892">
        <f t="shared" si="66"/>
        <v>2</v>
      </c>
      <c r="X892">
        <f t="shared" si="67"/>
        <v>2017</v>
      </c>
      <c r="Y892" t="str">
        <f t="shared" si="68"/>
        <v>Jun</v>
      </c>
      <c r="Z892" t="str">
        <f t="shared" si="69"/>
        <v>2017-06</v>
      </c>
    </row>
    <row r="893" spans="1:26"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s="5">
        <v>4.54</v>
      </c>
      <c r="S893">
        <v>1</v>
      </c>
      <c r="T893" s="7">
        <v>0</v>
      </c>
      <c r="U893" s="5">
        <v>2.0430000000000001</v>
      </c>
      <c r="V893">
        <f t="shared" si="65"/>
        <v>6</v>
      </c>
      <c r="W893">
        <f t="shared" si="66"/>
        <v>2</v>
      </c>
      <c r="X893">
        <f t="shared" si="67"/>
        <v>2017</v>
      </c>
      <c r="Y893" t="str">
        <f t="shared" si="68"/>
        <v>Jun</v>
      </c>
      <c r="Z893" t="str">
        <f t="shared" si="69"/>
        <v>2017-06</v>
      </c>
    </row>
    <row r="894" spans="1:26"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s="5">
        <v>15.92</v>
      </c>
      <c r="S894">
        <v>4</v>
      </c>
      <c r="T894" s="7">
        <v>0</v>
      </c>
      <c r="U894" s="5">
        <v>5.4127999999999998</v>
      </c>
      <c r="V894">
        <f t="shared" si="65"/>
        <v>6</v>
      </c>
      <c r="W894">
        <f t="shared" si="66"/>
        <v>2</v>
      </c>
      <c r="X894">
        <f t="shared" si="67"/>
        <v>2017</v>
      </c>
      <c r="Y894" t="str">
        <f t="shared" si="68"/>
        <v>Jun</v>
      </c>
      <c r="Z894" t="str">
        <f t="shared" si="69"/>
        <v>2017-06</v>
      </c>
    </row>
    <row r="895" spans="1:26"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s="5">
        <v>543.91999999999996</v>
      </c>
      <c r="S895">
        <v>8</v>
      </c>
      <c r="T895" s="7">
        <v>0</v>
      </c>
      <c r="U895" s="5">
        <v>135.97999999999999</v>
      </c>
      <c r="V895">
        <f t="shared" si="65"/>
        <v>6</v>
      </c>
      <c r="W895">
        <f t="shared" si="66"/>
        <v>2</v>
      </c>
      <c r="X895">
        <f t="shared" si="67"/>
        <v>2017</v>
      </c>
      <c r="Y895" t="str">
        <f t="shared" si="68"/>
        <v>Jun</v>
      </c>
      <c r="Z895" t="str">
        <f t="shared" si="69"/>
        <v>2017-06</v>
      </c>
    </row>
    <row r="896" spans="1:26"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s="5">
        <v>155.82</v>
      </c>
      <c r="S896">
        <v>7</v>
      </c>
      <c r="T896" s="7">
        <v>0</v>
      </c>
      <c r="U896" s="5">
        <v>42.071399999999997</v>
      </c>
      <c r="V896">
        <f t="shared" si="65"/>
        <v>11</v>
      </c>
      <c r="W896">
        <f t="shared" si="66"/>
        <v>4</v>
      </c>
      <c r="X896">
        <f t="shared" si="67"/>
        <v>2016</v>
      </c>
      <c r="Y896" t="str">
        <f t="shared" si="68"/>
        <v>Nov</v>
      </c>
      <c r="Z896" t="str">
        <f t="shared" si="69"/>
        <v>2016-11</v>
      </c>
    </row>
    <row r="897" spans="1:26"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s="5">
        <v>70.007999999999996</v>
      </c>
      <c r="S897">
        <v>3</v>
      </c>
      <c r="T897" s="7">
        <v>0.2</v>
      </c>
      <c r="U897" s="5">
        <v>24.502800000000001</v>
      </c>
      <c r="V897">
        <f t="shared" si="65"/>
        <v>11</v>
      </c>
      <c r="W897">
        <f t="shared" si="66"/>
        <v>4</v>
      </c>
      <c r="X897">
        <f t="shared" si="67"/>
        <v>2016</v>
      </c>
      <c r="Y897" t="str">
        <f t="shared" si="68"/>
        <v>Nov</v>
      </c>
      <c r="Z897" t="str">
        <f t="shared" si="69"/>
        <v>2016-11</v>
      </c>
    </row>
    <row r="898" spans="1:26"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s="5">
        <v>15.648</v>
      </c>
      <c r="S898">
        <v>2</v>
      </c>
      <c r="T898" s="7">
        <v>0.2</v>
      </c>
      <c r="U898" s="5">
        <v>5.0856000000000003</v>
      </c>
      <c r="V898">
        <f t="shared" si="65"/>
        <v>10</v>
      </c>
      <c r="W898">
        <f t="shared" si="66"/>
        <v>4</v>
      </c>
      <c r="X898">
        <f t="shared" si="67"/>
        <v>2016</v>
      </c>
      <c r="Y898" t="str">
        <f t="shared" si="68"/>
        <v>Oct</v>
      </c>
      <c r="Z898" t="str">
        <f t="shared" si="69"/>
        <v>2016-10</v>
      </c>
    </row>
    <row r="899" spans="1:26"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s="5">
        <v>103.6</v>
      </c>
      <c r="S899">
        <v>7</v>
      </c>
      <c r="T899" s="7">
        <v>0</v>
      </c>
      <c r="U899" s="5">
        <v>51.8</v>
      </c>
      <c r="V899">
        <f t="shared" ref="V899:V962" si="70">MONTH(C899)</f>
        <v>9</v>
      </c>
      <c r="W899">
        <f t="shared" ref="W899:W962" si="71">ROUNDUP(MONTH(C899)/3,0)</f>
        <v>3</v>
      </c>
      <c r="X899">
        <f t="shared" ref="X899:X962" si="72">YEAR(C899)</f>
        <v>2014</v>
      </c>
      <c r="Y899" t="str">
        <f t="shared" ref="Y899:Y962" si="73">TEXT(C899,"MMM")</f>
        <v>Sep</v>
      </c>
      <c r="Z899" t="str">
        <f t="shared" ref="Z899:Z962" si="74">TEXT(C899,"YYYY-MM")</f>
        <v>2014-09</v>
      </c>
    </row>
    <row r="900" spans="1:26"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s="5">
        <v>46.96</v>
      </c>
      <c r="S900">
        <v>8</v>
      </c>
      <c r="T900" s="7">
        <v>0</v>
      </c>
      <c r="U900" s="5">
        <v>22.540800000000001</v>
      </c>
      <c r="V900">
        <f t="shared" si="70"/>
        <v>10</v>
      </c>
      <c r="W900">
        <f t="shared" si="71"/>
        <v>4</v>
      </c>
      <c r="X900">
        <f t="shared" si="72"/>
        <v>2017</v>
      </c>
      <c r="Y900" t="str">
        <f t="shared" si="73"/>
        <v>Oct</v>
      </c>
      <c r="Z900" t="str">
        <f t="shared" si="74"/>
        <v>2017-10</v>
      </c>
    </row>
    <row r="901" spans="1:26"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s="5">
        <v>8.9039999999999999</v>
      </c>
      <c r="S901">
        <v>2</v>
      </c>
      <c r="T901" s="7">
        <v>0.7</v>
      </c>
      <c r="U901" s="5">
        <v>-6.5296000000000003</v>
      </c>
      <c r="V901">
        <f t="shared" si="70"/>
        <v>4</v>
      </c>
      <c r="W901">
        <f t="shared" si="71"/>
        <v>2</v>
      </c>
      <c r="X901">
        <f t="shared" si="72"/>
        <v>2016</v>
      </c>
      <c r="Y901" t="str">
        <f t="shared" si="73"/>
        <v>Apr</v>
      </c>
      <c r="Z901" t="str">
        <f t="shared" si="74"/>
        <v>2016-04</v>
      </c>
    </row>
    <row r="902" spans="1:26"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s="5">
        <v>10.44</v>
      </c>
      <c r="S902">
        <v>5</v>
      </c>
      <c r="T902" s="7">
        <v>0.2</v>
      </c>
      <c r="U902" s="5">
        <v>3.3929999999999998</v>
      </c>
      <c r="V902">
        <f t="shared" si="70"/>
        <v>11</v>
      </c>
      <c r="W902">
        <f t="shared" si="71"/>
        <v>4</v>
      </c>
      <c r="X902">
        <f t="shared" si="72"/>
        <v>2017</v>
      </c>
      <c r="Y902" t="str">
        <f t="shared" si="73"/>
        <v>Nov</v>
      </c>
      <c r="Z902" t="str">
        <f t="shared" si="74"/>
        <v>2017-11</v>
      </c>
    </row>
    <row r="903" spans="1:26"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s="5">
        <v>18.335999999999999</v>
      </c>
      <c r="S903">
        <v>4</v>
      </c>
      <c r="T903" s="7">
        <v>0.8</v>
      </c>
      <c r="U903" s="5">
        <v>-32.088000000000001</v>
      </c>
      <c r="V903">
        <f t="shared" si="70"/>
        <v>11</v>
      </c>
      <c r="W903">
        <f t="shared" si="71"/>
        <v>4</v>
      </c>
      <c r="X903">
        <f t="shared" si="72"/>
        <v>2017</v>
      </c>
      <c r="Y903" t="str">
        <f t="shared" si="73"/>
        <v>Nov</v>
      </c>
      <c r="Z903" t="str">
        <f t="shared" si="74"/>
        <v>2017-11</v>
      </c>
    </row>
    <row r="904" spans="1:26"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s="5">
        <v>323.976</v>
      </c>
      <c r="S904">
        <v>3</v>
      </c>
      <c r="T904" s="7">
        <v>0.2</v>
      </c>
      <c r="U904" s="5">
        <v>20.2485</v>
      </c>
      <c r="V904">
        <f t="shared" si="70"/>
        <v>9</v>
      </c>
      <c r="W904">
        <f t="shared" si="71"/>
        <v>3</v>
      </c>
      <c r="X904">
        <f t="shared" si="72"/>
        <v>2017</v>
      </c>
      <c r="Y904" t="str">
        <f t="shared" si="73"/>
        <v>Sep</v>
      </c>
      <c r="Z904" t="str">
        <f t="shared" si="74"/>
        <v>2017-09</v>
      </c>
    </row>
    <row r="905" spans="1:26"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s="5">
        <v>20.04</v>
      </c>
      <c r="S905">
        <v>3</v>
      </c>
      <c r="T905" s="7">
        <v>0</v>
      </c>
      <c r="U905" s="5">
        <v>9.6191999999999993</v>
      </c>
      <c r="V905">
        <f t="shared" si="70"/>
        <v>4</v>
      </c>
      <c r="W905">
        <f t="shared" si="71"/>
        <v>2</v>
      </c>
      <c r="X905">
        <f t="shared" si="72"/>
        <v>2016</v>
      </c>
      <c r="Y905" t="str">
        <f t="shared" si="73"/>
        <v>Apr</v>
      </c>
      <c r="Z905" t="str">
        <f t="shared" si="74"/>
        <v>2016-04</v>
      </c>
    </row>
    <row r="906" spans="1:26"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s="5">
        <v>64.959999999999994</v>
      </c>
      <c r="S906">
        <v>2</v>
      </c>
      <c r="T906" s="7">
        <v>0</v>
      </c>
      <c r="U906" s="5">
        <v>2.5983999999999998</v>
      </c>
      <c r="V906">
        <f t="shared" si="70"/>
        <v>4</v>
      </c>
      <c r="W906">
        <f t="shared" si="71"/>
        <v>2</v>
      </c>
      <c r="X906">
        <f t="shared" si="72"/>
        <v>2016</v>
      </c>
      <c r="Y906" t="str">
        <f t="shared" si="73"/>
        <v>Apr</v>
      </c>
      <c r="Z906" t="str">
        <f t="shared" si="74"/>
        <v>2016-04</v>
      </c>
    </row>
    <row r="907" spans="1:26"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s="5">
        <v>12.96</v>
      </c>
      <c r="S907">
        <v>2</v>
      </c>
      <c r="T907" s="7">
        <v>0</v>
      </c>
      <c r="U907" s="5">
        <v>6.2207999999999997</v>
      </c>
      <c r="V907">
        <f t="shared" si="70"/>
        <v>4</v>
      </c>
      <c r="W907">
        <f t="shared" si="71"/>
        <v>2</v>
      </c>
      <c r="X907">
        <f t="shared" si="72"/>
        <v>2016</v>
      </c>
      <c r="Y907" t="str">
        <f t="shared" si="73"/>
        <v>Apr</v>
      </c>
      <c r="Z907" t="str">
        <f t="shared" si="74"/>
        <v>2016-04</v>
      </c>
    </row>
    <row r="908" spans="1:26"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s="5">
        <v>323.13600000000002</v>
      </c>
      <c r="S908">
        <v>4</v>
      </c>
      <c r="T908" s="7">
        <v>0.2</v>
      </c>
      <c r="U908" s="5">
        <v>12.117599999999999</v>
      </c>
      <c r="V908">
        <f t="shared" si="70"/>
        <v>12</v>
      </c>
      <c r="W908">
        <f t="shared" si="71"/>
        <v>4</v>
      </c>
      <c r="X908">
        <f t="shared" si="72"/>
        <v>2017</v>
      </c>
      <c r="Y908" t="str">
        <f t="shared" si="73"/>
        <v>Dec</v>
      </c>
      <c r="Z908" t="str">
        <f t="shared" si="74"/>
        <v>2017-12</v>
      </c>
    </row>
    <row r="909" spans="1:26"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s="5">
        <v>90.93</v>
      </c>
      <c r="S909">
        <v>7</v>
      </c>
      <c r="T909" s="7">
        <v>0</v>
      </c>
      <c r="U909" s="5">
        <v>2.7279</v>
      </c>
      <c r="V909">
        <f t="shared" si="70"/>
        <v>12</v>
      </c>
      <c r="W909">
        <f t="shared" si="71"/>
        <v>4</v>
      </c>
      <c r="X909">
        <f t="shared" si="72"/>
        <v>2017</v>
      </c>
      <c r="Y909" t="str">
        <f t="shared" si="73"/>
        <v>Dec</v>
      </c>
      <c r="Z909" t="str">
        <f t="shared" si="74"/>
        <v>2017-12</v>
      </c>
    </row>
    <row r="910" spans="1:26"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s="5">
        <v>52.776000000000003</v>
      </c>
      <c r="S910">
        <v>3</v>
      </c>
      <c r="T910" s="7">
        <v>0.2</v>
      </c>
      <c r="U910" s="5">
        <v>19.791</v>
      </c>
      <c r="V910">
        <f t="shared" si="70"/>
        <v>12</v>
      </c>
      <c r="W910">
        <f t="shared" si="71"/>
        <v>4</v>
      </c>
      <c r="X910">
        <f t="shared" si="72"/>
        <v>2017</v>
      </c>
      <c r="Y910" t="str">
        <f t="shared" si="73"/>
        <v>Dec</v>
      </c>
      <c r="Z910" t="str">
        <f t="shared" si="74"/>
        <v>2017-12</v>
      </c>
    </row>
    <row r="911" spans="1:26"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s="5">
        <v>1199.8</v>
      </c>
      <c r="S911">
        <v>4</v>
      </c>
      <c r="T911" s="7">
        <v>0</v>
      </c>
      <c r="U911" s="5">
        <v>323.94600000000003</v>
      </c>
      <c r="V911">
        <f t="shared" si="70"/>
        <v>9</v>
      </c>
      <c r="W911">
        <f t="shared" si="71"/>
        <v>3</v>
      </c>
      <c r="X911">
        <f t="shared" si="72"/>
        <v>2017</v>
      </c>
      <c r="Y911" t="str">
        <f t="shared" si="73"/>
        <v>Sep</v>
      </c>
      <c r="Z911" t="str">
        <f t="shared" si="74"/>
        <v>2017-09</v>
      </c>
    </row>
    <row r="912" spans="1:26"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s="5">
        <v>1928.78</v>
      </c>
      <c r="S912">
        <v>7</v>
      </c>
      <c r="T912" s="7">
        <v>0</v>
      </c>
      <c r="U912" s="5">
        <v>829.37540000000001</v>
      </c>
      <c r="V912">
        <f t="shared" si="70"/>
        <v>9</v>
      </c>
      <c r="W912">
        <f t="shared" si="71"/>
        <v>3</v>
      </c>
      <c r="X912">
        <f t="shared" si="72"/>
        <v>2017</v>
      </c>
      <c r="Y912" t="str">
        <f t="shared" si="73"/>
        <v>Sep</v>
      </c>
      <c r="Z912" t="str">
        <f t="shared" si="74"/>
        <v>2017-09</v>
      </c>
    </row>
    <row r="913" spans="1:26"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s="5">
        <v>352.38</v>
      </c>
      <c r="S913">
        <v>2</v>
      </c>
      <c r="T913" s="7">
        <v>0</v>
      </c>
      <c r="U913" s="5">
        <v>81.047399999999996</v>
      </c>
      <c r="V913">
        <f t="shared" si="70"/>
        <v>9</v>
      </c>
      <c r="W913">
        <f t="shared" si="71"/>
        <v>3</v>
      </c>
      <c r="X913">
        <f t="shared" si="72"/>
        <v>2017</v>
      </c>
      <c r="Y913" t="str">
        <f t="shared" si="73"/>
        <v>Sep</v>
      </c>
      <c r="Z913" t="str">
        <f t="shared" si="74"/>
        <v>2017-09</v>
      </c>
    </row>
    <row r="914" spans="1:26"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s="5">
        <v>22.2</v>
      </c>
      <c r="S914">
        <v>6</v>
      </c>
      <c r="T914" s="7">
        <v>0</v>
      </c>
      <c r="U914" s="5">
        <v>9.1020000000000003</v>
      </c>
      <c r="V914">
        <f t="shared" si="70"/>
        <v>5</v>
      </c>
      <c r="W914">
        <f t="shared" si="71"/>
        <v>2</v>
      </c>
      <c r="X914">
        <f t="shared" si="72"/>
        <v>2015</v>
      </c>
      <c r="Y914" t="str">
        <f t="shared" si="73"/>
        <v>May</v>
      </c>
      <c r="Z914" t="str">
        <f t="shared" si="74"/>
        <v>2015-05</v>
      </c>
    </row>
    <row r="915" spans="1:26"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s="5">
        <v>46.94</v>
      </c>
      <c r="S915">
        <v>1</v>
      </c>
      <c r="T915" s="7">
        <v>0</v>
      </c>
      <c r="U915" s="5">
        <v>19.2454</v>
      </c>
      <c r="V915">
        <f t="shared" si="70"/>
        <v>11</v>
      </c>
      <c r="W915">
        <f t="shared" si="71"/>
        <v>4</v>
      </c>
      <c r="X915">
        <f t="shared" si="72"/>
        <v>2017</v>
      </c>
      <c r="Y915" t="str">
        <f t="shared" si="73"/>
        <v>Nov</v>
      </c>
      <c r="Z915" t="str">
        <f t="shared" si="74"/>
        <v>2017-11</v>
      </c>
    </row>
    <row r="916" spans="1:26"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s="5">
        <v>143.72999999999999</v>
      </c>
      <c r="S916">
        <v>9</v>
      </c>
      <c r="T916" s="7">
        <v>0</v>
      </c>
      <c r="U916" s="5">
        <v>56.054699999999997</v>
      </c>
      <c r="V916">
        <f t="shared" si="70"/>
        <v>11</v>
      </c>
      <c r="W916">
        <f t="shared" si="71"/>
        <v>4</v>
      </c>
      <c r="X916">
        <f t="shared" si="72"/>
        <v>2017</v>
      </c>
      <c r="Y916" t="str">
        <f t="shared" si="73"/>
        <v>Nov</v>
      </c>
      <c r="Z916" t="str">
        <f t="shared" si="74"/>
        <v>2017-11</v>
      </c>
    </row>
    <row r="917" spans="1:26"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s="5">
        <v>99.918000000000006</v>
      </c>
      <c r="S917">
        <v>2</v>
      </c>
      <c r="T917" s="7">
        <v>0.3</v>
      </c>
      <c r="U917" s="5">
        <v>-18.5562</v>
      </c>
      <c r="V917">
        <f t="shared" si="70"/>
        <v>6</v>
      </c>
      <c r="W917">
        <f t="shared" si="71"/>
        <v>2</v>
      </c>
      <c r="X917">
        <f t="shared" si="72"/>
        <v>2014</v>
      </c>
      <c r="Y917" t="str">
        <f t="shared" si="73"/>
        <v>Jun</v>
      </c>
      <c r="Z917" t="str">
        <f t="shared" si="74"/>
        <v>2014-06</v>
      </c>
    </row>
    <row r="918" spans="1:26"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s="5">
        <v>797.94399999999996</v>
      </c>
      <c r="S918">
        <v>4</v>
      </c>
      <c r="T918" s="7">
        <v>0.3</v>
      </c>
      <c r="U918" s="5">
        <v>-56.996000000000002</v>
      </c>
      <c r="V918">
        <f t="shared" si="70"/>
        <v>6</v>
      </c>
      <c r="W918">
        <f t="shared" si="71"/>
        <v>2</v>
      </c>
      <c r="X918">
        <f t="shared" si="72"/>
        <v>2014</v>
      </c>
      <c r="Y918" t="str">
        <f t="shared" si="73"/>
        <v>Jun</v>
      </c>
      <c r="Z918" t="str">
        <f t="shared" si="74"/>
        <v>2014-06</v>
      </c>
    </row>
    <row r="919" spans="1:26"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s="5">
        <v>8.5679999999999996</v>
      </c>
      <c r="S919">
        <v>3</v>
      </c>
      <c r="T919" s="7">
        <v>0.8</v>
      </c>
      <c r="U919" s="5">
        <v>-14.5656</v>
      </c>
      <c r="V919">
        <f t="shared" si="70"/>
        <v>6</v>
      </c>
      <c r="W919">
        <f t="shared" si="71"/>
        <v>2</v>
      </c>
      <c r="X919">
        <f t="shared" si="72"/>
        <v>2014</v>
      </c>
      <c r="Y919" t="str">
        <f t="shared" si="73"/>
        <v>Jun</v>
      </c>
      <c r="Z919" t="str">
        <f t="shared" si="74"/>
        <v>2014-06</v>
      </c>
    </row>
    <row r="920" spans="1:26"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s="5">
        <v>149.352</v>
      </c>
      <c r="S920">
        <v>3</v>
      </c>
      <c r="T920" s="7">
        <v>0.2</v>
      </c>
      <c r="U920" s="5">
        <v>50.406300000000002</v>
      </c>
      <c r="V920">
        <f t="shared" si="70"/>
        <v>3</v>
      </c>
      <c r="W920">
        <f t="shared" si="71"/>
        <v>1</v>
      </c>
      <c r="X920">
        <f t="shared" si="72"/>
        <v>2016</v>
      </c>
      <c r="Y920" t="str">
        <f t="shared" si="73"/>
        <v>Mar</v>
      </c>
      <c r="Z920" t="str">
        <f t="shared" si="74"/>
        <v>2016-03</v>
      </c>
    </row>
    <row r="921" spans="1:26"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s="5">
        <v>12.992000000000001</v>
      </c>
      <c r="S921">
        <v>1</v>
      </c>
      <c r="T921" s="7">
        <v>0.2</v>
      </c>
      <c r="U921" s="5">
        <v>-0.81200000000000006</v>
      </c>
      <c r="V921">
        <f t="shared" si="70"/>
        <v>3</v>
      </c>
      <c r="W921">
        <f t="shared" si="71"/>
        <v>1</v>
      </c>
      <c r="X921">
        <f t="shared" si="72"/>
        <v>2016</v>
      </c>
      <c r="Y921" t="str">
        <f t="shared" si="73"/>
        <v>Mar</v>
      </c>
      <c r="Z921" t="str">
        <f t="shared" si="74"/>
        <v>2016-03</v>
      </c>
    </row>
    <row r="922" spans="1:26"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s="5">
        <v>24.56</v>
      </c>
      <c r="S922">
        <v>2</v>
      </c>
      <c r="T922" s="7">
        <v>0</v>
      </c>
      <c r="U922" s="5">
        <v>6.8768000000000002</v>
      </c>
      <c r="V922">
        <f t="shared" si="70"/>
        <v>12</v>
      </c>
      <c r="W922">
        <f t="shared" si="71"/>
        <v>4</v>
      </c>
      <c r="X922">
        <f t="shared" si="72"/>
        <v>2014</v>
      </c>
      <c r="Y922" t="str">
        <f t="shared" si="73"/>
        <v>Dec</v>
      </c>
      <c r="Z922" t="str">
        <f t="shared" si="74"/>
        <v>2014-12</v>
      </c>
    </row>
    <row r="923" spans="1:26"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s="5">
        <v>85.14</v>
      </c>
      <c r="S923">
        <v>3</v>
      </c>
      <c r="T923" s="7">
        <v>0</v>
      </c>
      <c r="U923" s="5">
        <v>34.907400000000003</v>
      </c>
      <c r="V923">
        <f t="shared" si="70"/>
        <v>4</v>
      </c>
      <c r="W923">
        <f t="shared" si="71"/>
        <v>2</v>
      </c>
      <c r="X923">
        <f t="shared" si="72"/>
        <v>2015</v>
      </c>
      <c r="Y923" t="str">
        <f t="shared" si="73"/>
        <v>Apr</v>
      </c>
      <c r="Z923" t="str">
        <f t="shared" si="74"/>
        <v>2015-04</v>
      </c>
    </row>
    <row r="924" spans="1:26"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s="5">
        <v>21.99</v>
      </c>
      <c r="S924">
        <v>1</v>
      </c>
      <c r="T924" s="7">
        <v>0</v>
      </c>
      <c r="U924" s="5">
        <v>10.555199999999999</v>
      </c>
      <c r="V924">
        <f t="shared" si="70"/>
        <v>4</v>
      </c>
      <c r="W924">
        <f t="shared" si="71"/>
        <v>2</v>
      </c>
      <c r="X924">
        <f t="shared" si="72"/>
        <v>2015</v>
      </c>
      <c r="Y924" t="str">
        <f t="shared" si="73"/>
        <v>Apr</v>
      </c>
      <c r="Z924" t="str">
        <f t="shared" si="74"/>
        <v>2015-04</v>
      </c>
    </row>
    <row r="925" spans="1:26"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s="5">
        <v>406.6</v>
      </c>
      <c r="S925">
        <v>5</v>
      </c>
      <c r="T925" s="7">
        <v>0</v>
      </c>
      <c r="U925" s="5">
        <v>113.848</v>
      </c>
      <c r="V925">
        <f t="shared" si="70"/>
        <v>4</v>
      </c>
      <c r="W925">
        <f t="shared" si="71"/>
        <v>2</v>
      </c>
      <c r="X925">
        <f t="shared" si="72"/>
        <v>2015</v>
      </c>
      <c r="Y925" t="str">
        <f t="shared" si="73"/>
        <v>Apr</v>
      </c>
      <c r="Z925" t="str">
        <f t="shared" si="74"/>
        <v>2015-04</v>
      </c>
    </row>
    <row r="926" spans="1:26"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s="5">
        <v>841.56799999999998</v>
      </c>
      <c r="S926">
        <v>2</v>
      </c>
      <c r="T926" s="7">
        <v>0.2</v>
      </c>
      <c r="U926" s="5">
        <v>294.54880000000003</v>
      </c>
      <c r="V926">
        <f t="shared" si="70"/>
        <v>9</v>
      </c>
      <c r="W926">
        <f t="shared" si="71"/>
        <v>3</v>
      </c>
      <c r="X926">
        <f t="shared" si="72"/>
        <v>2016</v>
      </c>
      <c r="Y926" t="str">
        <f t="shared" si="73"/>
        <v>Sep</v>
      </c>
      <c r="Z926" t="str">
        <f t="shared" si="74"/>
        <v>2016-09</v>
      </c>
    </row>
    <row r="927" spans="1:26"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s="5">
        <v>15.552</v>
      </c>
      <c r="S927">
        <v>3</v>
      </c>
      <c r="T927" s="7">
        <v>0.2</v>
      </c>
      <c r="U927" s="5">
        <v>5.4432</v>
      </c>
      <c r="V927">
        <f t="shared" si="70"/>
        <v>9</v>
      </c>
      <c r="W927">
        <f t="shared" si="71"/>
        <v>3</v>
      </c>
      <c r="X927">
        <f t="shared" si="72"/>
        <v>2014</v>
      </c>
      <c r="Y927" t="str">
        <f t="shared" si="73"/>
        <v>Sep</v>
      </c>
      <c r="Z927" t="str">
        <f t="shared" si="74"/>
        <v>2014-09</v>
      </c>
    </row>
    <row r="928" spans="1:26"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s="5">
        <v>252</v>
      </c>
      <c r="S928">
        <v>5</v>
      </c>
      <c r="T928" s="7">
        <v>0.2</v>
      </c>
      <c r="U928" s="5">
        <v>53.55</v>
      </c>
      <c r="V928">
        <f t="shared" si="70"/>
        <v>9</v>
      </c>
      <c r="W928">
        <f t="shared" si="71"/>
        <v>3</v>
      </c>
      <c r="X928">
        <f t="shared" si="72"/>
        <v>2014</v>
      </c>
      <c r="Y928" t="str">
        <f t="shared" si="73"/>
        <v>Sep</v>
      </c>
      <c r="Z928" t="str">
        <f t="shared" si="74"/>
        <v>2014-09</v>
      </c>
    </row>
    <row r="929" spans="1:26"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s="5">
        <v>46.2</v>
      </c>
      <c r="S929">
        <v>4</v>
      </c>
      <c r="T929" s="7">
        <v>0</v>
      </c>
      <c r="U929" s="5">
        <v>12.936</v>
      </c>
      <c r="V929">
        <f t="shared" si="70"/>
        <v>10</v>
      </c>
      <c r="W929">
        <f t="shared" si="71"/>
        <v>4</v>
      </c>
      <c r="X929">
        <f t="shared" si="72"/>
        <v>2015</v>
      </c>
      <c r="Y929" t="str">
        <f t="shared" si="73"/>
        <v>Oct</v>
      </c>
      <c r="Z929" t="str">
        <f t="shared" si="74"/>
        <v>2015-10</v>
      </c>
    </row>
    <row r="930" spans="1:26"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s="5">
        <v>28.84</v>
      </c>
      <c r="S930">
        <v>2</v>
      </c>
      <c r="T930" s="7">
        <v>0</v>
      </c>
      <c r="U930" s="5">
        <v>9.5172000000000008</v>
      </c>
      <c r="V930">
        <f t="shared" si="70"/>
        <v>10</v>
      </c>
      <c r="W930">
        <f t="shared" si="71"/>
        <v>4</v>
      </c>
      <c r="X930">
        <f t="shared" si="72"/>
        <v>2015</v>
      </c>
      <c r="Y930" t="str">
        <f t="shared" si="73"/>
        <v>Oct</v>
      </c>
      <c r="Z930" t="str">
        <f t="shared" si="74"/>
        <v>2015-10</v>
      </c>
    </row>
    <row r="931" spans="1:26"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s="5">
        <v>14.592000000000001</v>
      </c>
      <c r="S931">
        <v>3</v>
      </c>
      <c r="T931" s="7">
        <v>0.2</v>
      </c>
      <c r="U931" s="5">
        <v>2.5535999999999999</v>
      </c>
      <c r="V931">
        <f t="shared" si="70"/>
        <v>4</v>
      </c>
      <c r="W931">
        <f t="shared" si="71"/>
        <v>2</v>
      </c>
      <c r="X931">
        <f t="shared" si="72"/>
        <v>2017</v>
      </c>
      <c r="Y931" t="str">
        <f t="shared" si="73"/>
        <v>Apr</v>
      </c>
      <c r="Z931" t="str">
        <f t="shared" si="74"/>
        <v>2017-04</v>
      </c>
    </row>
    <row r="932" spans="1:26"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s="5">
        <v>89.855999999999995</v>
      </c>
      <c r="S932">
        <v>3</v>
      </c>
      <c r="T932" s="7">
        <v>0.2</v>
      </c>
      <c r="U932" s="5">
        <v>21.340800000000002</v>
      </c>
      <c r="V932">
        <f t="shared" si="70"/>
        <v>4</v>
      </c>
      <c r="W932">
        <f t="shared" si="71"/>
        <v>2</v>
      </c>
      <c r="X932">
        <f t="shared" si="72"/>
        <v>2017</v>
      </c>
      <c r="Y932" t="str">
        <f t="shared" si="73"/>
        <v>Apr</v>
      </c>
      <c r="Z932" t="str">
        <f t="shared" si="74"/>
        <v>2017-04</v>
      </c>
    </row>
    <row r="933" spans="1:26"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s="5">
        <v>13.872</v>
      </c>
      <c r="S933">
        <v>3</v>
      </c>
      <c r="T933" s="7">
        <v>0.2</v>
      </c>
      <c r="U933" s="5">
        <v>5.0286</v>
      </c>
      <c r="V933">
        <f t="shared" si="70"/>
        <v>4</v>
      </c>
      <c r="W933">
        <f t="shared" si="71"/>
        <v>2</v>
      </c>
      <c r="X933">
        <f t="shared" si="72"/>
        <v>2017</v>
      </c>
      <c r="Y933" t="str">
        <f t="shared" si="73"/>
        <v>Apr</v>
      </c>
      <c r="Z933" t="str">
        <f t="shared" si="74"/>
        <v>2017-04</v>
      </c>
    </row>
    <row r="934" spans="1:26"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s="5">
        <v>12.192</v>
      </c>
      <c r="S934">
        <v>3</v>
      </c>
      <c r="T934" s="7">
        <v>0.2</v>
      </c>
      <c r="U934" s="5">
        <v>4.1147999999999998</v>
      </c>
      <c r="V934">
        <f t="shared" si="70"/>
        <v>9</v>
      </c>
      <c r="W934">
        <f t="shared" si="71"/>
        <v>3</v>
      </c>
      <c r="X934">
        <f t="shared" si="72"/>
        <v>2017</v>
      </c>
      <c r="Y934" t="str">
        <f t="shared" si="73"/>
        <v>Sep</v>
      </c>
      <c r="Z934" t="str">
        <f t="shared" si="74"/>
        <v>2017-09</v>
      </c>
    </row>
    <row r="935" spans="1:26"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s="5">
        <v>45.055999999999997</v>
      </c>
      <c r="S935">
        <v>8</v>
      </c>
      <c r="T935" s="7">
        <v>0.2</v>
      </c>
      <c r="U935" s="5">
        <v>15.2064</v>
      </c>
      <c r="V935">
        <f t="shared" si="70"/>
        <v>6</v>
      </c>
      <c r="W935">
        <f t="shared" si="71"/>
        <v>2</v>
      </c>
      <c r="X935">
        <f t="shared" si="72"/>
        <v>2016</v>
      </c>
      <c r="Y935" t="str">
        <f t="shared" si="73"/>
        <v>Jun</v>
      </c>
      <c r="Z935" t="str">
        <f t="shared" si="74"/>
        <v>2016-06</v>
      </c>
    </row>
    <row r="936" spans="1:26"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s="5">
        <v>29.718</v>
      </c>
      <c r="S936">
        <v>6</v>
      </c>
      <c r="T936" s="7">
        <v>0.7</v>
      </c>
      <c r="U936" s="5">
        <v>-21.793199999999999</v>
      </c>
      <c r="V936">
        <f t="shared" si="70"/>
        <v>6</v>
      </c>
      <c r="W936">
        <f t="shared" si="71"/>
        <v>2</v>
      </c>
      <c r="X936">
        <f t="shared" si="72"/>
        <v>2016</v>
      </c>
      <c r="Y936" t="str">
        <f t="shared" si="73"/>
        <v>Jun</v>
      </c>
      <c r="Z936" t="str">
        <f t="shared" si="74"/>
        <v>2016-06</v>
      </c>
    </row>
    <row r="937" spans="1:26"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s="5">
        <v>15.552</v>
      </c>
      <c r="S937">
        <v>3</v>
      </c>
      <c r="T937" s="7">
        <v>0.2</v>
      </c>
      <c r="U937" s="5">
        <v>5.4432</v>
      </c>
      <c r="V937">
        <f t="shared" si="70"/>
        <v>6</v>
      </c>
      <c r="W937">
        <f t="shared" si="71"/>
        <v>2</v>
      </c>
      <c r="X937">
        <f t="shared" si="72"/>
        <v>2016</v>
      </c>
      <c r="Y937" t="str">
        <f t="shared" si="73"/>
        <v>Jun</v>
      </c>
      <c r="Z937" t="str">
        <f t="shared" si="74"/>
        <v>2016-06</v>
      </c>
    </row>
    <row r="938" spans="1:26"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s="5">
        <v>447.69600000000003</v>
      </c>
      <c r="S938">
        <v>2</v>
      </c>
      <c r="T938" s="7">
        <v>0.2</v>
      </c>
      <c r="U938" s="5">
        <v>33.577199999999998</v>
      </c>
      <c r="V938">
        <f t="shared" si="70"/>
        <v>6</v>
      </c>
      <c r="W938">
        <f t="shared" si="71"/>
        <v>2</v>
      </c>
      <c r="X938">
        <f t="shared" si="72"/>
        <v>2016</v>
      </c>
      <c r="Y938" t="str">
        <f t="shared" si="73"/>
        <v>Jun</v>
      </c>
      <c r="Z938" t="str">
        <f t="shared" si="74"/>
        <v>2016-06</v>
      </c>
    </row>
    <row r="939" spans="1:26"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s="5">
        <v>159.99</v>
      </c>
      <c r="S939">
        <v>1</v>
      </c>
      <c r="T939" s="7">
        <v>0</v>
      </c>
      <c r="U939" s="5">
        <v>54.396599999999999</v>
      </c>
      <c r="V939">
        <f t="shared" si="70"/>
        <v>11</v>
      </c>
      <c r="W939">
        <f t="shared" si="71"/>
        <v>4</v>
      </c>
      <c r="X939">
        <f t="shared" si="72"/>
        <v>2017</v>
      </c>
      <c r="Y939" t="str">
        <f t="shared" si="73"/>
        <v>Nov</v>
      </c>
      <c r="Z939" t="str">
        <f t="shared" si="74"/>
        <v>2017-11</v>
      </c>
    </row>
    <row r="940" spans="1:26"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s="5">
        <v>12.96</v>
      </c>
      <c r="S940">
        <v>2</v>
      </c>
      <c r="T940" s="7">
        <v>0</v>
      </c>
      <c r="U940" s="5">
        <v>6.2207999999999997</v>
      </c>
      <c r="V940">
        <f t="shared" si="70"/>
        <v>12</v>
      </c>
      <c r="W940">
        <f t="shared" si="71"/>
        <v>4</v>
      </c>
      <c r="X940">
        <f t="shared" si="72"/>
        <v>2015</v>
      </c>
      <c r="Y940" t="str">
        <f t="shared" si="73"/>
        <v>Dec</v>
      </c>
      <c r="Z940" t="str">
        <f t="shared" si="74"/>
        <v>2015-12</v>
      </c>
    </row>
    <row r="941" spans="1:26"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s="5">
        <v>134.47999999999999</v>
      </c>
      <c r="S941">
        <v>4</v>
      </c>
      <c r="T941" s="7">
        <v>0</v>
      </c>
      <c r="U941" s="5">
        <v>34.964799999999997</v>
      </c>
      <c r="V941">
        <f t="shared" si="70"/>
        <v>12</v>
      </c>
      <c r="W941">
        <f t="shared" si="71"/>
        <v>4</v>
      </c>
      <c r="X941">
        <f t="shared" si="72"/>
        <v>2015</v>
      </c>
      <c r="Y941" t="str">
        <f t="shared" si="73"/>
        <v>Dec</v>
      </c>
      <c r="Z941" t="str">
        <f t="shared" si="74"/>
        <v>2015-12</v>
      </c>
    </row>
    <row r="942" spans="1:26"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s="5">
        <v>17.12</v>
      </c>
      <c r="S942">
        <v>2</v>
      </c>
      <c r="T942" s="7">
        <v>0</v>
      </c>
      <c r="U942" s="5">
        <v>8.0464000000000002</v>
      </c>
      <c r="V942">
        <f t="shared" si="70"/>
        <v>6</v>
      </c>
      <c r="W942">
        <f t="shared" si="71"/>
        <v>2</v>
      </c>
      <c r="X942">
        <f t="shared" si="72"/>
        <v>2016</v>
      </c>
      <c r="Y942" t="str">
        <f t="shared" si="73"/>
        <v>Jun</v>
      </c>
      <c r="Z942" t="str">
        <f t="shared" si="74"/>
        <v>2016-06</v>
      </c>
    </row>
    <row r="943" spans="1:26"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s="5">
        <v>6.0960000000000001</v>
      </c>
      <c r="S943">
        <v>2</v>
      </c>
      <c r="T943" s="7">
        <v>0.2</v>
      </c>
      <c r="U943" s="5">
        <v>2.2098</v>
      </c>
      <c r="V943">
        <f t="shared" si="70"/>
        <v>12</v>
      </c>
      <c r="W943">
        <f t="shared" si="71"/>
        <v>4</v>
      </c>
      <c r="X943">
        <f t="shared" si="72"/>
        <v>2016</v>
      </c>
      <c r="Y943" t="str">
        <f t="shared" si="73"/>
        <v>Dec</v>
      </c>
      <c r="Z943" t="str">
        <f t="shared" si="74"/>
        <v>2016-12</v>
      </c>
    </row>
    <row r="944" spans="1:26"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s="5">
        <v>1114.2719999999999</v>
      </c>
      <c r="S944">
        <v>4</v>
      </c>
      <c r="T944" s="7">
        <v>0.2</v>
      </c>
      <c r="U944" s="5">
        <v>41.785200000000003</v>
      </c>
      <c r="V944">
        <f t="shared" si="70"/>
        <v>12</v>
      </c>
      <c r="W944">
        <f t="shared" si="71"/>
        <v>4</v>
      </c>
      <c r="X944">
        <f t="shared" si="72"/>
        <v>2016</v>
      </c>
      <c r="Y944" t="str">
        <f t="shared" si="73"/>
        <v>Dec</v>
      </c>
      <c r="Z944" t="str">
        <f t="shared" si="74"/>
        <v>2016-12</v>
      </c>
    </row>
    <row r="945" spans="1:26"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s="5">
        <v>32.4</v>
      </c>
      <c r="S945">
        <v>5</v>
      </c>
      <c r="T945" s="7">
        <v>0</v>
      </c>
      <c r="U945" s="5">
        <v>15.552</v>
      </c>
      <c r="V945">
        <f t="shared" si="70"/>
        <v>5</v>
      </c>
      <c r="W945">
        <f t="shared" si="71"/>
        <v>2</v>
      </c>
      <c r="X945">
        <f t="shared" si="72"/>
        <v>2015</v>
      </c>
      <c r="Y945" t="str">
        <f t="shared" si="73"/>
        <v>May</v>
      </c>
      <c r="Z945" t="str">
        <f t="shared" si="74"/>
        <v>2015-05</v>
      </c>
    </row>
    <row r="946" spans="1:26"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s="5">
        <v>540.57000000000005</v>
      </c>
      <c r="S946">
        <v>3</v>
      </c>
      <c r="T946" s="7">
        <v>0</v>
      </c>
      <c r="U946" s="5">
        <v>140.54820000000001</v>
      </c>
      <c r="V946">
        <f t="shared" si="70"/>
        <v>5</v>
      </c>
      <c r="W946">
        <f t="shared" si="71"/>
        <v>2</v>
      </c>
      <c r="X946">
        <f t="shared" si="72"/>
        <v>2015</v>
      </c>
      <c r="Y946" t="str">
        <f t="shared" si="73"/>
        <v>May</v>
      </c>
      <c r="Z946" t="str">
        <f t="shared" si="74"/>
        <v>2015-05</v>
      </c>
    </row>
    <row r="947" spans="1:26"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s="5">
        <v>167.76</v>
      </c>
      <c r="S947">
        <v>5</v>
      </c>
      <c r="T947" s="7">
        <v>0.2</v>
      </c>
      <c r="U947" s="5">
        <v>62.91</v>
      </c>
      <c r="V947">
        <f t="shared" si="70"/>
        <v>5</v>
      </c>
      <c r="W947">
        <f t="shared" si="71"/>
        <v>2</v>
      </c>
      <c r="X947">
        <f t="shared" si="72"/>
        <v>2015</v>
      </c>
      <c r="Y947" t="str">
        <f t="shared" si="73"/>
        <v>May</v>
      </c>
      <c r="Z947" t="str">
        <f t="shared" si="74"/>
        <v>2015-05</v>
      </c>
    </row>
    <row r="948" spans="1:26"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s="5">
        <v>393.16500000000002</v>
      </c>
      <c r="S948">
        <v>3</v>
      </c>
      <c r="T948" s="7">
        <v>0.5</v>
      </c>
      <c r="U948" s="5">
        <v>-204.44579999999999</v>
      </c>
      <c r="V948">
        <f t="shared" si="70"/>
        <v>7</v>
      </c>
      <c r="W948">
        <f t="shared" si="71"/>
        <v>3</v>
      </c>
      <c r="X948">
        <f t="shared" si="72"/>
        <v>2015</v>
      </c>
      <c r="Y948" t="str">
        <f t="shared" si="73"/>
        <v>Jul</v>
      </c>
      <c r="Z948" t="str">
        <f t="shared" si="74"/>
        <v>2015-07</v>
      </c>
    </row>
    <row r="949" spans="1:26"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s="5">
        <v>516.48800000000006</v>
      </c>
      <c r="S949">
        <v>7</v>
      </c>
      <c r="T949" s="7">
        <v>0.2</v>
      </c>
      <c r="U949" s="5">
        <v>-12.9122</v>
      </c>
      <c r="V949">
        <f t="shared" si="70"/>
        <v>11</v>
      </c>
      <c r="W949">
        <f t="shared" si="71"/>
        <v>4</v>
      </c>
      <c r="X949">
        <f t="shared" si="72"/>
        <v>2017</v>
      </c>
      <c r="Y949" t="str">
        <f t="shared" si="73"/>
        <v>Nov</v>
      </c>
      <c r="Z949" t="str">
        <f t="shared" si="74"/>
        <v>2017-11</v>
      </c>
    </row>
    <row r="950" spans="1:26"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s="5">
        <v>1007.232</v>
      </c>
      <c r="S950">
        <v>6</v>
      </c>
      <c r="T950" s="7">
        <v>0.2</v>
      </c>
      <c r="U950" s="5">
        <v>75.542400000000001</v>
      </c>
      <c r="V950">
        <f t="shared" si="70"/>
        <v>11</v>
      </c>
      <c r="W950">
        <f t="shared" si="71"/>
        <v>4</v>
      </c>
      <c r="X950">
        <f t="shared" si="72"/>
        <v>2017</v>
      </c>
      <c r="Y950" t="str">
        <f t="shared" si="73"/>
        <v>Nov</v>
      </c>
      <c r="Z950" t="str">
        <f t="shared" si="74"/>
        <v>2017-11</v>
      </c>
    </row>
    <row r="951" spans="1:26"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s="5">
        <v>2065.3200000000002</v>
      </c>
      <c r="S951">
        <v>12</v>
      </c>
      <c r="T951" s="7">
        <v>0.4</v>
      </c>
      <c r="U951" s="5">
        <v>-619.596</v>
      </c>
      <c r="V951">
        <f t="shared" si="70"/>
        <v>11</v>
      </c>
      <c r="W951">
        <f t="shared" si="71"/>
        <v>4</v>
      </c>
      <c r="X951">
        <f t="shared" si="72"/>
        <v>2017</v>
      </c>
      <c r="Y951" t="str">
        <f t="shared" si="73"/>
        <v>Nov</v>
      </c>
      <c r="Z951" t="str">
        <f t="shared" si="74"/>
        <v>2017-11</v>
      </c>
    </row>
    <row r="952" spans="1:26"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s="5">
        <v>15.552</v>
      </c>
      <c r="S952">
        <v>3</v>
      </c>
      <c r="T952" s="7">
        <v>0.2</v>
      </c>
      <c r="U952" s="5">
        <v>5.4432</v>
      </c>
      <c r="V952">
        <f t="shared" si="70"/>
        <v>11</v>
      </c>
      <c r="W952">
        <f t="shared" si="71"/>
        <v>4</v>
      </c>
      <c r="X952">
        <f t="shared" si="72"/>
        <v>2017</v>
      </c>
      <c r="Y952" t="str">
        <f t="shared" si="73"/>
        <v>Nov</v>
      </c>
      <c r="Z952" t="str">
        <f t="shared" si="74"/>
        <v>2017-11</v>
      </c>
    </row>
    <row r="953" spans="1:26"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s="5">
        <v>25.344000000000001</v>
      </c>
      <c r="S953">
        <v>6</v>
      </c>
      <c r="T953" s="7">
        <v>0.2</v>
      </c>
      <c r="U953" s="5">
        <v>7.92</v>
      </c>
      <c r="V953">
        <f t="shared" si="70"/>
        <v>11</v>
      </c>
      <c r="W953">
        <f t="shared" si="71"/>
        <v>4</v>
      </c>
      <c r="X953">
        <f t="shared" si="72"/>
        <v>2017</v>
      </c>
      <c r="Y953" t="str">
        <f t="shared" si="73"/>
        <v>Nov</v>
      </c>
      <c r="Z953" t="str">
        <f t="shared" si="74"/>
        <v>2017-11</v>
      </c>
    </row>
    <row r="954" spans="1:26"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s="5">
        <v>25.472000000000001</v>
      </c>
      <c r="S954">
        <v>4</v>
      </c>
      <c r="T954" s="7">
        <v>0.2</v>
      </c>
      <c r="U954" s="5">
        <v>7.6416000000000004</v>
      </c>
      <c r="V954">
        <f t="shared" si="70"/>
        <v>4</v>
      </c>
      <c r="W954">
        <f t="shared" si="71"/>
        <v>2</v>
      </c>
      <c r="X954">
        <f t="shared" si="72"/>
        <v>2017</v>
      </c>
      <c r="Y954" t="str">
        <f t="shared" si="73"/>
        <v>Apr</v>
      </c>
      <c r="Z954" t="str">
        <f t="shared" si="74"/>
        <v>2017-04</v>
      </c>
    </row>
    <row r="955" spans="1:26"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s="5">
        <v>27.167999999999999</v>
      </c>
      <c r="S955">
        <v>2</v>
      </c>
      <c r="T955" s="7">
        <v>0.2</v>
      </c>
      <c r="U955" s="5">
        <v>2.7168000000000001</v>
      </c>
      <c r="V955">
        <f t="shared" si="70"/>
        <v>12</v>
      </c>
      <c r="W955">
        <f t="shared" si="71"/>
        <v>4</v>
      </c>
      <c r="X955">
        <f t="shared" si="72"/>
        <v>2017</v>
      </c>
      <c r="Y955" t="str">
        <f t="shared" si="73"/>
        <v>Dec</v>
      </c>
      <c r="Z955" t="str">
        <f t="shared" si="74"/>
        <v>2017-12</v>
      </c>
    </row>
    <row r="956" spans="1:26"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s="5">
        <v>78.852800000000002</v>
      </c>
      <c r="S956">
        <v>2</v>
      </c>
      <c r="T956" s="7">
        <v>0.32</v>
      </c>
      <c r="U956" s="5">
        <v>-11.596</v>
      </c>
      <c r="V956">
        <f t="shared" si="70"/>
        <v>12</v>
      </c>
      <c r="W956">
        <f t="shared" si="71"/>
        <v>4</v>
      </c>
      <c r="X956">
        <f t="shared" si="72"/>
        <v>2017</v>
      </c>
      <c r="Y956" t="str">
        <f t="shared" si="73"/>
        <v>Dec</v>
      </c>
      <c r="Z956" t="str">
        <f t="shared" si="74"/>
        <v>2017-12</v>
      </c>
    </row>
    <row r="957" spans="1:26"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s="5">
        <v>173.8</v>
      </c>
      <c r="S957">
        <v>5</v>
      </c>
      <c r="T957" s="7">
        <v>0</v>
      </c>
      <c r="U957" s="5">
        <v>43.45</v>
      </c>
      <c r="V957">
        <f t="shared" si="70"/>
        <v>11</v>
      </c>
      <c r="W957">
        <f t="shared" si="71"/>
        <v>4</v>
      </c>
      <c r="X957">
        <f t="shared" si="72"/>
        <v>2017</v>
      </c>
      <c r="Y957" t="str">
        <f t="shared" si="73"/>
        <v>Nov</v>
      </c>
      <c r="Z957" t="str">
        <f t="shared" si="74"/>
        <v>2017-11</v>
      </c>
    </row>
    <row r="958" spans="1:26"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s="5">
        <v>29.591999999999999</v>
      </c>
      <c r="S958">
        <v>1</v>
      </c>
      <c r="T958" s="7">
        <v>0.2</v>
      </c>
      <c r="U958" s="5">
        <v>2.5893000000000002</v>
      </c>
      <c r="V958">
        <f t="shared" si="70"/>
        <v>5</v>
      </c>
      <c r="W958">
        <f t="shared" si="71"/>
        <v>2</v>
      </c>
      <c r="X958">
        <f t="shared" si="72"/>
        <v>2017</v>
      </c>
      <c r="Y958" t="str">
        <f t="shared" si="73"/>
        <v>May</v>
      </c>
      <c r="Z958" t="str">
        <f t="shared" si="74"/>
        <v>2017-05</v>
      </c>
    </row>
    <row r="959" spans="1:26"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s="5">
        <v>4.7519999999999998</v>
      </c>
      <c r="S959">
        <v>2</v>
      </c>
      <c r="T959" s="7">
        <v>0.7</v>
      </c>
      <c r="U959" s="5">
        <v>-3.1680000000000001</v>
      </c>
      <c r="V959">
        <f t="shared" si="70"/>
        <v>5</v>
      </c>
      <c r="W959">
        <f t="shared" si="71"/>
        <v>2</v>
      </c>
      <c r="X959">
        <f t="shared" si="72"/>
        <v>2017</v>
      </c>
      <c r="Y959" t="str">
        <f t="shared" si="73"/>
        <v>May</v>
      </c>
      <c r="Z959" t="str">
        <f t="shared" si="74"/>
        <v>2017-05</v>
      </c>
    </row>
    <row r="960" spans="1:26"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s="5">
        <v>15.552</v>
      </c>
      <c r="S960">
        <v>3</v>
      </c>
      <c r="T960" s="7">
        <v>0.2</v>
      </c>
      <c r="U960" s="5">
        <v>5.6375999999999999</v>
      </c>
      <c r="V960">
        <f t="shared" si="70"/>
        <v>5</v>
      </c>
      <c r="W960">
        <f t="shared" si="71"/>
        <v>2</v>
      </c>
      <c r="X960">
        <f t="shared" si="72"/>
        <v>2017</v>
      </c>
      <c r="Y960" t="str">
        <f t="shared" si="73"/>
        <v>May</v>
      </c>
      <c r="Z960" t="str">
        <f t="shared" si="74"/>
        <v>2017-05</v>
      </c>
    </row>
    <row r="961" spans="1:26"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s="5">
        <v>204.6</v>
      </c>
      <c r="S961">
        <v>2</v>
      </c>
      <c r="T961" s="7">
        <v>0</v>
      </c>
      <c r="U961" s="5">
        <v>53.195999999999998</v>
      </c>
      <c r="V961">
        <f t="shared" si="70"/>
        <v>9</v>
      </c>
      <c r="W961">
        <f t="shared" si="71"/>
        <v>3</v>
      </c>
      <c r="X961">
        <f t="shared" si="72"/>
        <v>2015</v>
      </c>
      <c r="Y961" t="str">
        <f t="shared" si="73"/>
        <v>Sep</v>
      </c>
      <c r="Z961" t="str">
        <f t="shared" si="74"/>
        <v>2015-09</v>
      </c>
    </row>
    <row r="962" spans="1:26"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s="5">
        <v>321.56799999999998</v>
      </c>
      <c r="S962">
        <v>2</v>
      </c>
      <c r="T962" s="7">
        <v>0.2</v>
      </c>
      <c r="U962" s="5">
        <v>28.1372</v>
      </c>
      <c r="V962">
        <f t="shared" si="70"/>
        <v>11</v>
      </c>
      <c r="W962">
        <f t="shared" si="71"/>
        <v>4</v>
      </c>
      <c r="X962">
        <f t="shared" si="72"/>
        <v>2017</v>
      </c>
      <c r="Y962" t="str">
        <f t="shared" si="73"/>
        <v>Nov</v>
      </c>
      <c r="Z962" t="str">
        <f t="shared" si="74"/>
        <v>2017-11</v>
      </c>
    </row>
    <row r="963" spans="1:26"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s="5">
        <v>6.24</v>
      </c>
      <c r="S963">
        <v>2</v>
      </c>
      <c r="T963" s="7">
        <v>0</v>
      </c>
      <c r="U963" s="5">
        <v>3.0575999999999999</v>
      </c>
      <c r="V963">
        <f t="shared" ref="V963:V1026" si="75">MONTH(C963)</f>
        <v>11</v>
      </c>
      <c r="W963">
        <f t="shared" ref="W963:W1026" si="76">ROUNDUP(MONTH(C963)/3,0)</f>
        <v>4</v>
      </c>
      <c r="X963">
        <f t="shared" ref="X963:X1026" si="77">YEAR(C963)</f>
        <v>2015</v>
      </c>
      <c r="Y963" t="str">
        <f t="shared" ref="Y963:Y1026" si="78">TEXT(C963,"MMM")</f>
        <v>Nov</v>
      </c>
      <c r="Z963" t="str">
        <f t="shared" ref="Z963:Z1026" si="79">TEXT(C963,"YYYY-MM")</f>
        <v>2015-11</v>
      </c>
    </row>
    <row r="964" spans="1:26"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s="5">
        <v>21.88</v>
      </c>
      <c r="S964">
        <v>2</v>
      </c>
      <c r="T964" s="7">
        <v>0</v>
      </c>
      <c r="U964" s="5">
        <v>10.94</v>
      </c>
      <c r="V964">
        <f t="shared" si="75"/>
        <v>9</v>
      </c>
      <c r="W964">
        <f t="shared" si="76"/>
        <v>3</v>
      </c>
      <c r="X964">
        <f t="shared" si="77"/>
        <v>2016</v>
      </c>
      <c r="Y964" t="str">
        <f t="shared" si="78"/>
        <v>Sep</v>
      </c>
      <c r="Z964" t="str">
        <f t="shared" si="79"/>
        <v>2016-09</v>
      </c>
    </row>
    <row r="965" spans="1:26"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s="5">
        <v>4.6079999999999997</v>
      </c>
      <c r="S965">
        <v>2</v>
      </c>
      <c r="T965" s="7">
        <v>0.2</v>
      </c>
      <c r="U965" s="5">
        <v>1.6704000000000001</v>
      </c>
      <c r="V965">
        <f t="shared" si="75"/>
        <v>9</v>
      </c>
      <c r="W965">
        <f t="shared" si="76"/>
        <v>3</v>
      </c>
      <c r="X965">
        <f t="shared" si="77"/>
        <v>2014</v>
      </c>
      <c r="Y965" t="str">
        <f t="shared" si="78"/>
        <v>Sep</v>
      </c>
      <c r="Z965" t="str">
        <f t="shared" si="79"/>
        <v>2014-09</v>
      </c>
    </row>
    <row r="966" spans="1:26"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s="5">
        <v>9.82</v>
      </c>
      <c r="S966">
        <v>2</v>
      </c>
      <c r="T966" s="7">
        <v>0</v>
      </c>
      <c r="U966" s="5">
        <v>4.8117999999999999</v>
      </c>
      <c r="V966">
        <f t="shared" si="75"/>
        <v>4</v>
      </c>
      <c r="W966">
        <f t="shared" si="76"/>
        <v>2</v>
      </c>
      <c r="X966">
        <f t="shared" si="77"/>
        <v>2017</v>
      </c>
      <c r="Y966" t="str">
        <f t="shared" si="78"/>
        <v>Apr</v>
      </c>
      <c r="Z966" t="str">
        <f t="shared" si="79"/>
        <v>2017-04</v>
      </c>
    </row>
    <row r="967" spans="1:26"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s="5">
        <v>35.97</v>
      </c>
      <c r="S967">
        <v>3</v>
      </c>
      <c r="T967" s="7">
        <v>0</v>
      </c>
      <c r="U967" s="5">
        <v>9.7119</v>
      </c>
      <c r="V967">
        <f t="shared" si="75"/>
        <v>4</v>
      </c>
      <c r="W967">
        <f t="shared" si="76"/>
        <v>2</v>
      </c>
      <c r="X967">
        <f t="shared" si="77"/>
        <v>2017</v>
      </c>
      <c r="Y967" t="str">
        <f t="shared" si="78"/>
        <v>Apr</v>
      </c>
      <c r="Z967" t="str">
        <f t="shared" si="79"/>
        <v>2017-04</v>
      </c>
    </row>
    <row r="968" spans="1:26"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s="5">
        <v>12.96</v>
      </c>
      <c r="S968">
        <v>2</v>
      </c>
      <c r="T968" s="7">
        <v>0</v>
      </c>
      <c r="U968" s="5">
        <v>6.2207999999999997</v>
      </c>
      <c r="V968">
        <f t="shared" si="75"/>
        <v>4</v>
      </c>
      <c r="W968">
        <f t="shared" si="76"/>
        <v>2</v>
      </c>
      <c r="X968">
        <f t="shared" si="77"/>
        <v>2017</v>
      </c>
      <c r="Y968" t="str">
        <f t="shared" si="78"/>
        <v>Apr</v>
      </c>
      <c r="Z968" t="str">
        <f t="shared" si="79"/>
        <v>2017-04</v>
      </c>
    </row>
    <row r="969" spans="1:26"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s="5">
        <v>191.6</v>
      </c>
      <c r="S969">
        <v>4</v>
      </c>
      <c r="T969" s="7">
        <v>0</v>
      </c>
      <c r="U969" s="5">
        <v>91.968000000000004</v>
      </c>
      <c r="V969">
        <f t="shared" si="75"/>
        <v>4</v>
      </c>
      <c r="W969">
        <f t="shared" si="76"/>
        <v>2</v>
      </c>
      <c r="X969">
        <f t="shared" si="77"/>
        <v>2017</v>
      </c>
      <c r="Y969" t="str">
        <f t="shared" si="78"/>
        <v>Apr</v>
      </c>
      <c r="Z969" t="str">
        <f t="shared" si="79"/>
        <v>2017-04</v>
      </c>
    </row>
    <row r="970" spans="1:26"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s="5">
        <v>8.64</v>
      </c>
      <c r="S970">
        <v>3</v>
      </c>
      <c r="T970" s="7">
        <v>0</v>
      </c>
      <c r="U970" s="5">
        <v>4.2336</v>
      </c>
      <c r="V970">
        <f t="shared" si="75"/>
        <v>4</v>
      </c>
      <c r="W970">
        <f t="shared" si="76"/>
        <v>2</v>
      </c>
      <c r="X970">
        <f t="shared" si="77"/>
        <v>2017</v>
      </c>
      <c r="Y970" t="str">
        <f t="shared" si="78"/>
        <v>Apr</v>
      </c>
      <c r="Z970" t="str">
        <f t="shared" si="79"/>
        <v>2017-04</v>
      </c>
    </row>
    <row r="971" spans="1:26"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s="5">
        <v>501.81</v>
      </c>
      <c r="S971">
        <v>3</v>
      </c>
      <c r="T971" s="7">
        <v>0</v>
      </c>
      <c r="U971" s="5">
        <v>0</v>
      </c>
      <c r="V971">
        <f t="shared" si="75"/>
        <v>4</v>
      </c>
      <c r="W971">
        <f t="shared" si="76"/>
        <v>2</v>
      </c>
      <c r="X971">
        <f t="shared" si="77"/>
        <v>2017</v>
      </c>
      <c r="Y971" t="str">
        <f t="shared" si="78"/>
        <v>Apr</v>
      </c>
      <c r="Z971" t="str">
        <f t="shared" si="79"/>
        <v>2017-04</v>
      </c>
    </row>
    <row r="972" spans="1:26"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s="5">
        <v>127.104</v>
      </c>
      <c r="S972">
        <v>6</v>
      </c>
      <c r="T972" s="7">
        <v>0.2</v>
      </c>
      <c r="U972" s="5">
        <v>28.598400000000002</v>
      </c>
      <c r="V972">
        <f t="shared" si="75"/>
        <v>1</v>
      </c>
      <c r="W972">
        <f t="shared" si="76"/>
        <v>1</v>
      </c>
      <c r="X972">
        <f t="shared" si="77"/>
        <v>2014</v>
      </c>
      <c r="Y972" t="str">
        <f t="shared" si="78"/>
        <v>Jan</v>
      </c>
      <c r="Z972" t="str">
        <f t="shared" si="79"/>
        <v>2014-01</v>
      </c>
    </row>
    <row r="973" spans="1:26"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s="5">
        <v>124.2</v>
      </c>
      <c r="S973">
        <v>3</v>
      </c>
      <c r="T973" s="7">
        <v>0.4</v>
      </c>
      <c r="U973" s="5">
        <v>-31.05</v>
      </c>
      <c r="V973">
        <f t="shared" si="75"/>
        <v>1</v>
      </c>
      <c r="W973">
        <f t="shared" si="76"/>
        <v>1</v>
      </c>
      <c r="X973">
        <f t="shared" si="77"/>
        <v>2014</v>
      </c>
      <c r="Y973" t="str">
        <f t="shared" si="78"/>
        <v>Jan</v>
      </c>
      <c r="Z973" t="str">
        <f t="shared" si="79"/>
        <v>2014-01</v>
      </c>
    </row>
    <row r="974" spans="1:26"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s="5">
        <v>18.588000000000001</v>
      </c>
      <c r="S974">
        <v>2</v>
      </c>
      <c r="T974" s="7">
        <v>0.7</v>
      </c>
      <c r="U974" s="5">
        <v>-13.6312</v>
      </c>
      <c r="V974">
        <f t="shared" si="75"/>
        <v>1</v>
      </c>
      <c r="W974">
        <f t="shared" si="76"/>
        <v>1</v>
      </c>
      <c r="X974">
        <f t="shared" si="77"/>
        <v>2014</v>
      </c>
      <c r="Y974" t="str">
        <f t="shared" si="78"/>
        <v>Jan</v>
      </c>
      <c r="Z974" t="str">
        <f t="shared" si="79"/>
        <v>2014-01</v>
      </c>
    </row>
    <row r="975" spans="1:26"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s="5">
        <v>30.071999999999999</v>
      </c>
      <c r="S975">
        <v>3</v>
      </c>
      <c r="T975" s="7">
        <v>0.2</v>
      </c>
      <c r="U975" s="5">
        <v>10.1493</v>
      </c>
      <c r="V975">
        <f t="shared" si="75"/>
        <v>1</v>
      </c>
      <c r="W975">
        <f t="shared" si="76"/>
        <v>1</v>
      </c>
      <c r="X975">
        <f t="shared" si="77"/>
        <v>2014</v>
      </c>
      <c r="Y975" t="str">
        <f t="shared" si="78"/>
        <v>Jan</v>
      </c>
      <c r="Z975" t="str">
        <f t="shared" si="79"/>
        <v>2014-01</v>
      </c>
    </row>
    <row r="976" spans="1:26"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s="5">
        <v>160.93</v>
      </c>
      <c r="S976">
        <v>7</v>
      </c>
      <c r="T976" s="7">
        <v>0</v>
      </c>
      <c r="U976" s="5">
        <v>3.2185999999999999</v>
      </c>
      <c r="V976">
        <f t="shared" si="75"/>
        <v>10</v>
      </c>
      <c r="W976">
        <f t="shared" si="76"/>
        <v>4</v>
      </c>
      <c r="X976">
        <f t="shared" si="77"/>
        <v>2017</v>
      </c>
      <c r="Y976" t="str">
        <f t="shared" si="78"/>
        <v>Oct</v>
      </c>
      <c r="Z976" t="str">
        <f t="shared" si="79"/>
        <v>2017-10</v>
      </c>
    </row>
    <row r="977" spans="1:26"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s="5">
        <v>75.792000000000002</v>
      </c>
      <c r="S977">
        <v>3</v>
      </c>
      <c r="T977" s="7">
        <v>0.2</v>
      </c>
      <c r="U977" s="5">
        <v>25.579799999999999</v>
      </c>
      <c r="V977">
        <f t="shared" si="75"/>
        <v>10</v>
      </c>
      <c r="W977">
        <f t="shared" si="76"/>
        <v>4</v>
      </c>
      <c r="X977">
        <f t="shared" si="77"/>
        <v>2017</v>
      </c>
      <c r="Y977" t="str">
        <f t="shared" si="78"/>
        <v>Oct</v>
      </c>
      <c r="Z977" t="str">
        <f t="shared" si="79"/>
        <v>2017-10</v>
      </c>
    </row>
    <row r="978" spans="1:26"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s="5">
        <v>1.08</v>
      </c>
      <c r="S978">
        <v>2</v>
      </c>
      <c r="T978" s="7">
        <v>0.7</v>
      </c>
      <c r="U978" s="5">
        <v>-0.79200000000000004</v>
      </c>
      <c r="V978">
        <f t="shared" si="75"/>
        <v>7</v>
      </c>
      <c r="W978">
        <f t="shared" si="76"/>
        <v>3</v>
      </c>
      <c r="X978">
        <f t="shared" si="77"/>
        <v>2017</v>
      </c>
      <c r="Y978" t="str">
        <f t="shared" si="78"/>
        <v>Jul</v>
      </c>
      <c r="Z978" t="str">
        <f t="shared" si="79"/>
        <v>2017-07</v>
      </c>
    </row>
    <row r="979" spans="1:26"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s="5">
        <v>3059.982</v>
      </c>
      <c r="S979">
        <v>2</v>
      </c>
      <c r="T979" s="7">
        <v>0.1</v>
      </c>
      <c r="U979" s="5">
        <v>679.99599999999998</v>
      </c>
      <c r="V979">
        <f t="shared" si="75"/>
        <v>1</v>
      </c>
      <c r="W979">
        <f t="shared" si="76"/>
        <v>1</v>
      </c>
      <c r="X979">
        <f t="shared" si="77"/>
        <v>2017</v>
      </c>
      <c r="Y979" t="str">
        <f t="shared" si="78"/>
        <v>Jan</v>
      </c>
      <c r="Z979" t="str">
        <f t="shared" si="79"/>
        <v>2017-01</v>
      </c>
    </row>
    <row r="980" spans="1:26"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s="5">
        <v>3.282</v>
      </c>
      <c r="S980">
        <v>2</v>
      </c>
      <c r="T980" s="7">
        <v>0.7</v>
      </c>
      <c r="U980" s="5">
        <v>-2.6255999999999999</v>
      </c>
      <c r="V980">
        <f t="shared" si="75"/>
        <v>5</v>
      </c>
      <c r="W980">
        <f t="shared" si="76"/>
        <v>2</v>
      </c>
      <c r="X980">
        <f t="shared" si="77"/>
        <v>2016</v>
      </c>
      <c r="Y980" t="str">
        <f t="shared" si="78"/>
        <v>May</v>
      </c>
      <c r="Z980" t="str">
        <f t="shared" si="79"/>
        <v>2016-05</v>
      </c>
    </row>
    <row r="981" spans="1:26"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s="5">
        <v>34.020000000000003</v>
      </c>
      <c r="S981">
        <v>3</v>
      </c>
      <c r="T981" s="7">
        <v>0</v>
      </c>
      <c r="U981" s="5">
        <v>16.669799999999999</v>
      </c>
      <c r="V981">
        <f t="shared" si="75"/>
        <v>12</v>
      </c>
      <c r="W981">
        <f t="shared" si="76"/>
        <v>4</v>
      </c>
      <c r="X981">
        <f t="shared" si="77"/>
        <v>2015</v>
      </c>
      <c r="Y981" t="str">
        <f t="shared" si="78"/>
        <v>Dec</v>
      </c>
      <c r="Z981" t="str">
        <f t="shared" si="79"/>
        <v>2015-12</v>
      </c>
    </row>
    <row r="982" spans="1:26"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s="5">
        <v>599.29200000000003</v>
      </c>
      <c r="S982">
        <v>6</v>
      </c>
      <c r="T982" s="7">
        <v>0.1</v>
      </c>
      <c r="U982" s="5">
        <v>93.223200000000006</v>
      </c>
      <c r="V982">
        <f t="shared" si="75"/>
        <v>10</v>
      </c>
      <c r="W982">
        <f t="shared" si="76"/>
        <v>4</v>
      </c>
      <c r="X982">
        <f t="shared" si="77"/>
        <v>2016</v>
      </c>
      <c r="Y982" t="str">
        <f t="shared" si="78"/>
        <v>Oct</v>
      </c>
      <c r="Z982" t="str">
        <f t="shared" si="79"/>
        <v>2016-10</v>
      </c>
    </row>
    <row r="983" spans="1:26"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s="5">
        <v>3.3919999999999999</v>
      </c>
      <c r="S983">
        <v>1</v>
      </c>
      <c r="T983" s="7">
        <v>0.2</v>
      </c>
      <c r="U983" s="5">
        <v>0.80559999999999998</v>
      </c>
      <c r="V983">
        <f t="shared" si="75"/>
        <v>11</v>
      </c>
      <c r="W983">
        <f t="shared" si="76"/>
        <v>4</v>
      </c>
      <c r="X983">
        <f t="shared" si="77"/>
        <v>2014</v>
      </c>
      <c r="Y983" t="str">
        <f t="shared" si="78"/>
        <v>Nov</v>
      </c>
      <c r="Z983" t="str">
        <f t="shared" si="79"/>
        <v>2014-11</v>
      </c>
    </row>
    <row r="984" spans="1:26"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s="5">
        <v>559.98400000000004</v>
      </c>
      <c r="S984">
        <v>2</v>
      </c>
      <c r="T984" s="7">
        <v>0.2</v>
      </c>
      <c r="U984" s="5">
        <v>55.998399999999997</v>
      </c>
      <c r="V984">
        <f t="shared" si="75"/>
        <v>11</v>
      </c>
      <c r="W984">
        <f t="shared" si="76"/>
        <v>4</v>
      </c>
      <c r="X984">
        <f t="shared" si="77"/>
        <v>2014</v>
      </c>
      <c r="Y984" t="str">
        <f t="shared" si="78"/>
        <v>Nov</v>
      </c>
      <c r="Z984" t="str">
        <f t="shared" si="79"/>
        <v>2014-11</v>
      </c>
    </row>
    <row r="985" spans="1:26"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s="5">
        <v>603.91999999999996</v>
      </c>
      <c r="S985">
        <v>5</v>
      </c>
      <c r="T985" s="7">
        <v>0.2</v>
      </c>
      <c r="U985" s="5">
        <v>75.489999999999995</v>
      </c>
      <c r="V985">
        <f t="shared" si="75"/>
        <v>11</v>
      </c>
      <c r="W985">
        <f t="shared" si="76"/>
        <v>4</v>
      </c>
      <c r="X985">
        <f t="shared" si="77"/>
        <v>2014</v>
      </c>
      <c r="Y985" t="str">
        <f t="shared" si="78"/>
        <v>Nov</v>
      </c>
      <c r="Z985" t="str">
        <f t="shared" si="79"/>
        <v>2014-11</v>
      </c>
    </row>
    <row r="986" spans="1:26"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s="5">
        <v>7.968</v>
      </c>
      <c r="S986">
        <v>2</v>
      </c>
      <c r="T986" s="7">
        <v>0.2</v>
      </c>
      <c r="U986" s="5">
        <v>2.5895999999999999</v>
      </c>
      <c r="V986">
        <f t="shared" si="75"/>
        <v>9</v>
      </c>
      <c r="W986">
        <f t="shared" si="76"/>
        <v>3</v>
      </c>
      <c r="X986">
        <f t="shared" si="77"/>
        <v>2017</v>
      </c>
      <c r="Y986" t="str">
        <f t="shared" si="78"/>
        <v>Sep</v>
      </c>
      <c r="Z986" t="str">
        <f t="shared" si="79"/>
        <v>2017-09</v>
      </c>
    </row>
    <row r="987" spans="1:26"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s="5">
        <v>27.968</v>
      </c>
      <c r="S987">
        <v>4</v>
      </c>
      <c r="T987" s="7">
        <v>0.2</v>
      </c>
      <c r="U987" s="5">
        <v>9.4391999999999996</v>
      </c>
      <c r="V987">
        <f t="shared" si="75"/>
        <v>9</v>
      </c>
      <c r="W987">
        <f t="shared" si="76"/>
        <v>3</v>
      </c>
      <c r="X987">
        <f t="shared" si="77"/>
        <v>2017</v>
      </c>
      <c r="Y987" t="str">
        <f t="shared" si="78"/>
        <v>Sep</v>
      </c>
      <c r="Z987" t="str">
        <f t="shared" si="79"/>
        <v>2017-09</v>
      </c>
    </row>
    <row r="988" spans="1:26"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s="5">
        <v>336.51</v>
      </c>
      <c r="S988">
        <v>3</v>
      </c>
      <c r="T988" s="7">
        <v>0.4</v>
      </c>
      <c r="U988" s="5">
        <v>44.868000000000002</v>
      </c>
      <c r="V988">
        <f t="shared" si="75"/>
        <v>9</v>
      </c>
      <c r="W988">
        <f t="shared" si="76"/>
        <v>3</v>
      </c>
      <c r="X988">
        <f t="shared" si="77"/>
        <v>2017</v>
      </c>
      <c r="Y988" t="str">
        <f t="shared" si="78"/>
        <v>Sep</v>
      </c>
      <c r="Z988" t="str">
        <f t="shared" si="79"/>
        <v>2017-09</v>
      </c>
    </row>
    <row r="989" spans="1:26"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s="5">
        <v>1.1120000000000001</v>
      </c>
      <c r="S989">
        <v>2</v>
      </c>
      <c r="T989" s="7">
        <v>0.8</v>
      </c>
      <c r="U989" s="5">
        <v>-1.8904000000000001</v>
      </c>
      <c r="V989">
        <f t="shared" si="75"/>
        <v>3</v>
      </c>
      <c r="W989">
        <f t="shared" si="76"/>
        <v>1</v>
      </c>
      <c r="X989">
        <f t="shared" si="77"/>
        <v>2015</v>
      </c>
      <c r="Y989" t="str">
        <f t="shared" si="78"/>
        <v>Mar</v>
      </c>
      <c r="Z989" t="str">
        <f t="shared" si="79"/>
        <v>2015-03</v>
      </c>
    </row>
    <row r="990" spans="1:26"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s="5">
        <v>520.04999999999995</v>
      </c>
      <c r="S990">
        <v>5</v>
      </c>
      <c r="T990" s="7">
        <v>0</v>
      </c>
      <c r="U990" s="5">
        <v>72.807000000000002</v>
      </c>
      <c r="V990">
        <f t="shared" si="75"/>
        <v>5</v>
      </c>
      <c r="W990">
        <f t="shared" si="76"/>
        <v>2</v>
      </c>
      <c r="X990">
        <f t="shared" si="77"/>
        <v>2017</v>
      </c>
      <c r="Y990" t="str">
        <f t="shared" si="78"/>
        <v>May</v>
      </c>
      <c r="Z990" t="str">
        <f t="shared" si="79"/>
        <v>2017-05</v>
      </c>
    </row>
    <row r="991" spans="1:26"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s="5">
        <v>17.97</v>
      </c>
      <c r="S991">
        <v>3</v>
      </c>
      <c r="T991" s="7">
        <v>0</v>
      </c>
      <c r="U991" s="5">
        <v>5.2112999999999996</v>
      </c>
      <c r="V991">
        <f t="shared" si="75"/>
        <v>5</v>
      </c>
      <c r="W991">
        <f t="shared" si="76"/>
        <v>2</v>
      </c>
      <c r="X991">
        <f t="shared" si="77"/>
        <v>2017</v>
      </c>
      <c r="Y991" t="str">
        <f t="shared" si="78"/>
        <v>May</v>
      </c>
      <c r="Z991" t="str">
        <f t="shared" si="79"/>
        <v>2017-05</v>
      </c>
    </row>
    <row r="992" spans="1:26"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s="5">
        <v>1166.92</v>
      </c>
      <c r="S992">
        <v>5</v>
      </c>
      <c r="T992" s="7">
        <v>0.2</v>
      </c>
      <c r="U992" s="5">
        <v>131.27850000000001</v>
      </c>
      <c r="V992">
        <f t="shared" si="75"/>
        <v>3</v>
      </c>
      <c r="W992">
        <f t="shared" si="76"/>
        <v>1</v>
      </c>
      <c r="X992">
        <f t="shared" si="77"/>
        <v>2015</v>
      </c>
      <c r="Y992" t="str">
        <f t="shared" si="78"/>
        <v>Mar</v>
      </c>
      <c r="Z992" t="str">
        <f t="shared" si="79"/>
        <v>2015-03</v>
      </c>
    </row>
    <row r="993" spans="1:26"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s="5">
        <v>14.624000000000001</v>
      </c>
      <c r="S993">
        <v>2</v>
      </c>
      <c r="T993" s="7">
        <v>0.2</v>
      </c>
      <c r="U993" s="5">
        <v>5.484</v>
      </c>
      <c r="V993">
        <f t="shared" si="75"/>
        <v>9</v>
      </c>
      <c r="W993">
        <f t="shared" si="76"/>
        <v>3</v>
      </c>
      <c r="X993">
        <f t="shared" si="77"/>
        <v>2016</v>
      </c>
      <c r="Y993" t="str">
        <f t="shared" si="78"/>
        <v>Sep</v>
      </c>
      <c r="Z993" t="str">
        <f t="shared" si="79"/>
        <v>2016-09</v>
      </c>
    </row>
    <row r="994" spans="1:26"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s="5">
        <v>10.23</v>
      </c>
      <c r="S994">
        <v>3</v>
      </c>
      <c r="T994" s="7">
        <v>0</v>
      </c>
      <c r="U994" s="5">
        <v>4.9104000000000001</v>
      </c>
      <c r="V994">
        <f t="shared" si="75"/>
        <v>8</v>
      </c>
      <c r="W994">
        <f t="shared" si="76"/>
        <v>3</v>
      </c>
      <c r="X994">
        <f t="shared" si="77"/>
        <v>2016</v>
      </c>
      <c r="Y994" t="str">
        <f t="shared" si="78"/>
        <v>Aug</v>
      </c>
      <c r="Z994" t="str">
        <f t="shared" si="79"/>
        <v>2016-08</v>
      </c>
    </row>
    <row r="995" spans="1:26"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s="5">
        <v>154.9</v>
      </c>
      <c r="S995">
        <v>5</v>
      </c>
      <c r="T995" s="7">
        <v>0</v>
      </c>
      <c r="U995" s="5">
        <v>69.704999999999998</v>
      </c>
      <c r="V995">
        <f t="shared" si="75"/>
        <v>8</v>
      </c>
      <c r="W995">
        <f t="shared" si="76"/>
        <v>3</v>
      </c>
      <c r="X995">
        <f t="shared" si="77"/>
        <v>2016</v>
      </c>
      <c r="Y995" t="str">
        <f t="shared" si="78"/>
        <v>Aug</v>
      </c>
      <c r="Z995" t="str">
        <f t="shared" si="79"/>
        <v>2016-08</v>
      </c>
    </row>
    <row r="996" spans="1:26"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s="5">
        <v>2715.93</v>
      </c>
      <c r="S996">
        <v>7</v>
      </c>
      <c r="T996" s="7">
        <v>0</v>
      </c>
      <c r="U996" s="5">
        <v>1276.4871000000001</v>
      </c>
      <c r="V996">
        <f t="shared" si="75"/>
        <v>5</v>
      </c>
      <c r="W996">
        <f t="shared" si="76"/>
        <v>2</v>
      </c>
      <c r="X996">
        <f t="shared" si="77"/>
        <v>2014</v>
      </c>
      <c r="Y996" t="str">
        <f t="shared" si="78"/>
        <v>May</v>
      </c>
      <c r="Z996" t="str">
        <f t="shared" si="79"/>
        <v>2014-05</v>
      </c>
    </row>
    <row r="997" spans="1:26"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s="5">
        <v>617.97</v>
      </c>
      <c r="S997">
        <v>3</v>
      </c>
      <c r="T997" s="7">
        <v>0</v>
      </c>
      <c r="U997" s="5">
        <v>173.0316</v>
      </c>
      <c r="V997">
        <f t="shared" si="75"/>
        <v>5</v>
      </c>
      <c r="W997">
        <f t="shared" si="76"/>
        <v>2</v>
      </c>
      <c r="X997">
        <f t="shared" si="77"/>
        <v>2014</v>
      </c>
      <c r="Y997" t="str">
        <f t="shared" si="78"/>
        <v>May</v>
      </c>
      <c r="Z997" t="str">
        <f t="shared" si="79"/>
        <v>2014-05</v>
      </c>
    </row>
    <row r="998" spans="1:26"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s="5">
        <v>10.67</v>
      </c>
      <c r="S998">
        <v>1</v>
      </c>
      <c r="T998" s="7">
        <v>0</v>
      </c>
      <c r="U998" s="5">
        <v>4.9081999999999999</v>
      </c>
      <c r="V998">
        <f t="shared" si="75"/>
        <v>10</v>
      </c>
      <c r="W998">
        <f t="shared" si="76"/>
        <v>4</v>
      </c>
      <c r="X998">
        <f t="shared" si="77"/>
        <v>2015</v>
      </c>
      <c r="Y998" t="str">
        <f t="shared" si="78"/>
        <v>Oct</v>
      </c>
      <c r="Z998" t="str">
        <f t="shared" si="79"/>
        <v>2015-10</v>
      </c>
    </row>
    <row r="999" spans="1:26"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s="5">
        <v>36.630000000000003</v>
      </c>
      <c r="S999">
        <v>3</v>
      </c>
      <c r="T999" s="7">
        <v>0</v>
      </c>
      <c r="U999" s="5">
        <v>9.8901000000000003</v>
      </c>
      <c r="V999">
        <f t="shared" si="75"/>
        <v>10</v>
      </c>
      <c r="W999">
        <f t="shared" si="76"/>
        <v>4</v>
      </c>
      <c r="X999">
        <f t="shared" si="77"/>
        <v>2015</v>
      </c>
      <c r="Y999" t="str">
        <f t="shared" si="78"/>
        <v>Oct</v>
      </c>
      <c r="Z999" t="str">
        <f t="shared" si="79"/>
        <v>2015-10</v>
      </c>
    </row>
    <row r="1000" spans="1:26"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s="5">
        <v>24.1</v>
      </c>
      <c r="S1000">
        <v>5</v>
      </c>
      <c r="T1000" s="7">
        <v>0</v>
      </c>
      <c r="U1000" s="5">
        <v>9.1579999999999995</v>
      </c>
      <c r="V1000">
        <f t="shared" si="75"/>
        <v>10</v>
      </c>
      <c r="W1000">
        <f t="shared" si="76"/>
        <v>4</v>
      </c>
      <c r="X1000">
        <f t="shared" si="77"/>
        <v>2015</v>
      </c>
      <c r="Y1000" t="str">
        <f t="shared" si="78"/>
        <v>Oct</v>
      </c>
      <c r="Z1000" t="str">
        <f t="shared" si="79"/>
        <v>2015-10</v>
      </c>
    </row>
    <row r="1001" spans="1:26"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s="5">
        <v>33.11</v>
      </c>
      <c r="S1001">
        <v>7</v>
      </c>
      <c r="T1001" s="7">
        <v>0</v>
      </c>
      <c r="U1001" s="5">
        <v>12.9129</v>
      </c>
      <c r="V1001">
        <f t="shared" si="75"/>
        <v>10</v>
      </c>
      <c r="W1001">
        <f t="shared" si="76"/>
        <v>4</v>
      </c>
      <c r="X1001">
        <f t="shared" si="77"/>
        <v>2015</v>
      </c>
      <c r="Y1001" t="str">
        <f t="shared" si="78"/>
        <v>Oct</v>
      </c>
      <c r="Z1001" t="str">
        <f t="shared" si="79"/>
        <v>2015-10</v>
      </c>
    </row>
    <row r="1002" spans="1:26"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s="5">
        <v>44.02</v>
      </c>
      <c r="S1002">
        <v>2</v>
      </c>
      <c r="T1002" s="7">
        <v>0</v>
      </c>
      <c r="U1002" s="5">
        <v>11.4452</v>
      </c>
      <c r="V1002">
        <f t="shared" si="75"/>
        <v>11</v>
      </c>
      <c r="W1002">
        <f t="shared" si="76"/>
        <v>4</v>
      </c>
      <c r="X1002">
        <f t="shared" si="77"/>
        <v>2016</v>
      </c>
      <c r="Y1002" t="str">
        <f t="shared" si="78"/>
        <v>Nov</v>
      </c>
      <c r="Z1002" t="str">
        <f t="shared" si="79"/>
        <v>2016-11</v>
      </c>
    </row>
    <row r="1003" spans="1:26"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5">
        <v>2309.65</v>
      </c>
      <c r="S1003">
        <v>7</v>
      </c>
      <c r="T1003" s="7">
        <v>0</v>
      </c>
      <c r="U1003" s="5">
        <v>762.18449999999996</v>
      </c>
      <c r="V1003">
        <f t="shared" si="75"/>
        <v>7</v>
      </c>
      <c r="W1003">
        <f t="shared" si="76"/>
        <v>3</v>
      </c>
      <c r="X1003">
        <f t="shared" si="77"/>
        <v>2015</v>
      </c>
      <c r="Y1003" t="str">
        <f t="shared" si="78"/>
        <v>Jul</v>
      </c>
      <c r="Z1003" t="str">
        <f t="shared" si="79"/>
        <v>2015-07</v>
      </c>
    </row>
    <row r="1004" spans="1:26"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5">
        <v>1090.7819999999999</v>
      </c>
      <c r="S1004">
        <v>7</v>
      </c>
      <c r="T1004" s="7">
        <v>0.4</v>
      </c>
      <c r="U1004" s="5">
        <v>-290.87520000000001</v>
      </c>
      <c r="V1004">
        <f t="shared" si="75"/>
        <v>7</v>
      </c>
      <c r="W1004">
        <f t="shared" si="76"/>
        <v>3</v>
      </c>
      <c r="X1004">
        <f t="shared" si="77"/>
        <v>2015</v>
      </c>
      <c r="Y1004" t="str">
        <f t="shared" si="78"/>
        <v>Jul</v>
      </c>
      <c r="Z1004" t="str">
        <f t="shared" si="79"/>
        <v>2015-07</v>
      </c>
    </row>
    <row r="1005" spans="1:26"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5">
        <v>19.440000000000001</v>
      </c>
      <c r="S1005">
        <v>3</v>
      </c>
      <c r="T1005" s="7">
        <v>0</v>
      </c>
      <c r="U1005" s="5">
        <v>9.3312000000000008</v>
      </c>
      <c r="V1005">
        <f t="shared" si="75"/>
        <v>7</v>
      </c>
      <c r="W1005">
        <f t="shared" si="76"/>
        <v>3</v>
      </c>
      <c r="X1005">
        <f t="shared" si="77"/>
        <v>2015</v>
      </c>
      <c r="Y1005" t="str">
        <f t="shared" si="78"/>
        <v>Jul</v>
      </c>
      <c r="Z1005" t="str">
        <f t="shared" si="79"/>
        <v>2015-07</v>
      </c>
    </row>
    <row r="1006" spans="1:26"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s="5">
        <v>484.65</v>
      </c>
      <c r="S1006">
        <v>3</v>
      </c>
      <c r="T1006" s="7">
        <v>0</v>
      </c>
      <c r="U1006" s="5">
        <v>92.083500000000001</v>
      </c>
      <c r="V1006">
        <f t="shared" si="75"/>
        <v>8</v>
      </c>
      <c r="W1006">
        <f t="shared" si="76"/>
        <v>3</v>
      </c>
      <c r="X1006">
        <f t="shared" si="77"/>
        <v>2015</v>
      </c>
      <c r="Y1006" t="str">
        <f t="shared" si="78"/>
        <v>Aug</v>
      </c>
      <c r="Z1006" t="str">
        <f t="shared" si="79"/>
        <v>2015-08</v>
      </c>
    </row>
    <row r="1007" spans="1:26"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s="5">
        <v>115.29600000000001</v>
      </c>
      <c r="S1007">
        <v>3</v>
      </c>
      <c r="T1007" s="7">
        <v>0.2</v>
      </c>
      <c r="U1007" s="5">
        <v>40.3536</v>
      </c>
      <c r="V1007">
        <f t="shared" si="75"/>
        <v>11</v>
      </c>
      <c r="W1007">
        <f t="shared" si="76"/>
        <v>4</v>
      </c>
      <c r="X1007">
        <f t="shared" si="77"/>
        <v>2015</v>
      </c>
      <c r="Y1007" t="str">
        <f t="shared" si="78"/>
        <v>Nov</v>
      </c>
      <c r="Z1007" t="str">
        <f t="shared" si="79"/>
        <v>2015-11</v>
      </c>
    </row>
    <row r="1008" spans="1:26"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s="5">
        <v>7.08</v>
      </c>
      <c r="S1008">
        <v>3</v>
      </c>
      <c r="T1008" s="7">
        <v>0.2</v>
      </c>
      <c r="U1008" s="5">
        <v>2.4780000000000002</v>
      </c>
      <c r="V1008">
        <f t="shared" si="75"/>
        <v>11</v>
      </c>
      <c r="W1008">
        <f t="shared" si="76"/>
        <v>4</v>
      </c>
      <c r="X1008">
        <f t="shared" si="77"/>
        <v>2015</v>
      </c>
      <c r="Y1008" t="str">
        <f t="shared" si="78"/>
        <v>Nov</v>
      </c>
      <c r="Z1008" t="str">
        <f t="shared" si="79"/>
        <v>2015-11</v>
      </c>
    </row>
    <row r="1009" spans="1:26"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s="5">
        <v>4.4009999999999998</v>
      </c>
      <c r="S1009">
        <v>3</v>
      </c>
      <c r="T1009" s="7">
        <v>0.7</v>
      </c>
      <c r="U1009" s="5">
        <v>-3.5207999999999999</v>
      </c>
      <c r="V1009">
        <f t="shared" si="75"/>
        <v>11</v>
      </c>
      <c r="W1009">
        <f t="shared" si="76"/>
        <v>4</v>
      </c>
      <c r="X1009">
        <f t="shared" si="77"/>
        <v>2015</v>
      </c>
      <c r="Y1009" t="str">
        <f t="shared" si="78"/>
        <v>Nov</v>
      </c>
      <c r="Z1009" t="str">
        <f t="shared" si="79"/>
        <v>2015-11</v>
      </c>
    </row>
    <row r="1010" spans="1:26"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5">
        <v>44.75</v>
      </c>
      <c r="S1010">
        <v>5</v>
      </c>
      <c r="T1010" s="7">
        <v>0</v>
      </c>
      <c r="U1010" s="5">
        <v>20.585000000000001</v>
      </c>
      <c r="V1010">
        <f t="shared" si="75"/>
        <v>12</v>
      </c>
      <c r="W1010">
        <f t="shared" si="76"/>
        <v>4</v>
      </c>
      <c r="X1010">
        <f t="shared" si="77"/>
        <v>2017</v>
      </c>
      <c r="Y1010" t="str">
        <f t="shared" si="78"/>
        <v>Dec</v>
      </c>
      <c r="Z1010" t="str">
        <f t="shared" si="79"/>
        <v>2017-12</v>
      </c>
    </row>
    <row r="1011" spans="1:26"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s="5">
        <v>95.983999999999995</v>
      </c>
      <c r="S1011">
        <v>2</v>
      </c>
      <c r="T1011" s="7">
        <v>0.2</v>
      </c>
      <c r="U1011" s="5">
        <v>5.9989999999999997</v>
      </c>
      <c r="V1011">
        <f t="shared" si="75"/>
        <v>8</v>
      </c>
      <c r="W1011">
        <f t="shared" si="76"/>
        <v>3</v>
      </c>
      <c r="X1011">
        <f t="shared" si="77"/>
        <v>2017</v>
      </c>
      <c r="Y1011" t="str">
        <f t="shared" si="78"/>
        <v>Aug</v>
      </c>
      <c r="Z1011" t="str">
        <f t="shared" si="79"/>
        <v>2017-08</v>
      </c>
    </row>
    <row r="1012" spans="1:26"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s="5">
        <v>151.72</v>
      </c>
      <c r="S1012">
        <v>4</v>
      </c>
      <c r="T1012" s="7">
        <v>0</v>
      </c>
      <c r="U1012" s="5">
        <v>27.3096</v>
      </c>
      <c r="V1012">
        <f t="shared" si="75"/>
        <v>11</v>
      </c>
      <c r="W1012">
        <f t="shared" si="76"/>
        <v>4</v>
      </c>
      <c r="X1012">
        <f t="shared" si="77"/>
        <v>2014</v>
      </c>
      <c r="Y1012" t="str">
        <f t="shared" si="78"/>
        <v>Nov</v>
      </c>
      <c r="Z1012" t="str">
        <f t="shared" si="79"/>
        <v>2014-11</v>
      </c>
    </row>
    <row r="1013" spans="1:26"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s="5">
        <v>155.25</v>
      </c>
      <c r="S1013">
        <v>3</v>
      </c>
      <c r="T1013" s="7">
        <v>0</v>
      </c>
      <c r="U1013" s="5">
        <v>46.575000000000003</v>
      </c>
      <c r="V1013">
        <f t="shared" si="75"/>
        <v>6</v>
      </c>
      <c r="W1013">
        <f t="shared" si="76"/>
        <v>2</v>
      </c>
      <c r="X1013">
        <f t="shared" si="77"/>
        <v>2017</v>
      </c>
      <c r="Y1013" t="str">
        <f t="shared" si="78"/>
        <v>Jun</v>
      </c>
      <c r="Z1013" t="str">
        <f t="shared" si="79"/>
        <v>2017-06</v>
      </c>
    </row>
    <row r="1014" spans="1:26"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s="5">
        <v>14.03</v>
      </c>
      <c r="S1014">
        <v>1</v>
      </c>
      <c r="T1014" s="7">
        <v>0</v>
      </c>
      <c r="U1014" s="5">
        <v>4.0686999999999998</v>
      </c>
      <c r="V1014">
        <f t="shared" si="75"/>
        <v>6</v>
      </c>
      <c r="W1014">
        <f t="shared" si="76"/>
        <v>2</v>
      </c>
      <c r="X1014">
        <f t="shared" si="77"/>
        <v>2017</v>
      </c>
      <c r="Y1014" t="str">
        <f t="shared" si="78"/>
        <v>Jun</v>
      </c>
      <c r="Z1014" t="str">
        <f t="shared" si="79"/>
        <v>2017-06</v>
      </c>
    </row>
    <row r="1015" spans="1:26"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s="5">
        <v>1618.37</v>
      </c>
      <c r="S1015">
        <v>13</v>
      </c>
      <c r="T1015" s="7">
        <v>0</v>
      </c>
      <c r="U1015" s="5">
        <v>356.04140000000001</v>
      </c>
      <c r="V1015">
        <f t="shared" si="75"/>
        <v>12</v>
      </c>
      <c r="W1015">
        <f t="shared" si="76"/>
        <v>4</v>
      </c>
      <c r="X1015">
        <f t="shared" si="77"/>
        <v>2015</v>
      </c>
      <c r="Y1015" t="str">
        <f t="shared" si="78"/>
        <v>Dec</v>
      </c>
      <c r="Z1015" t="str">
        <f t="shared" si="79"/>
        <v>2015-12</v>
      </c>
    </row>
    <row r="1016" spans="1:26"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s="5">
        <v>99.6</v>
      </c>
      <c r="S1016">
        <v>1</v>
      </c>
      <c r="T1016" s="7">
        <v>0</v>
      </c>
      <c r="U1016" s="5">
        <v>36.851999999999997</v>
      </c>
      <c r="V1016">
        <f t="shared" si="75"/>
        <v>12</v>
      </c>
      <c r="W1016">
        <f t="shared" si="76"/>
        <v>4</v>
      </c>
      <c r="X1016">
        <f t="shared" si="77"/>
        <v>2015</v>
      </c>
      <c r="Y1016" t="str">
        <f t="shared" si="78"/>
        <v>Dec</v>
      </c>
      <c r="Z1016" t="str">
        <f t="shared" si="79"/>
        <v>2015-12</v>
      </c>
    </row>
    <row r="1017" spans="1:26"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s="5">
        <v>32.4</v>
      </c>
      <c r="S1017">
        <v>5</v>
      </c>
      <c r="T1017" s="7">
        <v>0</v>
      </c>
      <c r="U1017" s="5">
        <v>15.552</v>
      </c>
      <c r="V1017">
        <f t="shared" si="75"/>
        <v>9</v>
      </c>
      <c r="W1017">
        <f t="shared" si="76"/>
        <v>3</v>
      </c>
      <c r="X1017">
        <f t="shared" si="77"/>
        <v>2015</v>
      </c>
      <c r="Y1017" t="str">
        <f t="shared" si="78"/>
        <v>Sep</v>
      </c>
      <c r="Z1017" t="str">
        <f t="shared" si="79"/>
        <v>2015-09</v>
      </c>
    </row>
    <row r="1018" spans="1:26"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s="5">
        <v>13.96</v>
      </c>
      <c r="S1018">
        <v>2</v>
      </c>
      <c r="T1018" s="7">
        <v>0</v>
      </c>
      <c r="U1018" s="5">
        <v>6.7008000000000001</v>
      </c>
      <c r="V1018">
        <f t="shared" si="75"/>
        <v>7</v>
      </c>
      <c r="W1018">
        <f t="shared" si="76"/>
        <v>3</v>
      </c>
      <c r="X1018">
        <f t="shared" si="77"/>
        <v>2015</v>
      </c>
      <c r="Y1018" t="str">
        <f t="shared" si="78"/>
        <v>Jul</v>
      </c>
      <c r="Z1018" t="str">
        <f t="shared" si="79"/>
        <v>2015-07</v>
      </c>
    </row>
    <row r="1019" spans="1:26"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s="5">
        <v>155.82</v>
      </c>
      <c r="S1019">
        <v>3</v>
      </c>
      <c r="T1019" s="7">
        <v>0</v>
      </c>
      <c r="U1019" s="5">
        <v>63.886200000000002</v>
      </c>
      <c r="V1019">
        <f t="shared" si="75"/>
        <v>7</v>
      </c>
      <c r="W1019">
        <f t="shared" si="76"/>
        <v>3</v>
      </c>
      <c r="X1019">
        <f t="shared" si="77"/>
        <v>2015</v>
      </c>
      <c r="Y1019" t="str">
        <f t="shared" si="78"/>
        <v>Jul</v>
      </c>
      <c r="Z1019" t="str">
        <f t="shared" si="79"/>
        <v>2015-07</v>
      </c>
    </row>
    <row r="1020" spans="1:26"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s="5">
        <v>124.95</v>
      </c>
      <c r="S1020">
        <v>5</v>
      </c>
      <c r="T1020" s="7">
        <v>0</v>
      </c>
      <c r="U1020" s="5">
        <v>2.4990000000000001</v>
      </c>
      <c r="V1020">
        <f t="shared" si="75"/>
        <v>7</v>
      </c>
      <c r="W1020">
        <f t="shared" si="76"/>
        <v>3</v>
      </c>
      <c r="X1020">
        <f t="shared" si="77"/>
        <v>2015</v>
      </c>
      <c r="Y1020" t="str">
        <f t="shared" si="78"/>
        <v>Jul</v>
      </c>
      <c r="Z1020" t="str">
        <f t="shared" si="79"/>
        <v>2015-07</v>
      </c>
    </row>
    <row r="1021" spans="1:26"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s="5">
        <v>601.65</v>
      </c>
      <c r="S1021">
        <v>5</v>
      </c>
      <c r="T1021" s="7">
        <v>0</v>
      </c>
      <c r="U1021" s="5">
        <v>156.429</v>
      </c>
      <c r="V1021">
        <f t="shared" si="75"/>
        <v>7</v>
      </c>
      <c r="W1021">
        <f t="shared" si="76"/>
        <v>3</v>
      </c>
      <c r="X1021">
        <f t="shared" si="77"/>
        <v>2015</v>
      </c>
      <c r="Y1021" t="str">
        <f t="shared" si="78"/>
        <v>Jul</v>
      </c>
      <c r="Z1021" t="str">
        <f t="shared" si="79"/>
        <v>2015-07</v>
      </c>
    </row>
    <row r="1022" spans="1:26"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s="5">
        <v>22.74</v>
      </c>
      <c r="S1022">
        <v>3</v>
      </c>
      <c r="T1022" s="7">
        <v>0</v>
      </c>
      <c r="U1022" s="5">
        <v>8.8686000000000007</v>
      </c>
      <c r="V1022">
        <f t="shared" si="75"/>
        <v>4</v>
      </c>
      <c r="W1022">
        <f t="shared" si="76"/>
        <v>2</v>
      </c>
      <c r="X1022">
        <f t="shared" si="77"/>
        <v>2015</v>
      </c>
      <c r="Y1022" t="str">
        <f t="shared" si="78"/>
        <v>Apr</v>
      </c>
      <c r="Z1022" t="str">
        <f t="shared" si="79"/>
        <v>2015-04</v>
      </c>
    </row>
    <row r="1023" spans="1:26"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s="5">
        <v>1267.53</v>
      </c>
      <c r="S1023">
        <v>3</v>
      </c>
      <c r="T1023" s="7">
        <v>0</v>
      </c>
      <c r="U1023" s="5">
        <v>316.88249999999999</v>
      </c>
      <c r="V1023">
        <f t="shared" si="75"/>
        <v>4</v>
      </c>
      <c r="W1023">
        <f t="shared" si="76"/>
        <v>2</v>
      </c>
      <c r="X1023">
        <f t="shared" si="77"/>
        <v>2015</v>
      </c>
      <c r="Y1023" t="str">
        <f t="shared" si="78"/>
        <v>Apr</v>
      </c>
      <c r="Z1023" t="str">
        <f t="shared" si="79"/>
        <v>2015-04</v>
      </c>
    </row>
    <row r="1024" spans="1:26"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s="5">
        <v>1379.92</v>
      </c>
      <c r="S1024">
        <v>8</v>
      </c>
      <c r="T1024" s="7">
        <v>0</v>
      </c>
      <c r="U1024" s="5">
        <v>648.56240000000003</v>
      </c>
      <c r="V1024">
        <f t="shared" si="75"/>
        <v>4</v>
      </c>
      <c r="W1024">
        <f t="shared" si="76"/>
        <v>2</v>
      </c>
      <c r="X1024">
        <f t="shared" si="77"/>
        <v>2015</v>
      </c>
      <c r="Y1024" t="str">
        <f t="shared" si="78"/>
        <v>Apr</v>
      </c>
      <c r="Z1024" t="str">
        <f t="shared" si="79"/>
        <v>2015-04</v>
      </c>
    </row>
    <row r="1025" spans="1:26"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5">
        <v>6.2080000000000002</v>
      </c>
      <c r="S1025">
        <v>2</v>
      </c>
      <c r="T1025" s="7">
        <v>0.2</v>
      </c>
      <c r="U1025" s="5">
        <v>2.1728000000000001</v>
      </c>
      <c r="V1025">
        <f t="shared" si="75"/>
        <v>6</v>
      </c>
      <c r="W1025">
        <f t="shared" si="76"/>
        <v>2</v>
      </c>
      <c r="X1025">
        <f t="shared" si="77"/>
        <v>2015</v>
      </c>
      <c r="Y1025" t="str">
        <f t="shared" si="78"/>
        <v>Jun</v>
      </c>
      <c r="Z1025" t="str">
        <f t="shared" si="79"/>
        <v>2015-06</v>
      </c>
    </row>
    <row r="1026" spans="1:26"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s="5">
        <v>11.808</v>
      </c>
      <c r="S1026">
        <v>2</v>
      </c>
      <c r="T1026" s="7">
        <v>0.2</v>
      </c>
      <c r="U1026" s="5">
        <v>4.2804000000000002</v>
      </c>
      <c r="V1026">
        <f t="shared" si="75"/>
        <v>12</v>
      </c>
      <c r="W1026">
        <f t="shared" si="76"/>
        <v>4</v>
      </c>
      <c r="X1026">
        <f t="shared" si="77"/>
        <v>2017</v>
      </c>
      <c r="Y1026" t="str">
        <f t="shared" si="78"/>
        <v>Dec</v>
      </c>
      <c r="Z1026" t="str">
        <f t="shared" si="79"/>
        <v>2017-12</v>
      </c>
    </row>
    <row r="1027" spans="1:26"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5">
        <v>15.552</v>
      </c>
      <c r="S1027">
        <v>3</v>
      </c>
      <c r="T1027" s="7">
        <v>0.2</v>
      </c>
      <c r="U1027" s="5">
        <v>5.4432</v>
      </c>
      <c r="V1027">
        <f t="shared" ref="V1027:V1090" si="80">MONTH(C1027)</f>
        <v>1</v>
      </c>
      <c r="W1027">
        <f t="shared" ref="W1027:W1090" si="81">ROUNDUP(MONTH(C1027)/3,0)</f>
        <v>1</v>
      </c>
      <c r="X1027">
        <f t="shared" ref="X1027:X1090" si="82">YEAR(C1027)</f>
        <v>2016</v>
      </c>
      <c r="Y1027" t="str">
        <f t="shared" ref="Y1027:Y1090" si="83">TEXT(C1027,"MMM")</f>
        <v>Jan</v>
      </c>
      <c r="Z1027" t="str">
        <f t="shared" ref="Z1027:Z1090" si="84">TEXT(C1027,"YYYY-MM")</f>
        <v>2016-01</v>
      </c>
    </row>
    <row r="1028" spans="1:26"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5">
        <v>63.311999999999998</v>
      </c>
      <c r="S1028">
        <v>3</v>
      </c>
      <c r="T1028" s="7">
        <v>0.2</v>
      </c>
      <c r="U1028" s="5">
        <v>20.5764</v>
      </c>
      <c r="V1028">
        <f t="shared" si="80"/>
        <v>1</v>
      </c>
      <c r="W1028">
        <f t="shared" si="81"/>
        <v>1</v>
      </c>
      <c r="X1028">
        <f t="shared" si="82"/>
        <v>2016</v>
      </c>
      <c r="Y1028" t="str">
        <f t="shared" si="83"/>
        <v>Jan</v>
      </c>
      <c r="Z1028" t="str">
        <f t="shared" si="84"/>
        <v>2016-01</v>
      </c>
    </row>
    <row r="1029" spans="1:26"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5">
        <v>15.587999999999999</v>
      </c>
      <c r="S1029">
        <v>2</v>
      </c>
      <c r="T1029" s="7">
        <v>0.4</v>
      </c>
      <c r="U1029" s="5">
        <v>-9.8724000000000007</v>
      </c>
      <c r="V1029">
        <f t="shared" si="80"/>
        <v>1</v>
      </c>
      <c r="W1029">
        <f t="shared" si="81"/>
        <v>1</v>
      </c>
      <c r="X1029">
        <f t="shared" si="82"/>
        <v>2016</v>
      </c>
      <c r="Y1029" t="str">
        <f t="shared" si="83"/>
        <v>Jan</v>
      </c>
      <c r="Z1029" t="str">
        <f t="shared" si="84"/>
        <v>2016-01</v>
      </c>
    </row>
    <row r="1030" spans="1:26"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s="5">
        <v>177.2</v>
      </c>
      <c r="S1030">
        <v>5</v>
      </c>
      <c r="T1030" s="7">
        <v>0</v>
      </c>
      <c r="U1030" s="5">
        <v>83.284000000000006</v>
      </c>
      <c r="V1030">
        <f t="shared" si="80"/>
        <v>7</v>
      </c>
      <c r="W1030">
        <f t="shared" si="81"/>
        <v>3</v>
      </c>
      <c r="X1030">
        <f t="shared" si="82"/>
        <v>2014</v>
      </c>
      <c r="Y1030" t="str">
        <f t="shared" si="83"/>
        <v>Jul</v>
      </c>
      <c r="Z1030" t="str">
        <f t="shared" si="84"/>
        <v>2014-07</v>
      </c>
    </row>
    <row r="1031" spans="1:26"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s="5">
        <v>197.97</v>
      </c>
      <c r="S1031">
        <v>3</v>
      </c>
      <c r="T1031" s="7">
        <v>0</v>
      </c>
      <c r="U1031" s="5">
        <v>57.411299999999997</v>
      </c>
      <c r="V1031">
        <f t="shared" si="80"/>
        <v>7</v>
      </c>
      <c r="W1031">
        <f t="shared" si="81"/>
        <v>3</v>
      </c>
      <c r="X1031">
        <f t="shared" si="82"/>
        <v>2014</v>
      </c>
      <c r="Y1031" t="str">
        <f t="shared" si="83"/>
        <v>Jul</v>
      </c>
      <c r="Z1031" t="str">
        <f t="shared" si="84"/>
        <v>2014-07</v>
      </c>
    </row>
    <row r="1032" spans="1:26"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s="5">
        <v>854.94</v>
      </c>
      <c r="S1032">
        <v>3</v>
      </c>
      <c r="T1032" s="7">
        <v>0</v>
      </c>
      <c r="U1032" s="5">
        <v>213.73500000000001</v>
      </c>
      <c r="V1032">
        <f t="shared" si="80"/>
        <v>7</v>
      </c>
      <c r="W1032">
        <f t="shared" si="81"/>
        <v>3</v>
      </c>
      <c r="X1032">
        <f t="shared" si="82"/>
        <v>2014</v>
      </c>
      <c r="Y1032" t="str">
        <f t="shared" si="83"/>
        <v>Jul</v>
      </c>
      <c r="Z1032" t="str">
        <f t="shared" si="84"/>
        <v>2014-07</v>
      </c>
    </row>
    <row r="1033" spans="1:26"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s="5">
        <v>124.11</v>
      </c>
      <c r="S1033">
        <v>9</v>
      </c>
      <c r="T1033" s="7">
        <v>0</v>
      </c>
      <c r="U1033" s="5">
        <v>52.126199999999997</v>
      </c>
      <c r="V1033">
        <f t="shared" si="80"/>
        <v>7</v>
      </c>
      <c r="W1033">
        <f t="shared" si="81"/>
        <v>3</v>
      </c>
      <c r="X1033">
        <f t="shared" si="82"/>
        <v>2014</v>
      </c>
      <c r="Y1033" t="str">
        <f t="shared" si="83"/>
        <v>Jul</v>
      </c>
      <c r="Z1033" t="str">
        <f t="shared" si="84"/>
        <v>2014-07</v>
      </c>
    </row>
    <row r="1034" spans="1:26"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s="5">
        <v>14.4</v>
      </c>
      <c r="S1034">
        <v>5</v>
      </c>
      <c r="T1034" s="7">
        <v>0</v>
      </c>
      <c r="U1034" s="5">
        <v>7.056</v>
      </c>
      <c r="V1034">
        <f t="shared" si="80"/>
        <v>7</v>
      </c>
      <c r="W1034">
        <f t="shared" si="81"/>
        <v>3</v>
      </c>
      <c r="X1034">
        <f t="shared" si="82"/>
        <v>2014</v>
      </c>
      <c r="Y1034" t="str">
        <f t="shared" si="83"/>
        <v>Jul</v>
      </c>
      <c r="Z1034" t="str">
        <f t="shared" si="84"/>
        <v>2014-07</v>
      </c>
    </row>
    <row r="1035" spans="1:26"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5">
        <v>15.696</v>
      </c>
      <c r="S1035">
        <v>3</v>
      </c>
      <c r="T1035" s="7">
        <v>0.2</v>
      </c>
      <c r="U1035" s="5">
        <v>5.1012000000000004</v>
      </c>
      <c r="V1035">
        <f t="shared" si="80"/>
        <v>11</v>
      </c>
      <c r="W1035">
        <f t="shared" si="81"/>
        <v>4</v>
      </c>
      <c r="X1035">
        <f t="shared" si="82"/>
        <v>2016</v>
      </c>
      <c r="Y1035" t="str">
        <f t="shared" si="83"/>
        <v>Nov</v>
      </c>
      <c r="Z1035" t="str">
        <f t="shared" si="84"/>
        <v>2016-11</v>
      </c>
    </row>
    <row r="1036" spans="1:26"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s="5">
        <v>2.6280000000000001</v>
      </c>
      <c r="S1036">
        <v>2</v>
      </c>
      <c r="T1036" s="7">
        <v>0.7</v>
      </c>
      <c r="U1036" s="5">
        <v>-1.9272</v>
      </c>
      <c r="V1036">
        <f t="shared" si="80"/>
        <v>11</v>
      </c>
      <c r="W1036">
        <f t="shared" si="81"/>
        <v>4</v>
      </c>
      <c r="X1036">
        <f t="shared" si="82"/>
        <v>2016</v>
      </c>
      <c r="Y1036" t="str">
        <f t="shared" si="83"/>
        <v>Nov</v>
      </c>
      <c r="Z1036" t="str">
        <f t="shared" si="84"/>
        <v>2016-11</v>
      </c>
    </row>
    <row r="1037" spans="1:26"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s="5">
        <v>14.427</v>
      </c>
      <c r="S1037">
        <v>3</v>
      </c>
      <c r="T1037" s="7">
        <v>0.7</v>
      </c>
      <c r="U1037" s="5">
        <v>-10.579800000000001</v>
      </c>
      <c r="V1037">
        <f t="shared" si="80"/>
        <v>11</v>
      </c>
      <c r="W1037">
        <f t="shared" si="81"/>
        <v>4</v>
      </c>
      <c r="X1037">
        <f t="shared" si="82"/>
        <v>2016</v>
      </c>
      <c r="Y1037" t="str">
        <f t="shared" si="83"/>
        <v>Nov</v>
      </c>
      <c r="Z1037" t="str">
        <f t="shared" si="84"/>
        <v>2016-11</v>
      </c>
    </row>
    <row r="1038" spans="1:26"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5">
        <v>86.62</v>
      </c>
      <c r="S1038">
        <v>2</v>
      </c>
      <c r="T1038" s="7">
        <v>0</v>
      </c>
      <c r="U1038" s="5">
        <v>8.6620000000000008</v>
      </c>
      <c r="V1038">
        <f t="shared" si="80"/>
        <v>4</v>
      </c>
      <c r="W1038">
        <f t="shared" si="81"/>
        <v>2</v>
      </c>
      <c r="X1038">
        <f t="shared" si="82"/>
        <v>2016</v>
      </c>
      <c r="Y1038" t="str">
        <f t="shared" si="83"/>
        <v>Apr</v>
      </c>
      <c r="Z1038" t="str">
        <f t="shared" si="84"/>
        <v>2016-04</v>
      </c>
    </row>
    <row r="1039" spans="1:26"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s="5">
        <v>36.624000000000002</v>
      </c>
      <c r="S1039">
        <v>3</v>
      </c>
      <c r="T1039" s="7">
        <v>0.2</v>
      </c>
      <c r="U1039" s="5">
        <v>13.734</v>
      </c>
      <c r="V1039">
        <f t="shared" si="80"/>
        <v>6</v>
      </c>
      <c r="W1039">
        <f t="shared" si="81"/>
        <v>2</v>
      </c>
      <c r="X1039">
        <f t="shared" si="82"/>
        <v>2015</v>
      </c>
      <c r="Y1039" t="str">
        <f t="shared" si="83"/>
        <v>Jun</v>
      </c>
      <c r="Z1039" t="str">
        <f t="shared" si="84"/>
        <v>2015-06</v>
      </c>
    </row>
    <row r="1040" spans="1:26"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s="5">
        <v>23.968</v>
      </c>
      <c r="S1040">
        <v>7</v>
      </c>
      <c r="T1040" s="7">
        <v>0.2</v>
      </c>
      <c r="U1040" s="5">
        <v>2.6964000000000001</v>
      </c>
      <c r="V1040">
        <f t="shared" si="80"/>
        <v>11</v>
      </c>
      <c r="W1040">
        <f t="shared" si="81"/>
        <v>4</v>
      </c>
      <c r="X1040">
        <f t="shared" si="82"/>
        <v>2017</v>
      </c>
      <c r="Y1040" t="str">
        <f t="shared" si="83"/>
        <v>Nov</v>
      </c>
      <c r="Z1040" t="str">
        <f t="shared" si="84"/>
        <v>2017-11</v>
      </c>
    </row>
    <row r="1041" spans="1:26"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s="5">
        <v>28.728000000000002</v>
      </c>
      <c r="S1041">
        <v>3</v>
      </c>
      <c r="T1041" s="7">
        <v>0.2</v>
      </c>
      <c r="U1041" s="5">
        <v>1.7955000000000001</v>
      </c>
      <c r="V1041">
        <f t="shared" si="80"/>
        <v>11</v>
      </c>
      <c r="W1041">
        <f t="shared" si="81"/>
        <v>4</v>
      </c>
      <c r="X1041">
        <f t="shared" si="82"/>
        <v>2017</v>
      </c>
      <c r="Y1041" t="str">
        <f t="shared" si="83"/>
        <v>Nov</v>
      </c>
      <c r="Z1041" t="str">
        <f t="shared" si="84"/>
        <v>2017-11</v>
      </c>
    </row>
    <row r="1042" spans="1:26"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5">
        <v>697.16</v>
      </c>
      <c r="S1042">
        <v>4</v>
      </c>
      <c r="T1042" s="7">
        <v>0</v>
      </c>
      <c r="U1042" s="5">
        <v>146.40360000000001</v>
      </c>
      <c r="V1042">
        <f t="shared" si="80"/>
        <v>3</v>
      </c>
      <c r="W1042">
        <f t="shared" si="81"/>
        <v>1</v>
      </c>
      <c r="X1042">
        <f t="shared" si="82"/>
        <v>2016</v>
      </c>
      <c r="Y1042" t="str">
        <f t="shared" si="83"/>
        <v>Mar</v>
      </c>
      <c r="Z1042" t="str">
        <f t="shared" si="84"/>
        <v>2016-03</v>
      </c>
    </row>
    <row r="1043" spans="1:26"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5">
        <v>31.86</v>
      </c>
      <c r="S1043">
        <v>2</v>
      </c>
      <c r="T1043" s="7">
        <v>0</v>
      </c>
      <c r="U1043" s="5">
        <v>11.151</v>
      </c>
      <c r="V1043">
        <f t="shared" si="80"/>
        <v>9</v>
      </c>
      <c r="W1043">
        <f t="shared" si="81"/>
        <v>3</v>
      </c>
      <c r="X1043">
        <f t="shared" si="82"/>
        <v>2016</v>
      </c>
      <c r="Y1043" t="str">
        <f t="shared" si="83"/>
        <v>Sep</v>
      </c>
      <c r="Z1043" t="str">
        <f t="shared" si="84"/>
        <v>2016-09</v>
      </c>
    </row>
    <row r="1044" spans="1:26"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s="5">
        <v>722.35199999999998</v>
      </c>
      <c r="S1044">
        <v>3</v>
      </c>
      <c r="T1044" s="7">
        <v>0.2</v>
      </c>
      <c r="U1044" s="5">
        <v>90.293999999999997</v>
      </c>
      <c r="V1044">
        <f t="shared" si="80"/>
        <v>9</v>
      </c>
      <c r="W1044">
        <f t="shared" si="81"/>
        <v>3</v>
      </c>
      <c r="X1044">
        <f t="shared" si="82"/>
        <v>2016</v>
      </c>
      <c r="Y1044" t="str">
        <f t="shared" si="83"/>
        <v>Sep</v>
      </c>
      <c r="Z1044" t="str">
        <f t="shared" si="84"/>
        <v>2016-09</v>
      </c>
    </row>
    <row r="1045" spans="1:26"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s="5">
        <v>8.84</v>
      </c>
      <c r="S1045">
        <v>5</v>
      </c>
      <c r="T1045" s="7">
        <v>0.2</v>
      </c>
      <c r="U1045" s="5">
        <v>2.9834999999999998</v>
      </c>
      <c r="V1045">
        <f t="shared" si="80"/>
        <v>7</v>
      </c>
      <c r="W1045">
        <f t="shared" si="81"/>
        <v>3</v>
      </c>
      <c r="X1045">
        <f t="shared" si="82"/>
        <v>2017</v>
      </c>
      <c r="Y1045" t="str">
        <f t="shared" si="83"/>
        <v>Jul</v>
      </c>
      <c r="Z1045" t="str">
        <f t="shared" si="84"/>
        <v>2017-07</v>
      </c>
    </row>
    <row r="1046" spans="1:26"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s="5">
        <v>58.463999999999999</v>
      </c>
      <c r="S1046">
        <v>9</v>
      </c>
      <c r="T1046" s="7">
        <v>0.8</v>
      </c>
      <c r="U1046" s="5">
        <v>-146.16</v>
      </c>
      <c r="V1046">
        <f t="shared" si="80"/>
        <v>7</v>
      </c>
      <c r="W1046">
        <f t="shared" si="81"/>
        <v>3</v>
      </c>
      <c r="X1046">
        <f t="shared" si="82"/>
        <v>2017</v>
      </c>
      <c r="Y1046" t="str">
        <f t="shared" si="83"/>
        <v>Jul</v>
      </c>
      <c r="Z1046" t="str">
        <f t="shared" si="84"/>
        <v>2017-07</v>
      </c>
    </row>
    <row r="1047" spans="1:26"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s="5">
        <v>254.60400000000001</v>
      </c>
      <c r="S1047">
        <v>14</v>
      </c>
      <c r="T1047" s="7">
        <v>0.3</v>
      </c>
      <c r="U1047" s="5">
        <v>-18.186</v>
      </c>
      <c r="V1047">
        <f t="shared" si="80"/>
        <v>10</v>
      </c>
      <c r="W1047">
        <f t="shared" si="81"/>
        <v>4</v>
      </c>
      <c r="X1047">
        <f t="shared" si="82"/>
        <v>2017</v>
      </c>
      <c r="Y1047" t="str">
        <f t="shared" si="83"/>
        <v>Oct</v>
      </c>
      <c r="Z1047" t="str">
        <f t="shared" si="84"/>
        <v>2017-10</v>
      </c>
    </row>
    <row r="1048" spans="1:26"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s="5">
        <v>1363.96</v>
      </c>
      <c r="S1048">
        <v>5</v>
      </c>
      <c r="T1048" s="7">
        <v>0.2</v>
      </c>
      <c r="U1048" s="5">
        <v>85.247500000000002</v>
      </c>
      <c r="V1048">
        <f t="shared" si="80"/>
        <v>3</v>
      </c>
      <c r="W1048">
        <f t="shared" si="81"/>
        <v>1</v>
      </c>
      <c r="X1048">
        <f t="shared" si="82"/>
        <v>2016</v>
      </c>
      <c r="Y1048" t="str">
        <f t="shared" si="83"/>
        <v>Mar</v>
      </c>
      <c r="Z1048" t="str">
        <f t="shared" si="84"/>
        <v>2016-03</v>
      </c>
    </row>
    <row r="1049" spans="1:26"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s="5">
        <v>102.36</v>
      </c>
      <c r="S1049">
        <v>3</v>
      </c>
      <c r="T1049" s="7">
        <v>0.2</v>
      </c>
      <c r="U1049" s="5">
        <v>-3.8384999999999998</v>
      </c>
      <c r="V1049">
        <f t="shared" si="80"/>
        <v>3</v>
      </c>
      <c r="W1049">
        <f t="shared" si="81"/>
        <v>1</v>
      </c>
      <c r="X1049">
        <f t="shared" si="82"/>
        <v>2016</v>
      </c>
      <c r="Y1049" t="str">
        <f t="shared" si="83"/>
        <v>Mar</v>
      </c>
      <c r="Z1049" t="str">
        <f t="shared" si="84"/>
        <v>2016-03</v>
      </c>
    </row>
    <row r="1050" spans="1:26"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s="5">
        <v>1113.5039999999999</v>
      </c>
      <c r="S1050">
        <v>12</v>
      </c>
      <c r="T1050" s="7">
        <v>0.2</v>
      </c>
      <c r="U1050" s="5">
        <v>125.2692</v>
      </c>
      <c r="V1050">
        <f t="shared" si="80"/>
        <v>5</v>
      </c>
      <c r="W1050">
        <f t="shared" si="81"/>
        <v>2</v>
      </c>
      <c r="X1050">
        <f t="shared" si="82"/>
        <v>2014</v>
      </c>
      <c r="Y1050" t="str">
        <f t="shared" si="83"/>
        <v>May</v>
      </c>
      <c r="Z1050" t="str">
        <f t="shared" si="84"/>
        <v>2014-05</v>
      </c>
    </row>
    <row r="1051" spans="1:26"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s="5">
        <v>99.99</v>
      </c>
      <c r="S1051">
        <v>1</v>
      </c>
      <c r="T1051" s="7">
        <v>0</v>
      </c>
      <c r="U1051" s="5">
        <v>37.996200000000002</v>
      </c>
      <c r="V1051">
        <f t="shared" si="80"/>
        <v>5</v>
      </c>
      <c r="W1051">
        <f t="shared" si="81"/>
        <v>2</v>
      </c>
      <c r="X1051">
        <f t="shared" si="82"/>
        <v>2014</v>
      </c>
      <c r="Y1051" t="str">
        <f t="shared" si="83"/>
        <v>May</v>
      </c>
      <c r="Z1051" t="str">
        <f t="shared" si="84"/>
        <v>2014-05</v>
      </c>
    </row>
    <row r="1052" spans="1:26"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s="5">
        <v>168.464</v>
      </c>
      <c r="S1052">
        <v>2</v>
      </c>
      <c r="T1052" s="7">
        <v>0.2</v>
      </c>
      <c r="U1052" s="5">
        <v>-29.481200000000001</v>
      </c>
      <c r="V1052">
        <f t="shared" si="80"/>
        <v>7</v>
      </c>
      <c r="W1052">
        <f t="shared" si="81"/>
        <v>3</v>
      </c>
      <c r="X1052">
        <f t="shared" si="82"/>
        <v>2015</v>
      </c>
      <c r="Y1052" t="str">
        <f t="shared" si="83"/>
        <v>Jul</v>
      </c>
      <c r="Z1052" t="str">
        <f t="shared" si="84"/>
        <v>2015-07</v>
      </c>
    </row>
    <row r="1053" spans="1:26"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s="5">
        <v>6.72</v>
      </c>
      <c r="S1053">
        <v>2</v>
      </c>
      <c r="T1053" s="7">
        <v>0.2</v>
      </c>
      <c r="U1053" s="5">
        <v>2.4359999999999999</v>
      </c>
      <c r="V1053">
        <f t="shared" si="80"/>
        <v>7</v>
      </c>
      <c r="W1053">
        <f t="shared" si="81"/>
        <v>3</v>
      </c>
      <c r="X1053">
        <f t="shared" si="82"/>
        <v>2015</v>
      </c>
      <c r="Y1053" t="str">
        <f t="shared" si="83"/>
        <v>Jul</v>
      </c>
      <c r="Z1053" t="str">
        <f t="shared" si="84"/>
        <v>2015-07</v>
      </c>
    </row>
    <row r="1054" spans="1:26"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s="5">
        <v>282.88799999999998</v>
      </c>
      <c r="S1054">
        <v>9</v>
      </c>
      <c r="T1054" s="7">
        <v>0.2</v>
      </c>
      <c r="U1054" s="5">
        <v>56.577599999999997</v>
      </c>
      <c r="V1054">
        <f t="shared" si="80"/>
        <v>7</v>
      </c>
      <c r="W1054">
        <f t="shared" si="81"/>
        <v>3</v>
      </c>
      <c r="X1054">
        <f t="shared" si="82"/>
        <v>2015</v>
      </c>
      <c r="Y1054" t="str">
        <f t="shared" si="83"/>
        <v>Jul</v>
      </c>
      <c r="Z1054" t="str">
        <f t="shared" si="84"/>
        <v>2015-07</v>
      </c>
    </row>
    <row r="1055" spans="1:26"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s="5">
        <v>11.16</v>
      </c>
      <c r="S1055">
        <v>2</v>
      </c>
      <c r="T1055" s="7">
        <v>0</v>
      </c>
      <c r="U1055" s="5">
        <v>4.3524000000000003</v>
      </c>
      <c r="V1055">
        <f t="shared" si="80"/>
        <v>4</v>
      </c>
      <c r="W1055">
        <f t="shared" si="81"/>
        <v>2</v>
      </c>
      <c r="X1055">
        <f t="shared" si="82"/>
        <v>2015</v>
      </c>
      <c r="Y1055" t="str">
        <f t="shared" si="83"/>
        <v>Apr</v>
      </c>
      <c r="Z1055" t="str">
        <f t="shared" si="84"/>
        <v>2015-04</v>
      </c>
    </row>
    <row r="1056" spans="1:26"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s="5">
        <v>108.4</v>
      </c>
      <c r="S1056">
        <v>2</v>
      </c>
      <c r="T1056" s="7">
        <v>0</v>
      </c>
      <c r="U1056" s="5">
        <v>22.763999999999999</v>
      </c>
      <c r="V1056">
        <f t="shared" si="80"/>
        <v>4</v>
      </c>
      <c r="W1056">
        <f t="shared" si="81"/>
        <v>2</v>
      </c>
      <c r="X1056">
        <f t="shared" si="82"/>
        <v>2015</v>
      </c>
      <c r="Y1056" t="str">
        <f t="shared" si="83"/>
        <v>Apr</v>
      </c>
      <c r="Z1056" t="str">
        <f t="shared" si="84"/>
        <v>2015-04</v>
      </c>
    </row>
    <row r="1057" spans="1:26"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s="5">
        <v>82.343999999999994</v>
      </c>
      <c r="S1057">
        <v>3</v>
      </c>
      <c r="T1057" s="7">
        <v>0.2</v>
      </c>
      <c r="U1057" s="5">
        <v>27.7911</v>
      </c>
      <c r="V1057">
        <f t="shared" si="80"/>
        <v>4</v>
      </c>
      <c r="W1057">
        <f t="shared" si="81"/>
        <v>2</v>
      </c>
      <c r="X1057">
        <f t="shared" si="82"/>
        <v>2015</v>
      </c>
      <c r="Y1057" t="str">
        <f t="shared" si="83"/>
        <v>Apr</v>
      </c>
      <c r="Z1057" t="str">
        <f t="shared" si="84"/>
        <v>2015-04</v>
      </c>
    </row>
    <row r="1058" spans="1:26"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s="5">
        <v>9.0879999999999992</v>
      </c>
      <c r="S1058">
        <v>4</v>
      </c>
      <c r="T1058" s="7">
        <v>0.2</v>
      </c>
      <c r="U1058" s="5">
        <v>3.2944</v>
      </c>
      <c r="V1058">
        <f t="shared" si="80"/>
        <v>4</v>
      </c>
      <c r="W1058">
        <f t="shared" si="81"/>
        <v>2</v>
      </c>
      <c r="X1058">
        <f t="shared" si="82"/>
        <v>2015</v>
      </c>
      <c r="Y1058" t="str">
        <f t="shared" si="83"/>
        <v>Apr</v>
      </c>
      <c r="Z1058" t="str">
        <f t="shared" si="84"/>
        <v>2015-04</v>
      </c>
    </row>
    <row r="1059" spans="1:26"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s="5">
        <v>19.936</v>
      </c>
      <c r="S1059">
        <v>4</v>
      </c>
      <c r="T1059" s="7">
        <v>0.2</v>
      </c>
      <c r="U1059" s="5">
        <v>7.2267999999999999</v>
      </c>
      <c r="V1059">
        <f t="shared" si="80"/>
        <v>12</v>
      </c>
      <c r="W1059">
        <f t="shared" si="81"/>
        <v>4</v>
      </c>
      <c r="X1059">
        <f t="shared" si="82"/>
        <v>2017</v>
      </c>
      <c r="Y1059" t="str">
        <f t="shared" si="83"/>
        <v>Dec</v>
      </c>
      <c r="Z1059" t="str">
        <f t="shared" si="84"/>
        <v>2017-12</v>
      </c>
    </row>
    <row r="1060" spans="1:26"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s="5">
        <v>65.567999999999998</v>
      </c>
      <c r="S1060">
        <v>2</v>
      </c>
      <c r="T1060" s="7">
        <v>0.2</v>
      </c>
      <c r="U1060" s="5">
        <v>22.948799999999999</v>
      </c>
      <c r="V1060">
        <f t="shared" si="80"/>
        <v>12</v>
      </c>
      <c r="W1060">
        <f t="shared" si="81"/>
        <v>4</v>
      </c>
      <c r="X1060">
        <f t="shared" si="82"/>
        <v>2017</v>
      </c>
      <c r="Y1060" t="str">
        <f t="shared" si="83"/>
        <v>Dec</v>
      </c>
      <c r="Z1060" t="str">
        <f t="shared" si="84"/>
        <v>2017-12</v>
      </c>
    </row>
    <row r="1061" spans="1:26"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s="5">
        <v>4.4160000000000004</v>
      </c>
      <c r="S1061">
        <v>3</v>
      </c>
      <c r="T1061" s="7">
        <v>0.2</v>
      </c>
      <c r="U1061" s="5">
        <v>1.6008</v>
      </c>
      <c r="V1061">
        <f t="shared" si="80"/>
        <v>11</v>
      </c>
      <c r="W1061">
        <f t="shared" si="81"/>
        <v>4</v>
      </c>
      <c r="X1061">
        <f t="shared" si="82"/>
        <v>2016</v>
      </c>
      <c r="Y1061" t="str">
        <f t="shared" si="83"/>
        <v>Nov</v>
      </c>
      <c r="Z1061" t="str">
        <f t="shared" si="84"/>
        <v>2016-11</v>
      </c>
    </row>
    <row r="1062" spans="1:26"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s="5">
        <v>107.77200000000001</v>
      </c>
      <c r="S1062">
        <v>2</v>
      </c>
      <c r="T1062" s="7">
        <v>0.3</v>
      </c>
      <c r="U1062" s="5">
        <v>-29.252400000000002</v>
      </c>
      <c r="V1062">
        <f t="shared" si="80"/>
        <v>3</v>
      </c>
      <c r="W1062">
        <f t="shared" si="81"/>
        <v>1</v>
      </c>
      <c r="X1062">
        <f t="shared" si="82"/>
        <v>2015</v>
      </c>
      <c r="Y1062" t="str">
        <f t="shared" si="83"/>
        <v>Mar</v>
      </c>
      <c r="Z1062" t="str">
        <f t="shared" si="84"/>
        <v>2015-03</v>
      </c>
    </row>
    <row r="1063" spans="1:26"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5">
        <v>45.216000000000001</v>
      </c>
      <c r="S1063">
        <v>3</v>
      </c>
      <c r="T1063" s="7">
        <v>0.2</v>
      </c>
      <c r="U1063" s="5">
        <v>4.5216000000000003</v>
      </c>
      <c r="V1063">
        <f t="shared" si="80"/>
        <v>4</v>
      </c>
      <c r="W1063">
        <f t="shared" si="81"/>
        <v>2</v>
      </c>
      <c r="X1063">
        <f t="shared" si="82"/>
        <v>2015</v>
      </c>
      <c r="Y1063" t="str">
        <f t="shared" si="83"/>
        <v>Apr</v>
      </c>
      <c r="Z1063" t="str">
        <f t="shared" si="84"/>
        <v>2015-04</v>
      </c>
    </row>
    <row r="1064" spans="1:26"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5">
        <v>10.416</v>
      </c>
      <c r="S1064">
        <v>7</v>
      </c>
      <c r="T1064" s="7">
        <v>0.2</v>
      </c>
      <c r="U1064" s="5">
        <v>-2.2134</v>
      </c>
      <c r="V1064">
        <f t="shared" si="80"/>
        <v>4</v>
      </c>
      <c r="W1064">
        <f t="shared" si="81"/>
        <v>2</v>
      </c>
      <c r="X1064">
        <f t="shared" si="82"/>
        <v>2015</v>
      </c>
      <c r="Y1064" t="str">
        <f t="shared" si="83"/>
        <v>Apr</v>
      </c>
      <c r="Z1064" t="str">
        <f t="shared" si="84"/>
        <v>2015-04</v>
      </c>
    </row>
    <row r="1065" spans="1:26"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5">
        <v>7.8719999999999999</v>
      </c>
      <c r="S1065">
        <v>3</v>
      </c>
      <c r="T1065" s="7">
        <v>0.2</v>
      </c>
      <c r="U1065" s="5">
        <v>1.2791999999999999</v>
      </c>
      <c r="V1065">
        <f t="shared" si="80"/>
        <v>4</v>
      </c>
      <c r="W1065">
        <f t="shared" si="81"/>
        <v>2</v>
      </c>
      <c r="X1065">
        <f t="shared" si="82"/>
        <v>2015</v>
      </c>
      <c r="Y1065" t="str">
        <f t="shared" si="83"/>
        <v>Apr</v>
      </c>
      <c r="Z1065" t="str">
        <f t="shared" si="84"/>
        <v>2015-04</v>
      </c>
    </row>
    <row r="1066" spans="1:26"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5">
        <v>118.782</v>
      </c>
      <c r="S1066">
        <v>3</v>
      </c>
      <c r="T1066" s="7">
        <v>0.4</v>
      </c>
      <c r="U1066" s="5">
        <v>-27.715800000000002</v>
      </c>
      <c r="V1066">
        <f t="shared" si="80"/>
        <v>4</v>
      </c>
      <c r="W1066">
        <f t="shared" si="81"/>
        <v>2</v>
      </c>
      <c r="X1066">
        <f t="shared" si="82"/>
        <v>2015</v>
      </c>
      <c r="Y1066" t="str">
        <f t="shared" si="83"/>
        <v>Apr</v>
      </c>
      <c r="Z1066" t="str">
        <f t="shared" si="84"/>
        <v>2015-04</v>
      </c>
    </row>
    <row r="1067" spans="1:26"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5">
        <v>1.448</v>
      </c>
      <c r="S1067">
        <v>1</v>
      </c>
      <c r="T1067" s="7">
        <v>0.2</v>
      </c>
      <c r="U1067" s="5">
        <v>0.23530000000000001</v>
      </c>
      <c r="V1067">
        <f t="shared" si="80"/>
        <v>4</v>
      </c>
      <c r="W1067">
        <f t="shared" si="81"/>
        <v>2</v>
      </c>
      <c r="X1067">
        <f t="shared" si="82"/>
        <v>2015</v>
      </c>
      <c r="Y1067" t="str">
        <f t="shared" si="83"/>
        <v>Apr</v>
      </c>
      <c r="Z1067" t="str">
        <f t="shared" si="84"/>
        <v>2015-04</v>
      </c>
    </row>
    <row r="1068" spans="1:26"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5">
        <v>55.47</v>
      </c>
      <c r="S1068">
        <v>5</v>
      </c>
      <c r="T1068" s="7">
        <v>0.7</v>
      </c>
      <c r="U1068" s="5">
        <v>-46.225000000000001</v>
      </c>
      <c r="V1068">
        <f t="shared" si="80"/>
        <v>4</v>
      </c>
      <c r="W1068">
        <f t="shared" si="81"/>
        <v>2</v>
      </c>
      <c r="X1068">
        <f t="shared" si="82"/>
        <v>2015</v>
      </c>
      <c r="Y1068" t="str">
        <f t="shared" si="83"/>
        <v>Apr</v>
      </c>
      <c r="Z1068" t="str">
        <f t="shared" si="84"/>
        <v>2015-04</v>
      </c>
    </row>
    <row r="1069" spans="1:26"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s="5">
        <v>194.84800000000001</v>
      </c>
      <c r="S1069">
        <v>4</v>
      </c>
      <c r="T1069" s="7">
        <v>0.2</v>
      </c>
      <c r="U1069" s="5">
        <v>12.178000000000001</v>
      </c>
      <c r="V1069">
        <f t="shared" si="80"/>
        <v>10</v>
      </c>
      <c r="W1069">
        <f t="shared" si="81"/>
        <v>4</v>
      </c>
      <c r="X1069">
        <f t="shared" si="82"/>
        <v>2016</v>
      </c>
      <c r="Y1069" t="str">
        <f t="shared" si="83"/>
        <v>Oct</v>
      </c>
      <c r="Z1069" t="str">
        <f t="shared" si="84"/>
        <v>2016-10</v>
      </c>
    </row>
    <row r="1070" spans="1:26"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5">
        <v>1.744</v>
      </c>
      <c r="S1070">
        <v>1</v>
      </c>
      <c r="T1070" s="7">
        <v>0.2</v>
      </c>
      <c r="U1070" s="5">
        <v>-0.3488</v>
      </c>
      <c r="V1070">
        <f t="shared" si="80"/>
        <v>9</v>
      </c>
      <c r="W1070">
        <f t="shared" si="81"/>
        <v>3</v>
      </c>
      <c r="X1070">
        <f t="shared" si="82"/>
        <v>2017</v>
      </c>
      <c r="Y1070" t="str">
        <f t="shared" si="83"/>
        <v>Sep</v>
      </c>
      <c r="Z1070" t="str">
        <f t="shared" si="84"/>
        <v>2017-09</v>
      </c>
    </row>
    <row r="1071" spans="1:26"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5">
        <v>25.175999999999998</v>
      </c>
      <c r="S1071">
        <v>4</v>
      </c>
      <c r="T1071" s="7">
        <v>0.7</v>
      </c>
      <c r="U1071" s="5">
        <v>-18.462399999999999</v>
      </c>
      <c r="V1071">
        <f t="shared" si="80"/>
        <v>7</v>
      </c>
      <c r="W1071">
        <f t="shared" si="81"/>
        <v>3</v>
      </c>
      <c r="X1071">
        <f t="shared" si="82"/>
        <v>2015</v>
      </c>
      <c r="Y1071" t="str">
        <f t="shared" si="83"/>
        <v>Jul</v>
      </c>
      <c r="Z1071" t="str">
        <f t="shared" si="84"/>
        <v>2015-07</v>
      </c>
    </row>
    <row r="1072" spans="1:26"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s="5">
        <v>19.46</v>
      </c>
      <c r="S1072">
        <v>7</v>
      </c>
      <c r="T1072" s="7">
        <v>0</v>
      </c>
      <c r="U1072" s="5">
        <v>5.0595999999999997</v>
      </c>
      <c r="V1072">
        <f t="shared" si="80"/>
        <v>11</v>
      </c>
      <c r="W1072">
        <f t="shared" si="81"/>
        <v>4</v>
      </c>
      <c r="X1072">
        <f t="shared" si="82"/>
        <v>2015</v>
      </c>
      <c r="Y1072" t="str">
        <f t="shared" si="83"/>
        <v>Nov</v>
      </c>
      <c r="Z1072" t="str">
        <f t="shared" si="84"/>
        <v>2015-11</v>
      </c>
    </row>
    <row r="1073" spans="1:26"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s="5">
        <v>29.472000000000001</v>
      </c>
      <c r="S1073">
        <v>3</v>
      </c>
      <c r="T1073" s="7">
        <v>0.2</v>
      </c>
      <c r="U1073" s="5">
        <v>9.9467999999999996</v>
      </c>
      <c r="V1073">
        <f t="shared" si="80"/>
        <v>4</v>
      </c>
      <c r="W1073">
        <f t="shared" si="81"/>
        <v>2</v>
      </c>
      <c r="X1073">
        <f t="shared" si="82"/>
        <v>2016</v>
      </c>
      <c r="Y1073" t="str">
        <f t="shared" si="83"/>
        <v>Apr</v>
      </c>
      <c r="Z1073" t="str">
        <f t="shared" si="84"/>
        <v>2016-04</v>
      </c>
    </row>
    <row r="1074" spans="1:26"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s="5">
        <v>8.64</v>
      </c>
      <c r="S1074">
        <v>2</v>
      </c>
      <c r="T1074" s="7">
        <v>0.2</v>
      </c>
      <c r="U1074" s="5">
        <v>3.024</v>
      </c>
      <c r="V1074">
        <f t="shared" si="80"/>
        <v>11</v>
      </c>
      <c r="W1074">
        <f t="shared" si="81"/>
        <v>4</v>
      </c>
      <c r="X1074">
        <f t="shared" si="82"/>
        <v>2017</v>
      </c>
      <c r="Y1074" t="str">
        <f t="shared" si="83"/>
        <v>Nov</v>
      </c>
      <c r="Z1074" t="str">
        <f t="shared" si="84"/>
        <v>2017-11</v>
      </c>
    </row>
    <row r="1075" spans="1:26"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s="5">
        <v>6.27</v>
      </c>
      <c r="S1075">
        <v>5</v>
      </c>
      <c r="T1075" s="7">
        <v>0.7</v>
      </c>
      <c r="U1075" s="5">
        <v>-4.5979999999999999</v>
      </c>
      <c r="V1075">
        <f t="shared" si="80"/>
        <v>11</v>
      </c>
      <c r="W1075">
        <f t="shared" si="81"/>
        <v>4</v>
      </c>
      <c r="X1075">
        <f t="shared" si="82"/>
        <v>2016</v>
      </c>
      <c r="Y1075" t="str">
        <f t="shared" si="83"/>
        <v>Nov</v>
      </c>
      <c r="Z1075" t="str">
        <f t="shared" si="84"/>
        <v>2016-11</v>
      </c>
    </row>
    <row r="1076" spans="1:26"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s="5">
        <v>4.3680000000000003</v>
      </c>
      <c r="S1076">
        <v>7</v>
      </c>
      <c r="T1076" s="7">
        <v>0.7</v>
      </c>
      <c r="U1076" s="5">
        <v>-3.3488000000000002</v>
      </c>
      <c r="V1076">
        <f t="shared" si="80"/>
        <v>11</v>
      </c>
      <c r="W1076">
        <f t="shared" si="81"/>
        <v>4</v>
      </c>
      <c r="X1076">
        <f t="shared" si="82"/>
        <v>2016</v>
      </c>
      <c r="Y1076" t="str">
        <f t="shared" si="83"/>
        <v>Nov</v>
      </c>
      <c r="Z1076" t="str">
        <f t="shared" si="84"/>
        <v>2016-11</v>
      </c>
    </row>
    <row r="1077" spans="1:26"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5">
        <v>31.984000000000002</v>
      </c>
      <c r="S1077">
        <v>2</v>
      </c>
      <c r="T1077" s="7">
        <v>0.2</v>
      </c>
      <c r="U1077" s="5">
        <v>1.9990000000000001</v>
      </c>
      <c r="V1077">
        <f t="shared" si="80"/>
        <v>11</v>
      </c>
      <c r="W1077">
        <f t="shared" si="81"/>
        <v>4</v>
      </c>
      <c r="X1077">
        <f t="shared" si="82"/>
        <v>2016</v>
      </c>
      <c r="Y1077" t="str">
        <f t="shared" si="83"/>
        <v>Nov</v>
      </c>
      <c r="Z1077" t="str">
        <f t="shared" si="84"/>
        <v>2016-11</v>
      </c>
    </row>
    <row r="1078" spans="1:26"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5">
        <v>40.880000000000003</v>
      </c>
      <c r="S1078">
        <v>7</v>
      </c>
      <c r="T1078" s="7">
        <v>0</v>
      </c>
      <c r="U1078" s="5">
        <v>10.6288</v>
      </c>
      <c r="V1078">
        <f t="shared" si="80"/>
        <v>9</v>
      </c>
      <c r="W1078">
        <f t="shared" si="81"/>
        <v>3</v>
      </c>
      <c r="X1078">
        <f t="shared" si="82"/>
        <v>2016</v>
      </c>
      <c r="Y1078" t="str">
        <f t="shared" si="83"/>
        <v>Sep</v>
      </c>
      <c r="Z1078" t="str">
        <f t="shared" si="84"/>
        <v>2016-09</v>
      </c>
    </row>
    <row r="1079" spans="1:26"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s="5">
        <v>119.96</v>
      </c>
      <c r="S1079">
        <v>2</v>
      </c>
      <c r="T1079" s="7">
        <v>0</v>
      </c>
      <c r="U1079" s="5">
        <v>33.588799999999999</v>
      </c>
      <c r="V1079">
        <f t="shared" si="80"/>
        <v>9</v>
      </c>
      <c r="W1079">
        <f t="shared" si="81"/>
        <v>3</v>
      </c>
      <c r="X1079">
        <f t="shared" si="82"/>
        <v>2017</v>
      </c>
      <c r="Y1079" t="str">
        <f t="shared" si="83"/>
        <v>Sep</v>
      </c>
      <c r="Z1079" t="str">
        <f t="shared" si="84"/>
        <v>2017-09</v>
      </c>
    </row>
    <row r="1080" spans="1:26"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s="5">
        <v>31.44</v>
      </c>
      <c r="S1080">
        <v>3</v>
      </c>
      <c r="T1080" s="7">
        <v>0</v>
      </c>
      <c r="U1080" s="5">
        <v>8.4887999999999995</v>
      </c>
      <c r="V1080">
        <f t="shared" si="80"/>
        <v>9</v>
      </c>
      <c r="W1080">
        <f t="shared" si="81"/>
        <v>3</v>
      </c>
      <c r="X1080">
        <f t="shared" si="82"/>
        <v>2017</v>
      </c>
      <c r="Y1080" t="str">
        <f t="shared" si="83"/>
        <v>Sep</v>
      </c>
      <c r="Z1080" t="str">
        <f t="shared" si="84"/>
        <v>2017-09</v>
      </c>
    </row>
    <row r="1081" spans="1:26"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s="5">
        <v>6.88</v>
      </c>
      <c r="S1081">
        <v>1</v>
      </c>
      <c r="T1081" s="7">
        <v>0.2</v>
      </c>
      <c r="U1081" s="5">
        <v>2.3220000000000001</v>
      </c>
      <c r="V1081">
        <f t="shared" si="80"/>
        <v>9</v>
      </c>
      <c r="W1081">
        <f t="shared" si="81"/>
        <v>3</v>
      </c>
      <c r="X1081">
        <f t="shared" si="82"/>
        <v>2017</v>
      </c>
      <c r="Y1081" t="str">
        <f t="shared" si="83"/>
        <v>Sep</v>
      </c>
      <c r="Z1081" t="str">
        <f t="shared" si="84"/>
        <v>2017-09</v>
      </c>
    </row>
    <row r="1082" spans="1:26"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s="5">
        <v>19.920000000000002</v>
      </c>
      <c r="S1082">
        <v>4</v>
      </c>
      <c r="T1082" s="7">
        <v>0</v>
      </c>
      <c r="U1082" s="5">
        <v>9.3623999999999992</v>
      </c>
      <c r="V1082">
        <f t="shared" si="80"/>
        <v>11</v>
      </c>
      <c r="W1082">
        <f t="shared" si="81"/>
        <v>4</v>
      </c>
      <c r="X1082">
        <f t="shared" si="82"/>
        <v>2015</v>
      </c>
      <c r="Y1082" t="str">
        <f t="shared" si="83"/>
        <v>Nov</v>
      </c>
      <c r="Z1082" t="str">
        <f t="shared" si="84"/>
        <v>2015-11</v>
      </c>
    </row>
    <row r="1083" spans="1:26"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s="5">
        <v>1106.9100000000001</v>
      </c>
      <c r="S1083">
        <v>9</v>
      </c>
      <c r="T1083" s="7">
        <v>0</v>
      </c>
      <c r="U1083" s="5">
        <v>121.76009999999999</v>
      </c>
      <c r="V1083">
        <f t="shared" si="80"/>
        <v>11</v>
      </c>
      <c r="W1083">
        <f t="shared" si="81"/>
        <v>4</v>
      </c>
      <c r="X1083">
        <f t="shared" si="82"/>
        <v>2015</v>
      </c>
      <c r="Y1083" t="str">
        <f t="shared" si="83"/>
        <v>Nov</v>
      </c>
      <c r="Z1083" t="str">
        <f t="shared" si="84"/>
        <v>2015-11</v>
      </c>
    </row>
    <row r="1084" spans="1:26"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s="5">
        <v>836.59199999999998</v>
      </c>
      <c r="S1084">
        <v>8</v>
      </c>
      <c r="T1084" s="7">
        <v>0.4</v>
      </c>
      <c r="U1084" s="5">
        <v>-264.92079999999999</v>
      </c>
      <c r="V1084">
        <f t="shared" si="80"/>
        <v>3</v>
      </c>
      <c r="W1084">
        <f t="shared" si="81"/>
        <v>1</v>
      </c>
      <c r="X1084">
        <f t="shared" si="82"/>
        <v>2016</v>
      </c>
      <c r="Y1084" t="str">
        <f t="shared" si="83"/>
        <v>Mar</v>
      </c>
      <c r="Z1084" t="str">
        <f t="shared" si="84"/>
        <v>2016-03</v>
      </c>
    </row>
    <row r="1085" spans="1:26"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s="5">
        <v>26.38</v>
      </c>
      <c r="S1085">
        <v>1</v>
      </c>
      <c r="T1085" s="7">
        <v>0</v>
      </c>
      <c r="U1085" s="5">
        <v>12.1348</v>
      </c>
      <c r="V1085">
        <f t="shared" si="80"/>
        <v>3</v>
      </c>
      <c r="W1085">
        <f t="shared" si="81"/>
        <v>1</v>
      </c>
      <c r="X1085">
        <f t="shared" si="82"/>
        <v>2016</v>
      </c>
      <c r="Y1085" t="str">
        <f t="shared" si="83"/>
        <v>Mar</v>
      </c>
      <c r="Z1085" t="str">
        <f t="shared" si="84"/>
        <v>2016-03</v>
      </c>
    </row>
    <row r="1086" spans="1:26"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s="5">
        <v>362.92</v>
      </c>
      <c r="S1086">
        <v>2</v>
      </c>
      <c r="T1086" s="7">
        <v>0</v>
      </c>
      <c r="U1086" s="5">
        <v>105.24679999999999</v>
      </c>
      <c r="V1086">
        <f t="shared" si="80"/>
        <v>3</v>
      </c>
      <c r="W1086">
        <f t="shared" si="81"/>
        <v>1</v>
      </c>
      <c r="X1086">
        <f t="shared" si="82"/>
        <v>2016</v>
      </c>
      <c r="Y1086" t="str">
        <f t="shared" si="83"/>
        <v>Mar</v>
      </c>
      <c r="Z1086" t="str">
        <f t="shared" si="84"/>
        <v>2016-03</v>
      </c>
    </row>
    <row r="1087" spans="1:26"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s="5">
        <v>4899.93</v>
      </c>
      <c r="S1087">
        <v>7</v>
      </c>
      <c r="T1087" s="7">
        <v>0</v>
      </c>
      <c r="U1087" s="5">
        <v>2400.9657000000002</v>
      </c>
      <c r="V1087">
        <f t="shared" si="80"/>
        <v>3</v>
      </c>
      <c r="W1087">
        <f t="shared" si="81"/>
        <v>1</v>
      </c>
      <c r="X1087">
        <f t="shared" si="82"/>
        <v>2016</v>
      </c>
      <c r="Y1087" t="str">
        <f t="shared" si="83"/>
        <v>Mar</v>
      </c>
      <c r="Z1087" t="str">
        <f t="shared" si="84"/>
        <v>2016-03</v>
      </c>
    </row>
    <row r="1088" spans="1:26"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s="5">
        <v>6.48</v>
      </c>
      <c r="S1088">
        <v>1</v>
      </c>
      <c r="T1088" s="7">
        <v>0</v>
      </c>
      <c r="U1088" s="5">
        <v>3.1103999999999998</v>
      </c>
      <c r="V1088">
        <f t="shared" si="80"/>
        <v>8</v>
      </c>
      <c r="W1088">
        <f t="shared" si="81"/>
        <v>3</v>
      </c>
      <c r="X1088">
        <f t="shared" si="82"/>
        <v>2016</v>
      </c>
      <c r="Y1088" t="str">
        <f t="shared" si="83"/>
        <v>Aug</v>
      </c>
      <c r="Z1088" t="str">
        <f t="shared" si="84"/>
        <v>2016-08</v>
      </c>
    </row>
    <row r="1089" spans="1:26"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s="5">
        <v>71.975999999999999</v>
      </c>
      <c r="S1089">
        <v>3</v>
      </c>
      <c r="T1089" s="7">
        <v>0.2</v>
      </c>
      <c r="U1089" s="5">
        <v>7.1976000000000004</v>
      </c>
      <c r="V1089">
        <f t="shared" si="80"/>
        <v>8</v>
      </c>
      <c r="W1089">
        <f t="shared" si="81"/>
        <v>3</v>
      </c>
      <c r="X1089">
        <f t="shared" si="82"/>
        <v>2016</v>
      </c>
      <c r="Y1089" t="str">
        <f t="shared" si="83"/>
        <v>Aug</v>
      </c>
      <c r="Z1089" t="str">
        <f t="shared" si="84"/>
        <v>2016-08</v>
      </c>
    </row>
    <row r="1090" spans="1:26"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s="5">
        <v>3.15</v>
      </c>
      <c r="S1090">
        <v>1</v>
      </c>
      <c r="T1090" s="7">
        <v>0</v>
      </c>
      <c r="U1090" s="5">
        <v>1.512</v>
      </c>
      <c r="V1090">
        <f t="shared" si="80"/>
        <v>8</v>
      </c>
      <c r="W1090">
        <f t="shared" si="81"/>
        <v>3</v>
      </c>
      <c r="X1090">
        <f t="shared" si="82"/>
        <v>2016</v>
      </c>
      <c r="Y1090" t="str">
        <f t="shared" si="83"/>
        <v>Aug</v>
      </c>
      <c r="Z1090" t="str">
        <f t="shared" si="84"/>
        <v>2016-08</v>
      </c>
    </row>
    <row r="1091" spans="1:26"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s="5">
        <v>31.984000000000002</v>
      </c>
      <c r="S1091">
        <v>2</v>
      </c>
      <c r="T1091" s="7">
        <v>0.2</v>
      </c>
      <c r="U1091" s="5">
        <v>1.9990000000000001</v>
      </c>
      <c r="V1091">
        <f t="shared" ref="V1091:V1154" si="85">MONTH(C1091)</f>
        <v>6</v>
      </c>
      <c r="W1091">
        <f t="shared" ref="W1091:W1154" si="86">ROUNDUP(MONTH(C1091)/3,0)</f>
        <v>2</v>
      </c>
      <c r="X1091">
        <f t="shared" ref="X1091:X1154" si="87">YEAR(C1091)</f>
        <v>2017</v>
      </c>
      <c r="Y1091" t="str">
        <f t="shared" ref="Y1091:Y1154" si="88">TEXT(C1091,"MMM")</f>
        <v>Jun</v>
      </c>
      <c r="Z1091" t="str">
        <f t="shared" ref="Z1091:Z1154" si="89">TEXT(C1091,"YYYY-MM")</f>
        <v>2017-06</v>
      </c>
    </row>
    <row r="1092" spans="1:26"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s="5">
        <v>71.983999999999995</v>
      </c>
      <c r="S1092">
        <v>2</v>
      </c>
      <c r="T1092" s="7">
        <v>0.2</v>
      </c>
      <c r="U1092" s="5">
        <v>25.194400000000002</v>
      </c>
      <c r="V1092">
        <f t="shared" si="85"/>
        <v>6</v>
      </c>
      <c r="W1092">
        <f t="shared" si="86"/>
        <v>2</v>
      </c>
      <c r="X1092">
        <f t="shared" si="87"/>
        <v>2017</v>
      </c>
      <c r="Y1092" t="str">
        <f t="shared" si="88"/>
        <v>Jun</v>
      </c>
      <c r="Z1092" t="str">
        <f t="shared" si="89"/>
        <v>2017-06</v>
      </c>
    </row>
    <row r="1093" spans="1:26"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s="5">
        <v>120.15</v>
      </c>
      <c r="S1093">
        <v>9</v>
      </c>
      <c r="T1093" s="7">
        <v>0</v>
      </c>
      <c r="U1093" s="5">
        <v>33.642000000000003</v>
      </c>
      <c r="V1093">
        <f t="shared" si="85"/>
        <v>12</v>
      </c>
      <c r="W1093">
        <f t="shared" si="86"/>
        <v>4</v>
      </c>
      <c r="X1093">
        <f t="shared" si="87"/>
        <v>2015</v>
      </c>
      <c r="Y1093" t="str">
        <f t="shared" si="88"/>
        <v>Dec</v>
      </c>
      <c r="Z1093" t="str">
        <f t="shared" si="89"/>
        <v>2015-12</v>
      </c>
    </row>
    <row r="1094" spans="1:26"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s="5">
        <v>219.184</v>
      </c>
      <c r="S1094">
        <v>2</v>
      </c>
      <c r="T1094" s="7">
        <v>0.2</v>
      </c>
      <c r="U1094" s="5">
        <v>19.178599999999999</v>
      </c>
      <c r="V1094">
        <f t="shared" si="85"/>
        <v>12</v>
      </c>
      <c r="W1094">
        <f t="shared" si="86"/>
        <v>4</v>
      </c>
      <c r="X1094">
        <f t="shared" si="87"/>
        <v>2015</v>
      </c>
      <c r="Y1094" t="str">
        <f t="shared" si="88"/>
        <v>Dec</v>
      </c>
      <c r="Z1094" t="str">
        <f t="shared" si="89"/>
        <v>2015-12</v>
      </c>
    </row>
    <row r="1095" spans="1:26"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5">
        <v>28.9</v>
      </c>
      <c r="S1095">
        <v>5</v>
      </c>
      <c r="T1095" s="7">
        <v>0</v>
      </c>
      <c r="U1095" s="5">
        <v>14.161</v>
      </c>
      <c r="V1095">
        <f t="shared" si="85"/>
        <v>12</v>
      </c>
      <c r="W1095">
        <f t="shared" si="86"/>
        <v>4</v>
      </c>
      <c r="X1095">
        <f t="shared" si="87"/>
        <v>2015</v>
      </c>
      <c r="Y1095" t="str">
        <f t="shared" si="88"/>
        <v>Dec</v>
      </c>
      <c r="Z1095" t="str">
        <f t="shared" si="89"/>
        <v>2015-12</v>
      </c>
    </row>
    <row r="1096" spans="1:26"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5">
        <v>355.96</v>
      </c>
      <c r="S1096">
        <v>2</v>
      </c>
      <c r="T1096" s="7">
        <v>0</v>
      </c>
      <c r="U1096" s="5">
        <v>103.22839999999999</v>
      </c>
      <c r="V1096">
        <f t="shared" si="85"/>
        <v>12</v>
      </c>
      <c r="W1096">
        <f t="shared" si="86"/>
        <v>4</v>
      </c>
      <c r="X1096">
        <f t="shared" si="87"/>
        <v>2015</v>
      </c>
      <c r="Y1096" t="str">
        <f t="shared" si="88"/>
        <v>Dec</v>
      </c>
      <c r="Z1096" t="str">
        <f t="shared" si="89"/>
        <v>2015-12</v>
      </c>
    </row>
    <row r="1097" spans="1:26"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s="5">
        <v>348.20800000000003</v>
      </c>
      <c r="S1097">
        <v>7</v>
      </c>
      <c r="T1097" s="7">
        <v>0.2</v>
      </c>
      <c r="U1097" s="5">
        <v>30.4682</v>
      </c>
      <c r="V1097">
        <f t="shared" si="85"/>
        <v>1</v>
      </c>
      <c r="W1097">
        <f t="shared" si="86"/>
        <v>1</v>
      </c>
      <c r="X1097">
        <f t="shared" si="87"/>
        <v>2017</v>
      </c>
      <c r="Y1097" t="str">
        <f t="shared" si="88"/>
        <v>Jan</v>
      </c>
      <c r="Z1097" t="str">
        <f t="shared" si="89"/>
        <v>2017-01</v>
      </c>
    </row>
    <row r="1098" spans="1:26"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s="5">
        <v>35.783999999999999</v>
      </c>
      <c r="S1098">
        <v>7</v>
      </c>
      <c r="T1098" s="7">
        <v>0.7</v>
      </c>
      <c r="U1098" s="5">
        <v>-28.627199999999998</v>
      </c>
      <c r="V1098">
        <f t="shared" si="85"/>
        <v>1</v>
      </c>
      <c r="W1098">
        <f t="shared" si="86"/>
        <v>1</v>
      </c>
      <c r="X1098">
        <f t="shared" si="87"/>
        <v>2017</v>
      </c>
      <c r="Y1098" t="str">
        <f t="shared" si="88"/>
        <v>Jan</v>
      </c>
      <c r="Z1098" t="str">
        <f t="shared" si="89"/>
        <v>2017-01</v>
      </c>
    </row>
    <row r="1099" spans="1:26"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s="5">
        <v>447.84</v>
      </c>
      <c r="S1099">
        <v>5</v>
      </c>
      <c r="T1099" s="7">
        <v>0.2</v>
      </c>
      <c r="U1099" s="5">
        <v>11.196</v>
      </c>
      <c r="V1099">
        <f t="shared" si="85"/>
        <v>6</v>
      </c>
      <c r="W1099">
        <f t="shared" si="86"/>
        <v>2</v>
      </c>
      <c r="X1099">
        <f t="shared" si="87"/>
        <v>2014</v>
      </c>
      <c r="Y1099" t="str">
        <f t="shared" si="88"/>
        <v>Jun</v>
      </c>
      <c r="Z1099" t="str">
        <f t="shared" si="89"/>
        <v>2014-06</v>
      </c>
    </row>
    <row r="1100" spans="1:26"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s="5">
        <v>7.04</v>
      </c>
      <c r="S1100">
        <v>4</v>
      </c>
      <c r="T1100" s="7">
        <v>0</v>
      </c>
      <c r="U1100" s="5">
        <v>2.0415999999999999</v>
      </c>
      <c r="V1100">
        <f t="shared" si="85"/>
        <v>6</v>
      </c>
      <c r="W1100">
        <f t="shared" si="86"/>
        <v>2</v>
      </c>
      <c r="X1100">
        <f t="shared" si="87"/>
        <v>2016</v>
      </c>
      <c r="Y1100" t="str">
        <f t="shared" si="88"/>
        <v>Jun</v>
      </c>
      <c r="Z1100" t="str">
        <f t="shared" si="89"/>
        <v>2016-06</v>
      </c>
    </row>
    <row r="1101" spans="1:26"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s="5">
        <v>8.73</v>
      </c>
      <c r="S1101">
        <v>3</v>
      </c>
      <c r="T1101" s="7">
        <v>0</v>
      </c>
      <c r="U1101" s="5">
        <v>4.1031000000000004</v>
      </c>
      <c r="V1101">
        <f t="shared" si="85"/>
        <v>6</v>
      </c>
      <c r="W1101">
        <f t="shared" si="86"/>
        <v>2</v>
      </c>
      <c r="X1101">
        <f t="shared" si="87"/>
        <v>2016</v>
      </c>
      <c r="Y1101" t="str">
        <f t="shared" si="88"/>
        <v>Jun</v>
      </c>
      <c r="Z1101" t="str">
        <f t="shared" si="89"/>
        <v>2016-06</v>
      </c>
    </row>
    <row r="1102" spans="1:26"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5">
        <v>29.29</v>
      </c>
      <c r="S1102">
        <v>1</v>
      </c>
      <c r="T1102" s="7">
        <v>0</v>
      </c>
      <c r="U1102" s="5">
        <v>9.6656999999999993</v>
      </c>
      <c r="V1102">
        <f t="shared" si="85"/>
        <v>6</v>
      </c>
      <c r="W1102">
        <f t="shared" si="86"/>
        <v>2</v>
      </c>
      <c r="X1102">
        <f t="shared" si="87"/>
        <v>2016</v>
      </c>
      <c r="Y1102" t="str">
        <f t="shared" si="88"/>
        <v>Jun</v>
      </c>
      <c r="Z1102" t="str">
        <f t="shared" si="89"/>
        <v>2016-06</v>
      </c>
    </row>
    <row r="1103" spans="1:26"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s="5">
        <v>8.64</v>
      </c>
      <c r="S1103">
        <v>3</v>
      </c>
      <c r="T1103" s="7">
        <v>0</v>
      </c>
      <c r="U1103" s="5">
        <v>2.5055999999999998</v>
      </c>
      <c r="V1103">
        <f t="shared" si="85"/>
        <v>6</v>
      </c>
      <c r="W1103">
        <f t="shared" si="86"/>
        <v>2</v>
      </c>
      <c r="X1103">
        <f t="shared" si="87"/>
        <v>2016</v>
      </c>
      <c r="Y1103" t="str">
        <f t="shared" si="88"/>
        <v>Jun</v>
      </c>
      <c r="Z1103" t="str">
        <f t="shared" si="89"/>
        <v>2016-06</v>
      </c>
    </row>
    <row r="1104" spans="1:26"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s="5">
        <v>2.694</v>
      </c>
      <c r="S1104">
        <v>3</v>
      </c>
      <c r="T1104" s="7">
        <v>0.8</v>
      </c>
      <c r="U1104" s="5">
        <v>-4.7145000000000001</v>
      </c>
      <c r="V1104">
        <f t="shared" si="85"/>
        <v>4</v>
      </c>
      <c r="W1104">
        <f t="shared" si="86"/>
        <v>2</v>
      </c>
      <c r="X1104">
        <f t="shared" si="87"/>
        <v>2017</v>
      </c>
      <c r="Y1104" t="str">
        <f t="shared" si="88"/>
        <v>Apr</v>
      </c>
      <c r="Z1104" t="str">
        <f t="shared" si="89"/>
        <v>2017-04</v>
      </c>
    </row>
    <row r="1105" spans="1:26"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s="5">
        <v>2.9340000000000002</v>
      </c>
      <c r="S1105">
        <v>3</v>
      </c>
      <c r="T1105" s="7">
        <v>0.8</v>
      </c>
      <c r="U1105" s="5">
        <v>-4.9878</v>
      </c>
      <c r="V1105">
        <f t="shared" si="85"/>
        <v>4</v>
      </c>
      <c r="W1105">
        <f t="shared" si="86"/>
        <v>2</v>
      </c>
      <c r="X1105">
        <f t="shared" si="87"/>
        <v>2017</v>
      </c>
      <c r="Y1105" t="str">
        <f t="shared" si="88"/>
        <v>Apr</v>
      </c>
      <c r="Z1105" t="str">
        <f t="shared" si="89"/>
        <v>2017-04</v>
      </c>
    </row>
    <row r="1106" spans="1:26"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s="5">
        <v>22.92</v>
      </c>
      <c r="S1106">
        <v>3</v>
      </c>
      <c r="T1106" s="7">
        <v>0</v>
      </c>
      <c r="U1106" s="5">
        <v>11.2308</v>
      </c>
      <c r="V1106">
        <f t="shared" si="85"/>
        <v>10</v>
      </c>
      <c r="W1106">
        <f t="shared" si="86"/>
        <v>4</v>
      </c>
      <c r="X1106">
        <f t="shared" si="87"/>
        <v>2016</v>
      </c>
      <c r="Y1106" t="str">
        <f t="shared" si="88"/>
        <v>Oct</v>
      </c>
      <c r="Z1106" t="str">
        <f t="shared" si="89"/>
        <v>2016-10</v>
      </c>
    </row>
    <row r="1107" spans="1:26"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s="5">
        <v>100.70399999999999</v>
      </c>
      <c r="S1107">
        <v>6</v>
      </c>
      <c r="T1107" s="7">
        <v>0.2</v>
      </c>
      <c r="U1107" s="5">
        <v>-16.3644</v>
      </c>
      <c r="V1107">
        <f t="shared" si="85"/>
        <v>11</v>
      </c>
      <c r="W1107">
        <f t="shared" si="86"/>
        <v>4</v>
      </c>
      <c r="X1107">
        <f t="shared" si="87"/>
        <v>2016</v>
      </c>
      <c r="Y1107" t="str">
        <f t="shared" si="88"/>
        <v>Nov</v>
      </c>
      <c r="Z1107" t="str">
        <f t="shared" si="89"/>
        <v>2016-11</v>
      </c>
    </row>
    <row r="1108" spans="1:26"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s="5">
        <v>2.3279999999999998</v>
      </c>
      <c r="S1108">
        <v>2</v>
      </c>
      <c r="T1108" s="7">
        <v>0.6</v>
      </c>
      <c r="U1108" s="5">
        <v>-0.75660000000000005</v>
      </c>
      <c r="V1108">
        <f t="shared" si="85"/>
        <v>11</v>
      </c>
      <c r="W1108">
        <f t="shared" si="86"/>
        <v>4</v>
      </c>
      <c r="X1108">
        <f t="shared" si="87"/>
        <v>2016</v>
      </c>
      <c r="Y1108" t="str">
        <f t="shared" si="88"/>
        <v>Nov</v>
      </c>
      <c r="Z1108" t="str">
        <f t="shared" si="89"/>
        <v>2016-11</v>
      </c>
    </row>
    <row r="1109" spans="1:26"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s="5">
        <v>10.78</v>
      </c>
      <c r="S1109">
        <v>5</v>
      </c>
      <c r="T1109" s="7">
        <v>0.8</v>
      </c>
      <c r="U1109" s="5">
        <v>-17.248000000000001</v>
      </c>
      <c r="V1109">
        <f t="shared" si="85"/>
        <v>11</v>
      </c>
      <c r="W1109">
        <f t="shared" si="86"/>
        <v>4</v>
      </c>
      <c r="X1109">
        <f t="shared" si="87"/>
        <v>2016</v>
      </c>
      <c r="Y1109" t="str">
        <f t="shared" si="88"/>
        <v>Nov</v>
      </c>
      <c r="Z1109" t="str">
        <f t="shared" si="89"/>
        <v>2016-11</v>
      </c>
    </row>
    <row r="1110" spans="1:26"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s="5">
        <v>58.368000000000002</v>
      </c>
      <c r="S1110">
        <v>12</v>
      </c>
      <c r="T1110" s="7">
        <v>0.2</v>
      </c>
      <c r="U1110" s="5">
        <v>21.888000000000002</v>
      </c>
      <c r="V1110">
        <f t="shared" si="85"/>
        <v>11</v>
      </c>
      <c r="W1110">
        <f t="shared" si="86"/>
        <v>4</v>
      </c>
      <c r="X1110">
        <f t="shared" si="87"/>
        <v>2016</v>
      </c>
      <c r="Y1110" t="str">
        <f t="shared" si="88"/>
        <v>Nov</v>
      </c>
      <c r="Z1110" t="str">
        <f t="shared" si="89"/>
        <v>2016-11</v>
      </c>
    </row>
    <row r="1111" spans="1:26"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s="5">
        <v>40.968000000000004</v>
      </c>
      <c r="S1111">
        <v>3</v>
      </c>
      <c r="T1111" s="7">
        <v>0.2</v>
      </c>
      <c r="U1111" s="5">
        <v>13.826700000000001</v>
      </c>
      <c r="V1111">
        <f t="shared" si="85"/>
        <v>11</v>
      </c>
      <c r="W1111">
        <f t="shared" si="86"/>
        <v>4</v>
      </c>
      <c r="X1111">
        <f t="shared" si="87"/>
        <v>2016</v>
      </c>
      <c r="Y1111" t="str">
        <f t="shared" si="88"/>
        <v>Nov</v>
      </c>
      <c r="Z1111" t="str">
        <f t="shared" si="89"/>
        <v>2016-11</v>
      </c>
    </row>
    <row r="1112" spans="1:26"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s="5">
        <v>71.959999999999994</v>
      </c>
      <c r="S1112">
        <v>5</v>
      </c>
      <c r="T1112" s="7">
        <v>0.2</v>
      </c>
      <c r="U1112" s="5">
        <v>25.186</v>
      </c>
      <c r="V1112">
        <f t="shared" si="85"/>
        <v>11</v>
      </c>
      <c r="W1112">
        <f t="shared" si="86"/>
        <v>4</v>
      </c>
      <c r="X1112">
        <f t="shared" si="87"/>
        <v>2016</v>
      </c>
      <c r="Y1112" t="str">
        <f t="shared" si="88"/>
        <v>Nov</v>
      </c>
      <c r="Z1112" t="str">
        <f t="shared" si="89"/>
        <v>2016-11</v>
      </c>
    </row>
    <row r="1113" spans="1:26"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s="5">
        <v>10.368</v>
      </c>
      <c r="S1113">
        <v>2</v>
      </c>
      <c r="T1113" s="7">
        <v>0.2</v>
      </c>
      <c r="U1113" s="5">
        <v>3.6288</v>
      </c>
      <c r="V1113">
        <f t="shared" si="85"/>
        <v>11</v>
      </c>
      <c r="W1113">
        <f t="shared" si="86"/>
        <v>4</v>
      </c>
      <c r="X1113">
        <f t="shared" si="87"/>
        <v>2016</v>
      </c>
      <c r="Y1113" t="str">
        <f t="shared" si="88"/>
        <v>Nov</v>
      </c>
      <c r="Z1113" t="str">
        <f t="shared" si="89"/>
        <v>2016-11</v>
      </c>
    </row>
    <row r="1114" spans="1:26"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s="5">
        <v>1.1919999999999999</v>
      </c>
      <c r="S1114">
        <v>2</v>
      </c>
      <c r="T1114" s="7">
        <v>0.8</v>
      </c>
      <c r="U1114" s="5">
        <v>-2.0264000000000002</v>
      </c>
      <c r="V1114">
        <f t="shared" si="85"/>
        <v>11</v>
      </c>
      <c r="W1114">
        <f t="shared" si="86"/>
        <v>4</v>
      </c>
      <c r="X1114">
        <f t="shared" si="87"/>
        <v>2016</v>
      </c>
      <c r="Y1114" t="str">
        <f t="shared" si="88"/>
        <v>Nov</v>
      </c>
      <c r="Z1114" t="str">
        <f t="shared" si="89"/>
        <v>2016-11</v>
      </c>
    </row>
    <row r="1115" spans="1:26"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s="5">
        <v>46.671999999999997</v>
      </c>
      <c r="S1115">
        <v>2</v>
      </c>
      <c r="T1115" s="7">
        <v>0.2</v>
      </c>
      <c r="U1115" s="5">
        <v>16.3352</v>
      </c>
      <c r="V1115">
        <f t="shared" si="85"/>
        <v>12</v>
      </c>
      <c r="W1115">
        <f t="shared" si="86"/>
        <v>4</v>
      </c>
      <c r="X1115">
        <f t="shared" si="87"/>
        <v>2017</v>
      </c>
      <c r="Y1115" t="str">
        <f t="shared" si="88"/>
        <v>Dec</v>
      </c>
      <c r="Z1115" t="str">
        <f t="shared" si="89"/>
        <v>2017-12</v>
      </c>
    </row>
    <row r="1116" spans="1:26"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s="5">
        <v>119.833</v>
      </c>
      <c r="S1116">
        <v>1</v>
      </c>
      <c r="T1116" s="7">
        <v>0.15</v>
      </c>
      <c r="U1116" s="5">
        <v>-12.6882</v>
      </c>
      <c r="V1116">
        <f t="shared" si="85"/>
        <v>12</v>
      </c>
      <c r="W1116">
        <f t="shared" si="86"/>
        <v>4</v>
      </c>
      <c r="X1116">
        <f t="shared" si="87"/>
        <v>2017</v>
      </c>
      <c r="Y1116" t="str">
        <f t="shared" si="88"/>
        <v>Dec</v>
      </c>
      <c r="Z1116" t="str">
        <f t="shared" si="89"/>
        <v>2017-12</v>
      </c>
    </row>
    <row r="1117" spans="1:26"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s="5">
        <v>119.98</v>
      </c>
      <c r="S1117">
        <v>2</v>
      </c>
      <c r="T1117" s="7">
        <v>0</v>
      </c>
      <c r="U1117" s="5">
        <v>57.590400000000002</v>
      </c>
      <c r="V1117">
        <f t="shared" si="85"/>
        <v>12</v>
      </c>
      <c r="W1117">
        <f t="shared" si="86"/>
        <v>4</v>
      </c>
      <c r="X1117">
        <f t="shared" si="87"/>
        <v>2017</v>
      </c>
      <c r="Y1117" t="str">
        <f t="shared" si="88"/>
        <v>Dec</v>
      </c>
      <c r="Z1117" t="str">
        <f t="shared" si="89"/>
        <v>2017-12</v>
      </c>
    </row>
    <row r="1118" spans="1:26"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s="5">
        <v>6.3</v>
      </c>
      <c r="S1118">
        <v>2</v>
      </c>
      <c r="T1118" s="7">
        <v>0</v>
      </c>
      <c r="U1118" s="5">
        <v>3.024</v>
      </c>
      <c r="V1118">
        <f t="shared" si="85"/>
        <v>7</v>
      </c>
      <c r="W1118">
        <f t="shared" si="86"/>
        <v>3</v>
      </c>
      <c r="X1118">
        <f t="shared" si="87"/>
        <v>2016</v>
      </c>
      <c r="Y1118" t="str">
        <f t="shared" si="88"/>
        <v>Jul</v>
      </c>
      <c r="Z1118" t="str">
        <f t="shared" si="89"/>
        <v>2016-07</v>
      </c>
    </row>
    <row r="1119" spans="1:26"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s="5">
        <v>279.89999999999998</v>
      </c>
      <c r="S1119">
        <v>5</v>
      </c>
      <c r="T1119" s="7">
        <v>0</v>
      </c>
      <c r="U1119" s="5">
        <v>137.15100000000001</v>
      </c>
      <c r="V1119">
        <f t="shared" si="85"/>
        <v>9</v>
      </c>
      <c r="W1119">
        <f t="shared" si="86"/>
        <v>3</v>
      </c>
      <c r="X1119">
        <f t="shared" si="87"/>
        <v>2015</v>
      </c>
      <c r="Y1119" t="str">
        <f t="shared" si="88"/>
        <v>Sep</v>
      </c>
      <c r="Z1119" t="str">
        <f t="shared" si="89"/>
        <v>2015-09</v>
      </c>
    </row>
    <row r="1120" spans="1:26"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s="5">
        <v>619.95000000000005</v>
      </c>
      <c r="S1120">
        <v>5</v>
      </c>
      <c r="T1120" s="7">
        <v>0</v>
      </c>
      <c r="U1120" s="5">
        <v>111.59099999999999</v>
      </c>
      <c r="V1120">
        <f t="shared" si="85"/>
        <v>9</v>
      </c>
      <c r="W1120">
        <f t="shared" si="86"/>
        <v>3</v>
      </c>
      <c r="X1120">
        <f t="shared" si="87"/>
        <v>2015</v>
      </c>
      <c r="Y1120" t="str">
        <f t="shared" si="88"/>
        <v>Sep</v>
      </c>
      <c r="Z1120" t="str">
        <f t="shared" si="89"/>
        <v>2015-09</v>
      </c>
    </row>
    <row r="1121" spans="1:26"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s="5">
        <v>4.3600000000000003</v>
      </c>
      <c r="S1121">
        <v>2</v>
      </c>
      <c r="T1121" s="7">
        <v>0</v>
      </c>
      <c r="U1121" s="5">
        <v>2.0491999999999999</v>
      </c>
      <c r="V1121">
        <f t="shared" si="85"/>
        <v>9</v>
      </c>
      <c r="W1121">
        <f t="shared" si="86"/>
        <v>3</v>
      </c>
      <c r="X1121">
        <f t="shared" si="87"/>
        <v>2015</v>
      </c>
      <c r="Y1121" t="str">
        <f t="shared" si="88"/>
        <v>Sep</v>
      </c>
      <c r="Z1121" t="str">
        <f t="shared" si="89"/>
        <v>2015-09</v>
      </c>
    </row>
    <row r="1122" spans="1:26"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s="5">
        <v>15.28</v>
      </c>
      <c r="S1122">
        <v>2</v>
      </c>
      <c r="T1122" s="7">
        <v>0</v>
      </c>
      <c r="U1122" s="5">
        <v>7.4871999999999996</v>
      </c>
      <c r="V1122">
        <f t="shared" si="85"/>
        <v>9</v>
      </c>
      <c r="W1122">
        <f t="shared" si="86"/>
        <v>3</v>
      </c>
      <c r="X1122">
        <f t="shared" si="87"/>
        <v>2015</v>
      </c>
      <c r="Y1122" t="str">
        <f t="shared" si="88"/>
        <v>Sep</v>
      </c>
      <c r="Z1122" t="str">
        <f t="shared" si="89"/>
        <v>2015-09</v>
      </c>
    </row>
    <row r="1123" spans="1:26"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5">
        <v>699.93</v>
      </c>
      <c r="S1123">
        <v>7</v>
      </c>
      <c r="T1123" s="7">
        <v>0</v>
      </c>
      <c r="U1123" s="5">
        <v>181.98179999999999</v>
      </c>
      <c r="V1123">
        <f t="shared" si="85"/>
        <v>1</v>
      </c>
      <c r="W1123">
        <f t="shared" si="86"/>
        <v>1</v>
      </c>
      <c r="X1123">
        <f t="shared" si="87"/>
        <v>2014</v>
      </c>
      <c r="Y1123" t="str">
        <f t="shared" si="88"/>
        <v>Jan</v>
      </c>
      <c r="Z1123" t="str">
        <f t="shared" si="89"/>
        <v>2014-01</v>
      </c>
    </row>
    <row r="1124" spans="1:26"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5">
        <v>22.96</v>
      </c>
      <c r="S1124">
        <v>7</v>
      </c>
      <c r="T1124" s="7">
        <v>0</v>
      </c>
      <c r="U1124" s="5">
        <v>6.6584000000000003</v>
      </c>
      <c r="V1124">
        <f t="shared" si="85"/>
        <v>1</v>
      </c>
      <c r="W1124">
        <f t="shared" si="86"/>
        <v>1</v>
      </c>
      <c r="X1124">
        <f t="shared" si="87"/>
        <v>2014</v>
      </c>
      <c r="Y1124" t="str">
        <f t="shared" si="88"/>
        <v>Jan</v>
      </c>
      <c r="Z1124" t="str">
        <f t="shared" si="89"/>
        <v>2014-01</v>
      </c>
    </row>
    <row r="1125" spans="1:26"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s="5">
        <v>38.6</v>
      </c>
      <c r="S1125">
        <v>4</v>
      </c>
      <c r="T1125" s="7">
        <v>0</v>
      </c>
      <c r="U1125" s="5">
        <v>11.58</v>
      </c>
      <c r="V1125">
        <f t="shared" si="85"/>
        <v>1</v>
      </c>
      <c r="W1125">
        <f t="shared" si="86"/>
        <v>1</v>
      </c>
      <c r="X1125">
        <f t="shared" si="87"/>
        <v>2014</v>
      </c>
      <c r="Y1125" t="str">
        <f t="shared" si="88"/>
        <v>Jan</v>
      </c>
      <c r="Z1125" t="str">
        <f t="shared" si="89"/>
        <v>2014-01</v>
      </c>
    </row>
    <row r="1126" spans="1:26"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5">
        <v>6.63</v>
      </c>
      <c r="S1126">
        <v>3</v>
      </c>
      <c r="T1126" s="7">
        <v>0</v>
      </c>
      <c r="U1126" s="5">
        <v>1.7901</v>
      </c>
      <c r="V1126">
        <f t="shared" si="85"/>
        <v>1</v>
      </c>
      <c r="W1126">
        <f t="shared" si="86"/>
        <v>1</v>
      </c>
      <c r="X1126">
        <f t="shared" si="87"/>
        <v>2014</v>
      </c>
      <c r="Y1126" t="str">
        <f t="shared" si="88"/>
        <v>Jan</v>
      </c>
      <c r="Z1126" t="str">
        <f t="shared" si="89"/>
        <v>2014-01</v>
      </c>
    </row>
    <row r="1127" spans="1:26"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5">
        <v>23.34</v>
      </c>
      <c r="S1127">
        <v>3</v>
      </c>
      <c r="T1127" s="7">
        <v>0</v>
      </c>
      <c r="U1127" s="5">
        <v>10.969799999999999</v>
      </c>
      <c r="V1127">
        <f t="shared" si="85"/>
        <v>1</v>
      </c>
      <c r="W1127">
        <f t="shared" si="86"/>
        <v>1</v>
      </c>
      <c r="X1127">
        <f t="shared" si="87"/>
        <v>2014</v>
      </c>
      <c r="Y1127" t="str">
        <f t="shared" si="88"/>
        <v>Jan</v>
      </c>
      <c r="Z1127" t="str">
        <f t="shared" si="89"/>
        <v>2014-01</v>
      </c>
    </row>
    <row r="1128" spans="1:26"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5">
        <v>1067.94</v>
      </c>
      <c r="S1128">
        <v>3</v>
      </c>
      <c r="T1128" s="7">
        <v>0</v>
      </c>
      <c r="U1128" s="5">
        <v>224.26740000000001</v>
      </c>
      <c r="V1128">
        <f t="shared" si="85"/>
        <v>1</v>
      </c>
      <c r="W1128">
        <f t="shared" si="86"/>
        <v>1</v>
      </c>
      <c r="X1128">
        <f t="shared" si="87"/>
        <v>2014</v>
      </c>
      <c r="Y1128" t="str">
        <f t="shared" si="88"/>
        <v>Jan</v>
      </c>
      <c r="Z1128" t="str">
        <f t="shared" si="89"/>
        <v>2014-01</v>
      </c>
    </row>
    <row r="1129" spans="1:26"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s="5">
        <v>10.16</v>
      </c>
      <c r="S1129">
        <v>1</v>
      </c>
      <c r="T1129" s="7">
        <v>0</v>
      </c>
      <c r="U1129" s="5">
        <v>2.6415999999999999</v>
      </c>
      <c r="V1129">
        <f t="shared" si="85"/>
        <v>3</v>
      </c>
      <c r="W1129">
        <f t="shared" si="86"/>
        <v>1</v>
      </c>
      <c r="X1129">
        <f t="shared" si="87"/>
        <v>2015</v>
      </c>
      <c r="Y1129" t="str">
        <f t="shared" si="88"/>
        <v>Mar</v>
      </c>
      <c r="Z1129" t="str">
        <f t="shared" si="89"/>
        <v>2015-03</v>
      </c>
    </row>
    <row r="1130" spans="1:26"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s="5">
        <v>101.88</v>
      </c>
      <c r="S1130">
        <v>6</v>
      </c>
      <c r="T1130" s="7">
        <v>0</v>
      </c>
      <c r="U1130" s="5">
        <v>50.94</v>
      </c>
      <c r="V1130">
        <f t="shared" si="85"/>
        <v>3</v>
      </c>
      <c r="W1130">
        <f t="shared" si="86"/>
        <v>1</v>
      </c>
      <c r="X1130">
        <f t="shared" si="87"/>
        <v>2015</v>
      </c>
      <c r="Y1130" t="str">
        <f t="shared" si="88"/>
        <v>Mar</v>
      </c>
      <c r="Z1130" t="str">
        <f t="shared" si="89"/>
        <v>2015-03</v>
      </c>
    </row>
    <row r="1131" spans="1:26"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s="5">
        <v>343.92</v>
      </c>
      <c r="S1131">
        <v>4</v>
      </c>
      <c r="T1131" s="7">
        <v>0</v>
      </c>
      <c r="U1131" s="5">
        <v>75.662400000000005</v>
      </c>
      <c r="V1131">
        <f t="shared" si="85"/>
        <v>4</v>
      </c>
      <c r="W1131">
        <f t="shared" si="86"/>
        <v>2</v>
      </c>
      <c r="X1131">
        <f t="shared" si="87"/>
        <v>2016</v>
      </c>
      <c r="Y1131" t="str">
        <f t="shared" si="88"/>
        <v>Apr</v>
      </c>
      <c r="Z1131" t="str">
        <f t="shared" si="89"/>
        <v>2016-04</v>
      </c>
    </row>
    <row r="1132" spans="1:26"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s="5">
        <v>40.99</v>
      </c>
      <c r="S1132">
        <v>1</v>
      </c>
      <c r="T1132" s="7">
        <v>0</v>
      </c>
      <c r="U1132" s="5">
        <v>20.085100000000001</v>
      </c>
      <c r="V1132">
        <f t="shared" si="85"/>
        <v>4</v>
      </c>
      <c r="W1132">
        <f t="shared" si="86"/>
        <v>2</v>
      </c>
      <c r="X1132">
        <f t="shared" si="87"/>
        <v>2016</v>
      </c>
      <c r="Y1132" t="str">
        <f t="shared" si="88"/>
        <v>Apr</v>
      </c>
      <c r="Z1132" t="str">
        <f t="shared" si="89"/>
        <v>2016-04</v>
      </c>
    </row>
    <row r="1133" spans="1:26"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s="5">
        <v>63.9</v>
      </c>
      <c r="S1133">
        <v>5</v>
      </c>
      <c r="T1133" s="7">
        <v>0</v>
      </c>
      <c r="U1133" s="5">
        <v>28.754999999999999</v>
      </c>
      <c r="V1133">
        <f t="shared" si="85"/>
        <v>4</v>
      </c>
      <c r="W1133">
        <f t="shared" si="86"/>
        <v>2</v>
      </c>
      <c r="X1133">
        <f t="shared" si="87"/>
        <v>2016</v>
      </c>
      <c r="Y1133" t="str">
        <f t="shared" si="88"/>
        <v>Apr</v>
      </c>
      <c r="Z1133" t="str">
        <f t="shared" si="89"/>
        <v>2016-04</v>
      </c>
    </row>
    <row r="1134" spans="1:26"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s="5">
        <v>19.440000000000001</v>
      </c>
      <c r="S1134">
        <v>3</v>
      </c>
      <c r="T1134" s="7">
        <v>0</v>
      </c>
      <c r="U1134" s="5">
        <v>9.3312000000000008</v>
      </c>
      <c r="V1134">
        <f t="shared" si="85"/>
        <v>12</v>
      </c>
      <c r="W1134">
        <f t="shared" si="86"/>
        <v>4</v>
      </c>
      <c r="X1134">
        <f t="shared" si="87"/>
        <v>2016</v>
      </c>
      <c r="Y1134" t="str">
        <f t="shared" si="88"/>
        <v>Dec</v>
      </c>
      <c r="Z1134" t="str">
        <f t="shared" si="89"/>
        <v>2016-12</v>
      </c>
    </row>
    <row r="1135" spans="1:26"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s="5">
        <v>124.608</v>
      </c>
      <c r="S1135">
        <v>4</v>
      </c>
      <c r="T1135" s="7">
        <v>0.2</v>
      </c>
      <c r="U1135" s="5">
        <v>-23.364000000000001</v>
      </c>
      <c r="V1135">
        <f t="shared" si="85"/>
        <v>6</v>
      </c>
      <c r="W1135">
        <f t="shared" si="86"/>
        <v>2</v>
      </c>
      <c r="X1135">
        <f t="shared" si="87"/>
        <v>2016</v>
      </c>
      <c r="Y1135" t="str">
        <f t="shared" si="88"/>
        <v>Jun</v>
      </c>
      <c r="Z1135" t="str">
        <f t="shared" si="89"/>
        <v>2016-06</v>
      </c>
    </row>
    <row r="1136" spans="1:26"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s="5">
        <v>7.56</v>
      </c>
      <c r="S1136">
        <v>3</v>
      </c>
      <c r="T1136" s="7">
        <v>0.2</v>
      </c>
      <c r="U1136" s="5">
        <v>2.6459999999999999</v>
      </c>
      <c r="V1136">
        <f t="shared" si="85"/>
        <v>6</v>
      </c>
      <c r="W1136">
        <f t="shared" si="86"/>
        <v>2</v>
      </c>
      <c r="X1136">
        <f t="shared" si="87"/>
        <v>2016</v>
      </c>
      <c r="Y1136" t="str">
        <f t="shared" si="88"/>
        <v>Jun</v>
      </c>
      <c r="Z1136" t="str">
        <f t="shared" si="89"/>
        <v>2016-06</v>
      </c>
    </row>
    <row r="1137" spans="1:26"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s="5">
        <v>85.224000000000004</v>
      </c>
      <c r="S1137">
        <v>3</v>
      </c>
      <c r="T1137" s="7">
        <v>0.2</v>
      </c>
      <c r="U1137" s="5">
        <v>7.4570999999999996</v>
      </c>
      <c r="V1137">
        <f t="shared" si="85"/>
        <v>12</v>
      </c>
      <c r="W1137">
        <f t="shared" si="86"/>
        <v>4</v>
      </c>
      <c r="X1137">
        <f t="shared" si="87"/>
        <v>2016</v>
      </c>
      <c r="Y1137" t="str">
        <f t="shared" si="88"/>
        <v>Dec</v>
      </c>
      <c r="Z1137" t="str">
        <f t="shared" si="89"/>
        <v>2016-12</v>
      </c>
    </row>
    <row r="1138" spans="1:26"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5">
        <v>287.52</v>
      </c>
      <c r="S1138">
        <v>8</v>
      </c>
      <c r="T1138" s="7">
        <v>0</v>
      </c>
      <c r="U1138" s="5">
        <v>129.38399999999999</v>
      </c>
      <c r="V1138">
        <f t="shared" si="85"/>
        <v>11</v>
      </c>
      <c r="W1138">
        <f t="shared" si="86"/>
        <v>4</v>
      </c>
      <c r="X1138">
        <f t="shared" si="87"/>
        <v>2016</v>
      </c>
      <c r="Y1138" t="str">
        <f t="shared" si="88"/>
        <v>Nov</v>
      </c>
      <c r="Z1138" t="str">
        <f t="shared" si="89"/>
        <v>2016-11</v>
      </c>
    </row>
    <row r="1139" spans="1:26"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5">
        <v>37.68</v>
      </c>
      <c r="S1139">
        <v>2</v>
      </c>
      <c r="T1139" s="7">
        <v>0</v>
      </c>
      <c r="U1139" s="5">
        <v>10.5504</v>
      </c>
      <c r="V1139">
        <f t="shared" si="85"/>
        <v>11</v>
      </c>
      <c r="W1139">
        <f t="shared" si="86"/>
        <v>4</v>
      </c>
      <c r="X1139">
        <f t="shared" si="87"/>
        <v>2016</v>
      </c>
      <c r="Y1139" t="str">
        <f t="shared" si="88"/>
        <v>Nov</v>
      </c>
      <c r="Z1139" t="str">
        <f t="shared" si="89"/>
        <v>2016-11</v>
      </c>
    </row>
    <row r="1140" spans="1:26"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5">
        <v>19.98</v>
      </c>
      <c r="S1140">
        <v>2</v>
      </c>
      <c r="T1140" s="7">
        <v>0</v>
      </c>
      <c r="U1140" s="5">
        <v>8.9909999999999997</v>
      </c>
      <c r="V1140">
        <f t="shared" si="85"/>
        <v>11</v>
      </c>
      <c r="W1140">
        <f t="shared" si="86"/>
        <v>4</v>
      </c>
      <c r="X1140">
        <f t="shared" si="87"/>
        <v>2016</v>
      </c>
      <c r="Y1140" t="str">
        <f t="shared" si="88"/>
        <v>Nov</v>
      </c>
      <c r="Z1140" t="str">
        <f t="shared" si="89"/>
        <v>2016-11</v>
      </c>
    </row>
    <row r="1141" spans="1:26"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5">
        <v>20.58</v>
      </c>
      <c r="S1141">
        <v>7</v>
      </c>
      <c r="T1141" s="7">
        <v>0</v>
      </c>
      <c r="U1141" s="5">
        <v>5.5566000000000004</v>
      </c>
      <c r="V1141">
        <f t="shared" si="85"/>
        <v>11</v>
      </c>
      <c r="W1141">
        <f t="shared" si="86"/>
        <v>4</v>
      </c>
      <c r="X1141">
        <f t="shared" si="87"/>
        <v>2016</v>
      </c>
      <c r="Y1141" t="str">
        <f t="shared" si="88"/>
        <v>Nov</v>
      </c>
      <c r="Z1141" t="str">
        <f t="shared" si="89"/>
        <v>2016-11</v>
      </c>
    </row>
    <row r="1142" spans="1:26"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5">
        <v>17.38</v>
      </c>
      <c r="S1142">
        <v>2</v>
      </c>
      <c r="T1142" s="7">
        <v>0</v>
      </c>
      <c r="U1142" s="5">
        <v>8.69</v>
      </c>
      <c r="V1142">
        <f t="shared" si="85"/>
        <v>11</v>
      </c>
      <c r="W1142">
        <f t="shared" si="86"/>
        <v>4</v>
      </c>
      <c r="X1142">
        <f t="shared" si="87"/>
        <v>2016</v>
      </c>
      <c r="Y1142" t="str">
        <f t="shared" si="88"/>
        <v>Nov</v>
      </c>
      <c r="Z1142" t="str">
        <f t="shared" si="89"/>
        <v>2016-11</v>
      </c>
    </row>
    <row r="1143" spans="1:26"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s="5">
        <v>204.6</v>
      </c>
      <c r="S1143">
        <v>2</v>
      </c>
      <c r="T1143" s="7">
        <v>0</v>
      </c>
      <c r="U1143" s="5">
        <v>53.195999999999998</v>
      </c>
      <c r="V1143">
        <f t="shared" si="85"/>
        <v>9</v>
      </c>
      <c r="W1143">
        <f t="shared" si="86"/>
        <v>3</v>
      </c>
      <c r="X1143">
        <f t="shared" si="87"/>
        <v>2014</v>
      </c>
      <c r="Y1143" t="str">
        <f t="shared" si="88"/>
        <v>Sep</v>
      </c>
      <c r="Z1143" t="str">
        <f t="shared" si="89"/>
        <v>2014-09</v>
      </c>
    </row>
    <row r="1144" spans="1:26"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s="5">
        <v>8.7200000000000006</v>
      </c>
      <c r="S1144">
        <v>4</v>
      </c>
      <c r="T1144" s="7">
        <v>0</v>
      </c>
      <c r="U1144" s="5">
        <v>2.8776000000000002</v>
      </c>
      <c r="V1144">
        <f t="shared" si="85"/>
        <v>9</v>
      </c>
      <c r="W1144">
        <f t="shared" si="86"/>
        <v>3</v>
      </c>
      <c r="X1144">
        <f t="shared" si="87"/>
        <v>2014</v>
      </c>
      <c r="Y1144" t="str">
        <f t="shared" si="88"/>
        <v>Sep</v>
      </c>
      <c r="Z1144" t="str">
        <f t="shared" si="89"/>
        <v>2014-09</v>
      </c>
    </row>
    <row r="1145" spans="1:26"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s="5">
        <v>6.48</v>
      </c>
      <c r="S1145">
        <v>1</v>
      </c>
      <c r="T1145" s="7">
        <v>0</v>
      </c>
      <c r="U1145" s="5">
        <v>3.1103999999999998</v>
      </c>
      <c r="V1145">
        <f t="shared" si="85"/>
        <v>9</v>
      </c>
      <c r="W1145">
        <f t="shared" si="86"/>
        <v>3</v>
      </c>
      <c r="X1145">
        <f t="shared" si="87"/>
        <v>2014</v>
      </c>
      <c r="Y1145" t="str">
        <f t="shared" si="88"/>
        <v>Sep</v>
      </c>
      <c r="Z1145" t="str">
        <f t="shared" si="89"/>
        <v>2014-09</v>
      </c>
    </row>
    <row r="1146" spans="1:26"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s="5">
        <v>686.32</v>
      </c>
      <c r="S1146">
        <v>2</v>
      </c>
      <c r="T1146" s="7">
        <v>0.2</v>
      </c>
      <c r="U1146" s="5">
        <v>223.054</v>
      </c>
      <c r="V1146">
        <f t="shared" si="85"/>
        <v>9</v>
      </c>
      <c r="W1146">
        <f t="shared" si="86"/>
        <v>3</v>
      </c>
      <c r="X1146">
        <f t="shared" si="87"/>
        <v>2014</v>
      </c>
      <c r="Y1146" t="str">
        <f t="shared" si="88"/>
        <v>Sep</v>
      </c>
      <c r="Z1146" t="str">
        <f t="shared" si="89"/>
        <v>2014-09</v>
      </c>
    </row>
    <row r="1147" spans="1:26"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s="5">
        <v>62.18</v>
      </c>
      <c r="S1147">
        <v>1</v>
      </c>
      <c r="T1147" s="7">
        <v>0</v>
      </c>
      <c r="U1147" s="5">
        <v>16.788599999999999</v>
      </c>
      <c r="V1147">
        <f t="shared" si="85"/>
        <v>9</v>
      </c>
      <c r="W1147">
        <f t="shared" si="86"/>
        <v>3</v>
      </c>
      <c r="X1147">
        <f t="shared" si="87"/>
        <v>2014</v>
      </c>
      <c r="Y1147" t="str">
        <f t="shared" si="88"/>
        <v>Sep</v>
      </c>
      <c r="Z1147" t="str">
        <f t="shared" si="89"/>
        <v>2014-09</v>
      </c>
    </row>
    <row r="1148" spans="1:26"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5">
        <v>644.07600000000002</v>
      </c>
      <c r="S1148">
        <v>2</v>
      </c>
      <c r="T1148" s="7">
        <v>0.1</v>
      </c>
      <c r="U1148" s="5">
        <v>107.346</v>
      </c>
      <c r="V1148">
        <f t="shared" si="85"/>
        <v>4</v>
      </c>
      <c r="W1148">
        <f t="shared" si="86"/>
        <v>2</v>
      </c>
      <c r="X1148">
        <f t="shared" si="87"/>
        <v>2015</v>
      </c>
      <c r="Y1148" t="str">
        <f t="shared" si="88"/>
        <v>Apr</v>
      </c>
      <c r="Z1148" t="str">
        <f t="shared" si="89"/>
        <v>2015-04</v>
      </c>
    </row>
    <row r="1149" spans="1:26"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5">
        <v>5.84</v>
      </c>
      <c r="S1149">
        <v>2</v>
      </c>
      <c r="T1149" s="7">
        <v>0</v>
      </c>
      <c r="U1149" s="5">
        <v>2.6280000000000001</v>
      </c>
      <c r="V1149">
        <f t="shared" si="85"/>
        <v>4</v>
      </c>
      <c r="W1149">
        <f t="shared" si="86"/>
        <v>2</v>
      </c>
      <c r="X1149">
        <f t="shared" si="87"/>
        <v>2015</v>
      </c>
      <c r="Y1149" t="str">
        <f t="shared" si="88"/>
        <v>Apr</v>
      </c>
      <c r="Z1149" t="str">
        <f t="shared" si="89"/>
        <v>2015-04</v>
      </c>
    </row>
    <row r="1150" spans="1:26"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5">
        <v>12.76</v>
      </c>
      <c r="S1150">
        <v>2</v>
      </c>
      <c r="T1150" s="7">
        <v>0</v>
      </c>
      <c r="U1150" s="5">
        <v>5.8696000000000002</v>
      </c>
      <c r="V1150">
        <f t="shared" si="85"/>
        <v>4</v>
      </c>
      <c r="W1150">
        <f t="shared" si="86"/>
        <v>2</v>
      </c>
      <c r="X1150">
        <f t="shared" si="87"/>
        <v>2015</v>
      </c>
      <c r="Y1150" t="str">
        <f t="shared" si="88"/>
        <v>Apr</v>
      </c>
      <c r="Z1150" t="str">
        <f t="shared" si="89"/>
        <v>2015-04</v>
      </c>
    </row>
    <row r="1151" spans="1:26"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5">
        <v>10.95</v>
      </c>
      <c r="S1151">
        <v>1</v>
      </c>
      <c r="T1151" s="7">
        <v>0</v>
      </c>
      <c r="U1151" s="5">
        <v>0.438</v>
      </c>
      <c r="V1151">
        <f t="shared" si="85"/>
        <v>4</v>
      </c>
      <c r="W1151">
        <f t="shared" si="86"/>
        <v>2</v>
      </c>
      <c r="X1151">
        <f t="shared" si="87"/>
        <v>2015</v>
      </c>
      <c r="Y1151" t="str">
        <f t="shared" si="88"/>
        <v>Apr</v>
      </c>
      <c r="Z1151" t="str">
        <f t="shared" si="89"/>
        <v>2015-04</v>
      </c>
    </row>
    <row r="1152" spans="1:26"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5">
        <v>599.98</v>
      </c>
      <c r="S1152">
        <v>2</v>
      </c>
      <c r="T1152" s="7">
        <v>0</v>
      </c>
      <c r="U1152" s="5">
        <v>209.99299999999999</v>
      </c>
      <c r="V1152">
        <f t="shared" si="85"/>
        <v>4</v>
      </c>
      <c r="W1152">
        <f t="shared" si="86"/>
        <v>2</v>
      </c>
      <c r="X1152">
        <f t="shared" si="87"/>
        <v>2015</v>
      </c>
      <c r="Y1152" t="str">
        <f t="shared" si="88"/>
        <v>Apr</v>
      </c>
      <c r="Z1152" t="str">
        <f t="shared" si="89"/>
        <v>2015-04</v>
      </c>
    </row>
    <row r="1153" spans="1:26"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s="5">
        <v>8.3520000000000003</v>
      </c>
      <c r="S1153">
        <v>6</v>
      </c>
      <c r="T1153" s="7">
        <v>0.2</v>
      </c>
      <c r="U1153" s="5">
        <v>1.2527999999999999</v>
      </c>
      <c r="V1153">
        <f t="shared" si="85"/>
        <v>5</v>
      </c>
      <c r="W1153">
        <f t="shared" si="86"/>
        <v>2</v>
      </c>
      <c r="X1153">
        <f t="shared" si="87"/>
        <v>2015</v>
      </c>
      <c r="Y1153" t="str">
        <f t="shared" si="88"/>
        <v>May</v>
      </c>
      <c r="Z1153" t="str">
        <f t="shared" si="89"/>
        <v>2015-05</v>
      </c>
    </row>
    <row r="1154" spans="1:26"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s="5">
        <v>3.64</v>
      </c>
      <c r="S1154">
        <v>2</v>
      </c>
      <c r="T1154" s="7">
        <v>0</v>
      </c>
      <c r="U1154" s="5">
        <v>1.6379999999999999</v>
      </c>
      <c r="V1154">
        <f t="shared" si="85"/>
        <v>12</v>
      </c>
      <c r="W1154">
        <f t="shared" si="86"/>
        <v>4</v>
      </c>
      <c r="X1154">
        <f t="shared" si="87"/>
        <v>2016</v>
      </c>
      <c r="Y1154" t="str">
        <f t="shared" si="88"/>
        <v>Dec</v>
      </c>
      <c r="Z1154" t="str">
        <f t="shared" si="89"/>
        <v>2016-12</v>
      </c>
    </row>
    <row r="1155" spans="1:26"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s="5">
        <v>159.768</v>
      </c>
      <c r="S1155">
        <v>7</v>
      </c>
      <c r="T1155" s="7">
        <v>0.2</v>
      </c>
      <c r="U1155" s="5">
        <v>53.921700000000001</v>
      </c>
      <c r="V1155">
        <f t="shared" ref="V1155:V1218" si="90">MONTH(C1155)</f>
        <v>12</v>
      </c>
      <c r="W1155">
        <f t="shared" ref="W1155:W1218" si="91">ROUNDUP(MONTH(C1155)/3,0)</f>
        <v>4</v>
      </c>
      <c r="X1155">
        <f t="shared" ref="X1155:X1218" si="92">YEAR(C1155)</f>
        <v>2016</v>
      </c>
      <c r="Y1155" t="str">
        <f t="shared" ref="Y1155:Y1218" si="93">TEXT(C1155,"MMM")</f>
        <v>Dec</v>
      </c>
      <c r="Z1155" t="str">
        <f t="shared" ref="Z1155:Z1218" si="94">TEXT(C1155,"YYYY-MM")</f>
        <v>2016-12</v>
      </c>
    </row>
    <row r="1156" spans="1:26"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5">
        <v>122.48</v>
      </c>
      <c r="S1156">
        <v>2</v>
      </c>
      <c r="T1156" s="7">
        <v>0</v>
      </c>
      <c r="U1156" s="5">
        <v>0</v>
      </c>
      <c r="V1156">
        <f t="shared" si="90"/>
        <v>12</v>
      </c>
      <c r="W1156">
        <f t="shared" si="91"/>
        <v>4</v>
      </c>
      <c r="X1156">
        <f t="shared" si="92"/>
        <v>2014</v>
      </c>
      <c r="Y1156" t="str">
        <f t="shared" si="93"/>
        <v>Dec</v>
      </c>
      <c r="Z1156" t="str">
        <f t="shared" si="94"/>
        <v>2014-12</v>
      </c>
    </row>
    <row r="1157" spans="1:26"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5">
        <v>2244.48</v>
      </c>
      <c r="S1157">
        <v>7</v>
      </c>
      <c r="T1157" s="7">
        <v>0</v>
      </c>
      <c r="U1157" s="5">
        <v>493.78559999999999</v>
      </c>
      <c r="V1157">
        <f t="shared" si="90"/>
        <v>12</v>
      </c>
      <c r="W1157">
        <f t="shared" si="91"/>
        <v>4</v>
      </c>
      <c r="X1157">
        <f t="shared" si="92"/>
        <v>2014</v>
      </c>
      <c r="Y1157" t="str">
        <f t="shared" si="93"/>
        <v>Dec</v>
      </c>
      <c r="Z1157" t="str">
        <f t="shared" si="94"/>
        <v>2014-12</v>
      </c>
    </row>
    <row r="1158" spans="1:26"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5">
        <v>62.31</v>
      </c>
      <c r="S1158">
        <v>3</v>
      </c>
      <c r="T1158" s="7">
        <v>0</v>
      </c>
      <c r="U1158" s="5">
        <v>29.285699999999999</v>
      </c>
      <c r="V1158">
        <f t="shared" si="90"/>
        <v>12</v>
      </c>
      <c r="W1158">
        <f t="shared" si="91"/>
        <v>4</v>
      </c>
      <c r="X1158">
        <f t="shared" si="92"/>
        <v>2014</v>
      </c>
      <c r="Y1158" t="str">
        <f t="shared" si="93"/>
        <v>Dec</v>
      </c>
      <c r="Z1158" t="str">
        <f t="shared" si="94"/>
        <v>2014-12</v>
      </c>
    </row>
    <row r="1159" spans="1:26"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5">
        <v>455.1</v>
      </c>
      <c r="S1159">
        <v>2</v>
      </c>
      <c r="T1159" s="7">
        <v>0</v>
      </c>
      <c r="U1159" s="5">
        <v>100.122</v>
      </c>
      <c r="V1159">
        <f t="shared" si="90"/>
        <v>12</v>
      </c>
      <c r="W1159">
        <f t="shared" si="91"/>
        <v>4</v>
      </c>
      <c r="X1159">
        <f t="shared" si="92"/>
        <v>2014</v>
      </c>
      <c r="Y1159" t="str">
        <f t="shared" si="93"/>
        <v>Dec</v>
      </c>
      <c r="Z1159" t="str">
        <f t="shared" si="94"/>
        <v>2014-12</v>
      </c>
    </row>
    <row r="1160" spans="1:26"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s="5">
        <v>195.184</v>
      </c>
      <c r="S1160">
        <v>1</v>
      </c>
      <c r="T1160" s="7">
        <v>0.2</v>
      </c>
      <c r="U1160" s="5">
        <v>19.5184</v>
      </c>
      <c r="V1160">
        <f t="shared" si="90"/>
        <v>7</v>
      </c>
      <c r="W1160">
        <f t="shared" si="91"/>
        <v>3</v>
      </c>
      <c r="X1160">
        <f t="shared" si="92"/>
        <v>2016</v>
      </c>
      <c r="Y1160" t="str">
        <f t="shared" si="93"/>
        <v>Jul</v>
      </c>
      <c r="Z1160" t="str">
        <f t="shared" si="94"/>
        <v>2016-07</v>
      </c>
    </row>
    <row r="1161" spans="1:26"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s="5">
        <v>362.94</v>
      </c>
      <c r="S1161">
        <v>3</v>
      </c>
      <c r="T1161" s="7">
        <v>0</v>
      </c>
      <c r="U1161" s="5">
        <v>90.734999999999999</v>
      </c>
      <c r="V1161">
        <f t="shared" si="90"/>
        <v>6</v>
      </c>
      <c r="W1161">
        <f t="shared" si="91"/>
        <v>2</v>
      </c>
      <c r="X1161">
        <f t="shared" si="92"/>
        <v>2017</v>
      </c>
      <c r="Y1161" t="str">
        <f t="shared" si="93"/>
        <v>Jun</v>
      </c>
      <c r="Z1161" t="str">
        <f t="shared" si="94"/>
        <v>2017-06</v>
      </c>
    </row>
    <row r="1162" spans="1:26"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s="5">
        <v>11.54</v>
      </c>
      <c r="S1162">
        <v>2</v>
      </c>
      <c r="T1162" s="7">
        <v>0</v>
      </c>
      <c r="U1162" s="5">
        <v>5.77</v>
      </c>
      <c r="V1162">
        <f t="shared" si="90"/>
        <v>6</v>
      </c>
      <c r="W1162">
        <f t="shared" si="91"/>
        <v>2</v>
      </c>
      <c r="X1162">
        <f t="shared" si="92"/>
        <v>2017</v>
      </c>
      <c r="Y1162" t="str">
        <f t="shared" si="93"/>
        <v>Jun</v>
      </c>
      <c r="Z1162" t="str">
        <f t="shared" si="94"/>
        <v>2017-06</v>
      </c>
    </row>
    <row r="1163" spans="1:26"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s="5">
        <v>53.94</v>
      </c>
      <c r="S1163">
        <v>3</v>
      </c>
      <c r="T1163" s="7">
        <v>0</v>
      </c>
      <c r="U1163" s="5">
        <v>15.6426</v>
      </c>
      <c r="V1163">
        <f t="shared" si="90"/>
        <v>9</v>
      </c>
      <c r="W1163">
        <f t="shared" si="91"/>
        <v>3</v>
      </c>
      <c r="X1163">
        <f t="shared" si="92"/>
        <v>2014</v>
      </c>
      <c r="Y1163" t="str">
        <f t="shared" si="93"/>
        <v>Sep</v>
      </c>
      <c r="Z1163" t="str">
        <f t="shared" si="94"/>
        <v>2014-09</v>
      </c>
    </row>
    <row r="1164" spans="1:26"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s="5">
        <v>9.99</v>
      </c>
      <c r="S1164">
        <v>1</v>
      </c>
      <c r="T1164" s="7">
        <v>0</v>
      </c>
      <c r="U1164" s="5">
        <v>4.5953999999999997</v>
      </c>
      <c r="V1164">
        <f t="shared" si="90"/>
        <v>3</v>
      </c>
      <c r="W1164">
        <f t="shared" si="91"/>
        <v>1</v>
      </c>
      <c r="X1164">
        <f t="shared" si="92"/>
        <v>2014</v>
      </c>
      <c r="Y1164" t="str">
        <f t="shared" si="93"/>
        <v>Mar</v>
      </c>
      <c r="Z1164" t="str">
        <f t="shared" si="94"/>
        <v>2014-03</v>
      </c>
    </row>
    <row r="1165" spans="1:26"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s="5">
        <v>125.76</v>
      </c>
      <c r="S1165">
        <v>3</v>
      </c>
      <c r="T1165" s="7">
        <v>0.2</v>
      </c>
      <c r="U1165" s="5">
        <v>40.872</v>
      </c>
      <c r="V1165">
        <f t="shared" si="90"/>
        <v>3</v>
      </c>
      <c r="W1165">
        <f t="shared" si="91"/>
        <v>1</v>
      </c>
      <c r="X1165">
        <f t="shared" si="92"/>
        <v>2014</v>
      </c>
      <c r="Y1165" t="str">
        <f t="shared" si="93"/>
        <v>Mar</v>
      </c>
      <c r="Z1165" t="str">
        <f t="shared" si="94"/>
        <v>2014-03</v>
      </c>
    </row>
    <row r="1166" spans="1:26"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s="5">
        <v>25.32</v>
      </c>
      <c r="S1166">
        <v>5</v>
      </c>
      <c r="T1166" s="7">
        <v>0.2</v>
      </c>
      <c r="U1166" s="5">
        <v>9.1784999999999997</v>
      </c>
      <c r="V1166">
        <f t="shared" si="90"/>
        <v>3</v>
      </c>
      <c r="W1166">
        <f t="shared" si="91"/>
        <v>1</v>
      </c>
      <c r="X1166">
        <f t="shared" si="92"/>
        <v>2014</v>
      </c>
      <c r="Y1166" t="str">
        <f t="shared" si="93"/>
        <v>Mar</v>
      </c>
      <c r="Z1166" t="str">
        <f t="shared" si="94"/>
        <v>2014-03</v>
      </c>
    </row>
    <row r="1167" spans="1:26"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s="5">
        <v>46.8</v>
      </c>
      <c r="S1167">
        <v>4</v>
      </c>
      <c r="T1167" s="7">
        <v>0</v>
      </c>
      <c r="U1167" s="5">
        <v>21.06</v>
      </c>
      <c r="V1167">
        <f t="shared" si="90"/>
        <v>5</v>
      </c>
      <c r="W1167">
        <f t="shared" si="91"/>
        <v>2</v>
      </c>
      <c r="X1167">
        <f t="shared" si="92"/>
        <v>2014</v>
      </c>
      <c r="Y1167" t="str">
        <f t="shared" si="93"/>
        <v>May</v>
      </c>
      <c r="Z1167" t="str">
        <f t="shared" si="94"/>
        <v>2014-05</v>
      </c>
    </row>
    <row r="1168" spans="1:26"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s="5">
        <v>447.93</v>
      </c>
      <c r="S1168">
        <v>9</v>
      </c>
      <c r="T1168" s="7">
        <v>0</v>
      </c>
      <c r="U1168" s="5">
        <v>49.272300000000001</v>
      </c>
      <c r="V1168">
        <f t="shared" si="90"/>
        <v>11</v>
      </c>
      <c r="W1168">
        <f t="shared" si="91"/>
        <v>4</v>
      </c>
      <c r="X1168">
        <f t="shared" si="92"/>
        <v>2015</v>
      </c>
      <c r="Y1168" t="str">
        <f t="shared" si="93"/>
        <v>Nov</v>
      </c>
      <c r="Z1168" t="str">
        <f t="shared" si="94"/>
        <v>2015-11</v>
      </c>
    </row>
    <row r="1169" spans="1:26"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s="5">
        <v>109.48</v>
      </c>
      <c r="S1169">
        <v>2</v>
      </c>
      <c r="T1169" s="7">
        <v>0</v>
      </c>
      <c r="U1169" s="5">
        <v>33.938800000000001</v>
      </c>
      <c r="V1169">
        <f t="shared" si="90"/>
        <v>12</v>
      </c>
      <c r="W1169">
        <f t="shared" si="91"/>
        <v>4</v>
      </c>
      <c r="X1169">
        <f t="shared" si="92"/>
        <v>2017</v>
      </c>
      <c r="Y1169" t="str">
        <f t="shared" si="93"/>
        <v>Dec</v>
      </c>
      <c r="Z1169" t="str">
        <f t="shared" si="94"/>
        <v>2017-12</v>
      </c>
    </row>
    <row r="1170" spans="1:26"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s="5">
        <v>272.94</v>
      </c>
      <c r="S1170">
        <v>3</v>
      </c>
      <c r="T1170" s="7">
        <v>0</v>
      </c>
      <c r="U1170" s="5">
        <v>0</v>
      </c>
      <c r="V1170">
        <f t="shared" si="90"/>
        <v>12</v>
      </c>
      <c r="W1170">
        <f t="shared" si="91"/>
        <v>4</v>
      </c>
      <c r="X1170">
        <f t="shared" si="92"/>
        <v>2017</v>
      </c>
      <c r="Y1170" t="str">
        <f t="shared" si="93"/>
        <v>Dec</v>
      </c>
      <c r="Z1170" t="str">
        <f t="shared" si="94"/>
        <v>2017-12</v>
      </c>
    </row>
    <row r="1171" spans="1:26"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s="5">
        <v>19.440000000000001</v>
      </c>
      <c r="S1171">
        <v>3</v>
      </c>
      <c r="T1171" s="7">
        <v>0</v>
      </c>
      <c r="U1171" s="5">
        <v>9.3312000000000008</v>
      </c>
      <c r="V1171">
        <f t="shared" si="90"/>
        <v>12</v>
      </c>
      <c r="W1171">
        <f t="shared" si="91"/>
        <v>4</v>
      </c>
      <c r="X1171">
        <f t="shared" si="92"/>
        <v>2017</v>
      </c>
      <c r="Y1171" t="str">
        <f t="shared" si="93"/>
        <v>Dec</v>
      </c>
      <c r="Z1171" t="str">
        <f t="shared" si="94"/>
        <v>2017-12</v>
      </c>
    </row>
    <row r="1172" spans="1:26"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s="5">
        <v>31.92</v>
      </c>
      <c r="S1172">
        <v>4</v>
      </c>
      <c r="T1172" s="7">
        <v>0</v>
      </c>
      <c r="U1172" s="5">
        <v>8.2992000000000008</v>
      </c>
      <c r="V1172">
        <f t="shared" si="90"/>
        <v>12</v>
      </c>
      <c r="W1172">
        <f t="shared" si="91"/>
        <v>4</v>
      </c>
      <c r="X1172">
        <f t="shared" si="92"/>
        <v>2017</v>
      </c>
      <c r="Y1172" t="str">
        <f t="shared" si="93"/>
        <v>Dec</v>
      </c>
      <c r="Z1172" t="str">
        <f t="shared" si="94"/>
        <v>2017-12</v>
      </c>
    </row>
    <row r="1173" spans="1:26"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5">
        <v>22.38</v>
      </c>
      <c r="S1173">
        <v>2</v>
      </c>
      <c r="T1173" s="7">
        <v>0</v>
      </c>
      <c r="U1173" s="5">
        <v>10.7424</v>
      </c>
      <c r="V1173">
        <f t="shared" si="90"/>
        <v>3</v>
      </c>
      <c r="W1173">
        <f t="shared" si="91"/>
        <v>1</v>
      </c>
      <c r="X1173">
        <f t="shared" si="92"/>
        <v>2014</v>
      </c>
      <c r="Y1173" t="str">
        <f t="shared" si="93"/>
        <v>Mar</v>
      </c>
      <c r="Z1173" t="str">
        <f t="shared" si="94"/>
        <v>2014-03</v>
      </c>
    </row>
    <row r="1174" spans="1:26"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s="5">
        <v>16.52</v>
      </c>
      <c r="S1174">
        <v>5</v>
      </c>
      <c r="T1174" s="7">
        <v>0.2</v>
      </c>
      <c r="U1174" s="5">
        <v>5.5754999999999999</v>
      </c>
      <c r="V1174">
        <f t="shared" si="90"/>
        <v>4</v>
      </c>
      <c r="W1174">
        <f t="shared" si="91"/>
        <v>2</v>
      </c>
      <c r="X1174">
        <f t="shared" si="92"/>
        <v>2014</v>
      </c>
      <c r="Y1174" t="str">
        <f t="shared" si="93"/>
        <v>Apr</v>
      </c>
      <c r="Z1174" t="str">
        <f t="shared" si="94"/>
        <v>2014-04</v>
      </c>
    </row>
    <row r="1175" spans="1:26"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s="5">
        <v>5.1760000000000002</v>
      </c>
      <c r="S1175">
        <v>4</v>
      </c>
      <c r="T1175" s="7">
        <v>0.8</v>
      </c>
      <c r="U1175" s="5">
        <v>-7.7640000000000002</v>
      </c>
      <c r="V1175">
        <f t="shared" si="90"/>
        <v>10</v>
      </c>
      <c r="W1175">
        <f t="shared" si="91"/>
        <v>4</v>
      </c>
      <c r="X1175">
        <f t="shared" si="92"/>
        <v>2015</v>
      </c>
      <c r="Y1175" t="str">
        <f t="shared" si="93"/>
        <v>Oct</v>
      </c>
      <c r="Z1175" t="str">
        <f t="shared" si="94"/>
        <v>2015-10</v>
      </c>
    </row>
    <row r="1176" spans="1:26"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5">
        <v>50.112000000000002</v>
      </c>
      <c r="S1176">
        <v>6</v>
      </c>
      <c r="T1176" s="7">
        <v>0.2</v>
      </c>
      <c r="U1176" s="5">
        <v>16.2864</v>
      </c>
      <c r="V1176">
        <f t="shared" si="90"/>
        <v>8</v>
      </c>
      <c r="W1176">
        <f t="shared" si="91"/>
        <v>3</v>
      </c>
      <c r="X1176">
        <f t="shared" si="92"/>
        <v>2015</v>
      </c>
      <c r="Y1176" t="str">
        <f t="shared" si="93"/>
        <v>Aug</v>
      </c>
      <c r="Z1176" t="str">
        <f t="shared" si="94"/>
        <v>2015-08</v>
      </c>
    </row>
    <row r="1177" spans="1:26"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s="5">
        <v>27.93</v>
      </c>
      <c r="S1177">
        <v>3</v>
      </c>
      <c r="T1177" s="7">
        <v>0</v>
      </c>
      <c r="U1177" s="5">
        <v>8.0997000000000003</v>
      </c>
      <c r="V1177">
        <f t="shared" si="90"/>
        <v>8</v>
      </c>
      <c r="W1177">
        <f t="shared" si="91"/>
        <v>3</v>
      </c>
      <c r="X1177">
        <f t="shared" si="92"/>
        <v>2016</v>
      </c>
      <c r="Y1177" t="str">
        <f t="shared" si="93"/>
        <v>Aug</v>
      </c>
      <c r="Z1177" t="str">
        <f t="shared" si="94"/>
        <v>2016-08</v>
      </c>
    </row>
    <row r="1178" spans="1:26"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s="5">
        <v>11.56</v>
      </c>
      <c r="S1178">
        <v>4</v>
      </c>
      <c r="T1178" s="7">
        <v>0</v>
      </c>
      <c r="U1178" s="5">
        <v>5.4332000000000003</v>
      </c>
      <c r="V1178">
        <f t="shared" si="90"/>
        <v>12</v>
      </c>
      <c r="W1178">
        <f t="shared" si="91"/>
        <v>4</v>
      </c>
      <c r="X1178">
        <f t="shared" si="92"/>
        <v>2014</v>
      </c>
      <c r="Y1178" t="str">
        <f t="shared" si="93"/>
        <v>Dec</v>
      </c>
      <c r="Z1178" t="str">
        <f t="shared" si="94"/>
        <v>2014-12</v>
      </c>
    </row>
    <row r="1179" spans="1:26"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s="5">
        <v>172.5</v>
      </c>
      <c r="S1179">
        <v>2</v>
      </c>
      <c r="T1179" s="7">
        <v>0</v>
      </c>
      <c r="U1179" s="5">
        <v>51.75</v>
      </c>
      <c r="V1179">
        <f t="shared" si="90"/>
        <v>12</v>
      </c>
      <c r="W1179">
        <f t="shared" si="91"/>
        <v>4</v>
      </c>
      <c r="X1179">
        <f t="shared" si="92"/>
        <v>2016</v>
      </c>
      <c r="Y1179" t="str">
        <f t="shared" si="93"/>
        <v>Dec</v>
      </c>
      <c r="Z1179" t="str">
        <f t="shared" si="94"/>
        <v>2016-12</v>
      </c>
    </row>
    <row r="1180" spans="1:26"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s="5">
        <v>179.97</v>
      </c>
      <c r="S1180">
        <v>3</v>
      </c>
      <c r="T1180" s="7">
        <v>0</v>
      </c>
      <c r="U1180" s="5">
        <v>44.9925</v>
      </c>
      <c r="V1180">
        <f t="shared" si="90"/>
        <v>12</v>
      </c>
      <c r="W1180">
        <f t="shared" si="91"/>
        <v>4</v>
      </c>
      <c r="X1180">
        <f t="shared" si="92"/>
        <v>2016</v>
      </c>
      <c r="Y1180" t="str">
        <f t="shared" si="93"/>
        <v>Dec</v>
      </c>
      <c r="Z1180" t="str">
        <f t="shared" si="94"/>
        <v>2016-12</v>
      </c>
    </row>
    <row r="1181" spans="1:26"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5">
        <v>258.69600000000003</v>
      </c>
      <c r="S1181">
        <v>3</v>
      </c>
      <c r="T1181" s="7">
        <v>0.2</v>
      </c>
      <c r="U1181" s="5">
        <v>64.674000000000007</v>
      </c>
      <c r="V1181">
        <f t="shared" si="90"/>
        <v>4</v>
      </c>
      <c r="W1181">
        <f t="shared" si="91"/>
        <v>2</v>
      </c>
      <c r="X1181">
        <f t="shared" si="92"/>
        <v>2016</v>
      </c>
      <c r="Y1181" t="str">
        <f t="shared" si="93"/>
        <v>Apr</v>
      </c>
      <c r="Z1181" t="str">
        <f t="shared" si="94"/>
        <v>2016-04</v>
      </c>
    </row>
    <row r="1182" spans="1:26"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s="5">
        <v>1322.93</v>
      </c>
      <c r="S1182">
        <v>7</v>
      </c>
      <c r="T1182" s="7">
        <v>0</v>
      </c>
      <c r="U1182" s="5">
        <v>357.19110000000001</v>
      </c>
      <c r="V1182">
        <f t="shared" si="90"/>
        <v>6</v>
      </c>
      <c r="W1182">
        <f t="shared" si="91"/>
        <v>2</v>
      </c>
      <c r="X1182">
        <f t="shared" si="92"/>
        <v>2014</v>
      </c>
      <c r="Y1182" t="str">
        <f t="shared" si="93"/>
        <v>Jun</v>
      </c>
      <c r="Z1182" t="str">
        <f t="shared" si="94"/>
        <v>2014-06</v>
      </c>
    </row>
    <row r="1183" spans="1:26"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s="5">
        <v>3.76</v>
      </c>
      <c r="S1183">
        <v>2</v>
      </c>
      <c r="T1183" s="7">
        <v>0</v>
      </c>
      <c r="U1183" s="5">
        <v>1.0904</v>
      </c>
      <c r="V1183">
        <f t="shared" si="90"/>
        <v>6</v>
      </c>
      <c r="W1183">
        <f t="shared" si="91"/>
        <v>2</v>
      </c>
      <c r="X1183">
        <f t="shared" si="92"/>
        <v>2014</v>
      </c>
      <c r="Y1183" t="str">
        <f t="shared" si="93"/>
        <v>Jun</v>
      </c>
      <c r="Z1183" t="str">
        <f t="shared" si="94"/>
        <v>2014-06</v>
      </c>
    </row>
    <row r="1184" spans="1:26"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s="5">
        <v>21.744</v>
      </c>
      <c r="S1184">
        <v>1</v>
      </c>
      <c r="T1184" s="7">
        <v>0.2</v>
      </c>
      <c r="U1184" s="5">
        <v>7.3385999999999996</v>
      </c>
      <c r="V1184">
        <f t="shared" si="90"/>
        <v>1</v>
      </c>
      <c r="W1184">
        <f t="shared" si="91"/>
        <v>1</v>
      </c>
      <c r="X1184">
        <f t="shared" si="92"/>
        <v>2017</v>
      </c>
      <c r="Y1184" t="str">
        <f t="shared" si="93"/>
        <v>Jan</v>
      </c>
      <c r="Z1184" t="str">
        <f t="shared" si="94"/>
        <v>2017-01</v>
      </c>
    </row>
    <row r="1185" spans="1:26"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s="5">
        <v>7.92</v>
      </c>
      <c r="S1185">
        <v>5</v>
      </c>
      <c r="T1185" s="7">
        <v>0.2</v>
      </c>
      <c r="U1185" s="5">
        <v>0.69299999999999995</v>
      </c>
      <c r="V1185">
        <f t="shared" si="90"/>
        <v>1</v>
      </c>
      <c r="W1185">
        <f t="shared" si="91"/>
        <v>1</v>
      </c>
      <c r="X1185">
        <f t="shared" si="92"/>
        <v>2017</v>
      </c>
      <c r="Y1185" t="str">
        <f t="shared" si="93"/>
        <v>Jan</v>
      </c>
      <c r="Z1185" t="str">
        <f t="shared" si="94"/>
        <v>2017-01</v>
      </c>
    </row>
    <row r="1186" spans="1:26"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s="5">
        <v>12.096</v>
      </c>
      <c r="S1186">
        <v>7</v>
      </c>
      <c r="T1186" s="7">
        <v>0.2</v>
      </c>
      <c r="U1186" s="5">
        <v>4.2336</v>
      </c>
      <c r="V1186">
        <f t="shared" si="90"/>
        <v>11</v>
      </c>
      <c r="W1186">
        <f t="shared" si="91"/>
        <v>4</v>
      </c>
      <c r="X1186">
        <f t="shared" si="92"/>
        <v>2014</v>
      </c>
      <c r="Y1186" t="str">
        <f t="shared" si="93"/>
        <v>Nov</v>
      </c>
      <c r="Z1186" t="str">
        <f t="shared" si="94"/>
        <v>2014-11</v>
      </c>
    </row>
    <row r="1187" spans="1:26"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s="5">
        <v>485.88</v>
      </c>
      <c r="S1187">
        <v>6</v>
      </c>
      <c r="T1187" s="7">
        <v>0</v>
      </c>
      <c r="U1187" s="5">
        <v>9.7175999999999991</v>
      </c>
      <c r="V1187">
        <f t="shared" si="90"/>
        <v>11</v>
      </c>
      <c r="W1187">
        <f t="shared" si="91"/>
        <v>4</v>
      </c>
      <c r="X1187">
        <f t="shared" si="92"/>
        <v>2014</v>
      </c>
      <c r="Y1187" t="str">
        <f t="shared" si="93"/>
        <v>Nov</v>
      </c>
      <c r="Z1187" t="str">
        <f t="shared" si="94"/>
        <v>2014-11</v>
      </c>
    </row>
    <row r="1188" spans="1:26"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s="5">
        <v>25.92</v>
      </c>
      <c r="S1188">
        <v>4</v>
      </c>
      <c r="T1188" s="7">
        <v>0</v>
      </c>
      <c r="U1188" s="5">
        <v>12.441599999999999</v>
      </c>
      <c r="V1188">
        <f t="shared" si="90"/>
        <v>11</v>
      </c>
      <c r="W1188">
        <f t="shared" si="91"/>
        <v>4</v>
      </c>
      <c r="X1188">
        <f t="shared" si="92"/>
        <v>2014</v>
      </c>
      <c r="Y1188" t="str">
        <f t="shared" si="93"/>
        <v>Nov</v>
      </c>
      <c r="Z1188" t="str">
        <f t="shared" si="94"/>
        <v>2014-11</v>
      </c>
    </row>
    <row r="1189" spans="1:26"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s="5">
        <v>197.58</v>
      </c>
      <c r="S1189">
        <v>2</v>
      </c>
      <c r="T1189" s="7">
        <v>0</v>
      </c>
      <c r="U1189" s="5">
        <v>53.346600000000002</v>
      </c>
      <c r="V1189">
        <f t="shared" si="90"/>
        <v>11</v>
      </c>
      <c r="W1189">
        <f t="shared" si="91"/>
        <v>4</v>
      </c>
      <c r="X1189">
        <f t="shared" si="92"/>
        <v>2014</v>
      </c>
      <c r="Y1189" t="str">
        <f t="shared" si="93"/>
        <v>Nov</v>
      </c>
      <c r="Z1189" t="str">
        <f t="shared" si="94"/>
        <v>2014-11</v>
      </c>
    </row>
    <row r="1190" spans="1:26"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s="5">
        <v>81.92</v>
      </c>
      <c r="S1190">
        <v>4</v>
      </c>
      <c r="T1190" s="7">
        <v>0</v>
      </c>
      <c r="U1190" s="5">
        <v>22.118400000000001</v>
      </c>
      <c r="V1190">
        <f t="shared" si="90"/>
        <v>2</v>
      </c>
      <c r="W1190">
        <f t="shared" si="91"/>
        <v>1</v>
      </c>
      <c r="X1190">
        <f t="shared" si="92"/>
        <v>2017</v>
      </c>
      <c r="Y1190" t="str">
        <f t="shared" si="93"/>
        <v>Feb</v>
      </c>
      <c r="Z1190" t="str">
        <f t="shared" si="94"/>
        <v>2017-02</v>
      </c>
    </row>
    <row r="1191" spans="1:26"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s="5">
        <v>889.53599999999994</v>
      </c>
      <c r="S1191">
        <v>8</v>
      </c>
      <c r="T1191" s="7">
        <v>0.2</v>
      </c>
      <c r="U1191" s="5">
        <v>66.715199999999996</v>
      </c>
      <c r="V1191">
        <f t="shared" si="90"/>
        <v>2</v>
      </c>
      <c r="W1191">
        <f t="shared" si="91"/>
        <v>1</v>
      </c>
      <c r="X1191">
        <f t="shared" si="92"/>
        <v>2017</v>
      </c>
      <c r="Y1191" t="str">
        <f t="shared" si="93"/>
        <v>Feb</v>
      </c>
      <c r="Z1191" t="str">
        <f t="shared" si="94"/>
        <v>2017-02</v>
      </c>
    </row>
    <row r="1192" spans="1:26"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s="5">
        <v>892.22400000000005</v>
      </c>
      <c r="S1192">
        <v>3</v>
      </c>
      <c r="T1192" s="7">
        <v>0.2</v>
      </c>
      <c r="U1192" s="5">
        <v>89.222399999999993</v>
      </c>
      <c r="V1192">
        <f t="shared" si="90"/>
        <v>2</v>
      </c>
      <c r="W1192">
        <f t="shared" si="91"/>
        <v>1</v>
      </c>
      <c r="X1192">
        <f t="shared" si="92"/>
        <v>2017</v>
      </c>
      <c r="Y1192" t="str">
        <f t="shared" si="93"/>
        <v>Feb</v>
      </c>
      <c r="Z1192" t="str">
        <f t="shared" si="94"/>
        <v>2017-02</v>
      </c>
    </row>
    <row r="1193" spans="1:26"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s="5">
        <v>223.92</v>
      </c>
      <c r="S1193">
        <v>4</v>
      </c>
      <c r="T1193" s="7">
        <v>0</v>
      </c>
      <c r="U1193" s="5">
        <v>109.7208</v>
      </c>
      <c r="V1193">
        <f t="shared" si="90"/>
        <v>2</v>
      </c>
      <c r="W1193">
        <f t="shared" si="91"/>
        <v>1</v>
      </c>
      <c r="X1193">
        <f t="shared" si="92"/>
        <v>2017</v>
      </c>
      <c r="Y1193" t="str">
        <f t="shared" si="93"/>
        <v>Feb</v>
      </c>
      <c r="Z1193" t="str">
        <f t="shared" si="94"/>
        <v>2017-02</v>
      </c>
    </row>
    <row r="1194" spans="1:26"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s="5">
        <v>23.12</v>
      </c>
      <c r="S1194">
        <v>4</v>
      </c>
      <c r="T1194" s="7">
        <v>0</v>
      </c>
      <c r="U1194" s="5">
        <v>11.328799999999999</v>
      </c>
      <c r="V1194">
        <f t="shared" si="90"/>
        <v>2</v>
      </c>
      <c r="W1194">
        <f t="shared" si="91"/>
        <v>1</v>
      </c>
      <c r="X1194">
        <f t="shared" si="92"/>
        <v>2017</v>
      </c>
      <c r="Y1194" t="str">
        <f t="shared" si="93"/>
        <v>Feb</v>
      </c>
      <c r="Z1194" t="str">
        <f t="shared" si="94"/>
        <v>2017-02</v>
      </c>
    </row>
    <row r="1195" spans="1:26"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5">
        <v>15.552</v>
      </c>
      <c r="S1195">
        <v>3</v>
      </c>
      <c r="T1195" s="7">
        <v>0.2</v>
      </c>
      <c r="U1195" s="5">
        <v>5.4432</v>
      </c>
      <c r="V1195">
        <f t="shared" si="90"/>
        <v>9</v>
      </c>
      <c r="W1195">
        <f t="shared" si="91"/>
        <v>3</v>
      </c>
      <c r="X1195">
        <f t="shared" si="92"/>
        <v>2015</v>
      </c>
      <c r="Y1195" t="str">
        <f t="shared" si="93"/>
        <v>Sep</v>
      </c>
      <c r="Z1195" t="str">
        <f t="shared" si="94"/>
        <v>2015-09</v>
      </c>
    </row>
    <row r="1196" spans="1:26"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5">
        <v>15.712</v>
      </c>
      <c r="S1196">
        <v>4</v>
      </c>
      <c r="T1196" s="7">
        <v>0.2</v>
      </c>
      <c r="U1196" s="5">
        <v>2.5531999999999999</v>
      </c>
      <c r="V1196">
        <f t="shared" si="90"/>
        <v>9</v>
      </c>
      <c r="W1196">
        <f t="shared" si="91"/>
        <v>3</v>
      </c>
      <c r="X1196">
        <f t="shared" si="92"/>
        <v>2015</v>
      </c>
      <c r="Y1196" t="str">
        <f t="shared" si="93"/>
        <v>Sep</v>
      </c>
      <c r="Z1196" t="str">
        <f t="shared" si="94"/>
        <v>2015-09</v>
      </c>
    </row>
    <row r="1197" spans="1:26"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5">
        <v>24.672000000000001</v>
      </c>
      <c r="S1197">
        <v>2</v>
      </c>
      <c r="T1197" s="7">
        <v>0.2</v>
      </c>
      <c r="U1197" s="5">
        <v>2.1587999999999998</v>
      </c>
      <c r="V1197">
        <f t="shared" si="90"/>
        <v>9</v>
      </c>
      <c r="W1197">
        <f t="shared" si="91"/>
        <v>3</v>
      </c>
      <c r="X1197">
        <f t="shared" si="92"/>
        <v>2015</v>
      </c>
      <c r="Y1197" t="str">
        <f t="shared" si="93"/>
        <v>Sep</v>
      </c>
      <c r="Z1197" t="str">
        <f t="shared" si="94"/>
        <v>2015-09</v>
      </c>
    </row>
    <row r="1198" spans="1:26"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5">
        <v>55.968000000000004</v>
      </c>
      <c r="S1198">
        <v>1</v>
      </c>
      <c r="T1198" s="7">
        <v>0.2</v>
      </c>
      <c r="U1198" s="5">
        <v>-2.0988000000000002</v>
      </c>
      <c r="V1198">
        <f t="shared" si="90"/>
        <v>9</v>
      </c>
      <c r="W1198">
        <f t="shared" si="91"/>
        <v>3</v>
      </c>
      <c r="X1198">
        <f t="shared" si="92"/>
        <v>2015</v>
      </c>
      <c r="Y1198" t="str">
        <f t="shared" si="93"/>
        <v>Sep</v>
      </c>
      <c r="Z1198" t="str">
        <f t="shared" si="94"/>
        <v>2015-09</v>
      </c>
    </row>
    <row r="1199" spans="1:26"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s="5">
        <v>431.928</v>
      </c>
      <c r="S1199">
        <v>9</v>
      </c>
      <c r="T1199" s="7">
        <v>0.2</v>
      </c>
      <c r="U1199" s="5">
        <v>64.789199999999994</v>
      </c>
      <c r="V1199">
        <f t="shared" si="90"/>
        <v>4</v>
      </c>
      <c r="W1199">
        <f t="shared" si="91"/>
        <v>2</v>
      </c>
      <c r="X1199">
        <f t="shared" si="92"/>
        <v>2016</v>
      </c>
      <c r="Y1199" t="str">
        <f t="shared" si="93"/>
        <v>Apr</v>
      </c>
      <c r="Z1199" t="str">
        <f t="shared" si="94"/>
        <v>2016-04</v>
      </c>
    </row>
    <row r="1200" spans="1:26"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s="5">
        <v>95.983999999999995</v>
      </c>
      <c r="S1200">
        <v>4</v>
      </c>
      <c r="T1200" s="7">
        <v>0.3</v>
      </c>
      <c r="U1200" s="5">
        <v>-4.1135999999999999</v>
      </c>
      <c r="V1200">
        <f t="shared" si="90"/>
        <v>4</v>
      </c>
      <c r="W1200">
        <f t="shared" si="91"/>
        <v>2</v>
      </c>
      <c r="X1200">
        <f t="shared" si="92"/>
        <v>2016</v>
      </c>
      <c r="Y1200" t="str">
        <f t="shared" si="93"/>
        <v>Apr</v>
      </c>
      <c r="Z1200" t="str">
        <f t="shared" si="94"/>
        <v>2016-04</v>
      </c>
    </row>
    <row r="1201" spans="1:26"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s="5">
        <v>1088.7919999999999</v>
      </c>
      <c r="S1201">
        <v>4</v>
      </c>
      <c r="T1201" s="7">
        <v>0.8</v>
      </c>
      <c r="U1201" s="5">
        <v>-1850.9464</v>
      </c>
      <c r="V1201">
        <f t="shared" si="90"/>
        <v>4</v>
      </c>
      <c r="W1201">
        <f t="shared" si="91"/>
        <v>2</v>
      </c>
      <c r="X1201">
        <f t="shared" si="92"/>
        <v>2016</v>
      </c>
      <c r="Y1201" t="str">
        <f t="shared" si="93"/>
        <v>Apr</v>
      </c>
      <c r="Z1201" t="str">
        <f t="shared" si="94"/>
        <v>2016-04</v>
      </c>
    </row>
    <row r="1202" spans="1:26"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s="5">
        <v>544.00800000000004</v>
      </c>
      <c r="S1202">
        <v>3</v>
      </c>
      <c r="T1202" s="7">
        <v>0.2</v>
      </c>
      <c r="U1202" s="5">
        <v>40.800600000000003</v>
      </c>
      <c r="V1202">
        <f t="shared" si="90"/>
        <v>7</v>
      </c>
      <c r="W1202">
        <f t="shared" si="91"/>
        <v>3</v>
      </c>
      <c r="X1202">
        <f t="shared" si="92"/>
        <v>2016</v>
      </c>
      <c r="Y1202" t="str">
        <f t="shared" si="93"/>
        <v>Jul</v>
      </c>
      <c r="Z1202" t="str">
        <f t="shared" si="94"/>
        <v>2016-07</v>
      </c>
    </row>
    <row r="1203" spans="1:26"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s="5">
        <v>1.8720000000000001</v>
      </c>
      <c r="S1203">
        <v>3</v>
      </c>
      <c r="T1203" s="7">
        <v>0.7</v>
      </c>
      <c r="U1203" s="5">
        <v>-1.4352</v>
      </c>
      <c r="V1203">
        <f t="shared" si="90"/>
        <v>7</v>
      </c>
      <c r="W1203">
        <f t="shared" si="91"/>
        <v>3</v>
      </c>
      <c r="X1203">
        <f t="shared" si="92"/>
        <v>2016</v>
      </c>
      <c r="Y1203" t="str">
        <f t="shared" si="93"/>
        <v>Jul</v>
      </c>
      <c r="Z1203" t="str">
        <f t="shared" si="94"/>
        <v>2016-07</v>
      </c>
    </row>
    <row r="1204" spans="1:26"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s="5">
        <v>854.35199999999998</v>
      </c>
      <c r="S1204">
        <v>3</v>
      </c>
      <c r="T1204" s="7">
        <v>0.2</v>
      </c>
      <c r="U1204" s="5">
        <v>10.679399999999999</v>
      </c>
      <c r="V1204">
        <f t="shared" si="90"/>
        <v>7</v>
      </c>
      <c r="W1204">
        <f t="shared" si="91"/>
        <v>3</v>
      </c>
      <c r="X1204">
        <f t="shared" si="92"/>
        <v>2016</v>
      </c>
      <c r="Y1204" t="str">
        <f t="shared" si="93"/>
        <v>Jul</v>
      </c>
      <c r="Z1204" t="str">
        <f t="shared" si="94"/>
        <v>2016-07</v>
      </c>
    </row>
    <row r="1205" spans="1:26"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s="5">
        <v>593.56799999999998</v>
      </c>
      <c r="S1205">
        <v>2</v>
      </c>
      <c r="T1205" s="7">
        <v>0.2</v>
      </c>
      <c r="U1205" s="5">
        <v>0</v>
      </c>
      <c r="V1205">
        <f t="shared" si="90"/>
        <v>7</v>
      </c>
      <c r="W1205">
        <f t="shared" si="91"/>
        <v>3</v>
      </c>
      <c r="X1205">
        <f t="shared" si="92"/>
        <v>2016</v>
      </c>
      <c r="Y1205" t="str">
        <f t="shared" si="93"/>
        <v>Jul</v>
      </c>
      <c r="Z1205" t="str">
        <f t="shared" si="94"/>
        <v>2016-07</v>
      </c>
    </row>
    <row r="1206" spans="1:26"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s="5">
        <v>338.04</v>
      </c>
      <c r="S1206">
        <v>3</v>
      </c>
      <c r="T1206" s="7">
        <v>0.2</v>
      </c>
      <c r="U1206" s="5">
        <v>-33.804000000000002</v>
      </c>
      <c r="V1206">
        <f t="shared" si="90"/>
        <v>7</v>
      </c>
      <c r="W1206">
        <f t="shared" si="91"/>
        <v>3</v>
      </c>
      <c r="X1206">
        <f t="shared" si="92"/>
        <v>2016</v>
      </c>
      <c r="Y1206" t="str">
        <f t="shared" si="93"/>
        <v>Jul</v>
      </c>
      <c r="Z1206" t="str">
        <f t="shared" si="94"/>
        <v>2016-07</v>
      </c>
    </row>
    <row r="1207" spans="1:26"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s="5">
        <v>271.95999999999998</v>
      </c>
      <c r="S1207">
        <v>5</v>
      </c>
      <c r="T1207" s="7">
        <v>0.2</v>
      </c>
      <c r="U1207" s="5">
        <v>16.997499999999999</v>
      </c>
      <c r="V1207">
        <f t="shared" si="90"/>
        <v>8</v>
      </c>
      <c r="W1207">
        <f t="shared" si="91"/>
        <v>3</v>
      </c>
      <c r="X1207">
        <f t="shared" si="92"/>
        <v>2017</v>
      </c>
      <c r="Y1207" t="str">
        <f t="shared" si="93"/>
        <v>Aug</v>
      </c>
      <c r="Z1207" t="str">
        <f t="shared" si="94"/>
        <v>2017-08</v>
      </c>
    </row>
    <row r="1208" spans="1:26"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s="5">
        <v>11.21</v>
      </c>
      <c r="S1208">
        <v>1</v>
      </c>
      <c r="T1208" s="7">
        <v>0</v>
      </c>
      <c r="U1208" s="5">
        <v>3.363</v>
      </c>
      <c r="V1208">
        <f t="shared" si="90"/>
        <v>7</v>
      </c>
      <c r="W1208">
        <f t="shared" si="91"/>
        <v>3</v>
      </c>
      <c r="X1208">
        <f t="shared" si="92"/>
        <v>2016</v>
      </c>
      <c r="Y1208" t="str">
        <f t="shared" si="93"/>
        <v>Jul</v>
      </c>
      <c r="Z1208" t="str">
        <f t="shared" si="94"/>
        <v>2016-07</v>
      </c>
    </row>
    <row r="1209" spans="1:26"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s="5">
        <v>9.1440000000000001</v>
      </c>
      <c r="S1209">
        <v>3</v>
      </c>
      <c r="T1209" s="7">
        <v>0.2</v>
      </c>
      <c r="U1209" s="5">
        <v>3.2004000000000001</v>
      </c>
      <c r="V1209">
        <f t="shared" si="90"/>
        <v>7</v>
      </c>
      <c r="W1209">
        <f t="shared" si="91"/>
        <v>3</v>
      </c>
      <c r="X1209">
        <f t="shared" si="92"/>
        <v>2016</v>
      </c>
      <c r="Y1209" t="str">
        <f t="shared" si="93"/>
        <v>Jul</v>
      </c>
      <c r="Z1209" t="str">
        <f t="shared" si="94"/>
        <v>2016-07</v>
      </c>
    </row>
    <row r="1210" spans="1:26"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s="5">
        <v>14.07</v>
      </c>
      <c r="S1210">
        <v>7</v>
      </c>
      <c r="T1210" s="7">
        <v>0</v>
      </c>
      <c r="U1210" s="5">
        <v>6.8943000000000003</v>
      </c>
      <c r="V1210">
        <f t="shared" si="90"/>
        <v>7</v>
      </c>
      <c r="W1210">
        <f t="shared" si="91"/>
        <v>3</v>
      </c>
      <c r="X1210">
        <f t="shared" si="92"/>
        <v>2016</v>
      </c>
      <c r="Y1210" t="str">
        <f t="shared" si="93"/>
        <v>Jul</v>
      </c>
      <c r="Z1210" t="str">
        <f t="shared" si="94"/>
        <v>2016-07</v>
      </c>
    </row>
    <row r="1211" spans="1:26"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s="5">
        <v>41.86</v>
      </c>
      <c r="S1211">
        <v>7</v>
      </c>
      <c r="T1211" s="7">
        <v>0</v>
      </c>
      <c r="U1211" s="5">
        <v>10.465</v>
      </c>
      <c r="V1211">
        <f t="shared" si="90"/>
        <v>7</v>
      </c>
      <c r="W1211">
        <f t="shared" si="91"/>
        <v>3</v>
      </c>
      <c r="X1211">
        <f t="shared" si="92"/>
        <v>2016</v>
      </c>
      <c r="Y1211" t="str">
        <f t="shared" si="93"/>
        <v>Jul</v>
      </c>
      <c r="Z1211" t="str">
        <f t="shared" si="94"/>
        <v>2016-07</v>
      </c>
    </row>
    <row r="1212" spans="1:26"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s="5">
        <v>8.5440000000000005</v>
      </c>
      <c r="S1212">
        <v>2</v>
      </c>
      <c r="T1212" s="7">
        <v>0.2</v>
      </c>
      <c r="U1212" s="5">
        <v>2.8835999999999999</v>
      </c>
      <c r="V1212">
        <f t="shared" si="90"/>
        <v>7</v>
      </c>
      <c r="W1212">
        <f t="shared" si="91"/>
        <v>3</v>
      </c>
      <c r="X1212">
        <f t="shared" si="92"/>
        <v>2016</v>
      </c>
      <c r="Y1212" t="str">
        <f t="shared" si="93"/>
        <v>Jul</v>
      </c>
      <c r="Z1212" t="str">
        <f t="shared" si="94"/>
        <v>2016-07</v>
      </c>
    </row>
    <row r="1213" spans="1:26"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s="5">
        <v>579.13599999999997</v>
      </c>
      <c r="S1213">
        <v>4</v>
      </c>
      <c r="T1213" s="7">
        <v>0.2</v>
      </c>
      <c r="U1213" s="5">
        <v>21.717600000000001</v>
      </c>
      <c r="V1213">
        <f t="shared" si="90"/>
        <v>7</v>
      </c>
      <c r="W1213">
        <f t="shared" si="91"/>
        <v>3</v>
      </c>
      <c r="X1213">
        <f t="shared" si="92"/>
        <v>2016</v>
      </c>
      <c r="Y1213" t="str">
        <f t="shared" si="93"/>
        <v>Jul</v>
      </c>
      <c r="Z1213" t="str">
        <f t="shared" si="94"/>
        <v>2016-07</v>
      </c>
    </row>
    <row r="1214" spans="1:26"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s="5">
        <v>141.37200000000001</v>
      </c>
      <c r="S1214">
        <v>2</v>
      </c>
      <c r="T1214" s="7">
        <v>0.3</v>
      </c>
      <c r="U1214" s="5">
        <v>-48.470399999999998</v>
      </c>
      <c r="V1214">
        <f t="shared" si="90"/>
        <v>9</v>
      </c>
      <c r="W1214">
        <f t="shared" si="91"/>
        <v>3</v>
      </c>
      <c r="X1214">
        <f t="shared" si="92"/>
        <v>2017</v>
      </c>
      <c r="Y1214" t="str">
        <f t="shared" si="93"/>
        <v>Sep</v>
      </c>
      <c r="Z1214" t="str">
        <f t="shared" si="94"/>
        <v>2017-09</v>
      </c>
    </row>
    <row r="1215" spans="1:26"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s="5">
        <v>3.036</v>
      </c>
      <c r="S1215">
        <v>2</v>
      </c>
      <c r="T1215" s="7">
        <v>0.7</v>
      </c>
      <c r="U1215" s="5">
        <v>-2.3275999999999999</v>
      </c>
      <c r="V1215">
        <f t="shared" si="90"/>
        <v>9</v>
      </c>
      <c r="W1215">
        <f t="shared" si="91"/>
        <v>3</v>
      </c>
      <c r="X1215">
        <f t="shared" si="92"/>
        <v>2017</v>
      </c>
      <c r="Y1215" t="str">
        <f t="shared" si="93"/>
        <v>Sep</v>
      </c>
      <c r="Z1215" t="str">
        <f t="shared" si="94"/>
        <v>2017-09</v>
      </c>
    </row>
    <row r="1216" spans="1:26"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s="5">
        <v>4.5030000000000001</v>
      </c>
      <c r="S1216">
        <v>1</v>
      </c>
      <c r="T1216" s="7">
        <v>0.7</v>
      </c>
      <c r="U1216" s="5">
        <v>-3.6023999999999998</v>
      </c>
      <c r="V1216">
        <f t="shared" si="90"/>
        <v>9</v>
      </c>
      <c r="W1216">
        <f t="shared" si="91"/>
        <v>3</v>
      </c>
      <c r="X1216">
        <f t="shared" si="92"/>
        <v>2017</v>
      </c>
      <c r="Y1216" t="str">
        <f t="shared" si="93"/>
        <v>Sep</v>
      </c>
      <c r="Z1216" t="str">
        <f t="shared" si="94"/>
        <v>2017-09</v>
      </c>
    </row>
    <row r="1217" spans="1:26"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s="5">
        <v>4.6719999999999997</v>
      </c>
      <c r="S1217">
        <v>1</v>
      </c>
      <c r="T1217" s="7">
        <v>0.2</v>
      </c>
      <c r="U1217" s="5">
        <v>1.5768</v>
      </c>
      <c r="V1217">
        <f t="shared" si="90"/>
        <v>9</v>
      </c>
      <c r="W1217">
        <f t="shared" si="91"/>
        <v>3</v>
      </c>
      <c r="X1217">
        <f t="shared" si="92"/>
        <v>2017</v>
      </c>
      <c r="Y1217" t="str">
        <f t="shared" si="93"/>
        <v>Sep</v>
      </c>
      <c r="Z1217" t="str">
        <f t="shared" si="94"/>
        <v>2017-09</v>
      </c>
    </row>
    <row r="1218" spans="1:26"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s="5">
        <v>95.88</v>
      </c>
      <c r="S1218">
        <v>3</v>
      </c>
      <c r="T1218" s="7">
        <v>0.2</v>
      </c>
      <c r="U1218" s="5">
        <v>28.763999999999999</v>
      </c>
      <c r="V1218">
        <f t="shared" si="90"/>
        <v>9</v>
      </c>
      <c r="W1218">
        <f t="shared" si="91"/>
        <v>3</v>
      </c>
      <c r="X1218">
        <f t="shared" si="92"/>
        <v>2017</v>
      </c>
      <c r="Y1218" t="str">
        <f t="shared" si="93"/>
        <v>Sep</v>
      </c>
      <c r="Z1218" t="str">
        <f t="shared" si="94"/>
        <v>2017-09</v>
      </c>
    </row>
    <row r="1219" spans="1:26"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s="5">
        <v>17.024000000000001</v>
      </c>
      <c r="S1219">
        <v>2</v>
      </c>
      <c r="T1219" s="7">
        <v>0.2</v>
      </c>
      <c r="U1219" s="5">
        <v>1.7023999999999999</v>
      </c>
      <c r="V1219">
        <f t="shared" ref="V1219:V1282" si="95">MONTH(C1219)</f>
        <v>9</v>
      </c>
      <c r="W1219">
        <f t="shared" ref="W1219:W1282" si="96">ROUNDUP(MONTH(C1219)/3,0)</f>
        <v>3</v>
      </c>
      <c r="X1219">
        <f t="shared" ref="X1219:X1282" si="97">YEAR(C1219)</f>
        <v>2017</v>
      </c>
      <c r="Y1219" t="str">
        <f t="shared" ref="Y1219:Y1282" si="98">TEXT(C1219,"MMM")</f>
        <v>Sep</v>
      </c>
      <c r="Z1219" t="str">
        <f t="shared" ref="Z1219:Z1282" si="99">TEXT(C1219,"YYYY-MM")</f>
        <v>2017-09</v>
      </c>
    </row>
    <row r="1220" spans="1:26"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5">
        <v>258.69600000000003</v>
      </c>
      <c r="S1220">
        <v>3</v>
      </c>
      <c r="T1220" s="7">
        <v>0.2</v>
      </c>
      <c r="U1220" s="5">
        <v>64.674000000000007</v>
      </c>
      <c r="V1220">
        <f t="shared" si="95"/>
        <v>9</v>
      </c>
      <c r="W1220">
        <f t="shared" si="96"/>
        <v>3</v>
      </c>
      <c r="X1220">
        <f t="shared" si="97"/>
        <v>2017</v>
      </c>
      <c r="Y1220" t="str">
        <f t="shared" si="98"/>
        <v>Sep</v>
      </c>
      <c r="Z1220" t="str">
        <f t="shared" si="99"/>
        <v>2017-09</v>
      </c>
    </row>
    <row r="1221" spans="1:26"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s="5">
        <v>1931.9580000000001</v>
      </c>
      <c r="S1221">
        <v>7</v>
      </c>
      <c r="T1221" s="7">
        <v>0.4</v>
      </c>
      <c r="U1221" s="5">
        <v>-386.39159999999998</v>
      </c>
      <c r="V1221">
        <f t="shared" si="95"/>
        <v>9</v>
      </c>
      <c r="W1221">
        <f t="shared" si="96"/>
        <v>3</v>
      </c>
      <c r="X1221">
        <f t="shared" si="97"/>
        <v>2017</v>
      </c>
      <c r="Y1221" t="str">
        <f t="shared" si="98"/>
        <v>Sep</v>
      </c>
      <c r="Z1221" t="str">
        <f t="shared" si="99"/>
        <v>2017-09</v>
      </c>
    </row>
    <row r="1222" spans="1:26"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s="5">
        <v>249.75</v>
      </c>
      <c r="S1222">
        <v>9</v>
      </c>
      <c r="T1222" s="7">
        <v>0</v>
      </c>
      <c r="U1222" s="5">
        <v>44.954999999999998</v>
      </c>
      <c r="V1222">
        <f t="shared" si="95"/>
        <v>7</v>
      </c>
      <c r="W1222">
        <f t="shared" si="96"/>
        <v>3</v>
      </c>
      <c r="X1222">
        <f t="shared" si="97"/>
        <v>2014</v>
      </c>
      <c r="Y1222" t="str">
        <f t="shared" si="98"/>
        <v>Jul</v>
      </c>
      <c r="Z1222" t="str">
        <f t="shared" si="99"/>
        <v>2014-07</v>
      </c>
    </row>
    <row r="1223" spans="1:26"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s="5">
        <v>255.93600000000001</v>
      </c>
      <c r="S1223">
        <v>8</v>
      </c>
      <c r="T1223" s="7">
        <v>0.2</v>
      </c>
      <c r="U1223" s="5">
        <v>28.7928</v>
      </c>
      <c r="V1223">
        <f t="shared" si="95"/>
        <v>7</v>
      </c>
      <c r="W1223">
        <f t="shared" si="96"/>
        <v>3</v>
      </c>
      <c r="X1223">
        <f t="shared" si="97"/>
        <v>2014</v>
      </c>
      <c r="Y1223" t="str">
        <f t="shared" si="98"/>
        <v>Jul</v>
      </c>
      <c r="Z1223" t="str">
        <f t="shared" si="99"/>
        <v>2014-07</v>
      </c>
    </row>
    <row r="1224" spans="1:26"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s="5">
        <v>113.79</v>
      </c>
      <c r="S1224">
        <v>3</v>
      </c>
      <c r="T1224" s="7">
        <v>0</v>
      </c>
      <c r="U1224" s="5">
        <v>20.482199999999999</v>
      </c>
      <c r="V1224">
        <f t="shared" si="95"/>
        <v>12</v>
      </c>
      <c r="W1224">
        <f t="shared" si="96"/>
        <v>4</v>
      </c>
      <c r="X1224">
        <f t="shared" si="97"/>
        <v>2016</v>
      </c>
      <c r="Y1224" t="str">
        <f t="shared" si="98"/>
        <v>Dec</v>
      </c>
      <c r="Z1224" t="str">
        <f t="shared" si="99"/>
        <v>2016-12</v>
      </c>
    </row>
    <row r="1225" spans="1:26"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s="5">
        <v>78.150000000000006</v>
      </c>
      <c r="S1225">
        <v>1</v>
      </c>
      <c r="T1225" s="7">
        <v>0</v>
      </c>
      <c r="U1225" s="5">
        <v>34.386000000000003</v>
      </c>
      <c r="V1225">
        <f t="shared" si="95"/>
        <v>12</v>
      </c>
      <c r="W1225">
        <f t="shared" si="96"/>
        <v>4</v>
      </c>
      <c r="X1225">
        <f t="shared" si="97"/>
        <v>2016</v>
      </c>
      <c r="Y1225" t="str">
        <f t="shared" si="98"/>
        <v>Dec</v>
      </c>
      <c r="Z1225" t="str">
        <f t="shared" si="99"/>
        <v>2016-12</v>
      </c>
    </row>
    <row r="1226" spans="1:26"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s="5">
        <v>1.728</v>
      </c>
      <c r="S1226">
        <v>1</v>
      </c>
      <c r="T1226" s="7">
        <v>0.2</v>
      </c>
      <c r="U1226" s="5">
        <v>0.6048</v>
      </c>
      <c r="V1226">
        <f t="shared" si="95"/>
        <v>12</v>
      </c>
      <c r="W1226">
        <f t="shared" si="96"/>
        <v>4</v>
      </c>
      <c r="X1226">
        <f t="shared" si="97"/>
        <v>2016</v>
      </c>
      <c r="Y1226" t="str">
        <f t="shared" si="98"/>
        <v>Dec</v>
      </c>
      <c r="Z1226" t="str">
        <f t="shared" si="99"/>
        <v>2016-12</v>
      </c>
    </row>
    <row r="1227" spans="1:26"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s="5">
        <v>40.56</v>
      </c>
      <c r="S1227">
        <v>4</v>
      </c>
      <c r="T1227" s="7">
        <v>0</v>
      </c>
      <c r="U1227" s="5">
        <v>19.874400000000001</v>
      </c>
      <c r="V1227">
        <f t="shared" si="95"/>
        <v>12</v>
      </c>
      <c r="W1227">
        <f t="shared" si="96"/>
        <v>4</v>
      </c>
      <c r="X1227">
        <f t="shared" si="97"/>
        <v>2016</v>
      </c>
      <c r="Y1227" t="str">
        <f t="shared" si="98"/>
        <v>Dec</v>
      </c>
      <c r="Z1227" t="str">
        <f t="shared" si="99"/>
        <v>2016-12</v>
      </c>
    </row>
    <row r="1228" spans="1:26"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s="5">
        <v>182.94</v>
      </c>
      <c r="S1228">
        <v>3</v>
      </c>
      <c r="T1228" s="7">
        <v>0</v>
      </c>
      <c r="U1228" s="5">
        <v>3.6587999999999998</v>
      </c>
      <c r="V1228">
        <f t="shared" si="95"/>
        <v>12</v>
      </c>
      <c r="W1228">
        <f t="shared" si="96"/>
        <v>4</v>
      </c>
      <c r="X1228">
        <f t="shared" si="97"/>
        <v>2016</v>
      </c>
      <c r="Y1228" t="str">
        <f t="shared" si="98"/>
        <v>Dec</v>
      </c>
      <c r="Z1228" t="str">
        <f t="shared" si="99"/>
        <v>2016-12</v>
      </c>
    </row>
    <row r="1229" spans="1:26"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s="5">
        <v>193.86</v>
      </c>
      <c r="S1229">
        <v>2</v>
      </c>
      <c r="T1229" s="7">
        <v>0</v>
      </c>
      <c r="U1229" s="5">
        <v>11.631600000000001</v>
      </c>
      <c r="V1229">
        <f t="shared" si="95"/>
        <v>12</v>
      </c>
      <c r="W1229">
        <f t="shared" si="96"/>
        <v>4</v>
      </c>
      <c r="X1229">
        <f t="shared" si="97"/>
        <v>2016</v>
      </c>
      <c r="Y1229" t="str">
        <f t="shared" si="98"/>
        <v>Dec</v>
      </c>
      <c r="Z1229" t="str">
        <f t="shared" si="99"/>
        <v>2016-12</v>
      </c>
    </row>
    <row r="1230" spans="1:26"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s="5">
        <v>15.28</v>
      </c>
      <c r="S1230">
        <v>2</v>
      </c>
      <c r="T1230" s="7">
        <v>0</v>
      </c>
      <c r="U1230" s="5">
        <v>7.4871999999999996</v>
      </c>
      <c r="V1230">
        <f t="shared" si="95"/>
        <v>11</v>
      </c>
      <c r="W1230">
        <f t="shared" si="96"/>
        <v>4</v>
      </c>
      <c r="X1230">
        <f t="shared" si="97"/>
        <v>2017</v>
      </c>
      <c r="Y1230" t="str">
        <f t="shared" si="98"/>
        <v>Nov</v>
      </c>
      <c r="Z1230" t="str">
        <f t="shared" si="99"/>
        <v>2017-11</v>
      </c>
    </row>
    <row r="1231" spans="1:26"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s="5">
        <v>8.73</v>
      </c>
      <c r="S1231">
        <v>1</v>
      </c>
      <c r="T1231" s="7">
        <v>0</v>
      </c>
      <c r="U1231" s="5">
        <v>2.9681999999999999</v>
      </c>
      <c r="V1231">
        <f t="shared" si="95"/>
        <v>11</v>
      </c>
      <c r="W1231">
        <f t="shared" si="96"/>
        <v>4</v>
      </c>
      <c r="X1231">
        <f t="shared" si="97"/>
        <v>2017</v>
      </c>
      <c r="Y1231" t="str">
        <f t="shared" si="98"/>
        <v>Nov</v>
      </c>
      <c r="Z1231" t="str">
        <f t="shared" si="99"/>
        <v>2017-11</v>
      </c>
    </row>
    <row r="1232" spans="1:26"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s="5">
        <v>5.68</v>
      </c>
      <c r="S1232">
        <v>2</v>
      </c>
      <c r="T1232" s="7">
        <v>0</v>
      </c>
      <c r="U1232" s="5">
        <v>1.7607999999999999</v>
      </c>
      <c r="V1232">
        <f t="shared" si="95"/>
        <v>11</v>
      </c>
      <c r="W1232">
        <f t="shared" si="96"/>
        <v>4</v>
      </c>
      <c r="X1232">
        <f t="shared" si="97"/>
        <v>2017</v>
      </c>
      <c r="Y1232" t="str">
        <f t="shared" si="98"/>
        <v>Nov</v>
      </c>
      <c r="Z1232" t="str">
        <f t="shared" si="99"/>
        <v>2017-11</v>
      </c>
    </row>
    <row r="1233" spans="1:26"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s="5">
        <v>2.78</v>
      </c>
      <c r="S1233">
        <v>2</v>
      </c>
      <c r="T1233" s="7">
        <v>0</v>
      </c>
      <c r="U1233" s="5">
        <v>0.7228</v>
      </c>
      <c r="V1233">
        <f t="shared" si="95"/>
        <v>10</v>
      </c>
      <c r="W1233">
        <f t="shared" si="96"/>
        <v>4</v>
      </c>
      <c r="X1233">
        <f t="shared" si="97"/>
        <v>2015</v>
      </c>
      <c r="Y1233" t="str">
        <f t="shared" si="98"/>
        <v>Oct</v>
      </c>
      <c r="Z1233" t="str">
        <f t="shared" si="99"/>
        <v>2015-10</v>
      </c>
    </row>
    <row r="1234" spans="1:26"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s="5">
        <v>79.959999999999994</v>
      </c>
      <c r="S1234">
        <v>2</v>
      </c>
      <c r="T1234" s="7">
        <v>0</v>
      </c>
      <c r="U1234" s="5">
        <v>35.981999999999999</v>
      </c>
      <c r="V1234">
        <f t="shared" si="95"/>
        <v>10</v>
      </c>
      <c r="W1234">
        <f t="shared" si="96"/>
        <v>4</v>
      </c>
      <c r="X1234">
        <f t="shared" si="97"/>
        <v>2015</v>
      </c>
      <c r="Y1234" t="str">
        <f t="shared" si="98"/>
        <v>Oct</v>
      </c>
      <c r="Z1234" t="str">
        <f t="shared" si="99"/>
        <v>2015-10</v>
      </c>
    </row>
    <row r="1235" spans="1:26"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s="5">
        <v>839.98800000000006</v>
      </c>
      <c r="S1235">
        <v>2</v>
      </c>
      <c r="T1235" s="7">
        <v>0.4</v>
      </c>
      <c r="U1235" s="5">
        <v>69.998999999999995</v>
      </c>
      <c r="V1235">
        <f t="shared" si="95"/>
        <v>5</v>
      </c>
      <c r="W1235">
        <f t="shared" si="96"/>
        <v>2</v>
      </c>
      <c r="X1235">
        <f t="shared" si="97"/>
        <v>2016</v>
      </c>
      <c r="Y1235" t="str">
        <f t="shared" si="98"/>
        <v>May</v>
      </c>
      <c r="Z1235" t="str">
        <f t="shared" si="99"/>
        <v>2016-05</v>
      </c>
    </row>
    <row r="1236" spans="1:26"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5">
        <v>47.951999999999998</v>
      </c>
      <c r="S1236">
        <v>3</v>
      </c>
      <c r="T1236" s="7">
        <v>0.2</v>
      </c>
      <c r="U1236" s="5">
        <v>13.786199999999999</v>
      </c>
      <c r="V1236">
        <f t="shared" si="95"/>
        <v>10</v>
      </c>
      <c r="W1236">
        <f t="shared" si="96"/>
        <v>4</v>
      </c>
      <c r="X1236">
        <f t="shared" si="97"/>
        <v>2016</v>
      </c>
      <c r="Y1236" t="str">
        <f t="shared" si="98"/>
        <v>Oct</v>
      </c>
      <c r="Z1236" t="str">
        <f t="shared" si="99"/>
        <v>2016-10</v>
      </c>
    </row>
    <row r="1237" spans="1:26"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5">
        <v>37.424999999999997</v>
      </c>
      <c r="S1237">
        <v>5</v>
      </c>
      <c r="T1237" s="7">
        <v>0.7</v>
      </c>
      <c r="U1237" s="5">
        <v>-29.94</v>
      </c>
      <c r="V1237">
        <f t="shared" si="95"/>
        <v>10</v>
      </c>
      <c r="W1237">
        <f t="shared" si="96"/>
        <v>4</v>
      </c>
      <c r="X1237">
        <f t="shared" si="97"/>
        <v>2016</v>
      </c>
      <c r="Y1237" t="str">
        <f t="shared" si="98"/>
        <v>Oct</v>
      </c>
      <c r="Z1237" t="str">
        <f t="shared" si="99"/>
        <v>2016-10</v>
      </c>
    </row>
    <row r="1238" spans="1:26"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5">
        <v>63.968000000000004</v>
      </c>
      <c r="S1238">
        <v>2</v>
      </c>
      <c r="T1238" s="7">
        <v>0.2</v>
      </c>
      <c r="U1238" s="5">
        <v>0</v>
      </c>
      <c r="V1238">
        <f t="shared" si="95"/>
        <v>10</v>
      </c>
      <c r="W1238">
        <f t="shared" si="96"/>
        <v>4</v>
      </c>
      <c r="X1238">
        <f t="shared" si="97"/>
        <v>2016</v>
      </c>
      <c r="Y1238" t="str">
        <f t="shared" si="98"/>
        <v>Oct</v>
      </c>
      <c r="Z1238" t="str">
        <f t="shared" si="99"/>
        <v>2016-10</v>
      </c>
    </row>
    <row r="1239" spans="1:26"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5">
        <v>165.048</v>
      </c>
      <c r="S1239">
        <v>3</v>
      </c>
      <c r="T1239" s="7">
        <v>0.2</v>
      </c>
      <c r="U1239" s="5">
        <v>41.262</v>
      </c>
      <c r="V1239">
        <f t="shared" si="95"/>
        <v>10</v>
      </c>
      <c r="W1239">
        <f t="shared" si="96"/>
        <v>4</v>
      </c>
      <c r="X1239">
        <f t="shared" si="97"/>
        <v>2016</v>
      </c>
      <c r="Y1239" t="str">
        <f t="shared" si="98"/>
        <v>Oct</v>
      </c>
      <c r="Z1239" t="str">
        <f t="shared" si="99"/>
        <v>2016-10</v>
      </c>
    </row>
    <row r="1240" spans="1:26"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s="5">
        <v>12.35</v>
      </c>
      <c r="S1240">
        <v>1</v>
      </c>
      <c r="T1240" s="7">
        <v>0</v>
      </c>
      <c r="U1240" s="5">
        <v>5.4340000000000002</v>
      </c>
      <c r="V1240">
        <f t="shared" si="95"/>
        <v>8</v>
      </c>
      <c r="W1240">
        <f t="shared" si="96"/>
        <v>3</v>
      </c>
      <c r="X1240">
        <f t="shared" si="97"/>
        <v>2014</v>
      </c>
      <c r="Y1240" t="str">
        <f t="shared" si="98"/>
        <v>Aug</v>
      </c>
      <c r="Z1240" t="str">
        <f t="shared" si="99"/>
        <v>2014-08</v>
      </c>
    </row>
    <row r="1241" spans="1:26"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s="5">
        <v>40.97</v>
      </c>
      <c r="S1241">
        <v>1</v>
      </c>
      <c r="T1241" s="7">
        <v>0</v>
      </c>
      <c r="U1241" s="5">
        <v>10.652200000000001</v>
      </c>
      <c r="V1241">
        <f t="shared" si="95"/>
        <v>8</v>
      </c>
      <c r="W1241">
        <f t="shared" si="96"/>
        <v>3</v>
      </c>
      <c r="X1241">
        <f t="shared" si="97"/>
        <v>2014</v>
      </c>
      <c r="Y1241" t="str">
        <f t="shared" si="98"/>
        <v>Aug</v>
      </c>
      <c r="Z1241" t="str">
        <f t="shared" si="99"/>
        <v>2014-08</v>
      </c>
    </row>
    <row r="1242" spans="1:26"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s="5">
        <v>22.96</v>
      </c>
      <c r="S1242">
        <v>2</v>
      </c>
      <c r="T1242" s="7">
        <v>0</v>
      </c>
      <c r="U1242" s="5">
        <v>10.7912</v>
      </c>
      <c r="V1242">
        <f t="shared" si="95"/>
        <v>8</v>
      </c>
      <c r="W1242">
        <f t="shared" si="96"/>
        <v>3</v>
      </c>
      <c r="X1242">
        <f t="shared" si="97"/>
        <v>2014</v>
      </c>
      <c r="Y1242" t="str">
        <f t="shared" si="98"/>
        <v>Aug</v>
      </c>
      <c r="Z1242" t="str">
        <f t="shared" si="99"/>
        <v>2014-08</v>
      </c>
    </row>
    <row r="1243" spans="1:26"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s="5">
        <v>22</v>
      </c>
      <c r="S1243">
        <v>4</v>
      </c>
      <c r="T1243" s="7">
        <v>0</v>
      </c>
      <c r="U1243" s="5">
        <v>5.5</v>
      </c>
      <c r="V1243">
        <f t="shared" si="95"/>
        <v>8</v>
      </c>
      <c r="W1243">
        <f t="shared" si="96"/>
        <v>3</v>
      </c>
      <c r="X1243">
        <f t="shared" si="97"/>
        <v>2016</v>
      </c>
      <c r="Y1243" t="str">
        <f t="shared" si="98"/>
        <v>Aug</v>
      </c>
      <c r="Z1243" t="str">
        <f t="shared" si="99"/>
        <v>2016-08</v>
      </c>
    </row>
    <row r="1244" spans="1:26"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s="5">
        <v>398.35199999999998</v>
      </c>
      <c r="S1244">
        <v>3</v>
      </c>
      <c r="T1244" s="7">
        <v>0.2</v>
      </c>
      <c r="U1244" s="5">
        <v>124.485</v>
      </c>
      <c r="V1244">
        <f t="shared" si="95"/>
        <v>2</v>
      </c>
      <c r="W1244">
        <f t="shared" si="96"/>
        <v>1</v>
      </c>
      <c r="X1244">
        <f t="shared" si="97"/>
        <v>2016</v>
      </c>
      <c r="Y1244" t="str">
        <f t="shared" si="98"/>
        <v>Feb</v>
      </c>
      <c r="Z1244" t="str">
        <f t="shared" si="99"/>
        <v>2016-02</v>
      </c>
    </row>
    <row r="1245" spans="1:26"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s="5">
        <v>8.7200000000000006</v>
      </c>
      <c r="S1245">
        <v>4</v>
      </c>
      <c r="T1245" s="7">
        <v>0</v>
      </c>
      <c r="U1245" s="5">
        <v>3.5752000000000002</v>
      </c>
      <c r="V1245">
        <f t="shared" si="95"/>
        <v>2</v>
      </c>
      <c r="W1245">
        <f t="shared" si="96"/>
        <v>1</v>
      </c>
      <c r="X1245">
        <f t="shared" si="97"/>
        <v>2016</v>
      </c>
      <c r="Y1245" t="str">
        <f t="shared" si="98"/>
        <v>Feb</v>
      </c>
      <c r="Z1245" t="str">
        <f t="shared" si="99"/>
        <v>2016-02</v>
      </c>
    </row>
    <row r="1246" spans="1:26"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5">
        <v>48.69</v>
      </c>
      <c r="S1246">
        <v>9</v>
      </c>
      <c r="T1246" s="7">
        <v>0</v>
      </c>
      <c r="U1246" s="5">
        <v>23.8581</v>
      </c>
      <c r="V1246">
        <f t="shared" si="95"/>
        <v>5</v>
      </c>
      <c r="W1246">
        <f t="shared" si="96"/>
        <v>2</v>
      </c>
      <c r="X1246">
        <f t="shared" si="97"/>
        <v>2017</v>
      </c>
      <c r="Y1246" t="str">
        <f t="shared" si="98"/>
        <v>May</v>
      </c>
      <c r="Z1246" t="str">
        <f t="shared" si="99"/>
        <v>2017-05</v>
      </c>
    </row>
    <row r="1247" spans="1:26"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s="5">
        <v>764.68799999999999</v>
      </c>
      <c r="S1247">
        <v>6</v>
      </c>
      <c r="T1247" s="7">
        <v>0.2</v>
      </c>
      <c r="U1247" s="5">
        <v>95.585999999999999</v>
      </c>
      <c r="V1247">
        <f t="shared" si="95"/>
        <v>12</v>
      </c>
      <c r="W1247">
        <f t="shared" si="96"/>
        <v>4</v>
      </c>
      <c r="X1247">
        <f t="shared" si="97"/>
        <v>2014</v>
      </c>
      <c r="Y1247" t="str">
        <f t="shared" si="98"/>
        <v>Dec</v>
      </c>
      <c r="Z1247" t="str">
        <f t="shared" si="99"/>
        <v>2014-12</v>
      </c>
    </row>
    <row r="1248" spans="1:26"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s="5">
        <v>3610.848</v>
      </c>
      <c r="S1248">
        <v>12</v>
      </c>
      <c r="T1248" s="7">
        <v>0.2</v>
      </c>
      <c r="U1248" s="5">
        <v>135.4068</v>
      </c>
      <c r="V1248">
        <f t="shared" si="95"/>
        <v>12</v>
      </c>
      <c r="W1248">
        <f t="shared" si="96"/>
        <v>4</v>
      </c>
      <c r="X1248">
        <f t="shared" si="97"/>
        <v>2014</v>
      </c>
      <c r="Y1248" t="str">
        <f t="shared" si="98"/>
        <v>Dec</v>
      </c>
      <c r="Z1248" t="str">
        <f t="shared" si="99"/>
        <v>2014-12</v>
      </c>
    </row>
    <row r="1249" spans="1:26"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s="5">
        <v>254.97450000000001</v>
      </c>
      <c r="S1249">
        <v>3</v>
      </c>
      <c r="T1249" s="7">
        <v>0.15</v>
      </c>
      <c r="U1249" s="5">
        <v>11.998799999999999</v>
      </c>
      <c r="V1249">
        <f t="shared" si="95"/>
        <v>12</v>
      </c>
      <c r="W1249">
        <f t="shared" si="96"/>
        <v>4</v>
      </c>
      <c r="X1249">
        <f t="shared" si="97"/>
        <v>2014</v>
      </c>
      <c r="Y1249" t="str">
        <f t="shared" si="98"/>
        <v>Dec</v>
      </c>
      <c r="Z1249" t="str">
        <f t="shared" si="99"/>
        <v>2014-12</v>
      </c>
    </row>
    <row r="1250" spans="1:26"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s="5">
        <v>38.82</v>
      </c>
      <c r="S1250">
        <v>6</v>
      </c>
      <c r="T1250" s="7">
        <v>0</v>
      </c>
      <c r="U1250" s="5">
        <v>17.469000000000001</v>
      </c>
      <c r="V1250">
        <f t="shared" si="95"/>
        <v>12</v>
      </c>
      <c r="W1250">
        <f t="shared" si="96"/>
        <v>4</v>
      </c>
      <c r="X1250">
        <f t="shared" si="97"/>
        <v>2017</v>
      </c>
      <c r="Y1250" t="str">
        <f t="shared" si="98"/>
        <v>Dec</v>
      </c>
      <c r="Z1250" t="str">
        <f t="shared" si="99"/>
        <v>2017-12</v>
      </c>
    </row>
    <row r="1251" spans="1:26"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s="5">
        <v>1141.9380000000001</v>
      </c>
      <c r="S1251">
        <v>9</v>
      </c>
      <c r="T1251" s="7">
        <v>0.1</v>
      </c>
      <c r="U1251" s="5">
        <v>139.5702</v>
      </c>
      <c r="V1251">
        <f t="shared" si="95"/>
        <v>12</v>
      </c>
      <c r="W1251">
        <f t="shared" si="96"/>
        <v>4</v>
      </c>
      <c r="X1251">
        <f t="shared" si="97"/>
        <v>2017</v>
      </c>
      <c r="Y1251" t="str">
        <f t="shared" si="98"/>
        <v>Dec</v>
      </c>
      <c r="Z1251" t="str">
        <f t="shared" si="99"/>
        <v>2017-12</v>
      </c>
    </row>
    <row r="1252" spans="1:26"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s="5">
        <v>1704.56</v>
      </c>
      <c r="S1252">
        <v>13</v>
      </c>
      <c r="T1252" s="7">
        <v>0</v>
      </c>
      <c r="U1252" s="5">
        <v>511.36799999999999</v>
      </c>
      <c r="V1252">
        <f t="shared" si="95"/>
        <v>12</v>
      </c>
      <c r="W1252">
        <f t="shared" si="96"/>
        <v>4</v>
      </c>
      <c r="X1252">
        <f t="shared" si="97"/>
        <v>2017</v>
      </c>
      <c r="Y1252" t="str">
        <f t="shared" si="98"/>
        <v>Dec</v>
      </c>
      <c r="Z1252" t="str">
        <f t="shared" si="99"/>
        <v>2017-12</v>
      </c>
    </row>
    <row r="1253" spans="1:26"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s="5">
        <v>3.2</v>
      </c>
      <c r="S1253">
        <v>2</v>
      </c>
      <c r="T1253" s="7">
        <v>0</v>
      </c>
      <c r="U1253" s="5">
        <v>1.3759999999999999</v>
      </c>
      <c r="V1253">
        <f t="shared" si="95"/>
        <v>12</v>
      </c>
      <c r="W1253">
        <f t="shared" si="96"/>
        <v>4</v>
      </c>
      <c r="X1253">
        <f t="shared" si="97"/>
        <v>2017</v>
      </c>
      <c r="Y1253" t="str">
        <f t="shared" si="98"/>
        <v>Dec</v>
      </c>
      <c r="Z1253" t="str">
        <f t="shared" si="99"/>
        <v>2017-12</v>
      </c>
    </row>
    <row r="1254" spans="1:26"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s="5">
        <v>1099.96</v>
      </c>
      <c r="S1254">
        <v>4</v>
      </c>
      <c r="T1254" s="7">
        <v>0</v>
      </c>
      <c r="U1254" s="5">
        <v>285.9896</v>
      </c>
      <c r="V1254">
        <f t="shared" si="95"/>
        <v>7</v>
      </c>
      <c r="W1254">
        <f t="shared" si="96"/>
        <v>3</v>
      </c>
      <c r="X1254">
        <f t="shared" si="97"/>
        <v>2015</v>
      </c>
      <c r="Y1254" t="str">
        <f t="shared" si="98"/>
        <v>Jul</v>
      </c>
      <c r="Z1254" t="str">
        <f t="shared" si="99"/>
        <v>2015-07</v>
      </c>
    </row>
    <row r="1255" spans="1:26"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5">
        <v>5.2480000000000002</v>
      </c>
      <c r="S1255">
        <v>2</v>
      </c>
      <c r="T1255" s="7">
        <v>0.2</v>
      </c>
      <c r="U1255" s="5">
        <v>0.59040000000000004</v>
      </c>
      <c r="V1255">
        <f t="shared" si="95"/>
        <v>3</v>
      </c>
      <c r="W1255">
        <f t="shared" si="96"/>
        <v>1</v>
      </c>
      <c r="X1255">
        <f t="shared" si="97"/>
        <v>2017</v>
      </c>
      <c r="Y1255" t="str">
        <f t="shared" si="98"/>
        <v>Mar</v>
      </c>
      <c r="Z1255" t="str">
        <f t="shared" si="99"/>
        <v>2017-03</v>
      </c>
    </row>
    <row r="1256" spans="1:26"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5">
        <v>35.909999999999997</v>
      </c>
      <c r="S1256">
        <v>3</v>
      </c>
      <c r="T1256" s="7">
        <v>0.4</v>
      </c>
      <c r="U1256" s="5">
        <v>-8.3789999999999996</v>
      </c>
      <c r="V1256">
        <f t="shared" si="95"/>
        <v>3</v>
      </c>
      <c r="W1256">
        <f t="shared" si="96"/>
        <v>1</v>
      </c>
      <c r="X1256">
        <f t="shared" si="97"/>
        <v>2017</v>
      </c>
      <c r="Y1256" t="str">
        <f t="shared" si="98"/>
        <v>Mar</v>
      </c>
      <c r="Z1256" t="str">
        <f t="shared" si="99"/>
        <v>2017-03</v>
      </c>
    </row>
    <row r="1257" spans="1:26"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5">
        <v>6.6959999999999997</v>
      </c>
      <c r="S1257">
        <v>1</v>
      </c>
      <c r="T1257" s="7">
        <v>0.2</v>
      </c>
      <c r="U1257" s="5">
        <v>0.50219999999999998</v>
      </c>
      <c r="V1257">
        <f t="shared" si="95"/>
        <v>3</v>
      </c>
      <c r="W1257">
        <f t="shared" si="96"/>
        <v>1</v>
      </c>
      <c r="X1257">
        <f t="shared" si="97"/>
        <v>2017</v>
      </c>
      <c r="Y1257" t="str">
        <f t="shared" si="98"/>
        <v>Mar</v>
      </c>
      <c r="Z1257" t="str">
        <f t="shared" si="99"/>
        <v>2017-03</v>
      </c>
    </row>
    <row r="1258" spans="1:26"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5">
        <v>43.872</v>
      </c>
      <c r="S1258">
        <v>2</v>
      </c>
      <c r="T1258" s="7">
        <v>0.2</v>
      </c>
      <c r="U1258" s="5">
        <v>11.516400000000001</v>
      </c>
      <c r="V1258">
        <f t="shared" si="95"/>
        <v>3</v>
      </c>
      <c r="W1258">
        <f t="shared" si="96"/>
        <v>1</v>
      </c>
      <c r="X1258">
        <f t="shared" si="97"/>
        <v>2017</v>
      </c>
      <c r="Y1258" t="str">
        <f t="shared" si="98"/>
        <v>Mar</v>
      </c>
      <c r="Z1258" t="str">
        <f t="shared" si="99"/>
        <v>2017-03</v>
      </c>
    </row>
    <row r="1259" spans="1:26"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s="5">
        <v>27.882000000000001</v>
      </c>
      <c r="S1259">
        <v>3</v>
      </c>
      <c r="T1259" s="7">
        <v>0.7</v>
      </c>
      <c r="U1259" s="5">
        <v>-20.4468</v>
      </c>
      <c r="V1259">
        <f t="shared" si="95"/>
        <v>12</v>
      </c>
      <c r="W1259">
        <f t="shared" si="96"/>
        <v>4</v>
      </c>
      <c r="X1259">
        <f t="shared" si="97"/>
        <v>2016</v>
      </c>
      <c r="Y1259" t="str">
        <f t="shared" si="98"/>
        <v>Dec</v>
      </c>
      <c r="Z1259" t="str">
        <f t="shared" si="99"/>
        <v>2016-12</v>
      </c>
    </row>
    <row r="1260" spans="1:26"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s="5">
        <v>540.048</v>
      </c>
      <c r="S1260">
        <v>3</v>
      </c>
      <c r="T1260" s="7">
        <v>0.2</v>
      </c>
      <c r="U1260" s="5">
        <v>-47.254199999999997</v>
      </c>
      <c r="V1260">
        <f t="shared" si="95"/>
        <v>12</v>
      </c>
      <c r="W1260">
        <f t="shared" si="96"/>
        <v>4</v>
      </c>
      <c r="X1260">
        <f t="shared" si="97"/>
        <v>2016</v>
      </c>
      <c r="Y1260" t="str">
        <f t="shared" si="98"/>
        <v>Dec</v>
      </c>
      <c r="Z1260" t="str">
        <f t="shared" si="99"/>
        <v>2016-12</v>
      </c>
    </row>
    <row r="1261" spans="1:26"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s="5">
        <v>255.68</v>
      </c>
      <c r="S1261">
        <v>8</v>
      </c>
      <c r="T1261" s="7">
        <v>0.2</v>
      </c>
      <c r="U1261" s="5">
        <v>76.703999999999994</v>
      </c>
      <c r="V1261">
        <f t="shared" si="95"/>
        <v>12</v>
      </c>
      <c r="W1261">
        <f t="shared" si="96"/>
        <v>4</v>
      </c>
      <c r="X1261">
        <f t="shared" si="97"/>
        <v>2016</v>
      </c>
      <c r="Y1261" t="str">
        <f t="shared" si="98"/>
        <v>Dec</v>
      </c>
      <c r="Z1261" t="str">
        <f t="shared" si="99"/>
        <v>2016-12</v>
      </c>
    </row>
    <row r="1262" spans="1:26"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s="5">
        <v>863.88</v>
      </c>
      <c r="S1262">
        <v>3</v>
      </c>
      <c r="T1262" s="7">
        <v>0.2</v>
      </c>
      <c r="U1262" s="5">
        <v>107.985</v>
      </c>
      <c r="V1262">
        <f t="shared" si="95"/>
        <v>10</v>
      </c>
      <c r="W1262">
        <f t="shared" si="96"/>
        <v>4</v>
      </c>
      <c r="X1262">
        <f t="shared" si="97"/>
        <v>2017</v>
      </c>
      <c r="Y1262" t="str">
        <f t="shared" si="98"/>
        <v>Oct</v>
      </c>
      <c r="Z1262" t="str">
        <f t="shared" si="99"/>
        <v>2017-10</v>
      </c>
    </row>
    <row r="1263" spans="1:26"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s="5">
        <v>17.616</v>
      </c>
      <c r="S1263">
        <v>4</v>
      </c>
      <c r="T1263" s="7">
        <v>0.7</v>
      </c>
      <c r="U1263" s="5">
        <v>-14.0928</v>
      </c>
      <c r="V1263">
        <f t="shared" si="95"/>
        <v>10</v>
      </c>
      <c r="W1263">
        <f t="shared" si="96"/>
        <v>4</v>
      </c>
      <c r="X1263">
        <f t="shared" si="97"/>
        <v>2016</v>
      </c>
      <c r="Y1263" t="str">
        <f t="shared" si="98"/>
        <v>Oct</v>
      </c>
      <c r="Z1263" t="str">
        <f t="shared" si="99"/>
        <v>2016-10</v>
      </c>
    </row>
    <row r="1264" spans="1:26"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s="5">
        <v>17.472000000000001</v>
      </c>
      <c r="S1264">
        <v>3</v>
      </c>
      <c r="T1264" s="7">
        <v>0.2</v>
      </c>
      <c r="U1264" s="5">
        <v>6.3335999999999997</v>
      </c>
      <c r="V1264">
        <f t="shared" si="95"/>
        <v>7</v>
      </c>
      <c r="W1264">
        <f t="shared" si="96"/>
        <v>3</v>
      </c>
      <c r="X1264">
        <f t="shared" si="97"/>
        <v>2017</v>
      </c>
      <c r="Y1264" t="str">
        <f t="shared" si="98"/>
        <v>Jul</v>
      </c>
      <c r="Z1264" t="str">
        <f t="shared" si="99"/>
        <v>2017-07</v>
      </c>
    </row>
    <row r="1265" spans="1:26"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s="5">
        <v>69.900000000000006</v>
      </c>
      <c r="S1265">
        <v>2</v>
      </c>
      <c r="T1265" s="7">
        <v>0</v>
      </c>
      <c r="U1265" s="5">
        <v>18.873000000000001</v>
      </c>
      <c r="V1265">
        <f t="shared" si="95"/>
        <v>10</v>
      </c>
      <c r="W1265">
        <f t="shared" si="96"/>
        <v>4</v>
      </c>
      <c r="X1265">
        <f t="shared" si="97"/>
        <v>2016</v>
      </c>
      <c r="Y1265" t="str">
        <f t="shared" si="98"/>
        <v>Oct</v>
      </c>
      <c r="Z1265" t="str">
        <f t="shared" si="99"/>
        <v>2016-10</v>
      </c>
    </row>
    <row r="1266" spans="1:26"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s="5">
        <v>41.85</v>
      </c>
      <c r="S1266">
        <v>5</v>
      </c>
      <c r="T1266" s="7">
        <v>0</v>
      </c>
      <c r="U1266" s="5">
        <v>10.881</v>
      </c>
      <c r="V1266">
        <f t="shared" si="95"/>
        <v>10</v>
      </c>
      <c r="W1266">
        <f t="shared" si="96"/>
        <v>4</v>
      </c>
      <c r="X1266">
        <f t="shared" si="97"/>
        <v>2016</v>
      </c>
      <c r="Y1266" t="str">
        <f t="shared" si="98"/>
        <v>Oct</v>
      </c>
      <c r="Z1266" t="str">
        <f t="shared" si="99"/>
        <v>2016-10</v>
      </c>
    </row>
    <row r="1267" spans="1:26"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s="5">
        <v>6.57</v>
      </c>
      <c r="S1267">
        <v>3</v>
      </c>
      <c r="T1267" s="7">
        <v>0</v>
      </c>
      <c r="U1267" s="5">
        <v>1.7739</v>
      </c>
      <c r="V1267">
        <f t="shared" si="95"/>
        <v>9</v>
      </c>
      <c r="W1267">
        <f t="shared" si="96"/>
        <v>3</v>
      </c>
      <c r="X1267">
        <f t="shared" si="97"/>
        <v>2017</v>
      </c>
      <c r="Y1267" t="str">
        <f t="shared" si="98"/>
        <v>Sep</v>
      </c>
      <c r="Z1267" t="str">
        <f t="shared" si="99"/>
        <v>2017-09</v>
      </c>
    </row>
    <row r="1268" spans="1:26"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s="5">
        <v>142.86000000000001</v>
      </c>
      <c r="S1268">
        <v>1</v>
      </c>
      <c r="T1268" s="7">
        <v>0</v>
      </c>
      <c r="U1268" s="5">
        <v>41.429400000000001</v>
      </c>
      <c r="V1268">
        <f t="shared" si="95"/>
        <v>12</v>
      </c>
      <c r="W1268">
        <f t="shared" si="96"/>
        <v>4</v>
      </c>
      <c r="X1268">
        <f t="shared" si="97"/>
        <v>2014</v>
      </c>
      <c r="Y1268" t="str">
        <f t="shared" si="98"/>
        <v>Dec</v>
      </c>
      <c r="Z1268" t="str">
        <f t="shared" si="99"/>
        <v>2014-12</v>
      </c>
    </row>
    <row r="1269" spans="1:26"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s="5">
        <v>292.27199999999999</v>
      </c>
      <c r="S1269">
        <v>6</v>
      </c>
      <c r="T1269" s="7">
        <v>0.2</v>
      </c>
      <c r="U1269" s="5">
        <v>18.266999999999999</v>
      </c>
      <c r="V1269">
        <f t="shared" si="95"/>
        <v>12</v>
      </c>
      <c r="W1269">
        <f t="shared" si="96"/>
        <v>4</v>
      </c>
      <c r="X1269">
        <f t="shared" si="97"/>
        <v>2014</v>
      </c>
      <c r="Y1269" t="str">
        <f t="shared" si="98"/>
        <v>Dec</v>
      </c>
      <c r="Z1269" t="str">
        <f t="shared" si="99"/>
        <v>2014-12</v>
      </c>
    </row>
    <row r="1270" spans="1:26"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s="5">
        <v>29.327999999999999</v>
      </c>
      <c r="S1270">
        <v>3</v>
      </c>
      <c r="T1270" s="7">
        <v>0.2</v>
      </c>
      <c r="U1270" s="5">
        <v>3.6659999999999999</v>
      </c>
      <c r="V1270">
        <f t="shared" si="95"/>
        <v>9</v>
      </c>
      <c r="W1270">
        <f t="shared" si="96"/>
        <v>3</v>
      </c>
      <c r="X1270">
        <f t="shared" si="97"/>
        <v>2017</v>
      </c>
      <c r="Y1270" t="str">
        <f t="shared" si="98"/>
        <v>Sep</v>
      </c>
      <c r="Z1270" t="str">
        <f t="shared" si="99"/>
        <v>2017-09</v>
      </c>
    </row>
    <row r="1271" spans="1:26"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s="5">
        <v>12.48</v>
      </c>
      <c r="S1271">
        <v>2</v>
      </c>
      <c r="T1271" s="7">
        <v>0</v>
      </c>
      <c r="U1271" s="5">
        <v>5.6159999999999997</v>
      </c>
      <c r="V1271">
        <f t="shared" si="95"/>
        <v>6</v>
      </c>
      <c r="W1271">
        <f t="shared" si="96"/>
        <v>2</v>
      </c>
      <c r="X1271">
        <f t="shared" si="97"/>
        <v>2017</v>
      </c>
      <c r="Y1271" t="str">
        <f t="shared" si="98"/>
        <v>Jun</v>
      </c>
      <c r="Z1271" t="str">
        <f t="shared" si="99"/>
        <v>2017-06</v>
      </c>
    </row>
    <row r="1272" spans="1:26"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s="5">
        <v>102.336</v>
      </c>
      <c r="S1272">
        <v>4</v>
      </c>
      <c r="T1272" s="7">
        <v>0.2</v>
      </c>
      <c r="U1272" s="5">
        <v>-12.792</v>
      </c>
      <c r="V1272">
        <f t="shared" si="95"/>
        <v>4</v>
      </c>
      <c r="W1272">
        <f t="shared" si="96"/>
        <v>2</v>
      </c>
      <c r="X1272">
        <f t="shared" si="97"/>
        <v>2016</v>
      </c>
      <c r="Y1272" t="str">
        <f t="shared" si="98"/>
        <v>Apr</v>
      </c>
      <c r="Z1272" t="str">
        <f t="shared" si="99"/>
        <v>2016-04</v>
      </c>
    </row>
    <row r="1273" spans="1:26"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s="5">
        <v>48.792000000000002</v>
      </c>
      <c r="S1273">
        <v>3</v>
      </c>
      <c r="T1273" s="7">
        <v>0.8</v>
      </c>
      <c r="U1273" s="5">
        <v>-126.8592</v>
      </c>
      <c r="V1273">
        <f t="shared" si="95"/>
        <v>4</v>
      </c>
      <c r="W1273">
        <f t="shared" si="96"/>
        <v>2</v>
      </c>
      <c r="X1273">
        <f t="shared" si="97"/>
        <v>2016</v>
      </c>
      <c r="Y1273" t="str">
        <f t="shared" si="98"/>
        <v>Apr</v>
      </c>
      <c r="Z1273" t="str">
        <f t="shared" si="99"/>
        <v>2016-04</v>
      </c>
    </row>
    <row r="1274" spans="1:26"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s="5">
        <v>44.847999999999999</v>
      </c>
      <c r="S1274">
        <v>8</v>
      </c>
      <c r="T1274" s="7">
        <v>0.8</v>
      </c>
      <c r="U1274" s="5">
        <v>-67.272000000000006</v>
      </c>
      <c r="V1274">
        <f t="shared" si="95"/>
        <v>4</v>
      </c>
      <c r="W1274">
        <f t="shared" si="96"/>
        <v>2</v>
      </c>
      <c r="X1274">
        <f t="shared" si="97"/>
        <v>2016</v>
      </c>
      <c r="Y1274" t="str">
        <f t="shared" si="98"/>
        <v>Apr</v>
      </c>
      <c r="Z1274" t="str">
        <f t="shared" si="99"/>
        <v>2016-04</v>
      </c>
    </row>
    <row r="1275" spans="1:26"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5">
        <v>10.368</v>
      </c>
      <c r="S1275">
        <v>2</v>
      </c>
      <c r="T1275" s="7">
        <v>0.2</v>
      </c>
      <c r="U1275" s="5">
        <v>3.6288</v>
      </c>
      <c r="V1275">
        <f t="shared" si="95"/>
        <v>5</v>
      </c>
      <c r="W1275">
        <f t="shared" si="96"/>
        <v>2</v>
      </c>
      <c r="X1275">
        <f t="shared" si="97"/>
        <v>2016</v>
      </c>
      <c r="Y1275" t="str">
        <f t="shared" si="98"/>
        <v>May</v>
      </c>
      <c r="Z1275" t="str">
        <f t="shared" si="99"/>
        <v>2016-05</v>
      </c>
    </row>
    <row r="1276" spans="1:26"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5">
        <v>388.43</v>
      </c>
      <c r="S1276">
        <v>5</v>
      </c>
      <c r="T1276" s="7">
        <v>0.3</v>
      </c>
      <c r="U1276" s="5">
        <v>-88.784000000000006</v>
      </c>
      <c r="V1276">
        <f t="shared" si="95"/>
        <v>5</v>
      </c>
      <c r="W1276">
        <f t="shared" si="96"/>
        <v>2</v>
      </c>
      <c r="X1276">
        <f t="shared" si="97"/>
        <v>2016</v>
      </c>
      <c r="Y1276" t="str">
        <f t="shared" si="98"/>
        <v>May</v>
      </c>
      <c r="Z1276" t="str">
        <f t="shared" si="99"/>
        <v>2016-05</v>
      </c>
    </row>
    <row r="1277" spans="1:26"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s="5">
        <v>14.352</v>
      </c>
      <c r="S1277">
        <v>3</v>
      </c>
      <c r="T1277" s="7">
        <v>0.2</v>
      </c>
      <c r="U1277" s="5">
        <v>5.2026000000000003</v>
      </c>
      <c r="V1277">
        <f t="shared" si="95"/>
        <v>5</v>
      </c>
      <c r="W1277">
        <f t="shared" si="96"/>
        <v>2</v>
      </c>
      <c r="X1277">
        <f t="shared" si="97"/>
        <v>2016</v>
      </c>
      <c r="Y1277" t="str">
        <f t="shared" si="98"/>
        <v>May</v>
      </c>
      <c r="Z1277" t="str">
        <f t="shared" si="99"/>
        <v>2016-05</v>
      </c>
    </row>
    <row r="1278" spans="1:26"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5">
        <v>63.991999999999997</v>
      </c>
      <c r="S1278">
        <v>1</v>
      </c>
      <c r="T1278" s="7">
        <v>0.2</v>
      </c>
      <c r="U1278" s="5">
        <v>-7.1990999999999996</v>
      </c>
      <c r="V1278">
        <f t="shared" si="95"/>
        <v>5</v>
      </c>
      <c r="W1278">
        <f t="shared" si="96"/>
        <v>2</v>
      </c>
      <c r="X1278">
        <f t="shared" si="97"/>
        <v>2016</v>
      </c>
      <c r="Y1278" t="str">
        <f t="shared" si="98"/>
        <v>May</v>
      </c>
      <c r="Z1278" t="str">
        <f t="shared" si="99"/>
        <v>2016-05</v>
      </c>
    </row>
    <row r="1279" spans="1:26"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s="5">
        <v>86.352000000000004</v>
      </c>
      <c r="S1279">
        <v>3</v>
      </c>
      <c r="T1279" s="7">
        <v>0.2</v>
      </c>
      <c r="U1279" s="5">
        <v>5.3970000000000002</v>
      </c>
      <c r="V1279">
        <f t="shared" si="95"/>
        <v>5</v>
      </c>
      <c r="W1279">
        <f t="shared" si="96"/>
        <v>2</v>
      </c>
      <c r="X1279">
        <f t="shared" si="97"/>
        <v>2016</v>
      </c>
      <c r="Y1279" t="str">
        <f t="shared" si="98"/>
        <v>May</v>
      </c>
      <c r="Z1279" t="str">
        <f t="shared" si="99"/>
        <v>2016-05</v>
      </c>
    </row>
    <row r="1280" spans="1:26"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s="5">
        <v>32.97</v>
      </c>
      <c r="S1280">
        <v>3</v>
      </c>
      <c r="T1280" s="7">
        <v>0</v>
      </c>
      <c r="U1280" s="5">
        <v>12.8583</v>
      </c>
      <c r="V1280">
        <f t="shared" si="95"/>
        <v>9</v>
      </c>
      <c r="W1280">
        <f t="shared" si="96"/>
        <v>3</v>
      </c>
      <c r="X1280">
        <f t="shared" si="97"/>
        <v>2014</v>
      </c>
      <c r="Y1280" t="str">
        <f t="shared" si="98"/>
        <v>Sep</v>
      </c>
      <c r="Z1280" t="str">
        <f t="shared" si="99"/>
        <v>2014-09</v>
      </c>
    </row>
    <row r="1281" spans="1:26"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s="5">
        <v>83.88</v>
      </c>
      <c r="S1281">
        <v>4</v>
      </c>
      <c r="T1281" s="7">
        <v>0</v>
      </c>
      <c r="U1281" s="5">
        <v>30.1968</v>
      </c>
      <c r="V1281">
        <f t="shared" si="95"/>
        <v>9</v>
      </c>
      <c r="W1281">
        <f t="shared" si="96"/>
        <v>3</v>
      </c>
      <c r="X1281">
        <f t="shared" si="97"/>
        <v>2014</v>
      </c>
      <c r="Y1281" t="str">
        <f t="shared" si="98"/>
        <v>Sep</v>
      </c>
      <c r="Z1281" t="str">
        <f t="shared" si="99"/>
        <v>2014-09</v>
      </c>
    </row>
    <row r="1282" spans="1:26"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s="5">
        <v>278.39999999999998</v>
      </c>
      <c r="S1282">
        <v>3</v>
      </c>
      <c r="T1282" s="7">
        <v>0</v>
      </c>
      <c r="U1282" s="5">
        <v>80.736000000000004</v>
      </c>
      <c r="V1282">
        <f t="shared" si="95"/>
        <v>9</v>
      </c>
      <c r="W1282">
        <f t="shared" si="96"/>
        <v>3</v>
      </c>
      <c r="X1282">
        <f t="shared" si="97"/>
        <v>2016</v>
      </c>
      <c r="Y1282" t="str">
        <f t="shared" si="98"/>
        <v>Sep</v>
      </c>
      <c r="Z1282" t="str">
        <f t="shared" si="99"/>
        <v>2016-09</v>
      </c>
    </row>
    <row r="1283" spans="1:26"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s="5">
        <v>15.12</v>
      </c>
      <c r="S1283">
        <v>3</v>
      </c>
      <c r="T1283" s="7">
        <v>0.2</v>
      </c>
      <c r="U1283" s="5">
        <v>4.9139999999999997</v>
      </c>
      <c r="V1283">
        <f t="shared" ref="V1283:V1346" si="100">MONTH(C1283)</f>
        <v>4</v>
      </c>
      <c r="W1283">
        <f t="shared" ref="W1283:W1346" si="101">ROUNDUP(MONTH(C1283)/3,0)</f>
        <v>2</v>
      </c>
      <c r="X1283">
        <f t="shared" ref="X1283:X1346" si="102">YEAR(C1283)</f>
        <v>2017</v>
      </c>
      <c r="Y1283" t="str">
        <f t="shared" ref="Y1283:Y1346" si="103">TEXT(C1283,"MMM")</f>
        <v>Apr</v>
      </c>
      <c r="Z1283" t="str">
        <f t="shared" ref="Z1283:Z1346" si="104">TEXT(C1283,"YYYY-MM")</f>
        <v>2017-04</v>
      </c>
    </row>
    <row r="1284" spans="1:26"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s="5">
        <v>17.43</v>
      </c>
      <c r="S1284">
        <v>1</v>
      </c>
      <c r="T1284" s="7">
        <v>0.7</v>
      </c>
      <c r="U1284" s="5">
        <v>-13.363</v>
      </c>
      <c r="V1284">
        <f t="shared" si="100"/>
        <v>4</v>
      </c>
      <c r="W1284">
        <f t="shared" si="101"/>
        <v>2</v>
      </c>
      <c r="X1284">
        <f t="shared" si="102"/>
        <v>2017</v>
      </c>
      <c r="Y1284" t="str">
        <f t="shared" si="103"/>
        <v>Apr</v>
      </c>
      <c r="Z1284" t="str">
        <f t="shared" si="104"/>
        <v>2017-04</v>
      </c>
    </row>
    <row r="1285" spans="1:26"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s="5">
        <v>251.64</v>
      </c>
      <c r="S1285">
        <v>3</v>
      </c>
      <c r="T1285" s="7">
        <v>0.2</v>
      </c>
      <c r="U1285" s="5">
        <v>88.073999999999998</v>
      </c>
      <c r="V1285">
        <f t="shared" si="100"/>
        <v>4</v>
      </c>
      <c r="W1285">
        <f t="shared" si="101"/>
        <v>2</v>
      </c>
      <c r="X1285">
        <f t="shared" si="102"/>
        <v>2017</v>
      </c>
      <c r="Y1285" t="str">
        <f t="shared" si="103"/>
        <v>Apr</v>
      </c>
      <c r="Z1285" t="str">
        <f t="shared" si="104"/>
        <v>2017-04</v>
      </c>
    </row>
    <row r="1286" spans="1:26"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5">
        <v>2.7719999999999998</v>
      </c>
      <c r="S1286">
        <v>7</v>
      </c>
      <c r="T1286" s="7">
        <v>0.8</v>
      </c>
      <c r="U1286" s="5">
        <v>-4.851</v>
      </c>
      <c r="V1286">
        <f t="shared" si="100"/>
        <v>12</v>
      </c>
      <c r="W1286">
        <f t="shared" si="101"/>
        <v>4</v>
      </c>
      <c r="X1286">
        <f t="shared" si="102"/>
        <v>2015</v>
      </c>
      <c r="Y1286" t="str">
        <f t="shared" si="103"/>
        <v>Dec</v>
      </c>
      <c r="Z1286" t="str">
        <f t="shared" si="104"/>
        <v>2015-12</v>
      </c>
    </row>
    <row r="1287" spans="1:26"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s="5">
        <v>14.9</v>
      </c>
      <c r="S1287">
        <v>5</v>
      </c>
      <c r="T1287" s="7">
        <v>0</v>
      </c>
      <c r="U1287" s="5">
        <v>1.0429999999999999</v>
      </c>
      <c r="V1287">
        <f t="shared" si="100"/>
        <v>6</v>
      </c>
      <c r="W1287">
        <f t="shared" si="101"/>
        <v>2</v>
      </c>
      <c r="X1287">
        <f t="shared" si="102"/>
        <v>2016</v>
      </c>
      <c r="Y1287" t="str">
        <f t="shared" si="103"/>
        <v>Jun</v>
      </c>
      <c r="Z1287" t="str">
        <f t="shared" si="104"/>
        <v>2016-06</v>
      </c>
    </row>
    <row r="1288" spans="1:26"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s="5">
        <v>15.48</v>
      </c>
      <c r="S1288">
        <v>3</v>
      </c>
      <c r="T1288" s="7">
        <v>0</v>
      </c>
      <c r="U1288" s="5">
        <v>4.4892000000000003</v>
      </c>
      <c r="V1288">
        <f t="shared" si="100"/>
        <v>7</v>
      </c>
      <c r="W1288">
        <f t="shared" si="101"/>
        <v>3</v>
      </c>
      <c r="X1288">
        <f t="shared" si="102"/>
        <v>2015</v>
      </c>
      <c r="Y1288" t="str">
        <f t="shared" si="103"/>
        <v>Jul</v>
      </c>
      <c r="Z1288" t="str">
        <f t="shared" si="104"/>
        <v>2015-07</v>
      </c>
    </row>
    <row r="1289" spans="1:26"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s="5">
        <v>39.880000000000003</v>
      </c>
      <c r="S1289">
        <v>2</v>
      </c>
      <c r="T1289" s="7">
        <v>0</v>
      </c>
      <c r="U1289" s="5">
        <v>11.166399999999999</v>
      </c>
      <c r="V1289">
        <f t="shared" si="100"/>
        <v>11</v>
      </c>
      <c r="W1289">
        <f t="shared" si="101"/>
        <v>4</v>
      </c>
      <c r="X1289">
        <f t="shared" si="102"/>
        <v>2016</v>
      </c>
      <c r="Y1289" t="str">
        <f t="shared" si="103"/>
        <v>Nov</v>
      </c>
      <c r="Z1289" t="str">
        <f t="shared" si="104"/>
        <v>2016-11</v>
      </c>
    </row>
    <row r="1290" spans="1:26"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s="5">
        <v>12.192</v>
      </c>
      <c r="S1290">
        <v>4</v>
      </c>
      <c r="T1290" s="7">
        <v>0.2</v>
      </c>
      <c r="U1290" s="5">
        <v>4.1147999999999998</v>
      </c>
      <c r="V1290">
        <f t="shared" si="100"/>
        <v>11</v>
      </c>
      <c r="W1290">
        <f t="shared" si="101"/>
        <v>4</v>
      </c>
      <c r="X1290">
        <f t="shared" si="102"/>
        <v>2016</v>
      </c>
      <c r="Y1290" t="str">
        <f t="shared" si="103"/>
        <v>Nov</v>
      </c>
      <c r="Z1290" t="str">
        <f t="shared" si="104"/>
        <v>2016-11</v>
      </c>
    </row>
    <row r="1291" spans="1:26"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s="5">
        <v>20.82</v>
      </c>
      <c r="S1291">
        <v>3</v>
      </c>
      <c r="T1291" s="7">
        <v>0</v>
      </c>
      <c r="U1291" s="5">
        <v>7.4951999999999996</v>
      </c>
      <c r="V1291">
        <f t="shared" si="100"/>
        <v>11</v>
      </c>
      <c r="W1291">
        <f t="shared" si="101"/>
        <v>4</v>
      </c>
      <c r="X1291">
        <f t="shared" si="102"/>
        <v>2016</v>
      </c>
      <c r="Y1291" t="str">
        <f t="shared" si="103"/>
        <v>Nov</v>
      </c>
      <c r="Z1291" t="str">
        <f t="shared" si="104"/>
        <v>2016-11</v>
      </c>
    </row>
    <row r="1292" spans="1:26"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s="5">
        <v>13.215999999999999</v>
      </c>
      <c r="S1292">
        <v>4</v>
      </c>
      <c r="T1292" s="7">
        <v>0.2</v>
      </c>
      <c r="U1292" s="5">
        <v>4.4603999999999999</v>
      </c>
      <c r="V1292">
        <f t="shared" si="100"/>
        <v>11</v>
      </c>
      <c r="W1292">
        <f t="shared" si="101"/>
        <v>4</v>
      </c>
      <c r="X1292">
        <f t="shared" si="102"/>
        <v>2016</v>
      </c>
      <c r="Y1292" t="str">
        <f t="shared" si="103"/>
        <v>Nov</v>
      </c>
      <c r="Z1292" t="str">
        <f t="shared" si="104"/>
        <v>2016-11</v>
      </c>
    </row>
    <row r="1293" spans="1:26"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s="5">
        <v>32.4</v>
      </c>
      <c r="S1293">
        <v>5</v>
      </c>
      <c r="T1293" s="7">
        <v>0</v>
      </c>
      <c r="U1293" s="5">
        <v>15.552</v>
      </c>
      <c r="V1293">
        <f t="shared" si="100"/>
        <v>11</v>
      </c>
      <c r="W1293">
        <f t="shared" si="101"/>
        <v>4</v>
      </c>
      <c r="X1293">
        <f t="shared" si="102"/>
        <v>2016</v>
      </c>
      <c r="Y1293" t="str">
        <f t="shared" si="103"/>
        <v>Nov</v>
      </c>
      <c r="Z1293" t="str">
        <f t="shared" si="104"/>
        <v>2016-11</v>
      </c>
    </row>
    <row r="1294" spans="1:26"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s="5">
        <v>32.94</v>
      </c>
      <c r="S1294">
        <v>3</v>
      </c>
      <c r="T1294" s="7">
        <v>0</v>
      </c>
      <c r="U1294" s="5">
        <v>9.2232000000000003</v>
      </c>
      <c r="V1294">
        <f t="shared" si="100"/>
        <v>8</v>
      </c>
      <c r="W1294">
        <f t="shared" si="101"/>
        <v>3</v>
      </c>
      <c r="X1294">
        <f t="shared" si="102"/>
        <v>2015</v>
      </c>
      <c r="Y1294" t="str">
        <f t="shared" si="103"/>
        <v>Aug</v>
      </c>
      <c r="Z1294" t="str">
        <f t="shared" si="104"/>
        <v>2015-08</v>
      </c>
    </row>
    <row r="1295" spans="1:26"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s="5">
        <v>114.2</v>
      </c>
      <c r="S1295">
        <v>5</v>
      </c>
      <c r="T1295" s="7">
        <v>0</v>
      </c>
      <c r="U1295" s="5">
        <v>52.531999999999996</v>
      </c>
      <c r="V1295">
        <f t="shared" si="100"/>
        <v>8</v>
      </c>
      <c r="W1295">
        <f t="shared" si="101"/>
        <v>3</v>
      </c>
      <c r="X1295">
        <f t="shared" si="102"/>
        <v>2015</v>
      </c>
      <c r="Y1295" t="str">
        <f t="shared" si="103"/>
        <v>Aug</v>
      </c>
      <c r="Z1295" t="str">
        <f t="shared" si="104"/>
        <v>2015-08</v>
      </c>
    </row>
    <row r="1296" spans="1:26"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s="5">
        <v>3.08</v>
      </c>
      <c r="S1296">
        <v>1</v>
      </c>
      <c r="T1296" s="7">
        <v>0</v>
      </c>
      <c r="U1296" s="5">
        <v>1.4783999999999999</v>
      </c>
      <c r="V1296">
        <f t="shared" si="100"/>
        <v>8</v>
      </c>
      <c r="W1296">
        <f t="shared" si="101"/>
        <v>3</v>
      </c>
      <c r="X1296">
        <f t="shared" si="102"/>
        <v>2015</v>
      </c>
      <c r="Y1296" t="str">
        <f t="shared" si="103"/>
        <v>Aug</v>
      </c>
      <c r="Z1296" t="str">
        <f t="shared" si="104"/>
        <v>2015-08</v>
      </c>
    </row>
    <row r="1297" spans="1:26"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s="5">
        <v>845.72799999999995</v>
      </c>
      <c r="S1297">
        <v>13</v>
      </c>
      <c r="T1297" s="7">
        <v>0.2</v>
      </c>
      <c r="U1297" s="5">
        <v>84.572800000000001</v>
      </c>
      <c r="V1297">
        <f t="shared" si="100"/>
        <v>5</v>
      </c>
      <c r="W1297">
        <f t="shared" si="101"/>
        <v>2</v>
      </c>
      <c r="X1297">
        <f t="shared" si="102"/>
        <v>2015</v>
      </c>
      <c r="Y1297" t="str">
        <f t="shared" si="103"/>
        <v>May</v>
      </c>
      <c r="Z1297" t="str">
        <f t="shared" si="104"/>
        <v>2015-05</v>
      </c>
    </row>
    <row r="1298" spans="1:26"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s="5">
        <v>13.904</v>
      </c>
      <c r="S1298">
        <v>2</v>
      </c>
      <c r="T1298" s="7">
        <v>0.2</v>
      </c>
      <c r="U1298" s="5">
        <v>4.5187999999999997</v>
      </c>
      <c r="V1298">
        <f t="shared" si="100"/>
        <v>12</v>
      </c>
      <c r="W1298">
        <f t="shared" si="101"/>
        <v>4</v>
      </c>
      <c r="X1298">
        <f t="shared" si="102"/>
        <v>2017</v>
      </c>
      <c r="Y1298" t="str">
        <f t="shared" si="103"/>
        <v>Dec</v>
      </c>
      <c r="Z1298" t="str">
        <f t="shared" si="104"/>
        <v>2017-12</v>
      </c>
    </row>
    <row r="1299" spans="1:26"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s="5">
        <v>20.72</v>
      </c>
      <c r="S1299">
        <v>2</v>
      </c>
      <c r="T1299" s="7">
        <v>0.2</v>
      </c>
      <c r="U1299" s="5">
        <v>6.4749999999999996</v>
      </c>
      <c r="V1299">
        <f t="shared" si="100"/>
        <v>12</v>
      </c>
      <c r="W1299">
        <f t="shared" si="101"/>
        <v>4</v>
      </c>
      <c r="X1299">
        <f t="shared" si="102"/>
        <v>2017</v>
      </c>
      <c r="Y1299" t="str">
        <f t="shared" si="103"/>
        <v>Dec</v>
      </c>
      <c r="Z1299" t="str">
        <f t="shared" si="104"/>
        <v>2017-12</v>
      </c>
    </row>
    <row r="1300" spans="1:26"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s="5">
        <v>114.95</v>
      </c>
      <c r="S1300">
        <v>5</v>
      </c>
      <c r="T1300" s="7">
        <v>0</v>
      </c>
      <c r="U1300" s="5">
        <v>2.2989999999999999</v>
      </c>
      <c r="V1300">
        <f t="shared" si="100"/>
        <v>12</v>
      </c>
      <c r="W1300">
        <f t="shared" si="101"/>
        <v>4</v>
      </c>
      <c r="X1300">
        <f t="shared" si="102"/>
        <v>2016</v>
      </c>
      <c r="Y1300" t="str">
        <f t="shared" si="103"/>
        <v>Dec</v>
      </c>
      <c r="Z1300" t="str">
        <f t="shared" si="104"/>
        <v>2016-12</v>
      </c>
    </row>
    <row r="1301" spans="1:26"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s="5">
        <v>26.96</v>
      </c>
      <c r="S1301">
        <v>2</v>
      </c>
      <c r="T1301" s="7">
        <v>0</v>
      </c>
      <c r="U1301" s="5">
        <v>7.0095999999999998</v>
      </c>
      <c r="V1301">
        <f t="shared" si="100"/>
        <v>10</v>
      </c>
      <c r="W1301">
        <f t="shared" si="101"/>
        <v>4</v>
      </c>
      <c r="X1301">
        <f t="shared" si="102"/>
        <v>2015</v>
      </c>
      <c r="Y1301" t="str">
        <f t="shared" si="103"/>
        <v>Oct</v>
      </c>
      <c r="Z1301" t="str">
        <f t="shared" si="104"/>
        <v>2015-10</v>
      </c>
    </row>
    <row r="1302" spans="1:26"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s="5">
        <v>572.76</v>
      </c>
      <c r="S1302">
        <v>6</v>
      </c>
      <c r="T1302" s="7">
        <v>0</v>
      </c>
      <c r="U1302" s="5">
        <v>166.10040000000001</v>
      </c>
      <c r="V1302">
        <f t="shared" si="100"/>
        <v>12</v>
      </c>
      <c r="W1302">
        <f t="shared" si="101"/>
        <v>4</v>
      </c>
      <c r="X1302">
        <f t="shared" si="102"/>
        <v>2016</v>
      </c>
      <c r="Y1302" t="str">
        <f t="shared" si="103"/>
        <v>Dec</v>
      </c>
      <c r="Z1302" t="str">
        <f t="shared" si="104"/>
        <v>2016-12</v>
      </c>
    </row>
    <row r="1303" spans="1:26"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s="5">
        <v>286.38</v>
      </c>
      <c r="S1303">
        <v>3</v>
      </c>
      <c r="T1303" s="7">
        <v>0</v>
      </c>
      <c r="U1303" s="5">
        <v>83.050200000000004</v>
      </c>
      <c r="V1303">
        <f t="shared" si="100"/>
        <v>12</v>
      </c>
      <c r="W1303">
        <f t="shared" si="101"/>
        <v>4</v>
      </c>
      <c r="X1303">
        <f t="shared" si="102"/>
        <v>2016</v>
      </c>
      <c r="Y1303" t="str">
        <f t="shared" si="103"/>
        <v>Dec</v>
      </c>
      <c r="Z1303" t="str">
        <f t="shared" si="104"/>
        <v>2016-12</v>
      </c>
    </row>
    <row r="1304" spans="1:26"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5">
        <v>61.96</v>
      </c>
      <c r="S1304">
        <v>2</v>
      </c>
      <c r="T1304" s="7">
        <v>0</v>
      </c>
      <c r="U1304" s="5">
        <v>4.3372000000000002</v>
      </c>
      <c r="V1304">
        <f t="shared" si="100"/>
        <v>9</v>
      </c>
      <c r="W1304">
        <f t="shared" si="101"/>
        <v>3</v>
      </c>
      <c r="X1304">
        <f t="shared" si="102"/>
        <v>2015</v>
      </c>
      <c r="Y1304" t="str">
        <f t="shared" si="103"/>
        <v>Sep</v>
      </c>
      <c r="Z1304" t="str">
        <f t="shared" si="104"/>
        <v>2015-09</v>
      </c>
    </row>
    <row r="1305" spans="1:26"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s="5">
        <v>23.99</v>
      </c>
      <c r="S1305">
        <v>1</v>
      </c>
      <c r="T1305" s="7">
        <v>0</v>
      </c>
      <c r="U1305" s="5">
        <v>5.5176999999999996</v>
      </c>
      <c r="V1305">
        <f t="shared" si="100"/>
        <v>7</v>
      </c>
      <c r="W1305">
        <f t="shared" si="101"/>
        <v>3</v>
      </c>
      <c r="X1305">
        <f t="shared" si="102"/>
        <v>2017</v>
      </c>
      <c r="Y1305" t="str">
        <f t="shared" si="103"/>
        <v>Jul</v>
      </c>
      <c r="Z1305" t="str">
        <f t="shared" si="104"/>
        <v>2017-07</v>
      </c>
    </row>
    <row r="1306" spans="1:26"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s="5">
        <v>287.97000000000003</v>
      </c>
      <c r="S1306">
        <v>3</v>
      </c>
      <c r="T1306" s="7">
        <v>0</v>
      </c>
      <c r="U1306" s="5">
        <v>77.751900000000006</v>
      </c>
      <c r="V1306">
        <f t="shared" si="100"/>
        <v>7</v>
      </c>
      <c r="W1306">
        <f t="shared" si="101"/>
        <v>3</v>
      </c>
      <c r="X1306">
        <f t="shared" si="102"/>
        <v>2017</v>
      </c>
      <c r="Y1306" t="str">
        <f t="shared" si="103"/>
        <v>Jul</v>
      </c>
      <c r="Z1306" t="str">
        <f t="shared" si="104"/>
        <v>2017-07</v>
      </c>
    </row>
    <row r="1307" spans="1:26"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s="5">
        <v>419.94400000000002</v>
      </c>
      <c r="S1307">
        <v>7</v>
      </c>
      <c r="T1307" s="7">
        <v>0.2</v>
      </c>
      <c r="U1307" s="5">
        <v>52.493000000000002</v>
      </c>
      <c r="V1307">
        <f t="shared" si="100"/>
        <v>7</v>
      </c>
      <c r="W1307">
        <f t="shared" si="101"/>
        <v>3</v>
      </c>
      <c r="X1307">
        <f t="shared" si="102"/>
        <v>2016</v>
      </c>
      <c r="Y1307" t="str">
        <f t="shared" si="103"/>
        <v>Jul</v>
      </c>
      <c r="Z1307" t="str">
        <f t="shared" si="104"/>
        <v>2016-07</v>
      </c>
    </row>
    <row r="1308" spans="1:26"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s="5">
        <v>46.76</v>
      </c>
      <c r="S1308">
        <v>7</v>
      </c>
      <c r="T1308" s="7">
        <v>0</v>
      </c>
      <c r="U1308" s="5">
        <v>22.444800000000001</v>
      </c>
      <c r="V1308">
        <f t="shared" si="100"/>
        <v>6</v>
      </c>
      <c r="W1308">
        <f t="shared" si="101"/>
        <v>2</v>
      </c>
      <c r="X1308">
        <f t="shared" si="102"/>
        <v>2016</v>
      </c>
      <c r="Y1308" t="str">
        <f t="shared" si="103"/>
        <v>Jun</v>
      </c>
      <c r="Z1308" t="str">
        <f t="shared" si="104"/>
        <v>2016-06</v>
      </c>
    </row>
    <row r="1309" spans="1:26"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s="5">
        <v>17.712</v>
      </c>
      <c r="S1309">
        <v>3</v>
      </c>
      <c r="T1309" s="7">
        <v>0.2</v>
      </c>
      <c r="U1309" s="5">
        <v>6.4206000000000003</v>
      </c>
      <c r="V1309">
        <f t="shared" si="100"/>
        <v>6</v>
      </c>
      <c r="W1309">
        <f t="shared" si="101"/>
        <v>2</v>
      </c>
      <c r="X1309">
        <f t="shared" si="102"/>
        <v>2016</v>
      </c>
      <c r="Y1309" t="str">
        <f t="shared" si="103"/>
        <v>Jun</v>
      </c>
      <c r="Z1309" t="str">
        <f t="shared" si="104"/>
        <v>2016-06</v>
      </c>
    </row>
    <row r="1310" spans="1:26"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s="5">
        <v>21.78</v>
      </c>
      <c r="S1310">
        <v>2</v>
      </c>
      <c r="T1310" s="7">
        <v>0</v>
      </c>
      <c r="U1310" s="5">
        <v>5.6627999999999998</v>
      </c>
      <c r="V1310">
        <f t="shared" si="100"/>
        <v>6</v>
      </c>
      <c r="W1310">
        <f t="shared" si="101"/>
        <v>2</v>
      </c>
      <c r="X1310">
        <f t="shared" si="102"/>
        <v>2016</v>
      </c>
      <c r="Y1310" t="str">
        <f t="shared" si="103"/>
        <v>Jun</v>
      </c>
      <c r="Z1310" t="str">
        <f t="shared" si="104"/>
        <v>2016-06</v>
      </c>
    </row>
    <row r="1311" spans="1:26"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s="5">
        <v>161.94</v>
      </c>
      <c r="S1311">
        <v>3</v>
      </c>
      <c r="T1311" s="7">
        <v>0</v>
      </c>
      <c r="U1311" s="5">
        <v>9.7164000000000001</v>
      </c>
      <c r="V1311">
        <f t="shared" si="100"/>
        <v>6</v>
      </c>
      <c r="W1311">
        <f t="shared" si="101"/>
        <v>2</v>
      </c>
      <c r="X1311">
        <f t="shared" si="102"/>
        <v>2016</v>
      </c>
      <c r="Y1311" t="str">
        <f t="shared" si="103"/>
        <v>Jun</v>
      </c>
      <c r="Z1311" t="str">
        <f t="shared" si="104"/>
        <v>2016-06</v>
      </c>
    </row>
    <row r="1312" spans="1:26"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s="5">
        <v>161.56800000000001</v>
      </c>
      <c r="S1312">
        <v>2</v>
      </c>
      <c r="T1312" s="7">
        <v>0.2</v>
      </c>
      <c r="U1312" s="5">
        <v>-8.0784000000000002</v>
      </c>
      <c r="V1312">
        <f t="shared" si="100"/>
        <v>6</v>
      </c>
      <c r="W1312">
        <f t="shared" si="101"/>
        <v>2</v>
      </c>
      <c r="X1312">
        <f t="shared" si="102"/>
        <v>2016</v>
      </c>
      <c r="Y1312" t="str">
        <f t="shared" si="103"/>
        <v>Jun</v>
      </c>
      <c r="Z1312" t="str">
        <f t="shared" si="104"/>
        <v>2016-06</v>
      </c>
    </row>
    <row r="1313" spans="1:26"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5">
        <v>3.69</v>
      </c>
      <c r="S1313">
        <v>1</v>
      </c>
      <c r="T1313" s="7">
        <v>0</v>
      </c>
      <c r="U1313" s="5">
        <v>1.7343</v>
      </c>
      <c r="V1313">
        <f t="shared" si="100"/>
        <v>12</v>
      </c>
      <c r="W1313">
        <f t="shared" si="101"/>
        <v>4</v>
      </c>
      <c r="X1313">
        <f t="shared" si="102"/>
        <v>2016</v>
      </c>
      <c r="Y1313" t="str">
        <f t="shared" si="103"/>
        <v>Dec</v>
      </c>
      <c r="Z1313" t="str">
        <f t="shared" si="104"/>
        <v>2016-12</v>
      </c>
    </row>
    <row r="1314" spans="1:26"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5">
        <v>122.12</v>
      </c>
      <c r="S1314">
        <v>4</v>
      </c>
      <c r="T1314" s="7">
        <v>0</v>
      </c>
      <c r="U1314" s="5">
        <v>56.175199999999997</v>
      </c>
      <c r="V1314">
        <f t="shared" si="100"/>
        <v>12</v>
      </c>
      <c r="W1314">
        <f t="shared" si="101"/>
        <v>4</v>
      </c>
      <c r="X1314">
        <f t="shared" si="102"/>
        <v>2016</v>
      </c>
      <c r="Y1314" t="str">
        <f t="shared" si="103"/>
        <v>Dec</v>
      </c>
      <c r="Z1314" t="str">
        <f t="shared" si="104"/>
        <v>2016-12</v>
      </c>
    </row>
    <row r="1315" spans="1:26"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s="5">
        <v>155.37200000000001</v>
      </c>
      <c r="S1315">
        <v>2</v>
      </c>
      <c r="T1315" s="7">
        <v>0.3</v>
      </c>
      <c r="U1315" s="5">
        <v>-13.317600000000001</v>
      </c>
      <c r="V1315">
        <f t="shared" si="100"/>
        <v>9</v>
      </c>
      <c r="W1315">
        <f t="shared" si="101"/>
        <v>3</v>
      </c>
      <c r="X1315">
        <f t="shared" si="102"/>
        <v>2016</v>
      </c>
      <c r="Y1315" t="str">
        <f t="shared" si="103"/>
        <v>Sep</v>
      </c>
      <c r="Z1315" t="str">
        <f t="shared" si="104"/>
        <v>2016-09</v>
      </c>
    </row>
    <row r="1316" spans="1:26"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s="5">
        <v>38.880000000000003</v>
      </c>
      <c r="S1316">
        <v>6</v>
      </c>
      <c r="T1316" s="7">
        <v>0</v>
      </c>
      <c r="U1316" s="5">
        <v>18.662400000000002</v>
      </c>
      <c r="V1316">
        <f t="shared" si="100"/>
        <v>12</v>
      </c>
      <c r="W1316">
        <f t="shared" si="101"/>
        <v>4</v>
      </c>
      <c r="X1316">
        <f t="shared" si="102"/>
        <v>2016</v>
      </c>
      <c r="Y1316" t="str">
        <f t="shared" si="103"/>
        <v>Dec</v>
      </c>
      <c r="Z1316" t="str">
        <f t="shared" si="104"/>
        <v>2016-12</v>
      </c>
    </row>
    <row r="1317" spans="1:26"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s="5">
        <v>183.84</v>
      </c>
      <c r="S1317">
        <v>8</v>
      </c>
      <c r="T1317" s="7">
        <v>0</v>
      </c>
      <c r="U1317" s="5">
        <v>62.505600000000001</v>
      </c>
      <c r="V1317">
        <f t="shared" si="100"/>
        <v>12</v>
      </c>
      <c r="W1317">
        <f t="shared" si="101"/>
        <v>4</v>
      </c>
      <c r="X1317">
        <f t="shared" si="102"/>
        <v>2016</v>
      </c>
      <c r="Y1317" t="str">
        <f t="shared" si="103"/>
        <v>Dec</v>
      </c>
      <c r="Z1317" t="str">
        <f t="shared" si="104"/>
        <v>2016-12</v>
      </c>
    </row>
    <row r="1318" spans="1:26"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s="5">
        <v>579.29999999999995</v>
      </c>
      <c r="S1318">
        <v>5</v>
      </c>
      <c r="T1318" s="7">
        <v>0</v>
      </c>
      <c r="U1318" s="5">
        <v>28.965</v>
      </c>
      <c r="V1318">
        <f t="shared" si="100"/>
        <v>12</v>
      </c>
      <c r="W1318">
        <f t="shared" si="101"/>
        <v>4</v>
      </c>
      <c r="X1318">
        <f t="shared" si="102"/>
        <v>2016</v>
      </c>
      <c r="Y1318" t="str">
        <f t="shared" si="103"/>
        <v>Dec</v>
      </c>
      <c r="Z1318" t="str">
        <f t="shared" si="104"/>
        <v>2016-12</v>
      </c>
    </row>
    <row r="1319" spans="1:26"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s="5">
        <v>14.2</v>
      </c>
      <c r="S1319">
        <v>1</v>
      </c>
      <c r="T1319" s="7">
        <v>0.2</v>
      </c>
      <c r="U1319" s="5">
        <v>3.3725000000000001</v>
      </c>
      <c r="V1319">
        <f t="shared" si="100"/>
        <v>12</v>
      </c>
      <c r="W1319">
        <f t="shared" si="101"/>
        <v>4</v>
      </c>
      <c r="X1319">
        <f t="shared" si="102"/>
        <v>2017</v>
      </c>
      <c r="Y1319" t="str">
        <f t="shared" si="103"/>
        <v>Dec</v>
      </c>
      <c r="Z1319" t="str">
        <f t="shared" si="104"/>
        <v>2017-12</v>
      </c>
    </row>
    <row r="1320" spans="1:26"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s="5">
        <v>575.91999999999996</v>
      </c>
      <c r="S1320">
        <v>2</v>
      </c>
      <c r="T1320" s="7">
        <v>0.2</v>
      </c>
      <c r="U1320" s="5">
        <v>71.989999999999995</v>
      </c>
      <c r="V1320">
        <f t="shared" si="100"/>
        <v>7</v>
      </c>
      <c r="W1320">
        <f t="shared" si="101"/>
        <v>3</v>
      </c>
      <c r="X1320">
        <f t="shared" si="102"/>
        <v>2014</v>
      </c>
      <c r="Y1320" t="str">
        <f t="shared" si="103"/>
        <v>Jul</v>
      </c>
      <c r="Z1320" t="str">
        <f t="shared" si="104"/>
        <v>2014-07</v>
      </c>
    </row>
    <row r="1321" spans="1:26"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s="5">
        <v>5.1840000000000002</v>
      </c>
      <c r="S1321">
        <v>6</v>
      </c>
      <c r="T1321" s="7">
        <v>0.7</v>
      </c>
      <c r="U1321" s="5">
        <v>-3.6288</v>
      </c>
      <c r="V1321">
        <f t="shared" si="100"/>
        <v>7</v>
      </c>
      <c r="W1321">
        <f t="shared" si="101"/>
        <v>3</v>
      </c>
      <c r="X1321">
        <f t="shared" si="102"/>
        <v>2014</v>
      </c>
      <c r="Y1321" t="str">
        <f t="shared" si="103"/>
        <v>Jul</v>
      </c>
      <c r="Z1321" t="str">
        <f t="shared" si="104"/>
        <v>2014-07</v>
      </c>
    </row>
    <row r="1322" spans="1:26"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s="5">
        <v>5.2290000000000001</v>
      </c>
      <c r="S1322">
        <v>3</v>
      </c>
      <c r="T1322" s="7">
        <v>0.7</v>
      </c>
      <c r="U1322" s="5">
        <v>-4.1832000000000003</v>
      </c>
      <c r="V1322">
        <f t="shared" si="100"/>
        <v>2</v>
      </c>
      <c r="W1322">
        <f t="shared" si="101"/>
        <v>1</v>
      </c>
      <c r="X1322">
        <f t="shared" si="102"/>
        <v>2017</v>
      </c>
      <c r="Y1322" t="str">
        <f t="shared" si="103"/>
        <v>Feb</v>
      </c>
      <c r="Z1322" t="str">
        <f t="shared" si="104"/>
        <v>2017-02</v>
      </c>
    </row>
    <row r="1323" spans="1:26"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s="5">
        <v>285.55200000000002</v>
      </c>
      <c r="S1323">
        <v>2</v>
      </c>
      <c r="T1323" s="7">
        <v>0.2</v>
      </c>
      <c r="U1323" s="5">
        <v>35.694000000000003</v>
      </c>
      <c r="V1323">
        <f t="shared" si="100"/>
        <v>2</v>
      </c>
      <c r="W1323">
        <f t="shared" si="101"/>
        <v>1</v>
      </c>
      <c r="X1323">
        <f t="shared" si="102"/>
        <v>2017</v>
      </c>
      <c r="Y1323" t="str">
        <f t="shared" si="103"/>
        <v>Feb</v>
      </c>
      <c r="Z1323" t="str">
        <f t="shared" si="104"/>
        <v>2017-02</v>
      </c>
    </row>
    <row r="1324" spans="1:26"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s="5">
        <v>72.8</v>
      </c>
      <c r="S1324">
        <v>5</v>
      </c>
      <c r="T1324" s="7">
        <v>0</v>
      </c>
      <c r="U1324" s="5">
        <v>19.655999999999999</v>
      </c>
      <c r="V1324">
        <f t="shared" si="100"/>
        <v>3</v>
      </c>
      <c r="W1324">
        <f t="shared" si="101"/>
        <v>1</v>
      </c>
      <c r="X1324">
        <f t="shared" si="102"/>
        <v>2017</v>
      </c>
      <c r="Y1324" t="str">
        <f t="shared" si="103"/>
        <v>Mar</v>
      </c>
      <c r="Z1324" t="str">
        <f t="shared" si="104"/>
        <v>2017-03</v>
      </c>
    </row>
    <row r="1325" spans="1:26"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s="5">
        <v>10.816000000000001</v>
      </c>
      <c r="S1325">
        <v>4</v>
      </c>
      <c r="T1325" s="7">
        <v>0.2</v>
      </c>
      <c r="U1325" s="5">
        <v>3.5152000000000001</v>
      </c>
      <c r="V1325">
        <f t="shared" si="100"/>
        <v>10</v>
      </c>
      <c r="W1325">
        <f t="shared" si="101"/>
        <v>4</v>
      </c>
      <c r="X1325">
        <f t="shared" si="102"/>
        <v>2017</v>
      </c>
      <c r="Y1325" t="str">
        <f t="shared" si="103"/>
        <v>Oct</v>
      </c>
      <c r="Z1325" t="str">
        <f t="shared" si="104"/>
        <v>2017-10</v>
      </c>
    </row>
    <row r="1326" spans="1:26"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s="5">
        <v>46.26</v>
      </c>
      <c r="S1326">
        <v>3</v>
      </c>
      <c r="T1326" s="7">
        <v>0</v>
      </c>
      <c r="U1326" s="5">
        <v>12.4902</v>
      </c>
      <c r="V1326">
        <f t="shared" si="100"/>
        <v>9</v>
      </c>
      <c r="W1326">
        <f t="shared" si="101"/>
        <v>3</v>
      </c>
      <c r="X1326">
        <f t="shared" si="102"/>
        <v>2014</v>
      </c>
      <c r="Y1326" t="str">
        <f t="shared" si="103"/>
        <v>Sep</v>
      </c>
      <c r="Z1326" t="str">
        <f t="shared" si="104"/>
        <v>2014-09</v>
      </c>
    </row>
    <row r="1327" spans="1:26"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s="5">
        <v>17.46</v>
      </c>
      <c r="S1327">
        <v>6</v>
      </c>
      <c r="T1327" s="7">
        <v>0.8</v>
      </c>
      <c r="U1327" s="5">
        <v>-30.555</v>
      </c>
      <c r="V1327">
        <f t="shared" si="100"/>
        <v>5</v>
      </c>
      <c r="W1327">
        <f t="shared" si="101"/>
        <v>2</v>
      </c>
      <c r="X1327">
        <f t="shared" si="102"/>
        <v>2014</v>
      </c>
      <c r="Y1327" t="str">
        <f t="shared" si="103"/>
        <v>May</v>
      </c>
      <c r="Z1327" t="str">
        <f t="shared" si="104"/>
        <v>2014-05</v>
      </c>
    </row>
    <row r="1328" spans="1:26"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s="5">
        <v>51.072000000000003</v>
      </c>
      <c r="S1328">
        <v>6</v>
      </c>
      <c r="T1328" s="7">
        <v>0.2</v>
      </c>
      <c r="U1328" s="5">
        <v>5.1071999999999997</v>
      </c>
      <c r="V1328">
        <f t="shared" si="100"/>
        <v>6</v>
      </c>
      <c r="W1328">
        <f t="shared" si="101"/>
        <v>2</v>
      </c>
      <c r="X1328">
        <f t="shared" si="102"/>
        <v>2015</v>
      </c>
      <c r="Y1328" t="str">
        <f t="shared" si="103"/>
        <v>Jun</v>
      </c>
      <c r="Z1328" t="str">
        <f t="shared" si="104"/>
        <v>2015-06</v>
      </c>
    </row>
    <row r="1329" spans="1:26"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s="5">
        <v>11.34</v>
      </c>
      <c r="S1329">
        <v>1</v>
      </c>
      <c r="T1329" s="7">
        <v>0</v>
      </c>
      <c r="U1329" s="5">
        <v>5.5566000000000004</v>
      </c>
      <c r="V1329">
        <f t="shared" si="100"/>
        <v>3</v>
      </c>
      <c r="W1329">
        <f t="shared" si="101"/>
        <v>1</v>
      </c>
      <c r="X1329">
        <f t="shared" si="102"/>
        <v>2016</v>
      </c>
      <c r="Y1329" t="str">
        <f t="shared" si="103"/>
        <v>Mar</v>
      </c>
      <c r="Z1329" t="str">
        <f t="shared" si="104"/>
        <v>2016-03</v>
      </c>
    </row>
    <row r="1330" spans="1:26"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s="5">
        <v>87.92</v>
      </c>
      <c r="S1330">
        <v>4</v>
      </c>
      <c r="T1330" s="7">
        <v>0</v>
      </c>
      <c r="U1330" s="5">
        <v>26.376000000000001</v>
      </c>
      <c r="V1330">
        <f t="shared" si="100"/>
        <v>10</v>
      </c>
      <c r="W1330">
        <f t="shared" si="101"/>
        <v>4</v>
      </c>
      <c r="X1330">
        <f t="shared" si="102"/>
        <v>2017</v>
      </c>
      <c r="Y1330" t="str">
        <f t="shared" si="103"/>
        <v>Oct</v>
      </c>
      <c r="Z1330" t="str">
        <f t="shared" si="104"/>
        <v>2017-10</v>
      </c>
    </row>
    <row r="1331" spans="1:26"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s="5">
        <v>37.049999999999997</v>
      </c>
      <c r="S1331">
        <v>3</v>
      </c>
      <c r="T1331" s="7">
        <v>0</v>
      </c>
      <c r="U1331" s="5">
        <v>16.302</v>
      </c>
      <c r="V1331">
        <f t="shared" si="100"/>
        <v>5</v>
      </c>
      <c r="W1331">
        <f t="shared" si="101"/>
        <v>2</v>
      </c>
      <c r="X1331">
        <f t="shared" si="102"/>
        <v>2016</v>
      </c>
      <c r="Y1331" t="str">
        <f t="shared" si="103"/>
        <v>May</v>
      </c>
      <c r="Z1331" t="str">
        <f t="shared" si="104"/>
        <v>2016-05</v>
      </c>
    </row>
    <row r="1332" spans="1:26"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5">
        <v>2.97</v>
      </c>
      <c r="S1332">
        <v>1</v>
      </c>
      <c r="T1332" s="7">
        <v>0.4</v>
      </c>
      <c r="U1332" s="5">
        <v>-0.64349999999999996</v>
      </c>
      <c r="V1332">
        <f t="shared" si="100"/>
        <v>6</v>
      </c>
      <c r="W1332">
        <f t="shared" si="101"/>
        <v>2</v>
      </c>
      <c r="X1332">
        <f t="shared" si="102"/>
        <v>2017</v>
      </c>
      <c r="Y1332" t="str">
        <f t="shared" si="103"/>
        <v>Jun</v>
      </c>
      <c r="Z1332" t="str">
        <f t="shared" si="104"/>
        <v>2017-06</v>
      </c>
    </row>
    <row r="1333" spans="1:26"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5">
        <v>27.44</v>
      </c>
      <c r="S1333">
        <v>2</v>
      </c>
      <c r="T1333" s="7">
        <v>0.2</v>
      </c>
      <c r="U1333" s="5">
        <v>2.4009999999999998</v>
      </c>
      <c r="V1333">
        <f t="shared" si="100"/>
        <v>6</v>
      </c>
      <c r="W1333">
        <f t="shared" si="101"/>
        <v>2</v>
      </c>
      <c r="X1333">
        <f t="shared" si="102"/>
        <v>2017</v>
      </c>
      <c r="Y1333" t="str">
        <f t="shared" si="103"/>
        <v>Jun</v>
      </c>
      <c r="Z1333" t="str">
        <f t="shared" si="104"/>
        <v>2017-06</v>
      </c>
    </row>
    <row r="1334" spans="1:26"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s="5">
        <v>1.08</v>
      </c>
      <c r="S1334">
        <v>3</v>
      </c>
      <c r="T1334" s="7">
        <v>0.8</v>
      </c>
      <c r="U1334" s="5">
        <v>-1.728</v>
      </c>
      <c r="V1334">
        <f t="shared" si="100"/>
        <v>2</v>
      </c>
      <c r="W1334">
        <f t="shared" si="101"/>
        <v>1</v>
      </c>
      <c r="X1334">
        <f t="shared" si="102"/>
        <v>2014</v>
      </c>
      <c r="Y1334" t="str">
        <f t="shared" si="103"/>
        <v>Feb</v>
      </c>
      <c r="Z1334" t="str">
        <f t="shared" si="104"/>
        <v>2014-02</v>
      </c>
    </row>
    <row r="1335" spans="1:26"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s="5">
        <v>7.96</v>
      </c>
      <c r="S1335">
        <v>2</v>
      </c>
      <c r="T1335" s="7">
        <v>0.8</v>
      </c>
      <c r="U1335" s="5">
        <v>-13.93</v>
      </c>
      <c r="V1335">
        <f t="shared" si="100"/>
        <v>2</v>
      </c>
      <c r="W1335">
        <f t="shared" si="101"/>
        <v>1</v>
      </c>
      <c r="X1335">
        <f t="shared" si="102"/>
        <v>2014</v>
      </c>
      <c r="Y1335" t="str">
        <f t="shared" si="103"/>
        <v>Feb</v>
      </c>
      <c r="Z1335" t="str">
        <f t="shared" si="104"/>
        <v>2014-02</v>
      </c>
    </row>
    <row r="1336" spans="1:26"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s="5">
        <v>140.73599999999999</v>
      </c>
      <c r="S1336">
        <v>8</v>
      </c>
      <c r="T1336" s="7">
        <v>0.2</v>
      </c>
      <c r="U1336" s="5">
        <v>52.776000000000003</v>
      </c>
      <c r="V1336">
        <f t="shared" si="100"/>
        <v>5</v>
      </c>
      <c r="W1336">
        <f t="shared" si="101"/>
        <v>2</v>
      </c>
      <c r="X1336">
        <f t="shared" si="102"/>
        <v>2014</v>
      </c>
      <c r="Y1336" t="str">
        <f t="shared" si="103"/>
        <v>May</v>
      </c>
      <c r="Z1336" t="str">
        <f t="shared" si="104"/>
        <v>2014-05</v>
      </c>
    </row>
    <row r="1337" spans="1:26"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s="5">
        <v>552.55999999999995</v>
      </c>
      <c r="S1337">
        <v>4</v>
      </c>
      <c r="T1337" s="7">
        <v>0</v>
      </c>
      <c r="U1337" s="5">
        <v>0</v>
      </c>
      <c r="V1337">
        <f t="shared" si="100"/>
        <v>5</v>
      </c>
      <c r="W1337">
        <f t="shared" si="101"/>
        <v>2</v>
      </c>
      <c r="X1337">
        <f t="shared" si="102"/>
        <v>2016</v>
      </c>
      <c r="Y1337" t="str">
        <f t="shared" si="103"/>
        <v>May</v>
      </c>
      <c r="Z1337" t="str">
        <f t="shared" si="104"/>
        <v>2016-05</v>
      </c>
    </row>
    <row r="1338" spans="1:26"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s="5">
        <v>25.11</v>
      </c>
      <c r="S1338">
        <v>3</v>
      </c>
      <c r="T1338" s="7">
        <v>0</v>
      </c>
      <c r="U1338" s="5">
        <v>6.5286</v>
      </c>
      <c r="V1338">
        <f t="shared" si="100"/>
        <v>4</v>
      </c>
      <c r="W1338">
        <f t="shared" si="101"/>
        <v>2</v>
      </c>
      <c r="X1338">
        <f t="shared" si="102"/>
        <v>2017</v>
      </c>
      <c r="Y1338" t="str">
        <f t="shared" si="103"/>
        <v>Apr</v>
      </c>
      <c r="Z1338" t="str">
        <f t="shared" si="104"/>
        <v>2017-04</v>
      </c>
    </row>
    <row r="1339" spans="1:26"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s="5">
        <v>29.78</v>
      </c>
      <c r="S1339">
        <v>2</v>
      </c>
      <c r="T1339" s="7">
        <v>0</v>
      </c>
      <c r="U1339" s="5">
        <v>8.0405999999999995</v>
      </c>
      <c r="V1339">
        <f t="shared" si="100"/>
        <v>3</v>
      </c>
      <c r="W1339">
        <f t="shared" si="101"/>
        <v>1</v>
      </c>
      <c r="X1339">
        <f t="shared" si="102"/>
        <v>2017</v>
      </c>
      <c r="Y1339" t="str">
        <f t="shared" si="103"/>
        <v>Mar</v>
      </c>
      <c r="Z1339" t="str">
        <f t="shared" si="104"/>
        <v>2017-03</v>
      </c>
    </row>
    <row r="1340" spans="1:26"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s="5">
        <v>677.58</v>
      </c>
      <c r="S1340">
        <v>3</v>
      </c>
      <c r="T1340" s="7">
        <v>0</v>
      </c>
      <c r="U1340" s="5">
        <v>176.17080000000001</v>
      </c>
      <c r="V1340">
        <f t="shared" si="100"/>
        <v>3</v>
      </c>
      <c r="W1340">
        <f t="shared" si="101"/>
        <v>1</v>
      </c>
      <c r="X1340">
        <f t="shared" si="102"/>
        <v>2017</v>
      </c>
      <c r="Y1340" t="str">
        <f t="shared" si="103"/>
        <v>Mar</v>
      </c>
      <c r="Z1340" t="str">
        <f t="shared" si="104"/>
        <v>2017-03</v>
      </c>
    </row>
    <row r="1341" spans="1:26"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s="5">
        <v>75.040000000000006</v>
      </c>
      <c r="S1341">
        <v>8</v>
      </c>
      <c r="T1341" s="7">
        <v>0</v>
      </c>
      <c r="U1341" s="5">
        <v>36.019199999999998</v>
      </c>
      <c r="V1341">
        <f t="shared" si="100"/>
        <v>3</v>
      </c>
      <c r="W1341">
        <f t="shared" si="101"/>
        <v>1</v>
      </c>
      <c r="X1341">
        <f t="shared" si="102"/>
        <v>2017</v>
      </c>
      <c r="Y1341" t="str">
        <f t="shared" si="103"/>
        <v>Mar</v>
      </c>
      <c r="Z1341" t="str">
        <f t="shared" si="104"/>
        <v>2017-03</v>
      </c>
    </row>
    <row r="1342" spans="1:26"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s="5">
        <v>695.7</v>
      </c>
      <c r="S1342">
        <v>2</v>
      </c>
      <c r="T1342" s="7">
        <v>0.5</v>
      </c>
      <c r="U1342" s="5">
        <v>-27.827999999999999</v>
      </c>
      <c r="V1342">
        <f t="shared" si="100"/>
        <v>1</v>
      </c>
      <c r="W1342">
        <f t="shared" si="101"/>
        <v>1</v>
      </c>
      <c r="X1342">
        <f t="shared" si="102"/>
        <v>2017</v>
      </c>
      <c r="Y1342" t="str">
        <f t="shared" si="103"/>
        <v>Jan</v>
      </c>
      <c r="Z1342" t="str">
        <f t="shared" si="104"/>
        <v>2017-01</v>
      </c>
    </row>
    <row r="1343" spans="1:26"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s="5">
        <v>15.66</v>
      </c>
      <c r="S1343">
        <v>5</v>
      </c>
      <c r="T1343" s="7">
        <v>0.7</v>
      </c>
      <c r="U1343" s="5">
        <v>-12.528</v>
      </c>
      <c r="V1343">
        <f t="shared" si="100"/>
        <v>1</v>
      </c>
      <c r="W1343">
        <f t="shared" si="101"/>
        <v>1</v>
      </c>
      <c r="X1343">
        <f t="shared" si="102"/>
        <v>2017</v>
      </c>
      <c r="Y1343" t="str">
        <f t="shared" si="103"/>
        <v>Jan</v>
      </c>
      <c r="Z1343" t="str">
        <f t="shared" si="104"/>
        <v>2017-01</v>
      </c>
    </row>
    <row r="1344" spans="1:26"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s="5">
        <v>28.853999999999999</v>
      </c>
      <c r="S1344">
        <v>6</v>
      </c>
      <c r="T1344" s="7">
        <v>0.7</v>
      </c>
      <c r="U1344" s="5">
        <v>-21.159600000000001</v>
      </c>
      <c r="V1344">
        <f t="shared" si="100"/>
        <v>1</v>
      </c>
      <c r="W1344">
        <f t="shared" si="101"/>
        <v>1</v>
      </c>
      <c r="X1344">
        <f t="shared" si="102"/>
        <v>2017</v>
      </c>
      <c r="Y1344" t="str">
        <f t="shared" si="103"/>
        <v>Jan</v>
      </c>
      <c r="Z1344" t="str">
        <f t="shared" si="104"/>
        <v>2017-01</v>
      </c>
    </row>
    <row r="1345" spans="1:26"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s="5">
        <v>47.82</v>
      </c>
      <c r="S1345">
        <v>3</v>
      </c>
      <c r="T1345" s="7">
        <v>0</v>
      </c>
      <c r="U1345" s="5">
        <v>14.346</v>
      </c>
      <c r="V1345">
        <f t="shared" si="100"/>
        <v>5</v>
      </c>
      <c r="W1345">
        <f t="shared" si="101"/>
        <v>2</v>
      </c>
      <c r="X1345">
        <f t="shared" si="102"/>
        <v>2015</v>
      </c>
      <c r="Y1345" t="str">
        <f t="shared" si="103"/>
        <v>May</v>
      </c>
      <c r="Z1345" t="str">
        <f t="shared" si="104"/>
        <v>2015-05</v>
      </c>
    </row>
    <row r="1346" spans="1:26"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s="5">
        <v>13.05</v>
      </c>
      <c r="S1346">
        <v>5</v>
      </c>
      <c r="T1346" s="7">
        <v>0</v>
      </c>
      <c r="U1346" s="5">
        <v>6.0030000000000001</v>
      </c>
      <c r="V1346">
        <f t="shared" si="100"/>
        <v>5</v>
      </c>
      <c r="W1346">
        <f t="shared" si="101"/>
        <v>2</v>
      </c>
      <c r="X1346">
        <f t="shared" si="102"/>
        <v>2015</v>
      </c>
      <c r="Y1346" t="str">
        <f t="shared" si="103"/>
        <v>May</v>
      </c>
      <c r="Z1346" t="str">
        <f t="shared" si="104"/>
        <v>2015-05</v>
      </c>
    </row>
    <row r="1347" spans="1:26"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s="5">
        <v>93.78</v>
      </c>
      <c r="S1347">
        <v>2</v>
      </c>
      <c r="T1347" s="7">
        <v>0</v>
      </c>
      <c r="U1347" s="5">
        <v>36.574199999999998</v>
      </c>
      <c r="V1347">
        <f t="shared" ref="V1347:V1410" si="105">MONTH(C1347)</f>
        <v>3</v>
      </c>
      <c r="W1347">
        <f t="shared" ref="W1347:W1410" si="106">ROUNDUP(MONTH(C1347)/3,0)</f>
        <v>1</v>
      </c>
      <c r="X1347">
        <f t="shared" ref="X1347:X1410" si="107">YEAR(C1347)</f>
        <v>2014</v>
      </c>
      <c r="Y1347" t="str">
        <f t="shared" ref="Y1347:Y1410" si="108">TEXT(C1347,"MMM")</f>
        <v>Mar</v>
      </c>
      <c r="Z1347" t="str">
        <f t="shared" ref="Z1347:Z1410" si="109">TEXT(C1347,"YYYY-MM")</f>
        <v>2014-03</v>
      </c>
    </row>
    <row r="1348" spans="1:26"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s="5">
        <v>47.18</v>
      </c>
      <c r="S1348">
        <v>7</v>
      </c>
      <c r="T1348" s="7">
        <v>0</v>
      </c>
      <c r="U1348" s="5">
        <v>23.59</v>
      </c>
      <c r="V1348">
        <f t="shared" si="105"/>
        <v>3</v>
      </c>
      <c r="W1348">
        <f t="shared" si="106"/>
        <v>1</v>
      </c>
      <c r="X1348">
        <f t="shared" si="107"/>
        <v>2014</v>
      </c>
      <c r="Y1348" t="str">
        <f t="shared" si="108"/>
        <v>Mar</v>
      </c>
      <c r="Z1348" t="str">
        <f t="shared" si="109"/>
        <v>2014-03</v>
      </c>
    </row>
    <row r="1349" spans="1:26"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s="5">
        <v>19.68</v>
      </c>
      <c r="S1349">
        <v>6</v>
      </c>
      <c r="T1349" s="7">
        <v>0</v>
      </c>
      <c r="U1349" s="5">
        <v>5.7072000000000003</v>
      </c>
      <c r="V1349">
        <f t="shared" si="105"/>
        <v>3</v>
      </c>
      <c r="W1349">
        <f t="shared" si="106"/>
        <v>1</v>
      </c>
      <c r="X1349">
        <f t="shared" si="107"/>
        <v>2014</v>
      </c>
      <c r="Y1349" t="str">
        <f t="shared" si="108"/>
        <v>Mar</v>
      </c>
      <c r="Z1349" t="str">
        <f t="shared" si="109"/>
        <v>2014-03</v>
      </c>
    </row>
    <row r="1350" spans="1:26"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s="5">
        <v>53.4</v>
      </c>
      <c r="S1350">
        <v>10</v>
      </c>
      <c r="T1350" s="7">
        <v>0</v>
      </c>
      <c r="U1350" s="5">
        <v>25.097999999999999</v>
      </c>
      <c r="V1350">
        <f t="shared" si="105"/>
        <v>3</v>
      </c>
      <c r="W1350">
        <f t="shared" si="106"/>
        <v>1</v>
      </c>
      <c r="X1350">
        <f t="shared" si="107"/>
        <v>2014</v>
      </c>
      <c r="Y1350" t="str">
        <f t="shared" si="108"/>
        <v>Mar</v>
      </c>
      <c r="Z1350" t="str">
        <f t="shared" si="109"/>
        <v>2014-03</v>
      </c>
    </row>
    <row r="1351" spans="1:26"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s="5">
        <v>35.880000000000003</v>
      </c>
      <c r="S1351">
        <v>6</v>
      </c>
      <c r="T1351" s="7">
        <v>0</v>
      </c>
      <c r="U1351" s="5">
        <v>17.2224</v>
      </c>
      <c r="V1351">
        <f t="shared" si="105"/>
        <v>3</v>
      </c>
      <c r="W1351">
        <f t="shared" si="106"/>
        <v>1</v>
      </c>
      <c r="X1351">
        <f t="shared" si="107"/>
        <v>2014</v>
      </c>
      <c r="Y1351" t="str">
        <f t="shared" si="108"/>
        <v>Mar</v>
      </c>
      <c r="Z1351" t="str">
        <f t="shared" si="109"/>
        <v>2014-03</v>
      </c>
    </row>
    <row r="1352" spans="1:26"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s="5">
        <v>258.279</v>
      </c>
      <c r="S1352">
        <v>3</v>
      </c>
      <c r="T1352" s="7">
        <v>0.3</v>
      </c>
      <c r="U1352" s="5">
        <v>-70.104299999999995</v>
      </c>
      <c r="V1352">
        <f t="shared" si="105"/>
        <v>10</v>
      </c>
      <c r="W1352">
        <f t="shared" si="106"/>
        <v>4</v>
      </c>
      <c r="X1352">
        <f t="shared" si="107"/>
        <v>2014</v>
      </c>
      <c r="Y1352" t="str">
        <f t="shared" si="108"/>
        <v>Oct</v>
      </c>
      <c r="Z1352" t="str">
        <f t="shared" si="109"/>
        <v>2014-10</v>
      </c>
    </row>
    <row r="1353" spans="1:26"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5">
        <v>31.4</v>
      </c>
      <c r="S1353">
        <v>2</v>
      </c>
      <c r="T1353" s="7">
        <v>0</v>
      </c>
      <c r="U1353" s="5">
        <v>7.85</v>
      </c>
      <c r="V1353">
        <f t="shared" si="105"/>
        <v>3</v>
      </c>
      <c r="W1353">
        <f t="shared" si="106"/>
        <v>1</v>
      </c>
      <c r="X1353">
        <f t="shared" si="107"/>
        <v>2016</v>
      </c>
      <c r="Y1353" t="str">
        <f t="shared" si="108"/>
        <v>Mar</v>
      </c>
      <c r="Z1353" t="str">
        <f t="shared" si="109"/>
        <v>2016-03</v>
      </c>
    </row>
    <row r="1354" spans="1:26"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s="5">
        <v>183.96</v>
      </c>
      <c r="S1354">
        <v>5</v>
      </c>
      <c r="T1354" s="7">
        <v>0.2</v>
      </c>
      <c r="U1354" s="5">
        <v>20.695499999999999</v>
      </c>
      <c r="V1354">
        <f t="shared" si="105"/>
        <v>5</v>
      </c>
      <c r="W1354">
        <f t="shared" si="106"/>
        <v>2</v>
      </c>
      <c r="X1354">
        <f t="shared" si="107"/>
        <v>2017</v>
      </c>
      <c r="Y1354" t="str">
        <f t="shared" si="108"/>
        <v>May</v>
      </c>
      <c r="Z1354" t="str">
        <f t="shared" si="109"/>
        <v>2017-05</v>
      </c>
    </row>
    <row r="1355" spans="1:26"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s="5">
        <v>17.61</v>
      </c>
      <c r="S1355">
        <v>3</v>
      </c>
      <c r="T1355" s="7">
        <v>0</v>
      </c>
      <c r="U1355" s="5">
        <v>8.4527999999999999</v>
      </c>
      <c r="V1355">
        <f t="shared" si="105"/>
        <v>5</v>
      </c>
      <c r="W1355">
        <f t="shared" si="106"/>
        <v>2</v>
      </c>
      <c r="X1355">
        <f t="shared" si="107"/>
        <v>2017</v>
      </c>
      <c r="Y1355" t="str">
        <f t="shared" si="108"/>
        <v>May</v>
      </c>
      <c r="Z1355" t="str">
        <f t="shared" si="109"/>
        <v>2017-05</v>
      </c>
    </row>
    <row r="1356" spans="1:26"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s="5">
        <v>300.904</v>
      </c>
      <c r="S1356">
        <v>1</v>
      </c>
      <c r="T1356" s="7">
        <v>0.2</v>
      </c>
      <c r="U1356" s="5">
        <v>11.283899999999999</v>
      </c>
      <c r="V1356">
        <f t="shared" si="105"/>
        <v>5</v>
      </c>
      <c r="W1356">
        <f t="shared" si="106"/>
        <v>2</v>
      </c>
      <c r="X1356">
        <f t="shared" si="107"/>
        <v>2017</v>
      </c>
      <c r="Y1356" t="str">
        <f t="shared" si="108"/>
        <v>May</v>
      </c>
      <c r="Z1356" t="str">
        <f t="shared" si="109"/>
        <v>2017-05</v>
      </c>
    </row>
    <row r="1357" spans="1:26"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s="5">
        <v>220.77600000000001</v>
      </c>
      <c r="S1357">
        <v>3</v>
      </c>
      <c r="T1357" s="7">
        <v>0.2</v>
      </c>
      <c r="U1357" s="5">
        <v>-44.155200000000001</v>
      </c>
      <c r="V1357">
        <f t="shared" si="105"/>
        <v>7</v>
      </c>
      <c r="W1357">
        <f t="shared" si="106"/>
        <v>3</v>
      </c>
      <c r="X1357">
        <f t="shared" si="107"/>
        <v>2014</v>
      </c>
      <c r="Y1357" t="str">
        <f t="shared" si="108"/>
        <v>Jul</v>
      </c>
      <c r="Z1357" t="str">
        <f t="shared" si="109"/>
        <v>2014-07</v>
      </c>
    </row>
    <row r="1358" spans="1:26"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s="5">
        <v>281.42399999999998</v>
      </c>
      <c r="S1358">
        <v>11</v>
      </c>
      <c r="T1358" s="7">
        <v>0.2</v>
      </c>
      <c r="U1358" s="5">
        <v>-35.177999999999997</v>
      </c>
      <c r="V1358">
        <f t="shared" si="105"/>
        <v>7</v>
      </c>
      <c r="W1358">
        <f t="shared" si="106"/>
        <v>3</v>
      </c>
      <c r="X1358">
        <f t="shared" si="107"/>
        <v>2014</v>
      </c>
      <c r="Y1358" t="str">
        <f t="shared" si="108"/>
        <v>Jul</v>
      </c>
      <c r="Z1358" t="str">
        <f t="shared" si="109"/>
        <v>2014-07</v>
      </c>
    </row>
    <row r="1359" spans="1:26"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s="5">
        <v>79.14</v>
      </c>
      <c r="S1359">
        <v>3</v>
      </c>
      <c r="T1359" s="7">
        <v>0</v>
      </c>
      <c r="U1359" s="5">
        <v>36.404400000000003</v>
      </c>
      <c r="V1359">
        <f t="shared" si="105"/>
        <v>5</v>
      </c>
      <c r="W1359">
        <f t="shared" si="106"/>
        <v>2</v>
      </c>
      <c r="X1359">
        <f t="shared" si="107"/>
        <v>2016</v>
      </c>
      <c r="Y1359" t="str">
        <f t="shared" si="108"/>
        <v>May</v>
      </c>
      <c r="Z1359" t="str">
        <f t="shared" si="109"/>
        <v>2016-05</v>
      </c>
    </row>
    <row r="1360" spans="1:26"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5">
        <v>1.988</v>
      </c>
      <c r="S1360">
        <v>1</v>
      </c>
      <c r="T1360" s="7">
        <v>0.6</v>
      </c>
      <c r="U1360" s="5">
        <v>-1.4413</v>
      </c>
      <c r="V1360">
        <f t="shared" si="105"/>
        <v>4</v>
      </c>
      <c r="W1360">
        <f t="shared" si="106"/>
        <v>2</v>
      </c>
      <c r="X1360">
        <f t="shared" si="107"/>
        <v>2017</v>
      </c>
      <c r="Y1360" t="str">
        <f t="shared" si="108"/>
        <v>Apr</v>
      </c>
      <c r="Z1360" t="str">
        <f t="shared" si="109"/>
        <v>2017-04</v>
      </c>
    </row>
    <row r="1361" spans="1:26"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s="5">
        <v>145.56800000000001</v>
      </c>
      <c r="S1361">
        <v>2</v>
      </c>
      <c r="T1361" s="7">
        <v>0.2</v>
      </c>
      <c r="U1361" s="5">
        <v>0</v>
      </c>
      <c r="V1361">
        <f t="shared" si="105"/>
        <v>9</v>
      </c>
      <c r="W1361">
        <f t="shared" si="106"/>
        <v>3</v>
      </c>
      <c r="X1361">
        <f t="shared" si="107"/>
        <v>2014</v>
      </c>
      <c r="Y1361" t="str">
        <f t="shared" si="108"/>
        <v>Sep</v>
      </c>
      <c r="Z1361" t="str">
        <f t="shared" si="109"/>
        <v>2014-09</v>
      </c>
    </row>
    <row r="1362" spans="1:26"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s="5">
        <v>123.256</v>
      </c>
      <c r="S1362">
        <v>7</v>
      </c>
      <c r="T1362" s="7">
        <v>0.2</v>
      </c>
      <c r="U1362" s="5">
        <v>9.2441999999999993</v>
      </c>
      <c r="V1362">
        <f t="shared" si="105"/>
        <v>10</v>
      </c>
      <c r="W1362">
        <f t="shared" si="106"/>
        <v>4</v>
      </c>
      <c r="X1362">
        <f t="shared" si="107"/>
        <v>2017</v>
      </c>
      <c r="Y1362" t="str">
        <f t="shared" si="108"/>
        <v>Oct</v>
      </c>
      <c r="Z1362" t="str">
        <f t="shared" si="109"/>
        <v>2017-10</v>
      </c>
    </row>
    <row r="1363" spans="1:26"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s="5">
        <v>23.68</v>
      </c>
      <c r="S1363">
        <v>4</v>
      </c>
      <c r="T1363" s="7">
        <v>0.2</v>
      </c>
      <c r="U1363" s="5">
        <v>7.4</v>
      </c>
      <c r="V1363">
        <f t="shared" si="105"/>
        <v>10</v>
      </c>
      <c r="W1363">
        <f t="shared" si="106"/>
        <v>4</v>
      </c>
      <c r="X1363">
        <f t="shared" si="107"/>
        <v>2017</v>
      </c>
      <c r="Y1363" t="str">
        <f t="shared" si="108"/>
        <v>Oct</v>
      </c>
      <c r="Z1363" t="str">
        <f t="shared" si="109"/>
        <v>2017-10</v>
      </c>
    </row>
    <row r="1364" spans="1:26"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s="5">
        <v>309.57600000000002</v>
      </c>
      <c r="S1364">
        <v>4</v>
      </c>
      <c r="T1364" s="7">
        <v>0.4</v>
      </c>
      <c r="U1364" s="5">
        <v>-56.755600000000001</v>
      </c>
      <c r="V1364">
        <f t="shared" si="105"/>
        <v>10</v>
      </c>
      <c r="W1364">
        <f t="shared" si="106"/>
        <v>4</v>
      </c>
      <c r="X1364">
        <f t="shared" si="107"/>
        <v>2017</v>
      </c>
      <c r="Y1364" t="str">
        <f t="shared" si="108"/>
        <v>Oct</v>
      </c>
      <c r="Z1364" t="str">
        <f t="shared" si="109"/>
        <v>2017-10</v>
      </c>
    </row>
    <row r="1365" spans="1:26"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5">
        <v>38.387999999999998</v>
      </c>
      <c r="S1365">
        <v>14</v>
      </c>
      <c r="T1365" s="7">
        <v>0.7</v>
      </c>
      <c r="U1365" s="5">
        <v>-25.591999999999999</v>
      </c>
      <c r="V1365">
        <f t="shared" si="105"/>
        <v>11</v>
      </c>
      <c r="W1365">
        <f t="shared" si="106"/>
        <v>4</v>
      </c>
      <c r="X1365">
        <f t="shared" si="107"/>
        <v>2017</v>
      </c>
      <c r="Y1365" t="str">
        <f t="shared" si="108"/>
        <v>Nov</v>
      </c>
      <c r="Z1365" t="str">
        <f t="shared" si="109"/>
        <v>2017-11</v>
      </c>
    </row>
    <row r="1366" spans="1:26"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5">
        <v>95.994</v>
      </c>
      <c r="S1366">
        <v>2</v>
      </c>
      <c r="T1366" s="7">
        <v>0.7</v>
      </c>
      <c r="U1366" s="5">
        <v>-63.996000000000002</v>
      </c>
      <c r="V1366">
        <f t="shared" si="105"/>
        <v>11</v>
      </c>
      <c r="W1366">
        <f t="shared" si="106"/>
        <v>4</v>
      </c>
      <c r="X1366">
        <f t="shared" si="107"/>
        <v>2017</v>
      </c>
      <c r="Y1366" t="str">
        <f t="shared" si="108"/>
        <v>Nov</v>
      </c>
      <c r="Z1366" t="str">
        <f t="shared" si="109"/>
        <v>2017-11</v>
      </c>
    </row>
    <row r="1367" spans="1:26"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5">
        <v>239.952</v>
      </c>
      <c r="S1367">
        <v>6</v>
      </c>
      <c r="T1367" s="7">
        <v>0.2</v>
      </c>
      <c r="U1367" s="5">
        <v>-35.992800000000003</v>
      </c>
      <c r="V1367">
        <f t="shared" si="105"/>
        <v>11</v>
      </c>
      <c r="W1367">
        <f t="shared" si="106"/>
        <v>4</v>
      </c>
      <c r="X1367">
        <f t="shared" si="107"/>
        <v>2017</v>
      </c>
      <c r="Y1367" t="str">
        <f t="shared" si="108"/>
        <v>Nov</v>
      </c>
      <c r="Z1367" t="str">
        <f t="shared" si="109"/>
        <v>2017-11</v>
      </c>
    </row>
    <row r="1368" spans="1:26"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s="5">
        <v>201.584</v>
      </c>
      <c r="S1368">
        <v>2</v>
      </c>
      <c r="T1368" s="7">
        <v>0.2</v>
      </c>
      <c r="U1368" s="5">
        <v>15.1188</v>
      </c>
      <c r="V1368">
        <f t="shared" si="105"/>
        <v>11</v>
      </c>
      <c r="W1368">
        <f t="shared" si="106"/>
        <v>4</v>
      </c>
      <c r="X1368">
        <f t="shared" si="107"/>
        <v>2017</v>
      </c>
      <c r="Y1368" t="str">
        <f t="shared" si="108"/>
        <v>Nov</v>
      </c>
      <c r="Z1368" t="str">
        <f t="shared" si="109"/>
        <v>2017-11</v>
      </c>
    </row>
    <row r="1369" spans="1:26"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5">
        <v>899.13599999999997</v>
      </c>
      <c r="S1369">
        <v>4</v>
      </c>
      <c r="T1369" s="7">
        <v>0.2</v>
      </c>
      <c r="U1369" s="5">
        <v>-146.1096</v>
      </c>
      <c r="V1369">
        <f t="shared" si="105"/>
        <v>11</v>
      </c>
      <c r="W1369">
        <f t="shared" si="106"/>
        <v>4</v>
      </c>
      <c r="X1369">
        <f t="shared" si="107"/>
        <v>2017</v>
      </c>
      <c r="Y1369" t="str">
        <f t="shared" si="108"/>
        <v>Nov</v>
      </c>
      <c r="Z1369" t="str">
        <f t="shared" si="109"/>
        <v>2017-11</v>
      </c>
    </row>
    <row r="1370" spans="1:26"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s="5">
        <v>145.9</v>
      </c>
      <c r="S1370">
        <v>5</v>
      </c>
      <c r="T1370" s="7">
        <v>0</v>
      </c>
      <c r="U1370" s="5">
        <v>62.737000000000002</v>
      </c>
      <c r="V1370">
        <f t="shared" si="105"/>
        <v>7</v>
      </c>
      <c r="W1370">
        <f t="shared" si="106"/>
        <v>3</v>
      </c>
      <c r="X1370">
        <f t="shared" si="107"/>
        <v>2017</v>
      </c>
      <c r="Y1370" t="str">
        <f t="shared" si="108"/>
        <v>Jul</v>
      </c>
      <c r="Z1370" t="str">
        <f t="shared" si="109"/>
        <v>2017-07</v>
      </c>
    </row>
    <row r="1371" spans="1:26"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s="5">
        <v>590.05799999999999</v>
      </c>
      <c r="S1371">
        <v>7</v>
      </c>
      <c r="T1371" s="7">
        <v>0.7</v>
      </c>
      <c r="U1371" s="5">
        <v>-786.74400000000003</v>
      </c>
      <c r="V1371">
        <f t="shared" si="105"/>
        <v>12</v>
      </c>
      <c r="W1371">
        <f t="shared" si="106"/>
        <v>4</v>
      </c>
      <c r="X1371">
        <f t="shared" si="107"/>
        <v>2015</v>
      </c>
      <c r="Y1371" t="str">
        <f t="shared" si="108"/>
        <v>Dec</v>
      </c>
      <c r="Z1371" t="str">
        <f t="shared" si="109"/>
        <v>2015-12</v>
      </c>
    </row>
    <row r="1372" spans="1:26"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s="5">
        <v>14.04</v>
      </c>
      <c r="S1372">
        <v>3</v>
      </c>
      <c r="T1372" s="7">
        <v>0.2</v>
      </c>
      <c r="U1372" s="5">
        <v>1.5794999999999999</v>
      </c>
      <c r="V1372">
        <f t="shared" si="105"/>
        <v>12</v>
      </c>
      <c r="W1372">
        <f t="shared" si="106"/>
        <v>4</v>
      </c>
      <c r="X1372">
        <f t="shared" si="107"/>
        <v>2015</v>
      </c>
      <c r="Y1372" t="str">
        <f t="shared" si="108"/>
        <v>Dec</v>
      </c>
      <c r="Z1372" t="str">
        <f t="shared" si="109"/>
        <v>2015-12</v>
      </c>
    </row>
    <row r="1373" spans="1:26"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s="5">
        <v>49.08</v>
      </c>
      <c r="S1373">
        <v>3</v>
      </c>
      <c r="T1373" s="7">
        <v>0</v>
      </c>
      <c r="U1373" s="5">
        <v>4.9080000000000004</v>
      </c>
      <c r="V1373">
        <f t="shared" si="105"/>
        <v>3</v>
      </c>
      <c r="W1373">
        <f t="shared" si="106"/>
        <v>1</v>
      </c>
      <c r="X1373">
        <f t="shared" si="107"/>
        <v>2017</v>
      </c>
      <c r="Y1373" t="str">
        <f t="shared" si="108"/>
        <v>Mar</v>
      </c>
      <c r="Z1373" t="str">
        <f t="shared" si="109"/>
        <v>2017-03</v>
      </c>
    </row>
    <row r="1374" spans="1:26"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s="5">
        <v>29.6</v>
      </c>
      <c r="S1374">
        <v>2</v>
      </c>
      <c r="T1374" s="7">
        <v>0</v>
      </c>
      <c r="U1374" s="5">
        <v>14.8</v>
      </c>
      <c r="V1374">
        <f t="shared" si="105"/>
        <v>4</v>
      </c>
      <c r="W1374">
        <f t="shared" si="106"/>
        <v>2</v>
      </c>
      <c r="X1374">
        <f t="shared" si="107"/>
        <v>2014</v>
      </c>
      <c r="Y1374" t="str">
        <f t="shared" si="108"/>
        <v>Apr</v>
      </c>
      <c r="Z1374" t="str">
        <f t="shared" si="109"/>
        <v>2014-04</v>
      </c>
    </row>
    <row r="1375" spans="1:26"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s="5">
        <v>17.088000000000001</v>
      </c>
      <c r="S1375">
        <v>4</v>
      </c>
      <c r="T1375" s="7">
        <v>0.2</v>
      </c>
      <c r="U1375" s="5">
        <v>5.5536000000000003</v>
      </c>
      <c r="V1375">
        <f t="shared" si="105"/>
        <v>4</v>
      </c>
      <c r="W1375">
        <f t="shared" si="106"/>
        <v>2</v>
      </c>
      <c r="X1375">
        <f t="shared" si="107"/>
        <v>2014</v>
      </c>
      <c r="Y1375" t="str">
        <f t="shared" si="108"/>
        <v>Apr</v>
      </c>
      <c r="Z1375" t="str">
        <f t="shared" si="109"/>
        <v>2014-04</v>
      </c>
    </row>
    <row r="1376" spans="1:26"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s="5">
        <v>912.75</v>
      </c>
      <c r="S1376">
        <v>5</v>
      </c>
      <c r="T1376" s="7">
        <v>0</v>
      </c>
      <c r="U1376" s="5">
        <v>118.6575</v>
      </c>
      <c r="V1376">
        <f t="shared" si="105"/>
        <v>9</v>
      </c>
      <c r="W1376">
        <f t="shared" si="106"/>
        <v>3</v>
      </c>
      <c r="X1376">
        <f t="shared" si="107"/>
        <v>2015</v>
      </c>
      <c r="Y1376" t="str">
        <f t="shared" si="108"/>
        <v>Sep</v>
      </c>
      <c r="Z1376" t="str">
        <f t="shared" si="109"/>
        <v>2015-09</v>
      </c>
    </row>
    <row r="1377" spans="1:26"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s="5">
        <v>1089.75</v>
      </c>
      <c r="S1377">
        <v>3</v>
      </c>
      <c r="T1377" s="7">
        <v>0</v>
      </c>
      <c r="U1377" s="5">
        <v>305.13</v>
      </c>
      <c r="V1377">
        <f t="shared" si="105"/>
        <v>8</v>
      </c>
      <c r="W1377">
        <f t="shared" si="106"/>
        <v>3</v>
      </c>
      <c r="X1377">
        <f t="shared" si="107"/>
        <v>2014</v>
      </c>
      <c r="Y1377" t="str">
        <f t="shared" si="108"/>
        <v>Aug</v>
      </c>
      <c r="Z1377" t="str">
        <f t="shared" si="109"/>
        <v>2014-08</v>
      </c>
    </row>
    <row r="1378" spans="1:26"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s="5">
        <v>447.84</v>
      </c>
      <c r="S1378">
        <v>8</v>
      </c>
      <c r="T1378" s="7">
        <v>0</v>
      </c>
      <c r="U1378" s="5">
        <v>219.44159999999999</v>
      </c>
      <c r="V1378">
        <f t="shared" si="105"/>
        <v>8</v>
      </c>
      <c r="W1378">
        <f t="shared" si="106"/>
        <v>3</v>
      </c>
      <c r="X1378">
        <f t="shared" si="107"/>
        <v>2014</v>
      </c>
      <c r="Y1378" t="str">
        <f t="shared" si="108"/>
        <v>Aug</v>
      </c>
      <c r="Z1378" t="str">
        <f t="shared" si="109"/>
        <v>2014-08</v>
      </c>
    </row>
    <row r="1379" spans="1:26"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s="5">
        <v>16.399999999999999</v>
      </c>
      <c r="S1379">
        <v>5</v>
      </c>
      <c r="T1379" s="7">
        <v>0</v>
      </c>
      <c r="U1379" s="5">
        <v>4.2640000000000002</v>
      </c>
      <c r="V1379">
        <f t="shared" si="105"/>
        <v>8</v>
      </c>
      <c r="W1379">
        <f t="shared" si="106"/>
        <v>3</v>
      </c>
      <c r="X1379">
        <f t="shared" si="107"/>
        <v>2014</v>
      </c>
      <c r="Y1379" t="str">
        <f t="shared" si="108"/>
        <v>Aug</v>
      </c>
      <c r="Z1379" t="str">
        <f t="shared" si="109"/>
        <v>2014-08</v>
      </c>
    </row>
    <row r="1380" spans="1:26"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s="5">
        <v>399.96</v>
      </c>
      <c r="S1380">
        <v>5</v>
      </c>
      <c r="T1380" s="7">
        <v>0.2</v>
      </c>
      <c r="U1380" s="5">
        <v>34.996499999999997</v>
      </c>
      <c r="V1380">
        <f t="shared" si="105"/>
        <v>8</v>
      </c>
      <c r="W1380">
        <f t="shared" si="106"/>
        <v>3</v>
      </c>
      <c r="X1380">
        <f t="shared" si="107"/>
        <v>2014</v>
      </c>
      <c r="Y1380" t="str">
        <f t="shared" si="108"/>
        <v>Aug</v>
      </c>
      <c r="Z1380" t="str">
        <f t="shared" si="109"/>
        <v>2014-08</v>
      </c>
    </row>
    <row r="1381" spans="1:26"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s="5">
        <v>158.9</v>
      </c>
      <c r="S1381">
        <v>5</v>
      </c>
      <c r="T1381" s="7">
        <v>0</v>
      </c>
      <c r="U1381" s="5">
        <v>7.9450000000000003</v>
      </c>
      <c r="V1381">
        <f t="shared" si="105"/>
        <v>8</v>
      </c>
      <c r="W1381">
        <f t="shared" si="106"/>
        <v>3</v>
      </c>
      <c r="X1381">
        <f t="shared" si="107"/>
        <v>2014</v>
      </c>
      <c r="Y1381" t="str">
        <f t="shared" si="108"/>
        <v>Aug</v>
      </c>
      <c r="Z1381" t="str">
        <f t="shared" si="109"/>
        <v>2014-08</v>
      </c>
    </row>
    <row r="1382" spans="1:26"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s="5">
        <v>13.183999999999999</v>
      </c>
      <c r="S1382">
        <v>1</v>
      </c>
      <c r="T1382" s="7">
        <v>0.2</v>
      </c>
      <c r="U1382" s="5">
        <v>4.7792000000000003</v>
      </c>
      <c r="V1382">
        <f t="shared" si="105"/>
        <v>8</v>
      </c>
      <c r="W1382">
        <f t="shared" si="106"/>
        <v>3</v>
      </c>
      <c r="X1382">
        <f t="shared" si="107"/>
        <v>2014</v>
      </c>
      <c r="Y1382" t="str">
        <f t="shared" si="108"/>
        <v>Aug</v>
      </c>
      <c r="Z1382" t="str">
        <f t="shared" si="109"/>
        <v>2014-08</v>
      </c>
    </row>
    <row r="1383" spans="1:26"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5">
        <v>83.951999999999998</v>
      </c>
      <c r="S1383">
        <v>3</v>
      </c>
      <c r="T1383" s="7">
        <v>0.6</v>
      </c>
      <c r="U1383" s="5">
        <v>-90.248400000000004</v>
      </c>
      <c r="V1383">
        <f t="shared" si="105"/>
        <v>9</v>
      </c>
      <c r="W1383">
        <f t="shared" si="106"/>
        <v>3</v>
      </c>
      <c r="X1383">
        <f t="shared" si="107"/>
        <v>2016</v>
      </c>
      <c r="Y1383" t="str">
        <f t="shared" si="108"/>
        <v>Sep</v>
      </c>
      <c r="Z1383" t="str">
        <f t="shared" si="109"/>
        <v>2016-09</v>
      </c>
    </row>
    <row r="1384" spans="1:26"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s="5">
        <v>80.98</v>
      </c>
      <c r="S1384">
        <v>1</v>
      </c>
      <c r="T1384" s="7">
        <v>0</v>
      </c>
      <c r="U1384" s="5">
        <v>1.6195999999999999</v>
      </c>
      <c r="V1384">
        <f t="shared" si="105"/>
        <v>2</v>
      </c>
      <c r="W1384">
        <f t="shared" si="106"/>
        <v>1</v>
      </c>
      <c r="X1384">
        <f t="shared" si="107"/>
        <v>2016</v>
      </c>
      <c r="Y1384" t="str">
        <f t="shared" si="108"/>
        <v>Feb</v>
      </c>
      <c r="Z1384" t="str">
        <f t="shared" si="109"/>
        <v>2016-02</v>
      </c>
    </row>
    <row r="1385" spans="1:26"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s="5">
        <v>348.84</v>
      </c>
      <c r="S1385">
        <v>9</v>
      </c>
      <c r="T1385" s="7">
        <v>0</v>
      </c>
      <c r="U1385" s="5">
        <v>170.9316</v>
      </c>
      <c r="V1385">
        <f t="shared" si="105"/>
        <v>2</v>
      </c>
      <c r="W1385">
        <f t="shared" si="106"/>
        <v>1</v>
      </c>
      <c r="X1385">
        <f t="shared" si="107"/>
        <v>2016</v>
      </c>
      <c r="Y1385" t="str">
        <f t="shared" si="108"/>
        <v>Feb</v>
      </c>
      <c r="Z1385" t="str">
        <f t="shared" si="109"/>
        <v>2016-02</v>
      </c>
    </row>
    <row r="1386" spans="1:26"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s="5">
        <v>9.4499999999999993</v>
      </c>
      <c r="S1386">
        <v>5</v>
      </c>
      <c r="T1386" s="7">
        <v>0</v>
      </c>
      <c r="U1386" s="5">
        <v>0.189</v>
      </c>
      <c r="V1386">
        <f t="shared" si="105"/>
        <v>2</v>
      </c>
      <c r="W1386">
        <f t="shared" si="106"/>
        <v>1</v>
      </c>
      <c r="X1386">
        <f t="shared" si="107"/>
        <v>2016</v>
      </c>
      <c r="Y1386" t="str">
        <f t="shared" si="108"/>
        <v>Feb</v>
      </c>
      <c r="Z1386" t="str">
        <f t="shared" si="109"/>
        <v>2016-02</v>
      </c>
    </row>
    <row r="1387" spans="1:26"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s="5">
        <v>18.84</v>
      </c>
      <c r="S1387">
        <v>3</v>
      </c>
      <c r="T1387" s="7">
        <v>0</v>
      </c>
      <c r="U1387" s="5">
        <v>7.1592000000000002</v>
      </c>
      <c r="V1387">
        <f t="shared" si="105"/>
        <v>2</v>
      </c>
      <c r="W1387">
        <f t="shared" si="106"/>
        <v>1</v>
      </c>
      <c r="X1387">
        <f t="shared" si="107"/>
        <v>2016</v>
      </c>
      <c r="Y1387" t="str">
        <f t="shared" si="108"/>
        <v>Feb</v>
      </c>
      <c r="Z1387" t="str">
        <f t="shared" si="109"/>
        <v>2016-02</v>
      </c>
    </row>
    <row r="1388" spans="1:26"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s="5">
        <v>239.98</v>
      </c>
      <c r="S1388">
        <v>2</v>
      </c>
      <c r="T1388" s="7">
        <v>0</v>
      </c>
      <c r="U1388" s="5">
        <v>52.7956</v>
      </c>
      <c r="V1388">
        <f t="shared" si="105"/>
        <v>2</v>
      </c>
      <c r="W1388">
        <f t="shared" si="106"/>
        <v>1</v>
      </c>
      <c r="X1388">
        <f t="shared" si="107"/>
        <v>2016</v>
      </c>
      <c r="Y1388" t="str">
        <f t="shared" si="108"/>
        <v>Feb</v>
      </c>
      <c r="Z1388" t="str">
        <f t="shared" si="109"/>
        <v>2016-02</v>
      </c>
    </row>
    <row r="1389" spans="1:26"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s="5">
        <v>167.96</v>
      </c>
      <c r="S1389">
        <v>2</v>
      </c>
      <c r="T1389" s="7">
        <v>0</v>
      </c>
      <c r="U1389" s="5">
        <v>78.941199999999995</v>
      </c>
      <c r="V1389">
        <f t="shared" si="105"/>
        <v>2</v>
      </c>
      <c r="W1389">
        <f t="shared" si="106"/>
        <v>1</v>
      </c>
      <c r="X1389">
        <f t="shared" si="107"/>
        <v>2016</v>
      </c>
      <c r="Y1389" t="str">
        <f t="shared" si="108"/>
        <v>Feb</v>
      </c>
      <c r="Z1389" t="str">
        <f t="shared" si="109"/>
        <v>2016-02</v>
      </c>
    </row>
    <row r="1390" spans="1:26"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s="5">
        <v>104.85</v>
      </c>
      <c r="S1390">
        <v>3</v>
      </c>
      <c r="T1390" s="7">
        <v>0</v>
      </c>
      <c r="U1390" s="5">
        <v>28.3095</v>
      </c>
      <c r="V1390">
        <f t="shared" si="105"/>
        <v>2</v>
      </c>
      <c r="W1390">
        <f t="shared" si="106"/>
        <v>1</v>
      </c>
      <c r="X1390">
        <f t="shared" si="107"/>
        <v>2016</v>
      </c>
      <c r="Y1390" t="str">
        <f t="shared" si="108"/>
        <v>Feb</v>
      </c>
      <c r="Z1390" t="str">
        <f t="shared" si="109"/>
        <v>2016-02</v>
      </c>
    </row>
    <row r="1391" spans="1:26"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s="5">
        <v>484.83</v>
      </c>
      <c r="S1391">
        <v>3</v>
      </c>
      <c r="T1391" s="7">
        <v>0</v>
      </c>
      <c r="U1391" s="5">
        <v>126.0558</v>
      </c>
      <c r="V1391">
        <f t="shared" si="105"/>
        <v>2</v>
      </c>
      <c r="W1391">
        <f t="shared" si="106"/>
        <v>1</v>
      </c>
      <c r="X1391">
        <f t="shared" si="107"/>
        <v>2016</v>
      </c>
      <c r="Y1391" t="str">
        <f t="shared" si="108"/>
        <v>Feb</v>
      </c>
      <c r="Z1391" t="str">
        <f t="shared" si="109"/>
        <v>2016-02</v>
      </c>
    </row>
    <row r="1392" spans="1:26"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s="5">
        <v>122.97</v>
      </c>
      <c r="S1392">
        <v>3</v>
      </c>
      <c r="T1392" s="7">
        <v>0</v>
      </c>
      <c r="U1392" s="5">
        <v>60.255299999999998</v>
      </c>
      <c r="V1392">
        <f t="shared" si="105"/>
        <v>2</v>
      </c>
      <c r="W1392">
        <f t="shared" si="106"/>
        <v>1</v>
      </c>
      <c r="X1392">
        <f t="shared" si="107"/>
        <v>2016</v>
      </c>
      <c r="Y1392" t="str">
        <f t="shared" si="108"/>
        <v>Feb</v>
      </c>
      <c r="Z1392" t="str">
        <f t="shared" si="109"/>
        <v>2016-02</v>
      </c>
    </row>
    <row r="1393" spans="1:26"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s="5">
        <v>154.44</v>
      </c>
      <c r="S1393">
        <v>3</v>
      </c>
      <c r="T1393" s="7">
        <v>0</v>
      </c>
      <c r="U1393" s="5">
        <v>1.5444</v>
      </c>
      <c r="V1393">
        <f t="shared" si="105"/>
        <v>2</v>
      </c>
      <c r="W1393">
        <f t="shared" si="106"/>
        <v>1</v>
      </c>
      <c r="X1393">
        <f t="shared" si="107"/>
        <v>2016</v>
      </c>
      <c r="Y1393" t="str">
        <f t="shared" si="108"/>
        <v>Feb</v>
      </c>
      <c r="Z1393" t="str">
        <f t="shared" si="109"/>
        <v>2016-02</v>
      </c>
    </row>
    <row r="1394" spans="1:26"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s="5">
        <v>342.37</v>
      </c>
      <c r="S1394">
        <v>7</v>
      </c>
      <c r="T1394" s="7">
        <v>0</v>
      </c>
      <c r="U1394" s="5">
        <v>160.91390000000001</v>
      </c>
      <c r="V1394">
        <f t="shared" si="105"/>
        <v>2</v>
      </c>
      <c r="W1394">
        <f t="shared" si="106"/>
        <v>1</v>
      </c>
      <c r="X1394">
        <f t="shared" si="107"/>
        <v>2016</v>
      </c>
      <c r="Y1394" t="str">
        <f t="shared" si="108"/>
        <v>Feb</v>
      </c>
      <c r="Z1394" t="str">
        <f t="shared" si="109"/>
        <v>2016-02</v>
      </c>
    </row>
    <row r="1395" spans="1:26"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s="5">
        <v>9.5519999999999996</v>
      </c>
      <c r="S1395">
        <v>3</v>
      </c>
      <c r="T1395" s="7">
        <v>0.2</v>
      </c>
      <c r="U1395" s="5">
        <v>1.5522</v>
      </c>
      <c r="V1395">
        <f t="shared" si="105"/>
        <v>7</v>
      </c>
      <c r="W1395">
        <f t="shared" si="106"/>
        <v>3</v>
      </c>
      <c r="X1395">
        <f t="shared" si="107"/>
        <v>2017</v>
      </c>
      <c r="Y1395" t="str">
        <f t="shared" si="108"/>
        <v>Jul</v>
      </c>
      <c r="Z1395" t="str">
        <f t="shared" si="109"/>
        <v>2017-07</v>
      </c>
    </row>
    <row r="1396" spans="1:26"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s="5">
        <v>652.45000000000005</v>
      </c>
      <c r="S1396">
        <v>5</v>
      </c>
      <c r="T1396" s="7">
        <v>0.5</v>
      </c>
      <c r="U1396" s="5">
        <v>-430.61700000000002</v>
      </c>
      <c r="V1396">
        <f t="shared" si="105"/>
        <v>10</v>
      </c>
      <c r="W1396">
        <f t="shared" si="106"/>
        <v>4</v>
      </c>
      <c r="X1396">
        <f t="shared" si="107"/>
        <v>2017</v>
      </c>
      <c r="Y1396" t="str">
        <f t="shared" si="108"/>
        <v>Oct</v>
      </c>
      <c r="Z1396" t="str">
        <f t="shared" si="109"/>
        <v>2017-10</v>
      </c>
    </row>
    <row r="1397" spans="1:26"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s="5">
        <v>66.644999999999996</v>
      </c>
      <c r="S1397">
        <v>3</v>
      </c>
      <c r="T1397" s="7">
        <v>0.5</v>
      </c>
      <c r="U1397" s="5">
        <v>-42.652799999999999</v>
      </c>
      <c r="V1397">
        <f t="shared" si="105"/>
        <v>10</v>
      </c>
      <c r="W1397">
        <f t="shared" si="106"/>
        <v>4</v>
      </c>
      <c r="X1397">
        <f t="shared" si="107"/>
        <v>2017</v>
      </c>
      <c r="Y1397" t="str">
        <f t="shared" si="108"/>
        <v>Oct</v>
      </c>
      <c r="Z1397" t="str">
        <f t="shared" si="109"/>
        <v>2017-10</v>
      </c>
    </row>
    <row r="1398" spans="1:26"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5">
        <v>17.216000000000001</v>
      </c>
      <c r="S1398">
        <v>4</v>
      </c>
      <c r="T1398" s="7">
        <v>0.2</v>
      </c>
      <c r="U1398" s="5">
        <v>6.0255999999999998</v>
      </c>
      <c r="V1398">
        <f t="shared" si="105"/>
        <v>11</v>
      </c>
      <c r="W1398">
        <f t="shared" si="106"/>
        <v>4</v>
      </c>
      <c r="X1398">
        <f t="shared" si="107"/>
        <v>2016</v>
      </c>
      <c r="Y1398" t="str">
        <f t="shared" si="108"/>
        <v>Nov</v>
      </c>
      <c r="Z1398" t="str">
        <f t="shared" si="109"/>
        <v>2016-11</v>
      </c>
    </row>
    <row r="1399" spans="1:26"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5">
        <v>11.56</v>
      </c>
      <c r="S1399">
        <v>2</v>
      </c>
      <c r="T1399" s="7">
        <v>0</v>
      </c>
      <c r="U1399" s="5">
        <v>5.6643999999999997</v>
      </c>
      <c r="V1399">
        <f t="shared" si="105"/>
        <v>11</v>
      </c>
      <c r="W1399">
        <f t="shared" si="106"/>
        <v>4</v>
      </c>
      <c r="X1399">
        <f t="shared" si="107"/>
        <v>2016</v>
      </c>
      <c r="Y1399" t="str">
        <f t="shared" si="108"/>
        <v>Nov</v>
      </c>
      <c r="Z1399" t="str">
        <f t="shared" si="109"/>
        <v>2016-11</v>
      </c>
    </row>
    <row r="1400" spans="1:26"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s="5">
        <v>88.4</v>
      </c>
      <c r="S1400">
        <v>4</v>
      </c>
      <c r="T1400" s="7">
        <v>0</v>
      </c>
      <c r="U1400" s="5">
        <v>11.492000000000001</v>
      </c>
      <c r="V1400">
        <f t="shared" si="105"/>
        <v>11</v>
      </c>
      <c r="W1400">
        <f t="shared" si="106"/>
        <v>4</v>
      </c>
      <c r="X1400">
        <f t="shared" si="107"/>
        <v>2016</v>
      </c>
      <c r="Y1400" t="str">
        <f t="shared" si="108"/>
        <v>Nov</v>
      </c>
      <c r="Z1400" t="str">
        <f t="shared" si="109"/>
        <v>2016-11</v>
      </c>
    </row>
    <row r="1401" spans="1:26"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5">
        <v>6.48</v>
      </c>
      <c r="S1401">
        <v>1</v>
      </c>
      <c r="T1401" s="7">
        <v>0</v>
      </c>
      <c r="U1401" s="5">
        <v>3.1103999999999998</v>
      </c>
      <c r="V1401">
        <f t="shared" si="105"/>
        <v>11</v>
      </c>
      <c r="W1401">
        <f t="shared" si="106"/>
        <v>4</v>
      </c>
      <c r="X1401">
        <f t="shared" si="107"/>
        <v>2016</v>
      </c>
      <c r="Y1401" t="str">
        <f t="shared" si="108"/>
        <v>Nov</v>
      </c>
      <c r="Z1401" t="str">
        <f t="shared" si="109"/>
        <v>2016-11</v>
      </c>
    </row>
    <row r="1402" spans="1:26"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s="5">
        <v>21.8</v>
      </c>
      <c r="S1402">
        <v>2</v>
      </c>
      <c r="T1402" s="7">
        <v>0</v>
      </c>
      <c r="U1402" s="5">
        <v>6.1040000000000001</v>
      </c>
      <c r="V1402">
        <f t="shared" si="105"/>
        <v>11</v>
      </c>
      <c r="W1402">
        <f t="shared" si="106"/>
        <v>4</v>
      </c>
      <c r="X1402">
        <f t="shared" si="107"/>
        <v>2016</v>
      </c>
      <c r="Y1402" t="str">
        <f t="shared" si="108"/>
        <v>Nov</v>
      </c>
      <c r="Z1402" t="str">
        <f t="shared" si="109"/>
        <v>2016-11</v>
      </c>
    </row>
    <row r="1403" spans="1:26"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s="5">
        <v>251.79</v>
      </c>
      <c r="S1403">
        <v>3</v>
      </c>
      <c r="T1403" s="7">
        <v>0</v>
      </c>
      <c r="U1403" s="5">
        <v>118.3413</v>
      </c>
      <c r="V1403">
        <f t="shared" si="105"/>
        <v>11</v>
      </c>
      <c r="W1403">
        <f t="shared" si="106"/>
        <v>4</v>
      </c>
      <c r="X1403">
        <f t="shared" si="107"/>
        <v>2016</v>
      </c>
      <c r="Y1403" t="str">
        <f t="shared" si="108"/>
        <v>Nov</v>
      </c>
      <c r="Z1403" t="str">
        <f t="shared" si="109"/>
        <v>2016-11</v>
      </c>
    </row>
    <row r="1404" spans="1:26"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s="5">
        <v>205.17599999999999</v>
      </c>
      <c r="S1404">
        <v>2</v>
      </c>
      <c r="T1404" s="7">
        <v>0.4</v>
      </c>
      <c r="U1404" s="5">
        <v>-58.133200000000002</v>
      </c>
      <c r="V1404">
        <f t="shared" si="105"/>
        <v>4</v>
      </c>
      <c r="W1404">
        <f t="shared" si="106"/>
        <v>2</v>
      </c>
      <c r="X1404">
        <f t="shared" si="107"/>
        <v>2016</v>
      </c>
      <c r="Y1404" t="str">
        <f t="shared" si="108"/>
        <v>Apr</v>
      </c>
      <c r="Z1404" t="str">
        <f t="shared" si="109"/>
        <v>2016-04</v>
      </c>
    </row>
    <row r="1405" spans="1:26"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s="5">
        <v>419.4</v>
      </c>
      <c r="S1405">
        <v>5</v>
      </c>
      <c r="T1405" s="7">
        <v>0.2</v>
      </c>
      <c r="U1405" s="5">
        <v>146.79</v>
      </c>
      <c r="V1405">
        <f t="shared" si="105"/>
        <v>4</v>
      </c>
      <c r="W1405">
        <f t="shared" si="106"/>
        <v>2</v>
      </c>
      <c r="X1405">
        <f t="shared" si="107"/>
        <v>2016</v>
      </c>
      <c r="Y1405" t="str">
        <f t="shared" si="108"/>
        <v>Apr</v>
      </c>
      <c r="Z1405" t="str">
        <f t="shared" si="109"/>
        <v>2016-04</v>
      </c>
    </row>
    <row r="1406" spans="1:26"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s="5">
        <v>10.304</v>
      </c>
      <c r="S1406">
        <v>1</v>
      </c>
      <c r="T1406" s="7">
        <v>0.2</v>
      </c>
      <c r="U1406" s="5">
        <v>-2.1896</v>
      </c>
      <c r="V1406">
        <f t="shared" si="105"/>
        <v>4</v>
      </c>
      <c r="W1406">
        <f t="shared" si="106"/>
        <v>2</v>
      </c>
      <c r="X1406">
        <f t="shared" si="107"/>
        <v>2014</v>
      </c>
      <c r="Y1406" t="str">
        <f t="shared" si="108"/>
        <v>Apr</v>
      </c>
      <c r="Z1406" t="str">
        <f t="shared" si="109"/>
        <v>2014-04</v>
      </c>
    </row>
    <row r="1407" spans="1:26"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s="5">
        <v>154.76400000000001</v>
      </c>
      <c r="S1407">
        <v>3</v>
      </c>
      <c r="T1407" s="7">
        <v>0.4</v>
      </c>
      <c r="U1407" s="5">
        <v>-36.111600000000003</v>
      </c>
      <c r="V1407">
        <f t="shared" si="105"/>
        <v>4</v>
      </c>
      <c r="W1407">
        <f t="shared" si="106"/>
        <v>2</v>
      </c>
      <c r="X1407">
        <f t="shared" si="107"/>
        <v>2014</v>
      </c>
      <c r="Y1407" t="str">
        <f t="shared" si="108"/>
        <v>Apr</v>
      </c>
      <c r="Z1407" t="str">
        <f t="shared" si="109"/>
        <v>2014-04</v>
      </c>
    </row>
    <row r="1408" spans="1:26"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s="5">
        <v>116.78400000000001</v>
      </c>
      <c r="S1408">
        <v>2</v>
      </c>
      <c r="T1408" s="7">
        <v>0.2</v>
      </c>
      <c r="U1408" s="5">
        <v>21.896999999999998</v>
      </c>
      <c r="V1408">
        <f t="shared" si="105"/>
        <v>4</v>
      </c>
      <c r="W1408">
        <f t="shared" si="106"/>
        <v>2</v>
      </c>
      <c r="X1408">
        <f t="shared" si="107"/>
        <v>2014</v>
      </c>
      <c r="Y1408" t="str">
        <f t="shared" si="108"/>
        <v>Apr</v>
      </c>
      <c r="Z1408" t="str">
        <f t="shared" si="109"/>
        <v>2014-04</v>
      </c>
    </row>
    <row r="1409" spans="1:26"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s="5">
        <v>75.48</v>
      </c>
      <c r="S1409">
        <v>2</v>
      </c>
      <c r="T1409" s="7">
        <v>0</v>
      </c>
      <c r="U1409" s="5">
        <v>19.6248</v>
      </c>
      <c r="V1409">
        <f t="shared" si="105"/>
        <v>9</v>
      </c>
      <c r="W1409">
        <f t="shared" si="106"/>
        <v>3</v>
      </c>
      <c r="X1409">
        <f t="shared" si="107"/>
        <v>2016</v>
      </c>
      <c r="Y1409" t="str">
        <f t="shared" si="108"/>
        <v>Sep</v>
      </c>
      <c r="Z1409" t="str">
        <f t="shared" si="109"/>
        <v>2016-09</v>
      </c>
    </row>
    <row r="1410" spans="1:26"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s="5">
        <v>39.979999999999997</v>
      </c>
      <c r="S1410">
        <v>2</v>
      </c>
      <c r="T1410" s="7">
        <v>0</v>
      </c>
      <c r="U1410" s="5">
        <v>9.9949999999999992</v>
      </c>
      <c r="V1410">
        <f t="shared" si="105"/>
        <v>9</v>
      </c>
      <c r="W1410">
        <f t="shared" si="106"/>
        <v>3</v>
      </c>
      <c r="X1410">
        <f t="shared" si="107"/>
        <v>2016</v>
      </c>
      <c r="Y1410" t="str">
        <f t="shared" si="108"/>
        <v>Sep</v>
      </c>
      <c r="Z1410" t="str">
        <f t="shared" si="109"/>
        <v>2016-09</v>
      </c>
    </row>
    <row r="1411" spans="1:26"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s="5">
        <v>393.16500000000002</v>
      </c>
      <c r="S1411">
        <v>3</v>
      </c>
      <c r="T1411" s="7">
        <v>0.5</v>
      </c>
      <c r="U1411" s="5">
        <v>-204.44579999999999</v>
      </c>
      <c r="V1411">
        <f t="shared" ref="V1411:V1474" si="110">MONTH(C1411)</f>
        <v>9</v>
      </c>
      <c r="W1411">
        <f t="shared" ref="W1411:W1474" si="111">ROUNDUP(MONTH(C1411)/3,0)</f>
        <v>3</v>
      </c>
      <c r="X1411">
        <f t="shared" ref="X1411:X1474" si="112">YEAR(C1411)</f>
        <v>2016</v>
      </c>
      <c r="Y1411" t="str">
        <f t="shared" ref="Y1411:Y1474" si="113">TEXT(C1411,"MMM")</f>
        <v>Sep</v>
      </c>
      <c r="Z1411" t="str">
        <f t="shared" ref="Z1411:Z1474" si="114">TEXT(C1411,"YYYY-MM")</f>
        <v>2016-09</v>
      </c>
    </row>
    <row r="1412" spans="1:26"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5">
        <v>23.68</v>
      </c>
      <c r="S1412">
        <v>2</v>
      </c>
      <c r="T1412" s="7">
        <v>0.2</v>
      </c>
      <c r="U1412" s="5">
        <v>8.8800000000000008</v>
      </c>
      <c r="V1412">
        <f t="shared" si="110"/>
        <v>11</v>
      </c>
      <c r="W1412">
        <f t="shared" si="111"/>
        <v>4</v>
      </c>
      <c r="X1412">
        <f t="shared" si="112"/>
        <v>2017</v>
      </c>
      <c r="Y1412" t="str">
        <f t="shared" si="113"/>
        <v>Nov</v>
      </c>
      <c r="Z1412" t="str">
        <f t="shared" si="114"/>
        <v>2017-11</v>
      </c>
    </row>
    <row r="1413" spans="1:26"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s="5">
        <v>408.00599999999997</v>
      </c>
      <c r="S1413">
        <v>2</v>
      </c>
      <c r="T1413" s="7">
        <v>0.1</v>
      </c>
      <c r="U1413" s="5">
        <v>72.534400000000005</v>
      </c>
      <c r="V1413">
        <f t="shared" si="110"/>
        <v>7</v>
      </c>
      <c r="W1413">
        <f t="shared" si="111"/>
        <v>3</v>
      </c>
      <c r="X1413">
        <f t="shared" si="112"/>
        <v>2016</v>
      </c>
      <c r="Y1413" t="str">
        <f t="shared" si="113"/>
        <v>Jul</v>
      </c>
      <c r="Z1413" t="str">
        <f t="shared" si="114"/>
        <v>2016-07</v>
      </c>
    </row>
    <row r="1414" spans="1:26"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s="5">
        <v>165.28</v>
      </c>
      <c r="S1414">
        <v>4</v>
      </c>
      <c r="T1414" s="7">
        <v>0</v>
      </c>
      <c r="U1414" s="5">
        <v>14.8752</v>
      </c>
      <c r="V1414">
        <f t="shared" si="110"/>
        <v>7</v>
      </c>
      <c r="W1414">
        <f t="shared" si="111"/>
        <v>3</v>
      </c>
      <c r="X1414">
        <f t="shared" si="112"/>
        <v>2016</v>
      </c>
      <c r="Y1414" t="str">
        <f t="shared" si="113"/>
        <v>Jul</v>
      </c>
      <c r="Z1414" t="str">
        <f t="shared" si="114"/>
        <v>2016-07</v>
      </c>
    </row>
    <row r="1415" spans="1:26"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s="5">
        <v>334.76799999999997</v>
      </c>
      <c r="S1415">
        <v>7</v>
      </c>
      <c r="T1415" s="7">
        <v>0.2</v>
      </c>
      <c r="U1415" s="5">
        <v>108.7996</v>
      </c>
      <c r="V1415">
        <f t="shared" si="110"/>
        <v>6</v>
      </c>
      <c r="W1415">
        <f t="shared" si="111"/>
        <v>2</v>
      </c>
      <c r="X1415">
        <f t="shared" si="112"/>
        <v>2014</v>
      </c>
      <c r="Y1415" t="str">
        <f t="shared" si="113"/>
        <v>Jun</v>
      </c>
      <c r="Z1415" t="str">
        <f t="shared" si="114"/>
        <v>2014-06</v>
      </c>
    </row>
    <row r="1416" spans="1:26"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5">
        <v>239.97</v>
      </c>
      <c r="S1416">
        <v>3</v>
      </c>
      <c r="T1416" s="7">
        <v>0</v>
      </c>
      <c r="U1416" s="5">
        <v>26.396699999999999</v>
      </c>
      <c r="V1416">
        <f t="shared" si="110"/>
        <v>1</v>
      </c>
      <c r="W1416">
        <f t="shared" si="111"/>
        <v>1</v>
      </c>
      <c r="X1416">
        <f t="shared" si="112"/>
        <v>2017</v>
      </c>
      <c r="Y1416" t="str">
        <f t="shared" si="113"/>
        <v>Jan</v>
      </c>
      <c r="Z1416" t="str">
        <f t="shared" si="114"/>
        <v>2017-01</v>
      </c>
    </row>
    <row r="1417" spans="1:26"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s="5">
        <v>37.74</v>
      </c>
      <c r="S1417">
        <v>3</v>
      </c>
      <c r="T1417" s="7">
        <v>0</v>
      </c>
      <c r="U1417" s="5">
        <v>12.8316</v>
      </c>
      <c r="V1417">
        <f t="shared" si="110"/>
        <v>1</v>
      </c>
      <c r="W1417">
        <f t="shared" si="111"/>
        <v>1</v>
      </c>
      <c r="X1417">
        <f t="shared" si="112"/>
        <v>2017</v>
      </c>
      <c r="Y1417" t="str">
        <f t="shared" si="113"/>
        <v>Jan</v>
      </c>
      <c r="Z1417" t="str">
        <f t="shared" si="114"/>
        <v>2017-01</v>
      </c>
    </row>
    <row r="1418" spans="1:26"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5">
        <v>946.34400000000005</v>
      </c>
      <c r="S1418">
        <v>7</v>
      </c>
      <c r="T1418" s="7">
        <v>0.2</v>
      </c>
      <c r="U1418" s="5">
        <v>118.29300000000001</v>
      </c>
      <c r="V1418">
        <f t="shared" si="110"/>
        <v>9</v>
      </c>
      <c r="W1418">
        <f t="shared" si="111"/>
        <v>3</v>
      </c>
      <c r="X1418">
        <f t="shared" si="112"/>
        <v>2015</v>
      </c>
      <c r="Y1418" t="str">
        <f t="shared" si="113"/>
        <v>Sep</v>
      </c>
      <c r="Z1418" t="str">
        <f t="shared" si="114"/>
        <v>2015-09</v>
      </c>
    </row>
    <row r="1419" spans="1:26"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5">
        <v>151.19999999999999</v>
      </c>
      <c r="S1419">
        <v>3</v>
      </c>
      <c r="T1419" s="7">
        <v>0.2</v>
      </c>
      <c r="U1419" s="5">
        <v>32.130000000000003</v>
      </c>
      <c r="V1419">
        <f t="shared" si="110"/>
        <v>9</v>
      </c>
      <c r="W1419">
        <f t="shared" si="111"/>
        <v>3</v>
      </c>
      <c r="X1419">
        <f t="shared" si="112"/>
        <v>2015</v>
      </c>
      <c r="Y1419" t="str">
        <f t="shared" si="113"/>
        <v>Sep</v>
      </c>
      <c r="Z1419" t="str">
        <f t="shared" si="114"/>
        <v>2015-09</v>
      </c>
    </row>
    <row r="1420" spans="1:26"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s="5">
        <v>4.9279999999999999</v>
      </c>
      <c r="S1420">
        <v>4</v>
      </c>
      <c r="T1420" s="7">
        <v>0.6</v>
      </c>
      <c r="U1420" s="5">
        <v>-1.4783999999999999</v>
      </c>
      <c r="V1420">
        <f t="shared" si="110"/>
        <v>9</v>
      </c>
      <c r="W1420">
        <f t="shared" si="111"/>
        <v>3</v>
      </c>
      <c r="X1420">
        <f t="shared" si="112"/>
        <v>2015</v>
      </c>
      <c r="Y1420" t="str">
        <f t="shared" si="113"/>
        <v>Sep</v>
      </c>
      <c r="Z1420" t="str">
        <f t="shared" si="114"/>
        <v>2015-09</v>
      </c>
    </row>
    <row r="1421" spans="1:26"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s="5">
        <v>86.272000000000006</v>
      </c>
      <c r="S1421">
        <v>4</v>
      </c>
      <c r="T1421" s="7">
        <v>0.2</v>
      </c>
      <c r="U1421" s="5">
        <v>31.273599999999998</v>
      </c>
      <c r="V1421">
        <f t="shared" si="110"/>
        <v>9</v>
      </c>
      <c r="W1421">
        <f t="shared" si="111"/>
        <v>3</v>
      </c>
      <c r="X1421">
        <f t="shared" si="112"/>
        <v>2015</v>
      </c>
      <c r="Y1421" t="str">
        <f t="shared" si="113"/>
        <v>Sep</v>
      </c>
      <c r="Z1421" t="str">
        <f t="shared" si="114"/>
        <v>2015-09</v>
      </c>
    </row>
    <row r="1422" spans="1:26"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s="5">
        <v>72.587999999999994</v>
      </c>
      <c r="S1422">
        <v>2</v>
      </c>
      <c r="T1422" s="7">
        <v>0.7</v>
      </c>
      <c r="U1422" s="5">
        <v>-48.392000000000003</v>
      </c>
      <c r="V1422">
        <f t="shared" si="110"/>
        <v>9</v>
      </c>
      <c r="W1422">
        <f t="shared" si="111"/>
        <v>3</v>
      </c>
      <c r="X1422">
        <f t="shared" si="112"/>
        <v>2015</v>
      </c>
      <c r="Y1422" t="str">
        <f t="shared" si="113"/>
        <v>Sep</v>
      </c>
      <c r="Z1422" t="str">
        <f t="shared" si="114"/>
        <v>2015-09</v>
      </c>
    </row>
    <row r="1423" spans="1:26"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s="5">
        <v>60.671999999999997</v>
      </c>
      <c r="S1423">
        <v>2</v>
      </c>
      <c r="T1423" s="7">
        <v>0.2</v>
      </c>
      <c r="U1423" s="5">
        <v>14.409599999999999</v>
      </c>
      <c r="V1423">
        <f t="shared" si="110"/>
        <v>9</v>
      </c>
      <c r="W1423">
        <f t="shared" si="111"/>
        <v>3</v>
      </c>
      <c r="X1423">
        <f t="shared" si="112"/>
        <v>2015</v>
      </c>
      <c r="Y1423" t="str">
        <f t="shared" si="113"/>
        <v>Sep</v>
      </c>
      <c r="Z1423" t="str">
        <f t="shared" si="114"/>
        <v>2015-09</v>
      </c>
    </row>
    <row r="1424" spans="1:26"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s="5">
        <v>77.031000000000006</v>
      </c>
      <c r="S1424">
        <v>9</v>
      </c>
      <c r="T1424" s="7">
        <v>0.7</v>
      </c>
      <c r="U1424" s="5">
        <v>-59.057099999999998</v>
      </c>
      <c r="V1424">
        <f t="shared" si="110"/>
        <v>9</v>
      </c>
      <c r="W1424">
        <f t="shared" si="111"/>
        <v>3</v>
      </c>
      <c r="X1424">
        <f t="shared" si="112"/>
        <v>2015</v>
      </c>
      <c r="Y1424" t="str">
        <f t="shared" si="113"/>
        <v>Sep</v>
      </c>
      <c r="Z1424" t="str">
        <f t="shared" si="114"/>
        <v>2015-09</v>
      </c>
    </row>
    <row r="1425" spans="1:26"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s="5">
        <v>119.904</v>
      </c>
      <c r="S1425">
        <v>6</v>
      </c>
      <c r="T1425" s="7">
        <v>0.2</v>
      </c>
      <c r="U1425" s="5">
        <v>-1.4987999999999999</v>
      </c>
      <c r="V1425">
        <f t="shared" si="110"/>
        <v>9</v>
      </c>
      <c r="W1425">
        <f t="shared" si="111"/>
        <v>3</v>
      </c>
      <c r="X1425">
        <f t="shared" si="112"/>
        <v>2015</v>
      </c>
      <c r="Y1425" t="str">
        <f t="shared" si="113"/>
        <v>Sep</v>
      </c>
      <c r="Z1425" t="str">
        <f t="shared" si="114"/>
        <v>2015-09</v>
      </c>
    </row>
    <row r="1426" spans="1:26"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s="5">
        <v>263.95999999999998</v>
      </c>
      <c r="S1426">
        <v>5</v>
      </c>
      <c r="T1426" s="7">
        <v>0.2</v>
      </c>
      <c r="U1426" s="5">
        <v>23.096499999999999</v>
      </c>
      <c r="V1426">
        <f t="shared" si="110"/>
        <v>9</v>
      </c>
      <c r="W1426">
        <f t="shared" si="111"/>
        <v>3</v>
      </c>
      <c r="X1426">
        <f t="shared" si="112"/>
        <v>2015</v>
      </c>
      <c r="Y1426" t="str">
        <f t="shared" si="113"/>
        <v>Sep</v>
      </c>
      <c r="Z1426" t="str">
        <f t="shared" si="114"/>
        <v>2015-09</v>
      </c>
    </row>
    <row r="1427" spans="1:26"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s="5">
        <v>363.64800000000002</v>
      </c>
      <c r="S1427">
        <v>4</v>
      </c>
      <c r="T1427" s="7">
        <v>0.2</v>
      </c>
      <c r="U1427" s="5">
        <v>-86.366399999999999</v>
      </c>
      <c r="V1427">
        <f t="shared" si="110"/>
        <v>9</v>
      </c>
      <c r="W1427">
        <f t="shared" si="111"/>
        <v>3</v>
      </c>
      <c r="X1427">
        <f t="shared" si="112"/>
        <v>2015</v>
      </c>
      <c r="Y1427" t="str">
        <f t="shared" si="113"/>
        <v>Sep</v>
      </c>
      <c r="Z1427" t="str">
        <f t="shared" si="114"/>
        <v>2015-09</v>
      </c>
    </row>
    <row r="1428" spans="1:26"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s="5">
        <v>9.7279999999999998</v>
      </c>
      <c r="S1428">
        <v>2</v>
      </c>
      <c r="T1428" s="7">
        <v>0.2</v>
      </c>
      <c r="U1428" s="5">
        <v>3.2831999999999999</v>
      </c>
      <c r="V1428">
        <f t="shared" si="110"/>
        <v>10</v>
      </c>
      <c r="W1428">
        <f t="shared" si="111"/>
        <v>4</v>
      </c>
      <c r="X1428">
        <f t="shared" si="112"/>
        <v>2015</v>
      </c>
      <c r="Y1428" t="str">
        <f t="shared" si="113"/>
        <v>Oct</v>
      </c>
      <c r="Z1428" t="str">
        <f t="shared" si="114"/>
        <v>2015-10</v>
      </c>
    </row>
    <row r="1429" spans="1:26"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s="5">
        <v>14.75</v>
      </c>
      <c r="S1429">
        <v>5</v>
      </c>
      <c r="T1429" s="7">
        <v>0</v>
      </c>
      <c r="U1429" s="5">
        <v>7.08</v>
      </c>
      <c r="V1429">
        <f t="shared" si="110"/>
        <v>10</v>
      </c>
      <c r="W1429">
        <f t="shared" si="111"/>
        <v>4</v>
      </c>
      <c r="X1429">
        <f t="shared" si="112"/>
        <v>2015</v>
      </c>
      <c r="Y1429" t="str">
        <f t="shared" si="113"/>
        <v>Oct</v>
      </c>
      <c r="Z1429" t="str">
        <f t="shared" si="114"/>
        <v>2015-10</v>
      </c>
    </row>
    <row r="1430" spans="1:26"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s="5">
        <v>29.8</v>
      </c>
      <c r="S1430">
        <v>5</v>
      </c>
      <c r="T1430" s="7">
        <v>0.2</v>
      </c>
      <c r="U1430" s="5">
        <v>9.3125</v>
      </c>
      <c r="V1430">
        <f t="shared" si="110"/>
        <v>10</v>
      </c>
      <c r="W1430">
        <f t="shared" si="111"/>
        <v>4</v>
      </c>
      <c r="X1430">
        <f t="shared" si="112"/>
        <v>2015</v>
      </c>
      <c r="Y1430" t="str">
        <f t="shared" si="113"/>
        <v>Oct</v>
      </c>
      <c r="Z1430" t="str">
        <f t="shared" si="114"/>
        <v>2015-10</v>
      </c>
    </row>
    <row r="1431" spans="1:26"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s="5">
        <v>427.42</v>
      </c>
      <c r="S1431">
        <v>14</v>
      </c>
      <c r="T1431" s="7">
        <v>0</v>
      </c>
      <c r="U1431" s="5">
        <v>196.61320000000001</v>
      </c>
      <c r="V1431">
        <f t="shared" si="110"/>
        <v>10</v>
      </c>
      <c r="W1431">
        <f t="shared" si="111"/>
        <v>4</v>
      </c>
      <c r="X1431">
        <f t="shared" si="112"/>
        <v>2015</v>
      </c>
      <c r="Y1431" t="str">
        <f t="shared" si="113"/>
        <v>Oct</v>
      </c>
      <c r="Z1431" t="str">
        <f t="shared" si="114"/>
        <v>2015-10</v>
      </c>
    </row>
    <row r="1432" spans="1:26"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s="5">
        <v>220.75200000000001</v>
      </c>
      <c r="S1432">
        <v>8</v>
      </c>
      <c r="T1432" s="7">
        <v>0.4</v>
      </c>
      <c r="U1432" s="5">
        <v>-40.471200000000003</v>
      </c>
      <c r="V1432">
        <f t="shared" si="110"/>
        <v>11</v>
      </c>
      <c r="W1432">
        <f t="shared" si="111"/>
        <v>4</v>
      </c>
      <c r="X1432">
        <f t="shared" si="112"/>
        <v>2017</v>
      </c>
      <c r="Y1432" t="str">
        <f t="shared" si="113"/>
        <v>Nov</v>
      </c>
      <c r="Z1432" t="str">
        <f t="shared" si="114"/>
        <v>2017-11</v>
      </c>
    </row>
    <row r="1433" spans="1:26"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s="5">
        <v>152.76</v>
      </c>
      <c r="S1433">
        <v>6</v>
      </c>
      <c r="T1433" s="7">
        <v>0</v>
      </c>
      <c r="U1433" s="5">
        <v>74.852400000000003</v>
      </c>
      <c r="V1433">
        <f t="shared" si="110"/>
        <v>12</v>
      </c>
      <c r="W1433">
        <f t="shared" si="111"/>
        <v>4</v>
      </c>
      <c r="X1433">
        <f t="shared" si="112"/>
        <v>2014</v>
      </c>
      <c r="Y1433" t="str">
        <f t="shared" si="113"/>
        <v>Dec</v>
      </c>
      <c r="Z1433" t="str">
        <f t="shared" si="114"/>
        <v>2014-12</v>
      </c>
    </row>
    <row r="1434" spans="1:26"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s="5">
        <v>7.27</v>
      </c>
      <c r="S1434">
        <v>1</v>
      </c>
      <c r="T1434" s="7">
        <v>0</v>
      </c>
      <c r="U1434" s="5">
        <v>1.9629000000000001</v>
      </c>
      <c r="V1434">
        <f t="shared" si="110"/>
        <v>12</v>
      </c>
      <c r="W1434">
        <f t="shared" si="111"/>
        <v>4</v>
      </c>
      <c r="X1434">
        <f t="shared" si="112"/>
        <v>2014</v>
      </c>
      <c r="Y1434" t="str">
        <f t="shared" si="113"/>
        <v>Dec</v>
      </c>
      <c r="Z1434" t="str">
        <f t="shared" si="114"/>
        <v>2014-12</v>
      </c>
    </row>
    <row r="1435" spans="1:26"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s="5">
        <v>1819.86</v>
      </c>
      <c r="S1435">
        <v>14</v>
      </c>
      <c r="T1435" s="7">
        <v>0</v>
      </c>
      <c r="U1435" s="5">
        <v>163.78739999999999</v>
      </c>
      <c r="V1435">
        <f t="shared" si="110"/>
        <v>12</v>
      </c>
      <c r="W1435">
        <f t="shared" si="111"/>
        <v>4</v>
      </c>
      <c r="X1435">
        <f t="shared" si="112"/>
        <v>2014</v>
      </c>
      <c r="Y1435" t="str">
        <f t="shared" si="113"/>
        <v>Dec</v>
      </c>
      <c r="Z1435" t="str">
        <f t="shared" si="114"/>
        <v>2014-12</v>
      </c>
    </row>
    <row r="1436" spans="1:26"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s="5">
        <v>33.9</v>
      </c>
      <c r="S1436">
        <v>5</v>
      </c>
      <c r="T1436" s="7">
        <v>0</v>
      </c>
      <c r="U1436" s="5">
        <v>15.593999999999999</v>
      </c>
      <c r="V1436">
        <f t="shared" si="110"/>
        <v>12</v>
      </c>
      <c r="W1436">
        <f t="shared" si="111"/>
        <v>4</v>
      </c>
      <c r="X1436">
        <f t="shared" si="112"/>
        <v>2016</v>
      </c>
      <c r="Y1436" t="str">
        <f t="shared" si="113"/>
        <v>Dec</v>
      </c>
      <c r="Z1436" t="str">
        <f t="shared" si="114"/>
        <v>2016-12</v>
      </c>
    </row>
    <row r="1437" spans="1:26"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5">
        <v>31.103999999999999</v>
      </c>
      <c r="S1437">
        <v>6</v>
      </c>
      <c r="T1437" s="7">
        <v>0.2</v>
      </c>
      <c r="U1437" s="5">
        <v>10.8864</v>
      </c>
      <c r="V1437">
        <f t="shared" si="110"/>
        <v>6</v>
      </c>
      <c r="W1437">
        <f t="shared" si="111"/>
        <v>2</v>
      </c>
      <c r="X1437">
        <f t="shared" si="112"/>
        <v>2017</v>
      </c>
      <c r="Y1437" t="str">
        <f t="shared" si="113"/>
        <v>Jun</v>
      </c>
      <c r="Z1437" t="str">
        <f t="shared" si="114"/>
        <v>2017-06</v>
      </c>
    </row>
    <row r="1438" spans="1:26"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5">
        <v>5.2480000000000002</v>
      </c>
      <c r="S1438">
        <v>2</v>
      </c>
      <c r="T1438" s="7">
        <v>0.2</v>
      </c>
      <c r="U1438" s="5">
        <v>0.59040000000000004</v>
      </c>
      <c r="V1438">
        <f t="shared" si="110"/>
        <v>6</v>
      </c>
      <c r="W1438">
        <f t="shared" si="111"/>
        <v>2</v>
      </c>
      <c r="X1438">
        <f t="shared" si="112"/>
        <v>2017</v>
      </c>
      <c r="Y1438" t="str">
        <f t="shared" si="113"/>
        <v>Jun</v>
      </c>
      <c r="Z1438" t="str">
        <f t="shared" si="114"/>
        <v>2017-06</v>
      </c>
    </row>
    <row r="1439" spans="1:26"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5">
        <v>263.88</v>
      </c>
      <c r="S1439">
        <v>3</v>
      </c>
      <c r="T1439" s="7">
        <v>0.2</v>
      </c>
      <c r="U1439" s="5">
        <v>42.880499999999998</v>
      </c>
      <c r="V1439">
        <f t="shared" si="110"/>
        <v>10</v>
      </c>
      <c r="W1439">
        <f t="shared" si="111"/>
        <v>4</v>
      </c>
      <c r="X1439">
        <f t="shared" si="112"/>
        <v>2015</v>
      </c>
      <c r="Y1439" t="str">
        <f t="shared" si="113"/>
        <v>Oct</v>
      </c>
      <c r="Z1439" t="str">
        <f t="shared" si="114"/>
        <v>2015-10</v>
      </c>
    </row>
    <row r="1440" spans="1:26"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5">
        <v>2453.4299999999998</v>
      </c>
      <c r="S1440">
        <v>5</v>
      </c>
      <c r="T1440" s="7">
        <v>0.3</v>
      </c>
      <c r="U1440" s="5">
        <v>-350.49</v>
      </c>
      <c r="V1440">
        <f t="shared" si="110"/>
        <v>10</v>
      </c>
      <c r="W1440">
        <f t="shared" si="111"/>
        <v>4</v>
      </c>
      <c r="X1440">
        <f t="shared" si="112"/>
        <v>2015</v>
      </c>
      <c r="Y1440" t="str">
        <f t="shared" si="113"/>
        <v>Oct</v>
      </c>
      <c r="Z1440" t="str">
        <f t="shared" si="114"/>
        <v>2015-10</v>
      </c>
    </row>
    <row r="1441" spans="1:26"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5">
        <v>29.7</v>
      </c>
      <c r="S1441">
        <v>5</v>
      </c>
      <c r="T1441" s="7">
        <v>0</v>
      </c>
      <c r="U1441" s="5">
        <v>13.365</v>
      </c>
      <c r="V1441">
        <f t="shared" si="110"/>
        <v>4</v>
      </c>
      <c r="W1441">
        <f t="shared" si="111"/>
        <v>2</v>
      </c>
      <c r="X1441">
        <f t="shared" si="112"/>
        <v>2017</v>
      </c>
      <c r="Y1441" t="str">
        <f t="shared" si="113"/>
        <v>Apr</v>
      </c>
      <c r="Z1441" t="str">
        <f t="shared" si="114"/>
        <v>2017-04</v>
      </c>
    </row>
    <row r="1442" spans="1:26"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5">
        <v>39.96</v>
      </c>
      <c r="S1442">
        <v>4</v>
      </c>
      <c r="T1442" s="7">
        <v>0</v>
      </c>
      <c r="U1442" s="5">
        <v>17.981999999999999</v>
      </c>
      <c r="V1442">
        <f t="shared" si="110"/>
        <v>4</v>
      </c>
      <c r="W1442">
        <f t="shared" si="111"/>
        <v>2</v>
      </c>
      <c r="X1442">
        <f t="shared" si="112"/>
        <v>2017</v>
      </c>
      <c r="Y1442" t="str">
        <f t="shared" si="113"/>
        <v>Apr</v>
      </c>
      <c r="Z1442" t="str">
        <f t="shared" si="114"/>
        <v>2017-04</v>
      </c>
    </row>
    <row r="1443" spans="1:26"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s="5">
        <v>36.671999999999997</v>
      </c>
      <c r="S1443">
        <v>2</v>
      </c>
      <c r="T1443" s="7">
        <v>0.2</v>
      </c>
      <c r="U1443" s="5">
        <v>11.46</v>
      </c>
      <c r="V1443">
        <f t="shared" si="110"/>
        <v>12</v>
      </c>
      <c r="W1443">
        <f t="shared" si="111"/>
        <v>4</v>
      </c>
      <c r="X1443">
        <f t="shared" si="112"/>
        <v>2017</v>
      </c>
      <c r="Y1443" t="str">
        <f t="shared" si="113"/>
        <v>Dec</v>
      </c>
      <c r="Z1443" t="str">
        <f t="shared" si="114"/>
        <v>2017-12</v>
      </c>
    </row>
    <row r="1444" spans="1:26"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s="5">
        <v>13.76</v>
      </c>
      <c r="S1444">
        <v>2</v>
      </c>
      <c r="T1444" s="7">
        <v>0</v>
      </c>
      <c r="U1444" s="5">
        <v>6.3296000000000001</v>
      </c>
      <c r="V1444">
        <f t="shared" si="110"/>
        <v>8</v>
      </c>
      <c r="W1444">
        <f t="shared" si="111"/>
        <v>3</v>
      </c>
      <c r="X1444">
        <f t="shared" si="112"/>
        <v>2017</v>
      </c>
      <c r="Y1444" t="str">
        <f t="shared" si="113"/>
        <v>Aug</v>
      </c>
      <c r="Z1444" t="str">
        <f t="shared" si="114"/>
        <v>2017-08</v>
      </c>
    </row>
    <row r="1445" spans="1:26"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s="5">
        <v>139.42400000000001</v>
      </c>
      <c r="S1445">
        <v>4</v>
      </c>
      <c r="T1445" s="7">
        <v>0.2</v>
      </c>
      <c r="U1445" s="5">
        <v>17.428000000000001</v>
      </c>
      <c r="V1445">
        <f t="shared" si="110"/>
        <v>10</v>
      </c>
      <c r="W1445">
        <f t="shared" si="111"/>
        <v>4</v>
      </c>
      <c r="X1445">
        <f t="shared" si="112"/>
        <v>2015</v>
      </c>
      <c r="Y1445" t="str">
        <f t="shared" si="113"/>
        <v>Oct</v>
      </c>
      <c r="Z1445" t="str">
        <f t="shared" si="114"/>
        <v>2015-10</v>
      </c>
    </row>
    <row r="1446" spans="1:26"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s="5">
        <v>1979.9280000000001</v>
      </c>
      <c r="S1446">
        <v>9</v>
      </c>
      <c r="T1446" s="7">
        <v>0.2</v>
      </c>
      <c r="U1446" s="5">
        <v>148.49459999999999</v>
      </c>
      <c r="V1446">
        <f t="shared" si="110"/>
        <v>5</v>
      </c>
      <c r="W1446">
        <f t="shared" si="111"/>
        <v>2</v>
      </c>
      <c r="X1446">
        <f t="shared" si="112"/>
        <v>2016</v>
      </c>
      <c r="Y1446" t="str">
        <f t="shared" si="113"/>
        <v>May</v>
      </c>
      <c r="Z1446" t="str">
        <f t="shared" si="114"/>
        <v>2016-05</v>
      </c>
    </row>
    <row r="1447" spans="1:26"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s="5">
        <v>164.73599999999999</v>
      </c>
      <c r="S1447">
        <v>4</v>
      </c>
      <c r="T1447" s="7">
        <v>0.2</v>
      </c>
      <c r="U1447" s="5">
        <v>-39.1248</v>
      </c>
      <c r="V1447">
        <f t="shared" si="110"/>
        <v>6</v>
      </c>
      <c r="W1447">
        <f t="shared" si="111"/>
        <v>2</v>
      </c>
      <c r="X1447">
        <f t="shared" si="112"/>
        <v>2017</v>
      </c>
      <c r="Y1447" t="str">
        <f t="shared" si="113"/>
        <v>Jun</v>
      </c>
      <c r="Z1447" t="str">
        <f t="shared" si="114"/>
        <v>2017-06</v>
      </c>
    </row>
    <row r="1448" spans="1:26"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5">
        <v>470.30200000000002</v>
      </c>
      <c r="S1448">
        <v>7</v>
      </c>
      <c r="T1448" s="7">
        <v>0.3</v>
      </c>
      <c r="U1448" s="5">
        <v>-87.341800000000006</v>
      </c>
      <c r="V1448">
        <f t="shared" si="110"/>
        <v>6</v>
      </c>
      <c r="W1448">
        <f t="shared" si="111"/>
        <v>2</v>
      </c>
      <c r="X1448">
        <f t="shared" si="112"/>
        <v>2017</v>
      </c>
      <c r="Y1448" t="str">
        <f t="shared" si="113"/>
        <v>Jun</v>
      </c>
      <c r="Z1448" t="str">
        <f t="shared" si="114"/>
        <v>2017-06</v>
      </c>
    </row>
    <row r="1449" spans="1:26"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5">
        <v>47.984000000000002</v>
      </c>
      <c r="S1449">
        <v>2</v>
      </c>
      <c r="T1449" s="7">
        <v>0.2</v>
      </c>
      <c r="U1449" s="5">
        <v>5.9980000000000002</v>
      </c>
      <c r="V1449">
        <f t="shared" si="110"/>
        <v>6</v>
      </c>
      <c r="W1449">
        <f t="shared" si="111"/>
        <v>2</v>
      </c>
      <c r="X1449">
        <f t="shared" si="112"/>
        <v>2017</v>
      </c>
      <c r="Y1449" t="str">
        <f t="shared" si="113"/>
        <v>Jun</v>
      </c>
      <c r="Z1449" t="str">
        <f t="shared" si="114"/>
        <v>2017-06</v>
      </c>
    </row>
    <row r="1450" spans="1:26"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5">
        <v>2.5019999999999998</v>
      </c>
      <c r="S1450">
        <v>3</v>
      </c>
      <c r="T1450" s="7">
        <v>0.7</v>
      </c>
      <c r="U1450" s="5">
        <v>-1.7514000000000001</v>
      </c>
      <c r="V1450">
        <f t="shared" si="110"/>
        <v>4</v>
      </c>
      <c r="W1450">
        <f t="shared" si="111"/>
        <v>2</v>
      </c>
      <c r="X1450">
        <f t="shared" si="112"/>
        <v>2014</v>
      </c>
      <c r="Y1450" t="str">
        <f t="shared" si="113"/>
        <v>Apr</v>
      </c>
      <c r="Z1450" t="str">
        <f t="shared" si="114"/>
        <v>2014-04</v>
      </c>
    </row>
    <row r="1451" spans="1:26"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s="5">
        <v>88.751999999999995</v>
      </c>
      <c r="S1451">
        <v>3</v>
      </c>
      <c r="T1451" s="7">
        <v>0.2</v>
      </c>
      <c r="U1451" s="5">
        <v>11.093999999999999</v>
      </c>
      <c r="V1451">
        <f t="shared" si="110"/>
        <v>5</v>
      </c>
      <c r="W1451">
        <f t="shared" si="111"/>
        <v>2</v>
      </c>
      <c r="X1451">
        <f t="shared" si="112"/>
        <v>2015</v>
      </c>
      <c r="Y1451" t="str">
        <f t="shared" si="113"/>
        <v>May</v>
      </c>
      <c r="Z1451" t="str">
        <f t="shared" si="114"/>
        <v>2015-05</v>
      </c>
    </row>
    <row r="1452" spans="1:26"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s="5">
        <v>2.0249999999999999</v>
      </c>
      <c r="S1452">
        <v>1</v>
      </c>
      <c r="T1452" s="7">
        <v>0.7</v>
      </c>
      <c r="U1452" s="5">
        <v>-1.35</v>
      </c>
      <c r="V1452">
        <f t="shared" si="110"/>
        <v>7</v>
      </c>
      <c r="W1452">
        <f t="shared" si="111"/>
        <v>3</v>
      </c>
      <c r="X1452">
        <f t="shared" si="112"/>
        <v>2015</v>
      </c>
      <c r="Y1452" t="str">
        <f t="shared" si="113"/>
        <v>Jul</v>
      </c>
      <c r="Z1452" t="str">
        <f t="shared" si="114"/>
        <v>2015-07</v>
      </c>
    </row>
    <row r="1453" spans="1:26"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s="5">
        <v>70.98</v>
      </c>
      <c r="S1453">
        <v>7</v>
      </c>
      <c r="T1453" s="7">
        <v>0</v>
      </c>
      <c r="U1453" s="5">
        <v>34.780200000000001</v>
      </c>
      <c r="V1453">
        <f t="shared" si="110"/>
        <v>11</v>
      </c>
      <c r="W1453">
        <f t="shared" si="111"/>
        <v>4</v>
      </c>
      <c r="X1453">
        <f t="shared" si="112"/>
        <v>2016</v>
      </c>
      <c r="Y1453" t="str">
        <f t="shared" si="113"/>
        <v>Nov</v>
      </c>
      <c r="Z1453" t="str">
        <f t="shared" si="114"/>
        <v>2016-11</v>
      </c>
    </row>
    <row r="1454" spans="1:26"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5">
        <v>91.68</v>
      </c>
      <c r="S1454">
        <v>3</v>
      </c>
      <c r="T1454" s="7">
        <v>0</v>
      </c>
      <c r="U1454" s="5">
        <v>45.84</v>
      </c>
      <c r="V1454">
        <f t="shared" si="110"/>
        <v>11</v>
      </c>
      <c r="W1454">
        <f t="shared" si="111"/>
        <v>4</v>
      </c>
      <c r="X1454">
        <f t="shared" si="112"/>
        <v>2016</v>
      </c>
      <c r="Y1454" t="str">
        <f t="shared" si="113"/>
        <v>Nov</v>
      </c>
      <c r="Z1454" t="str">
        <f t="shared" si="114"/>
        <v>2016-11</v>
      </c>
    </row>
    <row r="1455" spans="1:26"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5">
        <v>33.75</v>
      </c>
      <c r="S1455">
        <v>5</v>
      </c>
      <c r="T1455" s="7">
        <v>0</v>
      </c>
      <c r="U1455" s="5">
        <v>16.875</v>
      </c>
      <c r="V1455">
        <f t="shared" si="110"/>
        <v>11</v>
      </c>
      <c r="W1455">
        <f t="shared" si="111"/>
        <v>4</v>
      </c>
      <c r="X1455">
        <f t="shared" si="112"/>
        <v>2016</v>
      </c>
      <c r="Y1455" t="str">
        <f t="shared" si="113"/>
        <v>Nov</v>
      </c>
      <c r="Z1455" t="str">
        <f t="shared" si="114"/>
        <v>2016-11</v>
      </c>
    </row>
    <row r="1456" spans="1:26"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5">
        <v>3040</v>
      </c>
      <c r="S1456">
        <v>8</v>
      </c>
      <c r="T1456" s="7">
        <v>0</v>
      </c>
      <c r="U1456" s="5">
        <v>1459.2</v>
      </c>
      <c r="V1456">
        <f t="shared" si="110"/>
        <v>11</v>
      </c>
      <c r="W1456">
        <f t="shared" si="111"/>
        <v>4</v>
      </c>
      <c r="X1456">
        <f t="shared" si="112"/>
        <v>2016</v>
      </c>
      <c r="Y1456" t="str">
        <f t="shared" si="113"/>
        <v>Nov</v>
      </c>
      <c r="Z1456" t="str">
        <f t="shared" si="114"/>
        <v>2016-11</v>
      </c>
    </row>
    <row r="1457" spans="1:26"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5">
        <v>91.2</v>
      </c>
      <c r="S1457">
        <v>3</v>
      </c>
      <c r="T1457" s="7">
        <v>0</v>
      </c>
      <c r="U1457" s="5">
        <v>41.951999999999998</v>
      </c>
      <c r="V1457">
        <f t="shared" si="110"/>
        <v>6</v>
      </c>
      <c r="W1457">
        <f t="shared" si="111"/>
        <v>2</v>
      </c>
      <c r="X1457">
        <f t="shared" si="112"/>
        <v>2017</v>
      </c>
      <c r="Y1457" t="str">
        <f t="shared" si="113"/>
        <v>Jun</v>
      </c>
      <c r="Z1457" t="str">
        <f t="shared" si="114"/>
        <v>2017-06</v>
      </c>
    </row>
    <row r="1458" spans="1:26"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5">
        <v>452.94</v>
      </c>
      <c r="S1458">
        <v>3</v>
      </c>
      <c r="T1458" s="7">
        <v>0</v>
      </c>
      <c r="U1458" s="5">
        <v>67.941000000000003</v>
      </c>
      <c r="V1458">
        <f t="shared" si="110"/>
        <v>6</v>
      </c>
      <c r="W1458">
        <f t="shared" si="111"/>
        <v>2</v>
      </c>
      <c r="X1458">
        <f t="shared" si="112"/>
        <v>2017</v>
      </c>
      <c r="Y1458" t="str">
        <f t="shared" si="113"/>
        <v>Jun</v>
      </c>
      <c r="Z1458" t="str">
        <f t="shared" si="114"/>
        <v>2017-06</v>
      </c>
    </row>
    <row r="1459" spans="1:26"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5">
        <v>52.2</v>
      </c>
      <c r="S1459">
        <v>9</v>
      </c>
      <c r="T1459" s="7">
        <v>0</v>
      </c>
      <c r="U1459" s="5">
        <v>23.49</v>
      </c>
      <c r="V1459">
        <f t="shared" si="110"/>
        <v>8</v>
      </c>
      <c r="W1459">
        <f t="shared" si="111"/>
        <v>3</v>
      </c>
      <c r="X1459">
        <f t="shared" si="112"/>
        <v>2015</v>
      </c>
      <c r="Y1459" t="str">
        <f t="shared" si="113"/>
        <v>Aug</v>
      </c>
      <c r="Z1459" t="str">
        <f t="shared" si="114"/>
        <v>2015-08</v>
      </c>
    </row>
    <row r="1460" spans="1:26"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s="5">
        <v>15.936</v>
      </c>
      <c r="S1460">
        <v>4</v>
      </c>
      <c r="T1460" s="7">
        <v>0.2</v>
      </c>
      <c r="U1460" s="5">
        <v>5.1791999999999998</v>
      </c>
      <c r="V1460">
        <f t="shared" si="110"/>
        <v>9</v>
      </c>
      <c r="W1460">
        <f t="shared" si="111"/>
        <v>3</v>
      </c>
      <c r="X1460">
        <f t="shared" si="112"/>
        <v>2016</v>
      </c>
      <c r="Y1460" t="str">
        <f t="shared" si="113"/>
        <v>Sep</v>
      </c>
      <c r="Z1460" t="str">
        <f t="shared" si="114"/>
        <v>2016-09</v>
      </c>
    </row>
    <row r="1461" spans="1:26"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s="5">
        <v>27.46</v>
      </c>
      <c r="S1461">
        <v>2</v>
      </c>
      <c r="T1461" s="7">
        <v>0</v>
      </c>
      <c r="U1461" s="5">
        <v>9.8856000000000002</v>
      </c>
      <c r="V1461">
        <f t="shared" si="110"/>
        <v>5</v>
      </c>
      <c r="W1461">
        <f t="shared" si="111"/>
        <v>2</v>
      </c>
      <c r="X1461">
        <f t="shared" si="112"/>
        <v>2014</v>
      </c>
      <c r="Y1461" t="str">
        <f t="shared" si="113"/>
        <v>May</v>
      </c>
      <c r="Z1461" t="str">
        <f t="shared" si="114"/>
        <v>2014-05</v>
      </c>
    </row>
    <row r="1462" spans="1:26"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s="5">
        <v>55.423999999999999</v>
      </c>
      <c r="S1462">
        <v>2</v>
      </c>
      <c r="T1462" s="7">
        <v>0.2</v>
      </c>
      <c r="U1462" s="5">
        <v>19.398399999999999</v>
      </c>
      <c r="V1462">
        <f t="shared" si="110"/>
        <v>12</v>
      </c>
      <c r="W1462">
        <f t="shared" si="111"/>
        <v>4</v>
      </c>
      <c r="X1462">
        <f t="shared" si="112"/>
        <v>2015</v>
      </c>
      <c r="Y1462" t="str">
        <f t="shared" si="113"/>
        <v>Dec</v>
      </c>
      <c r="Z1462" t="str">
        <f t="shared" si="114"/>
        <v>2015-12</v>
      </c>
    </row>
    <row r="1463" spans="1:26"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s="5">
        <v>244.006</v>
      </c>
      <c r="S1463">
        <v>2</v>
      </c>
      <c r="T1463" s="7">
        <v>0.3</v>
      </c>
      <c r="U1463" s="5">
        <v>-31.372199999999999</v>
      </c>
      <c r="V1463">
        <f t="shared" si="110"/>
        <v>3</v>
      </c>
      <c r="W1463">
        <f t="shared" si="111"/>
        <v>1</v>
      </c>
      <c r="X1463">
        <f t="shared" si="112"/>
        <v>2016</v>
      </c>
      <c r="Y1463" t="str">
        <f t="shared" si="113"/>
        <v>Mar</v>
      </c>
      <c r="Z1463" t="str">
        <f t="shared" si="114"/>
        <v>2016-03</v>
      </c>
    </row>
    <row r="1464" spans="1:26"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s="5">
        <v>159.98400000000001</v>
      </c>
      <c r="S1464">
        <v>2</v>
      </c>
      <c r="T1464" s="7">
        <v>0.2</v>
      </c>
      <c r="U1464" s="5">
        <v>43.995600000000003</v>
      </c>
      <c r="V1464">
        <f t="shared" si="110"/>
        <v>8</v>
      </c>
      <c r="W1464">
        <f t="shared" si="111"/>
        <v>3</v>
      </c>
      <c r="X1464">
        <f t="shared" si="112"/>
        <v>2016</v>
      </c>
      <c r="Y1464" t="str">
        <f t="shared" si="113"/>
        <v>Aug</v>
      </c>
      <c r="Z1464" t="str">
        <f t="shared" si="114"/>
        <v>2016-08</v>
      </c>
    </row>
    <row r="1465" spans="1:26"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s="5">
        <v>1024.7159999999999</v>
      </c>
      <c r="S1465">
        <v>6</v>
      </c>
      <c r="T1465" s="7">
        <v>0.3</v>
      </c>
      <c r="U1465" s="5">
        <v>-29.2776</v>
      </c>
      <c r="V1465">
        <f t="shared" si="110"/>
        <v>8</v>
      </c>
      <c r="W1465">
        <f t="shared" si="111"/>
        <v>3</v>
      </c>
      <c r="X1465">
        <f t="shared" si="112"/>
        <v>2016</v>
      </c>
      <c r="Y1465" t="str">
        <f t="shared" si="113"/>
        <v>Aug</v>
      </c>
      <c r="Z1465" t="str">
        <f t="shared" si="114"/>
        <v>2016-08</v>
      </c>
    </row>
    <row r="1466" spans="1:26"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5">
        <v>3.68</v>
      </c>
      <c r="S1466">
        <v>2</v>
      </c>
      <c r="T1466" s="7">
        <v>0</v>
      </c>
      <c r="U1466" s="5">
        <v>1.8031999999999999</v>
      </c>
      <c r="V1466">
        <f t="shared" si="110"/>
        <v>12</v>
      </c>
      <c r="W1466">
        <f t="shared" si="111"/>
        <v>4</v>
      </c>
      <c r="X1466">
        <f t="shared" si="112"/>
        <v>2016</v>
      </c>
      <c r="Y1466" t="str">
        <f t="shared" si="113"/>
        <v>Dec</v>
      </c>
      <c r="Z1466" t="str">
        <f t="shared" si="114"/>
        <v>2016-12</v>
      </c>
    </row>
    <row r="1467" spans="1:26"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s="5">
        <v>121.376</v>
      </c>
      <c r="S1467">
        <v>4</v>
      </c>
      <c r="T1467" s="7">
        <v>0.2</v>
      </c>
      <c r="U1467" s="5">
        <v>-3.0344000000000002</v>
      </c>
      <c r="V1467">
        <f t="shared" si="110"/>
        <v>8</v>
      </c>
      <c r="W1467">
        <f t="shared" si="111"/>
        <v>3</v>
      </c>
      <c r="X1467">
        <f t="shared" si="112"/>
        <v>2014</v>
      </c>
      <c r="Y1467" t="str">
        <f t="shared" si="113"/>
        <v>Aug</v>
      </c>
      <c r="Z1467" t="str">
        <f t="shared" si="114"/>
        <v>2014-08</v>
      </c>
    </row>
    <row r="1468" spans="1:26"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s="5">
        <v>95.975999999999999</v>
      </c>
      <c r="S1468">
        <v>3</v>
      </c>
      <c r="T1468" s="7">
        <v>0.2</v>
      </c>
      <c r="U1468" s="5">
        <v>-10.7973</v>
      </c>
      <c r="V1468">
        <f t="shared" si="110"/>
        <v>8</v>
      </c>
      <c r="W1468">
        <f t="shared" si="111"/>
        <v>3</v>
      </c>
      <c r="X1468">
        <f t="shared" si="112"/>
        <v>2014</v>
      </c>
      <c r="Y1468" t="str">
        <f t="shared" si="113"/>
        <v>Aug</v>
      </c>
      <c r="Z1468" t="str">
        <f t="shared" si="114"/>
        <v>2014-08</v>
      </c>
    </row>
    <row r="1469" spans="1:26"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5">
        <v>255.96799999999999</v>
      </c>
      <c r="S1469">
        <v>4</v>
      </c>
      <c r="T1469" s="7">
        <v>0.2</v>
      </c>
      <c r="U1469" s="5">
        <v>31.995999999999999</v>
      </c>
      <c r="V1469">
        <f t="shared" si="110"/>
        <v>5</v>
      </c>
      <c r="W1469">
        <f t="shared" si="111"/>
        <v>2</v>
      </c>
      <c r="X1469">
        <f t="shared" si="112"/>
        <v>2015</v>
      </c>
      <c r="Y1469" t="str">
        <f t="shared" si="113"/>
        <v>May</v>
      </c>
      <c r="Z1469" t="str">
        <f t="shared" si="114"/>
        <v>2015-05</v>
      </c>
    </row>
    <row r="1470" spans="1:26"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s="5">
        <v>872.94</v>
      </c>
      <c r="S1470">
        <v>3</v>
      </c>
      <c r="T1470" s="7">
        <v>0</v>
      </c>
      <c r="U1470" s="5">
        <v>226.96440000000001</v>
      </c>
      <c r="V1470">
        <f t="shared" si="110"/>
        <v>12</v>
      </c>
      <c r="W1470">
        <f t="shared" si="111"/>
        <v>4</v>
      </c>
      <c r="X1470">
        <f t="shared" si="112"/>
        <v>2017</v>
      </c>
      <c r="Y1470" t="str">
        <f t="shared" si="113"/>
        <v>Dec</v>
      </c>
      <c r="Z1470" t="str">
        <f t="shared" si="114"/>
        <v>2017-12</v>
      </c>
    </row>
    <row r="1471" spans="1:26"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s="5">
        <v>41.54</v>
      </c>
      <c r="S1471">
        <v>2</v>
      </c>
      <c r="T1471" s="7">
        <v>0</v>
      </c>
      <c r="U1471" s="5">
        <v>19.523800000000001</v>
      </c>
      <c r="V1471">
        <f t="shared" si="110"/>
        <v>12</v>
      </c>
      <c r="W1471">
        <f t="shared" si="111"/>
        <v>4</v>
      </c>
      <c r="X1471">
        <f t="shared" si="112"/>
        <v>2017</v>
      </c>
      <c r="Y1471" t="str">
        <f t="shared" si="113"/>
        <v>Dec</v>
      </c>
      <c r="Z1471" t="str">
        <f t="shared" si="114"/>
        <v>2017-12</v>
      </c>
    </row>
    <row r="1472" spans="1:26"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s="5">
        <v>12.96</v>
      </c>
      <c r="S1472">
        <v>2</v>
      </c>
      <c r="T1472" s="7">
        <v>0</v>
      </c>
      <c r="U1472" s="5">
        <v>6.2207999999999997</v>
      </c>
      <c r="V1472">
        <f t="shared" si="110"/>
        <v>12</v>
      </c>
      <c r="W1472">
        <f t="shared" si="111"/>
        <v>4</v>
      </c>
      <c r="X1472">
        <f t="shared" si="112"/>
        <v>2017</v>
      </c>
      <c r="Y1472" t="str">
        <f t="shared" si="113"/>
        <v>Dec</v>
      </c>
      <c r="Z1472" t="str">
        <f t="shared" si="114"/>
        <v>2017-12</v>
      </c>
    </row>
    <row r="1473" spans="1:26"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s="5">
        <v>6.8479999999999999</v>
      </c>
      <c r="S1473">
        <v>2</v>
      </c>
      <c r="T1473" s="7">
        <v>0.2</v>
      </c>
      <c r="U1473" s="5">
        <v>0.59919999999999995</v>
      </c>
      <c r="V1473">
        <f t="shared" si="110"/>
        <v>9</v>
      </c>
      <c r="W1473">
        <f t="shared" si="111"/>
        <v>3</v>
      </c>
      <c r="X1473">
        <f t="shared" si="112"/>
        <v>2015</v>
      </c>
      <c r="Y1473" t="str">
        <f t="shared" si="113"/>
        <v>Sep</v>
      </c>
      <c r="Z1473" t="str">
        <f t="shared" si="114"/>
        <v>2015-09</v>
      </c>
    </row>
    <row r="1474" spans="1:26"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s="5">
        <v>8.67</v>
      </c>
      <c r="S1474">
        <v>3</v>
      </c>
      <c r="T1474" s="7">
        <v>0</v>
      </c>
      <c r="U1474" s="5">
        <v>4.0749000000000004</v>
      </c>
      <c r="V1474">
        <f t="shared" si="110"/>
        <v>7</v>
      </c>
      <c r="W1474">
        <f t="shared" si="111"/>
        <v>3</v>
      </c>
      <c r="X1474">
        <f t="shared" si="112"/>
        <v>2017</v>
      </c>
      <c r="Y1474" t="str">
        <f t="shared" si="113"/>
        <v>Jul</v>
      </c>
      <c r="Z1474" t="str">
        <f t="shared" si="114"/>
        <v>2017-07</v>
      </c>
    </row>
    <row r="1475" spans="1:26"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s="5">
        <v>6.6879999999999997</v>
      </c>
      <c r="S1475">
        <v>4</v>
      </c>
      <c r="T1475" s="7">
        <v>0.6</v>
      </c>
      <c r="U1475" s="5">
        <v>-4.0128000000000004</v>
      </c>
      <c r="V1475">
        <f t="shared" ref="V1475:V1538" si="115">MONTH(C1475)</f>
        <v>12</v>
      </c>
      <c r="W1475">
        <f t="shared" ref="W1475:W1538" si="116">ROUNDUP(MONTH(C1475)/3,0)</f>
        <v>4</v>
      </c>
      <c r="X1475">
        <f t="shared" ref="X1475:X1538" si="117">YEAR(C1475)</f>
        <v>2015</v>
      </c>
      <c r="Y1475" t="str">
        <f t="shared" ref="Y1475:Y1538" si="118">TEXT(C1475,"MMM")</f>
        <v>Dec</v>
      </c>
      <c r="Z1475" t="str">
        <f t="shared" ref="Z1475:Z1538" si="119">TEXT(C1475,"YYYY-MM")</f>
        <v>2015-12</v>
      </c>
    </row>
    <row r="1476" spans="1:26"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5">
        <v>17.28</v>
      </c>
      <c r="S1476">
        <v>6</v>
      </c>
      <c r="T1476" s="7">
        <v>0</v>
      </c>
      <c r="U1476" s="5">
        <v>5.0111999999999997</v>
      </c>
      <c r="V1476">
        <f t="shared" si="115"/>
        <v>11</v>
      </c>
      <c r="W1476">
        <f t="shared" si="116"/>
        <v>4</v>
      </c>
      <c r="X1476">
        <f t="shared" si="117"/>
        <v>2016</v>
      </c>
      <c r="Y1476" t="str">
        <f t="shared" si="118"/>
        <v>Nov</v>
      </c>
      <c r="Z1476" t="str">
        <f t="shared" si="119"/>
        <v>2016-11</v>
      </c>
    </row>
    <row r="1477" spans="1:26"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5">
        <v>17.712</v>
      </c>
      <c r="S1477">
        <v>3</v>
      </c>
      <c r="T1477" s="7">
        <v>0.2</v>
      </c>
      <c r="U1477" s="5">
        <v>6.4206000000000003</v>
      </c>
      <c r="V1477">
        <f t="shared" si="115"/>
        <v>11</v>
      </c>
      <c r="W1477">
        <f t="shared" si="116"/>
        <v>4</v>
      </c>
      <c r="X1477">
        <f t="shared" si="117"/>
        <v>2016</v>
      </c>
      <c r="Y1477" t="str">
        <f t="shared" si="118"/>
        <v>Nov</v>
      </c>
      <c r="Z1477" t="str">
        <f t="shared" si="119"/>
        <v>2016-11</v>
      </c>
    </row>
    <row r="1478" spans="1:26"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5">
        <v>28.91</v>
      </c>
      <c r="S1478">
        <v>7</v>
      </c>
      <c r="T1478" s="7">
        <v>0</v>
      </c>
      <c r="U1478" s="5">
        <v>13.2986</v>
      </c>
      <c r="V1478">
        <f t="shared" si="115"/>
        <v>3</v>
      </c>
      <c r="W1478">
        <f t="shared" si="116"/>
        <v>1</v>
      </c>
      <c r="X1478">
        <f t="shared" si="117"/>
        <v>2017</v>
      </c>
      <c r="Y1478" t="str">
        <f t="shared" si="118"/>
        <v>Mar</v>
      </c>
      <c r="Z1478" t="str">
        <f t="shared" si="119"/>
        <v>2017-03</v>
      </c>
    </row>
    <row r="1479" spans="1:26"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s="5">
        <v>52.136000000000003</v>
      </c>
      <c r="S1479">
        <v>7</v>
      </c>
      <c r="T1479" s="7">
        <v>0.2</v>
      </c>
      <c r="U1479" s="5">
        <v>5.8653000000000004</v>
      </c>
      <c r="V1479">
        <f t="shared" si="115"/>
        <v>11</v>
      </c>
      <c r="W1479">
        <f t="shared" si="116"/>
        <v>4</v>
      </c>
      <c r="X1479">
        <f t="shared" si="117"/>
        <v>2016</v>
      </c>
      <c r="Y1479" t="str">
        <f t="shared" si="118"/>
        <v>Nov</v>
      </c>
      <c r="Z1479" t="str">
        <f t="shared" si="119"/>
        <v>2016-11</v>
      </c>
    </row>
    <row r="1480" spans="1:26"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s="5">
        <v>31.968</v>
      </c>
      <c r="S1480">
        <v>4</v>
      </c>
      <c r="T1480" s="7">
        <v>0.2</v>
      </c>
      <c r="U1480" s="5">
        <v>2.3976000000000002</v>
      </c>
      <c r="V1480">
        <f t="shared" si="115"/>
        <v>11</v>
      </c>
      <c r="W1480">
        <f t="shared" si="116"/>
        <v>4</v>
      </c>
      <c r="X1480">
        <f t="shared" si="117"/>
        <v>2017</v>
      </c>
      <c r="Y1480" t="str">
        <f t="shared" si="118"/>
        <v>Nov</v>
      </c>
      <c r="Z1480" t="str">
        <f t="shared" si="119"/>
        <v>2017-11</v>
      </c>
    </row>
    <row r="1481" spans="1:26"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s="5">
        <v>25.92</v>
      </c>
      <c r="S1481">
        <v>4</v>
      </c>
      <c r="T1481" s="7">
        <v>0</v>
      </c>
      <c r="U1481" s="5">
        <v>12.441599999999999</v>
      </c>
      <c r="V1481">
        <f t="shared" si="115"/>
        <v>12</v>
      </c>
      <c r="W1481">
        <f t="shared" si="116"/>
        <v>4</v>
      </c>
      <c r="X1481">
        <f t="shared" si="117"/>
        <v>2016</v>
      </c>
      <c r="Y1481" t="str">
        <f t="shared" si="118"/>
        <v>Dec</v>
      </c>
      <c r="Z1481" t="str">
        <f t="shared" si="119"/>
        <v>2016-12</v>
      </c>
    </row>
    <row r="1482" spans="1:26"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s="5">
        <v>40.46</v>
      </c>
      <c r="S1482">
        <v>7</v>
      </c>
      <c r="T1482" s="7">
        <v>0</v>
      </c>
      <c r="U1482" s="5">
        <v>19.825399999999998</v>
      </c>
      <c r="V1482">
        <f t="shared" si="115"/>
        <v>12</v>
      </c>
      <c r="W1482">
        <f t="shared" si="116"/>
        <v>4</v>
      </c>
      <c r="X1482">
        <f t="shared" si="117"/>
        <v>2016</v>
      </c>
      <c r="Y1482" t="str">
        <f t="shared" si="118"/>
        <v>Dec</v>
      </c>
      <c r="Z1482" t="str">
        <f t="shared" si="119"/>
        <v>2016-12</v>
      </c>
    </row>
    <row r="1483" spans="1:26"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s="5">
        <v>33.869999999999997</v>
      </c>
      <c r="S1483">
        <v>3</v>
      </c>
      <c r="T1483" s="7">
        <v>0</v>
      </c>
      <c r="U1483" s="5">
        <v>8.8062000000000005</v>
      </c>
      <c r="V1483">
        <f t="shared" si="115"/>
        <v>12</v>
      </c>
      <c r="W1483">
        <f t="shared" si="116"/>
        <v>4</v>
      </c>
      <c r="X1483">
        <f t="shared" si="117"/>
        <v>2016</v>
      </c>
      <c r="Y1483" t="str">
        <f t="shared" si="118"/>
        <v>Dec</v>
      </c>
      <c r="Z1483" t="str">
        <f t="shared" si="119"/>
        <v>2016-12</v>
      </c>
    </row>
    <row r="1484" spans="1:26"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s="5">
        <v>9.7279999999999998</v>
      </c>
      <c r="S1484">
        <v>2</v>
      </c>
      <c r="T1484" s="7">
        <v>0.2</v>
      </c>
      <c r="U1484" s="5">
        <v>1.7023999999999999</v>
      </c>
      <c r="V1484">
        <f t="shared" si="115"/>
        <v>8</v>
      </c>
      <c r="W1484">
        <f t="shared" si="116"/>
        <v>3</v>
      </c>
      <c r="X1484">
        <f t="shared" si="117"/>
        <v>2017</v>
      </c>
      <c r="Y1484" t="str">
        <f t="shared" si="118"/>
        <v>Aug</v>
      </c>
      <c r="Z1484" t="str">
        <f t="shared" si="119"/>
        <v>2017-08</v>
      </c>
    </row>
    <row r="1485" spans="1:26"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s="5">
        <v>3.4239999999999999</v>
      </c>
      <c r="S1485">
        <v>1</v>
      </c>
      <c r="T1485" s="7">
        <v>0.2</v>
      </c>
      <c r="U1485" s="5">
        <v>1.07</v>
      </c>
      <c r="V1485">
        <f t="shared" si="115"/>
        <v>8</v>
      </c>
      <c r="W1485">
        <f t="shared" si="116"/>
        <v>3</v>
      </c>
      <c r="X1485">
        <f t="shared" si="117"/>
        <v>2017</v>
      </c>
      <c r="Y1485" t="str">
        <f t="shared" si="118"/>
        <v>Aug</v>
      </c>
      <c r="Z1485" t="str">
        <f t="shared" si="119"/>
        <v>2017-08</v>
      </c>
    </row>
    <row r="1486" spans="1:26"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s="5">
        <v>177</v>
      </c>
      <c r="S1486">
        <v>3</v>
      </c>
      <c r="T1486" s="7">
        <v>0</v>
      </c>
      <c r="U1486" s="5">
        <v>30.09</v>
      </c>
      <c r="V1486">
        <f t="shared" si="115"/>
        <v>10</v>
      </c>
      <c r="W1486">
        <f t="shared" si="116"/>
        <v>4</v>
      </c>
      <c r="X1486">
        <f t="shared" si="117"/>
        <v>2016</v>
      </c>
      <c r="Y1486" t="str">
        <f t="shared" si="118"/>
        <v>Oct</v>
      </c>
      <c r="Z1486" t="str">
        <f t="shared" si="119"/>
        <v>2016-10</v>
      </c>
    </row>
    <row r="1487" spans="1:26"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s="5">
        <v>3.76</v>
      </c>
      <c r="S1487">
        <v>2</v>
      </c>
      <c r="T1487" s="7">
        <v>0</v>
      </c>
      <c r="U1487" s="5">
        <v>1.3160000000000001</v>
      </c>
      <c r="V1487">
        <f t="shared" si="115"/>
        <v>11</v>
      </c>
      <c r="W1487">
        <f t="shared" si="116"/>
        <v>4</v>
      </c>
      <c r="X1487">
        <f t="shared" si="117"/>
        <v>2014</v>
      </c>
      <c r="Y1487" t="str">
        <f t="shared" si="118"/>
        <v>Nov</v>
      </c>
      <c r="Z1487" t="str">
        <f t="shared" si="119"/>
        <v>2014-11</v>
      </c>
    </row>
    <row r="1488" spans="1:26"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s="5">
        <v>1212.848</v>
      </c>
      <c r="S1488">
        <v>7</v>
      </c>
      <c r="T1488" s="7">
        <v>0.2</v>
      </c>
      <c r="U1488" s="5">
        <v>106.1242</v>
      </c>
      <c r="V1488">
        <f t="shared" si="115"/>
        <v>11</v>
      </c>
      <c r="W1488">
        <f t="shared" si="116"/>
        <v>4</v>
      </c>
      <c r="X1488">
        <f t="shared" si="117"/>
        <v>2015</v>
      </c>
      <c r="Y1488" t="str">
        <f t="shared" si="118"/>
        <v>Nov</v>
      </c>
      <c r="Z1488" t="str">
        <f t="shared" si="119"/>
        <v>2015-11</v>
      </c>
    </row>
    <row r="1489" spans="1:26"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s="5">
        <v>89.97</v>
      </c>
      <c r="S1489">
        <v>3</v>
      </c>
      <c r="T1489" s="7">
        <v>0</v>
      </c>
      <c r="U1489" s="5">
        <v>37.787399999999998</v>
      </c>
      <c r="V1489">
        <f t="shared" si="115"/>
        <v>11</v>
      </c>
      <c r="W1489">
        <f t="shared" si="116"/>
        <v>4</v>
      </c>
      <c r="X1489">
        <f t="shared" si="117"/>
        <v>2015</v>
      </c>
      <c r="Y1489" t="str">
        <f t="shared" si="118"/>
        <v>Nov</v>
      </c>
      <c r="Z1489" t="str">
        <f t="shared" si="119"/>
        <v>2015-11</v>
      </c>
    </row>
    <row r="1490" spans="1:26"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s="5">
        <v>42.6</v>
      </c>
      <c r="S1490">
        <v>3</v>
      </c>
      <c r="T1490" s="7">
        <v>0</v>
      </c>
      <c r="U1490" s="5">
        <v>16.614000000000001</v>
      </c>
      <c r="V1490">
        <f t="shared" si="115"/>
        <v>11</v>
      </c>
      <c r="W1490">
        <f t="shared" si="116"/>
        <v>4</v>
      </c>
      <c r="X1490">
        <f t="shared" si="117"/>
        <v>2015</v>
      </c>
      <c r="Y1490" t="str">
        <f t="shared" si="118"/>
        <v>Nov</v>
      </c>
      <c r="Z1490" t="str">
        <f t="shared" si="119"/>
        <v>2015-11</v>
      </c>
    </row>
    <row r="1491" spans="1:26"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s="5">
        <v>5.04</v>
      </c>
      <c r="S1491">
        <v>2</v>
      </c>
      <c r="T1491" s="7">
        <v>0.2</v>
      </c>
      <c r="U1491" s="5">
        <v>1.764</v>
      </c>
      <c r="V1491">
        <f t="shared" si="115"/>
        <v>11</v>
      </c>
      <c r="W1491">
        <f t="shared" si="116"/>
        <v>4</v>
      </c>
      <c r="X1491">
        <f t="shared" si="117"/>
        <v>2014</v>
      </c>
      <c r="Y1491" t="str">
        <f t="shared" si="118"/>
        <v>Nov</v>
      </c>
      <c r="Z1491" t="str">
        <f t="shared" si="119"/>
        <v>2014-11</v>
      </c>
    </row>
    <row r="1492" spans="1:26"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s="5">
        <v>62.96</v>
      </c>
      <c r="S1492">
        <v>4</v>
      </c>
      <c r="T1492" s="7">
        <v>0</v>
      </c>
      <c r="U1492" s="5">
        <v>28.332000000000001</v>
      </c>
      <c r="V1492">
        <f t="shared" si="115"/>
        <v>4</v>
      </c>
      <c r="W1492">
        <f t="shared" si="116"/>
        <v>2</v>
      </c>
      <c r="X1492">
        <f t="shared" si="117"/>
        <v>2017</v>
      </c>
      <c r="Y1492" t="str">
        <f t="shared" si="118"/>
        <v>Apr</v>
      </c>
      <c r="Z1492" t="str">
        <f t="shared" si="119"/>
        <v>2017-04</v>
      </c>
    </row>
    <row r="1493" spans="1:26"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s="5">
        <v>5.88</v>
      </c>
      <c r="S1493">
        <v>1</v>
      </c>
      <c r="T1493" s="7">
        <v>0</v>
      </c>
      <c r="U1493" s="5">
        <v>2.8812000000000002</v>
      </c>
      <c r="V1493">
        <f t="shared" si="115"/>
        <v>11</v>
      </c>
      <c r="W1493">
        <f t="shared" si="116"/>
        <v>4</v>
      </c>
      <c r="X1493">
        <f t="shared" si="117"/>
        <v>2017</v>
      </c>
      <c r="Y1493" t="str">
        <f t="shared" si="118"/>
        <v>Nov</v>
      </c>
      <c r="Z1493" t="str">
        <f t="shared" si="119"/>
        <v>2017-11</v>
      </c>
    </row>
    <row r="1494" spans="1:26"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s="5">
        <v>977.29200000000003</v>
      </c>
      <c r="S1494">
        <v>6</v>
      </c>
      <c r="T1494" s="7">
        <v>0.1</v>
      </c>
      <c r="U1494" s="5">
        <v>173.74080000000001</v>
      </c>
      <c r="V1494">
        <f t="shared" si="115"/>
        <v>11</v>
      </c>
      <c r="W1494">
        <f t="shared" si="116"/>
        <v>4</v>
      </c>
      <c r="X1494">
        <f t="shared" si="117"/>
        <v>2017</v>
      </c>
      <c r="Y1494" t="str">
        <f t="shared" si="118"/>
        <v>Nov</v>
      </c>
      <c r="Z1494" t="str">
        <f t="shared" si="119"/>
        <v>2017-11</v>
      </c>
    </row>
    <row r="1495" spans="1:26"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s="5">
        <v>9.64</v>
      </c>
      <c r="S1495">
        <v>2</v>
      </c>
      <c r="T1495" s="7">
        <v>0</v>
      </c>
      <c r="U1495" s="5">
        <v>3.6631999999999998</v>
      </c>
      <c r="V1495">
        <f t="shared" si="115"/>
        <v>10</v>
      </c>
      <c r="W1495">
        <f t="shared" si="116"/>
        <v>4</v>
      </c>
      <c r="X1495">
        <f t="shared" si="117"/>
        <v>2017</v>
      </c>
      <c r="Y1495" t="str">
        <f t="shared" si="118"/>
        <v>Oct</v>
      </c>
      <c r="Z1495" t="str">
        <f t="shared" si="119"/>
        <v>2017-10</v>
      </c>
    </row>
    <row r="1496" spans="1:26"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s="5">
        <v>40.049999999999997</v>
      </c>
      <c r="S1496">
        <v>3</v>
      </c>
      <c r="T1496" s="7">
        <v>0</v>
      </c>
      <c r="U1496" s="5">
        <v>11.214</v>
      </c>
      <c r="V1496">
        <f t="shared" si="115"/>
        <v>12</v>
      </c>
      <c r="W1496">
        <f t="shared" si="116"/>
        <v>4</v>
      </c>
      <c r="X1496">
        <f t="shared" si="117"/>
        <v>2014</v>
      </c>
      <c r="Y1496" t="str">
        <f t="shared" si="118"/>
        <v>Dec</v>
      </c>
      <c r="Z1496" t="str">
        <f t="shared" si="119"/>
        <v>2014-12</v>
      </c>
    </row>
    <row r="1497" spans="1:26"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s="5">
        <v>10.192</v>
      </c>
      <c r="S1497">
        <v>7</v>
      </c>
      <c r="T1497" s="7">
        <v>0.2</v>
      </c>
      <c r="U1497" s="5">
        <v>3.1850000000000001</v>
      </c>
      <c r="V1497">
        <f t="shared" si="115"/>
        <v>9</v>
      </c>
      <c r="W1497">
        <f t="shared" si="116"/>
        <v>3</v>
      </c>
      <c r="X1497">
        <f t="shared" si="117"/>
        <v>2017</v>
      </c>
      <c r="Y1497" t="str">
        <f t="shared" si="118"/>
        <v>Sep</v>
      </c>
      <c r="Z1497" t="str">
        <f t="shared" si="119"/>
        <v>2017-09</v>
      </c>
    </row>
    <row r="1498" spans="1:26"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s="5">
        <v>16.783999999999999</v>
      </c>
      <c r="S1498">
        <v>1</v>
      </c>
      <c r="T1498" s="7">
        <v>0.2</v>
      </c>
      <c r="U1498" s="5">
        <v>-0.20979999999999999</v>
      </c>
      <c r="V1498">
        <f t="shared" si="115"/>
        <v>9</v>
      </c>
      <c r="W1498">
        <f t="shared" si="116"/>
        <v>3</v>
      </c>
      <c r="X1498">
        <f t="shared" si="117"/>
        <v>2017</v>
      </c>
      <c r="Y1498" t="str">
        <f t="shared" si="118"/>
        <v>Sep</v>
      </c>
      <c r="Z1498" t="str">
        <f t="shared" si="119"/>
        <v>2017-09</v>
      </c>
    </row>
    <row r="1499" spans="1:26"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s="5">
        <v>13.12</v>
      </c>
      <c r="S1499">
        <v>5</v>
      </c>
      <c r="T1499" s="7">
        <v>0.2</v>
      </c>
      <c r="U1499" s="5">
        <v>3.7719999999999998</v>
      </c>
      <c r="V1499">
        <f t="shared" si="115"/>
        <v>9</v>
      </c>
      <c r="W1499">
        <f t="shared" si="116"/>
        <v>3</v>
      </c>
      <c r="X1499">
        <f t="shared" si="117"/>
        <v>2017</v>
      </c>
      <c r="Y1499" t="str">
        <f t="shared" si="118"/>
        <v>Sep</v>
      </c>
      <c r="Z1499" t="str">
        <f t="shared" si="119"/>
        <v>2017-09</v>
      </c>
    </row>
    <row r="1500" spans="1:26"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s="5">
        <v>18.16</v>
      </c>
      <c r="S1500">
        <v>5</v>
      </c>
      <c r="T1500" s="7">
        <v>0.2</v>
      </c>
      <c r="U1500" s="5">
        <v>6.5830000000000002</v>
      </c>
      <c r="V1500">
        <f t="shared" si="115"/>
        <v>10</v>
      </c>
      <c r="W1500">
        <f t="shared" si="116"/>
        <v>4</v>
      </c>
      <c r="X1500">
        <f t="shared" si="117"/>
        <v>2016</v>
      </c>
      <c r="Y1500" t="str">
        <f t="shared" si="118"/>
        <v>Oct</v>
      </c>
      <c r="Z1500" t="str">
        <f t="shared" si="119"/>
        <v>2016-10</v>
      </c>
    </row>
    <row r="1501" spans="1:26"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s="5">
        <v>16.056000000000001</v>
      </c>
      <c r="S1501">
        <v>3</v>
      </c>
      <c r="T1501" s="7">
        <v>0.2</v>
      </c>
      <c r="U1501" s="5">
        <v>5.8202999999999996</v>
      </c>
      <c r="V1501">
        <f t="shared" si="115"/>
        <v>11</v>
      </c>
      <c r="W1501">
        <f t="shared" si="116"/>
        <v>4</v>
      </c>
      <c r="X1501">
        <f t="shared" si="117"/>
        <v>2017</v>
      </c>
      <c r="Y1501" t="str">
        <f t="shared" si="118"/>
        <v>Nov</v>
      </c>
      <c r="Z1501" t="str">
        <f t="shared" si="119"/>
        <v>2017-11</v>
      </c>
    </row>
    <row r="1502" spans="1:26"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5">
        <v>223.05600000000001</v>
      </c>
      <c r="S1502">
        <v>9</v>
      </c>
      <c r="T1502" s="7">
        <v>0.2</v>
      </c>
      <c r="U1502" s="5">
        <v>69.704999999999998</v>
      </c>
      <c r="V1502">
        <f t="shared" si="115"/>
        <v>11</v>
      </c>
      <c r="W1502">
        <f t="shared" si="116"/>
        <v>4</v>
      </c>
      <c r="X1502">
        <f t="shared" si="117"/>
        <v>2017</v>
      </c>
      <c r="Y1502" t="str">
        <f t="shared" si="118"/>
        <v>Nov</v>
      </c>
      <c r="Z1502" t="str">
        <f t="shared" si="119"/>
        <v>2017-11</v>
      </c>
    </row>
    <row r="1503" spans="1:26"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5">
        <v>540.048</v>
      </c>
      <c r="S1503">
        <v>3</v>
      </c>
      <c r="T1503" s="7">
        <v>0.2</v>
      </c>
      <c r="U1503" s="5">
        <v>-47.254199999999997</v>
      </c>
      <c r="V1503">
        <f t="shared" si="115"/>
        <v>11</v>
      </c>
      <c r="W1503">
        <f t="shared" si="116"/>
        <v>4</v>
      </c>
      <c r="X1503">
        <f t="shared" si="117"/>
        <v>2017</v>
      </c>
      <c r="Y1503" t="str">
        <f t="shared" si="118"/>
        <v>Nov</v>
      </c>
      <c r="Z1503" t="str">
        <f t="shared" si="119"/>
        <v>2017-11</v>
      </c>
    </row>
    <row r="1504" spans="1:26"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s="5">
        <v>33.520000000000003</v>
      </c>
      <c r="S1504">
        <v>2</v>
      </c>
      <c r="T1504" s="7">
        <v>0.2</v>
      </c>
      <c r="U1504" s="5">
        <v>3.3519999999999999</v>
      </c>
      <c r="V1504">
        <f t="shared" si="115"/>
        <v>11</v>
      </c>
      <c r="W1504">
        <f t="shared" si="116"/>
        <v>4</v>
      </c>
      <c r="X1504">
        <f t="shared" si="117"/>
        <v>2016</v>
      </c>
      <c r="Y1504" t="str">
        <f t="shared" si="118"/>
        <v>Nov</v>
      </c>
      <c r="Z1504" t="str">
        <f t="shared" si="119"/>
        <v>2016-11</v>
      </c>
    </row>
    <row r="1505" spans="1:26"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s="5">
        <v>9.94</v>
      </c>
      <c r="S1505">
        <v>2</v>
      </c>
      <c r="T1505" s="7">
        <v>0</v>
      </c>
      <c r="U1505" s="5">
        <v>3.0813999999999999</v>
      </c>
      <c r="V1505">
        <f t="shared" si="115"/>
        <v>11</v>
      </c>
      <c r="W1505">
        <f t="shared" si="116"/>
        <v>4</v>
      </c>
      <c r="X1505">
        <f t="shared" si="117"/>
        <v>2016</v>
      </c>
      <c r="Y1505" t="str">
        <f t="shared" si="118"/>
        <v>Nov</v>
      </c>
      <c r="Z1505" t="str">
        <f t="shared" si="119"/>
        <v>2016-11</v>
      </c>
    </row>
    <row r="1506" spans="1:26"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s="5">
        <v>6.72</v>
      </c>
      <c r="S1506">
        <v>4</v>
      </c>
      <c r="T1506" s="7">
        <v>0</v>
      </c>
      <c r="U1506" s="5">
        <v>3.36</v>
      </c>
      <c r="V1506">
        <f t="shared" si="115"/>
        <v>8</v>
      </c>
      <c r="W1506">
        <f t="shared" si="116"/>
        <v>3</v>
      </c>
      <c r="X1506">
        <f t="shared" si="117"/>
        <v>2015</v>
      </c>
      <c r="Y1506" t="str">
        <f t="shared" si="118"/>
        <v>Aug</v>
      </c>
      <c r="Z1506" t="str">
        <f t="shared" si="119"/>
        <v>2015-08</v>
      </c>
    </row>
    <row r="1507" spans="1:26"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s="5">
        <v>1004.976</v>
      </c>
      <c r="S1507">
        <v>6</v>
      </c>
      <c r="T1507" s="7">
        <v>0.2</v>
      </c>
      <c r="U1507" s="5">
        <v>-175.8708</v>
      </c>
      <c r="V1507">
        <f t="shared" si="115"/>
        <v>8</v>
      </c>
      <c r="W1507">
        <f t="shared" si="116"/>
        <v>3</v>
      </c>
      <c r="X1507">
        <f t="shared" si="117"/>
        <v>2015</v>
      </c>
      <c r="Y1507" t="str">
        <f t="shared" si="118"/>
        <v>Aug</v>
      </c>
      <c r="Z1507" t="str">
        <f t="shared" si="119"/>
        <v>2015-08</v>
      </c>
    </row>
    <row r="1508" spans="1:26"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s="5">
        <v>17.88</v>
      </c>
      <c r="S1508">
        <v>3</v>
      </c>
      <c r="T1508" s="7">
        <v>0.2</v>
      </c>
      <c r="U1508" s="5">
        <v>5.5875000000000004</v>
      </c>
      <c r="V1508">
        <f t="shared" si="115"/>
        <v>12</v>
      </c>
      <c r="W1508">
        <f t="shared" si="116"/>
        <v>4</v>
      </c>
      <c r="X1508">
        <f t="shared" si="117"/>
        <v>2017</v>
      </c>
      <c r="Y1508" t="str">
        <f t="shared" si="118"/>
        <v>Dec</v>
      </c>
      <c r="Z1508" t="str">
        <f t="shared" si="119"/>
        <v>2017-12</v>
      </c>
    </row>
    <row r="1509" spans="1:26"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5">
        <v>396</v>
      </c>
      <c r="S1509">
        <v>4</v>
      </c>
      <c r="T1509" s="7">
        <v>0</v>
      </c>
      <c r="U1509" s="5">
        <v>190.08</v>
      </c>
      <c r="V1509">
        <f t="shared" si="115"/>
        <v>9</v>
      </c>
      <c r="W1509">
        <f t="shared" si="116"/>
        <v>3</v>
      </c>
      <c r="X1509">
        <f t="shared" si="117"/>
        <v>2016</v>
      </c>
      <c r="Y1509" t="str">
        <f t="shared" si="118"/>
        <v>Sep</v>
      </c>
      <c r="Z1509" t="str">
        <f t="shared" si="119"/>
        <v>2016-09</v>
      </c>
    </row>
    <row r="1510" spans="1:26"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s="5">
        <v>34.5</v>
      </c>
      <c r="S1510">
        <v>3</v>
      </c>
      <c r="T1510" s="7">
        <v>0</v>
      </c>
      <c r="U1510" s="5">
        <v>15.525</v>
      </c>
      <c r="V1510">
        <f t="shared" si="115"/>
        <v>12</v>
      </c>
      <c r="W1510">
        <f t="shared" si="116"/>
        <v>4</v>
      </c>
      <c r="X1510">
        <f t="shared" si="117"/>
        <v>2017</v>
      </c>
      <c r="Y1510" t="str">
        <f t="shared" si="118"/>
        <v>Dec</v>
      </c>
      <c r="Z1510" t="str">
        <f t="shared" si="119"/>
        <v>2017-12</v>
      </c>
    </row>
    <row r="1511" spans="1:26"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s="5">
        <v>8.36</v>
      </c>
      <c r="S1511">
        <v>2</v>
      </c>
      <c r="T1511" s="7">
        <v>0</v>
      </c>
      <c r="U1511" s="5">
        <v>3.0095999999999998</v>
      </c>
      <c r="V1511">
        <f t="shared" si="115"/>
        <v>9</v>
      </c>
      <c r="W1511">
        <f t="shared" si="116"/>
        <v>3</v>
      </c>
      <c r="X1511">
        <f t="shared" si="117"/>
        <v>2017</v>
      </c>
      <c r="Y1511" t="str">
        <f t="shared" si="118"/>
        <v>Sep</v>
      </c>
      <c r="Z1511" t="str">
        <f t="shared" si="119"/>
        <v>2017-09</v>
      </c>
    </row>
    <row r="1512" spans="1:26"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s="5">
        <v>385.6</v>
      </c>
      <c r="S1512">
        <v>8</v>
      </c>
      <c r="T1512" s="7">
        <v>0</v>
      </c>
      <c r="U1512" s="5">
        <v>111.824</v>
      </c>
      <c r="V1512">
        <f t="shared" si="115"/>
        <v>6</v>
      </c>
      <c r="W1512">
        <f t="shared" si="116"/>
        <v>2</v>
      </c>
      <c r="X1512">
        <f t="shared" si="117"/>
        <v>2017</v>
      </c>
      <c r="Y1512" t="str">
        <f t="shared" si="118"/>
        <v>Jun</v>
      </c>
      <c r="Z1512" t="str">
        <f t="shared" si="119"/>
        <v>2017-06</v>
      </c>
    </row>
    <row r="1513" spans="1:26"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s="5">
        <v>35.82</v>
      </c>
      <c r="S1513">
        <v>9</v>
      </c>
      <c r="T1513" s="7">
        <v>0</v>
      </c>
      <c r="U1513" s="5">
        <v>11.820600000000001</v>
      </c>
      <c r="V1513">
        <f t="shared" si="115"/>
        <v>6</v>
      </c>
      <c r="W1513">
        <f t="shared" si="116"/>
        <v>2</v>
      </c>
      <c r="X1513">
        <f t="shared" si="117"/>
        <v>2017</v>
      </c>
      <c r="Y1513" t="str">
        <f t="shared" si="118"/>
        <v>Jun</v>
      </c>
      <c r="Z1513" t="str">
        <f t="shared" si="119"/>
        <v>2017-06</v>
      </c>
    </row>
    <row r="1514" spans="1:26"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s="5">
        <v>200.06399999999999</v>
      </c>
      <c r="S1514">
        <v>3</v>
      </c>
      <c r="T1514" s="7">
        <v>0.2</v>
      </c>
      <c r="U1514" s="5">
        <v>12.504</v>
      </c>
      <c r="V1514">
        <f t="shared" si="115"/>
        <v>8</v>
      </c>
      <c r="W1514">
        <f t="shared" si="116"/>
        <v>3</v>
      </c>
      <c r="X1514">
        <f t="shared" si="117"/>
        <v>2017</v>
      </c>
      <c r="Y1514" t="str">
        <f t="shared" si="118"/>
        <v>Aug</v>
      </c>
      <c r="Z1514" t="str">
        <f t="shared" si="119"/>
        <v>2017-08</v>
      </c>
    </row>
    <row r="1515" spans="1:26"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s="5">
        <v>21.38</v>
      </c>
      <c r="S1515">
        <v>5</v>
      </c>
      <c r="T1515" s="7">
        <v>0.8</v>
      </c>
      <c r="U1515" s="5">
        <v>-33.139000000000003</v>
      </c>
      <c r="V1515">
        <f t="shared" si="115"/>
        <v>8</v>
      </c>
      <c r="W1515">
        <f t="shared" si="116"/>
        <v>3</v>
      </c>
      <c r="X1515">
        <f t="shared" si="117"/>
        <v>2017</v>
      </c>
      <c r="Y1515" t="str">
        <f t="shared" si="118"/>
        <v>Aug</v>
      </c>
      <c r="Z1515" t="str">
        <f t="shared" si="119"/>
        <v>2017-08</v>
      </c>
    </row>
    <row r="1516" spans="1:26"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s="5">
        <v>6.7439999999999998</v>
      </c>
      <c r="S1516">
        <v>4</v>
      </c>
      <c r="T1516" s="7">
        <v>0.8</v>
      </c>
      <c r="U1516" s="5">
        <v>-11.4648</v>
      </c>
      <c r="V1516">
        <f t="shared" si="115"/>
        <v>8</v>
      </c>
      <c r="W1516">
        <f t="shared" si="116"/>
        <v>3</v>
      </c>
      <c r="X1516">
        <f t="shared" si="117"/>
        <v>2017</v>
      </c>
      <c r="Y1516" t="str">
        <f t="shared" si="118"/>
        <v>Aug</v>
      </c>
      <c r="Z1516" t="str">
        <f t="shared" si="119"/>
        <v>2017-08</v>
      </c>
    </row>
    <row r="1517" spans="1:26"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s="5">
        <v>63.686</v>
      </c>
      <c r="S1517">
        <v>1</v>
      </c>
      <c r="T1517" s="7">
        <v>0.3</v>
      </c>
      <c r="U1517" s="5">
        <v>-9.0980000000000008</v>
      </c>
      <c r="V1517">
        <f t="shared" si="115"/>
        <v>12</v>
      </c>
      <c r="W1517">
        <f t="shared" si="116"/>
        <v>4</v>
      </c>
      <c r="X1517">
        <f t="shared" si="117"/>
        <v>2017</v>
      </c>
      <c r="Y1517" t="str">
        <f t="shared" si="118"/>
        <v>Dec</v>
      </c>
      <c r="Z1517" t="str">
        <f t="shared" si="119"/>
        <v>2017-12</v>
      </c>
    </row>
    <row r="1518" spans="1:26"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5">
        <v>1669.6</v>
      </c>
      <c r="S1518">
        <v>4</v>
      </c>
      <c r="T1518" s="7">
        <v>0</v>
      </c>
      <c r="U1518" s="5">
        <v>116.872</v>
      </c>
      <c r="V1518">
        <f t="shared" si="115"/>
        <v>12</v>
      </c>
      <c r="W1518">
        <f t="shared" si="116"/>
        <v>4</v>
      </c>
      <c r="X1518">
        <f t="shared" si="117"/>
        <v>2017</v>
      </c>
      <c r="Y1518" t="str">
        <f t="shared" si="118"/>
        <v>Dec</v>
      </c>
      <c r="Z1518" t="str">
        <f t="shared" si="119"/>
        <v>2017-12</v>
      </c>
    </row>
    <row r="1519" spans="1:26"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s="5">
        <v>83.84</v>
      </c>
      <c r="S1519">
        <v>2</v>
      </c>
      <c r="T1519" s="7">
        <v>0.2</v>
      </c>
      <c r="U1519" s="5">
        <v>27.248000000000001</v>
      </c>
      <c r="V1519">
        <f t="shared" si="115"/>
        <v>2</v>
      </c>
      <c r="W1519">
        <f t="shared" si="116"/>
        <v>1</v>
      </c>
      <c r="X1519">
        <f t="shared" si="117"/>
        <v>2014</v>
      </c>
      <c r="Y1519" t="str">
        <f t="shared" si="118"/>
        <v>Feb</v>
      </c>
      <c r="Z1519" t="str">
        <f t="shared" si="119"/>
        <v>2014-02</v>
      </c>
    </row>
    <row r="1520" spans="1:26"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s="5">
        <v>13.272</v>
      </c>
      <c r="S1520">
        <v>3</v>
      </c>
      <c r="T1520" s="7">
        <v>0.2</v>
      </c>
      <c r="U1520" s="5">
        <v>4.3133999999999997</v>
      </c>
      <c r="V1520">
        <f t="shared" si="115"/>
        <v>2</v>
      </c>
      <c r="W1520">
        <f t="shared" si="116"/>
        <v>1</v>
      </c>
      <c r="X1520">
        <f t="shared" si="117"/>
        <v>2014</v>
      </c>
      <c r="Y1520" t="str">
        <f t="shared" si="118"/>
        <v>Feb</v>
      </c>
      <c r="Z1520" t="str">
        <f t="shared" si="119"/>
        <v>2014-02</v>
      </c>
    </row>
    <row r="1521" spans="1:26"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s="5">
        <v>21.335999999999999</v>
      </c>
      <c r="S1521">
        <v>7</v>
      </c>
      <c r="T1521" s="7">
        <v>0.2</v>
      </c>
      <c r="U1521" s="5">
        <v>7.7343000000000002</v>
      </c>
      <c r="V1521">
        <f t="shared" si="115"/>
        <v>2</v>
      </c>
      <c r="W1521">
        <f t="shared" si="116"/>
        <v>1</v>
      </c>
      <c r="X1521">
        <f t="shared" si="117"/>
        <v>2017</v>
      </c>
      <c r="Y1521" t="str">
        <f t="shared" si="118"/>
        <v>Feb</v>
      </c>
      <c r="Z1521" t="str">
        <f t="shared" si="119"/>
        <v>2017-02</v>
      </c>
    </row>
    <row r="1522" spans="1:26"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5">
        <v>16.52</v>
      </c>
      <c r="S1522">
        <v>5</v>
      </c>
      <c r="T1522" s="7">
        <v>0.2</v>
      </c>
      <c r="U1522" s="5">
        <v>2.0649999999999999</v>
      </c>
      <c r="V1522">
        <f t="shared" si="115"/>
        <v>4</v>
      </c>
      <c r="W1522">
        <f t="shared" si="116"/>
        <v>2</v>
      </c>
      <c r="X1522">
        <f t="shared" si="117"/>
        <v>2017</v>
      </c>
      <c r="Y1522" t="str">
        <f t="shared" si="118"/>
        <v>Apr</v>
      </c>
      <c r="Z1522" t="str">
        <f t="shared" si="119"/>
        <v>2017-04</v>
      </c>
    </row>
    <row r="1523" spans="1:26"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s="5">
        <v>206.11199999999999</v>
      </c>
      <c r="S1523">
        <v>6</v>
      </c>
      <c r="T1523" s="7">
        <v>0.2</v>
      </c>
      <c r="U1523" s="5">
        <v>48.951599999999999</v>
      </c>
      <c r="V1523">
        <f t="shared" si="115"/>
        <v>12</v>
      </c>
      <c r="W1523">
        <f t="shared" si="116"/>
        <v>4</v>
      </c>
      <c r="X1523">
        <f t="shared" si="117"/>
        <v>2015</v>
      </c>
      <c r="Y1523" t="str">
        <f t="shared" si="118"/>
        <v>Dec</v>
      </c>
      <c r="Z1523" t="str">
        <f t="shared" si="119"/>
        <v>2015-12</v>
      </c>
    </row>
    <row r="1524" spans="1:26"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s="5">
        <v>19.920000000000002</v>
      </c>
      <c r="S1524">
        <v>5</v>
      </c>
      <c r="T1524" s="7">
        <v>0.2</v>
      </c>
      <c r="U1524" s="5">
        <v>6.7229999999999999</v>
      </c>
      <c r="V1524">
        <f t="shared" si="115"/>
        <v>12</v>
      </c>
      <c r="W1524">
        <f t="shared" si="116"/>
        <v>4</v>
      </c>
      <c r="X1524">
        <f t="shared" si="117"/>
        <v>2015</v>
      </c>
      <c r="Y1524" t="str">
        <f t="shared" si="118"/>
        <v>Dec</v>
      </c>
      <c r="Z1524" t="str">
        <f t="shared" si="119"/>
        <v>2015-12</v>
      </c>
    </row>
    <row r="1525" spans="1:26"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s="5">
        <v>198.27199999999999</v>
      </c>
      <c r="S1525">
        <v>8</v>
      </c>
      <c r="T1525" s="7">
        <v>0.2</v>
      </c>
      <c r="U1525" s="5">
        <v>61.96</v>
      </c>
      <c r="V1525">
        <f t="shared" si="115"/>
        <v>12</v>
      </c>
      <c r="W1525">
        <f t="shared" si="116"/>
        <v>4</v>
      </c>
      <c r="X1525">
        <f t="shared" si="117"/>
        <v>2015</v>
      </c>
      <c r="Y1525" t="str">
        <f t="shared" si="118"/>
        <v>Dec</v>
      </c>
      <c r="Z1525" t="str">
        <f t="shared" si="119"/>
        <v>2015-12</v>
      </c>
    </row>
    <row r="1526" spans="1:26"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s="5">
        <v>247.10400000000001</v>
      </c>
      <c r="S1526">
        <v>6</v>
      </c>
      <c r="T1526" s="7">
        <v>0.2</v>
      </c>
      <c r="U1526" s="5">
        <v>-58.687199999999997</v>
      </c>
      <c r="V1526">
        <f t="shared" si="115"/>
        <v>12</v>
      </c>
      <c r="W1526">
        <f t="shared" si="116"/>
        <v>4</v>
      </c>
      <c r="X1526">
        <f t="shared" si="117"/>
        <v>2015</v>
      </c>
      <c r="Y1526" t="str">
        <f t="shared" si="118"/>
        <v>Dec</v>
      </c>
      <c r="Z1526" t="str">
        <f t="shared" si="119"/>
        <v>2015-12</v>
      </c>
    </row>
    <row r="1527" spans="1:26"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s="5">
        <v>86.304000000000002</v>
      </c>
      <c r="S1527">
        <v>6</v>
      </c>
      <c r="T1527" s="7">
        <v>0.2</v>
      </c>
      <c r="U1527" s="5">
        <v>9.7091999999999992</v>
      </c>
      <c r="V1527">
        <f t="shared" si="115"/>
        <v>12</v>
      </c>
      <c r="W1527">
        <f t="shared" si="116"/>
        <v>4</v>
      </c>
      <c r="X1527">
        <f t="shared" si="117"/>
        <v>2015</v>
      </c>
      <c r="Y1527" t="str">
        <f t="shared" si="118"/>
        <v>Dec</v>
      </c>
      <c r="Z1527" t="str">
        <f t="shared" si="119"/>
        <v>2015-12</v>
      </c>
    </row>
    <row r="1528" spans="1:26"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5">
        <v>4.16</v>
      </c>
      <c r="S1528">
        <v>2</v>
      </c>
      <c r="T1528" s="7">
        <v>0.2</v>
      </c>
      <c r="U1528" s="5">
        <v>0.36399999999999999</v>
      </c>
      <c r="V1528">
        <f t="shared" si="115"/>
        <v>7</v>
      </c>
      <c r="W1528">
        <f t="shared" si="116"/>
        <v>3</v>
      </c>
      <c r="X1528">
        <f t="shared" si="117"/>
        <v>2016</v>
      </c>
      <c r="Y1528" t="str">
        <f t="shared" si="118"/>
        <v>Jul</v>
      </c>
      <c r="Z1528" t="str">
        <f t="shared" si="119"/>
        <v>2016-07</v>
      </c>
    </row>
    <row r="1529" spans="1:26"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5">
        <v>11.648</v>
      </c>
      <c r="S1529">
        <v>2</v>
      </c>
      <c r="T1529" s="7">
        <v>0.2</v>
      </c>
      <c r="U1529" s="5">
        <v>3.3488000000000002</v>
      </c>
      <c r="V1529">
        <f t="shared" si="115"/>
        <v>7</v>
      </c>
      <c r="W1529">
        <f t="shared" si="116"/>
        <v>3</v>
      </c>
      <c r="X1529">
        <f t="shared" si="117"/>
        <v>2016</v>
      </c>
      <c r="Y1529" t="str">
        <f t="shared" si="118"/>
        <v>Jul</v>
      </c>
      <c r="Z1529" t="str">
        <f t="shared" si="119"/>
        <v>2016-07</v>
      </c>
    </row>
    <row r="1530" spans="1:26"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s="5">
        <v>26.18</v>
      </c>
      <c r="S1530">
        <v>7</v>
      </c>
      <c r="T1530" s="7">
        <v>0</v>
      </c>
      <c r="U1530" s="5">
        <v>0.52359999999999995</v>
      </c>
      <c r="V1530">
        <f t="shared" si="115"/>
        <v>11</v>
      </c>
      <c r="W1530">
        <f t="shared" si="116"/>
        <v>4</v>
      </c>
      <c r="X1530">
        <f t="shared" si="117"/>
        <v>2015</v>
      </c>
      <c r="Y1530" t="str">
        <f t="shared" si="118"/>
        <v>Nov</v>
      </c>
      <c r="Z1530" t="str">
        <f t="shared" si="119"/>
        <v>2015-11</v>
      </c>
    </row>
    <row r="1531" spans="1:26"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s="5">
        <v>7.3</v>
      </c>
      <c r="S1531">
        <v>2</v>
      </c>
      <c r="T1531" s="7">
        <v>0</v>
      </c>
      <c r="U1531" s="5">
        <v>3.431</v>
      </c>
      <c r="V1531">
        <f t="shared" si="115"/>
        <v>11</v>
      </c>
      <c r="W1531">
        <f t="shared" si="116"/>
        <v>4</v>
      </c>
      <c r="X1531">
        <f t="shared" si="117"/>
        <v>2015</v>
      </c>
      <c r="Y1531" t="str">
        <f t="shared" si="118"/>
        <v>Nov</v>
      </c>
      <c r="Z1531" t="str">
        <f t="shared" si="119"/>
        <v>2015-11</v>
      </c>
    </row>
    <row r="1532" spans="1:26"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s="5">
        <v>74.352000000000004</v>
      </c>
      <c r="S1532">
        <v>3</v>
      </c>
      <c r="T1532" s="7">
        <v>0.2</v>
      </c>
      <c r="U1532" s="5">
        <v>23.234999999999999</v>
      </c>
      <c r="V1532">
        <f t="shared" si="115"/>
        <v>3</v>
      </c>
      <c r="W1532">
        <f t="shared" si="116"/>
        <v>1</v>
      </c>
      <c r="X1532">
        <f t="shared" si="117"/>
        <v>2015</v>
      </c>
      <c r="Y1532" t="str">
        <f t="shared" si="118"/>
        <v>Mar</v>
      </c>
      <c r="Z1532" t="str">
        <f t="shared" si="119"/>
        <v>2015-03</v>
      </c>
    </row>
    <row r="1533" spans="1:26"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s="5">
        <v>10.744</v>
      </c>
      <c r="S1533">
        <v>1</v>
      </c>
      <c r="T1533" s="7">
        <v>0.2</v>
      </c>
      <c r="U1533" s="5">
        <v>0.80579999999999996</v>
      </c>
      <c r="V1533">
        <f t="shared" si="115"/>
        <v>8</v>
      </c>
      <c r="W1533">
        <f t="shared" si="116"/>
        <v>3</v>
      </c>
      <c r="X1533">
        <f t="shared" si="117"/>
        <v>2017</v>
      </c>
      <c r="Y1533" t="str">
        <f t="shared" si="118"/>
        <v>Aug</v>
      </c>
      <c r="Z1533" t="str">
        <f t="shared" si="119"/>
        <v>2017-08</v>
      </c>
    </row>
    <row r="1534" spans="1:26"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s="5">
        <v>8.3759999999999994</v>
      </c>
      <c r="S1534">
        <v>3</v>
      </c>
      <c r="T1534" s="7">
        <v>0.2</v>
      </c>
      <c r="U1534" s="5">
        <v>2.7222</v>
      </c>
      <c r="V1534">
        <f t="shared" si="115"/>
        <v>8</v>
      </c>
      <c r="W1534">
        <f t="shared" si="116"/>
        <v>3</v>
      </c>
      <c r="X1534">
        <f t="shared" si="117"/>
        <v>2017</v>
      </c>
      <c r="Y1534" t="str">
        <f t="shared" si="118"/>
        <v>Aug</v>
      </c>
      <c r="Z1534" t="str">
        <f t="shared" si="119"/>
        <v>2017-08</v>
      </c>
    </row>
    <row r="1535" spans="1:26"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s="5">
        <v>212.88</v>
      </c>
      <c r="S1535">
        <v>6</v>
      </c>
      <c r="T1535" s="7">
        <v>0</v>
      </c>
      <c r="U1535" s="5">
        <v>0</v>
      </c>
      <c r="V1535">
        <f t="shared" si="115"/>
        <v>12</v>
      </c>
      <c r="W1535">
        <f t="shared" si="116"/>
        <v>4</v>
      </c>
      <c r="X1535">
        <f t="shared" si="117"/>
        <v>2016</v>
      </c>
      <c r="Y1535" t="str">
        <f t="shared" si="118"/>
        <v>Dec</v>
      </c>
      <c r="Z1535" t="str">
        <f t="shared" si="119"/>
        <v>2016-12</v>
      </c>
    </row>
    <row r="1536" spans="1:26"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s="5">
        <v>203.983</v>
      </c>
      <c r="S1536">
        <v>2</v>
      </c>
      <c r="T1536" s="7">
        <v>0.15</v>
      </c>
      <c r="U1536" s="5">
        <v>16.7986</v>
      </c>
      <c r="V1536">
        <f t="shared" si="115"/>
        <v>2</v>
      </c>
      <c r="W1536">
        <f t="shared" si="116"/>
        <v>1</v>
      </c>
      <c r="X1536">
        <f t="shared" si="117"/>
        <v>2017</v>
      </c>
      <c r="Y1536" t="str">
        <f t="shared" si="118"/>
        <v>Feb</v>
      </c>
      <c r="Z1536" t="str">
        <f t="shared" si="119"/>
        <v>2017-02</v>
      </c>
    </row>
    <row r="1537" spans="1:26"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s="5">
        <v>40.74</v>
      </c>
      <c r="S1537">
        <v>3</v>
      </c>
      <c r="T1537" s="7">
        <v>0</v>
      </c>
      <c r="U1537" s="5">
        <v>0.40739999999999998</v>
      </c>
      <c r="V1537">
        <f t="shared" si="115"/>
        <v>10</v>
      </c>
      <c r="W1537">
        <f t="shared" si="116"/>
        <v>4</v>
      </c>
      <c r="X1537">
        <f t="shared" si="117"/>
        <v>2016</v>
      </c>
      <c r="Y1537" t="str">
        <f t="shared" si="118"/>
        <v>Oct</v>
      </c>
      <c r="Z1537" t="str">
        <f t="shared" si="119"/>
        <v>2016-10</v>
      </c>
    </row>
    <row r="1538" spans="1:26"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s="5">
        <v>11.67</v>
      </c>
      <c r="S1538">
        <v>3</v>
      </c>
      <c r="T1538" s="7">
        <v>0</v>
      </c>
      <c r="U1538" s="5">
        <v>3.0341999999999998</v>
      </c>
      <c r="V1538">
        <f t="shared" si="115"/>
        <v>10</v>
      </c>
      <c r="W1538">
        <f t="shared" si="116"/>
        <v>4</v>
      </c>
      <c r="X1538">
        <f t="shared" si="117"/>
        <v>2016</v>
      </c>
      <c r="Y1538" t="str">
        <f t="shared" si="118"/>
        <v>Oct</v>
      </c>
      <c r="Z1538" t="str">
        <f t="shared" si="119"/>
        <v>2016-10</v>
      </c>
    </row>
    <row r="1539" spans="1:26"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5">
        <v>39.99</v>
      </c>
      <c r="S1539">
        <v>1</v>
      </c>
      <c r="T1539" s="7">
        <v>0</v>
      </c>
      <c r="U1539" s="5">
        <v>11.597099999999999</v>
      </c>
      <c r="V1539">
        <f t="shared" ref="V1539:V1602" si="120">MONTH(C1539)</f>
        <v>9</v>
      </c>
      <c r="W1539">
        <f t="shared" ref="W1539:W1602" si="121">ROUNDUP(MONTH(C1539)/3,0)</f>
        <v>3</v>
      </c>
      <c r="X1539">
        <f t="shared" ref="X1539:X1602" si="122">YEAR(C1539)</f>
        <v>2017</v>
      </c>
      <c r="Y1539" t="str">
        <f t="shared" ref="Y1539:Y1602" si="123">TEXT(C1539,"MMM")</f>
        <v>Sep</v>
      </c>
      <c r="Z1539" t="str">
        <f t="shared" ref="Z1539:Z1602" si="124">TEXT(C1539,"YYYY-MM")</f>
        <v>2017-09</v>
      </c>
    </row>
    <row r="1540" spans="1:26"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5">
        <v>16.28</v>
      </c>
      <c r="S1540">
        <v>2</v>
      </c>
      <c r="T1540" s="7">
        <v>0</v>
      </c>
      <c r="U1540" s="5">
        <v>6.5119999999999996</v>
      </c>
      <c r="V1540">
        <f t="shared" si="120"/>
        <v>9</v>
      </c>
      <c r="W1540">
        <f t="shared" si="121"/>
        <v>3</v>
      </c>
      <c r="X1540">
        <f t="shared" si="122"/>
        <v>2017</v>
      </c>
      <c r="Y1540" t="str">
        <f t="shared" si="123"/>
        <v>Sep</v>
      </c>
      <c r="Z1540" t="str">
        <f t="shared" si="124"/>
        <v>2017-09</v>
      </c>
    </row>
    <row r="1541" spans="1:26"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s="5">
        <v>782.94</v>
      </c>
      <c r="S1541">
        <v>3</v>
      </c>
      <c r="T1541" s="7">
        <v>0</v>
      </c>
      <c r="U1541" s="5">
        <v>203.56440000000001</v>
      </c>
      <c r="V1541">
        <f t="shared" si="120"/>
        <v>9</v>
      </c>
      <c r="W1541">
        <f t="shared" si="121"/>
        <v>3</v>
      </c>
      <c r="X1541">
        <f t="shared" si="122"/>
        <v>2017</v>
      </c>
      <c r="Y1541" t="str">
        <f t="shared" si="123"/>
        <v>Sep</v>
      </c>
      <c r="Z1541" t="str">
        <f t="shared" si="124"/>
        <v>2017-09</v>
      </c>
    </row>
    <row r="1542" spans="1:26"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5">
        <v>242.48</v>
      </c>
      <c r="S1542">
        <v>7</v>
      </c>
      <c r="T1542" s="7">
        <v>0</v>
      </c>
      <c r="U1542" s="5">
        <v>116.3904</v>
      </c>
      <c r="V1542">
        <f t="shared" si="120"/>
        <v>9</v>
      </c>
      <c r="W1542">
        <f t="shared" si="121"/>
        <v>3</v>
      </c>
      <c r="X1542">
        <f t="shared" si="122"/>
        <v>2017</v>
      </c>
      <c r="Y1542" t="str">
        <f t="shared" si="123"/>
        <v>Sep</v>
      </c>
      <c r="Z1542" t="str">
        <f t="shared" si="124"/>
        <v>2017-09</v>
      </c>
    </row>
    <row r="1543" spans="1:26"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s="5">
        <v>8.32</v>
      </c>
      <c r="S1543">
        <v>5</v>
      </c>
      <c r="T1543" s="7">
        <v>0.2</v>
      </c>
      <c r="U1543" s="5">
        <v>2.2879999999999998</v>
      </c>
      <c r="V1543">
        <f t="shared" si="120"/>
        <v>3</v>
      </c>
      <c r="W1543">
        <f t="shared" si="121"/>
        <v>1</v>
      </c>
      <c r="X1543">
        <f t="shared" si="122"/>
        <v>2014</v>
      </c>
      <c r="Y1543" t="str">
        <f t="shared" si="123"/>
        <v>Mar</v>
      </c>
      <c r="Z1543" t="str">
        <f t="shared" si="124"/>
        <v>2014-03</v>
      </c>
    </row>
    <row r="1544" spans="1:26"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5">
        <v>10.464</v>
      </c>
      <c r="S1544">
        <v>6</v>
      </c>
      <c r="T1544" s="7">
        <v>0.2</v>
      </c>
      <c r="U1544" s="5">
        <v>1.7003999999999999</v>
      </c>
      <c r="V1544">
        <f t="shared" si="120"/>
        <v>3</v>
      </c>
      <c r="W1544">
        <f t="shared" si="121"/>
        <v>1</v>
      </c>
      <c r="X1544">
        <f t="shared" si="122"/>
        <v>2014</v>
      </c>
      <c r="Y1544" t="str">
        <f t="shared" si="123"/>
        <v>Mar</v>
      </c>
      <c r="Z1544" t="str">
        <f t="shared" si="124"/>
        <v>2014-03</v>
      </c>
    </row>
    <row r="1545" spans="1:26"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s="5">
        <v>82.896000000000001</v>
      </c>
      <c r="S1545">
        <v>3</v>
      </c>
      <c r="T1545" s="7">
        <v>0.2</v>
      </c>
      <c r="U1545" s="5">
        <v>29.0136</v>
      </c>
      <c r="V1545">
        <f t="shared" si="120"/>
        <v>2</v>
      </c>
      <c r="W1545">
        <f t="shared" si="121"/>
        <v>1</v>
      </c>
      <c r="X1545">
        <f t="shared" si="122"/>
        <v>2014</v>
      </c>
      <c r="Y1545" t="str">
        <f t="shared" si="123"/>
        <v>Feb</v>
      </c>
      <c r="Z1545" t="str">
        <f t="shared" si="124"/>
        <v>2014-02</v>
      </c>
    </row>
    <row r="1546" spans="1:26"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s="5">
        <v>34.24</v>
      </c>
      <c r="S1546">
        <v>4</v>
      </c>
      <c r="T1546" s="7">
        <v>0</v>
      </c>
      <c r="U1546" s="5">
        <v>16.0928</v>
      </c>
      <c r="V1546">
        <f t="shared" si="120"/>
        <v>2</v>
      </c>
      <c r="W1546">
        <f t="shared" si="121"/>
        <v>1</v>
      </c>
      <c r="X1546">
        <f t="shared" si="122"/>
        <v>2014</v>
      </c>
      <c r="Y1546" t="str">
        <f t="shared" si="123"/>
        <v>Feb</v>
      </c>
      <c r="Z1546" t="str">
        <f t="shared" si="124"/>
        <v>2014-02</v>
      </c>
    </row>
    <row r="1547" spans="1:26"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s="5">
        <v>1573.4880000000001</v>
      </c>
      <c r="S1547">
        <v>7</v>
      </c>
      <c r="T1547" s="7">
        <v>0.2</v>
      </c>
      <c r="U1547" s="5">
        <v>196.68600000000001</v>
      </c>
      <c r="V1547">
        <f t="shared" si="120"/>
        <v>12</v>
      </c>
      <c r="W1547">
        <f t="shared" si="121"/>
        <v>4</v>
      </c>
      <c r="X1547">
        <f t="shared" si="122"/>
        <v>2014</v>
      </c>
      <c r="Y1547" t="str">
        <f t="shared" si="123"/>
        <v>Dec</v>
      </c>
      <c r="Z1547" t="str">
        <f t="shared" si="124"/>
        <v>2014-12</v>
      </c>
    </row>
    <row r="1548" spans="1:26"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s="5">
        <v>335.52</v>
      </c>
      <c r="S1548">
        <v>4</v>
      </c>
      <c r="T1548" s="7">
        <v>0.2</v>
      </c>
      <c r="U1548" s="5">
        <v>117.432</v>
      </c>
      <c r="V1548">
        <f t="shared" si="120"/>
        <v>11</v>
      </c>
      <c r="W1548">
        <f t="shared" si="121"/>
        <v>4</v>
      </c>
      <c r="X1548">
        <f t="shared" si="122"/>
        <v>2015</v>
      </c>
      <c r="Y1548" t="str">
        <f t="shared" si="123"/>
        <v>Nov</v>
      </c>
      <c r="Z1548" t="str">
        <f t="shared" si="124"/>
        <v>2015-11</v>
      </c>
    </row>
    <row r="1549" spans="1:26"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s="5">
        <v>23.911999999999999</v>
      </c>
      <c r="S1549">
        <v>2</v>
      </c>
      <c r="T1549" s="7">
        <v>0.8</v>
      </c>
      <c r="U1549" s="5">
        <v>-40.650399999999998</v>
      </c>
      <c r="V1549">
        <f t="shared" si="120"/>
        <v>11</v>
      </c>
      <c r="W1549">
        <f t="shared" si="121"/>
        <v>4</v>
      </c>
      <c r="X1549">
        <f t="shared" si="122"/>
        <v>2015</v>
      </c>
      <c r="Y1549" t="str">
        <f t="shared" si="123"/>
        <v>Nov</v>
      </c>
      <c r="Z1549" t="str">
        <f t="shared" si="124"/>
        <v>2015-11</v>
      </c>
    </row>
    <row r="1550" spans="1:26"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s="5">
        <v>27.056000000000001</v>
      </c>
      <c r="S1550">
        <v>2</v>
      </c>
      <c r="T1550" s="7">
        <v>0.2</v>
      </c>
      <c r="U1550" s="5">
        <v>2.3673999999999999</v>
      </c>
      <c r="V1550">
        <f t="shared" si="120"/>
        <v>11</v>
      </c>
      <c r="W1550">
        <f t="shared" si="121"/>
        <v>4</v>
      </c>
      <c r="X1550">
        <f t="shared" si="122"/>
        <v>2015</v>
      </c>
      <c r="Y1550" t="str">
        <f t="shared" si="123"/>
        <v>Nov</v>
      </c>
      <c r="Z1550" t="str">
        <f t="shared" si="124"/>
        <v>2015-11</v>
      </c>
    </row>
    <row r="1551" spans="1:26"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s="5">
        <v>559.99199999999996</v>
      </c>
      <c r="S1551">
        <v>1</v>
      </c>
      <c r="T1551" s="7">
        <v>0.2</v>
      </c>
      <c r="U1551" s="5">
        <v>174.9975</v>
      </c>
      <c r="V1551">
        <f t="shared" si="120"/>
        <v>7</v>
      </c>
      <c r="W1551">
        <f t="shared" si="121"/>
        <v>3</v>
      </c>
      <c r="X1551">
        <f t="shared" si="122"/>
        <v>2014</v>
      </c>
      <c r="Y1551" t="str">
        <f t="shared" si="123"/>
        <v>Jul</v>
      </c>
      <c r="Z1551" t="str">
        <f t="shared" si="124"/>
        <v>2014-07</v>
      </c>
    </row>
    <row r="1552" spans="1:26"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5">
        <v>9.3239999999999998</v>
      </c>
      <c r="S1552">
        <v>6</v>
      </c>
      <c r="T1552" s="7">
        <v>0.8</v>
      </c>
      <c r="U1552" s="5">
        <v>-24.708600000000001</v>
      </c>
      <c r="V1552">
        <f t="shared" si="120"/>
        <v>11</v>
      </c>
      <c r="W1552">
        <f t="shared" si="121"/>
        <v>4</v>
      </c>
      <c r="X1552">
        <f t="shared" si="122"/>
        <v>2017</v>
      </c>
      <c r="Y1552" t="str">
        <f t="shared" si="123"/>
        <v>Nov</v>
      </c>
      <c r="Z1552" t="str">
        <f t="shared" si="124"/>
        <v>2017-11</v>
      </c>
    </row>
    <row r="1553" spans="1:26"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s="5">
        <v>111.96</v>
      </c>
      <c r="S1553">
        <v>2</v>
      </c>
      <c r="T1553" s="7">
        <v>0</v>
      </c>
      <c r="U1553" s="5">
        <v>54.860399999999998</v>
      </c>
      <c r="V1553">
        <f t="shared" si="120"/>
        <v>6</v>
      </c>
      <c r="W1553">
        <f t="shared" si="121"/>
        <v>2</v>
      </c>
      <c r="X1553">
        <f t="shared" si="122"/>
        <v>2016</v>
      </c>
      <c r="Y1553" t="str">
        <f t="shared" si="123"/>
        <v>Jun</v>
      </c>
      <c r="Z1553" t="str">
        <f t="shared" si="124"/>
        <v>2016-06</v>
      </c>
    </row>
    <row r="1554" spans="1:26"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5">
        <v>21.56</v>
      </c>
      <c r="S1554">
        <v>7</v>
      </c>
      <c r="T1554" s="7">
        <v>0</v>
      </c>
      <c r="U1554" s="5">
        <v>10.348800000000001</v>
      </c>
      <c r="V1554">
        <f t="shared" si="120"/>
        <v>5</v>
      </c>
      <c r="W1554">
        <f t="shared" si="121"/>
        <v>2</v>
      </c>
      <c r="X1554">
        <f t="shared" si="122"/>
        <v>2014</v>
      </c>
      <c r="Y1554" t="str">
        <f t="shared" si="123"/>
        <v>May</v>
      </c>
      <c r="Z1554" t="str">
        <f t="shared" si="124"/>
        <v>2014-05</v>
      </c>
    </row>
    <row r="1555" spans="1:26"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s="5">
        <v>124.75</v>
      </c>
      <c r="S1555">
        <v>5</v>
      </c>
      <c r="T1555" s="7">
        <v>0</v>
      </c>
      <c r="U1555" s="5">
        <v>57.384999999999998</v>
      </c>
      <c r="V1555">
        <f t="shared" si="120"/>
        <v>10</v>
      </c>
      <c r="W1555">
        <f t="shared" si="121"/>
        <v>4</v>
      </c>
      <c r="X1555">
        <f t="shared" si="122"/>
        <v>2017</v>
      </c>
      <c r="Y1555" t="str">
        <f t="shared" si="123"/>
        <v>Oct</v>
      </c>
      <c r="Z1555" t="str">
        <f t="shared" si="124"/>
        <v>2017-10</v>
      </c>
    </row>
    <row r="1556" spans="1:26"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s="5">
        <v>5.28</v>
      </c>
      <c r="S1556">
        <v>3</v>
      </c>
      <c r="T1556" s="7">
        <v>0</v>
      </c>
      <c r="U1556" s="5">
        <v>1.5311999999999999</v>
      </c>
      <c r="V1556">
        <f t="shared" si="120"/>
        <v>2</v>
      </c>
      <c r="W1556">
        <f t="shared" si="121"/>
        <v>1</v>
      </c>
      <c r="X1556">
        <f t="shared" si="122"/>
        <v>2015</v>
      </c>
      <c r="Y1556" t="str">
        <f t="shared" si="123"/>
        <v>Feb</v>
      </c>
      <c r="Z1556" t="str">
        <f t="shared" si="124"/>
        <v>2015-02</v>
      </c>
    </row>
    <row r="1557" spans="1:26"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s="5">
        <v>91.96</v>
      </c>
      <c r="S1557">
        <v>4</v>
      </c>
      <c r="T1557" s="7">
        <v>0</v>
      </c>
      <c r="U1557" s="5">
        <v>39.5428</v>
      </c>
      <c r="V1557">
        <f t="shared" si="120"/>
        <v>9</v>
      </c>
      <c r="W1557">
        <f t="shared" si="121"/>
        <v>3</v>
      </c>
      <c r="X1557">
        <f t="shared" si="122"/>
        <v>2017</v>
      </c>
      <c r="Y1557" t="str">
        <f t="shared" si="123"/>
        <v>Sep</v>
      </c>
      <c r="Z1557" t="str">
        <f t="shared" si="124"/>
        <v>2017-09</v>
      </c>
    </row>
    <row r="1558" spans="1:26"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s="5">
        <v>9.3439999999999994</v>
      </c>
      <c r="S1558">
        <v>1</v>
      </c>
      <c r="T1558" s="7">
        <v>0.2</v>
      </c>
      <c r="U1558" s="5">
        <v>3.504</v>
      </c>
      <c r="V1558">
        <f t="shared" si="120"/>
        <v>5</v>
      </c>
      <c r="W1558">
        <f t="shared" si="121"/>
        <v>2</v>
      </c>
      <c r="X1558">
        <f t="shared" si="122"/>
        <v>2016</v>
      </c>
      <c r="Y1558" t="str">
        <f t="shared" si="123"/>
        <v>May</v>
      </c>
      <c r="Z1558" t="str">
        <f t="shared" si="124"/>
        <v>2016-05</v>
      </c>
    </row>
    <row r="1559" spans="1:26"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s="5">
        <v>79.36</v>
      </c>
      <c r="S1559">
        <v>5</v>
      </c>
      <c r="T1559" s="7">
        <v>0.2</v>
      </c>
      <c r="U1559" s="5">
        <v>9.92</v>
      </c>
      <c r="V1559">
        <f t="shared" si="120"/>
        <v>5</v>
      </c>
      <c r="W1559">
        <f t="shared" si="121"/>
        <v>2</v>
      </c>
      <c r="X1559">
        <f t="shared" si="122"/>
        <v>2016</v>
      </c>
      <c r="Y1559" t="str">
        <f t="shared" si="123"/>
        <v>May</v>
      </c>
      <c r="Z1559" t="str">
        <f t="shared" si="124"/>
        <v>2016-05</v>
      </c>
    </row>
    <row r="1560" spans="1:26"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s="5">
        <v>171.96</v>
      </c>
      <c r="S1560">
        <v>2</v>
      </c>
      <c r="T1560" s="7">
        <v>0</v>
      </c>
      <c r="U1560" s="5">
        <v>44.709600000000002</v>
      </c>
      <c r="V1560">
        <f t="shared" si="120"/>
        <v>3</v>
      </c>
      <c r="W1560">
        <f t="shared" si="121"/>
        <v>1</v>
      </c>
      <c r="X1560">
        <f t="shared" si="122"/>
        <v>2015</v>
      </c>
      <c r="Y1560" t="str">
        <f t="shared" si="123"/>
        <v>Mar</v>
      </c>
      <c r="Z1560" t="str">
        <f t="shared" si="124"/>
        <v>2015-03</v>
      </c>
    </row>
    <row r="1561" spans="1:26"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s="5">
        <v>35.351999999999997</v>
      </c>
      <c r="S1561">
        <v>9</v>
      </c>
      <c r="T1561" s="7">
        <v>0.2</v>
      </c>
      <c r="U1561" s="5">
        <v>12.815099999999999</v>
      </c>
      <c r="V1561">
        <f t="shared" si="120"/>
        <v>4</v>
      </c>
      <c r="W1561">
        <f t="shared" si="121"/>
        <v>2</v>
      </c>
      <c r="X1561">
        <f t="shared" si="122"/>
        <v>2016</v>
      </c>
      <c r="Y1561" t="str">
        <f t="shared" si="123"/>
        <v>Apr</v>
      </c>
      <c r="Z1561" t="str">
        <f t="shared" si="124"/>
        <v>2016-04</v>
      </c>
    </row>
    <row r="1562" spans="1:26"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s="5">
        <v>18.899999999999999</v>
      </c>
      <c r="S1562">
        <v>6</v>
      </c>
      <c r="T1562" s="7">
        <v>0</v>
      </c>
      <c r="U1562" s="5">
        <v>9.0719999999999992</v>
      </c>
      <c r="V1562">
        <f t="shared" si="120"/>
        <v>4</v>
      </c>
      <c r="W1562">
        <f t="shared" si="121"/>
        <v>2</v>
      </c>
      <c r="X1562">
        <f t="shared" si="122"/>
        <v>2014</v>
      </c>
      <c r="Y1562" t="str">
        <f t="shared" si="123"/>
        <v>Apr</v>
      </c>
      <c r="Z1562" t="str">
        <f t="shared" si="124"/>
        <v>2014-04</v>
      </c>
    </row>
    <row r="1563" spans="1:26"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s="5">
        <v>2.78</v>
      </c>
      <c r="S1563">
        <v>1</v>
      </c>
      <c r="T1563" s="7">
        <v>0</v>
      </c>
      <c r="U1563" s="5">
        <v>0.7228</v>
      </c>
      <c r="V1563">
        <f t="shared" si="120"/>
        <v>9</v>
      </c>
      <c r="W1563">
        <f t="shared" si="121"/>
        <v>3</v>
      </c>
      <c r="X1563">
        <f t="shared" si="122"/>
        <v>2017</v>
      </c>
      <c r="Y1563" t="str">
        <f t="shared" si="123"/>
        <v>Sep</v>
      </c>
      <c r="Z1563" t="str">
        <f t="shared" si="124"/>
        <v>2017-09</v>
      </c>
    </row>
    <row r="1564" spans="1:26"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s="5">
        <v>1044.6300000000001</v>
      </c>
      <c r="S1564">
        <v>5</v>
      </c>
      <c r="T1564" s="7">
        <v>0.4</v>
      </c>
      <c r="U1564" s="5">
        <v>-295.9785</v>
      </c>
      <c r="V1564">
        <f t="shared" si="120"/>
        <v>6</v>
      </c>
      <c r="W1564">
        <f t="shared" si="121"/>
        <v>2</v>
      </c>
      <c r="X1564">
        <f t="shared" si="122"/>
        <v>2017</v>
      </c>
      <c r="Y1564" t="str">
        <f t="shared" si="123"/>
        <v>Jun</v>
      </c>
      <c r="Z1564" t="str">
        <f t="shared" si="124"/>
        <v>2017-06</v>
      </c>
    </row>
    <row r="1565" spans="1:26"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s="5">
        <v>11.352</v>
      </c>
      <c r="S1565">
        <v>3</v>
      </c>
      <c r="T1565" s="7">
        <v>0.2</v>
      </c>
      <c r="U1565" s="5">
        <v>4.1151</v>
      </c>
      <c r="V1565">
        <f t="shared" si="120"/>
        <v>11</v>
      </c>
      <c r="W1565">
        <f t="shared" si="121"/>
        <v>4</v>
      </c>
      <c r="X1565">
        <f t="shared" si="122"/>
        <v>2015</v>
      </c>
      <c r="Y1565" t="str">
        <f t="shared" si="123"/>
        <v>Nov</v>
      </c>
      <c r="Z1565" t="str">
        <f t="shared" si="124"/>
        <v>2015-11</v>
      </c>
    </row>
    <row r="1566" spans="1:26"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s="5">
        <v>354.9</v>
      </c>
      <c r="S1566">
        <v>5</v>
      </c>
      <c r="T1566" s="7">
        <v>0</v>
      </c>
      <c r="U1566" s="5">
        <v>17.745000000000001</v>
      </c>
      <c r="V1566">
        <f t="shared" si="120"/>
        <v>3</v>
      </c>
      <c r="W1566">
        <f t="shared" si="121"/>
        <v>1</v>
      </c>
      <c r="X1566">
        <f t="shared" si="122"/>
        <v>2014</v>
      </c>
      <c r="Y1566" t="str">
        <f t="shared" si="123"/>
        <v>Mar</v>
      </c>
      <c r="Z1566" t="str">
        <f t="shared" si="124"/>
        <v>2014-03</v>
      </c>
    </row>
    <row r="1567" spans="1:26"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s="5">
        <v>453.57600000000002</v>
      </c>
      <c r="S1567">
        <v>3</v>
      </c>
      <c r="T1567" s="7">
        <v>0.2</v>
      </c>
      <c r="U1567" s="5">
        <v>39.687899999999999</v>
      </c>
      <c r="V1567">
        <f t="shared" si="120"/>
        <v>3</v>
      </c>
      <c r="W1567">
        <f t="shared" si="121"/>
        <v>1</v>
      </c>
      <c r="X1567">
        <f t="shared" si="122"/>
        <v>2015</v>
      </c>
      <c r="Y1567" t="str">
        <f t="shared" si="123"/>
        <v>Mar</v>
      </c>
      <c r="Z1567" t="str">
        <f t="shared" si="124"/>
        <v>2015-03</v>
      </c>
    </row>
    <row r="1568" spans="1:26"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5">
        <v>21.48</v>
      </c>
      <c r="S1568">
        <v>3</v>
      </c>
      <c r="T1568" s="7">
        <v>0.2</v>
      </c>
      <c r="U1568" s="5">
        <v>-0.26850000000000002</v>
      </c>
      <c r="V1568">
        <f t="shared" si="120"/>
        <v>11</v>
      </c>
      <c r="W1568">
        <f t="shared" si="121"/>
        <v>4</v>
      </c>
      <c r="X1568">
        <f t="shared" si="122"/>
        <v>2015</v>
      </c>
      <c r="Y1568" t="str">
        <f t="shared" si="123"/>
        <v>Nov</v>
      </c>
      <c r="Z1568" t="str">
        <f t="shared" si="124"/>
        <v>2015-11</v>
      </c>
    </row>
    <row r="1569" spans="1:26"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5">
        <v>8.7840000000000007</v>
      </c>
      <c r="S1569">
        <v>4</v>
      </c>
      <c r="T1569" s="7">
        <v>0.8</v>
      </c>
      <c r="U1569" s="5">
        <v>-13.6152</v>
      </c>
      <c r="V1569">
        <f t="shared" si="120"/>
        <v>11</v>
      </c>
      <c r="W1569">
        <f t="shared" si="121"/>
        <v>4</v>
      </c>
      <c r="X1569">
        <f t="shared" si="122"/>
        <v>2015</v>
      </c>
      <c r="Y1569" t="str">
        <f t="shared" si="123"/>
        <v>Nov</v>
      </c>
      <c r="Z1569" t="str">
        <f t="shared" si="124"/>
        <v>2015-11</v>
      </c>
    </row>
    <row r="1570" spans="1:26"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s="5">
        <v>122.97</v>
      </c>
      <c r="S1570">
        <v>3</v>
      </c>
      <c r="T1570" s="7">
        <v>0</v>
      </c>
      <c r="U1570" s="5">
        <v>60.255299999999998</v>
      </c>
      <c r="V1570">
        <f t="shared" si="120"/>
        <v>6</v>
      </c>
      <c r="W1570">
        <f t="shared" si="121"/>
        <v>2</v>
      </c>
      <c r="X1570">
        <f t="shared" si="122"/>
        <v>2017</v>
      </c>
      <c r="Y1570" t="str">
        <f t="shared" si="123"/>
        <v>Jun</v>
      </c>
      <c r="Z1570" t="str">
        <f t="shared" si="124"/>
        <v>2017-06</v>
      </c>
    </row>
    <row r="1571" spans="1:26"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5">
        <v>12.84</v>
      </c>
      <c r="S1571">
        <v>3</v>
      </c>
      <c r="T1571" s="7">
        <v>0</v>
      </c>
      <c r="U1571" s="5">
        <v>3.7235999999999998</v>
      </c>
      <c r="V1571">
        <f t="shared" si="120"/>
        <v>11</v>
      </c>
      <c r="W1571">
        <f t="shared" si="121"/>
        <v>4</v>
      </c>
      <c r="X1571">
        <f t="shared" si="122"/>
        <v>2017</v>
      </c>
      <c r="Y1571" t="str">
        <f t="shared" si="123"/>
        <v>Nov</v>
      </c>
      <c r="Z1571" t="str">
        <f t="shared" si="124"/>
        <v>2017-11</v>
      </c>
    </row>
    <row r="1572" spans="1:26"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s="5">
        <v>603.91999999999996</v>
      </c>
      <c r="S1572">
        <v>5</v>
      </c>
      <c r="T1572" s="7">
        <v>0.2</v>
      </c>
      <c r="U1572" s="5">
        <v>-67.941000000000003</v>
      </c>
      <c r="V1572">
        <f t="shared" si="120"/>
        <v>11</v>
      </c>
      <c r="W1572">
        <f t="shared" si="121"/>
        <v>4</v>
      </c>
      <c r="X1572">
        <f t="shared" si="122"/>
        <v>2014</v>
      </c>
      <c r="Y1572" t="str">
        <f t="shared" si="123"/>
        <v>Nov</v>
      </c>
      <c r="Z1572" t="str">
        <f t="shared" si="124"/>
        <v>2014-11</v>
      </c>
    </row>
    <row r="1573" spans="1:26"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s="5">
        <v>21.84</v>
      </c>
      <c r="S1573">
        <v>3</v>
      </c>
      <c r="T1573" s="7">
        <v>0</v>
      </c>
      <c r="U1573" s="5">
        <v>10.4832</v>
      </c>
      <c r="V1573">
        <f t="shared" si="120"/>
        <v>11</v>
      </c>
      <c r="W1573">
        <f t="shared" si="121"/>
        <v>4</v>
      </c>
      <c r="X1573">
        <f t="shared" si="122"/>
        <v>2014</v>
      </c>
      <c r="Y1573" t="str">
        <f t="shared" si="123"/>
        <v>Nov</v>
      </c>
      <c r="Z1573" t="str">
        <f t="shared" si="124"/>
        <v>2014-11</v>
      </c>
    </row>
    <row r="1574" spans="1:26"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s="5">
        <v>29.99</v>
      </c>
      <c r="S1574">
        <v>1</v>
      </c>
      <c r="T1574" s="7">
        <v>0</v>
      </c>
      <c r="U1574" s="5">
        <v>6.2979000000000003</v>
      </c>
      <c r="V1574">
        <f t="shared" si="120"/>
        <v>11</v>
      </c>
      <c r="W1574">
        <f t="shared" si="121"/>
        <v>4</v>
      </c>
      <c r="X1574">
        <f t="shared" si="122"/>
        <v>2014</v>
      </c>
      <c r="Y1574" t="str">
        <f t="shared" si="123"/>
        <v>Nov</v>
      </c>
      <c r="Z1574" t="str">
        <f t="shared" si="124"/>
        <v>2014-11</v>
      </c>
    </row>
    <row r="1575" spans="1:26"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s="5">
        <v>381.44</v>
      </c>
      <c r="S1575">
        <v>2</v>
      </c>
      <c r="T1575" s="7">
        <v>0.2</v>
      </c>
      <c r="U1575" s="5">
        <v>23.84</v>
      </c>
      <c r="V1575">
        <f t="shared" si="120"/>
        <v>11</v>
      </c>
      <c r="W1575">
        <f t="shared" si="121"/>
        <v>4</v>
      </c>
      <c r="X1575">
        <f t="shared" si="122"/>
        <v>2014</v>
      </c>
      <c r="Y1575" t="str">
        <f t="shared" si="123"/>
        <v>Nov</v>
      </c>
      <c r="Z1575" t="str">
        <f t="shared" si="124"/>
        <v>2014-11</v>
      </c>
    </row>
    <row r="1576" spans="1:26"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5">
        <v>40.68</v>
      </c>
      <c r="S1576">
        <v>3</v>
      </c>
      <c r="T1576" s="7">
        <v>0.2</v>
      </c>
      <c r="U1576" s="5">
        <v>-9.1530000000000005</v>
      </c>
      <c r="V1576">
        <f t="shared" si="120"/>
        <v>12</v>
      </c>
      <c r="W1576">
        <f t="shared" si="121"/>
        <v>4</v>
      </c>
      <c r="X1576">
        <f t="shared" si="122"/>
        <v>2014</v>
      </c>
      <c r="Y1576" t="str">
        <f t="shared" si="123"/>
        <v>Dec</v>
      </c>
      <c r="Z1576" t="str">
        <f t="shared" si="124"/>
        <v>2014-12</v>
      </c>
    </row>
    <row r="1577" spans="1:26"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5">
        <v>763.28</v>
      </c>
      <c r="S1577">
        <v>5</v>
      </c>
      <c r="T1577" s="7">
        <v>0.3</v>
      </c>
      <c r="U1577" s="5">
        <v>-21.808</v>
      </c>
      <c r="V1577">
        <f t="shared" si="120"/>
        <v>12</v>
      </c>
      <c r="W1577">
        <f t="shared" si="121"/>
        <v>4</v>
      </c>
      <c r="X1577">
        <f t="shared" si="122"/>
        <v>2014</v>
      </c>
      <c r="Y1577" t="str">
        <f t="shared" si="123"/>
        <v>Dec</v>
      </c>
      <c r="Z1577" t="str">
        <f t="shared" si="124"/>
        <v>2014-12</v>
      </c>
    </row>
    <row r="1578" spans="1:26"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5">
        <v>23.952000000000002</v>
      </c>
      <c r="S1578">
        <v>2</v>
      </c>
      <c r="T1578" s="7">
        <v>0.2</v>
      </c>
      <c r="U1578" s="5">
        <v>2.3952</v>
      </c>
      <c r="V1578">
        <f t="shared" si="120"/>
        <v>4</v>
      </c>
      <c r="W1578">
        <f t="shared" si="121"/>
        <v>2</v>
      </c>
      <c r="X1578">
        <f t="shared" si="122"/>
        <v>2016</v>
      </c>
      <c r="Y1578" t="str">
        <f t="shared" si="123"/>
        <v>Apr</v>
      </c>
      <c r="Z1578" t="str">
        <f t="shared" si="124"/>
        <v>2016-04</v>
      </c>
    </row>
    <row r="1579" spans="1:26"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5">
        <v>4.9800000000000004</v>
      </c>
      <c r="S1579">
        <v>1</v>
      </c>
      <c r="T1579" s="7">
        <v>0</v>
      </c>
      <c r="U1579" s="5">
        <v>2.4401999999999999</v>
      </c>
      <c r="V1579">
        <f t="shared" si="120"/>
        <v>5</v>
      </c>
      <c r="W1579">
        <f t="shared" si="121"/>
        <v>2</v>
      </c>
      <c r="X1579">
        <f t="shared" si="122"/>
        <v>2016</v>
      </c>
      <c r="Y1579" t="str">
        <f t="shared" si="123"/>
        <v>May</v>
      </c>
      <c r="Z1579" t="str">
        <f t="shared" si="124"/>
        <v>2016-05</v>
      </c>
    </row>
    <row r="1580" spans="1:26"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s="5">
        <v>170.88</v>
      </c>
      <c r="S1580">
        <v>3</v>
      </c>
      <c r="T1580" s="7">
        <v>0</v>
      </c>
      <c r="U1580" s="5">
        <v>49.555199999999999</v>
      </c>
      <c r="V1580">
        <f t="shared" si="120"/>
        <v>2</v>
      </c>
      <c r="W1580">
        <f t="shared" si="121"/>
        <v>1</v>
      </c>
      <c r="X1580">
        <f t="shared" si="122"/>
        <v>2016</v>
      </c>
      <c r="Y1580" t="str">
        <f t="shared" si="123"/>
        <v>Feb</v>
      </c>
      <c r="Z1580" t="str">
        <f t="shared" si="124"/>
        <v>2016-02</v>
      </c>
    </row>
    <row r="1581" spans="1:26"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s="5">
        <v>307.98</v>
      </c>
      <c r="S1581">
        <v>2</v>
      </c>
      <c r="T1581" s="7">
        <v>0</v>
      </c>
      <c r="U1581" s="5">
        <v>89.3142</v>
      </c>
      <c r="V1581">
        <f t="shared" si="120"/>
        <v>8</v>
      </c>
      <c r="W1581">
        <f t="shared" si="121"/>
        <v>3</v>
      </c>
      <c r="X1581">
        <f t="shared" si="122"/>
        <v>2015</v>
      </c>
      <c r="Y1581" t="str">
        <f t="shared" si="123"/>
        <v>Aug</v>
      </c>
      <c r="Z1581" t="str">
        <f t="shared" si="124"/>
        <v>2015-08</v>
      </c>
    </row>
    <row r="1582" spans="1:26"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s="5">
        <v>382.80599999999998</v>
      </c>
      <c r="S1582">
        <v>9</v>
      </c>
      <c r="T1582" s="7">
        <v>0.4</v>
      </c>
      <c r="U1582" s="5">
        <v>-153.1224</v>
      </c>
      <c r="V1582">
        <f t="shared" si="120"/>
        <v>8</v>
      </c>
      <c r="W1582">
        <f t="shared" si="121"/>
        <v>3</v>
      </c>
      <c r="X1582">
        <f t="shared" si="122"/>
        <v>2015</v>
      </c>
      <c r="Y1582" t="str">
        <f t="shared" si="123"/>
        <v>Aug</v>
      </c>
      <c r="Z1582" t="str">
        <f t="shared" si="124"/>
        <v>2015-08</v>
      </c>
    </row>
    <row r="1583" spans="1:26"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s="5">
        <v>41.96</v>
      </c>
      <c r="S1583">
        <v>2</v>
      </c>
      <c r="T1583" s="7">
        <v>0</v>
      </c>
      <c r="U1583" s="5">
        <v>2.9371999999999998</v>
      </c>
      <c r="V1583">
        <f t="shared" si="120"/>
        <v>8</v>
      </c>
      <c r="W1583">
        <f t="shared" si="121"/>
        <v>3</v>
      </c>
      <c r="X1583">
        <f t="shared" si="122"/>
        <v>2015</v>
      </c>
      <c r="Y1583" t="str">
        <f t="shared" si="123"/>
        <v>Aug</v>
      </c>
      <c r="Z1583" t="str">
        <f t="shared" si="124"/>
        <v>2015-08</v>
      </c>
    </row>
    <row r="1584" spans="1:26"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s="5">
        <v>1217.568</v>
      </c>
      <c r="S1584">
        <v>2</v>
      </c>
      <c r="T1584" s="7">
        <v>0.2</v>
      </c>
      <c r="U1584" s="5">
        <v>456.58800000000002</v>
      </c>
      <c r="V1584">
        <f t="shared" si="120"/>
        <v>8</v>
      </c>
      <c r="W1584">
        <f t="shared" si="121"/>
        <v>3</v>
      </c>
      <c r="X1584">
        <f t="shared" si="122"/>
        <v>2015</v>
      </c>
      <c r="Y1584" t="str">
        <f t="shared" si="123"/>
        <v>Aug</v>
      </c>
      <c r="Z1584" t="str">
        <f t="shared" si="124"/>
        <v>2015-08</v>
      </c>
    </row>
    <row r="1585" spans="1:26"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s="5">
        <v>47.04</v>
      </c>
      <c r="S1585">
        <v>3</v>
      </c>
      <c r="T1585" s="7">
        <v>0</v>
      </c>
      <c r="U1585" s="5">
        <v>18.345600000000001</v>
      </c>
      <c r="V1585">
        <f t="shared" si="120"/>
        <v>8</v>
      </c>
      <c r="W1585">
        <f t="shared" si="121"/>
        <v>3</v>
      </c>
      <c r="X1585">
        <f t="shared" si="122"/>
        <v>2015</v>
      </c>
      <c r="Y1585" t="str">
        <f t="shared" si="123"/>
        <v>Aug</v>
      </c>
      <c r="Z1585" t="str">
        <f t="shared" si="124"/>
        <v>2015-08</v>
      </c>
    </row>
    <row r="1586" spans="1:26"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s="5">
        <v>6.16</v>
      </c>
      <c r="S1586">
        <v>2</v>
      </c>
      <c r="T1586" s="7">
        <v>0</v>
      </c>
      <c r="U1586" s="5">
        <v>2.9567999999999999</v>
      </c>
      <c r="V1586">
        <f t="shared" si="120"/>
        <v>8</v>
      </c>
      <c r="W1586">
        <f t="shared" si="121"/>
        <v>3</v>
      </c>
      <c r="X1586">
        <f t="shared" si="122"/>
        <v>2015</v>
      </c>
      <c r="Y1586" t="str">
        <f t="shared" si="123"/>
        <v>Aug</v>
      </c>
      <c r="Z1586" t="str">
        <f t="shared" si="124"/>
        <v>2015-08</v>
      </c>
    </row>
    <row r="1587" spans="1:26"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s="5">
        <v>979.95</v>
      </c>
      <c r="S1587">
        <v>5</v>
      </c>
      <c r="T1587" s="7">
        <v>0</v>
      </c>
      <c r="U1587" s="5">
        <v>274.38600000000002</v>
      </c>
      <c r="V1587">
        <f t="shared" si="120"/>
        <v>8</v>
      </c>
      <c r="W1587">
        <f t="shared" si="121"/>
        <v>3</v>
      </c>
      <c r="X1587">
        <f t="shared" si="122"/>
        <v>2015</v>
      </c>
      <c r="Y1587" t="str">
        <f t="shared" si="123"/>
        <v>Aug</v>
      </c>
      <c r="Z1587" t="str">
        <f t="shared" si="124"/>
        <v>2015-08</v>
      </c>
    </row>
    <row r="1588" spans="1:26"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s="5">
        <v>143.69999999999999</v>
      </c>
      <c r="S1588">
        <v>3</v>
      </c>
      <c r="T1588" s="7">
        <v>0</v>
      </c>
      <c r="U1588" s="5">
        <v>68.975999999999999</v>
      </c>
      <c r="V1588">
        <f t="shared" si="120"/>
        <v>8</v>
      </c>
      <c r="W1588">
        <f t="shared" si="121"/>
        <v>3</v>
      </c>
      <c r="X1588">
        <f t="shared" si="122"/>
        <v>2015</v>
      </c>
      <c r="Y1588" t="str">
        <f t="shared" si="123"/>
        <v>Aug</v>
      </c>
      <c r="Z1588" t="str">
        <f t="shared" si="124"/>
        <v>2015-08</v>
      </c>
    </row>
    <row r="1589" spans="1:26"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s="5">
        <v>10.65</v>
      </c>
      <c r="S1589">
        <v>3</v>
      </c>
      <c r="T1589" s="7">
        <v>0</v>
      </c>
      <c r="U1589" s="5">
        <v>5.0054999999999996</v>
      </c>
      <c r="V1589">
        <f t="shared" si="120"/>
        <v>8</v>
      </c>
      <c r="W1589">
        <f t="shared" si="121"/>
        <v>3</v>
      </c>
      <c r="X1589">
        <f t="shared" si="122"/>
        <v>2015</v>
      </c>
      <c r="Y1589" t="str">
        <f t="shared" si="123"/>
        <v>Aug</v>
      </c>
      <c r="Z1589" t="str">
        <f t="shared" si="124"/>
        <v>2015-08</v>
      </c>
    </row>
    <row r="1590" spans="1:26"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s="5">
        <v>247.8</v>
      </c>
      <c r="S1590">
        <v>4</v>
      </c>
      <c r="T1590" s="7">
        <v>0</v>
      </c>
      <c r="U1590" s="5">
        <v>34.692</v>
      </c>
      <c r="V1590">
        <f t="shared" si="120"/>
        <v>8</v>
      </c>
      <c r="W1590">
        <f t="shared" si="121"/>
        <v>3</v>
      </c>
      <c r="X1590">
        <f t="shared" si="122"/>
        <v>2015</v>
      </c>
      <c r="Y1590" t="str">
        <f t="shared" si="123"/>
        <v>Aug</v>
      </c>
      <c r="Z1590" t="str">
        <f t="shared" si="124"/>
        <v>2015-08</v>
      </c>
    </row>
    <row r="1591" spans="1:26"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s="5">
        <v>10.96</v>
      </c>
      <c r="S1591">
        <v>4</v>
      </c>
      <c r="T1591" s="7">
        <v>0</v>
      </c>
      <c r="U1591" s="5">
        <v>2.9592000000000001</v>
      </c>
      <c r="V1591">
        <f t="shared" si="120"/>
        <v>5</v>
      </c>
      <c r="W1591">
        <f t="shared" si="121"/>
        <v>2</v>
      </c>
      <c r="X1591">
        <f t="shared" si="122"/>
        <v>2016</v>
      </c>
      <c r="Y1591" t="str">
        <f t="shared" si="123"/>
        <v>May</v>
      </c>
      <c r="Z1591" t="str">
        <f t="shared" si="124"/>
        <v>2016-05</v>
      </c>
    </row>
    <row r="1592" spans="1:26"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5">
        <v>33.488</v>
      </c>
      <c r="S1592">
        <v>7</v>
      </c>
      <c r="T1592" s="7">
        <v>0.2</v>
      </c>
      <c r="U1592" s="5">
        <v>5.8604000000000003</v>
      </c>
      <c r="V1592">
        <f t="shared" si="120"/>
        <v>4</v>
      </c>
      <c r="W1592">
        <f t="shared" si="121"/>
        <v>2</v>
      </c>
      <c r="X1592">
        <f t="shared" si="122"/>
        <v>2016</v>
      </c>
      <c r="Y1592" t="str">
        <f t="shared" si="123"/>
        <v>Apr</v>
      </c>
      <c r="Z1592" t="str">
        <f t="shared" si="124"/>
        <v>2016-04</v>
      </c>
    </row>
    <row r="1593" spans="1:26"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s="5">
        <v>8.0399999999999991</v>
      </c>
      <c r="S1593">
        <v>5</v>
      </c>
      <c r="T1593" s="7">
        <v>0.2</v>
      </c>
      <c r="U1593" s="5">
        <v>2.9144999999999999</v>
      </c>
      <c r="V1593">
        <f t="shared" si="120"/>
        <v>4</v>
      </c>
      <c r="W1593">
        <f t="shared" si="121"/>
        <v>2</v>
      </c>
      <c r="X1593">
        <f t="shared" si="122"/>
        <v>2016</v>
      </c>
      <c r="Y1593" t="str">
        <f t="shared" si="123"/>
        <v>Apr</v>
      </c>
      <c r="Z1593" t="str">
        <f t="shared" si="124"/>
        <v>2016-04</v>
      </c>
    </row>
    <row r="1594" spans="1:26"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s="5">
        <v>201.56800000000001</v>
      </c>
      <c r="S1594">
        <v>4</v>
      </c>
      <c r="T1594" s="7">
        <v>0.2</v>
      </c>
      <c r="U1594" s="5">
        <v>22.676400000000001</v>
      </c>
      <c r="V1594">
        <f t="shared" si="120"/>
        <v>6</v>
      </c>
      <c r="W1594">
        <f t="shared" si="121"/>
        <v>2</v>
      </c>
      <c r="X1594">
        <f t="shared" si="122"/>
        <v>2015</v>
      </c>
      <c r="Y1594" t="str">
        <f t="shared" si="123"/>
        <v>Jun</v>
      </c>
      <c r="Z1594" t="str">
        <f t="shared" si="124"/>
        <v>2015-06</v>
      </c>
    </row>
    <row r="1595" spans="1:26"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s="5">
        <v>13.44</v>
      </c>
      <c r="S1595">
        <v>3</v>
      </c>
      <c r="T1595" s="7">
        <v>0</v>
      </c>
      <c r="U1595" s="5">
        <v>6.5856000000000003</v>
      </c>
      <c r="V1595">
        <f t="shared" si="120"/>
        <v>10</v>
      </c>
      <c r="W1595">
        <f t="shared" si="121"/>
        <v>4</v>
      </c>
      <c r="X1595">
        <f t="shared" si="122"/>
        <v>2014</v>
      </c>
      <c r="Y1595" t="str">
        <f t="shared" si="123"/>
        <v>Oct</v>
      </c>
      <c r="Z1595" t="str">
        <f t="shared" si="124"/>
        <v>2014-10</v>
      </c>
    </row>
    <row r="1596" spans="1:26"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5">
        <v>359.05799999999999</v>
      </c>
      <c r="S1596">
        <v>3</v>
      </c>
      <c r="T1596" s="7">
        <v>0.3</v>
      </c>
      <c r="U1596" s="5">
        <v>-35.905799999999999</v>
      </c>
      <c r="V1596">
        <f t="shared" si="120"/>
        <v>3</v>
      </c>
      <c r="W1596">
        <f t="shared" si="121"/>
        <v>1</v>
      </c>
      <c r="X1596">
        <f t="shared" si="122"/>
        <v>2015</v>
      </c>
      <c r="Y1596" t="str">
        <f t="shared" si="123"/>
        <v>Mar</v>
      </c>
      <c r="Z1596" t="str">
        <f t="shared" si="124"/>
        <v>2015-03</v>
      </c>
    </row>
    <row r="1597" spans="1:26"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s="5">
        <v>47.991999999999997</v>
      </c>
      <c r="S1597">
        <v>2</v>
      </c>
      <c r="T1597" s="7">
        <v>0.3</v>
      </c>
      <c r="U1597" s="5">
        <v>-2.0568</v>
      </c>
      <c r="V1597">
        <f t="shared" si="120"/>
        <v>5</v>
      </c>
      <c r="W1597">
        <f t="shared" si="121"/>
        <v>2</v>
      </c>
      <c r="X1597">
        <f t="shared" si="122"/>
        <v>2017</v>
      </c>
      <c r="Y1597" t="str">
        <f t="shared" si="123"/>
        <v>May</v>
      </c>
      <c r="Z1597" t="str">
        <f t="shared" si="124"/>
        <v>2017-05</v>
      </c>
    </row>
    <row r="1598" spans="1:26"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5">
        <v>547.29999999999995</v>
      </c>
      <c r="S1598">
        <v>13</v>
      </c>
      <c r="T1598" s="7">
        <v>0</v>
      </c>
      <c r="U1598" s="5">
        <v>175.136</v>
      </c>
      <c r="V1598">
        <f t="shared" si="120"/>
        <v>10</v>
      </c>
      <c r="W1598">
        <f t="shared" si="121"/>
        <v>4</v>
      </c>
      <c r="X1598">
        <f t="shared" si="122"/>
        <v>2017</v>
      </c>
      <c r="Y1598" t="str">
        <f t="shared" si="123"/>
        <v>Oct</v>
      </c>
      <c r="Z1598" t="str">
        <f t="shared" si="124"/>
        <v>2017-10</v>
      </c>
    </row>
    <row r="1599" spans="1:26"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5">
        <v>16.896000000000001</v>
      </c>
      <c r="S1599">
        <v>4</v>
      </c>
      <c r="T1599" s="7">
        <v>0.2</v>
      </c>
      <c r="U1599" s="5">
        <v>5.28</v>
      </c>
      <c r="V1599">
        <f t="shared" si="120"/>
        <v>11</v>
      </c>
      <c r="W1599">
        <f t="shared" si="121"/>
        <v>4</v>
      </c>
      <c r="X1599">
        <f t="shared" si="122"/>
        <v>2017</v>
      </c>
      <c r="Y1599" t="str">
        <f t="shared" si="123"/>
        <v>Nov</v>
      </c>
      <c r="Z1599" t="str">
        <f t="shared" si="124"/>
        <v>2017-11</v>
      </c>
    </row>
    <row r="1600" spans="1:26"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5">
        <v>6.6719999999999997</v>
      </c>
      <c r="S1600">
        <v>1</v>
      </c>
      <c r="T1600" s="7">
        <v>0.2</v>
      </c>
      <c r="U1600" s="5">
        <v>0.50039999999999996</v>
      </c>
      <c r="V1600">
        <f t="shared" si="120"/>
        <v>11</v>
      </c>
      <c r="W1600">
        <f t="shared" si="121"/>
        <v>4</v>
      </c>
      <c r="X1600">
        <f t="shared" si="122"/>
        <v>2017</v>
      </c>
      <c r="Y1600" t="str">
        <f t="shared" si="123"/>
        <v>Nov</v>
      </c>
      <c r="Z1600" t="str">
        <f t="shared" si="124"/>
        <v>2017-11</v>
      </c>
    </row>
    <row r="1601" spans="1:26"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5">
        <v>99.135999999999996</v>
      </c>
      <c r="S1601">
        <v>4</v>
      </c>
      <c r="T1601" s="7">
        <v>0.2</v>
      </c>
      <c r="U1601" s="5">
        <v>8.6744000000000003</v>
      </c>
      <c r="V1601">
        <f t="shared" si="120"/>
        <v>11</v>
      </c>
      <c r="W1601">
        <f t="shared" si="121"/>
        <v>4</v>
      </c>
      <c r="X1601">
        <f t="shared" si="122"/>
        <v>2017</v>
      </c>
      <c r="Y1601" t="str">
        <f t="shared" si="123"/>
        <v>Nov</v>
      </c>
      <c r="Z1601" t="str">
        <f t="shared" si="124"/>
        <v>2017-11</v>
      </c>
    </row>
    <row r="1602" spans="1:26"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5">
        <v>15.992000000000001</v>
      </c>
      <c r="S1602">
        <v>2</v>
      </c>
      <c r="T1602" s="7">
        <v>0.6</v>
      </c>
      <c r="U1602" s="5">
        <v>-13.993</v>
      </c>
      <c r="V1602">
        <f t="shared" si="120"/>
        <v>11</v>
      </c>
      <c r="W1602">
        <f t="shared" si="121"/>
        <v>4</v>
      </c>
      <c r="X1602">
        <f t="shared" si="122"/>
        <v>2017</v>
      </c>
      <c r="Y1602" t="str">
        <f t="shared" si="123"/>
        <v>Nov</v>
      </c>
      <c r="Z1602" t="str">
        <f t="shared" si="124"/>
        <v>2017-11</v>
      </c>
    </row>
    <row r="1603" spans="1:26"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s="5">
        <v>211.96</v>
      </c>
      <c r="S1603">
        <v>2</v>
      </c>
      <c r="T1603" s="7">
        <v>0</v>
      </c>
      <c r="U1603" s="5">
        <v>42.392000000000003</v>
      </c>
      <c r="V1603">
        <f t="shared" ref="V1603:V1666" si="125">MONTH(C1603)</f>
        <v>5</v>
      </c>
      <c r="W1603">
        <f t="shared" ref="W1603:W1666" si="126">ROUNDUP(MONTH(C1603)/3,0)</f>
        <v>2</v>
      </c>
      <c r="X1603">
        <f t="shared" ref="X1603:X1666" si="127">YEAR(C1603)</f>
        <v>2016</v>
      </c>
      <c r="Y1603" t="str">
        <f t="shared" ref="Y1603:Y1666" si="128">TEXT(C1603,"MMM")</f>
        <v>May</v>
      </c>
      <c r="Z1603" t="str">
        <f t="shared" ref="Z1603:Z1666" si="129">TEXT(C1603,"YYYY-MM")</f>
        <v>2016-05</v>
      </c>
    </row>
    <row r="1604" spans="1:26"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s="5">
        <v>6.6719999999999997</v>
      </c>
      <c r="S1604">
        <v>3</v>
      </c>
      <c r="T1604" s="7">
        <v>0.2</v>
      </c>
      <c r="U1604" s="5">
        <v>1.6679999999999999</v>
      </c>
      <c r="V1604">
        <f t="shared" si="125"/>
        <v>12</v>
      </c>
      <c r="W1604">
        <f t="shared" si="126"/>
        <v>4</v>
      </c>
      <c r="X1604">
        <f t="shared" si="127"/>
        <v>2016</v>
      </c>
      <c r="Y1604" t="str">
        <f t="shared" si="128"/>
        <v>Dec</v>
      </c>
      <c r="Z1604" t="str">
        <f t="shared" si="129"/>
        <v>2016-12</v>
      </c>
    </row>
    <row r="1605" spans="1:26"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s="5">
        <v>155.94</v>
      </c>
      <c r="S1605">
        <v>6</v>
      </c>
      <c r="T1605" s="7">
        <v>0</v>
      </c>
      <c r="U1605" s="5">
        <v>45.2226</v>
      </c>
      <c r="V1605">
        <f t="shared" si="125"/>
        <v>11</v>
      </c>
      <c r="W1605">
        <f t="shared" si="126"/>
        <v>4</v>
      </c>
      <c r="X1605">
        <f t="shared" si="127"/>
        <v>2017</v>
      </c>
      <c r="Y1605" t="str">
        <f t="shared" si="128"/>
        <v>Nov</v>
      </c>
      <c r="Z1605" t="str">
        <f t="shared" si="129"/>
        <v>2017-11</v>
      </c>
    </row>
    <row r="1606" spans="1:26"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s="5">
        <v>39.96</v>
      </c>
      <c r="S1606">
        <v>5</v>
      </c>
      <c r="T1606" s="7">
        <v>0.2</v>
      </c>
      <c r="U1606" s="5">
        <v>12.987</v>
      </c>
      <c r="V1606">
        <f t="shared" si="125"/>
        <v>4</v>
      </c>
      <c r="W1606">
        <f t="shared" si="126"/>
        <v>2</v>
      </c>
      <c r="X1606">
        <f t="shared" si="127"/>
        <v>2016</v>
      </c>
      <c r="Y1606" t="str">
        <f t="shared" si="128"/>
        <v>Apr</v>
      </c>
      <c r="Z1606" t="str">
        <f t="shared" si="129"/>
        <v>2016-04</v>
      </c>
    </row>
    <row r="1607" spans="1:26"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s="5">
        <v>5.46</v>
      </c>
      <c r="S1607">
        <v>3</v>
      </c>
      <c r="T1607" s="7">
        <v>0</v>
      </c>
      <c r="U1607" s="5">
        <v>1.5287999999999999</v>
      </c>
      <c r="V1607">
        <f t="shared" si="125"/>
        <v>4</v>
      </c>
      <c r="W1607">
        <f t="shared" si="126"/>
        <v>2</v>
      </c>
      <c r="X1607">
        <f t="shared" si="127"/>
        <v>2016</v>
      </c>
      <c r="Y1607" t="str">
        <f t="shared" si="128"/>
        <v>Apr</v>
      </c>
      <c r="Z1607" t="str">
        <f t="shared" si="129"/>
        <v>2016-04</v>
      </c>
    </row>
    <row r="1608" spans="1:26"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s="5">
        <v>73.2</v>
      </c>
      <c r="S1608">
        <v>5</v>
      </c>
      <c r="T1608" s="7">
        <v>0</v>
      </c>
      <c r="U1608" s="5">
        <v>21.228000000000002</v>
      </c>
      <c r="V1608">
        <f t="shared" si="125"/>
        <v>4</v>
      </c>
      <c r="W1608">
        <f t="shared" si="126"/>
        <v>2</v>
      </c>
      <c r="X1608">
        <f t="shared" si="127"/>
        <v>2016</v>
      </c>
      <c r="Y1608" t="str">
        <f t="shared" si="128"/>
        <v>Apr</v>
      </c>
      <c r="Z1608" t="str">
        <f t="shared" si="129"/>
        <v>2016-04</v>
      </c>
    </row>
    <row r="1609" spans="1:26"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s="5">
        <v>5.84</v>
      </c>
      <c r="S1609">
        <v>1</v>
      </c>
      <c r="T1609" s="7">
        <v>0.2</v>
      </c>
      <c r="U1609" s="5">
        <v>1.9710000000000001</v>
      </c>
      <c r="V1609">
        <f t="shared" si="125"/>
        <v>4</v>
      </c>
      <c r="W1609">
        <f t="shared" si="126"/>
        <v>2</v>
      </c>
      <c r="X1609">
        <f t="shared" si="127"/>
        <v>2016</v>
      </c>
      <c r="Y1609" t="str">
        <f t="shared" si="128"/>
        <v>Apr</v>
      </c>
      <c r="Z1609" t="str">
        <f t="shared" si="129"/>
        <v>2016-04</v>
      </c>
    </row>
    <row r="1610" spans="1:26"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s="5">
        <v>22.72</v>
      </c>
      <c r="S1610">
        <v>4</v>
      </c>
      <c r="T1610" s="7">
        <v>0</v>
      </c>
      <c r="U1610" s="5">
        <v>10.224</v>
      </c>
      <c r="V1610">
        <f t="shared" si="125"/>
        <v>4</v>
      </c>
      <c r="W1610">
        <f t="shared" si="126"/>
        <v>2</v>
      </c>
      <c r="X1610">
        <f t="shared" si="127"/>
        <v>2016</v>
      </c>
      <c r="Y1610" t="str">
        <f t="shared" si="128"/>
        <v>Apr</v>
      </c>
      <c r="Z1610" t="str">
        <f t="shared" si="129"/>
        <v>2016-04</v>
      </c>
    </row>
    <row r="1611" spans="1:26"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s="5">
        <v>9.3360000000000003</v>
      </c>
      <c r="S1611">
        <v>3</v>
      </c>
      <c r="T1611" s="7">
        <v>0.2</v>
      </c>
      <c r="U1611" s="5">
        <v>3.2675999999999998</v>
      </c>
      <c r="V1611">
        <f t="shared" si="125"/>
        <v>4</v>
      </c>
      <c r="W1611">
        <f t="shared" si="126"/>
        <v>2</v>
      </c>
      <c r="X1611">
        <f t="shared" si="127"/>
        <v>2016</v>
      </c>
      <c r="Y1611" t="str">
        <f t="shared" si="128"/>
        <v>Apr</v>
      </c>
      <c r="Z1611" t="str">
        <f t="shared" si="129"/>
        <v>2016-04</v>
      </c>
    </row>
    <row r="1612" spans="1:26"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s="5">
        <v>290.666</v>
      </c>
      <c r="S1612">
        <v>2</v>
      </c>
      <c r="T1612" s="7">
        <v>0.15</v>
      </c>
      <c r="U1612" s="5">
        <v>27.3568</v>
      </c>
      <c r="V1612">
        <f t="shared" si="125"/>
        <v>5</v>
      </c>
      <c r="W1612">
        <f t="shared" si="126"/>
        <v>2</v>
      </c>
      <c r="X1612">
        <f t="shared" si="127"/>
        <v>2014</v>
      </c>
      <c r="Y1612" t="str">
        <f t="shared" si="128"/>
        <v>May</v>
      </c>
      <c r="Z1612" t="str">
        <f t="shared" si="129"/>
        <v>2014-05</v>
      </c>
    </row>
    <row r="1613" spans="1:26"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s="5">
        <v>201.584</v>
      </c>
      <c r="S1613">
        <v>2</v>
      </c>
      <c r="T1613" s="7">
        <v>0.2</v>
      </c>
      <c r="U1613" s="5">
        <v>20.1584</v>
      </c>
      <c r="V1613">
        <f t="shared" si="125"/>
        <v>5</v>
      </c>
      <c r="W1613">
        <f t="shared" si="126"/>
        <v>2</v>
      </c>
      <c r="X1613">
        <f t="shared" si="127"/>
        <v>2014</v>
      </c>
      <c r="Y1613" t="str">
        <f t="shared" si="128"/>
        <v>May</v>
      </c>
      <c r="Z1613" t="str">
        <f t="shared" si="129"/>
        <v>2014-05</v>
      </c>
    </row>
    <row r="1614" spans="1:26"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s="5">
        <v>83.983999999999995</v>
      </c>
      <c r="S1614">
        <v>2</v>
      </c>
      <c r="T1614" s="7">
        <v>0.2</v>
      </c>
      <c r="U1614" s="5">
        <v>31.494</v>
      </c>
      <c r="V1614">
        <f t="shared" si="125"/>
        <v>5</v>
      </c>
      <c r="W1614">
        <f t="shared" si="126"/>
        <v>2</v>
      </c>
      <c r="X1614">
        <f t="shared" si="127"/>
        <v>2014</v>
      </c>
      <c r="Y1614" t="str">
        <f t="shared" si="128"/>
        <v>May</v>
      </c>
      <c r="Z1614" t="str">
        <f t="shared" si="129"/>
        <v>2014-05</v>
      </c>
    </row>
    <row r="1615" spans="1:26"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s="5">
        <v>1000.02</v>
      </c>
      <c r="S1615">
        <v>7</v>
      </c>
      <c r="T1615" s="7">
        <v>0</v>
      </c>
      <c r="U1615" s="5">
        <v>290.00580000000002</v>
      </c>
      <c r="V1615">
        <f t="shared" si="125"/>
        <v>12</v>
      </c>
      <c r="W1615">
        <f t="shared" si="126"/>
        <v>4</v>
      </c>
      <c r="X1615">
        <f t="shared" si="127"/>
        <v>2017</v>
      </c>
      <c r="Y1615" t="str">
        <f t="shared" si="128"/>
        <v>Dec</v>
      </c>
      <c r="Z1615" t="str">
        <f t="shared" si="129"/>
        <v>2017-12</v>
      </c>
    </row>
    <row r="1616" spans="1:26"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5">
        <v>83.975999999999999</v>
      </c>
      <c r="S1616">
        <v>3</v>
      </c>
      <c r="T1616" s="7">
        <v>0.2</v>
      </c>
      <c r="U1616" s="5">
        <v>-13.646100000000001</v>
      </c>
      <c r="V1616">
        <f t="shared" si="125"/>
        <v>3</v>
      </c>
      <c r="W1616">
        <f t="shared" si="126"/>
        <v>1</v>
      </c>
      <c r="X1616">
        <f t="shared" si="127"/>
        <v>2016</v>
      </c>
      <c r="Y1616" t="str">
        <f t="shared" si="128"/>
        <v>Mar</v>
      </c>
      <c r="Z1616" t="str">
        <f t="shared" si="129"/>
        <v>2016-03</v>
      </c>
    </row>
    <row r="1617" spans="1:26"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5">
        <v>3.75</v>
      </c>
      <c r="S1617">
        <v>1</v>
      </c>
      <c r="T1617" s="7">
        <v>0</v>
      </c>
      <c r="U1617" s="5">
        <v>1.8</v>
      </c>
      <c r="V1617">
        <f t="shared" si="125"/>
        <v>8</v>
      </c>
      <c r="W1617">
        <f t="shared" si="126"/>
        <v>3</v>
      </c>
      <c r="X1617">
        <f t="shared" si="127"/>
        <v>2015</v>
      </c>
      <c r="Y1617" t="str">
        <f t="shared" si="128"/>
        <v>Aug</v>
      </c>
      <c r="Z1617" t="str">
        <f t="shared" si="129"/>
        <v>2015-08</v>
      </c>
    </row>
    <row r="1618" spans="1:26"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5">
        <v>41.4</v>
      </c>
      <c r="S1618">
        <v>4</v>
      </c>
      <c r="T1618" s="7">
        <v>0</v>
      </c>
      <c r="U1618" s="5">
        <v>19.872</v>
      </c>
      <c r="V1618">
        <f t="shared" si="125"/>
        <v>8</v>
      </c>
      <c r="W1618">
        <f t="shared" si="126"/>
        <v>3</v>
      </c>
      <c r="X1618">
        <f t="shared" si="127"/>
        <v>2015</v>
      </c>
      <c r="Y1618" t="str">
        <f t="shared" si="128"/>
        <v>Aug</v>
      </c>
      <c r="Z1618" t="str">
        <f t="shared" si="129"/>
        <v>2015-08</v>
      </c>
    </row>
    <row r="1619" spans="1:26"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5">
        <v>29.79</v>
      </c>
      <c r="S1619">
        <v>3</v>
      </c>
      <c r="T1619" s="7">
        <v>0</v>
      </c>
      <c r="U1619" s="5">
        <v>12.511799999999999</v>
      </c>
      <c r="V1619">
        <f t="shared" si="125"/>
        <v>8</v>
      </c>
      <c r="W1619">
        <f t="shared" si="126"/>
        <v>3</v>
      </c>
      <c r="X1619">
        <f t="shared" si="127"/>
        <v>2015</v>
      </c>
      <c r="Y1619" t="str">
        <f t="shared" si="128"/>
        <v>Aug</v>
      </c>
      <c r="Z1619" t="str">
        <f t="shared" si="129"/>
        <v>2015-08</v>
      </c>
    </row>
    <row r="1620" spans="1:26"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s="5">
        <v>59.48</v>
      </c>
      <c r="S1620">
        <v>2</v>
      </c>
      <c r="T1620" s="7">
        <v>0</v>
      </c>
      <c r="U1620" s="5">
        <v>8.9220000000000006</v>
      </c>
      <c r="V1620">
        <f t="shared" si="125"/>
        <v>9</v>
      </c>
      <c r="W1620">
        <f t="shared" si="126"/>
        <v>3</v>
      </c>
      <c r="X1620">
        <f t="shared" si="127"/>
        <v>2016</v>
      </c>
      <c r="Y1620" t="str">
        <f t="shared" si="128"/>
        <v>Sep</v>
      </c>
      <c r="Z1620" t="str">
        <f t="shared" si="129"/>
        <v>2016-09</v>
      </c>
    </row>
    <row r="1621" spans="1:26"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s="5">
        <v>6.69</v>
      </c>
      <c r="S1621">
        <v>1</v>
      </c>
      <c r="T1621" s="7">
        <v>0</v>
      </c>
      <c r="U1621" s="5">
        <v>3.0773999999999999</v>
      </c>
      <c r="V1621">
        <f t="shared" si="125"/>
        <v>9</v>
      </c>
      <c r="W1621">
        <f t="shared" si="126"/>
        <v>3</v>
      </c>
      <c r="X1621">
        <f t="shared" si="127"/>
        <v>2016</v>
      </c>
      <c r="Y1621" t="str">
        <f t="shared" si="128"/>
        <v>Sep</v>
      </c>
      <c r="Z1621" t="str">
        <f t="shared" si="129"/>
        <v>2016-09</v>
      </c>
    </row>
    <row r="1622" spans="1:26"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s="5">
        <v>198.46</v>
      </c>
      <c r="S1622">
        <v>2</v>
      </c>
      <c r="T1622" s="7">
        <v>0</v>
      </c>
      <c r="U1622" s="5">
        <v>99.23</v>
      </c>
      <c r="V1622">
        <f t="shared" si="125"/>
        <v>7</v>
      </c>
      <c r="W1622">
        <f t="shared" si="126"/>
        <v>3</v>
      </c>
      <c r="X1622">
        <f t="shared" si="127"/>
        <v>2017</v>
      </c>
      <c r="Y1622" t="str">
        <f t="shared" si="128"/>
        <v>Jul</v>
      </c>
      <c r="Z1622" t="str">
        <f t="shared" si="129"/>
        <v>2017-07</v>
      </c>
    </row>
    <row r="1623" spans="1:26"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s="5">
        <v>786.48</v>
      </c>
      <c r="S1623">
        <v>8</v>
      </c>
      <c r="T1623" s="7">
        <v>0</v>
      </c>
      <c r="U1623" s="5">
        <v>385.37520000000001</v>
      </c>
      <c r="V1623">
        <f t="shared" si="125"/>
        <v>7</v>
      </c>
      <c r="W1623">
        <f t="shared" si="126"/>
        <v>3</v>
      </c>
      <c r="X1623">
        <f t="shared" si="127"/>
        <v>2017</v>
      </c>
      <c r="Y1623" t="str">
        <f t="shared" si="128"/>
        <v>Jul</v>
      </c>
      <c r="Z1623" t="str">
        <f t="shared" si="129"/>
        <v>2017-07</v>
      </c>
    </row>
    <row r="1624" spans="1:26"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s="5">
        <v>23.167999999999999</v>
      </c>
      <c r="S1624">
        <v>2</v>
      </c>
      <c r="T1624" s="7">
        <v>0.2</v>
      </c>
      <c r="U1624" s="5">
        <v>7.8192000000000004</v>
      </c>
      <c r="V1624">
        <f t="shared" si="125"/>
        <v>7</v>
      </c>
      <c r="W1624">
        <f t="shared" si="126"/>
        <v>3</v>
      </c>
      <c r="X1624">
        <f t="shared" si="127"/>
        <v>2017</v>
      </c>
      <c r="Y1624" t="str">
        <f t="shared" si="128"/>
        <v>Jul</v>
      </c>
      <c r="Z1624" t="str">
        <f t="shared" si="129"/>
        <v>2017-07</v>
      </c>
    </row>
    <row r="1625" spans="1:26"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s="5">
        <v>50</v>
      </c>
      <c r="S1625">
        <v>2</v>
      </c>
      <c r="T1625" s="7">
        <v>0</v>
      </c>
      <c r="U1625" s="5">
        <v>10.5</v>
      </c>
      <c r="V1625">
        <f t="shared" si="125"/>
        <v>7</v>
      </c>
      <c r="W1625">
        <f t="shared" si="126"/>
        <v>3</v>
      </c>
      <c r="X1625">
        <f t="shared" si="127"/>
        <v>2017</v>
      </c>
      <c r="Y1625" t="str">
        <f t="shared" si="128"/>
        <v>Jul</v>
      </c>
      <c r="Z1625" t="str">
        <f t="shared" si="129"/>
        <v>2017-07</v>
      </c>
    </row>
    <row r="1626" spans="1:26"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s="5">
        <v>675.96</v>
      </c>
      <c r="S1626">
        <v>5</v>
      </c>
      <c r="T1626" s="7">
        <v>0.2</v>
      </c>
      <c r="U1626" s="5">
        <v>84.495000000000005</v>
      </c>
      <c r="V1626">
        <f t="shared" si="125"/>
        <v>12</v>
      </c>
      <c r="W1626">
        <f t="shared" si="126"/>
        <v>4</v>
      </c>
      <c r="X1626">
        <f t="shared" si="127"/>
        <v>2015</v>
      </c>
      <c r="Y1626" t="str">
        <f t="shared" si="128"/>
        <v>Dec</v>
      </c>
      <c r="Z1626" t="str">
        <f t="shared" si="129"/>
        <v>2015-12</v>
      </c>
    </row>
    <row r="1627" spans="1:26"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s="5">
        <v>1265.8499999999999</v>
      </c>
      <c r="S1627">
        <v>3</v>
      </c>
      <c r="T1627" s="7">
        <v>0</v>
      </c>
      <c r="U1627" s="5">
        <v>556.97400000000005</v>
      </c>
      <c r="V1627">
        <f t="shared" si="125"/>
        <v>12</v>
      </c>
      <c r="W1627">
        <f t="shared" si="126"/>
        <v>4</v>
      </c>
      <c r="X1627">
        <f t="shared" si="127"/>
        <v>2015</v>
      </c>
      <c r="Y1627" t="str">
        <f t="shared" si="128"/>
        <v>Dec</v>
      </c>
      <c r="Z1627" t="str">
        <f t="shared" si="129"/>
        <v>2015-12</v>
      </c>
    </row>
    <row r="1628" spans="1:26"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5">
        <v>523.25</v>
      </c>
      <c r="S1628">
        <v>5</v>
      </c>
      <c r="T1628" s="7">
        <v>0</v>
      </c>
      <c r="U1628" s="5">
        <v>141.2775</v>
      </c>
      <c r="V1628">
        <f t="shared" si="125"/>
        <v>11</v>
      </c>
      <c r="W1628">
        <f t="shared" si="126"/>
        <v>4</v>
      </c>
      <c r="X1628">
        <f t="shared" si="127"/>
        <v>2015</v>
      </c>
      <c r="Y1628" t="str">
        <f t="shared" si="128"/>
        <v>Nov</v>
      </c>
      <c r="Z1628" t="str">
        <f t="shared" si="129"/>
        <v>2015-11</v>
      </c>
    </row>
    <row r="1629" spans="1:26"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s="5">
        <v>517.5</v>
      </c>
      <c r="S1629">
        <v>6</v>
      </c>
      <c r="T1629" s="7">
        <v>0</v>
      </c>
      <c r="U1629" s="5">
        <v>155.25</v>
      </c>
      <c r="V1629">
        <f t="shared" si="125"/>
        <v>9</v>
      </c>
      <c r="W1629">
        <f t="shared" si="126"/>
        <v>3</v>
      </c>
      <c r="X1629">
        <f t="shared" si="127"/>
        <v>2015</v>
      </c>
      <c r="Y1629" t="str">
        <f t="shared" si="128"/>
        <v>Sep</v>
      </c>
      <c r="Z1629" t="str">
        <f t="shared" si="129"/>
        <v>2015-09</v>
      </c>
    </row>
    <row r="1630" spans="1:26"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5">
        <v>17.920000000000002</v>
      </c>
      <c r="S1630">
        <v>5</v>
      </c>
      <c r="T1630" s="7">
        <v>0.2</v>
      </c>
      <c r="U1630" s="5">
        <v>2.464</v>
      </c>
      <c r="V1630">
        <f t="shared" si="125"/>
        <v>6</v>
      </c>
      <c r="W1630">
        <f t="shared" si="126"/>
        <v>2</v>
      </c>
      <c r="X1630">
        <f t="shared" si="127"/>
        <v>2017</v>
      </c>
      <c r="Y1630" t="str">
        <f t="shared" si="128"/>
        <v>Jun</v>
      </c>
      <c r="Z1630" t="str">
        <f t="shared" si="129"/>
        <v>2017-06</v>
      </c>
    </row>
    <row r="1631" spans="1:26"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5">
        <v>41.256</v>
      </c>
      <c r="S1631">
        <v>6</v>
      </c>
      <c r="T1631" s="7">
        <v>0.7</v>
      </c>
      <c r="U1631" s="5">
        <v>-34.380000000000003</v>
      </c>
      <c r="V1631">
        <f t="shared" si="125"/>
        <v>6</v>
      </c>
      <c r="W1631">
        <f t="shared" si="126"/>
        <v>2</v>
      </c>
      <c r="X1631">
        <f t="shared" si="127"/>
        <v>2017</v>
      </c>
      <c r="Y1631" t="str">
        <f t="shared" si="128"/>
        <v>Jun</v>
      </c>
      <c r="Z1631" t="str">
        <f t="shared" si="129"/>
        <v>2017-06</v>
      </c>
    </row>
    <row r="1632" spans="1:26"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s="5">
        <v>1006.056</v>
      </c>
      <c r="S1632">
        <v>3</v>
      </c>
      <c r="T1632" s="7">
        <v>0.2</v>
      </c>
      <c r="U1632" s="5">
        <v>88.029899999999998</v>
      </c>
      <c r="V1632">
        <f t="shared" si="125"/>
        <v>5</v>
      </c>
      <c r="W1632">
        <f t="shared" si="126"/>
        <v>2</v>
      </c>
      <c r="X1632">
        <f t="shared" si="127"/>
        <v>2016</v>
      </c>
      <c r="Y1632" t="str">
        <f t="shared" si="128"/>
        <v>May</v>
      </c>
      <c r="Z1632" t="str">
        <f t="shared" si="129"/>
        <v>2016-05</v>
      </c>
    </row>
    <row r="1633" spans="1:26"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s="5">
        <v>10.688000000000001</v>
      </c>
      <c r="S1633">
        <v>2</v>
      </c>
      <c r="T1633" s="7">
        <v>0.2</v>
      </c>
      <c r="U1633" s="5">
        <v>3.7408000000000001</v>
      </c>
      <c r="V1633">
        <f t="shared" si="125"/>
        <v>5</v>
      </c>
      <c r="W1633">
        <f t="shared" si="126"/>
        <v>2</v>
      </c>
      <c r="X1633">
        <f t="shared" si="127"/>
        <v>2016</v>
      </c>
      <c r="Y1633" t="str">
        <f t="shared" si="128"/>
        <v>May</v>
      </c>
      <c r="Z1633" t="str">
        <f t="shared" si="129"/>
        <v>2016-05</v>
      </c>
    </row>
    <row r="1634" spans="1:26"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s="5">
        <v>10.368</v>
      </c>
      <c r="S1634">
        <v>2</v>
      </c>
      <c r="T1634" s="7">
        <v>0.2</v>
      </c>
      <c r="U1634" s="5">
        <v>3.6288</v>
      </c>
      <c r="V1634">
        <f t="shared" si="125"/>
        <v>5</v>
      </c>
      <c r="W1634">
        <f t="shared" si="126"/>
        <v>2</v>
      </c>
      <c r="X1634">
        <f t="shared" si="127"/>
        <v>2016</v>
      </c>
      <c r="Y1634" t="str">
        <f t="shared" si="128"/>
        <v>May</v>
      </c>
      <c r="Z1634" t="str">
        <f t="shared" si="129"/>
        <v>2016-05</v>
      </c>
    </row>
    <row r="1635" spans="1:26"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s="5">
        <v>25.12</v>
      </c>
      <c r="S1635">
        <v>2</v>
      </c>
      <c r="T1635" s="7">
        <v>0.2</v>
      </c>
      <c r="U1635" s="5">
        <v>1.57</v>
      </c>
      <c r="V1635">
        <f t="shared" si="125"/>
        <v>5</v>
      </c>
      <c r="W1635">
        <f t="shared" si="126"/>
        <v>2</v>
      </c>
      <c r="X1635">
        <f t="shared" si="127"/>
        <v>2016</v>
      </c>
      <c r="Y1635" t="str">
        <f t="shared" si="128"/>
        <v>May</v>
      </c>
      <c r="Z1635" t="str">
        <f t="shared" si="129"/>
        <v>2016-05</v>
      </c>
    </row>
    <row r="1636" spans="1:26"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s="5">
        <v>58.112000000000002</v>
      </c>
      <c r="S1636">
        <v>2</v>
      </c>
      <c r="T1636" s="7">
        <v>0.2</v>
      </c>
      <c r="U1636" s="5">
        <v>7.2640000000000002</v>
      </c>
      <c r="V1636">
        <f t="shared" si="125"/>
        <v>5</v>
      </c>
      <c r="W1636">
        <f t="shared" si="126"/>
        <v>2</v>
      </c>
      <c r="X1636">
        <f t="shared" si="127"/>
        <v>2016</v>
      </c>
      <c r="Y1636" t="str">
        <f t="shared" si="128"/>
        <v>May</v>
      </c>
      <c r="Z1636" t="str">
        <f t="shared" si="129"/>
        <v>2016-05</v>
      </c>
    </row>
    <row r="1637" spans="1:26"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s="5">
        <v>15.552</v>
      </c>
      <c r="S1637">
        <v>3</v>
      </c>
      <c r="T1637" s="7">
        <v>0.2</v>
      </c>
      <c r="U1637" s="5">
        <v>5.4432</v>
      </c>
      <c r="V1637">
        <f t="shared" si="125"/>
        <v>11</v>
      </c>
      <c r="W1637">
        <f t="shared" si="126"/>
        <v>4</v>
      </c>
      <c r="X1637">
        <f t="shared" si="127"/>
        <v>2014</v>
      </c>
      <c r="Y1637" t="str">
        <f t="shared" si="128"/>
        <v>Nov</v>
      </c>
      <c r="Z1637" t="str">
        <f t="shared" si="129"/>
        <v>2014-11</v>
      </c>
    </row>
    <row r="1638" spans="1:26"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s="5">
        <v>669.08</v>
      </c>
      <c r="S1638">
        <v>5</v>
      </c>
      <c r="T1638" s="7">
        <v>0.2</v>
      </c>
      <c r="U1638" s="5">
        <v>-167.27</v>
      </c>
      <c r="V1638">
        <f t="shared" si="125"/>
        <v>11</v>
      </c>
      <c r="W1638">
        <f t="shared" si="126"/>
        <v>4</v>
      </c>
      <c r="X1638">
        <f t="shared" si="127"/>
        <v>2014</v>
      </c>
      <c r="Y1638" t="str">
        <f t="shared" si="128"/>
        <v>Nov</v>
      </c>
      <c r="Z1638" t="str">
        <f t="shared" si="129"/>
        <v>2014-11</v>
      </c>
    </row>
    <row r="1639" spans="1:26"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s="5">
        <v>438.33600000000001</v>
      </c>
      <c r="S1639">
        <v>4</v>
      </c>
      <c r="T1639" s="7">
        <v>0.2</v>
      </c>
      <c r="U1639" s="5">
        <v>-87.667199999999994</v>
      </c>
      <c r="V1639">
        <f t="shared" si="125"/>
        <v>11</v>
      </c>
      <c r="W1639">
        <f t="shared" si="126"/>
        <v>4</v>
      </c>
      <c r="X1639">
        <f t="shared" si="127"/>
        <v>2014</v>
      </c>
      <c r="Y1639" t="str">
        <f t="shared" si="128"/>
        <v>Nov</v>
      </c>
      <c r="Z1639" t="str">
        <f t="shared" si="129"/>
        <v>2014-11</v>
      </c>
    </row>
    <row r="1640" spans="1:26"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s="5">
        <v>19.440000000000001</v>
      </c>
      <c r="S1640">
        <v>3</v>
      </c>
      <c r="T1640" s="7">
        <v>0</v>
      </c>
      <c r="U1640" s="5">
        <v>9.3312000000000008</v>
      </c>
      <c r="V1640">
        <f t="shared" si="125"/>
        <v>5</v>
      </c>
      <c r="W1640">
        <f t="shared" si="126"/>
        <v>2</v>
      </c>
      <c r="X1640">
        <f t="shared" si="127"/>
        <v>2016</v>
      </c>
      <c r="Y1640" t="str">
        <f t="shared" si="128"/>
        <v>May</v>
      </c>
      <c r="Z1640" t="str">
        <f t="shared" si="129"/>
        <v>2016-05</v>
      </c>
    </row>
    <row r="1641" spans="1:26"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s="5">
        <v>9.64</v>
      </c>
      <c r="S1641">
        <v>2</v>
      </c>
      <c r="T1641" s="7">
        <v>0</v>
      </c>
      <c r="U1641" s="5">
        <v>4.4344000000000001</v>
      </c>
      <c r="V1641">
        <f t="shared" si="125"/>
        <v>5</v>
      </c>
      <c r="W1641">
        <f t="shared" si="126"/>
        <v>2</v>
      </c>
      <c r="X1641">
        <f t="shared" si="127"/>
        <v>2016</v>
      </c>
      <c r="Y1641" t="str">
        <f t="shared" si="128"/>
        <v>May</v>
      </c>
      <c r="Z1641" t="str">
        <f t="shared" si="129"/>
        <v>2016-05</v>
      </c>
    </row>
    <row r="1642" spans="1:26"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s="5">
        <v>12.7</v>
      </c>
      <c r="S1642">
        <v>2</v>
      </c>
      <c r="T1642" s="7">
        <v>0</v>
      </c>
      <c r="U1642" s="5">
        <v>5.8419999999999996</v>
      </c>
      <c r="V1642">
        <f t="shared" si="125"/>
        <v>5</v>
      </c>
      <c r="W1642">
        <f t="shared" si="126"/>
        <v>2</v>
      </c>
      <c r="X1642">
        <f t="shared" si="127"/>
        <v>2016</v>
      </c>
      <c r="Y1642" t="str">
        <f t="shared" si="128"/>
        <v>May</v>
      </c>
      <c r="Z1642" t="str">
        <f t="shared" si="129"/>
        <v>2016-05</v>
      </c>
    </row>
    <row r="1643" spans="1:26"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s="5">
        <v>41.37</v>
      </c>
      <c r="S1643">
        <v>3</v>
      </c>
      <c r="T1643" s="7">
        <v>0</v>
      </c>
      <c r="U1643" s="5">
        <v>17.375399999999999</v>
      </c>
      <c r="V1643">
        <f t="shared" si="125"/>
        <v>5</v>
      </c>
      <c r="W1643">
        <f t="shared" si="126"/>
        <v>2</v>
      </c>
      <c r="X1643">
        <f t="shared" si="127"/>
        <v>2016</v>
      </c>
      <c r="Y1643" t="str">
        <f t="shared" si="128"/>
        <v>May</v>
      </c>
      <c r="Z1643" t="str">
        <f t="shared" si="129"/>
        <v>2016-05</v>
      </c>
    </row>
    <row r="1644" spans="1:26"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s="5">
        <v>12.624000000000001</v>
      </c>
      <c r="S1644">
        <v>2</v>
      </c>
      <c r="T1644" s="7">
        <v>0.2</v>
      </c>
      <c r="U1644" s="5">
        <v>3.9449999999999998</v>
      </c>
      <c r="V1644">
        <f t="shared" si="125"/>
        <v>11</v>
      </c>
      <c r="W1644">
        <f t="shared" si="126"/>
        <v>4</v>
      </c>
      <c r="X1644">
        <f t="shared" si="127"/>
        <v>2014</v>
      </c>
      <c r="Y1644" t="str">
        <f t="shared" si="128"/>
        <v>Nov</v>
      </c>
      <c r="Z1644" t="str">
        <f t="shared" si="129"/>
        <v>2014-11</v>
      </c>
    </row>
    <row r="1645" spans="1:26"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s="5">
        <v>1247.6400000000001</v>
      </c>
      <c r="S1645">
        <v>3</v>
      </c>
      <c r="T1645" s="7">
        <v>0</v>
      </c>
      <c r="U1645" s="5">
        <v>349.33920000000001</v>
      </c>
      <c r="V1645">
        <f t="shared" si="125"/>
        <v>3</v>
      </c>
      <c r="W1645">
        <f t="shared" si="126"/>
        <v>1</v>
      </c>
      <c r="X1645">
        <f t="shared" si="127"/>
        <v>2015</v>
      </c>
      <c r="Y1645" t="str">
        <f t="shared" si="128"/>
        <v>Mar</v>
      </c>
      <c r="Z1645" t="str">
        <f t="shared" si="129"/>
        <v>2015-03</v>
      </c>
    </row>
    <row r="1646" spans="1:26"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s="5">
        <v>3149.93</v>
      </c>
      <c r="S1646">
        <v>7</v>
      </c>
      <c r="T1646" s="7">
        <v>0</v>
      </c>
      <c r="U1646" s="5">
        <v>1480.4671000000001</v>
      </c>
      <c r="V1646">
        <f t="shared" si="125"/>
        <v>3</v>
      </c>
      <c r="W1646">
        <f t="shared" si="126"/>
        <v>1</v>
      </c>
      <c r="X1646">
        <f t="shared" si="127"/>
        <v>2015</v>
      </c>
      <c r="Y1646" t="str">
        <f t="shared" si="128"/>
        <v>Mar</v>
      </c>
      <c r="Z1646" t="str">
        <f t="shared" si="129"/>
        <v>2015-03</v>
      </c>
    </row>
    <row r="1647" spans="1:26"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s="5">
        <v>209.7</v>
      </c>
      <c r="S1647">
        <v>2</v>
      </c>
      <c r="T1647" s="7">
        <v>0</v>
      </c>
      <c r="U1647" s="5">
        <v>100.65600000000001</v>
      </c>
      <c r="V1647">
        <f t="shared" si="125"/>
        <v>3</v>
      </c>
      <c r="W1647">
        <f t="shared" si="126"/>
        <v>1</v>
      </c>
      <c r="X1647">
        <f t="shared" si="127"/>
        <v>2015</v>
      </c>
      <c r="Y1647" t="str">
        <f t="shared" si="128"/>
        <v>Mar</v>
      </c>
      <c r="Z1647" t="str">
        <f t="shared" si="129"/>
        <v>2015-03</v>
      </c>
    </row>
    <row r="1648" spans="1:26"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s="5">
        <v>35.36</v>
      </c>
      <c r="S1648">
        <v>2</v>
      </c>
      <c r="T1648" s="7">
        <v>0.2</v>
      </c>
      <c r="U1648" s="5">
        <v>-3.0939999999999999</v>
      </c>
      <c r="V1648">
        <f t="shared" si="125"/>
        <v>11</v>
      </c>
      <c r="W1648">
        <f t="shared" si="126"/>
        <v>4</v>
      </c>
      <c r="X1648">
        <f t="shared" si="127"/>
        <v>2015</v>
      </c>
      <c r="Y1648" t="str">
        <f t="shared" si="128"/>
        <v>Nov</v>
      </c>
      <c r="Z1648" t="str">
        <f t="shared" si="129"/>
        <v>2015-11</v>
      </c>
    </row>
    <row r="1649" spans="1:26"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s="5">
        <v>3.1680000000000001</v>
      </c>
      <c r="S1649">
        <v>2</v>
      </c>
      <c r="T1649" s="7">
        <v>0.2</v>
      </c>
      <c r="U1649" s="5">
        <v>-0.71279999999999999</v>
      </c>
      <c r="V1649">
        <f t="shared" si="125"/>
        <v>11</v>
      </c>
      <c r="W1649">
        <f t="shared" si="126"/>
        <v>4</v>
      </c>
      <c r="X1649">
        <f t="shared" si="127"/>
        <v>2015</v>
      </c>
      <c r="Y1649" t="str">
        <f t="shared" si="128"/>
        <v>Nov</v>
      </c>
      <c r="Z1649" t="str">
        <f t="shared" si="129"/>
        <v>2015-11</v>
      </c>
    </row>
    <row r="1650" spans="1:26"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s="5">
        <v>121.104</v>
      </c>
      <c r="S1650">
        <v>6</v>
      </c>
      <c r="T1650" s="7">
        <v>0.7</v>
      </c>
      <c r="U1650" s="5">
        <v>-100.92</v>
      </c>
      <c r="V1650">
        <f t="shared" si="125"/>
        <v>9</v>
      </c>
      <c r="W1650">
        <f t="shared" si="126"/>
        <v>3</v>
      </c>
      <c r="X1650">
        <f t="shared" si="127"/>
        <v>2015</v>
      </c>
      <c r="Y1650" t="str">
        <f t="shared" si="128"/>
        <v>Sep</v>
      </c>
      <c r="Z1650" t="str">
        <f t="shared" si="129"/>
        <v>2015-09</v>
      </c>
    </row>
    <row r="1651" spans="1:26"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s="5">
        <v>45.893999999999998</v>
      </c>
      <c r="S1651">
        <v>1</v>
      </c>
      <c r="T1651" s="7">
        <v>0.4</v>
      </c>
      <c r="U1651" s="5">
        <v>-9.1788000000000007</v>
      </c>
      <c r="V1651">
        <f t="shared" si="125"/>
        <v>9</v>
      </c>
      <c r="W1651">
        <f t="shared" si="126"/>
        <v>3</v>
      </c>
      <c r="X1651">
        <f t="shared" si="127"/>
        <v>2015</v>
      </c>
      <c r="Y1651" t="str">
        <f t="shared" si="128"/>
        <v>Sep</v>
      </c>
      <c r="Z1651" t="str">
        <f t="shared" si="129"/>
        <v>2015-09</v>
      </c>
    </row>
    <row r="1652" spans="1:26"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s="5">
        <v>109.92</v>
      </c>
      <c r="S1652">
        <v>2</v>
      </c>
      <c r="T1652" s="7">
        <v>0</v>
      </c>
      <c r="U1652" s="5">
        <v>53.860799999999998</v>
      </c>
      <c r="V1652">
        <f t="shared" si="125"/>
        <v>8</v>
      </c>
      <c r="W1652">
        <f t="shared" si="126"/>
        <v>3</v>
      </c>
      <c r="X1652">
        <f t="shared" si="127"/>
        <v>2014</v>
      </c>
      <c r="Y1652" t="str">
        <f t="shared" si="128"/>
        <v>Aug</v>
      </c>
      <c r="Z1652" t="str">
        <f t="shared" si="129"/>
        <v>2014-08</v>
      </c>
    </row>
    <row r="1653" spans="1:26"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s="5">
        <v>13.36</v>
      </c>
      <c r="S1653">
        <v>2</v>
      </c>
      <c r="T1653" s="7">
        <v>0</v>
      </c>
      <c r="U1653" s="5">
        <v>6.4127999999999998</v>
      </c>
      <c r="V1653">
        <f t="shared" si="125"/>
        <v>8</v>
      </c>
      <c r="W1653">
        <f t="shared" si="126"/>
        <v>3</v>
      </c>
      <c r="X1653">
        <f t="shared" si="127"/>
        <v>2014</v>
      </c>
      <c r="Y1653" t="str">
        <f t="shared" si="128"/>
        <v>Aug</v>
      </c>
      <c r="Z1653" t="str">
        <f t="shared" si="129"/>
        <v>2014-08</v>
      </c>
    </row>
    <row r="1654" spans="1:26"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s="5">
        <v>169.68</v>
      </c>
      <c r="S1654">
        <v>6</v>
      </c>
      <c r="T1654" s="7">
        <v>0</v>
      </c>
      <c r="U1654" s="5">
        <v>45.813600000000001</v>
      </c>
      <c r="V1654">
        <f t="shared" si="125"/>
        <v>11</v>
      </c>
      <c r="W1654">
        <f t="shared" si="126"/>
        <v>4</v>
      </c>
      <c r="X1654">
        <f t="shared" si="127"/>
        <v>2017</v>
      </c>
      <c r="Y1654" t="str">
        <f t="shared" si="128"/>
        <v>Nov</v>
      </c>
      <c r="Z1654" t="str">
        <f t="shared" si="129"/>
        <v>2017-11</v>
      </c>
    </row>
    <row r="1655" spans="1:26"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s="5">
        <v>132.52000000000001</v>
      </c>
      <c r="S1655">
        <v>4</v>
      </c>
      <c r="T1655" s="7">
        <v>0</v>
      </c>
      <c r="U1655" s="5">
        <v>54.333199999999998</v>
      </c>
      <c r="V1655">
        <f t="shared" si="125"/>
        <v>11</v>
      </c>
      <c r="W1655">
        <f t="shared" si="126"/>
        <v>4</v>
      </c>
      <c r="X1655">
        <f t="shared" si="127"/>
        <v>2017</v>
      </c>
      <c r="Y1655" t="str">
        <f t="shared" si="128"/>
        <v>Nov</v>
      </c>
      <c r="Z1655" t="str">
        <f t="shared" si="129"/>
        <v>2017-11</v>
      </c>
    </row>
    <row r="1656" spans="1:26"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s="5">
        <v>2.96</v>
      </c>
      <c r="S1656">
        <v>2</v>
      </c>
      <c r="T1656" s="7">
        <v>0</v>
      </c>
      <c r="U1656" s="5">
        <v>1.4208000000000001</v>
      </c>
      <c r="V1656">
        <f t="shared" si="125"/>
        <v>11</v>
      </c>
      <c r="W1656">
        <f t="shared" si="126"/>
        <v>4</v>
      </c>
      <c r="X1656">
        <f t="shared" si="127"/>
        <v>2017</v>
      </c>
      <c r="Y1656" t="str">
        <f t="shared" si="128"/>
        <v>Nov</v>
      </c>
      <c r="Z1656" t="str">
        <f t="shared" si="129"/>
        <v>2017-11</v>
      </c>
    </row>
    <row r="1657" spans="1:26"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s="5">
        <v>8.4480000000000004</v>
      </c>
      <c r="S1657">
        <v>2</v>
      </c>
      <c r="T1657" s="7">
        <v>0.2</v>
      </c>
      <c r="U1657" s="5">
        <v>2.9567999999999999</v>
      </c>
      <c r="V1657">
        <f t="shared" si="125"/>
        <v>11</v>
      </c>
      <c r="W1657">
        <f t="shared" si="126"/>
        <v>4</v>
      </c>
      <c r="X1657">
        <f t="shared" si="127"/>
        <v>2017</v>
      </c>
      <c r="Y1657" t="str">
        <f t="shared" si="128"/>
        <v>Nov</v>
      </c>
      <c r="Z1657" t="str">
        <f t="shared" si="129"/>
        <v>2017-11</v>
      </c>
    </row>
    <row r="1658" spans="1:26"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s="5">
        <v>95.94</v>
      </c>
      <c r="S1658">
        <v>3</v>
      </c>
      <c r="T1658" s="7">
        <v>0</v>
      </c>
      <c r="U1658" s="5">
        <v>9.5939999999999994</v>
      </c>
      <c r="V1658">
        <f t="shared" si="125"/>
        <v>11</v>
      </c>
      <c r="W1658">
        <f t="shared" si="126"/>
        <v>4</v>
      </c>
      <c r="X1658">
        <f t="shared" si="127"/>
        <v>2017</v>
      </c>
      <c r="Y1658" t="str">
        <f t="shared" si="128"/>
        <v>Nov</v>
      </c>
      <c r="Z1658" t="str">
        <f t="shared" si="129"/>
        <v>2017-11</v>
      </c>
    </row>
    <row r="1659" spans="1:26"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5">
        <v>34.79</v>
      </c>
      <c r="S1659">
        <v>7</v>
      </c>
      <c r="T1659" s="7">
        <v>0</v>
      </c>
      <c r="U1659" s="5">
        <v>10.7849</v>
      </c>
      <c r="V1659">
        <f t="shared" si="125"/>
        <v>5</v>
      </c>
      <c r="W1659">
        <f t="shared" si="126"/>
        <v>2</v>
      </c>
      <c r="X1659">
        <f t="shared" si="127"/>
        <v>2014</v>
      </c>
      <c r="Y1659" t="str">
        <f t="shared" si="128"/>
        <v>May</v>
      </c>
      <c r="Z1659" t="str">
        <f t="shared" si="129"/>
        <v>2014-05</v>
      </c>
    </row>
    <row r="1660" spans="1:26"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s="5">
        <v>160.77600000000001</v>
      </c>
      <c r="S1660">
        <v>3</v>
      </c>
      <c r="T1660" s="7">
        <v>0.2</v>
      </c>
      <c r="U1660" s="5">
        <v>10.048500000000001</v>
      </c>
      <c r="V1660">
        <f t="shared" si="125"/>
        <v>1</v>
      </c>
      <c r="W1660">
        <f t="shared" si="126"/>
        <v>1</v>
      </c>
      <c r="X1660">
        <f t="shared" si="127"/>
        <v>2017</v>
      </c>
      <c r="Y1660" t="str">
        <f t="shared" si="128"/>
        <v>Jan</v>
      </c>
      <c r="Z1660" t="str">
        <f t="shared" si="129"/>
        <v>2017-01</v>
      </c>
    </row>
    <row r="1661" spans="1:26"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s="5">
        <v>88.751999999999995</v>
      </c>
      <c r="S1661">
        <v>3</v>
      </c>
      <c r="T1661" s="7">
        <v>0.2</v>
      </c>
      <c r="U1661" s="5">
        <v>27.734999999999999</v>
      </c>
      <c r="V1661">
        <f t="shared" si="125"/>
        <v>10</v>
      </c>
      <c r="W1661">
        <f t="shared" si="126"/>
        <v>4</v>
      </c>
      <c r="X1661">
        <f t="shared" si="127"/>
        <v>2017</v>
      </c>
      <c r="Y1661" t="str">
        <f t="shared" si="128"/>
        <v>Oct</v>
      </c>
      <c r="Z1661" t="str">
        <f t="shared" si="129"/>
        <v>2017-10</v>
      </c>
    </row>
    <row r="1662" spans="1:26"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s="5">
        <v>13.904</v>
      </c>
      <c r="S1662">
        <v>2</v>
      </c>
      <c r="T1662" s="7">
        <v>0.2</v>
      </c>
      <c r="U1662" s="5">
        <v>5.2140000000000004</v>
      </c>
      <c r="V1662">
        <f t="shared" si="125"/>
        <v>10</v>
      </c>
      <c r="W1662">
        <f t="shared" si="126"/>
        <v>4</v>
      </c>
      <c r="X1662">
        <f t="shared" si="127"/>
        <v>2017</v>
      </c>
      <c r="Y1662" t="str">
        <f t="shared" si="128"/>
        <v>Oct</v>
      </c>
      <c r="Z1662" t="str">
        <f t="shared" si="129"/>
        <v>2017-10</v>
      </c>
    </row>
    <row r="1663" spans="1:26"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s="5">
        <v>677.58</v>
      </c>
      <c r="S1663">
        <v>5</v>
      </c>
      <c r="T1663" s="7">
        <v>0.4</v>
      </c>
      <c r="U1663" s="5">
        <v>-158.102</v>
      </c>
      <c r="V1663">
        <f t="shared" si="125"/>
        <v>4</v>
      </c>
      <c r="W1663">
        <f t="shared" si="126"/>
        <v>2</v>
      </c>
      <c r="X1663">
        <f t="shared" si="127"/>
        <v>2017</v>
      </c>
      <c r="Y1663" t="str">
        <f t="shared" si="128"/>
        <v>Apr</v>
      </c>
      <c r="Z1663" t="str">
        <f t="shared" si="129"/>
        <v>2017-04</v>
      </c>
    </row>
    <row r="1664" spans="1:26"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s="5">
        <v>13.896000000000001</v>
      </c>
      <c r="S1664">
        <v>3</v>
      </c>
      <c r="T1664" s="7">
        <v>0.7</v>
      </c>
      <c r="U1664" s="5">
        <v>-9.2639999999999993</v>
      </c>
      <c r="V1664">
        <f t="shared" si="125"/>
        <v>4</v>
      </c>
      <c r="W1664">
        <f t="shared" si="126"/>
        <v>2</v>
      </c>
      <c r="X1664">
        <f t="shared" si="127"/>
        <v>2017</v>
      </c>
      <c r="Y1664" t="str">
        <f t="shared" si="128"/>
        <v>Apr</v>
      </c>
      <c r="Z1664" t="str">
        <f t="shared" si="129"/>
        <v>2017-04</v>
      </c>
    </row>
    <row r="1665" spans="1:26"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s="5">
        <v>41.92</v>
      </c>
      <c r="S1665">
        <v>5</v>
      </c>
      <c r="T1665" s="7">
        <v>0.2</v>
      </c>
      <c r="U1665" s="5">
        <v>3.6680000000000001</v>
      </c>
      <c r="V1665">
        <f t="shared" si="125"/>
        <v>11</v>
      </c>
      <c r="W1665">
        <f t="shared" si="126"/>
        <v>4</v>
      </c>
      <c r="X1665">
        <f t="shared" si="127"/>
        <v>2016</v>
      </c>
      <c r="Y1665" t="str">
        <f t="shared" si="128"/>
        <v>Nov</v>
      </c>
      <c r="Z1665" t="str">
        <f t="shared" si="129"/>
        <v>2016-11</v>
      </c>
    </row>
    <row r="1666" spans="1:26"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5">
        <v>297.57600000000002</v>
      </c>
      <c r="S1666">
        <v>3</v>
      </c>
      <c r="T1666" s="7">
        <v>0.2</v>
      </c>
      <c r="U1666" s="5">
        <v>-7.4394</v>
      </c>
      <c r="V1666">
        <f t="shared" si="125"/>
        <v>11</v>
      </c>
      <c r="W1666">
        <f t="shared" si="126"/>
        <v>4</v>
      </c>
      <c r="X1666">
        <f t="shared" si="127"/>
        <v>2016</v>
      </c>
      <c r="Y1666" t="str">
        <f t="shared" si="128"/>
        <v>Nov</v>
      </c>
      <c r="Z1666" t="str">
        <f t="shared" si="129"/>
        <v>2016-11</v>
      </c>
    </row>
    <row r="1667" spans="1:26"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5">
        <v>4.3440000000000003</v>
      </c>
      <c r="S1667">
        <v>3</v>
      </c>
      <c r="T1667" s="7">
        <v>0.2</v>
      </c>
      <c r="U1667" s="5">
        <v>0.86880000000000002</v>
      </c>
      <c r="V1667">
        <f t="shared" ref="V1667:V1730" si="130">MONTH(C1667)</f>
        <v>11</v>
      </c>
      <c r="W1667">
        <f t="shared" ref="W1667:W1730" si="131">ROUNDUP(MONTH(C1667)/3,0)</f>
        <v>4</v>
      </c>
      <c r="X1667">
        <f t="shared" ref="X1667:X1730" si="132">YEAR(C1667)</f>
        <v>2016</v>
      </c>
      <c r="Y1667" t="str">
        <f t="shared" ref="Y1667:Y1730" si="133">TEXT(C1667,"MMM")</f>
        <v>Nov</v>
      </c>
      <c r="Z1667" t="str">
        <f t="shared" ref="Z1667:Z1730" si="134">TEXT(C1667,"YYYY-MM")</f>
        <v>2016-11</v>
      </c>
    </row>
    <row r="1668" spans="1:26"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5">
        <v>94.992000000000004</v>
      </c>
      <c r="S1668">
        <v>2</v>
      </c>
      <c r="T1668" s="7">
        <v>0.2</v>
      </c>
      <c r="U1668" s="5">
        <v>-2.3748</v>
      </c>
      <c r="V1668">
        <f t="shared" si="130"/>
        <v>11</v>
      </c>
      <c r="W1668">
        <f t="shared" si="131"/>
        <v>4</v>
      </c>
      <c r="X1668">
        <f t="shared" si="132"/>
        <v>2016</v>
      </c>
      <c r="Y1668" t="str">
        <f t="shared" si="133"/>
        <v>Nov</v>
      </c>
      <c r="Z1668" t="str">
        <f t="shared" si="134"/>
        <v>2016-11</v>
      </c>
    </row>
    <row r="1669" spans="1:26"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s="5">
        <v>74.352000000000004</v>
      </c>
      <c r="S1669">
        <v>3</v>
      </c>
      <c r="T1669" s="7">
        <v>0.2</v>
      </c>
      <c r="U1669" s="5">
        <v>23.234999999999999</v>
      </c>
      <c r="V1669">
        <f t="shared" si="130"/>
        <v>11</v>
      </c>
      <c r="W1669">
        <f t="shared" si="131"/>
        <v>4</v>
      </c>
      <c r="X1669">
        <f t="shared" si="132"/>
        <v>2016</v>
      </c>
      <c r="Y1669" t="str">
        <f t="shared" si="133"/>
        <v>Nov</v>
      </c>
      <c r="Z1669" t="str">
        <f t="shared" si="134"/>
        <v>2016-11</v>
      </c>
    </row>
    <row r="1670" spans="1:26"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s="5">
        <v>14.04</v>
      </c>
      <c r="S1670">
        <v>3</v>
      </c>
      <c r="T1670" s="7">
        <v>0.2</v>
      </c>
      <c r="U1670" s="5">
        <v>1.5794999999999999</v>
      </c>
      <c r="V1670">
        <f t="shared" si="130"/>
        <v>11</v>
      </c>
      <c r="W1670">
        <f t="shared" si="131"/>
        <v>4</v>
      </c>
      <c r="X1670">
        <f t="shared" si="132"/>
        <v>2016</v>
      </c>
      <c r="Y1670" t="str">
        <f t="shared" si="133"/>
        <v>Nov</v>
      </c>
      <c r="Z1670" t="str">
        <f t="shared" si="134"/>
        <v>2016-11</v>
      </c>
    </row>
    <row r="1671" spans="1:26"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s="5">
        <v>1018.104</v>
      </c>
      <c r="S1671">
        <v>4</v>
      </c>
      <c r="T1671" s="7">
        <v>0.4</v>
      </c>
      <c r="U1671" s="5">
        <v>-373.3048</v>
      </c>
      <c r="V1671">
        <f t="shared" si="130"/>
        <v>1</v>
      </c>
      <c r="W1671">
        <f t="shared" si="131"/>
        <v>1</v>
      </c>
      <c r="X1671">
        <f t="shared" si="132"/>
        <v>2015</v>
      </c>
      <c r="Y1671" t="str">
        <f t="shared" si="133"/>
        <v>Jan</v>
      </c>
      <c r="Z1671" t="str">
        <f t="shared" si="134"/>
        <v>2015-01</v>
      </c>
    </row>
    <row r="1672" spans="1:26"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s="5">
        <v>16.68</v>
      </c>
      <c r="S1672">
        <v>3</v>
      </c>
      <c r="T1672" s="7">
        <v>0.2</v>
      </c>
      <c r="U1672" s="5">
        <v>5.2125000000000004</v>
      </c>
      <c r="V1672">
        <f t="shared" si="130"/>
        <v>10</v>
      </c>
      <c r="W1672">
        <f t="shared" si="131"/>
        <v>4</v>
      </c>
      <c r="X1672">
        <f t="shared" si="132"/>
        <v>2017</v>
      </c>
      <c r="Y1672" t="str">
        <f t="shared" si="133"/>
        <v>Oct</v>
      </c>
      <c r="Z1672" t="str">
        <f t="shared" si="134"/>
        <v>2017-10</v>
      </c>
    </row>
    <row r="1673" spans="1:26"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5">
        <v>58.58</v>
      </c>
      <c r="S1673">
        <v>2</v>
      </c>
      <c r="T1673" s="7">
        <v>0</v>
      </c>
      <c r="U1673" s="5">
        <v>19.331399999999999</v>
      </c>
      <c r="V1673">
        <f t="shared" si="130"/>
        <v>3</v>
      </c>
      <c r="W1673">
        <f t="shared" si="131"/>
        <v>1</v>
      </c>
      <c r="X1673">
        <f t="shared" si="132"/>
        <v>2016</v>
      </c>
      <c r="Y1673" t="str">
        <f t="shared" si="133"/>
        <v>Mar</v>
      </c>
      <c r="Z1673" t="str">
        <f t="shared" si="134"/>
        <v>2016-03</v>
      </c>
    </row>
    <row r="1674" spans="1:26"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s="5">
        <v>167.96799999999999</v>
      </c>
      <c r="S1674">
        <v>4</v>
      </c>
      <c r="T1674" s="7">
        <v>0.2</v>
      </c>
      <c r="U1674" s="5">
        <v>62.988</v>
      </c>
      <c r="V1674">
        <f t="shared" si="130"/>
        <v>7</v>
      </c>
      <c r="W1674">
        <f t="shared" si="131"/>
        <v>3</v>
      </c>
      <c r="X1674">
        <f t="shared" si="132"/>
        <v>2017</v>
      </c>
      <c r="Y1674" t="str">
        <f t="shared" si="133"/>
        <v>Jul</v>
      </c>
      <c r="Z1674" t="str">
        <f t="shared" si="134"/>
        <v>2017-07</v>
      </c>
    </row>
    <row r="1675" spans="1:26"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5">
        <v>196.62</v>
      </c>
      <c r="S1675">
        <v>2</v>
      </c>
      <c r="T1675" s="7">
        <v>0</v>
      </c>
      <c r="U1675" s="5">
        <v>96.343800000000002</v>
      </c>
      <c r="V1675">
        <f t="shared" si="130"/>
        <v>12</v>
      </c>
      <c r="W1675">
        <f t="shared" si="131"/>
        <v>4</v>
      </c>
      <c r="X1675">
        <f t="shared" si="132"/>
        <v>2015</v>
      </c>
      <c r="Y1675" t="str">
        <f t="shared" si="133"/>
        <v>Dec</v>
      </c>
      <c r="Z1675" t="str">
        <f t="shared" si="134"/>
        <v>2015-12</v>
      </c>
    </row>
    <row r="1676" spans="1:26"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s="5">
        <v>21.936</v>
      </c>
      <c r="S1676">
        <v>2</v>
      </c>
      <c r="T1676" s="7">
        <v>0.6</v>
      </c>
      <c r="U1676" s="5">
        <v>-10.419600000000001</v>
      </c>
      <c r="V1676">
        <f t="shared" si="130"/>
        <v>9</v>
      </c>
      <c r="W1676">
        <f t="shared" si="131"/>
        <v>3</v>
      </c>
      <c r="X1676">
        <f t="shared" si="132"/>
        <v>2015</v>
      </c>
      <c r="Y1676" t="str">
        <f t="shared" si="133"/>
        <v>Sep</v>
      </c>
      <c r="Z1676" t="str">
        <f t="shared" si="134"/>
        <v>2015-09</v>
      </c>
    </row>
    <row r="1677" spans="1:26"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s="5">
        <v>6.5880000000000001</v>
      </c>
      <c r="S1677">
        <v>3</v>
      </c>
      <c r="T1677" s="7">
        <v>0.8</v>
      </c>
      <c r="U1677" s="5">
        <v>-10.211399999999999</v>
      </c>
      <c r="V1677">
        <f t="shared" si="130"/>
        <v>9</v>
      </c>
      <c r="W1677">
        <f t="shared" si="131"/>
        <v>3</v>
      </c>
      <c r="X1677">
        <f t="shared" si="132"/>
        <v>2015</v>
      </c>
      <c r="Y1677" t="str">
        <f t="shared" si="133"/>
        <v>Sep</v>
      </c>
      <c r="Z1677" t="str">
        <f t="shared" si="134"/>
        <v>2015-09</v>
      </c>
    </row>
    <row r="1678" spans="1:26"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s="5">
        <v>104.28</v>
      </c>
      <c r="S1678">
        <v>3</v>
      </c>
      <c r="T1678" s="7">
        <v>0</v>
      </c>
      <c r="U1678" s="5">
        <v>26.07</v>
      </c>
      <c r="V1678">
        <f t="shared" si="130"/>
        <v>5</v>
      </c>
      <c r="W1678">
        <f t="shared" si="131"/>
        <v>2</v>
      </c>
      <c r="X1678">
        <f t="shared" si="132"/>
        <v>2016</v>
      </c>
      <c r="Y1678" t="str">
        <f t="shared" si="133"/>
        <v>May</v>
      </c>
      <c r="Z1678" t="str">
        <f t="shared" si="134"/>
        <v>2016-05</v>
      </c>
    </row>
    <row r="1679" spans="1:26"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s="5">
        <v>17.940000000000001</v>
      </c>
      <c r="S1679">
        <v>3</v>
      </c>
      <c r="T1679" s="7">
        <v>0</v>
      </c>
      <c r="U1679" s="5">
        <v>8.7905999999999995</v>
      </c>
      <c r="V1679">
        <f t="shared" si="130"/>
        <v>5</v>
      </c>
      <c r="W1679">
        <f t="shared" si="131"/>
        <v>2</v>
      </c>
      <c r="X1679">
        <f t="shared" si="132"/>
        <v>2016</v>
      </c>
      <c r="Y1679" t="str">
        <f t="shared" si="133"/>
        <v>May</v>
      </c>
      <c r="Z1679" t="str">
        <f t="shared" si="134"/>
        <v>2016-05</v>
      </c>
    </row>
    <row r="1680" spans="1:26"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s="5">
        <v>64.784000000000006</v>
      </c>
      <c r="S1680">
        <v>1</v>
      </c>
      <c r="T1680" s="7">
        <v>0.2</v>
      </c>
      <c r="U1680" s="5">
        <v>-14.5764</v>
      </c>
      <c r="V1680">
        <f t="shared" si="130"/>
        <v>9</v>
      </c>
      <c r="W1680">
        <f t="shared" si="131"/>
        <v>3</v>
      </c>
      <c r="X1680">
        <f t="shared" si="132"/>
        <v>2014</v>
      </c>
      <c r="Y1680" t="str">
        <f t="shared" si="133"/>
        <v>Sep</v>
      </c>
      <c r="Z1680" t="str">
        <f t="shared" si="134"/>
        <v>2014-09</v>
      </c>
    </row>
    <row r="1681" spans="1:26"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s="5">
        <v>32.381999999999998</v>
      </c>
      <c r="S1681">
        <v>3</v>
      </c>
      <c r="T1681" s="7">
        <v>0.4</v>
      </c>
      <c r="U1681" s="5">
        <v>4.3175999999999997</v>
      </c>
      <c r="V1681">
        <f t="shared" si="130"/>
        <v>9</v>
      </c>
      <c r="W1681">
        <f t="shared" si="131"/>
        <v>3</v>
      </c>
      <c r="X1681">
        <f t="shared" si="132"/>
        <v>2014</v>
      </c>
      <c r="Y1681" t="str">
        <f t="shared" si="133"/>
        <v>Sep</v>
      </c>
      <c r="Z1681" t="str">
        <f t="shared" si="134"/>
        <v>2014-09</v>
      </c>
    </row>
    <row r="1682" spans="1:26"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s="5">
        <v>42.368000000000002</v>
      </c>
      <c r="S1682">
        <v>2</v>
      </c>
      <c r="T1682" s="7">
        <v>0.2</v>
      </c>
      <c r="U1682" s="5">
        <v>8.4735999999999994</v>
      </c>
      <c r="V1682">
        <f t="shared" si="130"/>
        <v>9</v>
      </c>
      <c r="W1682">
        <f t="shared" si="131"/>
        <v>3</v>
      </c>
      <c r="X1682">
        <f t="shared" si="132"/>
        <v>2014</v>
      </c>
      <c r="Y1682" t="str">
        <f t="shared" si="133"/>
        <v>Sep</v>
      </c>
      <c r="Z1682" t="str">
        <f t="shared" si="134"/>
        <v>2014-09</v>
      </c>
    </row>
    <row r="1683" spans="1:26"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s="5">
        <v>399.54</v>
      </c>
      <c r="S1683">
        <v>4</v>
      </c>
      <c r="T1683" s="7">
        <v>0.7</v>
      </c>
      <c r="U1683" s="5">
        <v>-559.35599999999999</v>
      </c>
      <c r="V1683">
        <f t="shared" si="130"/>
        <v>9</v>
      </c>
      <c r="W1683">
        <f t="shared" si="131"/>
        <v>3</v>
      </c>
      <c r="X1683">
        <f t="shared" si="132"/>
        <v>2014</v>
      </c>
      <c r="Y1683" t="str">
        <f t="shared" si="133"/>
        <v>Sep</v>
      </c>
      <c r="Z1683" t="str">
        <f t="shared" si="134"/>
        <v>2014-09</v>
      </c>
    </row>
    <row r="1684" spans="1:26"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s="5">
        <v>18.97</v>
      </c>
      <c r="S1684">
        <v>1</v>
      </c>
      <c r="T1684" s="7">
        <v>0</v>
      </c>
      <c r="U1684" s="5">
        <v>9.1056000000000008</v>
      </c>
      <c r="V1684">
        <f t="shared" si="130"/>
        <v>9</v>
      </c>
      <c r="W1684">
        <f t="shared" si="131"/>
        <v>3</v>
      </c>
      <c r="X1684">
        <f t="shared" si="132"/>
        <v>2016</v>
      </c>
      <c r="Y1684" t="str">
        <f t="shared" si="133"/>
        <v>Sep</v>
      </c>
      <c r="Z1684" t="str">
        <f t="shared" si="134"/>
        <v>2016-09</v>
      </c>
    </row>
    <row r="1685" spans="1:26"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s="5">
        <v>14.82</v>
      </c>
      <c r="S1685">
        <v>3</v>
      </c>
      <c r="T1685" s="7">
        <v>0</v>
      </c>
      <c r="U1685" s="5">
        <v>6.2244000000000002</v>
      </c>
      <c r="V1685">
        <f t="shared" si="130"/>
        <v>11</v>
      </c>
      <c r="W1685">
        <f t="shared" si="131"/>
        <v>4</v>
      </c>
      <c r="X1685">
        <f t="shared" si="132"/>
        <v>2016</v>
      </c>
      <c r="Y1685" t="str">
        <f t="shared" si="133"/>
        <v>Nov</v>
      </c>
      <c r="Z1685" t="str">
        <f t="shared" si="134"/>
        <v>2016-11</v>
      </c>
    </row>
    <row r="1686" spans="1:26"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5">
        <v>99.28</v>
      </c>
      <c r="S1686">
        <v>2</v>
      </c>
      <c r="T1686" s="7">
        <v>0.2</v>
      </c>
      <c r="U1686" s="5">
        <v>12.41</v>
      </c>
      <c r="V1686">
        <f t="shared" si="130"/>
        <v>4</v>
      </c>
      <c r="W1686">
        <f t="shared" si="131"/>
        <v>2</v>
      </c>
      <c r="X1686">
        <f t="shared" si="132"/>
        <v>2017</v>
      </c>
      <c r="Y1686" t="str">
        <f t="shared" si="133"/>
        <v>Apr</v>
      </c>
      <c r="Z1686" t="str">
        <f t="shared" si="134"/>
        <v>2017-04</v>
      </c>
    </row>
    <row r="1687" spans="1:26"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5">
        <v>1.1879999999999999</v>
      </c>
      <c r="S1687">
        <v>2</v>
      </c>
      <c r="T1687" s="7">
        <v>0.7</v>
      </c>
      <c r="U1687" s="5">
        <v>-0.99</v>
      </c>
      <c r="V1687">
        <f t="shared" si="130"/>
        <v>4</v>
      </c>
      <c r="W1687">
        <f t="shared" si="131"/>
        <v>2</v>
      </c>
      <c r="X1687">
        <f t="shared" si="132"/>
        <v>2017</v>
      </c>
      <c r="Y1687" t="str">
        <f t="shared" si="133"/>
        <v>Apr</v>
      </c>
      <c r="Z1687" t="str">
        <f t="shared" si="134"/>
        <v>2017-04</v>
      </c>
    </row>
    <row r="1688" spans="1:26"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5">
        <v>7.5179999999999998</v>
      </c>
      <c r="S1688">
        <v>2</v>
      </c>
      <c r="T1688" s="7">
        <v>0.7</v>
      </c>
      <c r="U1688" s="5">
        <v>-5.7637999999999998</v>
      </c>
      <c r="V1688">
        <f t="shared" si="130"/>
        <v>4</v>
      </c>
      <c r="W1688">
        <f t="shared" si="131"/>
        <v>2</v>
      </c>
      <c r="X1688">
        <f t="shared" si="132"/>
        <v>2017</v>
      </c>
      <c r="Y1688" t="str">
        <f t="shared" si="133"/>
        <v>Apr</v>
      </c>
      <c r="Z1688" t="str">
        <f t="shared" si="134"/>
        <v>2017-04</v>
      </c>
    </row>
    <row r="1689" spans="1:26"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5">
        <v>10.368</v>
      </c>
      <c r="S1689">
        <v>2</v>
      </c>
      <c r="T1689" s="7">
        <v>0.2</v>
      </c>
      <c r="U1689" s="5">
        <v>3.6288</v>
      </c>
      <c r="V1689">
        <f t="shared" si="130"/>
        <v>12</v>
      </c>
      <c r="W1689">
        <f t="shared" si="131"/>
        <v>4</v>
      </c>
      <c r="X1689">
        <f t="shared" si="132"/>
        <v>2017</v>
      </c>
      <c r="Y1689" t="str">
        <f t="shared" si="133"/>
        <v>Dec</v>
      </c>
      <c r="Z1689" t="str">
        <f t="shared" si="134"/>
        <v>2017-12</v>
      </c>
    </row>
    <row r="1690" spans="1:26"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5">
        <v>310.88</v>
      </c>
      <c r="S1690">
        <v>2</v>
      </c>
      <c r="T1690" s="7">
        <v>0.2</v>
      </c>
      <c r="U1690" s="5">
        <v>23.315999999999999</v>
      </c>
      <c r="V1690">
        <f t="shared" si="130"/>
        <v>12</v>
      </c>
      <c r="W1690">
        <f t="shared" si="131"/>
        <v>4</v>
      </c>
      <c r="X1690">
        <f t="shared" si="132"/>
        <v>2017</v>
      </c>
      <c r="Y1690" t="str">
        <f t="shared" si="133"/>
        <v>Dec</v>
      </c>
      <c r="Z1690" t="str">
        <f t="shared" si="134"/>
        <v>2017-12</v>
      </c>
    </row>
    <row r="1691" spans="1:26"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s="5">
        <v>853.09199999999998</v>
      </c>
      <c r="S1691">
        <v>6</v>
      </c>
      <c r="T1691" s="7">
        <v>0.4</v>
      </c>
      <c r="U1691" s="5">
        <v>-227.49119999999999</v>
      </c>
      <c r="V1691">
        <f t="shared" si="130"/>
        <v>8</v>
      </c>
      <c r="W1691">
        <f t="shared" si="131"/>
        <v>3</v>
      </c>
      <c r="X1691">
        <f t="shared" si="132"/>
        <v>2014</v>
      </c>
      <c r="Y1691" t="str">
        <f t="shared" si="133"/>
        <v>Aug</v>
      </c>
      <c r="Z1691" t="str">
        <f t="shared" si="134"/>
        <v>2014-08</v>
      </c>
    </row>
    <row r="1692" spans="1:26"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5">
        <v>33.450000000000003</v>
      </c>
      <c r="S1692">
        <v>5</v>
      </c>
      <c r="T1692" s="7">
        <v>0</v>
      </c>
      <c r="U1692" s="5">
        <v>15.387</v>
      </c>
      <c r="V1692">
        <f t="shared" si="130"/>
        <v>12</v>
      </c>
      <c r="W1692">
        <f t="shared" si="131"/>
        <v>4</v>
      </c>
      <c r="X1692">
        <f t="shared" si="132"/>
        <v>2017</v>
      </c>
      <c r="Y1692" t="str">
        <f t="shared" si="133"/>
        <v>Dec</v>
      </c>
      <c r="Z1692" t="str">
        <f t="shared" si="134"/>
        <v>2017-12</v>
      </c>
    </row>
    <row r="1693" spans="1:26"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s="5">
        <v>10.4</v>
      </c>
      <c r="S1693">
        <v>5</v>
      </c>
      <c r="T1693" s="7">
        <v>0</v>
      </c>
      <c r="U1693" s="5">
        <v>5.0960000000000001</v>
      </c>
      <c r="V1693">
        <f t="shared" si="130"/>
        <v>12</v>
      </c>
      <c r="W1693">
        <f t="shared" si="131"/>
        <v>4</v>
      </c>
      <c r="X1693">
        <f t="shared" si="132"/>
        <v>2017</v>
      </c>
      <c r="Y1693" t="str">
        <f t="shared" si="133"/>
        <v>Dec</v>
      </c>
      <c r="Z1693" t="str">
        <f t="shared" si="134"/>
        <v>2017-12</v>
      </c>
    </row>
    <row r="1694" spans="1:26"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s="5">
        <v>21.88</v>
      </c>
      <c r="S1694">
        <v>5</v>
      </c>
      <c r="T1694" s="7">
        <v>0.2</v>
      </c>
      <c r="U1694" s="5">
        <v>6.2904999999999998</v>
      </c>
      <c r="V1694">
        <f t="shared" si="130"/>
        <v>3</v>
      </c>
      <c r="W1694">
        <f t="shared" si="131"/>
        <v>1</v>
      </c>
      <c r="X1694">
        <f t="shared" si="132"/>
        <v>2016</v>
      </c>
      <c r="Y1694" t="str">
        <f t="shared" si="133"/>
        <v>Mar</v>
      </c>
      <c r="Z1694" t="str">
        <f t="shared" si="134"/>
        <v>2016-03</v>
      </c>
    </row>
    <row r="1695" spans="1:26"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5">
        <v>13.616</v>
      </c>
      <c r="S1695">
        <v>2</v>
      </c>
      <c r="T1695" s="7">
        <v>0.2</v>
      </c>
      <c r="U1695" s="5">
        <v>3.5741999999999998</v>
      </c>
      <c r="V1695">
        <f t="shared" si="130"/>
        <v>6</v>
      </c>
      <c r="W1695">
        <f t="shared" si="131"/>
        <v>2</v>
      </c>
      <c r="X1695">
        <f t="shared" si="132"/>
        <v>2016</v>
      </c>
      <c r="Y1695" t="str">
        <f t="shared" si="133"/>
        <v>Jun</v>
      </c>
      <c r="Z1695" t="str">
        <f t="shared" si="134"/>
        <v>2016-06</v>
      </c>
    </row>
    <row r="1696" spans="1:26"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5">
        <v>63.96</v>
      </c>
      <c r="S1696">
        <v>4</v>
      </c>
      <c r="T1696" s="7">
        <v>0</v>
      </c>
      <c r="U1696" s="5">
        <v>19.8276</v>
      </c>
      <c r="V1696">
        <f t="shared" si="130"/>
        <v>9</v>
      </c>
      <c r="W1696">
        <f t="shared" si="131"/>
        <v>3</v>
      </c>
      <c r="X1696">
        <f t="shared" si="132"/>
        <v>2015</v>
      </c>
      <c r="Y1696" t="str">
        <f t="shared" si="133"/>
        <v>Sep</v>
      </c>
      <c r="Z1696" t="str">
        <f t="shared" si="134"/>
        <v>2015-09</v>
      </c>
    </row>
    <row r="1697" spans="1:26"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5">
        <v>14.46</v>
      </c>
      <c r="S1697">
        <v>3</v>
      </c>
      <c r="T1697" s="7">
        <v>0</v>
      </c>
      <c r="U1697" s="5">
        <v>7.0853999999999999</v>
      </c>
      <c r="V1697">
        <f t="shared" si="130"/>
        <v>9</v>
      </c>
      <c r="W1697">
        <f t="shared" si="131"/>
        <v>3</v>
      </c>
      <c r="X1697">
        <f t="shared" si="132"/>
        <v>2015</v>
      </c>
      <c r="Y1697" t="str">
        <f t="shared" si="133"/>
        <v>Sep</v>
      </c>
      <c r="Z1697" t="str">
        <f t="shared" si="134"/>
        <v>2015-09</v>
      </c>
    </row>
    <row r="1698" spans="1:26"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s="5">
        <v>104.98</v>
      </c>
      <c r="S1698">
        <v>2</v>
      </c>
      <c r="T1698" s="7">
        <v>0</v>
      </c>
      <c r="U1698" s="5">
        <v>52.49</v>
      </c>
      <c r="V1698">
        <f t="shared" si="130"/>
        <v>9</v>
      </c>
      <c r="W1698">
        <f t="shared" si="131"/>
        <v>3</v>
      </c>
      <c r="X1698">
        <f t="shared" si="132"/>
        <v>2015</v>
      </c>
      <c r="Y1698" t="str">
        <f t="shared" si="133"/>
        <v>Sep</v>
      </c>
      <c r="Z1698" t="str">
        <f t="shared" si="134"/>
        <v>2015-09</v>
      </c>
    </row>
    <row r="1699" spans="1:26"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s="5">
        <v>106.96</v>
      </c>
      <c r="S1699">
        <v>2</v>
      </c>
      <c r="T1699" s="7">
        <v>0</v>
      </c>
      <c r="U1699" s="5">
        <v>31.0184</v>
      </c>
      <c r="V1699">
        <f t="shared" si="130"/>
        <v>12</v>
      </c>
      <c r="W1699">
        <f t="shared" si="131"/>
        <v>4</v>
      </c>
      <c r="X1699">
        <f t="shared" si="132"/>
        <v>2015</v>
      </c>
      <c r="Y1699" t="str">
        <f t="shared" si="133"/>
        <v>Dec</v>
      </c>
      <c r="Z1699" t="str">
        <f t="shared" si="134"/>
        <v>2015-12</v>
      </c>
    </row>
    <row r="1700" spans="1:26"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s="5">
        <v>21.56</v>
      </c>
      <c r="S1700">
        <v>7</v>
      </c>
      <c r="T1700" s="7">
        <v>0</v>
      </c>
      <c r="U1700" s="5">
        <v>10.348800000000001</v>
      </c>
      <c r="V1700">
        <f t="shared" si="130"/>
        <v>12</v>
      </c>
      <c r="W1700">
        <f t="shared" si="131"/>
        <v>4</v>
      </c>
      <c r="X1700">
        <f t="shared" si="132"/>
        <v>2015</v>
      </c>
      <c r="Y1700" t="str">
        <f t="shared" si="133"/>
        <v>Dec</v>
      </c>
      <c r="Z1700" t="str">
        <f t="shared" si="134"/>
        <v>2015-12</v>
      </c>
    </row>
    <row r="1701" spans="1:26"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s="5">
        <v>515.88</v>
      </c>
      <c r="S1701">
        <v>6</v>
      </c>
      <c r="T1701" s="7">
        <v>0</v>
      </c>
      <c r="U1701" s="5">
        <v>113.4936</v>
      </c>
      <c r="V1701">
        <f t="shared" si="130"/>
        <v>6</v>
      </c>
      <c r="W1701">
        <f t="shared" si="131"/>
        <v>2</v>
      </c>
      <c r="X1701">
        <f t="shared" si="132"/>
        <v>2014</v>
      </c>
      <c r="Y1701" t="str">
        <f t="shared" si="133"/>
        <v>Jun</v>
      </c>
      <c r="Z1701" t="str">
        <f t="shared" si="134"/>
        <v>2014-06</v>
      </c>
    </row>
    <row r="1702" spans="1:26"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s="5">
        <v>11.808</v>
      </c>
      <c r="S1702">
        <v>2</v>
      </c>
      <c r="T1702" s="7">
        <v>0.2</v>
      </c>
      <c r="U1702" s="5">
        <v>4.2804000000000002</v>
      </c>
      <c r="V1702">
        <f t="shared" si="130"/>
        <v>7</v>
      </c>
      <c r="W1702">
        <f t="shared" si="131"/>
        <v>3</v>
      </c>
      <c r="X1702">
        <f t="shared" si="132"/>
        <v>2015</v>
      </c>
      <c r="Y1702" t="str">
        <f t="shared" si="133"/>
        <v>Jul</v>
      </c>
      <c r="Z1702" t="str">
        <f t="shared" si="134"/>
        <v>2015-07</v>
      </c>
    </row>
    <row r="1703" spans="1:26"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s="5">
        <v>1931.04</v>
      </c>
      <c r="S1703">
        <v>9</v>
      </c>
      <c r="T1703" s="7">
        <v>0.1</v>
      </c>
      <c r="U1703" s="5">
        <v>321.83999999999997</v>
      </c>
      <c r="V1703">
        <f t="shared" si="130"/>
        <v>7</v>
      </c>
      <c r="W1703">
        <f t="shared" si="131"/>
        <v>3</v>
      </c>
      <c r="X1703">
        <f t="shared" si="132"/>
        <v>2015</v>
      </c>
      <c r="Y1703" t="str">
        <f t="shared" si="133"/>
        <v>Jul</v>
      </c>
      <c r="Z1703" t="str">
        <f t="shared" si="134"/>
        <v>2015-07</v>
      </c>
    </row>
    <row r="1704" spans="1:26"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s="5">
        <v>9.9600000000000009</v>
      </c>
      <c r="S1704">
        <v>2</v>
      </c>
      <c r="T1704" s="7">
        <v>0</v>
      </c>
      <c r="U1704" s="5">
        <v>4.6811999999999996</v>
      </c>
      <c r="V1704">
        <f t="shared" si="130"/>
        <v>7</v>
      </c>
      <c r="W1704">
        <f t="shared" si="131"/>
        <v>3</v>
      </c>
      <c r="X1704">
        <f t="shared" si="132"/>
        <v>2015</v>
      </c>
      <c r="Y1704" t="str">
        <f t="shared" si="133"/>
        <v>Jul</v>
      </c>
      <c r="Z1704" t="str">
        <f t="shared" si="134"/>
        <v>2015-07</v>
      </c>
    </row>
    <row r="1705" spans="1:26"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s="5">
        <v>12.35</v>
      </c>
      <c r="S1705">
        <v>5</v>
      </c>
      <c r="T1705" s="7">
        <v>0</v>
      </c>
      <c r="U1705" s="5">
        <v>5.8045</v>
      </c>
      <c r="V1705">
        <f t="shared" si="130"/>
        <v>2</v>
      </c>
      <c r="W1705">
        <f t="shared" si="131"/>
        <v>1</v>
      </c>
      <c r="X1705">
        <f t="shared" si="132"/>
        <v>2014</v>
      </c>
      <c r="Y1705" t="str">
        <f t="shared" si="133"/>
        <v>Feb</v>
      </c>
      <c r="Z1705" t="str">
        <f t="shared" si="134"/>
        <v>2014-02</v>
      </c>
    </row>
    <row r="1706" spans="1:26"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s="5">
        <v>9.702</v>
      </c>
      <c r="S1706">
        <v>3</v>
      </c>
      <c r="T1706" s="7">
        <v>0.7</v>
      </c>
      <c r="U1706" s="5">
        <v>-7.1147999999999998</v>
      </c>
      <c r="V1706">
        <f t="shared" si="130"/>
        <v>3</v>
      </c>
      <c r="W1706">
        <f t="shared" si="131"/>
        <v>1</v>
      </c>
      <c r="X1706">
        <f t="shared" si="132"/>
        <v>2016</v>
      </c>
      <c r="Y1706" t="str">
        <f t="shared" si="133"/>
        <v>Mar</v>
      </c>
      <c r="Z1706" t="str">
        <f t="shared" si="134"/>
        <v>2016-03</v>
      </c>
    </row>
    <row r="1707" spans="1:26"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s="5">
        <v>11.61</v>
      </c>
      <c r="S1707">
        <v>2</v>
      </c>
      <c r="T1707" s="7">
        <v>0.7</v>
      </c>
      <c r="U1707" s="5">
        <v>-9.2880000000000003</v>
      </c>
      <c r="V1707">
        <f t="shared" si="130"/>
        <v>11</v>
      </c>
      <c r="W1707">
        <f t="shared" si="131"/>
        <v>4</v>
      </c>
      <c r="X1707">
        <f t="shared" si="132"/>
        <v>2015</v>
      </c>
      <c r="Y1707" t="str">
        <f t="shared" si="133"/>
        <v>Nov</v>
      </c>
      <c r="Z1707" t="str">
        <f t="shared" si="134"/>
        <v>2015-11</v>
      </c>
    </row>
    <row r="1708" spans="1:26"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s="5">
        <v>43.86</v>
      </c>
      <c r="S1708">
        <v>6</v>
      </c>
      <c r="T1708" s="7">
        <v>0</v>
      </c>
      <c r="U1708" s="5">
        <v>20.6142</v>
      </c>
      <c r="V1708">
        <f t="shared" si="130"/>
        <v>10</v>
      </c>
      <c r="W1708">
        <f t="shared" si="131"/>
        <v>4</v>
      </c>
      <c r="X1708">
        <f t="shared" si="132"/>
        <v>2017</v>
      </c>
      <c r="Y1708" t="str">
        <f t="shared" si="133"/>
        <v>Oct</v>
      </c>
      <c r="Z1708" t="str">
        <f t="shared" si="134"/>
        <v>2017-10</v>
      </c>
    </row>
    <row r="1709" spans="1:26"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s="5">
        <v>148.47999999999999</v>
      </c>
      <c r="S1709">
        <v>2</v>
      </c>
      <c r="T1709" s="7">
        <v>0.2</v>
      </c>
      <c r="U1709" s="5">
        <v>16.704000000000001</v>
      </c>
      <c r="V1709">
        <f t="shared" si="130"/>
        <v>10</v>
      </c>
      <c r="W1709">
        <f t="shared" si="131"/>
        <v>4</v>
      </c>
      <c r="X1709">
        <f t="shared" si="132"/>
        <v>2017</v>
      </c>
      <c r="Y1709" t="str">
        <f t="shared" si="133"/>
        <v>Oct</v>
      </c>
      <c r="Z1709" t="str">
        <f t="shared" si="134"/>
        <v>2017-10</v>
      </c>
    </row>
    <row r="1710" spans="1:26"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s="5">
        <v>7.42</v>
      </c>
      <c r="S1710">
        <v>2</v>
      </c>
      <c r="T1710" s="7">
        <v>0</v>
      </c>
      <c r="U1710" s="5">
        <v>3.71</v>
      </c>
      <c r="V1710">
        <f t="shared" si="130"/>
        <v>10</v>
      </c>
      <c r="W1710">
        <f t="shared" si="131"/>
        <v>4</v>
      </c>
      <c r="X1710">
        <f t="shared" si="132"/>
        <v>2017</v>
      </c>
      <c r="Y1710" t="str">
        <f t="shared" si="133"/>
        <v>Oct</v>
      </c>
      <c r="Z1710" t="str">
        <f t="shared" si="134"/>
        <v>2017-10</v>
      </c>
    </row>
    <row r="1711" spans="1:26"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s="5">
        <v>71.992000000000004</v>
      </c>
      <c r="S1711">
        <v>1</v>
      </c>
      <c r="T1711" s="7">
        <v>0.2</v>
      </c>
      <c r="U1711" s="5">
        <v>-0.89990000000000003</v>
      </c>
      <c r="V1711">
        <f t="shared" si="130"/>
        <v>10</v>
      </c>
      <c r="W1711">
        <f t="shared" si="131"/>
        <v>4</v>
      </c>
      <c r="X1711">
        <f t="shared" si="132"/>
        <v>2017</v>
      </c>
      <c r="Y1711" t="str">
        <f t="shared" si="133"/>
        <v>Oct</v>
      </c>
      <c r="Z1711" t="str">
        <f t="shared" si="134"/>
        <v>2017-10</v>
      </c>
    </row>
    <row r="1712" spans="1:26"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s="5">
        <v>19.899999999999999</v>
      </c>
      <c r="S1712">
        <v>5</v>
      </c>
      <c r="T1712" s="7">
        <v>0</v>
      </c>
      <c r="U1712" s="5">
        <v>6.5670000000000002</v>
      </c>
      <c r="V1712">
        <f t="shared" si="130"/>
        <v>10</v>
      </c>
      <c r="W1712">
        <f t="shared" si="131"/>
        <v>4</v>
      </c>
      <c r="X1712">
        <f t="shared" si="132"/>
        <v>2017</v>
      </c>
      <c r="Y1712" t="str">
        <f t="shared" si="133"/>
        <v>Oct</v>
      </c>
      <c r="Z1712" t="str">
        <f t="shared" si="134"/>
        <v>2017-10</v>
      </c>
    </row>
    <row r="1713" spans="1:26"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s="5">
        <v>1702.12</v>
      </c>
      <c r="S1713">
        <v>14</v>
      </c>
      <c r="T1713" s="7">
        <v>0</v>
      </c>
      <c r="U1713" s="5">
        <v>510.63600000000002</v>
      </c>
      <c r="V1713">
        <f t="shared" si="130"/>
        <v>10</v>
      </c>
      <c r="W1713">
        <f t="shared" si="131"/>
        <v>4</v>
      </c>
      <c r="X1713">
        <f t="shared" si="132"/>
        <v>2017</v>
      </c>
      <c r="Y1713" t="str">
        <f t="shared" si="133"/>
        <v>Oct</v>
      </c>
      <c r="Z1713" t="str">
        <f t="shared" si="134"/>
        <v>2017-10</v>
      </c>
    </row>
    <row r="1714" spans="1:26"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s="5">
        <v>14.304</v>
      </c>
      <c r="S1714">
        <v>6</v>
      </c>
      <c r="T1714" s="7">
        <v>0.2</v>
      </c>
      <c r="U1714" s="5">
        <v>5.0064000000000002</v>
      </c>
      <c r="V1714">
        <f t="shared" si="130"/>
        <v>1</v>
      </c>
      <c r="W1714">
        <f t="shared" si="131"/>
        <v>1</v>
      </c>
      <c r="X1714">
        <f t="shared" si="132"/>
        <v>2015</v>
      </c>
      <c r="Y1714" t="str">
        <f t="shared" si="133"/>
        <v>Jan</v>
      </c>
      <c r="Z1714" t="str">
        <f t="shared" si="134"/>
        <v>2015-01</v>
      </c>
    </row>
    <row r="1715" spans="1:26"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s="5">
        <v>765.625</v>
      </c>
      <c r="S1715">
        <v>7</v>
      </c>
      <c r="T1715" s="7">
        <v>0.5</v>
      </c>
      <c r="U1715" s="5">
        <v>-566.5625</v>
      </c>
      <c r="V1715">
        <f t="shared" si="130"/>
        <v>9</v>
      </c>
      <c r="W1715">
        <f t="shared" si="131"/>
        <v>3</v>
      </c>
      <c r="X1715">
        <f t="shared" si="132"/>
        <v>2017</v>
      </c>
      <c r="Y1715" t="str">
        <f t="shared" si="133"/>
        <v>Sep</v>
      </c>
      <c r="Z1715" t="str">
        <f t="shared" si="134"/>
        <v>2017-09</v>
      </c>
    </row>
    <row r="1716" spans="1:26"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s="5">
        <v>307.666</v>
      </c>
      <c r="S1716">
        <v>2</v>
      </c>
      <c r="T1716" s="7">
        <v>0.15</v>
      </c>
      <c r="U1716" s="5">
        <v>-14.478400000000001</v>
      </c>
      <c r="V1716">
        <f t="shared" si="130"/>
        <v>10</v>
      </c>
      <c r="W1716">
        <f t="shared" si="131"/>
        <v>4</v>
      </c>
      <c r="X1716">
        <f t="shared" si="132"/>
        <v>2017</v>
      </c>
      <c r="Y1716" t="str">
        <f t="shared" si="133"/>
        <v>Oct</v>
      </c>
      <c r="Z1716" t="str">
        <f t="shared" si="134"/>
        <v>2017-10</v>
      </c>
    </row>
    <row r="1717" spans="1:26"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s="5">
        <v>7.7119999999999997</v>
      </c>
      <c r="S1717">
        <v>2</v>
      </c>
      <c r="T1717" s="7">
        <v>0.2</v>
      </c>
      <c r="U1717" s="5">
        <v>2.7955999999999999</v>
      </c>
      <c r="V1717">
        <f t="shared" si="130"/>
        <v>4</v>
      </c>
      <c r="W1717">
        <f t="shared" si="131"/>
        <v>2</v>
      </c>
      <c r="X1717">
        <f t="shared" si="132"/>
        <v>2016</v>
      </c>
      <c r="Y1717" t="str">
        <f t="shared" si="133"/>
        <v>Apr</v>
      </c>
      <c r="Z1717" t="str">
        <f t="shared" si="134"/>
        <v>2016-04</v>
      </c>
    </row>
    <row r="1718" spans="1:26"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s="5">
        <v>242.9</v>
      </c>
      <c r="S1718">
        <v>5</v>
      </c>
      <c r="T1718" s="7">
        <v>0</v>
      </c>
      <c r="U1718" s="5">
        <v>70.441000000000003</v>
      </c>
      <c r="V1718">
        <f t="shared" si="130"/>
        <v>5</v>
      </c>
      <c r="W1718">
        <f t="shared" si="131"/>
        <v>2</v>
      </c>
      <c r="X1718">
        <f t="shared" si="132"/>
        <v>2016</v>
      </c>
      <c r="Y1718" t="str">
        <f t="shared" si="133"/>
        <v>May</v>
      </c>
      <c r="Z1718" t="str">
        <f t="shared" si="134"/>
        <v>2016-05</v>
      </c>
    </row>
    <row r="1719" spans="1:26"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s="5">
        <v>454.9</v>
      </c>
      <c r="S1719">
        <v>5</v>
      </c>
      <c r="T1719" s="7">
        <v>0</v>
      </c>
      <c r="U1719" s="5">
        <v>0</v>
      </c>
      <c r="V1719">
        <f t="shared" si="130"/>
        <v>5</v>
      </c>
      <c r="W1719">
        <f t="shared" si="131"/>
        <v>2</v>
      </c>
      <c r="X1719">
        <f t="shared" si="132"/>
        <v>2016</v>
      </c>
      <c r="Y1719" t="str">
        <f t="shared" si="133"/>
        <v>May</v>
      </c>
      <c r="Z1719" t="str">
        <f t="shared" si="134"/>
        <v>2016-05</v>
      </c>
    </row>
    <row r="1720" spans="1:26"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s="5">
        <v>35.92</v>
      </c>
      <c r="S1720">
        <v>4</v>
      </c>
      <c r="T1720" s="7">
        <v>0</v>
      </c>
      <c r="U1720" s="5">
        <v>15.086399999999999</v>
      </c>
      <c r="V1720">
        <f t="shared" si="130"/>
        <v>5</v>
      </c>
      <c r="W1720">
        <f t="shared" si="131"/>
        <v>2</v>
      </c>
      <c r="X1720">
        <f t="shared" si="132"/>
        <v>2016</v>
      </c>
      <c r="Y1720" t="str">
        <f t="shared" si="133"/>
        <v>May</v>
      </c>
      <c r="Z1720" t="str">
        <f t="shared" si="134"/>
        <v>2016-05</v>
      </c>
    </row>
    <row r="1721" spans="1:26"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s="5">
        <v>39.76</v>
      </c>
      <c r="S1721">
        <v>8</v>
      </c>
      <c r="T1721" s="7">
        <v>0</v>
      </c>
      <c r="U1721" s="5">
        <v>12.3256</v>
      </c>
      <c r="V1721">
        <f t="shared" si="130"/>
        <v>5</v>
      </c>
      <c r="W1721">
        <f t="shared" si="131"/>
        <v>2</v>
      </c>
      <c r="X1721">
        <f t="shared" si="132"/>
        <v>2016</v>
      </c>
      <c r="Y1721" t="str">
        <f t="shared" si="133"/>
        <v>May</v>
      </c>
      <c r="Z1721" t="str">
        <f t="shared" si="134"/>
        <v>2016-05</v>
      </c>
    </row>
    <row r="1722" spans="1:26"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s="5">
        <v>47.744</v>
      </c>
      <c r="S1722">
        <v>4</v>
      </c>
      <c r="T1722" s="7">
        <v>0.2</v>
      </c>
      <c r="U1722" s="5">
        <v>14.92</v>
      </c>
      <c r="V1722">
        <f t="shared" si="130"/>
        <v>5</v>
      </c>
      <c r="W1722">
        <f t="shared" si="131"/>
        <v>2</v>
      </c>
      <c r="X1722">
        <f t="shared" si="132"/>
        <v>2016</v>
      </c>
      <c r="Y1722" t="str">
        <f t="shared" si="133"/>
        <v>May</v>
      </c>
      <c r="Z1722" t="str">
        <f t="shared" si="134"/>
        <v>2016-05</v>
      </c>
    </row>
    <row r="1723" spans="1:26"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s="5">
        <v>159.98400000000001</v>
      </c>
      <c r="S1723">
        <v>2</v>
      </c>
      <c r="T1723" s="7">
        <v>0.2</v>
      </c>
      <c r="U1723" s="5">
        <v>11.998799999999999</v>
      </c>
      <c r="V1723">
        <f t="shared" si="130"/>
        <v>12</v>
      </c>
      <c r="W1723">
        <f t="shared" si="131"/>
        <v>4</v>
      </c>
      <c r="X1723">
        <f t="shared" si="132"/>
        <v>2015</v>
      </c>
      <c r="Y1723" t="str">
        <f t="shared" si="133"/>
        <v>Dec</v>
      </c>
      <c r="Z1723" t="str">
        <f t="shared" si="134"/>
        <v>2015-12</v>
      </c>
    </row>
    <row r="1724" spans="1:26"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s="5">
        <v>255.96799999999999</v>
      </c>
      <c r="S1724">
        <v>4</v>
      </c>
      <c r="T1724" s="7">
        <v>0.2</v>
      </c>
      <c r="U1724" s="5">
        <v>51.193600000000004</v>
      </c>
      <c r="V1724">
        <f t="shared" si="130"/>
        <v>12</v>
      </c>
      <c r="W1724">
        <f t="shared" si="131"/>
        <v>4</v>
      </c>
      <c r="X1724">
        <f t="shared" si="132"/>
        <v>2015</v>
      </c>
      <c r="Y1724" t="str">
        <f t="shared" si="133"/>
        <v>Dec</v>
      </c>
      <c r="Z1724" t="str">
        <f t="shared" si="134"/>
        <v>2015-12</v>
      </c>
    </row>
    <row r="1725" spans="1:26"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s="5">
        <v>359.05799999999999</v>
      </c>
      <c r="S1725">
        <v>3</v>
      </c>
      <c r="T1725" s="7">
        <v>0.3</v>
      </c>
      <c r="U1725" s="5">
        <v>-71.811599999999999</v>
      </c>
      <c r="V1725">
        <f t="shared" si="130"/>
        <v>12</v>
      </c>
      <c r="W1725">
        <f t="shared" si="131"/>
        <v>4</v>
      </c>
      <c r="X1725">
        <f t="shared" si="132"/>
        <v>2015</v>
      </c>
      <c r="Y1725" t="str">
        <f t="shared" si="133"/>
        <v>Dec</v>
      </c>
      <c r="Z1725" t="str">
        <f t="shared" si="134"/>
        <v>2015-12</v>
      </c>
    </row>
    <row r="1726" spans="1:26"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5">
        <v>434.35199999999998</v>
      </c>
      <c r="S1726">
        <v>3</v>
      </c>
      <c r="T1726" s="7">
        <v>0.2</v>
      </c>
      <c r="U1726" s="5">
        <v>43.435200000000002</v>
      </c>
      <c r="V1726">
        <f t="shared" si="130"/>
        <v>12</v>
      </c>
      <c r="W1726">
        <f t="shared" si="131"/>
        <v>4</v>
      </c>
      <c r="X1726">
        <f t="shared" si="132"/>
        <v>2015</v>
      </c>
      <c r="Y1726" t="str">
        <f t="shared" si="133"/>
        <v>Dec</v>
      </c>
      <c r="Z1726" t="str">
        <f t="shared" si="134"/>
        <v>2015-12</v>
      </c>
    </row>
    <row r="1727" spans="1:26"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5">
        <v>3.552</v>
      </c>
      <c r="S1727">
        <v>2</v>
      </c>
      <c r="T1727" s="7">
        <v>0.2</v>
      </c>
      <c r="U1727" s="5">
        <v>0.44400000000000001</v>
      </c>
      <c r="V1727">
        <f t="shared" si="130"/>
        <v>12</v>
      </c>
      <c r="W1727">
        <f t="shared" si="131"/>
        <v>4</v>
      </c>
      <c r="X1727">
        <f t="shared" si="132"/>
        <v>2015</v>
      </c>
      <c r="Y1727" t="str">
        <f t="shared" si="133"/>
        <v>Dec</v>
      </c>
      <c r="Z1727" t="str">
        <f t="shared" si="134"/>
        <v>2015-12</v>
      </c>
    </row>
    <row r="1728" spans="1:26"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5">
        <v>88.831999999999994</v>
      </c>
      <c r="S1728">
        <v>4</v>
      </c>
      <c r="T1728" s="7">
        <v>0.2</v>
      </c>
      <c r="U1728" s="5">
        <v>7.7728000000000002</v>
      </c>
      <c r="V1728">
        <f t="shared" si="130"/>
        <v>12</v>
      </c>
      <c r="W1728">
        <f t="shared" si="131"/>
        <v>4</v>
      </c>
      <c r="X1728">
        <f t="shared" si="132"/>
        <v>2015</v>
      </c>
      <c r="Y1728" t="str">
        <f t="shared" si="133"/>
        <v>Dec</v>
      </c>
      <c r="Z1728" t="str">
        <f t="shared" si="134"/>
        <v>2015-12</v>
      </c>
    </row>
    <row r="1729" spans="1:26"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s="5">
        <v>1048.3499999999999</v>
      </c>
      <c r="S1729">
        <v>5</v>
      </c>
      <c r="T1729" s="7">
        <v>0.4</v>
      </c>
      <c r="U1729" s="5">
        <v>-69.89</v>
      </c>
      <c r="V1729">
        <f t="shared" si="130"/>
        <v>4</v>
      </c>
      <c r="W1729">
        <f t="shared" si="131"/>
        <v>2</v>
      </c>
      <c r="X1729">
        <f t="shared" si="132"/>
        <v>2017</v>
      </c>
      <c r="Y1729" t="str">
        <f t="shared" si="133"/>
        <v>Apr</v>
      </c>
      <c r="Z1729" t="str">
        <f t="shared" si="134"/>
        <v>2017-04</v>
      </c>
    </row>
    <row r="1730" spans="1:26"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s="5">
        <v>100</v>
      </c>
      <c r="S1730">
        <v>4</v>
      </c>
      <c r="T1730" s="7">
        <v>0</v>
      </c>
      <c r="U1730" s="5">
        <v>21</v>
      </c>
      <c r="V1730">
        <f t="shared" si="130"/>
        <v>2</v>
      </c>
      <c r="W1730">
        <f t="shared" si="131"/>
        <v>1</v>
      </c>
      <c r="X1730">
        <f t="shared" si="132"/>
        <v>2016</v>
      </c>
      <c r="Y1730" t="str">
        <f t="shared" si="133"/>
        <v>Feb</v>
      </c>
      <c r="Z1730" t="str">
        <f t="shared" si="134"/>
        <v>2016-02</v>
      </c>
    </row>
    <row r="1731" spans="1:26"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s="5">
        <v>7.83</v>
      </c>
      <c r="S1731">
        <v>3</v>
      </c>
      <c r="T1731" s="7">
        <v>0</v>
      </c>
      <c r="U1731" s="5">
        <v>3.6017999999999999</v>
      </c>
      <c r="V1731">
        <f t="shared" ref="V1731:V1794" si="135">MONTH(C1731)</f>
        <v>2</v>
      </c>
      <c r="W1731">
        <f t="shared" ref="W1731:W1794" si="136">ROUNDUP(MONTH(C1731)/3,0)</f>
        <v>1</v>
      </c>
      <c r="X1731">
        <f t="shared" ref="X1731:X1794" si="137">YEAR(C1731)</f>
        <v>2016</v>
      </c>
      <c r="Y1731" t="str">
        <f t="shared" ref="Y1731:Y1794" si="138">TEXT(C1731,"MMM")</f>
        <v>Feb</v>
      </c>
      <c r="Z1731" t="str">
        <f t="shared" ref="Z1731:Z1794" si="139">TEXT(C1731,"YYYY-MM")</f>
        <v>2016-02</v>
      </c>
    </row>
    <row r="1732" spans="1:26"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s="5">
        <v>96.256</v>
      </c>
      <c r="S1732">
        <v>8</v>
      </c>
      <c r="T1732" s="7">
        <v>0.2</v>
      </c>
      <c r="U1732" s="5">
        <v>31.283200000000001</v>
      </c>
      <c r="V1732">
        <f t="shared" si="135"/>
        <v>9</v>
      </c>
      <c r="W1732">
        <f t="shared" si="136"/>
        <v>3</v>
      </c>
      <c r="X1732">
        <f t="shared" si="137"/>
        <v>2014</v>
      </c>
      <c r="Y1732" t="str">
        <f t="shared" si="138"/>
        <v>Sep</v>
      </c>
      <c r="Z1732" t="str">
        <f t="shared" si="139"/>
        <v>2014-09</v>
      </c>
    </row>
    <row r="1733" spans="1:26"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s="5">
        <v>10.688000000000001</v>
      </c>
      <c r="S1733">
        <v>2</v>
      </c>
      <c r="T1733" s="7">
        <v>0.2</v>
      </c>
      <c r="U1733" s="5">
        <v>3.7408000000000001</v>
      </c>
      <c r="V1733">
        <f t="shared" si="135"/>
        <v>9</v>
      </c>
      <c r="W1733">
        <f t="shared" si="136"/>
        <v>3</v>
      </c>
      <c r="X1733">
        <f t="shared" si="137"/>
        <v>2014</v>
      </c>
      <c r="Y1733" t="str">
        <f t="shared" si="138"/>
        <v>Sep</v>
      </c>
      <c r="Z1733" t="str">
        <f t="shared" si="139"/>
        <v>2014-09</v>
      </c>
    </row>
    <row r="1734" spans="1:26"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s="5">
        <v>338.04</v>
      </c>
      <c r="S1734">
        <v>3</v>
      </c>
      <c r="T1734" s="7">
        <v>0.2</v>
      </c>
      <c r="U1734" s="5">
        <v>-33.804000000000002</v>
      </c>
      <c r="V1734">
        <f t="shared" si="135"/>
        <v>7</v>
      </c>
      <c r="W1734">
        <f t="shared" si="136"/>
        <v>3</v>
      </c>
      <c r="X1734">
        <f t="shared" si="137"/>
        <v>2016</v>
      </c>
      <c r="Y1734" t="str">
        <f t="shared" si="138"/>
        <v>Jul</v>
      </c>
      <c r="Z1734" t="str">
        <f t="shared" si="139"/>
        <v>2016-07</v>
      </c>
    </row>
    <row r="1735" spans="1:26"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s="5">
        <v>154.24</v>
      </c>
      <c r="S1735">
        <v>4</v>
      </c>
      <c r="T1735" s="7">
        <v>0.2</v>
      </c>
      <c r="U1735" s="5">
        <v>17.352</v>
      </c>
      <c r="V1735">
        <f t="shared" si="135"/>
        <v>7</v>
      </c>
      <c r="W1735">
        <f t="shared" si="136"/>
        <v>3</v>
      </c>
      <c r="X1735">
        <f t="shared" si="137"/>
        <v>2016</v>
      </c>
      <c r="Y1735" t="str">
        <f t="shared" si="138"/>
        <v>Jul</v>
      </c>
      <c r="Z1735" t="str">
        <f t="shared" si="139"/>
        <v>2016-07</v>
      </c>
    </row>
    <row r="1736" spans="1:26"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s="5">
        <v>34.847999999999999</v>
      </c>
      <c r="S1736">
        <v>2</v>
      </c>
      <c r="T1736" s="7">
        <v>0.2</v>
      </c>
      <c r="U1736" s="5">
        <v>6.5339999999999998</v>
      </c>
      <c r="V1736">
        <f t="shared" si="135"/>
        <v>7</v>
      </c>
      <c r="W1736">
        <f t="shared" si="136"/>
        <v>3</v>
      </c>
      <c r="X1736">
        <f t="shared" si="137"/>
        <v>2017</v>
      </c>
      <c r="Y1736" t="str">
        <f t="shared" si="138"/>
        <v>Jul</v>
      </c>
      <c r="Z1736" t="str">
        <f t="shared" si="139"/>
        <v>2017-07</v>
      </c>
    </row>
    <row r="1737" spans="1:26"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s="5">
        <v>22</v>
      </c>
      <c r="S1737">
        <v>5</v>
      </c>
      <c r="T1737" s="7">
        <v>0.2</v>
      </c>
      <c r="U1737" s="5">
        <v>1.375</v>
      </c>
      <c r="V1737">
        <f t="shared" si="135"/>
        <v>7</v>
      </c>
      <c r="W1737">
        <f t="shared" si="136"/>
        <v>3</v>
      </c>
      <c r="X1737">
        <f t="shared" si="137"/>
        <v>2017</v>
      </c>
      <c r="Y1737" t="str">
        <f t="shared" si="138"/>
        <v>Jul</v>
      </c>
      <c r="Z1737" t="str">
        <f t="shared" si="139"/>
        <v>2017-07</v>
      </c>
    </row>
    <row r="1738" spans="1:26"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s="5">
        <v>4.3680000000000003</v>
      </c>
      <c r="S1738">
        <v>3</v>
      </c>
      <c r="T1738" s="7">
        <v>0.2</v>
      </c>
      <c r="U1738" s="5">
        <v>0.38219999999999998</v>
      </c>
      <c r="V1738">
        <f t="shared" si="135"/>
        <v>7</v>
      </c>
      <c r="W1738">
        <f t="shared" si="136"/>
        <v>3</v>
      </c>
      <c r="X1738">
        <f t="shared" si="137"/>
        <v>2017</v>
      </c>
      <c r="Y1738" t="str">
        <f t="shared" si="138"/>
        <v>Jul</v>
      </c>
      <c r="Z1738" t="str">
        <f t="shared" si="139"/>
        <v>2017-07</v>
      </c>
    </row>
    <row r="1739" spans="1:26"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s="5">
        <v>31.44</v>
      </c>
      <c r="S1739">
        <v>3</v>
      </c>
      <c r="T1739" s="7">
        <v>0</v>
      </c>
      <c r="U1739" s="5">
        <v>8.4887999999999995</v>
      </c>
      <c r="V1739">
        <f t="shared" si="135"/>
        <v>9</v>
      </c>
      <c r="W1739">
        <f t="shared" si="136"/>
        <v>3</v>
      </c>
      <c r="X1739">
        <f t="shared" si="137"/>
        <v>2015</v>
      </c>
      <c r="Y1739" t="str">
        <f t="shared" si="138"/>
        <v>Sep</v>
      </c>
      <c r="Z1739" t="str">
        <f t="shared" si="139"/>
        <v>2015-09</v>
      </c>
    </row>
    <row r="1740" spans="1:26"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s="5">
        <v>17.899999999999999</v>
      </c>
      <c r="S1740">
        <v>2</v>
      </c>
      <c r="T1740" s="7">
        <v>0</v>
      </c>
      <c r="U1740" s="5">
        <v>3.4009999999999998</v>
      </c>
      <c r="V1740">
        <f t="shared" si="135"/>
        <v>9</v>
      </c>
      <c r="W1740">
        <f t="shared" si="136"/>
        <v>3</v>
      </c>
      <c r="X1740">
        <f t="shared" si="137"/>
        <v>2015</v>
      </c>
      <c r="Y1740" t="str">
        <f t="shared" si="138"/>
        <v>Sep</v>
      </c>
      <c r="Z1740" t="str">
        <f t="shared" si="139"/>
        <v>2015-09</v>
      </c>
    </row>
    <row r="1741" spans="1:26"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s="5">
        <v>129.44999999999999</v>
      </c>
      <c r="S1741">
        <v>5</v>
      </c>
      <c r="T1741" s="7">
        <v>0</v>
      </c>
      <c r="U1741" s="5">
        <v>46.601999999999997</v>
      </c>
      <c r="V1741">
        <f t="shared" si="135"/>
        <v>9</v>
      </c>
      <c r="W1741">
        <f t="shared" si="136"/>
        <v>3</v>
      </c>
      <c r="X1741">
        <f t="shared" si="137"/>
        <v>2015</v>
      </c>
      <c r="Y1741" t="str">
        <f t="shared" si="138"/>
        <v>Sep</v>
      </c>
      <c r="Z1741" t="str">
        <f t="shared" si="139"/>
        <v>2015-09</v>
      </c>
    </row>
    <row r="1742" spans="1:26"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s="5">
        <v>20.88</v>
      </c>
      <c r="S1742">
        <v>8</v>
      </c>
      <c r="T1742" s="7">
        <v>0</v>
      </c>
      <c r="U1742" s="5">
        <v>9.6047999999999991</v>
      </c>
      <c r="V1742">
        <f t="shared" si="135"/>
        <v>8</v>
      </c>
      <c r="W1742">
        <f t="shared" si="136"/>
        <v>3</v>
      </c>
      <c r="X1742">
        <f t="shared" si="137"/>
        <v>2014</v>
      </c>
      <c r="Y1742" t="str">
        <f t="shared" si="138"/>
        <v>Aug</v>
      </c>
      <c r="Z1742" t="str">
        <f t="shared" si="139"/>
        <v>2014-08</v>
      </c>
    </row>
    <row r="1743" spans="1:26"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s="5">
        <v>20.736000000000001</v>
      </c>
      <c r="S1743">
        <v>4</v>
      </c>
      <c r="T1743" s="7">
        <v>0.2</v>
      </c>
      <c r="U1743" s="5">
        <v>7.2576000000000001</v>
      </c>
      <c r="V1743">
        <f t="shared" si="135"/>
        <v>10</v>
      </c>
      <c r="W1743">
        <f t="shared" si="136"/>
        <v>4</v>
      </c>
      <c r="X1743">
        <f t="shared" si="137"/>
        <v>2017</v>
      </c>
      <c r="Y1743" t="str">
        <f t="shared" si="138"/>
        <v>Oct</v>
      </c>
      <c r="Z1743" t="str">
        <f t="shared" si="139"/>
        <v>2017-10</v>
      </c>
    </row>
    <row r="1744" spans="1:26"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s="5">
        <v>7.1680000000000001</v>
      </c>
      <c r="S1744">
        <v>2</v>
      </c>
      <c r="T1744" s="7">
        <v>0.2</v>
      </c>
      <c r="U1744" s="5">
        <v>0.98560000000000003</v>
      </c>
      <c r="V1744">
        <f t="shared" si="135"/>
        <v>10</v>
      </c>
      <c r="W1744">
        <f t="shared" si="136"/>
        <v>4</v>
      </c>
      <c r="X1744">
        <f t="shared" si="137"/>
        <v>2017</v>
      </c>
      <c r="Y1744" t="str">
        <f t="shared" si="138"/>
        <v>Oct</v>
      </c>
      <c r="Z1744" t="str">
        <f t="shared" si="139"/>
        <v>2017-10</v>
      </c>
    </row>
    <row r="1745" spans="1:26"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s="5">
        <v>11.167999999999999</v>
      </c>
      <c r="S1745">
        <v>2</v>
      </c>
      <c r="T1745" s="7">
        <v>0.2</v>
      </c>
      <c r="U1745" s="5">
        <v>-2.5127999999999999</v>
      </c>
      <c r="V1745">
        <f t="shared" si="135"/>
        <v>10</v>
      </c>
      <c r="W1745">
        <f t="shared" si="136"/>
        <v>4</v>
      </c>
      <c r="X1745">
        <f t="shared" si="137"/>
        <v>2017</v>
      </c>
      <c r="Y1745" t="str">
        <f t="shared" si="138"/>
        <v>Oct</v>
      </c>
      <c r="Z1745" t="str">
        <f t="shared" si="139"/>
        <v>2017-10</v>
      </c>
    </row>
    <row r="1746" spans="1:26"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s="5">
        <v>442.4</v>
      </c>
      <c r="S1746">
        <v>7</v>
      </c>
      <c r="T1746" s="7">
        <v>0.2</v>
      </c>
      <c r="U1746" s="5">
        <v>-55.3</v>
      </c>
      <c r="V1746">
        <f t="shared" si="135"/>
        <v>10</v>
      </c>
      <c r="W1746">
        <f t="shared" si="136"/>
        <v>4</v>
      </c>
      <c r="X1746">
        <f t="shared" si="137"/>
        <v>2017</v>
      </c>
      <c r="Y1746" t="str">
        <f t="shared" si="138"/>
        <v>Oct</v>
      </c>
      <c r="Z1746" t="str">
        <f t="shared" si="139"/>
        <v>2017-10</v>
      </c>
    </row>
    <row r="1747" spans="1:26"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s="5">
        <v>13.36</v>
      </c>
      <c r="S1747">
        <v>2</v>
      </c>
      <c r="T1747" s="7">
        <v>0</v>
      </c>
      <c r="U1747" s="5">
        <v>4.9432</v>
      </c>
      <c r="V1747">
        <f t="shared" si="135"/>
        <v>6</v>
      </c>
      <c r="W1747">
        <f t="shared" si="136"/>
        <v>2</v>
      </c>
      <c r="X1747">
        <f t="shared" si="137"/>
        <v>2014</v>
      </c>
      <c r="Y1747" t="str">
        <f t="shared" si="138"/>
        <v>Jun</v>
      </c>
      <c r="Z1747" t="str">
        <f t="shared" si="139"/>
        <v>2014-06</v>
      </c>
    </row>
    <row r="1748" spans="1:26"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s="5">
        <v>11.231999999999999</v>
      </c>
      <c r="S1748">
        <v>8</v>
      </c>
      <c r="T1748" s="7">
        <v>0.7</v>
      </c>
      <c r="U1748" s="5">
        <v>-8.2368000000000006</v>
      </c>
      <c r="V1748">
        <f t="shared" si="135"/>
        <v>8</v>
      </c>
      <c r="W1748">
        <f t="shared" si="136"/>
        <v>3</v>
      </c>
      <c r="X1748">
        <f t="shared" si="137"/>
        <v>2016</v>
      </c>
      <c r="Y1748" t="str">
        <f t="shared" si="138"/>
        <v>Aug</v>
      </c>
      <c r="Z1748" t="str">
        <f t="shared" si="139"/>
        <v>2016-08</v>
      </c>
    </row>
    <row r="1749" spans="1:26"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s="5">
        <v>10.272</v>
      </c>
      <c r="S1749">
        <v>3</v>
      </c>
      <c r="T1749" s="7">
        <v>0.2</v>
      </c>
      <c r="U1749" s="5">
        <v>3.21</v>
      </c>
      <c r="V1749">
        <f t="shared" si="135"/>
        <v>8</v>
      </c>
      <c r="W1749">
        <f t="shared" si="136"/>
        <v>3</v>
      </c>
      <c r="X1749">
        <f t="shared" si="137"/>
        <v>2016</v>
      </c>
      <c r="Y1749" t="str">
        <f t="shared" si="138"/>
        <v>Aug</v>
      </c>
      <c r="Z1749" t="str">
        <f t="shared" si="139"/>
        <v>2016-08</v>
      </c>
    </row>
    <row r="1750" spans="1:26"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5">
        <v>10.368</v>
      </c>
      <c r="S1750">
        <v>2</v>
      </c>
      <c r="T1750" s="7">
        <v>0.2</v>
      </c>
      <c r="U1750" s="5">
        <v>3.6288</v>
      </c>
      <c r="V1750">
        <f t="shared" si="135"/>
        <v>4</v>
      </c>
      <c r="W1750">
        <f t="shared" si="136"/>
        <v>2</v>
      </c>
      <c r="X1750">
        <f t="shared" si="137"/>
        <v>2014</v>
      </c>
      <c r="Y1750" t="str">
        <f t="shared" si="138"/>
        <v>Apr</v>
      </c>
      <c r="Z1750" t="str">
        <f t="shared" si="139"/>
        <v>2014-04</v>
      </c>
    </row>
    <row r="1751" spans="1:26"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5">
        <v>6.24</v>
      </c>
      <c r="S1751">
        <v>3</v>
      </c>
      <c r="T1751" s="7">
        <v>0.2</v>
      </c>
      <c r="U1751" s="5">
        <v>0.54600000000000004</v>
      </c>
      <c r="V1751">
        <f t="shared" si="135"/>
        <v>4</v>
      </c>
      <c r="W1751">
        <f t="shared" si="136"/>
        <v>2</v>
      </c>
      <c r="X1751">
        <f t="shared" si="137"/>
        <v>2014</v>
      </c>
      <c r="Y1751" t="str">
        <f t="shared" si="138"/>
        <v>Apr</v>
      </c>
      <c r="Z1751" t="str">
        <f t="shared" si="139"/>
        <v>2014-04</v>
      </c>
    </row>
    <row r="1752" spans="1:26"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5">
        <v>206.96199999999999</v>
      </c>
      <c r="S1752">
        <v>2</v>
      </c>
      <c r="T1752" s="7">
        <v>0.3</v>
      </c>
      <c r="U1752" s="5">
        <v>-32.522599999999997</v>
      </c>
      <c r="V1752">
        <f t="shared" si="135"/>
        <v>11</v>
      </c>
      <c r="W1752">
        <f t="shared" si="136"/>
        <v>4</v>
      </c>
      <c r="X1752">
        <f t="shared" si="137"/>
        <v>2015</v>
      </c>
      <c r="Y1752" t="str">
        <f t="shared" si="138"/>
        <v>Nov</v>
      </c>
      <c r="Z1752" t="str">
        <f t="shared" si="139"/>
        <v>2015-11</v>
      </c>
    </row>
    <row r="1753" spans="1:26"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s="5">
        <v>9.4600000000000009</v>
      </c>
      <c r="S1753">
        <v>2</v>
      </c>
      <c r="T1753" s="7">
        <v>0</v>
      </c>
      <c r="U1753" s="5">
        <v>3.6894</v>
      </c>
      <c r="V1753">
        <f t="shared" si="135"/>
        <v>10</v>
      </c>
      <c r="W1753">
        <f t="shared" si="136"/>
        <v>4</v>
      </c>
      <c r="X1753">
        <f t="shared" si="137"/>
        <v>2017</v>
      </c>
      <c r="Y1753" t="str">
        <f t="shared" si="138"/>
        <v>Oct</v>
      </c>
      <c r="Z1753" t="str">
        <f t="shared" si="139"/>
        <v>2017-10</v>
      </c>
    </row>
    <row r="1754" spans="1:26"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s="5">
        <v>559.62</v>
      </c>
      <c r="S1754">
        <v>9</v>
      </c>
      <c r="T1754" s="7">
        <v>0</v>
      </c>
      <c r="U1754" s="5">
        <v>151.09739999999999</v>
      </c>
      <c r="V1754">
        <f t="shared" si="135"/>
        <v>12</v>
      </c>
      <c r="W1754">
        <f t="shared" si="136"/>
        <v>4</v>
      </c>
      <c r="X1754">
        <f t="shared" si="137"/>
        <v>2017</v>
      </c>
      <c r="Y1754" t="str">
        <f t="shared" si="138"/>
        <v>Dec</v>
      </c>
      <c r="Z1754" t="str">
        <f t="shared" si="139"/>
        <v>2017-12</v>
      </c>
    </row>
    <row r="1755" spans="1:26"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s="5">
        <v>109.92</v>
      </c>
      <c r="S1755">
        <v>2</v>
      </c>
      <c r="T1755" s="7">
        <v>0</v>
      </c>
      <c r="U1755" s="5">
        <v>53.860799999999998</v>
      </c>
      <c r="V1755">
        <f t="shared" si="135"/>
        <v>12</v>
      </c>
      <c r="W1755">
        <f t="shared" si="136"/>
        <v>4</v>
      </c>
      <c r="X1755">
        <f t="shared" si="137"/>
        <v>2017</v>
      </c>
      <c r="Y1755" t="str">
        <f t="shared" si="138"/>
        <v>Dec</v>
      </c>
      <c r="Z1755" t="str">
        <f t="shared" si="139"/>
        <v>2017-12</v>
      </c>
    </row>
    <row r="1756" spans="1:26"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s="5">
        <v>8.56</v>
      </c>
      <c r="S1756">
        <v>2</v>
      </c>
      <c r="T1756" s="7">
        <v>0</v>
      </c>
      <c r="U1756" s="5">
        <v>3.8519999999999999</v>
      </c>
      <c r="V1756">
        <f t="shared" si="135"/>
        <v>12</v>
      </c>
      <c r="W1756">
        <f t="shared" si="136"/>
        <v>4</v>
      </c>
      <c r="X1756">
        <f t="shared" si="137"/>
        <v>2017</v>
      </c>
      <c r="Y1756" t="str">
        <f t="shared" si="138"/>
        <v>Dec</v>
      </c>
      <c r="Z1756" t="str">
        <f t="shared" si="139"/>
        <v>2017-12</v>
      </c>
    </row>
    <row r="1757" spans="1:26"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s="5">
        <v>360.71199999999999</v>
      </c>
      <c r="S1757">
        <v>11</v>
      </c>
      <c r="T1757" s="7">
        <v>0.2</v>
      </c>
      <c r="U1757" s="5">
        <v>130.75810000000001</v>
      </c>
      <c r="V1757">
        <f t="shared" si="135"/>
        <v>12</v>
      </c>
      <c r="W1757">
        <f t="shared" si="136"/>
        <v>4</v>
      </c>
      <c r="X1757">
        <f t="shared" si="137"/>
        <v>2015</v>
      </c>
      <c r="Y1757" t="str">
        <f t="shared" si="138"/>
        <v>Dec</v>
      </c>
      <c r="Z1757" t="str">
        <f t="shared" si="139"/>
        <v>2015-12</v>
      </c>
    </row>
    <row r="1758" spans="1:26"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s="5">
        <v>1718.4</v>
      </c>
      <c r="S1758">
        <v>6</v>
      </c>
      <c r="T1758" s="7">
        <v>0.2</v>
      </c>
      <c r="U1758" s="5">
        <v>150.36000000000001</v>
      </c>
      <c r="V1758">
        <f t="shared" si="135"/>
        <v>12</v>
      </c>
      <c r="W1758">
        <f t="shared" si="136"/>
        <v>4</v>
      </c>
      <c r="X1758">
        <f t="shared" si="137"/>
        <v>2015</v>
      </c>
      <c r="Y1758" t="str">
        <f t="shared" si="138"/>
        <v>Dec</v>
      </c>
      <c r="Z1758" t="str">
        <f t="shared" si="139"/>
        <v>2015-12</v>
      </c>
    </row>
    <row r="1759" spans="1:26"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5">
        <v>41.567999999999998</v>
      </c>
      <c r="S1759">
        <v>6</v>
      </c>
      <c r="T1759" s="7">
        <v>0.8</v>
      </c>
      <c r="U1759" s="5">
        <v>-66.508799999999994</v>
      </c>
      <c r="V1759">
        <f t="shared" si="135"/>
        <v>7</v>
      </c>
      <c r="W1759">
        <f t="shared" si="136"/>
        <v>3</v>
      </c>
      <c r="X1759">
        <f t="shared" si="137"/>
        <v>2015</v>
      </c>
      <c r="Y1759" t="str">
        <f t="shared" si="138"/>
        <v>Jul</v>
      </c>
      <c r="Z1759" t="str">
        <f t="shared" si="139"/>
        <v>2015-07</v>
      </c>
    </row>
    <row r="1760" spans="1:26"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5">
        <v>46.863999999999997</v>
      </c>
      <c r="S1760">
        <v>2</v>
      </c>
      <c r="T1760" s="7">
        <v>0.2</v>
      </c>
      <c r="U1760" s="5">
        <v>7.6154000000000002</v>
      </c>
      <c r="V1760">
        <f t="shared" si="135"/>
        <v>5</v>
      </c>
      <c r="W1760">
        <f t="shared" si="136"/>
        <v>2</v>
      </c>
      <c r="X1760">
        <f t="shared" si="137"/>
        <v>2014</v>
      </c>
      <c r="Y1760" t="str">
        <f t="shared" si="138"/>
        <v>May</v>
      </c>
      <c r="Z1760" t="str">
        <f t="shared" si="139"/>
        <v>2014-05</v>
      </c>
    </row>
    <row r="1761" spans="1:26"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s="5">
        <v>19.536000000000001</v>
      </c>
      <c r="S1761">
        <v>3</v>
      </c>
      <c r="T1761" s="7">
        <v>0.2</v>
      </c>
      <c r="U1761" s="5">
        <v>4.8840000000000003</v>
      </c>
      <c r="V1761">
        <f t="shared" si="135"/>
        <v>1</v>
      </c>
      <c r="W1761">
        <f t="shared" si="136"/>
        <v>1</v>
      </c>
      <c r="X1761">
        <f t="shared" si="137"/>
        <v>2014</v>
      </c>
      <c r="Y1761" t="str">
        <f t="shared" si="138"/>
        <v>Jan</v>
      </c>
      <c r="Z1761" t="str">
        <f t="shared" si="139"/>
        <v>2014-01</v>
      </c>
    </row>
    <row r="1762" spans="1:26"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s="5">
        <v>411.33199999999999</v>
      </c>
      <c r="S1762">
        <v>4</v>
      </c>
      <c r="T1762" s="7">
        <v>0.15</v>
      </c>
      <c r="U1762" s="5">
        <v>-4.8391999999999999</v>
      </c>
      <c r="V1762">
        <f t="shared" si="135"/>
        <v>9</v>
      </c>
      <c r="W1762">
        <f t="shared" si="136"/>
        <v>3</v>
      </c>
      <c r="X1762">
        <f t="shared" si="137"/>
        <v>2015</v>
      </c>
      <c r="Y1762" t="str">
        <f t="shared" si="138"/>
        <v>Sep</v>
      </c>
      <c r="Z1762" t="str">
        <f t="shared" si="139"/>
        <v>2015-09</v>
      </c>
    </row>
    <row r="1763" spans="1:26"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s="5">
        <v>28.751999999999999</v>
      </c>
      <c r="S1763">
        <v>6</v>
      </c>
      <c r="T1763" s="7">
        <v>0.2</v>
      </c>
      <c r="U1763" s="5">
        <v>9.7037999999999993</v>
      </c>
      <c r="V1763">
        <f t="shared" si="135"/>
        <v>9</v>
      </c>
      <c r="W1763">
        <f t="shared" si="136"/>
        <v>3</v>
      </c>
      <c r="X1763">
        <f t="shared" si="137"/>
        <v>2015</v>
      </c>
      <c r="Y1763" t="str">
        <f t="shared" si="138"/>
        <v>Sep</v>
      </c>
      <c r="Z1763" t="str">
        <f t="shared" si="139"/>
        <v>2015-09</v>
      </c>
    </row>
    <row r="1764" spans="1:26"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s="5">
        <v>293.19900000000001</v>
      </c>
      <c r="S1764">
        <v>3</v>
      </c>
      <c r="T1764" s="7">
        <v>0.15</v>
      </c>
      <c r="U1764" s="5">
        <v>-20.696400000000001</v>
      </c>
      <c r="V1764">
        <f t="shared" si="135"/>
        <v>9</v>
      </c>
      <c r="W1764">
        <f t="shared" si="136"/>
        <v>3</v>
      </c>
      <c r="X1764">
        <f t="shared" si="137"/>
        <v>2015</v>
      </c>
      <c r="Y1764" t="str">
        <f t="shared" si="138"/>
        <v>Sep</v>
      </c>
      <c r="Z1764" t="str">
        <f t="shared" si="139"/>
        <v>2015-09</v>
      </c>
    </row>
    <row r="1765" spans="1:26"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5">
        <v>35.06</v>
      </c>
      <c r="S1765">
        <v>2</v>
      </c>
      <c r="T1765" s="7">
        <v>0</v>
      </c>
      <c r="U1765" s="5">
        <v>10.518000000000001</v>
      </c>
      <c r="V1765">
        <f t="shared" si="135"/>
        <v>8</v>
      </c>
      <c r="W1765">
        <f t="shared" si="136"/>
        <v>3</v>
      </c>
      <c r="X1765">
        <f t="shared" si="137"/>
        <v>2016</v>
      </c>
      <c r="Y1765" t="str">
        <f t="shared" si="138"/>
        <v>Aug</v>
      </c>
      <c r="Z1765" t="str">
        <f t="shared" si="139"/>
        <v>2016-08</v>
      </c>
    </row>
    <row r="1766" spans="1:26"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5">
        <v>4.13</v>
      </c>
      <c r="S1766">
        <v>1</v>
      </c>
      <c r="T1766" s="7">
        <v>0</v>
      </c>
      <c r="U1766" s="5">
        <v>1.8997999999999999</v>
      </c>
      <c r="V1766">
        <f t="shared" si="135"/>
        <v>8</v>
      </c>
      <c r="W1766">
        <f t="shared" si="136"/>
        <v>3</v>
      </c>
      <c r="X1766">
        <f t="shared" si="137"/>
        <v>2016</v>
      </c>
      <c r="Y1766" t="str">
        <f t="shared" si="138"/>
        <v>Aug</v>
      </c>
      <c r="Z1766" t="str">
        <f t="shared" si="139"/>
        <v>2016-08</v>
      </c>
    </row>
    <row r="1767" spans="1:26"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5">
        <v>109.8</v>
      </c>
      <c r="S1767">
        <v>9</v>
      </c>
      <c r="T1767" s="7">
        <v>0</v>
      </c>
      <c r="U1767" s="5">
        <v>46.116</v>
      </c>
      <c r="V1767">
        <f t="shared" si="135"/>
        <v>8</v>
      </c>
      <c r="W1767">
        <f t="shared" si="136"/>
        <v>3</v>
      </c>
      <c r="X1767">
        <f t="shared" si="137"/>
        <v>2016</v>
      </c>
      <c r="Y1767" t="str">
        <f t="shared" si="138"/>
        <v>Aug</v>
      </c>
      <c r="Z1767" t="str">
        <f t="shared" si="139"/>
        <v>2016-08</v>
      </c>
    </row>
    <row r="1768" spans="1:26"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5">
        <v>9.82</v>
      </c>
      <c r="S1768">
        <v>2</v>
      </c>
      <c r="T1768" s="7">
        <v>0</v>
      </c>
      <c r="U1768" s="5">
        <v>4.8117999999999999</v>
      </c>
      <c r="V1768">
        <f t="shared" si="135"/>
        <v>8</v>
      </c>
      <c r="W1768">
        <f t="shared" si="136"/>
        <v>3</v>
      </c>
      <c r="X1768">
        <f t="shared" si="137"/>
        <v>2016</v>
      </c>
      <c r="Y1768" t="str">
        <f t="shared" si="138"/>
        <v>Aug</v>
      </c>
      <c r="Z1768" t="str">
        <f t="shared" si="139"/>
        <v>2016-08</v>
      </c>
    </row>
    <row r="1769" spans="1:26"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s="5">
        <v>7.6440000000000001</v>
      </c>
      <c r="S1769">
        <v>4</v>
      </c>
      <c r="T1769" s="7">
        <v>0.7</v>
      </c>
      <c r="U1769" s="5">
        <v>-5.8604000000000003</v>
      </c>
      <c r="V1769">
        <f t="shared" si="135"/>
        <v>3</v>
      </c>
      <c r="W1769">
        <f t="shared" si="136"/>
        <v>1</v>
      </c>
      <c r="X1769">
        <f t="shared" si="137"/>
        <v>2014</v>
      </c>
      <c r="Y1769" t="str">
        <f t="shared" si="138"/>
        <v>Mar</v>
      </c>
      <c r="Z1769" t="str">
        <f t="shared" si="139"/>
        <v>2014-03</v>
      </c>
    </row>
    <row r="1770" spans="1:26"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s="5">
        <v>51.465000000000003</v>
      </c>
      <c r="S1770">
        <v>5</v>
      </c>
      <c r="T1770" s="7">
        <v>0.7</v>
      </c>
      <c r="U1770" s="5">
        <v>-39.456499999999998</v>
      </c>
      <c r="V1770">
        <f t="shared" si="135"/>
        <v>3</v>
      </c>
      <c r="W1770">
        <f t="shared" si="136"/>
        <v>1</v>
      </c>
      <c r="X1770">
        <f t="shared" si="137"/>
        <v>2014</v>
      </c>
      <c r="Y1770" t="str">
        <f t="shared" si="138"/>
        <v>Mar</v>
      </c>
      <c r="Z1770" t="str">
        <f t="shared" si="139"/>
        <v>2014-03</v>
      </c>
    </row>
    <row r="1771" spans="1:26"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s="5">
        <v>6.976</v>
      </c>
      <c r="S1771">
        <v>4</v>
      </c>
      <c r="T1771" s="7">
        <v>0.2</v>
      </c>
      <c r="U1771" s="5">
        <v>-1.3952</v>
      </c>
      <c r="V1771">
        <f t="shared" si="135"/>
        <v>3</v>
      </c>
      <c r="W1771">
        <f t="shared" si="136"/>
        <v>1</v>
      </c>
      <c r="X1771">
        <f t="shared" si="137"/>
        <v>2017</v>
      </c>
      <c r="Y1771" t="str">
        <f t="shared" si="138"/>
        <v>Mar</v>
      </c>
      <c r="Z1771" t="str">
        <f t="shared" si="139"/>
        <v>2017-03</v>
      </c>
    </row>
    <row r="1772" spans="1:26"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s="5">
        <v>12.222</v>
      </c>
      <c r="S1772">
        <v>7</v>
      </c>
      <c r="T1772" s="7">
        <v>0.8</v>
      </c>
      <c r="U1772" s="5">
        <v>-20.1663</v>
      </c>
      <c r="V1772">
        <f t="shared" si="135"/>
        <v>3</v>
      </c>
      <c r="W1772">
        <f t="shared" si="136"/>
        <v>1</v>
      </c>
      <c r="X1772">
        <f t="shared" si="137"/>
        <v>2017</v>
      </c>
      <c r="Y1772" t="str">
        <f t="shared" si="138"/>
        <v>Mar</v>
      </c>
      <c r="Z1772" t="str">
        <f t="shared" si="139"/>
        <v>2017-03</v>
      </c>
    </row>
    <row r="1773" spans="1:26"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s="5">
        <v>97.983999999999995</v>
      </c>
      <c r="S1773">
        <v>2</v>
      </c>
      <c r="T1773" s="7">
        <v>0.2</v>
      </c>
      <c r="U1773" s="5">
        <v>-24.495999999999999</v>
      </c>
      <c r="V1773">
        <f t="shared" si="135"/>
        <v>11</v>
      </c>
      <c r="W1773">
        <f t="shared" si="136"/>
        <v>4</v>
      </c>
      <c r="X1773">
        <f t="shared" si="137"/>
        <v>2016</v>
      </c>
      <c r="Y1773" t="str">
        <f t="shared" si="138"/>
        <v>Nov</v>
      </c>
      <c r="Z1773" t="str">
        <f t="shared" si="139"/>
        <v>2016-11</v>
      </c>
    </row>
    <row r="1774" spans="1:26"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s="5">
        <v>62.4</v>
      </c>
      <c r="S1774">
        <v>6</v>
      </c>
      <c r="T1774" s="7">
        <v>0.2</v>
      </c>
      <c r="U1774" s="5">
        <v>19.5</v>
      </c>
      <c r="V1774">
        <f t="shared" si="135"/>
        <v>11</v>
      </c>
      <c r="W1774">
        <f t="shared" si="136"/>
        <v>4</v>
      </c>
      <c r="X1774">
        <f t="shared" si="137"/>
        <v>2016</v>
      </c>
      <c r="Y1774" t="str">
        <f t="shared" si="138"/>
        <v>Nov</v>
      </c>
      <c r="Z1774" t="str">
        <f t="shared" si="139"/>
        <v>2016-11</v>
      </c>
    </row>
    <row r="1775" spans="1:26"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s="5">
        <v>20.86</v>
      </c>
      <c r="S1775">
        <v>2</v>
      </c>
      <c r="T1775" s="7">
        <v>0</v>
      </c>
      <c r="U1775" s="5">
        <v>9.3870000000000005</v>
      </c>
      <c r="V1775">
        <f t="shared" si="135"/>
        <v>4</v>
      </c>
      <c r="W1775">
        <f t="shared" si="136"/>
        <v>2</v>
      </c>
      <c r="X1775">
        <f t="shared" si="137"/>
        <v>2014</v>
      </c>
      <c r="Y1775" t="str">
        <f t="shared" si="138"/>
        <v>Apr</v>
      </c>
      <c r="Z1775" t="str">
        <f t="shared" si="139"/>
        <v>2014-04</v>
      </c>
    </row>
    <row r="1776" spans="1:26"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s="5">
        <v>497.61</v>
      </c>
      <c r="S1776">
        <v>9</v>
      </c>
      <c r="T1776" s="7">
        <v>0</v>
      </c>
      <c r="U1776" s="5">
        <v>129.37860000000001</v>
      </c>
      <c r="V1776">
        <f t="shared" si="135"/>
        <v>4</v>
      </c>
      <c r="W1776">
        <f t="shared" si="136"/>
        <v>2</v>
      </c>
      <c r="X1776">
        <f t="shared" si="137"/>
        <v>2014</v>
      </c>
      <c r="Y1776" t="str">
        <f t="shared" si="138"/>
        <v>Apr</v>
      </c>
      <c r="Z1776" t="str">
        <f t="shared" si="139"/>
        <v>2014-04</v>
      </c>
    </row>
    <row r="1777" spans="1:26"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s="5">
        <v>5.34</v>
      </c>
      <c r="S1777">
        <v>2</v>
      </c>
      <c r="T1777" s="7">
        <v>0</v>
      </c>
      <c r="U1777" s="5">
        <v>1.4952000000000001</v>
      </c>
      <c r="V1777">
        <f t="shared" si="135"/>
        <v>4</v>
      </c>
      <c r="W1777">
        <f t="shared" si="136"/>
        <v>2</v>
      </c>
      <c r="X1777">
        <f t="shared" si="137"/>
        <v>2014</v>
      </c>
      <c r="Y1777" t="str">
        <f t="shared" si="138"/>
        <v>Apr</v>
      </c>
      <c r="Z1777" t="str">
        <f t="shared" si="139"/>
        <v>2014-04</v>
      </c>
    </row>
    <row r="1778" spans="1:26"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s="5">
        <v>3.15</v>
      </c>
      <c r="S1778">
        <v>1</v>
      </c>
      <c r="T1778" s="7">
        <v>0</v>
      </c>
      <c r="U1778" s="5">
        <v>1.512</v>
      </c>
      <c r="V1778">
        <f t="shared" si="135"/>
        <v>4</v>
      </c>
      <c r="W1778">
        <f t="shared" si="136"/>
        <v>2</v>
      </c>
      <c r="X1778">
        <f t="shared" si="137"/>
        <v>2014</v>
      </c>
      <c r="Y1778" t="str">
        <f t="shared" si="138"/>
        <v>Apr</v>
      </c>
      <c r="Z1778" t="str">
        <f t="shared" si="139"/>
        <v>2014-04</v>
      </c>
    </row>
    <row r="1779" spans="1:26"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s="5">
        <v>368.91</v>
      </c>
      <c r="S1779">
        <v>9</v>
      </c>
      <c r="T1779" s="7">
        <v>0</v>
      </c>
      <c r="U1779" s="5">
        <v>180.76589999999999</v>
      </c>
      <c r="V1779">
        <f t="shared" si="135"/>
        <v>11</v>
      </c>
      <c r="W1779">
        <f t="shared" si="136"/>
        <v>4</v>
      </c>
      <c r="X1779">
        <f t="shared" si="137"/>
        <v>2015</v>
      </c>
      <c r="Y1779" t="str">
        <f t="shared" si="138"/>
        <v>Nov</v>
      </c>
      <c r="Z1779" t="str">
        <f t="shared" si="139"/>
        <v>2015-11</v>
      </c>
    </row>
    <row r="1780" spans="1:26"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s="5">
        <v>14.7</v>
      </c>
      <c r="S1780">
        <v>5</v>
      </c>
      <c r="T1780" s="7">
        <v>0</v>
      </c>
      <c r="U1780" s="5">
        <v>6.6150000000000002</v>
      </c>
      <c r="V1780">
        <f t="shared" si="135"/>
        <v>11</v>
      </c>
      <c r="W1780">
        <f t="shared" si="136"/>
        <v>4</v>
      </c>
      <c r="X1780">
        <f t="shared" si="137"/>
        <v>2015</v>
      </c>
      <c r="Y1780" t="str">
        <f t="shared" si="138"/>
        <v>Nov</v>
      </c>
      <c r="Z1780" t="str">
        <f t="shared" si="139"/>
        <v>2015-11</v>
      </c>
    </row>
    <row r="1781" spans="1:26"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5">
        <v>59.97</v>
      </c>
      <c r="S1781">
        <v>3</v>
      </c>
      <c r="T1781" s="7">
        <v>0</v>
      </c>
      <c r="U1781" s="5">
        <v>14.9925</v>
      </c>
      <c r="V1781">
        <f t="shared" si="135"/>
        <v>11</v>
      </c>
      <c r="W1781">
        <f t="shared" si="136"/>
        <v>4</v>
      </c>
      <c r="X1781">
        <f t="shared" si="137"/>
        <v>2016</v>
      </c>
      <c r="Y1781" t="str">
        <f t="shared" si="138"/>
        <v>Nov</v>
      </c>
      <c r="Z1781" t="str">
        <f t="shared" si="139"/>
        <v>2016-11</v>
      </c>
    </row>
    <row r="1782" spans="1:26"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s="5">
        <v>83.36</v>
      </c>
      <c r="S1782">
        <v>1</v>
      </c>
      <c r="T1782" s="7">
        <v>0</v>
      </c>
      <c r="U1782" s="5">
        <v>20.84</v>
      </c>
      <c r="V1782">
        <f t="shared" si="135"/>
        <v>11</v>
      </c>
      <c r="W1782">
        <f t="shared" si="136"/>
        <v>4</v>
      </c>
      <c r="X1782">
        <f t="shared" si="137"/>
        <v>2016</v>
      </c>
      <c r="Y1782" t="str">
        <f t="shared" si="138"/>
        <v>Nov</v>
      </c>
      <c r="Z1782" t="str">
        <f t="shared" si="139"/>
        <v>2016-11</v>
      </c>
    </row>
    <row r="1783" spans="1:26"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s="5">
        <v>6.58</v>
      </c>
      <c r="S1783">
        <v>2</v>
      </c>
      <c r="T1783" s="7">
        <v>0</v>
      </c>
      <c r="U1783" s="5">
        <v>3.0268000000000002</v>
      </c>
      <c r="V1783">
        <f t="shared" si="135"/>
        <v>7</v>
      </c>
      <c r="W1783">
        <f t="shared" si="136"/>
        <v>3</v>
      </c>
      <c r="X1783">
        <f t="shared" si="137"/>
        <v>2015</v>
      </c>
      <c r="Y1783" t="str">
        <f t="shared" si="138"/>
        <v>Jul</v>
      </c>
      <c r="Z1783" t="str">
        <f t="shared" si="139"/>
        <v>2015-07</v>
      </c>
    </row>
    <row r="1784" spans="1:26"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s="5">
        <v>122.94</v>
      </c>
      <c r="S1784">
        <v>3</v>
      </c>
      <c r="T1784" s="7">
        <v>0</v>
      </c>
      <c r="U1784" s="5">
        <v>59.011200000000002</v>
      </c>
      <c r="V1784">
        <f t="shared" si="135"/>
        <v>7</v>
      </c>
      <c r="W1784">
        <f t="shared" si="136"/>
        <v>3</v>
      </c>
      <c r="X1784">
        <f t="shared" si="137"/>
        <v>2015</v>
      </c>
      <c r="Y1784" t="str">
        <f t="shared" si="138"/>
        <v>Jul</v>
      </c>
      <c r="Z1784" t="str">
        <f t="shared" si="139"/>
        <v>2015-07</v>
      </c>
    </row>
    <row r="1785" spans="1:26"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5">
        <v>219.84</v>
      </c>
      <c r="S1785">
        <v>4</v>
      </c>
      <c r="T1785" s="7">
        <v>0</v>
      </c>
      <c r="U1785" s="5">
        <v>107.7216</v>
      </c>
      <c r="V1785">
        <f t="shared" si="135"/>
        <v>9</v>
      </c>
      <c r="W1785">
        <f t="shared" si="136"/>
        <v>3</v>
      </c>
      <c r="X1785">
        <f t="shared" si="137"/>
        <v>2017</v>
      </c>
      <c r="Y1785" t="str">
        <f t="shared" si="138"/>
        <v>Sep</v>
      </c>
      <c r="Z1785" t="str">
        <f t="shared" si="139"/>
        <v>2017-09</v>
      </c>
    </row>
    <row r="1786" spans="1:26"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5">
        <v>98.16</v>
      </c>
      <c r="S1786">
        <v>6</v>
      </c>
      <c r="T1786" s="7">
        <v>0</v>
      </c>
      <c r="U1786" s="5">
        <v>9.8160000000000007</v>
      </c>
      <c r="V1786">
        <f t="shared" si="135"/>
        <v>9</v>
      </c>
      <c r="W1786">
        <f t="shared" si="136"/>
        <v>3</v>
      </c>
      <c r="X1786">
        <f t="shared" si="137"/>
        <v>2017</v>
      </c>
      <c r="Y1786" t="str">
        <f t="shared" si="138"/>
        <v>Sep</v>
      </c>
      <c r="Z1786" t="str">
        <f t="shared" si="139"/>
        <v>2017-09</v>
      </c>
    </row>
    <row r="1787" spans="1:26"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5">
        <v>33.04</v>
      </c>
      <c r="S1787">
        <v>8</v>
      </c>
      <c r="T1787" s="7">
        <v>0</v>
      </c>
      <c r="U1787" s="5">
        <v>15.5288</v>
      </c>
      <c r="V1787">
        <f t="shared" si="135"/>
        <v>9</v>
      </c>
      <c r="W1787">
        <f t="shared" si="136"/>
        <v>3</v>
      </c>
      <c r="X1787">
        <f t="shared" si="137"/>
        <v>2017</v>
      </c>
      <c r="Y1787" t="str">
        <f t="shared" si="138"/>
        <v>Sep</v>
      </c>
      <c r="Z1787" t="str">
        <f t="shared" si="139"/>
        <v>2017-09</v>
      </c>
    </row>
    <row r="1788" spans="1:26"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5">
        <v>86.97</v>
      </c>
      <c r="S1788">
        <v>3</v>
      </c>
      <c r="T1788" s="7">
        <v>0</v>
      </c>
      <c r="U1788" s="5">
        <v>25.221299999999999</v>
      </c>
      <c r="V1788">
        <f t="shared" si="135"/>
        <v>9</v>
      </c>
      <c r="W1788">
        <f t="shared" si="136"/>
        <v>3</v>
      </c>
      <c r="X1788">
        <f t="shared" si="137"/>
        <v>2017</v>
      </c>
      <c r="Y1788" t="str">
        <f t="shared" si="138"/>
        <v>Sep</v>
      </c>
      <c r="Z1788" t="str">
        <f t="shared" si="139"/>
        <v>2017-09</v>
      </c>
    </row>
    <row r="1789" spans="1:26"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5">
        <v>134.97</v>
      </c>
      <c r="S1789">
        <v>3</v>
      </c>
      <c r="T1789" s="7">
        <v>0</v>
      </c>
      <c r="U1789" s="5">
        <v>64.785600000000002</v>
      </c>
      <c r="V1789">
        <f t="shared" si="135"/>
        <v>2</v>
      </c>
      <c r="W1789">
        <f t="shared" si="136"/>
        <v>1</v>
      </c>
      <c r="X1789">
        <f t="shared" si="137"/>
        <v>2015</v>
      </c>
      <c r="Y1789" t="str">
        <f t="shared" si="138"/>
        <v>Feb</v>
      </c>
      <c r="Z1789" t="str">
        <f t="shared" si="139"/>
        <v>2015-02</v>
      </c>
    </row>
    <row r="1790" spans="1:26"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5">
        <v>699.98</v>
      </c>
      <c r="S1790">
        <v>2</v>
      </c>
      <c r="T1790" s="7">
        <v>0</v>
      </c>
      <c r="U1790" s="5">
        <v>195.99440000000001</v>
      </c>
      <c r="V1790">
        <f t="shared" si="135"/>
        <v>2</v>
      </c>
      <c r="W1790">
        <f t="shared" si="136"/>
        <v>1</v>
      </c>
      <c r="X1790">
        <f t="shared" si="137"/>
        <v>2015</v>
      </c>
      <c r="Y1790" t="str">
        <f t="shared" si="138"/>
        <v>Feb</v>
      </c>
      <c r="Z1790" t="str">
        <f t="shared" si="139"/>
        <v>2015-02</v>
      </c>
    </row>
    <row r="1791" spans="1:26"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5">
        <v>139.94999999999999</v>
      </c>
      <c r="S1791">
        <v>5</v>
      </c>
      <c r="T1791" s="7">
        <v>0</v>
      </c>
      <c r="U1791" s="5">
        <v>26.590499999999999</v>
      </c>
      <c r="V1791">
        <f t="shared" si="135"/>
        <v>2</v>
      </c>
      <c r="W1791">
        <f t="shared" si="136"/>
        <v>1</v>
      </c>
      <c r="X1791">
        <f t="shared" si="137"/>
        <v>2015</v>
      </c>
      <c r="Y1791" t="str">
        <f t="shared" si="138"/>
        <v>Feb</v>
      </c>
      <c r="Z1791" t="str">
        <f t="shared" si="139"/>
        <v>2015-02</v>
      </c>
    </row>
    <row r="1792" spans="1:26"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s="5">
        <v>48.94</v>
      </c>
      <c r="S1792">
        <v>1</v>
      </c>
      <c r="T1792" s="7">
        <v>0</v>
      </c>
      <c r="U1792" s="5">
        <v>24.47</v>
      </c>
      <c r="V1792">
        <f t="shared" si="135"/>
        <v>9</v>
      </c>
      <c r="W1792">
        <f t="shared" si="136"/>
        <v>3</v>
      </c>
      <c r="X1792">
        <f t="shared" si="137"/>
        <v>2014</v>
      </c>
      <c r="Y1792" t="str">
        <f t="shared" si="138"/>
        <v>Sep</v>
      </c>
      <c r="Z1792" t="str">
        <f t="shared" si="139"/>
        <v>2014-09</v>
      </c>
    </row>
    <row r="1793" spans="1:26"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s="5">
        <v>2807.84</v>
      </c>
      <c r="S1793">
        <v>8</v>
      </c>
      <c r="T1793" s="7">
        <v>0</v>
      </c>
      <c r="U1793" s="5">
        <v>673.88160000000005</v>
      </c>
      <c r="V1793">
        <f t="shared" si="135"/>
        <v>12</v>
      </c>
      <c r="W1793">
        <f t="shared" si="136"/>
        <v>4</v>
      </c>
      <c r="X1793">
        <f t="shared" si="137"/>
        <v>2014</v>
      </c>
      <c r="Y1793" t="str">
        <f t="shared" si="138"/>
        <v>Dec</v>
      </c>
      <c r="Z1793" t="str">
        <f t="shared" si="139"/>
        <v>2014-12</v>
      </c>
    </row>
    <row r="1794" spans="1:26"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s="5">
        <v>46.64</v>
      </c>
      <c r="S1794">
        <v>4</v>
      </c>
      <c r="T1794" s="7">
        <v>0</v>
      </c>
      <c r="U1794" s="5">
        <v>12.5928</v>
      </c>
      <c r="V1794">
        <f t="shared" si="135"/>
        <v>12</v>
      </c>
      <c r="W1794">
        <f t="shared" si="136"/>
        <v>4</v>
      </c>
      <c r="X1794">
        <f t="shared" si="137"/>
        <v>2014</v>
      </c>
      <c r="Y1794" t="str">
        <f t="shared" si="138"/>
        <v>Dec</v>
      </c>
      <c r="Z1794" t="str">
        <f t="shared" si="139"/>
        <v>2014-12</v>
      </c>
    </row>
    <row r="1795" spans="1:26"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s="5">
        <v>60.415999999999997</v>
      </c>
      <c r="S1795">
        <v>2</v>
      </c>
      <c r="T1795" s="7">
        <v>0.2</v>
      </c>
      <c r="U1795" s="5">
        <v>6.0415999999999999</v>
      </c>
      <c r="V1795">
        <f t="shared" ref="V1795:V1858" si="140">MONTH(C1795)</f>
        <v>12</v>
      </c>
      <c r="W1795">
        <f t="shared" ref="W1795:W1858" si="141">ROUNDUP(MONTH(C1795)/3,0)</f>
        <v>4</v>
      </c>
      <c r="X1795">
        <f t="shared" ref="X1795:X1858" si="142">YEAR(C1795)</f>
        <v>2014</v>
      </c>
      <c r="Y1795" t="str">
        <f t="shared" ref="Y1795:Y1858" si="143">TEXT(C1795,"MMM")</f>
        <v>Dec</v>
      </c>
      <c r="Z1795" t="str">
        <f t="shared" ref="Z1795:Z1858" si="144">TEXT(C1795,"YYYY-MM")</f>
        <v>2014-12</v>
      </c>
    </row>
    <row r="1796" spans="1:26"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s="5">
        <v>107.94</v>
      </c>
      <c r="S1796">
        <v>3</v>
      </c>
      <c r="T1796" s="7">
        <v>0</v>
      </c>
      <c r="U1796" s="5">
        <v>26.984999999999999</v>
      </c>
      <c r="V1796">
        <f t="shared" si="140"/>
        <v>9</v>
      </c>
      <c r="W1796">
        <f t="shared" si="141"/>
        <v>3</v>
      </c>
      <c r="X1796">
        <f t="shared" si="142"/>
        <v>2016</v>
      </c>
      <c r="Y1796" t="str">
        <f t="shared" si="143"/>
        <v>Sep</v>
      </c>
      <c r="Z1796" t="str">
        <f t="shared" si="144"/>
        <v>2016-09</v>
      </c>
    </row>
    <row r="1797" spans="1:26"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5">
        <v>63.84</v>
      </c>
      <c r="S1797">
        <v>8</v>
      </c>
      <c r="T1797" s="7">
        <v>0</v>
      </c>
      <c r="U1797" s="5">
        <v>16.598400000000002</v>
      </c>
      <c r="V1797">
        <f t="shared" si="140"/>
        <v>8</v>
      </c>
      <c r="W1797">
        <f t="shared" si="141"/>
        <v>3</v>
      </c>
      <c r="X1797">
        <f t="shared" si="142"/>
        <v>2017</v>
      </c>
      <c r="Y1797" t="str">
        <f t="shared" si="143"/>
        <v>Aug</v>
      </c>
      <c r="Z1797" t="str">
        <f t="shared" si="144"/>
        <v>2017-08</v>
      </c>
    </row>
    <row r="1798" spans="1:26"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5">
        <v>347.97</v>
      </c>
      <c r="S1798">
        <v>3</v>
      </c>
      <c r="T1798" s="7">
        <v>0</v>
      </c>
      <c r="U1798" s="5">
        <v>100.9113</v>
      </c>
      <c r="V1798">
        <f t="shared" si="140"/>
        <v>8</v>
      </c>
      <c r="W1798">
        <f t="shared" si="141"/>
        <v>3</v>
      </c>
      <c r="X1798">
        <f t="shared" si="142"/>
        <v>2017</v>
      </c>
      <c r="Y1798" t="str">
        <f t="shared" si="143"/>
        <v>Aug</v>
      </c>
      <c r="Z1798" t="str">
        <f t="shared" si="144"/>
        <v>2017-08</v>
      </c>
    </row>
    <row r="1799" spans="1:26"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s="5">
        <v>37.008000000000003</v>
      </c>
      <c r="S1799">
        <v>6</v>
      </c>
      <c r="T1799" s="7">
        <v>0.2</v>
      </c>
      <c r="U1799" s="5">
        <v>11.565</v>
      </c>
      <c r="V1799">
        <f t="shared" si="140"/>
        <v>8</v>
      </c>
      <c r="W1799">
        <f t="shared" si="141"/>
        <v>3</v>
      </c>
      <c r="X1799">
        <f t="shared" si="142"/>
        <v>2017</v>
      </c>
      <c r="Y1799" t="str">
        <f t="shared" si="143"/>
        <v>Aug</v>
      </c>
      <c r="Z1799" t="str">
        <f t="shared" si="144"/>
        <v>2017-08</v>
      </c>
    </row>
    <row r="1800" spans="1:26"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s="5">
        <v>215.65</v>
      </c>
      <c r="S1800">
        <v>5</v>
      </c>
      <c r="T1800" s="7">
        <v>0</v>
      </c>
      <c r="U1800" s="5">
        <v>73.320999999999998</v>
      </c>
      <c r="V1800">
        <f t="shared" si="140"/>
        <v>7</v>
      </c>
      <c r="W1800">
        <f t="shared" si="141"/>
        <v>3</v>
      </c>
      <c r="X1800">
        <f t="shared" si="142"/>
        <v>2016</v>
      </c>
      <c r="Y1800" t="str">
        <f t="shared" si="143"/>
        <v>Jul</v>
      </c>
      <c r="Z1800" t="str">
        <f t="shared" si="144"/>
        <v>2016-07</v>
      </c>
    </row>
    <row r="1801" spans="1:26"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s="5">
        <v>11.167999999999999</v>
      </c>
      <c r="S1801">
        <v>4</v>
      </c>
      <c r="T1801" s="7">
        <v>0.2</v>
      </c>
      <c r="U1801" s="5">
        <v>3.6295999999999999</v>
      </c>
      <c r="V1801">
        <f t="shared" si="140"/>
        <v>8</v>
      </c>
      <c r="W1801">
        <f t="shared" si="141"/>
        <v>3</v>
      </c>
      <c r="X1801">
        <f t="shared" si="142"/>
        <v>2016</v>
      </c>
      <c r="Y1801" t="str">
        <f t="shared" si="143"/>
        <v>Aug</v>
      </c>
      <c r="Z1801" t="str">
        <f t="shared" si="144"/>
        <v>2016-08</v>
      </c>
    </row>
    <row r="1802" spans="1:26"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s="5">
        <v>53.951999999999998</v>
      </c>
      <c r="S1802">
        <v>3</v>
      </c>
      <c r="T1802" s="7">
        <v>0.2</v>
      </c>
      <c r="U1802" s="5">
        <v>17.534400000000002</v>
      </c>
      <c r="V1802">
        <f t="shared" si="140"/>
        <v>8</v>
      </c>
      <c r="W1802">
        <f t="shared" si="141"/>
        <v>3</v>
      </c>
      <c r="X1802">
        <f t="shared" si="142"/>
        <v>2016</v>
      </c>
      <c r="Y1802" t="str">
        <f t="shared" si="143"/>
        <v>Aug</v>
      </c>
      <c r="Z1802" t="str">
        <f t="shared" si="144"/>
        <v>2016-08</v>
      </c>
    </row>
    <row r="1803" spans="1:26"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s="5">
        <v>4.18</v>
      </c>
      <c r="S1803">
        <v>1</v>
      </c>
      <c r="T1803" s="7">
        <v>0</v>
      </c>
      <c r="U1803" s="5">
        <v>1.5047999999999999</v>
      </c>
      <c r="V1803">
        <f t="shared" si="140"/>
        <v>11</v>
      </c>
      <c r="W1803">
        <f t="shared" si="141"/>
        <v>4</v>
      </c>
      <c r="X1803">
        <f t="shared" si="142"/>
        <v>2016</v>
      </c>
      <c r="Y1803" t="str">
        <f t="shared" si="143"/>
        <v>Nov</v>
      </c>
      <c r="Z1803" t="str">
        <f t="shared" si="144"/>
        <v>2016-11</v>
      </c>
    </row>
    <row r="1804" spans="1:26"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s="5">
        <v>5.6070000000000002</v>
      </c>
      <c r="S1804">
        <v>1</v>
      </c>
      <c r="T1804" s="7">
        <v>0.7</v>
      </c>
      <c r="U1804" s="5">
        <v>-4.2987000000000002</v>
      </c>
      <c r="V1804">
        <f t="shared" si="140"/>
        <v>9</v>
      </c>
      <c r="W1804">
        <f t="shared" si="141"/>
        <v>3</v>
      </c>
      <c r="X1804">
        <f t="shared" si="142"/>
        <v>2017</v>
      </c>
      <c r="Y1804" t="str">
        <f t="shared" si="143"/>
        <v>Sep</v>
      </c>
      <c r="Z1804" t="str">
        <f t="shared" si="144"/>
        <v>2017-09</v>
      </c>
    </row>
    <row r="1805" spans="1:26"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5">
        <v>4663.7359999999999</v>
      </c>
      <c r="S1805">
        <v>7</v>
      </c>
      <c r="T1805" s="7">
        <v>0.2</v>
      </c>
      <c r="U1805" s="5">
        <v>-1049.3406</v>
      </c>
      <c r="V1805">
        <f t="shared" si="140"/>
        <v>9</v>
      </c>
      <c r="W1805">
        <f t="shared" si="141"/>
        <v>3</v>
      </c>
      <c r="X1805">
        <f t="shared" si="142"/>
        <v>2017</v>
      </c>
      <c r="Y1805" t="str">
        <f t="shared" si="143"/>
        <v>Sep</v>
      </c>
      <c r="Z1805" t="str">
        <f t="shared" si="144"/>
        <v>2017-09</v>
      </c>
    </row>
    <row r="1806" spans="1:26"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5">
        <v>79.983999999999995</v>
      </c>
      <c r="S1806">
        <v>2</v>
      </c>
      <c r="T1806" s="7">
        <v>0.2</v>
      </c>
      <c r="U1806" s="5">
        <v>22.9954</v>
      </c>
      <c r="V1806">
        <f t="shared" si="140"/>
        <v>9</v>
      </c>
      <c r="W1806">
        <f t="shared" si="141"/>
        <v>3</v>
      </c>
      <c r="X1806">
        <f t="shared" si="142"/>
        <v>2017</v>
      </c>
      <c r="Y1806" t="str">
        <f t="shared" si="143"/>
        <v>Sep</v>
      </c>
      <c r="Z1806" t="str">
        <f t="shared" si="144"/>
        <v>2017-09</v>
      </c>
    </row>
    <row r="1807" spans="1:26"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s="5">
        <v>2575.944</v>
      </c>
      <c r="S1807">
        <v>7</v>
      </c>
      <c r="T1807" s="7">
        <v>0.2</v>
      </c>
      <c r="U1807" s="5">
        <v>257.59440000000001</v>
      </c>
      <c r="V1807">
        <f t="shared" si="140"/>
        <v>12</v>
      </c>
      <c r="W1807">
        <f t="shared" si="141"/>
        <v>4</v>
      </c>
      <c r="X1807">
        <f t="shared" si="142"/>
        <v>2016</v>
      </c>
      <c r="Y1807" t="str">
        <f t="shared" si="143"/>
        <v>Dec</v>
      </c>
      <c r="Z1807" t="str">
        <f t="shared" si="144"/>
        <v>2016-12</v>
      </c>
    </row>
    <row r="1808" spans="1:26"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s="5">
        <v>45.36</v>
      </c>
      <c r="S1808">
        <v>7</v>
      </c>
      <c r="T1808" s="7">
        <v>0</v>
      </c>
      <c r="U1808" s="5">
        <v>21.7728</v>
      </c>
      <c r="V1808">
        <f t="shared" si="140"/>
        <v>12</v>
      </c>
      <c r="W1808">
        <f t="shared" si="141"/>
        <v>4</v>
      </c>
      <c r="X1808">
        <f t="shared" si="142"/>
        <v>2016</v>
      </c>
      <c r="Y1808" t="str">
        <f t="shared" si="143"/>
        <v>Dec</v>
      </c>
      <c r="Z1808" t="str">
        <f t="shared" si="144"/>
        <v>2016-12</v>
      </c>
    </row>
    <row r="1809" spans="1:26"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s="5">
        <v>254.24</v>
      </c>
      <c r="S1809">
        <v>7</v>
      </c>
      <c r="T1809" s="7">
        <v>0</v>
      </c>
      <c r="U1809" s="5">
        <v>76.272000000000006</v>
      </c>
      <c r="V1809">
        <f t="shared" si="140"/>
        <v>12</v>
      </c>
      <c r="W1809">
        <f t="shared" si="141"/>
        <v>4</v>
      </c>
      <c r="X1809">
        <f t="shared" si="142"/>
        <v>2016</v>
      </c>
      <c r="Y1809" t="str">
        <f t="shared" si="143"/>
        <v>Dec</v>
      </c>
      <c r="Z1809" t="str">
        <f t="shared" si="144"/>
        <v>2016-12</v>
      </c>
    </row>
    <row r="1810" spans="1:26"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5">
        <v>69.930000000000007</v>
      </c>
      <c r="S1810">
        <v>7</v>
      </c>
      <c r="T1810" s="7">
        <v>0</v>
      </c>
      <c r="U1810" s="5">
        <v>0.69930000000000003</v>
      </c>
      <c r="V1810">
        <f t="shared" si="140"/>
        <v>2</v>
      </c>
      <c r="W1810">
        <f t="shared" si="141"/>
        <v>1</v>
      </c>
      <c r="X1810">
        <f t="shared" si="142"/>
        <v>2016</v>
      </c>
      <c r="Y1810" t="str">
        <f t="shared" si="143"/>
        <v>Feb</v>
      </c>
      <c r="Z1810" t="str">
        <f t="shared" si="144"/>
        <v>2016-02</v>
      </c>
    </row>
    <row r="1811" spans="1:26"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s="5">
        <v>16.155999999999999</v>
      </c>
      <c r="S1811">
        <v>7</v>
      </c>
      <c r="T1811" s="7">
        <v>0.6</v>
      </c>
      <c r="U1811" s="5">
        <v>-12.117000000000001</v>
      </c>
      <c r="V1811">
        <f t="shared" si="140"/>
        <v>10</v>
      </c>
      <c r="W1811">
        <f t="shared" si="141"/>
        <v>4</v>
      </c>
      <c r="X1811">
        <f t="shared" si="142"/>
        <v>2016</v>
      </c>
      <c r="Y1811" t="str">
        <f t="shared" si="143"/>
        <v>Oct</v>
      </c>
      <c r="Z1811" t="str">
        <f t="shared" si="144"/>
        <v>2016-10</v>
      </c>
    </row>
    <row r="1812" spans="1:26"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s="5">
        <v>54.816000000000003</v>
      </c>
      <c r="S1812">
        <v>3</v>
      </c>
      <c r="T1812" s="7">
        <v>0.2</v>
      </c>
      <c r="U1812" s="5">
        <v>17.815200000000001</v>
      </c>
      <c r="V1812">
        <f t="shared" si="140"/>
        <v>10</v>
      </c>
      <c r="W1812">
        <f t="shared" si="141"/>
        <v>4</v>
      </c>
      <c r="X1812">
        <f t="shared" si="142"/>
        <v>2016</v>
      </c>
      <c r="Y1812" t="str">
        <f t="shared" si="143"/>
        <v>Oct</v>
      </c>
      <c r="Z1812" t="str">
        <f t="shared" si="144"/>
        <v>2016-10</v>
      </c>
    </row>
    <row r="1813" spans="1:26"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s="5">
        <v>1441.3</v>
      </c>
      <c r="S1813">
        <v>7</v>
      </c>
      <c r="T1813" s="7">
        <v>0</v>
      </c>
      <c r="U1813" s="5">
        <v>245.02099999999999</v>
      </c>
      <c r="V1813">
        <f t="shared" si="140"/>
        <v>6</v>
      </c>
      <c r="W1813">
        <f t="shared" si="141"/>
        <v>2</v>
      </c>
      <c r="X1813">
        <f t="shared" si="142"/>
        <v>2014</v>
      </c>
      <c r="Y1813" t="str">
        <f t="shared" si="143"/>
        <v>Jun</v>
      </c>
      <c r="Z1813" t="str">
        <f t="shared" si="144"/>
        <v>2014-06</v>
      </c>
    </row>
    <row r="1814" spans="1:26"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s="5">
        <v>77.599999999999994</v>
      </c>
      <c r="S1814">
        <v>5</v>
      </c>
      <c r="T1814" s="7">
        <v>0.2</v>
      </c>
      <c r="U1814" s="5">
        <v>28.13</v>
      </c>
      <c r="V1814">
        <f t="shared" si="140"/>
        <v>11</v>
      </c>
      <c r="W1814">
        <f t="shared" si="141"/>
        <v>4</v>
      </c>
      <c r="X1814">
        <f t="shared" si="142"/>
        <v>2017</v>
      </c>
      <c r="Y1814" t="str">
        <f t="shared" si="143"/>
        <v>Nov</v>
      </c>
      <c r="Z1814" t="str">
        <f t="shared" si="144"/>
        <v>2017-11</v>
      </c>
    </row>
    <row r="1815" spans="1:26"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s="5">
        <v>4.6559999999999997</v>
      </c>
      <c r="S1815">
        <v>2</v>
      </c>
      <c r="T1815" s="7">
        <v>0.2</v>
      </c>
      <c r="U1815" s="5">
        <v>1.5713999999999999</v>
      </c>
      <c r="V1815">
        <f t="shared" si="140"/>
        <v>11</v>
      </c>
      <c r="W1815">
        <f t="shared" si="141"/>
        <v>4</v>
      </c>
      <c r="X1815">
        <f t="shared" si="142"/>
        <v>2017</v>
      </c>
      <c r="Y1815" t="str">
        <f t="shared" si="143"/>
        <v>Nov</v>
      </c>
      <c r="Z1815" t="str">
        <f t="shared" si="144"/>
        <v>2017-11</v>
      </c>
    </row>
    <row r="1816" spans="1:26"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s="5">
        <v>170.136</v>
      </c>
      <c r="S1816">
        <v>3</v>
      </c>
      <c r="T1816" s="7">
        <v>0.2</v>
      </c>
      <c r="U1816" s="5">
        <v>-8.5068000000000001</v>
      </c>
      <c r="V1816">
        <f t="shared" si="140"/>
        <v>9</v>
      </c>
      <c r="W1816">
        <f t="shared" si="141"/>
        <v>3</v>
      </c>
      <c r="X1816">
        <f t="shared" si="142"/>
        <v>2015</v>
      </c>
      <c r="Y1816" t="str">
        <f t="shared" si="143"/>
        <v>Sep</v>
      </c>
      <c r="Z1816" t="str">
        <f t="shared" si="144"/>
        <v>2015-09</v>
      </c>
    </row>
    <row r="1817" spans="1:26"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s="5">
        <v>7.38</v>
      </c>
      <c r="S1817">
        <v>2</v>
      </c>
      <c r="T1817" s="7">
        <v>0</v>
      </c>
      <c r="U1817" s="5">
        <v>3.4685999999999999</v>
      </c>
      <c r="V1817">
        <f t="shared" si="140"/>
        <v>6</v>
      </c>
      <c r="W1817">
        <f t="shared" si="141"/>
        <v>2</v>
      </c>
      <c r="X1817">
        <f t="shared" si="142"/>
        <v>2015</v>
      </c>
      <c r="Y1817" t="str">
        <f t="shared" si="143"/>
        <v>Jun</v>
      </c>
      <c r="Z1817" t="str">
        <f t="shared" si="144"/>
        <v>2015-06</v>
      </c>
    </row>
    <row r="1818" spans="1:26"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s="5">
        <v>9.26</v>
      </c>
      <c r="S1818">
        <v>2</v>
      </c>
      <c r="T1818" s="7">
        <v>0</v>
      </c>
      <c r="U1818" s="5">
        <v>3.0558000000000001</v>
      </c>
      <c r="V1818">
        <f t="shared" si="140"/>
        <v>6</v>
      </c>
      <c r="W1818">
        <f t="shared" si="141"/>
        <v>2</v>
      </c>
      <c r="X1818">
        <f t="shared" si="142"/>
        <v>2015</v>
      </c>
      <c r="Y1818" t="str">
        <f t="shared" si="143"/>
        <v>Jun</v>
      </c>
      <c r="Z1818" t="str">
        <f t="shared" si="144"/>
        <v>2015-06</v>
      </c>
    </row>
    <row r="1819" spans="1:26"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s="5">
        <v>9.9600000000000009</v>
      </c>
      <c r="S1819">
        <v>2</v>
      </c>
      <c r="T1819" s="7">
        <v>0</v>
      </c>
      <c r="U1819" s="5">
        <v>4.5815999999999999</v>
      </c>
      <c r="V1819">
        <f t="shared" si="140"/>
        <v>12</v>
      </c>
      <c r="W1819">
        <f t="shared" si="141"/>
        <v>4</v>
      </c>
      <c r="X1819">
        <f t="shared" si="142"/>
        <v>2015</v>
      </c>
      <c r="Y1819" t="str">
        <f t="shared" si="143"/>
        <v>Dec</v>
      </c>
      <c r="Z1819" t="str">
        <f t="shared" si="144"/>
        <v>2015-12</v>
      </c>
    </row>
    <row r="1820" spans="1:26"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s="5">
        <v>75.599999999999994</v>
      </c>
      <c r="S1820">
        <v>2</v>
      </c>
      <c r="T1820" s="7">
        <v>0.8</v>
      </c>
      <c r="U1820" s="5">
        <v>-166.32</v>
      </c>
      <c r="V1820">
        <f t="shared" si="140"/>
        <v>5</v>
      </c>
      <c r="W1820">
        <f t="shared" si="141"/>
        <v>2</v>
      </c>
      <c r="X1820">
        <f t="shared" si="142"/>
        <v>2014</v>
      </c>
      <c r="Y1820" t="str">
        <f t="shared" si="143"/>
        <v>May</v>
      </c>
      <c r="Z1820" t="str">
        <f t="shared" si="144"/>
        <v>2014-05</v>
      </c>
    </row>
    <row r="1821" spans="1:26"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s="5">
        <v>29.32</v>
      </c>
      <c r="S1821">
        <v>2</v>
      </c>
      <c r="T1821" s="7">
        <v>0.6</v>
      </c>
      <c r="U1821" s="5">
        <v>-24.189</v>
      </c>
      <c r="V1821">
        <f t="shared" si="140"/>
        <v>5</v>
      </c>
      <c r="W1821">
        <f t="shared" si="141"/>
        <v>2</v>
      </c>
      <c r="X1821">
        <f t="shared" si="142"/>
        <v>2014</v>
      </c>
      <c r="Y1821" t="str">
        <f t="shared" si="143"/>
        <v>May</v>
      </c>
      <c r="Z1821" t="str">
        <f t="shared" si="144"/>
        <v>2014-05</v>
      </c>
    </row>
    <row r="1822" spans="1:26"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s="5">
        <v>92.063999999999993</v>
      </c>
      <c r="S1822">
        <v>6</v>
      </c>
      <c r="T1822" s="7">
        <v>0.8</v>
      </c>
      <c r="U1822" s="5">
        <v>-225.55680000000001</v>
      </c>
      <c r="V1822">
        <f t="shared" si="140"/>
        <v>2</v>
      </c>
      <c r="W1822">
        <f t="shared" si="141"/>
        <v>1</v>
      </c>
      <c r="X1822">
        <f t="shared" si="142"/>
        <v>2016</v>
      </c>
      <c r="Y1822" t="str">
        <f t="shared" si="143"/>
        <v>Feb</v>
      </c>
      <c r="Z1822" t="str">
        <f t="shared" si="144"/>
        <v>2016-02</v>
      </c>
    </row>
    <row r="1823" spans="1:26"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s="5">
        <v>6.976</v>
      </c>
      <c r="S1823">
        <v>4</v>
      </c>
      <c r="T1823" s="7">
        <v>0.2</v>
      </c>
      <c r="U1823" s="5">
        <v>1.8311999999999999</v>
      </c>
      <c r="V1823">
        <f t="shared" si="140"/>
        <v>2</v>
      </c>
      <c r="W1823">
        <f t="shared" si="141"/>
        <v>1</v>
      </c>
      <c r="X1823">
        <f t="shared" si="142"/>
        <v>2016</v>
      </c>
      <c r="Y1823" t="str">
        <f t="shared" si="143"/>
        <v>Feb</v>
      </c>
      <c r="Z1823" t="str">
        <f t="shared" si="144"/>
        <v>2016-02</v>
      </c>
    </row>
    <row r="1824" spans="1:26"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s="5">
        <v>62.957999999999998</v>
      </c>
      <c r="S1824">
        <v>3</v>
      </c>
      <c r="T1824" s="7">
        <v>0.3</v>
      </c>
      <c r="U1824" s="5">
        <v>-2.6981999999999999</v>
      </c>
      <c r="V1824">
        <f t="shared" si="140"/>
        <v>2</v>
      </c>
      <c r="W1824">
        <f t="shared" si="141"/>
        <v>1</v>
      </c>
      <c r="X1824">
        <f t="shared" si="142"/>
        <v>2016</v>
      </c>
      <c r="Y1824" t="str">
        <f t="shared" si="143"/>
        <v>Feb</v>
      </c>
      <c r="Z1824" t="str">
        <f t="shared" si="144"/>
        <v>2016-02</v>
      </c>
    </row>
    <row r="1825" spans="1:26"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s="5">
        <v>5.1840000000000002</v>
      </c>
      <c r="S1825">
        <v>1</v>
      </c>
      <c r="T1825" s="7">
        <v>0.2</v>
      </c>
      <c r="U1825" s="5">
        <v>1.8144</v>
      </c>
      <c r="V1825">
        <f t="shared" si="140"/>
        <v>2</v>
      </c>
      <c r="W1825">
        <f t="shared" si="141"/>
        <v>1</v>
      </c>
      <c r="X1825">
        <f t="shared" si="142"/>
        <v>2016</v>
      </c>
      <c r="Y1825" t="str">
        <f t="shared" si="143"/>
        <v>Feb</v>
      </c>
      <c r="Z1825" t="str">
        <f t="shared" si="144"/>
        <v>2016-02</v>
      </c>
    </row>
    <row r="1826" spans="1:26"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s="5">
        <v>31.32</v>
      </c>
      <c r="S1826">
        <v>10</v>
      </c>
      <c r="T1826" s="7">
        <v>0.7</v>
      </c>
      <c r="U1826" s="5">
        <v>-25.056000000000001</v>
      </c>
      <c r="V1826">
        <f t="shared" si="140"/>
        <v>12</v>
      </c>
      <c r="W1826">
        <f t="shared" si="141"/>
        <v>4</v>
      </c>
      <c r="X1826">
        <f t="shared" si="142"/>
        <v>2016</v>
      </c>
      <c r="Y1826" t="str">
        <f t="shared" si="143"/>
        <v>Dec</v>
      </c>
      <c r="Z1826" t="str">
        <f t="shared" si="144"/>
        <v>2016-12</v>
      </c>
    </row>
    <row r="1827" spans="1:26"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s="5">
        <v>11.84</v>
      </c>
      <c r="S1827">
        <v>4</v>
      </c>
      <c r="T1827" s="7">
        <v>0.2</v>
      </c>
      <c r="U1827" s="5">
        <v>3.1080000000000001</v>
      </c>
      <c r="V1827">
        <f t="shared" si="140"/>
        <v>12</v>
      </c>
      <c r="W1827">
        <f t="shared" si="141"/>
        <v>4</v>
      </c>
      <c r="X1827">
        <f t="shared" si="142"/>
        <v>2016</v>
      </c>
      <c r="Y1827" t="str">
        <f t="shared" si="143"/>
        <v>Dec</v>
      </c>
      <c r="Z1827" t="str">
        <f t="shared" si="144"/>
        <v>2016-12</v>
      </c>
    </row>
    <row r="1828" spans="1:26"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s="5">
        <v>22.783999999999999</v>
      </c>
      <c r="S1828">
        <v>1</v>
      </c>
      <c r="T1828" s="7">
        <v>0.2</v>
      </c>
      <c r="U1828" s="5">
        <v>4.8415999999999997</v>
      </c>
      <c r="V1828">
        <f t="shared" si="140"/>
        <v>12</v>
      </c>
      <c r="W1828">
        <f t="shared" si="141"/>
        <v>4</v>
      </c>
      <c r="X1828">
        <f t="shared" si="142"/>
        <v>2016</v>
      </c>
      <c r="Y1828" t="str">
        <f t="shared" si="143"/>
        <v>Dec</v>
      </c>
      <c r="Z1828" t="str">
        <f t="shared" si="144"/>
        <v>2016-12</v>
      </c>
    </row>
    <row r="1829" spans="1:26"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s="5">
        <v>1127.9760000000001</v>
      </c>
      <c r="S1829">
        <v>3</v>
      </c>
      <c r="T1829" s="7">
        <v>0.2</v>
      </c>
      <c r="U1829" s="5">
        <v>126.8973</v>
      </c>
      <c r="V1829">
        <f t="shared" si="140"/>
        <v>2</v>
      </c>
      <c r="W1829">
        <f t="shared" si="141"/>
        <v>1</v>
      </c>
      <c r="X1829">
        <f t="shared" si="142"/>
        <v>2016</v>
      </c>
      <c r="Y1829" t="str">
        <f t="shared" si="143"/>
        <v>Feb</v>
      </c>
      <c r="Z1829" t="str">
        <f t="shared" si="144"/>
        <v>2016-02</v>
      </c>
    </row>
    <row r="1830" spans="1:26"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5">
        <v>38.880000000000003</v>
      </c>
      <c r="S1830">
        <v>6</v>
      </c>
      <c r="T1830" s="7">
        <v>0</v>
      </c>
      <c r="U1830" s="5">
        <v>18.662400000000002</v>
      </c>
      <c r="V1830">
        <f t="shared" si="140"/>
        <v>7</v>
      </c>
      <c r="W1830">
        <f t="shared" si="141"/>
        <v>3</v>
      </c>
      <c r="X1830">
        <f t="shared" si="142"/>
        <v>2015</v>
      </c>
      <c r="Y1830" t="str">
        <f t="shared" si="143"/>
        <v>Jul</v>
      </c>
      <c r="Z1830" t="str">
        <f t="shared" si="144"/>
        <v>2015-07</v>
      </c>
    </row>
    <row r="1831" spans="1:26"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s="5">
        <v>779.79600000000005</v>
      </c>
      <c r="S1831">
        <v>2</v>
      </c>
      <c r="T1831" s="7">
        <v>0.4</v>
      </c>
      <c r="U1831" s="5">
        <v>-168.95580000000001</v>
      </c>
      <c r="V1831">
        <f t="shared" si="140"/>
        <v>5</v>
      </c>
      <c r="W1831">
        <f t="shared" si="141"/>
        <v>2</v>
      </c>
      <c r="X1831">
        <f t="shared" si="142"/>
        <v>2014</v>
      </c>
      <c r="Y1831" t="str">
        <f t="shared" si="143"/>
        <v>May</v>
      </c>
      <c r="Z1831" t="str">
        <f t="shared" si="144"/>
        <v>2014-05</v>
      </c>
    </row>
    <row r="1832" spans="1:26"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5">
        <v>1439.92</v>
      </c>
      <c r="S1832">
        <v>8</v>
      </c>
      <c r="T1832" s="7">
        <v>0</v>
      </c>
      <c r="U1832" s="5">
        <v>374.37920000000003</v>
      </c>
      <c r="V1832">
        <f t="shared" si="140"/>
        <v>10</v>
      </c>
      <c r="W1832">
        <f t="shared" si="141"/>
        <v>4</v>
      </c>
      <c r="X1832">
        <f t="shared" si="142"/>
        <v>2017</v>
      </c>
      <c r="Y1832" t="str">
        <f t="shared" si="143"/>
        <v>Oct</v>
      </c>
      <c r="Z1832" t="str">
        <f t="shared" si="144"/>
        <v>2017-10</v>
      </c>
    </row>
    <row r="1833" spans="1:26"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5">
        <v>262.11</v>
      </c>
      <c r="S1833">
        <v>1</v>
      </c>
      <c r="T1833" s="7">
        <v>0</v>
      </c>
      <c r="U1833" s="5">
        <v>62.906399999999998</v>
      </c>
      <c r="V1833">
        <f t="shared" si="140"/>
        <v>10</v>
      </c>
      <c r="W1833">
        <f t="shared" si="141"/>
        <v>4</v>
      </c>
      <c r="X1833">
        <f t="shared" si="142"/>
        <v>2017</v>
      </c>
      <c r="Y1833" t="str">
        <f t="shared" si="143"/>
        <v>Oct</v>
      </c>
      <c r="Z1833" t="str">
        <f t="shared" si="144"/>
        <v>2017-10</v>
      </c>
    </row>
    <row r="1834" spans="1:26"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s="5">
        <v>207</v>
      </c>
      <c r="S1834">
        <v>3</v>
      </c>
      <c r="T1834" s="7">
        <v>0.2</v>
      </c>
      <c r="U1834" s="5">
        <v>25.875</v>
      </c>
      <c r="V1834">
        <f t="shared" si="140"/>
        <v>11</v>
      </c>
      <c r="W1834">
        <f t="shared" si="141"/>
        <v>4</v>
      </c>
      <c r="X1834">
        <f t="shared" si="142"/>
        <v>2015</v>
      </c>
      <c r="Y1834" t="str">
        <f t="shared" si="143"/>
        <v>Nov</v>
      </c>
      <c r="Z1834" t="str">
        <f t="shared" si="144"/>
        <v>2015-11</v>
      </c>
    </row>
    <row r="1835" spans="1:26"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s="5">
        <v>1439.982</v>
      </c>
      <c r="S1835">
        <v>3</v>
      </c>
      <c r="T1835" s="7">
        <v>0.4</v>
      </c>
      <c r="U1835" s="5">
        <v>-263.99669999999998</v>
      </c>
      <c r="V1835">
        <f t="shared" si="140"/>
        <v>8</v>
      </c>
      <c r="W1835">
        <f t="shared" si="141"/>
        <v>3</v>
      </c>
      <c r="X1835">
        <f t="shared" si="142"/>
        <v>2017</v>
      </c>
      <c r="Y1835" t="str">
        <f t="shared" si="143"/>
        <v>Aug</v>
      </c>
      <c r="Z1835" t="str">
        <f t="shared" si="144"/>
        <v>2017-08</v>
      </c>
    </row>
    <row r="1836" spans="1:26"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s="5">
        <v>36.287999999999997</v>
      </c>
      <c r="S1836">
        <v>7</v>
      </c>
      <c r="T1836" s="7">
        <v>0.2</v>
      </c>
      <c r="U1836" s="5">
        <v>12.700799999999999</v>
      </c>
      <c r="V1836">
        <f t="shared" si="140"/>
        <v>8</v>
      </c>
      <c r="W1836">
        <f t="shared" si="141"/>
        <v>3</v>
      </c>
      <c r="X1836">
        <f t="shared" si="142"/>
        <v>2017</v>
      </c>
      <c r="Y1836" t="str">
        <f t="shared" si="143"/>
        <v>Aug</v>
      </c>
      <c r="Z1836" t="str">
        <f t="shared" si="144"/>
        <v>2017-08</v>
      </c>
    </row>
    <row r="1837" spans="1:26"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s="5">
        <v>21.4</v>
      </c>
      <c r="S1837">
        <v>5</v>
      </c>
      <c r="T1837" s="7">
        <v>0</v>
      </c>
      <c r="U1837" s="5">
        <v>6.2060000000000004</v>
      </c>
      <c r="V1837">
        <f t="shared" si="140"/>
        <v>6</v>
      </c>
      <c r="W1837">
        <f t="shared" si="141"/>
        <v>2</v>
      </c>
      <c r="X1837">
        <f t="shared" si="142"/>
        <v>2014</v>
      </c>
      <c r="Y1837" t="str">
        <f t="shared" si="143"/>
        <v>Jun</v>
      </c>
      <c r="Z1837" t="str">
        <f t="shared" si="144"/>
        <v>2014-06</v>
      </c>
    </row>
    <row r="1838" spans="1:26"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s="5">
        <v>1245.8599999999999</v>
      </c>
      <c r="S1838">
        <v>7</v>
      </c>
      <c r="T1838" s="7">
        <v>0</v>
      </c>
      <c r="U1838" s="5">
        <v>361.29939999999999</v>
      </c>
      <c r="V1838">
        <f t="shared" si="140"/>
        <v>2</v>
      </c>
      <c r="W1838">
        <f t="shared" si="141"/>
        <v>1</v>
      </c>
      <c r="X1838">
        <f t="shared" si="142"/>
        <v>2017</v>
      </c>
      <c r="Y1838" t="str">
        <f t="shared" si="143"/>
        <v>Feb</v>
      </c>
      <c r="Z1838" t="str">
        <f t="shared" si="144"/>
        <v>2017-02</v>
      </c>
    </row>
    <row r="1839" spans="1:26"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s="5">
        <v>17.544</v>
      </c>
      <c r="S1839">
        <v>3</v>
      </c>
      <c r="T1839" s="7">
        <v>0.2</v>
      </c>
      <c r="U1839" s="5">
        <v>5.9211</v>
      </c>
      <c r="V1839">
        <f t="shared" si="140"/>
        <v>8</v>
      </c>
      <c r="W1839">
        <f t="shared" si="141"/>
        <v>3</v>
      </c>
      <c r="X1839">
        <f t="shared" si="142"/>
        <v>2014</v>
      </c>
      <c r="Y1839" t="str">
        <f t="shared" si="143"/>
        <v>Aug</v>
      </c>
      <c r="Z1839" t="str">
        <f t="shared" si="144"/>
        <v>2014-08</v>
      </c>
    </row>
    <row r="1840" spans="1:26"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s="5">
        <v>44.128</v>
      </c>
      <c r="S1840">
        <v>4</v>
      </c>
      <c r="T1840" s="7">
        <v>0.2</v>
      </c>
      <c r="U1840" s="5">
        <v>12.135199999999999</v>
      </c>
      <c r="V1840">
        <f t="shared" si="140"/>
        <v>8</v>
      </c>
      <c r="W1840">
        <f t="shared" si="141"/>
        <v>3</v>
      </c>
      <c r="X1840">
        <f t="shared" si="142"/>
        <v>2014</v>
      </c>
      <c r="Y1840" t="str">
        <f t="shared" si="143"/>
        <v>Aug</v>
      </c>
      <c r="Z1840" t="str">
        <f t="shared" si="144"/>
        <v>2014-08</v>
      </c>
    </row>
    <row r="1841" spans="1:26"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s="5">
        <v>62.92</v>
      </c>
      <c r="S1841">
        <v>1</v>
      </c>
      <c r="T1841" s="7">
        <v>0.2</v>
      </c>
      <c r="U1841" s="5">
        <v>10.224500000000001</v>
      </c>
      <c r="V1841">
        <f t="shared" si="140"/>
        <v>8</v>
      </c>
      <c r="W1841">
        <f t="shared" si="141"/>
        <v>3</v>
      </c>
      <c r="X1841">
        <f t="shared" si="142"/>
        <v>2014</v>
      </c>
      <c r="Y1841" t="str">
        <f t="shared" si="143"/>
        <v>Aug</v>
      </c>
      <c r="Z1841" t="str">
        <f t="shared" si="144"/>
        <v>2014-08</v>
      </c>
    </row>
    <row r="1842" spans="1:26"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s="5">
        <v>78.304000000000002</v>
      </c>
      <c r="S1842">
        <v>2</v>
      </c>
      <c r="T1842" s="7">
        <v>0.2</v>
      </c>
      <c r="U1842" s="5">
        <v>29.364000000000001</v>
      </c>
      <c r="V1842">
        <f t="shared" si="140"/>
        <v>8</v>
      </c>
      <c r="W1842">
        <f t="shared" si="141"/>
        <v>3</v>
      </c>
      <c r="X1842">
        <f t="shared" si="142"/>
        <v>2014</v>
      </c>
      <c r="Y1842" t="str">
        <f t="shared" si="143"/>
        <v>Aug</v>
      </c>
      <c r="Z1842" t="str">
        <f t="shared" si="144"/>
        <v>2014-08</v>
      </c>
    </row>
    <row r="1843" spans="1:26"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s="5">
        <v>140.81</v>
      </c>
      <c r="S1843">
        <v>1</v>
      </c>
      <c r="T1843" s="7">
        <v>0</v>
      </c>
      <c r="U1843" s="5">
        <v>39.4268</v>
      </c>
      <c r="V1843">
        <f t="shared" si="140"/>
        <v>7</v>
      </c>
      <c r="W1843">
        <f t="shared" si="141"/>
        <v>3</v>
      </c>
      <c r="X1843">
        <f t="shared" si="142"/>
        <v>2016</v>
      </c>
      <c r="Y1843" t="str">
        <f t="shared" si="143"/>
        <v>Jul</v>
      </c>
      <c r="Z1843" t="str">
        <f t="shared" si="144"/>
        <v>2016-07</v>
      </c>
    </row>
    <row r="1844" spans="1:26"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s="5">
        <v>40.095999999999997</v>
      </c>
      <c r="S1844">
        <v>4</v>
      </c>
      <c r="T1844" s="7">
        <v>0.2</v>
      </c>
      <c r="U1844" s="5">
        <v>13.532400000000001</v>
      </c>
      <c r="V1844">
        <f t="shared" si="140"/>
        <v>2</v>
      </c>
      <c r="W1844">
        <f t="shared" si="141"/>
        <v>1</v>
      </c>
      <c r="X1844">
        <f t="shared" si="142"/>
        <v>2015</v>
      </c>
      <c r="Y1844" t="str">
        <f t="shared" si="143"/>
        <v>Feb</v>
      </c>
      <c r="Z1844" t="str">
        <f t="shared" si="144"/>
        <v>2015-02</v>
      </c>
    </row>
    <row r="1845" spans="1:26"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s="5">
        <v>40.783999999999999</v>
      </c>
      <c r="S1845">
        <v>2</v>
      </c>
      <c r="T1845" s="7">
        <v>0.6</v>
      </c>
      <c r="U1845" s="5">
        <v>-30.588000000000001</v>
      </c>
      <c r="V1845">
        <f t="shared" si="140"/>
        <v>2</v>
      </c>
      <c r="W1845">
        <f t="shared" si="141"/>
        <v>1</v>
      </c>
      <c r="X1845">
        <f t="shared" si="142"/>
        <v>2015</v>
      </c>
      <c r="Y1845" t="str">
        <f t="shared" si="143"/>
        <v>Feb</v>
      </c>
      <c r="Z1845" t="str">
        <f t="shared" si="144"/>
        <v>2015-02</v>
      </c>
    </row>
    <row r="1846" spans="1:26"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s="5">
        <v>90.57</v>
      </c>
      <c r="S1846">
        <v>3</v>
      </c>
      <c r="T1846" s="7">
        <v>0</v>
      </c>
      <c r="U1846" s="5">
        <v>11.774100000000001</v>
      </c>
      <c r="V1846">
        <f t="shared" si="140"/>
        <v>7</v>
      </c>
      <c r="W1846">
        <f t="shared" si="141"/>
        <v>3</v>
      </c>
      <c r="X1846">
        <f t="shared" si="142"/>
        <v>2017</v>
      </c>
      <c r="Y1846" t="str">
        <f t="shared" si="143"/>
        <v>Jul</v>
      </c>
      <c r="Z1846" t="str">
        <f t="shared" si="144"/>
        <v>2017-07</v>
      </c>
    </row>
    <row r="1847" spans="1:26"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s="5">
        <v>40.08</v>
      </c>
      <c r="S1847">
        <v>6</v>
      </c>
      <c r="T1847" s="7">
        <v>0</v>
      </c>
      <c r="U1847" s="5">
        <v>19.238399999999999</v>
      </c>
      <c r="V1847">
        <f t="shared" si="140"/>
        <v>1</v>
      </c>
      <c r="W1847">
        <f t="shared" si="141"/>
        <v>1</v>
      </c>
      <c r="X1847">
        <f t="shared" si="142"/>
        <v>2017</v>
      </c>
      <c r="Y1847" t="str">
        <f t="shared" si="143"/>
        <v>Jan</v>
      </c>
      <c r="Z1847" t="str">
        <f t="shared" si="144"/>
        <v>2017-01</v>
      </c>
    </row>
    <row r="1848" spans="1:26"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5">
        <v>37.68</v>
      </c>
      <c r="S1848">
        <v>2</v>
      </c>
      <c r="T1848" s="7">
        <v>0</v>
      </c>
      <c r="U1848" s="5">
        <v>15.8256</v>
      </c>
      <c r="V1848">
        <f t="shared" si="140"/>
        <v>1</v>
      </c>
      <c r="W1848">
        <f t="shared" si="141"/>
        <v>1</v>
      </c>
      <c r="X1848">
        <f t="shared" si="142"/>
        <v>2017</v>
      </c>
      <c r="Y1848" t="str">
        <f t="shared" si="143"/>
        <v>Jan</v>
      </c>
      <c r="Z1848" t="str">
        <f t="shared" si="144"/>
        <v>2017-01</v>
      </c>
    </row>
    <row r="1849" spans="1:26"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s="5">
        <v>362.35199999999998</v>
      </c>
      <c r="S1849">
        <v>3</v>
      </c>
      <c r="T1849" s="7">
        <v>0.2</v>
      </c>
      <c r="U1849" s="5">
        <v>27.176400000000001</v>
      </c>
      <c r="V1849">
        <f t="shared" si="140"/>
        <v>9</v>
      </c>
      <c r="W1849">
        <f t="shared" si="141"/>
        <v>3</v>
      </c>
      <c r="X1849">
        <f t="shared" si="142"/>
        <v>2017</v>
      </c>
      <c r="Y1849" t="str">
        <f t="shared" si="143"/>
        <v>Sep</v>
      </c>
      <c r="Z1849" t="str">
        <f t="shared" si="144"/>
        <v>2017-09</v>
      </c>
    </row>
    <row r="1850" spans="1:26"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s="5">
        <v>7.1840000000000002</v>
      </c>
      <c r="S1850">
        <v>2</v>
      </c>
      <c r="T1850" s="7">
        <v>0.2</v>
      </c>
      <c r="U1850" s="5">
        <v>2.2450000000000001</v>
      </c>
      <c r="V1850">
        <f t="shared" si="140"/>
        <v>9</v>
      </c>
      <c r="W1850">
        <f t="shared" si="141"/>
        <v>3</v>
      </c>
      <c r="X1850">
        <f t="shared" si="142"/>
        <v>2017</v>
      </c>
      <c r="Y1850" t="str">
        <f t="shared" si="143"/>
        <v>Sep</v>
      </c>
      <c r="Z1850" t="str">
        <f t="shared" si="144"/>
        <v>2017-09</v>
      </c>
    </row>
    <row r="1851" spans="1:26"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5">
        <v>34.76</v>
      </c>
      <c r="S1851">
        <v>1</v>
      </c>
      <c r="T1851" s="7">
        <v>0</v>
      </c>
      <c r="U1851" s="5">
        <v>9.7327999999999992</v>
      </c>
      <c r="V1851">
        <f t="shared" si="140"/>
        <v>7</v>
      </c>
      <c r="W1851">
        <f t="shared" si="141"/>
        <v>3</v>
      </c>
      <c r="X1851">
        <f t="shared" si="142"/>
        <v>2015</v>
      </c>
      <c r="Y1851" t="str">
        <f t="shared" si="143"/>
        <v>Jul</v>
      </c>
      <c r="Z1851" t="str">
        <f t="shared" si="144"/>
        <v>2015-07</v>
      </c>
    </row>
    <row r="1852" spans="1:26"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5">
        <v>831.2</v>
      </c>
      <c r="S1852">
        <v>5</v>
      </c>
      <c r="T1852" s="7">
        <v>0</v>
      </c>
      <c r="U1852" s="5">
        <v>124.68</v>
      </c>
      <c r="V1852">
        <f t="shared" si="140"/>
        <v>7</v>
      </c>
      <c r="W1852">
        <f t="shared" si="141"/>
        <v>3</v>
      </c>
      <c r="X1852">
        <f t="shared" si="142"/>
        <v>2015</v>
      </c>
      <c r="Y1852" t="str">
        <f t="shared" si="143"/>
        <v>Jul</v>
      </c>
      <c r="Z1852" t="str">
        <f t="shared" si="144"/>
        <v>2015-07</v>
      </c>
    </row>
    <row r="1853" spans="1:26"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5">
        <v>26.4</v>
      </c>
      <c r="S1853">
        <v>5</v>
      </c>
      <c r="T1853" s="7">
        <v>0</v>
      </c>
      <c r="U1853" s="5">
        <v>11.88</v>
      </c>
      <c r="V1853">
        <f t="shared" si="140"/>
        <v>7</v>
      </c>
      <c r="W1853">
        <f t="shared" si="141"/>
        <v>3</v>
      </c>
      <c r="X1853">
        <f t="shared" si="142"/>
        <v>2015</v>
      </c>
      <c r="Y1853" t="str">
        <f t="shared" si="143"/>
        <v>Jul</v>
      </c>
      <c r="Z1853" t="str">
        <f t="shared" si="144"/>
        <v>2015-07</v>
      </c>
    </row>
    <row r="1854" spans="1:26"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5">
        <v>106.75</v>
      </c>
      <c r="S1854">
        <v>7</v>
      </c>
      <c r="T1854" s="7">
        <v>0</v>
      </c>
      <c r="U1854" s="5">
        <v>49.104999999999997</v>
      </c>
      <c r="V1854">
        <f t="shared" si="140"/>
        <v>7</v>
      </c>
      <c r="W1854">
        <f t="shared" si="141"/>
        <v>3</v>
      </c>
      <c r="X1854">
        <f t="shared" si="142"/>
        <v>2015</v>
      </c>
      <c r="Y1854" t="str">
        <f t="shared" si="143"/>
        <v>Jul</v>
      </c>
      <c r="Z1854" t="str">
        <f t="shared" si="144"/>
        <v>2015-07</v>
      </c>
    </row>
    <row r="1855" spans="1:26"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5">
        <v>97.82</v>
      </c>
      <c r="S1855">
        <v>2</v>
      </c>
      <c r="T1855" s="7">
        <v>0</v>
      </c>
      <c r="U1855" s="5">
        <v>45.9754</v>
      </c>
      <c r="V1855">
        <f t="shared" si="140"/>
        <v>7</v>
      </c>
      <c r="W1855">
        <f t="shared" si="141"/>
        <v>3</v>
      </c>
      <c r="X1855">
        <f t="shared" si="142"/>
        <v>2015</v>
      </c>
      <c r="Y1855" t="str">
        <f t="shared" si="143"/>
        <v>Jul</v>
      </c>
      <c r="Z1855" t="str">
        <f t="shared" si="144"/>
        <v>2015-07</v>
      </c>
    </row>
    <row r="1856" spans="1:26"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s="5">
        <v>141.4</v>
      </c>
      <c r="S1856">
        <v>5</v>
      </c>
      <c r="T1856" s="7">
        <v>0</v>
      </c>
      <c r="U1856" s="5">
        <v>38.177999999999997</v>
      </c>
      <c r="V1856">
        <f t="shared" si="140"/>
        <v>7</v>
      </c>
      <c r="W1856">
        <f t="shared" si="141"/>
        <v>3</v>
      </c>
      <c r="X1856">
        <f t="shared" si="142"/>
        <v>2015</v>
      </c>
      <c r="Y1856" t="str">
        <f t="shared" si="143"/>
        <v>Jul</v>
      </c>
      <c r="Z1856" t="str">
        <f t="shared" si="144"/>
        <v>2015-07</v>
      </c>
    </row>
    <row r="1857" spans="1:26"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s="5">
        <v>14.52</v>
      </c>
      <c r="S1857">
        <v>3</v>
      </c>
      <c r="T1857" s="7">
        <v>0</v>
      </c>
      <c r="U1857" s="5">
        <v>4.7915999999999999</v>
      </c>
      <c r="V1857">
        <f t="shared" si="140"/>
        <v>6</v>
      </c>
      <c r="W1857">
        <f t="shared" si="141"/>
        <v>2</v>
      </c>
      <c r="X1857">
        <f t="shared" si="142"/>
        <v>2014</v>
      </c>
      <c r="Y1857" t="str">
        <f t="shared" si="143"/>
        <v>Jun</v>
      </c>
      <c r="Z1857" t="str">
        <f t="shared" si="144"/>
        <v>2014-06</v>
      </c>
    </row>
    <row r="1858" spans="1:26"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s="5">
        <v>127.92</v>
      </c>
      <c r="S1858">
        <v>5</v>
      </c>
      <c r="T1858" s="7">
        <v>0.2</v>
      </c>
      <c r="U1858" s="5">
        <v>-15.99</v>
      </c>
      <c r="V1858">
        <f t="shared" si="140"/>
        <v>5</v>
      </c>
      <c r="W1858">
        <f t="shared" si="141"/>
        <v>2</v>
      </c>
      <c r="X1858">
        <f t="shared" si="142"/>
        <v>2017</v>
      </c>
      <c r="Y1858" t="str">
        <f t="shared" si="143"/>
        <v>May</v>
      </c>
      <c r="Z1858" t="str">
        <f t="shared" si="144"/>
        <v>2017-05</v>
      </c>
    </row>
    <row r="1859" spans="1:26"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s="5">
        <v>34.24</v>
      </c>
      <c r="S1859">
        <v>4</v>
      </c>
      <c r="T1859" s="7">
        <v>0.8</v>
      </c>
      <c r="U1859" s="5">
        <v>-53.072000000000003</v>
      </c>
      <c r="V1859">
        <f t="shared" ref="V1859:V1922" si="145">MONTH(C1859)</f>
        <v>5</v>
      </c>
      <c r="W1859">
        <f t="shared" ref="W1859:W1922" si="146">ROUNDUP(MONTH(C1859)/3,0)</f>
        <v>2</v>
      </c>
      <c r="X1859">
        <f t="shared" ref="X1859:X1922" si="147">YEAR(C1859)</f>
        <v>2017</v>
      </c>
      <c r="Y1859" t="str">
        <f t="shared" ref="Y1859:Y1922" si="148">TEXT(C1859,"MMM")</f>
        <v>May</v>
      </c>
      <c r="Z1859" t="str">
        <f t="shared" ref="Z1859:Z1922" si="149">TEXT(C1859,"YYYY-MM")</f>
        <v>2017-05</v>
      </c>
    </row>
    <row r="1860" spans="1:26"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s="5">
        <v>137.62</v>
      </c>
      <c r="S1860">
        <v>2</v>
      </c>
      <c r="T1860" s="7">
        <v>0</v>
      </c>
      <c r="U1860" s="5">
        <v>60.552799999999998</v>
      </c>
      <c r="V1860">
        <f t="shared" si="145"/>
        <v>9</v>
      </c>
      <c r="W1860">
        <f t="shared" si="146"/>
        <v>3</v>
      </c>
      <c r="X1860">
        <f t="shared" si="147"/>
        <v>2015</v>
      </c>
      <c r="Y1860" t="str">
        <f t="shared" si="148"/>
        <v>Sep</v>
      </c>
      <c r="Z1860" t="str">
        <f t="shared" si="149"/>
        <v>2015-09</v>
      </c>
    </row>
    <row r="1861" spans="1:26"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s="5">
        <v>100.49</v>
      </c>
      <c r="S1861">
        <v>1</v>
      </c>
      <c r="T1861" s="7">
        <v>0</v>
      </c>
      <c r="U1861" s="5">
        <v>25.122499999999999</v>
      </c>
      <c r="V1861">
        <f t="shared" si="145"/>
        <v>9</v>
      </c>
      <c r="W1861">
        <f t="shared" si="146"/>
        <v>3</v>
      </c>
      <c r="X1861">
        <f t="shared" si="147"/>
        <v>2015</v>
      </c>
      <c r="Y1861" t="str">
        <f t="shared" si="148"/>
        <v>Sep</v>
      </c>
      <c r="Z1861" t="str">
        <f t="shared" si="149"/>
        <v>2015-09</v>
      </c>
    </row>
    <row r="1862" spans="1:26"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5">
        <v>257.56799999999998</v>
      </c>
      <c r="S1862">
        <v>2</v>
      </c>
      <c r="T1862" s="7">
        <v>0.2</v>
      </c>
      <c r="U1862" s="5">
        <v>-28.976400000000002</v>
      </c>
      <c r="V1862">
        <f t="shared" si="145"/>
        <v>3</v>
      </c>
      <c r="W1862">
        <f t="shared" si="146"/>
        <v>1</v>
      </c>
      <c r="X1862">
        <f t="shared" si="147"/>
        <v>2017</v>
      </c>
      <c r="Y1862" t="str">
        <f t="shared" si="148"/>
        <v>Mar</v>
      </c>
      <c r="Z1862" t="str">
        <f t="shared" si="149"/>
        <v>2017-03</v>
      </c>
    </row>
    <row r="1863" spans="1:26"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s="5">
        <v>119.96</v>
      </c>
      <c r="S1863">
        <v>4</v>
      </c>
      <c r="T1863" s="7">
        <v>0</v>
      </c>
      <c r="U1863" s="5">
        <v>33.588799999999999</v>
      </c>
      <c r="V1863">
        <f t="shared" si="145"/>
        <v>3</v>
      </c>
      <c r="W1863">
        <f t="shared" si="146"/>
        <v>1</v>
      </c>
      <c r="X1863">
        <f t="shared" si="147"/>
        <v>2017</v>
      </c>
      <c r="Y1863" t="str">
        <f t="shared" si="148"/>
        <v>Mar</v>
      </c>
      <c r="Z1863" t="str">
        <f t="shared" si="149"/>
        <v>2017-03</v>
      </c>
    </row>
    <row r="1864" spans="1:26"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s="5">
        <v>49.631999999999998</v>
      </c>
      <c r="S1864">
        <v>4</v>
      </c>
      <c r="T1864" s="7">
        <v>0.2</v>
      </c>
      <c r="U1864" s="5">
        <v>4.9631999999999996</v>
      </c>
      <c r="V1864">
        <f t="shared" si="145"/>
        <v>11</v>
      </c>
      <c r="W1864">
        <f t="shared" si="146"/>
        <v>4</v>
      </c>
      <c r="X1864">
        <f t="shared" si="147"/>
        <v>2014</v>
      </c>
      <c r="Y1864" t="str">
        <f t="shared" si="148"/>
        <v>Nov</v>
      </c>
      <c r="Z1864" t="str">
        <f t="shared" si="149"/>
        <v>2014-11</v>
      </c>
    </row>
    <row r="1865" spans="1:26"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s="5">
        <v>727.45</v>
      </c>
      <c r="S1865">
        <v>5</v>
      </c>
      <c r="T1865" s="7">
        <v>0.5</v>
      </c>
      <c r="U1865" s="5">
        <v>-465.56799999999998</v>
      </c>
      <c r="V1865">
        <f t="shared" si="145"/>
        <v>10</v>
      </c>
      <c r="W1865">
        <f t="shared" si="146"/>
        <v>4</v>
      </c>
      <c r="X1865">
        <f t="shared" si="147"/>
        <v>2016</v>
      </c>
      <c r="Y1865" t="str">
        <f t="shared" si="148"/>
        <v>Oct</v>
      </c>
      <c r="Z1865" t="str">
        <f t="shared" si="149"/>
        <v>2016-10</v>
      </c>
    </row>
    <row r="1866" spans="1:26"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s="5">
        <v>24.96</v>
      </c>
      <c r="S1866">
        <v>3</v>
      </c>
      <c r="T1866" s="7">
        <v>0.2</v>
      </c>
      <c r="U1866" s="5">
        <v>4.3680000000000003</v>
      </c>
      <c r="V1866">
        <f t="shared" si="145"/>
        <v>10</v>
      </c>
      <c r="W1866">
        <f t="shared" si="146"/>
        <v>4</v>
      </c>
      <c r="X1866">
        <f t="shared" si="147"/>
        <v>2016</v>
      </c>
      <c r="Y1866" t="str">
        <f t="shared" si="148"/>
        <v>Oct</v>
      </c>
      <c r="Z1866" t="str">
        <f t="shared" si="149"/>
        <v>2016-10</v>
      </c>
    </row>
    <row r="1867" spans="1:26"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s="5">
        <v>370.78199999999998</v>
      </c>
      <c r="S1867">
        <v>3</v>
      </c>
      <c r="T1867" s="7">
        <v>0.4</v>
      </c>
      <c r="U1867" s="5">
        <v>-92.695499999999996</v>
      </c>
      <c r="V1867">
        <f t="shared" si="145"/>
        <v>11</v>
      </c>
      <c r="W1867">
        <f t="shared" si="146"/>
        <v>4</v>
      </c>
      <c r="X1867">
        <f t="shared" si="147"/>
        <v>2017</v>
      </c>
      <c r="Y1867" t="str">
        <f t="shared" si="148"/>
        <v>Nov</v>
      </c>
      <c r="Z1867" t="str">
        <f t="shared" si="149"/>
        <v>2017-11</v>
      </c>
    </row>
    <row r="1868" spans="1:26"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s="5">
        <v>196.45</v>
      </c>
      <c r="S1868">
        <v>5</v>
      </c>
      <c r="T1868" s="7">
        <v>0</v>
      </c>
      <c r="U1868" s="5">
        <v>70.721999999999994</v>
      </c>
      <c r="V1868">
        <f t="shared" si="145"/>
        <v>4</v>
      </c>
      <c r="W1868">
        <f t="shared" si="146"/>
        <v>2</v>
      </c>
      <c r="X1868">
        <f t="shared" si="147"/>
        <v>2017</v>
      </c>
      <c r="Y1868" t="str">
        <f t="shared" si="148"/>
        <v>Apr</v>
      </c>
      <c r="Z1868" t="str">
        <f t="shared" si="149"/>
        <v>2017-04</v>
      </c>
    </row>
    <row r="1869" spans="1:26"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s="5">
        <v>31.103999999999999</v>
      </c>
      <c r="S1869">
        <v>6</v>
      </c>
      <c r="T1869" s="7">
        <v>0.2</v>
      </c>
      <c r="U1869" s="5">
        <v>10.8864</v>
      </c>
      <c r="V1869">
        <f t="shared" si="145"/>
        <v>6</v>
      </c>
      <c r="W1869">
        <f t="shared" si="146"/>
        <v>2</v>
      </c>
      <c r="X1869">
        <f t="shared" si="147"/>
        <v>2015</v>
      </c>
      <c r="Y1869" t="str">
        <f t="shared" si="148"/>
        <v>Jun</v>
      </c>
      <c r="Z1869" t="str">
        <f t="shared" si="149"/>
        <v>2015-06</v>
      </c>
    </row>
    <row r="1870" spans="1:26"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s="5">
        <v>78.256</v>
      </c>
      <c r="S1870">
        <v>2</v>
      </c>
      <c r="T1870" s="7">
        <v>0.2</v>
      </c>
      <c r="U1870" s="5">
        <v>-17.607600000000001</v>
      </c>
      <c r="V1870">
        <f t="shared" si="145"/>
        <v>6</v>
      </c>
      <c r="W1870">
        <f t="shared" si="146"/>
        <v>2</v>
      </c>
      <c r="X1870">
        <f t="shared" si="147"/>
        <v>2015</v>
      </c>
      <c r="Y1870" t="str">
        <f t="shared" si="148"/>
        <v>Jun</v>
      </c>
      <c r="Z1870" t="str">
        <f t="shared" si="149"/>
        <v>2015-06</v>
      </c>
    </row>
    <row r="1871" spans="1:26"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s="5">
        <v>6.48</v>
      </c>
      <c r="S1871">
        <v>1</v>
      </c>
      <c r="T1871" s="7">
        <v>0</v>
      </c>
      <c r="U1871" s="5">
        <v>3.1103999999999998</v>
      </c>
      <c r="V1871">
        <f t="shared" si="145"/>
        <v>8</v>
      </c>
      <c r="W1871">
        <f t="shared" si="146"/>
        <v>3</v>
      </c>
      <c r="X1871">
        <f t="shared" si="147"/>
        <v>2016</v>
      </c>
      <c r="Y1871" t="str">
        <f t="shared" si="148"/>
        <v>Aug</v>
      </c>
      <c r="Z1871" t="str">
        <f t="shared" si="149"/>
        <v>2016-08</v>
      </c>
    </row>
    <row r="1872" spans="1:26"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s="5">
        <v>99.2</v>
      </c>
      <c r="S1872">
        <v>5</v>
      </c>
      <c r="T1872" s="7">
        <v>0</v>
      </c>
      <c r="U1872" s="5">
        <v>25.792000000000002</v>
      </c>
      <c r="V1872">
        <f t="shared" si="145"/>
        <v>7</v>
      </c>
      <c r="W1872">
        <f t="shared" si="146"/>
        <v>3</v>
      </c>
      <c r="X1872">
        <f t="shared" si="147"/>
        <v>2014</v>
      </c>
      <c r="Y1872" t="str">
        <f t="shared" si="148"/>
        <v>Jul</v>
      </c>
      <c r="Z1872" t="str">
        <f t="shared" si="149"/>
        <v>2014-07</v>
      </c>
    </row>
    <row r="1873" spans="1:26"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s="5">
        <v>801.56799999999998</v>
      </c>
      <c r="S1873">
        <v>2</v>
      </c>
      <c r="T1873" s="7">
        <v>0.2</v>
      </c>
      <c r="U1873" s="5">
        <v>50.097999999999999</v>
      </c>
      <c r="V1873">
        <f t="shared" si="145"/>
        <v>7</v>
      </c>
      <c r="W1873">
        <f t="shared" si="146"/>
        <v>3</v>
      </c>
      <c r="X1873">
        <f t="shared" si="147"/>
        <v>2014</v>
      </c>
      <c r="Y1873" t="str">
        <f t="shared" si="148"/>
        <v>Jul</v>
      </c>
      <c r="Z1873" t="str">
        <f t="shared" si="149"/>
        <v>2014-07</v>
      </c>
    </row>
    <row r="1874" spans="1:26"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s="5">
        <v>272.84800000000001</v>
      </c>
      <c r="S1874">
        <v>1</v>
      </c>
      <c r="T1874" s="7">
        <v>0.2</v>
      </c>
      <c r="U1874" s="5">
        <v>27.284800000000001</v>
      </c>
      <c r="V1874">
        <f t="shared" si="145"/>
        <v>7</v>
      </c>
      <c r="W1874">
        <f t="shared" si="146"/>
        <v>3</v>
      </c>
      <c r="X1874">
        <f t="shared" si="147"/>
        <v>2014</v>
      </c>
      <c r="Y1874" t="str">
        <f t="shared" si="148"/>
        <v>Jul</v>
      </c>
      <c r="Z1874" t="str">
        <f t="shared" si="149"/>
        <v>2014-07</v>
      </c>
    </row>
    <row r="1875" spans="1:26"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s="5">
        <v>70.98</v>
      </c>
      <c r="S1875">
        <v>1</v>
      </c>
      <c r="T1875" s="7">
        <v>0</v>
      </c>
      <c r="U1875" s="5">
        <v>20.584199999999999</v>
      </c>
      <c r="V1875">
        <f t="shared" si="145"/>
        <v>11</v>
      </c>
      <c r="W1875">
        <f t="shared" si="146"/>
        <v>4</v>
      </c>
      <c r="X1875">
        <f t="shared" si="147"/>
        <v>2017</v>
      </c>
      <c r="Y1875" t="str">
        <f t="shared" si="148"/>
        <v>Nov</v>
      </c>
      <c r="Z1875" t="str">
        <f t="shared" si="149"/>
        <v>2017-11</v>
      </c>
    </row>
    <row r="1876" spans="1:26"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s="5">
        <v>16.224</v>
      </c>
      <c r="S1876">
        <v>2</v>
      </c>
      <c r="T1876" s="7">
        <v>0.2</v>
      </c>
      <c r="U1876" s="5">
        <v>5.8811999999999998</v>
      </c>
      <c r="V1876">
        <f t="shared" si="145"/>
        <v>6</v>
      </c>
      <c r="W1876">
        <f t="shared" si="146"/>
        <v>2</v>
      </c>
      <c r="X1876">
        <f t="shared" si="147"/>
        <v>2014</v>
      </c>
      <c r="Y1876" t="str">
        <f t="shared" si="148"/>
        <v>Jun</v>
      </c>
      <c r="Z1876" t="str">
        <f t="shared" si="149"/>
        <v>2014-06</v>
      </c>
    </row>
    <row r="1877" spans="1:26"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5">
        <v>176.78399999999999</v>
      </c>
      <c r="S1877">
        <v>1</v>
      </c>
      <c r="T1877" s="7">
        <v>0.2</v>
      </c>
      <c r="U1877" s="5">
        <v>-22.097999999999999</v>
      </c>
      <c r="V1877">
        <f t="shared" si="145"/>
        <v>3</v>
      </c>
      <c r="W1877">
        <f t="shared" si="146"/>
        <v>1</v>
      </c>
      <c r="X1877">
        <f t="shared" si="147"/>
        <v>2016</v>
      </c>
      <c r="Y1877" t="str">
        <f t="shared" si="148"/>
        <v>Mar</v>
      </c>
      <c r="Z1877" t="str">
        <f t="shared" si="149"/>
        <v>2016-03</v>
      </c>
    </row>
    <row r="1878" spans="1:26"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s="5">
        <v>470.37599999999998</v>
      </c>
      <c r="S1878">
        <v>3</v>
      </c>
      <c r="T1878" s="7">
        <v>0.2</v>
      </c>
      <c r="U1878" s="5">
        <v>47.037599999999998</v>
      </c>
      <c r="V1878">
        <f t="shared" si="145"/>
        <v>3</v>
      </c>
      <c r="W1878">
        <f t="shared" si="146"/>
        <v>1</v>
      </c>
      <c r="X1878">
        <f t="shared" si="147"/>
        <v>2017</v>
      </c>
      <c r="Y1878" t="str">
        <f t="shared" si="148"/>
        <v>Mar</v>
      </c>
      <c r="Z1878" t="str">
        <f t="shared" si="149"/>
        <v>2017-03</v>
      </c>
    </row>
    <row r="1879" spans="1:26"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s="5">
        <v>393.56799999999998</v>
      </c>
      <c r="S1879">
        <v>4</v>
      </c>
      <c r="T1879" s="7">
        <v>0.2</v>
      </c>
      <c r="U1879" s="5">
        <v>-44.276400000000002</v>
      </c>
      <c r="V1879">
        <f t="shared" si="145"/>
        <v>12</v>
      </c>
      <c r="W1879">
        <f t="shared" si="146"/>
        <v>4</v>
      </c>
      <c r="X1879">
        <f t="shared" si="147"/>
        <v>2017</v>
      </c>
      <c r="Y1879" t="str">
        <f t="shared" si="148"/>
        <v>Dec</v>
      </c>
      <c r="Z1879" t="str">
        <f t="shared" si="149"/>
        <v>2017-12</v>
      </c>
    </row>
    <row r="1880" spans="1:26"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s="5">
        <v>302.37599999999998</v>
      </c>
      <c r="S1880">
        <v>3</v>
      </c>
      <c r="T1880" s="7">
        <v>0.2</v>
      </c>
      <c r="U1880" s="5">
        <v>22.6782</v>
      </c>
      <c r="V1880">
        <f t="shared" si="145"/>
        <v>12</v>
      </c>
      <c r="W1880">
        <f t="shared" si="146"/>
        <v>4</v>
      </c>
      <c r="X1880">
        <f t="shared" si="147"/>
        <v>2017</v>
      </c>
      <c r="Y1880" t="str">
        <f t="shared" si="148"/>
        <v>Dec</v>
      </c>
      <c r="Z1880" t="str">
        <f t="shared" si="149"/>
        <v>2017-12</v>
      </c>
    </row>
    <row r="1881" spans="1:26"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s="5">
        <v>68.742000000000004</v>
      </c>
      <c r="S1881">
        <v>9</v>
      </c>
      <c r="T1881" s="7">
        <v>0.7</v>
      </c>
      <c r="U1881" s="5">
        <v>-48.119399999999999</v>
      </c>
      <c r="V1881">
        <f t="shared" si="145"/>
        <v>3</v>
      </c>
      <c r="W1881">
        <f t="shared" si="146"/>
        <v>1</v>
      </c>
      <c r="X1881">
        <f t="shared" si="147"/>
        <v>2017</v>
      </c>
      <c r="Y1881" t="str">
        <f t="shared" si="148"/>
        <v>Mar</v>
      </c>
      <c r="Z1881" t="str">
        <f t="shared" si="149"/>
        <v>2017-03</v>
      </c>
    </row>
    <row r="1882" spans="1:26"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s="5">
        <v>29.34</v>
      </c>
      <c r="S1882">
        <v>3</v>
      </c>
      <c r="T1882" s="7">
        <v>0</v>
      </c>
      <c r="U1882" s="5">
        <v>14.67</v>
      </c>
      <c r="V1882">
        <f t="shared" si="145"/>
        <v>3</v>
      </c>
      <c r="W1882">
        <f t="shared" si="146"/>
        <v>1</v>
      </c>
      <c r="X1882">
        <f t="shared" si="147"/>
        <v>2015</v>
      </c>
      <c r="Y1882" t="str">
        <f t="shared" si="148"/>
        <v>Mar</v>
      </c>
      <c r="Z1882" t="str">
        <f t="shared" si="149"/>
        <v>2015-03</v>
      </c>
    </row>
    <row r="1883" spans="1:26"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s="5">
        <v>383.60700000000003</v>
      </c>
      <c r="S1883">
        <v>7</v>
      </c>
      <c r="T1883" s="7">
        <v>0.1</v>
      </c>
      <c r="U1883" s="5">
        <v>63.9345</v>
      </c>
      <c r="V1883">
        <f t="shared" si="145"/>
        <v>3</v>
      </c>
      <c r="W1883">
        <f t="shared" si="146"/>
        <v>1</v>
      </c>
      <c r="X1883">
        <f t="shared" si="147"/>
        <v>2015</v>
      </c>
      <c r="Y1883" t="str">
        <f t="shared" si="148"/>
        <v>Mar</v>
      </c>
      <c r="Z1883" t="str">
        <f t="shared" si="149"/>
        <v>2015-03</v>
      </c>
    </row>
    <row r="1884" spans="1:26"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s="5">
        <v>563.4</v>
      </c>
      <c r="S1884">
        <v>4</v>
      </c>
      <c r="T1884" s="7">
        <v>0</v>
      </c>
      <c r="U1884" s="5">
        <v>67.608000000000004</v>
      </c>
      <c r="V1884">
        <f t="shared" si="145"/>
        <v>3</v>
      </c>
      <c r="W1884">
        <f t="shared" si="146"/>
        <v>1</v>
      </c>
      <c r="X1884">
        <f t="shared" si="147"/>
        <v>2015</v>
      </c>
      <c r="Y1884" t="str">
        <f t="shared" si="148"/>
        <v>Mar</v>
      </c>
      <c r="Z1884" t="str">
        <f t="shared" si="149"/>
        <v>2015-03</v>
      </c>
    </row>
    <row r="1885" spans="1:26"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5">
        <v>217.05600000000001</v>
      </c>
      <c r="S1885">
        <v>7</v>
      </c>
      <c r="T1885" s="7">
        <v>0.2</v>
      </c>
      <c r="U1885" s="5">
        <v>78.6828</v>
      </c>
      <c r="V1885">
        <f t="shared" si="145"/>
        <v>11</v>
      </c>
      <c r="W1885">
        <f t="shared" si="146"/>
        <v>4</v>
      </c>
      <c r="X1885">
        <f t="shared" si="147"/>
        <v>2016</v>
      </c>
      <c r="Y1885" t="str">
        <f t="shared" si="148"/>
        <v>Nov</v>
      </c>
      <c r="Z1885" t="str">
        <f t="shared" si="149"/>
        <v>2016-11</v>
      </c>
    </row>
    <row r="1886" spans="1:26"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5">
        <v>6</v>
      </c>
      <c r="S1886">
        <v>2</v>
      </c>
      <c r="T1886" s="7">
        <v>0.2</v>
      </c>
      <c r="U1886" s="5">
        <v>2.1</v>
      </c>
      <c r="V1886">
        <f t="shared" si="145"/>
        <v>1</v>
      </c>
      <c r="W1886">
        <f t="shared" si="146"/>
        <v>1</v>
      </c>
      <c r="X1886">
        <f t="shared" si="147"/>
        <v>2017</v>
      </c>
      <c r="Y1886" t="str">
        <f t="shared" si="148"/>
        <v>Jan</v>
      </c>
      <c r="Z1886" t="str">
        <f t="shared" si="149"/>
        <v>2017-01</v>
      </c>
    </row>
    <row r="1887" spans="1:26"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s="5">
        <v>31.56</v>
      </c>
      <c r="S1887">
        <v>3</v>
      </c>
      <c r="T1887" s="7">
        <v>0</v>
      </c>
      <c r="U1887" s="5">
        <v>10.4148</v>
      </c>
      <c r="V1887">
        <f t="shared" si="145"/>
        <v>4</v>
      </c>
      <c r="W1887">
        <f t="shared" si="146"/>
        <v>2</v>
      </c>
      <c r="X1887">
        <f t="shared" si="147"/>
        <v>2016</v>
      </c>
      <c r="Y1887" t="str">
        <f t="shared" si="148"/>
        <v>Apr</v>
      </c>
      <c r="Z1887" t="str">
        <f t="shared" si="149"/>
        <v>2016-04</v>
      </c>
    </row>
    <row r="1888" spans="1:26"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5">
        <v>7.1040000000000001</v>
      </c>
      <c r="S1888">
        <v>2</v>
      </c>
      <c r="T1888" s="7">
        <v>0.2</v>
      </c>
      <c r="U1888" s="5">
        <v>2.3976000000000002</v>
      </c>
      <c r="V1888">
        <f t="shared" si="145"/>
        <v>5</v>
      </c>
      <c r="W1888">
        <f t="shared" si="146"/>
        <v>2</v>
      </c>
      <c r="X1888">
        <f t="shared" si="147"/>
        <v>2014</v>
      </c>
      <c r="Y1888" t="str">
        <f t="shared" si="148"/>
        <v>May</v>
      </c>
      <c r="Z1888" t="str">
        <f t="shared" si="149"/>
        <v>2014-05</v>
      </c>
    </row>
    <row r="1889" spans="1:26"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5">
        <v>398.35199999999998</v>
      </c>
      <c r="S1889">
        <v>8</v>
      </c>
      <c r="T1889" s="7">
        <v>0.7</v>
      </c>
      <c r="U1889" s="5">
        <v>-331.96</v>
      </c>
      <c r="V1889">
        <f t="shared" si="145"/>
        <v>5</v>
      </c>
      <c r="W1889">
        <f t="shared" si="146"/>
        <v>2</v>
      </c>
      <c r="X1889">
        <f t="shared" si="147"/>
        <v>2014</v>
      </c>
      <c r="Y1889" t="str">
        <f t="shared" si="148"/>
        <v>May</v>
      </c>
      <c r="Z1889" t="str">
        <f t="shared" si="149"/>
        <v>2014-05</v>
      </c>
    </row>
    <row r="1890" spans="1:26"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s="5">
        <v>121.792</v>
      </c>
      <c r="S1890">
        <v>4</v>
      </c>
      <c r="T1890" s="7">
        <v>0.2</v>
      </c>
      <c r="U1890" s="5">
        <v>13.701599999999999</v>
      </c>
      <c r="V1890">
        <f t="shared" si="145"/>
        <v>10</v>
      </c>
      <c r="W1890">
        <f t="shared" si="146"/>
        <v>4</v>
      </c>
      <c r="X1890">
        <f t="shared" si="147"/>
        <v>2014</v>
      </c>
      <c r="Y1890" t="str">
        <f t="shared" si="148"/>
        <v>Oct</v>
      </c>
      <c r="Z1890" t="str">
        <f t="shared" si="149"/>
        <v>2014-10</v>
      </c>
    </row>
    <row r="1891" spans="1:26"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s="5">
        <v>409.59</v>
      </c>
      <c r="S1891">
        <v>3</v>
      </c>
      <c r="T1891" s="7">
        <v>0.4</v>
      </c>
      <c r="U1891" s="5">
        <v>-122.877</v>
      </c>
      <c r="V1891">
        <f t="shared" si="145"/>
        <v>10</v>
      </c>
      <c r="W1891">
        <f t="shared" si="146"/>
        <v>4</v>
      </c>
      <c r="X1891">
        <f t="shared" si="147"/>
        <v>2014</v>
      </c>
      <c r="Y1891" t="str">
        <f t="shared" si="148"/>
        <v>Oct</v>
      </c>
      <c r="Z1891" t="str">
        <f t="shared" si="149"/>
        <v>2014-10</v>
      </c>
    </row>
    <row r="1892" spans="1:26"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s="5">
        <v>10.56</v>
      </c>
      <c r="S1892">
        <v>2</v>
      </c>
      <c r="T1892" s="7">
        <v>0</v>
      </c>
      <c r="U1892" s="5">
        <v>4.7519999999999998</v>
      </c>
      <c r="V1892">
        <f t="shared" si="145"/>
        <v>3</v>
      </c>
      <c r="W1892">
        <f t="shared" si="146"/>
        <v>1</v>
      </c>
      <c r="X1892">
        <f t="shared" si="147"/>
        <v>2014</v>
      </c>
      <c r="Y1892" t="str">
        <f t="shared" si="148"/>
        <v>Mar</v>
      </c>
      <c r="Z1892" t="str">
        <f t="shared" si="149"/>
        <v>2014-03</v>
      </c>
    </row>
    <row r="1893" spans="1:26"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s="5">
        <v>3.38</v>
      </c>
      <c r="S1893">
        <v>1</v>
      </c>
      <c r="T1893" s="7">
        <v>0</v>
      </c>
      <c r="U1893" s="5">
        <v>1.2505999999999999</v>
      </c>
      <c r="V1893">
        <f t="shared" si="145"/>
        <v>3</v>
      </c>
      <c r="W1893">
        <f t="shared" si="146"/>
        <v>1</v>
      </c>
      <c r="X1893">
        <f t="shared" si="147"/>
        <v>2014</v>
      </c>
      <c r="Y1893" t="str">
        <f t="shared" si="148"/>
        <v>Mar</v>
      </c>
      <c r="Z1893" t="str">
        <f t="shared" si="149"/>
        <v>2014-03</v>
      </c>
    </row>
    <row r="1894" spans="1:26"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s="5">
        <v>7.8239999999999998</v>
      </c>
      <c r="S1894">
        <v>1</v>
      </c>
      <c r="T1894" s="7">
        <v>0.2</v>
      </c>
      <c r="U1894" s="5">
        <v>2.9340000000000002</v>
      </c>
      <c r="V1894">
        <f t="shared" si="145"/>
        <v>12</v>
      </c>
      <c r="W1894">
        <f t="shared" si="146"/>
        <v>4</v>
      </c>
      <c r="X1894">
        <f t="shared" si="147"/>
        <v>2017</v>
      </c>
      <c r="Y1894" t="str">
        <f t="shared" si="148"/>
        <v>Dec</v>
      </c>
      <c r="Z1894" t="str">
        <f t="shared" si="149"/>
        <v>2017-12</v>
      </c>
    </row>
    <row r="1895" spans="1:26"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s="5">
        <v>24.783999999999999</v>
      </c>
      <c r="S1895">
        <v>1</v>
      </c>
      <c r="T1895" s="7">
        <v>0.2</v>
      </c>
      <c r="U1895" s="5">
        <v>7.7450000000000001</v>
      </c>
      <c r="V1895">
        <f t="shared" si="145"/>
        <v>11</v>
      </c>
      <c r="W1895">
        <f t="shared" si="146"/>
        <v>4</v>
      </c>
      <c r="X1895">
        <f t="shared" si="147"/>
        <v>2016</v>
      </c>
      <c r="Y1895" t="str">
        <f t="shared" si="148"/>
        <v>Nov</v>
      </c>
      <c r="Z1895" t="str">
        <f t="shared" si="149"/>
        <v>2016-11</v>
      </c>
    </row>
    <row r="1896" spans="1:26"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s="5">
        <v>34.65</v>
      </c>
      <c r="S1896">
        <v>3</v>
      </c>
      <c r="T1896" s="7">
        <v>0</v>
      </c>
      <c r="U1896" s="5">
        <v>10.395</v>
      </c>
      <c r="V1896">
        <f t="shared" si="145"/>
        <v>12</v>
      </c>
      <c r="W1896">
        <f t="shared" si="146"/>
        <v>4</v>
      </c>
      <c r="X1896">
        <f t="shared" si="147"/>
        <v>2017</v>
      </c>
      <c r="Y1896" t="str">
        <f t="shared" si="148"/>
        <v>Dec</v>
      </c>
      <c r="Z1896" t="str">
        <f t="shared" si="149"/>
        <v>2017-12</v>
      </c>
    </row>
    <row r="1897" spans="1:26"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s="5">
        <v>487.98399999999998</v>
      </c>
      <c r="S1897">
        <v>2</v>
      </c>
      <c r="T1897" s="7">
        <v>0.2</v>
      </c>
      <c r="U1897" s="5">
        <v>152.495</v>
      </c>
      <c r="V1897">
        <f t="shared" si="145"/>
        <v>12</v>
      </c>
      <c r="W1897">
        <f t="shared" si="146"/>
        <v>4</v>
      </c>
      <c r="X1897">
        <f t="shared" si="147"/>
        <v>2015</v>
      </c>
      <c r="Y1897" t="str">
        <f t="shared" si="148"/>
        <v>Dec</v>
      </c>
      <c r="Z1897" t="str">
        <f t="shared" si="149"/>
        <v>2015-12</v>
      </c>
    </row>
    <row r="1898" spans="1:26"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s="5">
        <v>1793.98</v>
      </c>
      <c r="S1898">
        <v>2</v>
      </c>
      <c r="T1898" s="7">
        <v>0</v>
      </c>
      <c r="U1898" s="5">
        <v>843.17060000000004</v>
      </c>
      <c r="V1898">
        <f t="shared" si="145"/>
        <v>10</v>
      </c>
      <c r="W1898">
        <f t="shared" si="146"/>
        <v>4</v>
      </c>
      <c r="X1898">
        <f t="shared" si="147"/>
        <v>2017</v>
      </c>
      <c r="Y1898" t="str">
        <f t="shared" si="148"/>
        <v>Oct</v>
      </c>
      <c r="Z1898" t="str">
        <f t="shared" si="149"/>
        <v>2017-10</v>
      </c>
    </row>
    <row r="1899" spans="1:26"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s="5">
        <v>29.808</v>
      </c>
      <c r="S1899">
        <v>2</v>
      </c>
      <c r="T1899" s="7">
        <v>0.2</v>
      </c>
      <c r="U1899" s="5">
        <v>10.805400000000001</v>
      </c>
      <c r="V1899">
        <f t="shared" si="145"/>
        <v>8</v>
      </c>
      <c r="W1899">
        <f t="shared" si="146"/>
        <v>3</v>
      </c>
      <c r="X1899">
        <f t="shared" si="147"/>
        <v>2014</v>
      </c>
      <c r="Y1899" t="str">
        <f t="shared" si="148"/>
        <v>Aug</v>
      </c>
      <c r="Z1899" t="str">
        <f t="shared" si="149"/>
        <v>2014-08</v>
      </c>
    </row>
    <row r="1900" spans="1:26"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s="5">
        <v>505.17599999999999</v>
      </c>
      <c r="S1900">
        <v>4</v>
      </c>
      <c r="T1900" s="7">
        <v>0.7</v>
      </c>
      <c r="U1900" s="5">
        <v>-336.78399999999999</v>
      </c>
      <c r="V1900">
        <f t="shared" si="145"/>
        <v>8</v>
      </c>
      <c r="W1900">
        <f t="shared" si="146"/>
        <v>3</v>
      </c>
      <c r="X1900">
        <f t="shared" si="147"/>
        <v>2014</v>
      </c>
      <c r="Y1900" t="str">
        <f t="shared" si="148"/>
        <v>Aug</v>
      </c>
      <c r="Z1900" t="str">
        <f t="shared" si="149"/>
        <v>2014-08</v>
      </c>
    </row>
    <row r="1901" spans="1:26"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s="5">
        <v>174.05850000000001</v>
      </c>
      <c r="S1901">
        <v>3</v>
      </c>
      <c r="T1901" s="7">
        <v>0.45</v>
      </c>
      <c r="U1901" s="5">
        <v>-110.7645</v>
      </c>
      <c r="V1901">
        <f t="shared" si="145"/>
        <v>8</v>
      </c>
      <c r="W1901">
        <f t="shared" si="146"/>
        <v>3</v>
      </c>
      <c r="X1901">
        <f t="shared" si="147"/>
        <v>2014</v>
      </c>
      <c r="Y1901" t="str">
        <f t="shared" si="148"/>
        <v>Aug</v>
      </c>
      <c r="Z1901" t="str">
        <f t="shared" si="149"/>
        <v>2014-08</v>
      </c>
    </row>
    <row r="1902" spans="1:26"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s="5">
        <v>191.88</v>
      </c>
      <c r="S1902">
        <v>6</v>
      </c>
      <c r="T1902" s="7">
        <v>0</v>
      </c>
      <c r="U1902" s="5">
        <v>19.187999999999999</v>
      </c>
      <c r="V1902">
        <f t="shared" si="145"/>
        <v>6</v>
      </c>
      <c r="W1902">
        <f t="shared" si="146"/>
        <v>2</v>
      </c>
      <c r="X1902">
        <f t="shared" si="147"/>
        <v>2016</v>
      </c>
      <c r="Y1902" t="str">
        <f t="shared" si="148"/>
        <v>Jun</v>
      </c>
      <c r="Z1902" t="str">
        <f t="shared" si="149"/>
        <v>2016-06</v>
      </c>
    </row>
    <row r="1903" spans="1:26"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s="5">
        <v>14.78</v>
      </c>
      <c r="S1903">
        <v>2</v>
      </c>
      <c r="T1903" s="7">
        <v>0</v>
      </c>
      <c r="U1903" s="5">
        <v>3.9906000000000001</v>
      </c>
      <c r="V1903">
        <f t="shared" si="145"/>
        <v>8</v>
      </c>
      <c r="W1903">
        <f t="shared" si="146"/>
        <v>3</v>
      </c>
      <c r="X1903">
        <f t="shared" si="147"/>
        <v>2016</v>
      </c>
      <c r="Y1903" t="str">
        <f t="shared" si="148"/>
        <v>Aug</v>
      </c>
      <c r="Z1903" t="str">
        <f t="shared" si="149"/>
        <v>2016-08</v>
      </c>
    </row>
    <row r="1904" spans="1:26"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s="5">
        <v>5.1840000000000002</v>
      </c>
      <c r="S1904">
        <v>1</v>
      </c>
      <c r="T1904" s="7">
        <v>0.2</v>
      </c>
      <c r="U1904" s="5">
        <v>1.8144</v>
      </c>
      <c r="V1904">
        <f t="shared" si="145"/>
        <v>10</v>
      </c>
      <c r="W1904">
        <f t="shared" si="146"/>
        <v>4</v>
      </c>
      <c r="X1904">
        <f t="shared" si="147"/>
        <v>2017</v>
      </c>
      <c r="Y1904" t="str">
        <f t="shared" si="148"/>
        <v>Oct</v>
      </c>
      <c r="Z1904" t="str">
        <f t="shared" si="149"/>
        <v>2017-10</v>
      </c>
    </row>
    <row r="1905" spans="1:26"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s="5">
        <v>478.48</v>
      </c>
      <c r="S1905">
        <v>2</v>
      </c>
      <c r="T1905" s="7">
        <v>0.2</v>
      </c>
      <c r="U1905" s="5">
        <v>47.847999999999999</v>
      </c>
      <c r="V1905">
        <f t="shared" si="145"/>
        <v>10</v>
      </c>
      <c r="W1905">
        <f t="shared" si="146"/>
        <v>4</v>
      </c>
      <c r="X1905">
        <f t="shared" si="147"/>
        <v>2017</v>
      </c>
      <c r="Y1905" t="str">
        <f t="shared" si="148"/>
        <v>Oct</v>
      </c>
      <c r="Z1905" t="str">
        <f t="shared" si="149"/>
        <v>2017-10</v>
      </c>
    </row>
    <row r="1906" spans="1:26"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5">
        <v>28.4</v>
      </c>
      <c r="S1906">
        <v>2</v>
      </c>
      <c r="T1906" s="7">
        <v>0.2</v>
      </c>
      <c r="U1906" s="5">
        <v>6.7450000000000001</v>
      </c>
      <c r="V1906">
        <f t="shared" si="145"/>
        <v>10</v>
      </c>
      <c r="W1906">
        <f t="shared" si="146"/>
        <v>4</v>
      </c>
      <c r="X1906">
        <f t="shared" si="147"/>
        <v>2017</v>
      </c>
      <c r="Y1906" t="str">
        <f t="shared" si="148"/>
        <v>Oct</v>
      </c>
      <c r="Z1906" t="str">
        <f t="shared" si="149"/>
        <v>2017-10</v>
      </c>
    </row>
    <row r="1907" spans="1:26"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5">
        <v>909.12</v>
      </c>
      <c r="S1907">
        <v>8</v>
      </c>
      <c r="T1907" s="7">
        <v>0</v>
      </c>
      <c r="U1907" s="5">
        <v>9.0912000000000006</v>
      </c>
      <c r="V1907">
        <f t="shared" si="145"/>
        <v>10</v>
      </c>
      <c r="W1907">
        <f t="shared" si="146"/>
        <v>4</v>
      </c>
      <c r="X1907">
        <f t="shared" si="147"/>
        <v>2017</v>
      </c>
      <c r="Y1907" t="str">
        <f t="shared" si="148"/>
        <v>Oct</v>
      </c>
      <c r="Z1907" t="str">
        <f t="shared" si="149"/>
        <v>2017-10</v>
      </c>
    </row>
    <row r="1908" spans="1:26"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s="5">
        <v>2.952</v>
      </c>
      <c r="S1908">
        <v>2</v>
      </c>
      <c r="T1908" s="7">
        <v>0.7</v>
      </c>
      <c r="U1908" s="5">
        <v>-2.1648000000000001</v>
      </c>
      <c r="V1908">
        <f t="shared" si="145"/>
        <v>5</v>
      </c>
      <c r="W1908">
        <f t="shared" si="146"/>
        <v>2</v>
      </c>
      <c r="X1908">
        <f t="shared" si="147"/>
        <v>2016</v>
      </c>
      <c r="Y1908" t="str">
        <f t="shared" si="148"/>
        <v>May</v>
      </c>
      <c r="Z1908" t="str">
        <f t="shared" si="149"/>
        <v>2016-05</v>
      </c>
    </row>
    <row r="1909" spans="1:26"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s="5">
        <v>27.018000000000001</v>
      </c>
      <c r="S1909">
        <v>6</v>
      </c>
      <c r="T1909" s="7">
        <v>0.7</v>
      </c>
      <c r="U1909" s="5">
        <v>-21.6144</v>
      </c>
      <c r="V1909">
        <f t="shared" si="145"/>
        <v>5</v>
      </c>
      <c r="W1909">
        <f t="shared" si="146"/>
        <v>2</v>
      </c>
      <c r="X1909">
        <f t="shared" si="147"/>
        <v>2016</v>
      </c>
      <c r="Y1909" t="str">
        <f t="shared" si="148"/>
        <v>May</v>
      </c>
      <c r="Z1909" t="str">
        <f t="shared" si="149"/>
        <v>2016-05</v>
      </c>
    </row>
    <row r="1910" spans="1:26"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s="5">
        <v>136.91999999999999</v>
      </c>
      <c r="S1910">
        <v>4</v>
      </c>
      <c r="T1910" s="7">
        <v>0</v>
      </c>
      <c r="U1910" s="5">
        <v>41.076000000000001</v>
      </c>
      <c r="V1910">
        <f t="shared" si="145"/>
        <v>2</v>
      </c>
      <c r="W1910">
        <f t="shared" si="146"/>
        <v>1</v>
      </c>
      <c r="X1910">
        <f t="shared" si="147"/>
        <v>2015</v>
      </c>
      <c r="Y1910" t="str">
        <f t="shared" si="148"/>
        <v>Feb</v>
      </c>
      <c r="Z1910" t="str">
        <f t="shared" si="149"/>
        <v>2015-02</v>
      </c>
    </row>
    <row r="1911" spans="1:26"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5">
        <v>18.96</v>
      </c>
      <c r="S1911">
        <v>2</v>
      </c>
      <c r="T1911" s="7">
        <v>0</v>
      </c>
      <c r="U1911" s="5">
        <v>8.532</v>
      </c>
      <c r="V1911">
        <f t="shared" si="145"/>
        <v>12</v>
      </c>
      <c r="W1911">
        <f t="shared" si="146"/>
        <v>4</v>
      </c>
      <c r="X1911">
        <f t="shared" si="147"/>
        <v>2017</v>
      </c>
      <c r="Y1911" t="str">
        <f t="shared" si="148"/>
        <v>Dec</v>
      </c>
      <c r="Z1911" t="str">
        <f t="shared" si="149"/>
        <v>2017-12</v>
      </c>
    </row>
    <row r="1912" spans="1:26"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s="5">
        <v>99.39</v>
      </c>
      <c r="S1912">
        <v>3</v>
      </c>
      <c r="T1912" s="7">
        <v>0</v>
      </c>
      <c r="U1912" s="5">
        <v>40.749899999999997</v>
      </c>
      <c r="V1912">
        <f t="shared" si="145"/>
        <v>11</v>
      </c>
      <c r="W1912">
        <f t="shared" si="146"/>
        <v>4</v>
      </c>
      <c r="X1912">
        <f t="shared" si="147"/>
        <v>2016</v>
      </c>
      <c r="Y1912" t="str">
        <f t="shared" si="148"/>
        <v>Nov</v>
      </c>
      <c r="Z1912" t="str">
        <f t="shared" si="149"/>
        <v>2016-11</v>
      </c>
    </row>
    <row r="1913" spans="1:26"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s="5">
        <v>273.89600000000002</v>
      </c>
      <c r="S1913">
        <v>7</v>
      </c>
      <c r="T1913" s="7">
        <v>0.2</v>
      </c>
      <c r="U1913" s="5">
        <v>92.439899999999994</v>
      </c>
      <c r="V1913">
        <f t="shared" si="145"/>
        <v>7</v>
      </c>
      <c r="W1913">
        <f t="shared" si="146"/>
        <v>3</v>
      </c>
      <c r="X1913">
        <f t="shared" si="147"/>
        <v>2017</v>
      </c>
      <c r="Y1913" t="str">
        <f t="shared" si="148"/>
        <v>Jul</v>
      </c>
      <c r="Z1913" t="str">
        <f t="shared" si="149"/>
        <v>2017-07</v>
      </c>
    </row>
    <row r="1914" spans="1:26"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s="5">
        <v>597.13199999999995</v>
      </c>
      <c r="S1914">
        <v>3</v>
      </c>
      <c r="T1914" s="7">
        <v>0.4</v>
      </c>
      <c r="U1914" s="5">
        <v>49.761000000000003</v>
      </c>
      <c r="V1914">
        <f t="shared" si="145"/>
        <v>7</v>
      </c>
      <c r="W1914">
        <f t="shared" si="146"/>
        <v>3</v>
      </c>
      <c r="X1914">
        <f t="shared" si="147"/>
        <v>2017</v>
      </c>
      <c r="Y1914" t="str">
        <f t="shared" si="148"/>
        <v>Jul</v>
      </c>
      <c r="Z1914" t="str">
        <f t="shared" si="149"/>
        <v>2017-07</v>
      </c>
    </row>
    <row r="1915" spans="1:26"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5">
        <v>149.94999999999999</v>
      </c>
      <c r="S1915">
        <v>5</v>
      </c>
      <c r="T1915" s="7">
        <v>0</v>
      </c>
      <c r="U1915" s="5">
        <v>65.977999999999994</v>
      </c>
      <c r="V1915">
        <f t="shared" si="145"/>
        <v>1</v>
      </c>
      <c r="W1915">
        <f t="shared" si="146"/>
        <v>1</v>
      </c>
      <c r="X1915">
        <f t="shared" si="147"/>
        <v>2014</v>
      </c>
      <c r="Y1915" t="str">
        <f t="shared" si="148"/>
        <v>Jan</v>
      </c>
      <c r="Z1915" t="str">
        <f t="shared" si="149"/>
        <v>2014-01</v>
      </c>
    </row>
    <row r="1916" spans="1:26"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s="5">
        <v>4.6079999999999997</v>
      </c>
      <c r="S1916">
        <v>2</v>
      </c>
      <c r="T1916" s="7">
        <v>0.2</v>
      </c>
      <c r="U1916" s="5">
        <v>1.6704000000000001</v>
      </c>
      <c r="V1916">
        <f t="shared" si="145"/>
        <v>4</v>
      </c>
      <c r="W1916">
        <f t="shared" si="146"/>
        <v>2</v>
      </c>
      <c r="X1916">
        <f t="shared" si="147"/>
        <v>2017</v>
      </c>
      <c r="Y1916" t="str">
        <f t="shared" si="148"/>
        <v>Apr</v>
      </c>
      <c r="Z1916" t="str">
        <f t="shared" si="149"/>
        <v>2017-04</v>
      </c>
    </row>
    <row r="1917" spans="1:26"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s="5">
        <v>15.528</v>
      </c>
      <c r="S1917">
        <v>3</v>
      </c>
      <c r="T1917" s="7">
        <v>0.2</v>
      </c>
      <c r="U1917" s="5">
        <v>4.8525</v>
      </c>
      <c r="V1917">
        <f t="shared" si="145"/>
        <v>4</v>
      </c>
      <c r="W1917">
        <f t="shared" si="146"/>
        <v>2</v>
      </c>
      <c r="X1917">
        <f t="shared" si="147"/>
        <v>2017</v>
      </c>
      <c r="Y1917" t="str">
        <f t="shared" si="148"/>
        <v>Apr</v>
      </c>
      <c r="Z1917" t="str">
        <f t="shared" si="149"/>
        <v>2017-04</v>
      </c>
    </row>
    <row r="1918" spans="1:26"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s="5">
        <v>11.952</v>
      </c>
      <c r="S1918">
        <v>3</v>
      </c>
      <c r="T1918" s="7">
        <v>0.2</v>
      </c>
      <c r="U1918" s="5">
        <v>3.8843999999999999</v>
      </c>
      <c r="V1918">
        <f t="shared" si="145"/>
        <v>4</v>
      </c>
      <c r="W1918">
        <f t="shared" si="146"/>
        <v>2</v>
      </c>
      <c r="X1918">
        <f t="shared" si="147"/>
        <v>2017</v>
      </c>
      <c r="Y1918" t="str">
        <f t="shared" si="148"/>
        <v>Apr</v>
      </c>
      <c r="Z1918" t="str">
        <f t="shared" si="149"/>
        <v>2017-04</v>
      </c>
    </row>
    <row r="1919" spans="1:26"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s="5">
        <v>11.65</v>
      </c>
      <c r="S1919">
        <v>5</v>
      </c>
      <c r="T1919" s="7">
        <v>0</v>
      </c>
      <c r="U1919" s="5">
        <v>3.3784999999999998</v>
      </c>
      <c r="V1919">
        <f t="shared" si="145"/>
        <v>11</v>
      </c>
      <c r="W1919">
        <f t="shared" si="146"/>
        <v>4</v>
      </c>
      <c r="X1919">
        <f t="shared" si="147"/>
        <v>2015</v>
      </c>
      <c r="Y1919" t="str">
        <f t="shared" si="148"/>
        <v>Nov</v>
      </c>
      <c r="Z1919" t="str">
        <f t="shared" si="149"/>
        <v>2015-11</v>
      </c>
    </row>
    <row r="1920" spans="1:26"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s="5">
        <v>299.89999999999998</v>
      </c>
      <c r="S1920">
        <v>2</v>
      </c>
      <c r="T1920" s="7">
        <v>0</v>
      </c>
      <c r="U1920" s="5">
        <v>74.974999999999994</v>
      </c>
      <c r="V1920">
        <f t="shared" si="145"/>
        <v>10</v>
      </c>
      <c r="W1920">
        <f t="shared" si="146"/>
        <v>4</v>
      </c>
      <c r="X1920">
        <f t="shared" si="147"/>
        <v>2015</v>
      </c>
      <c r="Y1920" t="str">
        <f t="shared" si="148"/>
        <v>Oct</v>
      </c>
      <c r="Z1920" t="str">
        <f t="shared" si="149"/>
        <v>2015-10</v>
      </c>
    </row>
    <row r="1921" spans="1:26"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5">
        <v>895.92</v>
      </c>
      <c r="S1921">
        <v>5</v>
      </c>
      <c r="T1921" s="7">
        <v>0.2</v>
      </c>
      <c r="U1921" s="5">
        <v>302.37299999999999</v>
      </c>
      <c r="V1921">
        <f t="shared" si="145"/>
        <v>8</v>
      </c>
      <c r="W1921">
        <f t="shared" si="146"/>
        <v>3</v>
      </c>
      <c r="X1921">
        <f t="shared" si="147"/>
        <v>2017</v>
      </c>
      <c r="Y1921" t="str">
        <f t="shared" si="148"/>
        <v>Aug</v>
      </c>
      <c r="Z1921" t="str">
        <f t="shared" si="149"/>
        <v>2017-08</v>
      </c>
    </row>
    <row r="1922" spans="1:26"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5">
        <v>462.56400000000002</v>
      </c>
      <c r="S1922">
        <v>2</v>
      </c>
      <c r="T1922" s="7">
        <v>0.1</v>
      </c>
      <c r="U1922" s="5">
        <v>97.6524</v>
      </c>
      <c r="V1922">
        <f t="shared" si="145"/>
        <v>8</v>
      </c>
      <c r="W1922">
        <f t="shared" si="146"/>
        <v>3</v>
      </c>
      <c r="X1922">
        <f t="shared" si="147"/>
        <v>2017</v>
      </c>
      <c r="Y1922" t="str">
        <f t="shared" si="148"/>
        <v>Aug</v>
      </c>
      <c r="Z1922" t="str">
        <f t="shared" si="149"/>
        <v>2017-08</v>
      </c>
    </row>
    <row r="1923" spans="1:26"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s="5">
        <v>15.007999999999999</v>
      </c>
      <c r="S1923">
        <v>2</v>
      </c>
      <c r="T1923" s="7">
        <v>0.2</v>
      </c>
      <c r="U1923" s="5">
        <v>1.5007999999999999</v>
      </c>
      <c r="V1923">
        <f t="shared" ref="V1923:V1986" si="150">MONTH(C1923)</f>
        <v>10</v>
      </c>
      <c r="W1923">
        <f t="shared" ref="W1923:W1986" si="151">ROUNDUP(MONTH(C1923)/3,0)</f>
        <v>4</v>
      </c>
      <c r="X1923">
        <f t="shared" ref="X1923:X1986" si="152">YEAR(C1923)</f>
        <v>2015</v>
      </c>
      <c r="Y1923" t="str">
        <f t="shared" ref="Y1923:Y1986" si="153">TEXT(C1923,"MMM")</f>
        <v>Oct</v>
      </c>
      <c r="Z1923" t="str">
        <f t="shared" ref="Z1923:Z1986" si="154">TEXT(C1923,"YYYY-MM")</f>
        <v>2015-10</v>
      </c>
    </row>
    <row r="1924" spans="1:26"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s="5">
        <v>863.64</v>
      </c>
      <c r="S1924">
        <v>9</v>
      </c>
      <c r="T1924" s="7">
        <v>0.2</v>
      </c>
      <c r="U1924" s="5">
        <v>107.955</v>
      </c>
      <c r="V1924">
        <f t="shared" si="150"/>
        <v>7</v>
      </c>
      <c r="W1924">
        <f t="shared" si="151"/>
        <v>3</v>
      </c>
      <c r="X1924">
        <f t="shared" si="152"/>
        <v>2016</v>
      </c>
      <c r="Y1924" t="str">
        <f t="shared" si="153"/>
        <v>Jul</v>
      </c>
      <c r="Z1924" t="str">
        <f t="shared" si="154"/>
        <v>2016-07</v>
      </c>
    </row>
    <row r="1925" spans="1:26"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s="5">
        <v>47.616</v>
      </c>
      <c r="S1925">
        <v>3</v>
      </c>
      <c r="T1925" s="7">
        <v>0.2</v>
      </c>
      <c r="U1925" s="5">
        <v>3.5712000000000002</v>
      </c>
      <c r="V1925">
        <f t="shared" si="150"/>
        <v>7</v>
      </c>
      <c r="W1925">
        <f t="shared" si="151"/>
        <v>3</v>
      </c>
      <c r="X1925">
        <f t="shared" si="152"/>
        <v>2016</v>
      </c>
      <c r="Y1925" t="str">
        <f t="shared" si="153"/>
        <v>Jul</v>
      </c>
      <c r="Z1925" t="str">
        <f t="shared" si="154"/>
        <v>2016-07</v>
      </c>
    </row>
    <row r="1926" spans="1:26"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s="5">
        <v>92.94</v>
      </c>
      <c r="S1926">
        <v>3</v>
      </c>
      <c r="T1926" s="7">
        <v>0</v>
      </c>
      <c r="U1926" s="5">
        <v>41.823</v>
      </c>
      <c r="V1926">
        <f t="shared" si="150"/>
        <v>12</v>
      </c>
      <c r="W1926">
        <f t="shared" si="151"/>
        <v>4</v>
      </c>
      <c r="X1926">
        <f t="shared" si="152"/>
        <v>2017</v>
      </c>
      <c r="Y1926" t="str">
        <f t="shared" si="153"/>
        <v>Dec</v>
      </c>
      <c r="Z1926" t="str">
        <f t="shared" si="154"/>
        <v>2017-12</v>
      </c>
    </row>
    <row r="1927" spans="1:26"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s="5">
        <v>199.98</v>
      </c>
      <c r="S1927">
        <v>2</v>
      </c>
      <c r="T1927" s="7">
        <v>0</v>
      </c>
      <c r="U1927" s="5">
        <v>69.992999999999995</v>
      </c>
      <c r="V1927">
        <f t="shared" si="150"/>
        <v>3</v>
      </c>
      <c r="W1927">
        <f t="shared" si="151"/>
        <v>1</v>
      </c>
      <c r="X1927">
        <f t="shared" si="152"/>
        <v>2017</v>
      </c>
      <c r="Y1927" t="str">
        <f t="shared" si="153"/>
        <v>Mar</v>
      </c>
      <c r="Z1927" t="str">
        <f t="shared" si="154"/>
        <v>2017-03</v>
      </c>
    </row>
    <row r="1928" spans="1:26"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s="5">
        <v>177.48</v>
      </c>
      <c r="S1928">
        <v>3</v>
      </c>
      <c r="T1928" s="7">
        <v>0.2</v>
      </c>
      <c r="U1928" s="5">
        <v>19.9665</v>
      </c>
      <c r="V1928">
        <f t="shared" si="150"/>
        <v>6</v>
      </c>
      <c r="W1928">
        <f t="shared" si="151"/>
        <v>2</v>
      </c>
      <c r="X1928">
        <f t="shared" si="152"/>
        <v>2016</v>
      </c>
      <c r="Y1928" t="str">
        <f t="shared" si="153"/>
        <v>Jun</v>
      </c>
      <c r="Z1928" t="str">
        <f t="shared" si="154"/>
        <v>2016-06</v>
      </c>
    </row>
    <row r="1929" spans="1:26"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s="5">
        <v>88.768000000000001</v>
      </c>
      <c r="S1929">
        <v>2</v>
      </c>
      <c r="T1929" s="7">
        <v>0.2</v>
      </c>
      <c r="U1929" s="5">
        <v>31.0688</v>
      </c>
      <c r="V1929">
        <f t="shared" si="150"/>
        <v>11</v>
      </c>
      <c r="W1929">
        <f t="shared" si="151"/>
        <v>4</v>
      </c>
      <c r="X1929">
        <f t="shared" si="152"/>
        <v>2017</v>
      </c>
      <c r="Y1929" t="str">
        <f t="shared" si="153"/>
        <v>Nov</v>
      </c>
      <c r="Z1929" t="str">
        <f t="shared" si="154"/>
        <v>2017-11</v>
      </c>
    </row>
    <row r="1930" spans="1:26"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s="5">
        <v>6.48</v>
      </c>
      <c r="S1930">
        <v>1</v>
      </c>
      <c r="T1930" s="7">
        <v>0</v>
      </c>
      <c r="U1930" s="5">
        <v>3.1103999999999998</v>
      </c>
      <c r="V1930">
        <f t="shared" si="150"/>
        <v>3</v>
      </c>
      <c r="W1930">
        <f t="shared" si="151"/>
        <v>1</v>
      </c>
      <c r="X1930">
        <f t="shared" si="152"/>
        <v>2017</v>
      </c>
      <c r="Y1930" t="str">
        <f t="shared" si="153"/>
        <v>Mar</v>
      </c>
      <c r="Z1930" t="str">
        <f t="shared" si="154"/>
        <v>2017-03</v>
      </c>
    </row>
    <row r="1931" spans="1:26"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s="5">
        <v>46.51</v>
      </c>
      <c r="S1931">
        <v>1</v>
      </c>
      <c r="T1931" s="7">
        <v>0</v>
      </c>
      <c r="U1931" s="5">
        <v>1.8604000000000001</v>
      </c>
      <c r="V1931">
        <f t="shared" si="150"/>
        <v>3</v>
      </c>
      <c r="W1931">
        <f t="shared" si="151"/>
        <v>1</v>
      </c>
      <c r="X1931">
        <f t="shared" si="152"/>
        <v>2017</v>
      </c>
      <c r="Y1931" t="str">
        <f t="shared" si="153"/>
        <v>Mar</v>
      </c>
      <c r="Z1931" t="str">
        <f t="shared" si="154"/>
        <v>2017-03</v>
      </c>
    </row>
    <row r="1932" spans="1:26"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s="5">
        <v>659.976</v>
      </c>
      <c r="S1932">
        <v>3</v>
      </c>
      <c r="T1932" s="7">
        <v>0.2</v>
      </c>
      <c r="U1932" s="5">
        <v>49.498199999999997</v>
      </c>
      <c r="V1932">
        <f t="shared" si="150"/>
        <v>3</v>
      </c>
      <c r="W1932">
        <f t="shared" si="151"/>
        <v>1</v>
      </c>
      <c r="X1932">
        <f t="shared" si="152"/>
        <v>2017</v>
      </c>
      <c r="Y1932" t="str">
        <f t="shared" si="153"/>
        <v>Mar</v>
      </c>
      <c r="Z1932" t="str">
        <f t="shared" si="154"/>
        <v>2017-03</v>
      </c>
    </row>
    <row r="1933" spans="1:26"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s="5">
        <v>271.99200000000002</v>
      </c>
      <c r="S1933">
        <v>1</v>
      </c>
      <c r="T1933" s="7">
        <v>0.2</v>
      </c>
      <c r="U1933" s="5">
        <v>23.799299999999999</v>
      </c>
      <c r="V1933">
        <f t="shared" si="150"/>
        <v>11</v>
      </c>
      <c r="W1933">
        <f t="shared" si="151"/>
        <v>4</v>
      </c>
      <c r="X1933">
        <f t="shared" si="152"/>
        <v>2016</v>
      </c>
      <c r="Y1933" t="str">
        <f t="shared" si="153"/>
        <v>Nov</v>
      </c>
      <c r="Z1933" t="str">
        <f t="shared" si="154"/>
        <v>2016-11</v>
      </c>
    </row>
    <row r="1934" spans="1:26"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s="5">
        <v>145.74</v>
      </c>
      <c r="S1934">
        <v>3</v>
      </c>
      <c r="T1934" s="7">
        <v>0</v>
      </c>
      <c r="U1934" s="5">
        <v>23.3184</v>
      </c>
      <c r="V1934">
        <f t="shared" si="150"/>
        <v>8</v>
      </c>
      <c r="W1934">
        <f t="shared" si="151"/>
        <v>3</v>
      </c>
      <c r="X1934">
        <f t="shared" si="152"/>
        <v>2017</v>
      </c>
      <c r="Y1934" t="str">
        <f t="shared" si="153"/>
        <v>Aug</v>
      </c>
      <c r="Z1934" t="str">
        <f t="shared" si="154"/>
        <v>2017-08</v>
      </c>
    </row>
    <row r="1935" spans="1:26"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s="5">
        <v>15.4</v>
      </c>
      <c r="S1935">
        <v>5</v>
      </c>
      <c r="T1935" s="7">
        <v>0</v>
      </c>
      <c r="U1935" s="5">
        <v>7.3920000000000003</v>
      </c>
      <c r="V1935">
        <f t="shared" si="150"/>
        <v>8</v>
      </c>
      <c r="W1935">
        <f t="shared" si="151"/>
        <v>3</v>
      </c>
      <c r="X1935">
        <f t="shared" si="152"/>
        <v>2017</v>
      </c>
      <c r="Y1935" t="str">
        <f t="shared" si="153"/>
        <v>Aug</v>
      </c>
      <c r="Z1935" t="str">
        <f t="shared" si="154"/>
        <v>2017-08</v>
      </c>
    </row>
    <row r="1936" spans="1:26"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s="5">
        <v>244.55</v>
      </c>
      <c r="S1936">
        <v>5</v>
      </c>
      <c r="T1936" s="7">
        <v>0</v>
      </c>
      <c r="U1936" s="5">
        <v>114.9385</v>
      </c>
      <c r="V1936">
        <f t="shared" si="150"/>
        <v>11</v>
      </c>
      <c r="W1936">
        <f t="shared" si="151"/>
        <v>4</v>
      </c>
      <c r="X1936">
        <f t="shared" si="152"/>
        <v>2017</v>
      </c>
      <c r="Y1936" t="str">
        <f t="shared" si="153"/>
        <v>Nov</v>
      </c>
      <c r="Z1936" t="str">
        <f t="shared" si="154"/>
        <v>2017-11</v>
      </c>
    </row>
    <row r="1937" spans="1:26"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s="5">
        <v>166.16</v>
      </c>
      <c r="S1937">
        <v>8</v>
      </c>
      <c r="T1937" s="7">
        <v>0</v>
      </c>
      <c r="U1937" s="5">
        <v>59.817599999999999</v>
      </c>
      <c r="V1937">
        <f t="shared" si="150"/>
        <v>11</v>
      </c>
      <c r="W1937">
        <f t="shared" si="151"/>
        <v>4</v>
      </c>
      <c r="X1937">
        <f t="shared" si="152"/>
        <v>2017</v>
      </c>
      <c r="Y1937" t="str">
        <f t="shared" si="153"/>
        <v>Nov</v>
      </c>
      <c r="Z1937" t="str">
        <f t="shared" si="154"/>
        <v>2017-11</v>
      </c>
    </row>
    <row r="1938" spans="1:26"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s="5">
        <v>14.73</v>
      </c>
      <c r="S1938">
        <v>3</v>
      </c>
      <c r="T1938" s="7">
        <v>0</v>
      </c>
      <c r="U1938" s="5">
        <v>4.8609</v>
      </c>
      <c r="V1938">
        <f t="shared" si="150"/>
        <v>5</v>
      </c>
      <c r="W1938">
        <f t="shared" si="151"/>
        <v>2</v>
      </c>
      <c r="X1938">
        <f t="shared" si="152"/>
        <v>2015</v>
      </c>
      <c r="Y1938" t="str">
        <f t="shared" si="153"/>
        <v>May</v>
      </c>
      <c r="Z1938" t="str">
        <f t="shared" si="154"/>
        <v>2015-05</v>
      </c>
    </row>
    <row r="1939" spans="1:26"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s="5">
        <v>19.968</v>
      </c>
      <c r="S1939">
        <v>2</v>
      </c>
      <c r="T1939" s="7">
        <v>0.7</v>
      </c>
      <c r="U1939" s="5">
        <v>-13.311999999999999</v>
      </c>
      <c r="V1939">
        <f t="shared" si="150"/>
        <v>7</v>
      </c>
      <c r="W1939">
        <f t="shared" si="151"/>
        <v>3</v>
      </c>
      <c r="X1939">
        <f t="shared" si="152"/>
        <v>2016</v>
      </c>
      <c r="Y1939" t="str">
        <f t="shared" si="153"/>
        <v>Jul</v>
      </c>
      <c r="Z1939" t="str">
        <f t="shared" si="154"/>
        <v>2016-07</v>
      </c>
    </row>
    <row r="1940" spans="1:26"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s="5">
        <v>33.488</v>
      </c>
      <c r="S1940">
        <v>7</v>
      </c>
      <c r="T1940" s="7">
        <v>0.2</v>
      </c>
      <c r="U1940" s="5">
        <v>-1.2558</v>
      </c>
      <c r="V1940">
        <f t="shared" si="150"/>
        <v>7</v>
      </c>
      <c r="W1940">
        <f t="shared" si="151"/>
        <v>3</v>
      </c>
      <c r="X1940">
        <f t="shared" si="152"/>
        <v>2016</v>
      </c>
      <c r="Y1940" t="str">
        <f t="shared" si="153"/>
        <v>Jul</v>
      </c>
      <c r="Z1940" t="str">
        <f t="shared" si="154"/>
        <v>2016-07</v>
      </c>
    </row>
    <row r="1941" spans="1:26"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s="5">
        <v>8.7360000000000007</v>
      </c>
      <c r="S1941">
        <v>4</v>
      </c>
      <c r="T1941" s="7">
        <v>0.7</v>
      </c>
      <c r="U1941" s="5">
        <v>-6.1151999999999997</v>
      </c>
      <c r="V1941">
        <f t="shared" si="150"/>
        <v>7</v>
      </c>
      <c r="W1941">
        <f t="shared" si="151"/>
        <v>3</v>
      </c>
      <c r="X1941">
        <f t="shared" si="152"/>
        <v>2016</v>
      </c>
      <c r="Y1941" t="str">
        <f t="shared" si="153"/>
        <v>Jul</v>
      </c>
      <c r="Z1941" t="str">
        <f t="shared" si="154"/>
        <v>2016-07</v>
      </c>
    </row>
    <row r="1942" spans="1:26"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s="5">
        <v>662.88</v>
      </c>
      <c r="S1942">
        <v>3</v>
      </c>
      <c r="T1942" s="7">
        <v>0.2</v>
      </c>
      <c r="U1942" s="5">
        <v>74.573999999999998</v>
      </c>
      <c r="V1942">
        <f t="shared" si="150"/>
        <v>7</v>
      </c>
      <c r="W1942">
        <f t="shared" si="151"/>
        <v>3</v>
      </c>
      <c r="X1942">
        <f t="shared" si="152"/>
        <v>2016</v>
      </c>
      <c r="Y1942" t="str">
        <f t="shared" si="153"/>
        <v>Jul</v>
      </c>
      <c r="Z1942" t="str">
        <f t="shared" si="154"/>
        <v>2016-07</v>
      </c>
    </row>
    <row r="1943" spans="1:26"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s="5">
        <v>47.36</v>
      </c>
      <c r="S1943">
        <v>4</v>
      </c>
      <c r="T1943" s="7">
        <v>0.2</v>
      </c>
      <c r="U1943" s="5">
        <v>17.760000000000002</v>
      </c>
      <c r="V1943">
        <f t="shared" si="150"/>
        <v>8</v>
      </c>
      <c r="W1943">
        <f t="shared" si="151"/>
        <v>3</v>
      </c>
      <c r="X1943">
        <f t="shared" si="152"/>
        <v>2017</v>
      </c>
      <c r="Y1943" t="str">
        <f t="shared" si="153"/>
        <v>Aug</v>
      </c>
      <c r="Z1943" t="str">
        <f t="shared" si="154"/>
        <v>2017-08</v>
      </c>
    </row>
    <row r="1944" spans="1:26"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s="5">
        <v>27.44</v>
      </c>
      <c r="S1944">
        <v>2</v>
      </c>
      <c r="T1944" s="7">
        <v>0.2</v>
      </c>
      <c r="U1944" s="5">
        <v>2.4009999999999998</v>
      </c>
      <c r="V1944">
        <f t="shared" si="150"/>
        <v>8</v>
      </c>
      <c r="W1944">
        <f t="shared" si="151"/>
        <v>3</v>
      </c>
      <c r="X1944">
        <f t="shared" si="152"/>
        <v>2017</v>
      </c>
      <c r="Y1944" t="str">
        <f t="shared" si="153"/>
        <v>Aug</v>
      </c>
      <c r="Z1944" t="str">
        <f t="shared" si="154"/>
        <v>2017-08</v>
      </c>
    </row>
    <row r="1945" spans="1:26"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s="5">
        <v>3.24</v>
      </c>
      <c r="S1945">
        <v>9</v>
      </c>
      <c r="T1945" s="7">
        <v>0.8</v>
      </c>
      <c r="U1945" s="5">
        <v>-5.1840000000000002</v>
      </c>
      <c r="V1945">
        <f t="shared" si="150"/>
        <v>8</v>
      </c>
      <c r="W1945">
        <f t="shared" si="151"/>
        <v>3</v>
      </c>
      <c r="X1945">
        <f t="shared" si="152"/>
        <v>2017</v>
      </c>
      <c r="Y1945" t="str">
        <f t="shared" si="153"/>
        <v>Aug</v>
      </c>
      <c r="Z1945" t="str">
        <f t="shared" si="154"/>
        <v>2017-08</v>
      </c>
    </row>
    <row r="1946" spans="1:26"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s="5">
        <v>95.968000000000004</v>
      </c>
      <c r="S1946">
        <v>4</v>
      </c>
      <c r="T1946" s="7">
        <v>0.2</v>
      </c>
      <c r="U1946" s="5">
        <v>26.391200000000001</v>
      </c>
      <c r="V1946">
        <f t="shared" si="150"/>
        <v>6</v>
      </c>
      <c r="W1946">
        <f t="shared" si="151"/>
        <v>2</v>
      </c>
      <c r="X1946">
        <f t="shared" si="152"/>
        <v>2016</v>
      </c>
      <c r="Y1946" t="str">
        <f t="shared" si="153"/>
        <v>Jun</v>
      </c>
      <c r="Z1946" t="str">
        <f t="shared" si="154"/>
        <v>2016-06</v>
      </c>
    </row>
    <row r="1947" spans="1:26"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s="5">
        <v>10.368</v>
      </c>
      <c r="S1947">
        <v>2</v>
      </c>
      <c r="T1947" s="7">
        <v>0.2</v>
      </c>
      <c r="U1947" s="5">
        <v>3.6288</v>
      </c>
      <c r="V1947">
        <f t="shared" si="150"/>
        <v>6</v>
      </c>
      <c r="W1947">
        <f t="shared" si="151"/>
        <v>2</v>
      </c>
      <c r="X1947">
        <f t="shared" si="152"/>
        <v>2016</v>
      </c>
      <c r="Y1947" t="str">
        <f t="shared" si="153"/>
        <v>Jun</v>
      </c>
      <c r="Z1947" t="str">
        <f t="shared" si="154"/>
        <v>2016-06</v>
      </c>
    </row>
    <row r="1948" spans="1:26"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s="5">
        <v>23.1</v>
      </c>
      <c r="S1948">
        <v>2</v>
      </c>
      <c r="T1948" s="7">
        <v>0</v>
      </c>
      <c r="U1948" s="5">
        <v>6.468</v>
      </c>
      <c r="V1948">
        <f t="shared" si="150"/>
        <v>9</v>
      </c>
      <c r="W1948">
        <f t="shared" si="151"/>
        <v>3</v>
      </c>
      <c r="X1948">
        <f t="shared" si="152"/>
        <v>2017</v>
      </c>
      <c r="Y1948" t="str">
        <f t="shared" si="153"/>
        <v>Sep</v>
      </c>
      <c r="Z1948" t="str">
        <f t="shared" si="154"/>
        <v>2017-09</v>
      </c>
    </row>
    <row r="1949" spans="1:26"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s="5">
        <v>11.54</v>
      </c>
      <c r="S1949">
        <v>2</v>
      </c>
      <c r="T1949" s="7">
        <v>0</v>
      </c>
      <c r="U1949" s="5">
        <v>3.4620000000000002</v>
      </c>
      <c r="V1949">
        <f t="shared" si="150"/>
        <v>9</v>
      </c>
      <c r="W1949">
        <f t="shared" si="151"/>
        <v>3</v>
      </c>
      <c r="X1949">
        <f t="shared" si="152"/>
        <v>2017</v>
      </c>
      <c r="Y1949" t="str">
        <f t="shared" si="153"/>
        <v>Sep</v>
      </c>
      <c r="Z1949" t="str">
        <f t="shared" si="154"/>
        <v>2017-09</v>
      </c>
    </row>
    <row r="1950" spans="1:26"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s="5">
        <v>254.52600000000001</v>
      </c>
      <c r="S1950">
        <v>1</v>
      </c>
      <c r="T1950" s="7">
        <v>0.4</v>
      </c>
      <c r="U1950" s="5">
        <v>-93.3262</v>
      </c>
      <c r="V1950">
        <f t="shared" si="150"/>
        <v>9</v>
      </c>
      <c r="W1950">
        <f t="shared" si="151"/>
        <v>3</v>
      </c>
      <c r="X1950">
        <f t="shared" si="152"/>
        <v>2017</v>
      </c>
      <c r="Y1950" t="str">
        <f t="shared" si="153"/>
        <v>Sep</v>
      </c>
      <c r="Z1950" t="str">
        <f t="shared" si="154"/>
        <v>2017-09</v>
      </c>
    </row>
    <row r="1951" spans="1:26"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s="5">
        <v>12.98</v>
      </c>
      <c r="S1951">
        <v>1</v>
      </c>
      <c r="T1951" s="7">
        <v>0</v>
      </c>
      <c r="U1951" s="5">
        <v>3.7642000000000002</v>
      </c>
      <c r="V1951">
        <f t="shared" si="150"/>
        <v>9</v>
      </c>
      <c r="W1951">
        <f t="shared" si="151"/>
        <v>3</v>
      </c>
      <c r="X1951">
        <f t="shared" si="152"/>
        <v>2017</v>
      </c>
      <c r="Y1951" t="str">
        <f t="shared" si="153"/>
        <v>Sep</v>
      </c>
      <c r="Z1951" t="str">
        <f t="shared" si="154"/>
        <v>2017-09</v>
      </c>
    </row>
    <row r="1952" spans="1:26"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s="5">
        <v>26.431999999999999</v>
      </c>
      <c r="S1952">
        <v>8</v>
      </c>
      <c r="T1952" s="7">
        <v>0.2</v>
      </c>
      <c r="U1952" s="5">
        <v>8.9207999999999998</v>
      </c>
      <c r="V1952">
        <f t="shared" si="150"/>
        <v>9</v>
      </c>
      <c r="W1952">
        <f t="shared" si="151"/>
        <v>3</v>
      </c>
      <c r="X1952">
        <f t="shared" si="152"/>
        <v>2017</v>
      </c>
      <c r="Y1952" t="str">
        <f t="shared" si="153"/>
        <v>Sep</v>
      </c>
      <c r="Z1952" t="str">
        <f t="shared" si="154"/>
        <v>2017-09</v>
      </c>
    </row>
    <row r="1953" spans="1:26"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s="5">
        <v>197.97</v>
      </c>
      <c r="S1953">
        <v>3</v>
      </c>
      <c r="T1953" s="7">
        <v>0</v>
      </c>
      <c r="U1953" s="5">
        <v>57.411299999999997</v>
      </c>
      <c r="V1953">
        <f t="shared" si="150"/>
        <v>9</v>
      </c>
      <c r="W1953">
        <f t="shared" si="151"/>
        <v>3</v>
      </c>
      <c r="X1953">
        <f t="shared" si="152"/>
        <v>2017</v>
      </c>
      <c r="Y1953" t="str">
        <f t="shared" si="153"/>
        <v>Sep</v>
      </c>
      <c r="Z1953" t="str">
        <f t="shared" si="154"/>
        <v>2017-09</v>
      </c>
    </row>
    <row r="1954" spans="1:26"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s="5">
        <v>18.899999999999999</v>
      </c>
      <c r="S1954">
        <v>6</v>
      </c>
      <c r="T1954" s="7">
        <v>0</v>
      </c>
      <c r="U1954" s="5">
        <v>9.0719999999999992</v>
      </c>
      <c r="V1954">
        <f t="shared" si="150"/>
        <v>9</v>
      </c>
      <c r="W1954">
        <f t="shared" si="151"/>
        <v>3</v>
      </c>
      <c r="X1954">
        <f t="shared" si="152"/>
        <v>2017</v>
      </c>
      <c r="Y1954" t="str">
        <f t="shared" si="153"/>
        <v>Sep</v>
      </c>
      <c r="Z1954" t="str">
        <f t="shared" si="154"/>
        <v>2017-09</v>
      </c>
    </row>
    <row r="1955" spans="1:26"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s="5">
        <v>1282.4100000000001</v>
      </c>
      <c r="S1955">
        <v>5</v>
      </c>
      <c r="T1955" s="7">
        <v>0.1</v>
      </c>
      <c r="U1955" s="5">
        <v>213.73500000000001</v>
      </c>
      <c r="V1955">
        <f t="shared" si="150"/>
        <v>9</v>
      </c>
      <c r="W1955">
        <f t="shared" si="151"/>
        <v>3</v>
      </c>
      <c r="X1955">
        <f t="shared" si="152"/>
        <v>2017</v>
      </c>
      <c r="Y1955" t="str">
        <f t="shared" si="153"/>
        <v>Sep</v>
      </c>
      <c r="Z1955" t="str">
        <f t="shared" si="154"/>
        <v>2017-09</v>
      </c>
    </row>
    <row r="1956" spans="1:26"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s="5">
        <v>4.92</v>
      </c>
      <c r="S1956">
        <v>3</v>
      </c>
      <c r="T1956" s="7">
        <v>0</v>
      </c>
      <c r="U1956" s="5">
        <v>2.214</v>
      </c>
      <c r="V1956">
        <f t="shared" si="150"/>
        <v>9</v>
      </c>
      <c r="W1956">
        <f t="shared" si="151"/>
        <v>3</v>
      </c>
      <c r="X1956">
        <f t="shared" si="152"/>
        <v>2017</v>
      </c>
      <c r="Y1956" t="str">
        <f t="shared" si="153"/>
        <v>Sep</v>
      </c>
      <c r="Z1956" t="str">
        <f t="shared" si="154"/>
        <v>2017-09</v>
      </c>
    </row>
    <row r="1957" spans="1:26"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s="5">
        <v>238</v>
      </c>
      <c r="S1957">
        <v>2</v>
      </c>
      <c r="T1957" s="7">
        <v>0</v>
      </c>
      <c r="U1957" s="5">
        <v>38.08</v>
      </c>
      <c r="V1957">
        <f t="shared" si="150"/>
        <v>9</v>
      </c>
      <c r="W1957">
        <f t="shared" si="151"/>
        <v>3</v>
      </c>
      <c r="X1957">
        <f t="shared" si="152"/>
        <v>2017</v>
      </c>
      <c r="Y1957" t="str">
        <f t="shared" si="153"/>
        <v>Sep</v>
      </c>
      <c r="Z1957" t="str">
        <f t="shared" si="154"/>
        <v>2017-09</v>
      </c>
    </row>
    <row r="1958" spans="1:26"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s="5">
        <v>167.97</v>
      </c>
      <c r="S1958">
        <v>3</v>
      </c>
      <c r="T1958" s="7">
        <v>0</v>
      </c>
      <c r="U1958" s="5">
        <v>40.312800000000003</v>
      </c>
      <c r="V1958">
        <f t="shared" si="150"/>
        <v>9</v>
      </c>
      <c r="W1958">
        <f t="shared" si="151"/>
        <v>3</v>
      </c>
      <c r="X1958">
        <f t="shared" si="152"/>
        <v>2017</v>
      </c>
      <c r="Y1958" t="str">
        <f t="shared" si="153"/>
        <v>Sep</v>
      </c>
      <c r="Z1958" t="str">
        <f t="shared" si="154"/>
        <v>2017-09</v>
      </c>
    </row>
    <row r="1959" spans="1:26"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s="5">
        <v>17.12</v>
      </c>
      <c r="S1959">
        <v>4</v>
      </c>
      <c r="T1959" s="7">
        <v>0</v>
      </c>
      <c r="U1959" s="5">
        <v>7.7039999999999997</v>
      </c>
      <c r="V1959">
        <f t="shared" si="150"/>
        <v>9</v>
      </c>
      <c r="W1959">
        <f t="shared" si="151"/>
        <v>3</v>
      </c>
      <c r="X1959">
        <f t="shared" si="152"/>
        <v>2017</v>
      </c>
      <c r="Y1959" t="str">
        <f t="shared" si="153"/>
        <v>Sep</v>
      </c>
      <c r="Z1959" t="str">
        <f t="shared" si="154"/>
        <v>2017-09</v>
      </c>
    </row>
    <row r="1960" spans="1:26"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s="5">
        <v>16.2</v>
      </c>
      <c r="S1960">
        <v>3</v>
      </c>
      <c r="T1960" s="7">
        <v>0</v>
      </c>
      <c r="U1960" s="5">
        <v>7.7759999999999998</v>
      </c>
      <c r="V1960">
        <f t="shared" si="150"/>
        <v>9</v>
      </c>
      <c r="W1960">
        <f t="shared" si="151"/>
        <v>3</v>
      </c>
      <c r="X1960">
        <f t="shared" si="152"/>
        <v>2017</v>
      </c>
      <c r="Y1960" t="str">
        <f t="shared" si="153"/>
        <v>Sep</v>
      </c>
      <c r="Z1960" t="str">
        <f t="shared" si="154"/>
        <v>2017-09</v>
      </c>
    </row>
    <row r="1961" spans="1:26"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s="5">
        <v>33.99</v>
      </c>
      <c r="S1961">
        <v>3</v>
      </c>
      <c r="T1961" s="7">
        <v>0</v>
      </c>
      <c r="U1961" s="5">
        <v>14.6157</v>
      </c>
      <c r="V1961">
        <f t="shared" si="150"/>
        <v>9</v>
      </c>
      <c r="W1961">
        <f t="shared" si="151"/>
        <v>3</v>
      </c>
      <c r="X1961">
        <f t="shared" si="152"/>
        <v>2017</v>
      </c>
      <c r="Y1961" t="str">
        <f t="shared" si="153"/>
        <v>Sep</v>
      </c>
      <c r="Z1961" t="str">
        <f t="shared" si="154"/>
        <v>2017-09</v>
      </c>
    </row>
    <row r="1962" spans="1:26"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5">
        <v>296.85000000000002</v>
      </c>
      <c r="S1962">
        <v>5</v>
      </c>
      <c r="T1962" s="7">
        <v>0</v>
      </c>
      <c r="U1962" s="5">
        <v>53.433</v>
      </c>
      <c r="V1962">
        <f t="shared" si="150"/>
        <v>9</v>
      </c>
      <c r="W1962">
        <f t="shared" si="151"/>
        <v>3</v>
      </c>
      <c r="X1962">
        <f t="shared" si="152"/>
        <v>2017</v>
      </c>
      <c r="Y1962" t="str">
        <f t="shared" si="153"/>
        <v>Sep</v>
      </c>
      <c r="Z1962" t="str">
        <f t="shared" si="154"/>
        <v>2017-09</v>
      </c>
    </row>
    <row r="1963" spans="1:26"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5">
        <v>112.8</v>
      </c>
      <c r="S1963">
        <v>6</v>
      </c>
      <c r="T1963" s="7">
        <v>0</v>
      </c>
      <c r="U1963" s="5">
        <v>6.7679999999999998</v>
      </c>
      <c r="V1963">
        <f t="shared" si="150"/>
        <v>9</v>
      </c>
      <c r="W1963">
        <f t="shared" si="151"/>
        <v>3</v>
      </c>
      <c r="X1963">
        <f t="shared" si="152"/>
        <v>2017</v>
      </c>
      <c r="Y1963" t="str">
        <f t="shared" si="153"/>
        <v>Sep</v>
      </c>
      <c r="Z1963" t="str">
        <f t="shared" si="154"/>
        <v>2017-09</v>
      </c>
    </row>
    <row r="1964" spans="1:26"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s="5">
        <v>13.71</v>
      </c>
      <c r="S1964">
        <v>3</v>
      </c>
      <c r="T1964" s="7">
        <v>0</v>
      </c>
      <c r="U1964" s="5">
        <v>6.5808</v>
      </c>
      <c r="V1964">
        <f t="shared" si="150"/>
        <v>9</v>
      </c>
      <c r="W1964">
        <f t="shared" si="151"/>
        <v>3</v>
      </c>
      <c r="X1964">
        <f t="shared" si="152"/>
        <v>2017</v>
      </c>
      <c r="Y1964" t="str">
        <f t="shared" si="153"/>
        <v>Sep</v>
      </c>
      <c r="Z1964" t="str">
        <f t="shared" si="154"/>
        <v>2017-09</v>
      </c>
    </row>
    <row r="1965" spans="1:26"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s="5">
        <v>24.9</v>
      </c>
      <c r="S1965">
        <v>5</v>
      </c>
      <c r="T1965" s="7">
        <v>0</v>
      </c>
      <c r="U1965" s="5">
        <v>11.702999999999999</v>
      </c>
      <c r="V1965">
        <f t="shared" si="150"/>
        <v>9</v>
      </c>
      <c r="W1965">
        <f t="shared" si="151"/>
        <v>3</v>
      </c>
      <c r="X1965">
        <f t="shared" si="152"/>
        <v>2017</v>
      </c>
      <c r="Y1965" t="str">
        <f t="shared" si="153"/>
        <v>Sep</v>
      </c>
      <c r="Z1965" t="str">
        <f t="shared" si="154"/>
        <v>2017-09</v>
      </c>
    </row>
    <row r="1966" spans="1:26"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s="5">
        <v>286.29000000000002</v>
      </c>
      <c r="S1966">
        <v>3</v>
      </c>
      <c r="T1966" s="7">
        <v>0</v>
      </c>
      <c r="U1966" s="5">
        <v>17.177399999999999</v>
      </c>
      <c r="V1966">
        <f t="shared" si="150"/>
        <v>9</v>
      </c>
      <c r="W1966">
        <f t="shared" si="151"/>
        <v>3</v>
      </c>
      <c r="X1966">
        <f t="shared" si="152"/>
        <v>2017</v>
      </c>
      <c r="Y1966" t="str">
        <f t="shared" si="153"/>
        <v>Sep</v>
      </c>
      <c r="Z1966" t="str">
        <f t="shared" si="154"/>
        <v>2017-09</v>
      </c>
    </row>
    <row r="1967" spans="1:26"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s="5">
        <v>24.18</v>
      </c>
      <c r="S1967">
        <v>2</v>
      </c>
      <c r="T1967" s="7">
        <v>0</v>
      </c>
      <c r="U1967" s="5">
        <v>7.2539999999999996</v>
      </c>
      <c r="V1967">
        <f t="shared" si="150"/>
        <v>9</v>
      </c>
      <c r="W1967">
        <f t="shared" si="151"/>
        <v>3</v>
      </c>
      <c r="X1967">
        <f t="shared" si="152"/>
        <v>2017</v>
      </c>
      <c r="Y1967" t="str">
        <f t="shared" si="153"/>
        <v>Sep</v>
      </c>
      <c r="Z1967" t="str">
        <f t="shared" si="154"/>
        <v>2017-09</v>
      </c>
    </row>
    <row r="1968" spans="1:26"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s="5">
        <v>281.97000000000003</v>
      </c>
      <c r="S1968">
        <v>3</v>
      </c>
      <c r="T1968" s="7">
        <v>0</v>
      </c>
      <c r="U1968" s="5">
        <v>78.951599999999999</v>
      </c>
      <c r="V1968">
        <f t="shared" si="150"/>
        <v>12</v>
      </c>
      <c r="W1968">
        <f t="shared" si="151"/>
        <v>4</v>
      </c>
      <c r="X1968">
        <f t="shared" si="152"/>
        <v>2017</v>
      </c>
      <c r="Y1968" t="str">
        <f t="shared" si="153"/>
        <v>Dec</v>
      </c>
      <c r="Z1968" t="str">
        <f t="shared" si="154"/>
        <v>2017-12</v>
      </c>
    </row>
    <row r="1969" spans="1:26"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5">
        <v>69.5</v>
      </c>
      <c r="S1969">
        <v>5</v>
      </c>
      <c r="T1969" s="7">
        <v>0</v>
      </c>
      <c r="U1969" s="5">
        <v>20.155000000000001</v>
      </c>
      <c r="V1969">
        <f t="shared" si="150"/>
        <v>12</v>
      </c>
      <c r="W1969">
        <f t="shared" si="151"/>
        <v>4</v>
      </c>
      <c r="X1969">
        <f t="shared" si="152"/>
        <v>2017</v>
      </c>
      <c r="Y1969" t="str">
        <f t="shared" si="153"/>
        <v>Dec</v>
      </c>
      <c r="Z1969" t="str">
        <f t="shared" si="154"/>
        <v>2017-12</v>
      </c>
    </row>
    <row r="1970" spans="1:26"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s="5">
        <v>166.44</v>
      </c>
      <c r="S1970">
        <v>3</v>
      </c>
      <c r="T1970" s="7">
        <v>0</v>
      </c>
      <c r="U1970" s="5">
        <v>79.891199999999998</v>
      </c>
      <c r="V1970">
        <f t="shared" si="150"/>
        <v>12</v>
      </c>
      <c r="W1970">
        <f t="shared" si="151"/>
        <v>4</v>
      </c>
      <c r="X1970">
        <f t="shared" si="152"/>
        <v>2017</v>
      </c>
      <c r="Y1970" t="str">
        <f t="shared" si="153"/>
        <v>Dec</v>
      </c>
      <c r="Z1970" t="str">
        <f t="shared" si="154"/>
        <v>2017-12</v>
      </c>
    </row>
    <row r="1971" spans="1:26"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s="5">
        <v>291.95999999999998</v>
      </c>
      <c r="S1971">
        <v>4</v>
      </c>
      <c r="T1971" s="7">
        <v>0</v>
      </c>
      <c r="U1971" s="5">
        <v>102.18600000000001</v>
      </c>
      <c r="V1971">
        <f t="shared" si="150"/>
        <v>9</v>
      </c>
      <c r="W1971">
        <f t="shared" si="151"/>
        <v>3</v>
      </c>
      <c r="X1971">
        <f t="shared" si="152"/>
        <v>2017</v>
      </c>
      <c r="Y1971" t="str">
        <f t="shared" si="153"/>
        <v>Sep</v>
      </c>
      <c r="Z1971" t="str">
        <f t="shared" si="154"/>
        <v>2017-09</v>
      </c>
    </row>
    <row r="1972" spans="1:26"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s="5">
        <v>6.4080000000000004</v>
      </c>
      <c r="S1972">
        <v>3</v>
      </c>
      <c r="T1972" s="7">
        <v>0.2</v>
      </c>
      <c r="U1972" s="5">
        <v>0.64080000000000004</v>
      </c>
      <c r="V1972">
        <f t="shared" si="150"/>
        <v>5</v>
      </c>
      <c r="W1972">
        <f t="shared" si="151"/>
        <v>2</v>
      </c>
      <c r="X1972">
        <f t="shared" si="152"/>
        <v>2017</v>
      </c>
      <c r="Y1972" t="str">
        <f t="shared" si="153"/>
        <v>May</v>
      </c>
      <c r="Z1972" t="str">
        <f t="shared" si="154"/>
        <v>2017-05</v>
      </c>
    </row>
    <row r="1973" spans="1:26"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s="5">
        <v>408.74400000000003</v>
      </c>
      <c r="S1973">
        <v>7</v>
      </c>
      <c r="T1973" s="7">
        <v>0.2</v>
      </c>
      <c r="U1973" s="5">
        <v>76.639499999999998</v>
      </c>
      <c r="V1973">
        <f t="shared" si="150"/>
        <v>5</v>
      </c>
      <c r="W1973">
        <f t="shared" si="151"/>
        <v>2</v>
      </c>
      <c r="X1973">
        <f t="shared" si="152"/>
        <v>2017</v>
      </c>
      <c r="Y1973" t="str">
        <f t="shared" si="153"/>
        <v>May</v>
      </c>
      <c r="Z1973" t="str">
        <f t="shared" si="154"/>
        <v>2017-05</v>
      </c>
    </row>
    <row r="1974" spans="1:26"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s="5">
        <v>5.1040000000000001</v>
      </c>
      <c r="S1974">
        <v>4</v>
      </c>
      <c r="T1974" s="7">
        <v>0.8</v>
      </c>
      <c r="U1974" s="5">
        <v>-8.6768000000000001</v>
      </c>
      <c r="V1974">
        <f t="shared" si="150"/>
        <v>12</v>
      </c>
      <c r="W1974">
        <f t="shared" si="151"/>
        <v>4</v>
      </c>
      <c r="X1974">
        <f t="shared" si="152"/>
        <v>2014</v>
      </c>
      <c r="Y1974" t="str">
        <f t="shared" si="153"/>
        <v>Dec</v>
      </c>
      <c r="Z1974" t="str">
        <f t="shared" si="154"/>
        <v>2014-12</v>
      </c>
    </row>
    <row r="1975" spans="1:26"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5">
        <v>2.8959999999999999</v>
      </c>
      <c r="S1975">
        <v>2</v>
      </c>
      <c r="T1975" s="7">
        <v>0.2</v>
      </c>
      <c r="U1975" s="5">
        <v>0.47060000000000002</v>
      </c>
      <c r="V1975">
        <f t="shared" si="150"/>
        <v>12</v>
      </c>
      <c r="W1975">
        <f t="shared" si="151"/>
        <v>4</v>
      </c>
      <c r="X1975">
        <f t="shared" si="152"/>
        <v>2014</v>
      </c>
      <c r="Y1975" t="str">
        <f t="shared" si="153"/>
        <v>Dec</v>
      </c>
      <c r="Z1975" t="str">
        <f t="shared" si="154"/>
        <v>2014-12</v>
      </c>
    </row>
    <row r="1976" spans="1:26"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5">
        <v>35.015999999999998</v>
      </c>
      <c r="S1976">
        <v>3</v>
      </c>
      <c r="T1976" s="7">
        <v>0.2</v>
      </c>
      <c r="U1976" s="5">
        <v>-2.1884999999999999</v>
      </c>
      <c r="V1976">
        <f t="shared" si="150"/>
        <v>12</v>
      </c>
      <c r="W1976">
        <f t="shared" si="151"/>
        <v>4</v>
      </c>
      <c r="X1976">
        <f t="shared" si="152"/>
        <v>2014</v>
      </c>
      <c r="Y1976" t="str">
        <f t="shared" si="153"/>
        <v>Dec</v>
      </c>
      <c r="Z1976" t="str">
        <f t="shared" si="154"/>
        <v>2014-12</v>
      </c>
    </row>
    <row r="1977" spans="1:26"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s="5">
        <v>275.97000000000003</v>
      </c>
      <c r="S1977">
        <v>3</v>
      </c>
      <c r="T1977" s="7">
        <v>0</v>
      </c>
      <c r="U1977" s="5">
        <v>11.0388</v>
      </c>
      <c r="V1977">
        <f t="shared" si="150"/>
        <v>10</v>
      </c>
      <c r="W1977">
        <f t="shared" si="151"/>
        <v>4</v>
      </c>
      <c r="X1977">
        <f t="shared" si="152"/>
        <v>2014</v>
      </c>
      <c r="Y1977" t="str">
        <f t="shared" si="153"/>
        <v>Oct</v>
      </c>
      <c r="Z1977" t="str">
        <f t="shared" si="154"/>
        <v>2014-10</v>
      </c>
    </row>
    <row r="1978" spans="1:26"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s="5">
        <v>1394.95</v>
      </c>
      <c r="S1978">
        <v>5</v>
      </c>
      <c r="T1978" s="7">
        <v>0</v>
      </c>
      <c r="U1978" s="5">
        <v>362.68700000000001</v>
      </c>
      <c r="V1978">
        <f t="shared" si="150"/>
        <v>10</v>
      </c>
      <c r="W1978">
        <f t="shared" si="151"/>
        <v>4</v>
      </c>
      <c r="X1978">
        <f t="shared" si="152"/>
        <v>2014</v>
      </c>
      <c r="Y1978" t="str">
        <f t="shared" si="153"/>
        <v>Oct</v>
      </c>
      <c r="Z1978" t="str">
        <f t="shared" si="154"/>
        <v>2014-10</v>
      </c>
    </row>
    <row r="1979" spans="1:26"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s="5">
        <v>545.88</v>
      </c>
      <c r="S1979">
        <v>6</v>
      </c>
      <c r="T1979" s="7">
        <v>0</v>
      </c>
      <c r="U1979" s="5">
        <v>70.964399999999998</v>
      </c>
      <c r="V1979">
        <f t="shared" si="150"/>
        <v>10</v>
      </c>
      <c r="W1979">
        <f t="shared" si="151"/>
        <v>4</v>
      </c>
      <c r="X1979">
        <f t="shared" si="152"/>
        <v>2014</v>
      </c>
      <c r="Y1979" t="str">
        <f t="shared" si="153"/>
        <v>Oct</v>
      </c>
      <c r="Z1979" t="str">
        <f t="shared" si="154"/>
        <v>2014-10</v>
      </c>
    </row>
    <row r="1980" spans="1:26"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s="5">
        <v>5.2480000000000002</v>
      </c>
      <c r="S1980">
        <v>2</v>
      </c>
      <c r="T1980" s="7">
        <v>0.2</v>
      </c>
      <c r="U1980" s="5">
        <v>0.59040000000000004</v>
      </c>
      <c r="V1980">
        <f t="shared" si="150"/>
        <v>5</v>
      </c>
      <c r="W1980">
        <f t="shared" si="151"/>
        <v>2</v>
      </c>
      <c r="X1980">
        <f t="shared" si="152"/>
        <v>2015</v>
      </c>
      <c r="Y1980" t="str">
        <f t="shared" si="153"/>
        <v>May</v>
      </c>
      <c r="Z1980" t="str">
        <f t="shared" si="154"/>
        <v>2015-05</v>
      </c>
    </row>
    <row r="1981" spans="1:26"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5">
        <v>933.53599999999994</v>
      </c>
      <c r="S1981">
        <v>4</v>
      </c>
      <c r="T1981" s="7">
        <v>0.2</v>
      </c>
      <c r="U1981" s="5">
        <v>105.0228</v>
      </c>
      <c r="V1981">
        <f t="shared" si="150"/>
        <v>4</v>
      </c>
      <c r="W1981">
        <f t="shared" si="151"/>
        <v>2</v>
      </c>
      <c r="X1981">
        <f t="shared" si="152"/>
        <v>2016</v>
      </c>
      <c r="Y1981" t="str">
        <f t="shared" si="153"/>
        <v>Apr</v>
      </c>
      <c r="Z1981" t="str">
        <f t="shared" si="154"/>
        <v>2016-04</v>
      </c>
    </row>
    <row r="1982" spans="1:26"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s="5">
        <v>42.975999999999999</v>
      </c>
      <c r="S1982">
        <v>4</v>
      </c>
      <c r="T1982" s="7">
        <v>0.2</v>
      </c>
      <c r="U1982" s="5">
        <v>4.2976000000000001</v>
      </c>
      <c r="V1982">
        <f t="shared" si="150"/>
        <v>4</v>
      </c>
      <c r="W1982">
        <f t="shared" si="151"/>
        <v>2</v>
      </c>
      <c r="X1982">
        <f t="shared" si="152"/>
        <v>2016</v>
      </c>
      <c r="Y1982" t="str">
        <f t="shared" si="153"/>
        <v>Apr</v>
      </c>
      <c r="Z1982" t="str">
        <f t="shared" si="154"/>
        <v>2016-04</v>
      </c>
    </row>
    <row r="1983" spans="1:26"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s="5">
        <v>3.76</v>
      </c>
      <c r="S1983">
        <v>2</v>
      </c>
      <c r="T1983" s="7">
        <v>0</v>
      </c>
      <c r="U1983" s="5">
        <v>1.8048</v>
      </c>
      <c r="V1983">
        <f t="shared" si="150"/>
        <v>12</v>
      </c>
      <c r="W1983">
        <f t="shared" si="151"/>
        <v>4</v>
      </c>
      <c r="X1983">
        <f t="shared" si="152"/>
        <v>2015</v>
      </c>
      <c r="Y1983" t="str">
        <f t="shared" si="153"/>
        <v>Dec</v>
      </c>
      <c r="Z1983" t="str">
        <f t="shared" si="154"/>
        <v>2015-12</v>
      </c>
    </row>
    <row r="1984" spans="1:26"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s="5">
        <v>479.96</v>
      </c>
      <c r="S1984">
        <v>4</v>
      </c>
      <c r="T1984" s="7">
        <v>0</v>
      </c>
      <c r="U1984" s="5">
        <v>134.3888</v>
      </c>
      <c r="V1984">
        <f t="shared" si="150"/>
        <v>12</v>
      </c>
      <c r="W1984">
        <f t="shared" si="151"/>
        <v>4</v>
      </c>
      <c r="X1984">
        <f t="shared" si="152"/>
        <v>2014</v>
      </c>
      <c r="Y1984" t="str">
        <f t="shared" si="153"/>
        <v>Dec</v>
      </c>
      <c r="Z1984" t="str">
        <f t="shared" si="154"/>
        <v>2014-12</v>
      </c>
    </row>
    <row r="1985" spans="1:26"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s="5">
        <v>320.88</v>
      </c>
      <c r="S1985">
        <v>6</v>
      </c>
      <c r="T1985" s="7">
        <v>0</v>
      </c>
      <c r="U1985" s="5">
        <v>93.055199999999999</v>
      </c>
      <c r="V1985">
        <f t="shared" si="150"/>
        <v>11</v>
      </c>
      <c r="W1985">
        <f t="shared" si="151"/>
        <v>4</v>
      </c>
      <c r="X1985">
        <f t="shared" si="152"/>
        <v>2014</v>
      </c>
      <c r="Y1985" t="str">
        <f t="shared" si="153"/>
        <v>Nov</v>
      </c>
      <c r="Z1985" t="str">
        <f t="shared" si="154"/>
        <v>2014-11</v>
      </c>
    </row>
    <row r="1986" spans="1:26"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s="5">
        <v>23.88</v>
      </c>
      <c r="S1986">
        <v>3</v>
      </c>
      <c r="T1986" s="7">
        <v>0</v>
      </c>
      <c r="U1986" s="5">
        <v>10.507199999999999</v>
      </c>
      <c r="V1986">
        <f t="shared" si="150"/>
        <v>11</v>
      </c>
      <c r="W1986">
        <f t="shared" si="151"/>
        <v>4</v>
      </c>
      <c r="X1986">
        <f t="shared" si="152"/>
        <v>2014</v>
      </c>
      <c r="Y1986" t="str">
        <f t="shared" si="153"/>
        <v>Nov</v>
      </c>
      <c r="Z1986" t="str">
        <f t="shared" si="154"/>
        <v>2014-11</v>
      </c>
    </row>
    <row r="1987" spans="1:26"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s="5">
        <v>26.76</v>
      </c>
      <c r="S1987">
        <v>4</v>
      </c>
      <c r="T1987" s="7">
        <v>0</v>
      </c>
      <c r="U1987" s="5">
        <v>12.3096</v>
      </c>
      <c r="V1987">
        <f t="shared" ref="V1987:V2050" si="155">MONTH(C1987)</f>
        <v>11</v>
      </c>
      <c r="W1987">
        <f t="shared" ref="W1987:W2050" si="156">ROUNDUP(MONTH(C1987)/3,0)</f>
        <v>4</v>
      </c>
      <c r="X1987">
        <f t="shared" ref="X1987:X2050" si="157">YEAR(C1987)</f>
        <v>2014</v>
      </c>
      <c r="Y1987" t="str">
        <f t="shared" ref="Y1987:Y2050" si="158">TEXT(C1987,"MMM")</f>
        <v>Nov</v>
      </c>
      <c r="Z1987" t="str">
        <f t="shared" ref="Z1987:Z2050" si="159">TEXT(C1987,"YYYY-MM")</f>
        <v>2014-11</v>
      </c>
    </row>
    <row r="1988" spans="1:26"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5">
        <v>1439.9760000000001</v>
      </c>
      <c r="S1988">
        <v>4</v>
      </c>
      <c r="T1988" s="7">
        <v>0.4</v>
      </c>
      <c r="U1988" s="5">
        <v>191.99680000000001</v>
      </c>
      <c r="V1988">
        <f t="shared" si="155"/>
        <v>7</v>
      </c>
      <c r="W1988">
        <f t="shared" si="156"/>
        <v>3</v>
      </c>
      <c r="X1988">
        <f t="shared" si="157"/>
        <v>2016</v>
      </c>
      <c r="Y1988" t="str">
        <f t="shared" si="158"/>
        <v>Jul</v>
      </c>
      <c r="Z1988" t="str">
        <f t="shared" si="159"/>
        <v>2016-07</v>
      </c>
    </row>
    <row r="1989" spans="1:26"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s="5">
        <v>17.22</v>
      </c>
      <c r="S1989">
        <v>3</v>
      </c>
      <c r="T1989" s="7">
        <v>0</v>
      </c>
      <c r="U1989" s="5">
        <v>7.9211999999999998</v>
      </c>
      <c r="V1989">
        <f t="shared" si="155"/>
        <v>11</v>
      </c>
      <c r="W1989">
        <f t="shared" si="156"/>
        <v>4</v>
      </c>
      <c r="X1989">
        <f t="shared" si="157"/>
        <v>2015</v>
      </c>
      <c r="Y1989" t="str">
        <f t="shared" si="158"/>
        <v>Nov</v>
      </c>
      <c r="Z1989" t="str">
        <f t="shared" si="159"/>
        <v>2015-11</v>
      </c>
    </row>
    <row r="1990" spans="1:26"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s="5">
        <v>1024.3800000000001</v>
      </c>
      <c r="S1990">
        <v>7</v>
      </c>
      <c r="T1990" s="7">
        <v>0</v>
      </c>
      <c r="U1990" s="5">
        <v>215.1198</v>
      </c>
      <c r="V1990">
        <f t="shared" si="155"/>
        <v>11</v>
      </c>
      <c r="W1990">
        <f t="shared" si="156"/>
        <v>4</v>
      </c>
      <c r="X1990">
        <f t="shared" si="157"/>
        <v>2015</v>
      </c>
      <c r="Y1990" t="str">
        <f t="shared" si="158"/>
        <v>Nov</v>
      </c>
      <c r="Z1990" t="str">
        <f t="shared" si="159"/>
        <v>2015-11</v>
      </c>
    </row>
    <row r="1991" spans="1:26"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5">
        <v>26.22</v>
      </c>
      <c r="S1991">
        <v>3</v>
      </c>
      <c r="T1991" s="7">
        <v>0</v>
      </c>
      <c r="U1991" s="5">
        <v>12.323399999999999</v>
      </c>
      <c r="V1991">
        <f t="shared" si="155"/>
        <v>11</v>
      </c>
      <c r="W1991">
        <f t="shared" si="156"/>
        <v>4</v>
      </c>
      <c r="X1991">
        <f t="shared" si="157"/>
        <v>2015</v>
      </c>
      <c r="Y1991" t="str">
        <f t="shared" si="158"/>
        <v>Nov</v>
      </c>
      <c r="Z1991" t="str">
        <f t="shared" si="159"/>
        <v>2015-11</v>
      </c>
    </row>
    <row r="1992" spans="1:26"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s="5">
        <v>17.34</v>
      </c>
      <c r="S1992">
        <v>3</v>
      </c>
      <c r="T1992" s="7">
        <v>0</v>
      </c>
      <c r="U1992" s="5">
        <v>8.4966000000000008</v>
      </c>
      <c r="V1992">
        <f t="shared" si="155"/>
        <v>11</v>
      </c>
      <c r="W1992">
        <f t="shared" si="156"/>
        <v>4</v>
      </c>
      <c r="X1992">
        <f t="shared" si="157"/>
        <v>2015</v>
      </c>
      <c r="Y1992" t="str">
        <f t="shared" si="158"/>
        <v>Nov</v>
      </c>
      <c r="Z1992" t="str">
        <f t="shared" si="159"/>
        <v>2015-11</v>
      </c>
    </row>
    <row r="1993" spans="1:26"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s="5">
        <v>4.9560000000000004</v>
      </c>
      <c r="S1993">
        <v>4</v>
      </c>
      <c r="T1993" s="7">
        <v>0.7</v>
      </c>
      <c r="U1993" s="5">
        <v>-3.7995999999999999</v>
      </c>
      <c r="V1993">
        <f t="shared" si="155"/>
        <v>2</v>
      </c>
      <c r="W1993">
        <f t="shared" si="156"/>
        <v>1</v>
      </c>
      <c r="X1993">
        <f t="shared" si="157"/>
        <v>2017</v>
      </c>
      <c r="Y1993" t="str">
        <f t="shared" si="158"/>
        <v>Feb</v>
      </c>
      <c r="Z1993" t="str">
        <f t="shared" si="159"/>
        <v>2017-02</v>
      </c>
    </row>
    <row r="1994" spans="1:26"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s="5">
        <v>71.040000000000006</v>
      </c>
      <c r="S1994">
        <v>6</v>
      </c>
      <c r="T1994" s="7">
        <v>0.2</v>
      </c>
      <c r="U1994" s="5">
        <v>26.64</v>
      </c>
      <c r="V1994">
        <f t="shared" si="155"/>
        <v>6</v>
      </c>
      <c r="W1994">
        <f t="shared" si="156"/>
        <v>2</v>
      </c>
      <c r="X1994">
        <f t="shared" si="157"/>
        <v>2017</v>
      </c>
      <c r="Y1994" t="str">
        <f t="shared" si="158"/>
        <v>Jun</v>
      </c>
      <c r="Z1994" t="str">
        <f t="shared" si="159"/>
        <v>2017-06</v>
      </c>
    </row>
    <row r="1995" spans="1:26"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s="5">
        <v>5.3440000000000003</v>
      </c>
      <c r="S1995">
        <v>2</v>
      </c>
      <c r="T1995" s="7">
        <v>0.2</v>
      </c>
      <c r="U1995" s="5">
        <v>0.73480000000000001</v>
      </c>
      <c r="V1995">
        <f t="shared" si="155"/>
        <v>6</v>
      </c>
      <c r="W1995">
        <f t="shared" si="156"/>
        <v>2</v>
      </c>
      <c r="X1995">
        <f t="shared" si="157"/>
        <v>2017</v>
      </c>
      <c r="Y1995" t="str">
        <f t="shared" si="158"/>
        <v>Jun</v>
      </c>
      <c r="Z1995" t="str">
        <f t="shared" si="159"/>
        <v>2017-06</v>
      </c>
    </row>
    <row r="1996" spans="1:26"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s="5">
        <v>11.304</v>
      </c>
      <c r="S1996">
        <v>3</v>
      </c>
      <c r="T1996" s="7">
        <v>0.2</v>
      </c>
      <c r="U1996" s="5">
        <v>-2.1194999999999999</v>
      </c>
      <c r="V1996">
        <f t="shared" si="155"/>
        <v>6</v>
      </c>
      <c r="W1996">
        <f t="shared" si="156"/>
        <v>2</v>
      </c>
      <c r="X1996">
        <f t="shared" si="157"/>
        <v>2017</v>
      </c>
      <c r="Y1996" t="str">
        <f t="shared" si="158"/>
        <v>Jun</v>
      </c>
      <c r="Z1996" t="str">
        <f t="shared" si="159"/>
        <v>2017-06</v>
      </c>
    </row>
    <row r="1997" spans="1:26"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s="5">
        <v>294.62</v>
      </c>
      <c r="S1997">
        <v>5</v>
      </c>
      <c r="T1997" s="7">
        <v>0.8</v>
      </c>
      <c r="U1997" s="5">
        <v>-766.01199999999994</v>
      </c>
      <c r="V1997">
        <f t="shared" si="155"/>
        <v>12</v>
      </c>
      <c r="W1997">
        <f t="shared" si="156"/>
        <v>4</v>
      </c>
      <c r="X1997">
        <f t="shared" si="157"/>
        <v>2017</v>
      </c>
      <c r="Y1997" t="str">
        <f t="shared" si="158"/>
        <v>Dec</v>
      </c>
      <c r="Z1997" t="str">
        <f t="shared" si="159"/>
        <v>2017-12</v>
      </c>
    </row>
    <row r="1998" spans="1:26"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s="5">
        <v>8.7520000000000007</v>
      </c>
      <c r="S1998">
        <v>4</v>
      </c>
      <c r="T1998" s="7">
        <v>0.6</v>
      </c>
      <c r="U1998" s="5">
        <v>-3.7195999999999998</v>
      </c>
      <c r="V1998">
        <f t="shared" si="155"/>
        <v>12</v>
      </c>
      <c r="W1998">
        <f t="shared" si="156"/>
        <v>4</v>
      </c>
      <c r="X1998">
        <f t="shared" si="157"/>
        <v>2017</v>
      </c>
      <c r="Y1998" t="str">
        <f t="shared" si="158"/>
        <v>Dec</v>
      </c>
      <c r="Z1998" t="str">
        <f t="shared" si="159"/>
        <v>2017-12</v>
      </c>
    </row>
    <row r="1999" spans="1:26"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s="5">
        <v>15</v>
      </c>
      <c r="S1999">
        <v>4</v>
      </c>
      <c r="T1999" s="7">
        <v>0</v>
      </c>
      <c r="U1999" s="5">
        <v>7.2</v>
      </c>
      <c r="V1999">
        <f t="shared" si="155"/>
        <v>2</v>
      </c>
      <c r="W1999">
        <f t="shared" si="156"/>
        <v>1</v>
      </c>
      <c r="X1999">
        <f t="shared" si="157"/>
        <v>2014</v>
      </c>
      <c r="Y1999" t="str">
        <f t="shared" si="158"/>
        <v>Feb</v>
      </c>
      <c r="Z1999" t="str">
        <f t="shared" si="159"/>
        <v>2014-02</v>
      </c>
    </row>
    <row r="2000" spans="1:26"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s="5">
        <v>161.61000000000001</v>
      </c>
      <c r="S2000">
        <v>1</v>
      </c>
      <c r="T2000" s="7">
        <v>0</v>
      </c>
      <c r="U2000" s="5">
        <v>42.018599999999999</v>
      </c>
      <c r="V2000">
        <f t="shared" si="155"/>
        <v>2</v>
      </c>
      <c r="W2000">
        <f t="shared" si="156"/>
        <v>1</v>
      </c>
      <c r="X2000">
        <f t="shared" si="157"/>
        <v>2014</v>
      </c>
      <c r="Y2000" t="str">
        <f t="shared" si="158"/>
        <v>Feb</v>
      </c>
      <c r="Z2000" t="str">
        <f t="shared" si="159"/>
        <v>2014-02</v>
      </c>
    </row>
    <row r="2001" spans="1:26"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s="5">
        <v>144.94999999999999</v>
      </c>
      <c r="S2001">
        <v>5</v>
      </c>
      <c r="T2001" s="7">
        <v>0</v>
      </c>
      <c r="U2001" s="5">
        <v>42.035499999999999</v>
      </c>
      <c r="V2001">
        <f t="shared" si="155"/>
        <v>2</v>
      </c>
      <c r="W2001">
        <f t="shared" si="156"/>
        <v>1</v>
      </c>
      <c r="X2001">
        <f t="shared" si="157"/>
        <v>2014</v>
      </c>
      <c r="Y2001" t="str">
        <f t="shared" si="158"/>
        <v>Feb</v>
      </c>
      <c r="Z2001" t="str">
        <f t="shared" si="159"/>
        <v>2014-02</v>
      </c>
    </row>
    <row r="2002" spans="1:26"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s="5">
        <v>199.95</v>
      </c>
      <c r="S2002">
        <v>5</v>
      </c>
      <c r="T2002" s="7">
        <v>0</v>
      </c>
      <c r="U2002" s="5">
        <v>21.994499999999999</v>
      </c>
      <c r="V2002">
        <f t="shared" si="155"/>
        <v>4</v>
      </c>
      <c r="W2002">
        <f t="shared" si="156"/>
        <v>2</v>
      </c>
      <c r="X2002">
        <f t="shared" si="157"/>
        <v>2017</v>
      </c>
      <c r="Y2002" t="str">
        <f t="shared" si="158"/>
        <v>Apr</v>
      </c>
      <c r="Z2002" t="str">
        <f t="shared" si="159"/>
        <v>2017-04</v>
      </c>
    </row>
    <row r="2003" spans="1:26"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s="5">
        <v>41.86</v>
      </c>
      <c r="S2003">
        <v>7</v>
      </c>
      <c r="T2003" s="7">
        <v>0</v>
      </c>
      <c r="U2003" s="5">
        <v>14.2324</v>
      </c>
      <c r="V2003">
        <f t="shared" si="155"/>
        <v>4</v>
      </c>
      <c r="W2003">
        <f t="shared" si="156"/>
        <v>2</v>
      </c>
      <c r="X2003">
        <f t="shared" si="157"/>
        <v>2017</v>
      </c>
      <c r="Y2003" t="str">
        <f t="shared" si="158"/>
        <v>Apr</v>
      </c>
      <c r="Z2003" t="str">
        <f t="shared" si="159"/>
        <v>2017-04</v>
      </c>
    </row>
    <row r="2004" spans="1:26"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s="5">
        <v>95.94</v>
      </c>
      <c r="S2004">
        <v>3</v>
      </c>
      <c r="T2004" s="7">
        <v>0</v>
      </c>
      <c r="U2004" s="5">
        <v>9.5939999999999994</v>
      </c>
      <c r="V2004">
        <f t="shared" si="155"/>
        <v>12</v>
      </c>
      <c r="W2004">
        <f t="shared" si="156"/>
        <v>4</v>
      </c>
      <c r="X2004">
        <f t="shared" si="157"/>
        <v>2017</v>
      </c>
      <c r="Y2004" t="str">
        <f t="shared" si="158"/>
        <v>Dec</v>
      </c>
      <c r="Z2004" t="str">
        <f t="shared" si="159"/>
        <v>2017-12</v>
      </c>
    </row>
    <row r="2005" spans="1:26"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s="5">
        <v>304.45</v>
      </c>
      <c r="S2005">
        <v>5</v>
      </c>
      <c r="T2005" s="7">
        <v>0</v>
      </c>
      <c r="U2005" s="5">
        <v>76.112499999999997</v>
      </c>
      <c r="V2005">
        <f t="shared" si="155"/>
        <v>12</v>
      </c>
      <c r="W2005">
        <f t="shared" si="156"/>
        <v>4</v>
      </c>
      <c r="X2005">
        <f t="shared" si="157"/>
        <v>2017</v>
      </c>
      <c r="Y2005" t="str">
        <f t="shared" si="158"/>
        <v>Dec</v>
      </c>
      <c r="Z2005" t="str">
        <f t="shared" si="159"/>
        <v>2017-12</v>
      </c>
    </row>
    <row r="2006" spans="1:26"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s="5">
        <v>11.364000000000001</v>
      </c>
      <c r="S2006">
        <v>3</v>
      </c>
      <c r="T2006" s="7">
        <v>0.8</v>
      </c>
      <c r="U2006" s="5">
        <v>-17.045999999999999</v>
      </c>
      <c r="V2006">
        <f t="shared" si="155"/>
        <v>4</v>
      </c>
      <c r="W2006">
        <f t="shared" si="156"/>
        <v>2</v>
      </c>
      <c r="X2006">
        <f t="shared" si="157"/>
        <v>2017</v>
      </c>
      <c r="Y2006" t="str">
        <f t="shared" si="158"/>
        <v>Apr</v>
      </c>
      <c r="Z2006" t="str">
        <f t="shared" si="159"/>
        <v>2017-04</v>
      </c>
    </row>
    <row r="2007" spans="1:26"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s="5">
        <v>29.68</v>
      </c>
      <c r="S2007">
        <v>7</v>
      </c>
      <c r="T2007" s="7">
        <v>0</v>
      </c>
      <c r="U2007" s="5">
        <v>11.575200000000001</v>
      </c>
      <c r="V2007">
        <f t="shared" si="155"/>
        <v>12</v>
      </c>
      <c r="W2007">
        <f t="shared" si="156"/>
        <v>4</v>
      </c>
      <c r="X2007">
        <f t="shared" si="157"/>
        <v>2014</v>
      </c>
      <c r="Y2007" t="str">
        <f t="shared" si="158"/>
        <v>Dec</v>
      </c>
      <c r="Z2007" t="str">
        <f t="shared" si="159"/>
        <v>2014-12</v>
      </c>
    </row>
    <row r="2008" spans="1:26"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s="5">
        <v>47.53</v>
      </c>
      <c r="S2008">
        <v>7</v>
      </c>
      <c r="T2008" s="7">
        <v>0</v>
      </c>
      <c r="U2008" s="5">
        <v>16.1602</v>
      </c>
      <c r="V2008">
        <f t="shared" si="155"/>
        <v>12</v>
      </c>
      <c r="W2008">
        <f t="shared" si="156"/>
        <v>4</v>
      </c>
      <c r="X2008">
        <f t="shared" si="157"/>
        <v>2014</v>
      </c>
      <c r="Y2008" t="str">
        <f t="shared" si="158"/>
        <v>Dec</v>
      </c>
      <c r="Z2008" t="str">
        <f t="shared" si="159"/>
        <v>2014-12</v>
      </c>
    </row>
    <row r="2009" spans="1:26"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s="5">
        <v>183.37200000000001</v>
      </c>
      <c r="S2009">
        <v>2</v>
      </c>
      <c r="T2009" s="7">
        <v>0.3</v>
      </c>
      <c r="U2009" s="5">
        <v>-36.674399999999999</v>
      </c>
      <c r="V2009">
        <f t="shared" si="155"/>
        <v>8</v>
      </c>
      <c r="W2009">
        <f t="shared" si="156"/>
        <v>3</v>
      </c>
      <c r="X2009">
        <f t="shared" si="157"/>
        <v>2017</v>
      </c>
      <c r="Y2009" t="str">
        <f t="shared" si="158"/>
        <v>Aug</v>
      </c>
      <c r="Z2009" t="str">
        <f t="shared" si="159"/>
        <v>2017-08</v>
      </c>
    </row>
    <row r="2010" spans="1:26"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s="5">
        <v>4.2240000000000002</v>
      </c>
      <c r="S2010">
        <v>3</v>
      </c>
      <c r="T2010" s="7">
        <v>0.2</v>
      </c>
      <c r="U2010" s="5">
        <v>0.47520000000000001</v>
      </c>
      <c r="V2010">
        <f t="shared" si="155"/>
        <v>11</v>
      </c>
      <c r="W2010">
        <f t="shared" si="156"/>
        <v>4</v>
      </c>
      <c r="X2010">
        <f t="shared" si="157"/>
        <v>2014</v>
      </c>
      <c r="Y2010" t="str">
        <f t="shared" si="158"/>
        <v>Nov</v>
      </c>
      <c r="Z2010" t="str">
        <f t="shared" si="159"/>
        <v>2014-11</v>
      </c>
    </row>
    <row r="2011" spans="1:26"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s="5">
        <v>333.05599999999998</v>
      </c>
      <c r="S2011">
        <v>2</v>
      </c>
      <c r="T2011" s="7">
        <v>0.2</v>
      </c>
      <c r="U2011" s="5">
        <v>29.142399999999999</v>
      </c>
      <c r="V2011">
        <f t="shared" si="155"/>
        <v>11</v>
      </c>
      <c r="W2011">
        <f t="shared" si="156"/>
        <v>4</v>
      </c>
      <c r="X2011">
        <f t="shared" si="157"/>
        <v>2014</v>
      </c>
      <c r="Y2011" t="str">
        <f t="shared" si="158"/>
        <v>Nov</v>
      </c>
      <c r="Z2011" t="str">
        <f t="shared" si="159"/>
        <v>2014-11</v>
      </c>
    </row>
    <row r="2012" spans="1:26"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s="5">
        <v>24.896000000000001</v>
      </c>
      <c r="S2012">
        <v>4</v>
      </c>
      <c r="T2012" s="7">
        <v>0.2</v>
      </c>
      <c r="U2012" s="5">
        <v>7.78</v>
      </c>
      <c r="V2012">
        <f t="shared" si="155"/>
        <v>11</v>
      </c>
      <c r="W2012">
        <f t="shared" si="156"/>
        <v>4</v>
      </c>
      <c r="X2012">
        <f t="shared" si="157"/>
        <v>2014</v>
      </c>
      <c r="Y2012" t="str">
        <f t="shared" si="158"/>
        <v>Nov</v>
      </c>
      <c r="Z2012" t="str">
        <f t="shared" si="159"/>
        <v>2014-11</v>
      </c>
    </row>
    <row r="2013" spans="1:26"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s="5">
        <v>159.98400000000001</v>
      </c>
      <c r="S2013">
        <v>2</v>
      </c>
      <c r="T2013" s="7">
        <v>0.2</v>
      </c>
      <c r="U2013" s="5">
        <v>35.996400000000001</v>
      </c>
      <c r="V2013">
        <f t="shared" si="155"/>
        <v>12</v>
      </c>
      <c r="W2013">
        <f t="shared" si="156"/>
        <v>4</v>
      </c>
      <c r="X2013">
        <f t="shared" si="157"/>
        <v>2015</v>
      </c>
      <c r="Y2013" t="str">
        <f t="shared" si="158"/>
        <v>Dec</v>
      </c>
      <c r="Z2013" t="str">
        <f t="shared" si="159"/>
        <v>2015-12</v>
      </c>
    </row>
    <row r="2014" spans="1:26"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s="5">
        <v>46.344000000000001</v>
      </c>
      <c r="S2014">
        <v>3</v>
      </c>
      <c r="T2014" s="7">
        <v>0.2</v>
      </c>
      <c r="U2014" s="5">
        <v>4.6344000000000003</v>
      </c>
      <c r="V2014">
        <f t="shared" si="155"/>
        <v>12</v>
      </c>
      <c r="W2014">
        <f t="shared" si="156"/>
        <v>4</v>
      </c>
      <c r="X2014">
        <f t="shared" si="157"/>
        <v>2015</v>
      </c>
      <c r="Y2014" t="str">
        <f t="shared" si="158"/>
        <v>Dec</v>
      </c>
      <c r="Z2014" t="str">
        <f t="shared" si="159"/>
        <v>2015-12</v>
      </c>
    </row>
    <row r="2015" spans="1:26"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s="5">
        <v>350.98</v>
      </c>
      <c r="S2015">
        <v>1</v>
      </c>
      <c r="T2015" s="7">
        <v>0</v>
      </c>
      <c r="U2015" s="5">
        <v>84.235200000000006</v>
      </c>
      <c r="V2015">
        <f t="shared" si="155"/>
        <v>9</v>
      </c>
      <c r="W2015">
        <f t="shared" si="156"/>
        <v>3</v>
      </c>
      <c r="X2015">
        <f t="shared" si="157"/>
        <v>2016</v>
      </c>
      <c r="Y2015" t="str">
        <f t="shared" si="158"/>
        <v>Sep</v>
      </c>
      <c r="Z2015" t="str">
        <f t="shared" si="159"/>
        <v>2016-09</v>
      </c>
    </row>
    <row r="2016" spans="1:26"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s="5">
        <v>13.08</v>
      </c>
      <c r="S2016">
        <v>2</v>
      </c>
      <c r="T2016" s="7">
        <v>0</v>
      </c>
      <c r="U2016" s="5">
        <v>6.0167999999999999</v>
      </c>
      <c r="V2016">
        <f t="shared" si="155"/>
        <v>9</v>
      </c>
      <c r="W2016">
        <f t="shared" si="156"/>
        <v>3</v>
      </c>
      <c r="X2016">
        <f t="shared" si="157"/>
        <v>2016</v>
      </c>
      <c r="Y2016" t="str">
        <f t="shared" si="158"/>
        <v>Sep</v>
      </c>
      <c r="Z2016" t="str">
        <f t="shared" si="159"/>
        <v>2016-09</v>
      </c>
    </row>
    <row r="2017" spans="1:26"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s="5">
        <v>900.08</v>
      </c>
      <c r="S2017">
        <v>4</v>
      </c>
      <c r="T2017" s="7">
        <v>0</v>
      </c>
      <c r="U2017" s="5">
        <v>117.0104</v>
      </c>
      <c r="V2017">
        <f t="shared" si="155"/>
        <v>9</v>
      </c>
      <c r="W2017">
        <f t="shared" si="156"/>
        <v>3</v>
      </c>
      <c r="X2017">
        <f t="shared" si="157"/>
        <v>2016</v>
      </c>
      <c r="Y2017" t="str">
        <f t="shared" si="158"/>
        <v>Sep</v>
      </c>
      <c r="Z2017" t="str">
        <f t="shared" si="159"/>
        <v>2016-09</v>
      </c>
    </row>
    <row r="2018" spans="1:26"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s="5">
        <v>17.568000000000001</v>
      </c>
      <c r="S2018">
        <v>2</v>
      </c>
      <c r="T2018" s="7">
        <v>0.2</v>
      </c>
      <c r="U2018" s="5">
        <v>6.3684000000000003</v>
      </c>
      <c r="V2018">
        <f t="shared" si="155"/>
        <v>3</v>
      </c>
      <c r="W2018">
        <f t="shared" si="156"/>
        <v>1</v>
      </c>
      <c r="X2018">
        <f t="shared" si="157"/>
        <v>2015</v>
      </c>
      <c r="Y2018" t="str">
        <f t="shared" si="158"/>
        <v>Mar</v>
      </c>
      <c r="Z2018" t="str">
        <f t="shared" si="159"/>
        <v>2015-03</v>
      </c>
    </row>
    <row r="2019" spans="1:26"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s="5">
        <v>14.62</v>
      </c>
      <c r="S2019">
        <v>2</v>
      </c>
      <c r="T2019" s="7">
        <v>0</v>
      </c>
      <c r="U2019" s="5">
        <v>6.8714000000000004</v>
      </c>
      <c r="V2019">
        <f t="shared" si="155"/>
        <v>3</v>
      </c>
      <c r="W2019">
        <f t="shared" si="156"/>
        <v>1</v>
      </c>
      <c r="X2019">
        <f t="shared" si="157"/>
        <v>2015</v>
      </c>
      <c r="Y2019" t="str">
        <f t="shared" si="158"/>
        <v>Mar</v>
      </c>
      <c r="Z2019" t="str">
        <f t="shared" si="159"/>
        <v>2015-03</v>
      </c>
    </row>
    <row r="2020" spans="1:26"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s="5">
        <v>33.36</v>
      </c>
      <c r="S2020">
        <v>4</v>
      </c>
      <c r="T2020" s="7">
        <v>0</v>
      </c>
      <c r="U2020" s="5">
        <v>8.6736000000000004</v>
      </c>
      <c r="V2020">
        <f t="shared" si="155"/>
        <v>3</v>
      </c>
      <c r="W2020">
        <f t="shared" si="156"/>
        <v>1</v>
      </c>
      <c r="X2020">
        <f t="shared" si="157"/>
        <v>2015</v>
      </c>
      <c r="Y2020" t="str">
        <f t="shared" si="158"/>
        <v>Mar</v>
      </c>
      <c r="Z2020" t="str">
        <f t="shared" si="159"/>
        <v>2015-03</v>
      </c>
    </row>
    <row r="2021" spans="1:26"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s="5">
        <v>40.14</v>
      </c>
      <c r="S2021">
        <v>6</v>
      </c>
      <c r="T2021" s="7">
        <v>0</v>
      </c>
      <c r="U2021" s="5">
        <v>19.668600000000001</v>
      </c>
      <c r="V2021">
        <f t="shared" si="155"/>
        <v>3</v>
      </c>
      <c r="W2021">
        <f t="shared" si="156"/>
        <v>1</v>
      </c>
      <c r="X2021">
        <f t="shared" si="157"/>
        <v>2015</v>
      </c>
      <c r="Y2021" t="str">
        <f t="shared" si="158"/>
        <v>Mar</v>
      </c>
      <c r="Z2021" t="str">
        <f t="shared" si="159"/>
        <v>2015-03</v>
      </c>
    </row>
    <row r="2022" spans="1:26"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5">
        <v>1606.23</v>
      </c>
      <c r="S2022">
        <v>9</v>
      </c>
      <c r="T2022" s="7">
        <v>0</v>
      </c>
      <c r="U2022" s="5">
        <v>481.86900000000003</v>
      </c>
      <c r="V2022">
        <f t="shared" si="155"/>
        <v>9</v>
      </c>
      <c r="W2022">
        <f t="shared" si="156"/>
        <v>3</v>
      </c>
      <c r="X2022">
        <f t="shared" si="157"/>
        <v>2016</v>
      </c>
      <c r="Y2022" t="str">
        <f t="shared" si="158"/>
        <v>Sep</v>
      </c>
      <c r="Z2022" t="str">
        <f t="shared" si="159"/>
        <v>2016-09</v>
      </c>
    </row>
    <row r="2023" spans="1:26"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5">
        <v>17.04</v>
      </c>
      <c r="S2023">
        <v>3</v>
      </c>
      <c r="T2023" s="7">
        <v>0</v>
      </c>
      <c r="U2023" s="5">
        <v>7.6680000000000001</v>
      </c>
      <c r="V2023">
        <f t="shared" si="155"/>
        <v>9</v>
      </c>
      <c r="W2023">
        <f t="shared" si="156"/>
        <v>3</v>
      </c>
      <c r="X2023">
        <f t="shared" si="157"/>
        <v>2016</v>
      </c>
      <c r="Y2023" t="str">
        <f t="shared" si="158"/>
        <v>Sep</v>
      </c>
      <c r="Z2023" t="str">
        <f t="shared" si="159"/>
        <v>2016-09</v>
      </c>
    </row>
    <row r="2024" spans="1:26"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5">
        <v>49.53</v>
      </c>
      <c r="S2024">
        <v>3</v>
      </c>
      <c r="T2024" s="7">
        <v>0</v>
      </c>
      <c r="U2024" s="5">
        <v>23.7744</v>
      </c>
      <c r="V2024">
        <f t="shared" si="155"/>
        <v>9</v>
      </c>
      <c r="W2024">
        <f t="shared" si="156"/>
        <v>3</v>
      </c>
      <c r="X2024">
        <f t="shared" si="157"/>
        <v>2016</v>
      </c>
      <c r="Y2024" t="str">
        <f t="shared" si="158"/>
        <v>Sep</v>
      </c>
      <c r="Z2024" t="str">
        <f t="shared" si="159"/>
        <v>2016-09</v>
      </c>
    </row>
    <row r="2025" spans="1:26"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5">
        <v>872.32</v>
      </c>
      <c r="S2025">
        <v>4</v>
      </c>
      <c r="T2025" s="7">
        <v>0</v>
      </c>
      <c r="U2025" s="5">
        <v>244.24959999999999</v>
      </c>
      <c r="V2025">
        <f t="shared" si="155"/>
        <v>9</v>
      </c>
      <c r="W2025">
        <f t="shared" si="156"/>
        <v>3</v>
      </c>
      <c r="X2025">
        <f t="shared" si="157"/>
        <v>2016</v>
      </c>
      <c r="Y2025" t="str">
        <f t="shared" si="158"/>
        <v>Sep</v>
      </c>
      <c r="Z2025" t="str">
        <f t="shared" si="159"/>
        <v>2016-09</v>
      </c>
    </row>
    <row r="2026" spans="1:26"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s="5">
        <v>239.12</v>
      </c>
      <c r="S2026">
        <v>5</v>
      </c>
      <c r="T2026" s="7">
        <v>0.2</v>
      </c>
      <c r="U2026" s="5">
        <v>77.713999999999999</v>
      </c>
      <c r="V2026">
        <f t="shared" si="155"/>
        <v>8</v>
      </c>
      <c r="W2026">
        <f t="shared" si="156"/>
        <v>3</v>
      </c>
      <c r="X2026">
        <f t="shared" si="157"/>
        <v>2017</v>
      </c>
      <c r="Y2026" t="str">
        <f t="shared" si="158"/>
        <v>Aug</v>
      </c>
      <c r="Z2026" t="str">
        <f t="shared" si="159"/>
        <v>2017-08</v>
      </c>
    </row>
    <row r="2027" spans="1:26"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s="5">
        <v>141.96</v>
      </c>
      <c r="S2027">
        <v>2</v>
      </c>
      <c r="T2027" s="7">
        <v>0</v>
      </c>
      <c r="U2027" s="5">
        <v>39.748800000000003</v>
      </c>
      <c r="V2027">
        <f t="shared" si="155"/>
        <v>3</v>
      </c>
      <c r="W2027">
        <f t="shared" si="156"/>
        <v>1</v>
      </c>
      <c r="X2027">
        <f t="shared" si="157"/>
        <v>2015</v>
      </c>
      <c r="Y2027" t="str">
        <f t="shared" si="158"/>
        <v>Mar</v>
      </c>
      <c r="Z2027" t="str">
        <f t="shared" si="159"/>
        <v>2015-03</v>
      </c>
    </row>
    <row r="2028" spans="1:26"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s="5">
        <v>33.024000000000001</v>
      </c>
      <c r="S2028">
        <v>2</v>
      </c>
      <c r="T2028" s="7">
        <v>0.2</v>
      </c>
      <c r="U2028" s="5">
        <v>11.558400000000001</v>
      </c>
      <c r="V2028">
        <f t="shared" si="155"/>
        <v>9</v>
      </c>
      <c r="W2028">
        <f t="shared" si="156"/>
        <v>3</v>
      </c>
      <c r="X2028">
        <f t="shared" si="157"/>
        <v>2016</v>
      </c>
      <c r="Y2028" t="str">
        <f t="shared" si="158"/>
        <v>Sep</v>
      </c>
      <c r="Z2028" t="str">
        <f t="shared" si="159"/>
        <v>2016-09</v>
      </c>
    </row>
    <row r="2029" spans="1:26"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s="5">
        <v>67.135999999999996</v>
      </c>
      <c r="S2029">
        <v>4</v>
      </c>
      <c r="T2029" s="7">
        <v>0.2</v>
      </c>
      <c r="U2029" s="5">
        <v>23.497599999999998</v>
      </c>
      <c r="V2029">
        <f t="shared" si="155"/>
        <v>9</v>
      </c>
      <c r="W2029">
        <f t="shared" si="156"/>
        <v>3</v>
      </c>
      <c r="X2029">
        <f t="shared" si="157"/>
        <v>2016</v>
      </c>
      <c r="Y2029" t="str">
        <f t="shared" si="158"/>
        <v>Sep</v>
      </c>
      <c r="Z2029" t="str">
        <f t="shared" si="159"/>
        <v>2016-09</v>
      </c>
    </row>
    <row r="2030" spans="1:26"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s="5">
        <v>14.73</v>
      </c>
      <c r="S2030">
        <v>3</v>
      </c>
      <c r="T2030" s="7">
        <v>0</v>
      </c>
      <c r="U2030" s="5">
        <v>6.9230999999999998</v>
      </c>
      <c r="V2030">
        <f t="shared" si="155"/>
        <v>11</v>
      </c>
      <c r="W2030">
        <f t="shared" si="156"/>
        <v>4</v>
      </c>
      <c r="X2030">
        <f t="shared" si="157"/>
        <v>2015</v>
      </c>
      <c r="Y2030" t="str">
        <f t="shared" si="158"/>
        <v>Nov</v>
      </c>
      <c r="Z2030" t="str">
        <f t="shared" si="159"/>
        <v>2015-11</v>
      </c>
    </row>
    <row r="2031" spans="1:26"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5">
        <v>104.9</v>
      </c>
      <c r="S2031">
        <v>5</v>
      </c>
      <c r="T2031" s="7">
        <v>0</v>
      </c>
      <c r="U2031" s="5">
        <v>25.175999999999998</v>
      </c>
      <c r="V2031">
        <f t="shared" si="155"/>
        <v>11</v>
      </c>
      <c r="W2031">
        <f t="shared" si="156"/>
        <v>4</v>
      </c>
      <c r="X2031">
        <f t="shared" si="157"/>
        <v>2015</v>
      </c>
      <c r="Y2031" t="str">
        <f t="shared" si="158"/>
        <v>Nov</v>
      </c>
      <c r="Z2031" t="str">
        <f t="shared" si="159"/>
        <v>2015-11</v>
      </c>
    </row>
    <row r="2032" spans="1:26"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5">
        <v>61.04</v>
      </c>
      <c r="S2032">
        <v>4</v>
      </c>
      <c r="T2032" s="7">
        <v>0</v>
      </c>
      <c r="U2032" s="5">
        <v>30.52</v>
      </c>
      <c r="V2032">
        <f t="shared" si="155"/>
        <v>11</v>
      </c>
      <c r="W2032">
        <f t="shared" si="156"/>
        <v>4</v>
      </c>
      <c r="X2032">
        <f t="shared" si="157"/>
        <v>2015</v>
      </c>
      <c r="Y2032" t="str">
        <f t="shared" si="158"/>
        <v>Nov</v>
      </c>
      <c r="Z2032" t="str">
        <f t="shared" si="159"/>
        <v>2015-11</v>
      </c>
    </row>
    <row r="2033" spans="1:26"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5">
        <v>10.95</v>
      </c>
      <c r="S2033">
        <v>3</v>
      </c>
      <c r="T2033" s="7">
        <v>0</v>
      </c>
      <c r="U2033" s="5">
        <v>5.1464999999999996</v>
      </c>
      <c r="V2033">
        <f t="shared" si="155"/>
        <v>11</v>
      </c>
      <c r="W2033">
        <f t="shared" si="156"/>
        <v>4</v>
      </c>
      <c r="X2033">
        <f t="shared" si="157"/>
        <v>2015</v>
      </c>
      <c r="Y2033" t="str">
        <f t="shared" si="158"/>
        <v>Nov</v>
      </c>
      <c r="Z2033" t="str">
        <f t="shared" si="159"/>
        <v>2015-11</v>
      </c>
    </row>
    <row r="2034" spans="1:26"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s="5">
        <v>9.3919999999999995</v>
      </c>
      <c r="S2034">
        <v>2</v>
      </c>
      <c r="T2034" s="7">
        <v>0.2</v>
      </c>
      <c r="U2034" s="5">
        <v>3.2871999999999999</v>
      </c>
      <c r="V2034">
        <f t="shared" si="155"/>
        <v>12</v>
      </c>
      <c r="W2034">
        <f t="shared" si="156"/>
        <v>4</v>
      </c>
      <c r="X2034">
        <f t="shared" si="157"/>
        <v>2016</v>
      </c>
      <c r="Y2034" t="str">
        <f t="shared" si="158"/>
        <v>Dec</v>
      </c>
      <c r="Z2034" t="str">
        <f t="shared" si="159"/>
        <v>2016-12</v>
      </c>
    </row>
    <row r="2035" spans="1:26"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s="5">
        <v>9.3279999999999994</v>
      </c>
      <c r="S2035">
        <v>1</v>
      </c>
      <c r="T2035" s="7">
        <v>0.2</v>
      </c>
      <c r="U2035" s="5">
        <v>0.81620000000000004</v>
      </c>
      <c r="V2035">
        <f t="shared" si="155"/>
        <v>12</v>
      </c>
      <c r="W2035">
        <f t="shared" si="156"/>
        <v>4</v>
      </c>
      <c r="X2035">
        <f t="shared" si="157"/>
        <v>2016</v>
      </c>
      <c r="Y2035" t="str">
        <f t="shared" si="158"/>
        <v>Dec</v>
      </c>
      <c r="Z2035" t="str">
        <f t="shared" si="159"/>
        <v>2016-12</v>
      </c>
    </row>
    <row r="2036" spans="1:26"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s="5">
        <v>8.26</v>
      </c>
      <c r="S2036">
        <v>2</v>
      </c>
      <c r="T2036" s="7">
        <v>0</v>
      </c>
      <c r="U2036" s="5">
        <v>3.8822000000000001</v>
      </c>
      <c r="V2036">
        <f t="shared" si="155"/>
        <v>9</v>
      </c>
      <c r="W2036">
        <f t="shared" si="156"/>
        <v>3</v>
      </c>
      <c r="X2036">
        <f t="shared" si="157"/>
        <v>2017</v>
      </c>
      <c r="Y2036" t="str">
        <f t="shared" si="158"/>
        <v>Sep</v>
      </c>
      <c r="Z2036" t="str">
        <f t="shared" si="159"/>
        <v>2017-09</v>
      </c>
    </row>
    <row r="2037" spans="1:26"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s="5">
        <v>269.97000000000003</v>
      </c>
      <c r="S2037">
        <v>3</v>
      </c>
      <c r="T2037" s="7">
        <v>0</v>
      </c>
      <c r="U2037" s="5">
        <v>51.2943</v>
      </c>
      <c r="V2037">
        <f t="shared" si="155"/>
        <v>9</v>
      </c>
      <c r="W2037">
        <f t="shared" si="156"/>
        <v>3</v>
      </c>
      <c r="X2037">
        <f t="shared" si="157"/>
        <v>2017</v>
      </c>
      <c r="Y2037" t="str">
        <f t="shared" si="158"/>
        <v>Sep</v>
      </c>
      <c r="Z2037" t="str">
        <f t="shared" si="159"/>
        <v>2017-09</v>
      </c>
    </row>
    <row r="2038" spans="1:26"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5">
        <v>29.04</v>
      </c>
      <c r="S2038">
        <v>3</v>
      </c>
      <c r="T2038" s="7">
        <v>0</v>
      </c>
      <c r="U2038" s="5">
        <v>13.9392</v>
      </c>
      <c r="V2038">
        <f t="shared" si="155"/>
        <v>1</v>
      </c>
      <c r="W2038">
        <f t="shared" si="156"/>
        <v>1</v>
      </c>
      <c r="X2038">
        <f t="shared" si="157"/>
        <v>2015</v>
      </c>
      <c r="Y2038" t="str">
        <f t="shared" si="158"/>
        <v>Jan</v>
      </c>
      <c r="Z2038" t="str">
        <f t="shared" si="159"/>
        <v>2015-01</v>
      </c>
    </row>
    <row r="2039" spans="1:26"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5">
        <v>14.62</v>
      </c>
      <c r="S2039">
        <v>2</v>
      </c>
      <c r="T2039" s="7">
        <v>0</v>
      </c>
      <c r="U2039" s="5">
        <v>6.8714000000000004</v>
      </c>
      <c r="V2039">
        <f t="shared" si="155"/>
        <v>1</v>
      </c>
      <c r="W2039">
        <f t="shared" si="156"/>
        <v>1</v>
      </c>
      <c r="X2039">
        <f t="shared" si="157"/>
        <v>2015</v>
      </c>
      <c r="Y2039" t="str">
        <f t="shared" si="158"/>
        <v>Jan</v>
      </c>
      <c r="Z2039" t="str">
        <f t="shared" si="159"/>
        <v>2015-01</v>
      </c>
    </row>
    <row r="2040" spans="1:26"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5">
        <v>11.952</v>
      </c>
      <c r="S2040">
        <v>3</v>
      </c>
      <c r="T2040" s="7">
        <v>0.2</v>
      </c>
      <c r="U2040" s="5">
        <v>4.3326000000000002</v>
      </c>
      <c r="V2040">
        <f t="shared" si="155"/>
        <v>6</v>
      </c>
      <c r="W2040">
        <f t="shared" si="156"/>
        <v>2</v>
      </c>
      <c r="X2040">
        <f t="shared" si="157"/>
        <v>2015</v>
      </c>
      <c r="Y2040" t="str">
        <f t="shared" si="158"/>
        <v>Jun</v>
      </c>
      <c r="Z2040" t="str">
        <f t="shared" si="159"/>
        <v>2015-06</v>
      </c>
    </row>
    <row r="2041" spans="1:26"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5">
        <v>4.5359999999999996</v>
      </c>
      <c r="S2041">
        <v>7</v>
      </c>
      <c r="T2041" s="7">
        <v>0.7</v>
      </c>
      <c r="U2041" s="5">
        <v>-3.3264</v>
      </c>
      <c r="V2041">
        <f t="shared" si="155"/>
        <v>6</v>
      </c>
      <c r="W2041">
        <f t="shared" si="156"/>
        <v>2</v>
      </c>
      <c r="X2041">
        <f t="shared" si="157"/>
        <v>2015</v>
      </c>
      <c r="Y2041" t="str">
        <f t="shared" si="158"/>
        <v>Jun</v>
      </c>
      <c r="Z2041" t="str">
        <f t="shared" si="159"/>
        <v>2015-06</v>
      </c>
    </row>
    <row r="2042" spans="1:26"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5">
        <v>9.1560000000000006</v>
      </c>
      <c r="S2042">
        <v>2</v>
      </c>
      <c r="T2042" s="7">
        <v>0.7</v>
      </c>
      <c r="U2042" s="5">
        <v>-6.1040000000000001</v>
      </c>
      <c r="V2042">
        <f t="shared" si="155"/>
        <v>6</v>
      </c>
      <c r="W2042">
        <f t="shared" si="156"/>
        <v>2</v>
      </c>
      <c r="X2042">
        <f t="shared" si="157"/>
        <v>2015</v>
      </c>
      <c r="Y2042" t="str">
        <f t="shared" si="158"/>
        <v>Jun</v>
      </c>
      <c r="Z2042" t="str">
        <f t="shared" si="159"/>
        <v>2015-06</v>
      </c>
    </row>
    <row r="2043" spans="1:26"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5">
        <v>75.36</v>
      </c>
      <c r="S2043">
        <v>5</v>
      </c>
      <c r="T2043" s="7">
        <v>0.2</v>
      </c>
      <c r="U2043" s="5">
        <v>20.724</v>
      </c>
      <c r="V2043">
        <f t="shared" si="155"/>
        <v>6</v>
      </c>
      <c r="W2043">
        <f t="shared" si="156"/>
        <v>2</v>
      </c>
      <c r="X2043">
        <f t="shared" si="157"/>
        <v>2015</v>
      </c>
      <c r="Y2043" t="str">
        <f t="shared" si="158"/>
        <v>Jun</v>
      </c>
      <c r="Z2043" t="str">
        <f t="shared" si="159"/>
        <v>2015-06</v>
      </c>
    </row>
    <row r="2044" spans="1:26"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s="5">
        <v>57.503999999999998</v>
      </c>
      <c r="S2044">
        <v>6</v>
      </c>
      <c r="T2044" s="7">
        <v>0.2</v>
      </c>
      <c r="U2044" s="5">
        <v>20.1264</v>
      </c>
      <c r="V2044">
        <f t="shared" si="155"/>
        <v>10</v>
      </c>
      <c r="W2044">
        <f t="shared" si="156"/>
        <v>4</v>
      </c>
      <c r="X2044">
        <f t="shared" si="157"/>
        <v>2015</v>
      </c>
      <c r="Y2044" t="str">
        <f t="shared" si="158"/>
        <v>Oct</v>
      </c>
      <c r="Z2044" t="str">
        <f t="shared" si="159"/>
        <v>2015-10</v>
      </c>
    </row>
    <row r="2045" spans="1:26"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5">
        <v>38.863999999999997</v>
      </c>
      <c r="S2045">
        <v>7</v>
      </c>
      <c r="T2045" s="7">
        <v>0.2</v>
      </c>
      <c r="U2045" s="5">
        <v>7.7728000000000002</v>
      </c>
      <c r="V2045">
        <f t="shared" si="155"/>
        <v>11</v>
      </c>
      <c r="W2045">
        <f t="shared" si="156"/>
        <v>4</v>
      </c>
      <c r="X2045">
        <f t="shared" si="157"/>
        <v>2017</v>
      </c>
      <c r="Y2045" t="str">
        <f t="shared" si="158"/>
        <v>Nov</v>
      </c>
      <c r="Z2045" t="str">
        <f t="shared" si="159"/>
        <v>2017-11</v>
      </c>
    </row>
    <row r="2046" spans="1:26"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s="5">
        <v>15.552</v>
      </c>
      <c r="S2046">
        <v>3</v>
      </c>
      <c r="T2046" s="7">
        <v>0.2</v>
      </c>
      <c r="U2046" s="5">
        <v>5.4432</v>
      </c>
      <c r="V2046">
        <f t="shared" si="155"/>
        <v>8</v>
      </c>
      <c r="W2046">
        <f t="shared" si="156"/>
        <v>3</v>
      </c>
      <c r="X2046">
        <f t="shared" si="157"/>
        <v>2014</v>
      </c>
      <c r="Y2046" t="str">
        <f t="shared" si="158"/>
        <v>Aug</v>
      </c>
      <c r="Z2046" t="str">
        <f t="shared" si="159"/>
        <v>2014-08</v>
      </c>
    </row>
    <row r="2047" spans="1:26"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s="5">
        <v>162.63999999999999</v>
      </c>
      <c r="S2047">
        <v>2</v>
      </c>
      <c r="T2047" s="7">
        <v>0</v>
      </c>
      <c r="U2047" s="5">
        <v>45.539200000000001</v>
      </c>
      <c r="V2047">
        <f t="shared" si="155"/>
        <v>7</v>
      </c>
      <c r="W2047">
        <f t="shared" si="156"/>
        <v>3</v>
      </c>
      <c r="X2047">
        <f t="shared" si="157"/>
        <v>2016</v>
      </c>
      <c r="Y2047" t="str">
        <f t="shared" si="158"/>
        <v>Jul</v>
      </c>
      <c r="Z2047" t="str">
        <f t="shared" si="159"/>
        <v>2016-07</v>
      </c>
    </row>
    <row r="2048" spans="1:26"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s="5">
        <v>597</v>
      </c>
      <c r="S2048">
        <v>3</v>
      </c>
      <c r="T2048" s="7">
        <v>0</v>
      </c>
      <c r="U2048" s="5">
        <v>280.58999999999997</v>
      </c>
      <c r="V2048">
        <f t="shared" si="155"/>
        <v>7</v>
      </c>
      <c r="W2048">
        <f t="shared" si="156"/>
        <v>3</v>
      </c>
      <c r="X2048">
        <f t="shared" si="157"/>
        <v>2016</v>
      </c>
      <c r="Y2048" t="str">
        <f t="shared" si="158"/>
        <v>Jul</v>
      </c>
      <c r="Z2048" t="str">
        <f t="shared" si="159"/>
        <v>2016-07</v>
      </c>
    </row>
    <row r="2049" spans="1:26"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s="5">
        <v>55.48</v>
      </c>
      <c r="S2049">
        <v>1</v>
      </c>
      <c r="T2049" s="7">
        <v>0</v>
      </c>
      <c r="U2049" s="5">
        <v>26.630400000000002</v>
      </c>
      <c r="V2049">
        <f t="shared" si="155"/>
        <v>7</v>
      </c>
      <c r="W2049">
        <f t="shared" si="156"/>
        <v>3</v>
      </c>
      <c r="X2049">
        <f t="shared" si="157"/>
        <v>2016</v>
      </c>
      <c r="Y2049" t="str">
        <f t="shared" si="158"/>
        <v>Jul</v>
      </c>
      <c r="Z2049" t="str">
        <f t="shared" si="159"/>
        <v>2016-07</v>
      </c>
    </row>
    <row r="2050" spans="1:26"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s="5">
        <v>289.8</v>
      </c>
      <c r="S2050">
        <v>7</v>
      </c>
      <c r="T2050" s="7">
        <v>0.2</v>
      </c>
      <c r="U2050" s="5">
        <v>36.225000000000001</v>
      </c>
      <c r="V2050">
        <f t="shared" si="155"/>
        <v>7</v>
      </c>
      <c r="W2050">
        <f t="shared" si="156"/>
        <v>3</v>
      </c>
      <c r="X2050">
        <f t="shared" si="157"/>
        <v>2015</v>
      </c>
      <c r="Y2050" t="str">
        <f t="shared" si="158"/>
        <v>Jul</v>
      </c>
      <c r="Z2050" t="str">
        <f t="shared" si="159"/>
        <v>2015-07</v>
      </c>
    </row>
    <row r="2051" spans="1:26"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5">
        <v>2.5019999999999998</v>
      </c>
      <c r="S2051">
        <v>3</v>
      </c>
      <c r="T2051" s="7">
        <v>0.7</v>
      </c>
      <c r="U2051" s="5">
        <v>-2.0015999999999998</v>
      </c>
      <c r="V2051">
        <f t="shared" ref="V2051:V2114" si="160">MONTH(C2051)</f>
        <v>7</v>
      </c>
      <c r="W2051">
        <f t="shared" ref="W2051:W2114" si="161">ROUNDUP(MONTH(C2051)/3,0)</f>
        <v>3</v>
      </c>
      <c r="X2051">
        <f t="shared" ref="X2051:X2114" si="162">YEAR(C2051)</f>
        <v>2015</v>
      </c>
      <c r="Y2051" t="str">
        <f t="shared" ref="Y2051:Y2114" si="163">TEXT(C2051,"MMM")</f>
        <v>Jul</v>
      </c>
      <c r="Z2051" t="str">
        <f t="shared" ref="Z2051:Z2114" si="164">TEXT(C2051,"YYYY-MM")</f>
        <v>2015-07</v>
      </c>
    </row>
    <row r="2052" spans="1:26"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5">
        <v>6.48</v>
      </c>
      <c r="S2052">
        <v>4</v>
      </c>
      <c r="T2052" s="7">
        <v>0.7</v>
      </c>
      <c r="U2052" s="5">
        <v>-4.7519999999999998</v>
      </c>
      <c r="V2052">
        <f t="shared" si="160"/>
        <v>7</v>
      </c>
      <c r="W2052">
        <f t="shared" si="161"/>
        <v>3</v>
      </c>
      <c r="X2052">
        <f t="shared" si="162"/>
        <v>2015</v>
      </c>
      <c r="Y2052" t="str">
        <f t="shared" si="163"/>
        <v>Jul</v>
      </c>
      <c r="Z2052" t="str">
        <f t="shared" si="164"/>
        <v>2015-07</v>
      </c>
    </row>
    <row r="2053" spans="1:26"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5">
        <v>341.488</v>
      </c>
      <c r="S2053">
        <v>8</v>
      </c>
      <c r="T2053" s="7">
        <v>0.3</v>
      </c>
      <c r="U2053" s="5">
        <v>-73.176000000000002</v>
      </c>
      <c r="V2053">
        <f t="shared" si="160"/>
        <v>7</v>
      </c>
      <c r="W2053">
        <f t="shared" si="161"/>
        <v>3</v>
      </c>
      <c r="X2053">
        <f t="shared" si="162"/>
        <v>2015</v>
      </c>
      <c r="Y2053" t="str">
        <f t="shared" si="163"/>
        <v>Jul</v>
      </c>
      <c r="Z2053" t="str">
        <f t="shared" si="164"/>
        <v>2015-07</v>
      </c>
    </row>
    <row r="2054" spans="1:26"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5">
        <v>11.12</v>
      </c>
      <c r="S2054">
        <v>5</v>
      </c>
      <c r="T2054" s="7">
        <v>0.2</v>
      </c>
      <c r="U2054" s="5">
        <v>0.83399999999999996</v>
      </c>
      <c r="V2054">
        <f t="shared" si="160"/>
        <v>7</v>
      </c>
      <c r="W2054">
        <f t="shared" si="161"/>
        <v>3</v>
      </c>
      <c r="X2054">
        <f t="shared" si="162"/>
        <v>2015</v>
      </c>
      <c r="Y2054" t="str">
        <f t="shared" si="163"/>
        <v>Jul</v>
      </c>
      <c r="Z2054" t="str">
        <f t="shared" si="164"/>
        <v>2015-07</v>
      </c>
    </row>
    <row r="2055" spans="1:26"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5">
        <v>25.344000000000001</v>
      </c>
      <c r="S2055">
        <v>6</v>
      </c>
      <c r="T2055" s="7">
        <v>0.2</v>
      </c>
      <c r="U2055" s="5">
        <v>3.4847999999999999</v>
      </c>
      <c r="V2055">
        <f t="shared" si="160"/>
        <v>7</v>
      </c>
      <c r="W2055">
        <f t="shared" si="161"/>
        <v>3</v>
      </c>
      <c r="X2055">
        <f t="shared" si="162"/>
        <v>2015</v>
      </c>
      <c r="Y2055" t="str">
        <f t="shared" si="163"/>
        <v>Jul</v>
      </c>
      <c r="Z2055" t="str">
        <f t="shared" si="164"/>
        <v>2015-07</v>
      </c>
    </row>
    <row r="2056" spans="1:26"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s="5">
        <v>17.309999999999999</v>
      </c>
      <c r="S2056">
        <v>3</v>
      </c>
      <c r="T2056" s="7">
        <v>0</v>
      </c>
      <c r="U2056" s="5">
        <v>5.1929999999999996</v>
      </c>
      <c r="V2056">
        <f t="shared" si="160"/>
        <v>12</v>
      </c>
      <c r="W2056">
        <f t="shared" si="161"/>
        <v>4</v>
      </c>
      <c r="X2056">
        <f t="shared" si="162"/>
        <v>2016</v>
      </c>
      <c r="Y2056" t="str">
        <f t="shared" si="163"/>
        <v>Dec</v>
      </c>
      <c r="Z2056" t="str">
        <f t="shared" si="164"/>
        <v>2016-12</v>
      </c>
    </row>
    <row r="2057" spans="1:26"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5">
        <v>199.95</v>
      </c>
      <c r="S2057">
        <v>5</v>
      </c>
      <c r="T2057" s="7">
        <v>0</v>
      </c>
      <c r="U2057" s="5">
        <v>63.984000000000002</v>
      </c>
      <c r="V2057">
        <f t="shared" si="160"/>
        <v>12</v>
      </c>
      <c r="W2057">
        <f t="shared" si="161"/>
        <v>4</v>
      </c>
      <c r="X2057">
        <f t="shared" si="162"/>
        <v>2017</v>
      </c>
      <c r="Y2057" t="str">
        <f t="shared" si="163"/>
        <v>Dec</v>
      </c>
      <c r="Z2057" t="str">
        <f t="shared" si="164"/>
        <v>2017-12</v>
      </c>
    </row>
    <row r="2058" spans="1:26"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5">
        <v>1586.69</v>
      </c>
      <c r="S2058">
        <v>7</v>
      </c>
      <c r="T2058" s="7">
        <v>0</v>
      </c>
      <c r="U2058" s="5">
        <v>412.5394</v>
      </c>
      <c r="V2058">
        <f t="shared" si="160"/>
        <v>12</v>
      </c>
      <c r="W2058">
        <f t="shared" si="161"/>
        <v>4</v>
      </c>
      <c r="X2058">
        <f t="shared" si="162"/>
        <v>2017</v>
      </c>
      <c r="Y2058" t="str">
        <f t="shared" si="163"/>
        <v>Dec</v>
      </c>
      <c r="Z2058" t="str">
        <f t="shared" si="164"/>
        <v>2017-12</v>
      </c>
    </row>
    <row r="2059" spans="1:26"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s="5">
        <v>84.99</v>
      </c>
      <c r="S2059">
        <v>1</v>
      </c>
      <c r="T2059" s="7">
        <v>0</v>
      </c>
      <c r="U2059" s="5">
        <v>30.596399999999999</v>
      </c>
      <c r="V2059">
        <f t="shared" si="160"/>
        <v>12</v>
      </c>
      <c r="W2059">
        <f t="shared" si="161"/>
        <v>4</v>
      </c>
      <c r="X2059">
        <f t="shared" si="162"/>
        <v>2017</v>
      </c>
      <c r="Y2059" t="str">
        <f t="shared" si="163"/>
        <v>Dec</v>
      </c>
      <c r="Z2059" t="str">
        <f t="shared" si="164"/>
        <v>2017-12</v>
      </c>
    </row>
    <row r="2060" spans="1:26"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s="5">
        <v>411.8</v>
      </c>
      <c r="S2060">
        <v>2</v>
      </c>
      <c r="T2060" s="7">
        <v>0</v>
      </c>
      <c r="U2060" s="5">
        <v>70.006</v>
      </c>
      <c r="V2060">
        <f t="shared" si="160"/>
        <v>12</v>
      </c>
      <c r="W2060">
        <f t="shared" si="161"/>
        <v>4</v>
      </c>
      <c r="X2060">
        <f t="shared" si="162"/>
        <v>2017</v>
      </c>
      <c r="Y2060" t="str">
        <f t="shared" si="163"/>
        <v>Dec</v>
      </c>
      <c r="Z2060" t="str">
        <f t="shared" si="164"/>
        <v>2017-12</v>
      </c>
    </row>
    <row r="2061" spans="1:26"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s="5">
        <v>11.34</v>
      </c>
      <c r="S2061">
        <v>3</v>
      </c>
      <c r="T2061" s="7">
        <v>0</v>
      </c>
      <c r="U2061" s="5">
        <v>5.2164000000000001</v>
      </c>
      <c r="V2061">
        <f t="shared" si="160"/>
        <v>10</v>
      </c>
      <c r="W2061">
        <f t="shared" si="161"/>
        <v>4</v>
      </c>
      <c r="X2061">
        <f t="shared" si="162"/>
        <v>2014</v>
      </c>
      <c r="Y2061" t="str">
        <f t="shared" si="163"/>
        <v>Oct</v>
      </c>
      <c r="Z2061" t="str">
        <f t="shared" si="164"/>
        <v>2014-10</v>
      </c>
    </row>
    <row r="2062" spans="1:26"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s="5">
        <v>80.3</v>
      </c>
      <c r="S2062">
        <v>5</v>
      </c>
      <c r="T2062" s="7">
        <v>0</v>
      </c>
      <c r="U2062" s="5">
        <v>20.878</v>
      </c>
      <c r="V2062">
        <f t="shared" si="160"/>
        <v>10</v>
      </c>
      <c r="W2062">
        <f t="shared" si="161"/>
        <v>4</v>
      </c>
      <c r="X2062">
        <f t="shared" si="162"/>
        <v>2014</v>
      </c>
      <c r="Y2062" t="str">
        <f t="shared" si="163"/>
        <v>Oct</v>
      </c>
      <c r="Z2062" t="str">
        <f t="shared" si="164"/>
        <v>2014-10</v>
      </c>
    </row>
    <row r="2063" spans="1:26"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s="5">
        <v>15.968</v>
      </c>
      <c r="S2063">
        <v>2</v>
      </c>
      <c r="T2063" s="7">
        <v>0.2</v>
      </c>
      <c r="U2063" s="5">
        <v>5.3891999999999998</v>
      </c>
      <c r="V2063">
        <f t="shared" si="160"/>
        <v>10</v>
      </c>
      <c r="W2063">
        <f t="shared" si="161"/>
        <v>4</v>
      </c>
      <c r="X2063">
        <f t="shared" si="162"/>
        <v>2014</v>
      </c>
      <c r="Y2063" t="str">
        <f t="shared" si="163"/>
        <v>Oct</v>
      </c>
      <c r="Z2063" t="str">
        <f t="shared" si="164"/>
        <v>2014-10</v>
      </c>
    </row>
    <row r="2064" spans="1:26"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s="5">
        <v>64.739999999999995</v>
      </c>
      <c r="S2064">
        <v>13</v>
      </c>
      <c r="T2064" s="7">
        <v>0</v>
      </c>
      <c r="U2064" s="5">
        <v>30.427800000000001</v>
      </c>
      <c r="V2064">
        <f t="shared" si="160"/>
        <v>10</v>
      </c>
      <c r="W2064">
        <f t="shared" si="161"/>
        <v>4</v>
      </c>
      <c r="X2064">
        <f t="shared" si="162"/>
        <v>2014</v>
      </c>
      <c r="Y2064" t="str">
        <f t="shared" si="163"/>
        <v>Oct</v>
      </c>
      <c r="Z2064" t="str">
        <f t="shared" si="164"/>
        <v>2014-10</v>
      </c>
    </row>
    <row r="2065" spans="1:26"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s="5">
        <v>19.295999999999999</v>
      </c>
      <c r="S2065">
        <v>3</v>
      </c>
      <c r="T2065" s="7">
        <v>0.2</v>
      </c>
      <c r="U2065" s="5">
        <v>6.03</v>
      </c>
      <c r="V2065">
        <f t="shared" si="160"/>
        <v>10</v>
      </c>
      <c r="W2065">
        <f t="shared" si="161"/>
        <v>4</v>
      </c>
      <c r="X2065">
        <f t="shared" si="162"/>
        <v>2014</v>
      </c>
      <c r="Y2065" t="str">
        <f t="shared" si="163"/>
        <v>Oct</v>
      </c>
      <c r="Z2065" t="str">
        <f t="shared" si="164"/>
        <v>2014-10</v>
      </c>
    </row>
    <row r="2066" spans="1:26"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s="5">
        <v>405.64</v>
      </c>
      <c r="S2066">
        <v>4</v>
      </c>
      <c r="T2066" s="7">
        <v>0</v>
      </c>
      <c r="U2066" s="5">
        <v>12.1692</v>
      </c>
      <c r="V2066">
        <f t="shared" si="160"/>
        <v>10</v>
      </c>
      <c r="W2066">
        <f t="shared" si="161"/>
        <v>4</v>
      </c>
      <c r="X2066">
        <f t="shared" si="162"/>
        <v>2014</v>
      </c>
      <c r="Y2066" t="str">
        <f t="shared" si="163"/>
        <v>Oct</v>
      </c>
      <c r="Z2066" t="str">
        <f t="shared" si="164"/>
        <v>2014-10</v>
      </c>
    </row>
    <row r="2067" spans="1:26"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s="5">
        <v>146.352</v>
      </c>
      <c r="S2067">
        <v>3</v>
      </c>
      <c r="T2067" s="7">
        <v>0.2</v>
      </c>
      <c r="U2067" s="5">
        <v>-9.1470000000000002</v>
      </c>
      <c r="V2067">
        <f t="shared" si="160"/>
        <v>10</v>
      </c>
      <c r="W2067">
        <f t="shared" si="161"/>
        <v>4</v>
      </c>
      <c r="X2067">
        <f t="shared" si="162"/>
        <v>2014</v>
      </c>
      <c r="Y2067" t="str">
        <f t="shared" si="163"/>
        <v>Oct</v>
      </c>
      <c r="Z2067" t="str">
        <f t="shared" si="164"/>
        <v>2014-10</v>
      </c>
    </row>
    <row r="2068" spans="1:26"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s="5">
        <v>251.91</v>
      </c>
      <c r="S2068">
        <v>9</v>
      </c>
      <c r="T2068" s="7">
        <v>0</v>
      </c>
      <c r="U2068" s="5">
        <v>47.862900000000003</v>
      </c>
      <c r="V2068">
        <f t="shared" si="160"/>
        <v>10</v>
      </c>
      <c r="W2068">
        <f t="shared" si="161"/>
        <v>4</v>
      </c>
      <c r="X2068">
        <f t="shared" si="162"/>
        <v>2014</v>
      </c>
      <c r="Y2068" t="str">
        <f t="shared" si="163"/>
        <v>Oct</v>
      </c>
      <c r="Z2068" t="str">
        <f t="shared" si="164"/>
        <v>2014-10</v>
      </c>
    </row>
    <row r="2069" spans="1:26"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s="5">
        <v>12.39</v>
      </c>
      <c r="S2069">
        <v>3</v>
      </c>
      <c r="T2069" s="7">
        <v>0</v>
      </c>
      <c r="U2069" s="5">
        <v>3.7170000000000001</v>
      </c>
      <c r="V2069">
        <f t="shared" si="160"/>
        <v>10</v>
      </c>
      <c r="W2069">
        <f t="shared" si="161"/>
        <v>4</v>
      </c>
      <c r="X2069">
        <f t="shared" si="162"/>
        <v>2014</v>
      </c>
      <c r="Y2069" t="str">
        <f t="shared" si="163"/>
        <v>Oct</v>
      </c>
      <c r="Z2069" t="str">
        <f t="shared" si="164"/>
        <v>2014-10</v>
      </c>
    </row>
    <row r="2070" spans="1:26"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s="5">
        <v>199.96</v>
      </c>
      <c r="S2070">
        <v>4</v>
      </c>
      <c r="T2070" s="7">
        <v>0</v>
      </c>
      <c r="U2070" s="5">
        <v>69.986000000000004</v>
      </c>
      <c r="V2070">
        <f t="shared" si="160"/>
        <v>4</v>
      </c>
      <c r="W2070">
        <f t="shared" si="161"/>
        <v>2</v>
      </c>
      <c r="X2070">
        <f t="shared" si="162"/>
        <v>2015</v>
      </c>
      <c r="Y2070" t="str">
        <f t="shared" si="163"/>
        <v>Apr</v>
      </c>
      <c r="Z2070" t="str">
        <f t="shared" si="164"/>
        <v>2015-04</v>
      </c>
    </row>
    <row r="2071" spans="1:26"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s="5">
        <v>710.83199999999999</v>
      </c>
      <c r="S2071">
        <v>3</v>
      </c>
      <c r="T2071" s="7">
        <v>0.2</v>
      </c>
      <c r="U2071" s="5">
        <v>-97.739400000000003</v>
      </c>
      <c r="V2071">
        <f t="shared" si="160"/>
        <v>4</v>
      </c>
      <c r="W2071">
        <f t="shared" si="161"/>
        <v>2</v>
      </c>
      <c r="X2071">
        <f t="shared" si="162"/>
        <v>2015</v>
      </c>
      <c r="Y2071" t="str">
        <f t="shared" si="163"/>
        <v>Apr</v>
      </c>
      <c r="Z2071" t="str">
        <f t="shared" si="164"/>
        <v>2015-04</v>
      </c>
    </row>
    <row r="2072" spans="1:26"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s="5">
        <v>1.9410000000000001</v>
      </c>
      <c r="S2072">
        <v>1</v>
      </c>
      <c r="T2072" s="7">
        <v>0.7</v>
      </c>
      <c r="U2072" s="5">
        <v>-1.294</v>
      </c>
      <c r="V2072">
        <f t="shared" si="160"/>
        <v>7</v>
      </c>
      <c r="W2072">
        <f t="shared" si="161"/>
        <v>3</v>
      </c>
      <c r="X2072">
        <f t="shared" si="162"/>
        <v>2016</v>
      </c>
      <c r="Y2072" t="str">
        <f t="shared" si="163"/>
        <v>Jul</v>
      </c>
      <c r="Z2072" t="str">
        <f t="shared" si="164"/>
        <v>2016-07</v>
      </c>
    </row>
    <row r="2073" spans="1:26"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s="5">
        <v>283.92</v>
      </c>
      <c r="S2073">
        <v>5</v>
      </c>
      <c r="T2073" s="7">
        <v>0.2</v>
      </c>
      <c r="U2073" s="5">
        <v>-46.137</v>
      </c>
      <c r="V2073">
        <f t="shared" si="160"/>
        <v>11</v>
      </c>
      <c r="W2073">
        <f t="shared" si="161"/>
        <v>4</v>
      </c>
      <c r="X2073">
        <f t="shared" si="162"/>
        <v>2017</v>
      </c>
      <c r="Y2073" t="str">
        <f t="shared" si="163"/>
        <v>Nov</v>
      </c>
      <c r="Z2073" t="str">
        <f t="shared" si="164"/>
        <v>2017-11</v>
      </c>
    </row>
    <row r="2074" spans="1:26"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s="5">
        <v>7.3120000000000003</v>
      </c>
      <c r="S2074">
        <v>2</v>
      </c>
      <c r="T2074" s="7">
        <v>0.2</v>
      </c>
      <c r="U2074" s="5">
        <v>2.5592000000000001</v>
      </c>
      <c r="V2074">
        <f t="shared" si="160"/>
        <v>11</v>
      </c>
      <c r="W2074">
        <f t="shared" si="161"/>
        <v>4</v>
      </c>
      <c r="X2074">
        <f t="shared" si="162"/>
        <v>2016</v>
      </c>
      <c r="Y2074" t="str">
        <f t="shared" si="163"/>
        <v>Nov</v>
      </c>
      <c r="Z2074" t="str">
        <f t="shared" si="164"/>
        <v>2016-11</v>
      </c>
    </row>
    <row r="2075" spans="1:26"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s="5">
        <v>59.97</v>
      </c>
      <c r="S2075">
        <v>3</v>
      </c>
      <c r="T2075" s="7">
        <v>0</v>
      </c>
      <c r="U2075" s="5">
        <v>13.793100000000001</v>
      </c>
      <c r="V2075">
        <f t="shared" si="160"/>
        <v>11</v>
      </c>
      <c r="W2075">
        <f t="shared" si="161"/>
        <v>4</v>
      </c>
      <c r="X2075">
        <f t="shared" si="162"/>
        <v>2017</v>
      </c>
      <c r="Y2075" t="str">
        <f t="shared" si="163"/>
        <v>Nov</v>
      </c>
      <c r="Z2075" t="str">
        <f t="shared" si="164"/>
        <v>2017-11</v>
      </c>
    </row>
    <row r="2076" spans="1:26"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s="5">
        <v>761.54399999999998</v>
      </c>
      <c r="S2076">
        <v>7</v>
      </c>
      <c r="T2076" s="7">
        <v>0.2</v>
      </c>
      <c r="U2076" s="5">
        <v>66.635099999999994</v>
      </c>
      <c r="V2076">
        <f t="shared" si="160"/>
        <v>11</v>
      </c>
      <c r="W2076">
        <f t="shared" si="161"/>
        <v>4</v>
      </c>
      <c r="X2076">
        <f t="shared" si="162"/>
        <v>2017</v>
      </c>
      <c r="Y2076" t="str">
        <f t="shared" si="163"/>
        <v>Nov</v>
      </c>
      <c r="Z2076" t="str">
        <f t="shared" si="164"/>
        <v>2017-11</v>
      </c>
    </row>
    <row r="2077" spans="1:26"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s="5">
        <v>58.2</v>
      </c>
      <c r="S2077">
        <v>3</v>
      </c>
      <c r="T2077" s="7">
        <v>0</v>
      </c>
      <c r="U2077" s="5">
        <v>28.518000000000001</v>
      </c>
      <c r="V2077">
        <f t="shared" si="160"/>
        <v>12</v>
      </c>
      <c r="W2077">
        <f t="shared" si="161"/>
        <v>4</v>
      </c>
      <c r="X2077">
        <f t="shared" si="162"/>
        <v>2014</v>
      </c>
      <c r="Y2077" t="str">
        <f t="shared" si="163"/>
        <v>Dec</v>
      </c>
      <c r="Z2077" t="str">
        <f t="shared" si="164"/>
        <v>2014-12</v>
      </c>
    </row>
    <row r="2078" spans="1:26"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5">
        <v>39.9</v>
      </c>
      <c r="S2078">
        <v>5</v>
      </c>
      <c r="T2078" s="7">
        <v>0</v>
      </c>
      <c r="U2078" s="5">
        <v>19.95</v>
      </c>
      <c r="V2078">
        <f t="shared" si="160"/>
        <v>9</v>
      </c>
      <c r="W2078">
        <f t="shared" si="161"/>
        <v>3</v>
      </c>
      <c r="X2078">
        <f t="shared" si="162"/>
        <v>2017</v>
      </c>
      <c r="Y2078" t="str">
        <f t="shared" si="163"/>
        <v>Sep</v>
      </c>
      <c r="Z2078" t="str">
        <f t="shared" si="164"/>
        <v>2017-09</v>
      </c>
    </row>
    <row r="2079" spans="1:26"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5">
        <v>90.86</v>
      </c>
      <c r="S2079">
        <v>7</v>
      </c>
      <c r="T2079" s="7">
        <v>0</v>
      </c>
      <c r="U2079" s="5">
        <v>26.349399999999999</v>
      </c>
      <c r="V2079">
        <f t="shared" si="160"/>
        <v>9</v>
      </c>
      <c r="W2079">
        <f t="shared" si="161"/>
        <v>3</v>
      </c>
      <c r="X2079">
        <f t="shared" si="162"/>
        <v>2017</v>
      </c>
      <c r="Y2079" t="str">
        <f t="shared" si="163"/>
        <v>Sep</v>
      </c>
      <c r="Z2079" t="str">
        <f t="shared" si="164"/>
        <v>2017-09</v>
      </c>
    </row>
    <row r="2080" spans="1:26"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5">
        <v>94.85</v>
      </c>
      <c r="S2080">
        <v>5</v>
      </c>
      <c r="T2080" s="7">
        <v>0</v>
      </c>
      <c r="U2080" s="5">
        <v>45.527999999999999</v>
      </c>
      <c r="V2080">
        <f t="shared" si="160"/>
        <v>9</v>
      </c>
      <c r="W2080">
        <f t="shared" si="161"/>
        <v>3</v>
      </c>
      <c r="X2080">
        <f t="shared" si="162"/>
        <v>2017</v>
      </c>
      <c r="Y2080" t="str">
        <f t="shared" si="163"/>
        <v>Sep</v>
      </c>
      <c r="Z2080" t="str">
        <f t="shared" si="164"/>
        <v>2017-09</v>
      </c>
    </row>
    <row r="2081" spans="1:26"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s="5">
        <v>106.232</v>
      </c>
      <c r="S2081">
        <v>7</v>
      </c>
      <c r="T2081" s="7">
        <v>0.2</v>
      </c>
      <c r="U2081" s="5">
        <v>37.181199999999997</v>
      </c>
      <c r="V2081">
        <f t="shared" si="160"/>
        <v>12</v>
      </c>
      <c r="W2081">
        <f t="shared" si="161"/>
        <v>4</v>
      </c>
      <c r="X2081">
        <f t="shared" si="162"/>
        <v>2015</v>
      </c>
      <c r="Y2081" t="str">
        <f t="shared" si="163"/>
        <v>Dec</v>
      </c>
      <c r="Z2081" t="str">
        <f t="shared" si="164"/>
        <v>2015-12</v>
      </c>
    </row>
    <row r="2082" spans="1:26"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s="5">
        <v>111.98399999999999</v>
      </c>
      <c r="S2082">
        <v>2</v>
      </c>
      <c r="T2082" s="7">
        <v>0.2</v>
      </c>
      <c r="U2082" s="5">
        <v>11.198399999999999</v>
      </c>
      <c r="V2082">
        <f t="shared" si="160"/>
        <v>12</v>
      </c>
      <c r="W2082">
        <f t="shared" si="161"/>
        <v>4</v>
      </c>
      <c r="X2082">
        <f t="shared" si="162"/>
        <v>2015</v>
      </c>
      <c r="Y2082" t="str">
        <f t="shared" si="163"/>
        <v>Dec</v>
      </c>
      <c r="Z2082" t="str">
        <f t="shared" si="164"/>
        <v>2015-12</v>
      </c>
    </row>
    <row r="2083" spans="1:26"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s="5">
        <v>7.7119999999999997</v>
      </c>
      <c r="S2083">
        <v>2</v>
      </c>
      <c r="T2083" s="7">
        <v>0.2</v>
      </c>
      <c r="U2083" s="5">
        <v>1.7352000000000001</v>
      </c>
      <c r="V2083">
        <f t="shared" si="160"/>
        <v>12</v>
      </c>
      <c r="W2083">
        <f t="shared" si="161"/>
        <v>4</v>
      </c>
      <c r="X2083">
        <f t="shared" si="162"/>
        <v>2015</v>
      </c>
      <c r="Y2083" t="str">
        <f t="shared" si="163"/>
        <v>Dec</v>
      </c>
      <c r="Z2083" t="str">
        <f t="shared" si="164"/>
        <v>2015-12</v>
      </c>
    </row>
    <row r="2084" spans="1:26"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s="5">
        <v>37.44</v>
      </c>
      <c r="S2084">
        <v>6</v>
      </c>
      <c r="T2084" s="7">
        <v>0</v>
      </c>
      <c r="U2084" s="5">
        <v>16.847999999999999</v>
      </c>
      <c r="V2084">
        <f t="shared" si="160"/>
        <v>2</v>
      </c>
      <c r="W2084">
        <f t="shared" si="161"/>
        <v>1</v>
      </c>
      <c r="X2084">
        <f t="shared" si="162"/>
        <v>2017</v>
      </c>
      <c r="Y2084" t="str">
        <f t="shared" si="163"/>
        <v>Feb</v>
      </c>
      <c r="Z2084" t="str">
        <f t="shared" si="164"/>
        <v>2017-02</v>
      </c>
    </row>
    <row r="2085" spans="1:26"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5">
        <v>23.68</v>
      </c>
      <c r="S2085">
        <v>2</v>
      </c>
      <c r="T2085" s="7">
        <v>0.2</v>
      </c>
      <c r="U2085" s="5">
        <v>8.8800000000000008</v>
      </c>
      <c r="V2085">
        <f t="shared" si="160"/>
        <v>11</v>
      </c>
      <c r="W2085">
        <f t="shared" si="161"/>
        <v>4</v>
      </c>
      <c r="X2085">
        <f t="shared" si="162"/>
        <v>2014</v>
      </c>
      <c r="Y2085" t="str">
        <f t="shared" si="163"/>
        <v>Nov</v>
      </c>
      <c r="Z2085" t="str">
        <f t="shared" si="164"/>
        <v>2014-11</v>
      </c>
    </row>
    <row r="2086" spans="1:26"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s="5">
        <v>122.12</v>
      </c>
      <c r="S2086">
        <v>4</v>
      </c>
      <c r="T2086" s="7">
        <v>0</v>
      </c>
      <c r="U2086" s="5">
        <v>56.175199999999997</v>
      </c>
      <c r="V2086">
        <f t="shared" si="160"/>
        <v>6</v>
      </c>
      <c r="W2086">
        <f t="shared" si="161"/>
        <v>2</v>
      </c>
      <c r="X2086">
        <f t="shared" si="162"/>
        <v>2016</v>
      </c>
      <c r="Y2086" t="str">
        <f t="shared" si="163"/>
        <v>Jun</v>
      </c>
      <c r="Z2086" t="str">
        <f t="shared" si="164"/>
        <v>2016-06</v>
      </c>
    </row>
    <row r="2087" spans="1:26"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s="5">
        <v>18.45</v>
      </c>
      <c r="S2087">
        <v>5</v>
      </c>
      <c r="T2087" s="7">
        <v>0</v>
      </c>
      <c r="U2087" s="5">
        <v>8.6715</v>
      </c>
      <c r="V2087">
        <f t="shared" si="160"/>
        <v>6</v>
      </c>
      <c r="W2087">
        <f t="shared" si="161"/>
        <v>2</v>
      </c>
      <c r="X2087">
        <f t="shared" si="162"/>
        <v>2016</v>
      </c>
      <c r="Y2087" t="str">
        <f t="shared" si="163"/>
        <v>Jun</v>
      </c>
      <c r="Z2087" t="str">
        <f t="shared" si="164"/>
        <v>2016-06</v>
      </c>
    </row>
    <row r="2088" spans="1:26"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s="5">
        <v>324.89999999999998</v>
      </c>
      <c r="S2088">
        <v>5</v>
      </c>
      <c r="T2088" s="7">
        <v>0</v>
      </c>
      <c r="U2088" s="5">
        <v>38.988</v>
      </c>
      <c r="V2088">
        <f t="shared" si="160"/>
        <v>6</v>
      </c>
      <c r="W2088">
        <f t="shared" si="161"/>
        <v>2</v>
      </c>
      <c r="X2088">
        <f t="shared" si="162"/>
        <v>2016</v>
      </c>
      <c r="Y2088" t="str">
        <f t="shared" si="163"/>
        <v>Jun</v>
      </c>
      <c r="Z2088" t="str">
        <f t="shared" si="164"/>
        <v>2016-06</v>
      </c>
    </row>
    <row r="2089" spans="1:26"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s="5">
        <v>146.72999999999999</v>
      </c>
      <c r="S2089">
        <v>3</v>
      </c>
      <c r="T2089" s="7">
        <v>0</v>
      </c>
      <c r="U2089" s="5">
        <v>68.963099999999997</v>
      </c>
      <c r="V2089">
        <f t="shared" si="160"/>
        <v>6</v>
      </c>
      <c r="W2089">
        <f t="shared" si="161"/>
        <v>2</v>
      </c>
      <c r="X2089">
        <f t="shared" si="162"/>
        <v>2016</v>
      </c>
      <c r="Y2089" t="str">
        <f t="shared" si="163"/>
        <v>Jun</v>
      </c>
      <c r="Z2089" t="str">
        <f t="shared" si="164"/>
        <v>2016-06</v>
      </c>
    </row>
    <row r="2090" spans="1:26"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s="5">
        <v>3.96</v>
      </c>
      <c r="S2090">
        <v>2</v>
      </c>
      <c r="T2090" s="7">
        <v>0</v>
      </c>
      <c r="U2090" s="5">
        <v>1.4652000000000001</v>
      </c>
      <c r="V2090">
        <f t="shared" si="160"/>
        <v>6</v>
      </c>
      <c r="W2090">
        <f t="shared" si="161"/>
        <v>2</v>
      </c>
      <c r="X2090">
        <f t="shared" si="162"/>
        <v>2016</v>
      </c>
      <c r="Y2090" t="str">
        <f t="shared" si="163"/>
        <v>Jun</v>
      </c>
      <c r="Z2090" t="str">
        <f t="shared" si="164"/>
        <v>2016-06</v>
      </c>
    </row>
    <row r="2091" spans="1:26"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s="5">
        <v>5.76</v>
      </c>
      <c r="S2091">
        <v>2</v>
      </c>
      <c r="T2091" s="7">
        <v>0</v>
      </c>
      <c r="U2091" s="5">
        <v>2.6496</v>
      </c>
      <c r="V2091">
        <f t="shared" si="160"/>
        <v>10</v>
      </c>
      <c r="W2091">
        <f t="shared" si="161"/>
        <v>4</v>
      </c>
      <c r="X2091">
        <f t="shared" si="162"/>
        <v>2015</v>
      </c>
      <c r="Y2091" t="str">
        <f t="shared" si="163"/>
        <v>Oct</v>
      </c>
      <c r="Z2091" t="str">
        <f t="shared" si="164"/>
        <v>2015-10</v>
      </c>
    </row>
    <row r="2092" spans="1:26"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s="5">
        <v>26.55</v>
      </c>
      <c r="S2092">
        <v>3</v>
      </c>
      <c r="T2092" s="7">
        <v>0</v>
      </c>
      <c r="U2092" s="5">
        <v>13.009499999999999</v>
      </c>
      <c r="V2092">
        <f t="shared" si="160"/>
        <v>7</v>
      </c>
      <c r="W2092">
        <f t="shared" si="161"/>
        <v>3</v>
      </c>
      <c r="X2092">
        <f t="shared" si="162"/>
        <v>2017</v>
      </c>
      <c r="Y2092" t="str">
        <f t="shared" si="163"/>
        <v>Jul</v>
      </c>
      <c r="Z2092" t="str">
        <f t="shared" si="164"/>
        <v>2017-07</v>
      </c>
    </row>
    <row r="2093" spans="1:26"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s="5">
        <v>310.44299999999998</v>
      </c>
      <c r="S2093">
        <v>3</v>
      </c>
      <c r="T2093" s="7">
        <v>0.3</v>
      </c>
      <c r="U2093" s="5">
        <v>-48.783900000000003</v>
      </c>
      <c r="V2093">
        <f t="shared" si="160"/>
        <v>7</v>
      </c>
      <c r="W2093">
        <f t="shared" si="161"/>
        <v>3</v>
      </c>
      <c r="X2093">
        <f t="shared" si="162"/>
        <v>2017</v>
      </c>
      <c r="Y2093" t="str">
        <f t="shared" si="163"/>
        <v>Jul</v>
      </c>
      <c r="Z2093" t="str">
        <f t="shared" si="164"/>
        <v>2017-07</v>
      </c>
    </row>
    <row r="2094" spans="1:26"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s="5">
        <v>479.9</v>
      </c>
      <c r="S2094">
        <v>5</v>
      </c>
      <c r="T2094" s="7">
        <v>0</v>
      </c>
      <c r="U2094" s="5">
        <v>81.582999999999998</v>
      </c>
      <c r="V2094">
        <f t="shared" si="160"/>
        <v>11</v>
      </c>
      <c r="W2094">
        <f t="shared" si="161"/>
        <v>4</v>
      </c>
      <c r="X2094">
        <f t="shared" si="162"/>
        <v>2014</v>
      </c>
      <c r="Y2094" t="str">
        <f t="shared" si="163"/>
        <v>Nov</v>
      </c>
      <c r="Z2094" t="str">
        <f t="shared" si="164"/>
        <v>2014-11</v>
      </c>
    </row>
    <row r="2095" spans="1:26"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5">
        <v>12.88</v>
      </c>
      <c r="S2095">
        <v>1</v>
      </c>
      <c r="T2095" s="7">
        <v>0</v>
      </c>
      <c r="U2095" s="5">
        <v>0.38640000000000002</v>
      </c>
      <c r="V2095">
        <f t="shared" si="160"/>
        <v>4</v>
      </c>
      <c r="W2095">
        <f t="shared" si="161"/>
        <v>2</v>
      </c>
      <c r="X2095">
        <f t="shared" si="162"/>
        <v>2015</v>
      </c>
      <c r="Y2095" t="str">
        <f t="shared" si="163"/>
        <v>Apr</v>
      </c>
      <c r="Z2095" t="str">
        <f t="shared" si="164"/>
        <v>2015-04</v>
      </c>
    </row>
    <row r="2096" spans="1:26"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s="5">
        <v>13.12</v>
      </c>
      <c r="S2096">
        <v>5</v>
      </c>
      <c r="T2096" s="7">
        <v>0.2</v>
      </c>
      <c r="U2096" s="5">
        <v>1.476</v>
      </c>
      <c r="V2096">
        <f t="shared" si="160"/>
        <v>11</v>
      </c>
      <c r="W2096">
        <f t="shared" si="161"/>
        <v>4</v>
      </c>
      <c r="X2096">
        <f t="shared" si="162"/>
        <v>2015</v>
      </c>
      <c r="Y2096" t="str">
        <f t="shared" si="163"/>
        <v>Nov</v>
      </c>
      <c r="Z2096" t="str">
        <f t="shared" si="164"/>
        <v>2015-11</v>
      </c>
    </row>
    <row r="2097" spans="1:26"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s="5">
        <v>511.84</v>
      </c>
      <c r="S2097">
        <v>8</v>
      </c>
      <c r="T2097" s="7">
        <v>0</v>
      </c>
      <c r="U2097" s="5">
        <v>240.56479999999999</v>
      </c>
      <c r="V2097">
        <f t="shared" si="160"/>
        <v>5</v>
      </c>
      <c r="W2097">
        <f t="shared" si="161"/>
        <v>2</v>
      </c>
      <c r="X2097">
        <f t="shared" si="162"/>
        <v>2016</v>
      </c>
      <c r="Y2097" t="str">
        <f t="shared" si="163"/>
        <v>May</v>
      </c>
      <c r="Z2097" t="str">
        <f t="shared" si="164"/>
        <v>2016-05</v>
      </c>
    </row>
    <row r="2098" spans="1:26"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s="5">
        <v>91.96</v>
      </c>
      <c r="S2098">
        <v>4</v>
      </c>
      <c r="T2098" s="7">
        <v>0</v>
      </c>
      <c r="U2098" s="5">
        <v>25.748799999999999</v>
      </c>
      <c r="V2098">
        <f t="shared" si="160"/>
        <v>5</v>
      </c>
      <c r="W2098">
        <f t="shared" si="161"/>
        <v>2</v>
      </c>
      <c r="X2098">
        <f t="shared" si="162"/>
        <v>2016</v>
      </c>
      <c r="Y2098" t="str">
        <f t="shared" si="163"/>
        <v>May</v>
      </c>
      <c r="Z2098" t="str">
        <f t="shared" si="164"/>
        <v>2016-05</v>
      </c>
    </row>
    <row r="2099" spans="1:26"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s="5">
        <v>8.34</v>
      </c>
      <c r="S2099">
        <v>3</v>
      </c>
      <c r="T2099" s="7">
        <v>0</v>
      </c>
      <c r="U2099" s="5">
        <v>2.1684000000000001</v>
      </c>
      <c r="V2099">
        <f t="shared" si="160"/>
        <v>5</v>
      </c>
      <c r="W2099">
        <f t="shared" si="161"/>
        <v>2</v>
      </c>
      <c r="X2099">
        <f t="shared" si="162"/>
        <v>2016</v>
      </c>
      <c r="Y2099" t="str">
        <f t="shared" si="163"/>
        <v>May</v>
      </c>
      <c r="Z2099" t="str">
        <f t="shared" si="164"/>
        <v>2016-05</v>
      </c>
    </row>
    <row r="2100" spans="1:26"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s="5">
        <v>37.68</v>
      </c>
      <c r="S2100">
        <v>3</v>
      </c>
      <c r="T2100" s="7">
        <v>0.2</v>
      </c>
      <c r="U2100" s="5">
        <v>2.355</v>
      </c>
      <c r="V2100">
        <f t="shared" si="160"/>
        <v>9</v>
      </c>
      <c r="W2100">
        <f t="shared" si="161"/>
        <v>3</v>
      </c>
      <c r="X2100">
        <f t="shared" si="162"/>
        <v>2017</v>
      </c>
      <c r="Y2100" t="str">
        <f t="shared" si="163"/>
        <v>Sep</v>
      </c>
      <c r="Z2100" t="str">
        <f t="shared" si="164"/>
        <v>2017-09</v>
      </c>
    </row>
    <row r="2101" spans="1:26"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s="5">
        <v>279.94400000000002</v>
      </c>
      <c r="S2101">
        <v>7</v>
      </c>
      <c r="T2101" s="7">
        <v>0.2</v>
      </c>
      <c r="U2101" s="5">
        <v>80.483900000000006</v>
      </c>
      <c r="V2101">
        <f t="shared" si="160"/>
        <v>9</v>
      </c>
      <c r="W2101">
        <f t="shared" si="161"/>
        <v>3</v>
      </c>
      <c r="X2101">
        <f t="shared" si="162"/>
        <v>2017</v>
      </c>
      <c r="Y2101" t="str">
        <f t="shared" si="163"/>
        <v>Sep</v>
      </c>
      <c r="Z2101" t="str">
        <f t="shared" si="164"/>
        <v>2017-09</v>
      </c>
    </row>
    <row r="2102" spans="1:26"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s="5">
        <v>636.40800000000002</v>
      </c>
      <c r="S2102">
        <v>3</v>
      </c>
      <c r="T2102" s="7">
        <v>0.2</v>
      </c>
      <c r="U2102" s="5">
        <v>-15.9102</v>
      </c>
      <c r="V2102">
        <f t="shared" si="160"/>
        <v>3</v>
      </c>
      <c r="W2102">
        <f t="shared" si="161"/>
        <v>1</v>
      </c>
      <c r="X2102">
        <f t="shared" si="162"/>
        <v>2014</v>
      </c>
      <c r="Y2102" t="str">
        <f t="shared" si="163"/>
        <v>Mar</v>
      </c>
      <c r="Z2102" t="str">
        <f t="shared" si="164"/>
        <v>2014-03</v>
      </c>
    </row>
    <row r="2103" spans="1:26"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s="5">
        <v>83.168000000000006</v>
      </c>
      <c r="S2103">
        <v>4</v>
      </c>
      <c r="T2103" s="7">
        <v>0.2</v>
      </c>
      <c r="U2103" s="5">
        <v>9.3564000000000007</v>
      </c>
      <c r="V2103">
        <f t="shared" si="160"/>
        <v>3</v>
      </c>
      <c r="W2103">
        <f t="shared" si="161"/>
        <v>1</v>
      </c>
      <c r="X2103">
        <f t="shared" si="162"/>
        <v>2014</v>
      </c>
      <c r="Y2103" t="str">
        <f t="shared" si="163"/>
        <v>Mar</v>
      </c>
      <c r="Z2103" t="str">
        <f t="shared" si="164"/>
        <v>2014-03</v>
      </c>
    </row>
    <row r="2104" spans="1:26"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5">
        <v>259.13600000000002</v>
      </c>
      <c r="S2104">
        <v>4</v>
      </c>
      <c r="T2104" s="7">
        <v>0.2</v>
      </c>
      <c r="U2104" s="5">
        <v>-25.913599999999999</v>
      </c>
      <c r="V2104">
        <f t="shared" si="160"/>
        <v>7</v>
      </c>
      <c r="W2104">
        <f t="shared" si="161"/>
        <v>3</v>
      </c>
      <c r="X2104">
        <f t="shared" si="162"/>
        <v>2014</v>
      </c>
      <c r="Y2104" t="str">
        <f t="shared" si="163"/>
        <v>Jul</v>
      </c>
      <c r="Z2104" t="str">
        <f t="shared" si="164"/>
        <v>2014-07</v>
      </c>
    </row>
    <row r="2105" spans="1:26"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s="5">
        <v>221.92</v>
      </c>
      <c r="S2105">
        <v>4</v>
      </c>
      <c r="T2105" s="7">
        <v>0</v>
      </c>
      <c r="U2105" s="5">
        <v>106.52160000000001</v>
      </c>
      <c r="V2105">
        <f t="shared" si="160"/>
        <v>3</v>
      </c>
      <c r="W2105">
        <f t="shared" si="161"/>
        <v>1</v>
      </c>
      <c r="X2105">
        <f t="shared" si="162"/>
        <v>2017</v>
      </c>
      <c r="Y2105" t="str">
        <f t="shared" si="163"/>
        <v>Mar</v>
      </c>
      <c r="Z2105" t="str">
        <f t="shared" si="164"/>
        <v>2017-03</v>
      </c>
    </row>
    <row r="2106" spans="1:26"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s="5">
        <v>26</v>
      </c>
      <c r="S2106">
        <v>2</v>
      </c>
      <c r="T2106" s="7">
        <v>0</v>
      </c>
      <c r="U2106" s="5">
        <v>11.7</v>
      </c>
      <c r="V2106">
        <f t="shared" si="160"/>
        <v>3</v>
      </c>
      <c r="W2106">
        <f t="shared" si="161"/>
        <v>1</v>
      </c>
      <c r="X2106">
        <f t="shared" si="162"/>
        <v>2017</v>
      </c>
      <c r="Y2106" t="str">
        <f t="shared" si="163"/>
        <v>Mar</v>
      </c>
      <c r="Z2106" t="str">
        <f t="shared" si="164"/>
        <v>2017-03</v>
      </c>
    </row>
    <row r="2107" spans="1:26"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s="5">
        <v>15.552</v>
      </c>
      <c r="S2107">
        <v>3</v>
      </c>
      <c r="T2107" s="7">
        <v>0.2</v>
      </c>
      <c r="U2107" s="5">
        <v>5.4432</v>
      </c>
      <c r="V2107">
        <f t="shared" si="160"/>
        <v>9</v>
      </c>
      <c r="W2107">
        <f t="shared" si="161"/>
        <v>3</v>
      </c>
      <c r="X2107">
        <f t="shared" si="162"/>
        <v>2014</v>
      </c>
      <c r="Y2107" t="str">
        <f t="shared" si="163"/>
        <v>Sep</v>
      </c>
      <c r="Z2107" t="str">
        <f t="shared" si="164"/>
        <v>2014-09</v>
      </c>
    </row>
    <row r="2108" spans="1:26"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5">
        <v>0.876</v>
      </c>
      <c r="S2108">
        <v>1</v>
      </c>
      <c r="T2108" s="7">
        <v>0.8</v>
      </c>
      <c r="U2108" s="5">
        <v>-1.4016</v>
      </c>
      <c r="V2108">
        <f t="shared" si="160"/>
        <v>9</v>
      </c>
      <c r="W2108">
        <f t="shared" si="161"/>
        <v>3</v>
      </c>
      <c r="X2108">
        <f t="shared" si="162"/>
        <v>2014</v>
      </c>
      <c r="Y2108" t="str">
        <f t="shared" si="163"/>
        <v>Sep</v>
      </c>
      <c r="Z2108" t="str">
        <f t="shared" si="164"/>
        <v>2014-09</v>
      </c>
    </row>
    <row r="2109" spans="1:26"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s="5">
        <v>19.98</v>
      </c>
      <c r="S2109">
        <v>1</v>
      </c>
      <c r="T2109" s="7">
        <v>0</v>
      </c>
      <c r="U2109" s="5">
        <v>9.3905999999999992</v>
      </c>
      <c r="V2109">
        <f t="shared" si="160"/>
        <v>10</v>
      </c>
      <c r="W2109">
        <f t="shared" si="161"/>
        <v>4</v>
      </c>
      <c r="X2109">
        <f t="shared" si="162"/>
        <v>2015</v>
      </c>
      <c r="Y2109" t="str">
        <f t="shared" si="163"/>
        <v>Oct</v>
      </c>
      <c r="Z2109" t="str">
        <f t="shared" si="164"/>
        <v>2015-10</v>
      </c>
    </row>
    <row r="2110" spans="1:26"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s="5">
        <v>398.35199999999998</v>
      </c>
      <c r="S2110">
        <v>3</v>
      </c>
      <c r="T2110" s="7">
        <v>0.2</v>
      </c>
      <c r="U2110" s="5">
        <v>124.485</v>
      </c>
      <c r="V2110">
        <f t="shared" si="160"/>
        <v>10</v>
      </c>
      <c r="W2110">
        <f t="shared" si="161"/>
        <v>4</v>
      </c>
      <c r="X2110">
        <f t="shared" si="162"/>
        <v>2015</v>
      </c>
      <c r="Y2110" t="str">
        <f t="shared" si="163"/>
        <v>Oct</v>
      </c>
      <c r="Z2110" t="str">
        <f t="shared" si="164"/>
        <v>2015-10</v>
      </c>
    </row>
    <row r="2111" spans="1:26"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s="5">
        <v>5.04</v>
      </c>
      <c r="S2111">
        <v>3</v>
      </c>
      <c r="T2111" s="7">
        <v>0</v>
      </c>
      <c r="U2111" s="5">
        <v>1.26</v>
      </c>
      <c r="V2111">
        <f t="shared" si="160"/>
        <v>10</v>
      </c>
      <c r="W2111">
        <f t="shared" si="161"/>
        <v>4</v>
      </c>
      <c r="X2111">
        <f t="shared" si="162"/>
        <v>2015</v>
      </c>
      <c r="Y2111" t="str">
        <f t="shared" si="163"/>
        <v>Oct</v>
      </c>
      <c r="Z2111" t="str">
        <f t="shared" si="164"/>
        <v>2015-10</v>
      </c>
    </row>
    <row r="2112" spans="1:26"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s="5">
        <v>17.45</v>
      </c>
      <c r="S2112">
        <v>5</v>
      </c>
      <c r="T2112" s="7">
        <v>0</v>
      </c>
      <c r="U2112" s="5">
        <v>8.0269999999999992</v>
      </c>
      <c r="V2112">
        <f t="shared" si="160"/>
        <v>10</v>
      </c>
      <c r="W2112">
        <f t="shared" si="161"/>
        <v>4</v>
      </c>
      <c r="X2112">
        <f t="shared" si="162"/>
        <v>2015</v>
      </c>
      <c r="Y2112" t="str">
        <f t="shared" si="163"/>
        <v>Oct</v>
      </c>
      <c r="Z2112" t="str">
        <f t="shared" si="164"/>
        <v>2015-10</v>
      </c>
    </row>
    <row r="2113" spans="1:26"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s="5">
        <v>323.13600000000002</v>
      </c>
      <c r="S2113">
        <v>4</v>
      </c>
      <c r="T2113" s="7">
        <v>0.2</v>
      </c>
      <c r="U2113" s="5">
        <v>20.196000000000002</v>
      </c>
      <c r="V2113">
        <f t="shared" si="160"/>
        <v>10</v>
      </c>
      <c r="W2113">
        <f t="shared" si="161"/>
        <v>4</v>
      </c>
      <c r="X2113">
        <f t="shared" si="162"/>
        <v>2015</v>
      </c>
      <c r="Y2113" t="str">
        <f t="shared" si="163"/>
        <v>Oct</v>
      </c>
      <c r="Z2113" t="str">
        <f t="shared" si="164"/>
        <v>2015-10</v>
      </c>
    </row>
    <row r="2114" spans="1:26"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s="5">
        <v>29.7</v>
      </c>
      <c r="S2114">
        <v>3</v>
      </c>
      <c r="T2114" s="7">
        <v>0</v>
      </c>
      <c r="U2114" s="5">
        <v>8.0190000000000001</v>
      </c>
      <c r="V2114">
        <f t="shared" si="160"/>
        <v>10</v>
      </c>
      <c r="W2114">
        <f t="shared" si="161"/>
        <v>4</v>
      </c>
      <c r="X2114">
        <f t="shared" si="162"/>
        <v>2015</v>
      </c>
      <c r="Y2114" t="str">
        <f t="shared" si="163"/>
        <v>Oct</v>
      </c>
      <c r="Z2114" t="str">
        <f t="shared" si="164"/>
        <v>2015-10</v>
      </c>
    </row>
    <row r="2115" spans="1:26"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s="5">
        <v>1295.8399999999999</v>
      </c>
      <c r="S2115">
        <v>4</v>
      </c>
      <c r="T2115" s="7">
        <v>0.2</v>
      </c>
      <c r="U2115" s="5">
        <v>145.78200000000001</v>
      </c>
      <c r="V2115">
        <f t="shared" ref="V2115:V2178" si="165">MONTH(C2115)</f>
        <v>10</v>
      </c>
      <c r="W2115">
        <f t="shared" ref="W2115:W2178" si="166">ROUNDUP(MONTH(C2115)/3,0)</f>
        <v>4</v>
      </c>
      <c r="X2115">
        <f t="shared" ref="X2115:X2178" si="167">YEAR(C2115)</f>
        <v>2015</v>
      </c>
      <c r="Y2115" t="str">
        <f t="shared" ref="Y2115:Y2178" si="168">TEXT(C2115,"MMM")</f>
        <v>Oct</v>
      </c>
      <c r="Z2115" t="str">
        <f t="shared" ref="Z2115:Z2178" si="169">TEXT(C2115,"YYYY-MM")</f>
        <v>2015-10</v>
      </c>
    </row>
    <row r="2116" spans="1:26"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s="5">
        <v>46.84</v>
      </c>
      <c r="S2116">
        <v>2</v>
      </c>
      <c r="T2116" s="7">
        <v>0</v>
      </c>
      <c r="U2116" s="5">
        <v>12.646800000000001</v>
      </c>
      <c r="V2116">
        <f t="shared" si="165"/>
        <v>10</v>
      </c>
      <c r="W2116">
        <f t="shared" si="166"/>
        <v>4</v>
      </c>
      <c r="X2116">
        <f t="shared" si="167"/>
        <v>2015</v>
      </c>
      <c r="Y2116" t="str">
        <f t="shared" si="168"/>
        <v>Oct</v>
      </c>
      <c r="Z2116" t="str">
        <f t="shared" si="169"/>
        <v>2015-10</v>
      </c>
    </row>
    <row r="2117" spans="1:26"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s="5">
        <v>425.83300000000003</v>
      </c>
      <c r="S2117">
        <v>1</v>
      </c>
      <c r="T2117" s="7">
        <v>0.15</v>
      </c>
      <c r="U2117" s="5">
        <v>20.039200000000001</v>
      </c>
      <c r="V2117">
        <f t="shared" si="165"/>
        <v>10</v>
      </c>
      <c r="W2117">
        <f t="shared" si="166"/>
        <v>4</v>
      </c>
      <c r="X2117">
        <f t="shared" si="167"/>
        <v>2015</v>
      </c>
      <c r="Y2117" t="str">
        <f t="shared" si="168"/>
        <v>Oct</v>
      </c>
      <c r="Z2117" t="str">
        <f t="shared" si="169"/>
        <v>2015-10</v>
      </c>
    </row>
    <row r="2118" spans="1:26"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s="5">
        <v>209.67</v>
      </c>
      <c r="S2118">
        <v>1</v>
      </c>
      <c r="T2118" s="7">
        <v>0.4</v>
      </c>
      <c r="U2118" s="5">
        <v>-13.978</v>
      </c>
      <c r="V2118">
        <f t="shared" si="165"/>
        <v>10</v>
      </c>
      <c r="W2118">
        <f t="shared" si="166"/>
        <v>4</v>
      </c>
      <c r="X2118">
        <f t="shared" si="167"/>
        <v>2015</v>
      </c>
      <c r="Y2118" t="str">
        <f t="shared" si="168"/>
        <v>Oct</v>
      </c>
      <c r="Z2118" t="str">
        <f t="shared" si="169"/>
        <v>2015-10</v>
      </c>
    </row>
    <row r="2119" spans="1:26"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s="5">
        <v>159.88</v>
      </c>
      <c r="S2119">
        <v>7</v>
      </c>
      <c r="T2119" s="7">
        <v>0</v>
      </c>
      <c r="U2119" s="5">
        <v>73.544799999999995</v>
      </c>
      <c r="V2119">
        <f t="shared" si="165"/>
        <v>9</v>
      </c>
      <c r="W2119">
        <f t="shared" si="166"/>
        <v>3</v>
      </c>
      <c r="X2119">
        <f t="shared" si="167"/>
        <v>2016</v>
      </c>
      <c r="Y2119" t="str">
        <f t="shared" si="168"/>
        <v>Sep</v>
      </c>
      <c r="Z2119" t="str">
        <f t="shared" si="169"/>
        <v>2016-09</v>
      </c>
    </row>
    <row r="2120" spans="1:26"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s="5">
        <v>5.28</v>
      </c>
      <c r="S2120">
        <v>1</v>
      </c>
      <c r="T2120" s="7">
        <v>0</v>
      </c>
      <c r="U2120" s="5">
        <v>2.3759999999999999</v>
      </c>
      <c r="V2120">
        <f t="shared" si="165"/>
        <v>4</v>
      </c>
      <c r="W2120">
        <f t="shared" si="166"/>
        <v>2</v>
      </c>
      <c r="X2120">
        <f t="shared" si="167"/>
        <v>2017</v>
      </c>
      <c r="Y2120" t="str">
        <f t="shared" si="168"/>
        <v>Apr</v>
      </c>
      <c r="Z2120" t="str">
        <f t="shared" si="169"/>
        <v>2017-04</v>
      </c>
    </row>
    <row r="2121" spans="1:26"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s="5">
        <v>895.92</v>
      </c>
      <c r="S2121">
        <v>5</v>
      </c>
      <c r="T2121" s="7">
        <v>0.2</v>
      </c>
      <c r="U2121" s="5">
        <v>302.37299999999999</v>
      </c>
      <c r="V2121">
        <f t="shared" si="165"/>
        <v>4</v>
      </c>
      <c r="W2121">
        <f t="shared" si="166"/>
        <v>2</v>
      </c>
      <c r="X2121">
        <f t="shared" si="167"/>
        <v>2017</v>
      </c>
      <c r="Y2121" t="str">
        <f t="shared" si="168"/>
        <v>Apr</v>
      </c>
      <c r="Z2121" t="str">
        <f t="shared" si="169"/>
        <v>2017-04</v>
      </c>
    </row>
    <row r="2122" spans="1:26"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s="5">
        <v>2.8079999999999998</v>
      </c>
      <c r="S2122">
        <v>3</v>
      </c>
      <c r="T2122" s="7">
        <v>0.7</v>
      </c>
      <c r="U2122" s="5">
        <v>-1.9656</v>
      </c>
      <c r="V2122">
        <f t="shared" si="165"/>
        <v>1</v>
      </c>
      <c r="W2122">
        <f t="shared" si="166"/>
        <v>1</v>
      </c>
      <c r="X2122">
        <f t="shared" si="167"/>
        <v>2017</v>
      </c>
      <c r="Y2122" t="str">
        <f t="shared" si="168"/>
        <v>Jan</v>
      </c>
      <c r="Z2122" t="str">
        <f t="shared" si="169"/>
        <v>2017-01</v>
      </c>
    </row>
    <row r="2123" spans="1:26"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s="5">
        <v>215.976</v>
      </c>
      <c r="S2123">
        <v>3</v>
      </c>
      <c r="T2123" s="7">
        <v>0.2</v>
      </c>
      <c r="U2123" s="5">
        <v>-2.6997</v>
      </c>
      <c r="V2123">
        <f t="shared" si="165"/>
        <v>11</v>
      </c>
      <c r="W2123">
        <f t="shared" si="166"/>
        <v>4</v>
      </c>
      <c r="X2123">
        <f t="shared" si="167"/>
        <v>2017</v>
      </c>
      <c r="Y2123" t="str">
        <f t="shared" si="168"/>
        <v>Nov</v>
      </c>
      <c r="Z2123" t="str">
        <f t="shared" si="169"/>
        <v>2017-11</v>
      </c>
    </row>
    <row r="2124" spans="1:26"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5">
        <v>241.96</v>
      </c>
      <c r="S2124">
        <v>2</v>
      </c>
      <c r="T2124" s="7">
        <v>0</v>
      </c>
      <c r="U2124" s="5">
        <v>41.133200000000002</v>
      </c>
      <c r="V2124">
        <f t="shared" si="165"/>
        <v>9</v>
      </c>
      <c r="W2124">
        <f t="shared" si="166"/>
        <v>3</v>
      </c>
      <c r="X2124">
        <f t="shared" si="167"/>
        <v>2017</v>
      </c>
      <c r="Y2124" t="str">
        <f t="shared" si="168"/>
        <v>Sep</v>
      </c>
      <c r="Z2124" t="str">
        <f t="shared" si="169"/>
        <v>2017-09</v>
      </c>
    </row>
    <row r="2125" spans="1:26"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s="5">
        <v>27.72</v>
      </c>
      <c r="S2125">
        <v>9</v>
      </c>
      <c r="T2125" s="7">
        <v>0</v>
      </c>
      <c r="U2125" s="5">
        <v>13.3056</v>
      </c>
      <c r="V2125">
        <f t="shared" si="165"/>
        <v>9</v>
      </c>
      <c r="W2125">
        <f t="shared" si="166"/>
        <v>3</v>
      </c>
      <c r="X2125">
        <f t="shared" si="167"/>
        <v>2017</v>
      </c>
      <c r="Y2125" t="str">
        <f t="shared" si="168"/>
        <v>Sep</v>
      </c>
      <c r="Z2125" t="str">
        <f t="shared" si="169"/>
        <v>2017-09</v>
      </c>
    </row>
    <row r="2126" spans="1:26"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s="5">
        <v>104.68</v>
      </c>
      <c r="S2126">
        <v>5</v>
      </c>
      <c r="T2126" s="7">
        <v>0.2</v>
      </c>
      <c r="U2126" s="5">
        <v>35.329500000000003</v>
      </c>
      <c r="V2126">
        <f t="shared" si="165"/>
        <v>12</v>
      </c>
      <c r="W2126">
        <f t="shared" si="166"/>
        <v>4</v>
      </c>
      <c r="X2126">
        <f t="shared" si="167"/>
        <v>2017</v>
      </c>
      <c r="Y2126" t="str">
        <f t="shared" si="168"/>
        <v>Dec</v>
      </c>
      <c r="Z2126" t="str">
        <f t="shared" si="169"/>
        <v>2017-12</v>
      </c>
    </row>
    <row r="2127" spans="1:26"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s="5">
        <v>62.957999999999998</v>
      </c>
      <c r="S2127">
        <v>7</v>
      </c>
      <c r="T2127" s="7">
        <v>0.4</v>
      </c>
      <c r="U2127" s="5">
        <v>9.4436999999999998</v>
      </c>
      <c r="V2127">
        <f t="shared" si="165"/>
        <v>12</v>
      </c>
      <c r="W2127">
        <f t="shared" si="166"/>
        <v>4</v>
      </c>
      <c r="X2127">
        <f t="shared" si="167"/>
        <v>2017</v>
      </c>
      <c r="Y2127" t="str">
        <f t="shared" si="168"/>
        <v>Dec</v>
      </c>
      <c r="Z2127" t="str">
        <f t="shared" si="169"/>
        <v>2017-12</v>
      </c>
    </row>
    <row r="2128" spans="1:26"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5">
        <v>86.376000000000005</v>
      </c>
      <c r="S2128">
        <v>3</v>
      </c>
      <c r="T2128" s="7">
        <v>0.2</v>
      </c>
      <c r="U2128" s="5">
        <v>1.0797000000000001</v>
      </c>
      <c r="V2128">
        <f t="shared" si="165"/>
        <v>6</v>
      </c>
      <c r="W2128">
        <f t="shared" si="166"/>
        <v>2</v>
      </c>
      <c r="X2128">
        <f t="shared" si="167"/>
        <v>2014</v>
      </c>
      <c r="Y2128" t="str">
        <f t="shared" si="168"/>
        <v>Jun</v>
      </c>
      <c r="Z2128" t="str">
        <f t="shared" si="169"/>
        <v>2014-06</v>
      </c>
    </row>
    <row r="2129" spans="1:26"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s="5">
        <v>64.944000000000003</v>
      </c>
      <c r="S2129">
        <v>3</v>
      </c>
      <c r="T2129" s="7">
        <v>0.2</v>
      </c>
      <c r="U2129" s="5">
        <v>6.4943999999999997</v>
      </c>
      <c r="V2129">
        <f t="shared" si="165"/>
        <v>10</v>
      </c>
      <c r="W2129">
        <f t="shared" si="166"/>
        <v>4</v>
      </c>
      <c r="X2129">
        <f t="shared" si="167"/>
        <v>2015</v>
      </c>
      <c r="Y2129" t="str">
        <f t="shared" si="168"/>
        <v>Oct</v>
      </c>
      <c r="Z2129" t="str">
        <f t="shared" si="169"/>
        <v>2015-10</v>
      </c>
    </row>
    <row r="2130" spans="1:26"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s="5">
        <v>20.736000000000001</v>
      </c>
      <c r="S2130">
        <v>4</v>
      </c>
      <c r="T2130" s="7">
        <v>0.2</v>
      </c>
      <c r="U2130" s="5">
        <v>7.2576000000000001</v>
      </c>
      <c r="V2130">
        <f t="shared" si="165"/>
        <v>10</v>
      </c>
      <c r="W2130">
        <f t="shared" si="166"/>
        <v>4</v>
      </c>
      <c r="X2130">
        <f t="shared" si="167"/>
        <v>2015</v>
      </c>
      <c r="Y2130" t="str">
        <f t="shared" si="168"/>
        <v>Oct</v>
      </c>
      <c r="Z2130" t="str">
        <f t="shared" si="169"/>
        <v>2015-10</v>
      </c>
    </row>
    <row r="2131" spans="1:26"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s="5">
        <v>33.28</v>
      </c>
      <c r="S2131">
        <v>4</v>
      </c>
      <c r="T2131" s="7">
        <v>0</v>
      </c>
      <c r="U2131" s="5">
        <v>9.3184000000000005</v>
      </c>
      <c r="V2131">
        <f t="shared" si="165"/>
        <v>5</v>
      </c>
      <c r="W2131">
        <f t="shared" si="166"/>
        <v>2</v>
      </c>
      <c r="X2131">
        <f t="shared" si="167"/>
        <v>2014</v>
      </c>
      <c r="Y2131" t="str">
        <f t="shared" si="168"/>
        <v>May</v>
      </c>
      <c r="Z2131" t="str">
        <f t="shared" si="169"/>
        <v>2014-05</v>
      </c>
    </row>
    <row r="2132" spans="1:26"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s="5">
        <v>38.520000000000003</v>
      </c>
      <c r="S2132">
        <v>9</v>
      </c>
      <c r="T2132" s="7">
        <v>0</v>
      </c>
      <c r="U2132" s="5">
        <v>11.9412</v>
      </c>
      <c r="V2132">
        <f t="shared" si="165"/>
        <v>5</v>
      </c>
      <c r="W2132">
        <f t="shared" si="166"/>
        <v>2</v>
      </c>
      <c r="X2132">
        <f t="shared" si="167"/>
        <v>2014</v>
      </c>
      <c r="Y2132" t="str">
        <f t="shared" si="168"/>
        <v>May</v>
      </c>
      <c r="Z2132" t="str">
        <f t="shared" si="169"/>
        <v>2014-05</v>
      </c>
    </row>
    <row r="2133" spans="1:26"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s="5">
        <v>139.86000000000001</v>
      </c>
      <c r="S2133">
        <v>7</v>
      </c>
      <c r="T2133" s="7">
        <v>0</v>
      </c>
      <c r="U2133" s="5">
        <v>60.139800000000001</v>
      </c>
      <c r="V2133">
        <f t="shared" si="165"/>
        <v>5</v>
      </c>
      <c r="W2133">
        <f t="shared" si="166"/>
        <v>2</v>
      </c>
      <c r="X2133">
        <f t="shared" si="167"/>
        <v>2014</v>
      </c>
      <c r="Y2133" t="str">
        <f t="shared" si="168"/>
        <v>May</v>
      </c>
      <c r="Z2133" t="str">
        <f t="shared" si="169"/>
        <v>2014-05</v>
      </c>
    </row>
    <row r="2134" spans="1:26"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s="5">
        <v>19.649999999999999</v>
      </c>
      <c r="S2134">
        <v>3</v>
      </c>
      <c r="T2134" s="7">
        <v>0</v>
      </c>
      <c r="U2134" s="5">
        <v>9.0389999999999997</v>
      </c>
      <c r="V2134">
        <f t="shared" si="165"/>
        <v>11</v>
      </c>
      <c r="W2134">
        <f t="shared" si="166"/>
        <v>4</v>
      </c>
      <c r="X2134">
        <f t="shared" si="167"/>
        <v>2015</v>
      </c>
      <c r="Y2134" t="str">
        <f t="shared" si="168"/>
        <v>Nov</v>
      </c>
      <c r="Z2134" t="str">
        <f t="shared" si="169"/>
        <v>2015-11</v>
      </c>
    </row>
    <row r="2135" spans="1:26"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s="5">
        <v>152.99100000000001</v>
      </c>
      <c r="S2135">
        <v>3</v>
      </c>
      <c r="T2135" s="7">
        <v>0.7</v>
      </c>
      <c r="U2135" s="5">
        <v>-122.39279999999999</v>
      </c>
      <c r="V2135">
        <f t="shared" si="165"/>
        <v>11</v>
      </c>
      <c r="W2135">
        <f t="shared" si="166"/>
        <v>4</v>
      </c>
      <c r="X2135">
        <f t="shared" si="167"/>
        <v>2015</v>
      </c>
      <c r="Y2135" t="str">
        <f t="shared" si="168"/>
        <v>Nov</v>
      </c>
      <c r="Z2135" t="str">
        <f t="shared" si="169"/>
        <v>2015-11</v>
      </c>
    </row>
    <row r="2136" spans="1:26"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s="5">
        <v>10.584</v>
      </c>
      <c r="S2136">
        <v>7</v>
      </c>
      <c r="T2136" s="7">
        <v>0.2</v>
      </c>
      <c r="U2136" s="5">
        <v>-2.3814000000000002</v>
      </c>
      <c r="V2136">
        <f t="shared" si="165"/>
        <v>11</v>
      </c>
      <c r="W2136">
        <f t="shared" si="166"/>
        <v>4</v>
      </c>
      <c r="X2136">
        <f t="shared" si="167"/>
        <v>2015</v>
      </c>
      <c r="Y2136" t="str">
        <f t="shared" si="168"/>
        <v>Nov</v>
      </c>
      <c r="Z2136" t="str">
        <f t="shared" si="169"/>
        <v>2015-11</v>
      </c>
    </row>
    <row r="2137" spans="1:26"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s="5">
        <v>94.92</v>
      </c>
      <c r="S2137">
        <v>4</v>
      </c>
      <c r="T2137" s="7">
        <v>0.4</v>
      </c>
      <c r="U2137" s="5">
        <v>15.82</v>
      </c>
      <c r="V2137">
        <f t="shared" si="165"/>
        <v>11</v>
      </c>
      <c r="W2137">
        <f t="shared" si="166"/>
        <v>4</v>
      </c>
      <c r="X2137">
        <f t="shared" si="167"/>
        <v>2015</v>
      </c>
      <c r="Y2137" t="str">
        <f t="shared" si="168"/>
        <v>Nov</v>
      </c>
      <c r="Z2137" t="str">
        <f t="shared" si="169"/>
        <v>2015-11</v>
      </c>
    </row>
    <row r="2138" spans="1:26"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s="5">
        <v>14.76</v>
      </c>
      <c r="S2138">
        <v>5</v>
      </c>
      <c r="T2138" s="7">
        <v>0.6</v>
      </c>
      <c r="U2138" s="5">
        <v>-11.439</v>
      </c>
      <c r="V2138">
        <f t="shared" si="165"/>
        <v>12</v>
      </c>
      <c r="W2138">
        <f t="shared" si="166"/>
        <v>4</v>
      </c>
      <c r="X2138">
        <f t="shared" si="167"/>
        <v>2015</v>
      </c>
      <c r="Y2138" t="str">
        <f t="shared" si="168"/>
        <v>Dec</v>
      </c>
      <c r="Z2138" t="str">
        <f t="shared" si="169"/>
        <v>2015-12</v>
      </c>
    </row>
    <row r="2139" spans="1:26"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s="5">
        <v>3.6560000000000001</v>
      </c>
      <c r="S2139">
        <v>4</v>
      </c>
      <c r="T2139" s="7">
        <v>0.8</v>
      </c>
      <c r="U2139" s="5">
        <v>-5.8495999999999997</v>
      </c>
      <c r="V2139">
        <f t="shared" si="165"/>
        <v>12</v>
      </c>
      <c r="W2139">
        <f t="shared" si="166"/>
        <v>4</v>
      </c>
      <c r="X2139">
        <f t="shared" si="167"/>
        <v>2015</v>
      </c>
      <c r="Y2139" t="str">
        <f t="shared" si="168"/>
        <v>Dec</v>
      </c>
      <c r="Z2139" t="str">
        <f t="shared" si="169"/>
        <v>2015-12</v>
      </c>
    </row>
    <row r="2140" spans="1:26"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5">
        <v>146.82</v>
      </c>
      <c r="S2140">
        <v>3</v>
      </c>
      <c r="T2140" s="7">
        <v>0</v>
      </c>
      <c r="U2140" s="5">
        <v>73.41</v>
      </c>
      <c r="V2140">
        <f t="shared" si="165"/>
        <v>11</v>
      </c>
      <c r="W2140">
        <f t="shared" si="166"/>
        <v>4</v>
      </c>
      <c r="X2140">
        <f t="shared" si="167"/>
        <v>2017</v>
      </c>
      <c r="Y2140" t="str">
        <f t="shared" si="168"/>
        <v>Nov</v>
      </c>
      <c r="Z2140" t="str">
        <f t="shared" si="169"/>
        <v>2017-11</v>
      </c>
    </row>
    <row r="2141" spans="1:26"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s="5">
        <v>149.54400000000001</v>
      </c>
      <c r="S2141">
        <v>9</v>
      </c>
      <c r="T2141" s="7">
        <v>0.2</v>
      </c>
      <c r="U2141" s="5">
        <v>50.4711</v>
      </c>
      <c r="V2141">
        <f t="shared" si="165"/>
        <v>6</v>
      </c>
      <c r="W2141">
        <f t="shared" si="166"/>
        <v>2</v>
      </c>
      <c r="X2141">
        <f t="shared" si="167"/>
        <v>2014</v>
      </c>
      <c r="Y2141" t="str">
        <f t="shared" si="168"/>
        <v>Jun</v>
      </c>
      <c r="Z2141" t="str">
        <f t="shared" si="169"/>
        <v>2014-06</v>
      </c>
    </row>
    <row r="2142" spans="1:26"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s="5">
        <v>17.14</v>
      </c>
      <c r="S2142">
        <v>2</v>
      </c>
      <c r="T2142" s="7">
        <v>0</v>
      </c>
      <c r="U2142" s="5">
        <v>4.4564000000000004</v>
      </c>
      <c r="V2142">
        <f t="shared" si="165"/>
        <v>6</v>
      </c>
      <c r="W2142">
        <f t="shared" si="166"/>
        <v>2</v>
      </c>
      <c r="X2142">
        <f t="shared" si="167"/>
        <v>2014</v>
      </c>
      <c r="Y2142" t="str">
        <f t="shared" si="168"/>
        <v>Jun</v>
      </c>
      <c r="Z2142" t="str">
        <f t="shared" si="169"/>
        <v>2014-06</v>
      </c>
    </row>
    <row r="2143" spans="1:26"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s="5">
        <v>991.76400000000001</v>
      </c>
      <c r="S2143">
        <v>3</v>
      </c>
      <c r="T2143" s="7">
        <v>0.4</v>
      </c>
      <c r="U2143" s="5">
        <v>-347.11739999999998</v>
      </c>
      <c r="V2143">
        <f t="shared" si="165"/>
        <v>6</v>
      </c>
      <c r="W2143">
        <f t="shared" si="166"/>
        <v>2</v>
      </c>
      <c r="X2143">
        <f t="shared" si="167"/>
        <v>2014</v>
      </c>
      <c r="Y2143" t="str">
        <f t="shared" si="168"/>
        <v>Jun</v>
      </c>
      <c r="Z2143" t="str">
        <f t="shared" si="169"/>
        <v>2014-06</v>
      </c>
    </row>
    <row r="2144" spans="1:26"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s="5">
        <v>30.48</v>
      </c>
      <c r="S2144">
        <v>6</v>
      </c>
      <c r="T2144" s="7">
        <v>0.2</v>
      </c>
      <c r="U2144" s="5">
        <v>9.9060000000000006</v>
      </c>
      <c r="V2144">
        <f t="shared" si="165"/>
        <v>9</v>
      </c>
      <c r="W2144">
        <f t="shared" si="166"/>
        <v>3</v>
      </c>
      <c r="X2144">
        <f t="shared" si="167"/>
        <v>2016</v>
      </c>
      <c r="Y2144" t="str">
        <f t="shared" si="168"/>
        <v>Sep</v>
      </c>
      <c r="Z2144" t="str">
        <f t="shared" si="169"/>
        <v>2016-09</v>
      </c>
    </row>
    <row r="2145" spans="1:26"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s="5">
        <v>23.988</v>
      </c>
      <c r="S2145">
        <v>2</v>
      </c>
      <c r="T2145" s="7">
        <v>0.4</v>
      </c>
      <c r="U2145" s="5">
        <v>-4.7976000000000001</v>
      </c>
      <c r="V2145">
        <f t="shared" si="165"/>
        <v>9</v>
      </c>
      <c r="W2145">
        <f t="shared" si="166"/>
        <v>3</v>
      </c>
      <c r="X2145">
        <f t="shared" si="167"/>
        <v>2016</v>
      </c>
      <c r="Y2145" t="str">
        <f t="shared" si="168"/>
        <v>Sep</v>
      </c>
      <c r="Z2145" t="str">
        <f t="shared" si="169"/>
        <v>2016-09</v>
      </c>
    </row>
    <row r="2146" spans="1:26"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s="5">
        <v>16.687999999999999</v>
      </c>
      <c r="S2146">
        <v>7</v>
      </c>
      <c r="T2146" s="7">
        <v>0.2</v>
      </c>
      <c r="U2146" s="5">
        <v>5.4236000000000004</v>
      </c>
      <c r="V2146">
        <f t="shared" si="165"/>
        <v>9</v>
      </c>
      <c r="W2146">
        <f t="shared" si="166"/>
        <v>3</v>
      </c>
      <c r="X2146">
        <f t="shared" si="167"/>
        <v>2016</v>
      </c>
      <c r="Y2146" t="str">
        <f t="shared" si="168"/>
        <v>Sep</v>
      </c>
      <c r="Z2146" t="str">
        <f t="shared" si="169"/>
        <v>2016-09</v>
      </c>
    </row>
    <row r="2147" spans="1:26"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s="5">
        <v>422.05799999999999</v>
      </c>
      <c r="S2147">
        <v>3</v>
      </c>
      <c r="T2147" s="7">
        <v>0.3</v>
      </c>
      <c r="U2147" s="5">
        <v>-18.088200000000001</v>
      </c>
      <c r="V2147">
        <f t="shared" si="165"/>
        <v>6</v>
      </c>
      <c r="W2147">
        <f t="shared" si="166"/>
        <v>2</v>
      </c>
      <c r="X2147">
        <f t="shared" si="167"/>
        <v>2016</v>
      </c>
      <c r="Y2147" t="str">
        <f t="shared" si="168"/>
        <v>Jun</v>
      </c>
      <c r="Z2147" t="str">
        <f t="shared" si="169"/>
        <v>2016-06</v>
      </c>
    </row>
    <row r="2148" spans="1:26"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s="5">
        <v>38.088000000000001</v>
      </c>
      <c r="S2148">
        <v>4</v>
      </c>
      <c r="T2148" s="7">
        <v>0.7</v>
      </c>
      <c r="U2148" s="5">
        <v>-27.9312</v>
      </c>
      <c r="V2148">
        <f t="shared" si="165"/>
        <v>6</v>
      </c>
      <c r="W2148">
        <f t="shared" si="166"/>
        <v>2</v>
      </c>
      <c r="X2148">
        <f t="shared" si="167"/>
        <v>2016</v>
      </c>
      <c r="Y2148" t="str">
        <f t="shared" si="168"/>
        <v>Jun</v>
      </c>
      <c r="Z2148" t="str">
        <f t="shared" si="169"/>
        <v>2016-06</v>
      </c>
    </row>
    <row r="2149" spans="1:26"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s="5">
        <v>254.352</v>
      </c>
      <c r="S2149">
        <v>6</v>
      </c>
      <c r="T2149" s="7">
        <v>0.2</v>
      </c>
      <c r="U2149" s="5">
        <v>-50.870399999999997</v>
      </c>
      <c r="V2149">
        <f t="shared" si="165"/>
        <v>6</v>
      </c>
      <c r="W2149">
        <f t="shared" si="166"/>
        <v>2</v>
      </c>
      <c r="X2149">
        <f t="shared" si="167"/>
        <v>2016</v>
      </c>
      <c r="Y2149" t="str">
        <f t="shared" si="168"/>
        <v>Jun</v>
      </c>
      <c r="Z2149" t="str">
        <f t="shared" si="169"/>
        <v>2016-06</v>
      </c>
    </row>
    <row r="2150" spans="1:26"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s="5">
        <v>43.31</v>
      </c>
      <c r="S2150">
        <v>1</v>
      </c>
      <c r="T2150" s="7">
        <v>0</v>
      </c>
      <c r="U2150" s="5">
        <v>4.3310000000000004</v>
      </c>
      <c r="V2150">
        <f t="shared" si="165"/>
        <v>12</v>
      </c>
      <c r="W2150">
        <f t="shared" si="166"/>
        <v>4</v>
      </c>
      <c r="X2150">
        <f t="shared" si="167"/>
        <v>2014</v>
      </c>
      <c r="Y2150" t="str">
        <f t="shared" si="168"/>
        <v>Dec</v>
      </c>
      <c r="Z2150" t="str">
        <f t="shared" si="169"/>
        <v>2014-12</v>
      </c>
    </row>
    <row r="2151" spans="1:26"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s="5">
        <v>84.95</v>
      </c>
      <c r="S2151">
        <v>5</v>
      </c>
      <c r="T2151" s="7">
        <v>0</v>
      </c>
      <c r="U2151" s="5">
        <v>22.087</v>
      </c>
      <c r="V2151">
        <f t="shared" si="165"/>
        <v>3</v>
      </c>
      <c r="W2151">
        <f t="shared" si="166"/>
        <v>1</v>
      </c>
      <c r="X2151">
        <f t="shared" si="167"/>
        <v>2017</v>
      </c>
      <c r="Y2151" t="str">
        <f t="shared" si="168"/>
        <v>Mar</v>
      </c>
      <c r="Z2151" t="str">
        <f t="shared" si="169"/>
        <v>2017-03</v>
      </c>
    </row>
    <row r="2152" spans="1:26"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5">
        <v>233.05799999999999</v>
      </c>
      <c r="S2152">
        <v>3</v>
      </c>
      <c r="T2152" s="7">
        <v>0.3</v>
      </c>
      <c r="U2152" s="5">
        <v>-53.270400000000002</v>
      </c>
      <c r="V2152">
        <f t="shared" si="165"/>
        <v>11</v>
      </c>
      <c r="W2152">
        <f t="shared" si="166"/>
        <v>4</v>
      </c>
      <c r="X2152">
        <f t="shared" si="167"/>
        <v>2017</v>
      </c>
      <c r="Y2152" t="str">
        <f t="shared" si="168"/>
        <v>Nov</v>
      </c>
      <c r="Z2152" t="str">
        <f t="shared" si="169"/>
        <v>2017-11</v>
      </c>
    </row>
    <row r="2153" spans="1:26"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5">
        <v>111.79</v>
      </c>
      <c r="S2153">
        <v>7</v>
      </c>
      <c r="T2153" s="7">
        <v>0</v>
      </c>
      <c r="U2153" s="5">
        <v>43.598100000000002</v>
      </c>
      <c r="V2153">
        <f t="shared" si="165"/>
        <v>11</v>
      </c>
      <c r="W2153">
        <f t="shared" si="166"/>
        <v>4</v>
      </c>
      <c r="X2153">
        <f t="shared" si="167"/>
        <v>2014</v>
      </c>
      <c r="Y2153" t="str">
        <f t="shared" si="168"/>
        <v>Nov</v>
      </c>
      <c r="Z2153" t="str">
        <f t="shared" si="169"/>
        <v>2014-11</v>
      </c>
    </row>
    <row r="2154" spans="1:26"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5">
        <v>14.94</v>
      </c>
      <c r="S2154">
        <v>3</v>
      </c>
      <c r="T2154" s="7">
        <v>0</v>
      </c>
      <c r="U2154" s="5">
        <v>7.0217999999999998</v>
      </c>
      <c r="V2154">
        <f t="shared" si="165"/>
        <v>11</v>
      </c>
      <c r="W2154">
        <f t="shared" si="166"/>
        <v>4</v>
      </c>
      <c r="X2154">
        <f t="shared" si="167"/>
        <v>2015</v>
      </c>
      <c r="Y2154" t="str">
        <f t="shared" si="168"/>
        <v>Nov</v>
      </c>
      <c r="Z2154" t="str">
        <f t="shared" si="169"/>
        <v>2015-11</v>
      </c>
    </row>
    <row r="2155" spans="1:26"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s="5">
        <v>14.16</v>
      </c>
      <c r="S2155">
        <v>2</v>
      </c>
      <c r="T2155" s="7">
        <v>0.2</v>
      </c>
      <c r="U2155" s="5">
        <v>5.133</v>
      </c>
      <c r="V2155">
        <f t="shared" si="165"/>
        <v>7</v>
      </c>
      <c r="W2155">
        <f t="shared" si="166"/>
        <v>3</v>
      </c>
      <c r="X2155">
        <f t="shared" si="167"/>
        <v>2016</v>
      </c>
      <c r="Y2155" t="str">
        <f t="shared" si="168"/>
        <v>Jul</v>
      </c>
      <c r="Z2155" t="str">
        <f t="shared" si="169"/>
        <v>2016-07</v>
      </c>
    </row>
    <row r="2156" spans="1:26"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5">
        <v>22.608000000000001</v>
      </c>
      <c r="S2156">
        <v>3</v>
      </c>
      <c r="T2156" s="7">
        <v>0.6</v>
      </c>
      <c r="U2156" s="5">
        <v>-10.1736</v>
      </c>
      <c r="V2156">
        <f t="shared" si="165"/>
        <v>4</v>
      </c>
      <c r="W2156">
        <f t="shared" si="166"/>
        <v>2</v>
      </c>
      <c r="X2156">
        <f t="shared" si="167"/>
        <v>2016</v>
      </c>
      <c r="Y2156" t="str">
        <f t="shared" si="168"/>
        <v>Apr</v>
      </c>
      <c r="Z2156" t="str">
        <f t="shared" si="169"/>
        <v>2016-04</v>
      </c>
    </row>
    <row r="2157" spans="1:26"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s="5">
        <v>21.48</v>
      </c>
      <c r="S2157">
        <v>6</v>
      </c>
      <c r="T2157" s="7">
        <v>0</v>
      </c>
      <c r="U2157" s="5">
        <v>10.74</v>
      </c>
      <c r="V2157">
        <f t="shared" si="165"/>
        <v>7</v>
      </c>
      <c r="W2157">
        <f t="shared" si="166"/>
        <v>3</v>
      </c>
      <c r="X2157">
        <f t="shared" si="167"/>
        <v>2016</v>
      </c>
      <c r="Y2157" t="str">
        <f t="shared" si="168"/>
        <v>Jul</v>
      </c>
      <c r="Z2157" t="str">
        <f t="shared" si="169"/>
        <v>2016-07</v>
      </c>
    </row>
    <row r="2158" spans="1:26"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5">
        <v>501.81</v>
      </c>
      <c r="S2158">
        <v>3</v>
      </c>
      <c r="T2158" s="7">
        <v>0</v>
      </c>
      <c r="U2158" s="5">
        <v>0</v>
      </c>
      <c r="V2158">
        <f t="shared" si="165"/>
        <v>6</v>
      </c>
      <c r="W2158">
        <f t="shared" si="166"/>
        <v>2</v>
      </c>
      <c r="X2158">
        <f t="shared" si="167"/>
        <v>2014</v>
      </c>
      <c r="Y2158" t="str">
        <f t="shared" si="168"/>
        <v>Jun</v>
      </c>
      <c r="Z2158" t="str">
        <f t="shared" si="169"/>
        <v>2014-06</v>
      </c>
    </row>
    <row r="2159" spans="1:26"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5">
        <v>161.94</v>
      </c>
      <c r="S2159">
        <v>3</v>
      </c>
      <c r="T2159" s="7">
        <v>0</v>
      </c>
      <c r="U2159" s="5">
        <v>9.7164000000000001</v>
      </c>
      <c r="V2159">
        <f t="shared" si="165"/>
        <v>6</v>
      </c>
      <c r="W2159">
        <f t="shared" si="166"/>
        <v>2</v>
      </c>
      <c r="X2159">
        <f t="shared" si="167"/>
        <v>2014</v>
      </c>
      <c r="Y2159" t="str">
        <f t="shared" si="168"/>
        <v>Jun</v>
      </c>
      <c r="Z2159" t="str">
        <f t="shared" si="169"/>
        <v>2014-06</v>
      </c>
    </row>
    <row r="2160" spans="1:26"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s="5">
        <v>17.856000000000002</v>
      </c>
      <c r="S2160">
        <v>4</v>
      </c>
      <c r="T2160" s="7">
        <v>0.2</v>
      </c>
      <c r="U2160" s="5">
        <v>2.0087999999999999</v>
      </c>
      <c r="V2160">
        <f t="shared" si="165"/>
        <v>10</v>
      </c>
      <c r="W2160">
        <f t="shared" si="166"/>
        <v>4</v>
      </c>
      <c r="X2160">
        <f t="shared" si="167"/>
        <v>2017</v>
      </c>
      <c r="Y2160" t="str">
        <f t="shared" si="168"/>
        <v>Oct</v>
      </c>
      <c r="Z2160" t="str">
        <f t="shared" si="169"/>
        <v>2017-10</v>
      </c>
    </row>
    <row r="2161" spans="1:26"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s="5">
        <v>8.8079999999999998</v>
      </c>
      <c r="S2161">
        <v>3</v>
      </c>
      <c r="T2161" s="7">
        <v>0.8</v>
      </c>
      <c r="U2161" s="5">
        <v>-14.973599999999999</v>
      </c>
      <c r="V2161">
        <f t="shared" si="165"/>
        <v>9</v>
      </c>
      <c r="W2161">
        <f t="shared" si="166"/>
        <v>3</v>
      </c>
      <c r="X2161">
        <f t="shared" si="167"/>
        <v>2016</v>
      </c>
      <c r="Y2161" t="str">
        <f t="shared" si="168"/>
        <v>Sep</v>
      </c>
      <c r="Z2161" t="str">
        <f t="shared" si="169"/>
        <v>2016-09</v>
      </c>
    </row>
    <row r="2162" spans="1:26"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5">
        <v>79.384</v>
      </c>
      <c r="S2162">
        <v>1</v>
      </c>
      <c r="T2162" s="7">
        <v>0.2</v>
      </c>
      <c r="U2162" s="5">
        <v>29.768999999999998</v>
      </c>
      <c r="V2162">
        <f t="shared" si="165"/>
        <v>5</v>
      </c>
      <c r="W2162">
        <f t="shared" si="166"/>
        <v>2</v>
      </c>
      <c r="X2162">
        <f t="shared" si="167"/>
        <v>2016</v>
      </c>
      <c r="Y2162" t="str">
        <f t="shared" si="168"/>
        <v>May</v>
      </c>
      <c r="Z2162" t="str">
        <f t="shared" si="169"/>
        <v>2016-05</v>
      </c>
    </row>
    <row r="2163" spans="1:26"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s="5">
        <v>34.58</v>
      </c>
      <c r="S2163">
        <v>1</v>
      </c>
      <c r="T2163" s="7">
        <v>0</v>
      </c>
      <c r="U2163" s="5">
        <v>10.0282</v>
      </c>
      <c r="V2163">
        <f t="shared" si="165"/>
        <v>1</v>
      </c>
      <c r="W2163">
        <f t="shared" si="166"/>
        <v>1</v>
      </c>
      <c r="X2163">
        <f t="shared" si="167"/>
        <v>2016</v>
      </c>
      <c r="Y2163" t="str">
        <f t="shared" si="168"/>
        <v>Jan</v>
      </c>
      <c r="Z2163" t="str">
        <f t="shared" si="169"/>
        <v>2016-01</v>
      </c>
    </row>
    <row r="2164" spans="1:26"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s="5">
        <v>314.55</v>
      </c>
      <c r="S2164">
        <v>3</v>
      </c>
      <c r="T2164" s="7">
        <v>0</v>
      </c>
      <c r="U2164" s="5">
        <v>150.98400000000001</v>
      </c>
      <c r="V2164">
        <f t="shared" si="165"/>
        <v>3</v>
      </c>
      <c r="W2164">
        <f t="shared" si="166"/>
        <v>1</v>
      </c>
      <c r="X2164">
        <f t="shared" si="167"/>
        <v>2017</v>
      </c>
      <c r="Y2164" t="str">
        <f t="shared" si="168"/>
        <v>Mar</v>
      </c>
      <c r="Z2164" t="str">
        <f t="shared" si="169"/>
        <v>2017-03</v>
      </c>
    </row>
    <row r="2165" spans="1:26"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s="5">
        <v>191.976</v>
      </c>
      <c r="S2165">
        <v>3</v>
      </c>
      <c r="T2165" s="7">
        <v>0.2</v>
      </c>
      <c r="U2165" s="5">
        <v>23.997</v>
      </c>
      <c r="V2165">
        <f t="shared" si="165"/>
        <v>10</v>
      </c>
      <c r="W2165">
        <f t="shared" si="166"/>
        <v>4</v>
      </c>
      <c r="X2165">
        <f t="shared" si="167"/>
        <v>2016</v>
      </c>
      <c r="Y2165" t="str">
        <f t="shared" si="168"/>
        <v>Oct</v>
      </c>
      <c r="Z2165" t="str">
        <f t="shared" si="169"/>
        <v>2016-10</v>
      </c>
    </row>
    <row r="2166" spans="1:26"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s="5">
        <v>8.2880000000000003</v>
      </c>
      <c r="S2166">
        <v>2</v>
      </c>
      <c r="T2166" s="7">
        <v>0.2</v>
      </c>
      <c r="U2166" s="5">
        <v>3.0044</v>
      </c>
      <c r="V2166">
        <f t="shared" si="165"/>
        <v>10</v>
      </c>
      <c r="W2166">
        <f t="shared" si="166"/>
        <v>4</v>
      </c>
      <c r="X2166">
        <f t="shared" si="167"/>
        <v>2016</v>
      </c>
      <c r="Y2166" t="str">
        <f t="shared" si="168"/>
        <v>Oct</v>
      </c>
      <c r="Z2166" t="str">
        <f t="shared" si="169"/>
        <v>2016-10</v>
      </c>
    </row>
    <row r="2167" spans="1:26"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s="5">
        <v>139.91999999999999</v>
      </c>
      <c r="S2167">
        <v>5</v>
      </c>
      <c r="T2167" s="7">
        <v>0.6</v>
      </c>
      <c r="U2167" s="5">
        <v>-150.41399999999999</v>
      </c>
      <c r="V2167">
        <f t="shared" si="165"/>
        <v>10</v>
      </c>
      <c r="W2167">
        <f t="shared" si="166"/>
        <v>4</v>
      </c>
      <c r="X2167">
        <f t="shared" si="167"/>
        <v>2016</v>
      </c>
      <c r="Y2167" t="str">
        <f t="shared" si="168"/>
        <v>Oct</v>
      </c>
      <c r="Z2167" t="str">
        <f t="shared" si="169"/>
        <v>2016-10</v>
      </c>
    </row>
    <row r="2168" spans="1:26"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s="5">
        <v>15.872</v>
      </c>
      <c r="S2168">
        <v>1</v>
      </c>
      <c r="T2168" s="7">
        <v>0.2</v>
      </c>
      <c r="U2168" s="5">
        <v>1.1903999999999999</v>
      </c>
      <c r="V2168">
        <f t="shared" si="165"/>
        <v>10</v>
      </c>
      <c r="W2168">
        <f t="shared" si="166"/>
        <v>4</v>
      </c>
      <c r="X2168">
        <f t="shared" si="167"/>
        <v>2016</v>
      </c>
      <c r="Y2168" t="str">
        <f t="shared" si="168"/>
        <v>Oct</v>
      </c>
      <c r="Z2168" t="str">
        <f t="shared" si="169"/>
        <v>2016-10</v>
      </c>
    </row>
    <row r="2169" spans="1:26"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s="5">
        <v>6.2859999999999996</v>
      </c>
      <c r="S2169">
        <v>7</v>
      </c>
      <c r="T2169" s="7">
        <v>0.8</v>
      </c>
      <c r="U2169" s="5">
        <v>-11.000500000000001</v>
      </c>
      <c r="V2169">
        <f t="shared" si="165"/>
        <v>10</v>
      </c>
      <c r="W2169">
        <f t="shared" si="166"/>
        <v>4</v>
      </c>
      <c r="X2169">
        <f t="shared" si="167"/>
        <v>2016</v>
      </c>
      <c r="Y2169" t="str">
        <f t="shared" si="168"/>
        <v>Oct</v>
      </c>
      <c r="Z2169" t="str">
        <f t="shared" si="169"/>
        <v>2016-10</v>
      </c>
    </row>
    <row r="2170" spans="1:26"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5">
        <v>14.016</v>
      </c>
      <c r="S2170">
        <v>3</v>
      </c>
      <c r="T2170" s="7">
        <v>0.2</v>
      </c>
      <c r="U2170" s="5">
        <v>1.752</v>
      </c>
      <c r="V2170">
        <f t="shared" si="165"/>
        <v>1</v>
      </c>
      <c r="W2170">
        <f t="shared" si="166"/>
        <v>1</v>
      </c>
      <c r="X2170">
        <f t="shared" si="167"/>
        <v>2017</v>
      </c>
      <c r="Y2170" t="str">
        <f t="shared" si="168"/>
        <v>Jan</v>
      </c>
      <c r="Z2170" t="str">
        <f t="shared" si="169"/>
        <v>2017-01</v>
      </c>
    </row>
    <row r="2171" spans="1:26"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5">
        <v>71.975999999999999</v>
      </c>
      <c r="S2171">
        <v>3</v>
      </c>
      <c r="T2171" s="7">
        <v>0.2</v>
      </c>
      <c r="U2171" s="5">
        <v>-8.9969999999999999</v>
      </c>
      <c r="V2171">
        <f t="shared" si="165"/>
        <v>1</v>
      </c>
      <c r="W2171">
        <f t="shared" si="166"/>
        <v>1</v>
      </c>
      <c r="X2171">
        <f t="shared" si="167"/>
        <v>2017</v>
      </c>
      <c r="Y2171" t="str">
        <f t="shared" si="168"/>
        <v>Jan</v>
      </c>
      <c r="Z2171" t="str">
        <f t="shared" si="169"/>
        <v>2017-01</v>
      </c>
    </row>
    <row r="2172" spans="1:26"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s="5">
        <v>107.982</v>
      </c>
      <c r="S2172">
        <v>3</v>
      </c>
      <c r="T2172" s="7">
        <v>0.4</v>
      </c>
      <c r="U2172" s="5">
        <v>-26.9955</v>
      </c>
      <c r="V2172">
        <f t="shared" si="165"/>
        <v>1</v>
      </c>
      <c r="W2172">
        <f t="shared" si="166"/>
        <v>1</v>
      </c>
      <c r="X2172">
        <f t="shared" si="167"/>
        <v>2017</v>
      </c>
      <c r="Y2172" t="str">
        <f t="shared" si="168"/>
        <v>Jan</v>
      </c>
      <c r="Z2172" t="str">
        <f t="shared" si="169"/>
        <v>2017-01</v>
      </c>
    </row>
    <row r="2173" spans="1:26"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s="5">
        <v>305.31200000000001</v>
      </c>
      <c r="S2173">
        <v>2</v>
      </c>
      <c r="T2173" s="7">
        <v>0.3</v>
      </c>
      <c r="U2173" s="5">
        <v>-8.7232000000000003</v>
      </c>
      <c r="V2173">
        <f t="shared" si="165"/>
        <v>11</v>
      </c>
      <c r="W2173">
        <f t="shared" si="166"/>
        <v>4</v>
      </c>
      <c r="X2173">
        <f t="shared" si="167"/>
        <v>2017</v>
      </c>
      <c r="Y2173" t="str">
        <f t="shared" si="168"/>
        <v>Nov</v>
      </c>
      <c r="Z2173" t="str">
        <f t="shared" si="169"/>
        <v>2017-11</v>
      </c>
    </row>
    <row r="2174" spans="1:26"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s="5">
        <v>19.751999999999999</v>
      </c>
      <c r="S2174">
        <v>3</v>
      </c>
      <c r="T2174" s="7">
        <v>0.2</v>
      </c>
      <c r="U2174" s="5">
        <v>6.9131999999999998</v>
      </c>
      <c r="V2174">
        <f t="shared" si="165"/>
        <v>8</v>
      </c>
      <c r="W2174">
        <f t="shared" si="166"/>
        <v>3</v>
      </c>
      <c r="X2174">
        <f t="shared" si="167"/>
        <v>2014</v>
      </c>
      <c r="Y2174" t="str">
        <f t="shared" si="168"/>
        <v>Aug</v>
      </c>
      <c r="Z2174" t="str">
        <f t="shared" si="169"/>
        <v>2014-08</v>
      </c>
    </row>
    <row r="2175" spans="1:26"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s="5">
        <v>9.2639999999999993</v>
      </c>
      <c r="S2175">
        <v>3</v>
      </c>
      <c r="T2175" s="7">
        <v>0.8</v>
      </c>
      <c r="U2175" s="5">
        <v>-13.896000000000001</v>
      </c>
      <c r="V2175">
        <f t="shared" si="165"/>
        <v>7</v>
      </c>
      <c r="W2175">
        <f t="shared" si="166"/>
        <v>3</v>
      </c>
      <c r="X2175">
        <f t="shared" si="167"/>
        <v>2016</v>
      </c>
      <c r="Y2175" t="str">
        <f t="shared" si="168"/>
        <v>Jul</v>
      </c>
      <c r="Z2175" t="str">
        <f t="shared" si="169"/>
        <v>2016-07</v>
      </c>
    </row>
    <row r="2176" spans="1:26"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s="5">
        <v>61.792000000000002</v>
      </c>
      <c r="S2176">
        <v>4</v>
      </c>
      <c r="T2176" s="7">
        <v>0.2</v>
      </c>
      <c r="U2176" s="5">
        <v>6.1791999999999998</v>
      </c>
      <c r="V2176">
        <f t="shared" si="165"/>
        <v>7</v>
      </c>
      <c r="W2176">
        <f t="shared" si="166"/>
        <v>3</v>
      </c>
      <c r="X2176">
        <f t="shared" si="167"/>
        <v>2015</v>
      </c>
      <c r="Y2176" t="str">
        <f t="shared" si="168"/>
        <v>Jul</v>
      </c>
      <c r="Z2176" t="str">
        <f t="shared" si="169"/>
        <v>2015-07</v>
      </c>
    </row>
    <row r="2177" spans="1:26"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5">
        <v>45.68</v>
      </c>
      <c r="S2177">
        <v>2</v>
      </c>
      <c r="T2177" s="7">
        <v>0</v>
      </c>
      <c r="U2177" s="5">
        <v>21.012799999999999</v>
      </c>
      <c r="V2177">
        <f t="shared" si="165"/>
        <v>10</v>
      </c>
      <c r="W2177">
        <f t="shared" si="166"/>
        <v>4</v>
      </c>
      <c r="X2177">
        <f t="shared" si="167"/>
        <v>2016</v>
      </c>
      <c r="Y2177" t="str">
        <f t="shared" si="168"/>
        <v>Oct</v>
      </c>
      <c r="Z2177" t="str">
        <f t="shared" si="169"/>
        <v>2016-10</v>
      </c>
    </row>
    <row r="2178" spans="1:26"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5">
        <v>60.12</v>
      </c>
      <c r="S2178">
        <v>9</v>
      </c>
      <c r="T2178" s="7">
        <v>0</v>
      </c>
      <c r="U2178" s="5">
        <v>28.857600000000001</v>
      </c>
      <c r="V2178">
        <f t="shared" si="165"/>
        <v>10</v>
      </c>
      <c r="W2178">
        <f t="shared" si="166"/>
        <v>4</v>
      </c>
      <c r="X2178">
        <f t="shared" si="167"/>
        <v>2016</v>
      </c>
      <c r="Y2178" t="str">
        <f t="shared" si="168"/>
        <v>Oct</v>
      </c>
      <c r="Z2178" t="str">
        <f t="shared" si="169"/>
        <v>2016-10</v>
      </c>
    </row>
    <row r="2179" spans="1:26"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5">
        <v>41.72</v>
      </c>
      <c r="S2179">
        <v>5</v>
      </c>
      <c r="T2179" s="7">
        <v>0.2</v>
      </c>
      <c r="U2179" s="5">
        <v>13.0375</v>
      </c>
      <c r="V2179">
        <f t="shared" ref="V2179:V2242" si="170">MONTH(C2179)</f>
        <v>10</v>
      </c>
      <c r="W2179">
        <f t="shared" ref="W2179:W2242" si="171">ROUNDUP(MONTH(C2179)/3,0)</f>
        <v>4</v>
      </c>
      <c r="X2179">
        <f t="shared" ref="X2179:X2242" si="172">YEAR(C2179)</f>
        <v>2016</v>
      </c>
      <c r="Y2179" t="str">
        <f t="shared" ref="Y2179:Y2242" si="173">TEXT(C2179,"MMM")</f>
        <v>Oct</v>
      </c>
      <c r="Z2179" t="str">
        <f t="shared" ref="Z2179:Z2242" si="174">TEXT(C2179,"YYYY-MM")</f>
        <v>2016-10</v>
      </c>
    </row>
    <row r="2180" spans="1:26"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5">
        <v>71.599999999999994</v>
      </c>
      <c r="S2180">
        <v>8</v>
      </c>
      <c r="T2180" s="7">
        <v>0</v>
      </c>
      <c r="U2180" s="5">
        <v>32.936</v>
      </c>
      <c r="V2180">
        <f t="shared" si="170"/>
        <v>10</v>
      </c>
      <c r="W2180">
        <f t="shared" si="171"/>
        <v>4</v>
      </c>
      <c r="X2180">
        <f t="shared" si="172"/>
        <v>2016</v>
      </c>
      <c r="Y2180" t="str">
        <f t="shared" si="173"/>
        <v>Oct</v>
      </c>
      <c r="Z2180" t="str">
        <f t="shared" si="174"/>
        <v>2016-10</v>
      </c>
    </row>
    <row r="2181" spans="1:26"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s="5">
        <v>85.231999999999999</v>
      </c>
      <c r="S2181">
        <v>7</v>
      </c>
      <c r="T2181" s="7">
        <v>0.2</v>
      </c>
      <c r="U2181" s="5">
        <v>30.896599999999999</v>
      </c>
      <c r="V2181">
        <f t="shared" si="170"/>
        <v>5</v>
      </c>
      <c r="W2181">
        <f t="shared" si="171"/>
        <v>2</v>
      </c>
      <c r="X2181">
        <f t="shared" si="172"/>
        <v>2016</v>
      </c>
      <c r="Y2181" t="str">
        <f t="shared" si="173"/>
        <v>May</v>
      </c>
      <c r="Z2181" t="str">
        <f t="shared" si="174"/>
        <v>2016-05</v>
      </c>
    </row>
    <row r="2182" spans="1:26"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s="5">
        <v>44.4</v>
      </c>
      <c r="S2182">
        <v>3</v>
      </c>
      <c r="T2182" s="7">
        <v>0</v>
      </c>
      <c r="U2182" s="5">
        <v>22.2</v>
      </c>
      <c r="V2182">
        <f t="shared" si="170"/>
        <v>5</v>
      </c>
      <c r="W2182">
        <f t="shared" si="171"/>
        <v>2</v>
      </c>
      <c r="X2182">
        <f t="shared" si="172"/>
        <v>2016</v>
      </c>
      <c r="Y2182" t="str">
        <f t="shared" si="173"/>
        <v>May</v>
      </c>
      <c r="Z2182" t="str">
        <f t="shared" si="174"/>
        <v>2016-05</v>
      </c>
    </row>
    <row r="2183" spans="1:26"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s="5">
        <v>442.76400000000001</v>
      </c>
      <c r="S2183">
        <v>4</v>
      </c>
      <c r="T2183" s="7">
        <v>0.1</v>
      </c>
      <c r="U2183" s="5">
        <v>59.035200000000003</v>
      </c>
      <c r="V2183">
        <f t="shared" si="170"/>
        <v>5</v>
      </c>
      <c r="W2183">
        <f t="shared" si="171"/>
        <v>2</v>
      </c>
      <c r="X2183">
        <f t="shared" si="172"/>
        <v>2016</v>
      </c>
      <c r="Y2183" t="str">
        <f t="shared" si="173"/>
        <v>May</v>
      </c>
      <c r="Z2183" t="str">
        <f t="shared" si="174"/>
        <v>2016-05</v>
      </c>
    </row>
    <row r="2184" spans="1:26"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s="5">
        <v>3999.95</v>
      </c>
      <c r="S2184">
        <v>5</v>
      </c>
      <c r="T2184" s="7">
        <v>0</v>
      </c>
      <c r="U2184" s="5">
        <v>1159.9855</v>
      </c>
      <c r="V2184">
        <f t="shared" si="170"/>
        <v>5</v>
      </c>
      <c r="W2184">
        <f t="shared" si="171"/>
        <v>2</v>
      </c>
      <c r="X2184">
        <f t="shared" si="172"/>
        <v>2016</v>
      </c>
      <c r="Y2184" t="str">
        <f t="shared" si="173"/>
        <v>May</v>
      </c>
      <c r="Z2184" t="str">
        <f t="shared" si="174"/>
        <v>2016-05</v>
      </c>
    </row>
    <row r="2185" spans="1:26"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s="5">
        <v>199.95</v>
      </c>
      <c r="S2185">
        <v>5</v>
      </c>
      <c r="T2185" s="7">
        <v>0</v>
      </c>
      <c r="U2185" s="5">
        <v>21.994499999999999</v>
      </c>
      <c r="V2185">
        <f t="shared" si="170"/>
        <v>5</v>
      </c>
      <c r="W2185">
        <f t="shared" si="171"/>
        <v>2</v>
      </c>
      <c r="X2185">
        <f t="shared" si="172"/>
        <v>2016</v>
      </c>
      <c r="Y2185" t="str">
        <f t="shared" si="173"/>
        <v>May</v>
      </c>
      <c r="Z2185" t="str">
        <f t="shared" si="174"/>
        <v>2016-05</v>
      </c>
    </row>
    <row r="2186" spans="1:26"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s="5">
        <v>63.68</v>
      </c>
      <c r="S2186">
        <v>8</v>
      </c>
      <c r="T2186" s="7">
        <v>0</v>
      </c>
      <c r="U2186" s="5">
        <v>28.019200000000001</v>
      </c>
      <c r="V2186">
        <f t="shared" si="170"/>
        <v>5</v>
      </c>
      <c r="W2186">
        <f t="shared" si="171"/>
        <v>2</v>
      </c>
      <c r="X2186">
        <f t="shared" si="172"/>
        <v>2016</v>
      </c>
      <c r="Y2186" t="str">
        <f t="shared" si="173"/>
        <v>May</v>
      </c>
      <c r="Z2186" t="str">
        <f t="shared" si="174"/>
        <v>2016-05</v>
      </c>
    </row>
    <row r="2187" spans="1:26"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s="5">
        <v>54.896000000000001</v>
      </c>
      <c r="S2187">
        <v>2</v>
      </c>
      <c r="T2187" s="7">
        <v>0.2</v>
      </c>
      <c r="U2187" s="5">
        <v>18.5274</v>
      </c>
      <c r="V2187">
        <f t="shared" si="170"/>
        <v>8</v>
      </c>
      <c r="W2187">
        <f t="shared" si="171"/>
        <v>3</v>
      </c>
      <c r="X2187">
        <f t="shared" si="172"/>
        <v>2017</v>
      </c>
      <c r="Y2187" t="str">
        <f t="shared" si="173"/>
        <v>Aug</v>
      </c>
      <c r="Z2187" t="str">
        <f t="shared" si="174"/>
        <v>2017-08</v>
      </c>
    </row>
    <row r="2188" spans="1:26"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5">
        <v>29</v>
      </c>
      <c r="S2188">
        <v>2</v>
      </c>
      <c r="T2188" s="7">
        <v>0</v>
      </c>
      <c r="U2188" s="5">
        <v>7.25</v>
      </c>
      <c r="V2188">
        <f t="shared" si="170"/>
        <v>7</v>
      </c>
      <c r="W2188">
        <f t="shared" si="171"/>
        <v>3</v>
      </c>
      <c r="X2188">
        <f t="shared" si="172"/>
        <v>2016</v>
      </c>
      <c r="Y2188" t="str">
        <f t="shared" si="173"/>
        <v>Jul</v>
      </c>
      <c r="Z2188" t="str">
        <f t="shared" si="174"/>
        <v>2016-07</v>
      </c>
    </row>
    <row r="2189" spans="1:26"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s="5">
        <v>70.08</v>
      </c>
      <c r="S2189">
        <v>6</v>
      </c>
      <c r="T2189" s="7">
        <v>0</v>
      </c>
      <c r="U2189" s="5">
        <v>35.04</v>
      </c>
      <c r="V2189">
        <f t="shared" si="170"/>
        <v>8</v>
      </c>
      <c r="W2189">
        <f t="shared" si="171"/>
        <v>3</v>
      </c>
      <c r="X2189">
        <f t="shared" si="172"/>
        <v>2017</v>
      </c>
      <c r="Y2189" t="str">
        <f t="shared" si="173"/>
        <v>Aug</v>
      </c>
      <c r="Z2189" t="str">
        <f t="shared" si="174"/>
        <v>2017-08</v>
      </c>
    </row>
    <row r="2190" spans="1:26"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s="5">
        <v>121.3</v>
      </c>
      <c r="S2190">
        <v>2</v>
      </c>
      <c r="T2190" s="7">
        <v>0</v>
      </c>
      <c r="U2190" s="5">
        <v>25.472999999999999</v>
      </c>
      <c r="V2190">
        <f t="shared" si="170"/>
        <v>8</v>
      </c>
      <c r="W2190">
        <f t="shared" si="171"/>
        <v>3</v>
      </c>
      <c r="X2190">
        <f t="shared" si="172"/>
        <v>2017</v>
      </c>
      <c r="Y2190" t="str">
        <f t="shared" si="173"/>
        <v>Aug</v>
      </c>
      <c r="Z2190" t="str">
        <f t="shared" si="174"/>
        <v>2017-08</v>
      </c>
    </row>
    <row r="2191" spans="1:26"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s="5">
        <v>1454.49</v>
      </c>
      <c r="S2191">
        <v>9</v>
      </c>
      <c r="T2191" s="7">
        <v>0</v>
      </c>
      <c r="U2191" s="5">
        <v>378.16739999999999</v>
      </c>
      <c r="V2191">
        <f t="shared" si="170"/>
        <v>8</v>
      </c>
      <c r="W2191">
        <f t="shared" si="171"/>
        <v>3</v>
      </c>
      <c r="X2191">
        <f t="shared" si="172"/>
        <v>2017</v>
      </c>
      <c r="Y2191" t="str">
        <f t="shared" si="173"/>
        <v>Aug</v>
      </c>
      <c r="Z2191" t="str">
        <f t="shared" si="174"/>
        <v>2017-08</v>
      </c>
    </row>
    <row r="2192" spans="1:26"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s="5">
        <v>60.81</v>
      </c>
      <c r="S2192">
        <v>3</v>
      </c>
      <c r="T2192" s="7">
        <v>0</v>
      </c>
      <c r="U2192" s="5">
        <v>17.026800000000001</v>
      </c>
      <c r="V2192">
        <f t="shared" si="170"/>
        <v>6</v>
      </c>
      <c r="W2192">
        <f t="shared" si="171"/>
        <v>2</v>
      </c>
      <c r="X2192">
        <f t="shared" si="172"/>
        <v>2016</v>
      </c>
      <c r="Y2192" t="str">
        <f t="shared" si="173"/>
        <v>Jun</v>
      </c>
      <c r="Z2192" t="str">
        <f t="shared" si="174"/>
        <v>2016-06</v>
      </c>
    </row>
    <row r="2193" spans="1:26"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s="5">
        <v>153.55199999999999</v>
      </c>
      <c r="S2193">
        <v>3</v>
      </c>
      <c r="T2193" s="7">
        <v>0.2</v>
      </c>
      <c r="U2193" s="5">
        <v>51.823799999999999</v>
      </c>
      <c r="V2193">
        <f t="shared" si="170"/>
        <v>12</v>
      </c>
      <c r="W2193">
        <f t="shared" si="171"/>
        <v>4</v>
      </c>
      <c r="X2193">
        <f t="shared" si="172"/>
        <v>2016</v>
      </c>
      <c r="Y2193" t="str">
        <f t="shared" si="173"/>
        <v>Dec</v>
      </c>
      <c r="Z2193" t="str">
        <f t="shared" si="174"/>
        <v>2016-12</v>
      </c>
    </row>
    <row r="2194" spans="1:26"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s="5">
        <v>65.34</v>
      </c>
      <c r="S2194">
        <v>3</v>
      </c>
      <c r="T2194" s="7">
        <v>0</v>
      </c>
      <c r="U2194" s="5">
        <v>22.869</v>
      </c>
      <c r="V2194">
        <f t="shared" si="170"/>
        <v>12</v>
      </c>
      <c r="W2194">
        <f t="shared" si="171"/>
        <v>4</v>
      </c>
      <c r="X2194">
        <f t="shared" si="172"/>
        <v>2016</v>
      </c>
      <c r="Y2194" t="str">
        <f t="shared" si="173"/>
        <v>Dec</v>
      </c>
      <c r="Z2194" t="str">
        <f t="shared" si="174"/>
        <v>2016-12</v>
      </c>
    </row>
    <row r="2195" spans="1:26"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s="5">
        <v>123.92</v>
      </c>
      <c r="S2195">
        <v>4</v>
      </c>
      <c r="T2195" s="7">
        <v>0</v>
      </c>
      <c r="U2195" s="5">
        <v>55.764000000000003</v>
      </c>
      <c r="V2195">
        <f t="shared" si="170"/>
        <v>12</v>
      </c>
      <c r="W2195">
        <f t="shared" si="171"/>
        <v>4</v>
      </c>
      <c r="X2195">
        <f t="shared" si="172"/>
        <v>2016</v>
      </c>
      <c r="Y2195" t="str">
        <f t="shared" si="173"/>
        <v>Dec</v>
      </c>
      <c r="Z2195" t="str">
        <f t="shared" si="174"/>
        <v>2016-12</v>
      </c>
    </row>
    <row r="2196" spans="1:26"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s="5">
        <v>35.1</v>
      </c>
      <c r="S2196">
        <v>3</v>
      </c>
      <c r="T2196" s="7">
        <v>0</v>
      </c>
      <c r="U2196" s="5">
        <v>12.285</v>
      </c>
      <c r="V2196">
        <f t="shared" si="170"/>
        <v>12</v>
      </c>
      <c r="W2196">
        <f t="shared" si="171"/>
        <v>4</v>
      </c>
      <c r="X2196">
        <f t="shared" si="172"/>
        <v>2016</v>
      </c>
      <c r="Y2196" t="str">
        <f t="shared" si="173"/>
        <v>Dec</v>
      </c>
      <c r="Z2196" t="str">
        <f t="shared" si="174"/>
        <v>2016-12</v>
      </c>
    </row>
    <row r="2197" spans="1:26"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s="5">
        <v>44.75</v>
      </c>
      <c r="S2197">
        <v>5</v>
      </c>
      <c r="T2197" s="7">
        <v>0</v>
      </c>
      <c r="U2197" s="5">
        <v>8.5024999999999995</v>
      </c>
      <c r="V2197">
        <f t="shared" si="170"/>
        <v>12</v>
      </c>
      <c r="W2197">
        <f t="shared" si="171"/>
        <v>4</v>
      </c>
      <c r="X2197">
        <f t="shared" si="172"/>
        <v>2016</v>
      </c>
      <c r="Y2197" t="str">
        <f t="shared" si="173"/>
        <v>Dec</v>
      </c>
      <c r="Z2197" t="str">
        <f t="shared" si="174"/>
        <v>2016-12</v>
      </c>
    </row>
    <row r="2198" spans="1:26"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s="5">
        <v>4.7039999999999997</v>
      </c>
      <c r="S2198">
        <v>2</v>
      </c>
      <c r="T2198" s="7">
        <v>0.2</v>
      </c>
      <c r="U2198" s="5">
        <v>0.41160000000000002</v>
      </c>
      <c r="V2198">
        <f t="shared" si="170"/>
        <v>12</v>
      </c>
      <c r="W2198">
        <f t="shared" si="171"/>
        <v>4</v>
      </c>
      <c r="X2198">
        <f t="shared" si="172"/>
        <v>2016</v>
      </c>
      <c r="Y2198" t="str">
        <f t="shared" si="173"/>
        <v>Dec</v>
      </c>
      <c r="Z2198" t="str">
        <f t="shared" si="174"/>
        <v>2016-12</v>
      </c>
    </row>
    <row r="2199" spans="1:26"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s="5">
        <v>14.67</v>
      </c>
      <c r="S2199">
        <v>3</v>
      </c>
      <c r="T2199" s="7">
        <v>0</v>
      </c>
      <c r="U2199" s="5">
        <v>3.9609000000000001</v>
      </c>
      <c r="V2199">
        <f t="shared" si="170"/>
        <v>11</v>
      </c>
      <c r="W2199">
        <f t="shared" si="171"/>
        <v>4</v>
      </c>
      <c r="X2199">
        <f t="shared" si="172"/>
        <v>2014</v>
      </c>
      <c r="Y2199" t="str">
        <f t="shared" si="173"/>
        <v>Nov</v>
      </c>
      <c r="Z2199" t="str">
        <f t="shared" si="174"/>
        <v>2014-11</v>
      </c>
    </row>
    <row r="2200" spans="1:26"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s="5">
        <v>15.552</v>
      </c>
      <c r="S2200">
        <v>3</v>
      </c>
      <c r="T2200" s="7">
        <v>0.2</v>
      </c>
      <c r="U2200" s="5">
        <v>5.4432</v>
      </c>
      <c r="V2200">
        <f t="shared" si="170"/>
        <v>3</v>
      </c>
      <c r="W2200">
        <f t="shared" si="171"/>
        <v>1</v>
      </c>
      <c r="X2200">
        <f t="shared" si="172"/>
        <v>2015</v>
      </c>
      <c r="Y2200" t="str">
        <f t="shared" si="173"/>
        <v>Mar</v>
      </c>
      <c r="Z2200" t="str">
        <f t="shared" si="174"/>
        <v>2015-03</v>
      </c>
    </row>
    <row r="2201" spans="1:26"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s="5">
        <v>5.2320000000000002</v>
      </c>
      <c r="S2201">
        <v>1</v>
      </c>
      <c r="T2201" s="7">
        <v>0.2</v>
      </c>
      <c r="U2201" s="5">
        <v>1.7003999999999999</v>
      </c>
      <c r="V2201">
        <f t="shared" si="170"/>
        <v>3</v>
      </c>
      <c r="W2201">
        <f t="shared" si="171"/>
        <v>1</v>
      </c>
      <c r="X2201">
        <f t="shared" si="172"/>
        <v>2015</v>
      </c>
      <c r="Y2201" t="str">
        <f t="shared" si="173"/>
        <v>Mar</v>
      </c>
      <c r="Z2201" t="str">
        <f t="shared" si="174"/>
        <v>2015-03</v>
      </c>
    </row>
    <row r="2202" spans="1:26"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5">
        <v>22.2</v>
      </c>
      <c r="S2202">
        <v>6</v>
      </c>
      <c r="T2202" s="7">
        <v>0</v>
      </c>
      <c r="U2202" s="5">
        <v>9.1020000000000003</v>
      </c>
      <c r="V2202">
        <f t="shared" si="170"/>
        <v>6</v>
      </c>
      <c r="W2202">
        <f t="shared" si="171"/>
        <v>2</v>
      </c>
      <c r="X2202">
        <f t="shared" si="172"/>
        <v>2014</v>
      </c>
      <c r="Y2202" t="str">
        <f t="shared" si="173"/>
        <v>Jun</v>
      </c>
      <c r="Z2202" t="str">
        <f t="shared" si="174"/>
        <v>2014-06</v>
      </c>
    </row>
    <row r="2203" spans="1:26"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s="5">
        <v>881.93</v>
      </c>
      <c r="S2203">
        <v>7</v>
      </c>
      <c r="T2203" s="7">
        <v>0</v>
      </c>
      <c r="U2203" s="5">
        <v>229.30179999999999</v>
      </c>
      <c r="V2203">
        <f t="shared" si="170"/>
        <v>6</v>
      </c>
      <c r="W2203">
        <f t="shared" si="171"/>
        <v>2</v>
      </c>
      <c r="X2203">
        <f t="shared" si="172"/>
        <v>2014</v>
      </c>
      <c r="Y2203" t="str">
        <f t="shared" si="173"/>
        <v>Jun</v>
      </c>
      <c r="Z2203" t="str">
        <f t="shared" si="174"/>
        <v>2014-06</v>
      </c>
    </row>
    <row r="2204" spans="1:26"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s="5">
        <v>6.0960000000000001</v>
      </c>
      <c r="S2204">
        <v>2</v>
      </c>
      <c r="T2204" s="7">
        <v>0.2</v>
      </c>
      <c r="U2204" s="5">
        <v>2.1335999999999999</v>
      </c>
      <c r="V2204">
        <f t="shared" si="170"/>
        <v>9</v>
      </c>
      <c r="W2204">
        <f t="shared" si="171"/>
        <v>3</v>
      </c>
      <c r="X2204">
        <f t="shared" si="172"/>
        <v>2015</v>
      </c>
      <c r="Y2204" t="str">
        <f t="shared" si="173"/>
        <v>Sep</v>
      </c>
      <c r="Z2204" t="str">
        <f t="shared" si="174"/>
        <v>2015-09</v>
      </c>
    </row>
    <row r="2205" spans="1:26"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s="5">
        <v>191.82</v>
      </c>
      <c r="S2205">
        <v>3</v>
      </c>
      <c r="T2205" s="7">
        <v>0</v>
      </c>
      <c r="U2205" s="5">
        <v>74.809799999999996</v>
      </c>
      <c r="V2205">
        <f t="shared" si="170"/>
        <v>9</v>
      </c>
      <c r="W2205">
        <f t="shared" si="171"/>
        <v>3</v>
      </c>
      <c r="X2205">
        <f t="shared" si="172"/>
        <v>2015</v>
      </c>
      <c r="Y2205" t="str">
        <f t="shared" si="173"/>
        <v>Sep</v>
      </c>
      <c r="Z2205" t="str">
        <f t="shared" si="174"/>
        <v>2015-09</v>
      </c>
    </row>
    <row r="2206" spans="1:26"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s="5">
        <v>20.103999999999999</v>
      </c>
      <c r="S2206">
        <v>1</v>
      </c>
      <c r="T2206" s="7">
        <v>0.2</v>
      </c>
      <c r="U2206" s="5">
        <v>1.7591000000000001</v>
      </c>
      <c r="V2206">
        <f t="shared" si="170"/>
        <v>6</v>
      </c>
      <c r="W2206">
        <f t="shared" si="171"/>
        <v>2</v>
      </c>
      <c r="X2206">
        <f t="shared" si="172"/>
        <v>2015</v>
      </c>
      <c r="Y2206" t="str">
        <f t="shared" si="173"/>
        <v>Jun</v>
      </c>
      <c r="Z2206" t="str">
        <f t="shared" si="174"/>
        <v>2015-06</v>
      </c>
    </row>
    <row r="2207" spans="1:26"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s="5">
        <v>67.56</v>
      </c>
      <c r="S2207">
        <v>3</v>
      </c>
      <c r="T2207" s="7">
        <v>0.2</v>
      </c>
      <c r="U2207" s="5">
        <v>8.4450000000000003</v>
      </c>
      <c r="V2207">
        <f t="shared" si="170"/>
        <v>9</v>
      </c>
      <c r="W2207">
        <f t="shared" si="171"/>
        <v>3</v>
      </c>
      <c r="X2207">
        <f t="shared" si="172"/>
        <v>2016</v>
      </c>
      <c r="Y2207" t="str">
        <f t="shared" si="173"/>
        <v>Sep</v>
      </c>
      <c r="Z2207" t="str">
        <f t="shared" si="174"/>
        <v>2016-09</v>
      </c>
    </row>
    <row r="2208" spans="1:26"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5">
        <v>29.931999999999999</v>
      </c>
      <c r="S2208">
        <v>7</v>
      </c>
      <c r="T2208" s="7">
        <v>0.8</v>
      </c>
      <c r="U2208" s="5">
        <v>-46.394599999999997</v>
      </c>
      <c r="V2208">
        <f t="shared" si="170"/>
        <v>7</v>
      </c>
      <c r="W2208">
        <f t="shared" si="171"/>
        <v>3</v>
      </c>
      <c r="X2208">
        <f t="shared" si="172"/>
        <v>2014</v>
      </c>
      <c r="Y2208" t="str">
        <f t="shared" si="173"/>
        <v>Jul</v>
      </c>
      <c r="Z2208" t="str">
        <f t="shared" si="174"/>
        <v>2014-07</v>
      </c>
    </row>
    <row r="2209" spans="1:26"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s="5">
        <v>38.271999999999998</v>
      </c>
      <c r="S2209">
        <v>4</v>
      </c>
      <c r="T2209" s="7">
        <v>0.2</v>
      </c>
      <c r="U2209" s="5">
        <v>3.8271999999999999</v>
      </c>
      <c r="V2209">
        <f t="shared" si="170"/>
        <v>7</v>
      </c>
      <c r="W2209">
        <f t="shared" si="171"/>
        <v>3</v>
      </c>
      <c r="X2209">
        <f t="shared" si="172"/>
        <v>2014</v>
      </c>
      <c r="Y2209" t="str">
        <f t="shared" si="173"/>
        <v>Jul</v>
      </c>
      <c r="Z2209" t="str">
        <f t="shared" si="174"/>
        <v>2014-07</v>
      </c>
    </row>
    <row r="2210" spans="1:26"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s="5">
        <v>16.52</v>
      </c>
      <c r="S2210">
        <v>4</v>
      </c>
      <c r="T2210" s="7">
        <v>0</v>
      </c>
      <c r="U2210" s="5">
        <v>7.5991999999999997</v>
      </c>
      <c r="V2210">
        <f t="shared" si="170"/>
        <v>8</v>
      </c>
      <c r="W2210">
        <f t="shared" si="171"/>
        <v>3</v>
      </c>
      <c r="X2210">
        <f t="shared" si="172"/>
        <v>2015</v>
      </c>
      <c r="Y2210" t="str">
        <f t="shared" si="173"/>
        <v>Aug</v>
      </c>
      <c r="Z2210" t="str">
        <f t="shared" si="174"/>
        <v>2015-08</v>
      </c>
    </row>
    <row r="2211" spans="1:26"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s="5">
        <v>832.93</v>
      </c>
      <c r="S2211">
        <v>7</v>
      </c>
      <c r="T2211" s="7">
        <v>0</v>
      </c>
      <c r="U2211" s="5">
        <v>233.22040000000001</v>
      </c>
      <c r="V2211">
        <f t="shared" si="170"/>
        <v>11</v>
      </c>
      <c r="W2211">
        <f t="shared" si="171"/>
        <v>4</v>
      </c>
      <c r="X2211">
        <f t="shared" si="172"/>
        <v>2014</v>
      </c>
      <c r="Y2211" t="str">
        <f t="shared" si="173"/>
        <v>Nov</v>
      </c>
      <c r="Z2211" t="str">
        <f t="shared" si="174"/>
        <v>2014-11</v>
      </c>
    </row>
    <row r="2212" spans="1:26"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s="5">
        <v>43.8</v>
      </c>
      <c r="S2212">
        <v>10</v>
      </c>
      <c r="T2212" s="7">
        <v>0</v>
      </c>
      <c r="U2212" s="5">
        <v>21.024000000000001</v>
      </c>
      <c r="V2212">
        <f t="shared" si="170"/>
        <v>11</v>
      </c>
      <c r="W2212">
        <f t="shared" si="171"/>
        <v>4</v>
      </c>
      <c r="X2212">
        <f t="shared" si="172"/>
        <v>2014</v>
      </c>
      <c r="Y2212" t="str">
        <f t="shared" si="173"/>
        <v>Nov</v>
      </c>
      <c r="Z2212" t="str">
        <f t="shared" si="174"/>
        <v>2014-11</v>
      </c>
    </row>
    <row r="2213" spans="1:26"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5">
        <v>167.292</v>
      </c>
      <c r="S2213">
        <v>6</v>
      </c>
      <c r="T2213" s="7">
        <v>0.1</v>
      </c>
      <c r="U2213" s="5">
        <v>29.7408</v>
      </c>
      <c r="V2213">
        <f t="shared" si="170"/>
        <v>11</v>
      </c>
      <c r="W2213">
        <f t="shared" si="171"/>
        <v>4</v>
      </c>
      <c r="X2213">
        <f t="shared" si="172"/>
        <v>2016</v>
      </c>
      <c r="Y2213" t="str">
        <f t="shared" si="173"/>
        <v>Nov</v>
      </c>
      <c r="Z2213" t="str">
        <f t="shared" si="174"/>
        <v>2016-11</v>
      </c>
    </row>
    <row r="2214" spans="1:26"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s="5">
        <v>27.42</v>
      </c>
      <c r="S2214">
        <v>1</v>
      </c>
      <c r="T2214" s="7">
        <v>0</v>
      </c>
      <c r="U2214" s="5">
        <v>11.2422</v>
      </c>
      <c r="V2214">
        <f t="shared" si="170"/>
        <v>11</v>
      </c>
      <c r="W2214">
        <f t="shared" si="171"/>
        <v>4</v>
      </c>
      <c r="X2214">
        <f t="shared" si="172"/>
        <v>2017</v>
      </c>
      <c r="Y2214" t="str">
        <f t="shared" si="173"/>
        <v>Nov</v>
      </c>
      <c r="Z2214" t="str">
        <f t="shared" si="174"/>
        <v>2017-11</v>
      </c>
    </row>
    <row r="2215" spans="1:26"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s="5">
        <v>1.44</v>
      </c>
      <c r="S2215">
        <v>1</v>
      </c>
      <c r="T2215" s="7">
        <v>0.2</v>
      </c>
      <c r="U2215" s="5">
        <v>0.504</v>
      </c>
      <c r="V2215">
        <f t="shared" si="170"/>
        <v>10</v>
      </c>
      <c r="W2215">
        <f t="shared" si="171"/>
        <v>4</v>
      </c>
      <c r="X2215">
        <f t="shared" si="172"/>
        <v>2017</v>
      </c>
      <c r="Y2215" t="str">
        <f t="shared" si="173"/>
        <v>Oct</v>
      </c>
      <c r="Z2215" t="str">
        <f t="shared" si="174"/>
        <v>2017-10</v>
      </c>
    </row>
    <row r="2216" spans="1:26"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s="5">
        <v>61.776000000000003</v>
      </c>
      <c r="S2216">
        <v>13</v>
      </c>
      <c r="T2216" s="7">
        <v>0.2</v>
      </c>
      <c r="U2216" s="5">
        <v>20.849399999999999</v>
      </c>
      <c r="V2216">
        <f t="shared" si="170"/>
        <v>10</v>
      </c>
      <c r="W2216">
        <f t="shared" si="171"/>
        <v>4</v>
      </c>
      <c r="X2216">
        <f t="shared" si="172"/>
        <v>2017</v>
      </c>
      <c r="Y2216" t="str">
        <f t="shared" si="173"/>
        <v>Oct</v>
      </c>
      <c r="Z2216" t="str">
        <f t="shared" si="174"/>
        <v>2017-10</v>
      </c>
    </row>
    <row r="2217" spans="1:26"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s="5">
        <v>241.96</v>
      </c>
      <c r="S2217">
        <v>2</v>
      </c>
      <c r="T2217" s="7">
        <v>0</v>
      </c>
      <c r="U2217" s="5">
        <v>60.49</v>
      </c>
      <c r="V2217">
        <f t="shared" si="170"/>
        <v>10</v>
      </c>
      <c r="W2217">
        <f t="shared" si="171"/>
        <v>4</v>
      </c>
      <c r="X2217">
        <f t="shared" si="172"/>
        <v>2017</v>
      </c>
      <c r="Y2217" t="str">
        <f t="shared" si="173"/>
        <v>Oct</v>
      </c>
      <c r="Z2217" t="str">
        <f t="shared" si="174"/>
        <v>2017-10</v>
      </c>
    </row>
    <row r="2218" spans="1:26"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s="5">
        <v>108.608</v>
      </c>
      <c r="S2218">
        <v>4</v>
      </c>
      <c r="T2218" s="7">
        <v>0.2</v>
      </c>
      <c r="U2218" s="5">
        <v>9.5031999999999996</v>
      </c>
      <c r="V2218">
        <f t="shared" si="170"/>
        <v>10</v>
      </c>
      <c r="W2218">
        <f t="shared" si="171"/>
        <v>4</v>
      </c>
      <c r="X2218">
        <f t="shared" si="172"/>
        <v>2017</v>
      </c>
      <c r="Y2218" t="str">
        <f t="shared" si="173"/>
        <v>Oct</v>
      </c>
      <c r="Z2218" t="str">
        <f t="shared" si="174"/>
        <v>2017-10</v>
      </c>
    </row>
    <row r="2219" spans="1:26"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s="5">
        <v>2.8159999999999998</v>
      </c>
      <c r="S2219">
        <v>2</v>
      </c>
      <c r="T2219" s="7">
        <v>0.2</v>
      </c>
      <c r="U2219" s="5">
        <v>0.98560000000000003</v>
      </c>
      <c r="V2219">
        <f t="shared" si="170"/>
        <v>9</v>
      </c>
      <c r="W2219">
        <f t="shared" si="171"/>
        <v>3</v>
      </c>
      <c r="X2219">
        <f t="shared" si="172"/>
        <v>2014</v>
      </c>
      <c r="Y2219" t="str">
        <f t="shared" si="173"/>
        <v>Sep</v>
      </c>
      <c r="Z2219" t="str">
        <f t="shared" si="174"/>
        <v>2014-09</v>
      </c>
    </row>
    <row r="2220" spans="1:26"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s="5">
        <v>9.984</v>
      </c>
      <c r="S2220">
        <v>4</v>
      </c>
      <c r="T2220" s="7">
        <v>0.2</v>
      </c>
      <c r="U2220" s="5">
        <v>3.6192000000000002</v>
      </c>
      <c r="V2220">
        <f t="shared" si="170"/>
        <v>7</v>
      </c>
      <c r="W2220">
        <f t="shared" si="171"/>
        <v>3</v>
      </c>
      <c r="X2220">
        <f t="shared" si="172"/>
        <v>2017</v>
      </c>
      <c r="Y2220" t="str">
        <f t="shared" si="173"/>
        <v>Jul</v>
      </c>
      <c r="Z2220" t="str">
        <f t="shared" si="174"/>
        <v>2017-07</v>
      </c>
    </row>
    <row r="2221" spans="1:26"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s="5">
        <v>14.98</v>
      </c>
      <c r="S2221">
        <v>1</v>
      </c>
      <c r="T2221" s="7">
        <v>0</v>
      </c>
      <c r="U2221" s="5">
        <v>4.1943999999999999</v>
      </c>
      <c r="V2221">
        <f t="shared" si="170"/>
        <v>7</v>
      </c>
      <c r="W2221">
        <f t="shared" si="171"/>
        <v>3</v>
      </c>
      <c r="X2221">
        <f t="shared" si="172"/>
        <v>2017</v>
      </c>
      <c r="Y2221" t="str">
        <f t="shared" si="173"/>
        <v>Jul</v>
      </c>
      <c r="Z2221" t="str">
        <f t="shared" si="174"/>
        <v>2017-07</v>
      </c>
    </row>
    <row r="2222" spans="1:26"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s="5">
        <v>1145.5999999999999</v>
      </c>
      <c r="S2222">
        <v>4</v>
      </c>
      <c r="T2222" s="7">
        <v>0.2</v>
      </c>
      <c r="U2222" s="5">
        <v>100.24</v>
      </c>
      <c r="V2222">
        <f t="shared" si="170"/>
        <v>7</v>
      </c>
      <c r="W2222">
        <f t="shared" si="171"/>
        <v>3</v>
      </c>
      <c r="X2222">
        <f t="shared" si="172"/>
        <v>2017</v>
      </c>
      <c r="Y2222" t="str">
        <f t="shared" si="173"/>
        <v>Jul</v>
      </c>
      <c r="Z2222" t="str">
        <f t="shared" si="174"/>
        <v>2017-07</v>
      </c>
    </row>
    <row r="2223" spans="1:26"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s="5">
        <v>485.94</v>
      </c>
      <c r="S2223">
        <v>2</v>
      </c>
      <c r="T2223" s="7">
        <v>0.4</v>
      </c>
      <c r="U2223" s="5">
        <v>-89.088999999999999</v>
      </c>
      <c r="V2223">
        <f t="shared" si="170"/>
        <v>12</v>
      </c>
      <c r="W2223">
        <f t="shared" si="171"/>
        <v>4</v>
      </c>
      <c r="X2223">
        <f t="shared" si="172"/>
        <v>2015</v>
      </c>
      <c r="Y2223" t="str">
        <f t="shared" si="173"/>
        <v>Dec</v>
      </c>
      <c r="Z2223" t="str">
        <f t="shared" si="174"/>
        <v>2015-12</v>
      </c>
    </row>
    <row r="2224" spans="1:26"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s="5">
        <v>37.375999999999998</v>
      </c>
      <c r="S2224">
        <v>8</v>
      </c>
      <c r="T2224" s="7">
        <v>0.2</v>
      </c>
      <c r="U2224" s="5">
        <v>4.6719999999999997</v>
      </c>
      <c r="V2224">
        <f t="shared" si="170"/>
        <v>12</v>
      </c>
      <c r="W2224">
        <f t="shared" si="171"/>
        <v>4</v>
      </c>
      <c r="X2224">
        <f t="shared" si="172"/>
        <v>2015</v>
      </c>
      <c r="Y2224" t="str">
        <f t="shared" si="173"/>
        <v>Dec</v>
      </c>
      <c r="Z2224" t="str">
        <f t="shared" si="174"/>
        <v>2015-12</v>
      </c>
    </row>
    <row r="2225" spans="1:26"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s="5">
        <v>70.686000000000007</v>
      </c>
      <c r="S2225">
        <v>1</v>
      </c>
      <c r="T2225" s="7">
        <v>0.3</v>
      </c>
      <c r="U2225" s="5">
        <v>-24.235199999999999</v>
      </c>
      <c r="V2225">
        <f t="shared" si="170"/>
        <v>12</v>
      </c>
      <c r="W2225">
        <f t="shared" si="171"/>
        <v>4</v>
      </c>
      <c r="X2225">
        <f t="shared" si="172"/>
        <v>2015</v>
      </c>
      <c r="Y2225" t="str">
        <f t="shared" si="173"/>
        <v>Dec</v>
      </c>
      <c r="Z2225" t="str">
        <f t="shared" si="174"/>
        <v>2015-12</v>
      </c>
    </row>
    <row r="2226" spans="1:26"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s="5">
        <v>54.816000000000003</v>
      </c>
      <c r="S2226">
        <v>3</v>
      </c>
      <c r="T2226" s="7">
        <v>0.2</v>
      </c>
      <c r="U2226" s="5">
        <v>17.815200000000001</v>
      </c>
      <c r="V2226">
        <f t="shared" si="170"/>
        <v>7</v>
      </c>
      <c r="W2226">
        <f t="shared" si="171"/>
        <v>3</v>
      </c>
      <c r="X2226">
        <f t="shared" si="172"/>
        <v>2017</v>
      </c>
      <c r="Y2226" t="str">
        <f t="shared" si="173"/>
        <v>Jul</v>
      </c>
      <c r="Z2226" t="str">
        <f t="shared" si="174"/>
        <v>2017-07</v>
      </c>
    </row>
    <row r="2227" spans="1:26"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s="5">
        <v>72.293999999999997</v>
      </c>
      <c r="S2227">
        <v>1</v>
      </c>
      <c r="T2227" s="7">
        <v>0.7</v>
      </c>
      <c r="U2227" s="5">
        <v>-98.8018</v>
      </c>
      <c r="V2227">
        <f t="shared" si="170"/>
        <v>3</v>
      </c>
      <c r="W2227">
        <f t="shared" si="171"/>
        <v>1</v>
      </c>
      <c r="X2227">
        <f t="shared" si="172"/>
        <v>2016</v>
      </c>
      <c r="Y2227" t="str">
        <f t="shared" si="173"/>
        <v>Mar</v>
      </c>
      <c r="Z2227" t="str">
        <f t="shared" si="174"/>
        <v>2016-03</v>
      </c>
    </row>
    <row r="2228" spans="1:26"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s="5">
        <v>2.8959999999999999</v>
      </c>
      <c r="S2228">
        <v>2</v>
      </c>
      <c r="T2228" s="7">
        <v>0.2</v>
      </c>
      <c r="U2228" s="5">
        <v>0.47060000000000002</v>
      </c>
      <c r="V2228">
        <f t="shared" si="170"/>
        <v>7</v>
      </c>
      <c r="W2228">
        <f t="shared" si="171"/>
        <v>3</v>
      </c>
      <c r="X2228">
        <f t="shared" si="172"/>
        <v>2017</v>
      </c>
      <c r="Y2228" t="str">
        <f t="shared" si="173"/>
        <v>Jul</v>
      </c>
      <c r="Z2228" t="str">
        <f t="shared" si="174"/>
        <v>2017-07</v>
      </c>
    </row>
    <row r="2229" spans="1:26"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s="5">
        <v>124.792</v>
      </c>
      <c r="S2229">
        <v>1</v>
      </c>
      <c r="T2229" s="7">
        <v>0.2</v>
      </c>
      <c r="U2229" s="5">
        <v>15.599</v>
      </c>
      <c r="V2229">
        <f t="shared" si="170"/>
        <v>7</v>
      </c>
      <c r="W2229">
        <f t="shared" si="171"/>
        <v>3</v>
      </c>
      <c r="X2229">
        <f t="shared" si="172"/>
        <v>2017</v>
      </c>
      <c r="Y2229" t="str">
        <f t="shared" si="173"/>
        <v>Jul</v>
      </c>
      <c r="Z2229" t="str">
        <f t="shared" si="174"/>
        <v>2017-07</v>
      </c>
    </row>
    <row r="2230" spans="1:26"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s="5">
        <v>330.58800000000002</v>
      </c>
      <c r="S2230">
        <v>1</v>
      </c>
      <c r="T2230" s="7">
        <v>0.4</v>
      </c>
      <c r="U2230" s="5">
        <v>-115.7058</v>
      </c>
      <c r="V2230">
        <f t="shared" si="170"/>
        <v>10</v>
      </c>
      <c r="W2230">
        <f t="shared" si="171"/>
        <v>4</v>
      </c>
      <c r="X2230">
        <f t="shared" si="172"/>
        <v>2016</v>
      </c>
      <c r="Y2230" t="str">
        <f t="shared" si="173"/>
        <v>Oct</v>
      </c>
      <c r="Z2230" t="str">
        <f t="shared" si="174"/>
        <v>2016-10</v>
      </c>
    </row>
    <row r="2231" spans="1:26"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s="5">
        <v>673.56799999999998</v>
      </c>
      <c r="S2231">
        <v>2</v>
      </c>
      <c r="T2231" s="7">
        <v>0.2</v>
      </c>
      <c r="U2231" s="5">
        <v>252.58799999999999</v>
      </c>
      <c r="V2231">
        <f t="shared" si="170"/>
        <v>3</v>
      </c>
      <c r="W2231">
        <f t="shared" si="171"/>
        <v>1</v>
      </c>
      <c r="X2231">
        <f t="shared" si="172"/>
        <v>2014</v>
      </c>
      <c r="Y2231" t="str">
        <f t="shared" si="173"/>
        <v>Mar</v>
      </c>
      <c r="Z2231" t="str">
        <f t="shared" si="174"/>
        <v>2014-03</v>
      </c>
    </row>
    <row r="2232" spans="1:26"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s="5">
        <v>52.98</v>
      </c>
      <c r="S2232">
        <v>2</v>
      </c>
      <c r="T2232" s="7">
        <v>0</v>
      </c>
      <c r="U2232" s="5">
        <v>14.8344</v>
      </c>
      <c r="V2232">
        <f t="shared" si="170"/>
        <v>3</v>
      </c>
      <c r="W2232">
        <f t="shared" si="171"/>
        <v>1</v>
      </c>
      <c r="X2232">
        <f t="shared" si="172"/>
        <v>2014</v>
      </c>
      <c r="Y2232" t="str">
        <f t="shared" si="173"/>
        <v>Mar</v>
      </c>
      <c r="Z2232" t="str">
        <f t="shared" si="174"/>
        <v>2014-03</v>
      </c>
    </row>
    <row r="2233" spans="1:26"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s="5">
        <v>526.45000000000005</v>
      </c>
      <c r="S2233">
        <v>5</v>
      </c>
      <c r="T2233" s="7">
        <v>0</v>
      </c>
      <c r="U2233" s="5">
        <v>31.587</v>
      </c>
      <c r="V2233">
        <f t="shared" si="170"/>
        <v>6</v>
      </c>
      <c r="W2233">
        <f t="shared" si="171"/>
        <v>2</v>
      </c>
      <c r="X2233">
        <f t="shared" si="172"/>
        <v>2017</v>
      </c>
      <c r="Y2233" t="str">
        <f t="shared" si="173"/>
        <v>Jun</v>
      </c>
      <c r="Z2233" t="str">
        <f t="shared" si="174"/>
        <v>2017-06</v>
      </c>
    </row>
    <row r="2234" spans="1:26"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s="5">
        <v>228.92</v>
      </c>
      <c r="S2234">
        <v>5</v>
      </c>
      <c r="T2234" s="7">
        <v>0.2</v>
      </c>
      <c r="U2234" s="5">
        <v>14.307499999999999</v>
      </c>
      <c r="V2234">
        <f t="shared" si="170"/>
        <v>7</v>
      </c>
      <c r="W2234">
        <f t="shared" si="171"/>
        <v>3</v>
      </c>
      <c r="X2234">
        <f t="shared" si="172"/>
        <v>2017</v>
      </c>
      <c r="Y2234" t="str">
        <f t="shared" si="173"/>
        <v>Jul</v>
      </c>
      <c r="Z2234" t="str">
        <f t="shared" si="174"/>
        <v>2017-07</v>
      </c>
    </row>
    <row r="2235" spans="1:26"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s="5">
        <v>319.96800000000002</v>
      </c>
      <c r="S2235">
        <v>4</v>
      </c>
      <c r="T2235" s="7">
        <v>0.2</v>
      </c>
      <c r="U2235" s="5">
        <v>35.996400000000001</v>
      </c>
      <c r="V2235">
        <f t="shared" si="170"/>
        <v>12</v>
      </c>
      <c r="W2235">
        <f t="shared" si="171"/>
        <v>4</v>
      </c>
      <c r="X2235">
        <f t="shared" si="172"/>
        <v>2015</v>
      </c>
      <c r="Y2235" t="str">
        <f t="shared" si="173"/>
        <v>Dec</v>
      </c>
      <c r="Z2235" t="str">
        <f t="shared" si="174"/>
        <v>2015-12</v>
      </c>
    </row>
    <row r="2236" spans="1:26"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s="5">
        <v>205.03</v>
      </c>
      <c r="S2236">
        <v>7</v>
      </c>
      <c r="T2236" s="7">
        <v>0</v>
      </c>
      <c r="U2236" s="5">
        <v>67.659899999999993</v>
      </c>
      <c r="V2236">
        <f t="shared" si="170"/>
        <v>12</v>
      </c>
      <c r="W2236">
        <f t="shared" si="171"/>
        <v>4</v>
      </c>
      <c r="X2236">
        <f t="shared" si="172"/>
        <v>2017</v>
      </c>
      <c r="Y2236" t="str">
        <f t="shared" si="173"/>
        <v>Dec</v>
      </c>
      <c r="Z2236" t="str">
        <f t="shared" si="174"/>
        <v>2017-12</v>
      </c>
    </row>
    <row r="2237" spans="1:26"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5">
        <v>190.86</v>
      </c>
      <c r="S2237">
        <v>2</v>
      </c>
      <c r="T2237" s="7">
        <v>0</v>
      </c>
      <c r="U2237" s="5">
        <v>11.451599999999999</v>
      </c>
      <c r="V2237">
        <f t="shared" si="170"/>
        <v>9</v>
      </c>
      <c r="W2237">
        <f t="shared" si="171"/>
        <v>3</v>
      </c>
      <c r="X2237">
        <f t="shared" si="172"/>
        <v>2015</v>
      </c>
      <c r="Y2237" t="str">
        <f t="shared" si="173"/>
        <v>Sep</v>
      </c>
      <c r="Z2237" t="str">
        <f t="shared" si="174"/>
        <v>2015-09</v>
      </c>
    </row>
    <row r="2238" spans="1:26"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s="5">
        <v>24.32</v>
      </c>
      <c r="S2238">
        <v>8</v>
      </c>
      <c r="T2238" s="7">
        <v>0</v>
      </c>
      <c r="U2238" s="5">
        <v>8.2688000000000006</v>
      </c>
      <c r="V2238">
        <f t="shared" si="170"/>
        <v>9</v>
      </c>
      <c r="W2238">
        <f t="shared" si="171"/>
        <v>3</v>
      </c>
      <c r="X2238">
        <f t="shared" si="172"/>
        <v>2015</v>
      </c>
      <c r="Y2238" t="str">
        <f t="shared" si="173"/>
        <v>Sep</v>
      </c>
      <c r="Z2238" t="str">
        <f t="shared" si="174"/>
        <v>2015-09</v>
      </c>
    </row>
    <row r="2239" spans="1:26"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s="5">
        <v>44.4</v>
      </c>
      <c r="S2239">
        <v>5</v>
      </c>
      <c r="T2239" s="7">
        <v>0</v>
      </c>
      <c r="U2239" s="5">
        <v>12.432</v>
      </c>
      <c r="V2239">
        <f t="shared" si="170"/>
        <v>7</v>
      </c>
      <c r="W2239">
        <f t="shared" si="171"/>
        <v>3</v>
      </c>
      <c r="X2239">
        <f t="shared" si="172"/>
        <v>2016</v>
      </c>
      <c r="Y2239" t="str">
        <f t="shared" si="173"/>
        <v>Jul</v>
      </c>
      <c r="Z2239" t="str">
        <f t="shared" si="174"/>
        <v>2016-07</v>
      </c>
    </row>
    <row r="2240" spans="1:26"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s="5">
        <v>44.4</v>
      </c>
      <c r="S2240">
        <v>2</v>
      </c>
      <c r="T2240" s="7">
        <v>0.6</v>
      </c>
      <c r="U2240" s="5">
        <v>-52.17</v>
      </c>
      <c r="V2240">
        <f t="shared" si="170"/>
        <v>4</v>
      </c>
      <c r="W2240">
        <f t="shared" si="171"/>
        <v>2</v>
      </c>
      <c r="X2240">
        <f t="shared" si="172"/>
        <v>2017</v>
      </c>
      <c r="Y2240" t="str">
        <f t="shared" si="173"/>
        <v>Apr</v>
      </c>
      <c r="Z2240" t="str">
        <f t="shared" si="174"/>
        <v>2017-04</v>
      </c>
    </row>
    <row r="2241" spans="1:26"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s="5">
        <v>1016.792</v>
      </c>
      <c r="S2241">
        <v>1</v>
      </c>
      <c r="T2241" s="7">
        <v>0.2</v>
      </c>
      <c r="U2241" s="5">
        <v>381.29700000000003</v>
      </c>
      <c r="V2241">
        <f t="shared" si="170"/>
        <v>11</v>
      </c>
      <c r="W2241">
        <f t="shared" si="171"/>
        <v>4</v>
      </c>
      <c r="X2241">
        <f t="shared" si="172"/>
        <v>2016</v>
      </c>
      <c r="Y2241" t="str">
        <f t="shared" si="173"/>
        <v>Nov</v>
      </c>
      <c r="Z2241" t="str">
        <f t="shared" si="174"/>
        <v>2016-11</v>
      </c>
    </row>
    <row r="2242" spans="1:26"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s="5">
        <v>38.136000000000003</v>
      </c>
      <c r="S2242">
        <v>7</v>
      </c>
      <c r="T2242" s="7">
        <v>0.2</v>
      </c>
      <c r="U2242" s="5">
        <v>13.3476</v>
      </c>
      <c r="V2242">
        <f t="shared" si="170"/>
        <v>11</v>
      </c>
      <c r="W2242">
        <f t="shared" si="171"/>
        <v>4</v>
      </c>
      <c r="X2242">
        <f t="shared" si="172"/>
        <v>2016</v>
      </c>
      <c r="Y2242" t="str">
        <f t="shared" si="173"/>
        <v>Nov</v>
      </c>
      <c r="Z2242" t="str">
        <f t="shared" si="174"/>
        <v>2016-11</v>
      </c>
    </row>
    <row r="2243" spans="1:26"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s="5">
        <v>494.98200000000003</v>
      </c>
      <c r="S2243">
        <v>3</v>
      </c>
      <c r="T2243" s="7">
        <v>0.4</v>
      </c>
      <c r="U2243" s="5">
        <v>-115.4958</v>
      </c>
      <c r="V2243">
        <f t="shared" ref="V2243:V2306" si="175">MONTH(C2243)</f>
        <v>11</v>
      </c>
      <c r="W2243">
        <f t="shared" ref="W2243:W2306" si="176">ROUNDUP(MONTH(C2243)/3,0)</f>
        <v>4</v>
      </c>
      <c r="X2243">
        <f t="shared" ref="X2243:X2306" si="177">YEAR(C2243)</f>
        <v>2016</v>
      </c>
      <c r="Y2243" t="str">
        <f t="shared" ref="Y2243:Y2306" si="178">TEXT(C2243,"MMM")</f>
        <v>Nov</v>
      </c>
      <c r="Z2243" t="str">
        <f t="shared" ref="Z2243:Z2306" si="179">TEXT(C2243,"YYYY-MM")</f>
        <v>2016-11</v>
      </c>
    </row>
    <row r="2244" spans="1:26"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s="5">
        <v>56.56</v>
      </c>
      <c r="S2244">
        <v>2</v>
      </c>
      <c r="T2244" s="7">
        <v>0</v>
      </c>
      <c r="U2244" s="5">
        <v>15.2712</v>
      </c>
      <c r="V2244">
        <f t="shared" si="175"/>
        <v>11</v>
      </c>
      <c r="W2244">
        <f t="shared" si="176"/>
        <v>4</v>
      </c>
      <c r="X2244">
        <f t="shared" si="177"/>
        <v>2017</v>
      </c>
      <c r="Y2244" t="str">
        <f t="shared" si="178"/>
        <v>Nov</v>
      </c>
      <c r="Z2244" t="str">
        <f t="shared" si="179"/>
        <v>2017-11</v>
      </c>
    </row>
    <row r="2245" spans="1:26"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s="5">
        <v>5.56</v>
      </c>
      <c r="S2245">
        <v>2</v>
      </c>
      <c r="T2245" s="7">
        <v>0</v>
      </c>
      <c r="U2245" s="5">
        <v>1.4456</v>
      </c>
      <c r="V2245">
        <f t="shared" si="175"/>
        <v>11</v>
      </c>
      <c r="W2245">
        <f t="shared" si="176"/>
        <v>4</v>
      </c>
      <c r="X2245">
        <f t="shared" si="177"/>
        <v>2017</v>
      </c>
      <c r="Y2245" t="str">
        <f t="shared" si="178"/>
        <v>Nov</v>
      </c>
      <c r="Z2245" t="str">
        <f t="shared" si="179"/>
        <v>2017-11</v>
      </c>
    </row>
    <row r="2246" spans="1:26"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s="5">
        <v>9.02</v>
      </c>
      <c r="S2246">
        <v>2</v>
      </c>
      <c r="T2246" s="7">
        <v>0</v>
      </c>
      <c r="U2246" s="5">
        <v>3.5177999999999998</v>
      </c>
      <c r="V2246">
        <f t="shared" si="175"/>
        <v>11</v>
      </c>
      <c r="W2246">
        <f t="shared" si="176"/>
        <v>4</v>
      </c>
      <c r="X2246">
        <f t="shared" si="177"/>
        <v>2017</v>
      </c>
      <c r="Y2246" t="str">
        <f t="shared" si="178"/>
        <v>Nov</v>
      </c>
      <c r="Z2246" t="str">
        <f t="shared" si="179"/>
        <v>2017-11</v>
      </c>
    </row>
    <row r="2247" spans="1:26"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s="5">
        <v>8.6199999999999992</v>
      </c>
      <c r="S2247">
        <v>1</v>
      </c>
      <c r="T2247" s="7">
        <v>0</v>
      </c>
      <c r="U2247" s="5">
        <v>2.2412000000000001</v>
      </c>
      <c r="V2247">
        <f t="shared" si="175"/>
        <v>11</v>
      </c>
      <c r="W2247">
        <f t="shared" si="176"/>
        <v>4</v>
      </c>
      <c r="X2247">
        <f t="shared" si="177"/>
        <v>2017</v>
      </c>
      <c r="Y2247" t="str">
        <f t="shared" si="178"/>
        <v>Nov</v>
      </c>
      <c r="Z2247" t="str">
        <f t="shared" si="179"/>
        <v>2017-11</v>
      </c>
    </row>
    <row r="2248" spans="1:26"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s="5">
        <v>659.976</v>
      </c>
      <c r="S2248">
        <v>3</v>
      </c>
      <c r="T2248" s="7">
        <v>0.2</v>
      </c>
      <c r="U2248" s="5">
        <v>49.498199999999997</v>
      </c>
      <c r="V2248">
        <f t="shared" si="175"/>
        <v>11</v>
      </c>
      <c r="W2248">
        <f t="shared" si="176"/>
        <v>4</v>
      </c>
      <c r="X2248">
        <f t="shared" si="177"/>
        <v>2017</v>
      </c>
      <c r="Y2248" t="str">
        <f t="shared" si="178"/>
        <v>Nov</v>
      </c>
      <c r="Z2248" t="str">
        <f t="shared" si="179"/>
        <v>2017-11</v>
      </c>
    </row>
    <row r="2249" spans="1:26"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s="5">
        <v>13.36</v>
      </c>
      <c r="S2249">
        <v>2</v>
      </c>
      <c r="T2249" s="7">
        <v>0</v>
      </c>
      <c r="U2249" s="5">
        <v>6.4127999999999998</v>
      </c>
      <c r="V2249">
        <f t="shared" si="175"/>
        <v>2</v>
      </c>
      <c r="W2249">
        <f t="shared" si="176"/>
        <v>1</v>
      </c>
      <c r="X2249">
        <f t="shared" si="177"/>
        <v>2015</v>
      </c>
      <c r="Y2249" t="str">
        <f t="shared" si="178"/>
        <v>Feb</v>
      </c>
      <c r="Z2249" t="str">
        <f t="shared" si="179"/>
        <v>2015-02</v>
      </c>
    </row>
    <row r="2250" spans="1:26"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s="5">
        <v>41.72</v>
      </c>
      <c r="S2250">
        <v>5</v>
      </c>
      <c r="T2250" s="7">
        <v>0.2</v>
      </c>
      <c r="U2250" s="5">
        <v>13.0375</v>
      </c>
      <c r="V2250">
        <f t="shared" si="175"/>
        <v>2</v>
      </c>
      <c r="W2250">
        <f t="shared" si="176"/>
        <v>1</v>
      </c>
      <c r="X2250">
        <f t="shared" si="177"/>
        <v>2015</v>
      </c>
      <c r="Y2250" t="str">
        <f t="shared" si="178"/>
        <v>Feb</v>
      </c>
      <c r="Z2250" t="str">
        <f t="shared" si="179"/>
        <v>2015-02</v>
      </c>
    </row>
    <row r="2251" spans="1:26"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s="5">
        <v>11.52</v>
      </c>
      <c r="S2251">
        <v>5</v>
      </c>
      <c r="T2251" s="7">
        <v>0.2</v>
      </c>
      <c r="U2251" s="5">
        <v>4.1760000000000002</v>
      </c>
      <c r="V2251">
        <f t="shared" si="175"/>
        <v>2</v>
      </c>
      <c r="W2251">
        <f t="shared" si="176"/>
        <v>1</v>
      </c>
      <c r="X2251">
        <f t="shared" si="177"/>
        <v>2015</v>
      </c>
      <c r="Y2251" t="str">
        <f t="shared" si="178"/>
        <v>Feb</v>
      </c>
      <c r="Z2251" t="str">
        <f t="shared" si="179"/>
        <v>2015-02</v>
      </c>
    </row>
    <row r="2252" spans="1:26"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s="5">
        <v>541.44000000000005</v>
      </c>
      <c r="S2252">
        <v>6</v>
      </c>
      <c r="T2252" s="7">
        <v>0</v>
      </c>
      <c r="U2252" s="5">
        <v>157.01759999999999</v>
      </c>
      <c r="V2252">
        <f t="shared" si="175"/>
        <v>2</v>
      </c>
      <c r="W2252">
        <f t="shared" si="176"/>
        <v>1</v>
      </c>
      <c r="X2252">
        <f t="shared" si="177"/>
        <v>2015</v>
      </c>
      <c r="Y2252" t="str">
        <f t="shared" si="178"/>
        <v>Feb</v>
      </c>
      <c r="Z2252" t="str">
        <f t="shared" si="179"/>
        <v>2015-02</v>
      </c>
    </row>
    <row r="2253" spans="1:26"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s="5">
        <v>19.440000000000001</v>
      </c>
      <c r="S2253">
        <v>3</v>
      </c>
      <c r="T2253" s="7">
        <v>0</v>
      </c>
      <c r="U2253" s="5">
        <v>9.3312000000000008</v>
      </c>
      <c r="V2253">
        <f t="shared" si="175"/>
        <v>2</v>
      </c>
      <c r="W2253">
        <f t="shared" si="176"/>
        <v>1</v>
      </c>
      <c r="X2253">
        <f t="shared" si="177"/>
        <v>2015</v>
      </c>
      <c r="Y2253" t="str">
        <f t="shared" si="178"/>
        <v>Feb</v>
      </c>
      <c r="Z2253" t="str">
        <f t="shared" si="179"/>
        <v>2015-02</v>
      </c>
    </row>
    <row r="2254" spans="1:26"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s="5">
        <v>143.69999999999999</v>
      </c>
      <c r="S2254">
        <v>3</v>
      </c>
      <c r="T2254" s="7">
        <v>0</v>
      </c>
      <c r="U2254" s="5">
        <v>68.975999999999999</v>
      </c>
      <c r="V2254">
        <f t="shared" si="175"/>
        <v>4</v>
      </c>
      <c r="W2254">
        <f t="shared" si="176"/>
        <v>2</v>
      </c>
      <c r="X2254">
        <f t="shared" si="177"/>
        <v>2016</v>
      </c>
      <c r="Y2254" t="str">
        <f t="shared" si="178"/>
        <v>Apr</v>
      </c>
      <c r="Z2254" t="str">
        <f t="shared" si="179"/>
        <v>2016-04</v>
      </c>
    </row>
    <row r="2255" spans="1:26"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s="5">
        <v>43.26</v>
      </c>
      <c r="S2255">
        <v>3</v>
      </c>
      <c r="T2255" s="7">
        <v>0</v>
      </c>
      <c r="U2255" s="5">
        <v>14.2758</v>
      </c>
      <c r="V2255">
        <f t="shared" si="175"/>
        <v>9</v>
      </c>
      <c r="W2255">
        <f t="shared" si="176"/>
        <v>3</v>
      </c>
      <c r="X2255">
        <f t="shared" si="177"/>
        <v>2015</v>
      </c>
      <c r="Y2255" t="str">
        <f t="shared" si="178"/>
        <v>Sep</v>
      </c>
      <c r="Z2255" t="str">
        <f t="shared" si="179"/>
        <v>2015-09</v>
      </c>
    </row>
    <row r="2256" spans="1:26"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s="5">
        <v>43.56</v>
      </c>
      <c r="S2256">
        <v>2</v>
      </c>
      <c r="T2256" s="7">
        <v>0</v>
      </c>
      <c r="U2256" s="5">
        <v>15.246</v>
      </c>
      <c r="V2256">
        <f t="shared" si="175"/>
        <v>9</v>
      </c>
      <c r="W2256">
        <f t="shared" si="176"/>
        <v>3</v>
      </c>
      <c r="X2256">
        <f t="shared" si="177"/>
        <v>2015</v>
      </c>
      <c r="Y2256" t="str">
        <f t="shared" si="178"/>
        <v>Sep</v>
      </c>
      <c r="Z2256" t="str">
        <f t="shared" si="179"/>
        <v>2015-09</v>
      </c>
    </row>
    <row r="2257" spans="1:26"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s="5">
        <v>437.85</v>
      </c>
      <c r="S2257">
        <v>3</v>
      </c>
      <c r="T2257" s="7">
        <v>0</v>
      </c>
      <c r="U2257" s="5">
        <v>131.35499999999999</v>
      </c>
      <c r="V2257">
        <f t="shared" si="175"/>
        <v>9</v>
      </c>
      <c r="W2257">
        <f t="shared" si="176"/>
        <v>3</v>
      </c>
      <c r="X2257">
        <f t="shared" si="177"/>
        <v>2016</v>
      </c>
      <c r="Y2257" t="str">
        <f t="shared" si="178"/>
        <v>Sep</v>
      </c>
      <c r="Z2257" t="str">
        <f t="shared" si="179"/>
        <v>2016-09</v>
      </c>
    </row>
    <row r="2258" spans="1:26"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s="5">
        <v>109.48</v>
      </c>
      <c r="S2258">
        <v>2</v>
      </c>
      <c r="T2258" s="7">
        <v>0</v>
      </c>
      <c r="U2258" s="5">
        <v>33.938800000000001</v>
      </c>
      <c r="V2258">
        <f t="shared" si="175"/>
        <v>9</v>
      </c>
      <c r="W2258">
        <f t="shared" si="176"/>
        <v>3</v>
      </c>
      <c r="X2258">
        <f t="shared" si="177"/>
        <v>2016</v>
      </c>
      <c r="Y2258" t="str">
        <f t="shared" si="178"/>
        <v>Sep</v>
      </c>
      <c r="Z2258" t="str">
        <f t="shared" si="179"/>
        <v>2016-09</v>
      </c>
    </row>
    <row r="2259" spans="1:26"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s="5">
        <v>1212.96</v>
      </c>
      <c r="S2259">
        <v>7</v>
      </c>
      <c r="T2259" s="7">
        <v>0.2</v>
      </c>
      <c r="U2259" s="5">
        <v>90.971999999999994</v>
      </c>
      <c r="V2259">
        <f t="shared" si="175"/>
        <v>6</v>
      </c>
      <c r="W2259">
        <f t="shared" si="176"/>
        <v>2</v>
      </c>
      <c r="X2259">
        <f t="shared" si="177"/>
        <v>2017</v>
      </c>
      <c r="Y2259" t="str">
        <f t="shared" si="178"/>
        <v>Jun</v>
      </c>
      <c r="Z2259" t="str">
        <f t="shared" si="179"/>
        <v>2017-06</v>
      </c>
    </row>
    <row r="2260" spans="1:26"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s="5">
        <v>18.54</v>
      </c>
      <c r="S2260">
        <v>2</v>
      </c>
      <c r="T2260" s="7">
        <v>0</v>
      </c>
      <c r="U2260" s="5">
        <v>8.7138000000000009</v>
      </c>
      <c r="V2260">
        <f t="shared" si="175"/>
        <v>6</v>
      </c>
      <c r="W2260">
        <f t="shared" si="176"/>
        <v>2</v>
      </c>
      <c r="X2260">
        <f t="shared" si="177"/>
        <v>2017</v>
      </c>
      <c r="Y2260" t="str">
        <f t="shared" si="178"/>
        <v>Jun</v>
      </c>
      <c r="Z2260" t="str">
        <f t="shared" si="179"/>
        <v>2017-06</v>
      </c>
    </row>
    <row r="2261" spans="1:26"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s="5">
        <v>5</v>
      </c>
      <c r="S2261">
        <v>1</v>
      </c>
      <c r="T2261" s="7">
        <v>0</v>
      </c>
      <c r="U2261" s="5">
        <v>2.4</v>
      </c>
      <c r="V2261">
        <f t="shared" si="175"/>
        <v>11</v>
      </c>
      <c r="W2261">
        <f t="shared" si="176"/>
        <v>4</v>
      </c>
      <c r="X2261">
        <f t="shared" si="177"/>
        <v>2015</v>
      </c>
      <c r="Y2261" t="str">
        <f t="shared" si="178"/>
        <v>Nov</v>
      </c>
      <c r="Z2261" t="str">
        <f t="shared" si="179"/>
        <v>2015-11</v>
      </c>
    </row>
    <row r="2262" spans="1:26"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s="5">
        <v>371.97</v>
      </c>
      <c r="S2262">
        <v>3</v>
      </c>
      <c r="T2262" s="7">
        <v>0</v>
      </c>
      <c r="U2262" s="5">
        <v>66.954599999999999</v>
      </c>
      <c r="V2262">
        <f t="shared" si="175"/>
        <v>11</v>
      </c>
      <c r="W2262">
        <f t="shared" si="176"/>
        <v>4</v>
      </c>
      <c r="X2262">
        <f t="shared" si="177"/>
        <v>2015</v>
      </c>
      <c r="Y2262" t="str">
        <f t="shared" si="178"/>
        <v>Nov</v>
      </c>
      <c r="Z2262" t="str">
        <f t="shared" si="179"/>
        <v>2015-11</v>
      </c>
    </row>
    <row r="2263" spans="1:26"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s="5">
        <v>166.24</v>
      </c>
      <c r="S2263">
        <v>1</v>
      </c>
      <c r="T2263" s="7">
        <v>0</v>
      </c>
      <c r="U2263" s="5">
        <v>24.936</v>
      </c>
      <c r="V2263">
        <f t="shared" si="175"/>
        <v>12</v>
      </c>
      <c r="W2263">
        <f t="shared" si="176"/>
        <v>4</v>
      </c>
      <c r="X2263">
        <f t="shared" si="177"/>
        <v>2015</v>
      </c>
      <c r="Y2263" t="str">
        <f t="shared" si="178"/>
        <v>Dec</v>
      </c>
      <c r="Z2263" t="str">
        <f t="shared" si="179"/>
        <v>2015-12</v>
      </c>
    </row>
    <row r="2264" spans="1:26"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s="5">
        <v>359.97</v>
      </c>
      <c r="S2264">
        <v>3</v>
      </c>
      <c r="T2264" s="7">
        <v>0</v>
      </c>
      <c r="U2264" s="5">
        <v>79.193399999999997</v>
      </c>
      <c r="V2264">
        <f t="shared" si="175"/>
        <v>2</v>
      </c>
      <c r="W2264">
        <f t="shared" si="176"/>
        <v>1</v>
      </c>
      <c r="X2264">
        <f t="shared" si="177"/>
        <v>2017</v>
      </c>
      <c r="Y2264" t="str">
        <f t="shared" si="178"/>
        <v>Feb</v>
      </c>
      <c r="Z2264" t="str">
        <f t="shared" si="179"/>
        <v>2017-02</v>
      </c>
    </row>
    <row r="2265" spans="1:26"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s="5">
        <v>499.98</v>
      </c>
      <c r="S2265">
        <v>2</v>
      </c>
      <c r="T2265" s="7">
        <v>0</v>
      </c>
      <c r="U2265" s="5">
        <v>114.9954</v>
      </c>
      <c r="V2265">
        <f t="shared" si="175"/>
        <v>11</v>
      </c>
      <c r="W2265">
        <f t="shared" si="176"/>
        <v>4</v>
      </c>
      <c r="X2265">
        <f t="shared" si="177"/>
        <v>2016</v>
      </c>
      <c r="Y2265" t="str">
        <f t="shared" si="178"/>
        <v>Nov</v>
      </c>
      <c r="Z2265" t="str">
        <f t="shared" si="179"/>
        <v>2016-11</v>
      </c>
    </row>
    <row r="2266" spans="1:26"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s="5">
        <v>5.28</v>
      </c>
      <c r="S2266">
        <v>1</v>
      </c>
      <c r="T2266" s="7">
        <v>0</v>
      </c>
      <c r="U2266" s="5">
        <v>2.3759999999999999</v>
      </c>
      <c r="V2266">
        <f t="shared" si="175"/>
        <v>11</v>
      </c>
      <c r="W2266">
        <f t="shared" si="176"/>
        <v>4</v>
      </c>
      <c r="X2266">
        <f t="shared" si="177"/>
        <v>2016</v>
      </c>
      <c r="Y2266" t="str">
        <f t="shared" si="178"/>
        <v>Nov</v>
      </c>
      <c r="Z2266" t="str">
        <f t="shared" si="179"/>
        <v>2016-11</v>
      </c>
    </row>
    <row r="2267" spans="1:26"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5">
        <v>8.26</v>
      </c>
      <c r="S2267">
        <v>2</v>
      </c>
      <c r="T2267" s="7">
        <v>0</v>
      </c>
      <c r="U2267" s="5">
        <v>3.8822000000000001</v>
      </c>
      <c r="V2267">
        <f t="shared" si="175"/>
        <v>11</v>
      </c>
      <c r="W2267">
        <f t="shared" si="176"/>
        <v>4</v>
      </c>
      <c r="X2267">
        <f t="shared" si="177"/>
        <v>2016</v>
      </c>
      <c r="Y2267" t="str">
        <f t="shared" si="178"/>
        <v>Nov</v>
      </c>
      <c r="Z2267" t="str">
        <f t="shared" si="179"/>
        <v>2016-11</v>
      </c>
    </row>
    <row r="2268" spans="1:26"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s="5">
        <v>7.968</v>
      </c>
      <c r="S2268">
        <v>2</v>
      </c>
      <c r="T2268" s="7">
        <v>0.2</v>
      </c>
      <c r="U2268" s="5">
        <v>2.6892</v>
      </c>
      <c r="V2268">
        <f t="shared" si="175"/>
        <v>10</v>
      </c>
      <c r="W2268">
        <f t="shared" si="176"/>
        <v>4</v>
      </c>
      <c r="X2268">
        <f t="shared" si="177"/>
        <v>2017</v>
      </c>
      <c r="Y2268" t="str">
        <f t="shared" si="178"/>
        <v>Oct</v>
      </c>
      <c r="Z2268" t="str">
        <f t="shared" si="179"/>
        <v>2017-10</v>
      </c>
    </row>
    <row r="2269" spans="1:26"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s="5">
        <v>12.96</v>
      </c>
      <c r="S2269">
        <v>2</v>
      </c>
      <c r="T2269" s="7">
        <v>0</v>
      </c>
      <c r="U2269" s="5">
        <v>6.3503999999999996</v>
      </c>
      <c r="V2269">
        <f t="shared" si="175"/>
        <v>9</v>
      </c>
      <c r="W2269">
        <f t="shared" si="176"/>
        <v>3</v>
      </c>
      <c r="X2269">
        <f t="shared" si="177"/>
        <v>2017</v>
      </c>
      <c r="Y2269" t="str">
        <f t="shared" si="178"/>
        <v>Sep</v>
      </c>
      <c r="Z2269" t="str">
        <f t="shared" si="179"/>
        <v>2017-09</v>
      </c>
    </row>
    <row r="2270" spans="1:26"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s="5">
        <v>6.48</v>
      </c>
      <c r="S2270">
        <v>1</v>
      </c>
      <c r="T2270" s="7">
        <v>0</v>
      </c>
      <c r="U2270" s="5">
        <v>3.1103999999999998</v>
      </c>
      <c r="V2270">
        <f t="shared" si="175"/>
        <v>12</v>
      </c>
      <c r="W2270">
        <f t="shared" si="176"/>
        <v>4</v>
      </c>
      <c r="X2270">
        <f t="shared" si="177"/>
        <v>2017</v>
      </c>
      <c r="Y2270" t="str">
        <f t="shared" si="178"/>
        <v>Dec</v>
      </c>
      <c r="Z2270" t="str">
        <f t="shared" si="179"/>
        <v>2017-12</v>
      </c>
    </row>
    <row r="2271" spans="1:26"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s="5">
        <v>6.984</v>
      </c>
      <c r="S2271">
        <v>1</v>
      </c>
      <c r="T2271" s="7">
        <v>0.2</v>
      </c>
      <c r="U2271" s="5">
        <v>2.3571</v>
      </c>
      <c r="V2271">
        <f t="shared" si="175"/>
        <v>12</v>
      </c>
      <c r="W2271">
        <f t="shared" si="176"/>
        <v>4</v>
      </c>
      <c r="X2271">
        <f t="shared" si="177"/>
        <v>2017</v>
      </c>
      <c r="Y2271" t="str">
        <f t="shared" si="178"/>
        <v>Dec</v>
      </c>
      <c r="Z2271" t="str">
        <f t="shared" si="179"/>
        <v>2017-12</v>
      </c>
    </row>
    <row r="2272" spans="1:26"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s="5">
        <v>47.96</v>
      </c>
      <c r="S2272">
        <v>5</v>
      </c>
      <c r="T2272" s="7">
        <v>0.2</v>
      </c>
      <c r="U2272" s="5">
        <v>4.1965000000000003</v>
      </c>
      <c r="V2272">
        <f t="shared" si="175"/>
        <v>12</v>
      </c>
      <c r="W2272">
        <f t="shared" si="176"/>
        <v>4</v>
      </c>
      <c r="X2272">
        <f t="shared" si="177"/>
        <v>2017</v>
      </c>
      <c r="Y2272" t="str">
        <f t="shared" si="178"/>
        <v>Dec</v>
      </c>
      <c r="Z2272" t="str">
        <f t="shared" si="179"/>
        <v>2017-12</v>
      </c>
    </row>
    <row r="2273" spans="1:26"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s="5">
        <v>199.74</v>
      </c>
      <c r="S2273">
        <v>6</v>
      </c>
      <c r="T2273" s="7">
        <v>0</v>
      </c>
      <c r="U2273" s="5">
        <v>47.937600000000003</v>
      </c>
      <c r="V2273">
        <f t="shared" si="175"/>
        <v>9</v>
      </c>
      <c r="W2273">
        <f t="shared" si="176"/>
        <v>3</v>
      </c>
      <c r="X2273">
        <f t="shared" si="177"/>
        <v>2015</v>
      </c>
      <c r="Y2273" t="str">
        <f t="shared" si="178"/>
        <v>Sep</v>
      </c>
      <c r="Z2273" t="str">
        <f t="shared" si="179"/>
        <v>2015-09</v>
      </c>
    </row>
    <row r="2274" spans="1:26"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s="5">
        <v>435.26</v>
      </c>
      <c r="S2274">
        <v>7</v>
      </c>
      <c r="T2274" s="7">
        <v>0</v>
      </c>
      <c r="U2274" s="5">
        <v>95.757199999999997</v>
      </c>
      <c r="V2274">
        <f t="shared" si="175"/>
        <v>3</v>
      </c>
      <c r="W2274">
        <f t="shared" si="176"/>
        <v>1</v>
      </c>
      <c r="X2274">
        <f t="shared" si="177"/>
        <v>2015</v>
      </c>
      <c r="Y2274" t="str">
        <f t="shared" si="178"/>
        <v>Mar</v>
      </c>
      <c r="Z2274" t="str">
        <f t="shared" si="179"/>
        <v>2015-03</v>
      </c>
    </row>
    <row r="2275" spans="1:26"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s="5">
        <v>1119.9839999999999</v>
      </c>
      <c r="S2275">
        <v>2</v>
      </c>
      <c r="T2275" s="7">
        <v>0.2</v>
      </c>
      <c r="U2275" s="5">
        <v>377.99459999999999</v>
      </c>
      <c r="V2275">
        <f t="shared" si="175"/>
        <v>3</v>
      </c>
      <c r="W2275">
        <f t="shared" si="176"/>
        <v>1</v>
      </c>
      <c r="X2275">
        <f t="shared" si="177"/>
        <v>2015</v>
      </c>
      <c r="Y2275" t="str">
        <f t="shared" si="178"/>
        <v>Mar</v>
      </c>
      <c r="Z2275" t="str">
        <f t="shared" si="179"/>
        <v>2015-03</v>
      </c>
    </row>
    <row r="2276" spans="1:26"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s="5">
        <v>143.43199999999999</v>
      </c>
      <c r="S2276">
        <v>1</v>
      </c>
      <c r="T2276" s="7">
        <v>0.2</v>
      </c>
      <c r="U2276" s="5">
        <v>3.5857999999999999</v>
      </c>
      <c r="V2276">
        <f t="shared" si="175"/>
        <v>10</v>
      </c>
      <c r="W2276">
        <f t="shared" si="176"/>
        <v>4</v>
      </c>
      <c r="X2276">
        <f t="shared" si="177"/>
        <v>2014</v>
      </c>
      <c r="Y2276" t="str">
        <f t="shared" si="178"/>
        <v>Oct</v>
      </c>
      <c r="Z2276" t="str">
        <f t="shared" si="179"/>
        <v>2014-10</v>
      </c>
    </row>
    <row r="2277" spans="1:26"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s="5">
        <v>122.352</v>
      </c>
      <c r="S2277">
        <v>3</v>
      </c>
      <c r="T2277" s="7">
        <v>0.2</v>
      </c>
      <c r="U2277" s="5">
        <v>13.7646</v>
      </c>
      <c r="V2277">
        <f t="shared" si="175"/>
        <v>10</v>
      </c>
      <c r="W2277">
        <f t="shared" si="176"/>
        <v>4</v>
      </c>
      <c r="X2277">
        <f t="shared" si="177"/>
        <v>2014</v>
      </c>
      <c r="Y2277" t="str">
        <f t="shared" si="178"/>
        <v>Oct</v>
      </c>
      <c r="Z2277" t="str">
        <f t="shared" si="179"/>
        <v>2014-10</v>
      </c>
    </row>
    <row r="2278" spans="1:26"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s="5">
        <v>306.2</v>
      </c>
      <c r="S2278">
        <v>5</v>
      </c>
      <c r="T2278" s="7">
        <v>0</v>
      </c>
      <c r="U2278" s="5">
        <v>0</v>
      </c>
      <c r="V2278">
        <f t="shared" si="175"/>
        <v>6</v>
      </c>
      <c r="W2278">
        <f t="shared" si="176"/>
        <v>2</v>
      </c>
      <c r="X2278">
        <f t="shared" si="177"/>
        <v>2014</v>
      </c>
      <c r="Y2278" t="str">
        <f t="shared" si="178"/>
        <v>Jun</v>
      </c>
      <c r="Z2278" t="str">
        <f t="shared" si="179"/>
        <v>2014-06</v>
      </c>
    </row>
    <row r="2279" spans="1:26"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s="5">
        <v>85.98</v>
      </c>
      <c r="S2279">
        <v>1</v>
      </c>
      <c r="T2279" s="7">
        <v>0</v>
      </c>
      <c r="U2279" s="5">
        <v>22.354800000000001</v>
      </c>
      <c r="V2279">
        <f t="shared" si="175"/>
        <v>6</v>
      </c>
      <c r="W2279">
        <f t="shared" si="176"/>
        <v>2</v>
      </c>
      <c r="X2279">
        <f t="shared" si="177"/>
        <v>2014</v>
      </c>
      <c r="Y2279" t="str">
        <f t="shared" si="178"/>
        <v>Jun</v>
      </c>
      <c r="Z2279" t="str">
        <f t="shared" si="179"/>
        <v>2014-06</v>
      </c>
    </row>
    <row r="2280" spans="1:26"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s="5">
        <v>223.96</v>
      </c>
      <c r="S2280">
        <v>4</v>
      </c>
      <c r="T2280" s="7">
        <v>0</v>
      </c>
      <c r="U2280" s="5">
        <v>53.750399999999999</v>
      </c>
      <c r="V2280">
        <f t="shared" si="175"/>
        <v>6</v>
      </c>
      <c r="W2280">
        <f t="shared" si="176"/>
        <v>2</v>
      </c>
      <c r="X2280">
        <f t="shared" si="177"/>
        <v>2014</v>
      </c>
      <c r="Y2280" t="str">
        <f t="shared" si="178"/>
        <v>Jun</v>
      </c>
      <c r="Z2280" t="str">
        <f t="shared" si="179"/>
        <v>2014-06</v>
      </c>
    </row>
    <row r="2281" spans="1:26"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s="5">
        <v>97.567999999999998</v>
      </c>
      <c r="S2281">
        <v>2</v>
      </c>
      <c r="T2281" s="7">
        <v>0.2</v>
      </c>
      <c r="U2281" s="5">
        <v>-6.0979999999999999</v>
      </c>
      <c r="V2281">
        <f t="shared" si="175"/>
        <v>10</v>
      </c>
      <c r="W2281">
        <f t="shared" si="176"/>
        <v>4</v>
      </c>
      <c r="X2281">
        <f t="shared" si="177"/>
        <v>2017</v>
      </c>
      <c r="Y2281" t="str">
        <f t="shared" si="178"/>
        <v>Oct</v>
      </c>
      <c r="Z2281" t="str">
        <f t="shared" si="179"/>
        <v>2017-10</v>
      </c>
    </row>
    <row r="2282" spans="1:26"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s="5">
        <v>614.27200000000005</v>
      </c>
      <c r="S2282">
        <v>8</v>
      </c>
      <c r="T2282" s="7">
        <v>0.2</v>
      </c>
      <c r="U2282" s="5">
        <v>-23.0352</v>
      </c>
      <c r="V2282">
        <f t="shared" si="175"/>
        <v>10</v>
      </c>
      <c r="W2282">
        <f t="shared" si="176"/>
        <v>4</v>
      </c>
      <c r="X2282">
        <f t="shared" si="177"/>
        <v>2017</v>
      </c>
      <c r="Y2282" t="str">
        <f t="shared" si="178"/>
        <v>Oct</v>
      </c>
      <c r="Z2282" t="str">
        <f t="shared" si="179"/>
        <v>2017-10</v>
      </c>
    </row>
    <row r="2283" spans="1:26"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s="5">
        <v>199.98</v>
      </c>
      <c r="S2283">
        <v>2</v>
      </c>
      <c r="T2283" s="7">
        <v>0</v>
      </c>
      <c r="U2283" s="5">
        <v>37.996200000000002</v>
      </c>
      <c r="V2283">
        <f t="shared" si="175"/>
        <v>10</v>
      </c>
      <c r="W2283">
        <f t="shared" si="176"/>
        <v>4</v>
      </c>
      <c r="X2283">
        <f t="shared" si="177"/>
        <v>2017</v>
      </c>
      <c r="Y2283" t="str">
        <f t="shared" si="178"/>
        <v>Oct</v>
      </c>
      <c r="Z2283" t="str">
        <f t="shared" si="179"/>
        <v>2017-10</v>
      </c>
    </row>
    <row r="2284" spans="1:26"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s="5">
        <v>48.16</v>
      </c>
      <c r="S2284">
        <v>7</v>
      </c>
      <c r="T2284" s="7">
        <v>0</v>
      </c>
      <c r="U2284" s="5">
        <v>22.153600000000001</v>
      </c>
      <c r="V2284">
        <f t="shared" si="175"/>
        <v>9</v>
      </c>
      <c r="W2284">
        <f t="shared" si="176"/>
        <v>3</v>
      </c>
      <c r="X2284">
        <f t="shared" si="177"/>
        <v>2016</v>
      </c>
      <c r="Y2284" t="str">
        <f t="shared" si="178"/>
        <v>Sep</v>
      </c>
      <c r="Z2284" t="str">
        <f t="shared" si="179"/>
        <v>2016-09</v>
      </c>
    </row>
    <row r="2285" spans="1:26"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s="5">
        <v>23.92</v>
      </c>
      <c r="S2285">
        <v>2</v>
      </c>
      <c r="T2285" s="7">
        <v>0</v>
      </c>
      <c r="U2285" s="5">
        <v>6.6976000000000004</v>
      </c>
      <c r="V2285">
        <f t="shared" si="175"/>
        <v>3</v>
      </c>
      <c r="W2285">
        <f t="shared" si="176"/>
        <v>1</v>
      </c>
      <c r="X2285">
        <f t="shared" si="177"/>
        <v>2015</v>
      </c>
      <c r="Y2285" t="str">
        <f t="shared" si="178"/>
        <v>Mar</v>
      </c>
      <c r="Z2285" t="str">
        <f t="shared" si="179"/>
        <v>2015-03</v>
      </c>
    </row>
    <row r="2286" spans="1:26"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s="5">
        <v>60.69</v>
      </c>
      <c r="S2286">
        <v>7</v>
      </c>
      <c r="T2286" s="7">
        <v>0</v>
      </c>
      <c r="U2286" s="5">
        <v>16.386299999999999</v>
      </c>
      <c r="V2286">
        <f t="shared" si="175"/>
        <v>3</v>
      </c>
      <c r="W2286">
        <f t="shared" si="176"/>
        <v>1</v>
      </c>
      <c r="X2286">
        <f t="shared" si="177"/>
        <v>2015</v>
      </c>
      <c r="Y2286" t="str">
        <f t="shared" si="178"/>
        <v>Mar</v>
      </c>
      <c r="Z2286" t="str">
        <f t="shared" si="179"/>
        <v>2015-03</v>
      </c>
    </row>
    <row r="2287" spans="1:26"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s="5">
        <v>14.352</v>
      </c>
      <c r="S2287">
        <v>3</v>
      </c>
      <c r="T2287" s="7">
        <v>0.2</v>
      </c>
      <c r="U2287" s="5">
        <v>5.2026000000000003</v>
      </c>
      <c r="V2287">
        <f t="shared" si="175"/>
        <v>5</v>
      </c>
      <c r="W2287">
        <f t="shared" si="176"/>
        <v>2</v>
      </c>
      <c r="X2287">
        <f t="shared" si="177"/>
        <v>2016</v>
      </c>
      <c r="Y2287" t="str">
        <f t="shared" si="178"/>
        <v>May</v>
      </c>
      <c r="Z2287" t="str">
        <f t="shared" si="179"/>
        <v>2016-05</v>
      </c>
    </row>
    <row r="2288" spans="1:26"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s="5">
        <v>35.04</v>
      </c>
      <c r="S2288">
        <v>2</v>
      </c>
      <c r="T2288" s="7">
        <v>0</v>
      </c>
      <c r="U2288" s="5">
        <v>12.263999999999999</v>
      </c>
      <c r="V2288">
        <f t="shared" si="175"/>
        <v>11</v>
      </c>
      <c r="W2288">
        <f t="shared" si="176"/>
        <v>4</v>
      </c>
      <c r="X2288">
        <f t="shared" si="177"/>
        <v>2017</v>
      </c>
      <c r="Y2288" t="str">
        <f t="shared" si="178"/>
        <v>Nov</v>
      </c>
      <c r="Z2288" t="str">
        <f t="shared" si="179"/>
        <v>2017-11</v>
      </c>
    </row>
    <row r="2289" spans="1:26"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s="5">
        <v>17.48</v>
      </c>
      <c r="S2289">
        <v>5</v>
      </c>
      <c r="T2289" s="7">
        <v>0.2</v>
      </c>
      <c r="U2289" s="5">
        <v>1.3109999999999999</v>
      </c>
      <c r="V2289">
        <f t="shared" si="175"/>
        <v>6</v>
      </c>
      <c r="W2289">
        <f t="shared" si="176"/>
        <v>2</v>
      </c>
      <c r="X2289">
        <f t="shared" si="177"/>
        <v>2017</v>
      </c>
      <c r="Y2289" t="str">
        <f t="shared" si="178"/>
        <v>Jun</v>
      </c>
      <c r="Z2289" t="str">
        <f t="shared" si="179"/>
        <v>2017-06</v>
      </c>
    </row>
    <row r="2290" spans="1:26"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s="5">
        <v>16.399999999999999</v>
      </c>
      <c r="S2290">
        <v>5</v>
      </c>
      <c r="T2290" s="7">
        <v>0</v>
      </c>
      <c r="U2290" s="5">
        <v>4.7560000000000002</v>
      </c>
      <c r="V2290">
        <f t="shared" si="175"/>
        <v>6</v>
      </c>
      <c r="W2290">
        <f t="shared" si="176"/>
        <v>2</v>
      </c>
      <c r="X2290">
        <f t="shared" si="177"/>
        <v>2017</v>
      </c>
      <c r="Y2290" t="str">
        <f t="shared" si="178"/>
        <v>Jun</v>
      </c>
      <c r="Z2290" t="str">
        <f t="shared" si="179"/>
        <v>2017-06</v>
      </c>
    </row>
    <row r="2291" spans="1:26"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s="5">
        <v>892.98</v>
      </c>
      <c r="S2291">
        <v>2</v>
      </c>
      <c r="T2291" s="7">
        <v>0</v>
      </c>
      <c r="U2291" s="5">
        <v>80.368200000000002</v>
      </c>
      <c r="V2291">
        <f t="shared" si="175"/>
        <v>1</v>
      </c>
      <c r="W2291">
        <f t="shared" si="176"/>
        <v>1</v>
      </c>
      <c r="X2291">
        <f t="shared" si="177"/>
        <v>2017</v>
      </c>
      <c r="Y2291" t="str">
        <f t="shared" si="178"/>
        <v>Jan</v>
      </c>
      <c r="Z2291" t="str">
        <f t="shared" si="179"/>
        <v>2017-01</v>
      </c>
    </row>
    <row r="2292" spans="1:26"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s="5">
        <v>287.97000000000003</v>
      </c>
      <c r="S2292">
        <v>3</v>
      </c>
      <c r="T2292" s="7">
        <v>0</v>
      </c>
      <c r="U2292" s="5">
        <v>77.751900000000006</v>
      </c>
      <c r="V2292">
        <f t="shared" si="175"/>
        <v>4</v>
      </c>
      <c r="W2292">
        <f t="shared" si="176"/>
        <v>2</v>
      </c>
      <c r="X2292">
        <f t="shared" si="177"/>
        <v>2015</v>
      </c>
      <c r="Y2292" t="str">
        <f t="shared" si="178"/>
        <v>Apr</v>
      </c>
      <c r="Z2292" t="str">
        <f t="shared" si="179"/>
        <v>2015-04</v>
      </c>
    </row>
    <row r="2293" spans="1:26"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s="5">
        <v>595.38</v>
      </c>
      <c r="S2293">
        <v>6</v>
      </c>
      <c r="T2293" s="7">
        <v>0</v>
      </c>
      <c r="U2293" s="5">
        <v>297.69</v>
      </c>
      <c r="V2293">
        <f t="shared" si="175"/>
        <v>4</v>
      </c>
      <c r="W2293">
        <f t="shared" si="176"/>
        <v>2</v>
      </c>
      <c r="X2293">
        <f t="shared" si="177"/>
        <v>2015</v>
      </c>
      <c r="Y2293" t="str">
        <f t="shared" si="178"/>
        <v>Apr</v>
      </c>
      <c r="Z2293" t="str">
        <f t="shared" si="179"/>
        <v>2015-04</v>
      </c>
    </row>
    <row r="2294" spans="1:26"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s="5">
        <v>12.96</v>
      </c>
      <c r="S2294">
        <v>2</v>
      </c>
      <c r="T2294" s="7">
        <v>0</v>
      </c>
      <c r="U2294" s="5">
        <v>6.2207999999999997</v>
      </c>
      <c r="V2294">
        <f t="shared" si="175"/>
        <v>4</v>
      </c>
      <c r="W2294">
        <f t="shared" si="176"/>
        <v>2</v>
      </c>
      <c r="X2294">
        <f t="shared" si="177"/>
        <v>2015</v>
      </c>
      <c r="Y2294" t="str">
        <f t="shared" si="178"/>
        <v>Apr</v>
      </c>
      <c r="Z2294" t="str">
        <f t="shared" si="179"/>
        <v>2015-04</v>
      </c>
    </row>
    <row r="2295" spans="1:26"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s="5">
        <v>4.95</v>
      </c>
      <c r="S2295">
        <v>1</v>
      </c>
      <c r="T2295" s="7">
        <v>0</v>
      </c>
      <c r="U2295" s="5">
        <v>1.3365</v>
      </c>
      <c r="V2295">
        <f t="shared" si="175"/>
        <v>11</v>
      </c>
      <c r="W2295">
        <f t="shared" si="176"/>
        <v>4</v>
      </c>
      <c r="X2295">
        <f t="shared" si="177"/>
        <v>2015</v>
      </c>
      <c r="Y2295" t="str">
        <f t="shared" si="178"/>
        <v>Nov</v>
      </c>
      <c r="Z2295" t="str">
        <f t="shared" si="179"/>
        <v>2015-11</v>
      </c>
    </row>
    <row r="2296" spans="1:26"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s="5">
        <v>181.95</v>
      </c>
      <c r="S2296">
        <v>3</v>
      </c>
      <c r="T2296" s="7">
        <v>0</v>
      </c>
      <c r="U2296" s="5">
        <v>38.209499999999998</v>
      </c>
      <c r="V2296">
        <f t="shared" si="175"/>
        <v>12</v>
      </c>
      <c r="W2296">
        <f t="shared" si="176"/>
        <v>4</v>
      </c>
      <c r="X2296">
        <f t="shared" si="177"/>
        <v>2017</v>
      </c>
      <c r="Y2296" t="str">
        <f t="shared" si="178"/>
        <v>Dec</v>
      </c>
      <c r="Z2296" t="str">
        <f t="shared" si="179"/>
        <v>2017-12</v>
      </c>
    </row>
    <row r="2297" spans="1:26"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s="5">
        <v>13.52</v>
      </c>
      <c r="S2297">
        <v>4</v>
      </c>
      <c r="T2297" s="7">
        <v>0</v>
      </c>
      <c r="U2297" s="5">
        <v>6.2191999999999998</v>
      </c>
      <c r="V2297">
        <f t="shared" si="175"/>
        <v>11</v>
      </c>
      <c r="W2297">
        <f t="shared" si="176"/>
        <v>4</v>
      </c>
      <c r="X2297">
        <f t="shared" si="177"/>
        <v>2015</v>
      </c>
      <c r="Y2297" t="str">
        <f t="shared" si="178"/>
        <v>Nov</v>
      </c>
      <c r="Z2297" t="str">
        <f t="shared" si="179"/>
        <v>2015-11</v>
      </c>
    </row>
    <row r="2298" spans="1:26"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s="5">
        <v>259.7</v>
      </c>
      <c r="S2298">
        <v>5</v>
      </c>
      <c r="T2298" s="7">
        <v>0</v>
      </c>
      <c r="U2298" s="5">
        <v>106.477</v>
      </c>
      <c r="V2298">
        <f t="shared" si="175"/>
        <v>11</v>
      </c>
      <c r="W2298">
        <f t="shared" si="176"/>
        <v>4</v>
      </c>
      <c r="X2298">
        <f t="shared" si="177"/>
        <v>2015</v>
      </c>
      <c r="Y2298" t="str">
        <f t="shared" si="178"/>
        <v>Nov</v>
      </c>
      <c r="Z2298" t="str">
        <f t="shared" si="179"/>
        <v>2015-11</v>
      </c>
    </row>
    <row r="2299" spans="1:26"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s="5">
        <v>42.95</v>
      </c>
      <c r="S2299">
        <v>1</v>
      </c>
      <c r="T2299" s="7">
        <v>0</v>
      </c>
      <c r="U2299" s="5">
        <v>1.2885</v>
      </c>
      <c r="V2299">
        <f t="shared" si="175"/>
        <v>11</v>
      </c>
      <c r="W2299">
        <f t="shared" si="176"/>
        <v>4</v>
      </c>
      <c r="X2299">
        <f t="shared" si="177"/>
        <v>2015</v>
      </c>
      <c r="Y2299" t="str">
        <f t="shared" si="178"/>
        <v>Nov</v>
      </c>
      <c r="Z2299" t="str">
        <f t="shared" si="179"/>
        <v>2015-11</v>
      </c>
    </row>
    <row r="2300" spans="1:26"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s="5">
        <v>1399.93</v>
      </c>
      <c r="S2300">
        <v>7</v>
      </c>
      <c r="T2300" s="7">
        <v>0</v>
      </c>
      <c r="U2300" s="5">
        <v>601.96990000000005</v>
      </c>
      <c r="V2300">
        <f t="shared" si="175"/>
        <v>11</v>
      </c>
      <c r="W2300">
        <f t="shared" si="176"/>
        <v>4</v>
      </c>
      <c r="X2300">
        <f t="shared" si="177"/>
        <v>2015</v>
      </c>
      <c r="Y2300" t="str">
        <f t="shared" si="178"/>
        <v>Nov</v>
      </c>
      <c r="Z2300" t="str">
        <f t="shared" si="179"/>
        <v>2015-11</v>
      </c>
    </row>
    <row r="2301" spans="1:26"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s="5">
        <v>503.96</v>
      </c>
      <c r="S2301">
        <v>4</v>
      </c>
      <c r="T2301" s="7">
        <v>0</v>
      </c>
      <c r="U2301" s="5">
        <v>125.99</v>
      </c>
      <c r="V2301">
        <f t="shared" si="175"/>
        <v>11</v>
      </c>
      <c r="W2301">
        <f t="shared" si="176"/>
        <v>4</v>
      </c>
      <c r="X2301">
        <f t="shared" si="177"/>
        <v>2015</v>
      </c>
      <c r="Y2301" t="str">
        <f t="shared" si="178"/>
        <v>Nov</v>
      </c>
      <c r="Z2301" t="str">
        <f t="shared" si="179"/>
        <v>2015-11</v>
      </c>
    </row>
    <row r="2302" spans="1:26"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s="5">
        <v>12.72</v>
      </c>
      <c r="S2302">
        <v>3</v>
      </c>
      <c r="T2302" s="7">
        <v>0</v>
      </c>
      <c r="U2302" s="5">
        <v>6.36</v>
      </c>
      <c r="V2302">
        <f t="shared" si="175"/>
        <v>11</v>
      </c>
      <c r="W2302">
        <f t="shared" si="176"/>
        <v>4</v>
      </c>
      <c r="X2302">
        <f t="shared" si="177"/>
        <v>2014</v>
      </c>
      <c r="Y2302" t="str">
        <f t="shared" si="178"/>
        <v>Nov</v>
      </c>
      <c r="Z2302" t="str">
        <f t="shared" si="179"/>
        <v>2014-11</v>
      </c>
    </row>
    <row r="2303" spans="1:26"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s="5">
        <v>11.52</v>
      </c>
      <c r="S2303">
        <v>4</v>
      </c>
      <c r="T2303" s="7">
        <v>0</v>
      </c>
      <c r="U2303" s="5">
        <v>5.6448</v>
      </c>
      <c r="V2303">
        <f t="shared" si="175"/>
        <v>11</v>
      </c>
      <c r="W2303">
        <f t="shared" si="176"/>
        <v>4</v>
      </c>
      <c r="X2303">
        <f t="shared" si="177"/>
        <v>2014</v>
      </c>
      <c r="Y2303" t="str">
        <f t="shared" si="178"/>
        <v>Nov</v>
      </c>
      <c r="Z2303" t="str">
        <f t="shared" si="179"/>
        <v>2014-11</v>
      </c>
    </row>
    <row r="2304" spans="1:26"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5">
        <v>316</v>
      </c>
      <c r="S2304">
        <v>4</v>
      </c>
      <c r="T2304" s="7">
        <v>0</v>
      </c>
      <c r="U2304" s="5">
        <v>31.6</v>
      </c>
      <c r="V2304">
        <f t="shared" si="175"/>
        <v>1</v>
      </c>
      <c r="W2304">
        <f t="shared" si="176"/>
        <v>1</v>
      </c>
      <c r="X2304">
        <f t="shared" si="177"/>
        <v>2016</v>
      </c>
      <c r="Y2304" t="str">
        <f t="shared" si="178"/>
        <v>Jan</v>
      </c>
      <c r="Z2304" t="str">
        <f t="shared" si="179"/>
        <v>2016-01</v>
      </c>
    </row>
    <row r="2305" spans="1:26"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5">
        <v>723.92</v>
      </c>
      <c r="S2305">
        <v>4</v>
      </c>
      <c r="T2305" s="7">
        <v>0</v>
      </c>
      <c r="U2305" s="5">
        <v>188.2192</v>
      </c>
      <c r="V2305">
        <f t="shared" si="175"/>
        <v>9</v>
      </c>
      <c r="W2305">
        <f t="shared" si="176"/>
        <v>3</v>
      </c>
      <c r="X2305">
        <f t="shared" si="177"/>
        <v>2017</v>
      </c>
      <c r="Y2305" t="str">
        <f t="shared" si="178"/>
        <v>Sep</v>
      </c>
      <c r="Z2305" t="str">
        <f t="shared" si="179"/>
        <v>2017-09</v>
      </c>
    </row>
    <row r="2306" spans="1:26"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5">
        <v>106.32</v>
      </c>
      <c r="S2306">
        <v>3</v>
      </c>
      <c r="T2306" s="7">
        <v>0</v>
      </c>
      <c r="U2306" s="5">
        <v>49.970399999999998</v>
      </c>
      <c r="V2306">
        <f t="shared" si="175"/>
        <v>9</v>
      </c>
      <c r="W2306">
        <f t="shared" si="176"/>
        <v>3</v>
      </c>
      <c r="X2306">
        <f t="shared" si="177"/>
        <v>2017</v>
      </c>
      <c r="Y2306" t="str">
        <f t="shared" si="178"/>
        <v>Sep</v>
      </c>
      <c r="Z2306" t="str">
        <f t="shared" si="179"/>
        <v>2017-09</v>
      </c>
    </row>
    <row r="2307" spans="1:26"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5">
        <v>141.37200000000001</v>
      </c>
      <c r="S2307">
        <v>2</v>
      </c>
      <c r="T2307" s="7">
        <v>0.3</v>
      </c>
      <c r="U2307" s="5">
        <v>-14.1372</v>
      </c>
      <c r="V2307">
        <f t="shared" ref="V2307:V2370" si="180">MONTH(C2307)</f>
        <v>12</v>
      </c>
      <c r="W2307">
        <f t="shared" ref="W2307:W2370" si="181">ROUNDUP(MONTH(C2307)/3,0)</f>
        <v>4</v>
      </c>
      <c r="X2307">
        <f t="shared" ref="X2307:X2370" si="182">YEAR(C2307)</f>
        <v>2016</v>
      </c>
      <c r="Y2307" t="str">
        <f t="shared" ref="Y2307:Y2370" si="183">TEXT(C2307,"MMM")</f>
        <v>Dec</v>
      </c>
      <c r="Z2307" t="str">
        <f t="shared" ref="Z2307:Z2370" si="184">TEXT(C2307,"YYYY-MM")</f>
        <v>2016-12</v>
      </c>
    </row>
    <row r="2308" spans="1:26"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s="5">
        <v>27.216000000000001</v>
      </c>
      <c r="S2308">
        <v>3</v>
      </c>
      <c r="T2308" s="7">
        <v>0.2</v>
      </c>
      <c r="U2308" s="5">
        <v>9.8658000000000001</v>
      </c>
      <c r="V2308">
        <f t="shared" si="180"/>
        <v>8</v>
      </c>
      <c r="W2308">
        <f t="shared" si="181"/>
        <v>3</v>
      </c>
      <c r="X2308">
        <f t="shared" si="182"/>
        <v>2015</v>
      </c>
      <c r="Y2308" t="str">
        <f t="shared" si="183"/>
        <v>Aug</v>
      </c>
      <c r="Z2308" t="str">
        <f t="shared" si="184"/>
        <v>2015-08</v>
      </c>
    </row>
    <row r="2309" spans="1:26"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s="5">
        <v>390.75</v>
      </c>
      <c r="S2309">
        <v>5</v>
      </c>
      <c r="T2309" s="7">
        <v>0</v>
      </c>
      <c r="U2309" s="5">
        <v>171.93</v>
      </c>
      <c r="V2309">
        <f t="shared" si="180"/>
        <v>11</v>
      </c>
      <c r="W2309">
        <f t="shared" si="181"/>
        <v>4</v>
      </c>
      <c r="X2309">
        <f t="shared" si="182"/>
        <v>2017</v>
      </c>
      <c r="Y2309" t="str">
        <f t="shared" si="183"/>
        <v>Nov</v>
      </c>
      <c r="Z2309" t="str">
        <f t="shared" si="184"/>
        <v>2017-11</v>
      </c>
    </row>
    <row r="2310" spans="1:26"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s="5">
        <v>280.79199999999997</v>
      </c>
      <c r="S2310">
        <v>1</v>
      </c>
      <c r="T2310" s="7">
        <v>0.2</v>
      </c>
      <c r="U2310" s="5">
        <v>35.098999999999997</v>
      </c>
      <c r="V2310">
        <f t="shared" si="180"/>
        <v>6</v>
      </c>
      <c r="W2310">
        <f t="shared" si="181"/>
        <v>2</v>
      </c>
      <c r="X2310">
        <f t="shared" si="182"/>
        <v>2017</v>
      </c>
      <c r="Y2310" t="str">
        <f t="shared" si="183"/>
        <v>Jun</v>
      </c>
      <c r="Z2310" t="str">
        <f t="shared" si="184"/>
        <v>2017-06</v>
      </c>
    </row>
    <row r="2311" spans="1:26"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s="5">
        <v>68.447999999999993</v>
      </c>
      <c r="S2311">
        <v>4</v>
      </c>
      <c r="T2311" s="7">
        <v>0.2</v>
      </c>
      <c r="U2311" s="5">
        <v>7.7004000000000001</v>
      </c>
      <c r="V2311">
        <f t="shared" si="180"/>
        <v>6</v>
      </c>
      <c r="W2311">
        <f t="shared" si="181"/>
        <v>2</v>
      </c>
      <c r="X2311">
        <f t="shared" si="182"/>
        <v>2017</v>
      </c>
      <c r="Y2311" t="str">
        <f t="shared" si="183"/>
        <v>Jun</v>
      </c>
      <c r="Z2311" t="str">
        <f t="shared" si="184"/>
        <v>2017-06</v>
      </c>
    </row>
    <row r="2312" spans="1:26"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s="5">
        <v>88.04</v>
      </c>
      <c r="S2312">
        <v>5</v>
      </c>
      <c r="T2312" s="7">
        <v>0.2</v>
      </c>
      <c r="U2312" s="5">
        <v>6.6029999999999998</v>
      </c>
      <c r="V2312">
        <f t="shared" si="180"/>
        <v>6</v>
      </c>
      <c r="W2312">
        <f t="shared" si="181"/>
        <v>2</v>
      </c>
      <c r="X2312">
        <f t="shared" si="182"/>
        <v>2017</v>
      </c>
      <c r="Y2312" t="str">
        <f t="shared" si="183"/>
        <v>Jun</v>
      </c>
      <c r="Z2312" t="str">
        <f t="shared" si="184"/>
        <v>2017-06</v>
      </c>
    </row>
    <row r="2313" spans="1:26"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s="5">
        <v>15.872</v>
      </c>
      <c r="S2313">
        <v>1</v>
      </c>
      <c r="T2313" s="7">
        <v>0.2</v>
      </c>
      <c r="U2313" s="5">
        <v>1.984</v>
      </c>
      <c r="V2313">
        <f t="shared" si="180"/>
        <v>6</v>
      </c>
      <c r="W2313">
        <f t="shared" si="181"/>
        <v>2</v>
      </c>
      <c r="X2313">
        <f t="shared" si="182"/>
        <v>2017</v>
      </c>
      <c r="Y2313" t="str">
        <f t="shared" si="183"/>
        <v>Jun</v>
      </c>
      <c r="Z2313" t="str">
        <f t="shared" si="184"/>
        <v>2017-06</v>
      </c>
    </row>
    <row r="2314" spans="1:26"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s="5">
        <v>215.59200000000001</v>
      </c>
      <c r="S2314">
        <v>3</v>
      </c>
      <c r="T2314" s="7">
        <v>0.2</v>
      </c>
      <c r="U2314" s="5">
        <v>-48.508200000000002</v>
      </c>
      <c r="V2314">
        <f t="shared" si="180"/>
        <v>6</v>
      </c>
      <c r="W2314">
        <f t="shared" si="181"/>
        <v>2</v>
      </c>
      <c r="X2314">
        <f t="shared" si="182"/>
        <v>2017</v>
      </c>
      <c r="Y2314" t="str">
        <f t="shared" si="183"/>
        <v>Jun</v>
      </c>
      <c r="Z2314" t="str">
        <f t="shared" si="184"/>
        <v>2017-06</v>
      </c>
    </row>
    <row r="2315" spans="1:26"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s="5">
        <v>14.62</v>
      </c>
      <c r="S2315">
        <v>2</v>
      </c>
      <c r="T2315" s="7">
        <v>0</v>
      </c>
      <c r="U2315" s="5">
        <v>6.8714000000000004</v>
      </c>
      <c r="V2315">
        <f t="shared" si="180"/>
        <v>7</v>
      </c>
      <c r="W2315">
        <f t="shared" si="181"/>
        <v>3</v>
      </c>
      <c r="X2315">
        <f t="shared" si="182"/>
        <v>2017</v>
      </c>
      <c r="Y2315" t="str">
        <f t="shared" si="183"/>
        <v>Jul</v>
      </c>
      <c r="Z2315" t="str">
        <f t="shared" si="184"/>
        <v>2017-07</v>
      </c>
    </row>
    <row r="2316" spans="1:26"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s="5">
        <v>416.32</v>
      </c>
      <c r="S2316">
        <v>2</v>
      </c>
      <c r="T2316" s="7">
        <v>0</v>
      </c>
      <c r="U2316" s="5">
        <v>112.4064</v>
      </c>
      <c r="V2316">
        <f t="shared" si="180"/>
        <v>7</v>
      </c>
      <c r="W2316">
        <f t="shared" si="181"/>
        <v>3</v>
      </c>
      <c r="X2316">
        <f t="shared" si="182"/>
        <v>2017</v>
      </c>
      <c r="Y2316" t="str">
        <f t="shared" si="183"/>
        <v>Jul</v>
      </c>
      <c r="Z2316" t="str">
        <f t="shared" si="184"/>
        <v>2017-07</v>
      </c>
    </row>
    <row r="2317" spans="1:26"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s="5">
        <v>43</v>
      </c>
      <c r="S2317">
        <v>5</v>
      </c>
      <c r="T2317" s="7">
        <v>0</v>
      </c>
      <c r="U2317" s="5">
        <v>20.21</v>
      </c>
      <c r="V2317">
        <f t="shared" si="180"/>
        <v>7</v>
      </c>
      <c r="W2317">
        <f t="shared" si="181"/>
        <v>3</v>
      </c>
      <c r="X2317">
        <f t="shared" si="182"/>
        <v>2017</v>
      </c>
      <c r="Y2317" t="str">
        <f t="shared" si="183"/>
        <v>Jul</v>
      </c>
      <c r="Z2317" t="str">
        <f t="shared" si="184"/>
        <v>2017-07</v>
      </c>
    </row>
    <row r="2318" spans="1:26"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s="5">
        <v>182.94</v>
      </c>
      <c r="S2318">
        <v>3</v>
      </c>
      <c r="T2318" s="7">
        <v>0</v>
      </c>
      <c r="U2318" s="5">
        <v>27.440999999999999</v>
      </c>
      <c r="V2318">
        <f t="shared" si="180"/>
        <v>7</v>
      </c>
      <c r="W2318">
        <f t="shared" si="181"/>
        <v>3</v>
      </c>
      <c r="X2318">
        <f t="shared" si="182"/>
        <v>2017</v>
      </c>
      <c r="Y2318" t="str">
        <f t="shared" si="183"/>
        <v>Jul</v>
      </c>
      <c r="Z2318" t="str">
        <f t="shared" si="184"/>
        <v>2017-07</v>
      </c>
    </row>
    <row r="2319" spans="1:26"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s="5">
        <v>60.83</v>
      </c>
      <c r="S2319">
        <v>7</v>
      </c>
      <c r="T2319" s="7">
        <v>0</v>
      </c>
      <c r="U2319" s="5">
        <v>30.414999999999999</v>
      </c>
      <c r="V2319">
        <f t="shared" si="180"/>
        <v>7</v>
      </c>
      <c r="W2319">
        <f t="shared" si="181"/>
        <v>3</v>
      </c>
      <c r="X2319">
        <f t="shared" si="182"/>
        <v>2017</v>
      </c>
      <c r="Y2319" t="str">
        <f t="shared" si="183"/>
        <v>Jul</v>
      </c>
      <c r="Z2319" t="str">
        <f t="shared" si="184"/>
        <v>2017-07</v>
      </c>
    </row>
    <row r="2320" spans="1:26"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s="5">
        <v>389.97</v>
      </c>
      <c r="S2320">
        <v>3</v>
      </c>
      <c r="T2320" s="7">
        <v>0</v>
      </c>
      <c r="U2320" s="5">
        <v>132.5898</v>
      </c>
      <c r="V2320">
        <f t="shared" si="180"/>
        <v>7</v>
      </c>
      <c r="W2320">
        <f t="shared" si="181"/>
        <v>3</v>
      </c>
      <c r="X2320">
        <f t="shared" si="182"/>
        <v>2017</v>
      </c>
      <c r="Y2320" t="str">
        <f t="shared" si="183"/>
        <v>Jul</v>
      </c>
      <c r="Z2320" t="str">
        <f t="shared" si="184"/>
        <v>2017-07</v>
      </c>
    </row>
    <row r="2321" spans="1:26"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5">
        <v>194.32</v>
      </c>
      <c r="S2321">
        <v>4</v>
      </c>
      <c r="T2321" s="7">
        <v>0</v>
      </c>
      <c r="U2321" s="5">
        <v>56.352800000000002</v>
      </c>
      <c r="V2321">
        <f t="shared" si="180"/>
        <v>12</v>
      </c>
      <c r="W2321">
        <f t="shared" si="181"/>
        <v>4</v>
      </c>
      <c r="X2321">
        <f t="shared" si="182"/>
        <v>2015</v>
      </c>
      <c r="Y2321" t="str">
        <f t="shared" si="183"/>
        <v>Dec</v>
      </c>
      <c r="Z2321" t="str">
        <f t="shared" si="184"/>
        <v>2015-12</v>
      </c>
    </row>
    <row r="2322" spans="1:26"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s="5">
        <v>265.93</v>
      </c>
      <c r="S2322">
        <v>7</v>
      </c>
      <c r="T2322" s="7">
        <v>0</v>
      </c>
      <c r="U2322" s="5">
        <v>63.8232</v>
      </c>
      <c r="V2322">
        <f t="shared" si="180"/>
        <v>3</v>
      </c>
      <c r="W2322">
        <f t="shared" si="181"/>
        <v>1</v>
      </c>
      <c r="X2322">
        <f t="shared" si="182"/>
        <v>2017</v>
      </c>
      <c r="Y2322" t="str">
        <f t="shared" si="183"/>
        <v>Mar</v>
      </c>
      <c r="Z2322" t="str">
        <f t="shared" si="184"/>
        <v>2017-03</v>
      </c>
    </row>
    <row r="2323" spans="1:26"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s="5">
        <v>94.74</v>
      </c>
      <c r="S2323">
        <v>3</v>
      </c>
      <c r="T2323" s="7">
        <v>0</v>
      </c>
      <c r="U2323" s="5">
        <v>44.527799999999999</v>
      </c>
      <c r="V2323">
        <f t="shared" si="180"/>
        <v>12</v>
      </c>
      <c r="W2323">
        <f t="shared" si="181"/>
        <v>4</v>
      </c>
      <c r="X2323">
        <f t="shared" si="182"/>
        <v>2015</v>
      </c>
      <c r="Y2323" t="str">
        <f t="shared" si="183"/>
        <v>Dec</v>
      </c>
      <c r="Z2323" t="str">
        <f t="shared" si="184"/>
        <v>2015-12</v>
      </c>
    </row>
    <row r="2324" spans="1:26"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s="5">
        <v>60.64</v>
      </c>
      <c r="S2324">
        <v>4</v>
      </c>
      <c r="T2324" s="7">
        <v>0</v>
      </c>
      <c r="U2324" s="5">
        <v>27.894400000000001</v>
      </c>
      <c r="V2324">
        <f t="shared" si="180"/>
        <v>12</v>
      </c>
      <c r="W2324">
        <f t="shared" si="181"/>
        <v>4</v>
      </c>
      <c r="X2324">
        <f t="shared" si="182"/>
        <v>2015</v>
      </c>
      <c r="Y2324" t="str">
        <f t="shared" si="183"/>
        <v>Dec</v>
      </c>
      <c r="Z2324" t="str">
        <f t="shared" si="184"/>
        <v>2015-12</v>
      </c>
    </row>
    <row r="2325" spans="1:26"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s="5">
        <v>76.3</v>
      </c>
      <c r="S2325">
        <v>5</v>
      </c>
      <c r="T2325" s="7">
        <v>0</v>
      </c>
      <c r="U2325" s="5">
        <v>38.15</v>
      </c>
      <c r="V2325">
        <f t="shared" si="180"/>
        <v>12</v>
      </c>
      <c r="W2325">
        <f t="shared" si="181"/>
        <v>4</v>
      </c>
      <c r="X2325">
        <f t="shared" si="182"/>
        <v>2015</v>
      </c>
      <c r="Y2325" t="str">
        <f t="shared" si="183"/>
        <v>Dec</v>
      </c>
      <c r="Z2325" t="str">
        <f t="shared" si="184"/>
        <v>2015-12</v>
      </c>
    </row>
    <row r="2326" spans="1:26"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s="5">
        <v>364.8</v>
      </c>
      <c r="S2326">
        <v>12</v>
      </c>
      <c r="T2326" s="7">
        <v>0</v>
      </c>
      <c r="U2326" s="5">
        <v>167.80799999999999</v>
      </c>
      <c r="V2326">
        <f t="shared" si="180"/>
        <v>12</v>
      </c>
      <c r="W2326">
        <f t="shared" si="181"/>
        <v>4</v>
      </c>
      <c r="X2326">
        <f t="shared" si="182"/>
        <v>2015</v>
      </c>
      <c r="Y2326" t="str">
        <f t="shared" si="183"/>
        <v>Dec</v>
      </c>
      <c r="Z2326" t="str">
        <f t="shared" si="184"/>
        <v>2015-12</v>
      </c>
    </row>
    <row r="2327" spans="1:26"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s="5">
        <v>79.872</v>
      </c>
      <c r="S2327">
        <v>3</v>
      </c>
      <c r="T2327" s="7">
        <v>0.2</v>
      </c>
      <c r="U2327" s="5">
        <v>29.952000000000002</v>
      </c>
      <c r="V2327">
        <f t="shared" si="180"/>
        <v>9</v>
      </c>
      <c r="W2327">
        <f t="shared" si="181"/>
        <v>3</v>
      </c>
      <c r="X2327">
        <f t="shared" si="182"/>
        <v>2015</v>
      </c>
      <c r="Y2327" t="str">
        <f t="shared" si="183"/>
        <v>Sep</v>
      </c>
      <c r="Z2327" t="str">
        <f t="shared" si="184"/>
        <v>2015-09</v>
      </c>
    </row>
    <row r="2328" spans="1:26"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s="5">
        <v>46.384</v>
      </c>
      <c r="S2328">
        <v>1</v>
      </c>
      <c r="T2328" s="7">
        <v>0.2</v>
      </c>
      <c r="U2328" s="5">
        <v>1.1596</v>
      </c>
      <c r="V2328">
        <f t="shared" si="180"/>
        <v>9</v>
      </c>
      <c r="W2328">
        <f t="shared" si="181"/>
        <v>3</v>
      </c>
      <c r="X2328">
        <f t="shared" si="182"/>
        <v>2015</v>
      </c>
      <c r="Y2328" t="str">
        <f t="shared" si="183"/>
        <v>Sep</v>
      </c>
      <c r="Z2328" t="str">
        <f t="shared" si="184"/>
        <v>2015-09</v>
      </c>
    </row>
    <row r="2329" spans="1:26"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s="5">
        <v>12.96</v>
      </c>
      <c r="S2329">
        <v>2</v>
      </c>
      <c r="T2329" s="7">
        <v>0</v>
      </c>
      <c r="U2329" s="5">
        <v>6.2207999999999997</v>
      </c>
      <c r="V2329">
        <f t="shared" si="180"/>
        <v>9</v>
      </c>
      <c r="W2329">
        <f t="shared" si="181"/>
        <v>3</v>
      </c>
      <c r="X2329">
        <f t="shared" si="182"/>
        <v>2015</v>
      </c>
      <c r="Y2329" t="str">
        <f t="shared" si="183"/>
        <v>Sep</v>
      </c>
      <c r="Z2329" t="str">
        <f t="shared" si="184"/>
        <v>2015-09</v>
      </c>
    </row>
    <row r="2330" spans="1:26"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s="5">
        <v>14.352</v>
      </c>
      <c r="S2330">
        <v>3</v>
      </c>
      <c r="T2330" s="7">
        <v>0.2</v>
      </c>
      <c r="U2330" s="5">
        <v>5.2026000000000003</v>
      </c>
      <c r="V2330">
        <f t="shared" si="180"/>
        <v>9</v>
      </c>
      <c r="W2330">
        <f t="shared" si="181"/>
        <v>3</v>
      </c>
      <c r="X2330">
        <f t="shared" si="182"/>
        <v>2017</v>
      </c>
      <c r="Y2330" t="str">
        <f t="shared" si="183"/>
        <v>Sep</v>
      </c>
      <c r="Z2330" t="str">
        <f t="shared" si="184"/>
        <v>2017-09</v>
      </c>
    </row>
    <row r="2331" spans="1:26"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s="5">
        <v>547.13599999999997</v>
      </c>
      <c r="S2331">
        <v>4</v>
      </c>
      <c r="T2331" s="7">
        <v>0.2</v>
      </c>
      <c r="U2331" s="5">
        <v>-68.391999999999996</v>
      </c>
      <c r="V2331">
        <f t="shared" si="180"/>
        <v>12</v>
      </c>
      <c r="W2331">
        <f t="shared" si="181"/>
        <v>4</v>
      </c>
      <c r="X2331">
        <f t="shared" si="182"/>
        <v>2015</v>
      </c>
      <c r="Y2331" t="str">
        <f t="shared" si="183"/>
        <v>Dec</v>
      </c>
      <c r="Z2331" t="str">
        <f t="shared" si="184"/>
        <v>2015-12</v>
      </c>
    </row>
    <row r="2332" spans="1:26"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s="5">
        <v>41.96</v>
      </c>
      <c r="S2332">
        <v>2</v>
      </c>
      <c r="T2332" s="7">
        <v>0</v>
      </c>
      <c r="U2332" s="5">
        <v>2.9371999999999998</v>
      </c>
      <c r="V2332">
        <f t="shared" si="180"/>
        <v>9</v>
      </c>
      <c r="W2332">
        <f t="shared" si="181"/>
        <v>3</v>
      </c>
      <c r="X2332">
        <f t="shared" si="182"/>
        <v>2016</v>
      </c>
      <c r="Y2332" t="str">
        <f t="shared" si="183"/>
        <v>Sep</v>
      </c>
      <c r="Z2332" t="str">
        <f t="shared" si="184"/>
        <v>2016-09</v>
      </c>
    </row>
    <row r="2333" spans="1:26"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s="5">
        <v>41.7</v>
      </c>
      <c r="S2333">
        <v>5</v>
      </c>
      <c r="T2333" s="7">
        <v>0</v>
      </c>
      <c r="U2333" s="5">
        <v>20.85</v>
      </c>
      <c r="V2333">
        <f t="shared" si="180"/>
        <v>9</v>
      </c>
      <c r="W2333">
        <f t="shared" si="181"/>
        <v>3</v>
      </c>
      <c r="X2333">
        <f t="shared" si="182"/>
        <v>2016</v>
      </c>
      <c r="Y2333" t="str">
        <f t="shared" si="183"/>
        <v>Sep</v>
      </c>
      <c r="Z2333" t="str">
        <f t="shared" si="184"/>
        <v>2016-09</v>
      </c>
    </row>
    <row r="2334" spans="1:26"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5">
        <v>277.39999999999998</v>
      </c>
      <c r="S2334">
        <v>5</v>
      </c>
      <c r="T2334" s="7">
        <v>0</v>
      </c>
      <c r="U2334" s="5">
        <v>133.15199999999999</v>
      </c>
      <c r="V2334">
        <f t="shared" si="180"/>
        <v>3</v>
      </c>
      <c r="W2334">
        <f t="shared" si="181"/>
        <v>1</v>
      </c>
      <c r="X2334">
        <f t="shared" si="182"/>
        <v>2017</v>
      </c>
      <c r="Y2334" t="str">
        <f t="shared" si="183"/>
        <v>Mar</v>
      </c>
      <c r="Z2334" t="str">
        <f t="shared" si="184"/>
        <v>2017-03</v>
      </c>
    </row>
    <row r="2335" spans="1:26"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5">
        <v>5.78</v>
      </c>
      <c r="S2335">
        <v>1</v>
      </c>
      <c r="T2335" s="7">
        <v>0</v>
      </c>
      <c r="U2335" s="5">
        <v>2.8321999999999998</v>
      </c>
      <c r="V2335">
        <f t="shared" si="180"/>
        <v>3</v>
      </c>
      <c r="W2335">
        <f t="shared" si="181"/>
        <v>1</v>
      </c>
      <c r="X2335">
        <f t="shared" si="182"/>
        <v>2017</v>
      </c>
      <c r="Y2335" t="str">
        <f t="shared" si="183"/>
        <v>Mar</v>
      </c>
      <c r="Z2335" t="str">
        <f t="shared" si="184"/>
        <v>2017-03</v>
      </c>
    </row>
    <row r="2336" spans="1:26"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s="5">
        <v>69.215999999999994</v>
      </c>
      <c r="S2336">
        <v>6</v>
      </c>
      <c r="T2336" s="7">
        <v>0.2</v>
      </c>
      <c r="U2336" s="5">
        <v>11.2476</v>
      </c>
      <c r="V2336">
        <f t="shared" si="180"/>
        <v>9</v>
      </c>
      <c r="W2336">
        <f t="shared" si="181"/>
        <v>3</v>
      </c>
      <c r="X2336">
        <f t="shared" si="182"/>
        <v>2014</v>
      </c>
      <c r="Y2336" t="str">
        <f t="shared" si="183"/>
        <v>Sep</v>
      </c>
      <c r="Z2336" t="str">
        <f t="shared" si="184"/>
        <v>2014-09</v>
      </c>
    </row>
    <row r="2337" spans="1:26"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s="5">
        <v>10.86</v>
      </c>
      <c r="S2337">
        <v>3</v>
      </c>
      <c r="T2337" s="7">
        <v>0</v>
      </c>
      <c r="U2337" s="5">
        <v>5.1041999999999996</v>
      </c>
      <c r="V2337">
        <f t="shared" si="180"/>
        <v>12</v>
      </c>
      <c r="W2337">
        <f t="shared" si="181"/>
        <v>4</v>
      </c>
      <c r="X2337">
        <f t="shared" si="182"/>
        <v>2017</v>
      </c>
      <c r="Y2337" t="str">
        <f t="shared" si="183"/>
        <v>Dec</v>
      </c>
      <c r="Z2337" t="str">
        <f t="shared" si="184"/>
        <v>2017-12</v>
      </c>
    </row>
    <row r="2338" spans="1:26"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s="5">
        <v>426.79</v>
      </c>
      <c r="S2338">
        <v>7</v>
      </c>
      <c r="T2338" s="7">
        <v>0</v>
      </c>
      <c r="U2338" s="5">
        <v>123.76909999999999</v>
      </c>
      <c r="V2338">
        <f t="shared" si="180"/>
        <v>12</v>
      </c>
      <c r="W2338">
        <f t="shared" si="181"/>
        <v>4</v>
      </c>
      <c r="X2338">
        <f t="shared" si="182"/>
        <v>2017</v>
      </c>
      <c r="Y2338" t="str">
        <f t="shared" si="183"/>
        <v>Dec</v>
      </c>
      <c r="Z2338" t="str">
        <f t="shared" si="184"/>
        <v>2017-12</v>
      </c>
    </row>
    <row r="2339" spans="1:26"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s="5">
        <v>25.92</v>
      </c>
      <c r="S2339">
        <v>4</v>
      </c>
      <c r="T2339" s="7">
        <v>0</v>
      </c>
      <c r="U2339" s="5">
        <v>12.441599999999999</v>
      </c>
      <c r="V2339">
        <f t="shared" si="180"/>
        <v>8</v>
      </c>
      <c r="W2339">
        <f t="shared" si="181"/>
        <v>3</v>
      </c>
      <c r="X2339">
        <f t="shared" si="182"/>
        <v>2014</v>
      </c>
      <c r="Y2339" t="str">
        <f t="shared" si="183"/>
        <v>Aug</v>
      </c>
      <c r="Z2339" t="str">
        <f t="shared" si="184"/>
        <v>2014-08</v>
      </c>
    </row>
    <row r="2340" spans="1:26"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5">
        <v>45.92</v>
      </c>
      <c r="S2340">
        <v>4</v>
      </c>
      <c r="T2340" s="7">
        <v>0</v>
      </c>
      <c r="U2340" s="5">
        <v>22.500800000000002</v>
      </c>
      <c r="V2340">
        <f t="shared" si="180"/>
        <v>8</v>
      </c>
      <c r="W2340">
        <f t="shared" si="181"/>
        <v>3</v>
      </c>
      <c r="X2340">
        <f t="shared" si="182"/>
        <v>2014</v>
      </c>
      <c r="Y2340" t="str">
        <f t="shared" si="183"/>
        <v>Aug</v>
      </c>
      <c r="Z2340" t="str">
        <f t="shared" si="184"/>
        <v>2014-08</v>
      </c>
    </row>
    <row r="2341" spans="1:26"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s="5">
        <v>10.72</v>
      </c>
      <c r="S2341">
        <v>2</v>
      </c>
      <c r="T2341" s="7">
        <v>0.2</v>
      </c>
      <c r="U2341" s="5">
        <v>1.742</v>
      </c>
      <c r="V2341">
        <f t="shared" si="180"/>
        <v>8</v>
      </c>
      <c r="W2341">
        <f t="shared" si="181"/>
        <v>3</v>
      </c>
      <c r="X2341">
        <f t="shared" si="182"/>
        <v>2014</v>
      </c>
      <c r="Y2341" t="str">
        <f t="shared" si="183"/>
        <v>Aug</v>
      </c>
      <c r="Z2341" t="str">
        <f t="shared" si="184"/>
        <v>2014-08</v>
      </c>
    </row>
    <row r="2342" spans="1:26"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5">
        <v>41.86</v>
      </c>
      <c r="S2342">
        <v>7</v>
      </c>
      <c r="T2342" s="7">
        <v>0</v>
      </c>
      <c r="U2342" s="5">
        <v>10.465</v>
      </c>
      <c r="V2342">
        <f t="shared" si="180"/>
        <v>11</v>
      </c>
      <c r="W2342">
        <f t="shared" si="181"/>
        <v>4</v>
      </c>
      <c r="X2342">
        <f t="shared" si="182"/>
        <v>2016</v>
      </c>
      <c r="Y2342" t="str">
        <f t="shared" si="183"/>
        <v>Nov</v>
      </c>
      <c r="Z2342" t="str">
        <f t="shared" si="184"/>
        <v>2016-11</v>
      </c>
    </row>
    <row r="2343" spans="1:26"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s="5">
        <v>63.2</v>
      </c>
      <c r="S2343">
        <v>5</v>
      </c>
      <c r="T2343" s="7">
        <v>0</v>
      </c>
      <c r="U2343" s="5">
        <v>23.384</v>
      </c>
      <c r="V2343">
        <f t="shared" si="180"/>
        <v>12</v>
      </c>
      <c r="W2343">
        <f t="shared" si="181"/>
        <v>4</v>
      </c>
      <c r="X2343">
        <f t="shared" si="182"/>
        <v>2014</v>
      </c>
      <c r="Y2343" t="str">
        <f t="shared" si="183"/>
        <v>Dec</v>
      </c>
      <c r="Z2343" t="str">
        <f t="shared" si="184"/>
        <v>2014-12</v>
      </c>
    </row>
    <row r="2344" spans="1:26"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s="5">
        <v>113.97</v>
      </c>
      <c r="S2344">
        <v>3</v>
      </c>
      <c r="T2344" s="7">
        <v>0</v>
      </c>
      <c r="U2344" s="5">
        <v>27.352799999999998</v>
      </c>
      <c r="V2344">
        <f t="shared" si="180"/>
        <v>12</v>
      </c>
      <c r="W2344">
        <f t="shared" si="181"/>
        <v>4</v>
      </c>
      <c r="X2344">
        <f t="shared" si="182"/>
        <v>2014</v>
      </c>
      <c r="Y2344" t="str">
        <f t="shared" si="183"/>
        <v>Dec</v>
      </c>
      <c r="Z2344" t="str">
        <f t="shared" si="184"/>
        <v>2014-12</v>
      </c>
    </row>
    <row r="2345" spans="1:26"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s="5">
        <v>123.55200000000001</v>
      </c>
      <c r="S2345">
        <v>3</v>
      </c>
      <c r="T2345" s="7">
        <v>0.2</v>
      </c>
      <c r="U2345" s="5">
        <v>-29.343599999999999</v>
      </c>
      <c r="V2345">
        <f t="shared" si="180"/>
        <v>7</v>
      </c>
      <c r="W2345">
        <f t="shared" si="181"/>
        <v>3</v>
      </c>
      <c r="X2345">
        <f t="shared" si="182"/>
        <v>2014</v>
      </c>
      <c r="Y2345" t="str">
        <f t="shared" si="183"/>
        <v>Jul</v>
      </c>
      <c r="Z2345" t="str">
        <f t="shared" si="184"/>
        <v>2014-07</v>
      </c>
    </row>
    <row r="2346" spans="1:26"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s="5">
        <v>490.32</v>
      </c>
      <c r="S2346">
        <v>9</v>
      </c>
      <c r="T2346" s="7">
        <v>0</v>
      </c>
      <c r="U2346" s="5">
        <v>137.28960000000001</v>
      </c>
      <c r="V2346">
        <f t="shared" si="180"/>
        <v>2</v>
      </c>
      <c r="W2346">
        <f t="shared" si="181"/>
        <v>1</v>
      </c>
      <c r="X2346">
        <f t="shared" si="182"/>
        <v>2016</v>
      </c>
      <c r="Y2346" t="str">
        <f t="shared" si="183"/>
        <v>Feb</v>
      </c>
      <c r="Z2346" t="str">
        <f t="shared" si="184"/>
        <v>2016-02</v>
      </c>
    </row>
    <row r="2347" spans="1:26"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s="5">
        <v>70.08</v>
      </c>
      <c r="S2347">
        <v>5</v>
      </c>
      <c r="T2347" s="7">
        <v>0.2</v>
      </c>
      <c r="U2347" s="5">
        <v>24.527999999999999</v>
      </c>
      <c r="V2347">
        <f t="shared" si="180"/>
        <v>3</v>
      </c>
      <c r="W2347">
        <f t="shared" si="181"/>
        <v>1</v>
      </c>
      <c r="X2347">
        <f t="shared" si="182"/>
        <v>2016</v>
      </c>
      <c r="Y2347" t="str">
        <f t="shared" si="183"/>
        <v>Mar</v>
      </c>
      <c r="Z2347" t="str">
        <f t="shared" si="184"/>
        <v>2016-03</v>
      </c>
    </row>
    <row r="2348" spans="1:26"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s="5">
        <v>1.272</v>
      </c>
      <c r="S2348">
        <v>2</v>
      </c>
      <c r="T2348" s="7">
        <v>0.8</v>
      </c>
      <c r="U2348" s="5">
        <v>-2.1623999999999999</v>
      </c>
      <c r="V2348">
        <f t="shared" si="180"/>
        <v>3</v>
      </c>
      <c r="W2348">
        <f t="shared" si="181"/>
        <v>1</v>
      </c>
      <c r="X2348">
        <f t="shared" si="182"/>
        <v>2016</v>
      </c>
      <c r="Y2348" t="str">
        <f t="shared" si="183"/>
        <v>Mar</v>
      </c>
      <c r="Z2348" t="str">
        <f t="shared" si="184"/>
        <v>2016-03</v>
      </c>
    </row>
    <row r="2349" spans="1:26"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s="5">
        <v>557.58500000000004</v>
      </c>
      <c r="S2349">
        <v>5</v>
      </c>
      <c r="T2349" s="7">
        <v>0.3</v>
      </c>
      <c r="U2349" s="5">
        <v>0</v>
      </c>
      <c r="V2349">
        <f t="shared" si="180"/>
        <v>3</v>
      </c>
      <c r="W2349">
        <f t="shared" si="181"/>
        <v>1</v>
      </c>
      <c r="X2349">
        <f t="shared" si="182"/>
        <v>2016</v>
      </c>
      <c r="Y2349" t="str">
        <f t="shared" si="183"/>
        <v>Mar</v>
      </c>
      <c r="Z2349" t="str">
        <f t="shared" si="184"/>
        <v>2016-03</v>
      </c>
    </row>
    <row r="2350" spans="1:26"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s="5">
        <v>9.0239999999999991</v>
      </c>
      <c r="S2350">
        <v>6</v>
      </c>
      <c r="T2350" s="7">
        <v>0.2</v>
      </c>
      <c r="U2350" s="5">
        <v>3.1583999999999999</v>
      </c>
      <c r="V2350">
        <f t="shared" si="180"/>
        <v>12</v>
      </c>
      <c r="W2350">
        <f t="shared" si="181"/>
        <v>4</v>
      </c>
      <c r="X2350">
        <f t="shared" si="182"/>
        <v>2017</v>
      </c>
      <c r="Y2350" t="str">
        <f t="shared" si="183"/>
        <v>Dec</v>
      </c>
      <c r="Z2350" t="str">
        <f t="shared" si="184"/>
        <v>2017-12</v>
      </c>
    </row>
    <row r="2351" spans="1:26"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s="5">
        <v>69.456000000000003</v>
      </c>
      <c r="S2351">
        <v>2</v>
      </c>
      <c r="T2351" s="7">
        <v>0.2</v>
      </c>
      <c r="U2351" s="5">
        <v>22.5732</v>
      </c>
      <c r="V2351">
        <f t="shared" si="180"/>
        <v>12</v>
      </c>
      <c r="W2351">
        <f t="shared" si="181"/>
        <v>4</v>
      </c>
      <c r="X2351">
        <f t="shared" si="182"/>
        <v>2017</v>
      </c>
      <c r="Y2351" t="str">
        <f t="shared" si="183"/>
        <v>Dec</v>
      </c>
      <c r="Z2351" t="str">
        <f t="shared" si="184"/>
        <v>2017-12</v>
      </c>
    </row>
    <row r="2352" spans="1:26"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s="5">
        <v>10.86</v>
      </c>
      <c r="S2352">
        <v>2</v>
      </c>
      <c r="T2352" s="7">
        <v>0</v>
      </c>
      <c r="U2352" s="5">
        <v>5.3213999999999997</v>
      </c>
      <c r="V2352">
        <f t="shared" si="180"/>
        <v>12</v>
      </c>
      <c r="W2352">
        <f t="shared" si="181"/>
        <v>4</v>
      </c>
      <c r="X2352">
        <f t="shared" si="182"/>
        <v>2017</v>
      </c>
      <c r="Y2352" t="str">
        <f t="shared" si="183"/>
        <v>Dec</v>
      </c>
      <c r="Z2352" t="str">
        <f t="shared" si="184"/>
        <v>2017-12</v>
      </c>
    </row>
    <row r="2353" spans="1:26"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s="5">
        <v>79.47</v>
      </c>
      <c r="S2353">
        <v>3</v>
      </c>
      <c r="T2353" s="7">
        <v>0</v>
      </c>
      <c r="U2353" s="5">
        <v>22.2516</v>
      </c>
      <c r="V2353">
        <f t="shared" si="180"/>
        <v>12</v>
      </c>
      <c r="W2353">
        <f t="shared" si="181"/>
        <v>4</v>
      </c>
      <c r="X2353">
        <f t="shared" si="182"/>
        <v>2017</v>
      </c>
      <c r="Y2353" t="str">
        <f t="shared" si="183"/>
        <v>Dec</v>
      </c>
      <c r="Z2353" t="str">
        <f t="shared" si="184"/>
        <v>2017-12</v>
      </c>
    </row>
    <row r="2354" spans="1:26"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s="5">
        <v>10.08</v>
      </c>
      <c r="S2354">
        <v>6</v>
      </c>
      <c r="T2354" s="7">
        <v>0</v>
      </c>
      <c r="U2354" s="5">
        <v>5.04</v>
      </c>
      <c r="V2354">
        <f t="shared" si="180"/>
        <v>12</v>
      </c>
      <c r="W2354">
        <f t="shared" si="181"/>
        <v>4</v>
      </c>
      <c r="X2354">
        <f t="shared" si="182"/>
        <v>2017</v>
      </c>
      <c r="Y2354" t="str">
        <f t="shared" si="183"/>
        <v>Dec</v>
      </c>
      <c r="Z2354" t="str">
        <f t="shared" si="184"/>
        <v>2017-12</v>
      </c>
    </row>
    <row r="2355" spans="1:26"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s="5">
        <v>1552.8309999999999</v>
      </c>
      <c r="S2355">
        <v>7</v>
      </c>
      <c r="T2355" s="7">
        <v>0.15</v>
      </c>
      <c r="U2355" s="5">
        <v>200.9546</v>
      </c>
      <c r="V2355">
        <f t="shared" si="180"/>
        <v>8</v>
      </c>
      <c r="W2355">
        <f t="shared" si="181"/>
        <v>3</v>
      </c>
      <c r="X2355">
        <f t="shared" si="182"/>
        <v>2015</v>
      </c>
      <c r="Y2355" t="str">
        <f t="shared" si="183"/>
        <v>Aug</v>
      </c>
      <c r="Z2355" t="str">
        <f t="shared" si="184"/>
        <v>2015-08</v>
      </c>
    </row>
    <row r="2356" spans="1:26"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s="5">
        <v>137.24</v>
      </c>
      <c r="S2356">
        <v>5</v>
      </c>
      <c r="T2356" s="7">
        <v>0.2</v>
      </c>
      <c r="U2356" s="5">
        <v>46.3185</v>
      </c>
      <c r="V2356">
        <f t="shared" si="180"/>
        <v>8</v>
      </c>
      <c r="W2356">
        <f t="shared" si="181"/>
        <v>3</v>
      </c>
      <c r="X2356">
        <f t="shared" si="182"/>
        <v>2015</v>
      </c>
      <c r="Y2356" t="str">
        <f t="shared" si="183"/>
        <v>Aug</v>
      </c>
      <c r="Z2356" t="str">
        <f t="shared" si="184"/>
        <v>2015-08</v>
      </c>
    </row>
    <row r="2357" spans="1:26"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s="5">
        <v>36.51</v>
      </c>
      <c r="S2357">
        <v>1</v>
      </c>
      <c r="T2357" s="7">
        <v>0</v>
      </c>
      <c r="U2357" s="5">
        <v>15.699299999999999</v>
      </c>
      <c r="V2357">
        <f t="shared" si="180"/>
        <v>8</v>
      </c>
      <c r="W2357">
        <f t="shared" si="181"/>
        <v>3</v>
      </c>
      <c r="X2357">
        <f t="shared" si="182"/>
        <v>2015</v>
      </c>
      <c r="Y2357" t="str">
        <f t="shared" si="183"/>
        <v>Aug</v>
      </c>
      <c r="Z2357" t="str">
        <f t="shared" si="184"/>
        <v>2015-08</v>
      </c>
    </row>
    <row r="2358" spans="1:26"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s="5">
        <v>239.976</v>
      </c>
      <c r="S2358">
        <v>3</v>
      </c>
      <c r="T2358" s="7">
        <v>0.2</v>
      </c>
      <c r="U2358" s="5">
        <v>80.991900000000001</v>
      </c>
      <c r="V2358">
        <f t="shared" si="180"/>
        <v>8</v>
      </c>
      <c r="W2358">
        <f t="shared" si="181"/>
        <v>3</v>
      </c>
      <c r="X2358">
        <f t="shared" si="182"/>
        <v>2015</v>
      </c>
      <c r="Y2358" t="str">
        <f t="shared" si="183"/>
        <v>Aug</v>
      </c>
      <c r="Z2358" t="str">
        <f t="shared" si="184"/>
        <v>2015-08</v>
      </c>
    </row>
    <row r="2359" spans="1:26"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s="5">
        <v>1579.7460000000001</v>
      </c>
      <c r="S2359">
        <v>7</v>
      </c>
      <c r="T2359" s="7">
        <v>0.4</v>
      </c>
      <c r="U2359" s="5">
        <v>-447.59469999999999</v>
      </c>
      <c r="V2359">
        <f t="shared" si="180"/>
        <v>3</v>
      </c>
      <c r="W2359">
        <f t="shared" si="181"/>
        <v>1</v>
      </c>
      <c r="X2359">
        <f t="shared" si="182"/>
        <v>2014</v>
      </c>
      <c r="Y2359" t="str">
        <f t="shared" si="183"/>
        <v>Mar</v>
      </c>
      <c r="Z2359" t="str">
        <f t="shared" si="184"/>
        <v>2014-03</v>
      </c>
    </row>
    <row r="2360" spans="1:26"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s="5">
        <v>1071.576</v>
      </c>
      <c r="S2360">
        <v>4</v>
      </c>
      <c r="T2360" s="7">
        <v>0.4</v>
      </c>
      <c r="U2360" s="5">
        <v>-553.64760000000001</v>
      </c>
      <c r="V2360">
        <f t="shared" si="180"/>
        <v>3</v>
      </c>
      <c r="W2360">
        <f t="shared" si="181"/>
        <v>1</v>
      </c>
      <c r="X2360">
        <f t="shared" si="182"/>
        <v>2014</v>
      </c>
      <c r="Y2360" t="str">
        <f t="shared" si="183"/>
        <v>Mar</v>
      </c>
      <c r="Z2360" t="str">
        <f t="shared" si="184"/>
        <v>2014-03</v>
      </c>
    </row>
    <row r="2361" spans="1:26"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s="5">
        <v>613.90800000000002</v>
      </c>
      <c r="S2361">
        <v>3</v>
      </c>
      <c r="T2361" s="7">
        <v>0.4</v>
      </c>
      <c r="U2361" s="5">
        <v>-122.7816</v>
      </c>
      <c r="V2361">
        <f t="shared" si="180"/>
        <v>3</v>
      </c>
      <c r="W2361">
        <f t="shared" si="181"/>
        <v>1</v>
      </c>
      <c r="X2361">
        <f t="shared" si="182"/>
        <v>2014</v>
      </c>
      <c r="Y2361" t="str">
        <f t="shared" si="183"/>
        <v>Mar</v>
      </c>
      <c r="Z2361" t="str">
        <f t="shared" si="184"/>
        <v>2014-03</v>
      </c>
    </row>
    <row r="2362" spans="1:26"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s="5">
        <v>34.86</v>
      </c>
      <c r="S2362">
        <v>7</v>
      </c>
      <c r="T2362" s="7">
        <v>0</v>
      </c>
      <c r="U2362" s="5">
        <v>16.3842</v>
      </c>
      <c r="V2362">
        <f t="shared" si="180"/>
        <v>3</v>
      </c>
      <c r="W2362">
        <f t="shared" si="181"/>
        <v>1</v>
      </c>
      <c r="X2362">
        <f t="shared" si="182"/>
        <v>2014</v>
      </c>
      <c r="Y2362" t="str">
        <f t="shared" si="183"/>
        <v>Mar</v>
      </c>
      <c r="Z2362" t="str">
        <f t="shared" si="184"/>
        <v>2014-03</v>
      </c>
    </row>
    <row r="2363" spans="1:26"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s="5">
        <v>155.04</v>
      </c>
      <c r="S2363">
        <v>4</v>
      </c>
      <c r="T2363" s="7">
        <v>0</v>
      </c>
      <c r="U2363" s="5">
        <v>75.9696</v>
      </c>
      <c r="V2363">
        <f t="shared" si="180"/>
        <v>3</v>
      </c>
      <c r="W2363">
        <f t="shared" si="181"/>
        <v>1</v>
      </c>
      <c r="X2363">
        <f t="shared" si="182"/>
        <v>2014</v>
      </c>
      <c r="Y2363" t="str">
        <f t="shared" si="183"/>
        <v>Mar</v>
      </c>
      <c r="Z2363" t="str">
        <f t="shared" si="184"/>
        <v>2014-03</v>
      </c>
    </row>
    <row r="2364" spans="1:26"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s="5">
        <v>13.71</v>
      </c>
      <c r="S2364">
        <v>5</v>
      </c>
      <c r="T2364" s="7">
        <v>0.7</v>
      </c>
      <c r="U2364" s="5">
        <v>-10.054</v>
      </c>
      <c r="V2364">
        <f t="shared" si="180"/>
        <v>4</v>
      </c>
      <c r="W2364">
        <f t="shared" si="181"/>
        <v>2</v>
      </c>
      <c r="X2364">
        <f t="shared" si="182"/>
        <v>2017</v>
      </c>
      <c r="Y2364" t="str">
        <f t="shared" si="183"/>
        <v>Apr</v>
      </c>
      <c r="Z2364" t="str">
        <f t="shared" si="184"/>
        <v>2017-04</v>
      </c>
    </row>
    <row r="2365" spans="1:26"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5">
        <v>127.88</v>
      </c>
      <c r="S2365">
        <v>2</v>
      </c>
      <c r="T2365" s="7">
        <v>0</v>
      </c>
      <c r="U2365" s="5">
        <v>40.921599999999998</v>
      </c>
      <c r="V2365">
        <f t="shared" si="180"/>
        <v>3</v>
      </c>
      <c r="W2365">
        <f t="shared" si="181"/>
        <v>1</v>
      </c>
      <c r="X2365">
        <f t="shared" si="182"/>
        <v>2016</v>
      </c>
      <c r="Y2365" t="str">
        <f t="shared" si="183"/>
        <v>Mar</v>
      </c>
      <c r="Z2365" t="str">
        <f t="shared" si="184"/>
        <v>2016-03</v>
      </c>
    </row>
    <row r="2366" spans="1:26"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s="5">
        <v>160.32</v>
      </c>
      <c r="S2366">
        <v>2</v>
      </c>
      <c r="T2366" s="7">
        <v>0</v>
      </c>
      <c r="U2366" s="5">
        <v>44.889600000000002</v>
      </c>
      <c r="V2366">
        <f t="shared" si="180"/>
        <v>3</v>
      </c>
      <c r="W2366">
        <f t="shared" si="181"/>
        <v>1</v>
      </c>
      <c r="X2366">
        <f t="shared" si="182"/>
        <v>2016</v>
      </c>
      <c r="Y2366" t="str">
        <f t="shared" si="183"/>
        <v>Mar</v>
      </c>
      <c r="Z2366" t="str">
        <f t="shared" si="184"/>
        <v>2016-03</v>
      </c>
    </row>
    <row r="2367" spans="1:26"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5">
        <v>46</v>
      </c>
      <c r="S2367">
        <v>4</v>
      </c>
      <c r="T2367" s="7">
        <v>0</v>
      </c>
      <c r="U2367" s="5">
        <v>20.7</v>
      </c>
      <c r="V2367">
        <f t="shared" si="180"/>
        <v>3</v>
      </c>
      <c r="W2367">
        <f t="shared" si="181"/>
        <v>1</v>
      </c>
      <c r="X2367">
        <f t="shared" si="182"/>
        <v>2016</v>
      </c>
      <c r="Y2367" t="str">
        <f t="shared" si="183"/>
        <v>Mar</v>
      </c>
      <c r="Z2367" t="str">
        <f t="shared" si="184"/>
        <v>2016-03</v>
      </c>
    </row>
    <row r="2368" spans="1:26"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s="5">
        <v>120.712</v>
      </c>
      <c r="S2368">
        <v>1</v>
      </c>
      <c r="T2368" s="7">
        <v>0.2</v>
      </c>
      <c r="U2368" s="5">
        <v>-18.1068</v>
      </c>
      <c r="V2368">
        <f t="shared" si="180"/>
        <v>11</v>
      </c>
      <c r="W2368">
        <f t="shared" si="181"/>
        <v>4</v>
      </c>
      <c r="X2368">
        <f t="shared" si="182"/>
        <v>2014</v>
      </c>
      <c r="Y2368" t="str">
        <f t="shared" si="183"/>
        <v>Nov</v>
      </c>
      <c r="Z2368" t="str">
        <f t="shared" si="184"/>
        <v>2014-11</v>
      </c>
    </row>
    <row r="2369" spans="1:26"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5">
        <v>23.12</v>
      </c>
      <c r="S2369">
        <v>4</v>
      </c>
      <c r="T2369" s="7">
        <v>0</v>
      </c>
      <c r="U2369" s="5">
        <v>11.328799999999999</v>
      </c>
      <c r="V2369">
        <f t="shared" si="180"/>
        <v>2</v>
      </c>
      <c r="W2369">
        <f t="shared" si="181"/>
        <v>1</v>
      </c>
      <c r="X2369">
        <f t="shared" si="182"/>
        <v>2017</v>
      </c>
      <c r="Y2369" t="str">
        <f t="shared" si="183"/>
        <v>Feb</v>
      </c>
      <c r="Z2369" t="str">
        <f t="shared" si="184"/>
        <v>2017-02</v>
      </c>
    </row>
    <row r="2370" spans="1:26"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s="5">
        <v>532.70399999999995</v>
      </c>
      <c r="S2370">
        <v>6</v>
      </c>
      <c r="T2370" s="7">
        <v>0.2</v>
      </c>
      <c r="U2370" s="5">
        <v>-26.635200000000001</v>
      </c>
      <c r="V2370">
        <f t="shared" si="180"/>
        <v>9</v>
      </c>
      <c r="W2370">
        <f t="shared" si="181"/>
        <v>3</v>
      </c>
      <c r="X2370">
        <f t="shared" si="182"/>
        <v>2016</v>
      </c>
      <c r="Y2370" t="str">
        <f t="shared" si="183"/>
        <v>Sep</v>
      </c>
      <c r="Z2370" t="str">
        <f t="shared" si="184"/>
        <v>2016-09</v>
      </c>
    </row>
    <row r="2371" spans="1:26"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s="5">
        <v>4.9119999999999999</v>
      </c>
      <c r="S2371">
        <v>2</v>
      </c>
      <c r="T2371" s="7">
        <v>0.2</v>
      </c>
      <c r="U2371" s="5">
        <v>0.307</v>
      </c>
      <c r="V2371">
        <f t="shared" ref="V2371:V2434" si="185">MONTH(C2371)</f>
        <v>9</v>
      </c>
      <c r="W2371">
        <f t="shared" ref="W2371:W2434" si="186">ROUNDUP(MONTH(C2371)/3,0)</f>
        <v>3</v>
      </c>
      <c r="X2371">
        <f t="shared" ref="X2371:X2434" si="187">YEAR(C2371)</f>
        <v>2016</v>
      </c>
      <c r="Y2371" t="str">
        <f t="shared" ref="Y2371:Y2434" si="188">TEXT(C2371,"MMM")</f>
        <v>Sep</v>
      </c>
      <c r="Z2371" t="str">
        <f t="shared" ref="Z2371:Z2434" si="189">TEXT(C2371,"YYYY-MM")</f>
        <v>2016-09</v>
      </c>
    </row>
    <row r="2372" spans="1:26"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s="5">
        <v>252</v>
      </c>
      <c r="S2372">
        <v>4</v>
      </c>
      <c r="T2372" s="7">
        <v>0</v>
      </c>
      <c r="U2372" s="5">
        <v>93.24</v>
      </c>
      <c r="V2372">
        <f t="shared" si="185"/>
        <v>7</v>
      </c>
      <c r="W2372">
        <f t="shared" si="186"/>
        <v>3</v>
      </c>
      <c r="X2372">
        <f t="shared" si="187"/>
        <v>2017</v>
      </c>
      <c r="Y2372" t="str">
        <f t="shared" si="188"/>
        <v>Jul</v>
      </c>
      <c r="Z2372" t="str">
        <f t="shared" si="189"/>
        <v>2017-07</v>
      </c>
    </row>
    <row r="2373" spans="1:26"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s="5">
        <v>60.287999999999997</v>
      </c>
      <c r="S2373">
        <v>8</v>
      </c>
      <c r="T2373" s="7">
        <v>0.6</v>
      </c>
      <c r="U2373" s="5">
        <v>-27.1296</v>
      </c>
      <c r="V2373">
        <f t="shared" si="185"/>
        <v>7</v>
      </c>
      <c r="W2373">
        <f t="shared" si="186"/>
        <v>3</v>
      </c>
      <c r="X2373">
        <f t="shared" si="187"/>
        <v>2016</v>
      </c>
      <c r="Y2373" t="str">
        <f t="shared" si="188"/>
        <v>Jul</v>
      </c>
      <c r="Z2373" t="str">
        <f t="shared" si="189"/>
        <v>2016-07</v>
      </c>
    </row>
    <row r="2374" spans="1:26"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s="5">
        <v>2.6320000000000001</v>
      </c>
      <c r="S2374">
        <v>1</v>
      </c>
      <c r="T2374" s="7">
        <v>0.2</v>
      </c>
      <c r="U2374" s="5">
        <v>0.82250000000000001</v>
      </c>
      <c r="V2374">
        <f t="shared" si="185"/>
        <v>7</v>
      </c>
      <c r="W2374">
        <f t="shared" si="186"/>
        <v>3</v>
      </c>
      <c r="X2374">
        <f t="shared" si="187"/>
        <v>2016</v>
      </c>
      <c r="Y2374" t="str">
        <f t="shared" si="188"/>
        <v>Jul</v>
      </c>
      <c r="Z2374" t="str">
        <f t="shared" si="189"/>
        <v>2016-07</v>
      </c>
    </row>
    <row r="2375" spans="1:26"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s="5">
        <v>23.687999999999999</v>
      </c>
      <c r="S2375">
        <v>9</v>
      </c>
      <c r="T2375" s="7">
        <v>0.2</v>
      </c>
      <c r="U2375" s="5">
        <v>7.6985999999999999</v>
      </c>
      <c r="V2375">
        <f t="shared" si="185"/>
        <v>7</v>
      </c>
      <c r="W2375">
        <f t="shared" si="186"/>
        <v>3</v>
      </c>
      <c r="X2375">
        <f t="shared" si="187"/>
        <v>2016</v>
      </c>
      <c r="Y2375" t="str">
        <f t="shared" si="188"/>
        <v>Jul</v>
      </c>
      <c r="Z2375" t="str">
        <f t="shared" si="189"/>
        <v>2016-07</v>
      </c>
    </row>
    <row r="2376" spans="1:26"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s="5">
        <v>253.37200000000001</v>
      </c>
      <c r="S2376">
        <v>2</v>
      </c>
      <c r="T2376" s="7">
        <v>0.3</v>
      </c>
      <c r="U2376" s="5">
        <v>-14.478400000000001</v>
      </c>
      <c r="V2376">
        <f t="shared" si="185"/>
        <v>7</v>
      </c>
      <c r="W2376">
        <f t="shared" si="186"/>
        <v>3</v>
      </c>
      <c r="X2376">
        <f t="shared" si="187"/>
        <v>2016</v>
      </c>
      <c r="Y2376" t="str">
        <f t="shared" si="188"/>
        <v>Jul</v>
      </c>
      <c r="Z2376" t="str">
        <f t="shared" si="189"/>
        <v>2016-07</v>
      </c>
    </row>
    <row r="2377" spans="1:26"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5">
        <v>5.67</v>
      </c>
      <c r="S2377">
        <v>3</v>
      </c>
      <c r="T2377" s="7">
        <v>0</v>
      </c>
      <c r="U2377" s="5">
        <v>0.1134</v>
      </c>
      <c r="V2377">
        <f t="shared" si="185"/>
        <v>1</v>
      </c>
      <c r="W2377">
        <f t="shared" si="186"/>
        <v>1</v>
      </c>
      <c r="X2377">
        <f t="shared" si="187"/>
        <v>2017</v>
      </c>
      <c r="Y2377" t="str">
        <f t="shared" si="188"/>
        <v>Jan</v>
      </c>
      <c r="Z2377" t="str">
        <f t="shared" si="189"/>
        <v>2017-01</v>
      </c>
    </row>
    <row r="2378" spans="1:26"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s="5">
        <v>76.775999999999996</v>
      </c>
      <c r="S2378">
        <v>4</v>
      </c>
      <c r="T2378" s="7">
        <v>0.7</v>
      </c>
      <c r="U2378" s="5">
        <v>-58.861600000000003</v>
      </c>
      <c r="V2378">
        <f t="shared" si="185"/>
        <v>8</v>
      </c>
      <c r="W2378">
        <f t="shared" si="186"/>
        <v>3</v>
      </c>
      <c r="X2378">
        <f t="shared" si="187"/>
        <v>2014</v>
      </c>
      <c r="Y2378" t="str">
        <f t="shared" si="188"/>
        <v>Aug</v>
      </c>
      <c r="Z2378" t="str">
        <f t="shared" si="189"/>
        <v>2014-08</v>
      </c>
    </row>
    <row r="2379" spans="1:26"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s="5">
        <v>9.1839999999999993</v>
      </c>
      <c r="S2379">
        <v>2</v>
      </c>
      <c r="T2379" s="7">
        <v>0.2</v>
      </c>
      <c r="U2379" s="5">
        <v>1.1479999999999999</v>
      </c>
      <c r="V2379">
        <f t="shared" si="185"/>
        <v>8</v>
      </c>
      <c r="W2379">
        <f t="shared" si="186"/>
        <v>3</v>
      </c>
      <c r="X2379">
        <f t="shared" si="187"/>
        <v>2014</v>
      </c>
      <c r="Y2379" t="str">
        <f t="shared" si="188"/>
        <v>Aug</v>
      </c>
      <c r="Z2379" t="str">
        <f t="shared" si="189"/>
        <v>2014-08</v>
      </c>
    </row>
    <row r="2380" spans="1:26"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s="5">
        <v>32.75</v>
      </c>
      <c r="S2380">
        <v>5</v>
      </c>
      <c r="T2380" s="7">
        <v>0</v>
      </c>
      <c r="U2380" s="5">
        <v>15.065</v>
      </c>
      <c r="V2380">
        <f t="shared" si="185"/>
        <v>12</v>
      </c>
      <c r="W2380">
        <f t="shared" si="186"/>
        <v>4</v>
      </c>
      <c r="X2380">
        <f t="shared" si="187"/>
        <v>2015</v>
      </c>
      <c r="Y2380" t="str">
        <f t="shared" si="188"/>
        <v>Dec</v>
      </c>
      <c r="Z2380" t="str">
        <f t="shared" si="189"/>
        <v>2015-12</v>
      </c>
    </row>
    <row r="2381" spans="1:26"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s="5">
        <v>7.2160000000000002</v>
      </c>
      <c r="S2381">
        <v>2</v>
      </c>
      <c r="T2381" s="7">
        <v>0.2</v>
      </c>
      <c r="U2381" s="5">
        <v>1.7138</v>
      </c>
      <c r="V2381">
        <f t="shared" si="185"/>
        <v>5</v>
      </c>
      <c r="W2381">
        <f t="shared" si="186"/>
        <v>2</v>
      </c>
      <c r="X2381">
        <f t="shared" si="187"/>
        <v>2016</v>
      </c>
      <c r="Y2381" t="str">
        <f t="shared" si="188"/>
        <v>May</v>
      </c>
      <c r="Z2381" t="str">
        <f t="shared" si="189"/>
        <v>2016-05</v>
      </c>
    </row>
    <row r="2382" spans="1:26"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s="5">
        <v>49.567999999999998</v>
      </c>
      <c r="S2382">
        <v>2</v>
      </c>
      <c r="T2382" s="7">
        <v>0.2</v>
      </c>
      <c r="U2382" s="5">
        <v>15.49</v>
      </c>
      <c r="V2382">
        <f t="shared" si="185"/>
        <v>5</v>
      </c>
      <c r="W2382">
        <f t="shared" si="186"/>
        <v>2</v>
      </c>
      <c r="X2382">
        <f t="shared" si="187"/>
        <v>2016</v>
      </c>
      <c r="Y2382" t="str">
        <f t="shared" si="188"/>
        <v>May</v>
      </c>
      <c r="Z2382" t="str">
        <f t="shared" si="189"/>
        <v>2016-05</v>
      </c>
    </row>
    <row r="2383" spans="1:26"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s="5">
        <v>54.712000000000003</v>
      </c>
      <c r="S2383">
        <v>7</v>
      </c>
      <c r="T2383" s="7">
        <v>0.2</v>
      </c>
      <c r="U2383" s="5">
        <v>11.626300000000001</v>
      </c>
      <c r="V2383">
        <f t="shared" si="185"/>
        <v>5</v>
      </c>
      <c r="W2383">
        <f t="shared" si="186"/>
        <v>2</v>
      </c>
      <c r="X2383">
        <f t="shared" si="187"/>
        <v>2016</v>
      </c>
      <c r="Y2383" t="str">
        <f t="shared" si="188"/>
        <v>May</v>
      </c>
      <c r="Z2383" t="str">
        <f t="shared" si="189"/>
        <v>2016-05</v>
      </c>
    </row>
    <row r="2384" spans="1:26"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s="5">
        <v>176.04</v>
      </c>
      <c r="S2384">
        <v>4</v>
      </c>
      <c r="T2384" s="7">
        <v>0</v>
      </c>
      <c r="U2384" s="5">
        <v>45.770400000000002</v>
      </c>
      <c r="V2384">
        <f t="shared" si="185"/>
        <v>3</v>
      </c>
      <c r="W2384">
        <f t="shared" si="186"/>
        <v>1</v>
      </c>
      <c r="X2384">
        <f t="shared" si="187"/>
        <v>2017</v>
      </c>
      <c r="Y2384" t="str">
        <f t="shared" si="188"/>
        <v>Mar</v>
      </c>
      <c r="Z2384" t="str">
        <f t="shared" si="189"/>
        <v>2017-03</v>
      </c>
    </row>
    <row r="2385" spans="1:26"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s="5">
        <v>16.02</v>
      </c>
      <c r="S2385">
        <v>9</v>
      </c>
      <c r="T2385" s="7">
        <v>0</v>
      </c>
      <c r="U2385" s="5">
        <v>4.4855999999999998</v>
      </c>
      <c r="V2385">
        <f t="shared" si="185"/>
        <v>3</v>
      </c>
      <c r="W2385">
        <f t="shared" si="186"/>
        <v>1</v>
      </c>
      <c r="X2385">
        <f t="shared" si="187"/>
        <v>2017</v>
      </c>
      <c r="Y2385" t="str">
        <f t="shared" si="188"/>
        <v>Mar</v>
      </c>
      <c r="Z2385" t="str">
        <f t="shared" si="189"/>
        <v>2017-03</v>
      </c>
    </row>
    <row r="2386" spans="1:26"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s="5">
        <v>185.92</v>
      </c>
      <c r="S2386">
        <v>4</v>
      </c>
      <c r="T2386" s="7">
        <v>0.2</v>
      </c>
      <c r="U2386" s="5">
        <v>62.747999999999998</v>
      </c>
      <c r="V2386">
        <f t="shared" si="185"/>
        <v>3</v>
      </c>
      <c r="W2386">
        <f t="shared" si="186"/>
        <v>1</v>
      </c>
      <c r="X2386">
        <f t="shared" si="187"/>
        <v>2017</v>
      </c>
      <c r="Y2386" t="str">
        <f t="shared" si="188"/>
        <v>Mar</v>
      </c>
      <c r="Z2386" t="str">
        <f t="shared" si="189"/>
        <v>2017-03</v>
      </c>
    </row>
    <row r="2387" spans="1:26"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s="5">
        <v>211.16800000000001</v>
      </c>
      <c r="S2387">
        <v>4</v>
      </c>
      <c r="T2387" s="7">
        <v>0.2</v>
      </c>
      <c r="U2387" s="5">
        <v>15.8376</v>
      </c>
      <c r="V2387">
        <f t="shared" si="185"/>
        <v>3</v>
      </c>
      <c r="W2387">
        <f t="shared" si="186"/>
        <v>1</v>
      </c>
      <c r="X2387">
        <f t="shared" si="187"/>
        <v>2017</v>
      </c>
      <c r="Y2387" t="str">
        <f t="shared" si="188"/>
        <v>Mar</v>
      </c>
      <c r="Z2387" t="str">
        <f t="shared" si="189"/>
        <v>2017-03</v>
      </c>
    </row>
    <row r="2388" spans="1:26"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s="5">
        <v>479.98399999999998</v>
      </c>
      <c r="S2388">
        <v>2</v>
      </c>
      <c r="T2388" s="7">
        <v>0.2</v>
      </c>
      <c r="U2388" s="5">
        <v>59.997999999999998</v>
      </c>
      <c r="V2388">
        <f t="shared" si="185"/>
        <v>3</v>
      </c>
      <c r="W2388">
        <f t="shared" si="186"/>
        <v>1</v>
      </c>
      <c r="X2388">
        <f t="shared" si="187"/>
        <v>2017</v>
      </c>
      <c r="Y2388" t="str">
        <f t="shared" si="188"/>
        <v>Mar</v>
      </c>
      <c r="Z2388" t="str">
        <f t="shared" si="189"/>
        <v>2017-03</v>
      </c>
    </row>
    <row r="2389" spans="1:26"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s="5">
        <v>7.86</v>
      </c>
      <c r="S2389">
        <v>2</v>
      </c>
      <c r="T2389" s="7">
        <v>0</v>
      </c>
      <c r="U2389" s="5">
        <v>3.6156000000000001</v>
      </c>
      <c r="V2389">
        <f t="shared" si="185"/>
        <v>12</v>
      </c>
      <c r="W2389">
        <f t="shared" si="186"/>
        <v>4</v>
      </c>
      <c r="X2389">
        <f t="shared" si="187"/>
        <v>2015</v>
      </c>
      <c r="Y2389" t="str">
        <f t="shared" si="188"/>
        <v>Dec</v>
      </c>
      <c r="Z2389" t="str">
        <f t="shared" si="189"/>
        <v>2015-12</v>
      </c>
    </row>
    <row r="2390" spans="1:26"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s="5">
        <v>24.448</v>
      </c>
      <c r="S2390">
        <v>2</v>
      </c>
      <c r="T2390" s="7">
        <v>0.2</v>
      </c>
      <c r="U2390" s="5">
        <v>8.8623999999999992</v>
      </c>
      <c r="V2390">
        <f t="shared" si="185"/>
        <v>12</v>
      </c>
      <c r="W2390">
        <f t="shared" si="186"/>
        <v>4</v>
      </c>
      <c r="X2390">
        <f t="shared" si="187"/>
        <v>2015</v>
      </c>
      <c r="Y2390" t="str">
        <f t="shared" si="188"/>
        <v>Dec</v>
      </c>
      <c r="Z2390" t="str">
        <f t="shared" si="189"/>
        <v>2015-12</v>
      </c>
    </row>
    <row r="2391" spans="1:26"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s="5">
        <v>6.48</v>
      </c>
      <c r="S2391">
        <v>1</v>
      </c>
      <c r="T2391" s="7">
        <v>0</v>
      </c>
      <c r="U2391" s="5">
        <v>3.1103999999999998</v>
      </c>
      <c r="V2391">
        <f t="shared" si="185"/>
        <v>12</v>
      </c>
      <c r="W2391">
        <f t="shared" si="186"/>
        <v>4</v>
      </c>
      <c r="X2391">
        <f t="shared" si="187"/>
        <v>2015</v>
      </c>
      <c r="Y2391" t="str">
        <f t="shared" si="188"/>
        <v>Dec</v>
      </c>
      <c r="Z2391" t="str">
        <f t="shared" si="189"/>
        <v>2015-12</v>
      </c>
    </row>
    <row r="2392" spans="1:26"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s="5">
        <v>41.86</v>
      </c>
      <c r="S2392">
        <v>7</v>
      </c>
      <c r="T2392" s="7">
        <v>0</v>
      </c>
      <c r="U2392" s="5">
        <v>20.511399999999998</v>
      </c>
      <c r="V2392">
        <f t="shared" si="185"/>
        <v>12</v>
      </c>
      <c r="W2392">
        <f t="shared" si="186"/>
        <v>4</v>
      </c>
      <c r="X2392">
        <f t="shared" si="187"/>
        <v>2015</v>
      </c>
      <c r="Y2392" t="str">
        <f t="shared" si="188"/>
        <v>Dec</v>
      </c>
      <c r="Z2392" t="str">
        <f t="shared" si="189"/>
        <v>2015-12</v>
      </c>
    </row>
    <row r="2393" spans="1:26"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s="5">
        <v>1619.91</v>
      </c>
      <c r="S2393">
        <v>9</v>
      </c>
      <c r="T2393" s="7">
        <v>0</v>
      </c>
      <c r="U2393" s="5">
        <v>97.194599999999994</v>
      </c>
      <c r="V2393">
        <f t="shared" si="185"/>
        <v>12</v>
      </c>
      <c r="W2393">
        <f t="shared" si="186"/>
        <v>4</v>
      </c>
      <c r="X2393">
        <f t="shared" si="187"/>
        <v>2015</v>
      </c>
      <c r="Y2393" t="str">
        <f t="shared" si="188"/>
        <v>Dec</v>
      </c>
      <c r="Z2393" t="str">
        <f t="shared" si="189"/>
        <v>2015-12</v>
      </c>
    </row>
    <row r="2394" spans="1:26"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s="5">
        <v>113.92</v>
      </c>
      <c r="S2394">
        <v>4</v>
      </c>
      <c r="T2394" s="7">
        <v>0</v>
      </c>
      <c r="U2394" s="5">
        <v>42.150399999999998</v>
      </c>
      <c r="V2394">
        <f t="shared" si="185"/>
        <v>12</v>
      </c>
      <c r="W2394">
        <f t="shared" si="186"/>
        <v>4</v>
      </c>
      <c r="X2394">
        <f t="shared" si="187"/>
        <v>2015</v>
      </c>
      <c r="Y2394" t="str">
        <f t="shared" si="188"/>
        <v>Dec</v>
      </c>
      <c r="Z2394" t="str">
        <f t="shared" si="189"/>
        <v>2015-12</v>
      </c>
    </row>
    <row r="2395" spans="1:26"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s="5">
        <v>39.68</v>
      </c>
      <c r="S2395">
        <v>2</v>
      </c>
      <c r="T2395" s="7">
        <v>0</v>
      </c>
      <c r="U2395" s="5">
        <v>10.316800000000001</v>
      </c>
      <c r="V2395">
        <f t="shared" si="185"/>
        <v>3</v>
      </c>
      <c r="W2395">
        <f t="shared" si="186"/>
        <v>1</v>
      </c>
      <c r="X2395">
        <f t="shared" si="187"/>
        <v>2016</v>
      </c>
      <c r="Y2395" t="str">
        <f t="shared" si="188"/>
        <v>Mar</v>
      </c>
      <c r="Z2395" t="str">
        <f t="shared" si="189"/>
        <v>2016-03</v>
      </c>
    </row>
    <row r="2396" spans="1:26"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s="5">
        <v>37.6</v>
      </c>
      <c r="S2396">
        <v>2</v>
      </c>
      <c r="T2396" s="7">
        <v>0</v>
      </c>
      <c r="U2396" s="5">
        <v>2.2559999999999998</v>
      </c>
      <c r="V2396">
        <f t="shared" si="185"/>
        <v>11</v>
      </c>
      <c r="W2396">
        <f t="shared" si="186"/>
        <v>4</v>
      </c>
      <c r="X2396">
        <f t="shared" si="187"/>
        <v>2015</v>
      </c>
      <c r="Y2396" t="str">
        <f t="shared" si="188"/>
        <v>Nov</v>
      </c>
      <c r="Z2396" t="str">
        <f t="shared" si="189"/>
        <v>2015-11</v>
      </c>
    </row>
    <row r="2397" spans="1:26"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s="5">
        <v>59.9</v>
      </c>
      <c r="S2397">
        <v>2</v>
      </c>
      <c r="T2397" s="7">
        <v>0</v>
      </c>
      <c r="U2397" s="5">
        <v>23.96</v>
      </c>
      <c r="V2397">
        <f t="shared" si="185"/>
        <v>11</v>
      </c>
      <c r="W2397">
        <f t="shared" si="186"/>
        <v>4</v>
      </c>
      <c r="X2397">
        <f t="shared" si="187"/>
        <v>2015</v>
      </c>
      <c r="Y2397" t="str">
        <f t="shared" si="188"/>
        <v>Nov</v>
      </c>
      <c r="Z2397" t="str">
        <f t="shared" si="189"/>
        <v>2015-11</v>
      </c>
    </row>
    <row r="2398" spans="1:26"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s="5">
        <v>37</v>
      </c>
      <c r="S2398">
        <v>5</v>
      </c>
      <c r="T2398" s="7">
        <v>0</v>
      </c>
      <c r="U2398" s="5">
        <v>16.649999999999999</v>
      </c>
      <c r="V2398">
        <f t="shared" si="185"/>
        <v>11</v>
      </c>
      <c r="W2398">
        <f t="shared" si="186"/>
        <v>4</v>
      </c>
      <c r="X2398">
        <f t="shared" si="187"/>
        <v>2015</v>
      </c>
      <c r="Y2398" t="str">
        <f t="shared" si="188"/>
        <v>Nov</v>
      </c>
      <c r="Z2398" t="str">
        <f t="shared" si="189"/>
        <v>2015-11</v>
      </c>
    </row>
    <row r="2399" spans="1:26"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s="5">
        <v>5.76</v>
      </c>
      <c r="S2399">
        <v>2</v>
      </c>
      <c r="T2399" s="7">
        <v>0</v>
      </c>
      <c r="U2399" s="5">
        <v>2.8224</v>
      </c>
      <c r="V2399">
        <f t="shared" si="185"/>
        <v>8</v>
      </c>
      <c r="W2399">
        <f t="shared" si="186"/>
        <v>3</v>
      </c>
      <c r="X2399">
        <f t="shared" si="187"/>
        <v>2017</v>
      </c>
      <c r="Y2399" t="str">
        <f t="shared" si="188"/>
        <v>Aug</v>
      </c>
      <c r="Z2399" t="str">
        <f t="shared" si="189"/>
        <v>2017-08</v>
      </c>
    </row>
    <row r="2400" spans="1:26"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s="5">
        <v>16.68</v>
      </c>
      <c r="S2400">
        <v>6</v>
      </c>
      <c r="T2400" s="7">
        <v>0</v>
      </c>
      <c r="U2400" s="5">
        <v>4.3368000000000002</v>
      </c>
      <c r="V2400">
        <f t="shared" si="185"/>
        <v>8</v>
      </c>
      <c r="W2400">
        <f t="shared" si="186"/>
        <v>3</v>
      </c>
      <c r="X2400">
        <f t="shared" si="187"/>
        <v>2017</v>
      </c>
      <c r="Y2400" t="str">
        <f t="shared" si="188"/>
        <v>Aug</v>
      </c>
      <c r="Z2400" t="str">
        <f t="shared" si="189"/>
        <v>2017-08</v>
      </c>
    </row>
    <row r="2401" spans="1:26"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s="5">
        <v>628.80999999999995</v>
      </c>
      <c r="S2401">
        <v>7</v>
      </c>
      <c r="T2401" s="7">
        <v>0</v>
      </c>
      <c r="U2401" s="5">
        <v>12.5762</v>
      </c>
      <c r="V2401">
        <f t="shared" si="185"/>
        <v>9</v>
      </c>
      <c r="W2401">
        <f t="shared" si="186"/>
        <v>3</v>
      </c>
      <c r="X2401">
        <f t="shared" si="187"/>
        <v>2017</v>
      </c>
      <c r="Y2401" t="str">
        <f t="shared" si="188"/>
        <v>Sep</v>
      </c>
      <c r="Z2401" t="str">
        <f t="shared" si="189"/>
        <v>2017-09</v>
      </c>
    </row>
    <row r="2402" spans="1:26"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s="5">
        <v>56.45</v>
      </c>
      <c r="S2402">
        <v>5</v>
      </c>
      <c r="T2402" s="7">
        <v>0</v>
      </c>
      <c r="U2402" s="5">
        <v>14.677</v>
      </c>
      <c r="V2402">
        <f t="shared" si="185"/>
        <v>9</v>
      </c>
      <c r="W2402">
        <f t="shared" si="186"/>
        <v>3</v>
      </c>
      <c r="X2402">
        <f t="shared" si="187"/>
        <v>2017</v>
      </c>
      <c r="Y2402" t="str">
        <f t="shared" si="188"/>
        <v>Sep</v>
      </c>
      <c r="Z2402" t="str">
        <f t="shared" si="189"/>
        <v>2017-09</v>
      </c>
    </row>
    <row r="2403" spans="1:26"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s="5">
        <v>94.2</v>
      </c>
      <c r="S2403">
        <v>6</v>
      </c>
      <c r="T2403" s="7">
        <v>0</v>
      </c>
      <c r="U2403" s="5">
        <v>23.55</v>
      </c>
      <c r="V2403">
        <f t="shared" si="185"/>
        <v>4</v>
      </c>
      <c r="W2403">
        <f t="shared" si="186"/>
        <v>2</v>
      </c>
      <c r="X2403">
        <f t="shared" si="187"/>
        <v>2017</v>
      </c>
      <c r="Y2403" t="str">
        <f t="shared" si="188"/>
        <v>Apr</v>
      </c>
      <c r="Z2403" t="str">
        <f t="shared" si="189"/>
        <v>2017-04</v>
      </c>
    </row>
    <row r="2404" spans="1:26"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s="5">
        <v>28.4</v>
      </c>
      <c r="S2404">
        <v>5</v>
      </c>
      <c r="T2404" s="7">
        <v>0</v>
      </c>
      <c r="U2404" s="5">
        <v>13.348000000000001</v>
      </c>
      <c r="V2404">
        <f t="shared" si="185"/>
        <v>4</v>
      </c>
      <c r="W2404">
        <f t="shared" si="186"/>
        <v>2</v>
      </c>
      <c r="X2404">
        <f t="shared" si="187"/>
        <v>2017</v>
      </c>
      <c r="Y2404" t="str">
        <f t="shared" si="188"/>
        <v>Apr</v>
      </c>
      <c r="Z2404" t="str">
        <f t="shared" si="189"/>
        <v>2017-04</v>
      </c>
    </row>
    <row r="2405" spans="1:26"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s="5">
        <v>956.66480000000001</v>
      </c>
      <c r="S2405">
        <v>7</v>
      </c>
      <c r="T2405" s="7">
        <v>0.32</v>
      </c>
      <c r="U2405" s="5">
        <v>-225.0976</v>
      </c>
      <c r="V2405">
        <f t="shared" si="185"/>
        <v>9</v>
      </c>
      <c r="W2405">
        <f t="shared" si="186"/>
        <v>3</v>
      </c>
      <c r="X2405">
        <f t="shared" si="187"/>
        <v>2016</v>
      </c>
      <c r="Y2405" t="str">
        <f t="shared" si="188"/>
        <v>Sep</v>
      </c>
      <c r="Z2405" t="str">
        <f t="shared" si="189"/>
        <v>2016-09</v>
      </c>
    </row>
    <row r="2406" spans="1:26"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s="5">
        <v>1115.9100000000001</v>
      </c>
      <c r="S2406">
        <v>9</v>
      </c>
      <c r="T2406" s="7">
        <v>0</v>
      </c>
      <c r="U2406" s="5">
        <v>200.8638</v>
      </c>
      <c r="V2406">
        <f t="shared" si="185"/>
        <v>10</v>
      </c>
      <c r="W2406">
        <f t="shared" si="186"/>
        <v>4</v>
      </c>
      <c r="X2406">
        <f t="shared" si="187"/>
        <v>2017</v>
      </c>
      <c r="Y2406" t="str">
        <f t="shared" si="188"/>
        <v>Oct</v>
      </c>
      <c r="Z2406" t="str">
        <f t="shared" si="189"/>
        <v>2017-10</v>
      </c>
    </row>
    <row r="2407" spans="1:26"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s="5">
        <v>128.744</v>
      </c>
      <c r="S2407">
        <v>7</v>
      </c>
      <c r="T2407" s="7">
        <v>0.2</v>
      </c>
      <c r="U2407" s="5">
        <v>-28.967400000000001</v>
      </c>
      <c r="V2407">
        <f t="shared" si="185"/>
        <v>10</v>
      </c>
      <c r="W2407">
        <f t="shared" si="186"/>
        <v>4</v>
      </c>
      <c r="X2407">
        <f t="shared" si="187"/>
        <v>2017</v>
      </c>
      <c r="Y2407" t="str">
        <f t="shared" si="188"/>
        <v>Oct</v>
      </c>
      <c r="Z2407" t="str">
        <f t="shared" si="189"/>
        <v>2017-10</v>
      </c>
    </row>
    <row r="2408" spans="1:26"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s="5">
        <v>79.92</v>
      </c>
      <c r="S2408">
        <v>10</v>
      </c>
      <c r="T2408" s="7">
        <v>0.2</v>
      </c>
      <c r="U2408" s="5">
        <v>26.972999999999999</v>
      </c>
      <c r="V2408">
        <f t="shared" si="185"/>
        <v>10</v>
      </c>
      <c r="W2408">
        <f t="shared" si="186"/>
        <v>4</v>
      </c>
      <c r="X2408">
        <f t="shared" si="187"/>
        <v>2017</v>
      </c>
      <c r="Y2408" t="str">
        <f t="shared" si="188"/>
        <v>Oct</v>
      </c>
      <c r="Z2408" t="str">
        <f t="shared" si="189"/>
        <v>2017-10</v>
      </c>
    </row>
    <row r="2409" spans="1:26"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s="5">
        <v>24.2</v>
      </c>
      <c r="S2409">
        <v>5</v>
      </c>
      <c r="T2409" s="7">
        <v>0</v>
      </c>
      <c r="U2409" s="5">
        <v>7.9859999999999998</v>
      </c>
      <c r="V2409">
        <f t="shared" si="185"/>
        <v>1</v>
      </c>
      <c r="W2409">
        <f t="shared" si="186"/>
        <v>1</v>
      </c>
      <c r="X2409">
        <f t="shared" si="187"/>
        <v>2017</v>
      </c>
      <c r="Y2409" t="str">
        <f t="shared" si="188"/>
        <v>Jan</v>
      </c>
      <c r="Z2409" t="str">
        <f t="shared" si="189"/>
        <v>2017-01</v>
      </c>
    </row>
    <row r="2410" spans="1:26"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s="5">
        <v>359.976</v>
      </c>
      <c r="S2410">
        <v>3</v>
      </c>
      <c r="T2410" s="7">
        <v>0.2</v>
      </c>
      <c r="U2410" s="5">
        <v>130.4913</v>
      </c>
      <c r="V2410">
        <f t="shared" si="185"/>
        <v>1</v>
      </c>
      <c r="W2410">
        <f t="shared" si="186"/>
        <v>1</v>
      </c>
      <c r="X2410">
        <f t="shared" si="187"/>
        <v>2017</v>
      </c>
      <c r="Y2410" t="str">
        <f t="shared" si="188"/>
        <v>Jan</v>
      </c>
      <c r="Z2410" t="str">
        <f t="shared" si="189"/>
        <v>2017-01</v>
      </c>
    </row>
    <row r="2411" spans="1:26"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s="5">
        <v>211.84</v>
      </c>
      <c r="S2411">
        <v>8</v>
      </c>
      <c r="T2411" s="7">
        <v>0</v>
      </c>
      <c r="U2411" s="5">
        <v>76.2624</v>
      </c>
      <c r="V2411">
        <f t="shared" si="185"/>
        <v>3</v>
      </c>
      <c r="W2411">
        <f t="shared" si="186"/>
        <v>1</v>
      </c>
      <c r="X2411">
        <f t="shared" si="187"/>
        <v>2017</v>
      </c>
      <c r="Y2411" t="str">
        <f t="shared" si="188"/>
        <v>Mar</v>
      </c>
      <c r="Z2411" t="str">
        <f t="shared" si="189"/>
        <v>2017-03</v>
      </c>
    </row>
    <row r="2412" spans="1:26"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s="5">
        <v>5.68</v>
      </c>
      <c r="S2412">
        <v>2</v>
      </c>
      <c r="T2412" s="7">
        <v>0.2</v>
      </c>
      <c r="U2412" s="5">
        <v>1.917</v>
      </c>
      <c r="V2412">
        <f t="shared" si="185"/>
        <v>8</v>
      </c>
      <c r="W2412">
        <f t="shared" si="186"/>
        <v>3</v>
      </c>
      <c r="X2412">
        <f t="shared" si="187"/>
        <v>2014</v>
      </c>
      <c r="Y2412" t="str">
        <f t="shared" si="188"/>
        <v>Aug</v>
      </c>
      <c r="Z2412" t="str">
        <f t="shared" si="189"/>
        <v>2014-08</v>
      </c>
    </row>
    <row r="2413" spans="1:26"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s="5">
        <v>7.52</v>
      </c>
      <c r="S2413">
        <v>5</v>
      </c>
      <c r="T2413" s="7">
        <v>0.2</v>
      </c>
      <c r="U2413" s="5">
        <v>2.6320000000000001</v>
      </c>
      <c r="V2413">
        <f t="shared" si="185"/>
        <v>6</v>
      </c>
      <c r="W2413">
        <f t="shared" si="186"/>
        <v>2</v>
      </c>
      <c r="X2413">
        <f t="shared" si="187"/>
        <v>2015</v>
      </c>
      <c r="Y2413" t="str">
        <f t="shared" si="188"/>
        <v>Jun</v>
      </c>
      <c r="Z2413" t="str">
        <f t="shared" si="189"/>
        <v>2015-06</v>
      </c>
    </row>
    <row r="2414" spans="1:26"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s="5">
        <v>11.96</v>
      </c>
      <c r="S2414">
        <v>2</v>
      </c>
      <c r="T2414" s="7">
        <v>0</v>
      </c>
      <c r="U2414" s="5">
        <v>5.8604000000000003</v>
      </c>
      <c r="V2414">
        <f t="shared" si="185"/>
        <v>11</v>
      </c>
      <c r="W2414">
        <f t="shared" si="186"/>
        <v>4</v>
      </c>
      <c r="X2414">
        <f t="shared" si="187"/>
        <v>2014</v>
      </c>
      <c r="Y2414" t="str">
        <f t="shared" si="188"/>
        <v>Nov</v>
      </c>
      <c r="Z2414" t="str">
        <f t="shared" si="189"/>
        <v>2014-11</v>
      </c>
    </row>
    <row r="2415" spans="1:26"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s="5">
        <v>629.06399999999996</v>
      </c>
      <c r="S2415">
        <v>3</v>
      </c>
      <c r="T2415" s="7">
        <v>0.2</v>
      </c>
      <c r="U2415" s="5">
        <v>31.453199999999999</v>
      </c>
      <c r="V2415">
        <f t="shared" si="185"/>
        <v>11</v>
      </c>
      <c r="W2415">
        <f t="shared" si="186"/>
        <v>4</v>
      </c>
      <c r="X2415">
        <f t="shared" si="187"/>
        <v>2014</v>
      </c>
      <c r="Y2415" t="str">
        <f t="shared" si="188"/>
        <v>Nov</v>
      </c>
      <c r="Z2415" t="str">
        <f t="shared" si="189"/>
        <v>2014-11</v>
      </c>
    </row>
    <row r="2416" spans="1:26"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s="5">
        <v>754.45</v>
      </c>
      <c r="S2416">
        <v>5</v>
      </c>
      <c r="T2416" s="7">
        <v>0</v>
      </c>
      <c r="U2416" s="5">
        <v>60.356000000000002</v>
      </c>
      <c r="V2416">
        <f t="shared" si="185"/>
        <v>12</v>
      </c>
      <c r="W2416">
        <f t="shared" si="186"/>
        <v>4</v>
      </c>
      <c r="X2416">
        <f t="shared" si="187"/>
        <v>2016</v>
      </c>
      <c r="Y2416" t="str">
        <f t="shared" si="188"/>
        <v>Dec</v>
      </c>
      <c r="Z2416" t="str">
        <f t="shared" si="189"/>
        <v>2016-12</v>
      </c>
    </row>
    <row r="2417" spans="1:26"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s="5">
        <v>301.95999999999998</v>
      </c>
      <c r="S2417">
        <v>2</v>
      </c>
      <c r="T2417" s="7">
        <v>0</v>
      </c>
      <c r="U2417" s="5">
        <v>60.392000000000003</v>
      </c>
      <c r="V2417">
        <f t="shared" si="185"/>
        <v>7</v>
      </c>
      <c r="W2417">
        <f t="shared" si="186"/>
        <v>3</v>
      </c>
      <c r="X2417">
        <f t="shared" si="187"/>
        <v>2015</v>
      </c>
      <c r="Y2417" t="str">
        <f t="shared" si="188"/>
        <v>Jul</v>
      </c>
      <c r="Z2417" t="str">
        <f t="shared" si="189"/>
        <v>2015-07</v>
      </c>
    </row>
    <row r="2418" spans="1:26"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s="5">
        <v>595</v>
      </c>
      <c r="S2418">
        <v>5</v>
      </c>
      <c r="T2418" s="7">
        <v>0</v>
      </c>
      <c r="U2418" s="5">
        <v>95.2</v>
      </c>
      <c r="V2418">
        <f t="shared" si="185"/>
        <v>10</v>
      </c>
      <c r="W2418">
        <f t="shared" si="186"/>
        <v>4</v>
      </c>
      <c r="X2418">
        <f t="shared" si="187"/>
        <v>2017</v>
      </c>
      <c r="Y2418" t="str">
        <f t="shared" si="188"/>
        <v>Oct</v>
      </c>
      <c r="Z2418" t="str">
        <f t="shared" si="189"/>
        <v>2017-10</v>
      </c>
    </row>
    <row r="2419" spans="1:26"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s="5">
        <v>79.872</v>
      </c>
      <c r="S2419">
        <v>3</v>
      </c>
      <c r="T2419" s="7">
        <v>0.2</v>
      </c>
      <c r="U2419" s="5">
        <v>29.952000000000002</v>
      </c>
      <c r="V2419">
        <f t="shared" si="185"/>
        <v>10</v>
      </c>
      <c r="W2419">
        <f t="shared" si="186"/>
        <v>4</v>
      </c>
      <c r="X2419">
        <f t="shared" si="187"/>
        <v>2017</v>
      </c>
      <c r="Y2419" t="str">
        <f t="shared" si="188"/>
        <v>Oct</v>
      </c>
      <c r="Z2419" t="str">
        <f t="shared" si="189"/>
        <v>2017-10</v>
      </c>
    </row>
    <row r="2420" spans="1:26"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s="5">
        <v>2396.4</v>
      </c>
      <c r="S2420">
        <v>10</v>
      </c>
      <c r="T2420" s="7">
        <v>0.2</v>
      </c>
      <c r="U2420" s="5">
        <v>179.73</v>
      </c>
      <c r="V2420">
        <f t="shared" si="185"/>
        <v>5</v>
      </c>
      <c r="W2420">
        <f t="shared" si="186"/>
        <v>2</v>
      </c>
      <c r="X2420">
        <f t="shared" si="187"/>
        <v>2016</v>
      </c>
      <c r="Y2420" t="str">
        <f t="shared" si="188"/>
        <v>May</v>
      </c>
      <c r="Z2420" t="str">
        <f t="shared" si="189"/>
        <v>2016-05</v>
      </c>
    </row>
    <row r="2421" spans="1:26"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s="5">
        <v>63.56</v>
      </c>
      <c r="S2421">
        <v>2</v>
      </c>
      <c r="T2421" s="7">
        <v>0</v>
      </c>
      <c r="U2421" s="5">
        <v>3.1779999999999999</v>
      </c>
      <c r="V2421">
        <f t="shared" si="185"/>
        <v>11</v>
      </c>
      <c r="W2421">
        <f t="shared" si="186"/>
        <v>4</v>
      </c>
      <c r="X2421">
        <f t="shared" si="187"/>
        <v>2017</v>
      </c>
      <c r="Y2421" t="str">
        <f t="shared" si="188"/>
        <v>Nov</v>
      </c>
      <c r="Z2421" t="str">
        <f t="shared" si="189"/>
        <v>2017-11</v>
      </c>
    </row>
    <row r="2422" spans="1:26"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s="5">
        <v>99.99</v>
      </c>
      <c r="S2422">
        <v>1</v>
      </c>
      <c r="T2422" s="7">
        <v>0</v>
      </c>
      <c r="U2422" s="5">
        <v>43.995600000000003</v>
      </c>
      <c r="V2422">
        <f t="shared" si="185"/>
        <v>11</v>
      </c>
      <c r="W2422">
        <f t="shared" si="186"/>
        <v>4</v>
      </c>
      <c r="X2422">
        <f t="shared" si="187"/>
        <v>2017</v>
      </c>
      <c r="Y2422" t="str">
        <f t="shared" si="188"/>
        <v>Nov</v>
      </c>
      <c r="Z2422" t="str">
        <f t="shared" si="189"/>
        <v>2017-11</v>
      </c>
    </row>
    <row r="2423" spans="1:26"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s="5">
        <v>230.376</v>
      </c>
      <c r="S2423">
        <v>3</v>
      </c>
      <c r="T2423" s="7">
        <v>0.2</v>
      </c>
      <c r="U2423" s="5">
        <v>-48.954900000000002</v>
      </c>
      <c r="V2423">
        <f t="shared" si="185"/>
        <v>4</v>
      </c>
      <c r="W2423">
        <f t="shared" si="186"/>
        <v>2</v>
      </c>
      <c r="X2423">
        <f t="shared" si="187"/>
        <v>2016</v>
      </c>
      <c r="Y2423" t="str">
        <f t="shared" si="188"/>
        <v>Apr</v>
      </c>
      <c r="Z2423" t="str">
        <f t="shared" si="189"/>
        <v>2016-04</v>
      </c>
    </row>
    <row r="2424" spans="1:26"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s="5">
        <v>9.6639999999999997</v>
      </c>
      <c r="S2424">
        <v>2</v>
      </c>
      <c r="T2424" s="7">
        <v>0.2</v>
      </c>
      <c r="U2424" s="5">
        <v>3.2616000000000001</v>
      </c>
      <c r="V2424">
        <f t="shared" si="185"/>
        <v>4</v>
      </c>
      <c r="W2424">
        <f t="shared" si="186"/>
        <v>2</v>
      </c>
      <c r="X2424">
        <f t="shared" si="187"/>
        <v>2016</v>
      </c>
      <c r="Y2424" t="str">
        <f t="shared" si="188"/>
        <v>Apr</v>
      </c>
      <c r="Z2424" t="str">
        <f t="shared" si="189"/>
        <v>2016-04</v>
      </c>
    </row>
    <row r="2425" spans="1:26"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s="5">
        <v>158.928</v>
      </c>
      <c r="S2425">
        <v>7</v>
      </c>
      <c r="T2425" s="7">
        <v>0.2</v>
      </c>
      <c r="U2425" s="5">
        <v>41.718600000000002</v>
      </c>
      <c r="V2425">
        <f t="shared" si="185"/>
        <v>12</v>
      </c>
      <c r="W2425">
        <f t="shared" si="186"/>
        <v>4</v>
      </c>
      <c r="X2425">
        <f t="shared" si="187"/>
        <v>2017</v>
      </c>
      <c r="Y2425" t="str">
        <f t="shared" si="188"/>
        <v>Dec</v>
      </c>
      <c r="Z2425" t="str">
        <f t="shared" si="189"/>
        <v>2017-12</v>
      </c>
    </row>
    <row r="2426" spans="1:26"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s="5">
        <v>13.023</v>
      </c>
      <c r="S2426">
        <v>1</v>
      </c>
      <c r="T2426" s="7">
        <v>0.7</v>
      </c>
      <c r="U2426" s="5">
        <v>-10.4184</v>
      </c>
      <c r="V2426">
        <f t="shared" si="185"/>
        <v>12</v>
      </c>
      <c r="W2426">
        <f t="shared" si="186"/>
        <v>4</v>
      </c>
      <c r="X2426">
        <f t="shared" si="187"/>
        <v>2017</v>
      </c>
      <c r="Y2426" t="str">
        <f t="shared" si="188"/>
        <v>Dec</v>
      </c>
      <c r="Z2426" t="str">
        <f t="shared" si="189"/>
        <v>2017-12</v>
      </c>
    </row>
    <row r="2427" spans="1:26"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s="5">
        <v>273.06</v>
      </c>
      <c r="S2427">
        <v>2</v>
      </c>
      <c r="T2427" s="7">
        <v>0.4</v>
      </c>
      <c r="U2427" s="5">
        <v>-104.673</v>
      </c>
      <c r="V2427">
        <f t="shared" si="185"/>
        <v>12</v>
      </c>
      <c r="W2427">
        <f t="shared" si="186"/>
        <v>4</v>
      </c>
      <c r="X2427">
        <f t="shared" si="187"/>
        <v>2017</v>
      </c>
      <c r="Y2427" t="str">
        <f t="shared" si="188"/>
        <v>Dec</v>
      </c>
      <c r="Z2427" t="str">
        <f t="shared" si="189"/>
        <v>2017-12</v>
      </c>
    </row>
    <row r="2428" spans="1:26"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s="5">
        <v>39.311999999999998</v>
      </c>
      <c r="S2428">
        <v>13</v>
      </c>
      <c r="T2428" s="7">
        <v>0.2</v>
      </c>
      <c r="U2428" s="5">
        <v>12.776400000000001</v>
      </c>
      <c r="V2428">
        <f t="shared" si="185"/>
        <v>12</v>
      </c>
      <c r="W2428">
        <f t="shared" si="186"/>
        <v>4</v>
      </c>
      <c r="X2428">
        <f t="shared" si="187"/>
        <v>2017</v>
      </c>
      <c r="Y2428" t="str">
        <f t="shared" si="188"/>
        <v>Dec</v>
      </c>
      <c r="Z2428" t="str">
        <f t="shared" si="189"/>
        <v>2017-12</v>
      </c>
    </row>
    <row r="2429" spans="1:26"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s="5">
        <v>1.3440000000000001</v>
      </c>
      <c r="S2429">
        <v>4</v>
      </c>
      <c r="T2429" s="7">
        <v>0.8</v>
      </c>
      <c r="U2429" s="5">
        <v>-2.1503999999999999</v>
      </c>
      <c r="V2429">
        <f t="shared" si="185"/>
        <v>6</v>
      </c>
      <c r="W2429">
        <f t="shared" si="186"/>
        <v>2</v>
      </c>
      <c r="X2429">
        <f t="shared" si="187"/>
        <v>2016</v>
      </c>
      <c r="Y2429" t="str">
        <f t="shared" si="188"/>
        <v>Jun</v>
      </c>
      <c r="Z2429" t="str">
        <f t="shared" si="189"/>
        <v>2016-06</v>
      </c>
    </row>
    <row r="2430" spans="1:26"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s="5">
        <v>8.2720000000000002</v>
      </c>
      <c r="S2430">
        <v>4</v>
      </c>
      <c r="T2430" s="7">
        <v>0.8</v>
      </c>
      <c r="U2430" s="5">
        <v>-13.6488</v>
      </c>
      <c r="V2430">
        <f t="shared" si="185"/>
        <v>6</v>
      </c>
      <c r="W2430">
        <f t="shared" si="186"/>
        <v>2</v>
      </c>
      <c r="X2430">
        <f t="shared" si="187"/>
        <v>2016</v>
      </c>
      <c r="Y2430" t="str">
        <f t="shared" si="188"/>
        <v>Jun</v>
      </c>
      <c r="Z2430" t="str">
        <f t="shared" si="189"/>
        <v>2016-06</v>
      </c>
    </row>
    <row r="2431" spans="1:26"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s="5">
        <v>12.544</v>
      </c>
      <c r="S2431">
        <v>7</v>
      </c>
      <c r="T2431" s="7">
        <v>0.6</v>
      </c>
      <c r="U2431" s="5">
        <v>-9.0944000000000003</v>
      </c>
      <c r="V2431">
        <f t="shared" si="185"/>
        <v>6</v>
      </c>
      <c r="W2431">
        <f t="shared" si="186"/>
        <v>2</v>
      </c>
      <c r="X2431">
        <f t="shared" si="187"/>
        <v>2016</v>
      </c>
      <c r="Y2431" t="str">
        <f t="shared" si="188"/>
        <v>Jun</v>
      </c>
      <c r="Z2431" t="str">
        <f t="shared" si="189"/>
        <v>2016-06</v>
      </c>
    </row>
    <row r="2432" spans="1:26"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s="5">
        <v>58.48</v>
      </c>
      <c r="S2432">
        <v>8</v>
      </c>
      <c r="T2432" s="7">
        <v>0</v>
      </c>
      <c r="U2432" s="5">
        <v>27.485600000000002</v>
      </c>
      <c r="V2432">
        <f t="shared" si="185"/>
        <v>5</v>
      </c>
      <c r="W2432">
        <f t="shared" si="186"/>
        <v>2</v>
      </c>
      <c r="X2432">
        <f t="shared" si="187"/>
        <v>2017</v>
      </c>
      <c r="Y2432" t="str">
        <f t="shared" si="188"/>
        <v>May</v>
      </c>
      <c r="Z2432" t="str">
        <f t="shared" si="189"/>
        <v>2017-05</v>
      </c>
    </row>
    <row r="2433" spans="1:26"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s="5">
        <v>7.4</v>
      </c>
      <c r="S2433">
        <v>2</v>
      </c>
      <c r="T2433" s="7">
        <v>0</v>
      </c>
      <c r="U2433" s="5">
        <v>3.0339999999999998</v>
      </c>
      <c r="V2433">
        <f t="shared" si="185"/>
        <v>12</v>
      </c>
      <c r="W2433">
        <f t="shared" si="186"/>
        <v>4</v>
      </c>
      <c r="X2433">
        <f t="shared" si="187"/>
        <v>2017</v>
      </c>
      <c r="Y2433" t="str">
        <f t="shared" si="188"/>
        <v>Dec</v>
      </c>
      <c r="Z2433" t="str">
        <f t="shared" si="189"/>
        <v>2017-12</v>
      </c>
    </row>
    <row r="2434" spans="1:26"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s="5">
        <v>366.786</v>
      </c>
      <c r="S2434">
        <v>7</v>
      </c>
      <c r="T2434" s="7">
        <v>0.1</v>
      </c>
      <c r="U2434" s="5">
        <v>65.206400000000002</v>
      </c>
      <c r="V2434">
        <f t="shared" si="185"/>
        <v>3</v>
      </c>
      <c r="W2434">
        <f t="shared" si="186"/>
        <v>1</v>
      </c>
      <c r="X2434">
        <f t="shared" si="187"/>
        <v>2014</v>
      </c>
      <c r="Y2434" t="str">
        <f t="shared" si="188"/>
        <v>Mar</v>
      </c>
      <c r="Z2434" t="str">
        <f t="shared" si="189"/>
        <v>2014-03</v>
      </c>
    </row>
    <row r="2435" spans="1:26"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s="5">
        <v>54.368000000000002</v>
      </c>
      <c r="S2435">
        <v>4</v>
      </c>
      <c r="T2435" s="7">
        <v>0.2</v>
      </c>
      <c r="U2435" s="5">
        <v>4.0776000000000003</v>
      </c>
      <c r="V2435">
        <f t="shared" ref="V2435:V2498" si="190">MONTH(C2435)</f>
        <v>5</v>
      </c>
      <c r="W2435">
        <f t="shared" ref="W2435:W2498" si="191">ROUNDUP(MONTH(C2435)/3,0)</f>
        <v>2</v>
      </c>
      <c r="X2435">
        <f t="shared" ref="X2435:X2498" si="192">YEAR(C2435)</f>
        <v>2017</v>
      </c>
      <c r="Y2435" t="str">
        <f t="shared" ref="Y2435:Y2498" si="193">TEXT(C2435,"MMM")</f>
        <v>May</v>
      </c>
      <c r="Z2435" t="str">
        <f t="shared" ref="Z2435:Z2498" si="194">TEXT(C2435,"YYYY-MM")</f>
        <v>2017-05</v>
      </c>
    </row>
    <row r="2436" spans="1:26"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s="5">
        <v>33.96</v>
      </c>
      <c r="S2436">
        <v>2</v>
      </c>
      <c r="T2436" s="7">
        <v>0</v>
      </c>
      <c r="U2436" s="5">
        <v>16.98</v>
      </c>
      <c r="V2436">
        <f t="shared" si="190"/>
        <v>11</v>
      </c>
      <c r="W2436">
        <f t="shared" si="191"/>
        <v>4</v>
      </c>
      <c r="X2436">
        <f t="shared" si="192"/>
        <v>2015</v>
      </c>
      <c r="Y2436" t="str">
        <f t="shared" si="193"/>
        <v>Nov</v>
      </c>
      <c r="Z2436" t="str">
        <f t="shared" si="194"/>
        <v>2015-11</v>
      </c>
    </row>
    <row r="2437" spans="1:26"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s="5">
        <v>826.11</v>
      </c>
      <c r="S2437">
        <v>3</v>
      </c>
      <c r="T2437" s="7">
        <v>0</v>
      </c>
      <c r="U2437" s="5">
        <v>322.18290000000002</v>
      </c>
      <c r="V2437">
        <f t="shared" si="190"/>
        <v>11</v>
      </c>
      <c r="W2437">
        <f t="shared" si="191"/>
        <v>4</v>
      </c>
      <c r="X2437">
        <f t="shared" si="192"/>
        <v>2015</v>
      </c>
      <c r="Y2437" t="str">
        <f t="shared" si="193"/>
        <v>Nov</v>
      </c>
      <c r="Z2437" t="str">
        <f t="shared" si="194"/>
        <v>2015-11</v>
      </c>
    </row>
    <row r="2438" spans="1:26"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s="5">
        <v>545.85</v>
      </c>
      <c r="S2438">
        <v>9</v>
      </c>
      <c r="T2438" s="7">
        <v>0</v>
      </c>
      <c r="U2438" s="5">
        <v>114.6285</v>
      </c>
      <c r="V2438">
        <f t="shared" si="190"/>
        <v>7</v>
      </c>
      <c r="W2438">
        <f t="shared" si="191"/>
        <v>3</v>
      </c>
      <c r="X2438">
        <f t="shared" si="192"/>
        <v>2017</v>
      </c>
      <c r="Y2438" t="str">
        <f t="shared" si="193"/>
        <v>Jul</v>
      </c>
      <c r="Z2438" t="str">
        <f t="shared" si="194"/>
        <v>2017-07</v>
      </c>
    </row>
    <row r="2439" spans="1:26"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s="5">
        <v>145.97999999999999</v>
      </c>
      <c r="S2439">
        <v>2</v>
      </c>
      <c r="T2439" s="7">
        <v>0.5</v>
      </c>
      <c r="U2439" s="5">
        <v>-99.266400000000004</v>
      </c>
      <c r="V2439">
        <f t="shared" si="190"/>
        <v>11</v>
      </c>
      <c r="W2439">
        <f t="shared" si="191"/>
        <v>4</v>
      </c>
      <c r="X2439">
        <f t="shared" si="192"/>
        <v>2014</v>
      </c>
      <c r="Y2439" t="str">
        <f t="shared" si="193"/>
        <v>Nov</v>
      </c>
      <c r="Z2439" t="str">
        <f t="shared" si="194"/>
        <v>2014-11</v>
      </c>
    </row>
    <row r="2440" spans="1:26"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s="5">
        <v>35.808</v>
      </c>
      <c r="S2440">
        <v>4</v>
      </c>
      <c r="T2440" s="7">
        <v>0.2</v>
      </c>
      <c r="U2440" s="5">
        <v>12.5328</v>
      </c>
      <c r="V2440">
        <f t="shared" si="190"/>
        <v>11</v>
      </c>
      <c r="W2440">
        <f t="shared" si="191"/>
        <v>4</v>
      </c>
      <c r="X2440">
        <f t="shared" si="192"/>
        <v>2014</v>
      </c>
      <c r="Y2440" t="str">
        <f t="shared" si="193"/>
        <v>Nov</v>
      </c>
      <c r="Z2440" t="str">
        <f t="shared" si="194"/>
        <v>2014-11</v>
      </c>
    </row>
    <row r="2441" spans="1:26"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s="5">
        <v>7.9039999999999999</v>
      </c>
      <c r="S2441">
        <v>2</v>
      </c>
      <c r="T2441" s="7">
        <v>0.2</v>
      </c>
      <c r="U2441" s="5">
        <v>2.1736</v>
      </c>
      <c r="V2441">
        <f t="shared" si="190"/>
        <v>7</v>
      </c>
      <c r="W2441">
        <f t="shared" si="191"/>
        <v>3</v>
      </c>
      <c r="X2441">
        <f t="shared" si="192"/>
        <v>2017</v>
      </c>
      <c r="Y2441" t="str">
        <f t="shared" si="193"/>
        <v>Jul</v>
      </c>
      <c r="Z2441" t="str">
        <f t="shared" si="194"/>
        <v>2017-07</v>
      </c>
    </row>
    <row r="2442" spans="1:26"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s="5">
        <v>345</v>
      </c>
      <c r="S2442">
        <v>5</v>
      </c>
      <c r="T2442" s="7">
        <v>0</v>
      </c>
      <c r="U2442" s="5">
        <v>86.25</v>
      </c>
      <c r="V2442">
        <f t="shared" si="190"/>
        <v>5</v>
      </c>
      <c r="W2442">
        <f t="shared" si="191"/>
        <v>2</v>
      </c>
      <c r="X2442">
        <f t="shared" si="192"/>
        <v>2016</v>
      </c>
      <c r="Y2442" t="str">
        <f t="shared" si="193"/>
        <v>May</v>
      </c>
      <c r="Z2442" t="str">
        <f t="shared" si="194"/>
        <v>2016-05</v>
      </c>
    </row>
    <row r="2443" spans="1:26"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s="5">
        <v>174.286</v>
      </c>
      <c r="S2443">
        <v>2</v>
      </c>
      <c r="T2443" s="7">
        <v>0.3</v>
      </c>
      <c r="U2443" s="5">
        <v>-19.918399999999998</v>
      </c>
      <c r="V2443">
        <f t="shared" si="190"/>
        <v>5</v>
      </c>
      <c r="W2443">
        <f t="shared" si="191"/>
        <v>2</v>
      </c>
      <c r="X2443">
        <f t="shared" si="192"/>
        <v>2016</v>
      </c>
      <c r="Y2443" t="str">
        <f t="shared" si="193"/>
        <v>May</v>
      </c>
      <c r="Z2443" t="str">
        <f t="shared" si="194"/>
        <v>2016-05</v>
      </c>
    </row>
    <row r="2444" spans="1:26"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s="5">
        <v>662.84</v>
      </c>
      <c r="S2444">
        <v>4</v>
      </c>
      <c r="T2444" s="7">
        <v>0</v>
      </c>
      <c r="U2444" s="5">
        <v>172.33840000000001</v>
      </c>
      <c r="V2444">
        <f t="shared" si="190"/>
        <v>5</v>
      </c>
      <c r="W2444">
        <f t="shared" si="191"/>
        <v>2</v>
      </c>
      <c r="X2444">
        <f t="shared" si="192"/>
        <v>2016</v>
      </c>
      <c r="Y2444" t="str">
        <f t="shared" si="193"/>
        <v>May</v>
      </c>
      <c r="Z2444" t="str">
        <f t="shared" si="194"/>
        <v>2016-05</v>
      </c>
    </row>
    <row r="2445" spans="1:26"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s="5">
        <v>95.1</v>
      </c>
      <c r="S2445">
        <v>5</v>
      </c>
      <c r="T2445" s="7">
        <v>0</v>
      </c>
      <c r="U2445" s="5">
        <v>30.431999999999999</v>
      </c>
      <c r="V2445">
        <f t="shared" si="190"/>
        <v>5</v>
      </c>
      <c r="W2445">
        <f t="shared" si="191"/>
        <v>2</v>
      </c>
      <c r="X2445">
        <f t="shared" si="192"/>
        <v>2016</v>
      </c>
      <c r="Y2445" t="str">
        <f t="shared" si="193"/>
        <v>May</v>
      </c>
      <c r="Z2445" t="str">
        <f t="shared" si="194"/>
        <v>2016-05</v>
      </c>
    </row>
    <row r="2446" spans="1:26"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s="5">
        <v>26.88</v>
      </c>
      <c r="S2446">
        <v>6</v>
      </c>
      <c r="T2446" s="7">
        <v>0</v>
      </c>
      <c r="U2446" s="5">
        <v>12.9024</v>
      </c>
      <c r="V2446">
        <f t="shared" si="190"/>
        <v>5</v>
      </c>
      <c r="W2446">
        <f t="shared" si="191"/>
        <v>2</v>
      </c>
      <c r="X2446">
        <f t="shared" si="192"/>
        <v>2016</v>
      </c>
      <c r="Y2446" t="str">
        <f t="shared" si="193"/>
        <v>May</v>
      </c>
      <c r="Z2446" t="str">
        <f t="shared" si="194"/>
        <v>2016-05</v>
      </c>
    </row>
    <row r="2447" spans="1:26"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s="5">
        <v>257.98</v>
      </c>
      <c r="S2447">
        <v>2</v>
      </c>
      <c r="T2447" s="7">
        <v>0</v>
      </c>
      <c r="U2447" s="5">
        <v>74.8142</v>
      </c>
      <c r="V2447">
        <f t="shared" si="190"/>
        <v>5</v>
      </c>
      <c r="W2447">
        <f t="shared" si="191"/>
        <v>2</v>
      </c>
      <c r="X2447">
        <f t="shared" si="192"/>
        <v>2016</v>
      </c>
      <c r="Y2447" t="str">
        <f t="shared" si="193"/>
        <v>May</v>
      </c>
      <c r="Z2447" t="str">
        <f t="shared" si="194"/>
        <v>2016-05</v>
      </c>
    </row>
    <row r="2448" spans="1:26"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s="5">
        <v>17.48</v>
      </c>
      <c r="S2448">
        <v>2</v>
      </c>
      <c r="T2448" s="7">
        <v>0</v>
      </c>
      <c r="U2448" s="5">
        <v>8.2156000000000002</v>
      </c>
      <c r="V2448">
        <f t="shared" si="190"/>
        <v>9</v>
      </c>
      <c r="W2448">
        <f t="shared" si="191"/>
        <v>3</v>
      </c>
      <c r="X2448">
        <f t="shared" si="192"/>
        <v>2015</v>
      </c>
      <c r="Y2448" t="str">
        <f t="shared" si="193"/>
        <v>Sep</v>
      </c>
      <c r="Z2448" t="str">
        <f t="shared" si="194"/>
        <v>2015-09</v>
      </c>
    </row>
    <row r="2449" spans="1:26"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s="5">
        <v>492.83499999999998</v>
      </c>
      <c r="S2449">
        <v>5</v>
      </c>
      <c r="T2449" s="7">
        <v>0.3</v>
      </c>
      <c r="U2449" s="5">
        <v>-14.081</v>
      </c>
      <c r="V2449">
        <f t="shared" si="190"/>
        <v>10</v>
      </c>
      <c r="W2449">
        <f t="shared" si="191"/>
        <v>4</v>
      </c>
      <c r="X2449">
        <f t="shared" si="192"/>
        <v>2016</v>
      </c>
      <c r="Y2449" t="str">
        <f t="shared" si="193"/>
        <v>Oct</v>
      </c>
      <c r="Z2449" t="str">
        <f t="shared" si="194"/>
        <v>2016-10</v>
      </c>
    </row>
    <row r="2450" spans="1:26"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s="5">
        <v>269.49</v>
      </c>
      <c r="S2450">
        <v>3</v>
      </c>
      <c r="T2450" s="7">
        <v>0</v>
      </c>
      <c r="U2450" s="5">
        <v>5.3898000000000001</v>
      </c>
      <c r="V2450">
        <f t="shared" si="190"/>
        <v>9</v>
      </c>
      <c r="W2450">
        <f t="shared" si="191"/>
        <v>3</v>
      </c>
      <c r="X2450">
        <f t="shared" si="192"/>
        <v>2015</v>
      </c>
      <c r="Y2450" t="str">
        <f t="shared" si="193"/>
        <v>Sep</v>
      </c>
      <c r="Z2450" t="str">
        <f t="shared" si="194"/>
        <v>2015-09</v>
      </c>
    </row>
    <row r="2451" spans="1:26"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s="5">
        <v>29.12</v>
      </c>
      <c r="S2451">
        <v>5</v>
      </c>
      <c r="T2451" s="7">
        <v>0.2</v>
      </c>
      <c r="U2451" s="5">
        <v>9.8279999999999994</v>
      </c>
      <c r="V2451">
        <f t="shared" si="190"/>
        <v>11</v>
      </c>
      <c r="W2451">
        <f t="shared" si="191"/>
        <v>4</v>
      </c>
      <c r="X2451">
        <f t="shared" si="192"/>
        <v>2016</v>
      </c>
      <c r="Y2451" t="str">
        <f t="shared" si="193"/>
        <v>Nov</v>
      </c>
      <c r="Z2451" t="str">
        <f t="shared" si="194"/>
        <v>2016-11</v>
      </c>
    </row>
    <row r="2452" spans="1:26"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s="5">
        <v>18.75</v>
      </c>
      <c r="S2452">
        <v>5</v>
      </c>
      <c r="T2452" s="7">
        <v>0</v>
      </c>
      <c r="U2452" s="5">
        <v>9</v>
      </c>
      <c r="V2452">
        <f t="shared" si="190"/>
        <v>3</v>
      </c>
      <c r="W2452">
        <f t="shared" si="191"/>
        <v>1</v>
      </c>
      <c r="X2452">
        <f t="shared" si="192"/>
        <v>2017</v>
      </c>
      <c r="Y2452" t="str">
        <f t="shared" si="193"/>
        <v>Mar</v>
      </c>
      <c r="Z2452" t="str">
        <f t="shared" si="194"/>
        <v>2017-03</v>
      </c>
    </row>
    <row r="2453" spans="1:26"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s="5">
        <v>119.7</v>
      </c>
      <c r="S2453">
        <v>6</v>
      </c>
      <c r="T2453" s="7">
        <v>0</v>
      </c>
      <c r="U2453" s="5">
        <v>31.122</v>
      </c>
      <c r="V2453">
        <f t="shared" si="190"/>
        <v>3</v>
      </c>
      <c r="W2453">
        <f t="shared" si="191"/>
        <v>1</v>
      </c>
      <c r="X2453">
        <f t="shared" si="192"/>
        <v>2017</v>
      </c>
      <c r="Y2453" t="str">
        <f t="shared" si="193"/>
        <v>Mar</v>
      </c>
      <c r="Z2453" t="str">
        <f t="shared" si="194"/>
        <v>2017-03</v>
      </c>
    </row>
    <row r="2454" spans="1:26"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s="5">
        <v>9.1440000000000001</v>
      </c>
      <c r="S2454">
        <v>3</v>
      </c>
      <c r="T2454" s="7">
        <v>0.2</v>
      </c>
      <c r="U2454" s="5">
        <v>3.0861000000000001</v>
      </c>
      <c r="V2454">
        <f t="shared" si="190"/>
        <v>3</v>
      </c>
      <c r="W2454">
        <f t="shared" si="191"/>
        <v>1</v>
      </c>
      <c r="X2454">
        <f t="shared" si="192"/>
        <v>2017</v>
      </c>
      <c r="Y2454" t="str">
        <f t="shared" si="193"/>
        <v>Mar</v>
      </c>
      <c r="Z2454" t="str">
        <f t="shared" si="194"/>
        <v>2017-03</v>
      </c>
    </row>
    <row r="2455" spans="1:26"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5">
        <v>57.06</v>
      </c>
      <c r="S2455">
        <v>3</v>
      </c>
      <c r="T2455" s="7">
        <v>0</v>
      </c>
      <c r="U2455" s="5">
        <v>18.2592</v>
      </c>
      <c r="V2455">
        <f t="shared" si="190"/>
        <v>3</v>
      </c>
      <c r="W2455">
        <f t="shared" si="191"/>
        <v>1</v>
      </c>
      <c r="X2455">
        <f t="shared" si="192"/>
        <v>2017</v>
      </c>
      <c r="Y2455" t="str">
        <f t="shared" si="193"/>
        <v>Mar</v>
      </c>
      <c r="Z2455" t="str">
        <f t="shared" si="194"/>
        <v>2017-03</v>
      </c>
    </row>
    <row r="2456" spans="1:26"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5">
        <v>71.599999999999994</v>
      </c>
      <c r="S2456">
        <v>8</v>
      </c>
      <c r="T2456" s="7">
        <v>0</v>
      </c>
      <c r="U2456" s="5">
        <v>13.603999999999999</v>
      </c>
      <c r="V2456">
        <f t="shared" si="190"/>
        <v>3</v>
      </c>
      <c r="W2456">
        <f t="shared" si="191"/>
        <v>1</v>
      </c>
      <c r="X2456">
        <f t="shared" si="192"/>
        <v>2017</v>
      </c>
      <c r="Y2456" t="str">
        <f t="shared" si="193"/>
        <v>Mar</v>
      </c>
      <c r="Z2456" t="str">
        <f t="shared" si="194"/>
        <v>2017-03</v>
      </c>
    </row>
    <row r="2457" spans="1:26"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s="5">
        <v>107.44</v>
      </c>
      <c r="S2457">
        <v>8</v>
      </c>
      <c r="T2457" s="7">
        <v>0</v>
      </c>
      <c r="U2457" s="5">
        <v>27.9344</v>
      </c>
      <c r="V2457">
        <f t="shared" si="190"/>
        <v>3</v>
      </c>
      <c r="W2457">
        <f t="shared" si="191"/>
        <v>1</v>
      </c>
      <c r="X2457">
        <f t="shared" si="192"/>
        <v>2017</v>
      </c>
      <c r="Y2457" t="str">
        <f t="shared" si="193"/>
        <v>Mar</v>
      </c>
      <c r="Z2457" t="str">
        <f t="shared" si="194"/>
        <v>2017-03</v>
      </c>
    </row>
    <row r="2458" spans="1:26"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s="5">
        <v>7.31</v>
      </c>
      <c r="S2458">
        <v>1</v>
      </c>
      <c r="T2458" s="7">
        <v>0</v>
      </c>
      <c r="U2458" s="5">
        <v>3.4357000000000002</v>
      </c>
      <c r="V2458">
        <f t="shared" si="190"/>
        <v>3</v>
      </c>
      <c r="W2458">
        <f t="shared" si="191"/>
        <v>1</v>
      </c>
      <c r="X2458">
        <f t="shared" si="192"/>
        <v>2017</v>
      </c>
      <c r="Y2458" t="str">
        <f t="shared" si="193"/>
        <v>Mar</v>
      </c>
      <c r="Z2458" t="str">
        <f t="shared" si="194"/>
        <v>2017-03</v>
      </c>
    </row>
    <row r="2459" spans="1:26"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s="5">
        <v>59.1</v>
      </c>
      <c r="S2459">
        <v>6</v>
      </c>
      <c r="T2459" s="7">
        <v>0</v>
      </c>
      <c r="U2459" s="5">
        <v>22.457999999999998</v>
      </c>
      <c r="V2459">
        <f t="shared" si="190"/>
        <v>3</v>
      </c>
      <c r="W2459">
        <f t="shared" si="191"/>
        <v>1</v>
      </c>
      <c r="X2459">
        <f t="shared" si="192"/>
        <v>2017</v>
      </c>
      <c r="Y2459" t="str">
        <f t="shared" si="193"/>
        <v>Mar</v>
      </c>
      <c r="Z2459" t="str">
        <f t="shared" si="194"/>
        <v>2017-03</v>
      </c>
    </row>
    <row r="2460" spans="1:26"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s="5">
        <v>46.53</v>
      </c>
      <c r="S2460">
        <v>3</v>
      </c>
      <c r="T2460" s="7">
        <v>0</v>
      </c>
      <c r="U2460" s="5">
        <v>12.097799999999999</v>
      </c>
      <c r="V2460">
        <f t="shared" si="190"/>
        <v>3</v>
      </c>
      <c r="W2460">
        <f t="shared" si="191"/>
        <v>1</v>
      </c>
      <c r="X2460">
        <f t="shared" si="192"/>
        <v>2017</v>
      </c>
      <c r="Y2460" t="str">
        <f t="shared" si="193"/>
        <v>Mar</v>
      </c>
      <c r="Z2460" t="str">
        <f t="shared" si="194"/>
        <v>2017-03</v>
      </c>
    </row>
    <row r="2461" spans="1:26"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s="5">
        <v>97.84</v>
      </c>
      <c r="S2461">
        <v>2</v>
      </c>
      <c r="T2461" s="7">
        <v>0</v>
      </c>
      <c r="U2461" s="5">
        <v>25.438400000000001</v>
      </c>
      <c r="V2461">
        <f t="shared" si="190"/>
        <v>8</v>
      </c>
      <c r="W2461">
        <f t="shared" si="191"/>
        <v>3</v>
      </c>
      <c r="X2461">
        <f t="shared" si="192"/>
        <v>2017</v>
      </c>
      <c r="Y2461" t="str">
        <f t="shared" si="193"/>
        <v>Aug</v>
      </c>
      <c r="Z2461" t="str">
        <f t="shared" si="194"/>
        <v>2017-08</v>
      </c>
    </row>
    <row r="2462" spans="1:26"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s="5">
        <v>29.97</v>
      </c>
      <c r="S2462">
        <v>3</v>
      </c>
      <c r="T2462" s="7">
        <v>0</v>
      </c>
      <c r="U2462" s="5">
        <v>13.486499999999999</v>
      </c>
      <c r="V2462">
        <f t="shared" si="190"/>
        <v>7</v>
      </c>
      <c r="W2462">
        <f t="shared" si="191"/>
        <v>3</v>
      </c>
      <c r="X2462">
        <f t="shared" si="192"/>
        <v>2015</v>
      </c>
      <c r="Y2462" t="str">
        <f t="shared" si="193"/>
        <v>Jul</v>
      </c>
      <c r="Z2462" t="str">
        <f t="shared" si="194"/>
        <v>2015-07</v>
      </c>
    </row>
    <row r="2463" spans="1:26"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s="5">
        <v>98.352000000000004</v>
      </c>
      <c r="S2463">
        <v>3</v>
      </c>
      <c r="T2463" s="7">
        <v>0.2</v>
      </c>
      <c r="U2463" s="5">
        <v>34.423200000000001</v>
      </c>
      <c r="V2463">
        <f t="shared" si="190"/>
        <v>7</v>
      </c>
      <c r="W2463">
        <f t="shared" si="191"/>
        <v>3</v>
      </c>
      <c r="X2463">
        <f t="shared" si="192"/>
        <v>2015</v>
      </c>
      <c r="Y2463" t="str">
        <f t="shared" si="193"/>
        <v>Jul</v>
      </c>
      <c r="Z2463" t="str">
        <f t="shared" si="194"/>
        <v>2015-07</v>
      </c>
    </row>
    <row r="2464" spans="1:26"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s="5">
        <v>83.92</v>
      </c>
      <c r="S2464">
        <v>5</v>
      </c>
      <c r="T2464" s="7">
        <v>0.2</v>
      </c>
      <c r="U2464" s="5">
        <v>29.372</v>
      </c>
      <c r="V2464">
        <f t="shared" si="190"/>
        <v>12</v>
      </c>
      <c r="W2464">
        <f t="shared" si="191"/>
        <v>4</v>
      </c>
      <c r="X2464">
        <f t="shared" si="192"/>
        <v>2017</v>
      </c>
      <c r="Y2464" t="str">
        <f t="shared" si="193"/>
        <v>Dec</v>
      </c>
      <c r="Z2464" t="str">
        <f t="shared" si="194"/>
        <v>2017-12</v>
      </c>
    </row>
    <row r="2465" spans="1:26"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s="5">
        <v>14.624000000000001</v>
      </c>
      <c r="S2465">
        <v>2</v>
      </c>
      <c r="T2465" s="7">
        <v>0.2</v>
      </c>
      <c r="U2465" s="5">
        <v>5.1184000000000003</v>
      </c>
      <c r="V2465">
        <f t="shared" si="190"/>
        <v>12</v>
      </c>
      <c r="W2465">
        <f t="shared" si="191"/>
        <v>4</v>
      </c>
      <c r="X2465">
        <f t="shared" si="192"/>
        <v>2017</v>
      </c>
      <c r="Y2465" t="str">
        <f t="shared" si="193"/>
        <v>Dec</v>
      </c>
      <c r="Z2465" t="str">
        <f t="shared" si="194"/>
        <v>2017-12</v>
      </c>
    </row>
    <row r="2466" spans="1:26"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s="5">
        <v>136.99</v>
      </c>
      <c r="S2466">
        <v>1</v>
      </c>
      <c r="T2466" s="7">
        <v>0</v>
      </c>
      <c r="U2466" s="5">
        <v>36.987299999999998</v>
      </c>
      <c r="V2466">
        <f t="shared" si="190"/>
        <v>12</v>
      </c>
      <c r="W2466">
        <f t="shared" si="191"/>
        <v>4</v>
      </c>
      <c r="X2466">
        <f t="shared" si="192"/>
        <v>2017</v>
      </c>
      <c r="Y2466" t="str">
        <f t="shared" si="193"/>
        <v>Dec</v>
      </c>
      <c r="Z2466" t="str">
        <f t="shared" si="194"/>
        <v>2017-12</v>
      </c>
    </row>
    <row r="2467" spans="1:26"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s="5">
        <v>3.15</v>
      </c>
      <c r="S2467">
        <v>1</v>
      </c>
      <c r="T2467" s="7">
        <v>0</v>
      </c>
      <c r="U2467" s="5">
        <v>1.512</v>
      </c>
      <c r="V2467">
        <f t="shared" si="190"/>
        <v>12</v>
      </c>
      <c r="W2467">
        <f t="shared" si="191"/>
        <v>4</v>
      </c>
      <c r="X2467">
        <f t="shared" si="192"/>
        <v>2017</v>
      </c>
      <c r="Y2467" t="str">
        <f t="shared" si="193"/>
        <v>Dec</v>
      </c>
      <c r="Z2467" t="str">
        <f t="shared" si="194"/>
        <v>2017-12</v>
      </c>
    </row>
    <row r="2468" spans="1:26"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s="5">
        <v>9.11</v>
      </c>
      <c r="S2468">
        <v>1</v>
      </c>
      <c r="T2468" s="7">
        <v>0</v>
      </c>
      <c r="U2468" s="5">
        <v>4.0994999999999999</v>
      </c>
      <c r="V2468">
        <f t="shared" si="190"/>
        <v>5</v>
      </c>
      <c r="W2468">
        <f t="shared" si="191"/>
        <v>2</v>
      </c>
      <c r="X2468">
        <f t="shared" si="192"/>
        <v>2017</v>
      </c>
      <c r="Y2468" t="str">
        <f t="shared" si="193"/>
        <v>May</v>
      </c>
      <c r="Z2468" t="str">
        <f t="shared" si="194"/>
        <v>2017-05</v>
      </c>
    </row>
    <row r="2469" spans="1:26"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s="5">
        <v>571.44000000000005</v>
      </c>
      <c r="S2469">
        <v>4</v>
      </c>
      <c r="T2469" s="7">
        <v>0</v>
      </c>
      <c r="U2469" s="5">
        <v>165.7176</v>
      </c>
      <c r="V2469">
        <f t="shared" si="190"/>
        <v>5</v>
      </c>
      <c r="W2469">
        <f t="shared" si="191"/>
        <v>2</v>
      </c>
      <c r="X2469">
        <f t="shared" si="192"/>
        <v>2017</v>
      </c>
      <c r="Y2469" t="str">
        <f t="shared" si="193"/>
        <v>May</v>
      </c>
      <c r="Z2469" t="str">
        <f t="shared" si="194"/>
        <v>2017-05</v>
      </c>
    </row>
    <row r="2470" spans="1:26"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s="5">
        <v>32.4</v>
      </c>
      <c r="S2470">
        <v>5</v>
      </c>
      <c r="T2470" s="7">
        <v>0</v>
      </c>
      <c r="U2470" s="5">
        <v>15.552</v>
      </c>
      <c r="V2470">
        <f t="shared" si="190"/>
        <v>5</v>
      </c>
      <c r="W2470">
        <f t="shared" si="191"/>
        <v>2</v>
      </c>
      <c r="X2470">
        <f t="shared" si="192"/>
        <v>2017</v>
      </c>
      <c r="Y2470" t="str">
        <f t="shared" si="193"/>
        <v>May</v>
      </c>
      <c r="Z2470" t="str">
        <f t="shared" si="194"/>
        <v>2017-05</v>
      </c>
    </row>
    <row r="2471" spans="1:26"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s="5">
        <v>16.91</v>
      </c>
      <c r="S2471">
        <v>1</v>
      </c>
      <c r="T2471" s="7">
        <v>0</v>
      </c>
      <c r="U2471" s="5">
        <v>4.5656999999999996</v>
      </c>
      <c r="V2471">
        <f t="shared" si="190"/>
        <v>5</v>
      </c>
      <c r="W2471">
        <f t="shared" si="191"/>
        <v>2</v>
      </c>
      <c r="X2471">
        <f t="shared" si="192"/>
        <v>2017</v>
      </c>
      <c r="Y2471" t="str">
        <f t="shared" si="193"/>
        <v>May</v>
      </c>
      <c r="Z2471" t="str">
        <f t="shared" si="194"/>
        <v>2017-05</v>
      </c>
    </row>
    <row r="2472" spans="1:26"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s="5">
        <v>14.272</v>
      </c>
      <c r="S2472">
        <v>8</v>
      </c>
      <c r="T2472" s="7">
        <v>0.2</v>
      </c>
      <c r="U2472" s="5">
        <v>4.2816000000000001</v>
      </c>
      <c r="V2472">
        <f t="shared" si="190"/>
        <v>1</v>
      </c>
      <c r="W2472">
        <f t="shared" si="191"/>
        <v>1</v>
      </c>
      <c r="X2472">
        <f t="shared" si="192"/>
        <v>2016</v>
      </c>
      <c r="Y2472" t="str">
        <f t="shared" si="193"/>
        <v>Jan</v>
      </c>
      <c r="Z2472" t="str">
        <f t="shared" si="194"/>
        <v>2016-01</v>
      </c>
    </row>
    <row r="2473" spans="1:26"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s="5">
        <v>451.13600000000002</v>
      </c>
      <c r="S2473">
        <v>4</v>
      </c>
      <c r="T2473" s="7">
        <v>0.2</v>
      </c>
      <c r="U2473" s="5">
        <v>-67.670400000000001</v>
      </c>
      <c r="V2473">
        <f t="shared" si="190"/>
        <v>1</v>
      </c>
      <c r="W2473">
        <f t="shared" si="191"/>
        <v>1</v>
      </c>
      <c r="X2473">
        <f t="shared" si="192"/>
        <v>2016</v>
      </c>
      <c r="Y2473" t="str">
        <f t="shared" si="193"/>
        <v>Jan</v>
      </c>
      <c r="Z2473" t="str">
        <f t="shared" si="194"/>
        <v>2016-01</v>
      </c>
    </row>
    <row r="2474" spans="1:26"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s="5">
        <v>64.864000000000004</v>
      </c>
      <c r="S2474">
        <v>4</v>
      </c>
      <c r="T2474" s="7">
        <v>0.2</v>
      </c>
      <c r="U2474" s="5">
        <v>6.4863999999999997</v>
      </c>
      <c r="V2474">
        <f t="shared" si="190"/>
        <v>1</v>
      </c>
      <c r="W2474">
        <f t="shared" si="191"/>
        <v>1</v>
      </c>
      <c r="X2474">
        <f t="shared" si="192"/>
        <v>2016</v>
      </c>
      <c r="Y2474" t="str">
        <f t="shared" si="193"/>
        <v>Jan</v>
      </c>
      <c r="Z2474" t="str">
        <f t="shared" si="194"/>
        <v>2016-01</v>
      </c>
    </row>
    <row r="2475" spans="1:26"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s="5">
        <v>217.584</v>
      </c>
      <c r="S2475">
        <v>2</v>
      </c>
      <c r="T2475" s="7">
        <v>0.2</v>
      </c>
      <c r="U2475" s="5">
        <v>-29.9178</v>
      </c>
      <c r="V2475">
        <f t="shared" si="190"/>
        <v>11</v>
      </c>
      <c r="W2475">
        <f t="shared" si="191"/>
        <v>4</v>
      </c>
      <c r="X2475">
        <f t="shared" si="192"/>
        <v>2016</v>
      </c>
      <c r="Y2475" t="str">
        <f t="shared" si="193"/>
        <v>Nov</v>
      </c>
      <c r="Z2475" t="str">
        <f t="shared" si="194"/>
        <v>2016-11</v>
      </c>
    </row>
    <row r="2476" spans="1:26"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s="5">
        <v>82.95</v>
      </c>
      <c r="S2476">
        <v>5</v>
      </c>
      <c r="T2476" s="7">
        <v>0</v>
      </c>
      <c r="U2476" s="5">
        <v>29.032499999999999</v>
      </c>
      <c r="V2476">
        <f t="shared" si="190"/>
        <v>11</v>
      </c>
      <c r="W2476">
        <f t="shared" si="191"/>
        <v>4</v>
      </c>
      <c r="X2476">
        <f t="shared" si="192"/>
        <v>2016</v>
      </c>
      <c r="Y2476" t="str">
        <f t="shared" si="193"/>
        <v>Nov</v>
      </c>
      <c r="Z2476" t="str">
        <f t="shared" si="194"/>
        <v>2016-11</v>
      </c>
    </row>
    <row r="2477" spans="1:26"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s="5">
        <v>87.71</v>
      </c>
      <c r="S2477">
        <v>7</v>
      </c>
      <c r="T2477" s="7">
        <v>0</v>
      </c>
      <c r="U2477" s="5">
        <v>41.223700000000001</v>
      </c>
      <c r="V2477">
        <f t="shared" si="190"/>
        <v>11</v>
      </c>
      <c r="W2477">
        <f t="shared" si="191"/>
        <v>4</v>
      </c>
      <c r="X2477">
        <f t="shared" si="192"/>
        <v>2016</v>
      </c>
      <c r="Y2477" t="str">
        <f t="shared" si="193"/>
        <v>Nov</v>
      </c>
      <c r="Z2477" t="str">
        <f t="shared" si="194"/>
        <v>2016-11</v>
      </c>
    </row>
    <row r="2478" spans="1:26"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s="5">
        <v>1101.48</v>
      </c>
      <c r="S2478">
        <v>4</v>
      </c>
      <c r="T2478" s="7">
        <v>0</v>
      </c>
      <c r="U2478" s="5">
        <v>429.5772</v>
      </c>
      <c r="V2478">
        <f t="shared" si="190"/>
        <v>11</v>
      </c>
      <c r="W2478">
        <f t="shared" si="191"/>
        <v>4</v>
      </c>
      <c r="X2478">
        <f t="shared" si="192"/>
        <v>2016</v>
      </c>
      <c r="Y2478" t="str">
        <f t="shared" si="193"/>
        <v>Nov</v>
      </c>
      <c r="Z2478" t="str">
        <f t="shared" si="194"/>
        <v>2016-11</v>
      </c>
    </row>
    <row r="2479" spans="1:26"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s="5">
        <v>1322.3520000000001</v>
      </c>
      <c r="S2479">
        <v>3</v>
      </c>
      <c r="T2479" s="7">
        <v>0.2</v>
      </c>
      <c r="U2479" s="5">
        <v>-99.176400000000001</v>
      </c>
      <c r="V2479">
        <f t="shared" si="190"/>
        <v>9</v>
      </c>
      <c r="W2479">
        <f t="shared" si="191"/>
        <v>3</v>
      </c>
      <c r="X2479">
        <f t="shared" si="192"/>
        <v>2017</v>
      </c>
      <c r="Y2479" t="str">
        <f t="shared" si="193"/>
        <v>Sep</v>
      </c>
      <c r="Z2479" t="str">
        <f t="shared" si="194"/>
        <v>2017-09</v>
      </c>
    </row>
    <row r="2480" spans="1:26"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s="5">
        <v>5.46</v>
      </c>
      <c r="S2480">
        <v>3</v>
      </c>
      <c r="T2480" s="7">
        <v>0</v>
      </c>
      <c r="U2480" s="5">
        <v>1.4742</v>
      </c>
      <c r="V2480">
        <f t="shared" si="190"/>
        <v>9</v>
      </c>
      <c r="W2480">
        <f t="shared" si="191"/>
        <v>3</v>
      </c>
      <c r="X2480">
        <f t="shared" si="192"/>
        <v>2014</v>
      </c>
      <c r="Y2480" t="str">
        <f t="shared" si="193"/>
        <v>Sep</v>
      </c>
      <c r="Z2480" t="str">
        <f t="shared" si="194"/>
        <v>2014-09</v>
      </c>
    </row>
    <row r="2481" spans="1:26"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s="5">
        <v>11.183999999999999</v>
      </c>
      <c r="S2481">
        <v>1</v>
      </c>
      <c r="T2481" s="7">
        <v>0.2</v>
      </c>
      <c r="U2481" s="5">
        <v>0.83879999999999999</v>
      </c>
      <c r="V2481">
        <f t="shared" si="190"/>
        <v>6</v>
      </c>
      <c r="W2481">
        <f t="shared" si="191"/>
        <v>2</v>
      </c>
      <c r="X2481">
        <f t="shared" si="192"/>
        <v>2017</v>
      </c>
      <c r="Y2481" t="str">
        <f t="shared" si="193"/>
        <v>Jun</v>
      </c>
      <c r="Z2481" t="str">
        <f t="shared" si="194"/>
        <v>2017-06</v>
      </c>
    </row>
    <row r="2482" spans="1:26"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s="5">
        <v>153.584</v>
      </c>
      <c r="S2482">
        <v>2</v>
      </c>
      <c r="T2482" s="7">
        <v>0.2</v>
      </c>
      <c r="U2482" s="5">
        <v>-32.636600000000001</v>
      </c>
      <c r="V2482">
        <f t="shared" si="190"/>
        <v>6</v>
      </c>
      <c r="W2482">
        <f t="shared" si="191"/>
        <v>2</v>
      </c>
      <c r="X2482">
        <f t="shared" si="192"/>
        <v>2017</v>
      </c>
      <c r="Y2482" t="str">
        <f t="shared" si="193"/>
        <v>Jun</v>
      </c>
      <c r="Z2482" t="str">
        <f t="shared" si="194"/>
        <v>2017-06</v>
      </c>
    </row>
    <row r="2483" spans="1:26"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s="5">
        <v>1003.62</v>
      </c>
      <c r="S2483">
        <v>6</v>
      </c>
      <c r="T2483" s="7">
        <v>0</v>
      </c>
      <c r="U2483" s="5">
        <v>0</v>
      </c>
      <c r="V2483">
        <f t="shared" si="190"/>
        <v>12</v>
      </c>
      <c r="W2483">
        <f t="shared" si="191"/>
        <v>4</v>
      </c>
      <c r="X2483">
        <f t="shared" si="192"/>
        <v>2017</v>
      </c>
      <c r="Y2483" t="str">
        <f t="shared" si="193"/>
        <v>Dec</v>
      </c>
      <c r="Z2483" t="str">
        <f t="shared" si="194"/>
        <v>2017-12</v>
      </c>
    </row>
    <row r="2484" spans="1:26"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s="5">
        <v>35.167999999999999</v>
      </c>
      <c r="S2484">
        <v>4</v>
      </c>
      <c r="T2484" s="7">
        <v>0.2</v>
      </c>
      <c r="U2484" s="5">
        <v>11.429600000000001</v>
      </c>
      <c r="V2484">
        <f t="shared" si="190"/>
        <v>8</v>
      </c>
      <c r="W2484">
        <f t="shared" si="191"/>
        <v>3</v>
      </c>
      <c r="X2484">
        <f t="shared" si="192"/>
        <v>2017</v>
      </c>
      <c r="Y2484" t="str">
        <f t="shared" si="193"/>
        <v>Aug</v>
      </c>
      <c r="Z2484" t="str">
        <f t="shared" si="194"/>
        <v>2017-08</v>
      </c>
    </row>
    <row r="2485" spans="1:26"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s="5">
        <v>1137.75</v>
      </c>
      <c r="S2485">
        <v>5</v>
      </c>
      <c r="T2485" s="7">
        <v>0</v>
      </c>
      <c r="U2485" s="5">
        <v>250.30500000000001</v>
      </c>
      <c r="V2485">
        <f t="shared" si="190"/>
        <v>8</v>
      </c>
      <c r="W2485">
        <f t="shared" si="191"/>
        <v>3</v>
      </c>
      <c r="X2485">
        <f t="shared" si="192"/>
        <v>2017</v>
      </c>
      <c r="Y2485" t="str">
        <f t="shared" si="193"/>
        <v>Aug</v>
      </c>
      <c r="Z2485" t="str">
        <f t="shared" si="194"/>
        <v>2017-08</v>
      </c>
    </row>
    <row r="2486" spans="1:26"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s="5">
        <v>99.68</v>
      </c>
      <c r="S2486">
        <v>5</v>
      </c>
      <c r="T2486" s="7">
        <v>0.2</v>
      </c>
      <c r="U2486" s="5">
        <v>32.396000000000001</v>
      </c>
      <c r="V2486">
        <f t="shared" si="190"/>
        <v>8</v>
      </c>
      <c r="W2486">
        <f t="shared" si="191"/>
        <v>3</v>
      </c>
      <c r="X2486">
        <f t="shared" si="192"/>
        <v>2017</v>
      </c>
      <c r="Y2486" t="str">
        <f t="shared" si="193"/>
        <v>Aug</v>
      </c>
      <c r="Z2486" t="str">
        <f t="shared" si="194"/>
        <v>2017-08</v>
      </c>
    </row>
    <row r="2487" spans="1:26"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s="5">
        <v>5.56</v>
      </c>
      <c r="S2487">
        <v>2</v>
      </c>
      <c r="T2487" s="7">
        <v>0</v>
      </c>
      <c r="U2487" s="5">
        <v>1.4456</v>
      </c>
      <c r="V2487">
        <f t="shared" si="190"/>
        <v>8</v>
      </c>
      <c r="W2487">
        <f t="shared" si="191"/>
        <v>3</v>
      </c>
      <c r="X2487">
        <f t="shared" si="192"/>
        <v>2017</v>
      </c>
      <c r="Y2487" t="str">
        <f t="shared" si="193"/>
        <v>Aug</v>
      </c>
      <c r="Z2487" t="str">
        <f t="shared" si="194"/>
        <v>2017-08</v>
      </c>
    </row>
    <row r="2488" spans="1:26"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s="5">
        <v>85.52</v>
      </c>
      <c r="S2488">
        <v>2</v>
      </c>
      <c r="T2488" s="7">
        <v>0</v>
      </c>
      <c r="U2488" s="5">
        <v>22.235199999999999</v>
      </c>
      <c r="V2488">
        <f t="shared" si="190"/>
        <v>1</v>
      </c>
      <c r="W2488">
        <f t="shared" si="191"/>
        <v>1</v>
      </c>
      <c r="X2488">
        <f t="shared" si="192"/>
        <v>2015</v>
      </c>
      <c r="Y2488" t="str">
        <f t="shared" si="193"/>
        <v>Jan</v>
      </c>
      <c r="Z2488" t="str">
        <f t="shared" si="194"/>
        <v>2015-01</v>
      </c>
    </row>
    <row r="2489" spans="1:26"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s="5">
        <v>9.84</v>
      </c>
      <c r="S2489">
        <v>3</v>
      </c>
      <c r="T2489" s="7">
        <v>0</v>
      </c>
      <c r="U2489" s="5">
        <v>2.6568000000000001</v>
      </c>
      <c r="V2489">
        <f t="shared" si="190"/>
        <v>1</v>
      </c>
      <c r="W2489">
        <f t="shared" si="191"/>
        <v>1</v>
      </c>
      <c r="X2489">
        <f t="shared" si="192"/>
        <v>2015</v>
      </c>
      <c r="Y2489" t="str">
        <f t="shared" si="193"/>
        <v>Jan</v>
      </c>
      <c r="Z2489" t="str">
        <f t="shared" si="194"/>
        <v>2015-01</v>
      </c>
    </row>
    <row r="2490" spans="1:26"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s="5">
        <v>20.04</v>
      </c>
      <c r="S2490">
        <v>3</v>
      </c>
      <c r="T2490" s="7">
        <v>0</v>
      </c>
      <c r="U2490" s="5">
        <v>9.6191999999999993</v>
      </c>
      <c r="V2490">
        <f t="shared" si="190"/>
        <v>1</v>
      </c>
      <c r="W2490">
        <f t="shared" si="191"/>
        <v>1</v>
      </c>
      <c r="X2490">
        <f t="shared" si="192"/>
        <v>2015</v>
      </c>
      <c r="Y2490" t="str">
        <f t="shared" si="193"/>
        <v>Jan</v>
      </c>
      <c r="Z2490" t="str">
        <f t="shared" si="194"/>
        <v>2015-01</v>
      </c>
    </row>
    <row r="2491" spans="1:26"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s="5">
        <v>631.96</v>
      </c>
      <c r="S2491">
        <v>4</v>
      </c>
      <c r="T2491" s="7">
        <v>0</v>
      </c>
      <c r="U2491" s="5">
        <v>303.3408</v>
      </c>
      <c r="V2491">
        <f t="shared" si="190"/>
        <v>10</v>
      </c>
      <c r="W2491">
        <f t="shared" si="191"/>
        <v>4</v>
      </c>
      <c r="X2491">
        <f t="shared" si="192"/>
        <v>2015</v>
      </c>
      <c r="Y2491" t="str">
        <f t="shared" si="193"/>
        <v>Oct</v>
      </c>
      <c r="Z2491" t="str">
        <f t="shared" si="194"/>
        <v>2015-10</v>
      </c>
    </row>
    <row r="2492" spans="1:26"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s="5">
        <v>23.92</v>
      </c>
      <c r="S2492">
        <v>4</v>
      </c>
      <c r="T2492" s="7">
        <v>0</v>
      </c>
      <c r="U2492" s="5">
        <v>10.763999999999999</v>
      </c>
      <c r="V2492">
        <f t="shared" si="190"/>
        <v>10</v>
      </c>
      <c r="W2492">
        <f t="shared" si="191"/>
        <v>4</v>
      </c>
      <c r="X2492">
        <f t="shared" si="192"/>
        <v>2015</v>
      </c>
      <c r="Y2492" t="str">
        <f t="shared" si="193"/>
        <v>Oct</v>
      </c>
      <c r="Z2492" t="str">
        <f t="shared" si="194"/>
        <v>2015-10</v>
      </c>
    </row>
    <row r="2493" spans="1:26"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s="5">
        <v>90.24</v>
      </c>
      <c r="S2493">
        <v>6</v>
      </c>
      <c r="T2493" s="7">
        <v>0</v>
      </c>
      <c r="U2493" s="5">
        <v>41.510399999999997</v>
      </c>
      <c r="V2493">
        <f t="shared" si="190"/>
        <v>12</v>
      </c>
      <c r="W2493">
        <f t="shared" si="191"/>
        <v>4</v>
      </c>
      <c r="X2493">
        <f t="shared" si="192"/>
        <v>2014</v>
      </c>
      <c r="Y2493" t="str">
        <f t="shared" si="193"/>
        <v>Dec</v>
      </c>
      <c r="Z2493" t="str">
        <f t="shared" si="194"/>
        <v>2014-12</v>
      </c>
    </row>
    <row r="2494" spans="1:26"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s="5">
        <v>4548.8100000000004</v>
      </c>
      <c r="S2494">
        <v>7</v>
      </c>
      <c r="T2494" s="7">
        <v>0</v>
      </c>
      <c r="U2494" s="5">
        <v>1228.1786999999999</v>
      </c>
      <c r="V2494">
        <f t="shared" si="190"/>
        <v>11</v>
      </c>
      <c r="W2494">
        <f t="shared" si="191"/>
        <v>4</v>
      </c>
      <c r="X2494">
        <f t="shared" si="192"/>
        <v>2014</v>
      </c>
      <c r="Y2494" t="str">
        <f t="shared" si="193"/>
        <v>Nov</v>
      </c>
      <c r="Z2494" t="str">
        <f t="shared" si="194"/>
        <v>2014-11</v>
      </c>
    </row>
    <row r="2495" spans="1:26"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s="5">
        <v>300.93</v>
      </c>
      <c r="S2495">
        <v>5</v>
      </c>
      <c r="T2495" s="7">
        <v>0.3</v>
      </c>
      <c r="U2495" s="5">
        <v>-34.392000000000003</v>
      </c>
      <c r="V2495">
        <f t="shared" si="190"/>
        <v>9</v>
      </c>
      <c r="W2495">
        <f t="shared" si="191"/>
        <v>3</v>
      </c>
      <c r="X2495">
        <f t="shared" si="192"/>
        <v>2016</v>
      </c>
      <c r="Y2495" t="str">
        <f t="shared" si="193"/>
        <v>Sep</v>
      </c>
      <c r="Z2495" t="str">
        <f t="shared" si="194"/>
        <v>2016-09</v>
      </c>
    </row>
    <row r="2496" spans="1:26"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s="5">
        <v>719.96</v>
      </c>
      <c r="S2496">
        <v>5</v>
      </c>
      <c r="T2496" s="7">
        <v>0.2</v>
      </c>
      <c r="U2496" s="5">
        <v>53.997</v>
      </c>
      <c r="V2496">
        <f t="shared" si="190"/>
        <v>9</v>
      </c>
      <c r="W2496">
        <f t="shared" si="191"/>
        <v>3</v>
      </c>
      <c r="X2496">
        <f t="shared" si="192"/>
        <v>2016</v>
      </c>
      <c r="Y2496" t="str">
        <f t="shared" si="193"/>
        <v>Sep</v>
      </c>
      <c r="Z2496" t="str">
        <f t="shared" si="194"/>
        <v>2016-09</v>
      </c>
    </row>
    <row r="2497" spans="1:26"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s="5">
        <v>647.84</v>
      </c>
      <c r="S2497">
        <v>8</v>
      </c>
      <c r="T2497" s="7">
        <v>0</v>
      </c>
      <c r="U2497" s="5">
        <v>32.392000000000003</v>
      </c>
      <c r="V2497">
        <f t="shared" si="190"/>
        <v>6</v>
      </c>
      <c r="W2497">
        <f t="shared" si="191"/>
        <v>2</v>
      </c>
      <c r="X2497">
        <f t="shared" si="192"/>
        <v>2014</v>
      </c>
      <c r="Y2497" t="str">
        <f t="shared" si="193"/>
        <v>Jun</v>
      </c>
      <c r="Z2497" t="str">
        <f t="shared" si="194"/>
        <v>2014-06</v>
      </c>
    </row>
    <row r="2498" spans="1:26"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s="5">
        <v>64.17</v>
      </c>
      <c r="S2498">
        <v>3</v>
      </c>
      <c r="T2498" s="7">
        <v>0</v>
      </c>
      <c r="U2498" s="5">
        <v>18.609300000000001</v>
      </c>
      <c r="V2498">
        <f t="shared" si="190"/>
        <v>9</v>
      </c>
      <c r="W2498">
        <f t="shared" si="191"/>
        <v>3</v>
      </c>
      <c r="X2498">
        <f t="shared" si="192"/>
        <v>2015</v>
      </c>
      <c r="Y2498" t="str">
        <f t="shared" si="193"/>
        <v>Sep</v>
      </c>
      <c r="Z2498" t="str">
        <f t="shared" si="194"/>
        <v>2015-09</v>
      </c>
    </row>
    <row r="2499" spans="1:26"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s="5">
        <v>124.46</v>
      </c>
      <c r="S2499">
        <v>2</v>
      </c>
      <c r="T2499" s="7">
        <v>0</v>
      </c>
      <c r="U2499" s="5">
        <v>58.496200000000002</v>
      </c>
      <c r="V2499">
        <f t="shared" ref="V2499:V2562" si="195">MONTH(C2499)</f>
        <v>9</v>
      </c>
      <c r="W2499">
        <f t="shared" ref="W2499:W2562" si="196">ROUNDUP(MONTH(C2499)/3,0)</f>
        <v>3</v>
      </c>
      <c r="X2499">
        <f t="shared" ref="X2499:X2562" si="197">YEAR(C2499)</f>
        <v>2015</v>
      </c>
      <c r="Y2499" t="str">
        <f t="shared" ref="Y2499:Y2562" si="198">TEXT(C2499,"MMM")</f>
        <v>Sep</v>
      </c>
      <c r="Z2499" t="str">
        <f t="shared" ref="Z2499:Z2562" si="199">TEXT(C2499,"YYYY-MM")</f>
        <v>2015-09</v>
      </c>
    </row>
    <row r="2500" spans="1:26"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s="5">
        <v>9.5839999999999996</v>
      </c>
      <c r="S2500">
        <v>1</v>
      </c>
      <c r="T2500" s="7">
        <v>0.2</v>
      </c>
      <c r="U2500" s="5">
        <v>3.3544</v>
      </c>
      <c r="V2500">
        <f t="shared" si="195"/>
        <v>5</v>
      </c>
      <c r="W2500">
        <f t="shared" si="196"/>
        <v>2</v>
      </c>
      <c r="X2500">
        <f t="shared" si="197"/>
        <v>2016</v>
      </c>
      <c r="Y2500" t="str">
        <f t="shared" si="198"/>
        <v>May</v>
      </c>
      <c r="Z2500" t="str">
        <f t="shared" si="199"/>
        <v>2016-05</v>
      </c>
    </row>
    <row r="2501" spans="1:26"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s="5">
        <v>37.607999999999997</v>
      </c>
      <c r="S2501">
        <v>3</v>
      </c>
      <c r="T2501" s="7">
        <v>0.2</v>
      </c>
      <c r="U2501" s="5">
        <v>12.6927</v>
      </c>
      <c r="V2501">
        <f t="shared" si="195"/>
        <v>6</v>
      </c>
      <c r="W2501">
        <f t="shared" si="196"/>
        <v>2</v>
      </c>
      <c r="X2501">
        <f t="shared" si="197"/>
        <v>2017</v>
      </c>
      <c r="Y2501" t="str">
        <f t="shared" si="198"/>
        <v>Jun</v>
      </c>
      <c r="Z2501" t="str">
        <f t="shared" si="199"/>
        <v>2017-06</v>
      </c>
    </row>
    <row r="2502" spans="1:26"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s="5">
        <v>12.224</v>
      </c>
      <c r="S2502">
        <v>2</v>
      </c>
      <c r="T2502" s="7">
        <v>0.2</v>
      </c>
      <c r="U2502" s="5">
        <v>4.4311999999999996</v>
      </c>
      <c r="V2502">
        <f t="shared" si="195"/>
        <v>6</v>
      </c>
      <c r="W2502">
        <f t="shared" si="196"/>
        <v>2</v>
      </c>
      <c r="X2502">
        <f t="shared" si="197"/>
        <v>2017</v>
      </c>
      <c r="Y2502" t="str">
        <f t="shared" si="198"/>
        <v>Jun</v>
      </c>
      <c r="Z2502" t="str">
        <f t="shared" si="199"/>
        <v>2017-06</v>
      </c>
    </row>
    <row r="2503" spans="1:26"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s="5">
        <v>2.3039999999999998</v>
      </c>
      <c r="S2503">
        <v>4</v>
      </c>
      <c r="T2503" s="7">
        <v>0.8</v>
      </c>
      <c r="U2503" s="5">
        <v>-3.5712000000000002</v>
      </c>
      <c r="V2503">
        <f t="shared" si="195"/>
        <v>6</v>
      </c>
      <c r="W2503">
        <f t="shared" si="196"/>
        <v>2</v>
      </c>
      <c r="X2503">
        <f t="shared" si="197"/>
        <v>2017</v>
      </c>
      <c r="Y2503" t="str">
        <f t="shared" si="198"/>
        <v>Jun</v>
      </c>
      <c r="Z2503" t="str">
        <f t="shared" si="199"/>
        <v>2017-06</v>
      </c>
    </row>
    <row r="2504" spans="1:26"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s="5">
        <v>9.36</v>
      </c>
      <c r="S2504">
        <v>4</v>
      </c>
      <c r="T2504" s="7">
        <v>0.8</v>
      </c>
      <c r="U2504" s="5">
        <v>-16.38</v>
      </c>
      <c r="V2504">
        <f t="shared" si="195"/>
        <v>6</v>
      </c>
      <c r="W2504">
        <f t="shared" si="196"/>
        <v>2</v>
      </c>
      <c r="X2504">
        <f t="shared" si="197"/>
        <v>2017</v>
      </c>
      <c r="Y2504" t="str">
        <f t="shared" si="198"/>
        <v>Jun</v>
      </c>
      <c r="Z2504" t="str">
        <f t="shared" si="199"/>
        <v>2017-06</v>
      </c>
    </row>
    <row r="2505" spans="1:26"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s="5">
        <v>7.38</v>
      </c>
      <c r="S2505">
        <v>2</v>
      </c>
      <c r="T2505" s="7">
        <v>0</v>
      </c>
      <c r="U2505" s="5">
        <v>3.4685999999999999</v>
      </c>
      <c r="V2505">
        <f t="shared" si="195"/>
        <v>11</v>
      </c>
      <c r="W2505">
        <f t="shared" si="196"/>
        <v>4</v>
      </c>
      <c r="X2505">
        <f t="shared" si="197"/>
        <v>2016</v>
      </c>
      <c r="Y2505" t="str">
        <f t="shared" si="198"/>
        <v>Nov</v>
      </c>
      <c r="Z2505" t="str">
        <f t="shared" si="199"/>
        <v>2016-11</v>
      </c>
    </row>
    <row r="2506" spans="1:26"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s="5">
        <v>53.72</v>
      </c>
      <c r="S2506">
        <v>4</v>
      </c>
      <c r="T2506" s="7">
        <v>0</v>
      </c>
      <c r="U2506" s="5">
        <v>15.041600000000001</v>
      </c>
      <c r="V2506">
        <f t="shared" si="195"/>
        <v>7</v>
      </c>
      <c r="W2506">
        <f t="shared" si="196"/>
        <v>3</v>
      </c>
      <c r="X2506">
        <f t="shared" si="197"/>
        <v>2014</v>
      </c>
      <c r="Y2506" t="str">
        <f t="shared" si="198"/>
        <v>Jul</v>
      </c>
      <c r="Z2506" t="str">
        <f t="shared" si="199"/>
        <v>2014-07</v>
      </c>
    </row>
    <row r="2507" spans="1:26"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s="5">
        <v>8187.65</v>
      </c>
      <c r="S2507">
        <v>5</v>
      </c>
      <c r="T2507" s="7">
        <v>0</v>
      </c>
      <c r="U2507" s="5">
        <v>327.50599999999997</v>
      </c>
      <c r="V2507">
        <f t="shared" si="195"/>
        <v>7</v>
      </c>
      <c r="W2507">
        <f t="shared" si="196"/>
        <v>3</v>
      </c>
      <c r="X2507">
        <f t="shared" si="197"/>
        <v>2014</v>
      </c>
      <c r="Y2507" t="str">
        <f t="shared" si="198"/>
        <v>Jul</v>
      </c>
      <c r="Z2507" t="str">
        <f t="shared" si="199"/>
        <v>2014-07</v>
      </c>
    </row>
    <row r="2508" spans="1:26"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s="5">
        <v>77.92</v>
      </c>
      <c r="S2508">
        <v>8</v>
      </c>
      <c r="T2508" s="7">
        <v>0</v>
      </c>
      <c r="U2508" s="5">
        <v>34.284799999999997</v>
      </c>
      <c r="V2508">
        <f t="shared" si="195"/>
        <v>7</v>
      </c>
      <c r="W2508">
        <f t="shared" si="196"/>
        <v>3</v>
      </c>
      <c r="X2508">
        <f t="shared" si="197"/>
        <v>2014</v>
      </c>
      <c r="Y2508" t="str">
        <f t="shared" si="198"/>
        <v>Jul</v>
      </c>
      <c r="Z2508" t="str">
        <f t="shared" si="199"/>
        <v>2014-07</v>
      </c>
    </row>
    <row r="2509" spans="1:26"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s="5">
        <v>32.783999999999999</v>
      </c>
      <c r="S2509">
        <v>4</v>
      </c>
      <c r="T2509" s="7">
        <v>0.8</v>
      </c>
      <c r="U2509" s="5">
        <v>-85.238399999999999</v>
      </c>
      <c r="V2509">
        <f t="shared" si="195"/>
        <v>7</v>
      </c>
      <c r="W2509">
        <f t="shared" si="196"/>
        <v>3</v>
      </c>
      <c r="X2509">
        <f t="shared" si="197"/>
        <v>2015</v>
      </c>
      <c r="Y2509" t="str">
        <f t="shared" si="198"/>
        <v>Jul</v>
      </c>
      <c r="Z2509" t="str">
        <f t="shared" si="199"/>
        <v>2015-07</v>
      </c>
    </row>
    <row r="2510" spans="1:26"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s="5">
        <v>196.77600000000001</v>
      </c>
      <c r="S2510">
        <v>3</v>
      </c>
      <c r="T2510" s="7">
        <v>0.2</v>
      </c>
      <c r="U2510" s="5">
        <v>14.7582</v>
      </c>
      <c r="V2510">
        <f t="shared" si="195"/>
        <v>3</v>
      </c>
      <c r="W2510">
        <f t="shared" si="196"/>
        <v>1</v>
      </c>
      <c r="X2510">
        <f t="shared" si="197"/>
        <v>2017</v>
      </c>
      <c r="Y2510" t="str">
        <f t="shared" si="198"/>
        <v>Mar</v>
      </c>
      <c r="Z2510" t="str">
        <f t="shared" si="199"/>
        <v>2017-03</v>
      </c>
    </row>
    <row r="2511" spans="1:26"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s="5">
        <v>479.94</v>
      </c>
      <c r="S2511">
        <v>6</v>
      </c>
      <c r="T2511" s="7">
        <v>0</v>
      </c>
      <c r="U2511" s="5">
        <v>52.793399999999998</v>
      </c>
      <c r="V2511">
        <f t="shared" si="195"/>
        <v>3</v>
      </c>
      <c r="W2511">
        <f t="shared" si="196"/>
        <v>1</v>
      </c>
      <c r="X2511">
        <f t="shared" si="197"/>
        <v>2017</v>
      </c>
      <c r="Y2511" t="str">
        <f t="shared" si="198"/>
        <v>Mar</v>
      </c>
      <c r="Z2511" t="str">
        <f t="shared" si="199"/>
        <v>2017-03</v>
      </c>
    </row>
    <row r="2512" spans="1:26"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s="5">
        <v>1117.92</v>
      </c>
      <c r="S2512">
        <v>4</v>
      </c>
      <c r="T2512" s="7">
        <v>0</v>
      </c>
      <c r="U2512" s="5">
        <v>55.896000000000001</v>
      </c>
      <c r="V2512">
        <f t="shared" si="195"/>
        <v>11</v>
      </c>
      <c r="W2512">
        <f t="shared" si="196"/>
        <v>4</v>
      </c>
      <c r="X2512">
        <f t="shared" si="197"/>
        <v>2016</v>
      </c>
      <c r="Y2512" t="str">
        <f t="shared" si="198"/>
        <v>Nov</v>
      </c>
      <c r="Z2512" t="str">
        <f t="shared" si="199"/>
        <v>2016-11</v>
      </c>
    </row>
    <row r="2513" spans="1:26"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s="5">
        <v>106.5</v>
      </c>
      <c r="S2513">
        <v>6</v>
      </c>
      <c r="T2513" s="7">
        <v>0</v>
      </c>
      <c r="U2513" s="5">
        <v>41.534999999999997</v>
      </c>
      <c r="V2513">
        <f t="shared" si="195"/>
        <v>4</v>
      </c>
      <c r="W2513">
        <f t="shared" si="196"/>
        <v>2</v>
      </c>
      <c r="X2513">
        <f t="shared" si="197"/>
        <v>2015</v>
      </c>
      <c r="Y2513" t="str">
        <f t="shared" si="198"/>
        <v>Apr</v>
      </c>
      <c r="Z2513" t="str">
        <f t="shared" si="199"/>
        <v>2015-04</v>
      </c>
    </row>
    <row r="2514" spans="1:26"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s="5">
        <v>45.66</v>
      </c>
      <c r="S2514">
        <v>5</v>
      </c>
      <c r="T2514" s="7">
        <v>0.7</v>
      </c>
      <c r="U2514" s="5">
        <v>-33.484000000000002</v>
      </c>
      <c r="V2514">
        <f t="shared" si="195"/>
        <v>12</v>
      </c>
      <c r="W2514">
        <f t="shared" si="196"/>
        <v>4</v>
      </c>
      <c r="X2514">
        <f t="shared" si="197"/>
        <v>2017</v>
      </c>
      <c r="Y2514" t="str">
        <f t="shared" si="198"/>
        <v>Dec</v>
      </c>
      <c r="Z2514" t="str">
        <f t="shared" si="199"/>
        <v>2017-12</v>
      </c>
    </row>
    <row r="2515" spans="1:26"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5">
        <v>95.968000000000004</v>
      </c>
      <c r="S2515">
        <v>4</v>
      </c>
      <c r="T2515" s="7">
        <v>0.2</v>
      </c>
      <c r="U2515" s="5">
        <v>1.1996</v>
      </c>
      <c r="V2515">
        <f t="shared" si="195"/>
        <v>11</v>
      </c>
      <c r="W2515">
        <f t="shared" si="196"/>
        <v>4</v>
      </c>
      <c r="X2515">
        <f t="shared" si="197"/>
        <v>2016</v>
      </c>
      <c r="Y2515" t="str">
        <f t="shared" si="198"/>
        <v>Nov</v>
      </c>
      <c r="Z2515" t="str">
        <f t="shared" si="199"/>
        <v>2016-11</v>
      </c>
    </row>
    <row r="2516" spans="1:26"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s="5">
        <v>47.991999999999997</v>
      </c>
      <c r="S2516">
        <v>2</v>
      </c>
      <c r="T2516" s="7">
        <v>0.3</v>
      </c>
      <c r="U2516" s="5">
        <v>-2.0568</v>
      </c>
      <c r="V2516">
        <f t="shared" si="195"/>
        <v>11</v>
      </c>
      <c r="W2516">
        <f t="shared" si="196"/>
        <v>4</v>
      </c>
      <c r="X2516">
        <f t="shared" si="197"/>
        <v>2016</v>
      </c>
      <c r="Y2516" t="str">
        <f t="shared" si="198"/>
        <v>Nov</v>
      </c>
      <c r="Z2516" t="str">
        <f t="shared" si="199"/>
        <v>2016-11</v>
      </c>
    </row>
    <row r="2517" spans="1:26"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s="5">
        <v>264.32</v>
      </c>
      <c r="S2517">
        <v>2</v>
      </c>
      <c r="T2517" s="7">
        <v>0.2</v>
      </c>
      <c r="U2517" s="5">
        <v>19.824000000000002</v>
      </c>
      <c r="V2517">
        <f t="shared" si="195"/>
        <v>9</v>
      </c>
      <c r="W2517">
        <f t="shared" si="196"/>
        <v>3</v>
      </c>
      <c r="X2517">
        <f t="shared" si="197"/>
        <v>2014</v>
      </c>
      <c r="Y2517" t="str">
        <f t="shared" si="198"/>
        <v>Sep</v>
      </c>
      <c r="Z2517" t="str">
        <f t="shared" si="199"/>
        <v>2014-09</v>
      </c>
    </row>
    <row r="2518" spans="1:26"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5">
        <v>604.65599999999995</v>
      </c>
      <c r="S2518">
        <v>9</v>
      </c>
      <c r="T2518" s="7">
        <v>0.2</v>
      </c>
      <c r="U2518" s="5">
        <v>204.07140000000001</v>
      </c>
      <c r="V2518">
        <f t="shared" si="195"/>
        <v>11</v>
      </c>
      <c r="W2518">
        <f t="shared" si="196"/>
        <v>4</v>
      </c>
      <c r="X2518">
        <f t="shared" si="197"/>
        <v>2014</v>
      </c>
      <c r="Y2518" t="str">
        <f t="shared" si="198"/>
        <v>Nov</v>
      </c>
      <c r="Z2518" t="str">
        <f t="shared" si="199"/>
        <v>2014-11</v>
      </c>
    </row>
    <row r="2519" spans="1:26"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s="5">
        <v>129.93</v>
      </c>
      <c r="S2519">
        <v>3</v>
      </c>
      <c r="T2519" s="7">
        <v>0</v>
      </c>
      <c r="U2519" s="5">
        <v>12.993</v>
      </c>
      <c r="V2519">
        <f t="shared" si="195"/>
        <v>5</v>
      </c>
      <c r="W2519">
        <f t="shared" si="196"/>
        <v>2</v>
      </c>
      <c r="X2519">
        <f t="shared" si="197"/>
        <v>2017</v>
      </c>
      <c r="Y2519" t="str">
        <f t="shared" si="198"/>
        <v>May</v>
      </c>
      <c r="Z2519" t="str">
        <f t="shared" si="199"/>
        <v>2017-05</v>
      </c>
    </row>
    <row r="2520" spans="1:26"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s="5">
        <v>20.16</v>
      </c>
      <c r="S2520">
        <v>7</v>
      </c>
      <c r="T2520" s="7">
        <v>0</v>
      </c>
      <c r="U2520" s="5">
        <v>9.8783999999999992</v>
      </c>
      <c r="V2520">
        <f t="shared" si="195"/>
        <v>10</v>
      </c>
      <c r="W2520">
        <f t="shared" si="196"/>
        <v>4</v>
      </c>
      <c r="X2520">
        <f t="shared" si="197"/>
        <v>2016</v>
      </c>
      <c r="Y2520" t="str">
        <f t="shared" si="198"/>
        <v>Oct</v>
      </c>
      <c r="Z2520" t="str">
        <f t="shared" si="199"/>
        <v>2016-10</v>
      </c>
    </row>
    <row r="2521" spans="1:26"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5">
        <v>29.46</v>
      </c>
      <c r="S2521">
        <v>6</v>
      </c>
      <c r="T2521" s="7">
        <v>0</v>
      </c>
      <c r="U2521" s="5">
        <v>14.4354</v>
      </c>
      <c r="V2521">
        <f t="shared" si="195"/>
        <v>10</v>
      </c>
      <c r="W2521">
        <f t="shared" si="196"/>
        <v>4</v>
      </c>
      <c r="X2521">
        <f t="shared" si="197"/>
        <v>2016</v>
      </c>
      <c r="Y2521" t="str">
        <f t="shared" si="198"/>
        <v>Oct</v>
      </c>
      <c r="Z2521" t="str">
        <f t="shared" si="199"/>
        <v>2016-10</v>
      </c>
    </row>
    <row r="2522" spans="1:26"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s="5">
        <v>868.59</v>
      </c>
      <c r="S2522">
        <v>3</v>
      </c>
      <c r="T2522" s="7">
        <v>0</v>
      </c>
      <c r="U2522" s="5">
        <v>251.89109999999999</v>
      </c>
      <c r="V2522">
        <f t="shared" si="195"/>
        <v>10</v>
      </c>
      <c r="W2522">
        <f t="shared" si="196"/>
        <v>4</v>
      </c>
      <c r="X2522">
        <f t="shared" si="197"/>
        <v>2016</v>
      </c>
      <c r="Y2522" t="str">
        <f t="shared" si="198"/>
        <v>Oct</v>
      </c>
      <c r="Z2522" t="str">
        <f t="shared" si="199"/>
        <v>2016-10</v>
      </c>
    </row>
    <row r="2523" spans="1:26"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s="5">
        <v>12.96</v>
      </c>
      <c r="S2523">
        <v>2</v>
      </c>
      <c r="T2523" s="7">
        <v>0</v>
      </c>
      <c r="U2523" s="5">
        <v>6.2207999999999997</v>
      </c>
      <c r="V2523">
        <f t="shared" si="195"/>
        <v>10</v>
      </c>
      <c r="W2523">
        <f t="shared" si="196"/>
        <v>4</v>
      </c>
      <c r="X2523">
        <f t="shared" si="197"/>
        <v>2016</v>
      </c>
      <c r="Y2523" t="str">
        <f t="shared" si="198"/>
        <v>Oct</v>
      </c>
      <c r="Z2523" t="str">
        <f t="shared" si="199"/>
        <v>2016-10</v>
      </c>
    </row>
    <row r="2524" spans="1:26"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5">
        <v>5.5</v>
      </c>
      <c r="S2524">
        <v>1</v>
      </c>
      <c r="T2524" s="7">
        <v>0</v>
      </c>
      <c r="U2524" s="5">
        <v>1.375</v>
      </c>
      <c r="V2524">
        <f t="shared" si="195"/>
        <v>10</v>
      </c>
      <c r="W2524">
        <f t="shared" si="196"/>
        <v>4</v>
      </c>
      <c r="X2524">
        <f t="shared" si="197"/>
        <v>2016</v>
      </c>
      <c r="Y2524" t="str">
        <f t="shared" si="198"/>
        <v>Oct</v>
      </c>
      <c r="Z2524" t="str">
        <f t="shared" si="199"/>
        <v>2016-10</v>
      </c>
    </row>
    <row r="2525" spans="1:26"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5">
        <v>121.6</v>
      </c>
      <c r="S2525">
        <v>4</v>
      </c>
      <c r="T2525" s="7">
        <v>0</v>
      </c>
      <c r="U2525" s="5">
        <v>55.936</v>
      </c>
      <c r="V2525">
        <f t="shared" si="195"/>
        <v>10</v>
      </c>
      <c r="W2525">
        <f t="shared" si="196"/>
        <v>4</v>
      </c>
      <c r="X2525">
        <f t="shared" si="197"/>
        <v>2016</v>
      </c>
      <c r="Y2525" t="str">
        <f t="shared" si="198"/>
        <v>Oct</v>
      </c>
      <c r="Z2525" t="str">
        <f t="shared" si="199"/>
        <v>2016-10</v>
      </c>
    </row>
    <row r="2526" spans="1:26"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s="5">
        <v>42.048000000000002</v>
      </c>
      <c r="S2526">
        <v>9</v>
      </c>
      <c r="T2526" s="7">
        <v>0.2</v>
      </c>
      <c r="U2526" s="5">
        <v>5.2560000000000002</v>
      </c>
      <c r="V2526">
        <f t="shared" si="195"/>
        <v>4</v>
      </c>
      <c r="W2526">
        <f t="shared" si="196"/>
        <v>2</v>
      </c>
      <c r="X2526">
        <f t="shared" si="197"/>
        <v>2015</v>
      </c>
      <c r="Y2526" t="str">
        <f t="shared" si="198"/>
        <v>Apr</v>
      </c>
      <c r="Z2526" t="str">
        <f t="shared" si="199"/>
        <v>2015-04</v>
      </c>
    </row>
    <row r="2527" spans="1:26"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s="5">
        <v>25.488</v>
      </c>
      <c r="S2527">
        <v>2</v>
      </c>
      <c r="T2527" s="7">
        <v>0.2</v>
      </c>
      <c r="U2527" s="5">
        <v>4.4603999999999999</v>
      </c>
      <c r="V2527">
        <f t="shared" si="195"/>
        <v>4</v>
      </c>
      <c r="W2527">
        <f t="shared" si="196"/>
        <v>2</v>
      </c>
      <c r="X2527">
        <f t="shared" si="197"/>
        <v>2015</v>
      </c>
      <c r="Y2527" t="str">
        <f t="shared" si="198"/>
        <v>Apr</v>
      </c>
      <c r="Z2527" t="str">
        <f t="shared" si="199"/>
        <v>2015-04</v>
      </c>
    </row>
    <row r="2528" spans="1:26"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s="5">
        <v>6.9</v>
      </c>
      <c r="S2528">
        <v>3</v>
      </c>
      <c r="T2528" s="7">
        <v>0.8</v>
      </c>
      <c r="U2528" s="5">
        <v>-12.074999999999999</v>
      </c>
      <c r="V2528">
        <f t="shared" si="195"/>
        <v>4</v>
      </c>
      <c r="W2528">
        <f t="shared" si="196"/>
        <v>2</v>
      </c>
      <c r="X2528">
        <f t="shared" si="197"/>
        <v>2015</v>
      </c>
      <c r="Y2528" t="str">
        <f t="shared" si="198"/>
        <v>Apr</v>
      </c>
      <c r="Z2528" t="str">
        <f t="shared" si="199"/>
        <v>2015-04</v>
      </c>
    </row>
    <row r="2529" spans="1:26"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s="5">
        <v>9.6479999999999997</v>
      </c>
      <c r="S2529">
        <v>6</v>
      </c>
      <c r="T2529" s="7">
        <v>0.8</v>
      </c>
      <c r="U2529" s="5">
        <v>-16.884</v>
      </c>
      <c r="V2529">
        <f t="shared" si="195"/>
        <v>4</v>
      </c>
      <c r="W2529">
        <f t="shared" si="196"/>
        <v>2</v>
      </c>
      <c r="X2529">
        <f t="shared" si="197"/>
        <v>2015</v>
      </c>
      <c r="Y2529" t="str">
        <f t="shared" si="198"/>
        <v>Apr</v>
      </c>
      <c r="Z2529" t="str">
        <f t="shared" si="199"/>
        <v>2015-04</v>
      </c>
    </row>
    <row r="2530" spans="1:26"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s="5">
        <v>7.968</v>
      </c>
      <c r="S2530">
        <v>2</v>
      </c>
      <c r="T2530" s="7">
        <v>0.2</v>
      </c>
      <c r="U2530" s="5">
        <v>2.8883999999999999</v>
      </c>
      <c r="V2530">
        <f t="shared" si="195"/>
        <v>4</v>
      </c>
      <c r="W2530">
        <f t="shared" si="196"/>
        <v>2</v>
      </c>
      <c r="X2530">
        <f t="shared" si="197"/>
        <v>2015</v>
      </c>
      <c r="Y2530" t="str">
        <f t="shared" si="198"/>
        <v>Apr</v>
      </c>
      <c r="Z2530" t="str">
        <f t="shared" si="199"/>
        <v>2015-04</v>
      </c>
    </row>
    <row r="2531" spans="1:26"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s="5">
        <v>10.368</v>
      </c>
      <c r="S2531">
        <v>2</v>
      </c>
      <c r="T2531" s="7">
        <v>0.2</v>
      </c>
      <c r="U2531" s="5">
        <v>3.6288</v>
      </c>
      <c r="V2531">
        <f t="shared" si="195"/>
        <v>10</v>
      </c>
      <c r="W2531">
        <f t="shared" si="196"/>
        <v>4</v>
      </c>
      <c r="X2531">
        <f t="shared" si="197"/>
        <v>2014</v>
      </c>
      <c r="Y2531" t="str">
        <f t="shared" si="198"/>
        <v>Oct</v>
      </c>
      <c r="Z2531" t="str">
        <f t="shared" si="199"/>
        <v>2014-10</v>
      </c>
    </row>
    <row r="2532" spans="1:26"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5">
        <v>114.2</v>
      </c>
      <c r="S2532">
        <v>5</v>
      </c>
      <c r="T2532" s="7">
        <v>0</v>
      </c>
      <c r="U2532" s="5">
        <v>52.531999999999996</v>
      </c>
      <c r="V2532">
        <f t="shared" si="195"/>
        <v>8</v>
      </c>
      <c r="W2532">
        <f t="shared" si="196"/>
        <v>3</v>
      </c>
      <c r="X2532">
        <f t="shared" si="197"/>
        <v>2014</v>
      </c>
      <c r="Y2532" t="str">
        <f t="shared" si="198"/>
        <v>Aug</v>
      </c>
      <c r="Z2532" t="str">
        <f t="shared" si="199"/>
        <v>2014-08</v>
      </c>
    </row>
    <row r="2533" spans="1:26"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s="5">
        <v>17.96</v>
      </c>
      <c r="S2533">
        <v>4</v>
      </c>
      <c r="T2533" s="7">
        <v>0</v>
      </c>
      <c r="U2533" s="5">
        <v>8.2615999999999996</v>
      </c>
      <c r="V2533">
        <f t="shared" si="195"/>
        <v>8</v>
      </c>
      <c r="W2533">
        <f t="shared" si="196"/>
        <v>3</v>
      </c>
      <c r="X2533">
        <f t="shared" si="197"/>
        <v>2014</v>
      </c>
      <c r="Y2533" t="str">
        <f t="shared" si="198"/>
        <v>Aug</v>
      </c>
      <c r="Z2533" t="str">
        <f t="shared" si="199"/>
        <v>2014-08</v>
      </c>
    </row>
    <row r="2534" spans="1:26"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5">
        <v>12.67</v>
      </c>
      <c r="S2534">
        <v>7</v>
      </c>
      <c r="T2534" s="7">
        <v>0</v>
      </c>
      <c r="U2534" s="5">
        <v>4.5612000000000004</v>
      </c>
      <c r="V2534">
        <f t="shared" si="195"/>
        <v>8</v>
      </c>
      <c r="W2534">
        <f t="shared" si="196"/>
        <v>3</v>
      </c>
      <c r="X2534">
        <f t="shared" si="197"/>
        <v>2014</v>
      </c>
      <c r="Y2534" t="str">
        <f t="shared" si="198"/>
        <v>Aug</v>
      </c>
      <c r="Z2534" t="str">
        <f t="shared" si="199"/>
        <v>2014-08</v>
      </c>
    </row>
    <row r="2535" spans="1:26"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s="5">
        <v>339.96</v>
      </c>
      <c r="S2535">
        <v>4</v>
      </c>
      <c r="T2535" s="7">
        <v>0</v>
      </c>
      <c r="U2535" s="5">
        <v>122.3856</v>
      </c>
      <c r="V2535">
        <f t="shared" si="195"/>
        <v>8</v>
      </c>
      <c r="W2535">
        <f t="shared" si="196"/>
        <v>3</v>
      </c>
      <c r="X2535">
        <f t="shared" si="197"/>
        <v>2014</v>
      </c>
      <c r="Y2535" t="str">
        <f t="shared" si="198"/>
        <v>Aug</v>
      </c>
      <c r="Z2535" t="str">
        <f t="shared" si="199"/>
        <v>2014-08</v>
      </c>
    </row>
    <row r="2536" spans="1:26"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s="5">
        <v>1801.6320000000001</v>
      </c>
      <c r="S2536">
        <v>6</v>
      </c>
      <c r="T2536" s="7">
        <v>0.2</v>
      </c>
      <c r="U2536" s="5">
        <v>-337.80599999999998</v>
      </c>
      <c r="V2536">
        <f t="shared" si="195"/>
        <v>8</v>
      </c>
      <c r="W2536">
        <f t="shared" si="196"/>
        <v>3</v>
      </c>
      <c r="X2536">
        <f t="shared" si="197"/>
        <v>2017</v>
      </c>
      <c r="Y2536" t="str">
        <f t="shared" si="198"/>
        <v>Aug</v>
      </c>
      <c r="Z2536" t="str">
        <f t="shared" si="199"/>
        <v>2017-08</v>
      </c>
    </row>
    <row r="2537" spans="1:26"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s="5">
        <v>46.32</v>
      </c>
      <c r="S2537">
        <v>4</v>
      </c>
      <c r="T2537" s="7">
        <v>0</v>
      </c>
      <c r="U2537" s="5">
        <v>18.064800000000002</v>
      </c>
      <c r="V2537">
        <f t="shared" si="195"/>
        <v>9</v>
      </c>
      <c r="W2537">
        <f t="shared" si="196"/>
        <v>3</v>
      </c>
      <c r="X2537">
        <f t="shared" si="197"/>
        <v>2015</v>
      </c>
      <c r="Y2537" t="str">
        <f t="shared" si="198"/>
        <v>Sep</v>
      </c>
      <c r="Z2537" t="str">
        <f t="shared" si="199"/>
        <v>2015-09</v>
      </c>
    </row>
    <row r="2538" spans="1:26"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s="5">
        <v>181.98599999999999</v>
      </c>
      <c r="S2538">
        <v>2</v>
      </c>
      <c r="T2538" s="7">
        <v>0.3</v>
      </c>
      <c r="U2538" s="5">
        <v>-54.595799999999997</v>
      </c>
      <c r="V2538">
        <f t="shared" si="195"/>
        <v>1</v>
      </c>
      <c r="W2538">
        <f t="shared" si="196"/>
        <v>1</v>
      </c>
      <c r="X2538">
        <f t="shared" si="197"/>
        <v>2015</v>
      </c>
      <c r="Y2538" t="str">
        <f t="shared" si="198"/>
        <v>Jan</v>
      </c>
      <c r="Z2538" t="str">
        <f t="shared" si="199"/>
        <v>2015-01</v>
      </c>
    </row>
    <row r="2539" spans="1:26"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5">
        <v>431.976</v>
      </c>
      <c r="S2539">
        <v>4</v>
      </c>
      <c r="T2539" s="7">
        <v>0.4</v>
      </c>
      <c r="U2539" s="5">
        <v>-100.7944</v>
      </c>
      <c r="V2539">
        <f t="shared" si="195"/>
        <v>1</v>
      </c>
      <c r="W2539">
        <f t="shared" si="196"/>
        <v>1</v>
      </c>
      <c r="X2539">
        <f t="shared" si="197"/>
        <v>2015</v>
      </c>
      <c r="Y2539" t="str">
        <f t="shared" si="198"/>
        <v>Jan</v>
      </c>
      <c r="Z2539" t="str">
        <f t="shared" si="199"/>
        <v>2015-01</v>
      </c>
    </row>
    <row r="2540" spans="1:26"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s="5">
        <v>155.37</v>
      </c>
      <c r="S2540">
        <v>1</v>
      </c>
      <c r="T2540" s="7">
        <v>0.4</v>
      </c>
      <c r="U2540" s="5">
        <v>-36.253</v>
      </c>
      <c r="V2540">
        <f t="shared" si="195"/>
        <v>1</v>
      </c>
      <c r="W2540">
        <f t="shared" si="196"/>
        <v>1</v>
      </c>
      <c r="X2540">
        <f t="shared" si="197"/>
        <v>2015</v>
      </c>
      <c r="Y2540" t="str">
        <f t="shared" si="198"/>
        <v>Jan</v>
      </c>
      <c r="Z2540" t="str">
        <f t="shared" si="199"/>
        <v>2015-01</v>
      </c>
    </row>
    <row r="2541" spans="1:26"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s="5">
        <v>1348.704</v>
      </c>
      <c r="S2541">
        <v>6</v>
      </c>
      <c r="T2541" s="7">
        <v>0.2</v>
      </c>
      <c r="U2541" s="5">
        <v>-219.1644</v>
      </c>
      <c r="V2541">
        <f t="shared" si="195"/>
        <v>7</v>
      </c>
      <c r="W2541">
        <f t="shared" si="196"/>
        <v>3</v>
      </c>
      <c r="X2541">
        <f t="shared" si="197"/>
        <v>2015</v>
      </c>
      <c r="Y2541" t="str">
        <f t="shared" si="198"/>
        <v>Jul</v>
      </c>
      <c r="Z2541" t="str">
        <f t="shared" si="199"/>
        <v>2015-07</v>
      </c>
    </row>
    <row r="2542" spans="1:26"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s="5">
        <v>700.15200000000004</v>
      </c>
      <c r="S2542">
        <v>3</v>
      </c>
      <c r="T2542" s="7">
        <v>0.2</v>
      </c>
      <c r="U2542" s="5">
        <v>78.767099999999999</v>
      </c>
      <c r="V2542">
        <f t="shared" si="195"/>
        <v>7</v>
      </c>
      <c r="W2542">
        <f t="shared" si="196"/>
        <v>3</v>
      </c>
      <c r="X2542">
        <f t="shared" si="197"/>
        <v>2015</v>
      </c>
      <c r="Y2542" t="str">
        <f t="shared" si="198"/>
        <v>Jul</v>
      </c>
      <c r="Z2542" t="str">
        <f t="shared" si="199"/>
        <v>2015-07</v>
      </c>
    </row>
    <row r="2543" spans="1:26"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s="5">
        <v>111.88800000000001</v>
      </c>
      <c r="S2543">
        <v>7</v>
      </c>
      <c r="T2543" s="7">
        <v>0.2</v>
      </c>
      <c r="U2543" s="5">
        <v>22.377600000000001</v>
      </c>
      <c r="V2543">
        <f t="shared" si="195"/>
        <v>4</v>
      </c>
      <c r="W2543">
        <f t="shared" si="196"/>
        <v>2</v>
      </c>
      <c r="X2543">
        <f t="shared" si="197"/>
        <v>2016</v>
      </c>
      <c r="Y2543" t="str">
        <f t="shared" si="198"/>
        <v>Apr</v>
      </c>
      <c r="Z2543" t="str">
        <f t="shared" si="199"/>
        <v>2016-04</v>
      </c>
    </row>
    <row r="2544" spans="1:26"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s="5">
        <v>143.952</v>
      </c>
      <c r="S2544">
        <v>3</v>
      </c>
      <c r="T2544" s="7">
        <v>0.2</v>
      </c>
      <c r="U2544" s="5">
        <v>14.395200000000001</v>
      </c>
      <c r="V2544">
        <f t="shared" si="195"/>
        <v>9</v>
      </c>
      <c r="W2544">
        <f t="shared" si="196"/>
        <v>3</v>
      </c>
      <c r="X2544">
        <f t="shared" si="197"/>
        <v>2014</v>
      </c>
      <c r="Y2544" t="str">
        <f t="shared" si="198"/>
        <v>Sep</v>
      </c>
      <c r="Z2544" t="str">
        <f t="shared" si="199"/>
        <v>2014-09</v>
      </c>
    </row>
    <row r="2545" spans="1:26"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s="5">
        <v>173.94</v>
      </c>
      <c r="S2545">
        <v>3</v>
      </c>
      <c r="T2545" s="7">
        <v>0</v>
      </c>
      <c r="U2545" s="5">
        <v>13.9152</v>
      </c>
      <c r="V2545">
        <f t="shared" si="195"/>
        <v>9</v>
      </c>
      <c r="W2545">
        <f t="shared" si="196"/>
        <v>3</v>
      </c>
      <c r="X2545">
        <f t="shared" si="197"/>
        <v>2016</v>
      </c>
      <c r="Y2545" t="str">
        <f t="shared" si="198"/>
        <v>Sep</v>
      </c>
      <c r="Z2545" t="str">
        <f t="shared" si="199"/>
        <v>2016-09</v>
      </c>
    </row>
    <row r="2546" spans="1:26"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s="5">
        <v>14.76</v>
      </c>
      <c r="S2546">
        <v>4</v>
      </c>
      <c r="T2546" s="7">
        <v>0</v>
      </c>
      <c r="U2546" s="5">
        <v>6.9371999999999998</v>
      </c>
      <c r="V2546">
        <f t="shared" si="195"/>
        <v>9</v>
      </c>
      <c r="W2546">
        <f t="shared" si="196"/>
        <v>3</v>
      </c>
      <c r="X2546">
        <f t="shared" si="197"/>
        <v>2016</v>
      </c>
      <c r="Y2546" t="str">
        <f t="shared" si="198"/>
        <v>Sep</v>
      </c>
      <c r="Z2546" t="str">
        <f t="shared" si="199"/>
        <v>2016-09</v>
      </c>
    </row>
    <row r="2547" spans="1:26"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s="5">
        <v>205.92</v>
      </c>
      <c r="S2547">
        <v>4</v>
      </c>
      <c r="T2547" s="7">
        <v>0</v>
      </c>
      <c r="U2547" s="5">
        <v>2.0592000000000001</v>
      </c>
      <c r="V2547">
        <f t="shared" si="195"/>
        <v>4</v>
      </c>
      <c r="W2547">
        <f t="shared" si="196"/>
        <v>2</v>
      </c>
      <c r="X2547">
        <f t="shared" si="197"/>
        <v>2017</v>
      </c>
      <c r="Y2547" t="str">
        <f t="shared" si="198"/>
        <v>Apr</v>
      </c>
      <c r="Z2547" t="str">
        <f t="shared" si="199"/>
        <v>2017-04</v>
      </c>
    </row>
    <row r="2548" spans="1:26"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s="5">
        <v>102.833</v>
      </c>
      <c r="S2548">
        <v>1</v>
      </c>
      <c r="T2548" s="7">
        <v>0.15</v>
      </c>
      <c r="U2548" s="5">
        <v>-6.0490000000000004</v>
      </c>
      <c r="V2548">
        <f t="shared" si="195"/>
        <v>4</v>
      </c>
      <c r="W2548">
        <f t="shared" si="196"/>
        <v>2</v>
      </c>
      <c r="X2548">
        <f t="shared" si="197"/>
        <v>2017</v>
      </c>
      <c r="Y2548" t="str">
        <f t="shared" si="198"/>
        <v>Apr</v>
      </c>
      <c r="Z2548" t="str">
        <f t="shared" si="199"/>
        <v>2017-04</v>
      </c>
    </row>
    <row r="2549" spans="1:26"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s="5">
        <v>2.3039999999999998</v>
      </c>
      <c r="S2549">
        <v>1</v>
      </c>
      <c r="T2549" s="7">
        <v>0.2</v>
      </c>
      <c r="U2549" s="5">
        <v>0.25919999999999999</v>
      </c>
      <c r="V2549">
        <f t="shared" si="195"/>
        <v>8</v>
      </c>
      <c r="W2549">
        <f t="shared" si="196"/>
        <v>3</v>
      </c>
      <c r="X2549">
        <f t="shared" si="197"/>
        <v>2015</v>
      </c>
      <c r="Y2549" t="str">
        <f t="shared" si="198"/>
        <v>Aug</v>
      </c>
      <c r="Z2549" t="str">
        <f t="shared" si="199"/>
        <v>2015-08</v>
      </c>
    </row>
    <row r="2550" spans="1:26"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s="5">
        <v>1879.96</v>
      </c>
      <c r="S2550">
        <v>5</v>
      </c>
      <c r="T2550" s="7">
        <v>0.2</v>
      </c>
      <c r="U2550" s="5">
        <v>211.49549999999999</v>
      </c>
      <c r="V2550">
        <f t="shared" si="195"/>
        <v>8</v>
      </c>
      <c r="W2550">
        <f t="shared" si="196"/>
        <v>3</v>
      </c>
      <c r="X2550">
        <f t="shared" si="197"/>
        <v>2015</v>
      </c>
      <c r="Y2550" t="str">
        <f t="shared" si="198"/>
        <v>Aug</v>
      </c>
      <c r="Z2550" t="str">
        <f t="shared" si="199"/>
        <v>2015-08</v>
      </c>
    </row>
    <row r="2551" spans="1:26"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s="5">
        <v>313.024</v>
      </c>
      <c r="S2551">
        <v>8</v>
      </c>
      <c r="T2551" s="7">
        <v>0.2</v>
      </c>
      <c r="U2551" s="5">
        <v>105.6456</v>
      </c>
      <c r="V2551">
        <f t="shared" si="195"/>
        <v>8</v>
      </c>
      <c r="W2551">
        <f t="shared" si="196"/>
        <v>3</v>
      </c>
      <c r="X2551">
        <f t="shared" si="197"/>
        <v>2015</v>
      </c>
      <c r="Y2551" t="str">
        <f t="shared" si="198"/>
        <v>Aug</v>
      </c>
      <c r="Z2551" t="str">
        <f t="shared" si="199"/>
        <v>2015-08</v>
      </c>
    </row>
    <row r="2552" spans="1:26"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s="5">
        <v>5.04</v>
      </c>
      <c r="S2552">
        <v>2</v>
      </c>
      <c r="T2552" s="7">
        <v>0.2</v>
      </c>
      <c r="U2552" s="5">
        <v>1.764</v>
      </c>
      <c r="V2552">
        <f t="shared" si="195"/>
        <v>8</v>
      </c>
      <c r="W2552">
        <f t="shared" si="196"/>
        <v>3</v>
      </c>
      <c r="X2552">
        <f t="shared" si="197"/>
        <v>2015</v>
      </c>
      <c r="Y2552" t="str">
        <f t="shared" si="198"/>
        <v>Aug</v>
      </c>
      <c r="Z2552" t="str">
        <f t="shared" si="199"/>
        <v>2015-08</v>
      </c>
    </row>
    <row r="2553" spans="1:26"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s="5">
        <v>821.88</v>
      </c>
      <c r="S2553">
        <v>6</v>
      </c>
      <c r="T2553" s="7">
        <v>0</v>
      </c>
      <c r="U2553" s="5">
        <v>213.68879999999999</v>
      </c>
      <c r="V2553">
        <f t="shared" si="195"/>
        <v>11</v>
      </c>
      <c r="W2553">
        <f t="shared" si="196"/>
        <v>4</v>
      </c>
      <c r="X2553">
        <f t="shared" si="197"/>
        <v>2017</v>
      </c>
      <c r="Y2553" t="str">
        <f t="shared" si="198"/>
        <v>Nov</v>
      </c>
      <c r="Z2553" t="str">
        <f t="shared" si="199"/>
        <v>2017-11</v>
      </c>
    </row>
    <row r="2554" spans="1:26"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s="5">
        <v>21.96</v>
      </c>
      <c r="S2554">
        <v>2</v>
      </c>
      <c r="T2554" s="7">
        <v>0</v>
      </c>
      <c r="U2554" s="5">
        <v>10.760400000000001</v>
      </c>
      <c r="V2554">
        <f t="shared" si="195"/>
        <v>11</v>
      </c>
      <c r="W2554">
        <f t="shared" si="196"/>
        <v>4</v>
      </c>
      <c r="X2554">
        <f t="shared" si="197"/>
        <v>2017</v>
      </c>
      <c r="Y2554" t="str">
        <f t="shared" si="198"/>
        <v>Nov</v>
      </c>
      <c r="Z2554" t="str">
        <f t="shared" si="199"/>
        <v>2017-11</v>
      </c>
    </row>
    <row r="2555" spans="1:26"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s="5">
        <v>25.92</v>
      </c>
      <c r="S2555">
        <v>4</v>
      </c>
      <c r="T2555" s="7">
        <v>0</v>
      </c>
      <c r="U2555" s="5">
        <v>12.441599999999999</v>
      </c>
      <c r="V2555">
        <f t="shared" si="195"/>
        <v>9</v>
      </c>
      <c r="W2555">
        <f t="shared" si="196"/>
        <v>3</v>
      </c>
      <c r="X2555">
        <f t="shared" si="197"/>
        <v>2016</v>
      </c>
      <c r="Y2555" t="str">
        <f t="shared" si="198"/>
        <v>Sep</v>
      </c>
      <c r="Z2555" t="str">
        <f t="shared" si="199"/>
        <v>2016-09</v>
      </c>
    </row>
    <row r="2556" spans="1:26"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s="5">
        <v>705.54399999999998</v>
      </c>
      <c r="S2556">
        <v>7</v>
      </c>
      <c r="T2556" s="7">
        <v>0.2</v>
      </c>
      <c r="U2556" s="5">
        <v>70.554400000000001</v>
      </c>
      <c r="V2556">
        <f t="shared" si="195"/>
        <v>8</v>
      </c>
      <c r="W2556">
        <f t="shared" si="196"/>
        <v>3</v>
      </c>
      <c r="X2556">
        <f t="shared" si="197"/>
        <v>2016</v>
      </c>
      <c r="Y2556" t="str">
        <f t="shared" si="198"/>
        <v>Aug</v>
      </c>
      <c r="Z2556" t="str">
        <f t="shared" si="199"/>
        <v>2016-08</v>
      </c>
    </row>
    <row r="2557" spans="1:26"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s="5">
        <v>50</v>
      </c>
      <c r="S2557">
        <v>2</v>
      </c>
      <c r="T2557" s="7">
        <v>0</v>
      </c>
      <c r="U2557" s="5">
        <v>12</v>
      </c>
      <c r="V2557">
        <f t="shared" si="195"/>
        <v>9</v>
      </c>
      <c r="W2557">
        <f t="shared" si="196"/>
        <v>3</v>
      </c>
      <c r="X2557">
        <f t="shared" si="197"/>
        <v>2015</v>
      </c>
      <c r="Y2557" t="str">
        <f t="shared" si="198"/>
        <v>Sep</v>
      </c>
      <c r="Z2557" t="str">
        <f t="shared" si="199"/>
        <v>2015-09</v>
      </c>
    </row>
    <row r="2558" spans="1:26"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s="5">
        <v>51.712000000000003</v>
      </c>
      <c r="S2558">
        <v>8</v>
      </c>
      <c r="T2558" s="7">
        <v>0.6</v>
      </c>
      <c r="U2558" s="5">
        <v>-32.32</v>
      </c>
      <c r="V2558">
        <f t="shared" si="195"/>
        <v>10</v>
      </c>
      <c r="W2558">
        <f t="shared" si="196"/>
        <v>4</v>
      </c>
      <c r="X2558">
        <f t="shared" si="197"/>
        <v>2016</v>
      </c>
      <c r="Y2558" t="str">
        <f t="shared" si="198"/>
        <v>Oct</v>
      </c>
      <c r="Z2558" t="str">
        <f t="shared" si="199"/>
        <v>2016-10</v>
      </c>
    </row>
    <row r="2559" spans="1:26"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s="5">
        <v>6.992</v>
      </c>
      <c r="S2559">
        <v>2</v>
      </c>
      <c r="T2559" s="7">
        <v>0.2</v>
      </c>
      <c r="U2559" s="5">
        <v>0.52439999999999998</v>
      </c>
      <c r="V2559">
        <f t="shared" si="195"/>
        <v>3</v>
      </c>
      <c r="W2559">
        <f t="shared" si="196"/>
        <v>1</v>
      </c>
      <c r="X2559">
        <f t="shared" si="197"/>
        <v>2015</v>
      </c>
      <c r="Y2559" t="str">
        <f t="shared" si="198"/>
        <v>Mar</v>
      </c>
      <c r="Z2559" t="str">
        <f t="shared" si="199"/>
        <v>2015-03</v>
      </c>
    </row>
    <row r="2560" spans="1:26"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s="5">
        <v>1406.86</v>
      </c>
      <c r="S2560">
        <v>7</v>
      </c>
      <c r="T2560" s="7">
        <v>0</v>
      </c>
      <c r="U2560" s="5">
        <v>140.68600000000001</v>
      </c>
      <c r="V2560">
        <f t="shared" si="195"/>
        <v>5</v>
      </c>
      <c r="W2560">
        <f t="shared" si="196"/>
        <v>2</v>
      </c>
      <c r="X2560">
        <f t="shared" si="197"/>
        <v>2015</v>
      </c>
      <c r="Y2560" t="str">
        <f t="shared" si="198"/>
        <v>May</v>
      </c>
      <c r="Z2560" t="str">
        <f t="shared" si="199"/>
        <v>2015-05</v>
      </c>
    </row>
    <row r="2561" spans="1:26"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s="5">
        <v>15.75</v>
      </c>
      <c r="S2561">
        <v>5</v>
      </c>
      <c r="T2561" s="7">
        <v>0</v>
      </c>
      <c r="U2561" s="5">
        <v>7.56</v>
      </c>
      <c r="V2561">
        <f t="shared" si="195"/>
        <v>5</v>
      </c>
      <c r="W2561">
        <f t="shared" si="196"/>
        <v>2</v>
      </c>
      <c r="X2561">
        <f t="shared" si="197"/>
        <v>2015</v>
      </c>
      <c r="Y2561" t="str">
        <f t="shared" si="198"/>
        <v>May</v>
      </c>
      <c r="Z2561" t="str">
        <f t="shared" si="199"/>
        <v>2015-05</v>
      </c>
    </row>
    <row r="2562" spans="1:26"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s="5">
        <v>323.10000000000002</v>
      </c>
      <c r="S2562">
        <v>2</v>
      </c>
      <c r="T2562" s="7">
        <v>0</v>
      </c>
      <c r="U2562" s="5">
        <v>61.389000000000003</v>
      </c>
      <c r="V2562">
        <f t="shared" si="195"/>
        <v>5</v>
      </c>
      <c r="W2562">
        <f t="shared" si="196"/>
        <v>2</v>
      </c>
      <c r="X2562">
        <f t="shared" si="197"/>
        <v>2015</v>
      </c>
      <c r="Y2562" t="str">
        <f t="shared" si="198"/>
        <v>May</v>
      </c>
      <c r="Z2562" t="str">
        <f t="shared" si="199"/>
        <v>2015-05</v>
      </c>
    </row>
    <row r="2563" spans="1:26"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s="5">
        <v>9.2159999999999993</v>
      </c>
      <c r="S2563">
        <v>4</v>
      </c>
      <c r="T2563" s="7">
        <v>0.2</v>
      </c>
      <c r="U2563" s="5">
        <v>3.3408000000000002</v>
      </c>
      <c r="V2563">
        <f t="shared" ref="V2563:V2626" si="200">MONTH(C2563)</f>
        <v>12</v>
      </c>
      <c r="W2563">
        <f t="shared" ref="W2563:W2626" si="201">ROUNDUP(MONTH(C2563)/3,0)</f>
        <v>4</v>
      </c>
      <c r="X2563">
        <f t="shared" ref="X2563:X2626" si="202">YEAR(C2563)</f>
        <v>2015</v>
      </c>
      <c r="Y2563" t="str">
        <f t="shared" ref="Y2563:Y2626" si="203">TEXT(C2563,"MMM")</f>
        <v>Dec</v>
      </c>
      <c r="Z2563" t="str">
        <f t="shared" ref="Z2563:Z2626" si="204">TEXT(C2563,"YYYY-MM")</f>
        <v>2015-12</v>
      </c>
    </row>
    <row r="2564" spans="1:26"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s="5">
        <v>10.368</v>
      </c>
      <c r="S2564">
        <v>2</v>
      </c>
      <c r="T2564" s="7">
        <v>0.2</v>
      </c>
      <c r="U2564" s="5">
        <v>3.6288</v>
      </c>
      <c r="V2564">
        <f t="shared" si="200"/>
        <v>12</v>
      </c>
      <c r="W2564">
        <f t="shared" si="201"/>
        <v>4</v>
      </c>
      <c r="X2564">
        <f t="shared" si="202"/>
        <v>2015</v>
      </c>
      <c r="Y2564" t="str">
        <f t="shared" si="203"/>
        <v>Dec</v>
      </c>
      <c r="Z2564" t="str">
        <f t="shared" si="204"/>
        <v>2015-12</v>
      </c>
    </row>
    <row r="2565" spans="1:26"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s="5">
        <v>15.02</v>
      </c>
      <c r="S2565">
        <v>1</v>
      </c>
      <c r="T2565" s="7">
        <v>0</v>
      </c>
      <c r="U2565" s="5">
        <v>2.7035999999999998</v>
      </c>
      <c r="V2565">
        <f t="shared" si="200"/>
        <v>3</v>
      </c>
      <c r="W2565">
        <f t="shared" si="201"/>
        <v>1</v>
      </c>
      <c r="X2565">
        <f t="shared" si="202"/>
        <v>2015</v>
      </c>
      <c r="Y2565" t="str">
        <f t="shared" si="203"/>
        <v>Mar</v>
      </c>
      <c r="Z2565" t="str">
        <f t="shared" si="204"/>
        <v>2015-03</v>
      </c>
    </row>
    <row r="2566" spans="1:26"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s="5">
        <v>33.82</v>
      </c>
      <c r="S2566">
        <v>2</v>
      </c>
      <c r="T2566" s="7">
        <v>0</v>
      </c>
      <c r="U2566" s="5">
        <v>9.1313999999999993</v>
      </c>
      <c r="V2566">
        <f t="shared" si="200"/>
        <v>3</v>
      </c>
      <c r="W2566">
        <f t="shared" si="201"/>
        <v>1</v>
      </c>
      <c r="X2566">
        <f t="shared" si="202"/>
        <v>2015</v>
      </c>
      <c r="Y2566" t="str">
        <f t="shared" si="203"/>
        <v>Mar</v>
      </c>
      <c r="Z2566" t="str">
        <f t="shared" si="204"/>
        <v>2015-03</v>
      </c>
    </row>
    <row r="2567" spans="1:26"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s="5">
        <v>71</v>
      </c>
      <c r="S2567">
        <v>4</v>
      </c>
      <c r="T2567" s="7">
        <v>0</v>
      </c>
      <c r="U2567" s="5">
        <v>27.69</v>
      </c>
      <c r="V2567">
        <f t="shared" si="200"/>
        <v>12</v>
      </c>
      <c r="W2567">
        <f t="shared" si="201"/>
        <v>4</v>
      </c>
      <c r="X2567">
        <f t="shared" si="202"/>
        <v>2017</v>
      </c>
      <c r="Y2567" t="str">
        <f t="shared" si="203"/>
        <v>Dec</v>
      </c>
      <c r="Z2567" t="str">
        <f t="shared" si="204"/>
        <v>2017-12</v>
      </c>
    </row>
    <row r="2568" spans="1:26"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s="5">
        <v>25.12</v>
      </c>
      <c r="S2568">
        <v>5</v>
      </c>
      <c r="T2568" s="7">
        <v>0.2</v>
      </c>
      <c r="U2568" s="5">
        <v>7.85</v>
      </c>
      <c r="V2568">
        <f t="shared" si="200"/>
        <v>11</v>
      </c>
      <c r="W2568">
        <f t="shared" si="201"/>
        <v>4</v>
      </c>
      <c r="X2568">
        <f t="shared" si="202"/>
        <v>2017</v>
      </c>
      <c r="Y2568" t="str">
        <f t="shared" si="203"/>
        <v>Nov</v>
      </c>
      <c r="Z2568" t="str">
        <f t="shared" si="204"/>
        <v>2017-11</v>
      </c>
    </row>
    <row r="2569" spans="1:26"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s="5">
        <v>2665.62</v>
      </c>
      <c r="S2569">
        <v>9</v>
      </c>
      <c r="T2569" s="7">
        <v>0</v>
      </c>
      <c r="U2569" s="5">
        <v>239.9058</v>
      </c>
      <c r="V2569">
        <f t="shared" si="200"/>
        <v>11</v>
      </c>
      <c r="W2569">
        <f t="shared" si="201"/>
        <v>4</v>
      </c>
      <c r="X2569">
        <f t="shared" si="202"/>
        <v>2017</v>
      </c>
      <c r="Y2569" t="str">
        <f t="shared" si="203"/>
        <v>Nov</v>
      </c>
      <c r="Z2569" t="str">
        <f t="shared" si="204"/>
        <v>2017-11</v>
      </c>
    </row>
    <row r="2570" spans="1:26"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s="5">
        <v>478.08</v>
      </c>
      <c r="S2570">
        <v>8</v>
      </c>
      <c r="T2570" s="7">
        <v>0</v>
      </c>
      <c r="U2570" s="5">
        <v>133.86240000000001</v>
      </c>
      <c r="V2570">
        <f t="shared" si="200"/>
        <v>9</v>
      </c>
      <c r="W2570">
        <f t="shared" si="201"/>
        <v>3</v>
      </c>
      <c r="X2570">
        <f t="shared" si="202"/>
        <v>2017</v>
      </c>
      <c r="Y2570" t="str">
        <f t="shared" si="203"/>
        <v>Sep</v>
      </c>
      <c r="Z2570" t="str">
        <f t="shared" si="204"/>
        <v>2017-09</v>
      </c>
    </row>
    <row r="2571" spans="1:26"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s="5">
        <v>164.38800000000001</v>
      </c>
      <c r="S2571">
        <v>2</v>
      </c>
      <c r="T2571" s="7">
        <v>0.4</v>
      </c>
      <c r="U2571" s="5">
        <v>-35.617400000000004</v>
      </c>
      <c r="V2571">
        <f t="shared" si="200"/>
        <v>12</v>
      </c>
      <c r="W2571">
        <f t="shared" si="201"/>
        <v>4</v>
      </c>
      <c r="X2571">
        <f t="shared" si="202"/>
        <v>2017</v>
      </c>
      <c r="Y2571" t="str">
        <f t="shared" si="203"/>
        <v>Dec</v>
      </c>
      <c r="Z2571" t="str">
        <f t="shared" si="204"/>
        <v>2017-12</v>
      </c>
    </row>
    <row r="2572" spans="1:26"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s="5">
        <v>13.247999999999999</v>
      </c>
      <c r="S2572">
        <v>4</v>
      </c>
      <c r="T2572" s="7">
        <v>0.2</v>
      </c>
      <c r="U2572" s="5">
        <v>3.6432000000000002</v>
      </c>
      <c r="V2572">
        <f t="shared" si="200"/>
        <v>12</v>
      </c>
      <c r="W2572">
        <f t="shared" si="201"/>
        <v>4</v>
      </c>
      <c r="X2572">
        <f t="shared" si="202"/>
        <v>2017</v>
      </c>
      <c r="Y2572" t="str">
        <f t="shared" si="203"/>
        <v>Dec</v>
      </c>
      <c r="Z2572" t="str">
        <f t="shared" si="204"/>
        <v>2017-12</v>
      </c>
    </row>
    <row r="2573" spans="1:26"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s="5">
        <v>2.9119999999999999</v>
      </c>
      <c r="S2573">
        <v>2</v>
      </c>
      <c r="T2573" s="7">
        <v>0.2</v>
      </c>
      <c r="U2573" s="5">
        <v>0.91</v>
      </c>
      <c r="V2573">
        <f t="shared" si="200"/>
        <v>7</v>
      </c>
      <c r="W2573">
        <f t="shared" si="201"/>
        <v>3</v>
      </c>
      <c r="X2573">
        <f t="shared" si="202"/>
        <v>2017</v>
      </c>
      <c r="Y2573" t="str">
        <f t="shared" si="203"/>
        <v>Jul</v>
      </c>
      <c r="Z2573" t="str">
        <f t="shared" si="204"/>
        <v>2017-07</v>
      </c>
    </row>
    <row r="2574" spans="1:26"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s="5">
        <v>1399.944</v>
      </c>
      <c r="S2574">
        <v>7</v>
      </c>
      <c r="T2574" s="7">
        <v>0.2</v>
      </c>
      <c r="U2574" s="5">
        <v>52.497900000000001</v>
      </c>
      <c r="V2574">
        <f t="shared" si="200"/>
        <v>8</v>
      </c>
      <c r="W2574">
        <f t="shared" si="201"/>
        <v>3</v>
      </c>
      <c r="X2574">
        <f t="shared" si="202"/>
        <v>2016</v>
      </c>
      <c r="Y2574" t="str">
        <f t="shared" si="203"/>
        <v>Aug</v>
      </c>
      <c r="Z2574" t="str">
        <f t="shared" si="204"/>
        <v>2016-08</v>
      </c>
    </row>
    <row r="2575" spans="1:26"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s="5">
        <v>526.45000000000005</v>
      </c>
      <c r="S2575">
        <v>5</v>
      </c>
      <c r="T2575" s="7">
        <v>0</v>
      </c>
      <c r="U2575" s="5">
        <v>31.587</v>
      </c>
      <c r="V2575">
        <f t="shared" si="200"/>
        <v>7</v>
      </c>
      <c r="W2575">
        <f t="shared" si="201"/>
        <v>3</v>
      </c>
      <c r="X2575">
        <f t="shared" si="202"/>
        <v>2017</v>
      </c>
      <c r="Y2575" t="str">
        <f t="shared" si="203"/>
        <v>Jul</v>
      </c>
      <c r="Z2575" t="str">
        <f t="shared" si="204"/>
        <v>2017-07</v>
      </c>
    </row>
    <row r="2576" spans="1:26"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s="5">
        <v>16.23</v>
      </c>
      <c r="S2576">
        <v>3</v>
      </c>
      <c r="T2576" s="7">
        <v>0</v>
      </c>
      <c r="U2576" s="5">
        <v>7.9527000000000001</v>
      </c>
      <c r="V2576">
        <f t="shared" si="200"/>
        <v>11</v>
      </c>
      <c r="W2576">
        <f t="shared" si="201"/>
        <v>4</v>
      </c>
      <c r="X2576">
        <f t="shared" si="202"/>
        <v>2014</v>
      </c>
      <c r="Y2576" t="str">
        <f t="shared" si="203"/>
        <v>Nov</v>
      </c>
      <c r="Z2576" t="str">
        <f t="shared" si="204"/>
        <v>2014-11</v>
      </c>
    </row>
    <row r="2577" spans="1:26"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s="5">
        <v>319.89999999999998</v>
      </c>
      <c r="S2577">
        <v>5</v>
      </c>
      <c r="T2577" s="7">
        <v>0</v>
      </c>
      <c r="U2577" s="5">
        <v>156.751</v>
      </c>
      <c r="V2577">
        <f t="shared" si="200"/>
        <v>11</v>
      </c>
      <c r="W2577">
        <f t="shared" si="201"/>
        <v>4</v>
      </c>
      <c r="X2577">
        <f t="shared" si="202"/>
        <v>2014</v>
      </c>
      <c r="Y2577" t="str">
        <f t="shared" si="203"/>
        <v>Nov</v>
      </c>
      <c r="Z2577" t="str">
        <f t="shared" si="204"/>
        <v>2014-11</v>
      </c>
    </row>
    <row r="2578" spans="1:26"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s="5">
        <v>11.36</v>
      </c>
      <c r="S2578">
        <v>2</v>
      </c>
      <c r="T2578" s="7">
        <v>0</v>
      </c>
      <c r="U2578" s="5">
        <v>5.3391999999999999</v>
      </c>
      <c r="V2578">
        <f t="shared" si="200"/>
        <v>11</v>
      </c>
      <c r="W2578">
        <f t="shared" si="201"/>
        <v>4</v>
      </c>
      <c r="X2578">
        <f t="shared" si="202"/>
        <v>2014</v>
      </c>
      <c r="Y2578" t="str">
        <f t="shared" si="203"/>
        <v>Nov</v>
      </c>
      <c r="Z2578" t="str">
        <f t="shared" si="204"/>
        <v>2014-11</v>
      </c>
    </row>
    <row r="2579" spans="1:26"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s="5">
        <v>675.12</v>
      </c>
      <c r="S2579">
        <v>3</v>
      </c>
      <c r="T2579" s="7">
        <v>0</v>
      </c>
      <c r="U2579" s="5">
        <v>290.30160000000001</v>
      </c>
      <c r="V2579">
        <f t="shared" si="200"/>
        <v>11</v>
      </c>
      <c r="W2579">
        <f t="shared" si="201"/>
        <v>4</v>
      </c>
      <c r="X2579">
        <f t="shared" si="202"/>
        <v>2014</v>
      </c>
      <c r="Y2579" t="str">
        <f t="shared" si="203"/>
        <v>Nov</v>
      </c>
      <c r="Z2579" t="str">
        <f t="shared" si="204"/>
        <v>2014-11</v>
      </c>
    </row>
    <row r="2580" spans="1:26"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s="5">
        <v>62.82</v>
      </c>
      <c r="S2580">
        <v>3</v>
      </c>
      <c r="T2580" s="7">
        <v>0</v>
      </c>
      <c r="U2580" s="5">
        <v>30.7818</v>
      </c>
      <c r="V2580">
        <f t="shared" si="200"/>
        <v>1</v>
      </c>
      <c r="W2580">
        <f t="shared" si="201"/>
        <v>1</v>
      </c>
      <c r="X2580">
        <f t="shared" si="202"/>
        <v>2014</v>
      </c>
      <c r="Y2580" t="str">
        <f t="shared" si="203"/>
        <v>Jan</v>
      </c>
      <c r="Z2580" t="str">
        <f t="shared" si="204"/>
        <v>2014-01</v>
      </c>
    </row>
    <row r="2581" spans="1:26"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5">
        <v>489.92</v>
      </c>
      <c r="S2581">
        <v>8</v>
      </c>
      <c r="T2581" s="7">
        <v>0</v>
      </c>
      <c r="U2581" s="5">
        <v>0</v>
      </c>
      <c r="V2581">
        <f t="shared" si="200"/>
        <v>1</v>
      </c>
      <c r="W2581">
        <f t="shared" si="201"/>
        <v>1</v>
      </c>
      <c r="X2581">
        <f t="shared" si="202"/>
        <v>2014</v>
      </c>
      <c r="Y2581" t="str">
        <f t="shared" si="203"/>
        <v>Jan</v>
      </c>
      <c r="Z2581" t="str">
        <f t="shared" si="204"/>
        <v>2014-01</v>
      </c>
    </row>
    <row r="2582" spans="1:26"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5">
        <v>19.440000000000001</v>
      </c>
      <c r="S2582">
        <v>3</v>
      </c>
      <c r="T2582" s="7">
        <v>0</v>
      </c>
      <c r="U2582" s="5">
        <v>9.3312000000000008</v>
      </c>
      <c r="V2582">
        <f t="shared" si="200"/>
        <v>1</v>
      </c>
      <c r="W2582">
        <f t="shared" si="201"/>
        <v>1</v>
      </c>
      <c r="X2582">
        <f t="shared" si="202"/>
        <v>2014</v>
      </c>
      <c r="Y2582" t="str">
        <f t="shared" si="203"/>
        <v>Jan</v>
      </c>
      <c r="Z2582" t="str">
        <f t="shared" si="204"/>
        <v>2014-01</v>
      </c>
    </row>
    <row r="2583" spans="1:26"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s="5">
        <v>16.68</v>
      </c>
      <c r="S2583">
        <v>2</v>
      </c>
      <c r="T2583" s="7">
        <v>0</v>
      </c>
      <c r="U2583" s="5">
        <v>8.34</v>
      </c>
      <c r="V2583">
        <f t="shared" si="200"/>
        <v>1</v>
      </c>
      <c r="W2583">
        <f t="shared" si="201"/>
        <v>1</v>
      </c>
      <c r="X2583">
        <f t="shared" si="202"/>
        <v>2014</v>
      </c>
      <c r="Y2583" t="str">
        <f t="shared" si="203"/>
        <v>Jan</v>
      </c>
      <c r="Z2583" t="str">
        <f t="shared" si="204"/>
        <v>2014-01</v>
      </c>
    </row>
    <row r="2584" spans="1:26"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s="5">
        <v>155.35</v>
      </c>
      <c r="S2584">
        <v>13</v>
      </c>
      <c r="T2584" s="7">
        <v>0</v>
      </c>
      <c r="U2584" s="5">
        <v>0</v>
      </c>
      <c r="V2584">
        <f t="shared" si="200"/>
        <v>1</v>
      </c>
      <c r="W2584">
        <f t="shared" si="201"/>
        <v>1</v>
      </c>
      <c r="X2584">
        <f t="shared" si="202"/>
        <v>2014</v>
      </c>
      <c r="Y2584" t="str">
        <f t="shared" si="203"/>
        <v>Jan</v>
      </c>
      <c r="Z2584" t="str">
        <f t="shared" si="204"/>
        <v>2014-01</v>
      </c>
    </row>
    <row r="2585" spans="1:26"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s="5">
        <v>12.42</v>
      </c>
      <c r="S2585">
        <v>3</v>
      </c>
      <c r="T2585" s="7">
        <v>0</v>
      </c>
      <c r="U2585" s="5">
        <v>4.4711999999999996</v>
      </c>
      <c r="V2585">
        <f t="shared" si="200"/>
        <v>1</v>
      </c>
      <c r="W2585">
        <f t="shared" si="201"/>
        <v>1</v>
      </c>
      <c r="X2585">
        <f t="shared" si="202"/>
        <v>2014</v>
      </c>
      <c r="Y2585" t="str">
        <f t="shared" si="203"/>
        <v>Jan</v>
      </c>
      <c r="Z2585" t="str">
        <f t="shared" si="204"/>
        <v>2014-01</v>
      </c>
    </row>
    <row r="2586" spans="1:26"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5">
        <v>187.98</v>
      </c>
      <c r="S2586">
        <v>2</v>
      </c>
      <c r="T2586" s="7">
        <v>0</v>
      </c>
      <c r="U2586" s="5">
        <v>52.634399999999999</v>
      </c>
      <c r="V2586">
        <f t="shared" si="200"/>
        <v>1</v>
      </c>
      <c r="W2586">
        <f t="shared" si="201"/>
        <v>1</v>
      </c>
      <c r="X2586">
        <f t="shared" si="202"/>
        <v>2014</v>
      </c>
      <c r="Y2586" t="str">
        <f t="shared" si="203"/>
        <v>Jan</v>
      </c>
      <c r="Z2586" t="str">
        <f t="shared" si="204"/>
        <v>2014-01</v>
      </c>
    </row>
    <row r="2587" spans="1:26"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s="5">
        <v>6.6079999999999997</v>
      </c>
      <c r="S2587">
        <v>2</v>
      </c>
      <c r="T2587" s="7">
        <v>0.2</v>
      </c>
      <c r="U2587" s="5">
        <v>2.1476000000000002</v>
      </c>
      <c r="V2587">
        <f t="shared" si="200"/>
        <v>11</v>
      </c>
      <c r="W2587">
        <f t="shared" si="201"/>
        <v>4</v>
      </c>
      <c r="X2587">
        <f t="shared" si="202"/>
        <v>2015</v>
      </c>
      <c r="Y2587" t="str">
        <f t="shared" si="203"/>
        <v>Nov</v>
      </c>
      <c r="Z2587" t="str">
        <f t="shared" si="204"/>
        <v>2015-11</v>
      </c>
    </row>
    <row r="2588" spans="1:26"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s="5">
        <v>248.57</v>
      </c>
      <c r="S2588">
        <v>7</v>
      </c>
      <c r="T2588" s="7">
        <v>0</v>
      </c>
      <c r="U2588" s="5">
        <v>67.113900000000001</v>
      </c>
      <c r="V2588">
        <f t="shared" si="200"/>
        <v>6</v>
      </c>
      <c r="W2588">
        <f t="shared" si="201"/>
        <v>2</v>
      </c>
      <c r="X2588">
        <f t="shared" si="202"/>
        <v>2017</v>
      </c>
      <c r="Y2588" t="str">
        <f t="shared" si="203"/>
        <v>Jun</v>
      </c>
      <c r="Z2588" t="str">
        <f t="shared" si="204"/>
        <v>2017-06</v>
      </c>
    </row>
    <row r="2589" spans="1:26"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s="5">
        <v>22.23</v>
      </c>
      <c r="S2589">
        <v>1</v>
      </c>
      <c r="T2589" s="7">
        <v>0</v>
      </c>
      <c r="U2589" s="5">
        <v>9.7812000000000001</v>
      </c>
      <c r="V2589">
        <f t="shared" si="200"/>
        <v>6</v>
      </c>
      <c r="W2589">
        <f t="shared" si="201"/>
        <v>2</v>
      </c>
      <c r="X2589">
        <f t="shared" si="202"/>
        <v>2017</v>
      </c>
      <c r="Y2589" t="str">
        <f t="shared" si="203"/>
        <v>Jun</v>
      </c>
      <c r="Z2589" t="str">
        <f t="shared" si="204"/>
        <v>2017-06</v>
      </c>
    </row>
    <row r="2590" spans="1:26"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s="5">
        <v>5.98</v>
      </c>
      <c r="S2590">
        <v>1</v>
      </c>
      <c r="T2590" s="7">
        <v>0</v>
      </c>
      <c r="U2590" s="5">
        <v>1.0165999999999999</v>
      </c>
      <c r="V2590">
        <f t="shared" si="200"/>
        <v>5</v>
      </c>
      <c r="W2590">
        <f t="shared" si="201"/>
        <v>2</v>
      </c>
      <c r="X2590">
        <f t="shared" si="202"/>
        <v>2016</v>
      </c>
      <c r="Y2590" t="str">
        <f t="shared" si="203"/>
        <v>May</v>
      </c>
      <c r="Z2590" t="str">
        <f t="shared" si="204"/>
        <v>2016-05</v>
      </c>
    </row>
    <row r="2591" spans="1:26"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s="5">
        <v>246.16800000000001</v>
      </c>
      <c r="S2591">
        <v>3</v>
      </c>
      <c r="T2591" s="7">
        <v>0.2</v>
      </c>
      <c r="U2591" s="5">
        <v>21.5397</v>
      </c>
      <c r="V2591">
        <f t="shared" si="200"/>
        <v>5</v>
      </c>
      <c r="W2591">
        <f t="shared" si="201"/>
        <v>2</v>
      </c>
      <c r="X2591">
        <f t="shared" si="202"/>
        <v>2016</v>
      </c>
      <c r="Y2591" t="str">
        <f t="shared" si="203"/>
        <v>May</v>
      </c>
      <c r="Z2591" t="str">
        <f t="shared" si="204"/>
        <v>2016-05</v>
      </c>
    </row>
    <row r="2592" spans="1:26"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s="5">
        <v>14.135999999999999</v>
      </c>
      <c r="S2592">
        <v>2</v>
      </c>
      <c r="T2592" s="7">
        <v>0.6</v>
      </c>
      <c r="U2592" s="5">
        <v>-7.7747999999999999</v>
      </c>
      <c r="V2592">
        <f t="shared" si="200"/>
        <v>9</v>
      </c>
      <c r="W2592">
        <f t="shared" si="201"/>
        <v>3</v>
      </c>
      <c r="X2592">
        <f t="shared" si="202"/>
        <v>2016</v>
      </c>
      <c r="Y2592" t="str">
        <f t="shared" si="203"/>
        <v>Sep</v>
      </c>
      <c r="Z2592" t="str">
        <f t="shared" si="204"/>
        <v>2016-09</v>
      </c>
    </row>
    <row r="2593" spans="1:26"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s="5">
        <v>601.47</v>
      </c>
      <c r="S2593">
        <v>3</v>
      </c>
      <c r="T2593" s="7">
        <v>0.5</v>
      </c>
      <c r="U2593" s="5">
        <v>-300.73500000000001</v>
      </c>
      <c r="V2593">
        <f t="shared" si="200"/>
        <v>9</v>
      </c>
      <c r="W2593">
        <f t="shared" si="201"/>
        <v>3</v>
      </c>
      <c r="X2593">
        <f t="shared" si="202"/>
        <v>2016</v>
      </c>
      <c r="Y2593" t="str">
        <f t="shared" si="203"/>
        <v>Sep</v>
      </c>
      <c r="Z2593" t="str">
        <f t="shared" si="204"/>
        <v>2016-09</v>
      </c>
    </row>
    <row r="2594" spans="1:26"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s="5">
        <v>79.099999999999994</v>
      </c>
      <c r="S2594">
        <v>2</v>
      </c>
      <c r="T2594" s="7">
        <v>0</v>
      </c>
      <c r="U2594" s="5">
        <v>39.549999999999997</v>
      </c>
      <c r="V2594">
        <f t="shared" si="200"/>
        <v>11</v>
      </c>
      <c r="W2594">
        <f t="shared" si="201"/>
        <v>4</v>
      </c>
      <c r="X2594">
        <f t="shared" si="202"/>
        <v>2017</v>
      </c>
      <c r="Y2594" t="str">
        <f t="shared" si="203"/>
        <v>Nov</v>
      </c>
      <c r="Z2594" t="str">
        <f t="shared" si="204"/>
        <v>2017-11</v>
      </c>
    </row>
    <row r="2595" spans="1:26"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s="5">
        <v>327.84</v>
      </c>
      <c r="S2595">
        <v>8</v>
      </c>
      <c r="T2595" s="7">
        <v>0</v>
      </c>
      <c r="U2595" s="5">
        <v>157.36320000000001</v>
      </c>
      <c r="V2595">
        <f t="shared" si="200"/>
        <v>11</v>
      </c>
      <c r="W2595">
        <f t="shared" si="201"/>
        <v>4</v>
      </c>
      <c r="X2595">
        <f t="shared" si="202"/>
        <v>2017</v>
      </c>
      <c r="Y2595" t="str">
        <f t="shared" si="203"/>
        <v>Nov</v>
      </c>
      <c r="Z2595" t="str">
        <f t="shared" si="204"/>
        <v>2017-11</v>
      </c>
    </row>
    <row r="2596" spans="1:26"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s="5">
        <v>180.96</v>
      </c>
      <c r="S2596">
        <v>2</v>
      </c>
      <c r="T2596" s="7">
        <v>0</v>
      </c>
      <c r="U2596" s="5">
        <v>81.432000000000002</v>
      </c>
      <c r="V2596">
        <f t="shared" si="200"/>
        <v>5</v>
      </c>
      <c r="W2596">
        <f t="shared" si="201"/>
        <v>2</v>
      </c>
      <c r="X2596">
        <f t="shared" si="202"/>
        <v>2017</v>
      </c>
      <c r="Y2596" t="str">
        <f t="shared" si="203"/>
        <v>May</v>
      </c>
      <c r="Z2596" t="str">
        <f t="shared" si="204"/>
        <v>2017-05</v>
      </c>
    </row>
    <row r="2597" spans="1:26"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s="5">
        <v>914.97</v>
      </c>
      <c r="S2597">
        <v>3</v>
      </c>
      <c r="T2597" s="7">
        <v>0</v>
      </c>
      <c r="U2597" s="5">
        <v>411.73649999999998</v>
      </c>
      <c r="V2597">
        <f t="shared" si="200"/>
        <v>5</v>
      </c>
      <c r="W2597">
        <f t="shared" si="201"/>
        <v>2</v>
      </c>
      <c r="X2597">
        <f t="shared" si="202"/>
        <v>2017</v>
      </c>
      <c r="Y2597" t="str">
        <f t="shared" si="203"/>
        <v>May</v>
      </c>
      <c r="Z2597" t="str">
        <f t="shared" si="204"/>
        <v>2017-05</v>
      </c>
    </row>
    <row r="2598" spans="1:26"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s="5">
        <v>587.97</v>
      </c>
      <c r="S2598">
        <v>3</v>
      </c>
      <c r="T2598" s="7">
        <v>0</v>
      </c>
      <c r="U2598" s="5">
        <v>158.75190000000001</v>
      </c>
      <c r="V2598">
        <f t="shared" si="200"/>
        <v>5</v>
      </c>
      <c r="W2598">
        <f t="shared" si="201"/>
        <v>2</v>
      </c>
      <c r="X2598">
        <f t="shared" si="202"/>
        <v>2017</v>
      </c>
      <c r="Y2598" t="str">
        <f t="shared" si="203"/>
        <v>May</v>
      </c>
      <c r="Z2598" t="str">
        <f t="shared" si="204"/>
        <v>2017-05</v>
      </c>
    </row>
    <row r="2599" spans="1:26"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s="5">
        <v>530.34</v>
      </c>
      <c r="S2599">
        <v>2</v>
      </c>
      <c r="T2599" s="7">
        <v>0</v>
      </c>
      <c r="U2599" s="5">
        <v>95.461200000000005</v>
      </c>
      <c r="V2599">
        <f t="shared" si="200"/>
        <v>5</v>
      </c>
      <c r="W2599">
        <f t="shared" si="201"/>
        <v>2</v>
      </c>
      <c r="X2599">
        <f t="shared" si="202"/>
        <v>2017</v>
      </c>
      <c r="Y2599" t="str">
        <f t="shared" si="203"/>
        <v>May</v>
      </c>
      <c r="Z2599" t="str">
        <f t="shared" si="204"/>
        <v>2017-05</v>
      </c>
    </row>
    <row r="2600" spans="1:26"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s="5">
        <v>14.94</v>
      </c>
      <c r="S2600">
        <v>3</v>
      </c>
      <c r="T2600" s="7">
        <v>0</v>
      </c>
      <c r="U2600" s="5">
        <v>7.3205999999999998</v>
      </c>
      <c r="V2600">
        <f t="shared" si="200"/>
        <v>5</v>
      </c>
      <c r="W2600">
        <f t="shared" si="201"/>
        <v>2</v>
      </c>
      <c r="X2600">
        <f t="shared" si="202"/>
        <v>2017</v>
      </c>
      <c r="Y2600" t="str">
        <f t="shared" si="203"/>
        <v>May</v>
      </c>
      <c r="Z2600" t="str">
        <f t="shared" si="204"/>
        <v>2017-05</v>
      </c>
    </row>
    <row r="2601" spans="1:26"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s="5">
        <v>121.94</v>
      </c>
      <c r="S2601">
        <v>2</v>
      </c>
      <c r="T2601" s="7">
        <v>0</v>
      </c>
      <c r="U2601" s="5">
        <v>35.3626</v>
      </c>
      <c r="V2601">
        <f t="shared" si="200"/>
        <v>4</v>
      </c>
      <c r="W2601">
        <f t="shared" si="201"/>
        <v>2</v>
      </c>
      <c r="X2601">
        <f t="shared" si="202"/>
        <v>2017</v>
      </c>
      <c r="Y2601" t="str">
        <f t="shared" si="203"/>
        <v>Apr</v>
      </c>
      <c r="Z2601" t="str">
        <f t="shared" si="204"/>
        <v>2017-04</v>
      </c>
    </row>
    <row r="2602" spans="1:26"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s="5">
        <v>122.71</v>
      </c>
      <c r="S2602">
        <v>7</v>
      </c>
      <c r="T2602" s="7">
        <v>0</v>
      </c>
      <c r="U2602" s="5">
        <v>36.813000000000002</v>
      </c>
      <c r="V2602">
        <f t="shared" si="200"/>
        <v>4</v>
      </c>
      <c r="W2602">
        <f t="shared" si="201"/>
        <v>2</v>
      </c>
      <c r="X2602">
        <f t="shared" si="202"/>
        <v>2017</v>
      </c>
      <c r="Y2602" t="str">
        <f t="shared" si="203"/>
        <v>Apr</v>
      </c>
      <c r="Z2602" t="str">
        <f t="shared" si="204"/>
        <v>2017-04</v>
      </c>
    </row>
    <row r="2603" spans="1:26"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s="5">
        <v>14.94</v>
      </c>
      <c r="S2603">
        <v>3</v>
      </c>
      <c r="T2603" s="7">
        <v>0</v>
      </c>
      <c r="U2603" s="5">
        <v>7.0217999999999998</v>
      </c>
      <c r="V2603">
        <f t="shared" si="200"/>
        <v>6</v>
      </c>
      <c r="W2603">
        <f t="shared" si="201"/>
        <v>2</v>
      </c>
      <c r="X2603">
        <f t="shared" si="202"/>
        <v>2016</v>
      </c>
      <c r="Y2603" t="str">
        <f t="shared" si="203"/>
        <v>Jun</v>
      </c>
      <c r="Z2603" t="str">
        <f t="shared" si="204"/>
        <v>2016-06</v>
      </c>
    </row>
    <row r="2604" spans="1:26"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s="5">
        <v>1349.85</v>
      </c>
      <c r="S2604">
        <v>3</v>
      </c>
      <c r="T2604" s="7">
        <v>0</v>
      </c>
      <c r="U2604" s="5">
        <v>364.45949999999999</v>
      </c>
      <c r="V2604">
        <f t="shared" si="200"/>
        <v>6</v>
      </c>
      <c r="W2604">
        <f t="shared" si="201"/>
        <v>2</v>
      </c>
      <c r="X2604">
        <f t="shared" si="202"/>
        <v>2016</v>
      </c>
      <c r="Y2604" t="str">
        <f t="shared" si="203"/>
        <v>Jun</v>
      </c>
      <c r="Z2604" t="str">
        <f t="shared" si="204"/>
        <v>2016-06</v>
      </c>
    </row>
    <row r="2605" spans="1:26"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s="5">
        <v>136.78399999999999</v>
      </c>
      <c r="S2605">
        <v>1</v>
      </c>
      <c r="T2605" s="7">
        <v>0.2</v>
      </c>
      <c r="U2605" s="5">
        <v>5.1294000000000004</v>
      </c>
      <c r="V2605">
        <f t="shared" si="200"/>
        <v>6</v>
      </c>
      <c r="W2605">
        <f t="shared" si="201"/>
        <v>2</v>
      </c>
      <c r="X2605">
        <f t="shared" si="202"/>
        <v>2016</v>
      </c>
      <c r="Y2605" t="str">
        <f t="shared" si="203"/>
        <v>Jun</v>
      </c>
      <c r="Z2605" t="str">
        <f t="shared" si="204"/>
        <v>2016-06</v>
      </c>
    </row>
    <row r="2606" spans="1:26"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s="5">
        <v>61.12</v>
      </c>
      <c r="S2606">
        <v>4</v>
      </c>
      <c r="T2606" s="7">
        <v>0</v>
      </c>
      <c r="U2606" s="5">
        <v>20.780799999999999</v>
      </c>
      <c r="V2606">
        <f t="shared" si="200"/>
        <v>6</v>
      </c>
      <c r="W2606">
        <f t="shared" si="201"/>
        <v>2</v>
      </c>
      <c r="X2606">
        <f t="shared" si="202"/>
        <v>2016</v>
      </c>
      <c r="Y2606" t="str">
        <f t="shared" si="203"/>
        <v>Jun</v>
      </c>
      <c r="Z2606" t="str">
        <f t="shared" si="204"/>
        <v>2016-06</v>
      </c>
    </row>
    <row r="2607" spans="1:26"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s="5">
        <v>1.167</v>
      </c>
      <c r="S2607">
        <v>1</v>
      </c>
      <c r="T2607" s="7">
        <v>0.7</v>
      </c>
      <c r="U2607" s="5">
        <v>-0.85580000000000001</v>
      </c>
      <c r="V2607">
        <f t="shared" si="200"/>
        <v>12</v>
      </c>
      <c r="W2607">
        <f t="shared" si="201"/>
        <v>4</v>
      </c>
      <c r="X2607">
        <f t="shared" si="202"/>
        <v>2014</v>
      </c>
      <c r="Y2607" t="str">
        <f t="shared" si="203"/>
        <v>Dec</v>
      </c>
      <c r="Z2607" t="str">
        <f t="shared" si="204"/>
        <v>2014-12</v>
      </c>
    </row>
    <row r="2608" spans="1:26"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s="5">
        <v>16.989999999999998</v>
      </c>
      <c r="S2608">
        <v>1</v>
      </c>
      <c r="T2608" s="7">
        <v>0</v>
      </c>
      <c r="U2608" s="5">
        <v>4.9271000000000003</v>
      </c>
      <c r="V2608">
        <f t="shared" si="200"/>
        <v>3</v>
      </c>
      <c r="W2608">
        <f t="shared" si="201"/>
        <v>1</v>
      </c>
      <c r="X2608">
        <f t="shared" si="202"/>
        <v>2016</v>
      </c>
      <c r="Y2608" t="str">
        <f t="shared" si="203"/>
        <v>Mar</v>
      </c>
      <c r="Z2608" t="str">
        <f t="shared" si="204"/>
        <v>2016-03</v>
      </c>
    </row>
    <row r="2609" spans="1:26"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s="5">
        <v>24.672000000000001</v>
      </c>
      <c r="S2609">
        <v>3</v>
      </c>
      <c r="T2609" s="7">
        <v>0.2</v>
      </c>
      <c r="U2609" s="5">
        <v>0</v>
      </c>
      <c r="V2609">
        <f t="shared" si="200"/>
        <v>11</v>
      </c>
      <c r="W2609">
        <f t="shared" si="201"/>
        <v>4</v>
      </c>
      <c r="X2609">
        <f t="shared" si="202"/>
        <v>2014</v>
      </c>
      <c r="Y2609" t="str">
        <f t="shared" si="203"/>
        <v>Nov</v>
      </c>
      <c r="Z2609" t="str">
        <f t="shared" si="204"/>
        <v>2014-11</v>
      </c>
    </row>
    <row r="2610" spans="1:26"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5">
        <v>2.52</v>
      </c>
      <c r="S2610">
        <v>1</v>
      </c>
      <c r="T2610" s="7">
        <v>0.2</v>
      </c>
      <c r="U2610" s="5">
        <v>0.88200000000000001</v>
      </c>
      <c r="V2610">
        <f t="shared" si="200"/>
        <v>11</v>
      </c>
      <c r="W2610">
        <f t="shared" si="201"/>
        <v>4</v>
      </c>
      <c r="X2610">
        <f t="shared" si="202"/>
        <v>2014</v>
      </c>
      <c r="Y2610" t="str">
        <f t="shared" si="203"/>
        <v>Nov</v>
      </c>
      <c r="Z2610" t="str">
        <f t="shared" si="204"/>
        <v>2014-11</v>
      </c>
    </row>
    <row r="2611" spans="1:26"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s="5">
        <v>1218.7349999999999</v>
      </c>
      <c r="S2611">
        <v>5</v>
      </c>
      <c r="T2611" s="7">
        <v>0.3</v>
      </c>
      <c r="U2611" s="5">
        <v>-121.87350000000001</v>
      </c>
      <c r="V2611">
        <f t="shared" si="200"/>
        <v>11</v>
      </c>
      <c r="W2611">
        <f t="shared" si="201"/>
        <v>4</v>
      </c>
      <c r="X2611">
        <f t="shared" si="202"/>
        <v>2014</v>
      </c>
      <c r="Y2611" t="str">
        <f t="shared" si="203"/>
        <v>Nov</v>
      </c>
      <c r="Z2611" t="str">
        <f t="shared" si="204"/>
        <v>2014-11</v>
      </c>
    </row>
    <row r="2612" spans="1:26"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5">
        <v>5.9039999999999999</v>
      </c>
      <c r="S2612">
        <v>2</v>
      </c>
      <c r="T2612" s="7">
        <v>0.2</v>
      </c>
      <c r="U2612" s="5">
        <v>1.9925999999999999</v>
      </c>
      <c r="V2612">
        <f t="shared" si="200"/>
        <v>11</v>
      </c>
      <c r="W2612">
        <f t="shared" si="201"/>
        <v>4</v>
      </c>
      <c r="X2612">
        <f t="shared" si="202"/>
        <v>2014</v>
      </c>
      <c r="Y2612" t="str">
        <f t="shared" si="203"/>
        <v>Nov</v>
      </c>
      <c r="Z2612" t="str">
        <f t="shared" si="204"/>
        <v>2014-11</v>
      </c>
    </row>
    <row r="2613" spans="1:26"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5">
        <v>15.696</v>
      </c>
      <c r="S2613">
        <v>3</v>
      </c>
      <c r="T2613" s="7">
        <v>0.2</v>
      </c>
      <c r="U2613" s="5">
        <v>5.1012000000000004</v>
      </c>
      <c r="V2613">
        <f t="shared" si="200"/>
        <v>11</v>
      </c>
      <c r="W2613">
        <f t="shared" si="201"/>
        <v>4</v>
      </c>
      <c r="X2613">
        <f t="shared" si="202"/>
        <v>2014</v>
      </c>
      <c r="Y2613" t="str">
        <f t="shared" si="203"/>
        <v>Nov</v>
      </c>
      <c r="Z2613" t="str">
        <f t="shared" si="204"/>
        <v>2014-11</v>
      </c>
    </row>
    <row r="2614" spans="1:26"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5">
        <v>6.0960000000000001</v>
      </c>
      <c r="S2614">
        <v>3</v>
      </c>
      <c r="T2614" s="7">
        <v>0.6</v>
      </c>
      <c r="U2614" s="5">
        <v>-3.9624000000000001</v>
      </c>
      <c r="V2614">
        <f t="shared" si="200"/>
        <v>11</v>
      </c>
      <c r="W2614">
        <f t="shared" si="201"/>
        <v>4</v>
      </c>
      <c r="X2614">
        <f t="shared" si="202"/>
        <v>2014</v>
      </c>
      <c r="Y2614" t="str">
        <f t="shared" si="203"/>
        <v>Nov</v>
      </c>
      <c r="Z2614" t="str">
        <f t="shared" si="204"/>
        <v>2014-11</v>
      </c>
    </row>
    <row r="2615" spans="1:26"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s="5">
        <v>41.567999999999998</v>
      </c>
      <c r="S2615">
        <v>2</v>
      </c>
      <c r="T2615" s="7">
        <v>0.2</v>
      </c>
      <c r="U2615" s="5">
        <v>2.5979999999999999</v>
      </c>
      <c r="V2615">
        <f t="shared" si="200"/>
        <v>4</v>
      </c>
      <c r="W2615">
        <f t="shared" si="201"/>
        <v>2</v>
      </c>
      <c r="X2615">
        <f t="shared" si="202"/>
        <v>2016</v>
      </c>
      <c r="Y2615" t="str">
        <f t="shared" si="203"/>
        <v>Apr</v>
      </c>
      <c r="Z2615" t="str">
        <f t="shared" si="204"/>
        <v>2016-04</v>
      </c>
    </row>
    <row r="2616" spans="1:26"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s="5">
        <v>230.28</v>
      </c>
      <c r="S2616">
        <v>3</v>
      </c>
      <c r="T2616" s="7">
        <v>0.2</v>
      </c>
      <c r="U2616" s="5">
        <v>23.027999999999999</v>
      </c>
      <c r="V2616">
        <f t="shared" si="200"/>
        <v>4</v>
      </c>
      <c r="W2616">
        <f t="shared" si="201"/>
        <v>2</v>
      </c>
      <c r="X2616">
        <f t="shared" si="202"/>
        <v>2014</v>
      </c>
      <c r="Y2616" t="str">
        <f t="shared" si="203"/>
        <v>Apr</v>
      </c>
      <c r="Z2616" t="str">
        <f t="shared" si="204"/>
        <v>2014-04</v>
      </c>
    </row>
    <row r="2617" spans="1:26"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s="5">
        <v>18.288</v>
      </c>
      <c r="S2617">
        <v>6</v>
      </c>
      <c r="T2617" s="7">
        <v>0.2</v>
      </c>
      <c r="U2617" s="5">
        <v>5.7149999999999999</v>
      </c>
      <c r="V2617">
        <f t="shared" si="200"/>
        <v>4</v>
      </c>
      <c r="W2617">
        <f t="shared" si="201"/>
        <v>2</v>
      </c>
      <c r="X2617">
        <f t="shared" si="202"/>
        <v>2014</v>
      </c>
      <c r="Y2617" t="str">
        <f t="shared" si="203"/>
        <v>Apr</v>
      </c>
      <c r="Z2617" t="str">
        <f t="shared" si="204"/>
        <v>2014-04</v>
      </c>
    </row>
    <row r="2618" spans="1:26"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s="5">
        <v>5.78</v>
      </c>
      <c r="S2618">
        <v>2</v>
      </c>
      <c r="T2618" s="7">
        <v>0</v>
      </c>
      <c r="U2618" s="5">
        <v>2.7166000000000001</v>
      </c>
      <c r="V2618">
        <f t="shared" si="200"/>
        <v>4</v>
      </c>
      <c r="W2618">
        <f t="shared" si="201"/>
        <v>2</v>
      </c>
      <c r="X2618">
        <f t="shared" si="202"/>
        <v>2017</v>
      </c>
      <c r="Y2618" t="str">
        <f t="shared" si="203"/>
        <v>Apr</v>
      </c>
      <c r="Z2618" t="str">
        <f t="shared" si="204"/>
        <v>2017-04</v>
      </c>
    </row>
    <row r="2619" spans="1:26"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s="5">
        <v>121.68</v>
      </c>
      <c r="S2619">
        <v>13</v>
      </c>
      <c r="T2619" s="7">
        <v>0.2</v>
      </c>
      <c r="U2619" s="5">
        <v>38.024999999999999</v>
      </c>
      <c r="V2619">
        <f t="shared" si="200"/>
        <v>4</v>
      </c>
      <c r="W2619">
        <f t="shared" si="201"/>
        <v>2</v>
      </c>
      <c r="X2619">
        <f t="shared" si="202"/>
        <v>2017</v>
      </c>
      <c r="Y2619" t="str">
        <f t="shared" si="203"/>
        <v>Apr</v>
      </c>
      <c r="Z2619" t="str">
        <f t="shared" si="204"/>
        <v>2017-04</v>
      </c>
    </row>
    <row r="2620" spans="1:26"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s="5">
        <v>4.17</v>
      </c>
      <c r="S2620">
        <v>3</v>
      </c>
      <c r="T2620" s="7">
        <v>0</v>
      </c>
      <c r="U2620" s="5">
        <v>1.0842000000000001</v>
      </c>
      <c r="V2620">
        <f t="shared" si="200"/>
        <v>12</v>
      </c>
      <c r="W2620">
        <f t="shared" si="201"/>
        <v>4</v>
      </c>
      <c r="X2620">
        <f t="shared" si="202"/>
        <v>2017</v>
      </c>
      <c r="Y2620" t="str">
        <f t="shared" si="203"/>
        <v>Dec</v>
      </c>
      <c r="Z2620" t="str">
        <f t="shared" si="204"/>
        <v>2017-12</v>
      </c>
    </row>
    <row r="2621" spans="1:26"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s="5">
        <v>67.040000000000006</v>
      </c>
      <c r="S2621">
        <v>4</v>
      </c>
      <c r="T2621" s="7">
        <v>0.2</v>
      </c>
      <c r="U2621" s="5">
        <v>6.7039999999999997</v>
      </c>
      <c r="V2621">
        <f t="shared" si="200"/>
        <v>12</v>
      </c>
      <c r="W2621">
        <f t="shared" si="201"/>
        <v>4</v>
      </c>
      <c r="X2621">
        <f t="shared" si="202"/>
        <v>2017</v>
      </c>
      <c r="Y2621" t="str">
        <f t="shared" si="203"/>
        <v>Dec</v>
      </c>
      <c r="Z2621" t="str">
        <f t="shared" si="204"/>
        <v>2017-12</v>
      </c>
    </row>
    <row r="2622" spans="1:26"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s="5">
        <v>37.32</v>
      </c>
      <c r="S2622">
        <v>3</v>
      </c>
      <c r="T2622" s="7">
        <v>0</v>
      </c>
      <c r="U2622" s="5">
        <v>10.4496</v>
      </c>
      <c r="V2622">
        <f t="shared" si="200"/>
        <v>12</v>
      </c>
      <c r="W2622">
        <f t="shared" si="201"/>
        <v>4</v>
      </c>
      <c r="X2622">
        <f t="shared" si="202"/>
        <v>2017</v>
      </c>
      <c r="Y2622" t="str">
        <f t="shared" si="203"/>
        <v>Dec</v>
      </c>
      <c r="Z2622" t="str">
        <f t="shared" si="204"/>
        <v>2017-12</v>
      </c>
    </row>
    <row r="2623" spans="1:26"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s="5">
        <v>18.45</v>
      </c>
      <c r="S2623">
        <v>5</v>
      </c>
      <c r="T2623" s="7">
        <v>0</v>
      </c>
      <c r="U2623" s="5">
        <v>8.6715</v>
      </c>
      <c r="V2623">
        <f t="shared" si="200"/>
        <v>12</v>
      </c>
      <c r="W2623">
        <f t="shared" si="201"/>
        <v>4</v>
      </c>
      <c r="X2623">
        <f t="shared" si="202"/>
        <v>2017</v>
      </c>
      <c r="Y2623" t="str">
        <f t="shared" si="203"/>
        <v>Dec</v>
      </c>
      <c r="Z2623" t="str">
        <f t="shared" si="204"/>
        <v>2017-12</v>
      </c>
    </row>
    <row r="2624" spans="1:26"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s="5">
        <v>25.92</v>
      </c>
      <c r="S2624">
        <v>4</v>
      </c>
      <c r="T2624" s="7">
        <v>0</v>
      </c>
      <c r="U2624" s="5">
        <v>12.441599999999999</v>
      </c>
      <c r="V2624">
        <f t="shared" si="200"/>
        <v>12</v>
      </c>
      <c r="W2624">
        <f t="shared" si="201"/>
        <v>4</v>
      </c>
      <c r="X2624">
        <f t="shared" si="202"/>
        <v>2014</v>
      </c>
      <c r="Y2624" t="str">
        <f t="shared" si="203"/>
        <v>Dec</v>
      </c>
      <c r="Z2624" t="str">
        <f t="shared" si="204"/>
        <v>2014-12</v>
      </c>
    </row>
    <row r="2625" spans="1:26"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s="5">
        <v>11199.968000000001</v>
      </c>
      <c r="S2625">
        <v>4</v>
      </c>
      <c r="T2625" s="7">
        <v>0.2</v>
      </c>
      <c r="U2625" s="5">
        <v>3919.9888000000001</v>
      </c>
      <c r="V2625">
        <f t="shared" si="200"/>
        <v>10</v>
      </c>
      <c r="W2625">
        <f t="shared" si="201"/>
        <v>4</v>
      </c>
      <c r="X2625">
        <f t="shared" si="202"/>
        <v>2017</v>
      </c>
      <c r="Y2625" t="str">
        <f t="shared" si="203"/>
        <v>Oct</v>
      </c>
      <c r="Z2625" t="str">
        <f t="shared" si="204"/>
        <v>2017-10</v>
      </c>
    </row>
    <row r="2626" spans="1:26"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s="5">
        <v>2399.6</v>
      </c>
      <c r="S2626">
        <v>8</v>
      </c>
      <c r="T2626" s="7">
        <v>0</v>
      </c>
      <c r="U2626" s="5">
        <v>647.89200000000005</v>
      </c>
      <c r="V2626">
        <f t="shared" si="200"/>
        <v>10</v>
      </c>
      <c r="W2626">
        <f t="shared" si="201"/>
        <v>4</v>
      </c>
      <c r="X2626">
        <f t="shared" si="202"/>
        <v>2017</v>
      </c>
      <c r="Y2626" t="str">
        <f t="shared" si="203"/>
        <v>Oct</v>
      </c>
      <c r="Z2626" t="str">
        <f t="shared" si="204"/>
        <v>2017-10</v>
      </c>
    </row>
    <row r="2627" spans="1:26"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s="5">
        <v>63.9</v>
      </c>
      <c r="S2627">
        <v>5</v>
      </c>
      <c r="T2627" s="7">
        <v>0</v>
      </c>
      <c r="U2627" s="5">
        <v>28.754999999999999</v>
      </c>
      <c r="V2627">
        <f t="shared" ref="V2627:V2690" si="205">MONTH(C2627)</f>
        <v>10</v>
      </c>
      <c r="W2627">
        <f t="shared" ref="W2627:W2690" si="206">ROUNDUP(MONTH(C2627)/3,0)</f>
        <v>4</v>
      </c>
      <c r="X2627">
        <f t="shared" ref="X2627:X2690" si="207">YEAR(C2627)</f>
        <v>2017</v>
      </c>
      <c r="Y2627" t="str">
        <f t="shared" ref="Y2627:Y2690" si="208">TEXT(C2627,"MMM")</f>
        <v>Oct</v>
      </c>
      <c r="Z2627" t="str">
        <f t="shared" ref="Z2627:Z2690" si="209">TEXT(C2627,"YYYY-MM")</f>
        <v>2017-10</v>
      </c>
    </row>
    <row r="2628" spans="1:26"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s="5">
        <v>52.99</v>
      </c>
      <c r="S2628">
        <v>1</v>
      </c>
      <c r="T2628" s="7">
        <v>0</v>
      </c>
      <c r="U2628" s="5">
        <v>0.52990000000000004</v>
      </c>
      <c r="V2628">
        <f t="shared" si="205"/>
        <v>10</v>
      </c>
      <c r="W2628">
        <f t="shared" si="206"/>
        <v>4</v>
      </c>
      <c r="X2628">
        <f t="shared" si="207"/>
        <v>2017</v>
      </c>
      <c r="Y2628" t="str">
        <f t="shared" si="208"/>
        <v>Oct</v>
      </c>
      <c r="Z2628" t="str">
        <f t="shared" si="209"/>
        <v>2017-10</v>
      </c>
    </row>
    <row r="2629" spans="1:26"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s="5">
        <v>60.863999999999997</v>
      </c>
      <c r="S2629">
        <v>4</v>
      </c>
      <c r="T2629" s="7">
        <v>0.2</v>
      </c>
      <c r="U2629" s="5">
        <v>9.1295999999999999</v>
      </c>
      <c r="V2629">
        <f t="shared" si="205"/>
        <v>11</v>
      </c>
      <c r="W2629">
        <f t="shared" si="206"/>
        <v>4</v>
      </c>
      <c r="X2629">
        <f t="shared" si="207"/>
        <v>2017</v>
      </c>
      <c r="Y2629" t="str">
        <f t="shared" si="208"/>
        <v>Nov</v>
      </c>
      <c r="Z2629" t="str">
        <f t="shared" si="209"/>
        <v>2017-11</v>
      </c>
    </row>
    <row r="2630" spans="1:26"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s="5">
        <v>652.995</v>
      </c>
      <c r="S2630">
        <v>7</v>
      </c>
      <c r="T2630" s="7">
        <v>0.7</v>
      </c>
      <c r="U2630" s="5">
        <v>-935.95950000000005</v>
      </c>
      <c r="V2630">
        <f t="shared" si="205"/>
        <v>11</v>
      </c>
      <c r="W2630">
        <f t="shared" si="206"/>
        <v>4</v>
      </c>
      <c r="X2630">
        <f t="shared" si="207"/>
        <v>2017</v>
      </c>
      <c r="Y2630" t="str">
        <f t="shared" si="208"/>
        <v>Nov</v>
      </c>
      <c r="Z2630" t="str">
        <f t="shared" si="209"/>
        <v>2017-11</v>
      </c>
    </row>
    <row r="2631" spans="1:26"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s="5">
        <v>11.22</v>
      </c>
      <c r="S2631">
        <v>10</v>
      </c>
      <c r="T2631" s="7">
        <v>0.7</v>
      </c>
      <c r="U2631" s="5">
        <v>-7.48</v>
      </c>
      <c r="V2631">
        <f t="shared" si="205"/>
        <v>11</v>
      </c>
      <c r="W2631">
        <f t="shared" si="206"/>
        <v>4</v>
      </c>
      <c r="X2631">
        <f t="shared" si="207"/>
        <v>2017</v>
      </c>
      <c r="Y2631" t="str">
        <f t="shared" si="208"/>
        <v>Nov</v>
      </c>
      <c r="Z2631" t="str">
        <f t="shared" si="209"/>
        <v>2017-11</v>
      </c>
    </row>
    <row r="2632" spans="1:26"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5">
        <v>14.94</v>
      </c>
      <c r="S2632">
        <v>3</v>
      </c>
      <c r="T2632" s="7">
        <v>0</v>
      </c>
      <c r="U2632" s="5">
        <v>7.0217999999999998</v>
      </c>
      <c r="V2632">
        <f t="shared" si="205"/>
        <v>9</v>
      </c>
      <c r="W2632">
        <f t="shared" si="206"/>
        <v>3</v>
      </c>
      <c r="X2632">
        <f t="shared" si="207"/>
        <v>2015</v>
      </c>
      <c r="Y2632" t="str">
        <f t="shared" si="208"/>
        <v>Sep</v>
      </c>
      <c r="Z2632" t="str">
        <f t="shared" si="209"/>
        <v>2015-09</v>
      </c>
    </row>
    <row r="2633" spans="1:26"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s="5">
        <v>39.96</v>
      </c>
      <c r="S2633">
        <v>2</v>
      </c>
      <c r="T2633" s="7">
        <v>0</v>
      </c>
      <c r="U2633" s="5">
        <v>17.1828</v>
      </c>
      <c r="V2633">
        <f t="shared" si="205"/>
        <v>5</v>
      </c>
      <c r="W2633">
        <f t="shared" si="206"/>
        <v>2</v>
      </c>
      <c r="X2633">
        <f t="shared" si="207"/>
        <v>2017</v>
      </c>
      <c r="Y2633" t="str">
        <f t="shared" si="208"/>
        <v>May</v>
      </c>
      <c r="Z2633" t="str">
        <f t="shared" si="209"/>
        <v>2017-05</v>
      </c>
    </row>
    <row r="2634" spans="1:26"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s="5">
        <v>42.624000000000002</v>
      </c>
      <c r="S2634">
        <v>2</v>
      </c>
      <c r="T2634" s="7">
        <v>0.2</v>
      </c>
      <c r="U2634" s="5">
        <v>4.2624000000000004</v>
      </c>
      <c r="V2634">
        <f t="shared" si="205"/>
        <v>5</v>
      </c>
      <c r="W2634">
        <f t="shared" si="206"/>
        <v>2</v>
      </c>
      <c r="X2634">
        <f t="shared" si="207"/>
        <v>2017</v>
      </c>
      <c r="Y2634" t="str">
        <f t="shared" si="208"/>
        <v>May</v>
      </c>
      <c r="Z2634" t="str">
        <f t="shared" si="209"/>
        <v>2017-05</v>
      </c>
    </row>
    <row r="2635" spans="1:26"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s="5">
        <v>220.96</v>
      </c>
      <c r="S2635">
        <v>1</v>
      </c>
      <c r="T2635" s="7">
        <v>0.2</v>
      </c>
      <c r="U2635" s="5">
        <v>24.858000000000001</v>
      </c>
      <c r="V2635">
        <f t="shared" si="205"/>
        <v>5</v>
      </c>
      <c r="W2635">
        <f t="shared" si="206"/>
        <v>2</v>
      </c>
      <c r="X2635">
        <f t="shared" si="207"/>
        <v>2017</v>
      </c>
      <c r="Y2635" t="str">
        <f t="shared" si="208"/>
        <v>May</v>
      </c>
      <c r="Z2635" t="str">
        <f t="shared" si="209"/>
        <v>2017-05</v>
      </c>
    </row>
    <row r="2636" spans="1:26"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s="5">
        <v>4.9279999999999999</v>
      </c>
      <c r="S2636">
        <v>2</v>
      </c>
      <c r="T2636" s="7">
        <v>0.2</v>
      </c>
      <c r="U2636" s="5">
        <v>0.73919999999999997</v>
      </c>
      <c r="V2636">
        <f t="shared" si="205"/>
        <v>7</v>
      </c>
      <c r="W2636">
        <f t="shared" si="206"/>
        <v>3</v>
      </c>
      <c r="X2636">
        <f t="shared" si="207"/>
        <v>2015</v>
      </c>
      <c r="Y2636" t="str">
        <f t="shared" si="208"/>
        <v>Jul</v>
      </c>
      <c r="Z2636" t="str">
        <f t="shared" si="209"/>
        <v>2015-07</v>
      </c>
    </row>
    <row r="2637" spans="1:26"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s="5">
        <v>7.23</v>
      </c>
      <c r="S2637">
        <v>5</v>
      </c>
      <c r="T2637" s="7">
        <v>0.7</v>
      </c>
      <c r="U2637" s="5">
        <v>-5.7839999999999998</v>
      </c>
      <c r="V2637">
        <f t="shared" si="205"/>
        <v>7</v>
      </c>
      <c r="W2637">
        <f t="shared" si="206"/>
        <v>3</v>
      </c>
      <c r="X2637">
        <f t="shared" si="207"/>
        <v>2015</v>
      </c>
      <c r="Y2637" t="str">
        <f t="shared" si="208"/>
        <v>Jul</v>
      </c>
      <c r="Z2637" t="str">
        <f t="shared" si="209"/>
        <v>2015-07</v>
      </c>
    </row>
    <row r="2638" spans="1:26"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s="5">
        <v>323.10000000000002</v>
      </c>
      <c r="S2638">
        <v>2</v>
      </c>
      <c r="T2638" s="7">
        <v>0</v>
      </c>
      <c r="U2638" s="5">
        <v>61.389000000000003</v>
      </c>
      <c r="V2638">
        <f t="shared" si="205"/>
        <v>8</v>
      </c>
      <c r="W2638">
        <f t="shared" si="206"/>
        <v>3</v>
      </c>
      <c r="X2638">
        <f t="shared" si="207"/>
        <v>2015</v>
      </c>
      <c r="Y2638" t="str">
        <f t="shared" si="208"/>
        <v>Aug</v>
      </c>
      <c r="Z2638" t="str">
        <f t="shared" si="209"/>
        <v>2015-08</v>
      </c>
    </row>
    <row r="2639" spans="1:26"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s="5">
        <v>19.04</v>
      </c>
      <c r="S2639">
        <v>4</v>
      </c>
      <c r="T2639" s="7">
        <v>0</v>
      </c>
      <c r="U2639" s="5">
        <v>9.3295999999999992</v>
      </c>
      <c r="V2639">
        <f t="shared" si="205"/>
        <v>6</v>
      </c>
      <c r="W2639">
        <f t="shared" si="206"/>
        <v>2</v>
      </c>
      <c r="X2639">
        <f t="shared" si="207"/>
        <v>2017</v>
      </c>
      <c r="Y2639" t="str">
        <f t="shared" si="208"/>
        <v>Jun</v>
      </c>
      <c r="Z2639" t="str">
        <f t="shared" si="209"/>
        <v>2017-06</v>
      </c>
    </row>
    <row r="2640" spans="1:26"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s="5">
        <v>13.128</v>
      </c>
      <c r="S2640">
        <v>3</v>
      </c>
      <c r="T2640" s="7">
        <v>0.2</v>
      </c>
      <c r="U2640" s="5">
        <v>4.2666000000000004</v>
      </c>
      <c r="V2640">
        <f t="shared" si="205"/>
        <v>6</v>
      </c>
      <c r="W2640">
        <f t="shared" si="206"/>
        <v>2</v>
      </c>
      <c r="X2640">
        <f t="shared" si="207"/>
        <v>2017</v>
      </c>
      <c r="Y2640" t="str">
        <f t="shared" si="208"/>
        <v>Jun</v>
      </c>
      <c r="Z2640" t="str">
        <f t="shared" si="209"/>
        <v>2017-06</v>
      </c>
    </row>
    <row r="2641" spans="1:26"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s="5">
        <v>64.14</v>
      </c>
      <c r="S2641">
        <v>3</v>
      </c>
      <c r="T2641" s="7">
        <v>0</v>
      </c>
      <c r="U2641" s="5">
        <v>16.676400000000001</v>
      </c>
      <c r="V2641">
        <f t="shared" si="205"/>
        <v>6</v>
      </c>
      <c r="W2641">
        <f t="shared" si="206"/>
        <v>2</v>
      </c>
      <c r="X2641">
        <f t="shared" si="207"/>
        <v>2017</v>
      </c>
      <c r="Y2641" t="str">
        <f t="shared" si="208"/>
        <v>Jun</v>
      </c>
      <c r="Z2641" t="str">
        <f t="shared" si="209"/>
        <v>2017-06</v>
      </c>
    </row>
    <row r="2642" spans="1:26"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s="5">
        <v>858.24</v>
      </c>
      <c r="S2642">
        <v>4</v>
      </c>
      <c r="T2642" s="7">
        <v>0.1</v>
      </c>
      <c r="U2642" s="5">
        <v>143.04</v>
      </c>
      <c r="V2642">
        <f t="shared" si="205"/>
        <v>6</v>
      </c>
      <c r="W2642">
        <f t="shared" si="206"/>
        <v>2</v>
      </c>
      <c r="X2642">
        <f t="shared" si="207"/>
        <v>2017</v>
      </c>
      <c r="Y2642" t="str">
        <f t="shared" si="208"/>
        <v>Jun</v>
      </c>
      <c r="Z2642" t="str">
        <f t="shared" si="209"/>
        <v>2017-06</v>
      </c>
    </row>
    <row r="2643" spans="1:26"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s="5">
        <v>29.99</v>
      </c>
      <c r="S2643">
        <v>1</v>
      </c>
      <c r="T2643" s="7">
        <v>0</v>
      </c>
      <c r="U2643" s="5">
        <v>2.9990000000000001</v>
      </c>
      <c r="V2643">
        <f t="shared" si="205"/>
        <v>2</v>
      </c>
      <c r="W2643">
        <f t="shared" si="206"/>
        <v>1</v>
      </c>
      <c r="X2643">
        <f t="shared" si="207"/>
        <v>2015</v>
      </c>
      <c r="Y2643" t="str">
        <f t="shared" si="208"/>
        <v>Feb</v>
      </c>
      <c r="Z2643" t="str">
        <f t="shared" si="209"/>
        <v>2015-02</v>
      </c>
    </row>
    <row r="2644" spans="1:26"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5">
        <v>186.048</v>
      </c>
      <c r="S2644">
        <v>6</v>
      </c>
      <c r="T2644" s="7">
        <v>0.2</v>
      </c>
      <c r="U2644" s="5">
        <v>67.442400000000006</v>
      </c>
      <c r="V2644">
        <f t="shared" si="205"/>
        <v>12</v>
      </c>
      <c r="W2644">
        <f t="shared" si="206"/>
        <v>4</v>
      </c>
      <c r="X2644">
        <f t="shared" si="207"/>
        <v>2016</v>
      </c>
      <c r="Y2644" t="str">
        <f t="shared" si="208"/>
        <v>Dec</v>
      </c>
      <c r="Z2644" t="str">
        <f t="shared" si="209"/>
        <v>2016-12</v>
      </c>
    </row>
    <row r="2645" spans="1:26"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s="5">
        <v>36.792000000000002</v>
      </c>
      <c r="S2645">
        <v>1</v>
      </c>
      <c r="T2645" s="7">
        <v>0.2</v>
      </c>
      <c r="U2645" s="5">
        <v>4.1391</v>
      </c>
      <c r="V2645">
        <f t="shared" si="205"/>
        <v>4</v>
      </c>
      <c r="W2645">
        <f t="shared" si="206"/>
        <v>2</v>
      </c>
      <c r="X2645">
        <f t="shared" si="207"/>
        <v>2016</v>
      </c>
      <c r="Y2645" t="str">
        <f t="shared" si="208"/>
        <v>Apr</v>
      </c>
      <c r="Z2645" t="str">
        <f t="shared" si="209"/>
        <v>2016-04</v>
      </c>
    </row>
    <row r="2646" spans="1:26"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s="5">
        <v>18.623999999999999</v>
      </c>
      <c r="S2646">
        <v>8</v>
      </c>
      <c r="T2646" s="7">
        <v>0.2</v>
      </c>
      <c r="U2646" s="5">
        <v>6.2855999999999996</v>
      </c>
      <c r="V2646">
        <f t="shared" si="205"/>
        <v>4</v>
      </c>
      <c r="W2646">
        <f t="shared" si="206"/>
        <v>2</v>
      </c>
      <c r="X2646">
        <f t="shared" si="207"/>
        <v>2016</v>
      </c>
      <c r="Y2646" t="str">
        <f t="shared" si="208"/>
        <v>Apr</v>
      </c>
      <c r="Z2646" t="str">
        <f t="shared" si="209"/>
        <v>2016-04</v>
      </c>
    </row>
    <row r="2647" spans="1:26"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s="5">
        <v>57.69</v>
      </c>
      <c r="S2647">
        <v>3</v>
      </c>
      <c r="T2647" s="7">
        <v>0</v>
      </c>
      <c r="U2647" s="5">
        <v>23.652899999999999</v>
      </c>
      <c r="V2647">
        <f t="shared" si="205"/>
        <v>9</v>
      </c>
      <c r="W2647">
        <f t="shared" si="206"/>
        <v>3</v>
      </c>
      <c r="X2647">
        <f t="shared" si="207"/>
        <v>2014</v>
      </c>
      <c r="Y2647" t="str">
        <f t="shared" si="208"/>
        <v>Sep</v>
      </c>
      <c r="Z2647" t="str">
        <f t="shared" si="209"/>
        <v>2014-09</v>
      </c>
    </row>
    <row r="2648" spans="1:26"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s="5">
        <v>42.81</v>
      </c>
      <c r="S2648">
        <v>3</v>
      </c>
      <c r="T2648" s="7">
        <v>0</v>
      </c>
      <c r="U2648" s="5">
        <v>20.120699999999999</v>
      </c>
      <c r="V2648">
        <f t="shared" si="205"/>
        <v>9</v>
      </c>
      <c r="W2648">
        <f t="shared" si="206"/>
        <v>3</v>
      </c>
      <c r="X2648">
        <f t="shared" si="207"/>
        <v>2014</v>
      </c>
      <c r="Y2648" t="str">
        <f t="shared" si="208"/>
        <v>Sep</v>
      </c>
      <c r="Z2648" t="str">
        <f t="shared" si="209"/>
        <v>2014-09</v>
      </c>
    </row>
    <row r="2649" spans="1:26"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s="5">
        <v>12.96</v>
      </c>
      <c r="S2649">
        <v>2</v>
      </c>
      <c r="T2649" s="7">
        <v>0</v>
      </c>
      <c r="U2649" s="5">
        <v>6.2207999999999997</v>
      </c>
      <c r="V2649">
        <f t="shared" si="205"/>
        <v>9</v>
      </c>
      <c r="W2649">
        <f t="shared" si="206"/>
        <v>3</v>
      </c>
      <c r="X2649">
        <f t="shared" si="207"/>
        <v>2014</v>
      </c>
      <c r="Y2649" t="str">
        <f t="shared" si="208"/>
        <v>Sep</v>
      </c>
      <c r="Z2649" t="str">
        <f t="shared" si="209"/>
        <v>2014-09</v>
      </c>
    </row>
    <row r="2650" spans="1:26"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s="5">
        <v>821.88</v>
      </c>
      <c r="S2650">
        <v>6</v>
      </c>
      <c r="T2650" s="7">
        <v>0</v>
      </c>
      <c r="U2650" s="5">
        <v>213.68879999999999</v>
      </c>
      <c r="V2650">
        <f t="shared" si="205"/>
        <v>9</v>
      </c>
      <c r="W2650">
        <f t="shared" si="206"/>
        <v>3</v>
      </c>
      <c r="X2650">
        <f t="shared" si="207"/>
        <v>2014</v>
      </c>
      <c r="Y2650" t="str">
        <f t="shared" si="208"/>
        <v>Sep</v>
      </c>
      <c r="Z2650" t="str">
        <f t="shared" si="209"/>
        <v>2014-09</v>
      </c>
    </row>
    <row r="2651" spans="1:26"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s="5">
        <v>104.85</v>
      </c>
      <c r="S2651">
        <v>3</v>
      </c>
      <c r="T2651" s="7">
        <v>0</v>
      </c>
      <c r="U2651" s="5">
        <v>28.3095</v>
      </c>
      <c r="V2651">
        <f t="shared" si="205"/>
        <v>9</v>
      </c>
      <c r="W2651">
        <f t="shared" si="206"/>
        <v>3</v>
      </c>
      <c r="X2651">
        <f t="shared" si="207"/>
        <v>2014</v>
      </c>
      <c r="Y2651" t="str">
        <f t="shared" si="208"/>
        <v>Sep</v>
      </c>
      <c r="Z2651" t="str">
        <f t="shared" si="209"/>
        <v>2014-09</v>
      </c>
    </row>
    <row r="2652" spans="1:26"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s="5">
        <v>424.95749999999998</v>
      </c>
      <c r="S2652">
        <v>5</v>
      </c>
      <c r="T2652" s="7">
        <v>0.15</v>
      </c>
      <c r="U2652" s="5">
        <v>19.998000000000001</v>
      </c>
      <c r="V2652">
        <f t="shared" si="205"/>
        <v>9</v>
      </c>
      <c r="W2652">
        <f t="shared" si="206"/>
        <v>3</v>
      </c>
      <c r="X2652">
        <f t="shared" si="207"/>
        <v>2016</v>
      </c>
      <c r="Y2652" t="str">
        <f t="shared" si="208"/>
        <v>Sep</v>
      </c>
      <c r="Z2652" t="str">
        <f t="shared" si="209"/>
        <v>2016-09</v>
      </c>
    </row>
    <row r="2653" spans="1:26"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s="5">
        <v>10.776</v>
      </c>
      <c r="S2653">
        <v>3</v>
      </c>
      <c r="T2653" s="7">
        <v>0.2</v>
      </c>
      <c r="U2653" s="5">
        <v>3.5022000000000002</v>
      </c>
      <c r="V2653">
        <f t="shared" si="205"/>
        <v>9</v>
      </c>
      <c r="W2653">
        <f t="shared" si="206"/>
        <v>3</v>
      </c>
      <c r="X2653">
        <f t="shared" si="207"/>
        <v>2017</v>
      </c>
      <c r="Y2653" t="str">
        <f t="shared" si="208"/>
        <v>Sep</v>
      </c>
      <c r="Z2653" t="str">
        <f t="shared" si="209"/>
        <v>2017-09</v>
      </c>
    </row>
    <row r="2654" spans="1:26"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s="5">
        <v>11.784000000000001</v>
      </c>
      <c r="S2654">
        <v>3</v>
      </c>
      <c r="T2654" s="7">
        <v>0.2</v>
      </c>
      <c r="U2654" s="5">
        <v>4.2717000000000001</v>
      </c>
      <c r="V2654">
        <f t="shared" si="205"/>
        <v>9</v>
      </c>
      <c r="W2654">
        <f t="shared" si="206"/>
        <v>3</v>
      </c>
      <c r="X2654">
        <f t="shared" si="207"/>
        <v>2017</v>
      </c>
      <c r="Y2654" t="str">
        <f t="shared" si="208"/>
        <v>Sep</v>
      </c>
      <c r="Z2654" t="str">
        <f t="shared" si="209"/>
        <v>2017-09</v>
      </c>
    </row>
    <row r="2655" spans="1:26"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s="5">
        <v>164.88</v>
      </c>
      <c r="S2655">
        <v>3</v>
      </c>
      <c r="T2655" s="7">
        <v>0</v>
      </c>
      <c r="U2655" s="5">
        <v>80.791200000000003</v>
      </c>
      <c r="V2655">
        <f t="shared" si="205"/>
        <v>9</v>
      </c>
      <c r="W2655">
        <f t="shared" si="206"/>
        <v>3</v>
      </c>
      <c r="X2655">
        <f t="shared" si="207"/>
        <v>2017</v>
      </c>
      <c r="Y2655" t="str">
        <f t="shared" si="208"/>
        <v>Sep</v>
      </c>
      <c r="Z2655" t="str">
        <f t="shared" si="209"/>
        <v>2017-09</v>
      </c>
    </row>
    <row r="2656" spans="1:26"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s="5">
        <v>1292.94</v>
      </c>
      <c r="S2656">
        <v>3</v>
      </c>
      <c r="T2656" s="7">
        <v>0</v>
      </c>
      <c r="U2656" s="5">
        <v>77.576400000000007</v>
      </c>
      <c r="V2656">
        <f t="shared" si="205"/>
        <v>9</v>
      </c>
      <c r="W2656">
        <f t="shared" si="206"/>
        <v>3</v>
      </c>
      <c r="X2656">
        <f t="shared" si="207"/>
        <v>2017</v>
      </c>
      <c r="Y2656" t="str">
        <f t="shared" si="208"/>
        <v>Sep</v>
      </c>
      <c r="Z2656" t="str">
        <f t="shared" si="209"/>
        <v>2017-09</v>
      </c>
    </row>
    <row r="2657" spans="1:26"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s="5">
        <v>25.584</v>
      </c>
      <c r="S2657">
        <v>2</v>
      </c>
      <c r="T2657" s="7">
        <v>0.2</v>
      </c>
      <c r="U2657" s="5">
        <v>8.9543999999999997</v>
      </c>
      <c r="V2657">
        <f t="shared" si="205"/>
        <v>9</v>
      </c>
      <c r="W2657">
        <f t="shared" si="206"/>
        <v>3</v>
      </c>
      <c r="X2657">
        <f t="shared" si="207"/>
        <v>2017</v>
      </c>
      <c r="Y2657" t="str">
        <f t="shared" si="208"/>
        <v>Sep</v>
      </c>
      <c r="Z2657" t="str">
        <f t="shared" si="209"/>
        <v>2017-09</v>
      </c>
    </row>
    <row r="2658" spans="1:26"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s="5">
        <v>261.74</v>
      </c>
      <c r="S2658">
        <v>2</v>
      </c>
      <c r="T2658" s="7">
        <v>0</v>
      </c>
      <c r="U2658" s="5">
        <v>65.435000000000002</v>
      </c>
      <c r="V2658">
        <f t="shared" si="205"/>
        <v>9</v>
      </c>
      <c r="W2658">
        <f t="shared" si="206"/>
        <v>3</v>
      </c>
      <c r="X2658">
        <f t="shared" si="207"/>
        <v>2017</v>
      </c>
      <c r="Y2658" t="str">
        <f t="shared" si="208"/>
        <v>Sep</v>
      </c>
      <c r="Z2658" t="str">
        <f t="shared" si="209"/>
        <v>2017-09</v>
      </c>
    </row>
    <row r="2659" spans="1:26"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s="5">
        <v>14.4</v>
      </c>
      <c r="S2659">
        <v>5</v>
      </c>
      <c r="T2659" s="7">
        <v>0</v>
      </c>
      <c r="U2659" s="5">
        <v>7.056</v>
      </c>
      <c r="V2659">
        <f t="shared" si="205"/>
        <v>9</v>
      </c>
      <c r="W2659">
        <f t="shared" si="206"/>
        <v>3</v>
      </c>
      <c r="X2659">
        <f t="shared" si="207"/>
        <v>2017</v>
      </c>
      <c r="Y2659" t="str">
        <f t="shared" si="208"/>
        <v>Sep</v>
      </c>
      <c r="Z2659" t="str">
        <f t="shared" si="209"/>
        <v>2017-09</v>
      </c>
    </row>
    <row r="2660" spans="1:26"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s="5">
        <v>10.86</v>
      </c>
      <c r="S2660">
        <v>3</v>
      </c>
      <c r="T2660" s="7">
        <v>0</v>
      </c>
      <c r="U2660" s="5">
        <v>5.1041999999999996</v>
      </c>
      <c r="V2660">
        <f t="shared" si="205"/>
        <v>8</v>
      </c>
      <c r="W2660">
        <f t="shared" si="206"/>
        <v>3</v>
      </c>
      <c r="X2660">
        <f t="shared" si="207"/>
        <v>2016</v>
      </c>
      <c r="Y2660" t="str">
        <f t="shared" si="208"/>
        <v>Aug</v>
      </c>
      <c r="Z2660" t="str">
        <f t="shared" si="209"/>
        <v>2016-08</v>
      </c>
    </row>
    <row r="2661" spans="1:26"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s="5">
        <v>883.84</v>
      </c>
      <c r="S2661">
        <v>4</v>
      </c>
      <c r="T2661" s="7">
        <v>0.2</v>
      </c>
      <c r="U2661" s="5">
        <v>99.432000000000002</v>
      </c>
      <c r="V2661">
        <f t="shared" si="205"/>
        <v>12</v>
      </c>
      <c r="W2661">
        <f t="shared" si="206"/>
        <v>4</v>
      </c>
      <c r="X2661">
        <f t="shared" si="207"/>
        <v>2015</v>
      </c>
      <c r="Y2661" t="str">
        <f t="shared" si="208"/>
        <v>Dec</v>
      </c>
      <c r="Z2661" t="str">
        <f t="shared" si="209"/>
        <v>2015-12</v>
      </c>
    </row>
    <row r="2662" spans="1:26"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s="5">
        <v>1979.89</v>
      </c>
      <c r="S2662">
        <v>11</v>
      </c>
      <c r="T2662" s="7">
        <v>0</v>
      </c>
      <c r="U2662" s="5">
        <v>494.97250000000003</v>
      </c>
      <c r="V2662">
        <f t="shared" si="205"/>
        <v>11</v>
      </c>
      <c r="W2662">
        <f t="shared" si="206"/>
        <v>4</v>
      </c>
      <c r="X2662">
        <f t="shared" si="207"/>
        <v>2017</v>
      </c>
      <c r="Y2662" t="str">
        <f t="shared" si="208"/>
        <v>Nov</v>
      </c>
      <c r="Z2662" t="str">
        <f t="shared" si="209"/>
        <v>2017-11</v>
      </c>
    </row>
    <row r="2663" spans="1:26"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s="5">
        <v>79.959999999999994</v>
      </c>
      <c r="S2663">
        <v>2</v>
      </c>
      <c r="T2663" s="7">
        <v>0</v>
      </c>
      <c r="U2663" s="5">
        <v>35.981999999999999</v>
      </c>
      <c r="V2663">
        <f t="shared" si="205"/>
        <v>11</v>
      </c>
      <c r="W2663">
        <f t="shared" si="206"/>
        <v>4</v>
      </c>
      <c r="X2663">
        <f t="shared" si="207"/>
        <v>2017</v>
      </c>
      <c r="Y2663" t="str">
        <f t="shared" si="208"/>
        <v>Nov</v>
      </c>
      <c r="Z2663" t="str">
        <f t="shared" si="209"/>
        <v>2017-11</v>
      </c>
    </row>
    <row r="2664" spans="1:26"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s="5">
        <v>8.76</v>
      </c>
      <c r="S2664">
        <v>2</v>
      </c>
      <c r="T2664" s="7">
        <v>0</v>
      </c>
      <c r="U2664" s="5">
        <v>4.2047999999999996</v>
      </c>
      <c r="V2664">
        <f t="shared" si="205"/>
        <v>4</v>
      </c>
      <c r="W2664">
        <f t="shared" si="206"/>
        <v>2</v>
      </c>
      <c r="X2664">
        <f t="shared" si="207"/>
        <v>2017</v>
      </c>
      <c r="Y2664" t="str">
        <f t="shared" si="208"/>
        <v>Apr</v>
      </c>
      <c r="Z2664" t="str">
        <f t="shared" si="209"/>
        <v>2017-04</v>
      </c>
    </row>
    <row r="2665" spans="1:26"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s="5">
        <v>3.984</v>
      </c>
      <c r="S2665">
        <v>1</v>
      </c>
      <c r="T2665" s="7">
        <v>0.2</v>
      </c>
      <c r="U2665" s="5">
        <v>1.2948</v>
      </c>
      <c r="V2665">
        <f t="shared" si="205"/>
        <v>5</v>
      </c>
      <c r="W2665">
        <f t="shared" si="206"/>
        <v>2</v>
      </c>
      <c r="X2665">
        <f t="shared" si="207"/>
        <v>2016</v>
      </c>
      <c r="Y2665" t="str">
        <f t="shared" si="208"/>
        <v>May</v>
      </c>
      <c r="Z2665" t="str">
        <f t="shared" si="209"/>
        <v>2016-05</v>
      </c>
    </row>
    <row r="2666" spans="1:26"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s="5">
        <v>370.62</v>
      </c>
      <c r="S2666">
        <v>3</v>
      </c>
      <c r="T2666" s="7">
        <v>0.4</v>
      </c>
      <c r="U2666" s="5">
        <v>-142.071</v>
      </c>
      <c r="V2666">
        <f t="shared" si="205"/>
        <v>5</v>
      </c>
      <c r="W2666">
        <f t="shared" si="206"/>
        <v>2</v>
      </c>
      <c r="X2666">
        <f t="shared" si="207"/>
        <v>2016</v>
      </c>
      <c r="Y2666" t="str">
        <f t="shared" si="208"/>
        <v>May</v>
      </c>
      <c r="Z2666" t="str">
        <f t="shared" si="209"/>
        <v>2016-05</v>
      </c>
    </row>
    <row r="2667" spans="1:26"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s="5">
        <v>2.742</v>
      </c>
      <c r="S2667">
        <v>2</v>
      </c>
      <c r="T2667" s="7">
        <v>0.7</v>
      </c>
      <c r="U2667" s="5">
        <v>-2.0108000000000001</v>
      </c>
      <c r="V2667">
        <f t="shared" si="205"/>
        <v>5</v>
      </c>
      <c r="W2667">
        <f t="shared" si="206"/>
        <v>2</v>
      </c>
      <c r="X2667">
        <f t="shared" si="207"/>
        <v>2016</v>
      </c>
      <c r="Y2667" t="str">
        <f t="shared" si="208"/>
        <v>May</v>
      </c>
      <c r="Z2667" t="str">
        <f t="shared" si="209"/>
        <v>2016-05</v>
      </c>
    </row>
    <row r="2668" spans="1:26"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s="5">
        <v>79.512</v>
      </c>
      <c r="S2668">
        <v>3</v>
      </c>
      <c r="T2668" s="7">
        <v>0.2</v>
      </c>
      <c r="U2668" s="5">
        <v>20.8719</v>
      </c>
      <c r="V2668">
        <f t="shared" si="205"/>
        <v>10</v>
      </c>
      <c r="W2668">
        <f t="shared" si="206"/>
        <v>4</v>
      </c>
      <c r="X2668">
        <f t="shared" si="207"/>
        <v>2016</v>
      </c>
      <c r="Y2668" t="str">
        <f t="shared" si="208"/>
        <v>Oct</v>
      </c>
      <c r="Z2668" t="str">
        <f t="shared" si="209"/>
        <v>2016-10</v>
      </c>
    </row>
    <row r="2669" spans="1:26"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s="5">
        <v>28.352</v>
      </c>
      <c r="S2669">
        <v>1</v>
      </c>
      <c r="T2669" s="7">
        <v>0.2</v>
      </c>
      <c r="U2669" s="5">
        <v>9.5687999999999995</v>
      </c>
      <c r="V2669">
        <f t="shared" si="205"/>
        <v>10</v>
      </c>
      <c r="W2669">
        <f t="shared" si="206"/>
        <v>4</v>
      </c>
      <c r="X2669">
        <f t="shared" si="207"/>
        <v>2016</v>
      </c>
      <c r="Y2669" t="str">
        <f t="shared" si="208"/>
        <v>Oct</v>
      </c>
      <c r="Z2669" t="str">
        <f t="shared" si="209"/>
        <v>2016-10</v>
      </c>
    </row>
    <row r="2670" spans="1:26"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s="5">
        <v>40.783999999999999</v>
      </c>
      <c r="S2670">
        <v>1</v>
      </c>
      <c r="T2670" s="7">
        <v>0.2</v>
      </c>
      <c r="U2670" s="5">
        <v>4.5881999999999996</v>
      </c>
      <c r="V2670">
        <f t="shared" si="205"/>
        <v>8</v>
      </c>
      <c r="W2670">
        <f t="shared" si="206"/>
        <v>3</v>
      </c>
      <c r="X2670">
        <f t="shared" si="207"/>
        <v>2015</v>
      </c>
      <c r="Y2670" t="str">
        <f t="shared" si="208"/>
        <v>Aug</v>
      </c>
      <c r="Z2670" t="str">
        <f t="shared" si="209"/>
        <v>2015-08</v>
      </c>
    </row>
    <row r="2671" spans="1:26"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s="5">
        <v>105.96</v>
      </c>
      <c r="S2671">
        <v>4</v>
      </c>
      <c r="T2671" s="7">
        <v>0</v>
      </c>
      <c r="U2671" s="5">
        <v>29.668800000000001</v>
      </c>
      <c r="V2671">
        <f t="shared" si="205"/>
        <v>8</v>
      </c>
      <c r="W2671">
        <f t="shared" si="206"/>
        <v>3</v>
      </c>
      <c r="X2671">
        <f t="shared" si="207"/>
        <v>2015</v>
      </c>
      <c r="Y2671" t="str">
        <f t="shared" si="208"/>
        <v>Aug</v>
      </c>
      <c r="Z2671" t="str">
        <f t="shared" si="209"/>
        <v>2015-08</v>
      </c>
    </row>
    <row r="2672" spans="1:26"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s="5">
        <v>166.44</v>
      </c>
      <c r="S2672">
        <v>3</v>
      </c>
      <c r="T2672" s="7">
        <v>0</v>
      </c>
      <c r="U2672" s="5">
        <v>79.891199999999998</v>
      </c>
      <c r="V2672">
        <f t="shared" si="205"/>
        <v>9</v>
      </c>
      <c r="W2672">
        <f t="shared" si="206"/>
        <v>3</v>
      </c>
      <c r="X2672">
        <f t="shared" si="207"/>
        <v>2014</v>
      </c>
      <c r="Y2672" t="str">
        <f t="shared" si="208"/>
        <v>Sep</v>
      </c>
      <c r="Z2672" t="str">
        <f t="shared" si="209"/>
        <v>2014-09</v>
      </c>
    </row>
    <row r="2673" spans="1:26"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s="5">
        <v>785.88</v>
      </c>
      <c r="S2673">
        <v>6</v>
      </c>
      <c r="T2673" s="7">
        <v>0</v>
      </c>
      <c r="U2673" s="5">
        <v>212.1876</v>
      </c>
      <c r="V2673">
        <f t="shared" si="205"/>
        <v>9</v>
      </c>
      <c r="W2673">
        <f t="shared" si="206"/>
        <v>3</v>
      </c>
      <c r="X2673">
        <f t="shared" si="207"/>
        <v>2014</v>
      </c>
      <c r="Y2673" t="str">
        <f t="shared" si="208"/>
        <v>Sep</v>
      </c>
      <c r="Z2673" t="str">
        <f t="shared" si="209"/>
        <v>2014-09</v>
      </c>
    </row>
    <row r="2674" spans="1:26"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s="5">
        <v>26.2</v>
      </c>
      <c r="S2674">
        <v>2</v>
      </c>
      <c r="T2674" s="7">
        <v>0</v>
      </c>
      <c r="U2674" s="5">
        <v>12.837999999999999</v>
      </c>
      <c r="V2674">
        <f t="shared" si="205"/>
        <v>9</v>
      </c>
      <c r="W2674">
        <f t="shared" si="206"/>
        <v>3</v>
      </c>
      <c r="X2674">
        <f t="shared" si="207"/>
        <v>2014</v>
      </c>
      <c r="Y2674" t="str">
        <f t="shared" si="208"/>
        <v>Sep</v>
      </c>
      <c r="Z2674" t="str">
        <f t="shared" si="209"/>
        <v>2014-09</v>
      </c>
    </row>
    <row r="2675" spans="1:26"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s="5">
        <v>1325.85</v>
      </c>
      <c r="S2675">
        <v>5</v>
      </c>
      <c r="T2675" s="7">
        <v>0</v>
      </c>
      <c r="U2675" s="5">
        <v>238.65299999999999</v>
      </c>
      <c r="V2675">
        <f t="shared" si="205"/>
        <v>9</v>
      </c>
      <c r="W2675">
        <f t="shared" si="206"/>
        <v>3</v>
      </c>
      <c r="X2675">
        <f t="shared" si="207"/>
        <v>2014</v>
      </c>
      <c r="Y2675" t="str">
        <f t="shared" si="208"/>
        <v>Sep</v>
      </c>
      <c r="Z2675" t="str">
        <f t="shared" si="209"/>
        <v>2014-09</v>
      </c>
    </row>
    <row r="2676" spans="1:26"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s="5">
        <v>166.44</v>
      </c>
      <c r="S2676">
        <v>3</v>
      </c>
      <c r="T2676" s="7">
        <v>0</v>
      </c>
      <c r="U2676" s="5">
        <v>79.891199999999998</v>
      </c>
      <c r="V2676">
        <f t="shared" si="205"/>
        <v>12</v>
      </c>
      <c r="W2676">
        <f t="shared" si="206"/>
        <v>4</v>
      </c>
      <c r="X2676">
        <f t="shared" si="207"/>
        <v>2017</v>
      </c>
      <c r="Y2676" t="str">
        <f t="shared" si="208"/>
        <v>Dec</v>
      </c>
      <c r="Z2676" t="str">
        <f t="shared" si="209"/>
        <v>2017-12</v>
      </c>
    </row>
    <row r="2677" spans="1:26"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s="5">
        <v>8.76</v>
      </c>
      <c r="S2677">
        <v>5</v>
      </c>
      <c r="T2677" s="7">
        <v>0.2</v>
      </c>
      <c r="U2677" s="5">
        <v>0.76649999999999996</v>
      </c>
      <c r="V2677">
        <f t="shared" si="205"/>
        <v>11</v>
      </c>
      <c r="W2677">
        <f t="shared" si="206"/>
        <v>4</v>
      </c>
      <c r="X2677">
        <f t="shared" si="207"/>
        <v>2017</v>
      </c>
      <c r="Y2677" t="str">
        <f t="shared" si="208"/>
        <v>Nov</v>
      </c>
      <c r="Z2677" t="str">
        <f t="shared" si="209"/>
        <v>2017-11</v>
      </c>
    </row>
    <row r="2678" spans="1:26"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s="5">
        <v>43.584000000000003</v>
      </c>
      <c r="S2678">
        <v>1</v>
      </c>
      <c r="T2678" s="7">
        <v>0.2</v>
      </c>
      <c r="U2678" s="5">
        <v>4.3583999999999996</v>
      </c>
      <c r="V2678">
        <f t="shared" si="205"/>
        <v>11</v>
      </c>
      <c r="W2678">
        <f t="shared" si="206"/>
        <v>4</v>
      </c>
      <c r="X2678">
        <f t="shared" si="207"/>
        <v>2017</v>
      </c>
      <c r="Y2678" t="str">
        <f t="shared" si="208"/>
        <v>Nov</v>
      </c>
      <c r="Z2678" t="str">
        <f t="shared" si="209"/>
        <v>2017-11</v>
      </c>
    </row>
    <row r="2679" spans="1:26"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s="5">
        <v>11.087999999999999</v>
      </c>
      <c r="S2679">
        <v>7</v>
      </c>
      <c r="T2679" s="7">
        <v>0.7</v>
      </c>
      <c r="U2679" s="5">
        <v>-8.1311999999999998</v>
      </c>
      <c r="V2679">
        <f t="shared" si="205"/>
        <v>6</v>
      </c>
      <c r="W2679">
        <f t="shared" si="206"/>
        <v>2</v>
      </c>
      <c r="X2679">
        <f t="shared" si="207"/>
        <v>2014</v>
      </c>
      <c r="Y2679" t="str">
        <f t="shared" si="208"/>
        <v>Jun</v>
      </c>
      <c r="Z2679" t="str">
        <f t="shared" si="209"/>
        <v>2014-06</v>
      </c>
    </row>
    <row r="2680" spans="1:26"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s="5">
        <v>25.164000000000001</v>
      </c>
      <c r="S2680">
        <v>2</v>
      </c>
      <c r="T2680" s="7">
        <v>0.7</v>
      </c>
      <c r="U2680" s="5">
        <v>-16.776</v>
      </c>
      <c r="V2680">
        <f t="shared" si="205"/>
        <v>6</v>
      </c>
      <c r="W2680">
        <f t="shared" si="206"/>
        <v>2</v>
      </c>
      <c r="X2680">
        <f t="shared" si="207"/>
        <v>2014</v>
      </c>
      <c r="Y2680" t="str">
        <f t="shared" si="208"/>
        <v>Jun</v>
      </c>
      <c r="Z2680" t="str">
        <f t="shared" si="209"/>
        <v>2014-06</v>
      </c>
    </row>
    <row r="2681" spans="1:26"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5">
        <v>14.4</v>
      </c>
      <c r="S2681">
        <v>5</v>
      </c>
      <c r="T2681" s="7">
        <v>0</v>
      </c>
      <c r="U2681" s="5">
        <v>7.056</v>
      </c>
      <c r="V2681">
        <f t="shared" si="205"/>
        <v>1</v>
      </c>
      <c r="W2681">
        <f t="shared" si="206"/>
        <v>1</v>
      </c>
      <c r="X2681">
        <f t="shared" si="207"/>
        <v>2017</v>
      </c>
      <c r="Y2681" t="str">
        <f t="shared" si="208"/>
        <v>Jan</v>
      </c>
      <c r="Z2681" t="str">
        <f t="shared" si="209"/>
        <v>2017-01</v>
      </c>
    </row>
    <row r="2682" spans="1:26"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5">
        <v>619.95000000000005</v>
      </c>
      <c r="S2682">
        <v>5</v>
      </c>
      <c r="T2682" s="7">
        <v>0</v>
      </c>
      <c r="U2682" s="5">
        <v>111.59099999999999</v>
      </c>
      <c r="V2682">
        <f t="shared" si="205"/>
        <v>1</v>
      </c>
      <c r="W2682">
        <f t="shared" si="206"/>
        <v>1</v>
      </c>
      <c r="X2682">
        <f t="shared" si="207"/>
        <v>2017</v>
      </c>
      <c r="Y2682" t="str">
        <f t="shared" si="208"/>
        <v>Jan</v>
      </c>
      <c r="Z2682" t="str">
        <f t="shared" si="209"/>
        <v>2017-01</v>
      </c>
    </row>
    <row r="2683" spans="1:26"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s="5">
        <v>89.52</v>
      </c>
      <c r="S2683">
        <v>4</v>
      </c>
      <c r="T2683" s="7">
        <v>0</v>
      </c>
      <c r="U2683" s="5">
        <v>42.074399999999997</v>
      </c>
      <c r="V2683">
        <f t="shared" si="205"/>
        <v>1</v>
      </c>
      <c r="W2683">
        <f t="shared" si="206"/>
        <v>1</v>
      </c>
      <c r="X2683">
        <f t="shared" si="207"/>
        <v>2017</v>
      </c>
      <c r="Y2683" t="str">
        <f t="shared" si="208"/>
        <v>Jan</v>
      </c>
      <c r="Z2683" t="str">
        <f t="shared" si="209"/>
        <v>2017-01</v>
      </c>
    </row>
    <row r="2684" spans="1:26"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s="5">
        <v>350.97300000000001</v>
      </c>
      <c r="S2684">
        <v>3</v>
      </c>
      <c r="T2684" s="7">
        <v>0.1</v>
      </c>
      <c r="U2684" s="5">
        <v>152.0883</v>
      </c>
      <c r="V2684">
        <f t="shared" si="205"/>
        <v>1</v>
      </c>
      <c r="W2684">
        <f t="shared" si="206"/>
        <v>1</v>
      </c>
      <c r="X2684">
        <f t="shared" si="207"/>
        <v>2017</v>
      </c>
      <c r="Y2684" t="str">
        <f t="shared" si="208"/>
        <v>Jan</v>
      </c>
      <c r="Z2684" t="str">
        <f t="shared" si="209"/>
        <v>2017-01</v>
      </c>
    </row>
    <row r="2685" spans="1:26"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s="5">
        <v>164.99</v>
      </c>
      <c r="S2685">
        <v>1</v>
      </c>
      <c r="T2685" s="7">
        <v>0</v>
      </c>
      <c r="U2685" s="5">
        <v>49.497</v>
      </c>
      <c r="V2685">
        <f t="shared" si="205"/>
        <v>1</v>
      </c>
      <c r="W2685">
        <f t="shared" si="206"/>
        <v>1</v>
      </c>
      <c r="X2685">
        <f t="shared" si="207"/>
        <v>2017</v>
      </c>
      <c r="Y2685" t="str">
        <f t="shared" si="208"/>
        <v>Jan</v>
      </c>
      <c r="Z2685" t="str">
        <f t="shared" si="209"/>
        <v>2017-01</v>
      </c>
    </row>
    <row r="2686" spans="1:26"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s="5">
        <v>312.55200000000002</v>
      </c>
      <c r="S2686">
        <v>9</v>
      </c>
      <c r="T2686" s="7">
        <v>0.2</v>
      </c>
      <c r="U2686" s="5">
        <v>101.57940000000001</v>
      </c>
      <c r="V2686">
        <f t="shared" si="205"/>
        <v>6</v>
      </c>
      <c r="W2686">
        <f t="shared" si="206"/>
        <v>2</v>
      </c>
      <c r="X2686">
        <f t="shared" si="207"/>
        <v>2017</v>
      </c>
      <c r="Y2686" t="str">
        <f t="shared" si="208"/>
        <v>Jun</v>
      </c>
      <c r="Z2686" t="str">
        <f t="shared" si="209"/>
        <v>2017-06</v>
      </c>
    </row>
    <row r="2687" spans="1:26"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s="5">
        <v>95.951999999999998</v>
      </c>
      <c r="S2687">
        <v>3</v>
      </c>
      <c r="T2687" s="7">
        <v>0.2</v>
      </c>
      <c r="U2687" s="5">
        <v>29.984999999999999</v>
      </c>
      <c r="V2687">
        <f t="shared" si="205"/>
        <v>9</v>
      </c>
      <c r="W2687">
        <f t="shared" si="206"/>
        <v>3</v>
      </c>
      <c r="X2687">
        <f t="shared" si="207"/>
        <v>2016</v>
      </c>
      <c r="Y2687" t="str">
        <f t="shared" si="208"/>
        <v>Sep</v>
      </c>
      <c r="Z2687" t="str">
        <f t="shared" si="209"/>
        <v>2016-09</v>
      </c>
    </row>
    <row r="2688" spans="1:26"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s="5">
        <v>3.2040000000000002</v>
      </c>
      <c r="S2688">
        <v>2</v>
      </c>
      <c r="T2688" s="7">
        <v>0.7</v>
      </c>
      <c r="U2688" s="5">
        <v>-2.4563999999999999</v>
      </c>
      <c r="V2688">
        <f t="shared" si="205"/>
        <v>9</v>
      </c>
      <c r="W2688">
        <f t="shared" si="206"/>
        <v>3</v>
      </c>
      <c r="X2688">
        <f t="shared" si="207"/>
        <v>2016</v>
      </c>
      <c r="Y2688" t="str">
        <f t="shared" si="208"/>
        <v>Sep</v>
      </c>
      <c r="Z2688" t="str">
        <f t="shared" si="209"/>
        <v>2016-09</v>
      </c>
    </row>
    <row r="2689" spans="1:26"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s="5">
        <v>3.98</v>
      </c>
      <c r="S2689">
        <v>5</v>
      </c>
      <c r="T2689" s="7">
        <v>0.8</v>
      </c>
      <c r="U2689" s="5">
        <v>-6.5670000000000002</v>
      </c>
      <c r="V2689">
        <f t="shared" si="205"/>
        <v>8</v>
      </c>
      <c r="W2689">
        <f t="shared" si="206"/>
        <v>3</v>
      </c>
      <c r="X2689">
        <f t="shared" si="207"/>
        <v>2016</v>
      </c>
      <c r="Y2689" t="str">
        <f t="shared" si="208"/>
        <v>Aug</v>
      </c>
      <c r="Z2689" t="str">
        <f t="shared" si="209"/>
        <v>2016-08</v>
      </c>
    </row>
    <row r="2690" spans="1:26"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s="5">
        <v>15.7</v>
      </c>
      <c r="S2690">
        <v>5</v>
      </c>
      <c r="T2690" s="7">
        <v>0</v>
      </c>
      <c r="U2690" s="5">
        <v>7.0650000000000004</v>
      </c>
      <c r="V2690">
        <f t="shared" si="205"/>
        <v>11</v>
      </c>
      <c r="W2690">
        <f t="shared" si="206"/>
        <v>4</v>
      </c>
      <c r="X2690">
        <f t="shared" si="207"/>
        <v>2015</v>
      </c>
      <c r="Y2690" t="str">
        <f t="shared" si="208"/>
        <v>Nov</v>
      </c>
      <c r="Z2690" t="str">
        <f t="shared" si="209"/>
        <v>2015-11</v>
      </c>
    </row>
    <row r="2691" spans="1:26"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s="5">
        <v>5.2480000000000002</v>
      </c>
      <c r="S2691">
        <v>4</v>
      </c>
      <c r="T2691" s="7">
        <v>0.2</v>
      </c>
      <c r="U2691" s="5">
        <v>1.64</v>
      </c>
      <c r="V2691">
        <f t="shared" ref="V2691:V2754" si="210">MONTH(C2691)</f>
        <v>6</v>
      </c>
      <c r="W2691">
        <f t="shared" ref="W2691:W2754" si="211">ROUNDUP(MONTH(C2691)/3,0)</f>
        <v>2</v>
      </c>
      <c r="X2691">
        <f t="shared" ref="X2691:X2754" si="212">YEAR(C2691)</f>
        <v>2014</v>
      </c>
      <c r="Y2691" t="str">
        <f t="shared" ref="Y2691:Y2754" si="213">TEXT(C2691,"MMM")</f>
        <v>Jun</v>
      </c>
      <c r="Z2691" t="str">
        <f t="shared" ref="Z2691:Z2754" si="214">TEXT(C2691,"YYYY-MM")</f>
        <v>2014-06</v>
      </c>
    </row>
    <row r="2692" spans="1:26"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s="5">
        <v>5.3460000000000001</v>
      </c>
      <c r="S2692">
        <v>3</v>
      </c>
      <c r="T2692" s="7">
        <v>0.7</v>
      </c>
      <c r="U2692" s="5">
        <v>-4.4550000000000001</v>
      </c>
      <c r="V2692">
        <f t="shared" si="210"/>
        <v>12</v>
      </c>
      <c r="W2692">
        <f t="shared" si="211"/>
        <v>4</v>
      </c>
      <c r="X2692">
        <f t="shared" si="212"/>
        <v>2017</v>
      </c>
      <c r="Y2692" t="str">
        <f t="shared" si="213"/>
        <v>Dec</v>
      </c>
      <c r="Z2692" t="str">
        <f t="shared" si="214"/>
        <v>2017-12</v>
      </c>
    </row>
    <row r="2693" spans="1:26"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s="5">
        <v>15.48</v>
      </c>
      <c r="S2693">
        <v>3</v>
      </c>
      <c r="T2693" s="7">
        <v>0.2</v>
      </c>
      <c r="U2693" s="5">
        <v>5.6115000000000004</v>
      </c>
      <c r="V2693">
        <f t="shared" si="210"/>
        <v>8</v>
      </c>
      <c r="W2693">
        <f t="shared" si="211"/>
        <v>3</v>
      </c>
      <c r="X2693">
        <f t="shared" si="212"/>
        <v>2016</v>
      </c>
      <c r="Y2693" t="str">
        <f t="shared" si="213"/>
        <v>Aug</v>
      </c>
      <c r="Z2693" t="str">
        <f t="shared" si="214"/>
        <v>2016-08</v>
      </c>
    </row>
    <row r="2694" spans="1:26"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s="5">
        <v>108.57599999999999</v>
      </c>
      <c r="S2694">
        <v>3</v>
      </c>
      <c r="T2694" s="7">
        <v>0.2</v>
      </c>
      <c r="U2694" s="5">
        <v>8.1432000000000002</v>
      </c>
      <c r="V2694">
        <f t="shared" si="210"/>
        <v>8</v>
      </c>
      <c r="W2694">
        <f t="shared" si="211"/>
        <v>3</v>
      </c>
      <c r="X2694">
        <f t="shared" si="212"/>
        <v>2016</v>
      </c>
      <c r="Y2694" t="str">
        <f t="shared" si="213"/>
        <v>Aug</v>
      </c>
      <c r="Z2694" t="str">
        <f t="shared" si="214"/>
        <v>2016-08</v>
      </c>
    </row>
    <row r="2695" spans="1:26"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s="5">
        <v>109.9</v>
      </c>
      <c r="S2695">
        <v>5</v>
      </c>
      <c r="T2695" s="7">
        <v>0</v>
      </c>
      <c r="U2695" s="5">
        <v>37.366</v>
      </c>
      <c r="V2695">
        <f t="shared" si="210"/>
        <v>1</v>
      </c>
      <c r="W2695">
        <f t="shared" si="211"/>
        <v>1</v>
      </c>
      <c r="X2695">
        <f t="shared" si="212"/>
        <v>2016</v>
      </c>
      <c r="Y2695" t="str">
        <f t="shared" si="213"/>
        <v>Jan</v>
      </c>
      <c r="Z2695" t="str">
        <f t="shared" si="214"/>
        <v>2016-01</v>
      </c>
    </row>
    <row r="2696" spans="1:26"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s="5">
        <v>15.384</v>
      </c>
      <c r="S2696">
        <v>1</v>
      </c>
      <c r="T2696" s="7">
        <v>0.2</v>
      </c>
      <c r="U2696" s="5">
        <v>4.0382999999999996</v>
      </c>
      <c r="V2696">
        <f t="shared" si="210"/>
        <v>10</v>
      </c>
      <c r="W2696">
        <f t="shared" si="211"/>
        <v>4</v>
      </c>
      <c r="X2696">
        <f t="shared" si="212"/>
        <v>2014</v>
      </c>
      <c r="Y2696" t="str">
        <f t="shared" si="213"/>
        <v>Oct</v>
      </c>
      <c r="Z2696" t="str">
        <f t="shared" si="214"/>
        <v>2014-10</v>
      </c>
    </row>
    <row r="2697" spans="1:26"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s="5">
        <v>30.352</v>
      </c>
      <c r="S2697">
        <v>2</v>
      </c>
      <c r="T2697" s="7">
        <v>0.2</v>
      </c>
      <c r="U2697" s="5">
        <v>10.623200000000001</v>
      </c>
      <c r="V2697">
        <f t="shared" si="210"/>
        <v>2</v>
      </c>
      <c r="W2697">
        <f t="shared" si="211"/>
        <v>1</v>
      </c>
      <c r="X2697">
        <f t="shared" si="212"/>
        <v>2016</v>
      </c>
      <c r="Y2697" t="str">
        <f t="shared" si="213"/>
        <v>Feb</v>
      </c>
      <c r="Z2697" t="str">
        <f t="shared" si="214"/>
        <v>2016-02</v>
      </c>
    </row>
    <row r="2698" spans="1:26"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s="5">
        <v>821.3</v>
      </c>
      <c r="S2698">
        <v>4</v>
      </c>
      <c r="T2698" s="7">
        <v>0.5</v>
      </c>
      <c r="U2698" s="5">
        <v>-16.425999999999998</v>
      </c>
      <c r="V2698">
        <f t="shared" si="210"/>
        <v>3</v>
      </c>
      <c r="W2698">
        <f t="shared" si="211"/>
        <v>1</v>
      </c>
      <c r="X2698">
        <f t="shared" si="212"/>
        <v>2014</v>
      </c>
      <c r="Y2698" t="str">
        <f t="shared" si="213"/>
        <v>Mar</v>
      </c>
      <c r="Z2698" t="str">
        <f t="shared" si="214"/>
        <v>2014-03</v>
      </c>
    </row>
    <row r="2699" spans="1:26"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s="5">
        <v>22638.48</v>
      </c>
      <c r="S2699">
        <v>6</v>
      </c>
      <c r="T2699" s="7">
        <v>0.5</v>
      </c>
      <c r="U2699" s="5">
        <v>-1811.0784000000001</v>
      </c>
      <c r="V2699">
        <f t="shared" si="210"/>
        <v>3</v>
      </c>
      <c r="W2699">
        <f t="shared" si="211"/>
        <v>1</v>
      </c>
      <c r="X2699">
        <f t="shared" si="212"/>
        <v>2014</v>
      </c>
      <c r="Y2699" t="str">
        <f t="shared" si="213"/>
        <v>Mar</v>
      </c>
      <c r="Z2699" t="str">
        <f t="shared" si="214"/>
        <v>2014-03</v>
      </c>
    </row>
    <row r="2700" spans="1:26"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s="5">
        <v>21.376000000000001</v>
      </c>
      <c r="S2700">
        <v>4</v>
      </c>
      <c r="T2700" s="7">
        <v>0.2</v>
      </c>
      <c r="U2700" s="5">
        <v>7.4816000000000003</v>
      </c>
      <c r="V2700">
        <f t="shared" si="210"/>
        <v>3</v>
      </c>
      <c r="W2700">
        <f t="shared" si="211"/>
        <v>1</v>
      </c>
      <c r="X2700">
        <f t="shared" si="212"/>
        <v>2014</v>
      </c>
      <c r="Y2700" t="str">
        <f t="shared" si="213"/>
        <v>Mar</v>
      </c>
      <c r="Z2700" t="str">
        <f t="shared" si="214"/>
        <v>2014-03</v>
      </c>
    </row>
    <row r="2701" spans="1:26"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s="5">
        <v>8.016</v>
      </c>
      <c r="S2701">
        <v>3</v>
      </c>
      <c r="T2701" s="7">
        <v>0.2</v>
      </c>
      <c r="U2701" s="5">
        <v>1.002</v>
      </c>
      <c r="V2701">
        <f t="shared" si="210"/>
        <v>3</v>
      </c>
      <c r="W2701">
        <f t="shared" si="211"/>
        <v>1</v>
      </c>
      <c r="X2701">
        <f t="shared" si="212"/>
        <v>2014</v>
      </c>
      <c r="Y2701" t="str">
        <f t="shared" si="213"/>
        <v>Mar</v>
      </c>
      <c r="Z2701" t="str">
        <f t="shared" si="214"/>
        <v>2014-03</v>
      </c>
    </row>
    <row r="2702" spans="1:26"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s="5">
        <v>30.768000000000001</v>
      </c>
      <c r="S2702">
        <v>2</v>
      </c>
      <c r="T2702" s="7">
        <v>0.2</v>
      </c>
      <c r="U2702" s="5">
        <v>8.0765999999999991</v>
      </c>
      <c r="V2702">
        <f t="shared" si="210"/>
        <v>3</v>
      </c>
      <c r="W2702">
        <f t="shared" si="211"/>
        <v>1</v>
      </c>
      <c r="X2702">
        <f t="shared" si="212"/>
        <v>2014</v>
      </c>
      <c r="Y2702" t="str">
        <f t="shared" si="213"/>
        <v>Mar</v>
      </c>
      <c r="Z2702" t="str">
        <f t="shared" si="214"/>
        <v>2014-03</v>
      </c>
    </row>
    <row r="2703" spans="1:26"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s="5">
        <v>18.936</v>
      </c>
      <c r="S2703">
        <v>3</v>
      </c>
      <c r="T2703" s="7">
        <v>0.2</v>
      </c>
      <c r="U2703" s="5">
        <v>5.9175000000000004</v>
      </c>
      <c r="V2703">
        <f t="shared" si="210"/>
        <v>3</v>
      </c>
      <c r="W2703">
        <f t="shared" si="211"/>
        <v>1</v>
      </c>
      <c r="X2703">
        <f t="shared" si="212"/>
        <v>2014</v>
      </c>
      <c r="Y2703" t="str">
        <f t="shared" si="213"/>
        <v>Mar</v>
      </c>
      <c r="Z2703" t="str">
        <f t="shared" si="214"/>
        <v>2014-03</v>
      </c>
    </row>
    <row r="2704" spans="1:26"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s="5">
        <v>122.352</v>
      </c>
      <c r="S2704">
        <v>3</v>
      </c>
      <c r="T2704" s="7">
        <v>0.2</v>
      </c>
      <c r="U2704" s="5">
        <v>15.294</v>
      </c>
      <c r="V2704">
        <f t="shared" si="210"/>
        <v>3</v>
      </c>
      <c r="W2704">
        <f t="shared" si="211"/>
        <v>1</v>
      </c>
      <c r="X2704">
        <f t="shared" si="212"/>
        <v>2014</v>
      </c>
      <c r="Y2704" t="str">
        <f t="shared" si="213"/>
        <v>Mar</v>
      </c>
      <c r="Z2704" t="str">
        <f t="shared" si="214"/>
        <v>2014-03</v>
      </c>
    </row>
    <row r="2705" spans="1:26"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s="5">
        <v>116.28</v>
      </c>
      <c r="S2705">
        <v>3</v>
      </c>
      <c r="T2705" s="7">
        <v>0</v>
      </c>
      <c r="U2705" s="5">
        <v>56.977200000000003</v>
      </c>
      <c r="V2705">
        <f t="shared" si="210"/>
        <v>5</v>
      </c>
      <c r="W2705">
        <f t="shared" si="211"/>
        <v>2</v>
      </c>
      <c r="X2705">
        <f t="shared" si="212"/>
        <v>2014</v>
      </c>
      <c r="Y2705" t="str">
        <f t="shared" si="213"/>
        <v>May</v>
      </c>
      <c r="Z2705" t="str">
        <f t="shared" si="214"/>
        <v>2014-05</v>
      </c>
    </row>
    <row r="2706" spans="1:26"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s="5">
        <v>132.6</v>
      </c>
      <c r="S2706">
        <v>6</v>
      </c>
      <c r="T2706" s="7">
        <v>0</v>
      </c>
      <c r="U2706" s="5">
        <v>17.238</v>
      </c>
      <c r="V2706">
        <f t="shared" si="210"/>
        <v>7</v>
      </c>
      <c r="W2706">
        <f t="shared" si="211"/>
        <v>3</v>
      </c>
      <c r="X2706">
        <f t="shared" si="212"/>
        <v>2017</v>
      </c>
      <c r="Y2706" t="str">
        <f t="shared" si="213"/>
        <v>Jul</v>
      </c>
      <c r="Z2706" t="str">
        <f t="shared" si="214"/>
        <v>2017-07</v>
      </c>
    </row>
    <row r="2707" spans="1:26"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5">
        <v>16.68</v>
      </c>
      <c r="S2707">
        <v>2</v>
      </c>
      <c r="T2707" s="7">
        <v>0</v>
      </c>
      <c r="U2707" s="5">
        <v>4.3368000000000002</v>
      </c>
      <c r="V2707">
        <f t="shared" si="210"/>
        <v>6</v>
      </c>
      <c r="W2707">
        <f t="shared" si="211"/>
        <v>2</v>
      </c>
      <c r="X2707">
        <f t="shared" si="212"/>
        <v>2017</v>
      </c>
      <c r="Y2707" t="str">
        <f t="shared" si="213"/>
        <v>Jun</v>
      </c>
      <c r="Z2707" t="str">
        <f t="shared" si="214"/>
        <v>2017-06</v>
      </c>
    </row>
    <row r="2708" spans="1:26"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s="5">
        <v>19.440000000000001</v>
      </c>
      <c r="S2708">
        <v>3</v>
      </c>
      <c r="T2708" s="7">
        <v>0</v>
      </c>
      <c r="U2708" s="5">
        <v>9.3312000000000008</v>
      </c>
      <c r="V2708">
        <f t="shared" si="210"/>
        <v>6</v>
      </c>
      <c r="W2708">
        <f t="shared" si="211"/>
        <v>2</v>
      </c>
      <c r="X2708">
        <f t="shared" si="212"/>
        <v>2017</v>
      </c>
      <c r="Y2708" t="str">
        <f t="shared" si="213"/>
        <v>Jun</v>
      </c>
      <c r="Z2708" t="str">
        <f t="shared" si="214"/>
        <v>2017-06</v>
      </c>
    </row>
    <row r="2709" spans="1:26"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s="5">
        <v>192.16</v>
      </c>
      <c r="S2709">
        <v>4</v>
      </c>
      <c r="T2709" s="7">
        <v>0</v>
      </c>
      <c r="U2709" s="5">
        <v>92.236800000000002</v>
      </c>
      <c r="V2709">
        <f t="shared" si="210"/>
        <v>6</v>
      </c>
      <c r="W2709">
        <f t="shared" si="211"/>
        <v>2</v>
      </c>
      <c r="X2709">
        <f t="shared" si="212"/>
        <v>2017</v>
      </c>
      <c r="Y2709" t="str">
        <f t="shared" si="213"/>
        <v>Jun</v>
      </c>
      <c r="Z2709" t="str">
        <f t="shared" si="214"/>
        <v>2017-06</v>
      </c>
    </row>
    <row r="2710" spans="1:26"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s="5">
        <v>227.36</v>
      </c>
      <c r="S2710">
        <v>7</v>
      </c>
      <c r="T2710" s="7">
        <v>0</v>
      </c>
      <c r="U2710" s="5">
        <v>81.849599999999995</v>
      </c>
      <c r="V2710">
        <f t="shared" si="210"/>
        <v>1</v>
      </c>
      <c r="W2710">
        <f t="shared" si="211"/>
        <v>1</v>
      </c>
      <c r="X2710">
        <f t="shared" si="212"/>
        <v>2015</v>
      </c>
      <c r="Y2710" t="str">
        <f t="shared" si="213"/>
        <v>Jan</v>
      </c>
      <c r="Z2710" t="str">
        <f t="shared" si="214"/>
        <v>2015-01</v>
      </c>
    </row>
    <row r="2711" spans="1:26"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s="5">
        <v>1919.9760000000001</v>
      </c>
      <c r="S2711">
        <v>3</v>
      </c>
      <c r="T2711" s="7">
        <v>0.2</v>
      </c>
      <c r="U2711" s="5">
        <v>215.9973</v>
      </c>
      <c r="V2711">
        <f t="shared" si="210"/>
        <v>1</v>
      </c>
      <c r="W2711">
        <f t="shared" si="211"/>
        <v>1</v>
      </c>
      <c r="X2711">
        <f t="shared" si="212"/>
        <v>2015</v>
      </c>
      <c r="Y2711" t="str">
        <f t="shared" si="213"/>
        <v>Jan</v>
      </c>
      <c r="Z2711" t="str">
        <f t="shared" si="214"/>
        <v>2015-01</v>
      </c>
    </row>
    <row r="2712" spans="1:26"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s="5">
        <v>12.827999999999999</v>
      </c>
      <c r="S2712">
        <v>2</v>
      </c>
      <c r="T2712" s="7">
        <v>0.7</v>
      </c>
      <c r="U2712" s="5">
        <v>-8.9795999999999996</v>
      </c>
      <c r="V2712">
        <f t="shared" si="210"/>
        <v>12</v>
      </c>
      <c r="W2712">
        <f t="shared" si="211"/>
        <v>4</v>
      </c>
      <c r="X2712">
        <f t="shared" si="212"/>
        <v>2015</v>
      </c>
      <c r="Y2712" t="str">
        <f t="shared" si="213"/>
        <v>Dec</v>
      </c>
      <c r="Z2712" t="str">
        <f t="shared" si="214"/>
        <v>2015-12</v>
      </c>
    </row>
    <row r="2713" spans="1:26"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s="5">
        <v>45.887999999999998</v>
      </c>
      <c r="S2713">
        <v>4</v>
      </c>
      <c r="T2713" s="7">
        <v>0.2</v>
      </c>
      <c r="U2713" s="5">
        <v>9.1776</v>
      </c>
      <c r="V2713">
        <f t="shared" si="210"/>
        <v>10</v>
      </c>
      <c r="W2713">
        <f t="shared" si="211"/>
        <v>4</v>
      </c>
      <c r="X2713">
        <f t="shared" si="212"/>
        <v>2017</v>
      </c>
      <c r="Y2713" t="str">
        <f t="shared" si="213"/>
        <v>Oct</v>
      </c>
      <c r="Z2713" t="str">
        <f t="shared" si="214"/>
        <v>2017-10</v>
      </c>
    </row>
    <row r="2714" spans="1:26"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s="5">
        <v>60.12</v>
      </c>
      <c r="S2714">
        <v>9</v>
      </c>
      <c r="T2714" s="7">
        <v>0</v>
      </c>
      <c r="U2714" s="5">
        <v>22.244399999999999</v>
      </c>
      <c r="V2714">
        <f t="shared" si="210"/>
        <v>7</v>
      </c>
      <c r="W2714">
        <f t="shared" si="211"/>
        <v>3</v>
      </c>
      <c r="X2714">
        <f t="shared" si="212"/>
        <v>2017</v>
      </c>
      <c r="Y2714" t="str">
        <f t="shared" si="213"/>
        <v>Jul</v>
      </c>
      <c r="Z2714" t="str">
        <f t="shared" si="214"/>
        <v>2017-07</v>
      </c>
    </row>
    <row r="2715" spans="1:26"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s="5">
        <v>302.37599999999998</v>
      </c>
      <c r="S2715">
        <v>3</v>
      </c>
      <c r="T2715" s="7">
        <v>0.2</v>
      </c>
      <c r="U2715" s="5">
        <v>37.796999999999997</v>
      </c>
      <c r="V2715">
        <f t="shared" si="210"/>
        <v>4</v>
      </c>
      <c r="W2715">
        <f t="shared" si="211"/>
        <v>2</v>
      </c>
      <c r="X2715">
        <f t="shared" si="212"/>
        <v>2014</v>
      </c>
      <c r="Y2715" t="str">
        <f t="shared" si="213"/>
        <v>Apr</v>
      </c>
      <c r="Z2715" t="str">
        <f t="shared" si="214"/>
        <v>2014-04</v>
      </c>
    </row>
    <row r="2716" spans="1:26"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s="5">
        <v>13.9</v>
      </c>
      <c r="S2716">
        <v>5</v>
      </c>
      <c r="T2716" s="7">
        <v>0</v>
      </c>
      <c r="U2716" s="5">
        <v>5.56</v>
      </c>
      <c r="V2716">
        <f t="shared" si="210"/>
        <v>12</v>
      </c>
      <c r="W2716">
        <f t="shared" si="211"/>
        <v>4</v>
      </c>
      <c r="X2716">
        <f t="shared" si="212"/>
        <v>2015</v>
      </c>
      <c r="Y2716" t="str">
        <f t="shared" si="213"/>
        <v>Dec</v>
      </c>
      <c r="Z2716" t="str">
        <f t="shared" si="214"/>
        <v>2015-12</v>
      </c>
    </row>
    <row r="2717" spans="1:26"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s="5">
        <v>129.97999999999999</v>
      </c>
      <c r="S2717">
        <v>2</v>
      </c>
      <c r="T2717" s="7">
        <v>0</v>
      </c>
      <c r="U2717" s="5">
        <v>62.3904</v>
      </c>
      <c r="V2717">
        <f t="shared" si="210"/>
        <v>12</v>
      </c>
      <c r="W2717">
        <f t="shared" si="211"/>
        <v>4</v>
      </c>
      <c r="X2717">
        <f t="shared" si="212"/>
        <v>2014</v>
      </c>
      <c r="Y2717" t="str">
        <f t="shared" si="213"/>
        <v>Dec</v>
      </c>
      <c r="Z2717" t="str">
        <f t="shared" si="214"/>
        <v>2014-12</v>
      </c>
    </row>
    <row r="2718" spans="1:26"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s="5">
        <v>71.98</v>
      </c>
      <c r="S2718">
        <v>2</v>
      </c>
      <c r="T2718" s="7">
        <v>0</v>
      </c>
      <c r="U2718" s="5">
        <v>15.1158</v>
      </c>
      <c r="V2718">
        <f t="shared" si="210"/>
        <v>8</v>
      </c>
      <c r="W2718">
        <f t="shared" si="211"/>
        <v>3</v>
      </c>
      <c r="X2718">
        <f t="shared" si="212"/>
        <v>2017</v>
      </c>
      <c r="Y2718" t="str">
        <f t="shared" si="213"/>
        <v>Aug</v>
      </c>
      <c r="Z2718" t="str">
        <f t="shared" si="214"/>
        <v>2017-08</v>
      </c>
    </row>
    <row r="2719" spans="1:26"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s="5">
        <v>377.97</v>
      </c>
      <c r="S2719">
        <v>3</v>
      </c>
      <c r="T2719" s="7">
        <v>0</v>
      </c>
      <c r="U2719" s="5">
        <v>109.6113</v>
      </c>
      <c r="V2719">
        <f t="shared" si="210"/>
        <v>9</v>
      </c>
      <c r="W2719">
        <f t="shared" si="211"/>
        <v>3</v>
      </c>
      <c r="X2719">
        <f t="shared" si="212"/>
        <v>2014</v>
      </c>
      <c r="Y2719" t="str">
        <f t="shared" si="213"/>
        <v>Sep</v>
      </c>
      <c r="Z2719" t="str">
        <f t="shared" si="214"/>
        <v>2014-09</v>
      </c>
    </row>
    <row r="2720" spans="1:26"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s="5">
        <v>124.36</v>
      </c>
      <c r="S2720">
        <v>2</v>
      </c>
      <c r="T2720" s="7">
        <v>0</v>
      </c>
      <c r="U2720" s="5">
        <v>33.577199999999998</v>
      </c>
      <c r="V2720">
        <f t="shared" si="210"/>
        <v>12</v>
      </c>
      <c r="W2720">
        <f t="shared" si="211"/>
        <v>4</v>
      </c>
      <c r="X2720">
        <f t="shared" si="212"/>
        <v>2017</v>
      </c>
      <c r="Y2720" t="str">
        <f t="shared" si="213"/>
        <v>Dec</v>
      </c>
      <c r="Z2720" t="str">
        <f t="shared" si="214"/>
        <v>2017-12</v>
      </c>
    </row>
    <row r="2721" spans="1:26"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s="5">
        <v>23.975999999999999</v>
      </c>
      <c r="S2721">
        <v>3</v>
      </c>
      <c r="T2721" s="7">
        <v>0.6</v>
      </c>
      <c r="U2721" s="5">
        <v>-14.3856</v>
      </c>
      <c r="V2721">
        <f t="shared" si="210"/>
        <v>12</v>
      </c>
      <c r="W2721">
        <f t="shared" si="211"/>
        <v>4</v>
      </c>
      <c r="X2721">
        <f t="shared" si="212"/>
        <v>2014</v>
      </c>
      <c r="Y2721" t="str">
        <f t="shared" si="213"/>
        <v>Dec</v>
      </c>
      <c r="Z2721" t="str">
        <f t="shared" si="214"/>
        <v>2014-12</v>
      </c>
    </row>
    <row r="2722" spans="1:26"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s="5">
        <v>8.3759999999999994</v>
      </c>
      <c r="S2722">
        <v>3</v>
      </c>
      <c r="T2722" s="7">
        <v>0.2</v>
      </c>
      <c r="U2722" s="5">
        <v>2.7222</v>
      </c>
      <c r="V2722">
        <f t="shared" si="210"/>
        <v>11</v>
      </c>
      <c r="W2722">
        <f t="shared" si="211"/>
        <v>4</v>
      </c>
      <c r="X2722">
        <f t="shared" si="212"/>
        <v>2014</v>
      </c>
      <c r="Y2722" t="str">
        <f t="shared" si="213"/>
        <v>Nov</v>
      </c>
      <c r="Z2722" t="str">
        <f t="shared" si="214"/>
        <v>2014-11</v>
      </c>
    </row>
    <row r="2723" spans="1:26"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s="5">
        <v>58.24</v>
      </c>
      <c r="S2723">
        <v>5</v>
      </c>
      <c r="T2723" s="7">
        <v>0.2</v>
      </c>
      <c r="U2723" s="5">
        <v>5.0960000000000001</v>
      </c>
      <c r="V2723">
        <f t="shared" si="210"/>
        <v>11</v>
      </c>
      <c r="W2723">
        <f t="shared" si="211"/>
        <v>4</v>
      </c>
      <c r="X2723">
        <f t="shared" si="212"/>
        <v>2014</v>
      </c>
      <c r="Y2723" t="str">
        <f t="shared" si="213"/>
        <v>Nov</v>
      </c>
      <c r="Z2723" t="str">
        <f t="shared" si="214"/>
        <v>2014-11</v>
      </c>
    </row>
    <row r="2724" spans="1:26"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s="5">
        <v>81.2</v>
      </c>
      <c r="S2724">
        <v>5</v>
      </c>
      <c r="T2724" s="7">
        <v>0</v>
      </c>
      <c r="U2724" s="5">
        <v>12.18</v>
      </c>
      <c r="V2724">
        <f t="shared" si="210"/>
        <v>4</v>
      </c>
      <c r="W2724">
        <f t="shared" si="211"/>
        <v>2</v>
      </c>
      <c r="X2724">
        <f t="shared" si="212"/>
        <v>2016</v>
      </c>
      <c r="Y2724" t="str">
        <f t="shared" si="213"/>
        <v>Apr</v>
      </c>
      <c r="Z2724" t="str">
        <f t="shared" si="214"/>
        <v>2016-04</v>
      </c>
    </row>
    <row r="2725" spans="1:26"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s="5">
        <v>14.45</v>
      </c>
      <c r="S2725">
        <v>5</v>
      </c>
      <c r="T2725" s="7">
        <v>0</v>
      </c>
      <c r="U2725" s="5">
        <v>6.7915000000000001</v>
      </c>
      <c r="V2725">
        <f t="shared" si="210"/>
        <v>10</v>
      </c>
      <c r="W2725">
        <f t="shared" si="211"/>
        <v>4</v>
      </c>
      <c r="X2725">
        <f t="shared" si="212"/>
        <v>2014</v>
      </c>
      <c r="Y2725" t="str">
        <f t="shared" si="213"/>
        <v>Oct</v>
      </c>
      <c r="Z2725" t="str">
        <f t="shared" si="214"/>
        <v>2014-10</v>
      </c>
    </row>
    <row r="2726" spans="1:26"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s="5">
        <v>95.647999999999996</v>
      </c>
      <c r="S2726">
        <v>2</v>
      </c>
      <c r="T2726" s="7">
        <v>0.2</v>
      </c>
      <c r="U2726" s="5">
        <v>31.085599999999999</v>
      </c>
      <c r="V2726">
        <f t="shared" si="210"/>
        <v>10</v>
      </c>
      <c r="W2726">
        <f t="shared" si="211"/>
        <v>4</v>
      </c>
      <c r="X2726">
        <f t="shared" si="212"/>
        <v>2014</v>
      </c>
      <c r="Y2726" t="str">
        <f t="shared" si="213"/>
        <v>Oct</v>
      </c>
      <c r="Z2726" t="str">
        <f t="shared" si="214"/>
        <v>2014-10</v>
      </c>
    </row>
    <row r="2727" spans="1:26"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s="5">
        <v>359.97</v>
      </c>
      <c r="S2727">
        <v>5</v>
      </c>
      <c r="T2727" s="7">
        <v>0.4</v>
      </c>
      <c r="U2727" s="5">
        <v>-71.994</v>
      </c>
      <c r="V2727">
        <f t="shared" si="210"/>
        <v>11</v>
      </c>
      <c r="W2727">
        <f t="shared" si="211"/>
        <v>4</v>
      </c>
      <c r="X2727">
        <f t="shared" si="212"/>
        <v>2017</v>
      </c>
      <c r="Y2727" t="str">
        <f t="shared" si="213"/>
        <v>Nov</v>
      </c>
      <c r="Z2727" t="str">
        <f t="shared" si="214"/>
        <v>2017-11</v>
      </c>
    </row>
    <row r="2728" spans="1:26"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s="5">
        <v>350.35199999999998</v>
      </c>
      <c r="S2728">
        <v>4</v>
      </c>
      <c r="T2728" s="7">
        <v>0.4</v>
      </c>
      <c r="U2728" s="5">
        <v>-140.14080000000001</v>
      </c>
      <c r="V2728">
        <f t="shared" si="210"/>
        <v>11</v>
      </c>
      <c r="W2728">
        <f t="shared" si="211"/>
        <v>4</v>
      </c>
      <c r="X2728">
        <f t="shared" si="212"/>
        <v>2017</v>
      </c>
      <c r="Y2728" t="str">
        <f t="shared" si="213"/>
        <v>Nov</v>
      </c>
      <c r="Z2728" t="str">
        <f t="shared" si="214"/>
        <v>2017-11</v>
      </c>
    </row>
    <row r="2729" spans="1:26"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s="5">
        <v>1.641</v>
      </c>
      <c r="S2729">
        <v>1</v>
      </c>
      <c r="T2729" s="7">
        <v>0.7</v>
      </c>
      <c r="U2729" s="5">
        <v>-1.3128</v>
      </c>
      <c r="V2729">
        <f t="shared" si="210"/>
        <v>12</v>
      </c>
      <c r="W2729">
        <f t="shared" si="211"/>
        <v>4</v>
      </c>
      <c r="X2729">
        <f t="shared" si="212"/>
        <v>2017</v>
      </c>
      <c r="Y2729" t="str">
        <f t="shared" si="213"/>
        <v>Dec</v>
      </c>
      <c r="Z2729" t="str">
        <f t="shared" si="214"/>
        <v>2017-12</v>
      </c>
    </row>
    <row r="2730" spans="1:26"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s="5">
        <v>629.95799999999997</v>
      </c>
      <c r="S2730">
        <v>7</v>
      </c>
      <c r="T2730" s="7">
        <v>0.4</v>
      </c>
      <c r="U2730" s="5">
        <v>94.493700000000004</v>
      </c>
      <c r="V2730">
        <f t="shared" si="210"/>
        <v>12</v>
      </c>
      <c r="W2730">
        <f t="shared" si="211"/>
        <v>4</v>
      </c>
      <c r="X2730">
        <f t="shared" si="212"/>
        <v>2017</v>
      </c>
      <c r="Y2730" t="str">
        <f t="shared" si="213"/>
        <v>Dec</v>
      </c>
      <c r="Z2730" t="str">
        <f t="shared" si="214"/>
        <v>2017-12</v>
      </c>
    </row>
    <row r="2731" spans="1:26"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s="5">
        <v>6.63</v>
      </c>
      <c r="S2731">
        <v>3</v>
      </c>
      <c r="T2731" s="7">
        <v>0</v>
      </c>
      <c r="U2731" s="5">
        <v>1.7901</v>
      </c>
      <c r="V2731">
        <f t="shared" si="210"/>
        <v>2</v>
      </c>
      <c r="W2731">
        <f t="shared" si="211"/>
        <v>1</v>
      </c>
      <c r="X2731">
        <f t="shared" si="212"/>
        <v>2017</v>
      </c>
      <c r="Y2731" t="str">
        <f t="shared" si="213"/>
        <v>Feb</v>
      </c>
      <c r="Z2731" t="str">
        <f t="shared" si="214"/>
        <v>2017-02</v>
      </c>
    </row>
    <row r="2732" spans="1:26"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s="5">
        <v>799.96</v>
      </c>
      <c r="S2732">
        <v>4</v>
      </c>
      <c r="T2732" s="7">
        <v>0</v>
      </c>
      <c r="U2732" s="5">
        <v>343.9828</v>
      </c>
      <c r="V2732">
        <f t="shared" si="210"/>
        <v>2</v>
      </c>
      <c r="W2732">
        <f t="shared" si="211"/>
        <v>1</v>
      </c>
      <c r="X2732">
        <f t="shared" si="212"/>
        <v>2017</v>
      </c>
      <c r="Y2732" t="str">
        <f t="shared" si="213"/>
        <v>Feb</v>
      </c>
      <c r="Z2732" t="str">
        <f t="shared" si="214"/>
        <v>2017-02</v>
      </c>
    </row>
    <row r="2733" spans="1:26"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s="5">
        <v>107.53</v>
      </c>
      <c r="S2733">
        <v>1</v>
      </c>
      <c r="T2733" s="7">
        <v>0</v>
      </c>
      <c r="U2733" s="5">
        <v>21.506</v>
      </c>
      <c r="V2733">
        <f t="shared" si="210"/>
        <v>2</v>
      </c>
      <c r="W2733">
        <f t="shared" si="211"/>
        <v>1</v>
      </c>
      <c r="X2733">
        <f t="shared" si="212"/>
        <v>2017</v>
      </c>
      <c r="Y2733" t="str">
        <f t="shared" si="213"/>
        <v>Feb</v>
      </c>
      <c r="Z2733" t="str">
        <f t="shared" si="214"/>
        <v>2017-02</v>
      </c>
    </row>
    <row r="2734" spans="1:26"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s="5">
        <v>73.98</v>
      </c>
      <c r="S2734">
        <v>2</v>
      </c>
      <c r="T2734" s="7">
        <v>0</v>
      </c>
      <c r="U2734" s="5">
        <v>19.974599999999999</v>
      </c>
      <c r="V2734">
        <f t="shared" si="210"/>
        <v>7</v>
      </c>
      <c r="W2734">
        <f t="shared" si="211"/>
        <v>3</v>
      </c>
      <c r="X2734">
        <f t="shared" si="212"/>
        <v>2014</v>
      </c>
      <c r="Y2734" t="str">
        <f t="shared" si="213"/>
        <v>Jul</v>
      </c>
      <c r="Z2734" t="str">
        <f t="shared" si="214"/>
        <v>2014-07</v>
      </c>
    </row>
    <row r="2735" spans="1:26"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s="5">
        <v>5.58</v>
      </c>
      <c r="S2735">
        <v>1</v>
      </c>
      <c r="T2735" s="7">
        <v>0</v>
      </c>
      <c r="U2735" s="5">
        <v>2.1762000000000001</v>
      </c>
      <c r="V2735">
        <f t="shared" si="210"/>
        <v>7</v>
      </c>
      <c r="W2735">
        <f t="shared" si="211"/>
        <v>3</v>
      </c>
      <c r="X2735">
        <f t="shared" si="212"/>
        <v>2014</v>
      </c>
      <c r="Y2735" t="str">
        <f t="shared" si="213"/>
        <v>Jul</v>
      </c>
      <c r="Z2735" t="str">
        <f t="shared" si="214"/>
        <v>2014-07</v>
      </c>
    </row>
    <row r="2736" spans="1:26"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s="5">
        <v>49.12</v>
      </c>
      <c r="S2736">
        <v>4</v>
      </c>
      <c r="T2736" s="7">
        <v>0</v>
      </c>
      <c r="U2736" s="5">
        <v>23.086400000000001</v>
      </c>
      <c r="V2736">
        <f t="shared" si="210"/>
        <v>2</v>
      </c>
      <c r="W2736">
        <f t="shared" si="211"/>
        <v>1</v>
      </c>
      <c r="X2736">
        <f t="shared" si="212"/>
        <v>2015</v>
      </c>
      <c r="Y2736" t="str">
        <f t="shared" si="213"/>
        <v>Feb</v>
      </c>
      <c r="Z2736" t="str">
        <f t="shared" si="214"/>
        <v>2015-02</v>
      </c>
    </row>
    <row r="2737" spans="1:26"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s="5">
        <v>377.97</v>
      </c>
      <c r="S2737">
        <v>3</v>
      </c>
      <c r="T2737" s="7">
        <v>0</v>
      </c>
      <c r="U2737" s="5">
        <v>94.492500000000007</v>
      </c>
      <c r="V2737">
        <f t="shared" si="210"/>
        <v>11</v>
      </c>
      <c r="W2737">
        <f t="shared" si="211"/>
        <v>4</v>
      </c>
      <c r="X2737">
        <f t="shared" si="212"/>
        <v>2015</v>
      </c>
      <c r="Y2737" t="str">
        <f t="shared" si="213"/>
        <v>Nov</v>
      </c>
      <c r="Z2737" t="str">
        <f t="shared" si="214"/>
        <v>2015-11</v>
      </c>
    </row>
    <row r="2738" spans="1:26"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s="5">
        <v>42.28</v>
      </c>
      <c r="S2738">
        <v>7</v>
      </c>
      <c r="T2738" s="7">
        <v>0</v>
      </c>
      <c r="U2738" s="5">
        <v>19.871600000000001</v>
      </c>
      <c r="V2738">
        <f t="shared" si="210"/>
        <v>11</v>
      </c>
      <c r="W2738">
        <f t="shared" si="211"/>
        <v>4</v>
      </c>
      <c r="X2738">
        <f t="shared" si="212"/>
        <v>2015</v>
      </c>
      <c r="Y2738" t="str">
        <f t="shared" si="213"/>
        <v>Nov</v>
      </c>
      <c r="Z2738" t="str">
        <f t="shared" si="214"/>
        <v>2015-11</v>
      </c>
    </row>
    <row r="2739" spans="1:26"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s="5">
        <v>299.97000000000003</v>
      </c>
      <c r="S2739">
        <v>3</v>
      </c>
      <c r="T2739" s="7">
        <v>0</v>
      </c>
      <c r="U2739" s="5">
        <v>56.994300000000003</v>
      </c>
      <c r="V2739">
        <f t="shared" si="210"/>
        <v>11</v>
      </c>
      <c r="W2739">
        <f t="shared" si="211"/>
        <v>4</v>
      </c>
      <c r="X2739">
        <f t="shared" si="212"/>
        <v>2015</v>
      </c>
      <c r="Y2739" t="str">
        <f t="shared" si="213"/>
        <v>Nov</v>
      </c>
      <c r="Z2739" t="str">
        <f t="shared" si="214"/>
        <v>2015-11</v>
      </c>
    </row>
    <row r="2740" spans="1:26"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s="5">
        <v>89.98</v>
      </c>
      <c r="S2740">
        <v>2</v>
      </c>
      <c r="T2740" s="7">
        <v>0</v>
      </c>
      <c r="U2740" s="5">
        <v>43.190399999999997</v>
      </c>
      <c r="V2740">
        <f t="shared" si="210"/>
        <v>11</v>
      </c>
      <c r="W2740">
        <f t="shared" si="211"/>
        <v>4</v>
      </c>
      <c r="X2740">
        <f t="shared" si="212"/>
        <v>2015</v>
      </c>
      <c r="Y2740" t="str">
        <f t="shared" si="213"/>
        <v>Nov</v>
      </c>
      <c r="Z2740" t="str">
        <f t="shared" si="214"/>
        <v>2015-11</v>
      </c>
    </row>
    <row r="2741" spans="1:26"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s="5">
        <v>477.24</v>
      </c>
      <c r="S2741">
        <v>4</v>
      </c>
      <c r="T2741" s="7">
        <v>0</v>
      </c>
      <c r="U2741" s="5">
        <v>9.5448000000000004</v>
      </c>
      <c r="V2741">
        <f t="shared" si="210"/>
        <v>4</v>
      </c>
      <c r="W2741">
        <f t="shared" si="211"/>
        <v>2</v>
      </c>
      <c r="X2741">
        <f t="shared" si="212"/>
        <v>2017</v>
      </c>
      <c r="Y2741" t="str">
        <f t="shared" si="213"/>
        <v>Apr</v>
      </c>
      <c r="Z2741" t="str">
        <f t="shared" si="214"/>
        <v>2017-04</v>
      </c>
    </row>
    <row r="2742" spans="1:26"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s="5">
        <v>25.98</v>
      </c>
      <c r="S2742">
        <v>2</v>
      </c>
      <c r="T2742" s="7">
        <v>0</v>
      </c>
      <c r="U2742" s="5">
        <v>1.5588</v>
      </c>
      <c r="V2742">
        <f t="shared" si="210"/>
        <v>4</v>
      </c>
      <c r="W2742">
        <f t="shared" si="211"/>
        <v>2</v>
      </c>
      <c r="X2742">
        <f t="shared" si="212"/>
        <v>2017</v>
      </c>
      <c r="Y2742" t="str">
        <f t="shared" si="213"/>
        <v>Apr</v>
      </c>
      <c r="Z2742" t="str">
        <f t="shared" si="214"/>
        <v>2017-04</v>
      </c>
    </row>
    <row r="2743" spans="1:26"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s="5">
        <v>46.72</v>
      </c>
      <c r="S2743">
        <v>5</v>
      </c>
      <c r="T2743" s="7">
        <v>0.2</v>
      </c>
      <c r="U2743" s="5">
        <v>17.52</v>
      </c>
      <c r="V2743">
        <f t="shared" si="210"/>
        <v>2</v>
      </c>
      <c r="W2743">
        <f t="shared" si="211"/>
        <v>1</v>
      </c>
      <c r="X2743">
        <f t="shared" si="212"/>
        <v>2016</v>
      </c>
      <c r="Y2743" t="str">
        <f t="shared" si="213"/>
        <v>Feb</v>
      </c>
      <c r="Z2743" t="str">
        <f t="shared" si="214"/>
        <v>2016-02</v>
      </c>
    </row>
    <row r="2744" spans="1:26"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s="5">
        <v>35.340000000000003</v>
      </c>
      <c r="S2744">
        <v>2</v>
      </c>
      <c r="T2744" s="7">
        <v>0</v>
      </c>
      <c r="U2744" s="5">
        <v>13.4292</v>
      </c>
      <c r="V2744">
        <f t="shared" si="210"/>
        <v>11</v>
      </c>
      <c r="W2744">
        <f t="shared" si="211"/>
        <v>4</v>
      </c>
      <c r="X2744">
        <f t="shared" si="212"/>
        <v>2014</v>
      </c>
      <c r="Y2744" t="str">
        <f t="shared" si="213"/>
        <v>Nov</v>
      </c>
      <c r="Z2744" t="str">
        <f t="shared" si="214"/>
        <v>2014-11</v>
      </c>
    </row>
    <row r="2745" spans="1:26"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s="5">
        <v>257.64</v>
      </c>
      <c r="S2745">
        <v>6</v>
      </c>
      <c r="T2745" s="7">
        <v>0</v>
      </c>
      <c r="U2745" s="5">
        <v>100.4796</v>
      </c>
      <c r="V2745">
        <f t="shared" si="210"/>
        <v>6</v>
      </c>
      <c r="W2745">
        <f t="shared" si="211"/>
        <v>2</v>
      </c>
      <c r="X2745">
        <f t="shared" si="212"/>
        <v>2015</v>
      </c>
      <c r="Y2745" t="str">
        <f t="shared" si="213"/>
        <v>Jun</v>
      </c>
      <c r="Z2745" t="str">
        <f t="shared" si="214"/>
        <v>2015-06</v>
      </c>
    </row>
    <row r="2746" spans="1:26"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s="5">
        <v>125.976</v>
      </c>
      <c r="S2746">
        <v>3</v>
      </c>
      <c r="T2746" s="7">
        <v>0.2</v>
      </c>
      <c r="U2746" s="5">
        <v>47.241</v>
      </c>
      <c r="V2746">
        <f t="shared" si="210"/>
        <v>6</v>
      </c>
      <c r="W2746">
        <f t="shared" si="211"/>
        <v>2</v>
      </c>
      <c r="X2746">
        <f t="shared" si="212"/>
        <v>2015</v>
      </c>
      <c r="Y2746" t="str">
        <f t="shared" si="213"/>
        <v>Jun</v>
      </c>
      <c r="Z2746" t="str">
        <f t="shared" si="214"/>
        <v>2015-06</v>
      </c>
    </row>
    <row r="2747" spans="1:26"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s="5">
        <v>79.992000000000004</v>
      </c>
      <c r="S2747">
        <v>1</v>
      </c>
      <c r="T2747" s="7">
        <v>0.2</v>
      </c>
      <c r="U2747" s="5">
        <v>21.997800000000002</v>
      </c>
      <c r="V2747">
        <f t="shared" si="210"/>
        <v>8</v>
      </c>
      <c r="W2747">
        <f t="shared" si="211"/>
        <v>3</v>
      </c>
      <c r="X2747">
        <f t="shared" si="212"/>
        <v>2017</v>
      </c>
      <c r="Y2747" t="str">
        <f t="shared" si="213"/>
        <v>Aug</v>
      </c>
      <c r="Z2747" t="str">
        <f t="shared" si="214"/>
        <v>2017-08</v>
      </c>
    </row>
    <row r="2748" spans="1:26"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s="5">
        <v>700.05600000000004</v>
      </c>
      <c r="S2748">
        <v>3</v>
      </c>
      <c r="T2748" s="7">
        <v>0.3</v>
      </c>
      <c r="U2748" s="5">
        <v>-130.0104</v>
      </c>
      <c r="V2748">
        <f t="shared" si="210"/>
        <v>5</v>
      </c>
      <c r="W2748">
        <f t="shared" si="211"/>
        <v>2</v>
      </c>
      <c r="X2748">
        <f t="shared" si="212"/>
        <v>2014</v>
      </c>
      <c r="Y2748" t="str">
        <f t="shared" si="213"/>
        <v>May</v>
      </c>
      <c r="Z2748" t="str">
        <f t="shared" si="214"/>
        <v>2014-05</v>
      </c>
    </row>
    <row r="2749" spans="1:26"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s="5">
        <v>27.167999999999999</v>
      </c>
      <c r="S2749">
        <v>4</v>
      </c>
      <c r="T2749" s="7">
        <v>0.2</v>
      </c>
      <c r="U2749" s="5">
        <v>-1.3584000000000001</v>
      </c>
      <c r="V2749">
        <f t="shared" si="210"/>
        <v>11</v>
      </c>
      <c r="W2749">
        <f t="shared" si="211"/>
        <v>4</v>
      </c>
      <c r="X2749">
        <f t="shared" si="212"/>
        <v>2015</v>
      </c>
      <c r="Y2749" t="str">
        <f t="shared" si="213"/>
        <v>Nov</v>
      </c>
      <c r="Z2749" t="str">
        <f t="shared" si="214"/>
        <v>2015-11</v>
      </c>
    </row>
    <row r="2750" spans="1:26"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s="5">
        <v>8.2260000000000009</v>
      </c>
      <c r="S2750">
        <v>3</v>
      </c>
      <c r="T2750" s="7">
        <v>0.7</v>
      </c>
      <c r="U2750" s="5">
        <v>-6.0324</v>
      </c>
      <c r="V2750">
        <f t="shared" si="210"/>
        <v>12</v>
      </c>
      <c r="W2750">
        <f t="shared" si="211"/>
        <v>4</v>
      </c>
      <c r="X2750">
        <f t="shared" si="212"/>
        <v>2015</v>
      </c>
      <c r="Y2750" t="str">
        <f t="shared" si="213"/>
        <v>Dec</v>
      </c>
      <c r="Z2750" t="str">
        <f t="shared" si="214"/>
        <v>2015-12</v>
      </c>
    </row>
    <row r="2751" spans="1:26"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s="5">
        <v>585.55200000000002</v>
      </c>
      <c r="S2751">
        <v>3</v>
      </c>
      <c r="T2751" s="7">
        <v>0.2</v>
      </c>
      <c r="U2751" s="5">
        <v>73.194000000000003</v>
      </c>
      <c r="V2751">
        <f t="shared" si="210"/>
        <v>6</v>
      </c>
      <c r="W2751">
        <f t="shared" si="211"/>
        <v>2</v>
      </c>
      <c r="X2751">
        <f t="shared" si="212"/>
        <v>2014</v>
      </c>
      <c r="Y2751" t="str">
        <f t="shared" si="213"/>
        <v>Jun</v>
      </c>
      <c r="Z2751" t="str">
        <f t="shared" si="214"/>
        <v>2014-06</v>
      </c>
    </row>
    <row r="2752" spans="1:26"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s="5">
        <v>423.28</v>
      </c>
      <c r="S2752">
        <v>11</v>
      </c>
      <c r="T2752" s="7">
        <v>0</v>
      </c>
      <c r="U2752" s="5">
        <v>110.0528</v>
      </c>
      <c r="V2752">
        <f t="shared" si="210"/>
        <v>8</v>
      </c>
      <c r="W2752">
        <f t="shared" si="211"/>
        <v>3</v>
      </c>
      <c r="X2752">
        <f t="shared" si="212"/>
        <v>2014</v>
      </c>
      <c r="Y2752" t="str">
        <f t="shared" si="213"/>
        <v>Aug</v>
      </c>
      <c r="Z2752" t="str">
        <f t="shared" si="214"/>
        <v>2014-08</v>
      </c>
    </row>
    <row r="2753" spans="1:26"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s="5">
        <v>225.29599999999999</v>
      </c>
      <c r="S2753">
        <v>2</v>
      </c>
      <c r="T2753" s="7">
        <v>0.2</v>
      </c>
      <c r="U2753" s="5">
        <v>22.529599999999999</v>
      </c>
      <c r="V2753">
        <f t="shared" si="210"/>
        <v>5</v>
      </c>
      <c r="W2753">
        <f t="shared" si="211"/>
        <v>2</v>
      </c>
      <c r="X2753">
        <f t="shared" si="212"/>
        <v>2014</v>
      </c>
      <c r="Y2753" t="str">
        <f t="shared" si="213"/>
        <v>May</v>
      </c>
      <c r="Z2753" t="str">
        <f t="shared" si="214"/>
        <v>2014-05</v>
      </c>
    </row>
    <row r="2754" spans="1:26"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s="5">
        <v>5.56</v>
      </c>
      <c r="S2754">
        <v>2</v>
      </c>
      <c r="T2754" s="7">
        <v>0</v>
      </c>
      <c r="U2754" s="5">
        <v>2.2240000000000002</v>
      </c>
      <c r="V2754">
        <f t="shared" si="210"/>
        <v>4</v>
      </c>
      <c r="W2754">
        <f t="shared" si="211"/>
        <v>2</v>
      </c>
      <c r="X2754">
        <f t="shared" si="212"/>
        <v>2015</v>
      </c>
      <c r="Y2754" t="str">
        <f t="shared" si="213"/>
        <v>Apr</v>
      </c>
      <c r="Z2754" t="str">
        <f t="shared" si="214"/>
        <v>2015-04</v>
      </c>
    </row>
    <row r="2755" spans="1:26"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s="5">
        <v>323.37</v>
      </c>
      <c r="S2755">
        <v>3</v>
      </c>
      <c r="T2755" s="7">
        <v>0</v>
      </c>
      <c r="U2755" s="5">
        <v>129.34800000000001</v>
      </c>
      <c r="V2755">
        <f t="shared" ref="V2755:V2818" si="215">MONTH(C2755)</f>
        <v>4</v>
      </c>
      <c r="W2755">
        <f t="shared" ref="W2755:W2818" si="216">ROUNDUP(MONTH(C2755)/3,0)</f>
        <v>2</v>
      </c>
      <c r="X2755">
        <f t="shared" ref="X2755:X2818" si="217">YEAR(C2755)</f>
        <v>2015</v>
      </c>
      <c r="Y2755" t="str">
        <f t="shared" ref="Y2755:Y2818" si="218">TEXT(C2755,"MMM")</f>
        <v>Apr</v>
      </c>
      <c r="Z2755" t="str">
        <f t="shared" ref="Z2755:Z2818" si="219">TEXT(C2755,"YYYY-MM")</f>
        <v>2015-04</v>
      </c>
    </row>
    <row r="2756" spans="1:26"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s="5">
        <v>783.96</v>
      </c>
      <c r="S2756">
        <v>5</v>
      </c>
      <c r="T2756" s="7">
        <v>0.2</v>
      </c>
      <c r="U2756" s="5">
        <v>68.596500000000006</v>
      </c>
      <c r="V2756">
        <f t="shared" si="215"/>
        <v>4</v>
      </c>
      <c r="W2756">
        <f t="shared" si="216"/>
        <v>2</v>
      </c>
      <c r="X2756">
        <f t="shared" si="217"/>
        <v>2015</v>
      </c>
      <c r="Y2756" t="str">
        <f t="shared" si="218"/>
        <v>Apr</v>
      </c>
      <c r="Z2756" t="str">
        <f t="shared" si="219"/>
        <v>2015-04</v>
      </c>
    </row>
    <row r="2757" spans="1:26"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s="5">
        <v>1447.65</v>
      </c>
      <c r="S2757">
        <v>5</v>
      </c>
      <c r="T2757" s="7">
        <v>0</v>
      </c>
      <c r="U2757" s="5">
        <v>419.81849999999997</v>
      </c>
      <c r="V2757">
        <f t="shared" si="215"/>
        <v>4</v>
      </c>
      <c r="W2757">
        <f t="shared" si="216"/>
        <v>2</v>
      </c>
      <c r="X2757">
        <f t="shared" si="217"/>
        <v>2015</v>
      </c>
      <c r="Y2757" t="str">
        <f t="shared" si="218"/>
        <v>Apr</v>
      </c>
      <c r="Z2757" t="str">
        <f t="shared" si="219"/>
        <v>2015-04</v>
      </c>
    </row>
    <row r="2758" spans="1:26"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s="5">
        <v>11.96</v>
      </c>
      <c r="S2758">
        <v>2</v>
      </c>
      <c r="T2758" s="7">
        <v>0</v>
      </c>
      <c r="U2758" s="5">
        <v>5.8604000000000003</v>
      </c>
      <c r="V2758">
        <f t="shared" si="215"/>
        <v>4</v>
      </c>
      <c r="W2758">
        <f t="shared" si="216"/>
        <v>2</v>
      </c>
      <c r="X2758">
        <f t="shared" si="217"/>
        <v>2015</v>
      </c>
      <c r="Y2758" t="str">
        <f t="shared" si="218"/>
        <v>Apr</v>
      </c>
      <c r="Z2758" t="str">
        <f t="shared" si="219"/>
        <v>2015-04</v>
      </c>
    </row>
    <row r="2759" spans="1:26"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5">
        <v>239.97</v>
      </c>
      <c r="S2759">
        <v>3</v>
      </c>
      <c r="T2759" s="7">
        <v>0</v>
      </c>
      <c r="U2759" s="5">
        <v>71.991</v>
      </c>
      <c r="V2759">
        <f t="shared" si="215"/>
        <v>6</v>
      </c>
      <c r="W2759">
        <f t="shared" si="216"/>
        <v>2</v>
      </c>
      <c r="X2759">
        <f t="shared" si="217"/>
        <v>2016</v>
      </c>
      <c r="Y2759" t="str">
        <f t="shared" si="218"/>
        <v>Jun</v>
      </c>
      <c r="Z2759" t="str">
        <f t="shared" si="219"/>
        <v>2016-06</v>
      </c>
    </row>
    <row r="2760" spans="1:26"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s="5">
        <v>76.92</v>
      </c>
      <c r="S2760">
        <v>4</v>
      </c>
      <c r="T2760" s="7">
        <v>0</v>
      </c>
      <c r="U2760" s="5">
        <v>31.537199999999999</v>
      </c>
      <c r="V2760">
        <f t="shared" si="215"/>
        <v>3</v>
      </c>
      <c r="W2760">
        <f t="shared" si="216"/>
        <v>1</v>
      </c>
      <c r="X2760">
        <f t="shared" si="217"/>
        <v>2016</v>
      </c>
      <c r="Y2760" t="str">
        <f t="shared" si="218"/>
        <v>Mar</v>
      </c>
      <c r="Z2760" t="str">
        <f t="shared" si="219"/>
        <v>2016-03</v>
      </c>
    </row>
    <row r="2761" spans="1:26"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s="5">
        <v>481.32</v>
      </c>
      <c r="S2761">
        <v>4</v>
      </c>
      <c r="T2761" s="7">
        <v>0</v>
      </c>
      <c r="U2761" s="5">
        <v>125.14319999999999</v>
      </c>
      <c r="V2761">
        <f t="shared" si="215"/>
        <v>3</v>
      </c>
      <c r="W2761">
        <f t="shared" si="216"/>
        <v>1</v>
      </c>
      <c r="X2761">
        <f t="shared" si="217"/>
        <v>2016</v>
      </c>
      <c r="Y2761" t="str">
        <f t="shared" si="218"/>
        <v>Mar</v>
      </c>
      <c r="Z2761" t="str">
        <f t="shared" si="219"/>
        <v>2016-03</v>
      </c>
    </row>
    <row r="2762" spans="1:26"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s="5">
        <v>48.4</v>
      </c>
      <c r="S2762">
        <v>5</v>
      </c>
      <c r="T2762" s="7">
        <v>0</v>
      </c>
      <c r="U2762" s="5">
        <v>23.231999999999999</v>
      </c>
      <c r="V2762">
        <f t="shared" si="215"/>
        <v>5</v>
      </c>
      <c r="W2762">
        <f t="shared" si="216"/>
        <v>2</v>
      </c>
      <c r="X2762">
        <f t="shared" si="217"/>
        <v>2014</v>
      </c>
      <c r="Y2762" t="str">
        <f t="shared" si="218"/>
        <v>May</v>
      </c>
      <c r="Z2762" t="str">
        <f t="shared" si="219"/>
        <v>2014-05</v>
      </c>
    </row>
    <row r="2763" spans="1:26"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s="5">
        <v>0.99</v>
      </c>
      <c r="S2763">
        <v>1</v>
      </c>
      <c r="T2763" s="7">
        <v>0</v>
      </c>
      <c r="U2763" s="5">
        <v>0.43559999999999999</v>
      </c>
      <c r="V2763">
        <f t="shared" si="215"/>
        <v>10</v>
      </c>
      <c r="W2763">
        <f t="shared" si="216"/>
        <v>4</v>
      </c>
      <c r="X2763">
        <f t="shared" si="217"/>
        <v>2017</v>
      </c>
      <c r="Y2763" t="str">
        <f t="shared" si="218"/>
        <v>Oct</v>
      </c>
      <c r="Z2763" t="str">
        <f t="shared" si="219"/>
        <v>2017-10</v>
      </c>
    </row>
    <row r="2764" spans="1:26"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s="5">
        <v>101.84</v>
      </c>
      <c r="S2764">
        <v>5</v>
      </c>
      <c r="T2764" s="7">
        <v>0.2</v>
      </c>
      <c r="U2764" s="5">
        <v>36.917000000000002</v>
      </c>
      <c r="V2764">
        <f t="shared" si="215"/>
        <v>10</v>
      </c>
      <c r="W2764">
        <f t="shared" si="216"/>
        <v>4</v>
      </c>
      <c r="X2764">
        <f t="shared" si="217"/>
        <v>2017</v>
      </c>
      <c r="Y2764" t="str">
        <f t="shared" si="218"/>
        <v>Oct</v>
      </c>
      <c r="Z2764" t="str">
        <f t="shared" si="219"/>
        <v>2017-10</v>
      </c>
    </row>
    <row r="2765" spans="1:26"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s="5">
        <v>10.332000000000001</v>
      </c>
      <c r="S2765">
        <v>3</v>
      </c>
      <c r="T2765" s="7">
        <v>0.7</v>
      </c>
      <c r="U2765" s="5">
        <v>-7.5768000000000004</v>
      </c>
      <c r="V2765">
        <f t="shared" si="215"/>
        <v>6</v>
      </c>
      <c r="W2765">
        <f t="shared" si="216"/>
        <v>2</v>
      </c>
      <c r="X2765">
        <f t="shared" si="217"/>
        <v>2017</v>
      </c>
      <c r="Y2765" t="str">
        <f t="shared" si="218"/>
        <v>Jun</v>
      </c>
      <c r="Z2765" t="str">
        <f t="shared" si="219"/>
        <v>2017-06</v>
      </c>
    </row>
    <row r="2766" spans="1:26"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5">
        <v>31.155000000000001</v>
      </c>
      <c r="S2766">
        <v>5</v>
      </c>
      <c r="T2766" s="7">
        <v>0.7</v>
      </c>
      <c r="U2766" s="5">
        <v>-23.8855</v>
      </c>
      <c r="V2766">
        <f t="shared" si="215"/>
        <v>6</v>
      </c>
      <c r="W2766">
        <f t="shared" si="216"/>
        <v>2</v>
      </c>
      <c r="X2766">
        <f t="shared" si="217"/>
        <v>2017</v>
      </c>
      <c r="Y2766" t="str">
        <f t="shared" si="218"/>
        <v>Jun</v>
      </c>
      <c r="Z2766" t="str">
        <f t="shared" si="219"/>
        <v>2017-06</v>
      </c>
    </row>
    <row r="2767" spans="1:26"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s="5">
        <v>8.9280000000000008</v>
      </c>
      <c r="S2767">
        <v>2</v>
      </c>
      <c r="T2767" s="7">
        <v>0.2</v>
      </c>
      <c r="U2767" s="5">
        <v>0.66959999999999997</v>
      </c>
      <c r="V2767">
        <f t="shared" si="215"/>
        <v>6</v>
      </c>
      <c r="W2767">
        <f t="shared" si="216"/>
        <v>2</v>
      </c>
      <c r="X2767">
        <f t="shared" si="217"/>
        <v>2017</v>
      </c>
      <c r="Y2767" t="str">
        <f t="shared" si="218"/>
        <v>Jun</v>
      </c>
      <c r="Z2767" t="str">
        <f t="shared" si="219"/>
        <v>2017-06</v>
      </c>
    </row>
    <row r="2768" spans="1:26"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s="5">
        <v>34.384</v>
      </c>
      <c r="S2768">
        <v>1</v>
      </c>
      <c r="T2768" s="7">
        <v>0.2</v>
      </c>
      <c r="U2768" s="5">
        <v>3.8681999999999999</v>
      </c>
      <c r="V2768">
        <f t="shared" si="215"/>
        <v>1</v>
      </c>
      <c r="W2768">
        <f t="shared" si="216"/>
        <v>1</v>
      </c>
      <c r="X2768">
        <f t="shared" si="217"/>
        <v>2017</v>
      </c>
      <c r="Y2768" t="str">
        <f t="shared" si="218"/>
        <v>Jan</v>
      </c>
      <c r="Z2768" t="str">
        <f t="shared" si="219"/>
        <v>2017-01</v>
      </c>
    </row>
    <row r="2769" spans="1:26"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s="5">
        <v>1924.16</v>
      </c>
      <c r="S2769">
        <v>8</v>
      </c>
      <c r="T2769" s="7">
        <v>0.2</v>
      </c>
      <c r="U2769" s="5">
        <v>312.67599999999999</v>
      </c>
      <c r="V2769">
        <f t="shared" si="215"/>
        <v>1</v>
      </c>
      <c r="W2769">
        <f t="shared" si="216"/>
        <v>1</v>
      </c>
      <c r="X2769">
        <f t="shared" si="217"/>
        <v>2017</v>
      </c>
      <c r="Y2769" t="str">
        <f t="shared" si="218"/>
        <v>Jan</v>
      </c>
      <c r="Z2769" t="str">
        <f t="shared" si="219"/>
        <v>2017-01</v>
      </c>
    </row>
    <row r="2770" spans="1:26"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s="5">
        <v>32.192</v>
      </c>
      <c r="S2770">
        <v>2</v>
      </c>
      <c r="T2770" s="7">
        <v>0.8</v>
      </c>
      <c r="U2770" s="5">
        <v>-80.48</v>
      </c>
      <c r="V2770">
        <f t="shared" si="215"/>
        <v>4</v>
      </c>
      <c r="W2770">
        <f t="shared" si="216"/>
        <v>2</v>
      </c>
      <c r="X2770">
        <f t="shared" si="217"/>
        <v>2015</v>
      </c>
      <c r="Y2770" t="str">
        <f t="shared" si="218"/>
        <v>Apr</v>
      </c>
      <c r="Z2770" t="str">
        <f t="shared" si="219"/>
        <v>2015-04</v>
      </c>
    </row>
    <row r="2771" spans="1:26"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s="5">
        <v>50.12</v>
      </c>
      <c r="S2771">
        <v>7</v>
      </c>
      <c r="T2771" s="7">
        <v>0.2</v>
      </c>
      <c r="U2771" s="5">
        <v>-0.62649999999999995</v>
      </c>
      <c r="V2771">
        <f t="shared" si="215"/>
        <v>4</v>
      </c>
      <c r="W2771">
        <f t="shared" si="216"/>
        <v>2</v>
      </c>
      <c r="X2771">
        <f t="shared" si="217"/>
        <v>2015</v>
      </c>
      <c r="Y2771" t="str">
        <f t="shared" si="218"/>
        <v>Apr</v>
      </c>
      <c r="Z2771" t="str">
        <f t="shared" si="219"/>
        <v>2015-04</v>
      </c>
    </row>
    <row r="2772" spans="1:26"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s="5">
        <v>47.975999999999999</v>
      </c>
      <c r="S2772">
        <v>3</v>
      </c>
      <c r="T2772" s="7">
        <v>0.2</v>
      </c>
      <c r="U2772" s="5">
        <v>1.7990999999999999</v>
      </c>
      <c r="V2772">
        <f t="shared" si="215"/>
        <v>4</v>
      </c>
      <c r="W2772">
        <f t="shared" si="216"/>
        <v>2</v>
      </c>
      <c r="X2772">
        <f t="shared" si="217"/>
        <v>2015</v>
      </c>
      <c r="Y2772" t="str">
        <f t="shared" si="218"/>
        <v>Apr</v>
      </c>
      <c r="Z2772" t="str">
        <f t="shared" si="219"/>
        <v>2015-04</v>
      </c>
    </row>
    <row r="2773" spans="1:26"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s="5">
        <v>54.5</v>
      </c>
      <c r="S2773">
        <v>5</v>
      </c>
      <c r="T2773" s="7">
        <v>0</v>
      </c>
      <c r="U2773" s="5">
        <v>14.17</v>
      </c>
      <c r="V2773">
        <f t="shared" si="215"/>
        <v>9</v>
      </c>
      <c r="W2773">
        <f t="shared" si="216"/>
        <v>3</v>
      </c>
      <c r="X2773">
        <f t="shared" si="217"/>
        <v>2016</v>
      </c>
      <c r="Y2773" t="str">
        <f t="shared" si="218"/>
        <v>Sep</v>
      </c>
      <c r="Z2773" t="str">
        <f t="shared" si="219"/>
        <v>2016-09</v>
      </c>
    </row>
    <row r="2774" spans="1:26"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s="5">
        <v>19.103999999999999</v>
      </c>
      <c r="S2774">
        <v>3</v>
      </c>
      <c r="T2774" s="7">
        <v>0.2</v>
      </c>
      <c r="U2774" s="5">
        <v>5.7312000000000003</v>
      </c>
      <c r="V2774">
        <f t="shared" si="215"/>
        <v>12</v>
      </c>
      <c r="W2774">
        <f t="shared" si="216"/>
        <v>4</v>
      </c>
      <c r="X2774">
        <f t="shared" si="217"/>
        <v>2017</v>
      </c>
      <c r="Y2774" t="str">
        <f t="shared" si="218"/>
        <v>Dec</v>
      </c>
      <c r="Z2774" t="str">
        <f t="shared" si="219"/>
        <v>2017-12</v>
      </c>
    </row>
    <row r="2775" spans="1:26"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s="5">
        <v>49.44</v>
      </c>
      <c r="S2775">
        <v>3</v>
      </c>
      <c r="T2775" s="7">
        <v>0</v>
      </c>
      <c r="U2775" s="5">
        <v>24.2256</v>
      </c>
      <c r="V2775">
        <f t="shared" si="215"/>
        <v>11</v>
      </c>
      <c r="W2775">
        <f t="shared" si="216"/>
        <v>4</v>
      </c>
      <c r="X2775">
        <f t="shared" si="217"/>
        <v>2016</v>
      </c>
      <c r="Y2775" t="str">
        <f t="shared" si="218"/>
        <v>Nov</v>
      </c>
      <c r="Z2775" t="str">
        <f t="shared" si="219"/>
        <v>2016-11</v>
      </c>
    </row>
    <row r="2776" spans="1:26"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5">
        <v>10.368</v>
      </c>
      <c r="S2776">
        <v>2</v>
      </c>
      <c r="T2776" s="7">
        <v>0.2</v>
      </c>
      <c r="U2776" s="5">
        <v>3.6288</v>
      </c>
      <c r="V2776">
        <f t="shared" si="215"/>
        <v>11</v>
      </c>
      <c r="W2776">
        <f t="shared" si="216"/>
        <v>4</v>
      </c>
      <c r="X2776">
        <f t="shared" si="217"/>
        <v>2017</v>
      </c>
      <c r="Y2776" t="str">
        <f t="shared" si="218"/>
        <v>Nov</v>
      </c>
      <c r="Z2776" t="str">
        <f t="shared" si="219"/>
        <v>2017-11</v>
      </c>
    </row>
    <row r="2777" spans="1:26"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s="5">
        <v>154.44</v>
      </c>
      <c r="S2777">
        <v>3</v>
      </c>
      <c r="T2777" s="7">
        <v>0</v>
      </c>
      <c r="U2777" s="5">
        <v>1.5444</v>
      </c>
      <c r="V2777">
        <f t="shared" si="215"/>
        <v>10</v>
      </c>
      <c r="W2777">
        <f t="shared" si="216"/>
        <v>4</v>
      </c>
      <c r="X2777">
        <f t="shared" si="217"/>
        <v>2016</v>
      </c>
      <c r="Y2777" t="str">
        <f t="shared" si="218"/>
        <v>Oct</v>
      </c>
      <c r="Z2777" t="str">
        <f t="shared" si="219"/>
        <v>2016-10</v>
      </c>
    </row>
    <row r="2778" spans="1:26"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s="5">
        <v>60.984000000000002</v>
      </c>
      <c r="S2778">
        <v>7</v>
      </c>
      <c r="T2778" s="7">
        <v>0.2</v>
      </c>
      <c r="U2778" s="5">
        <v>4.5738000000000003</v>
      </c>
      <c r="V2778">
        <f t="shared" si="215"/>
        <v>12</v>
      </c>
      <c r="W2778">
        <f t="shared" si="216"/>
        <v>4</v>
      </c>
      <c r="X2778">
        <f t="shared" si="217"/>
        <v>2015</v>
      </c>
      <c r="Y2778" t="str">
        <f t="shared" si="218"/>
        <v>Dec</v>
      </c>
      <c r="Z2778" t="str">
        <f t="shared" si="219"/>
        <v>2015-12</v>
      </c>
    </row>
    <row r="2779" spans="1:26"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s="5">
        <v>195.46600000000001</v>
      </c>
      <c r="S2779">
        <v>2</v>
      </c>
      <c r="T2779" s="7">
        <v>0.15</v>
      </c>
      <c r="U2779" s="5">
        <v>-13.797599999999999</v>
      </c>
      <c r="V2779">
        <f t="shared" si="215"/>
        <v>7</v>
      </c>
      <c r="W2779">
        <f t="shared" si="216"/>
        <v>3</v>
      </c>
      <c r="X2779">
        <f t="shared" si="217"/>
        <v>2015</v>
      </c>
      <c r="Y2779" t="str">
        <f t="shared" si="218"/>
        <v>Jul</v>
      </c>
      <c r="Z2779" t="str">
        <f t="shared" si="219"/>
        <v>2015-07</v>
      </c>
    </row>
    <row r="2780" spans="1:26"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s="5">
        <v>23.68</v>
      </c>
      <c r="S2780">
        <v>8</v>
      </c>
      <c r="T2780" s="7">
        <v>0.2</v>
      </c>
      <c r="U2780" s="5">
        <v>6.2160000000000002</v>
      </c>
      <c r="V2780">
        <f t="shared" si="215"/>
        <v>4</v>
      </c>
      <c r="W2780">
        <f t="shared" si="216"/>
        <v>2</v>
      </c>
      <c r="X2780">
        <f t="shared" si="217"/>
        <v>2017</v>
      </c>
      <c r="Y2780" t="str">
        <f t="shared" si="218"/>
        <v>Apr</v>
      </c>
      <c r="Z2780" t="str">
        <f t="shared" si="219"/>
        <v>2017-04</v>
      </c>
    </row>
    <row r="2781" spans="1:26"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s="5">
        <v>2.3759999999999999</v>
      </c>
      <c r="S2781">
        <v>3</v>
      </c>
      <c r="T2781" s="7">
        <v>0.2</v>
      </c>
      <c r="U2781" s="5">
        <v>0.74250000000000005</v>
      </c>
      <c r="V2781">
        <f t="shared" si="215"/>
        <v>4</v>
      </c>
      <c r="W2781">
        <f t="shared" si="216"/>
        <v>2</v>
      </c>
      <c r="X2781">
        <f t="shared" si="217"/>
        <v>2017</v>
      </c>
      <c r="Y2781" t="str">
        <f t="shared" si="218"/>
        <v>Apr</v>
      </c>
      <c r="Z2781" t="str">
        <f t="shared" si="219"/>
        <v>2017-04</v>
      </c>
    </row>
    <row r="2782" spans="1:26"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s="5">
        <v>59.2</v>
      </c>
      <c r="S2782">
        <v>4</v>
      </c>
      <c r="T2782" s="7">
        <v>0</v>
      </c>
      <c r="U2782" s="5">
        <v>29.6</v>
      </c>
      <c r="V2782">
        <f t="shared" si="215"/>
        <v>5</v>
      </c>
      <c r="W2782">
        <f t="shared" si="216"/>
        <v>2</v>
      </c>
      <c r="X2782">
        <f t="shared" si="217"/>
        <v>2017</v>
      </c>
      <c r="Y2782" t="str">
        <f t="shared" si="218"/>
        <v>May</v>
      </c>
      <c r="Z2782" t="str">
        <f t="shared" si="219"/>
        <v>2017-05</v>
      </c>
    </row>
    <row r="2783" spans="1:26"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s="5">
        <v>22</v>
      </c>
      <c r="S2783">
        <v>10</v>
      </c>
      <c r="T2783" s="7">
        <v>0</v>
      </c>
      <c r="U2783" s="5">
        <v>9.68</v>
      </c>
      <c r="V2783">
        <f t="shared" si="215"/>
        <v>11</v>
      </c>
      <c r="W2783">
        <f t="shared" si="216"/>
        <v>4</v>
      </c>
      <c r="X2783">
        <f t="shared" si="217"/>
        <v>2017</v>
      </c>
      <c r="Y2783" t="str">
        <f t="shared" si="218"/>
        <v>Nov</v>
      </c>
      <c r="Z2783" t="str">
        <f t="shared" si="219"/>
        <v>2017-11</v>
      </c>
    </row>
    <row r="2784" spans="1:26"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s="5">
        <v>257.98</v>
      </c>
      <c r="S2784">
        <v>2</v>
      </c>
      <c r="T2784" s="7">
        <v>0</v>
      </c>
      <c r="U2784" s="5">
        <v>74.8142</v>
      </c>
      <c r="V2784">
        <f t="shared" si="215"/>
        <v>11</v>
      </c>
      <c r="W2784">
        <f t="shared" si="216"/>
        <v>4</v>
      </c>
      <c r="X2784">
        <f t="shared" si="217"/>
        <v>2016</v>
      </c>
      <c r="Y2784" t="str">
        <f t="shared" si="218"/>
        <v>Nov</v>
      </c>
      <c r="Z2784" t="str">
        <f t="shared" si="219"/>
        <v>2016-11</v>
      </c>
    </row>
    <row r="2785" spans="1:26"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s="5">
        <v>23.988</v>
      </c>
      <c r="S2785">
        <v>2</v>
      </c>
      <c r="T2785" s="7">
        <v>0.4</v>
      </c>
      <c r="U2785" s="5">
        <v>-15.992000000000001</v>
      </c>
      <c r="V2785">
        <f t="shared" si="215"/>
        <v>11</v>
      </c>
      <c r="W2785">
        <f t="shared" si="216"/>
        <v>4</v>
      </c>
      <c r="X2785">
        <f t="shared" si="217"/>
        <v>2016</v>
      </c>
      <c r="Y2785" t="str">
        <f t="shared" si="218"/>
        <v>Nov</v>
      </c>
      <c r="Z2785" t="str">
        <f t="shared" si="219"/>
        <v>2016-11</v>
      </c>
    </row>
    <row r="2786" spans="1:26"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s="5">
        <v>23.975999999999999</v>
      </c>
      <c r="S2786">
        <v>4</v>
      </c>
      <c r="T2786" s="7">
        <v>0.4</v>
      </c>
      <c r="U2786" s="5">
        <v>-15.5844</v>
      </c>
      <c r="V2786">
        <f t="shared" si="215"/>
        <v>10</v>
      </c>
      <c r="W2786">
        <f t="shared" si="216"/>
        <v>4</v>
      </c>
      <c r="X2786">
        <f t="shared" si="217"/>
        <v>2016</v>
      </c>
      <c r="Y2786" t="str">
        <f t="shared" si="218"/>
        <v>Oct</v>
      </c>
      <c r="Z2786" t="str">
        <f t="shared" si="219"/>
        <v>2016-10</v>
      </c>
    </row>
    <row r="2787" spans="1:26"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s="5">
        <v>601.53599999999994</v>
      </c>
      <c r="S2787">
        <v>4</v>
      </c>
      <c r="T2787" s="7">
        <v>0.2</v>
      </c>
      <c r="U2787" s="5">
        <v>0</v>
      </c>
      <c r="V2787">
        <f t="shared" si="215"/>
        <v>9</v>
      </c>
      <c r="W2787">
        <f t="shared" si="216"/>
        <v>3</v>
      </c>
      <c r="X2787">
        <f t="shared" si="217"/>
        <v>2015</v>
      </c>
      <c r="Y2787" t="str">
        <f t="shared" si="218"/>
        <v>Sep</v>
      </c>
      <c r="Z2787" t="str">
        <f t="shared" si="219"/>
        <v>2015-09</v>
      </c>
    </row>
    <row r="2788" spans="1:26"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s="5">
        <v>7.9</v>
      </c>
      <c r="S2788">
        <v>2</v>
      </c>
      <c r="T2788" s="7">
        <v>0</v>
      </c>
      <c r="U2788" s="5">
        <v>2.528</v>
      </c>
      <c r="V2788">
        <f t="shared" si="215"/>
        <v>9</v>
      </c>
      <c r="W2788">
        <f t="shared" si="216"/>
        <v>3</v>
      </c>
      <c r="X2788">
        <f t="shared" si="217"/>
        <v>2015</v>
      </c>
      <c r="Y2788" t="str">
        <f t="shared" si="218"/>
        <v>Sep</v>
      </c>
      <c r="Z2788" t="str">
        <f t="shared" si="219"/>
        <v>2015-09</v>
      </c>
    </row>
    <row r="2789" spans="1:26"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s="5">
        <v>58.36</v>
      </c>
      <c r="S2789">
        <v>5</v>
      </c>
      <c r="T2789" s="7">
        <v>0.6</v>
      </c>
      <c r="U2789" s="5">
        <v>-24.803000000000001</v>
      </c>
      <c r="V2789">
        <f t="shared" si="215"/>
        <v>12</v>
      </c>
      <c r="W2789">
        <f t="shared" si="216"/>
        <v>4</v>
      </c>
      <c r="X2789">
        <f t="shared" si="217"/>
        <v>2014</v>
      </c>
      <c r="Y2789" t="str">
        <f t="shared" si="218"/>
        <v>Dec</v>
      </c>
      <c r="Z2789" t="str">
        <f t="shared" si="219"/>
        <v>2014-12</v>
      </c>
    </row>
    <row r="2790" spans="1:26"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s="5">
        <v>16.463999999999999</v>
      </c>
      <c r="S2790">
        <v>7</v>
      </c>
      <c r="T2790" s="7">
        <v>0.2</v>
      </c>
      <c r="U2790" s="5">
        <v>1.4406000000000001</v>
      </c>
      <c r="V2790">
        <f t="shared" si="215"/>
        <v>12</v>
      </c>
      <c r="W2790">
        <f t="shared" si="216"/>
        <v>4</v>
      </c>
      <c r="X2790">
        <f t="shared" si="217"/>
        <v>2014</v>
      </c>
      <c r="Y2790" t="str">
        <f t="shared" si="218"/>
        <v>Dec</v>
      </c>
      <c r="Z2790" t="str">
        <f t="shared" si="219"/>
        <v>2014-12</v>
      </c>
    </row>
    <row r="2791" spans="1:26"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s="5">
        <v>39.96</v>
      </c>
      <c r="S2791">
        <v>5</v>
      </c>
      <c r="T2791" s="7">
        <v>0.6</v>
      </c>
      <c r="U2791" s="5">
        <v>-23.975999999999999</v>
      </c>
      <c r="V2791">
        <f t="shared" si="215"/>
        <v>12</v>
      </c>
      <c r="W2791">
        <f t="shared" si="216"/>
        <v>4</v>
      </c>
      <c r="X2791">
        <f t="shared" si="217"/>
        <v>2014</v>
      </c>
      <c r="Y2791" t="str">
        <f t="shared" si="218"/>
        <v>Dec</v>
      </c>
      <c r="Z2791" t="str">
        <f t="shared" si="219"/>
        <v>2014-12</v>
      </c>
    </row>
    <row r="2792" spans="1:26"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s="5">
        <v>25.96</v>
      </c>
      <c r="S2792">
        <v>2</v>
      </c>
      <c r="T2792" s="7">
        <v>0</v>
      </c>
      <c r="U2792" s="5">
        <v>7.5284000000000004</v>
      </c>
      <c r="V2792">
        <f t="shared" si="215"/>
        <v>9</v>
      </c>
      <c r="W2792">
        <f t="shared" si="216"/>
        <v>3</v>
      </c>
      <c r="X2792">
        <f t="shared" si="217"/>
        <v>2014</v>
      </c>
      <c r="Y2792" t="str">
        <f t="shared" si="218"/>
        <v>Sep</v>
      </c>
      <c r="Z2792" t="str">
        <f t="shared" si="219"/>
        <v>2014-09</v>
      </c>
    </row>
    <row r="2793" spans="1:26"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5">
        <v>36.270000000000003</v>
      </c>
      <c r="S2793">
        <v>3</v>
      </c>
      <c r="T2793" s="7">
        <v>0</v>
      </c>
      <c r="U2793" s="5">
        <v>10.881</v>
      </c>
      <c r="V2793">
        <f t="shared" si="215"/>
        <v>9</v>
      </c>
      <c r="W2793">
        <f t="shared" si="216"/>
        <v>3</v>
      </c>
      <c r="X2793">
        <f t="shared" si="217"/>
        <v>2014</v>
      </c>
      <c r="Y2793" t="str">
        <f t="shared" si="218"/>
        <v>Sep</v>
      </c>
      <c r="Z2793" t="str">
        <f t="shared" si="219"/>
        <v>2014-09</v>
      </c>
    </row>
    <row r="2794" spans="1:26"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5">
        <v>6.48</v>
      </c>
      <c r="S2794">
        <v>1</v>
      </c>
      <c r="T2794" s="7">
        <v>0</v>
      </c>
      <c r="U2794" s="5">
        <v>3.1103999999999998</v>
      </c>
      <c r="V2794">
        <f t="shared" si="215"/>
        <v>9</v>
      </c>
      <c r="W2794">
        <f t="shared" si="216"/>
        <v>3</v>
      </c>
      <c r="X2794">
        <f t="shared" si="217"/>
        <v>2014</v>
      </c>
      <c r="Y2794" t="str">
        <f t="shared" si="218"/>
        <v>Sep</v>
      </c>
      <c r="Z2794" t="str">
        <f t="shared" si="219"/>
        <v>2014-09</v>
      </c>
    </row>
    <row r="2795" spans="1:26"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s="5">
        <v>1075.088</v>
      </c>
      <c r="S2795">
        <v>14</v>
      </c>
      <c r="T2795" s="7">
        <v>0.2</v>
      </c>
      <c r="U2795" s="5">
        <v>94.0702</v>
      </c>
      <c r="V2795">
        <f t="shared" si="215"/>
        <v>4</v>
      </c>
      <c r="W2795">
        <f t="shared" si="216"/>
        <v>2</v>
      </c>
      <c r="X2795">
        <f t="shared" si="217"/>
        <v>2014</v>
      </c>
      <c r="Y2795" t="str">
        <f t="shared" si="218"/>
        <v>Apr</v>
      </c>
      <c r="Z2795" t="str">
        <f t="shared" si="219"/>
        <v>2014-04</v>
      </c>
    </row>
    <row r="2796" spans="1:26"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s="5">
        <v>438.36799999999999</v>
      </c>
      <c r="S2796">
        <v>4</v>
      </c>
      <c r="T2796" s="7">
        <v>0.2</v>
      </c>
      <c r="U2796" s="5">
        <v>38.357199999999999</v>
      </c>
      <c r="V2796">
        <f t="shared" si="215"/>
        <v>4</v>
      </c>
      <c r="W2796">
        <f t="shared" si="216"/>
        <v>2</v>
      </c>
      <c r="X2796">
        <f t="shared" si="217"/>
        <v>2014</v>
      </c>
      <c r="Y2796" t="str">
        <f t="shared" si="218"/>
        <v>Apr</v>
      </c>
      <c r="Z2796" t="str">
        <f t="shared" si="219"/>
        <v>2014-04</v>
      </c>
    </row>
    <row r="2797" spans="1:26"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s="5">
        <v>18.088000000000001</v>
      </c>
      <c r="S2797">
        <v>7</v>
      </c>
      <c r="T2797" s="7">
        <v>0.2</v>
      </c>
      <c r="U2797" s="5">
        <v>6.5568999999999997</v>
      </c>
      <c r="V2797">
        <f t="shared" si="215"/>
        <v>4</v>
      </c>
      <c r="W2797">
        <f t="shared" si="216"/>
        <v>2</v>
      </c>
      <c r="X2797">
        <f t="shared" si="217"/>
        <v>2014</v>
      </c>
      <c r="Y2797" t="str">
        <f t="shared" si="218"/>
        <v>Apr</v>
      </c>
      <c r="Z2797" t="str">
        <f t="shared" si="219"/>
        <v>2014-04</v>
      </c>
    </row>
    <row r="2798" spans="1:26"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s="5">
        <v>308.49900000000002</v>
      </c>
      <c r="S2798">
        <v>3</v>
      </c>
      <c r="T2798" s="7">
        <v>0.15</v>
      </c>
      <c r="U2798" s="5">
        <v>-18.146999999999998</v>
      </c>
      <c r="V2798">
        <f t="shared" si="215"/>
        <v>4</v>
      </c>
      <c r="W2798">
        <f t="shared" si="216"/>
        <v>2</v>
      </c>
      <c r="X2798">
        <f t="shared" si="217"/>
        <v>2014</v>
      </c>
      <c r="Y2798" t="str">
        <f t="shared" si="218"/>
        <v>Apr</v>
      </c>
      <c r="Z2798" t="str">
        <f t="shared" si="219"/>
        <v>2014-04</v>
      </c>
    </row>
    <row r="2799" spans="1:26"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5">
        <v>13.36</v>
      </c>
      <c r="S2799">
        <v>4</v>
      </c>
      <c r="T2799" s="7">
        <v>0</v>
      </c>
      <c r="U2799" s="5">
        <v>4.1416000000000004</v>
      </c>
      <c r="V2799">
        <f t="shared" si="215"/>
        <v>10</v>
      </c>
      <c r="W2799">
        <f t="shared" si="216"/>
        <v>4</v>
      </c>
      <c r="X2799">
        <f t="shared" si="217"/>
        <v>2017</v>
      </c>
      <c r="Y2799" t="str">
        <f t="shared" si="218"/>
        <v>Oct</v>
      </c>
      <c r="Z2799" t="str">
        <f t="shared" si="219"/>
        <v>2017-10</v>
      </c>
    </row>
    <row r="2800" spans="1:26"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5">
        <v>39.96</v>
      </c>
      <c r="S2800">
        <v>2</v>
      </c>
      <c r="T2800" s="7">
        <v>0</v>
      </c>
      <c r="U2800" s="5">
        <v>18.781199999999998</v>
      </c>
      <c r="V2800">
        <f t="shared" si="215"/>
        <v>10</v>
      </c>
      <c r="W2800">
        <f t="shared" si="216"/>
        <v>4</v>
      </c>
      <c r="X2800">
        <f t="shared" si="217"/>
        <v>2017</v>
      </c>
      <c r="Y2800" t="str">
        <f t="shared" si="218"/>
        <v>Oct</v>
      </c>
      <c r="Z2800" t="str">
        <f t="shared" si="219"/>
        <v>2017-10</v>
      </c>
    </row>
    <row r="2801" spans="1:26"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5">
        <v>145.85</v>
      </c>
      <c r="S2801">
        <v>5</v>
      </c>
      <c r="T2801" s="7">
        <v>0</v>
      </c>
      <c r="U2801" s="5">
        <v>70.007999999999996</v>
      </c>
      <c r="V2801">
        <f t="shared" si="215"/>
        <v>10</v>
      </c>
      <c r="W2801">
        <f t="shared" si="216"/>
        <v>4</v>
      </c>
      <c r="X2801">
        <f t="shared" si="217"/>
        <v>2017</v>
      </c>
      <c r="Y2801" t="str">
        <f t="shared" si="218"/>
        <v>Oct</v>
      </c>
      <c r="Z2801" t="str">
        <f t="shared" si="219"/>
        <v>2017-10</v>
      </c>
    </row>
    <row r="2802" spans="1:26"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s="5">
        <v>783.96</v>
      </c>
      <c r="S2802">
        <v>5</v>
      </c>
      <c r="T2802" s="7">
        <v>0.2</v>
      </c>
      <c r="U2802" s="5">
        <v>78.396000000000001</v>
      </c>
      <c r="V2802">
        <f t="shared" si="215"/>
        <v>10</v>
      </c>
      <c r="W2802">
        <f t="shared" si="216"/>
        <v>4</v>
      </c>
      <c r="X2802">
        <f t="shared" si="217"/>
        <v>2016</v>
      </c>
      <c r="Y2802" t="str">
        <f t="shared" si="218"/>
        <v>Oct</v>
      </c>
      <c r="Z2802" t="str">
        <f t="shared" si="219"/>
        <v>2016-10</v>
      </c>
    </row>
    <row r="2803" spans="1:26"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s="5">
        <v>7.88</v>
      </c>
      <c r="S2803">
        <v>1</v>
      </c>
      <c r="T2803" s="7">
        <v>0.2</v>
      </c>
      <c r="U2803" s="5">
        <v>1.7729999999999999</v>
      </c>
      <c r="V2803">
        <f t="shared" si="215"/>
        <v>11</v>
      </c>
      <c r="W2803">
        <f t="shared" si="216"/>
        <v>4</v>
      </c>
      <c r="X2803">
        <f t="shared" si="217"/>
        <v>2015</v>
      </c>
      <c r="Y2803" t="str">
        <f t="shared" si="218"/>
        <v>Nov</v>
      </c>
      <c r="Z2803" t="str">
        <f t="shared" si="219"/>
        <v>2015-11</v>
      </c>
    </row>
    <row r="2804" spans="1:26"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s="5">
        <v>41.37</v>
      </c>
      <c r="S2804">
        <v>3</v>
      </c>
      <c r="T2804" s="7">
        <v>0</v>
      </c>
      <c r="U2804" s="5">
        <v>17.375399999999999</v>
      </c>
      <c r="V2804">
        <f t="shared" si="215"/>
        <v>11</v>
      </c>
      <c r="W2804">
        <f t="shared" si="216"/>
        <v>4</v>
      </c>
      <c r="X2804">
        <f t="shared" si="217"/>
        <v>2017</v>
      </c>
      <c r="Y2804" t="str">
        <f t="shared" si="218"/>
        <v>Nov</v>
      </c>
      <c r="Z2804" t="str">
        <f t="shared" si="219"/>
        <v>2017-11</v>
      </c>
    </row>
    <row r="2805" spans="1:26"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s="5">
        <v>12.84</v>
      </c>
      <c r="S2805">
        <v>3</v>
      </c>
      <c r="T2805" s="7">
        <v>0</v>
      </c>
      <c r="U2805" s="5">
        <v>5.7779999999999996</v>
      </c>
      <c r="V2805">
        <f t="shared" si="215"/>
        <v>5</v>
      </c>
      <c r="W2805">
        <f t="shared" si="216"/>
        <v>2</v>
      </c>
      <c r="X2805">
        <f t="shared" si="217"/>
        <v>2015</v>
      </c>
      <c r="Y2805" t="str">
        <f t="shared" si="218"/>
        <v>May</v>
      </c>
      <c r="Z2805" t="str">
        <f t="shared" si="219"/>
        <v>2015-05</v>
      </c>
    </row>
    <row r="2806" spans="1:26"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s="5">
        <v>25.68</v>
      </c>
      <c r="S2806">
        <v>6</v>
      </c>
      <c r="T2806" s="7">
        <v>0</v>
      </c>
      <c r="U2806" s="5">
        <v>11.555999999999999</v>
      </c>
      <c r="V2806">
        <f t="shared" si="215"/>
        <v>5</v>
      </c>
      <c r="W2806">
        <f t="shared" si="216"/>
        <v>2</v>
      </c>
      <c r="X2806">
        <f t="shared" si="217"/>
        <v>2015</v>
      </c>
      <c r="Y2806" t="str">
        <f t="shared" si="218"/>
        <v>May</v>
      </c>
      <c r="Z2806" t="str">
        <f t="shared" si="219"/>
        <v>2015-05</v>
      </c>
    </row>
    <row r="2807" spans="1:26"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s="5">
        <v>47.515999999999998</v>
      </c>
      <c r="S2807">
        <v>2</v>
      </c>
      <c r="T2807" s="7">
        <v>0.3</v>
      </c>
      <c r="U2807" s="5">
        <v>-2.0364</v>
      </c>
      <c r="V2807">
        <f t="shared" si="215"/>
        <v>9</v>
      </c>
      <c r="W2807">
        <f t="shared" si="216"/>
        <v>3</v>
      </c>
      <c r="X2807">
        <f t="shared" si="217"/>
        <v>2015</v>
      </c>
      <c r="Y2807" t="str">
        <f t="shared" si="218"/>
        <v>Sep</v>
      </c>
      <c r="Z2807" t="str">
        <f t="shared" si="219"/>
        <v>2015-09</v>
      </c>
    </row>
    <row r="2808" spans="1:26"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s="5">
        <v>9.42</v>
      </c>
      <c r="S2808">
        <v>2</v>
      </c>
      <c r="T2808" s="7">
        <v>0</v>
      </c>
      <c r="U2808" s="5">
        <v>0.47099999999999997</v>
      </c>
      <c r="V2808">
        <f t="shared" si="215"/>
        <v>7</v>
      </c>
      <c r="W2808">
        <f t="shared" si="216"/>
        <v>3</v>
      </c>
      <c r="X2808">
        <f t="shared" si="217"/>
        <v>2015</v>
      </c>
      <c r="Y2808" t="str">
        <f t="shared" si="218"/>
        <v>Jul</v>
      </c>
      <c r="Z2808" t="str">
        <f t="shared" si="219"/>
        <v>2015-07</v>
      </c>
    </row>
    <row r="2809" spans="1:26"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s="5">
        <v>12.96</v>
      </c>
      <c r="S2809">
        <v>2</v>
      </c>
      <c r="T2809" s="7">
        <v>0</v>
      </c>
      <c r="U2809" s="5">
        <v>6.2207999999999997</v>
      </c>
      <c r="V2809">
        <f t="shared" si="215"/>
        <v>7</v>
      </c>
      <c r="W2809">
        <f t="shared" si="216"/>
        <v>3</v>
      </c>
      <c r="X2809">
        <f t="shared" si="217"/>
        <v>2015</v>
      </c>
      <c r="Y2809" t="str">
        <f t="shared" si="218"/>
        <v>Jul</v>
      </c>
      <c r="Z2809" t="str">
        <f t="shared" si="219"/>
        <v>2015-07</v>
      </c>
    </row>
    <row r="2810" spans="1:26"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s="5">
        <v>704.9</v>
      </c>
      <c r="S2810">
        <v>5</v>
      </c>
      <c r="T2810" s="7">
        <v>0</v>
      </c>
      <c r="U2810" s="5">
        <v>56.392000000000003</v>
      </c>
      <c r="V2810">
        <f t="shared" si="215"/>
        <v>7</v>
      </c>
      <c r="W2810">
        <f t="shared" si="216"/>
        <v>3</v>
      </c>
      <c r="X2810">
        <f t="shared" si="217"/>
        <v>2015</v>
      </c>
      <c r="Y2810" t="str">
        <f t="shared" si="218"/>
        <v>Jul</v>
      </c>
      <c r="Z2810" t="str">
        <f t="shared" si="219"/>
        <v>2015-07</v>
      </c>
    </row>
    <row r="2811" spans="1:26"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s="5">
        <v>561.56799999999998</v>
      </c>
      <c r="S2811">
        <v>2</v>
      </c>
      <c r="T2811" s="7">
        <v>0.2</v>
      </c>
      <c r="U2811" s="5">
        <v>28.078399999999998</v>
      </c>
      <c r="V2811">
        <f t="shared" si="215"/>
        <v>7</v>
      </c>
      <c r="W2811">
        <f t="shared" si="216"/>
        <v>3</v>
      </c>
      <c r="X2811">
        <f t="shared" si="217"/>
        <v>2015</v>
      </c>
      <c r="Y2811" t="str">
        <f t="shared" si="218"/>
        <v>Jul</v>
      </c>
      <c r="Z2811" t="str">
        <f t="shared" si="219"/>
        <v>2015-07</v>
      </c>
    </row>
    <row r="2812" spans="1:26"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5">
        <v>179.82</v>
      </c>
      <c r="S2812">
        <v>9</v>
      </c>
      <c r="T2812" s="7">
        <v>0</v>
      </c>
      <c r="U2812" s="5">
        <v>84.5154</v>
      </c>
      <c r="V2812">
        <f t="shared" si="215"/>
        <v>11</v>
      </c>
      <c r="W2812">
        <f t="shared" si="216"/>
        <v>4</v>
      </c>
      <c r="X2812">
        <f t="shared" si="217"/>
        <v>2015</v>
      </c>
      <c r="Y2812" t="str">
        <f t="shared" si="218"/>
        <v>Nov</v>
      </c>
      <c r="Z2812" t="str">
        <f t="shared" si="219"/>
        <v>2015-11</v>
      </c>
    </row>
    <row r="2813" spans="1:26"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s="5">
        <v>185.58</v>
      </c>
      <c r="S2813">
        <v>6</v>
      </c>
      <c r="T2813" s="7">
        <v>0</v>
      </c>
      <c r="U2813" s="5">
        <v>76.087800000000001</v>
      </c>
      <c r="V2813">
        <f t="shared" si="215"/>
        <v>11</v>
      </c>
      <c r="W2813">
        <f t="shared" si="216"/>
        <v>4</v>
      </c>
      <c r="X2813">
        <f t="shared" si="217"/>
        <v>2015</v>
      </c>
      <c r="Y2813" t="str">
        <f t="shared" si="218"/>
        <v>Nov</v>
      </c>
      <c r="Z2813" t="str">
        <f t="shared" si="219"/>
        <v>2015-11</v>
      </c>
    </row>
    <row r="2814" spans="1:26"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5">
        <v>214.11</v>
      </c>
      <c r="S2814">
        <v>3</v>
      </c>
      <c r="T2814" s="7">
        <v>0</v>
      </c>
      <c r="U2814" s="5">
        <v>36.398699999999998</v>
      </c>
      <c r="V2814">
        <f t="shared" si="215"/>
        <v>11</v>
      </c>
      <c r="W2814">
        <f t="shared" si="216"/>
        <v>4</v>
      </c>
      <c r="X2814">
        <f t="shared" si="217"/>
        <v>2015</v>
      </c>
      <c r="Y2814" t="str">
        <f t="shared" si="218"/>
        <v>Nov</v>
      </c>
      <c r="Z2814" t="str">
        <f t="shared" si="219"/>
        <v>2015-11</v>
      </c>
    </row>
    <row r="2815" spans="1:26"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s="5">
        <v>999.96</v>
      </c>
      <c r="S2815">
        <v>4</v>
      </c>
      <c r="T2815" s="7">
        <v>0</v>
      </c>
      <c r="U2815" s="5">
        <v>229.99080000000001</v>
      </c>
      <c r="V2815">
        <f t="shared" si="215"/>
        <v>11</v>
      </c>
      <c r="W2815">
        <f t="shared" si="216"/>
        <v>4</v>
      </c>
      <c r="X2815">
        <f t="shared" si="217"/>
        <v>2015</v>
      </c>
      <c r="Y2815" t="str">
        <f t="shared" si="218"/>
        <v>Nov</v>
      </c>
      <c r="Z2815" t="str">
        <f t="shared" si="219"/>
        <v>2015-11</v>
      </c>
    </row>
    <row r="2816" spans="1:26"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5">
        <v>653.54999999999995</v>
      </c>
      <c r="S2816">
        <v>3</v>
      </c>
      <c r="T2816" s="7">
        <v>0</v>
      </c>
      <c r="U2816" s="5">
        <v>111.1035</v>
      </c>
      <c r="V2816">
        <f t="shared" si="215"/>
        <v>11</v>
      </c>
      <c r="W2816">
        <f t="shared" si="216"/>
        <v>4</v>
      </c>
      <c r="X2816">
        <f t="shared" si="217"/>
        <v>2015</v>
      </c>
      <c r="Y2816" t="str">
        <f t="shared" si="218"/>
        <v>Nov</v>
      </c>
      <c r="Z2816" t="str">
        <f t="shared" si="219"/>
        <v>2015-11</v>
      </c>
    </row>
    <row r="2817" spans="1:26"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s="5">
        <v>114.6</v>
      </c>
      <c r="S2817">
        <v>5</v>
      </c>
      <c r="T2817" s="7">
        <v>0</v>
      </c>
      <c r="U2817" s="5">
        <v>51.57</v>
      </c>
      <c r="V2817">
        <f t="shared" si="215"/>
        <v>9</v>
      </c>
      <c r="W2817">
        <f t="shared" si="216"/>
        <v>3</v>
      </c>
      <c r="X2817">
        <f t="shared" si="217"/>
        <v>2015</v>
      </c>
      <c r="Y2817" t="str">
        <f t="shared" si="218"/>
        <v>Sep</v>
      </c>
      <c r="Z2817" t="str">
        <f t="shared" si="219"/>
        <v>2015-09</v>
      </c>
    </row>
    <row r="2818" spans="1:26"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s="5">
        <v>60.74</v>
      </c>
      <c r="S2818">
        <v>1</v>
      </c>
      <c r="T2818" s="7">
        <v>0</v>
      </c>
      <c r="U2818" s="5">
        <v>15.185</v>
      </c>
      <c r="V2818">
        <f t="shared" si="215"/>
        <v>9</v>
      </c>
      <c r="W2818">
        <f t="shared" si="216"/>
        <v>3</v>
      </c>
      <c r="X2818">
        <f t="shared" si="217"/>
        <v>2015</v>
      </c>
      <c r="Y2818" t="str">
        <f t="shared" si="218"/>
        <v>Sep</v>
      </c>
      <c r="Z2818" t="str">
        <f t="shared" si="219"/>
        <v>2015-09</v>
      </c>
    </row>
    <row r="2819" spans="1:26"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s="5">
        <v>124.36</v>
      </c>
      <c r="S2819">
        <v>2</v>
      </c>
      <c r="T2819" s="7">
        <v>0</v>
      </c>
      <c r="U2819" s="5">
        <v>27.359200000000001</v>
      </c>
      <c r="V2819">
        <f t="shared" ref="V2819:V2882" si="220">MONTH(C2819)</f>
        <v>9</v>
      </c>
      <c r="W2819">
        <f t="shared" ref="W2819:W2882" si="221">ROUNDUP(MONTH(C2819)/3,0)</f>
        <v>3</v>
      </c>
      <c r="X2819">
        <f t="shared" ref="X2819:X2882" si="222">YEAR(C2819)</f>
        <v>2015</v>
      </c>
      <c r="Y2819" t="str">
        <f t="shared" ref="Y2819:Y2882" si="223">TEXT(C2819,"MMM")</f>
        <v>Sep</v>
      </c>
      <c r="Z2819" t="str">
        <f t="shared" ref="Z2819:Z2882" si="224">TEXT(C2819,"YYYY-MM")</f>
        <v>2015-09</v>
      </c>
    </row>
    <row r="2820" spans="1:26"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s="5">
        <v>1088.76</v>
      </c>
      <c r="S2820">
        <v>6</v>
      </c>
      <c r="T2820" s="7">
        <v>0</v>
      </c>
      <c r="U2820" s="5">
        <v>315.74040000000002</v>
      </c>
      <c r="V2820">
        <f t="shared" si="220"/>
        <v>9</v>
      </c>
      <c r="W2820">
        <f t="shared" si="221"/>
        <v>3</v>
      </c>
      <c r="X2820">
        <f t="shared" si="222"/>
        <v>2015</v>
      </c>
      <c r="Y2820" t="str">
        <f t="shared" si="223"/>
        <v>Sep</v>
      </c>
      <c r="Z2820" t="str">
        <f t="shared" si="224"/>
        <v>2015-09</v>
      </c>
    </row>
    <row r="2821" spans="1:26"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s="5">
        <v>6.72</v>
      </c>
      <c r="S2821">
        <v>5</v>
      </c>
      <c r="T2821" s="7">
        <v>0.2</v>
      </c>
      <c r="U2821" s="5">
        <v>2.3519999999999999</v>
      </c>
      <c r="V2821">
        <f t="shared" si="220"/>
        <v>5</v>
      </c>
      <c r="W2821">
        <f t="shared" si="221"/>
        <v>2</v>
      </c>
      <c r="X2821">
        <f t="shared" si="222"/>
        <v>2016</v>
      </c>
      <c r="Y2821" t="str">
        <f t="shared" si="223"/>
        <v>May</v>
      </c>
      <c r="Z2821" t="str">
        <f t="shared" si="224"/>
        <v>2016-05</v>
      </c>
    </row>
    <row r="2822" spans="1:26"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s="5">
        <v>298.77600000000001</v>
      </c>
      <c r="S2822">
        <v>3</v>
      </c>
      <c r="T2822" s="7">
        <v>0.2</v>
      </c>
      <c r="U2822" s="5">
        <v>7.4694000000000003</v>
      </c>
      <c r="V2822">
        <f t="shared" si="220"/>
        <v>5</v>
      </c>
      <c r="W2822">
        <f t="shared" si="221"/>
        <v>2</v>
      </c>
      <c r="X2822">
        <f t="shared" si="222"/>
        <v>2016</v>
      </c>
      <c r="Y2822" t="str">
        <f t="shared" si="223"/>
        <v>May</v>
      </c>
      <c r="Z2822" t="str">
        <f t="shared" si="224"/>
        <v>2016-05</v>
      </c>
    </row>
    <row r="2823" spans="1:26"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s="5">
        <v>302.37599999999998</v>
      </c>
      <c r="S2823">
        <v>3</v>
      </c>
      <c r="T2823" s="7">
        <v>0.2</v>
      </c>
      <c r="U2823" s="5">
        <v>22.6782</v>
      </c>
      <c r="V2823">
        <f t="shared" si="220"/>
        <v>12</v>
      </c>
      <c r="W2823">
        <f t="shared" si="221"/>
        <v>4</v>
      </c>
      <c r="X2823">
        <f t="shared" si="222"/>
        <v>2016</v>
      </c>
      <c r="Y2823" t="str">
        <f t="shared" si="223"/>
        <v>Dec</v>
      </c>
      <c r="Z2823" t="str">
        <f t="shared" si="224"/>
        <v>2016-12</v>
      </c>
    </row>
    <row r="2824" spans="1:26"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5">
        <v>8.9280000000000008</v>
      </c>
      <c r="S2824">
        <v>2</v>
      </c>
      <c r="T2824" s="7">
        <v>0.2</v>
      </c>
      <c r="U2824" s="5">
        <v>0.55800000000000005</v>
      </c>
      <c r="V2824">
        <f t="shared" si="220"/>
        <v>9</v>
      </c>
      <c r="W2824">
        <f t="shared" si="221"/>
        <v>3</v>
      </c>
      <c r="X2824">
        <f t="shared" si="222"/>
        <v>2017</v>
      </c>
      <c r="Y2824" t="str">
        <f t="shared" si="223"/>
        <v>Sep</v>
      </c>
      <c r="Z2824" t="str">
        <f t="shared" si="224"/>
        <v>2017-09</v>
      </c>
    </row>
    <row r="2825" spans="1:26"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5">
        <v>47.584000000000003</v>
      </c>
      <c r="S2825">
        <v>2</v>
      </c>
      <c r="T2825" s="7">
        <v>0.2</v>
      </c>
      <c r="U2825" s="5">
        <v>-2.9740000000000002</v>
      </c>
      <c r="V2825">
        <f t="shared" si="220"/>
        <v>9</v>
      </c>
      <c r="W2825">
        <f t="shared" si="221"/>
        <v>3</v>
      </c>
      <c r="X2825">
        <f t="shared" si="222"/>
        <v>2017</v>
      </c>
      <c r="Y2825" t="str">
        <f t="shared" si="223"/>
        <v>Sep</v>
      </c>
      <c r="Z2825" t="str">
        <f t="shared" si="224"/>
        <v>2017-09</v>
      </c>
    </row>
    <row r="2826" spans="1:26"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s="5">
        <v>33.792000000000002</v>
      </c>
      <c r="S2826">
        <v>8</v>
      </c>
      <c r="T2826" s="7">
        <v>0.2</v>
      </c>
      <c r="U2826" s="5">
        <v>10.56</v>
      </c>
      <c r="V2826">
        <f t="shared" si="220"/>
        <v>9</v>
      </c>
      <c r="W2826">
        <f t="shared" si="221"/>
        <v>3</v>
      </c>
      <c r="X2826">
        <f t="shared" si="222"/>
        <v>2014</v>
      </c>
      <c r="Y2826" t="str">
        <f t="shared" si="223"/>
        <v>Sep</v>
      </c>
      <c r="Z2826" t="str">
        <f t="shared" si="224"/>
        <v>2014-09</v>
      </c>
    </row>
    <row r="2827" spans="1:26"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5">
        <v>300.53280000000001</v>
      </c>
      <c r="S2827">
        <v>2</v>
      </c>
      <c r="T2827" s="7">
        <v>0.32</v>
      </c>
      <c r="U2827" s="5">
        <v>-97.231200000000001</v>
      </c>
      <c r="V2827">
        <f t="shared" si="220"/>
        <v>9</v>
      </c>
      <c r="W2827">
        <f t="shared" si="221"/>
        <v>3</v>
      </c>
      <c r="X2827">
        <f t="shared" si="222"/>
        <v>2014</v>
      </c>
      <c r="Y2827" t="str">
        <f t="shared" si="223"/>
        <v>Sep</v>
      </c>
      <c r="Z2827" t="str">
        <f t="shared" si="224"/>
        <v>2014-09</v>
      </c>
    </row>
    <row r="2828" spans="1:26"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s="5">
        <v>2.7240000000000002</v>
      </c>
      <c r="S2828">
        <v>2</v>
      </c>
      <c r="T2828" s="7">
        <v>0.8</v>
      </c>
      <c r="U2828" s="5">
        <v>-4.3583999999999996</v>
      </c>
      <c r="V2828">
        <f t="shared" si="220"/>
        <v>9</v>
      </c>
      <c r="W2828">
        <f t="shared" si="221"/>
        <v>3</v>
      </c>
      <c r="X2828">
        <f t="shared" si="222"/>
        <v>2014</v>
      </c>
      <c r="Y2828" t="str">
        <f t="shared" si="223"/>
        <v>Sep</v>
      </c>
      <c r="Z2828" t="str">
        <f t="shared" si="224"/>
        <v>2014-09</v>
      </c>
    </row>
    <row r="2829" spans="1:26"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s="5">
        <v>3.2639999999999998</v>
      </c>
      <c r="S2829">
        <v>2</v>
      </c>
      <c r="T2829" s="7">
        <v>0.2</v>
      </c>
      <c r="U2829" s="5">
        <v>1.1015999999999999</v>
      </c>
      <c r="V2829">
        <f t="shared" si="220"/>
        <v>9</v>
      </c>
      <c r="W2829">
        <f t="shared" si="221"/>
        <v>3</v>
      </c>
      <c r="X2829">
        <f t="shared" si="222"/>
        <v>2014</v>
      </c>
      <c r="Y2829" t="str">
        <f t="shared" si="223"/>
        <v>Sep</v>
      </c>
      <c r="Z2829" t="str">
        <f t="shared" si="224"/>
        <v>2014-09</v>
      </c>
    </row>
    <row r="2830" spans="1:26"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s="5">
        <v>108.336</v>
      </c>
      <c r="S2830">
        <v>6</v>
      </c>
      <c r="T2830" s="7">
        <v>0.2</v>
      </c>
      <c r="U2830" s="5">
        <v>37.9176</v>
      </c>
      <c r="V2830">
        <f t="shared" si="220"/>
        <v>4</v>
      </c>
      <c r="W2830">
        <f t="shared" si="221"/>
        <v>2</v>
      </c>
      <c r="X2830">
        <f t="shared" si="222"/>
        <v>2016</v>
      </c>
      <c r="Y2830" t="str">
        <f t="shared" si="223"/>
        <v>Apr</v>
      </c>
      <c r="Z2830" t="str">
        <f t="shared" si="224"/>
        <v>2016-04</v>
      </c>
    </row>
    <row r="2831" spans="1:26"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s="5">
        <v>55.92</v>
      </c>
      <c r="S2831">
        <v>5</v>
      </c>
      <c r="T2831" s="7">
        <v>0.2</v>
      </c>
      <c r="U2831" s="5">
        <v>6.2910000000000004</v>
      </c>
      <c r="V2831">
        <f t="shared" si="220"/>
        <v>4</v>
      </c>
      <c r="W2831">
        <f t="shared" si="221"/>
        <v>2</v>
      </c>
      <c r="X2831">
        <f t="shared" si="222"/>
        <v>2016</v>
      </c>
      <c r="Y2831" t="str">
        <f t="shared" si="223"/>
        <v>Apr</v>
      </c>
      <c r="Z2831" t="str">
        <f t="shared" si="224"/>
        <v>2016-04</v>
      </c>
    </row>
    <row r="2832" spans="1:26"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s="5">
        <v>78.304000000000002</v>
      </c>
      <c r="S2832">
        <v>2</v>
      </c>
      <c r="T2832" s="7">
        <v>0.2</v>
      </c>
      <c r="U2832" s="5">
        <v>29.364000000000001</v>
      </c>
      <c r="V2832">
        <f t="shared" si="220"/>
        <v>4</v>
      </c>
      <c r="W2832">
        <f t="shared" si="221"/>
        <v>2</v>
      </c>
      <c r="X2832">
        <f t="shared" si="222"/>
        <v>2016</v>
      </c>
      <c r="Y2832" t="str">
        <f t="shared" si="223"/>
        <v>Apr</v>
      </c>
      <c r="Z2832" t="str">
        <f t="shared" si="224"/>
        <v>2016-04</v>
      </c>
    </row>
    <row r="2833" spans="1:26"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s="5">
        <v>443.92</v>
      </c>
      <c r="S2833">
        <v>5</v>
      </c>
      <c r="T2833" s="7">
        <v>0.2</v>
      </c>
      <c r="U2833" s="5">
        <v>-94.332999999999998</v>
      </c>
      <c r="V2833">
        <f t="shared" si="220"/>
        <v>11</v>
      </c>
      <c r="W2833">
        <f t="shared" si="221"/>
        <v>4</v>
      </c>
      <c r="X2833">
        <f t="shared" si="222"/>
        <v>2014</v>
      </c>
      <c r="Y2833" t="str">
        <f t="shared" si="223"/>
        <v>Nov</v>
      </c>
      <c r="Z2833" t="str">
        <f t="shared" si="224"/>
        <v>2014-11</v>
      </c>
    </row>
    <row r="2834" spans="1:26"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s="5">
        <v>155.976</v>
      </c>
      <c r="S2834">
        <v>3</v>
      </c>
      <c r="T2834" s="7">
        <v>0.2</v>
      </c>
      <c r="U2834" s="5">
        <v>54.5916</v>
      </c>
      <c r="V2834">
        <f t="shared" si="220"/>
        <v>11</v>
      </c>
      <c r="W2834">
        <f t="shared" si="221"/>
        <v>4</v>
      </c>
      <c r="X2834">
        <f t="shared" si="222"/>
        <v>2014</v>
      </c>
      <c r="Y2834" t="str">
        <f t="shared" si="223"/>
        <v>Nov</v>
      </c>
      <c r="Z2834" t="str">
        <f t="shared" si="224"/>
        <v>2014-11</v>
      </c>
    </row>
    <row r="2835" spans="1:26"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s="5">
        <v>15.47</v>
      </c>
      <c r="S2835">
        <v>7</v>
      </c>
      <c r="T2835" s="7">
        <v>0</v>
      </c>
      <c r="U2835" s="5">
        <v>4.1768999999999998</v>
      </c>
      <c r="V2835">
        <f t="shared" si="220"/>
        <v>1</v>
      </c>
      <c r="W2835">
        <f t="shared" si="221"/>
        <v>1</v>
      </c>
      <c r="X2835">
        <f t="shared" si="222"/>
        <v>2017</v>
      </c>
      <c r="Y2835" t="str">
        <f t="shared" si="223"/>
        <v>Jan</v>
      </c>
      <c r="Z2835" t="str">
        <f t="shared" si="224"/>
        <v>2017-01</v>
      </c>
    </row>
    <row r="2836" spans="1:26"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s="5">
        <v>7.16</v>
      </c>
      <c r="S2836">
        <v>2</v>
      </c>
      <c r="T2836" s="7">
        <v>0</v>
      </c>
      <c r="U2836" s="5">
        <v>3.4367999999999999</v>
      </c>
      <c r="V2836">
        <f t="shared" si="220"/>
        <v>1</v>
      </c>
      <c r="W2836">
        <f t="shared" si="221"/>
        <v>1</v>
      </c>
      <c r="X2836">
        <f t="shared" si="222"/>
        <v>2017</v>
      </c>
      <c r="Y2836" t="str">
        <f t="shared" si="223"/>
        <v>Jan</v>
      </c>
      <c r="Z2836" t="str">
        <f t="shared" si="224"/>
        <v>2017-01</v>
      </c>
    </row>
    <row r="2837" spans="1:26"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s="5">
        <v>10.89</v>
      </c>
      <c r="S2837">
        <v>1</v>
      </c>
      <c r="T2837" s="7">
        <v>0</v>
      </c>
      <c r="U2837" s="5">
        <v>2.8313999999999999</v>
      </c>
      <c r="V2837">
        <f t="shared" si="220"/>
        <v>11</v>
      </c>
      <c r="W2837">
        <f t="shared" si="221"/>
        <v>4</v>
      </c>
      <c r="X2837">
        <f t="shared" si="222"/>
        <v>2017</v>
      </c>
      <c r="Y2837" t="str">
        <f t="shared" si="223"/>
        <v>Nov</v>
      </c>
      <c r="Z2837" t="str">
        <f t="shared" si="224"/>
        <v>2017-11</v>
      </c>
    </row>
    <row r="2838" spans="1:26"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s="5">
        <v>19.440000000000001</v>
      </c>
      <c r="S2838">
        <v>3</v>
      </c>
      <c r="T2838" s="7">
        <v>0</v>
      </c>
      <c r="U2838" s="5">
        <v>9.3312000000000008</v>
      </c>
      <c r="V2838">
        <f t="shared" si="220"/>
        <v>11</v>
      </c>
      <c r="W2838">
        <f t="shared" si="221"/>
        <v>4</v>
      </c>
      <c r="X2838">
        <f t="shared" si="222"/>
        <v>2017</v>
      </c>
      <c r="Y2838" t="str">
        <f t="shared" si="223"/>
        <v>Nov</v>
      </c>
      <c r="Z2838" t="str">
        <f t="shared" si="224"/>
        <v>2017-11</v>
      </c>
    </row>
    <row r="2839" spans="1:26"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s="5">
        <v>121.6</v>
      </c>
      <c r="S2839">
        <v>5</v>
      </c>
      <c r="T2839" s="7">
        <v>0.2</v>
      </c>
      <c r="U2839" s="5">
        <v>39.520000000000003</v>
      </c>
      <c r="V2839">
        <f t="shared" si="220"/>
        <v>11</v>
      </c>
      <c r="W2839">
        <f t="shared" si="221"/>
        <v>4</v>
      </c>
      <c r="X2839">
        <f t="shared" si="222"/>
        <v>2017</v>
      </c>
      <c r="Y2839" t="str">
        <f t="shared" si="223"/>
        <v>Nov</v>
      </c>
      <c r="Z2839" t="str">
        <f t="shared" si="224"/>
        <v>2017-11</v>
      </c>
    </row>
    <row r="2840" spans="1:26"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s="5">
        <v>695.7</v>
      </c>
      <c r="S2840">
        <v>2</v>
      </c>
      <c r="T2840" s="7">
        <v>0.5</v>
      </c>
      <c r="U2840" s="5">
        <v>-27.827999999999999</v>
      </c>
      <c r="V2840">
        <f t="shared" si="220"/>
        <v>6</v>
      </c>
      <c r="W2840">
        <f t="shared" si="221"/>
        <v>2</v>
      </c>
      <c r="X2840">
        <f t="shared" si="222"/>
        <v>2016</v>
      </c>
      <c r="Y2840" t="str">
        <f t="shared" si="223"/>
        <v>Jun</v>
      </c>
      <c r="Z2840" t="str">
        <f t="shared" si="224"/>
        <v>2016-06</v>
      </c>
    </row>
    <row r="2841" spans="1:26"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s="5">
        <v>120.33</v>
      </c>
      <c r="S2841">
        <v>1</v>
      </c>
      <c r="T2841" s="7">
        <v>0</v>
      </c>
      <c r="U2841" s="5">
        <v>31.285799999999998</v>
      </c>
      <c r="V2841">
        <f t="shared" si="220"/>
        <v>9</v>
      </c>
      <c r="W2841">
        <f t="shared" si="221"/>
        <v>3</v>
      </c>
      <c r="X2841">
        <f t="shared" si="222"/>
        <v>2015</v>
      </c>
      <c r="Y2841" t="str">
        <f t="shared" si="223"/>
        <v>Sep</v>
      </c>
      <c r="Z2841" t="str">
        <f t="shared" si="224"/>
        <v>2015-09</v>
      </c>
    </row>
    <row r="2842" spans="1:26"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5">
        <v>1139.92</v>
      </c>
      <c r="S2842">
        <v>4</v>
      </c>
      <c r="T2842" s="7">
        <v>0</v>
      </c>
      <c r="U2842" s="5">
        <v>284.98</v>
      </c>
      <c r="V2842">
        <f t="shared" si="220"/>
        <v>3</v>
      </c>
      <c r="W2842">
        <f t="shared" si="221"/>
        <v>1</v>
      </c>
      <c r="X2842">
        <f t="shared" si="222"/>
        <v>2014</v>
      </c>
      <c r="Y2842" t="str">
        <f t="shared" si="223"/>
        <v>Mar</v>
      </c>
      <c r="Z2842" t="str">
        <f t="shared" si="224"/>
        <v>2014-03</v>
      </c>
    </row>
    <row r="2843" spans="1:26"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s="5">
        <v>229.54400000000001</v>
      </c>
      <c r="S2843">
        <v>7</v>
      </c>
      <c r="T2843" s="7">
        <v>0.2</v>
      </c>
      <c r="U2843" s="5">
        <v>83.209699999999998</v>
      </c>
      <c r="V2843">
        <f t="shared" si="220"/>
        <v>8</v>
      </c>
      <c r="W2843">
        <f t="shared" si="221"/>
        <v>3</v>
      </c>
      <c r="X2843">
        <f t="shared" si="222"/>
        <v>2017</v>
      </c>
      <c r="Y2843" t="str">
        <f t="shared" si="223"/>
        <v>Aug</v>
      </c>
      <c r="Z2843" t="str">
        <f t="shared" si="224"/>
        <v>2017-08</v>
      </c>
    </row>
    <row r="2844" spans="1:26"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s="5">
        <v>143.72800000000001</v>
      </c>
      <c r="S2844">
        <v>2</v>
      </c>
      <c r="T2844" s="7">
        <v>0.2</v>
      </c>
      <c r="U2844" s="5">
        <v>-32.338799999999999</v>
      </c>
      <c r="V2844">
        <f t="shared" si="220"/>
        <v>3</v>
      </c>
      <c r="W2844">
        <f t="shared" si="221"/>
        <v>1</v>
      </c>
      <c r="X2844">
        <f t="shared" si="222"/>
        <v>2017</v>
      </c>
      <c r="Y2844" t="str">
        <f t="shared" si="223"/>
        <v>Mar</v>
      </c>
      <c r="Z2844" t="str">
        <f t="shared" si="224"/>
        <v>2017-03</v>
      </c>
    </row>
    <row r="2845" spans="1:26"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s="5">
        <v>36.048000000000002</v>
      </c>
      <c r="S2845">
        <v>3</v>
      </c>
      <c r="T2845" s="7">
        <v>0.2</v>
      </c>
      <c r="U2845" s="5">
        <v>-0.9012</v>
      </c>
      <c r="V2845">
        <f t="shared" si="220"/>
        <v>5</v>
      </c>
      <c r="W2845">
        <f t="shared" si="221"/>
        <v>2</v>
      </c>
      <c r="X2845">
        <f t="shared" si="222"/>
        <v>2017</v>
      </c>
      <c r="Y2845" t="str">
        <f t="shared" si="223"/>
        <v>May</v>
      </c>
      <c r="Z2845" t="str">
        <f t="shared" si="224"/>
        <v>2017-05</v>
      </c>
    </row>
    <row r="2846" spans="1:26"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s="5">
        <v>845.48800000000006</v>
      </c>
      <c r="S2846">
        <v>8</v>
      </c>
      <c r="T2846" s="7">
        <v>0.3</v>
      </c>
      <c r="U2846" s="5">
        <v>-12.0784</v>
      </c>
      <c r="V2846">
        <f t="shared" si="220"/>
        <v>12</v>
      </c>
      <c r="W2846">
        <f t="shared" si="221"/>
        <v>4</v>
      </c>
      <c r="X2846">
        <f t="shared" si="222"/>
        <v>2016</v>
      </c>
      <c r="Y2846" t="str">
        <f t="shared" si="223"/>
        <v>Dec</v>
      </c>
      <c r="Z2846" t="str">
        <f t="shared" si="224"/>
        <v>2016-12</v>
      </c>
    </row>
    <row r="2847" spans="1:26"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s="5">
        <v>50.94</v>
      </c>
      <c r="S2847">
        <v>3</v>
      </c>
      <c r="T2847" s="7">
        <v>0</v>
      </c>
      <c r="U2847" s="5">
        <v>14.263199999999999</v>
      </c>
      <c r="V2847">
        <f t="shared" si="220"/>
        <v>11</v>
      </c>
      <c r="W2847">
        <f t="shared" si="221"/>
        <v>4</v>
      </c>
      <c r="X2847">
        <f t="shared" si="222"/>
        <v>2017</v>
      </c>
      <c r="Y2847" t="str">
        <f t="shared" si="223"/>
        <v>Nov</v>
      </c>
      <c r="Z2847" t="str">
        <f t="shared" si="224"/>
        <v>2017-11</v>
      </c>
    </row>
    <row r="2848" spans="1:26"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5">
        <v>762.59400000000005</v>
      </c>
      <c r="S2848">
        <v>3</v>
      </c>
      <c r="T2848" s="7">
        <v>0.8</v>
      </c>
      <c r="U2848" s="5">
        <v>-1143.8910000000001</v>
      </c>
      <c r="V2848">
        <f t="shared" si="220"/>
        <v>9</v>
      </c>
      <c r="W2848">
        <f t="shared" si="221"/>
        <v>3</v>
      </c>
      <c r="X2848">
        <f t="shared" si="222"/>
        <v>2017</v>
      </c>
      <c r="Y2848" t="str">
        <f t="shared" si="223"/>
        <v>Sep</v>
      </c>
      <c r="Z2848" t="str">
        <f t="shared" si="224"/>
        <v>2017-09</v>
      </c>
    </row>
    <row r="2849" spans="1:26"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s="5">
        <v>56.28</v>
      </c>
      <c r="S2849">
        <v>6</v>
      </c>
      <c r="T2849" s="7">
        <v>0</v>
      </c>
      <c r="U2849" s="5">
        <v>15.7584</v>
      </c>
      <c r="V2849">
        <f t="shared" si="220"/>
        <v>4</v>
      </c>
      <c r="W2849">
        <f t="shared" si="221"/>
        <v>2</v>
      </c>
      <c r="X2849">
        <f t="shared" si="222"/>
        <v>2017</v>
      </c>
      <c r="Y2849" t="str">
        <f t="shared" si="223"/>
        <v>Apr</v>
      </c>
      <c r="Z2849" t="str">
        <f t="shared" si="224"/>
        <v>2017-04</v>
      </c>
    </row>
    <row r="2850" spans="1:26"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s="5">
        <v>2690.97</v>
      </c>
      <c r="S2850">
        <v>3</v>
      </c>
      <c r="T2850" s="7">
        <v>0</v>
      </c>
      <c r="U2850" s="5">
        <v>1264.7559000000001</v>
      </c>
      <c r="V2850">
        <f t="shared" si="220"/>
        <v>4</v>
      </c>
      <c r="W2850">
        <f t="shared" si="221"/>
        <v>2</v>
      </c>
      <c r="X2850">
        <f t="shared" si="222"/>
        <v>2017</v>
      </c>
      <c r="Y2850" t="str">
        <f t="shared" si="223"/>
        <v>Apr</v>
      </c>
      <c r="Z2850" t="str">
        <f t="shared" si="224"/>
        <v>2017-04</v>
      </c>
    </row>
    <row r="2851" spans="1:26"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s="5">
        <v>7.4340000000000002</v>
      </c>
      <c r="S2851">
        <v>6</v>
      </c>
      <c r="T2851" s="7">
        <v>0.7</v>
      </c>
      <c r="U2851" s="5">
        <v>-5.6993999999999998</v>
      </c>
      <c r="V2851">
        <f t="shared" si="220"/>
        <v>11</v>
      </c>
      <c r="W2851">
        <f t="shared" si="221"/>
        <v>4</v>
      </c>
      <c r="X2851">
        <f t="shared" si="222"/>
        <v>2016</v>
      </c>
      <c r="Y2851" t="str">
        <f t="shared" si="223"/>
        <v>Nov</v>
      </c>
      <c r="Z2851" t="str">
        <f t="shared" si="224"/>
        <v>2016-11</v>
      </c>
    </row>
    <row r="2852" spans="1:26"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s="5">
        <v>64.784000000000006</v>
      </c>
      <c r="S2852">
        <v>1</v>
      </c>
      <c r="T2852" s="7">
        <v>0.2</v>
      </c>
      <c r="U2852" s="5">
        <v>-12.956799999999999</v>
      </c>
      <c r="V2852">
        <f t="shared" si="220"/>
        <v>6</v>
      </c>
      <c r="W2852">
        <f t="shared" si="221"/>
        <v>2</v>
      </c>
      <c r="X2852">
        <f t="shared" si="222"/>
        <v>2016</v>
      </c>
      <c r="Y2852" t="str">
        <f t="shared" si="223"/>
        <v>Jun</v>
      </c>
      <c r="Z2852" t="str">
        <f t="shared" si="224"/>
        <v>2016-06</v>
      </c>
    </row>
    <row r="2853" spans="1:26"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s="5">
        <v>28.16</v>
      </c>
      <c r="S2853">
        <v>4</v>
      </c>
      <c r="T2853" s="7">
        <v>0</v>
      </c>
      <c r="U2853" s="5">
        <v>13.235200000000001</v>
      </c>
      <c r="V2853">
        <f t="shared" si="220"/>
        <v>12</v>
      </c>
      <c r="W2853">
        <f t="shared" si="221"/>
        <v>4</v>
      </c>
      <c r="X2853">
        <f t="shared" si="222"/>
        <v>2017</v>
      </c>
      <c r="Y2853" t="str">
        <f t="shared" si="223"/>
        <v>Dec</v>
      </c>
      <c r="Z2853" t="str">
        <f t="shared" si="224"/>
        <v>2017-12</v>
      </c>
    </row>
    <row r="2854" spans="1:26"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s="5">
        <v>14.98</v>
      </c>
      <c r="S2854">
        <v>1</v>
      </c>
      <c r="T2854" s="7">
        <v>0</v>
      </c>
      <c r="U2854" s="5">
        <v>6.8907999999999996</v>
      </c>
      <c r="V2854">
        <f t="shared" si="220"/>
        <v>3</v>
      </c>
      <c r="W2854">
        <f t="shared" si="221"/>
        <v>1</v>
      </c>
      <c r="X2854">
        <f t="shared" si="222"/>
        <v>2016</v>
      </c>
      <c r="Y2854" t="str">
        <f t="shared" si="223"/>
        <v>Mar</v>
      </c>
      <c r="Z2854" t="str">
        <f t="shared" si="224"/>
        <v>2016-03</v>
      </c>
    </row>
    <row r="2855" spans="1:26"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s="5">
        <v>20.32</v>
      </c>
      <c r="S2855">
        <v>4</v>
      </c>
      <c r="T2855" s="7">
        <v>0</v>
      </c>
      <c r="U2855" s="5">
        <v>6.9088000000000003</v>
      </c>
      <c r="V2855">
        <f t="shared" si="220"/>
        <v>3</v>
      </c>
      <c r="W2855">
        <f t="shared" si="221"/>
        <v>1</v>
      </c>
      <c r="X2855">
        <f t="shared" si="222"/>
        <v>2016</v>
      </c>
      <c r="Y2855" t="str">
        <f t="shared" si="223"/>
        <v>Mar</v>
      </c>
      <c r="Z2855" t="str">
        <f t="shared" si="224"/>
        <v>2016-03</v>
      </c>
    </row>
    <row r="2856" spans="1:26"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s="5">
        <v>40.29</v>
      </c>
      <c r="S2856">
        <v>3</v>
      </c>
      <c r="T2856" s="7">
        <v>0</v>
      </c>
      <c r="U2856" s="5">
        <v>10.4754</v>
      </c>
      <c r="V2856">
        <f t="shared" si="220"/>
        <v>8</v>
      </c>
      <c r="W2856">
        <f t="shared" si="221"/>
        <v>3</v>
      </c>
      <c r="X2856">
        <f t="shared" si="222"/>
        <v>2017</v>
      </c>
      <c r="Y2856" t="str">
        <f t="shared" si="223"/>
        <v>Aug</v>
      </c>
      <c r="Z2856" t="str">
        <f t="shared" si="224"/>
        <v>2017-08</v>
      </c>
    </row>
    <row r="2857" spans="1:26"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s="5">
        <v>20.23</v>
      </c>
      <c r="S2857">
        <v>7</v>
      </c>
      <c r="T2857" s="7">
        <v>0</v>
      </c>
      <c r="U2857" s="5">
        <v>9.5081000000000007</v>
      </c>
      <c r="V2857">
        <f t="shared" si="220"/>
        <v>7</v>
      </c>
      <c r="W2857">
        <f t="shared" si="221"/>
        <v>3</v>
      </c>
      <c r="X2857">
        <f t="shared" si="222"/>
        <v>2017</v>
      </c>
      <c r="Y2857" t="str">
        <f t="shared" si="223"/>
        <v>Jul</v>
      </c>
      <c r="Z2857" t="str">
        <f t="shared" si="224"/>
        <v>2017-07</v>
      </c>
    </row>
    <row r="2858" spans="1:26"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s="5">
        <v>1603.136</v>
      </c>
      <c r="S2858">
        <v>4</v>
      </c>
      <c r="T2858" s="7">
        <v>0.2</v>
      </c>
      <c r="U2858" s="5">
        <v>100.196</v>
      </c>
      <c r="V2858">
        <f t="shared" si="220"/>
        <v>8</v>
      </c>
      <c r="W2858">
        <f t="shared" si="221"/>
        <v>3</v>
      </c>
      <c r="X2858">
        <f t="shared" si="222"/>
        <v>2016</v>
      </c>
      <c r="Y2858" t="str">
        <f t="shared" si="223"/>
        <v>Aug</v>
      </c>
      <c r="Z2858" t="str">
        <f t="shared" si="224"/>
        <v>2016-08</v>
      </c>
    </row>
    <row r="2859" spans="1:26"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s="5">
        <v>225.29599999999999</v>
      </c>
      <c r="S2859">
        <v>2</v>
      </c>
      <c r="T2859" s="7">
        <v>0.2</v>
      </c>
      <c r="U2859" s="5">
        <v>22.529599999999999</v>
      </c>
      <c r="V2859">
        <f t="shared" si="220"/>
        <v>8</v>
      </c>
      <c r="W2859">
        <f t="shared" si="221"/>
        <v>3</v>
      </c>
      <c r="X2859">
        <f t="shared" si="222"/>
        <v>2016</v>
      </c>
      <c r="Y2859" t="str">
        <f t="shared" si="223"/>
        <v>Aug</v>
      </c>
      <c r="Z2859" t="str">
        <f t="shared" si="224"/>
        <v>2016-08</v>
      </c>
    </row>
    <row r="2860" spans="1:26"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s="5">
        <v>67.8</v>
      </c>
      <c r="S2860">
        <v>4</v>
      </c>
      <c r="T2860" s="7">
        <v>0</v>
      </c>
      <c r="U2860" s="5">
        <v>4.0679999999999996</v>
      </c>
      <c r="V2860">
        <f t="shared" si="220"/>
        <v>5</v>
      </c>
      <c r="W2860">
        <f t="shared" si="221"/>
        <v>2</v>
      </c>
      <c r="X2860">
        <f t="shared" si="222"/>
        <v>2017</v>
      </c>
      <c r="Y2860" t="str">
        <f t="shared" si="223"/>
        <v>May</v>
      </c>
      <c r="Z2860" t="str">
        <f t="shared" si="224"/>
        <v>2017-05</v>
      </c>
    </row>
    <row r="2861" spans="1:26"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s="5">
        <v>377.97</v>
      </c>
      <c r="S2861">
        <v>3</v>
      </c>
      <c r="T2861" s="7">
        <v>0</v>
      </c>
      <c r="U2861" s="5">
        <v>98.272199999999998</v>
      </c>
      <c r="V2861">
        <f t="shared" si="220"/>
        <v>5</v>
      </c>
      <c r="W2861">
        <f t="shared" si="221"/>
        <v>2</v>
      </c>
      <c r="X2861">
        <f t="shared" si="222"/>
        <v>2017</v>
      </c>
      <c r="Y2861" t="str">
        <f t="shared" si="223"/>
        <v>May</v>
      </c>
      <c r="Z2861" t="str">
        <f t="shared" si="224"/>
        <v>2017-05</v>
      </c>
    </row>
    <row r="2862" spans="1:26"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s="5">
        <v>1628.82</v>
      </c>
      <c r="S2862">
        <v>9</v>
      </c>
      <c r="T2862" s="7">
        <v>0</v>
      </c>
      <c r="U2862" s="5">
        <v>374.62860000000001</v>
      </c>
      <c r="V2862">
        <f t="shared" si="220"/>
        <v>5</v>
      </c>
      <c r="W2862">
        <f t="shared" si="221"/>
        <v>2</v>
      </c>
      <c r="X2862">
        <f t="shared" si="222"/>
        <v>2017</v>
      </c>
      <c r="Y2862" t="str">
        <f t="shared" si="223"/>
        <v>May</v>
      </c>
      <c r="Z2862" t="str">
        <f t="shared" si="224"/>
        <v>2017-05</v>
      </c>
    </row>
    <row r="2863" spans="1:26"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s="5">
        <v>286.93</v>
      </c>
      <c r="S2863">
        <v>7</v>
      </c>
      <c r="T2863" s="7">
        <v>0</v>
      </c>
      <c r="U2863" s="5">
        <v>140.59569999999999</v>
      </c>
      <c r="V2863">
        <f t="shared" si="220"/>
        <v>5</v>
      </c>
      <c r="W2863">
        <f t="shared" si="221"/>
        <v>2</v>
      </c>
      <c r="X2863">
        <f t="shared" si="222"/>
        <v>2017</v>
      </c>
      <c r="Y2863" t="str">
        <f t="shared" si="223"/>
        <v>May</v>
      </c>
      <c r="Z2863" t="str">
        <f t="shared" si="224"/>
        <v>2017-05</v>
      </c>
    </row>
    <row r="2864" spans="1:26"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s="5">
        <v>20.736000000000001</v>
      </c>
      <c r="S2864">
        <v>4</v>
      </c>
      <c r="T2864" s="7">
        <v>0.2</v>
      </c>
      <c r="U2864" s="5">
        <v>7.2576000000000001</v>
      </c>
      <c r="V2864">
        <f t="shared" si="220"/>
        <v>8</v>
      </c>
      <c r="W2864">
        <f t="shared" si="221"/>
        <v>3</v>
      </c>
      <c r="X2864">
        <f t="shared" si="222"/>
        <v>2017</v>
      </c>
      <c r="Y2864" t="str">
        <f t="shared" si="223"/>
        <v>Aug</v>
      </c>
      <c r="Z2864" t="str">
        <f t="shared" si="224"/>
        <v>2017-08</v>
      </c>
    </row>
    <row r="2865" spans="1:26"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s="5">
        <v>31.44</v>
      </c>
      <c r="S2865">
        <v>3</v>
      </c>
      <c r="T2865" s="7">
        <v>0</v>
      </c>
      <c r="U2865" s="5">
        <v>8.4887999999999995</v>
      </c>
      <c r="V2865">
        <f t="shared" si="220"/>
        <v>8</v>
      </c>
      <c r="W2865">
        <f t="shared" si="221"/>
        <v>3</v>
      </c>
      <c r="X2865">
        <f t="shared" si="222"/>
        <v>2017</v>
      </c>
      <c r="Y2865" t="str">
        <f t="shared" si="223"/>
        <v>Aug</v>
      </c>
      <c r="Z2865" t="str">
        <f t="shared" si="224"/>
        <v>2017-08</v>
      </c>
    </row>
    <row r="2866" spans="1:26"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s="5">
        <v>83.79</v>
      </c>
      <c r="S2866">
        <v>7</v>
      </c>
      <c r="T2866" s="7">
        <v>0</v>
      </c>
      <c r="U2866" s="5">
        <v>22.6233</v>
      </c>
      <c r="V2866">
        <f t="shared" si="220"/>
        <v>8</v>
      </c>
      <c r="W2866">
        <f t="shared" si="221"/>
        <v>3</v>
      </c>
      <c r="X2866">
        <f t="shared" si="222"/>
        <v>2017</v>
      </c>
      <c r="Y2866" t="str">
        <f t="shared" si="223"/>
        <v>Aug</v>
      </c>
      <c r="Z2866" t="str">
        <f t="shared" si="224"/>
        <v>2017-08</v>
      </c>
    </row>
    <row r="2867" spans="1:26"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s="5">
        <v>59.52</v>
      </c>
      <c r="S2867">
        <v>3</v>
      </c>
      <c r="T2867" s="7">
        <v>0</v>
      </c>
      <c r="U2867" s="5">
        <v>15.475199999999999</v>
      </c>
      <c r="V2867">
        <f t="shared" si="220"/>
        <v>8</v>
      </c>
      <c r="W2867">
        <f t="shared" si="221"/>
        <v>3</v>
      </c>
      <c r="X2867">
        <f t="shared" si="222"/>
        <v>2017</v>
      </c>
      <c r="Y2867" t="str">
        <f t="shared" si="223"/>
        <v>Aug</v>
      </c>
      <c r="Z2867" t="str">
        <f t="shared" si="224"/>
        <v>2017-08</v>
      </c>
    </row>
    <row r="2868" spans="1:26"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s="5">
        <v>31.92</v>
      </c>
      <c r="S2868">
        <v>4</v>
      </c>
      <c r="T2868" s="7">
        <v>0</v>
      </c>
      <c r="U2868" s="5">
        <v>9.2568000000000001</v>
      </c>
      <c r="V2868">
        <f t="shared" si="220"/>
        <v>8</v>
      </c>
      <c r="W2868">
        <f t="shared" si="221"/>
        <v>3</v>
      </c>
      <c r="X2868">
        <f t="shared" si="222"/>
        <v>2017</v>
      </c>
      <c r="Y2868" t="str">
        <f t="shared" si="223"/>
        <v>Aug</v>
      </c>
      <c r="Z2868" t="str">
        <f t="shared" si="224"/>
        <v>2017-08</v>
      </c>
    </row>
    <row r="2869" spans="1:26"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s="5">
        <v>14.72</v>
      </c>
      <c r="S2869">
        <v>5</v>
      </c>
      <c r="T2869" s="7">
        <v>0.2</v>
      </c>
      <c r="U2869" s="5">
        <v>-3.3119999999999998</v>
      </c>
      <c r="V2869">
        <f t="shared" si="220"/>
        <v>11</v>
      </c>
      <c r="W2869">
        <f t="shared" si="221"/>
        <v>4</v>
      </c>
      <c r="X2869">
        <f t="shared" si="222"/>
        <v>2016</v>
      </c>
      <c r="Y2869" t="str">
        <f t="shared" si="223"/>
        <v>Nov</v>
      </c>
      <c r="Z2869" t="str">
        <f t="shared" si="224"/>
        <v>2016-11</v>
      </c>
    </row>
    <row r="2870" spans="1:26"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s="5">
        <v>38.975999999999999</v>
      </c>
      <c r="S2870">
        <v>3</v>
      </c>
      <c r="T2870" s="7">
        <v>0.2</v>
      </c>
      <c r="U2870" s="5">
        <v>-2.4359999999999999</v>
      </c>
      <c r="V2870">
        <f t="shared" si="220"/>
        <v>11</v>
      </c>
      <c r="W2870">
        <f t="shared" si="221"/>
        <v>4</v>
      </c>
      <c r="X2870">
        <f t="shared" si="222"/>
        <v>2016</v>
      </c>
      <c r="Y2870" t="str">
        <f t="shared" si="223"/>
        <v>Nov</v>
      </c>
      <c r="Z2870" t="str">
        <f t="shared" si="224"/>
        <v>2016-11</v>
      </c>
    </row>
    <row r="2871" spans="1:26"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s="5">
        <v>17.088000000000001</v>
      </c>
      <c r="S2871">
        <v>2</v>
      </c>
      <c r="T2871" s="7">
        <v>0.2</v>
      </c>
      <c r="U2871" s="5">
        <v>1.0680000000000001</v>
      </c>
      <c r="V2871">
        <f t="shared" si="220"/>
        <v>6</v>
      </c>
      <c r="W2871">
        <f t="shared" si="221"/>
        <v>2</v>
      </c>
      <c r="X2871">
        <f t="shared" si="222"/>
        <v>2017</v>
      </c>
      <c r="Y2871" t="str">
        <f t="shared" si="223"/>
        <v>Jun</v>
      </c>
      <c r="Z2871" t="str">
        <f t="shared" si="224"/>
        <v>2017-06</v>
      </c>
    </row>
    <row r="2872" spans="1:26"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s="5">
        <v>74.352000000000004</v>
      </c>
      <c r="S2872">
        <v>3</v>
      </c>
      <c r="T2872" s="7">
        <v>0.2</v>
      </c>
      <c r="U2872" s="5">
        <v>23.234999999999999</v>
      </c>
      <c r="V2872">
        <f t="shared" si="220"/>
        <v>3</v>
      </c>
      <c r="W2872">
        <f t="shared" si="221"/>
        <v>1</v>
      </c>
      <c r="X2872">
        <f t="shared" si="222"/>
        <v>2014</v>
      </c>
      <c r="Y2872" t="str">
        <f t="shared" si="223"/>
        <v>Mar</v>
      </c>
      <c r="Z2872" t="str">
        <f t="shared" si="224"/>
        <v>2014-03</v>
      </c>
    </row>
    <row r="2873" spans="1:26"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s="5">
        <v>314.35199999999998</v>
      </c>
      <c r="S2873">
        <v>3</v>
      </c>
      <c r="T2873" s="7">
        <v>0.2</v>
      </c>
      <c r="U2873" s="5">
        <v>-35.364600000000003</v>
      </c>
      <c r="V2873">
        <f t="shared" si="220"/>
        <v>3</v>
      </c>
      <c r="W2873">
        <f t="shared" si="221"/>
        <v>1</v>
      </c>
      <c r="X2873">
        <f t="shared" si="222"/>
        <v>2014</v>
      </c>
      <c r="Y2873" t="str">
        <f t="shared" si="223"/>
        <v>Mar</v>
      </c>
      <c r="Z2873" t="str">
        <f t="shared" si="224"/>
        <v>2014-03</v>
      </c>
    </row>
    <row r="2874" spans="1:26"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s="5">
        <v>4.26</v>
      </c>
      <c r="S2874">
        <v>1</v>
      </c>
      <c r="T2874" s="7">
        <v>0</v>
      </c>
      <c r="U2874" s="5">
        <v>1.7465999999999999</v>
      </c>
      <c r="V2874">
        <f t="shared" si="220"/>
        <v>6</v>
      </c>
      <c r="W2874">
        <f t="shared" si="221"/>
        <v>2</v>
      </c>
      <c r="X2874">
        <f t="shared" si="222"/>
        <v>2017</v>
      </c>
      <c r="Y2874" t="str">
        <f t="shared" si="223"/>
        <v>Jun</v>
      </c>
      <c r="Z2874" t="str">
        <f t="shared" si="224"/>
        <v>2017-06</v>
      </c>
    </row>
    <row r="2875" spans="1:26"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s="5">
        <v>811.28</v>
      </c>
      <c r="S2875">
        <v>8</v>
      </c>
      <c r="T2875" s="7">
        <v>0</v>
      </c>
      <c r="U2875" s="5">
        <v>24.3384</v>
      </c>
      <c r="V2875">
        <f t="shared" si="220"/>
        <v>11</v>
      </c>
      <c r="W2875">
        <f t="shared" si="221"/>
        <v>4</v>
      </c>
      <c r="X2875">
        <f t="shared" si="222"/>
        <v>2017</v>
      </c>
      <c r="Y2875" t="str">
        <f t="shared" si="223"/>
        <v>Nov</v>
      </c>
      <c r="Z2875" t="str">
        <f t="shared" si="224"/>
        <v>2017-11</v>
      </c>
    </row>
    <row r="2876" spans="1:26"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s="5">
        <v>6.03</v>
      </c>
      <c r="S2876">
        <v>3</v>
      </c>
      <c r="T2876" s="7">
        <v>0</v>
      </c>
      <c r="U2876" s="5">
        <v>2.9546999999999999</v>
      </c>
      <c r="V2876">
        <f t="shared" si="220"/>
        <v>12</v>
      </c>
      <c r="W2876">
        <f t="shared" si="221"/>
        <v>4</v>
      </c>
      <c r="X2876">
        <f t="shared" si="222"/>
        <v>2017</v>
      </c>
      <c r="Y2876" t="str">
        <f t="shared" si="223"/>
        <v>Dec</v>
      </c>
      <c r="Z2876" t="str">
        <f t="shared" si="224"/>
        <v>2017-12</v>
      </c>
    </row>
    <row r="2877" spans="1:26"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s="5">
        <v>153.56800000000001</v>
      </c>
      <c r="S2877">
        <v>2</v>
      </c>
      <c r="T2877" s="7">
        <v>0.2</v>
      </c>
      <c r="U2877" s="5">
        <v>-5.7587999999999999</v>
      </c>
      <c r="V2877">
        <f t="shared" si="220"/>
        <v>1</v>
      </c>
      <c r="W2877">
        <f t="shared" si="221"/>
        <v>1</v>
      </c>
      <c r="X2877">
        <f t="shared" si="222"/>
        <v>2016</v>
      </c>
      <c r="Y2877" t="str">
        <f t="shared" si="223"/>
        <v>Jan</v>
      </c>
      <c r="Z2877" t="str">
        <f t="shared" si="224"/>
        <v>2016-01</v>
      </c>
    </row>
    <row r="2878" spans="1:26"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s="5">
        <v>1013.4880000000001</v>
      </c>
      <c r="S2878">
        <v>7</v>
      </c>
      <c r="T2878" s="7">
        <v>0.2</v>
      </c>
      <c r="U2878" s="5">
        <v>76.011600000000001</v>
      </c>
      <c r="V2878">
        <f t="shared" si="220"/>
        <v>1</v>
      </c>
      <c r="W2878">
        <f t="shared" si="221"/>
        <v>1</v>
      </c>
      <c r="X2878">
        <f t="shared" si="222"/>
        <v>2016</v>
      </c>
      <c r="Y2878" t="str">
        <f t="shared" si="223"/>
        <v>Jan</v>
      </c>
      <c r="Z2878" t="str">
        <f t="shared" si="224"/>
        <v>2016-01</v>
      </c>
    </row>
    <row r="2879" spans="1:26"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s="5">
        <v>52.34</v>
      </c>
      <c r="S2879">
        <v>2</v>
      </c>
      <c r="T2879" s="7">
        <v>0</v>
      </c>
      <c r="U2879" s="5">
        <v>24.599799999999998</v>
      </c>
      <c r="V2879">
        <f t="shared" si="220"/>
        <v>1</v>
      </c>
      <c r="W2879">
        <f t="shared" si="221"/>
        <v>1</v>
      </c>
      <c r="X2879">
        <f t="shared" si="222"/>
        <v>2016</v>
      </c>
      <c r="Y2879" t="str">
        <f t="shared" si="223"/>
        <v>Jan</v>
      </c>
      <c r="Z2879" t="str">
        <f t="shared" si="224"/>
        <v>2016-01</v>
      </c>
    </row>
    <row r="2880" spans="1:26"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s="5">
        <v>4.66</v>
      </c>
      <c r="S2880">
        <v>2</v>
      </c>
      <c r="T2880" s="7">
        <v>0</v>
      </c>
      <c r="U2880" s="5">
        <v>1.3513999999999999</v>
      </c>
      <c r="V2880">
        <f t="shared" si="220"/>
        <v>1</v>
      </c>
      <c r="W2880">
        <f t="shared" si="221"/>
        <v>1</v>
      </c>
      <c r="X2880">
        <f t="shared" si="222"/>
        <v>2016</v>
      </c>
      <c r="Y2880" t="str">
        <f t="shared" si="223"/>
        <v>Jan</v>
      </c>
      <c r="Z2880" t="str">
        <f t="shared" si="224"/>
        <v>2016-01</v>
      </c>
    </row>
    <row r="2881" spans="1:26"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s="5">
        <v>254.97</v>
      </c>
      <c r="S2881">
        <v>3</v>
      </c>
      <c r="T2881" s="7">
        <v>0</v>
      </c>
      <c r="U2881" s="5">
        <v>91.789199999999994</v>
      </c>
      <c r="V2881">
        <f t="shared" si="220"/>
        <v>1</v>
      </c>
      <c r="W2881">
        <f t="shared" si="221"/>
        <v>1</v>
      </c>
      <c r="X2881">
        <f t="shared" si="222"/>
        <v>2016</v>
      </c>
      <c r="Y2881" t="str">
        <f t="shared" si="223"/>
        <v>Jan</v>
      </c>
      <c r="Z2881" t="str">
        <f t="shared" si="224"/>
        <v>2016-01</v>
      </c>
    </row>
    <row r="2882" spans="1:26"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s="5">
        <v>25.44</v>
      </c>
      <c r="S2882">
        <v>6</v>
      </c>
      <c r="T2882" s="7">
        <v>0</v>
      </c>
      <c r="U2882" s="5">
        <v>12.72</v>
      </c>
      <c r="V2882">
        <f t="shared" si="220"/>
        <v>9</v>
      </c>
      <c r="W2882">
        <f t="shared" si="221"/>
        <v>3</v>
      </c>
      <c r="X2882">
        <f t="shared" si="222"/>
        <v>2016</v>
      </c>
      <c r="Y2882" t="str">
        <f t="shared" si="223"/>
        <v>Sep</v>
      </c>
      <c r="Z2882" t="str">
        <f t="shared" si="224"/>
        <v>2016-09</v>
      </c>
    </row>
    <row r="2883" spans="1:26"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s="5">
        <v>27.93</v>
      </c>
      <c r="S2883">
        <v>3</v>
      </c>
      <c r="T2883" s="7">
        <v>0</v>
      </c>
      <c r="U2883" s="5">
        <v>8.0997000000000003</v>
      </c>
      <c r="V2883">
        <f t="shared" ref="V2883:V2946" si="225">MONTH(C2883)</f>
        <v>9</v>
      </c>
      <c r="W2883">
        <f t="shared" ref="W2883:W2946" si="226">ROUNDUP(MONTH(C2883)/3,0)</f>
        <v>3</v>
      </c>
      <c r="X2883">
        <f t="shared" ref="X2883:X2946" si="227">YEAR(C2883)</f>
        <v>2016</v>
      </c>
      <c r="Y2883" t="str">
        <f t="shared" ref="Y2883:Y2946" si="228">TEXT(C2883,"MMM")</f>
        <v>Sep</v>
      </c>
      <c r="Z2883" t="str">
        <f t="shared" ref="Z2883:Z2946" si="229">TEXT(C2883,"YYYY-MM")</f>
        <v>2016-09</v>
      </c>
    </row>
    <row r="2884" spans="1:26"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s="5">
        <v>8.85</v>
      </c>
      <c r="S2884">
        <v>5</v>
      </c>
      <c r="T2884" s="7">
        <v>0.8</v>
      </c>
      <c r="U2884" s="5">
        <v>-13.717499999999999</v>
      </c>
      <c r="V2884">
        <f t="shared" si="225"/>
        <v>2</v>
      </c>
      <c r="W2884">
        <f t="shared" si="226"/>
        <v>1</v>
      </c>
      <c r="X2884">
        <f t="shared" si="227"/>
        <v>2014</v>
      </c>
      <c r="Y2884" t="str">
        <f t="shared" si="228"/>
        <v>Feb</v>
      </c>
      <c r="Z2884" t="str">
        <f t="shared" si="229"/>
        <v>2014-02</v>
      </c>
    </row>
    <row r="2885" spans="1:26"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s="5">
        <v>6.96</v>
      </c>
      <c r="S2885">
        <v>4</v>
      </c>
      <c r="T2885" s="7">
        <v>0</v>
      </c>
      <c r="U2885" s="5">
        <v>2.2271999999999998</v>
      </c>
      <c r="V2885">
        <f t="shared" si="225"/>
        <v>11</v>
      </c>
      <c r="W2885">
        <f t="shared" si="226"/>
        <v>4</v>
      </c>
      <c r="X2885">
        <f t="shared" si="227"/>
        <v>2016</v>
      </c>
      <c r="Y2885" t="str">
        <f t="shared" si="228"/>
        <v>Nov</v>
      </c>
      <c r="Z2885" t="str">
        <f t="shared" si="229"/>
        <v>2016-11</v>
      </c>
    </row>
    <row r="2886" spans="1:26"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s="5">
        <v>17.456</v>
      </c>
      <c r="S2886">
        <v>2</v>
      </c>
      <c r="T2886" s="7">
        <v>0.2</v>
      </c>
      <c r="U2886" s="5">
        <v>5.8914</v>
      </c>
      <c r="V2886">
        <f t="shared" si="225"/>
        <v>1</v>
      </c>
      <c r="W2886">
        <f t="shared" si="226"/>
        <v>1</v>
      </c>
      <c r="X2886">
        <f t="shared" si="227"/>
        <v>2016</v>
      </c>
      <c r="Y2886" t="str">
        <f t="shared" si="228"/>
        <v>Jan</v>
      </c>
      <c r="Z2886" t="str">
        <f t="shared" si="229"/>
        <v>2016-01</v>
      </c>
    </row>
    <row r="2887" spans="1:26"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s="5">
        <v>307.92</v>
      </c>
      <c r="S2887">
        <v>5</v>
      </c>
      <c r="T2887" s="7">
        <v>0.2</v>
      </c>
      <c r="U2887" s="5">
        <v>-34.640999999999998</v>
      </c>
      <c r="V2887">
        <f t="shared" si="225"/>
        <v>10</v>
      </c>
      <c r="W2887">
        <f t="shared" si="226"/>
        <v>4</v>
      </c>
      <c r="X2887">
        <f t="shared" si="227"/>
        <v>2016</v>
      </c>
      <c r="Y2887" t="str">
        <f t="shared" si="228"/>
        <v>Oct</v>
      </c>
      <c r="Z2887" t="str">
        <f t="shared" si="229"/>
        <v>2016-10</v>
      </c>
    </row>
    <row r="2888" spans="1:26"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s="5">
        <v>6.63</v>
      </c>
      <c r="S2888">
        <v>3</v>
      </c>
      <c r="T2888" s="7">
        <v>0</v>
      </c>
      <c r="U2888" s="5">
        <v>1.7901</v>
      </c>
      <c r="V2888">
        <f t="shared" si="225"/>
        <v>12</v>
      </c>
      <c r="W2888">
        <f t="shared" si="226"/>
        <v>4</v>
      </c>
      <c r="X2888">
        <f t="shared" si="227"/>
        <v>2017</v>
      </c>
      <c r="Y2888" t="str">
        <f t="shared" si="228"/>
        <v>Dec</v>
      </c>
      <c r="Z2888" t="str">
        <f t="shared" si="229"/>
        <v>2017-12</v>
      </c>
    </row>
    <row r="2889" spans="1:26"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s="5">
        <v>12.96</v>
      </c>
      <c r="S2889">
        <v>2</v>
      </c>
      <c r="T2889" s="7">
        <v>0</v>
      </c>
      <c r="U2889" s="5">
        <v>6.2207999999999997</v>
      </c>
      <c r="V2889">
        <f t="shared" si="225"/>
        <v>12</v>
      </c>
      <c r="W2889">
        <f t="shared" si="226"/>
        <v>4</v>
      </c>
      <c r="X2889">
        <f t="shared" si="227"/>
        <v>2017</v>
      </c>
      <c r="Y2889" t="str">
        <f t="shared" si="228"/>
        <v>Dec</v>
      </c>
      <c r="Z2889" t="str">
        <f t="shared" si="229"/>
        <v>2017-12</v>
      </c>
    </row>
    <row r="2890" spans="1:26"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s="5">
        <v>32.4</v>
      </c>
      <c r="S2890">
        <v>5</v>
      </c>
      <c r="T2890" s="7">
        <v>0</v>
      </c>
      <c r="U2890" s="5">
        <v>15.552</v>
      </c>
      <c r="V2890">
        <f t="shared" si="225"/>
        <v>12</v>
      </c>
      <c r="W2890">
        <f t="shared" si="226"/>
        <v>4</v>
      </c>
      <c r="X2890">
        <f t="shared" si="227"/>
        <v>2017</v>
      </c>
      <c r="Y2890" t="str">
        <f t="shared" si="228"/>
        <v>Dec</v>
      </c>
      <c r="Z2890" t="str">
        <f t="shared" si="229"/>
        <v>2017-12</v>
      </c>
    </row>
    <row r="2891" spans="1:26"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s="5">
        <v>23.85</v>
      </c>
      <c r="S2891">
        <v>5</v>
      </c>
      <c r="T2891" s="7">
        <v>0</v>
      </c>
      <c r="U2891" s="5">
        <v>10.7325</v>
      </c>
      <c r="V2891">
        <f t="shared" si="225"/>
        <v>11</v>
      </c>
      <c r="W2891">
        <f t="shared" si="226"/>
        <v>4</v>
      </c>
      <c r="X2891">
        <f t="shared" si="227"/>
        <v>2017</v>
      </c>
      <c r="Y2891" t="str">
        <f t="shared" si="228"/>
        <v>Nov</v>
      </c>
      <c r="Z2891" t="str">
        <f t="shared" si="229"/>
        <v>2017-11</v>
      </c>
    </row>
    <row r="2892" spans="1:26"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s="5">
        <v>51.96</v>
      </c>
      <c r="S2892">
        <v>2</v>
      </c>
      <c r="T2892" s="7">
        <v>0</v>
      </c>
      <c r="U2892" s="5">
        <v>12.99</v>
      </c>
      <c r="V2892">
        <f t="shared" si="225"/>
        <v>4</v>
      </c>
      <c r="W2892">
        <f t="shared" si="226"/>
        <v>2</v>
      </c>
      <c r="X2892">
        <f t="shared" si="227"/>
        <v>2014</v>
      </c>
      <c r="Y2892" t="str">
        <f t="shared" si="228"/>
        <v>Apr</v>
      </c>
      <c r="Z2892" t="str">
        <f t="shared" si="229"/>
        <v>2014-04</v>
      </c>
    </row>
    <row r="2893" spans="1:26"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s="5">
        <v>17.940000000000001</v>
      </c>
      <c r="S2893">
        <v>3</v>
      </c>
      <c r="T2893" s="7">
        <v>0</v>
      </c>
      <c r="U2893" s="5">
        <v>8.6112000000000002</v>
      </c>
      <c r="V2893">
        <f t="shared" si="225"/>
        <v>4</v>
      </c>
      <c r="W2893">
        <f t="shared" si="226"/>
        <v>2</v>
      </c>
      <c r="X2893">
        <f t="shared" si="227"/>
        <v>2014</v>
      </c>
      <c r="Y2893" t="str">
        <f t="shared" si="228"/>
        <v>Apr</v>
      </c>
      <c r="Z2893" t="str">
        <f t="shared" si="229"/>
        <v>2014-04</v>
      </c>
    </row>
    <row r="2894" spans="1:26"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s="5">
        <v>11.56</v>
      </c>
      <c r="S2894">
        <v>2</v>
      </c>
      <c r="T2894" s="7">
        <v>0</v>
      </c>
      <c r="U2894" s="5">
        <v>5.6643999999999997</v>
      </c>
      <c r="V2894">
        <f t="shared" si="225"/>
        <v>10</v>
      </c>
      <c r="W2894">
        <f t="shared" si="226"/>
        <v>4</v>
      </c>
      <c r="X2894">
        <f t="shared" si="227"/>
        <v>2017</v>
      </c>
      <c r="Y2894" t="str">
        <f t="shared" si="228"/>
        <v>Oct</v>
      </c>
      <c r="Z2894" t="str">
        <f t="shared" si="229"/>
        <v>2017-10</v>
      </c>
    </row>
    <row r="2895" spans="1:26"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s="5">
        <v>26.4</v>
      </c>
      <c r="S2895">
        <v>5</v>
      </c>
      <c r="T2895" s="7">
        <v>0</v>
      </c>
      <c r="U2895" s="5">
        <v>11.88</v>
      </c>
      <c r="V2895">
        <f t="shared" si="225"/>
        <v>10</v>
      </c>
      <c r="W2895">
        <f t="shared" si="226"/>
        <v>4</v>
      </c>
      <c r="X2895">
        <f t="shared" si="227"/>
        <v>2017</v>
      </c>
      <c r="Y2895" t="str">
        <f t="shared" si="228"/>
        <v>Oct</v>
      </c>
      <c r="Z2895" t="str">
        <f t="shared" si="229"/>
        <v>2017-10</v>
      </c>
    </row>
    <row r="2896" spans="1:26"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s="5">
        <v>69.08</v>
      </c>
      <c r="S2896">
        <v>11</v>
      </c>
      <c r="T2896" s="7">
        <v>0</v>
      </c>
      <c r="U2896" s="5">
        <v>29.0136</v>
      </c>
      <c r="V2896">
        <f t="shared" si="225"/>
        <v>10</v>
      </c>
      <c r="W2896">
        <f t="shared" si="226"/>
        <v>4</v>
      </c>
      <c r="X2896">
        <f t="shared" si="227"/>
        <v>2017</v>
      </c>
      <c r="Y2896" t="str">
        <f t="shared" si="228"/>
        <v>Oct</v>
      </c>
      <c r="Z2896" t="str">
        <f t="shared" si="229"/>
        <v>2017-10</v>
      </c>
    </row>
    <row r="2897" spans="1:26"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s="5">
        <v>35.880000000000003</v>
      </c>
      <c r="S2897">
        <v>3</v>
      </c>
      <c r="T2897" s="7">
        <v>0</v>
      </c>
      <c r="U2897" s="5">
        <v>10.0464</v>
      </c>
      <c r="V2897">
        <f t="shared" si="225"/>
        <v>10</v>
      </c>
      <c r="W2897">
        <f t="shared" si="226"/>
        <v>4</v>
      </c>
      <c r="X2897">
        <f t="shared" si="227"/>
        <v>2017</v>
      </c>
      <c r="Y2897" t="str">
        <f t="shared" si="228"/>
        <v>Oct</v>
      </c>
      <c r="Z2897" t="str">
        <f t="shared" si="229"/>
        <v>2017-10</v>
      </c>
    </row>
    <row r="2898" spans="1:26"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s="5">
        <v>49.65</v>
      </c>
      <c r="S2898">
        <v>5</v>
      </c>
      <c r="T2898" s="7">
        <v>0</v>
      </c>
      <c r="U2898" s="5">
        <v>20.853000000000002</v>
      </c>
      <c r="V2898">
        <f t="shared" si="225"/>
        <v>3</v>
      </c>
      <c r="W2898">
        <f t="shared" si="226"/>
        <v>1</v>
      </c>
      <c r="X2898">
        <f t="shared" si="227"/>
        <v>2014</v>
      </c>
      <c r="Y2898" t="str">
        <f t="shared" si="228"/>
        <v>Mar</v>
      </c>
      <c r="Z2898" t="str">
        <f t="shared" si="229"/>
        <v>2014-03</v>
      </c>
    </row>
    <row r="2899" spans="1:26"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s="5">
        <v>959.96799999999996</v>
      </c>
      <c r="S2899">
        <v>4</v>
      </c>
      <c r="T2899" s="7">
        <v>0.2</v>
      </c>
      <c r="U2899" s="5">
        <v>119.996</v>
      </c>
      <c r="V2899">
        <f t="shared" si="225"/>
        <v>1</v>
      </c>
      <c r="W2899">
        <f t="shared" si="226"/>
        <v>1</v>
      </c>
      <c r="X2899">
        <f t="shared" si="227"/>
        <v>2016</v>
      </c>
      <c r="Y2899" t="str">
        <f t="shared" si="228"/>
        <v>Jan</v>
      </c>
      <c r="Z2899" t="str">
        <f t="shared" si="229"/>
        <v>2016-01</v>
      </c>
    </row>
    <row r="2900" spans="1:26"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s="5">
        <v>408.42200000000003</v>
      </c>
      <c r="S2900">
        <v>2</v>
      </c>
      <c r="T2900" s="7">
        <v>0.3</v>
      </c>
      <c r="U2900" s="5">
        <v>-5.8346</v>
      </c>
      <c r="V2900">
        <f t="shared" si="225"/>
        <v>4</v>
      </c>
      <c r="W2900">
        <f t="shared" si="226"/>
        <v>2</v>
      </c>
      <c r="X2900">
        <f t="shared" si="227"/>
        <v>2015</v>
      </c>
      <c r="Y2900" t="str">
        <f t="shared" si="228"/>
        <v>Apr</v>
      </c>
      <c r="Z2900" t="str">
        <f t="shared" si="229"/>
        <v>2015-04</v>
      </c>
    </row>
    <row r="2901" spans="1:26"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s="5">
        <v>479.98399999999998</v>
      </c>
      <c r="S2901">
        <v>2</v>
      </c>
      <c r="T2901" s="7">
        <v>0.2</v>
      </c>
      <c r="U2901" s="5">
        <v>59.997999999999998</v>
      </c>
      <c r="V2901">
        <f t="shared" si="225"/>
        <v>9</v>
      </c>
      <c r="W2901">
        <f t="shared" si="226"/>
        <v>3</v>
      </c>
      <c r="X2901">
        <f t="shared" si="227"/>
        <v>2015</v>
      </c>
      <c r="Y2901" t="str">
        <f t="shared" si="228"/>
        <v>Sep</v>
      </c>
      <c r="Z2901" t="str">
        <f t="shared" si="229"/>
        <v>2015-09</v>
      </c>
    </row>
    <row r="2902" spans="1:26"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s="5">
        <v>12.6</v>
      </c>
      <c r="S2902">
        <v>4</v>
      </c>
      <c r="T2902" s="7">
        <v>0</v>
      </c>
      <c r="U2902" s="5">
        <v>6.048</v>
      </c>
      <c r="V2902">
        <f t="shared" si="225"/>
        <v>9</v>
      </c>
      <c r="W2902">
        <f t="shared" si="226"/>
        <v>3</v>
      </c>
      <c r="X2902">
        <f t="shared" si="227"/>
        <v>2015</v>
      </c>
      <c r="Y2902" t="str">
        <f t="shared" si="228"/>
        <v>Sep</v>
      </c>
      <c r="Z2902" t="str">
        <f t="shared" si="229"/>
        <v>2015-09</v>
      </c>
    </row>
    <row r="2903" spans="1:26"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s="5">
        <v>184.66</v>
      </c>
      <c r="S2903">
        <v>7</v>
      </c>
      <c r="T2903" s="7">
        <v>0</v>
      </c>
      <c r="U2903" s="5">
        <v>84.943600000000004</v>
      </c>
      <c r="V2903">
        <f t="shared" si="225"/>
        <v>9</v>
      </c>
      <c r="W2903">
        <f t="shared" si="226"/>
        <v>3</v>
      </c>
      <c r="X2903">
        <f t="shared" si="227"/>
        <v>2017</v>
      </c>
      <c r="Y2903" t="str">
        <f t="shared" si="228"/>
        <v>Sep</v>
      </c>
      <c r="Z2903" t="str">
        <f t="shared" si="229"/>
        <v>2017-09</v>
      </c>
    </row>
    <row r="2904" spans="1:26"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s="5">
        <v>23.12</v>
      </c>
      <c r="S2904">
        <v>5</v>
      </c>
      <c r="T2904" s="7">
        <v>0.2</v>
      </c>
      <c r="U2904" s="5">
        <v>8.3810000000000002</v>
      </c>
      <c r="V2904">
        <f t="shared" si="225"/>
        <v>6</v>
      </c>
      <c r="W2904">
        <f t="shared" si="226"/>
        <v>2</v>
      </c>
      <c r="X2904">
        <f t="shared" si="227"/>
        <v>2016</v>
      </c>
      <c r="Y2904" t="str">
        <f t="shared" si="228"/>
        <v>Jun</v>
      </c>
      <c r="Z2904" t="str">
        <f t="shared" si="229"/>
        <v>2016-06</v>
      </c>
    </row>
    <row r="2905" spans="1:26"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s="5">
        <v>37.463999999999999</v>
      </c>
      <c r="S2905">
        <v>7</v>
      </c>
      <c r="T2905" s="7">
        <v>0.2</v>
      </c>
      <c r="U2905" s="5">
        <v>12.175800000000001</v>
      </c>
      <c r="V2905">
        <f t="shared" si="225"/>
        <v>6</v>
      </c>
      <c r="W2905">
        <f t="shared" si="226"/>
        <v>2</v>
      </c>
      <c r="X2905">
        <f t="shared" si="227"/>
        <v>2016</v>
      </c>
      <c r="Y2905" t="str">
        <f t="shared" si="228"/>
        <v>Jun</v>
      </c>
      <c r="Z2905" t="str">
        <f t="shared" si="229"/>
        <v>2016-06</v>
      </c>
    </row>
    <row r="2906" spans="1:26"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s="5">
        <v>539.65800000000002</v>
      </c>
      <c r="S2906">
        <v>3</v>
      </c>
      <c r="T2906" s="7">
        <v>0.3</v>
      </c>
      <c r="U2906" s="5">
        <v>-7.7093999999999996</v>
      </c>
      <c r="V2906">
        <f t="shared" si="225"/>
        <v>6</v>
      </c>
      <c r="W2906">
        <f t="shared" si="226"/>
        <v>2</v>
      </c>
      <c r="X2906">
        <f t="shared" si="227"/>
        <v>2016</v>
      </c>
      <c r="Y2906" t="str">
        <f t="shared" si="228"/>
        <v>Jun</v>
      </c>
      <c r="Z2906" t="str">
        <f t="shared" si="229"/>
        <v>2016-06</v>
      </c>
    </row>
    <row r="2907" spans="1:26"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s="5">
        <v>310.12</v>
      </c>
      <c r="S2907">
        <v>2</v>
      </c>
      <c r="T2907" s="7">
        <v>0</v>
      </c>
      <c r="U2907" s="5">
        <v>80.631200000000007</v>
      </c>
      <c r="V2907">
        <f t="shared" si="225"/>
        <v>9</v>
      </c>
      <c r="W2907">
        <f t="shared" si="226"/>
        <v>3</v>
      </c>
      <c r="X2907">
        <f t="shared" si="227"/>
        <v>2014</v>
      </c>
      <c r="Y2907" t="str">
        <f t="shared" si="228"/>
        <v>Sep</v>
      </c>
      <c r="Z2907" t="str">
        <f t="shared" si="229"/>
        <v>2014-09</v>
      </c>
    </row>
    <row r="2908" spans="1:26"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s="5">
        <v>8.56</v>
      </c>
      <c r="S2908">
        <v>2</v>
      </c>
      <c r="T2908" s="7">
        <v>0</v>
      </c>
      <c r="U2908" s="5">
        <v>3.8519999999999999</v>
      </c>
      <c r="V2908">
        <f t="shared" si="225"/>
        <v>11</v>
      </c>
      <c r="W2908">
        <f t="shared" si="226"/>
        <v>4</v>
      </c>
      <c r="X2908">
        <f t="shared" si="227"/>
        <v>2017</v>
      </c>
      <c r="Y2908" t="str">
        <f t="shared" si="228"/>
        <v>Nov</v>
      </c>
      <c r="Z2908" t="str">
        <f t="shared" si="229"/>
        <v>2017-11</v>
      </c>
    </row>
    <row r="2909" spans="1:26"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s="5">
        <v>52.4</v>
      </c>
      <c r="S2909">
        <v>5</v>
      </c>
      <c r="T2909" s="7">
        <v>0</v>
      </c>
      <c r="U2909" s="5">
        <v>14.148</v>
      </c>
      <c r="V2909">
        <f t="shared" si="225"/>
        <v>11</v>
      </c>
      <c r="W2909">
        <f t="shared" si="226"/>
        <v>4</v>
      </c>
      <c r="X2909">
        <f t="shared" si="227"/>
        <v>2017</v>
      </c>
      <c r="Y2909" t="str">
        <f t="shared" si="228"/>
        <v>Nov</v>
      </c>
      <c r="Z2909" t="str">
        <f t="shared" si="229"/>
        <v>2017-11</v>
      </c>
    </row>
    <row r="2910" spans="1:26"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s="5">
        <v>14.94</v>
      </c>
      <c r="S2910">
        <v>3</v>
      </c>
      <c r="T2910" s="7">
        <v>0</v>
      </c>
      <c r="U2910" s="5">
        <v>6.8723999999999998</v>
      </c>
      <c r="V2910">
        <f t="shared" si="225"/>
        <v>11</v>
      </c>
      <c r="W2910">
        <f t="shared" si="226"/>
        <v>4</v>
      </c>
      <c r="X2910">
        <f t="shared" si="227"/>
        <v>2017</v>
      </c>
      <c r="Y2910" t="str">
        <f t="shared" si="228"/>
        <v>Nov</v>
      </c>
      <c r="Z2910" t="str">
        <f t="shared" si="229"/>
        <v>2017-11</v>
      </c>
    </row>
    <row r="2911" spans="1:26"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s="5">
        <v>11.22</v>
      </c>
      <c r="S2911">
        <v>3</v>
      </c>
      <c r="T2911" s="7">
        <v>0</v>
      </c>
      <c r="U2911" s="5">
        <v>0.22439999999999999</v>
      </c>
      <c r="V2911">
        <f t="shared" si="225"/>
        <v>2</v>
      </c>
      <c r="W2911">
        <f t="shared" si="226"/>
        <v>1</v>
      </c>
      <c r="X2911">
        <f t="shared" si="227"/>
        <v>2017</v>
      </c>
      <c r="Y2911" t="str">
        <f t="shared" si="228"/>
        <v>Feb</v>
      </c>
      <c r="Z2911" t="str">
        <f t="shared" si="229"/>
        <v>2017-02</v>
      </c>
    </row>
    <row r="2912" spans="1:26"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s="5">
        <v>387.13600000000002</v>
      </c>
      <c r="S2912">
        <v>4</v>
      </c>
      <c r="T2912" s="7">
        <v>0.2</v>
      </c>
      <c r="U2912" s="5">
        <v>24.196000000000002</v>
      </c>
      <c r="V2912">
        <f t="shared" si="225"/>
        <v>11</v>
      </c>
      <c r="W2912">
        <f t="shared" si="226"/>
        <v>4</v>
      </c>
      <c r="X2912">
        <f t="shared" si="227"/>
        <v>2015</v>
      </c>
      <c r="Y2912" t="str">
        <f t="shared" si="228"/>
        <v>Nov</v>
      </c>
      <c r="Z2912" t="str">
        <f t="shared" si="229"/>
        <v>2015-11</v>
      </c>
    </row>
    <row r="2913" spans="1:26"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s="5">
        <v>41.4</v>
      </c>
      <c r="S2913">
        <v>5</v>
      </c>
      <c r="T2913" s="7">
        <v>0</v>
      </c>
      <c r="U2913" s="5">
        <v>19.457999999999998</v>
      </c>
      <c r="V2913">
        <f t="shared" si="225"/>
        <v>6</v>
      </c>
      <c r="W2913">
        <f t="shared" si="226"/>
        <v>2</v>
      </c>
      <c r="X2913">
        <f t="shared" si="227"/>
        <v>2014</v>
      </c>
      <c r="Y2913" t="str">
        <f t="shared" si="228"/>
        <v>Jun</v>
      </c>
      <c r="Z2913" t="str">
        <f t="shared" si="229"/>
        <v>2014-06</v>
      </c>
    </row>
    <row r="2914" spans="1:26"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s="5">
        <v>35</v>
      </c>
      <c r="S2914">
        <v>4</v>
      </c>
      <c r="T2914" s="7">
        <v>0</v>
      </c>
      <c r="U2914" s="5">
        <v>10.5</v>
      </c>
      <c r="V2914">
        <f t="shared" si="225"/>
        <v>6</v>
      </c>
      <c r="W2914">
        <f t="shared" si="226"/>
        <v>2</v>
      </c>
      <c r="X2914">
        <f t="shared" si="227"/>
        <v>2014</v>
      </c>
      <c r="Y2914" t="str">
        <f t="shared" si="228"/>
        <v>Jun</v>
      </c>
      <c r="Z2914" t="str">
        <f t="shared" si="229"/>
        <v>2014-06</v>
      </c>
    </row>
    <row r="2915" spans="1:26"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s="5">
        <v>39.552</v>
      </c>
      <c r="S2915">
        <v>3</v>
      </c>
      <c r="T2915" s="7">
        <v>0.2</v>
      </c>
      <c r="U2915" s="5">
        <v>14.3376</v>
      </c>
      <c r="V2915">
        <f t="shared" si="225"/>
        <v>6</v>
      </c>
      <c r="W2915">
        <f t="shared" si="226"/>
        <v>2</v>
      </c>
      <c r="X2915">
        <f t="shared" si="227"/>
        <v>2014</v>
      </c>
      <c r="Y2915" t="str">
        <f t="shared" si="228"/>
        <v>Jun</v>
      </c>
      <c r="Z2915" t="str">
        <f t="shared" si="229"/>
        <v>2014-06</v>
      </c>
    </row>
    <row r="2916" spans="1:26"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s="5">
        <v>135.72</v>
      </c>
      <c r="S2916">
        <v>3</v>
      </c>
      <c r="T2916" s="7">
        <v>0</v>
      </c>
      <c r="U2916" s="5">
        <v>35.287199999999999</v>
      </c>
      <c r="V2916">
        <f t="shared" si="225"/>
        <v>10</v>
      </c>
      <c r="W2916">
        <f t="shared" si="226"/>
        <v>4</v>
      </c>
      <c r="X2916">
        <f t="shared" si="227"/>
        <v>2015</v>
      </c>
      <c r="Y2916" t="str">
        <f t="shared" si="228"/>
        <v>Oct</v>
      </c>
      <c r="Z2916" t="str">
        <f t="shared" si="229"/>
        <v>2015-10</v>
      </c>
    </row>
    <row r="2917" spans="1:26"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s="5">
        <v>12.56</v>
      </c>
      <c r="S2917">
        <v>2</v>
      </c>
      <c r="T2917" s="7">
        <v>0</v>
      </c>
      <c r="U2917" s="5">
        <v>5.6520000000000001</v>
      </c>
      <c r="V2917">
        <f t="shared" si="225"/>
        <v>10</v>
      </c>
      <c r="W2917">
        <f t="shared" si="226"/>
        <v>4</v>
      </c>
      <c r="X2917">
        <f t="shared" si="227"/>
        <v>2015</v>
      </c>
      <c r="Y2917" t="str">
        <f t="shared" si="228"/>
        <v>Oct</v>
      </c>
      <c r="Z2917" t="str">
        <f t="shared" si="229"/>
        <v>2015-10</v>
      </c>
    </row>
    <row r="2918" spans="1:26"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s="5">
        <v>263.95999999999998</v>
      </c>
      <c r="S2918">
        <v>4</v>
      </c>
      <c r="T2918" s="7">
        <v>0</v>
      </c>
      <c r="U2918" s="5">
        <v>71.269199999999998</v>
      </c>
      <c r="V2918">
        <f t="shared" si="225"/>
        <v>10</v>
      </c>
      <c r="W2918">
        <f t="shared" si="226"/>
        <v>4</v>
      </c>
      <c r="X2918">
        <f t="shared" si="227"/>
        <v>2015</v>
      </c>
      <c r="Y2918" t="str">
        <f t="shared" si="228"/>
        <v>Oct</v>
      </c>
      <c r="Z2918" t="str">
        <f t="shared" si="229"/>
        <v>2015-10</v>
      </c>
    </row>
    <row r="2919" spans="1:26"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s="5">
        <v>5.952</v>
      </c>
      <c r="S2919">
        <v>1</v>
      </c>
      <c r="T2919" s="7">
        <v>0.2</v>
      </c>
      <c r="U2919" s="5">
        <v>0.372</v>
      </c>
      <c r="V2919">
        <f t="shared" si="225"/>
        <v>8</v>
      </c>
      <c r="W2919">
        <f t="shared" si="226"/>
        <v>3</v>
      </c>
      <c r="X2919">
        <f t="shared" si="227"/>
        <v>2017</v>
      </c>
      <c r="Y2919" t="str">
        <f t="shared" si="228"/>
        <v>Aug</v>
      </c>
      <c r="Z2919" t="str">
        <f t="shared" si="229"/>
        <v>2017-08</v>
      </c>
    </row>
    <row r="2920" spans="1:26"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s="5">
        <v>15.8</v>
      </c>
      <c r="S2920">
        <v>5</v>
      </c>
      <c r="T2920" s="7">
        <v>0.2</v>
      </c>
      <c r="U2920" s="5">
        <v>2.37</v>
      </c>
      <c r="V2920">
        <f t="shared" si="225"/>
        <v>11</v>
      </c>
      <c r="W2920">
        <f t="shared" si="226"/>
        <v>4</v>
      </c>
      <c r="X2920">
        <f t="shared" si="227"/>
        <v>2016</v>
      </c>
      <c r="Y2920" t="str">
        <f t="shared" si="228"/>
        <v>Nov</v>
      </c>
      <c r="Z2920" t="str">
        <f t="shared" si="229"/>
        <v>2016-11</v>
      </c>
    </row>
    <row r="2921" spans="1:26"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s="5">
        <v>14.368</v>
      </c>
      <c r="S2921">
        <v>2</v>
      </c>
      <c r="T2921" s="7">
        <v>0.2</v>
      </c>
      <c r="U2921" s="5">
        <v>3.9512</v>
      </c>
      <c r="V2921">
        <f t="shared" si="225"/>
        <v>11</v>
      </c>
      <c r="W2921">
        <f t="shared" si="226"/>
        <v>4</v>
      </c>
      <c r="X2921">
        <f t="shared" si="227"/>
        <v>2016</v>
      </c>
      <c r="Y2921" t="str">
        <f t="shared" si="228"/>
        <v>Nov</v>
      </c>
      <c r="Z2921" t="str">
        <f t="shared" si="229"/>
        <v>2016-11</v>
      </c>
    </row>
    <row r="2922" spans="1:26"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s="5">
        <v>70.447999999999993</v>
      </c>
      <c r="S2922">
        <v>7</v>
      </c>
      <c r="T2922" s="7">
        <v>0.2</v>
      </c>
      <c r="U2922" s="5">
        <v>12.3284</v>
      </c>
      <c r="V2922">
        <f t="shared" si="225"/>
        <v>11</v>
      </c>
      <c r="W2922">
        <f t="shared" si="226"/>
        <v>4</v>
      </c>
      <c r="X2922">
        <f t="shared" si="227"/>
        <v>2016</v>
      </c>
      <c r="Y2922" t="str">
        <f t="shared" si="228"/>
        <v>Nov</v>
      </c>
      <c r="Z2922" t="str">
        <f t="shared" si="229"/>
        <v>2016-11</v>
      </c>
    </row>
    <row r="2923" spans="1:26"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s="5">
        <v>129.30000000000001</v>
      </c>
      <c r="S2923">
        <v>2</v>
      </c>
      <c r="T2923" s="7">
        <v>0</v>
      </c>
      <c r="U2923" s="5">
        <v>6.4649999999999999</v>
      </c>
      <c r="V2923">
        <f t="shared" si="225"/>
        <v>1</v>
      </c>
      <c r="W2923">
        <f t="shared" si="226"/>
        <v>1</v>
      </c>
      <c r="X2923">
        <f t="shared" si="227"/>
        <v>2017</v>
      </c>
      <c r="Y2923" t="str">
        <f t="shared" si="228"/>
        <v>Jan</v>
      </c>
      <c r="Z2923" t="str">
        <f t="shared" si="229"/>
        <v>2017-01</v>
      </c>
    </row>
    <row r="2924" spans="1:26"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s="5">
        <v>3.8820000000000001</v>
      </c>
      <c r="S2924">
        <v>3</v>
      </c>
      <c r="T2924" s="7">
        <v>0.8</v>
      </c>
      <c r="U2924" s="5">
        <v>-5.8230000000000004</v>
      </c>
      <c r="V2924">
        <f t="shared" si="225"/>
        <v>11</v>
      </c>
      <c r="W2924">
        <f t="shared" si="226"/>
        <v>4</v>
      </c>
      <c r="X2924">
        <f t="shared" si="227"/>
        <v>2015</v>
      </c>
      <c r="Y2924" t="str">
        <f t="shared" si="228"/>
        <v>Nov</v>
      </c>
      <c r="Z2924" t="str">
        <f t="shared" si="229"/>
        <v>2015-11</v>
      </c>
    </row>
    <row r="2925" spans="1:26"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s="5">
        <v>6.08</v>
      </c>
      <c r="S2925">
        <v>1</v>
      </c>
      <c r="T2925" s="7">
        <v>0</v>
      </c>
      <c r="U2925" s="5">
        <v>3.04</v>
      </c>
      <c r="V2925">
        <f t="shared" si="225"/>
        <v>6</v>
      </c>
      <c r="W2925">
        <f t="shared" si="226"/>
        <v>2</v>
      </c>
      <c r="X2925">
        <f t="shared" si="227"/>
        <v>2014</v>
      </c>
      <c r="Y2925" t="str">
        <f t="shared" si="228"/>
        <v>Jun</v>
      </c>
      <c r="Z2925" t="str">
        <f t="shared" si="229"/>
        <v>2014-06</v>
      </c>
    </row>
    <row r="2926" spans="1:26"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s="5">
        <v>19.899999999999999</v>
      </c>
      <c r="S2926">
        <v>1</v>
      </c>
      <c r="T2926" s="7">
        <v>0</v>
      </c>
      <c r="U2926" s="5">
        <v>8.9550000000000001</v>
      </c>
      <c r="V2926">
        <f t="shared" si="225"/>
        <v>9</v>
      </c>
      <c r="W2926">
        <f t="shared" si="226"/>
        <v>3</v>
      </c>
      <c r="X2926">
        <f t="shared" si="227"/>
        <v>2014</v>
      </c>
      <c r="Y2926" t="str">
        <f t="shared" si="228"/>
        <v>Sep</v>
      </c>
      <c r="Z2926" t="str">
        <f t="shared" si="229"/>
        <v>2014-09</v>
      </c>
    </row>
    <row r="2927" spans="1:26"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s="5">
        <v>70.709999999999994</v>
      </c>
      <c r="S2927">
        <v>1</v>
      </c>
      <c r="T2927" s="7">
        <v>0</v>
      </c>
      <c r="U2927" s="5">
        <v>4.9497</v>
      </c>
      <c r="V2927">
        <f t="shared" si="225"/>
        <v>9</v>
      </c>
      <c r="W2927">
        <f t="shared" si="226"/>
        <v>3</v>
      </c>
      <c r="X2927">
        <f t="shared" si="227"/>
        <v>2014</v>
      </c>
      <c r="Y2927" t="str">
        <f t="shared" si="228"/>
        <v>Sep</v>
      </c>
      <c r="Z2927" t="str">
        <f t="shared" si="229"/>
        <v>2014-09</v>
      </c>
    </row>
    <row r="2928" spans="1:26"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s="5">
        <v>18.84</v>
      </c>
      <c r="S2928">
        <v>3</v>
      </c>
      <c r="T2928" s="7">
        <v>0</v>
      </c>
      <c r="U2928" s="5">
        <v>7.9127999999999998</v>
      </c>
      <c r="V2928">
        <f t="shared" si="225"/>
        <v>7</v>
      </c>
      <c r="W2928">
        <f t="shared" si="226"/>
        <v>3</v>
      </c>
      <c r="X2928">
        <f t="shared" si="227"/>
        <v>2017</v>
      </c>
      <c r="Y2928" t="str">
        <f t="shared" si="228"/>
        <v>Jul</v>
      </c>
      <c r="Z2928" t="str">
        <f t="shared" si="229"/>
        <v>2017-07</v>
      </c>
    </row>
    <row r="2929" spans="1:26"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s="5">
        <v>8.64</v>
      </c>
      <c r="S2929">
        <v>3</v>
      </c>
      <c r="T2929" s="7">
        <v>0</v>
      </c>
      <c r="U2929" s="5">
        <v>2.5055999999999998</v>
      </c>
      <c r="V2929">
        <f t="shared" si="225"/>
        <v>6</v>
      </c>
      <c r="W2929">
        <f t="shared" si="226"/>
        <v>2</v>
      </c>
      <c r="X2929">
        <f t="shared" si="227"/>
        <v>2017</v>
      </c>
      <c r="Y2929" t="str">
        <f t="shared" si="228"/>
        <v>Jun</v>
      </c>
      <c r="Z2929" t="str">
        <f t="shared" si="229"/>
        <v>2017-06</v>
      </c>
    </row>
    <row r="2930" spans="1:26"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s="5">
        <v>1633.1880000000001</v>
      </c>
      <c r="S2930">
        <v>4</v>
      </c>
      <c r="T2930" s="7">
        <v>0.7</v>
      </c>
      <c r="U2930" s="5">
        <v>-1306.5504000000001</v>
      </c>
      <c r="V2930">
        <f t="shared" si="225"/>
        <v>10</v>
      </c>
      <c r="W2930">
        <f t="shared" si="226"/>
        <v>4</v>
      </c>
      <c r="X2930">
        <f t="shared" si="227"/>
        <v>2017</v>
      </c>
      <c r="Y2930" t="str">
        <f t="shared" si="228"/>
        <v>Oct</v>
      </c>
      <c r="Z2930" t="str">
        <f t="shared" si="229"/>
        <v>2017-10</v>
      </c>
    </row>
    <row r="2931" spans="1:26"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5">
        <v>19.760000000000002</v>
      </c>
      <c r="S2931">
        <v>4</v>
      </c>
      <c r="T2931" s="7">
        <v>0</v>
      </c>
      <c r="U2931" s="5">
        <v>8.2992000000000008</v>
      </c>
      <c r="V2931">
        <f t="shared" si="225"/>
        <v>11</v>
      </c>
      <c r="W2931">
        <f t="shared" si="226"/>
        <v>4</v>
      </c>
      <c r="X2931">
        <f t="shared" si="227"/>
        <v>2017</v>
      </c>
      <c r="Y2931" t="str">
        <f t="shared" si="228"/>
        <v>Nov</v>
      </c>
      <c r="Z2931" t="str">
        <f t="shared" si="229"/>
        <v>2017-11</v>
      </c>
    </row>
    <row r="2932" spans="1:26"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s="5">
        <v>6.6079999999999997</v>
      </c>
      <c r="S2932">
        <v>2</v>
      </c>
      <c r="T2932" s="7">
        <v>0.2</v>
      </c>
      <c r="U2932" s="5">
        <v>2.2302</v>
      </c>
      <c r="V2932">
        <f t="shared" si="225"/>
        <v>8</v>
      </c>
      <c r="W2932">
        <f t="shared" si="226"/>
        <v>3</v>
      </c>
      <c r="X2932">
        <f t="shared" si="227"/>
        <v>2015</v>
      </c>
      <c r="Y2932" t="str">
        <f t="shared" si="228"/>
        <v>Aug</v>
      </c>
      <c r="Z2932" t="str">
        <f t="shared" si="229"/>
        <v>2015-08</v>
      </c>
    </row>
    <row r="2933" spans="1:26"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s="5">
        <v>7.28</v>
      </c>
      <c r="S2933">
        <v>2</v>
      </c>
      <c r="T2933" s="7">
        <v>0.2</v>
      </c>
      <c r="U2933" s="5">
        <v>2.73</v>
      </c>
      <c r="V2933">
        <f t="shared" si="225"/>
        <v>8</v>
      </c>
      <c r="W2933">
        <f t="shared" si="226"/>
        <v>3</v>
      </c>
      <c r="X2933">
        <f t="shared" si="227"/>
        <v>2015</v>
      </c>
      <c r="Y2933" t="str">
        <f t="shared" si="228"/>
        <v>Aug</v>
      </c>
      <c r="Z2933" t="str">
        <f t="shared" si="229"/>
        <v>2015-08</v>
      </c>
    </row>
    <row r="2934" spans="1:26"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s="5">
        <v>144.78399999999999</v>
      </c>
      <c r="S2934">
        <v>1</v>
      </c>
      <c r="T2934" s="7">
        <v>0.2</v>
      </c>
      <c r="U2934" s="5">
        <v>10.8588</v>
      </c>
      <c r="V2934">
        <f t="shared" si="225"/>
        <v>8</v>
      </c>
      <c r="W2934">
        <f t="shared" si="226"/>
        <v>3</v>
      </c>
      <c r="X2934">
        <f t="shared" si="227"/>
        <v>2015</v>
      </c>
      <c r="Y2934" t="str">
        <f t="shared" si="228"/>
        <v>Aug</v>
      </c>
      <c r="Z2934" t="str">
        <f t="shared" si="229"/>
        <v>2015-08</v>
      </c>
    </row>
    <row r="2935" spans="1:26"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s="5">
        <v>156.792</v>
      </c>
      <c r="S2935">
        <v>1</v>
      </c>
      <c r="T2935" s="7">
        <v>0.2</v>
      </c>
      <c r="U2935" s="5">
        <v>13.7193</v>
      </c>
      <c r="V2935">
        <f t="shared" si="225"/>
        <v>12</v>
      </c>
      <c r="W2935">
        <f t="shared" si="226"/>
        <v>4</v>
      </c>
      <c r="X2935">
        <f t="shared" si="227"/>
        <v>2016</v>
      </c>
      <c r="Y2935" t="str">
        <f t="shared" si="228"/>
        <v>Dec</v>
      </c>
      <c r="Z2935" t="str">
        <f t="shared" si="229"/>
        <v>2016-12</v>
      </c>
    </row>
    <row r="2936" spans="1:26"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s="5">
        <v>431.976</v>
      </c>
      <c r="S2936">
        <v>3</v>
      </c>
      <c r="T2936" s="7">
        <v>0.2</v>
      </c>
      <c r="U2936" s="5">
        <v>26.9985</v>
      </c>
      <c r="V2936">
        <f t="shared" si="225"/>
        <v>12</v>
      </c>
      <c r="W2936">
        <f t="shared" si="226"/>
        <v>4</v>
      </c>
      <c r="X2936">
        <f t="shared" si="227"/>
        <v>2016</v>
      </c>
      <c r="Y2936" t="str">
        <f t="shared" si="228"/>
        <v>Dec</v>
      </c>
      <c r="Z2936" t="str">
        <f t="shared" si="229"/>
        <v>2016-12</v>
      </c>
    </row>
    <row r="2937" spans="1:26"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s="5">
        <v>35.89</v>
      </c>
      <c r="S2937">
        <v>1</v>
      </c>
      <c r="T2937" s="7">
        <v>0</v>
      </c>
      <c r="U2937" s="5">
        <v>16.150500000000001</v>
      </c>
      <c r="V2937">
        <f t="shared" si="225"/>
        <v>12</v>
      </c>
      <c r="W2937">
        <f t="shared" si="226"/>
        <v>4</v>
      </c>
      <c r="X2937">
        <f t="shared" si="227"/>
        <v>2016</v>
      </c>
      <c r="Y2937" t="str">
        <f t="shared" si="228"/>
        <v>Dec</v>
      </c>
      <c r="Z2937" t="str">
        <f t="shared" si="229"/>
        <v>2016-12</v>
      </c>
    </row>
    <row r="2938" spans="1:26"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s="5">
        <v>47.207999999999998</v>
      </c>
      <c r="S2938">
        <v>7</v>
      </c>
      <c r="T2938" s="7">
        <v>0.2</v>
      </c>
      <c r="U2938" s="5">
        <v>15.342599999999999</v>
      </c>
      <c r="V2938">
        <f t="shared" si="225"/>
        <v>12</v>
      </c>
      <c r="W2938">
        <f t="shared" si="226"/>
        <v>4</v>
      </c>
      <c r="X2938">
        <f t="shared" si="227"/>
        <v>2016</v>
      </c>
      <c r="Y2938" t="str">
        <f t="shared" si="228"/>
        <v>Dec</v>
      </c>
      <c r="Z2938" t="str">
        <f t="shared" si="229"/>
        <v>2016-12</v>
      </c>
    </row>
    <row r="2939" spans="1:26"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s="5">
        <v>248.08</v>
      </c>
      <c r="S2939">
        <v>7</v>
      </c>
      <c r="T2939" s="7">
        <v>0</v>
      </c>
      <c r="U2939" s="5">
        <v>116.5976</v>
      </c>
      <c r="V2939">
        <f t="shared" si="225"/>
        <v>12</v>
      </c>
      <c r="W2939">
        <f t="shared" si="226"/>
        <v>4</v>
      </c>
      <c r="X2939">
        <f t="shared" si="227"/>
        <v>2016</v>
      </c>
      <c r="Y2939" t="str">
        <f t="shared" si="228"/>
        <v>Dec</v>
      </c>
      <c r="Z2939" t="str">
        <f t="shared" si="229"/>
        <v>2016-12</v>
      </c>
    </row>
    <row r="2940" spans="1:26"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s="5">
        <v>189.7</v>
      </c>
      <c r="S2940">
        <v>5</v>
      </c>
      <c r="T2940" s="7">
        <v>0</v>
      </c>
      <c r="U2940" s="5">
        <v>89.159000000000006</v>
      </c>
      <c r="V2940">
        <f t="shared" si="225"/>
        <v>12</v>
      </c>
      <c r="W2940">
        <f t="shared" si="226"/>
        <v>4</v>
      </c>
      <c r="X2940">
        <f t="shared" si="227"/>
        <v>2016</v>
      </c>
      <c r="Y2940" t="str">
        <f t="shared" si="228"/>
        <v>Dec</v>
      </c>
      <c r="Z2940" t="str">
        <f t="shared" si="229"/>
        <v>2016-12</v>
      </c>
    </row>
    <row r="2941" spans="1:26"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s="5">
        <v>59.808</v>
      </c>
      <c r="S2941">
        <v>3</v>
      </c>
      <c r="T2941" s="7">
        <v>0.2</v>
      </c>
      <c r="U2941" s="5">
        <v>19.4376</v>
      </c>
      <c r="V2941">
        <f t="shared" si="225"/>
        <v>12</v>
      </c>
      <c r="W2941">
        <f t="shared" si="226"/>
        <v>4</v>
      </c>
      <c r="X2941">
        <f t="shared" si="227"/>
        <v>2016</v>
      </c>
      <c r="Y2941" t="str">
        <f t="shared" si="228"/>
        <v>Dec</v>
      </c>
      <c r="Z2941" t="str">
        <f t="shared" si="229"/>
        <v>2016-12</v>
      </c>
    </row>
    <row r="2942" spans="1:26"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s="5">
        <v>90.99</v>
      </c>
      <c r="S2942">
        <v>1</v>
      </c>
      <c r="T2942" s="7">
        <v>0</v>
      </c>
      <c r="U2942" s="5">
        <v>14.558400000000001</v>
      </c>
      <c r="V2942">
        <f t="shared" si="225"/>
        <v>3</v>
      </c>
      <c r="W2942">
        <f t="shared" si="226"/>
        <v>1</v>
      </c>
      <c r="X2942">
        <f t="shared" si="227"/>
        <v>2017</v>
      </c>
      <c r="Y2942" t="str">
        <f t="shared" si="228"/>
        <v>Mar</v>
      </c>
      <c r="Z2942" t="str">
        <f t="shared" si="229"/>
        <v>2017-03</v>
      </c>
    </row>
    <row r="2943" spans="1:26"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5">
        <v>1526.56</v>
      </c>
      <c r="S2943">
        <v>7</v>
      </c>
      <c r="T2943" s="7">
        <v>0</v>
      </c>
      <c r="U2943" s="5">
        <v>427.43680000000001</v>
      </c>
      <c r="V2943">
        <f t="shared" si="225"/>
        <v>3</v>
      </c>
      <c r="W2943">
        <f t="shared" si="226"/>
        <v>1</v>
      </c>
      <c r="X2943">
        <f t="shared" si="227"/>
        <v>2017</v>
      </c>
      <c r="Y2943" t="str">
        <f t="shared" si="228"/>
        <v>Mar</v>
      </c>
      <c r="Z2943" t="str">
        <f t="shared" si="229"/>
        <v>2017-03</v>
      </c>
    </row>
    <row r="2944" spans="1:26"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5">
        <v>368.97</v>
      </c>
      <c r="S2944">
        <v>3</v>
      </c>
      <c r="T2944" s="7">
        <v>0</v>
      </c>
      <c r="U2944" s="5">
        <v>40.5867</v>
      </c>
      <c r="V2944">
        <f t="shared" si="225"/>
        <v>3</v>
      </c>
      <c r="W2944">
        <f t="shared" si="226"/>
        <v>1</v>
      </c>
      <c r="X2944">
        <f t="shared" si="227"/>
        <v>2017</v>
      </c>
      <c r="Y2944" t="str">
        <f t="shared" si="228"/>
        <v>Mar</v>
      </c>
      <c r="Z2944" t="str">
        <f t="shared" si="229"/>
        <v>2017-03</v>
      </c>
    </row>
    <row r="2945" spans="1:26"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s="5">
        <v>305.01</v>
      </c>
      <c r="S2945">
        <v>9</v>
      </c>
      <c r="T2945" s="7">
        <v>0</v>
      </c>
      <c r="U2945" s="5">
        <v>76.252499999999998</v>
      </c>
      <c r="V2945">
        <f t="shared" si="225"/>
        <v>11</v>
      </c>
      <c r="W2945">
        <f t="shared" si="226"/>
        <v>4</v>
      </c>
      <c r="X2945">
        <f t="shared" si="227"/>
        <v>2017</v>
      </c>
      <c r="Y2945" t="str">
        <f t="shared" si="228"/>
        <v>Nov</v>
      </c>
      <c r="Z2945" t="str">
        <f t="shared" si="229"/>
        <v>2017-11</v>
      </c>
    </row>
    <row r="2946" spans="1:26"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s="5">
        <v>18.7</v>
      </c>
      <c r="S2946">
        <v>1</v>
      </c>
      <c r="T2946" s="7">
        <v>0</v>
      </c>
      <c r="U2946" s="5">
        <v>7.1059999999999999</v>
      </c>
      <c r="V2946">
        <f t="shared" si="225"/>
        <v>11</v>
      </c>
      <c r="W2946">
        <f t="shared" si="226"/>
        <v>4</v>
      </c>
      <c r="X2946">
        <f t="shared" si="227"/>
        <v>2017</v>
      </c>
      <c r="Y2946" t="str">
        <f t="shared" si="228"/>
        <v>Nov</v>
      </c>
      <c r="Z2946" t="str">
        <f t="shared" si="229"/>
        <v>2017-11</v>
      </c>
    </row>
    <row r="2947" spans="1:26"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s="5">
        <v>38.29</v>
      </c>
      <c r="S2947">
        <v>7</v>
      </c>
      <c r="T2947" s="7">
        <v>0</v>
      </c>
      <c r="U2947" s="5">
        <v>16.464700000000001</v>
      </c>
      <c r="V2947">
        <f t="shared" ref="V2947:V3010" si="230">MONTH(C2947)</f>
        <v>11</v>
      </c>
      <c r="W2947">
        <f t="shared" ref="W2947:W3010" si="231">ROUNDUP(MONTH(C2947)/3,0)</f>
        <v>4</v>
      </c>
      <c r="X2947">
        <f t="shared" ref="X2947:X3010" si="232">YEAR(C2947)</f>
        <v>2016</v>
      </c>
      <c r="Y2947" t="str">
        <f t="shared" ref="Y2947:Y3010" si="233">TEXT(C2947,"MMM")</f>
        <v>Nov</v>
      </c>
      <c r="Z2947" t="str">
        <f t="shared" ref="Z2947:Z3010" si="234">TEXT(C2947,"YYYY-MM")</f>
        <v>2016-11</v>
      </c>
    </row>
    <row r="2948" spans="1:26"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s="5">
        <v>26.25</v>
      </c>
      <c r="S2948">
        <v>3</v>
      </c>
      <c r="T2948" s="7">
        <v>0</v>
      </c>
      <c r="U2948" s="5">
        <v>11.025</v>
      </c>
      <c r="V2948">
        <f t="shared" si="230"/>
        <v>12</v>
      </c>
      <c r="W2948">
        <f t="shared" si="231"/>
        <v>4</v>
      </c>
      <c r="X2948">
        <f t="shared" si="232"/>
        <v>2017</v>
      </c>
      <c r="Y2948" t="str">
        <f t="shared" si="233"/>
        <v>Dec</v>
      </c>
      <c r="Z2948" t="str">
        <f t="shared" si="234"/>
        <v>2017-12</v>
      </c>
    </row>
    <row r="2949" spans="1:26"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s="5">
        <v>64.959999999999994</v>
      </c>
      <c r="S2949">
        <v>14</v>
      </c>
      <c r="T2949" s="7">
        <v>0.2</v>
      </c>
      <c r="U2949" s="5">
        <v>22.736000000000001</v>
      </c>
      <c r="V2949">
        <f t="shared" si="230"/>
        <v>12</v>
      </c>
      <c r="W2949">
        <f t="shared" si="231"/>
        <v>4</v>
      </c>
      <c r="X2949">
        <f t="shared" si="232"/>
        <v>2017</v>
      </c>
      <c r="Y2949" t="str">
        <f t="shared" si="233"/>
        <v>Dec</v>
      </c>
      <c r="Z2949" t="str">
        <f t="shared" si="234"/>
        <v>2017-12</v>
      </c>
    </row>
    <row r="2950" spans="1:26"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s="5">
        <v>43.7</v>
      </c>
      <c r="S2950">
        <v>5</v>
      </c>
      <c r="T2950" s="7">
        <v>0</v>
      </c>
      <c r="U2950" s="5">
        <v>20.539000000000001</v>
      </c>
      <c r="V2950">
        <f t="shared" si="230"/>
        <v>12</v>
      </c>
      <c r="W2950">
        <f t="shared" si="231"/>
        <v>4</v>
      </c>
      <c r="X2950">
        <f t="shared" si="232"/>
        <v>2017</v>
      </c>
      <c r="Y2950" t="str">
        <f t="shared" si="233"/>
        <v>Dec</v>
      </c>
      <c r="Z2950" t="str">
        <f t="shared" si="234"/>
        <v>2017-12</v>
      </c>
    </row>
    <row r="2951" spans="1:26"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s="5">
        <v>41.6</v>
      </c>
      <c r="S2951">
        <v>4</v>
      </c>
      <c r="T2951" s="7">
        <v>0.2</v>
      </c>
      <c r="U2951" s="5">
        <v>13</v>
      </c>
      <c r="V2951">
        <f t="shared" si="230"/>
        <v>11</v>
      </c>
      <c r="W2951">
        <f t="shared" si="231"/>
        <v>4</v>
      </c>
      <c r="X2951">
        <f t="shared" si="232"/>
        <v>2017</v>
      </c>
      <c r="Y2951" t="str">
        <f t="shared" si="233"/>
        <v>Nov</v>
      </c>
      <c r="Z2951" t="str">
        <f t="shared" si="234"/>
        <v>2017-11</v>
      </c>
    </row>
    <row r="2952" spans="1:26"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s="5">
        <v>23.12</v>
      </c>
      <c r="S2952">
        <v>5</v>
      </c>
      <c r="T2952" s="7">
        <v>0.2</v>
      </c>
      <c r="U2952" s="5">
        <v>8.3810000000000002</v>
      </c>
      <c r="V2952">
        <f t="shared" si="230"/>
        <v>11</v>
      </c>
      <c r="W2952">
        <f t="shared" si="231"/>
        <v>4</v>
      </c>
      <c r="X2952">
        <f t="shared" si="232"/>
        <v>2017</v>
      </c>
      <c r="Y2952" t="str">
        <f t="shared" si="233"/>
        <v>Nov</v>
      </c>
      <c r="Z2952" t="str">
        <f t="shared" si="234"/>
        <v>2017-11</v>
      </c>
    </row>
    <row r="2953" spans="1:26"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s="5">
        <v>113.88800000000001</v>
      </c>
      <c r="S2953">
        <v>2</v>
      </c>
      <c r="T2953" s="7">
        <v>0.2</v>
      </c>
      <c r="U2953" s="5">
        <v>9.9651999999999994</v>
      </c>
      <c r="V2953">
        <f t="shared" si="230"/>
        <v>11</v>
      </c>
      <c r="W2953">
        <f t="shared" si="231"/>
        <v>4</v>
      </c>
      <c r="X2953">
        <f t="shared" si="232"/>
        <v>2017</v>
      </c>
      <c r="Y2953" t="str">
        <f t="shared" si="233"/>
        <v>Nov</v>
      </c>
      <c r="Z2953" t="str">
        <f t="shared" si="234"/>
        <v>2017-11</v>
      </c>
    </row>
    <row r="2954" spans="1:26"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s="5">
        <v>113.568</v>
      </c>
      <c r="S2954">
        <v>2</v>
      </c>
      <c r="T2954" s="7">
        <v>0.2</v>
      </c>
      <c r="U2954" s="5">
        <v>-5.6783999999999999</v>
      </c>
      <c r="V2954">
        <f t="shared" si="230"/>
        <v>11</v>
      </c>
      <c r="W2954">
        <f t="shared" si="231"/>
        <v>4</v>
      </c>
      <c r="X2954">
        <f t="shared" si="232"/>
        <v>2017</v>
      </c>
      <c r="Y2954" t="str">
        <f t="shared" si="233"/>
        <v>Nov</v>
      </c>
      <c r="Z2954" t="str">
        <f t="shared" si="234"/>
        <v>2017-11</v>
      </c>
    </row>
    <row r="2955" spans="1:26"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s="5">
        <v>7.92</v>
      </c>
      <c r="S2955">
        <v>2</v>
      </c>
      <c r="T2955" s="7">
        <v>0.2</v>
      </c>
      <c r="U2955" s="5">
        <v>0.69299999999999995</v>
      </c>
      <c r="V2955">
        <f t="shared" si="230"/>
        <v>11</v>
      </c>
      <c r="W2955">
        <f t="shared" si="231"/>
        <v>4</v>
      </c>
      <c r="X2955">
        <f t="shared" si="232"/>
        <v>2017</v>
      </c>
      <c r="Y2955" t="str">
        <f t="shared" si="233"/>
        <v>Nov</v>
      </c>
      <c r="Z2955" t="str">
        <f t="shared" si="234"/>
        <v>2017-11</v>
      </c>
    </row>
    <row r="2956" spans="1:26"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s="5">
        <v>671.98400000000004</v>
      </c>
      <c r="S2956">
        <v>2</v>
      </c>
      <c r="T2956" s="7">
        <v>0.2</v>
      </c>
      <c r="U2956" s="5">
        <v>50.398800000000001</v>
      </c>
      <c r="V2956">
        <f t="shared" si="230"/>
        <v>11</v>
      </c>
      <c r="W2956">
        <f t="shared" si="231"/>
        <v>4</v>
      </c>
      <c r="X2956">
        <f t="shared" si="232"/>
        <v>2017</v>
      </c>
      <c r="Y2956" t="str">
        <f t="shared" si="233"/>
        <v>Nov</v>
      </c>
      <c r="Z2956" t="str">
        <f t="shared" si="234"/>
        <v>2017-11</v>
      </c>
    </row>
    <row r="2957" spans="1:26"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s="5">
        <v>39.99</v>
      </c>
      <c r="S2957">
        <v>1</v>
      </c>
      <c r="T2957" s="7">
        <v>0</v>
      </c>
      <c r="U2957" s="5">
        <v>11.597099999999999</v>
      </c>
      <c r="V2957">
        <f t="shared" si="230"/>
        <v>8</v>
      </c>
      <c r="W2957">
        <f t="shared" si="231"/>
        <v>3</v>
      </c>
      <c r="X2957">
        <f t="shared" si="232"/>
        <v>2016</v>
      </c>
      <c r="Y2957" t="str">
        <f t="shared" si="233"/>
        <v>Aug</v>
      </c>
      <c r="Z2957" t="str">
        <f t="shared" si="234"/>
        <v>2016-08</v>
      </c>
    </row>
    <row r="2958" spans="1:26"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s="5">
        <v>191.64599999999999</v>
      </c>
      <c r="S2958">
        <v>3</v>
      </c>
      <c r="T2958" s="7">
        <v>0.1</v>
      </c>
      <c r="U2958" s="5">
        <v>31.940999999999999</v>
      </c>
      <c r="V2958">
        <f t="shared" si="230"/>
        <v>6</v>
      </c>
      <c r="W2958">
        <f t="shared" si="231"/>
        <v>2</v>
      </c>
      <c r="X2958">
        <f t="shared" si="232"/>
        <v>2017</v>
      </c>
      <c r="Y2958" t="str">
        <f t="shared" si="233"/>
        <v>Jun</v>
      </c>
      <c r="Z2958" t="str">
        <f t="shared" si="234"/>
        <v>2017-06</v>
      </c>
    </row>
    <row r="2959" spans="1:26"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s="5">
        <v>2.3130000000000002</v>
      </c>
      <c r="S2959">
        <v>1</v>
      </c>
      <c r="T2959" s="7">
        <v>0.7</v>
      </c>
      <c r="U2959" s="5">
        <v>-1.9275</v>
      </c>
      <c r="V2959">
        <f t="shared" si="230"/>
        <v>5</v>
      </c>
      <c r="W2959">
        <f t="shared" si="231"/>
        <v>2</v>
      </c>
      <c r="X2959">
        <f t="shared" si="232"/>
        <v>2017</v>
      </c>
      <c r="Y2959" t="str">
        <f t="shared" si="233"/>
        <v>May</v>
      </c>
      <c r="Z2959" t="str">
        <f t="shared" si="234"/>
        <v>2017-05</v>
      </c>
    </row>
    <row r="2960" spans="1:26"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s="5">
        <v>19.936</v>
      </c>
      <c r="S2960">
        <v>4</v>
      </c>
      <c r="T2960" s="7">
        <v>0.2</v>
      </c>
      <c r="U2960" s="5">
        <v>7.2267999999999999</v>
      </c>
      <c r="V2960">
        <f t="shared" si="230"/>
        <v>12</v>
      </c>
      <c r="W2960">
        <f t="shared" si="231"/>
        <v>4</v>
      </c>
      <c r="X2960">
        <f t="shared" si="232"/>
        <v>2015</v>
      </c>
      <c r="Y2960" t="str">
        <f t="shared" si="233"/>
        <v>Dec</v>
      </c>
      <c r="Z2960" t="str">
        <f t="shared" si="234"/>
        <v>2015-12</v>
      </c>
    </row>
    <row r="2961" spans="1:26"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s="5">
        <v>45.92</v>
      </c>
      <c r="S2961">
        <v>4</v>
      </c>
      <c r="T2961" s="7">
        <v>0</v>
      </c>
      <c r="U2961" s="5">
        <v>21.5824</v>
      </c>
      <c r="V2961">
        <f t="shared" si="230"/>
        <v>12</v>
      </c>
      <c r="W2961">
        <f t="shared" si="231"/>
        <v>4</v>
      </c>
      <c r="X2961">
        <f t="shared" si="232"/>
        <v>2015</v>
      </c>
      <c r="Y2961" t="str">
        <f t="shared" si="233"/>
        <v>Dec</v>
      </c>
      <c r="Z2961" t="str">
        <f t="shared" si="234"/>
        <v>2015-12</v>
      </c>
    </row>
    <row r="2962" spans="1:26"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s="5">
        <v>20.34</v>
      </c>
      <c r="S2962">
        <v>3</v>
      </c>
      <c r="T2962" s="7">
        <v>0</v>
      </c>
      <c r="U2962" s="5">
        <v>9.3564000000000007</v>
      </c>
      <c r="V2962">
        <f t="shared" si="230"/>
        <v>4</v>
      </c>
      <c r="W2962">
        <f t="shared" si="231"/>
        <v>2</v>
      </c>
      <c r="X2962">
        <f t="shared" si="232"/>
        <v>2017</v>
      </c>
      <c r="Y2962" t="str">
        <f t="shared" si="233"/>
        <v>Apr</v>
      </c>
      <c r="Z2962" t="str">
        <f t="shared" si="234"/>
        <v>2017-04</v>
      </c>
    </row>
    <row r="2963" spans="1:26"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s="5">
        <v>39.28</v>
      </c>
      <c r="S2963">
        <v>8</v>
      </c>
      <c r="T2963" s="7">
        <v>0</v>
      </c>
      <c r="U2963" s="5">
        <v>19.247199999999999</v>
      </c>
      <c r="V2963">
        <f t="shared" si="230"/>
        <v>4</v>
      </c>
      <c r="W2963">
        <f t="shared" si="231"/>
        <v>2</v>
      </c>
      <c r="X2963">
        <f t="shared" si="232"/>
        <v>2017</v>
      </c>
      <c r="Y2963" t="str">
        <f t="shared" si="233"/>
        <v>Apr</v>
      </c>
      <c r="Z2963" t="str">
        <f t="shared" si="234"/>
        <v>2017-04</v>
      </c>
    </row>
    <row r="2964" spans="1:26"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s="5">
        <v>81.567999999999998</v>
      </c>
      <c r="S2964">
        <v>2</v>
      </c>
      <c r="T2964" s="7">
        <v>0.2</v>
      </c>
      <c r="U2964" s="5">
        <v>9.1763999999999992</v>
      </c>
      <c r="V2964">
        <f t="shared" si="230"/>
        <v>12</v>
      </c>
      <c r="W2964">
        <f t="shared" si="231"/>
        <v>4</v>
      </c>
      <c r="X2964">
        <f t="shared" si="232"/>
        <v>2017</v>
      </c>
      <c r="Y2964" t="str">
        <f t="shared" si="233"/>
        <v>Dec</v>
      </c>
      <c r="Z2964" t="str">
        <f t="shared" si="234"/>
        <v>2017-12</v>
      </c>
    </row>
    <row r="2965" spans="1:26"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s="5">
        <v>97.183999999999997</v>
      </c>
      <c r="S2965">
        <v>2</v>
      </c>
      <c r="T2965" s="7">
        <v>0.2</v>
      </c>
      <c r="U2965" s="5">
        <v>6.0739999999999998</v>
      </c>
      <c r="V2965">
        <f t="shared" si="230"/>
        <v>12</v>
      </c>
      <c r="W2965">
        <f t="shared" si="231"/>
        <v>4</v>
      </c>
      <c r="X2965">
        <f t="shared" si="232"/>
        <v>2017</v>
      </c>
      <c r="Y2965" t="str">
        <f t="shared" si="233"/>
        <v>Dec</v>
      </c>
      <c r="Z2965" t="str">
        <f t="shared" si="234"/>
        <v>2017-12</v>
      </c>
    </row>
    <row r="2966" spans="1:26"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s="5">
        <v>24.32</v>
      </c>
      <c r="S2966">
        <v>5</v>
      </c>
      <c r="T2966" s="7">
        <v>0.2</v>
      </c>
      <c r="U2966" s="5">
        <v>8.2080000000000002</v>
      </c>
      <c r="V2966">
        <f t="shared" si="230"/>
        <v>12</v>
      </c>
      <c r="W2966">
        <f t="shared" si="231"/>
        <v>4</v>
      </c>
      <c r="X2966">
        <f t="shared" si="232"/>
        <v>2017</v>
      </c>
      <c r="Y2966" t="str">
        <f t="shared" si="233"/>
        <v>Dec</v>
      </c>
      <c r="Z2966" t="str">
        <f t="shared" si="234"/>
        <v>2017-12</v>
      </c>
    </row>
    <row r="2967" spans="1:26"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s="5">
        <v>18.96</v>
      </c>
      <c r="S2967">
        <v>2</v>
      </c>
      <c r="T2967" s="7">
        <v>0</v>
      </c>
      <c r="U2967" s="5">
        <v>7.5839999999999996</v>
      </c>
      <c r="V2967">
        <f t="shared" si="230"/>
        <v>12</v>
      </c>
      <c r="W2967">
        <f t="shared" si="231"/>
        <v>4</v>
      </c>
      <c r="X2967">
        <f t="shared" si="232"/>
        <v>2017</v>
      </c>
      <c r="Y2967" t="str">
        <f t="shared" si="233"/>
        <v>Dec</v>
      </c>
      <c r="Z2967" t="str">
        <f t="shared" si="234"/>
        <v>2017-12</v>
      </c>
    </row>
    <row r="2968" spans="1:26"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5">
        <v>32.951999999999998</v>
      </c>
      <c r="S2968">
        <v>6</v>
      </c>
      <c r="T2968" s="7">
        <v>0.6</v>
      </c>
      <c r="U2968" s="5">
        <v>-19.7712</v>
      </c>
      <c r="V2968">
        <f t="shared" si="230"/>
        <v>12</v>
      </c>
      <c r="W2968">
        <f t="shared" si="231"/>
        <v>4</v>
      </c>
      <c r="X2968">
        <f t="shared" si="232"/>
        <v>2014</v>
      </c>
      <c r="Y2968" t="str">
        <f t="shared" si="233"/>
        <v>Dec</v>
      </c>
      <c r="Z2968" t="str">
        <f t="shared" si="234"/>
        <v>2014-12</v>
      </c>
    </row>
    <row r="2969" spans="1:26"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5">
        <v>30.015999999999998</v>
      </c>
      <c r="S2969">
        <v>4</v>
      </c>
      <c r="T2969" s="7">
        <v>0.2</v>
      </c>
      <c r="U2969" s="5">
        <v>3.0015999999999998</v>
      </c>
      <c r="V2969">
        <f t="shared" si="230"/>
        <v>12</v>
      </c>
      <c r="W2969">
        <f t="shared" si="231"/>
        <v>4</v>
      </c>
      <c r="X2969">
        <f t="shared" si="232"/>
        <v>2014</v>
      </c>
      <c r="Y2969" t="str">
        <f t="shared" si="233"/>
        <v>Dec</v>
      </c>
      <c r="Z2969" t="str">
        <f t="shared" si="234"/>
        <v>2014-12</v>
      </c>
    </row>
    <row r="2970" spans="1:26"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s="5">
        <v>499.584</v>
      </c>
      <c r="S2970">
        <v>3</v>
      </c>
      <c r="T2970" s="7">
        <v>0.2</v>
      </c>
      <c r="U2970" s="5">
        <v>43.7136</v>
      </c>
      <c r="V2970">
        <f t="shared" si="230"/>
        <v>11</v>
      </c>
      <c r="W2970">
        <f t="shared" si="231"/>
        <v>4</v>
      </c>
      <c r="X2970">
        <f t="shared" si="232"/>
        <v>2017</v>
      </c>
      <c r="Y2970" t="str">
        <f t="shared" si="233"/>
        <v>Nov</v>
      </c>
      <c r="Z2970" t="str">
        <f t="shared" si="234"/>
        <v>2017-11</v>
      </c>
    </row>
    <row r="2971" spans="1:26"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s="5">
        <v>31.103999999999999</v>
      </c>
      <c r="S2971">
        <v>6</v>
      </c>
      <c r="T2971" s="7">
        <v>0.2</v>
      </c>
      <c r="U2971" s="5">
        <v>10.8864</v>
      </c>
      <c r="V2971">
        <f t="shared" si="230"/>
        <v>11</v>
      </c>
      <c r="W2971">
        <f t="shared" si="231"/>
        <v>4</v>
      </c>
      <c r="X2971">
        <f t="shared" si="232"/>
        <v>2017</v>
      </c>
      <c r="Y2971" t="str">
        <f t="shared" si="233"/>
        <v>Nov</v>
      </c>
      <c r="Z2971" t="str">
        <f t="shared" si="234"/>
        <v>2017-11</v>
      </c>
    </row>
    <row r="2972" spans="1:26"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s="5">
        <v>13.272</v>
      </c>
      <c r="S2972">
        <v>8</v>
      </c>
      <c r="T2972" s="7">
        <v>0.7</v>
      </c>
      <c r="U2972" s="5">
        <v>-10.617599999999999</v>
      </c>
      <c r="V2972">
        <f t="shared" si="230"/>
        <v>11</v>
      </c>
      <c r="W2972">
        <f t="shared" si="231"/>
        <v>4</v>
      </c>
      <c r="X2972">
        <f t="shared" si="232"/>
        <v>2017</v>
      </c>
      <c r="Y2972" t="str">
        <f t="shared" si="233"/>
        <v>Nov</v>
      </c>
      <c r="Z2972" t="str">
        <f t="shared" si="234"/>
        <v>2017-11</v>
      </c>
    </row>
    <row r="2973" spans="1:26"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s="5">
        <v>28.271999999999998</v>
      </c>
      <c r="S2973">
        <v>2</v>
      </c>
      <c r="T2973" s="7">
        <v>0.2</v>
      </c>
      <c r="U2973" s="5">
        <v>6.3612000000000002</v>
      </c>
      <c r="V2973">
        <f t="shared" si="230"/>
        <v>11</v>
      </c>
      <c r="W2973">
        <f t="shared" si="231"/>
        <v>4</v>
      </c>
      <c r="X2973">
        <f t="shared" si="232"/>
        <v>2017</v>
      </c>
      <c r="Y2973" t="str">
        <f t="shared" si="233"/>
        <v>Nov</v>
      </c>
      <c r="Z2973" t="str">
        <f t="shared" si="234"/>
        <v>2017-11</v>
      </c>
    </row>
    <row r="2974" spans="1:26"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s="5">
        <v>259.13600000000002</v>
      </c>
      <c r="S2974">
        <v>4</v>
      </c>
      <c r="T2974" s="7">
        <v>0.2</v>
      </c>
      <c r="U2974" s="5">
        <v>-51.827199999999998</v>
      </c>
      <c r="V2974">
        <f t="shared" si="230"/>
        <v>11</v>
      </c>
      <c r="W2974">
        <f t="shared" si="231"/>
        <v>4</v>
      </c>
      <c r="X2974">
        <f t="shared" si="232"/>
        <v>2017</v>
      </c>
      <c r="Y2974" t="str">
        <f t="shared" si="233"/>
        <v>Nov</v>
      </c>
      <c r="Z2974" t="str">
        <f t="shared" si="234"/>
        <v>2017-11</v>
      </c>
    </row>
    <row r="2975" spans="1:26"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5">
        <v>10.8</v>
      </c>
      <c r="S2975">
        <v>5</v>
      </c>
      <c r="T2975" s="7">
        <v>0</v>
      </c>
      <c r="U2975" s="5">
        <v>5.1840000000000002</v>
      </c>
      <c r="V2975">
        <f t="shared" si="230"/>
        <v>12</v>
      </c>
      <c r="W2975">
        <f t="shared" si="231"/>
        <v>4</v>
      </c>
      <c r="X2975">
        <f t="shared" si="232"/>
        <v>2017</v>
      </c>
      <c r="Y2975" t="str">
        <f t="shared" si="233"/>
        <v>Dec</v>
      </c>
      <c r="Z2975" t="str">
        <f t="shared" si="234"/>
        <v>2017-12</v>
      </c>
    </row>
    <row r="2976" spans="1:26"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s="5">
        <v>244.006</v>
      </c>
      <c r="S2976">
        <v>2</v>
      </c>
      <c r="T2976" s="7">
        <v>0.3</v>
      </c>
      <c r="U2976" s="5">
        <v>-31.372199999999999</v>
      </c>
      <c r="V2976">
        <f t="shared" si="230"/>
        <v>5</v>
      </c>
      <c r="W2976">
        <f t="shared" si="231"/>
        <v>2</v>
      </c>
      <c r="X2976">
        <f t="shared" si="232"/>
        <v>2015</v>
      </c>
      <c r="Y2976" t="str">
        <f t="shared" si="233"/>
        <v>May</v>
      </c>
      <c r="Z2976" t="str">
        <f t="shared" si="234"/>
        <v>2015-05</v>
      </c>
    </row>
    <row r="2977" spans="1:26"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s="5">
        <v>15.936</v>
      </c>
      <c r="S2977">
        <v>4</v>
      </c>
      <c r="T2977" s="7">
        <v>0.2</v>
      </c>
      <c r="U2977" s="5">
        <v>5.3784000000000001</v>
      </c>
      <c r="V2977">
        <f t="shared" si="230"/>
        <v>5</v>
      </c>
      <c r="W2977">
        <f t="shared" si="231"/>
        <v>2</v>
      </c>
      <c r="X2977">
        <f t="shared" si="232"/>
        <v>2015</v>
      </c>
      <c r="Y2977" t="str">
        <f t="shared" si="233"/>
        <v>May</v>
      </c>
      <c r="Z2977" t="str">
        <f t="shared" si="234"/>
        <v>2015-05</v>
      </c>
    </row>
    <row r="2978" spans="1:26"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s="5">
        <v>188.55199999999999</v>
      </c>
      <c r="S2978">
        <v>7</v>
      </c>
      <c r="T2978" s="7">
        <v>0.3</v>
      </c>
      <c r="U2978" s="5">
        <v>-2.6936</v>
      </c>
      <c r="V2978">
        <f t="shared" si="230"/>
        <v>12</v>
      </c>
      <c r="W2978">
        <f t="shared" si="231"/>
        <v>4</v>
      </c>
      <c r="X2978">
        <f t="shared" si="232"/>
        <v>2017</v>
      </c>
      <c r="Y2978" t="str">
        <f t="shared" si="233"/>
        <v>Dec</v>
      </c>
      <c r="Z2978" t="str">
        <f t="shared" si="234"/>
        <v>2017-12</v>
      </c>
    </row>
    <row r="2979" spans="1:26"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s="5">
        <v>22.58</v>
      </c>
      <c r="S2979">
        <v>2</v>
      </c>
      <c r="T2979" s="7">
        <v>0</v>
      </c>
      <c r="U2979" s="5">
        <v>5.8708</v>
      </c>
      <c r="V2979">
        <f t="shared" si="230"/>
        <v>10</v>
      </c>
      <c r="W2979">
        <f t="shared" si="231"/>
        <v>4</v>
      </c>
      <c r="X2979">
        <f t="shared" si="232"/>
        <v>2017</v>
      </c>
      <c r="Y2979" t="str">
        <f t="shared" si="233"/>
        <v>Oct</v>
      </c>
      <c r="Z2979" t="str">
        <f t="shared" si="234"/>
        <v>2017-10</v>
      </c>
    </row>
    <row r="2980" spans="1:26"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s="5">
        <v>545.94000000000005</v>
      </c>
      <c r="S2980">
        <v>6</v>
      </c>
      <c r="T2980" s="7">
        <v>0</v>
      </c>
      <c r="U2980" s="5">
        <v>87.350399999999993</v>
      </c>
      <c r="V2980">
        <f t="shared" si="230"/>
        <v>1</v>
      </c>
      <c r="W2980">
        <f t="shared" si="231"/>
        <v>1</v>
      </c>
      <c r="X2980">
        <f t="shared" si="232"/>
        <v>2014</v>
      </c>
      <c r="Y2980" t="str">
        <f t="shared" si="233"/>
        <v>Jan</v>
      </c>
      <c r="Z2980" t="str">
        <f t="shared" si="234"/>
        <v>2014-01</v>
      </c>
    </row>
    <row r="2981" spans="1:26"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s="5">
        <v>20.736000000000001</v>
      </c>
      <c r="S2981">
        <v>4</v>
      </c>
      <c r="T2981" s="7">
        <v>0.2</v>
      </c>
      <c r="U2981" s="5">
        <v>7.2576000000000001</v>
      </c>
      <c r="V2981">
        <f t="shared" si="230"/>
        <v>6</v>
      </c>
      <c r="W2981">
        <f t="shared" si="231"/>
        <v>2</v>
      </c>
      <c r="X2981">
        <f t="shared" si="232"/>
        <v>2015</v>
      </c>
      <c r="Y2981" t="str">
        <f t="shared" si="233"/>
        <v>Jun</v>
      </c>
      <c r="Z2981" t="str">
        <f t="shared" si="234"/>
        <v>2015-06</v>
      </c>
    </row>
    <row r="2982" spans="1:26"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s="5">
        <v>43.295999999999999</v>
      </c>
      <c r="S2982">
        <v>2</v>
      </c>
      <c r="T2982" s="7">
        <v>0.2</v>
      </c>
      <c r="U2982" s="5">
        <v>4.3296000000000001</v>
      </c>
      <c r="V2982">
        <f t="shared" si="230"/>
        <v>6</v>
      </c>
      <c r="W2982">
        <f t="shared" si="231"/>
        <v>2</v>
      </c>
      <c r="X2982">
        <f t="shared" si="232"/>
        <v>2015</v>
      </c>
      <c r="Y2982" t="str">
        <f t="shared" si="233"/>
        <v>Jun</v>
      </c>
      <c r="Z2982" t="str">
        <f t="shared" si="234"/>
        <v>2015-06</v>
      </c>
    </row>
    <row r="2983" spans="1:26"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s="5">
        <v>123.136</v>
      </c>
      <c r="S2983">
        <v>4</v>
      </c>
      <c r="T2983" s="7">
        <v>0.2</v>
      </c>
      <c r="U2983" s="5">
        <v>13.8528</v>
      </c>
      <c r="V2983">
        <f t="shared" si="230"/>
        <v>7</v>
      </c>
      <c r="W2983">
        <f t="shared" si="231"/>
        <v>3</v>
      </c>
      <c r="X2983">
        <f t="shared" si="232"/>
        <v>2014</v>
      </c>
      <c r="Y2983" t="str">
        <f t="shared" si="233"/>
        <v>Jul</v>
      </c>
      <c r="Z2983" t="str">
        <f t="shared" si="234"/>
        <v>2014-07</v>
      </c>
    </row>
    <row r="2984" spans="1:26"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s="5">
        <v>11.263999999999999</v>
      </c>
      <c r="S2984">
        <v>4</v>
      </c>
      <c r="T2984" s="7">
        <v>0.2</v>
      </c>
      <c r="U2984" s="5">
        <v>3.8016000000000001</v>
      </c>
      <c r="V2984">
        <f t="shared" si="230"/>
        <v>7</v>
      </c>
      <c r="W2984">
        <f t="shared" si="231"/>
        <v>3</v>
      </c>
      <c r="X2984">
        <f t="shared" si="232"/>
        <v>2014</v>
      </c>
      <c r="Y2984" t="str">
        <f t="shared" si="233"/>
        <v>Jul</v>
      </c>
      <c r="Z2984" t="str">
        <f t="shared" si="234"/>
        <v>2014-07</v>
      </c>
    </row>
    <row r="2985" spans="1:26"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s="5">
        <v>53.423999999999999</v>
      </c>
      <c r="S2985">
        <v>3</v>
      </c>
      <c r="T2985" s="7">
        <v>0.2</v>
      </c>
      <c r="U2985" s="5">
        <v>4.6745999999999999</v>
      </c>
      <c r="V2985">
        <f t="shared" si="230"/>
        <v>12</v>
      </c>
      <c r="W2985">
        <f t="shared" si="231"/>
        <v>4</v>
      </c>
      <c r="X2985">
        <f t="shared" si="232"/>
        <v>2014</v>
      </c>
      <c r="Y2985" t="str">
        <f t="shared" si="233"/>
        <v>Dec</v>
      </c>
      <c r="Z2985" t="str">
        <f t="shared" si="234"/>
        <v>2014-12</v>
      </c>
    </row>
    <row r="2986" spans="1:26"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s="5">
        <v>275.49</v>
      </c>
      <c r="S2986">
        <v>1</v>
      </c>
      <c r="T2986" s="7">
        <v>0.5</v>
      </c>
      <c r="U2986" s="5">
        <v>-170.8038</v>
      </c>
      <c r="V2986">
        <f t="shared" si="230"/>
        <v>12</v>
      </c>
      <c r="W2986">
        <f t="shared" si="231"/>
        <v>4</v>
      </c>
      <c r="X2986">
        <f t="shared" si="232"/>
        <v>2014</v>
      </c>
      <c r="Y2986" t="str">
        <f t="shared" si="233"/>
        <v>Dec</v>
      </c>
      <c r="Z2986" t="str">
        <f t="shared" si="234"/>
        <v>2014-12</v>
      </c>
    </row>
    <row r="2987" spans="1:26"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s="5">
        <v>24.96</v>
      </c>
      <c r="S2987">
        <v>4</v>
      </c>
      <c r="T2987" s="7">
        <v>0</v>
      </c>
      <c r="U2987" s="5">
        <v>6.24</v>
      </c>
      <c r="V2987">
        <f t="shared" si="230"/>
        <v>5</v>
      </c>
      <c r="W2987">
        <f t="shared" si="231"/>
        <v>2</v>
      </c>
      <c r="X2987">
        <f t="shared" si="232"/>
        <v>2016</v>
      </c>
      <c r="Y2987" t="str">
        <f t="shared" si="233"/>
        <v>May</v>
      </c>
      <c r="Z2987" t="str">
        <f t="shared" si="234"/>
        <v>2016-05</v>
      </c>
    </row>
    <row r="2988" spans="1:26"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s="5">
        <v>19.36</v>
      </c>
      <c r="S2988">
        <v>2</v>
      </c>
      <c r="T2988" s="7">
        <v>0</v>
      </c>
      <c r="U2988" s="5">
        <v>9.2927999999999997</v>
      </c>
      <c r="V2988">
        <f t="shared" si="230"/>
        <v>5</v>
      </c>
      <c r="W2988">
        <f t="shared" si="231"/>
        <v>2</v>
      </c>
      <c r="X2988">
        <f t="shared" si="232"/>
        <v>2016</v>
      </c>
      <c r="Y2988" t="str">
        <f t="shared" si="233"/>
        <v>May</v>
      </c>
      <c r="Z2988" t="str">
        <f t="shared" si="234"/>
        <v>2016-05</v>
      </c>
    </row>
    <row r="2989" spans="1:26"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s="5">
        <v>1267.6500000000001</v>
      </c>
      <c r="S2989">
        <v>9</v>
      </c>
      <c r="T2989" s="7">
        <v>0</v>
      </c>
      <c r="U2989" s="5">
        <v>152.11799999999999</v>
      </c>
      <c r="V2989">
        <f t="shared" si="230"/>
        <v>5</v>
      </c>
      <c r="W2989">
        <f t="shared" si="231"/>
        <v>2</v>
      </c>
      <c r="X2989">
        <f t="shared" si="232"/>
        <v>2016</v>
      </c>
      <c r="Y2989" t="str">
        <f t="shared" si="233"/>
        <v>May</v>
      </c>
      <c r="Z2989" t="str">
        <f t="shared" si="234"/>
        <v>2016-05</v>
      </c>
    </row>
    <row r="2990" spans="1:26"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s="5">
        <v>12.99</v>
      </c>
      <c r="S2990">
        <v>1</v>
      </c>
      <c r="T2990" s="7">
        <v>0</v>
      </c>
      <c r="U2990" s="5">
        <v>0.77939999999999998</v>
      </c>
      <c r="V2990">
        <f t="shared" si="230"/>
        <v>2</v>
      </c>
      <c r="W2990">
        <f t="shared" si="231"/>
        <v>1</v>
      </c>
      <c r="X2990">
        <f t="shared" si="232"/>
        <v>2016</v>
      </c>
      <c r="Y2990" t="str">
        <f t="shared" si="233"/>
        <v>Feb</v>
      </c>
      <c r="Z2990" t="str">
        <f t="shared" si="234"/>
        <v>2016-02</v>
      </c>
    </row>
    <row r="2991" spans="1:26"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s="5">
        <v>18.559999999999999</v>
      </c>
      <c r="S2991">
        <v>4</v>
      </c>
      <c r="T2991" s="7">
        <v>0.2</v>
      </c>
      <c r="U2991" s="5">
        <v>6.4960000000000004</v>
      </c>
      <c r="V2991">
        <f t="shared" si="230"/>
        <v>2</v>
      </c>
      <c r="W2991">
        <f t="shared" si="231"/>
        <v>1</v>
      </c>
      <c r="X2991">
        <f t="shared" si="232"/>
        <v>2016</v>
      </c>
      <c r="Y2991" t="str">
        <f t="shared" si="233"/>
        <v>Feb</v>
      </c>
      <c r="Z2991" t="str">
        <f t="shared" si="234"/>
        <v>2016-02</v>
      </c>
    </row>
    <row r="2992" spans="1:26"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s="5">
        <v>449.15</v>
      </c>
      <c r="S2992">
        <v>5</v>
      </c>
      <c r="T2992" s="7">
        <v>0</v>
      </c>
      <c r="U2992" s="5">
        <v>8.9830000000000005</v>
      </c>
      <c r="V2992">
        <f t="shared" si="230"/>
        <v>2</v>
      </c>
      <c r="W2992">
        <f t="shared" si="231"/>
        <v>1</v>
      </c>
      <c r="X2992">
        <f t="shared" si="232"/>
        <v>2016</v>
      </c>
      <c r="Y2992" t="str">
        <f t="shared" si="233"/>
        <v>Feb</v>
      </c>
      <c r="Z2992" t="str">
        <f t="shared" si="234"/>
        <v>2016-02</v>
      </c>
    </row>
    <row r="2993" spans="1:26"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s="5">
        <v>31.248000000000001</v>
      </c>
      <c r="S2993">
        <v>7</v>
      </c>
      <c r="T2993" s="7">
        <v>0.2</v>
      </c>
      <c r="U2993" s="5">
        <v>10.9368</v>
      </c>
      <c r="V2993">
        <f t="shared" si="230"/>
        <v>2</v>
      </c>
      <c r="W2993">
        <f t="shared" si="231"/>
        <v>1</v>
      </c>
      <c r="X2993">
        <f t="shared" si="232"/>
        <v>2016</v>
      </c>
      <c r="Y2993" t="str">
        <f t="shared" si="233"/>
        <v>Feb</v>
      </c>
      <c r="Z2993" t="str">
        <f t="shared" si="234"/>
        <v>2016-02</v>
      </c>
    </row>
    <row r="2994" spans="1:26"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s="5">
        <v>61.44</v>
      </c>
      <c r="S2994">
        <v>3</v>
      </c>
      <c r="T2994" s="7">
        <v>0</v>
      </c>
      <c r="U2994" s="5">
        <v>16.588799999999999</v>
      </c>
      <c r="V2994">
        <f t="shared" si="230"/>
        <v>10</v>
      </c>
      <c r="W2994">
        <f t="shared" si="231"/>
        <v>4</v>
      </c>
      <c r="X2994">
        <f t="shared" si="232"/>
        <v>2016</v>
      </c>
      <c r="Y2994" t="str">
        <f t="shared" si="233"/>
        <v>Oct</v>
      </c>
      <c r="Z2994" t="str">
        <f t="shared" si="234"/>
        <v>2016-10</v>
      </c>
    </row>
    <row r="2995" spans="1:26"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s="5">
        <v>895.92</v>
      </c>
      <c r="S2995">
        <v>4</v>
      </c>
      <c r="T2995" s="7">
        <v>0</v>
      </c>
      <c r="U2995" s="5">
        <v>421.08240000000001</v>
      </c>
      <c r="V2995">
        <f t="shared" si="230"/>
        <v>3</v>
      </c>
      <c r="W2995">
        <f t="shared" si="231"/>
        <v>1</v>
      </c>
      <c r="X2995">
        <f t="shared" si="232"/>
        <v>2017</v>
      </c>
      <c r="Y2995" t="str">
        <f t="shared" si="233"/>
        <v>Mar</v>
      </c>
      <c r="Z2995" t="str">
        <f t="shared" si="234"/>
        <v>2017-03</v>
      </c>
    </row>
    <row r="2996" spans="1:26"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s="5">
        <v>55.36</v>
      </c>
      <c r="S2996">
        <v>4</v>
      </c>
      <c r="T2996" s="7">
        <v>0.2</v>
      </c>
      <c r="U2996" s="5">
        <v>18.684000000000001</v>
      </c>
      <c r="V2996">
        <f t="shared" si="230"/>
        <v>9</v>
      </c>
      <c r="W2996">
        <f t="shared" si="231"/>
        <v>3</v>
      </c>
      <c r="X2996">
        <f t="shared" si="232"/>
        <v>2016</v>
      </c>
      <c r="Y2996" t="str">
        <f t="shared" si="233"/>
        <v>Sep</v>
      </c>
      <c r="Z2996" t="str">
        <f t="shared" si="234"/>
        <v>2016-09</v>
      </c>
    </row>
    <row r="2997" spans="1:26"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s="5">
        <v>55.92</v>
      </c>
      <c r="S2997">
        <v>5</v>
      </c>
      <c r="T2997" s="7">
        <v>0.2</v>
      </c>
      <c r="U2997" s="5">
        <v>6.2910000000000004</v>
      </c>
      <c r="V2997">
        <f t="shared" si="230"/>
        <v>7</v>
      </c>
      <c r="W2997">
        <f t="shared" si="231"/>
        <v>3</v>
      </c>
      <c r="X2997">
        <f t="shared" si="232"/>
        <v>2014</v>
      </c>
      <c r="Y2997" t="str">
        <f t="shared" si="233"/>
        <v>Jul</v>
      </c>
      <c r="Z2997" t="str">
        <f t="shared" si="234"/>
        <v>2014-07</v>
      </c>
    </row>
    <row r="2998" spans="1:26"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s="5">
        <v>24.896000000000001</v>
      </c>
      <c r="S2998">
        <v>4</v>
      </c>
      <c r="T2998" s="7">
        <v>0.2</v>
      </c>
      <c r="U2998" s="5">
        <v>8.4024000000000001</v>
      </c>
      <c r="V2998">
        <f t="shared" si="230"/>
        <v>6</v>
      </c>
      <c r="W2998">
        <f t="shared" si="231"/>
        <v>2</v>
      </c>
      <c r="X2998">
        <f t="shared" si="232"/>
        <v>2014</v>
      </c>
      <c r="Y2998" t="str">
        <f t="shared" si="233"/>
        <v>Jun</v>
      </c>
      <c r="Z2998" t="str">
        <f t="shared" si="234"/>
        <v>2014-06</v>
      </c>
    </row>
    <row r="2999" spans="1:26"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s="5">
        <v>3.984</v>
      </c>
      <c r="S2999">
        <v>1</v>
      </c>
      <c r="T2999" s="7">
        <v>0.2</v>
      </c>
      <c r="U2999" s="5">
        <v>0.64739999999999998</v>
      </c>
      <c r="V2999">
        <f t="shared" si="230"/>
        <v>6</v>
      </c>
      <c r="W2999">
        <f t="shared" si="231"/>
        <v>2</v>
      </c>
      <c r="X2999">
        <f t="shared" si="232"/>
        <v>2014</v>
      </c>
      <c r="Y2999" t="str">
        <f t="shared" si="233"/>
        <v>Jun</v>
      </c>
      <c r="Z2999" t="str">
        <f t="shared" si="234"/>
        <v>2014-06</v>
      </c>
    </row>
    <row r="3000" spans="1:26"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5">
        <v>95.968000000000004</v>
      </c>
      <c r="S3000">
        <v>4</v>
      </c>
      <c r="T3000" s="7">
        <v>0.2</v>
      </c>
      <c r="U3000" s="5">
        <v>28.790400000000002</v>
      </c>
      <c r="V3000">
        <f t="shared" si="230"/>
        <v>6</v>
      </c>
      <c r="W3000">
        <f t="shared" si="231"/>
        <v>2</v>
      </c>
      <c r="X3000">
        <f t="shared" si="232"/>
        <v>2014</v>
      </c>
      <c r="Y3000" t="str">
        <f t="shared" si="233"/>
        <v>Jun</v>
      </c>
      <c r="Z3000" t="str">
        <f t="shared" si="234"/>
        <v>2014-06</v>
      </c>
    </row>
    <row r="3001" spans="1:26"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s="5">
        <v>206.99100000000001</v>
      </c>
      <c r="S3001">
        <v>3</v>
      </c>
      <c r="T3001" s="7">
        <v>0.7</v>
      </c>
      <c r="U3001" s="5">
        <v>-172.49250000000001</v>
      </c>
      <c r="V3001">
        <f t="shared" si="230"/>
        <v>6</v>
      </c>
      <c r="W3001">
        <f t="shared" si="231"/>
        <v>2</v>
      </c>
      <c r="X3001">
        <f t="shared" si="232"/>
        <v>2014</v>
      </c>
      <c r="Y3001" t="str">
        <f t="shared" si="233"/>
        <v>Jun</v>
      </c>
      <c r="Z3001" t="str">
        <f t="shared" si="234"/>
        <v>2014-06</v>
      </c>
    </row>
    <row r="3002" spans="1:26"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s="5">
        <v>44.415999999999997</v>
      </c>
      <c r="S3002">
        <v>2</v>
      </c>
      <c r="T3002" s="7">
        <v>0.2</v>
      </c>
      <c r="U3002" s="5">
        <v>3.8864000000000001</v>
      </c>
      <c r="V3002">
        <f t="shared" si="230"/>
        <v>6</v>
      </c>
      <c r="W3002">
        <f t="shared" si="231"/>
        <v>2</v>
      </c>
      <c r="X3002">
        <f t="shared" si="232"/>
        <v>2014</v>
      </c>
      <c r="Y3002" t="str">
        <f t="shared" si="233"/>
        <v>Jun</v>
      </c>
      <c r="Z3002" t="str">
        <f t="shared" si="234"/>
        <v>2014-06</v>
      </c>
    </row>
    <row r="3003" spans="1:26"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s="5">
        <v>9.0060000000000002</v>
      </c>
      <c r="S3003">
        <v>2</v>
      </c>
      <c r="T3003" s="7">
        <v>0.7</v>
      </c>
      <c r="U3003" s="5">
        <v>-7.2047999999999996</v>
      </c>
      <c r="V3003">
        <f t="shared" si="230"/>
        <v>6</v>
      </c>
      <c r="W3003">
        <f t="shared" si="231"/>
        <v>2</v>
      </c>
      <c r="X3003">
        <f t="shared" si="232"/>
        <v>2014</v>
      </c>
      <c r="Y3003" t="str">
        <f t="shared" si="233"/>
        <v>Jun</v>
      </c>
      <c r="Z3003" t="str">
        <f t="shared" si="234"/>
        <v>2014-06</v>
      </c>
    </row>
    <row r="3004" spans="1:26"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s="5">
        <v>19</v>
      </c>
      <c r="S3004">
        <v>5</v>
      </c>
      <c r="T3004" s="7">
        <v>0</v>
      </c>
      <c r="U3004" s="5">
        <v>8.93</v>
      </c>
      <c r="V3004">
        <f t="shared" si="230"/>
        <v>7</v>
      </c>
      <c r="W3004">
        <f t="shared" si="231"/>
        <v>3</v>
      </c>
      <c r="X3004">
        <f t="shared" si="232"/>
        <v>2015</v>
      </c>
      <c r="Y3004" t="str">
        <f t="shared" si="233"/>
        <v>Jul</v>
      </c>
      <c r="Z3004" t="str">
        <f t="shared" si="234"/>
        <v>2015-07</v>
      </c>
    </row>
    <row r="3005" spans="1:26"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5">
        <v>33.375999999999998</v>
      </c>
      <c r="S3005">
        <v>4</v>
      </c>
      <c r="T3005" s="7">
        <v>0.2</v>
      </c>
      <c r="U3005" s="5">
        <v>10.43</v>
      </c>
      <c r="V3005">
        <f t="shared" si="230"/>
        <v>12</v>
      </c>
      <c r="W3005">
        <f t="shared" si="231"/>
        <v>4</v>
      </c>
      <c r="X3005">
        <f t="shared" si="232"/>
        <v>2017</v>
      </c>
      <c r="Y3005" t="str">
        <f t="shared" si="233"/>
        <v>Dec</v>
      </c>
      <c r="Z3005" t="str">
        <f t="shared" si="234"/>
        <v>2017-12</v>
      </c>
    </row>
    <row r="3006" spans="1:26"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s="5">
        <v>207.48</v>
      </c>
      <c r="S3006">
        <v>1</v>
      </c>
      <c r="T3006" s="7">
        <v>0</v>
      </c>
      <c r="U3006" s="5">
        <v>62.244</v>
      </c>
      <c r="V3006">
        <f t="shared" si="230"/>
        <v>9</v>
      </c>
      <c r="W3006">
        <f t="shared" si="231"/>
        <v>3</v>
      </c>
      <c r="X3006">
        <f t="shared" si="232"/>
        <v>2016</v>
      </c>
      <c r="Y3006" t="str">
        <f t="shared" si="233"/>
        <v>Sep</v>
      </c>
      <c r="Z3006" t="str">
        <f t="shared" si="234"/>
        <v>2016-09</v>
      </c>
    </row>
    <row r="3007" spans="1:26"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s="5">
        <v>91.68</v>
      </c>
      <c r="S3007">
        <v>3</v>
      </c>
      <c r="T3007" s="7">
        <v>0</v>
      </c>
      <c r="U3007" s="5">
        <v>45.84</v>
      </c>
      <c r="V3007">
        <f t="shared" si="230"/>
        <v>5</v>
      </c>
      <c r="W3007">
        <f t="shared" si="231"/>
        <v>2</v>
      </c>
      <c r="X3007">
        <f t="shared" si="232"/>
        <v>2014</v>
      </c>
      <c r="Y3007" t="str">
        <f t="shared" si="233"/>
        <v>May</v>
      </c>
      <c r="Z3007" t="str">
        <f t="shared" si="234"/>
        <v>2014-05</v>
      </c>
    </row>
    <row r="3008" spans="1:26"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5">
        <v>904.9</v>
      </c>
      <c r="S3008">
        <v>5</v>
      </c>
      <c r="T3008" s="7">
        <v>0</v>
      </c>
      <c r="U3008" s="5">
        <v>253.37200000000001</v>
      </c>
      <c r="V3008">
        <f t="shared" si="230"/>
        <v>10</v>
      </c>
      <c r="W3008">
        <f t="shared" si="231"/>
        <v>4</v>
      </c>
      <c r="X3008">
        <f t="shared" si="232"/>
        <v>2017</v>
      </c>
      <c r="Y3008" t="str">
        <f t="shared" si="233"/>
        <v>Oct</v>
      </c>
      <c r="Z3008" t="str">
        <f t="shared" si="234"/>
        <v>2017-10</v>
      </c>
    </row>
    <row r="3009" spans="1:26"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s="5">
        <v>34.271999999999998</v>
      </c>
      <c r="S3009">
        <v>3</v>
      </c>
      <c r="T3009" s="7">
        <v>0.2</v>
      </c>
      <c r="U3009" s="5">
        <v>11.138400000000001</v>
      </c>
      <c r="V3009">
        <f t="shared" si="230"/>
        <v>10</v>
      </c>
      <c r="W3009">
        <f t="shared" si="231"/>
        <v>4</v>
      </c>
      <c r="X3009">
        <f t="shared" si="232"/>
        <v>2014</v>
      </c>
      <c r="Y3009" t="str">
        <f t="shared" si="233"/>
        <v>Oct</v>
      </c>
      <c r="Z3009" t="str">
        <f t="shared" si="234"/>
        <v>2014-10</v>
      </c>
    </row>
    <row r="3010" spans="1:26"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s="5">
        <v>191.82</v>
      </c>
      <c r="S3010">
        <v>3</v>
      </c>
      <c r="T3010" s="7">
        <v>0</v>
      </c>
      <c r="U3010" s="5">
        <v>74.809799999999996</v>
      </c>
      <c r="V3010">
        <f t="shared" si="230"/>
        <v>12</v>
      </c>
      <c r="W3010">
        <f t="shared" si="231"/>
        <v>4</v>
      </c>
      <c r="X3010">
        <f t="shared" si="232"/>
        <v>2016</v>
      </c>
      <c r="Y3010" t="str">
        <f t="shared" si="233"/>
        <v>Dec</v>
      </c>
      <c r="Z3010" t="str">
        <f t="shared" si="234"/>
        <v>2016-12</v>
      </c>
    </row>
    <row r="3011" spans="1:26"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s="5">
        <v>243.88</v>
      </c>
      <c r="S3011">
        <v>5</v>
      </c>
      <c r="T3011" s="7">
        <v>0.2</v>
      </c>
      <c r="U3011" s="5">
        <v>27.436499999999999</v>
      </c>
      <c r="V3011">
        <f t="shared" ref="V3011:V3074" si="235">MONTH(C3011)</f>
        <v>7</v>
      </c>
      <c r="W3011">
        <f t="shared" ref="W3011:W3074" si="236">ROUNDUP(MONTH(C3011)/3,0)</f>
        <v>3</v>
      </c>
      <c r="X3011">
        <f t="shared" ref="X3011:X3074" si="237">YEAR(C3011)</f>
        <v>2016</v>
      </c>
      <c r="Y3011" t="str">
        <f t="shared" ref="Y3011:Y3074" si="238">TEXT(C3011,"MMM")</f>
        <v>Jul</v>
      </c>
      <c r="Z3011" t="str">
        <f t="shared" ref="Z3011:Z3074" si="239">TEXT(C3011,"YYYY-MM")</f>
        <v>2016-07</v>
      </c>
    </row>
    <row r="3012" spans="1:26"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s="5">
        <v>12.03</v>
      </c>
      <c r="S3012">
        <v>5</v>
      </c>
      <c r="T3012" s="7">
        <v>0.7</v>
      </c>
      <c r="U3012" s="5">
        <v>-9.2230000000000008</v>
      </c>
      <c r="V3012">
        <f t="shared" si="235"/>
        <v>4</v>
      </c>
      <c r="W3012">
        <f t="shared" si="236"/>
        <v>2</v>
      </c>
      <c r="X3012">
        <f t="shared" si="237"/>
        <v>2017</v>
      </c>
      <c r="Y3012" t="str">
        <f t="shared" si="238"/>
        <v>Apr</v>
      </c>
      <c r="Z3012" t="str">
        <f t="shared" si="239"/>
        <v>2017-04</v>
      </c>
    </row>
    <row r="3013" spans="1:26"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s="5">
        <v>2549.9850000000001</v>
      </c>
      <c r="S3013">
        <v>5</v>
      </c>
      <c r="T3013" s="7">
        <v>0.7</v>
      </c>
      <c r="U3013" s="5">
        <v>-3399.98</v>
      </c>
      <c r="V3013">
        <f t="shared" si="235"/>
        <v>4</v>
      </c>
      <c r="W3013">
        <f t="shared" si="236"/>
        <v>2</v>
      </c>
      <c r="X3013">
        <f t="shared" si="237"/>
        <v>2017</v>
      </c>
      <c r="Y3013" t="str">
        <f t="shared" si="238"/>
        <v>Apr</v>
      </c>
      <c r="Z3013" t="str">
        <f t="shared" si="239"/>
        <v>2017-04</v>
      </c>
    </row>
    <row r="3014" spans="1:26"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s="5">
        <v>21.594000000000001</v>
      </c>
      <c r="S3014">
        <v>2</v>
      </c>
      <c r="T3014" s="7">
        <v>0.7</v>
      </c>
      <c r="U3014" s="5">
        <v>-15.835599999999999</v>
      </c>
      <c r="V3014">
        <f t="shared" si="235"/>
        <v>4</v>
      </c>
      <c r="W3014">
        <f t="shared" si="236"/>
        <v>2</v>
      </c>
      <c r="X3014">
        <f t="shared" si="237"/>
        <v>2017</v>
      </c>
      <c r="Y3014" t="str">
        <f t="shared" si="238"/>
        <v>Apr</v>
      </c>
      <c r="Z3014" t="str">
        <f t="shared" si="239"/>
        <v>2017-04</v>
      </c>
    </row>
    <row r="3015" spans="1:26"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s="5">
        <v>8.9640000000000004</v>
      </c>
      <c r="S3015">
        <v>6</v>
      </c>
      <c r="T3015" s="7">
        <v>0.7</v>
      </c>
      <c r="U3015" s="5">
        <v>-6.5735999999999999</v>
      </c>
      <c r="V3015">
        <f t="shared" si="235"/>
        <v>4</v>
      </c>
      <c r="W3015">
        <f t="shared" si="236"/>
        <v>2</v>
      </c>
      <c r="X3015">
        <f t="shared" si="237"/>
        <v>2017</v>
      </c>
      <c r="Y3015" t="str">
        <f t="shared" si="238"/>
        <v>Apr</v>
      </c>
      <c r="Z3015" t="str">
        <f t="shared" si="239"/>
        <v>2017-04</v>
      </c>
    </row>
    <row r="3016" spans="1:26"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s="5">
        <v>20.736000000000001</v>
      </c>
      <c r="S3016">
        <v>4</v>
      </c>
      <c r="T3016" s="7">
        <v>0.2</v>
      </c>
      <c r="U3016" s="5">
        <v>7.2576000000000001</v>
      </c>
      <c r="V3016">
        <f t="shared" si="235"/>
        <v>4</v>
      </c>
      <c r="W3016">
        <f t="shared" si="236"/>
        <v>2</v>
      </c>
      <c r="X3016">
        <f t="shared" si="237"/>
        <v>2017</v>
      </c>
      <c r="Y3016" t="str">
        <f t="shared" si="238"/>
        <v>Apr</v>
      </c>
      <c r="Z3016" t="str">
        <f t="shared" si="239"/>
        <v>2017-04</v>
      </c>
    </row>
    <row r="3017" spans="1:26"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s="5">
        <v>344.22</v>
      </c>
      <c r="S3017">
        <v>2</v>
      </c>
      <c r="T3017" s="7">
        <v>0.4</v>
      </c>
      <c r="U3017" s="5">
        <v>-103.26600000000001</v>
      </c>
      <c r="V3017">
        <f t="shared" si="235"/>
        <v>9</v>
      </c>
      <c r="W3017">
        <f t="shared" si="236"/>
        <v>3</v>
      </c>
      <c r="X3017">
        <f t="shared" si="237"/>
        <v>2015</v>
      </c>
      <c r="Y3017" t="str">
        <f t="shared" si="238"/>
        <v>Sep</v>
      </c>
      <c r="Z3017" t="str">
        <f t="shared" si="239"/>
        <v>2015-09</v>
      </c>
    </row>
    <row r="3018" spans="1:26"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s="5">
        <v>727.29600000000005</v>
      </c>
      <c r="S3018">
        <v>8</v>
      </c>
      <c r="T3018" s="7">
        <v>0.2</v>
      </c>
      <c r="U3018" s="5">
        <v>-172.7328</v>
      </c>
      <c r="V3018">
        <f t="shared" si="235"/>
        <v>8</v>
      </c>
      <c r="W3018">
        <f t="shared" si="236"/>
        <v>3</v>
      </c>
      <c r="X3018">
        <f t="shared" si="237"/>
        <v>2016</v>
      </c>
      <c r="Y3018" t="str">
        <f t="shared" si="238"/>
        <v>Aug</v>
      </c>
      <c r="Z3018" t="str">
        <f t="shared" si="239"/>
        <v>2016-08</v>
      </c>
    </row>
    <row r="3019" spans="1:26"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s="5">
        <v>22.608000000000001</v>
      </c>
      <c r="S3019">
        <v>3</v>
      </c>
      <c r="T3019" s="7">
        <v>0.6</v>
      </c>
      <c r="U3019" s="5">
        <v>-10.1736</v>
      </c>
      <c r="V3019">
        <f t="shared" si="235"/>
        <v>8</v>
      </c>
      <c r="W3019">
        <f t="shared" si="236"/>
        <v>3</v>
      </c>
      <c r="X3019">
        <f t="shared" si="237"/>
        <v>2016</v>
      </c>
      <c r="Y3019" t="str">
        <f t="shared" si="238"/>
        <v>Aug</v>
      </c>
      <c r="Z3019" t="str">
        <f t="shared" si="239"/>
        <v>2016-08</v>
      </c>
    </row>
    <row r="3020" spans="1:26"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s="5">
        <v>666.4</v>
      </c>
      <c r="S3020">
        <v>7</v>
      </c>
      <c r="T3020" s="7">
        <v>0.2</v>
      </c>
      <c r="U3020" s="5">
        <v>-33.32</v>
      </c>
      <c r="V3020">
        <f t="shared" si="235"/>
        <v>8</v>
      </c>
      <c r="W3020">
        <f t="shared" si="236"/>
        <v>3</v>
      </c>
      <c r="X3020">
        <f t="shared" si="237"/>
        <v>2016</v>
      </c>
      <c r="Y3020" t="str">
        <f t="shared" si="238"/>
        <v>Aug</v>
      </c>
      <c r="Z3020" t="str">
        <f t="shared" si="239"/>
        <v>2016-08</v>
      </c>
    </row>
    <row r="3021" spans="1:26"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s="5">
        <v>5.04</v>
      </c>
      <c r="S3021">
        <v>3</v>
      </c>
      <c r="T3021" s="7">
        <v>0</v>
      </c>
      <c r="U3021" s="5">
        <v>0.2016</v>
      </c>
      <c r="V3021">
        <f t="shared" si="235"/>
        <v>11</v>
      </c>
      <c r="W3021">
        <f t="shared" si="236"/>
        <v>4</v>
      </c>
      <c r="X3021">
        <f t="shared" si="237"/>
        <v>2015</v>
      </c>
      <c r="Y3021" t="str">
        <f t="shared" si="238"/>
        <v>Nov</v>
      </c>
      <c r="Z3021" t="str">
        <f t="shared" si="239"/>
        <v>2015-11</v>
      </c>
    </row>
    <row r="3022" spans="1:26"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s="5">
        <v>92.94</v>
      </c>
      <c r="S3022">
        <v>3</v>
      </c>
      <c r="T3022" s="7">
        <v>0</v>
      </c>
      <c r="U3022" s="5">
        <v>41.823</v>
      </c>
      <c r="V3022">
        <f t="shared" si="235"/>
        <v>11</v>
      </c>
      <c r="W3022">
        <f t="shared" si="236"/>
        <v>4</v>
      </c>
      <c r="X3022">
        <f t="shared" si="237"/>
        <v>2015</v>
      </c>
      <c r="Y3022" t="str">
        <f t="shared" si="238"/>
        <v>Nov</v>
      </c>
      <c r="Z3022" t="str">
        <f t="shared" si="239"/>
        <v>2015-11</v>
      </c>
    </row>
    <row r="3023" spans="1:26"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s="5">
        <v>66.69</v>
      </c>
      <c r="S3023">
        <v>3</v>
      </c>
      <c r="T3023" s="7">
        <v>0</v>
      </c>
      <c r="U3023" s="5">
        <v>22.0077</v>
      </c>
      <c r="V3023">
        <f t="shared" si="235"/>
        <v>11</v>
      </c>
      <c r="W3023">
        <f t="shared" si="236"/>
        <v>4</v>
      </c>
      <c r="X3023">
        <f t="shared" si="237"/>
        <v>2015</v>
      </c>
      <c r="Y3023" t="str">
        <f t="shared" si="238"/>
        <v>Nov</v>
      </c>
      <c r="Z3023" t="str">
        <f t="shared" si="239"/>
        <v>2015-11</v>
      </c>
    </row>
    <row r="3024" spans="1:26"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s="5">
        <v>91.68</v>
      </c>
      <c r="S3024">
        <v>5</v>
      </c>
      <c r="T3024" s="7">
        <v>0.2</v>
      </c>
      <c r="U3024" s="5">
        <v>28.65</v>
      </c>
      <c r="V3024">
        <f t="shared" si="235"/>
        <v>11</v>
      </c>
      <c r="W3024">
        <f t="shared" si="236"/>
        <v>4</v>
      </c>
      <c r="X3024">
        <f t="shared" si="237"/>
        <v>2015</v>
      </c>
      <c r="Y3024" t="str">
        <f t="shared" si="238"/>
        <v>Nov</v>
      </c>
      <c r="Z3024" t="str">
        <f t="shared" si="239"/>
        <v>2015-11</v>
      </c>
    </row>
    <row r="3025" spans="1:26"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s="5">
        <v>327.7328</v>
      </c>
      <c r="S3025">
        <v>2</v>
      </c>
      <c r="T3025" s="7">
        <v>0.32</v>
      </c>
      <c r="U3025" s="5">
        <v>-14.4588</v>
      </c>
      <c r="V3025">
        <f t="shared" si="235"/>
        <v>11</v>
      </c>
      <c r="W3025">
        <f t="shared" si="236"/>
        <v>4</v>
      </c>
      <c r="X3025">
        <f t="shared" si="237"/>
        <v>2017</v>
      </c>
      <c r="Y3025" t="str">
        <f t="shared" si="238"/>
        <v>Nov</v>
      </c>
      <c r="Z3025" t="str">
        <f t="shared" si="239"/>
        <v>2017-11</v>
      </c>
    </row>
    <row r="3026" spans="1:26"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s="5">
        <v>52.271999999999998</v>
      </c>
      <c r="S3026">
        <v>11</v>
      </c>
      <c r="T3026" s="7">
        <v>0.2</v>
      </c>
      <c r="U3026" s="5">
        <v>17.6418</v>
      </c>
      <c r="V3026">
        <f t="shared" si="235"/>
        <v>11</v>
      </c>
      <c r="W3026">
        <f t="shared" si="236"/>
        <v>4</v>
      </c>
      <c r="X3026">
        <f t="shared" si="237"/>
        <v>2015</v>
      </c>
      <c r="Y3026" t="str">
        <f t="shared" si="238"/>
        <v>Nov</v>
      </c>
      <c r="Z3026" t="str">
        <f t="shared" si="239"/>
        <v>2015-11</v>
      </c>
    </row>
    <row r="3027" spans="1:26"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s="5">
        <v>17.940000000000001</v>
      </c>
      <c r="S3027">
        <v>3</v>
      </c>
      <c r="T3027" s="7">
        <v>0</v>
      </c>
      <c r="U3027" s="5">
        <v>8.0730000000000004</v>
      </c>
      <c r="V3027">
        <f t="shared" si="235"/>
        <v>11</v>
      </c>
      <c r="W3027">
        <f t="shared" si="236"/>
        <v>4</v>
      </c>
      <c r="X3027">
        <f t="shared" si="237"/>
        <v>2015</v>
      </c>
      <c r="Y3027" t="str">
        <f t="shared" si="238"/>
        <v>Nov</v>
      </c>
      <c r="Z3027" t="str">
        <f t="shared" si="239"/>
        <v>2015-11</v>
      </c>
    </row>
    <row r="3028" spans="1:26"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5">
        <v>254.352</v>
      </c>
      <c r="S3028">
        <v>3</v>
      </c>
      <c r="T3028" s="7">
        <v>0.2</v>
      </c>
      <c r="U3028" s="5">
        <v>0</v>
      </c>
      <c r="V3028">
        <f t="shared" si="235"/>
        <v>4</v>
      </c>
      <c r="W3028">
        <f t="shared" si="236"/>
        <v>2</v>
      </c>
      <c r="X3028">
        <f t="shared" si="237"/>
        <v>2017</v>
      </c>
      <c r="Y3028" t="str">
        <f t="shared" si="238"/>
        <v>Apr</v>
      </c>
      <c r="Z3028" t="str">
        <f t="shared" si="239"/>
        <v>2017-04</v>
      </c>
    </row>
    <row r="3029" spans="1:26"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s="5">
        <v>8.2880000000000003</v>
      </c>
      <c r="S3029">
        <v>2</v>
      </c>
      <c r="T3029" s="7">
        <v>0.2</v>
      </c>
      <c r="U3029" s="5">
        <v>2.6936</v>
      </c>
      <c r="V3029">
        <f t="shared" si="235"/>
        <v>8</v>
      </c>
      <c r="W3029">
        <f t="shared" si="236"/>
        <v>3</v>
      </c>
      <c r="X3029">
        <f t="shared" si="237"/>
        <v>2014</v>
      </c>
      <c r="Y3029" t="str">
        <f t="shared" si="238"/>
        <v>Aug</v>
      </c>
      <c r="Z3029" t="str">
        <f t="shared" si="239"/>
        <v>2014-08</v>
      </c>
    </row>
    <row r="3030" spans="1:26"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s="5">
        <v>504.9</v>
      </c>
      <c r="S3030">
        <v>5</v>
      </c>
      <c r="T3030" s="7">
        <v>0</v>
      </c>
      <c r="U3030" s="5">
        <v>80.784000000000006</v>
      </c>
      <c r="V3030">
        <f t="shared" si="235"/>
        <v>12</v>
      </c>
      <c r="W3030">
        <f t="shared" si="236"/>
        <v>4</v>
      </c>
      <c r="X3030">
        <f t="shared" si="237"/>
        <v>2017</v>
      </c>
      <c r="Y3030" t="str">
        <f t="shared" si="238"/>
        <v>Dec</v>
      </c>
      <c r="Z3030" t="str">
        <f t="shared" si="239"/>
        <v>2017-12</v>
      </c>
    </row>
    <row r="3031" spans="1:26"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s="5">
        <v>403.16800000000001</v>
      </c>
      <c r="S3031">
        <v>4</v>
      </c>
      <c r="T3031" s="7">
        <v>0.2</v>
      </c>
      <c r="U3031" s="5">
        <v>25.198</v>
      </c>
      <c r="V3031">
        <f t="shared" si="235"/>
        <v>3</v>
      </c>
      <c r="W3031">
        <f t="shared" si="236"/>
        <v>1</v>
      </c>
      <c r="X3031">
        <f t="shared" si="237"/>
        <v>2016</v>
      </c>
      <c r="Y3031" t="str">
        <f t="shared" si="238"/>
        <v>Mar</v>
      </c>
      <c r="Z3031" t="str">
        <f t="shared" si="239"/>
        <v>2016-03</v>
      </c>
    </row>
    <row r="3032" spans="1:26"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s="5">
        <v>194.32</v>
      </c>
      <c r="S3032">
        <v>4</v>
      </c>
      <c r="T3032" s="7">
        <v>0</v>
      </c>
      <c r="U3032" s="5">
        <v>31.091200000000001</v>
      </c>
      <c r="V3032">
        <f t="shared" si="235"/>
        <v>9</v>
      </c>
      <c r="W3032">
        <f t="shared" si="236"/>
        <v>3</v>
      </c>
      <c r="X3032">
        <f t="shared" si="237"/>
        <v>2015</v>
      </c>
      <c r="Y3032" t="str">
        <f t="shared" si="238"/>
        <v>Sep</v>
      </c>
      <c r="Z3032" t="str">
        <f t="shared" si="239"/>
        <v>2015-09</v>
      </c>
    </row>
    <row r="3033" spans="1:26"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s="5">
        <v>25.99</v>
      </c>
      <c r="S3033">
        <v>1</v>
      </c>
      <c r="T3033" s="7">
        <v>0</v>
      </c>
      <c r="U3033" s="5">
        <v>7.5370999999999997</v>
      </c>
      <c r="V3033">
        <f t="shared" si="235"/>
        <v>9</v>
      </c>
      <c r="W3033">
        <f t="shared" si="236"/>
        <v>3</v>
      </c>
      <c r="X3033">
        <f t="shared" si="237"/>
        <v>2015</v>
      </c>
      <c r="Y3033" t="str">
        <f t="shared" si="238"/>
        <v>Sep</v>
      </c>
      <c r="Z3033" t="str">
        <f t="shared" si="239"/>
        <v>2015-09</v>
      </c>
    </row>
    <row r="3034" spans="1:26"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s="5">
        <v>195.136</v>
      </c>
      <c r="S3034">
        <v>4</v>
      </c>
      <c r="T3034" s="7">
        <v>0.2</v>
      </c>
      <c r="U3034" s="5">
        <v>-12.196</v>
      </c>
      <c r="V3034">
        <f t="shared" si="235"/>
        <v>11</v>
      </c>
      <c r="W3034">
        <f t="shared" si="236"/>
        <v>4</v>
      </c>
      <c r="X3034">
        <f t="shared" si="237"/>
        <v>2016</v>
      </c>
      <c r="Y3034" t="str">
        <f t="shared" si="238"/>
        <v>Nov</v>
      </c>
      <c r="Z3034" t="str">
        <f t="shared" si="239"/>
        <v>2016-11</v>
      </c>
    </row>
    <row r="3035" spans="1:26"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5">
        <v>20.736000000000001</v>
      </c>
      <c r="S3035">
        <v>4</v>
      </c>
      <c r="T3035" s="7">
        <v>0.2</v>
      </c>
      <c r="U3035" s="5">
        <v>7.2576000000000001</v>
      </c>
      <c r="V3035">
        <f t="shared" si="235"/>
        <v>9</v>
      </c>
      <c r="W3035">
        <f t="shared" si="236"/>
        <v>3</v>
      </c>
      <c r="X3035">
        <f t="shared" si="237"/>
        <v>2017</v>
      </c>
      <c r="Y3035" t="str">
        <f t="shared" si="238"/>
        <v>Sep</v>
      </c>
      <c r="Z3035" t="str">
        <f t="shared" si="239"/>
        <v>2017-09</v>
      </c>
    </row>
    <row r="3036" spans="1:26"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s="5">
        <v>53.7</v>
      </c>
      <c r="S3036">
        <v>6</v>
      </c>
      <c r="T3036" s="7">
        <v>0</v>
      </c>
      <c r="U3036" s="5">
        <v>10.202999999999999</v>
      </c>
      <c r="V3036">
        <f t="shared" si="235"/>
        <v>6</v>
      </c>
      <c r="W3036">
        <f t="shared" si="236"/>
        <v>2</v>
      </c>
      <c r="X3036">
        <f t="shared" si="237"/>
        <v>2015</v>
      </c>
      <c r="Y3036" t="str">
        <f t="shared" si="238"/>
        <v>Jun</v>
      </c>
      <c r="Z3036" t="str">
        <f t="shared" si="239"/>
        <v>2015-06</v>
      </c>
    </row>
    <row r="3037" spans="1:26"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s="5">
        <v>36.26</v>
      </c>
      <c r="S3037">
        <v>7</v>
      </c>
      <c r="T3037" s="7">
        <v>0</v>
      </c>
      <c r="U3037" s="5">
        <v>16.679600000000001</v>
      </c>
      <c r="V3037">
        <f t="shared" si="235"/>
        <v>6</v>
      </c>
      <c r="W3037">
        <f t="shared" si="236"/>
        <v>2</v>
      </c>
      <c r="X3037">
        <f t="shared" si="237"/>
        <v>2015</v>
      </c>
      <c r="Y3037" t="str">
        <f t="shared" si="238"/>
        <v>Jun</v>
      </c>
      <c r="Z3037" t="str">
        <f t="shared" si="239"/>
        <v>2015-06</v>
      </c>
    </row>
    <row r="3038" spans="1:26"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s="5">
        <v>56.3</v>
      </c>
      <c r="S3038">
        <v>2</v>
      </c>
      <c r="T3038" s="7">
        <v>0</v>
      </c>
      <c r="U3038" s="5">
        <v>15.763999999999999</v>
      </c>
      <c r="V3038">
        <f t="shared" si="235"/>
        <v>6</v>
      </c>
      <c r="W3038">
        <f t="shared" si="236"/>
        <v>2</v>
      </c>
      <c r="X3038">
        <f t="shared" si="237"/>
        <v>2015</v>
      </c>
      <c r="Y3038" t="str">
        <f t="shared" si="238"/>
        <v>Jun</v>
      </c>
      <c r="Z3038" t="str">
        <f t="shared" si="239"/>
        <v>2015-06</v>
      </c>
    </row>
    <row r="3039" spans="1:26"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s="5">
        <v>32.4</v>
      </c>
      <c r="S3039">
        <v>5</v>
      </c>
      <c r="T3039" s="7">
        <v>0</v>
      </c>
      <c r="U3039" s="5">
        <v>15.552</v>
      </c>
      <c r="V3039">
        <f t="shared" si="235"/>
        <v>6</v>
      </c>
      <c r="W3039">
        <f t="shared" si="236"/>
        <v>2</v>
      </c>
      <c r="X3039">
        <f t="shared" si="237"/>
        <v>2015</v>
      </c>
      <c r="Y3039" t="str">
        <f t="shared" si="238"/>
        <v>Jun</v>
      </c>
      <c r="Z3039" t="str">
        <f t="shared" si="239"/>
        <v>2015-06</v>
      </c>
    </row>
    <row r="3040" spans="1:26"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s="5">
        <v>29.16</v>
      </c>
      <c r="S3040">
        <v>2</v>
      </c>
      <c r="T3040" s="7">
        <v>0</v>
      </c>
      <c r="U3040" s="5">
        <v>10.789199999999999</v>
      </c>
      <c r="V3040">
        <f t="shared" si="235"/>
        <v>6</v>
      </c>
      <c r="W3040">
        <f t="shared" si="236"/>
        <v>2</v>
      </c>
      <c r="X3040">
        <f t="shared" si="237"/>
        <v>2015</v>
      </c>
      <c r="Y3040" t="str">
        <f t="shared" si="238"/>
        <v>Jun</v>
      </c>
      <c r="Z3040" t="str">
        <f t="shared" si="239"/>
        <v>2015-06</v>
      </c>
    </row>
    <row r="3041" spans="1:26"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s="5">
        <v>171.28800000000001</v>
      </c>
      <c r="S3041">
        <v>3</v>
      </c>
      <c r="T3041" s="7">
        <v>0.2</v>
      </c>
      <c r="U3041" s="5">
        <v>-6.4233000000000002</v>
      </c>
      <c r="V3041">
        <f t="shared" si="235"/>
        <v>10</v>
      </c>
      <c r="W3041">
        <f t="shared" si="236"/>
        <v>4</v>
      </c>
      <c r="X3041">
        <f t="shared" si="237"/>
        <v>2017</v>
      </c>
      <c r="Y3041" t="str">
        <f t="shared" si="238"/>
        <v>Oct</v>
      </c>
      <c r="Z3041" t="str">
        <f t="shared" si="239"/>
        <v>2017-10</v>
      </c>
    </row>
    <row r="3042" spans="1:26"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s="5">
        <v>16.72</v>
      </c>
      <c r="S3042">
        <v>5</v>
      </c>
      <c r="T3042" s="7">
        <v>0.2</v>
      </c>
      <c r="U3042" s="5">
        <v>3.3439999999999999</v>
      </c>
      <c r="V3042">
        <f t="shared" si="235"/>
        <v>5</v>
      </c>
      <c r="W3042">
        <f t="shared" si="236"/>
        <v>2</v>
      </c>
      <c r="X3042">
        <f t="shared" si="237"/>
        <v>2016</v>
      </c>
      <c r="Y3042" t="str">
        <f t="shared" si="238"/>
        <v>May</v>
      </c>
      <c r="Z3042" t="str">
        <f t="shared" si="239"/>
        <v>2016-05</v>
      </c>
    </row>
    <row r="3043" spans="1:26"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s="5">
        <v>12.96</v>
      </c>
      <c r="S3043">
        <v>2</v>
      </c>
      <c r="T3043" s="7">
        <v>0</v>
      </c>
      <c r="U3043" s="5">
        <v>6.2207999999999997</v>
      </c>
      <c r="V3043">
        <f t="shared" si="235"/>
        <v>9</v>
      </c>
      <c r="W3043">
        <f t="shared" si="236"/>
        <v>3</v>
      </c>
      <c r="X3043">
        <f t="shared" si="237"/>
        <v>2017</v>
      </c>
      <c r="Y3043" t="str">
        <f t="shared" si="238"/>
        <v>Sep</v>
      </c>
      <c r="Z3043" t="str">
        <f t="shared" si="239"/>
        <v>2017-09</v>
      </c>
    </row>
    <row r="3044" spans="1:26"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s="5">
        <v>22.18</v>
      </c>
      <c r="S3044">
        <v>2</v>
      </c>
      <c r="T3044" s="7">
        <v>0</v>
      </c>
      <c r="U3044" s="5">
        <v>10.8682</v>
      </c>
      <c r="V3044">
        <f t="shared" si="235"/>
        <v>9</v>
      </c>
      <c r="W3044">
        <f t="shared" si="236"/>
        <v>3</v>
      </c>
      <c r="X3044">
        <f t="shared" si="237"/>
        <v>2017</v>
      </c>
      <c r="Y3044" t="str">
        <f t="shared" si="238"/>
        <v>Sep</v>
      </c>
      <c r="Z3044" t="str">
        <f t="shared" si="239"/>
        <v>2017-09</v>
      </c>
    </row>
    <row r="3045" spans="1:26"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s="5">
        <v>2054.2719999999999</v>
      </c>
      <c r="S3045">
        <v>8</v>
      </c>
      <c r="T3045" s="7">
        <v>0.2</v>
      </c>
      <c r="U3045" s="5">
        <v>256.78399999999999</v>
      </c>
      <c r="V3045">
        <f t="shared" si="235"/>
        <v>9</v>
      </c>
      <c r="W3045">
        <f t="shared" si="236"/>
        <v>3</v>
      </c>
      <c r="X3045">
        <f t="shared" si="237"/>
        <v>2017</v>
      </c>
      <c r="Y3045" t="str">
        <f t="shared" si="238"/>
        <v>Sep</v>
      </c>
      <c r="Z3045" t="str">
        <f t="shared" si="239"/>
        <v>2017-09</v>
      </c>
    </row>
    <row r="3046" spans="1:26"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s="5">
        <v>1022.97</v>
      </c>
      <c r="S3046">
        <v>5</v>
      </c>
      <c r="T3046" s="7">
        <v>0.4</v>
      </c>
      <c r="U3046" s="5">
        <v>-255.74250000000001</v>
      </c>
      <c r="V3046">
        <f t="shared" si="235"/>
        <v>4</v>
      </c>
      <c r="W3046">
        <f t="shared" si="236"/>
        <v>2</v>
      </c>
      <c r="X3046">
        <f t="shared" si="237"/>
        <v>2015</v>
      </c>
      <c r="Y3046" t="str">
        <f t="shared" si="238"/>
        <v>Apr</v>
      </c>
      <c r="Z3046" t="str">
        <f t="shared" si="239"/>
        <v>2015-04</v>
      </c>
    </row>
    <row r="3047" spans="1:26"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s="5">
        <v>13.9</v>
      </c>
      <c r="S3047">
        <v>5</v>
      </c>
      <c r="T3047" s="7">
        <v>0</v>
      </c>
      <c r="U3047" s="5">
        <v>3.6139999999999999</v>
      </c>
      <c r="V3047">
        <f t="shared" si="235"/>
        <v>11</v>
      </c>
      <c r="W3047">
        <f t="shared" si="236"/>
        <v>4</v>
      </c>
      <c r="X3047">
        <f t="shared" si="237"/>
        <v>2017</v>
      </c>
      <c r="Y3047" t="str">
        <f t="shared" si="238"/>
        <v>Nov</v>
      </c>
      <c r="Z3047" t="str">
        <f t="shared" si="239"/>
        <v>2017-11</v>
      </c>
    </row>
    <row r="3048" spans="1:26"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s="5">
        <v>26.38</v>
      </c>
      <c r="S3048">
        <v>1</v>
      </c>
      <c r="T3048" s="7">
        <v>0</v>
      </c>
      <c r="U3048" s="5">
        <v>12.1348</v>
      </c>
      <c r="V3048">
        <f t="shared" si="235"/>
        <v>11</v>
      </c>
      <c r="W3048">
        <f t="shared" si="236"/>
        <v>4</v>
      </c>
      <c r="X3048">
        <f t="shared" si="237"/>
        <v>2017</v>
      </c>
      <c r="Y3048" t="str">
        <f t="shared" si="238"/>
        <v>Nov</v>
      </c>
      <c r="Z3048" t="str">
        <f t="shared" si="239"/>
        <v>2017-11</v>
      </c>
    </row>
    <row r="3049" spans="1:26"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s="5">
        <v>43.176000000000002</v>
      </c>
      <c r="S3049">
        <v>7</v>
      </c>
      <c r="T3049" s="7">
        <v>0.2</v>
      </c>
      <c r="U3049" s="5">
        <v>13.4925</v>
      </c>
      <c r="V3049">
        <f t="shared" si="235"/>
        <v>9</v>
      </c>
      <c r="W3049">
        <f t="shared" si="236"/>
        <v>3</v>
      </c>
      <c r="X3049">
        <f t="shared" si="237"/>
        <v>2014</v>
      </c>
      <c r="Y3049" t="str">
        <f t="shared" si="238"/>
        <v>Sep</v>
      </c>
      <c r="Z3049" t="str">
        <f t="shared" si="239"/>
        <v>2014-09</v>
      </c>
    </row>
    <row r="3050" spans="1:26"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s="5">
        <v>411.8</v>
      </c>
      <c r="S3050">
        <v>2</v>
      </c>
      <c r="T3050" s="7">
        <v>0</v>
      </c>
      <c r="U3050" s="5">
        <v>70.006</v>
      </c>
      <c r="V3050">
        <f t="shared" si="235"/>
        <v>4</v>
      </c>
      <c r="W3050">
        <f t="shared" si="236"/>
        <v>2</v>
      </c>
      <c r="X3050">
        <f t="shared" si="237"/>
        <v>2017</v>
      </c>
      <c r="Y3050" t="str">
        <f t="shared" si="238"/>
        <v>Apr</v>
      </c>
      <c r="Z3050" t="str">
        <f t="shared" si="239"/>
        <v>2017-04</v>
      </c>
    </row>
    <row r="3051" spans="1:26"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s="5">
        <v>360</v>
      </c>
      <c r="S3051">
        <v>4</v>
      </c>
      <c r="T3051" s="7">
        <v>0</v>
      </c>
      <c r="U3051" s="5">
        <v>129.6</v>
      </c>
      <c r="V3051">
        <f t="shared" si="235"/>
        <v>4</v>
      </c>
      <c r="W3051">
        <f t="shared" si="236"/>
        <v>2</v>
      </c>
      <c r="X3051">
        <f t="shared" si="237"/>
        <v>2017</v>
      </c>
      <c r="Y3051" t="str">
        <f t="shared" si="238"/>
        <v>Apr</v>
      </c>
      <c r="Z3051" t="str">
        <f t="shared" si="239"/>
        <v>2017-04</v>
      </c>
    </row>
    <row r="3052" spans="1:26"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s="5">
        <v>41.96</v>
      </c>
      <c r="S3052">
        <v>2</v>
      </c>
      <c r="T3052" s="7">
        <v>0</v>
      </c>
      <c r="U3052" s="5">
        <v>2.9371999999999998</v>
      </c>
      <c r="V3052">
        <f t="shared" si="235"/>
        <v>10</v>
      </c>
      <c r="W3052">
        <f t="shared" si="236"/>
        <v>4</v>
      </c>
      <c r="X3052">
        <f t="shared" si="237"/>
        <v>2017</v>
      </c>
      <c r="Y3052" t="str">
        <f t="shared" si="238"/>
        <v>Oct</v>
      </c>
      <c r="Z3052" t="str">
        <f t="shared" si="239"/>
        <v>2017-10</v>
      </c>
    </row>
    <row r="3053" spans="1:26"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s="5">
        <v>227.84</v>
      </c>
      <c r="S3053">
        <v>4</v>
      </c>
      <c r="T3053" s="7">
        <v>0</v>
      </c>
      <c r="U3053" s="5">
        <v>66.073599999999999</v>
      </c>
      <c r="V3053">
        <f t="shared" si="235"/>
        <v>10</v>
      </c>
      <c r="W3053">
        <f t="shared" si="236"/>
        <v>4</v>
      </c>
      <c r="X3053">
        <f t="shared" si="237"/>
        <v>2017</v>
      </c>
      <c r="Y3053" t="str">
        <f t="shared" si="238"/>
        <v>Oct</v>
      </c>
      <c r="Z3053" t="str">
        <f t="shared" si="239"/>
        <v>2017-10</v>
      </c>
    </row>
    <row r="3054" spans="1:26"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s="5">
        <v>37.94</v>
      </c>
      <c r="S3054">
        <v>2</v>
      </c>
      <c r="T3054" s="7">
        <v>0</v>
      </c>
      <c r="U3054" s="5">
        <v>18.211200000000002</v>
      </c>
      <c r="V3054">
        <f t="shared" si="235"/>
        <v>10</v>
      </c>
      <c r="W3054">
        <f t="shared" si="236"/>
        <v>4</v>
      </c>
      <c r="X3054">
        <f t="shared" si="237"/>
        <v>2017</v>
      </c>
      <c r="Y3054" t="str">
        <f t="shared" si="238"/>
        <v>Oct</v>
      </c>
      <c r="Z3054" t="str">
        <f t="shared" si="239"/>
        <v>2017-10</v>
      </c>
    </row>
    <row r="3055" spans="1:26"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s="5">
        <v>517.9</v>
      </c>
      <c r="S3055">
        <v>2</v>
      </c>
      <c r="T3055" s="7">
        <v>0</v>
      </c>
      <c r="U3055" s="5">
        <v>134.654</v>
      </c>
      <c r="V3055">
        <f t="shared" si="235"/>
        <v>4</v>
      </c>
      <c r="W3055">
        <f t="shared" si="236"/>
        <v>2</v>
      </c>
      <c r="X3055">
        <f t="shared" si="237"/>
        <v>2016</v>
      </c>
      <c r="Y3055" t="str">
        <f t="shared" si="238"/>
        <v>Apr</v>
      </c>
      <c r="Z3055" t="str">
        <f t="shared" si="239"/>
        <v>2016-04</v>
      </c>
    </row>
    <row r="3056" spans="1:26"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s="5">
        <v>5.28</v>
      </c>
      <c r="S3056">
        <v>2</v>
      </c>
      <c r="T3056" s="7">
        <v>0</v>
      </c>
      <c r="U3056" s="5">
        <v>2.4287999999999998</v>
      </c>
      <c r="V3056">
        <f t="shared" si="235"/>
        <v>4</v>
      </c>
      <c r="W3056">
        <f t="shared" si="236"/>
        <v>2</v>
      </c>
      <c r="X3056">
        <f t="shared" si="237"/>
        <v>2016</v>
      </c>
      <c r="Y3056" t="str">
        <f t="shared" si="238"/>
        <v>Apr</v>
      </c>
      <c r="Z3056" t="str">
        <f t="shared" si="239"/>
        <v>2016-04</v>
      </c>
    </row>
    <row r="3057" spans="1:26"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s="5">
        <v>2799.96</v>
      </c>
      <c r="S3057">
        <v>5</v>
      </c>
      <c r="T3057" s="7">
        <v>0.2</v>
      </c>
      <c r="U3057" s="5">
        <v>874.98749999999995</v>
      </c>
      <c r="V3057">
        <f t="shared" si="235"/>
        <v>8</v>
      </c>
      <c r="W3057">
        <f t="shared" si="236"/>
        <v>3</v>
      </c>
      <c r="X3057">
        <f t="shared" si="237"/>
        <v>2015</v>
      </c>
      <c r="Y3057" t="str">
        <f t="shared" si="238"/>
        <v>Aug</v>
      </c>
      <c r="Z3057" t="str">
        <f t="shared" si="239"/>
        <v>2015-08</v>
      </c>
    </row>
    <row r="3058" spans="1:26"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s="5">
        <v>8.9600000000000009</v>
      </c>
      <c r="S3058">
        <v>2</v>
      </c>
      <c r="T3058" s="7">
        <v>0</v>
      </c>
      <c r="U3058" s="5">
        <v>4.3007999999999997</v>
      </c>
      <c r="V3058">
        <f t="shared" si="235"/>
        <v>10</v>
      </c>
      <c r="W3058">
        <f t="shared" si="236"/>
        <v>4</v>
      </c>
      <c r="X3058">
        <f t="shared" si="237"/>
        <v>2017</v>
      </c>
      <c r="Y3058" t="str">
        <f t="shared" si="238"/>
        <v>Oct</v>
      </c>
      <c r="Z3058" t="str">
        <f t="shared" si="239"/>
        <v>2017-10</v>
      </c>
    </row>
    <row r="3059" spans="1:26"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s="5">
        <v>31.5</v>
      </c>
      <c r="S3059">
        <v>10</v>
      </c>
      <c r="T3059" s="7">
        <v>0</v>
      </c>
      <c r="U3059" s="5">
        <v>15.12</v>
      </c>
      <c r="V3059">
        <f t="shared" si="235"/>
        <v>10</v>
      </c>
      <c r="W3059">
        <f t="shared" si="236"/>
        <v>4</v>
      </c>
      <c r="X3059">
        <f t="shared" si="237"/>
        <v>2017</v>
      </c>
      <c r="Y3059" t="str">
        <f t="shared" si="238"/>
        <v>Oct</v>
      </c>
      <c r="Z3059" t="str">
        <f t="shared" si="239"/>
        <v>2017-10</v>
      </c>
    </row>
    <row r="3060" spans="1:26"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s="5">
        <v>30.56</v>
      </c>
      <c r="S3060">
        <v>2</v>
      </c>
      <c r="T3060" s="7">
        <v>0</v>
      </c>
      <c r="U3060" s="5">
        <v>10.3904</v>
      </c>
      <c r="V3060">
        <f t="shared" si="235"/>
        <v>10</v>
      </c>
      <c r="W3060">
        <f t="shared" si="236"/>
        <v>4</v>
      </c>
      <c r="X3060">
        <f t="shared" si="237"/>
        <v>2017</v>
      </c>
      <c r="Y3060" t="str">
        <f t="shared" si="238"/>
        <v>Oct</v>
      </c>
      <c r="Z3060" t="str">
        <f t="shared" si="239"/>
        <v>2017-10</v>
      </c>
    </row>
    <row r="3061" spans="1:26"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s="5">
        <v>24.367999999999999</v>
      </c>
      <c r="S3061">
        <v>2</v>
      </c>
      <c r="T3061" s="7">
        <v>0.2</v>
      </c>
      <c r="U3061" s="5">
        <v>-3.3506</v>
      </c>
      <c r="V3061">
        <f t="shared" si="235"/>
        <v>10</v>
      </c>
      <c r="W3061">
        <f t="shared" si="236"/>
        <v>4</v>
      </c>
      <c r="X3061">
        <f t="shared" si="237"/>
        <v>2017</v>
      </c>
      <c r="Y3061" t="str">
        <f t="shared" si="238"/>
        <v>Oct</v>
      </c>
      <c r="Z3061" t="str">
        <f t="shared" si="239"/>
        <v>2017-10</v>
      </c>
    </row>
    <row r="3062" spans="1:26"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s="5">
        <v>119.976</v>
      </c>
      <c r="S3062">
        <v>3</v>
      </c>
      <c r="T3062" s="7">
        <v>0.2</v>
      </c>
      <c r="U3062" s="5">
        <v>22.4955</v>
      </c>
      <c r="V3062">
        <f t="shared" si="235"/>
        <v>11</v>
      </c>
      <c r="W3062">
        <f t="shared" si="236"/>
        <v>4</v>
      </c>
      <c r="X3062">
        <f t="shared" si="237"/>
        <v>2016</v>
      </c>
      <c r="Y3062" t="str">
        <f t="shared" si="238"/>
        <v>Nov</v>
      </c>
      <c r="Z3062" t="str">
        <f t="shared" si="239"/>
        <v>2016-11</v>
      </c>
    </row>
    <row r="3063" spans="1:26"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s="5">
        <v>26.88</v>
      </c>
      <c r="S3063">
        <v>8</v>
      </c>
      <c r="T3063" s="7">
        <v>0.2</v>
      </c>
      <c r="U3063" s="5">
        <v>9.7439999999999998</v>
      </c>
      <c r="V3063">
        <f t="shared" si="235"/>
        <v>3</v>
      </c>
      <c r="W3063">
        <f t="shared" si="236"/>
        <v>1</v>
      </c>
      <c r="X3063">
        <f t="shared" si="237"/>
        <v>2017</v>
      </c>
      <c r="Y3063" t="str">
        <f t="shared" si="238"/>
        <v>Mar</v>
      </c>
      <c r="Z3063" t="str">
        <f t="shared" si="239"/>
        <v>2017-03</v>
      </c>
    </row>
    <row r="3064" spans="1:26"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s="5">
        <v>83.97</v>
      </c>
      <c r="S3064">
        <v>3</v>
      </c>
      <c r="T3064" s="7">
        <v>0</v>
      </c>
      <c r="U3064" s="5">
        <v>23.511600000000001</v>
      </c>
      <c r="V3064">
        <f t="shared" si="235"/>
        <v>11</v>
      </c>
      <c r="W3064">
        <f t="shared" si="236"/>
        <v>4</v>
      </c>
      <c r="X3064">
        <f t="shared" si="237"/>
        <v>2015</v>
      </c>
      <c r="Y3064" t="str">
        <f t="shared" si="238"/>
        <v>Nov</v>
      </c>
      <c r="Z3064" t="str">
        <f t="shared" si="239"/>
        <v>2015-11</v>
      </c>
    </row>
    <row r="3065" spans="1:26"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s="5">
        <v>104.97</v>
      </c>
      <c r="S3065">
        <v>3</v>
      </c>
      <c r="T3065" s="7">
        <v>0</v>
      </c>
      <c r="U3065" s="5">
        <v>7.3479000000000001</v>
      </c>
      <c r="V3065">
        <f t="shared" si="235"/>
        <v>11</v>
      </c>
      <c r="W3065">
        <f t="shared" si="236"/>
        <v>4</v>
      </c>
      <c r="X3065">
        <f t="shared" si="237"/>
        <v>2015</v>
      </c>
      <c r="Y3065" t="str">
        <f t="shared" si="238"/>
        <v>Nov</v>
      </c>
      <c r="Z3065" t="str">
        <f t="shared" si="239"/>
        <v>2015-11</v>
      </c>
    </row>
    <row r="3066" spans="1:26"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s="5">
        <v>90.8</v>
      </c>
      <c r="S3066">
        <v>8</v>
      </c>
      <c r="T3066" s="7">
        <v>0</v>
      </c>
      <c r="U3066" s="5">
        <v>25.423999999999999</v>
      </c>
      <c r="V3066">
        <f t="shared" si="235"/>
        <v>3</v>
      </c>
      <c r="W3066">
        <f t="shared" si="236"/>
        <v>1</v>
      </c>
      <c r="X3066">
        <f t="shared" si="237"/>
        <v>2017</v>
      </c>
      <c r="Y3066" t="str">
        <f t="shared" si="238"/>
        <v>Mar</v>
      </c>
      <c r="Z3066" t="str">
        <f t="shared" si="239"/>
        <v>2017-03</v>
      </c>
    </row>
    <row r="3067" spans="1:26"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s="5">
        <v>140.73599999999999</v>
      </c>
      <c r="S3067">
        <v>8</v>
      </c>
      <c r="T3067" s="7">
        <v>0.2</v>
      </c>
      <c r="U3067" s="5">
        <v>49.257599999999996</v>
      </c>
      <c r="V3067">
        <f t="shared" si="235"/>
        <v>3</v>
      </c>
      <c r="W3067">
        <f t="shared" si="236"/>
        <v>1</v>
      </c>
      <c r="X3067">
        <f t="shared" si="237"/>
        <v>2017</v>
      </c>
      <c r="Y3067" t="str">
        <f t="shared" si="238"/>
        <v>Mar</v>
      </c>
      <c r="Z3067" t="str">
        <f t="shared" si="239"/>
        <v>2017-03</v>
      </c>
    </row>
    <row r="3068" spans="1:26"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s="5">
        <v>214.95</v>
      </c>
      <c r="S3068">
        <v>5</v>
      </c>
      <c r="T3068" s="7">
        <v>0</v>
      </c>
      <c r="U3068" s="5">
        <v>88.129499999999993</v>
      </c>
      <c r="V3068">
        <f t="shared" si="235"/>
        <v>3</v>
      </c>
      <c r="W3068">
        <f t="shared" si="236"/>
        <v>1</v>
      </c>
      <c r="X3068">
        <f t="shared" si="237"/>
        <v>2017</v>
      </c>
      <c r="Y3068" t="str">
        <f t="shared" si="238"/>
        <v>Mar</v>
      </c>
      <c r="Z3068" t="str">
        <f t="shared" si="239"/>
        <v>2017-03</v>
      </c>
    </row>
    <row r="3069" spans="1:26"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s="5">
        <v>45.36</v>
      </c>
      <c r="S3069">
        <v>7</v>
      </c>
      <c r="T3069" s="7">
        <v>0</v>
      </c>
      <c r="U3069" s="5">
        <v>21.7728</v>
      </c>
      <c r="V3069">
        <f t="shared" si="235"/>
        <v>3</v>
      </c>
      <c r="W3069">
        <f t="shared" si="236"/>
        <v>1</v>
      </c>
      <c r="X3069">
        <f t="shared" si="237"/>
        <v>2017</v>
      </c>
      <c r="Y3069" t="str">
        <f t="shared" si="238"/>
        <v>Mar</v>
      </c>
      <c r="Z3069" t="str">
        <f t="shared" si="239"/>
        <v>2017-03</v>
      </c>
    </row>
    <row r="3070" spans="1:26"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s="5">
        <v>288.24</v>
      </c>
      <c r="S3070">
        <v>6</v>
      </c>
      <c r="T3070" s="7">
        <v>0</v>
      </c>
      <c r="U3070" s="5">
        <v>138.3552</v>
      </c>
      <c r="V3070">
        <f t="shared" si="235"/>
        <v>3</v>
      </c>
      <c r="W3070">
        <f t="shared" si="236"/>
        <v>1</v>
      </c>
      <c r="X3070">
        <f t="shared" si="237"/>
        <v>2017</v>
      </c>
      <c r="Y3070" t="str">
        <f t="shared" si="238"/>
        <v>Mar</v>
      </c>
      <c r="Z3070" t="str">
        <f t="shared" si="239"/>
        <v>2017-03</v>
      </c>
    </row>
    <row r="3071" spans="1:26"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s="5">
        <v>663.93600000000004</v>
      </c>
      <c r="S3071">
        <v>4</v>
      </c>
      <c r="T3071" s="7">
        <v>0.2</v>
      </c>
      <c r="U3071" s="5">
        <v>82.992000000000004</v>
      </c>
      <c r="V3071">
        <f t="shared" si="235"/>
        <v>11</v>
      </c>
      <c r="W3071">
        <f t="shared" si="236"/>
        <v>4</v>
      </c>
      <c r="X3071">
        <f t="shared" si="237"/>
        <v>2017</v>
      </c>
      <c r="Y3071" t="str">
        <f t="shared" si="238"/>
        <v>Nov</v>
      </c>
      <c r="Z3071" t="str">
        <f t="shared" si="239"/>
        <v>2017-11</v>
      </c>
    </row>
    <row r="3072" spans="1:26"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s="5">
        <v>2934.33</v>
      </c>
      <c r="S3072">
        <v>7</v>
      </c>
      <c r="T3072" s="7">
        <v>0</v>
      </c>
      <c r="U3072" s="5">
        <v>792.26909999999998</v>
      </c>
      <c r="V3072">
        <f t="shared" si="235"/>
        <v>11</v>
      </c>
      <c r="W3072">
        <f t="shared" si="236"/>
        <v>4</v>
      </c>
      <c r="X3072">
        <f t="shared" si="237"/>
        <v>2014</v>
      </c>
      <c r="Y3072" t="str">
        <f t="shared" si="238"/>
        <v>Nov</v>
      </c>
      <c r="Z3072" t="str">
        <f t="shared" si="239"/>
        <v>2014-11</v>
      </c>
    </row>
    <row r="3073" spans="1:26"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s="5">
        <v>124.41</v>
      </c>
      <c r="S3073">
        <v>3</v>
      </c>
      <c r="T3073" s="7">
        <v>0</v>
      </c>
      <c r="U3073" s="5">
        <v>14.9292</v>
      </c>
      <c r="V3073">
        <f t="shared" si="235"/>
        <v>11</v>
      </c>
      <c r="W3073">
        <f t="shared" si="236"/>
        <v>4</v>
      </c>
      <c r="X3073">
        <f t="shared" si="237"/>
        <v>2014</v>
      </c>
      <c r="Y3073" t="str">
        <f t="shared" si="238"/>
        <v>Nov</v>
      </c>
      <c r="Z3073" t="str">
        <f t="shared" si="239"/>
        <v>2014-11</v>
      </c>
    </row>
    <row r="3074" spans="1:26"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s="5">
        <v>57.75</v>
      </c>
      <c r="S3074">
        <v>5</v>
      </c>
      <c r="T3074" s="7">
        <v>0</v>
      </c>
      <c r="U3074" s="5">
        <v>26.565000000000001</v>
      </c>
      <c r="V3074">
        <f t="shared" si="235"/>
        <v>11</v>
      </c>
      <c r="W3074">
        <f t="shared" si="236"/>
        <v>4</v>
      </c>
      <c r="X3074">
        <f t="shared" si="237"/>
        <v>2014</v>
      </c>
      <c r="Y3074" t="str">
        <f t="shared" si="238"/>
        <v>Nov</v>
      </c>
      <c r="Z3074" t="str">
        <f t="shared" si="239"/>
        <v>2014-11</v>
      </c>
    </row>
    <row r="3075" spans="1:26"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s="5">
        <v>114.46</v>
      </c>
      <c r="S3075">
        <v>2</v>
      </c>
      <c r="T3075" s="7">
        <v>0</v>
      </c>
      <c r="U3075" s="5">
        <v>28.614999999999998</v>
      </c>
      <c r="V3075">
        <f t="shared" ref="V3075:V3138" si="240">MONTH(C3075)</f>
        <v>1</v>
      </c>
      <c r="W3075">
        <f t="shared" ref="W3075:W3138" si="241">ROUNDUP(MONTH(C3075)/3,0)</f>
        <v>1</v>
      </c>
      <c r="X3075">
        <f t="shared" ref="X3075:X3138" si="242">YEAR(C3075)</f>
        <v>2016</v>
      </c>
      <c r="Y3075" t="str">
        <f t="shared" ref="Y3075:Y3138" si="243">TEXT(C3075,"MMM")</f>
        <v>Jan</v>
      </c>
      <c r="Z3075" t="str">
        <f t="shared" ref="Z3075:Z3138" si="244">TEXT(C3075,"YYYY-MM")</f>
        <v>2016-01</v>
      </c>
    </row>
    <row r="3076" spans="1:26"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s="5">
        <v>120.666</v>
      </c>
      <c r="S3076">
        <v>2</v>
      </c>
      <c r="T3076" s="7">
        <v>0.15</v>
      </c>
      <c r="U3076" s="5">
        <v>18.454799999999999</v>
      </c>
      <c r="V3076">
        <f t="shared" si="240"/>
        <v>10</v>
      </c>
      <c r="W3076">
        <f t="shared" si="241"/>
        <v>4</v>
      </c>
      <c r="X3076">
        <f t="shared" si="242"/>
        <v>2015</v>
      </c>
      <c r="Y3076" t="str">
        <f t="shared" si="243"/>
        <v>Oct</v>
      </c>
      <c r="Z3076" t="str">
        <f t="shared" si="244"/>
        <v>2015-10</v>
      </c>
    </row>
    <row r="3077" spans="1:26"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5">
        <v>342.86399999999998</v>
      </c>
      <c r="S3077">
        <v>3</v>
      </c>
      <c r="T3077" s="7">
        <v>0.2</v>
      </c>
      <c r="U3077" s="5">
        <v>38.572200000000002</v>
      </c>
      <c r="V3077">
        <f t="shared" si="240"/>
        <v>7</v>
      </c>
      <c r="W3077">
        <f t="shared" si="241"/>
        <v>3</v>
      </c>
      <c r="X3077">
        <f t="shared" si="242"/>
        <v>2014</v>
      </c>
      <c r="Y3077" t="str">
        <f t="shared" si="243"/>
        <v>Jul</v>
      </c>
      <c r="Z3077" t="str">
        <f t="shared" si="244"/>
        <v>2014-07</v>
      </c>
    </row>
    <row r="3078" spans="1:26"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5">
        <v>16.739999999999998</v>
      </c>
      <c r="S3078">
        <v>5</v>
      </c>
      <c r="T3078" s="7">
        <v>0.6</v>
      </c>
      <c r="U3078" s="5">
        <v>-14.228999999999999</v>
      </c>
      <c r="V3078">
        <f t="shared" si="240"/>
        <v>7</v>
      </c>
      <c r="W3078">
        <f t="shared" si="241"/>
        <v>3</v>
      </c>
      <c r="X3078">
        <f t="shared" si="242"/>
        <v>2014</v>
      </c>
      <c r="Y3078" t="str">
        <f t="shared" si="243"/>
        <v>Jul</v>
      </c>
      <c r="Z3078" t="str">
        <f t="shared" si="244"/>
        <v>2014-07</v>
      </c>
    </row>
    <row r="3079" spans="1:26"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5">
        <v>981.37199999999996</v>
      </c>
      <c r="S3079">
        <v>2</v>
      </c>
      <c r="T3079" s="7">
        <v>0.3</v>
      </c>
      <c r="U3079" s="5">
        <v>-140.196</v>
      </c>
      <c r="V3079">
        <f t="shared" si="240"/>
        <v>7</v>
      </c>
      <c r="W3079">
        <f t="shared" si="241"/>
        <v>3</v>
      </c>
      <c r="X3079">
        <f t="shared" si="242"/>
        <v>2014</v>
      </c>
      <c r="Y3079" t="str">
        <f t="shared" si="243"/>
        <v>Jul</v>
      </c>
      <c r="Z3079" t="str">
        <f t="shared" si="244"/>
        <v>2014-07</v>
      </c>
    </row>
    <row r="3080" spans="1:26"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s="5">
        <v>31.84</v>
      </c>
      <c r="S3080">
        <v>8</v>
      </c>
      <c r="T3080" s="7">
        <v>0</v>
      </c>
      <c r="U3080" s="5">
        <v>10.507199999999999</v>
      </c>
      <c r="V3080">
        <f t="shared" si="240"/>
        <v>5</v>
      </c>
      <c r="W3080">
        <f t="shared" si="241"/>
        <v>2</v>
      </c>
      <c r="X3080">
        <f t="shared" si="242"/>
        <v>2014</v>
      </c>
      <c r="Y3080" t="str">
        <f t="shared" si="243"/>
        <v>May</v>
      </c>
      <c r="Z3080" t="str">
        <f t="shared" si="244"/>
        <v>2014-05</v>
      </c>
    </row>
    <row r="3081" spans="1:26"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s="5">
        <v>12.96</v>
      </c>
      <c r="S3081">
        <v>2</v>
      </c>
      <c r="T3081" s="7">
        <v>0</v>
      </c>
      <c r="U3081" s="5">
        <v>6.2207999999999997</v>
      </c>
      <c r="V3081">
        <f t="shared" si="240"/>
        <v>9</v>
      </c>
      <c r="W3081">
        <f t="shared" si="241"/>
        <v>3</v>
      </c>
      <c r="X3081">
        <f t="shared" si="242"/>
        <v>2017</v>
      </c>
      <c r="Y3081" t="str">
        <f t="shared" si="243"/>
        <v>Sep</v>
      </c>
      <c r="Z3081" t="str">
        <f t="shared" si="244"/>
        <v>2017-09</v>
      </c>
    </row>
    <row r="3082" spans="1:26"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s="5">
        <v>43.176000000000002</v>
      </c>
      <c r="S3082">
        <v>3</v>
      </c>
      <c r="T3082" s="7">
        <v>0.2</v>
      </c>
      <c r="U3082" s="5">
        <v>15.111599999999999</v>
      </c>
      <c r="V3082">
        <f t="shared" si="240"/>
        <v>9</v>
      </c>
      <c r="W3082">
        <f t="shared" si="241"/>
        <v>3</v>
      </c>
      <c r="X3082">
        <f t="shared" si="242"/>
        <v>2017</v>
      </c>
      <c r="Y3082" t="str">
        <f t="shared" si="243"/>
        <v>Sep</v>
      </c>
      <c r="Z3082" t="str">
        <f t="shared" si="244"/>
        <v>2017-09</v>
      </c>
    </row>
    <row r="3083" spans="1:26"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s="5">
        <v>58.34</v>
      </c>
      <c r="S3083">
        <v>2</v>
      </c>
      <c r="T3083" s="7">
        <v>0</v>
      </c>
      <c r="U3083" s="5">
        <v>28.0032</v>
      </c>
      <c r="V3083">
        <f t="shared" si="240"/>
        <v>5</v>
      </c>
      <c r="W3083">
        <f t="shared" si="241"/>
        <v>2</v>
      </c>
      <c r="X3083">
        <f t="shared" si="242"/>
        <v>2017</v>
      </c>
      <c r="Y3083" t="str">
        <f t="shared" si="243"/>
        <v>May</v>
      </c>
      <c r="Z3083" t="str">
        <f t="shared" si="244"/>
        <v>2017-05</v>
      </c>
    </row>
    <row r="3084" spans="1:26"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s="5">
        <v>539.97</v>
      </c>
      <c r="S3084">
        <v>3</v>
      </c>
      <c r="T3084" s="7">
        <v>0</v>
      </c>
      <c r="U3084" s="5">
        <v>134.99250000000001</v>
      </c>
      <c r="V3084">
        <f t="shared" si="240"/>
        <v>5</v>
      </c>
      <c r="W3084">
        <f t="shared" si="241"/>
        <v>2</v>
      </c>
      <c r="X3084">
        <f t="shared" si="242"/>
        <v>2017</v>
      </c>
      <c r="Y3084" t="str">
        <f t="shared" si="243"/>
        <v>May</v>
      </c>
      <c r="Z3084" t="str">
        <f t="shared" si="244"/>
        <v>2017-05</v>
      </c>
    </row>
    <row r="3085" spans="1:26"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s="5">
        <v>3.9279999999999999</v>
      </c>
      <c r="S3085">
        <v>1</v>
      </c>
      <c r="T3085" s="7">
        <v>0.2</v>
      </c>
      <c r="U3085" s="5">
        <v>1.3257000000000001</v>
      </c>
      <c r="V3085">
        <f t="shared" si="240"/>
        <v>1</v>
      </c>
      <c r="W3085">
        <f t="shared" si="241"/>
        <v>1</v>
      </c>
      <c r="X3085">
        <f t="shared" si="242"/>
        <v>2014</v>
      </c>
      <c r="Y3085" t="str">
        <f t="shared" si="243"/>
        <v>Jan</v>
      </c>
      <c r="Z3085" t="str">
        <f t="shared" si="244"/>
        <v>2014-01</v>
      </c>
    </row>
    <row r="3086" spans="1:26"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s="5">
        <v>252.78399999999999</v>
      </c>
      <c r="S3086">
        <v>4</v>
      </c>
      <c r="T3086" s="7">
        <v>0.8</v>
      </c>
      <c r="U3086" s="5">
        <v>-417.09359999999998</v>
      </c>
      <c r="V3086">
        <f t="shared" si="240"/>
        <v>2</v>
      </c>
      <c r="W3086">
        <f t="shared" si="241"/>
        <v>1</v>
      </c>
      <c r="X3086">
        <f t="shared" si="242"/>
        <v>2017</v>
      </c>
      <c r="Y3086" t="str">
        <f t="shared" si="243"/>
        <v>Feb</v>
      </c>
      <c r="Z3086" t="str">
        <f t="shared" si="244"/>
        <v>2017-02</v>
      </c>
    </row>
    <row r="3087" spans="1:26"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s="5">
        <v>127.98399999999999</v>
      </c>
      <c r="S3087">
        <v>2</v>
      </c>
      <c r="T3087" s="7">
        <v>0.2</v>
      </c>
      <c r="U3087" s="5">
        <v>15.997999999999999</v>
      </c>
      <c r="V3087">
        <f t="shared" si="240"/>
        <v>2</v>
      </c>
      <c r="W3087">
        <f t="shared" si="241"/>
        <v>1</v>
      </c>
      <c r="X3087">
        <f t="shared" si="242"/>
        <v>2017</v>
      </c>
      <c r="Y3087" t="str">
        <f t="shared" si="243"/>
        <v>Feb</v>
      </c>
      <c r="Z3087" t="str">
        <f t="shared" si="244"/>
        <v>2017-02</v>
      </c>
    </row>
    <row r="3088" spans="1:26"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s="5">
        <v>3.984</v>
      </c>
      <c r="S3088">
        <v>2</v>
      </c>
      <c r="T3088" s="7">
        <v>0.6</v>
      </c>
      <c r="U3088" s="5">
        <v>-2.6892</v>
      </c>
      <c r="V3088">
        <f t="shared" si="240"/>
        <v>2</v>
      </c>
      <c r="W3088">
        <f t="shared" si="241"/>
        <v>1</v>
      </c>
      <c r="X3088">
        <f t="shared" si="242"/>
        <v>2017</v>
      </c>
      <c r="Y3088" t="str">
        <f t="shared" si="243"/>
        <v>Feb</v>
      </c>
      <c r="Z3088" t="str">
        <f t="shared" si="244"/>
        <v>2017-02</v>
      </c>
    </row>
    <row r="3089" spans="1:26"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s="5">
        <v>12.992000000000001</v>
      </c>
      <c r="S3089">
        <v>2</v>
      </c>
      <c r="T3089" s="7">
        <v>0.8</v>
      </c>
      <c r="U3089" s="5">
        <v>-32.479999999999997</v>
      </c>
      <c r="V3089">
        <f t="shared" si="240"/>
        <v>2</v>
      </c>
      <c r="W3089">
        <f t="shared" si="241"/>
        <v>1</v>
      </c>
      <c r="X3089">
        <f t="shared" si="242"/>
        <v>2017</v>
      </c>
      <c r="Y3089" t="str">
        <f t="shared" si="243"/>
        <v>Feb</v>
      </c>
      <c r="Z3089" t="str">
        <f t="shared" si="244"/>
        <v>2017-02</v>
      </c>
    </row>
    <row r="3090" spans="1:26"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s="5">
        <v>61</v>
      </c>
      <c r="S3090">
        <v>5</v>
      </c>
      <c r="T3090" s="7">
        <v>0</v>
      </c>
      <c r="U3090" s="5">
        <v>25.62</v>
      </c>
      <c r="V3090">
        <f t="shared" si="240"/>
        <v>3</v>
      </c>
      <c r="W3090">
        <f t="shared" si="241"/>
        <v>1</v>
      </c>
      <c r="X3090">
        <f t="shared" si="242"/>
        <v>2017</v>
      </c>
      <c r="Y3090" t="str">
        <f t="shared" si="243"/>
        <v>Mar</v>
      </c>
      <c r="Z3090" t="str">
        <f t="shared" si="244"/>
        <v>2017-03</v>
      </c>
    </row>
    <row r="3091" spans="1:26"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s="5">
        <v>671.93</v>
      </c>
      <c r="S3091">
        <v>7</v>
      </c>
      <c r="T3091" s="7">
        <v>0</v>
      </c>
      <c r="U3091" s="5">
        <v>188.1404</v>
      </c>
      <c r="V3091">
        <f t="shared" si="240"/>
        <v>3</v>
      </c>
      <c r="W3091">
        <f t="shared" si="241"/>
        <v>1</v>
      </c>
      <c r="X3091">
        <f t="shared" si="242"/>
        <v>2017</v>
      </c>
      <c r="Y3091" t="str">
        <f t="shared" si="243"/>
        <v>Mar</v>
      </c>
      <c r="Z3091" t="str">
        <f t="shared" si="244"/>
        <v>2017-03</v>
      </c>
    </row>
    <row r="3092" spans="1:26"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s="5">
        <v>447.86</v>
      </c>
      <c r="S3092">
        <v>7</v>
      </c>
      <c r="T3092" s="7">
        <v>0</v>
      </c>
      <c r="U3092" s="5">
        <v>219.45140000000001</v>
      </c>
      <c r="V3092">
        <f t="shared" si="240"/>
        <v>3</v>
      </c>
      <c r="W3092">
        <f t="shared" si="241"/>
        <v>1</v>
      </c>
      <c r="X3092">
        <f t="shared" si="242"/>
        <v>2016</v>
      </c>
      <c r="Y3092" t="str">
        <f t="shared" si="243"/>
        <v>Mar</v>
      </c>
      <c r="Z3092" t="str">
        <f t="shared" si="244"/>
        <v>2016-03</v>
      </c>
    </row>
    <row r="3093" spans="1:26"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s="5">
        <v>479.95</v>
      </c>
      <c r="S3093">
        <v>5</v>
      </c>
      <c r="T3093" s="7">
        <v>0</v>
      </c>
      <c r="U3093" s="5">
        <v>129.5865</v>
      </c>
      <c r="V3093">
        <f t="shared" si="240"/>
        <v>3</v>
      </c>
      <c r="W3093">
        <f t="shared" si="241"/>
        <v>1</v>
      </c>
      <c r="X3093">
        <f t="shared" si="242"/>
        <v>2016</v>
      </c>
      <c r="Y3093" t="str">
        <f t="shared" si="243"/>
        <v>Mar</v>
      </c>
      <c r="Z3093" t="str">
        <f t="shared" si="244"/>
        <v>2016-03</v>
      </c>
    </row>
    <row r="3094" spans="1:26"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s="5">
        <v>166.44</v>
      </c>
      <c r="S3094">
        <v>3</v>
      </c>
      <c r="T3094" s="7">
        <v>0</v>
      </c>
      <c r="U3094" s="5">
        <v>79.891199999999998</v>
      </c>
      <c r="V3094">
        <f t="shared" si="240"/>
        <v>3</v>
      </c>
      <c r="W3094">
        <f t="shared" si="241"/>
        <v>1</v>
      </c>
      <c r="X3094">
        <f t="shared" si="242"/>
        <v>2016</v>
      </c>
      <c r="Y3094" t="str">
        <f t="shared" si="243"/>
        <v>Mar</v>
      </c>
      <c r="Z3094" t="str">
        <f t="shared" si="244"/>
        <v>2016-03</v>
      </c>
    </row>
    <row r="3095" spans="1:26"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s="5">
        <v>31.68</v>
      </c>
      <c r="S3095">
        <v>4</v>
      </c>
      <c r="T3095" s="7">
        <v>0.2</v>
      </c>
      <c r="U3095" s="5">
        <v>2.7719999999999998</v>
      </c>
      <c r="V3095">
        <f t="shared" si="240"/>
        <v>8</v>
      </c>
      <c r="W3095">
        <f t="shared" si="241"/>
        <v>3</v>
      </c>
      <c r="X3095">
        <f t="shared" si="242"/>
        <v>2015</v>
      </c>
      <c r="Y3095" t="str">
        <f t="shared" si="243"/>
        <v>Aug</v>
      </c>
      <c r="Z3095" t="str">
        <f t="shared" si="244"/>
        <v>2015-08</v>
      </c>
    </row>
    <row r="3096" spans="1:26"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s="5">
        <v>10.368</v>
      </c>
      <c r="S3096">
        <v>2</v>
      </c>
      <c r="T3096" s="7">
        <v>0.2</v>
      </c>
      <c r="U3096" s="5">
        <v>3.6288</v>
      </c>
      <c r="V3096">
        <f t="shared" si="240"/>
        <v>8</v>
      </c>
      <c r="W3096">
        <f t="shared" si="241"/>
        <v>3</v>
      </c>
      <c r="X3096">
        <f t="shared" si="242"/>
        <v>2015</v>
      </c>
      <c r="Y3096" t="str">
        <f t="shared" si="243"/>
        <v>Aug</v>
      </c>
      <c r="Z3096" t="str">
        <f t="shared" si="244"/>
        <v>2015-08</v>
      </c>
    </row>
    <row r="3097" spans="1:26"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s="5">
        <v>12.032</v>
      </c>
      <c r="S3097">
        <v>8</v>
      </c>
      <c r="T3097" s="7">
        <v>0.2</v>
      </c>
      <c r="U3097" s="5">
        <v>2.2559999999999998</v>
      </c>
      <c r="V3097">
        <f t="shared" si="240"/>
        <v>8</v>
      </c>
      <c r="W3097">
        <f t="shared" si="241"/>
        <v>3</v>
      </c>
      <c r="X3097">
        <f t="shared" si="242"/>
        <v>2015</v>
      </c>
      <c r="Y3097" t="str">
        <f t="shared" si="243"/>
        <v>Aug</v>
      </c>
      <c r="Z3097" t="str">
        <f t="shared" si="244"/>
        <v>2015-08</v>
      </c>
    </row>
    <row r="3098" spans="1:26"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s="5">
        <v>5.7679999999999998</v>
      </c>
      <c r="S3098">
        <v>2</v>
      </c>
      <c r="T3098" s="7">
        <v>0.8</v>
      </c>
      <c r="U3098" s="5">
        <v>-13.5548</v>
      </c>
      <c r="V3098">
        <f t="shared" si="240"/>
        <v>8</v>
      </c>
      <c r="W3098">
        <f t="shared" si="241"/>
        <v>3</v>
      </c>
      <c r="X3098">
        <f t="shared" si="242"/>
        <v>2015</v>
      </c>
      <c r="Y3098" t="str">
        <f t="shared" si="243"/>
        <v>Aug</v>
      </c>
      <c r="Z3098" t="str">
        <f t="shared" si="244"/>
        <v>2015-08</v>
      </c>
    </row>
    <row r="3099" spans="1:26"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s="5">
        <v>33.119999999999997</v>
      </c>
      <c r="S3099">
        <v>4</v>
      </c>
      <c r="T3099" s="7">
        <v>0.2</v>
      </c>
      <c r="U3099" s="5">
        <v>11.592000000000001</v>
      </c>
      <c r="V3099">
        <f t="shared" si="240"/>
        <v>4</v>
      </c>
      <c r="W3099">
        <f t="shared" si="241"/>
        <v>2</v>
      </c>
      <c r="X3099">
        <f t="shared" si="242"/>
        <v>2017</v>
      </c>
      <c r="Y3099" t="str">
        <f t="shared" si="243"/>
        <v>Apr</v>
      </c>
      <c r="Z3099" t="str">
        <f t="shared" si="244"/>
        <v>2017-04</v>
      </c>
    </row>
    <row r="3100" spans="1:26"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s="5">
        <v>220.26560000000001</v>
      </c>
      <c r="S3100">
        <v>4</v>
      </c>
      <c r="T3100" s="7">
        <v>0.32</v>
      </c>
      <c r="U3100" s="5">
        <v>-42.1096</v>
      </c>
      <c r="V3100">
        <f t="shared" si="240"/>
        <v>4</v>
      </c>
      <c r="W3100">
        <f t="shared" si="241"/>
        <v>2</v>
      </c>
      <c r="X3100">
        <f t="shared" si="242"/>
        <v>2017</v>
      </c>
      <c r="Y3100" t="str">
        <f t="shared" si="243"/>
        <v>Apr</v>
      </c>
      <c r="Z3100" t="str">
        <f t="shared" si="244"/>
        <v>2017-04</v>
      </c>
    </row>
    <row r="3101" spans="1:26"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s="5">
        <v>10.776</v>
      </c>
      <c r="S3101">
        <v>3</v>
      </c>
      <c r="T3101" s="7">
        <v>0.2</v>
      </c>
      <c r="U3101" s="5">
        <v>3.5022000000000002</v>
      </c>
      <c r="V3101">
        <f t="shared" si="240"/>
        <v>4</v>
      </c>
      <c r="W3101">
        <f t="shared" si="241"/>
        <v>2</v>
      </c>
      <c r="X3101">
        <f t="shared" si="242"/>
        <v>2017</v>
      </c>
      <c r="Y3101" t="str">
        <f t="shared" si="243"/>
        <v>Apr</v>
      </c>
      <c r="Z3101" t="str">
        <f t="shared" si="244"/>
        <v>2017-04</v>
      </c>
    </row>
    <row r="3102" spans="1:26"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s="5">
        <v>242.352</v>
      </c>
      <c r="S3102">
        <v>3</v>
      </c>
      <c r="T3102" s="7">
        <v>0.2</v>
      </c>
      <c r="U3102" s="5">
        <v>9.0882000000000005</v>
      </c>
      <c r="V3102">
        <f t="shared" si="240"/>
        <v>4</v>
      </c>
      <c r="W3102">
        <f t="shared" si="241"/>
        <v>2</v>
      </c>
      <c r="X3102">
        <f t="shared" si="242"/>
        <v>2017</v>
      </c>
      <c r="Y3102" t="str">
        <f t="shared" si="243"/>
        <v>Apr</v>
      </c>
      <c r="Z3102" t="str">
        <f t="shared" si="244"/>
        <v>2017-04</v>
      </c>
    </row>
    <row r="3103" spans="1:26"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s="5">
        <v>695.16</v>
      </c>
      <c r="S3103">
        <v>6</v>
      </c>
      <c r="T3103" s="7">
        <v>0</v>
      </c>
      <c r="U3103" s="5">
        <v>34.758000000000003</v>
      </c>
      <c r="V3103">
        <f t="shared" si="240"/>
        <v>12</v>
      </c>
      <c r="W3103">
        <f t="shared" si="241"/>
        <v>4</v>
      </c>
      <c r="X3103">
        <f t="shared" si="242"/>
        <v>2017</v>
      </c>
      <c r="Y3103" t="str">
        <f t="shared" si="243"/>
        <v>Dec</v>
      </c>
      <c r="Z3103" t="str">
        <f t="shared" si="244"/>
        <v>2017-12</v>
      </c>
    </row>
    <row r="3104" spans="1:26"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s="5">
        <v>220.98</v>
      </c>
      <c r="S3104">
        <v>1</v>
      </c>
      <c r="T3104" s="7">
        <v>0</v>
      </c>
      <c r="U3104" s="5">
        <v>50.825400000000002</v>
      </c>
      <c r="V3104">
        <f t="shared" si="240"/>
        <v>12</v>
      </c>
      <c r="W3104">
        <f t="shared" si="241"/>
        <v>4</v>
      </c>
      <c r="X3104">
        <f t="shared" si="242"/>
        <v>2017</v>
      </c>
      <c r="Y3104" t="str">
        <f t="shared" si="243"/>
        <v>Dec</v>
      </c>
      <c r="Z3104" t="str">
        <f t="shared" si="244"/>
        <v>2017-12</v>
      </c>
    </row>
    <row r="3105" spans="1:26"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s="5">
        <v>12.957000000000001</v>
      </c>
      <c r="S3105">
        <v>7</v>
      </c>
      <c r="T3105" s="7">
        <v>0.7</v>
      </c>
      <c r="U3105" s="5">
        <v>-9.5017999999999994</v>
      </c>
      <c r="V3105">
        <f t="shared" si="240"/>
        <v>12</v>
      </c>
      <c r="W3105">
        <f t="shared" si="241"/>
        <v>4</v>
      </c>
      <c r="X3105">
        <f t="shared" si="242"/>
        <v>2016</v>
      </c>
      <c r="Y3105" t="str">
        <f t="shared" si="243"/>
        <v>Dec</v>
      </c>
      <c r="Z3105" t="str">
        <f t="shared" si="244"/>
        <v>2016-12</v>
      </c>
    </row>
    <row r="3106" spans="1:26"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s="5">
        <v>25.68</v>
      </c>
      <c r="S3106">
        <v>6</v>
      </c>
      <c r="T3106" s="7">
        <v>0</v>
      </c>
      <c r="U3106" s="5">
        <v>11.555999999999999</v>
      </c>
      <c r="V3106">
        <f t="shared" si="240"/>
        <v>3</v>
      </c>
      <c r="W3106">
        <f t="shared" si="241"/>
        <v>1</v>
      </c>
      <c r="X3106">
        <f t="shared" si="242"/>
        <v>2017</v>
      </c>
      <c r="Y3106" t="str">
        <f t="shared" si="243"/>
        <v>Mar</v>
      </c>
      <c r="Z3106" t="str">
        <f t="shared" si="244"/>
        <v>2017-03</v>
      </c>
    </row>
    <row r="3107" spans="1:26"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s="5">
        <v>15.712</v>
      </c>
      <c r="S3107">
        <v>4</v>
      </c>
      <c r="T3107" s="7">
        <v>0.2</v>
      </c>
      <c r="U3107" s="5">
        <v>5.6955999999999998</v>
      </c>
      <c r="V3107">
        <f t="shared" si="240"/>
        <v>7</v>
      </c>
      <c r="W3107">
        <f t="shared" si="241"/>
        <v>3</v>
      </c>
      <c r="X3107">
        <f t="shared" si="242"/>
        <v>2016</v>
      </c>
      <c r="Y3107" t="str">
        <f t="shared" si="243"/>
        <v>Jul</v>
      </c>
      <c r="Z3107" t="str">
        <f t="shared" si="244"/>
        <v>2016-07</v>
      </c>
    </row>
    <row r="3108" spans="1:26"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5">
        <v>298.464</v>
      </c>
      <c r="S3108">
        <v>6</v>
      </c>
      <c r="T3108" s="7">
        <v>0.2</v>
      </c>
      <c r="U3108" s="5">
        <v>26.115600000000001</v>
      </c>
      <c r="V3108">
        <f t="shared" si="240"/>
        <v>7</v>
      </c>
      <c r="W3108">
        <f t="shared" si="241"/>
        <v>3</v>
      </c>
      <c r="X3108">
        <f t="shared" si="242"/>
        <v>2017</v>
      </c>
      <c r="Y3108" t="str">
        <f t="shared" si="243"/>
        <v>Jul</v>
      </c>
      <c r="Z3108" t="str">
        <f t="shared" si="244"/>
        <v>2017-07</v>
      </c>
    </row>
    <row r="3109" spans="1:26"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s="5">
        <v>21.93</v>
      </c>
      <c r="S3109">
        <v>3</v>
      </c>
      <c r="T3109" s="7">
        <v>0</v>
      </c>
      <c r="U3109" s="5">
        <v>10.0878</v>
      </c>
      <c r="V3109">
        <f t="shared" si="240"/>
        <v>7</v>
      </c>
      <c r="W3109">
        <f t="shared" si="241"/>
        <v>3</v>
      </c>
      <c r="X3109">
        <f t="shared" si="242"/>
        <v>2016</v>
      </c>
      <c r="Y3109" t="str">
        <f t="shared" si="243"/>
        <v>Jul</v>
      </c>
      <c r="Z3109" t="str">
        <f t="shared" si="244"/>
        <v>2016-07</v>
      </c>
    </row>
    <row r="3110" spans="1:26"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s="5">
        <v>242.94</v>
      </c>
      <c r="S3110">
        <v>3</v>
      </c>
      <c r="T3110" s="7">
        <v>0</v>
      </c>
      <c r="U3110" s="5">
        <v>4.8587999999999996</v>
      </c>
      <c r="V3110">
        <f t="shared" si="240"/>
        <v>7</v>
      </c>
      <c r="W3110">
        <f t="shared" si="241"/>
        <v>3</v>
      </c>
      <c r="X3110">
        <f t="shared" si="242"/>
        <v>2016</v>
      </c>
      <c r="Y3110" t="str">
        <f t="shared" si="243"/>
        <v>Jul</v>
      </c>
      <c r="Z3110" t="str">
        <f t="shared" si="244"/>
        <v>2016-07</v>
      </c>
    </row>
    <row r="3111" spans="1:26"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s="5">
        <v>7.64</v>
      </c>
      <c r="S3111">
        <v>1</v>
      </c>
      <c r="T3111" s="7">
        <v>0</v>
      </c>
      <c r="U3111" s="5">
        <v>3.7435999999999998</v>
      </c>
      <c r="V3111">
        <f t="shared" si="240"/>
        <v>7</v>
      </c>
      <c r="W3111">
        <f t="shared" si="241"/>
        <v>3</v>
      </c>
      <c r="X3111">
        <f t="shared" si="242"/>
        <v>2016</v>
      </c>
      <c r="Y3111" t="str">
        <f t="shared" si="243"/>
        <v>Jul</v>
      </c>
      <c r="Z3111" t="str">
        <f t="shared" si="244"/>
        <v>2016-07</v>
      </c>
    </row>
    <row r="3112" spans="1:26"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s="5">
        <v>51.84</v>
      </c>
      <c r="S3112">
        <v>8</v>
      </c>
      <c r="T3112" s="7">
        <v>0</v>
      </c>
      <c r="U3112" s="5">
        <v>25.401599999999998</v>
      </c>
      <c r="V3112">
        <f t="shared" si="240"/>
        <v>7</v>
      </c>
      <c r="W3112">
        <f t="shared" si="241"/>
        <v>3</v>
      </c>
      <c r="X3112">
        <f t="shared" si="242"/>
        <v>2016</v>
      </c>
      <c r="Y3112" t="str">
        <f t="shared" si="243"/>
        <v>Jul</v>
      </c>
      <c r="Z3112" t="str">
        <f t="shared" si="244"/>
        <v>2016-07</v>
      </c>
    </row>
    <row r="3113" spans="1:26"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s="5">
        <v>265.17</v>
      </c>
      <c r="S3113">
        <v>1</v>
      </c>
      <c r="T3113" s="7">
        <v>0</v>
      </c>
      <c r="U3113" s="5">
        <v>47.730600000000003</v>
      </c>
      <c r="V3113">
        <f t="shared" si="240"/>
        <v>7</v>
      </c>
      <c r="W3113">
        <f t="shared" si="241"/>
        <v>3</v>
      </c>
      <c r="X3113">
        <f t="shared" si="242"/>
        <v>2016</v>
      </c>
      <c r="Y3113" t="str">
        <f t="shared" si="243"/>
        <v>Jul</v>
      </c>
      <c r="Z3113" t="str">
        <f t="shared" si="244"/>
        <v>2016-07</v>
      </c>
    </row>
    <row r="3114" spans="1:26"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s="5">
        <v>837.6</v>
      </c>
      <c r="S3114">
        <v>3</v>
      </c>
      <c r="T3114" s="7">
        <v>0.2</v>
      </c>
      <c r="U3114" s="5">
        <v>62.82</v>
      </c>
      <c r="V3114">
        <f t="shared" si="240"/>
        <v>8</v>
      </c>
      <c r="W3114">
        <f t="shared" si="241"/>
        <v>3</v>
      </c>
      <c r="X3114">
        <f t="shared" si="242"/>
        <v>2016</v>
      </c>
      <c r="Y3114" t="str">
        <f t="shared" si="243"/>
        <v>Aug</v>
      </c>
      <c r="Z3114" t="str">
        <f t="shared" si="244"/>
        <v>2016-08</v>
      </c>
    </row>
    <row r="3115" spans="1:26"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s="5">
        <v>135.9</v>
      </c>
      <c r="S3115">
        <v>5</v>
      </c>
      <c r="T3115" s="7">
        <v>0</v>
      </c>
      <c r="U3115" s="5">
        <v>63.872999999999998</v>
      </c>
      <c r="V3115">
        <f t="shared" si="240"/>
        <v>8</v>
      </c>
      <c r="W3115">
        <f t="shared" si="241"/>
        <v>3</v>
      </c>
      <c r="X3115">
        <f t="shared" si="242"/>
        <v>2016</v>
      </c>
      <c r="Y3115" t="str">
        <f t="shared" si="243"/>
        <v>Aug</v>
      </c>
      <c r="Z3115" t="str">
        <f t="shared" si="244"/>
        <v>2016-08</v>
      </c>
    </row>
    <row r="3116" spans="1:26"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s="5">
        <v>34.68</v>
      </c>
      <c r="S3116">
        <v>6</v>
      </c>
      <c r="T3116" s="7">
        <v>0</v>
      </c>
      <c r="U3116" s="5">
        <v>16.993200000000002</v>
      </c>
      <c r="V3116">
        <f t="shared" si="240"/>
        <v>8</v>
      </c>
      <c r="W3116">
        <f t="shared" si="241"/>
        <v>3</v>
      </c>
      <c r="X3116">
        <f t="shared" si="242"/>
        <v>2016</v>
      </c>
      <c r="Y3116" t="str">
        <f t="shared" si="243"/>
        <v>Aug</v>
      </c>
      <c r="Z3116" t="str">
        <f t="shared" si="244"/>
        <v>2016-08</v>
      </c>
    </row>
    <row r="3117" spans="1:26"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s="5">
        <v>532.70399999999995</v>
      </c>
      <c r="S3117">
        <v>6</v>
      </c>
      <c r="T3117" s="7">
        <v>0.2</v>
      </c>
      <c r="U3117" s="5">
        <v>-39.952800000000003</v>
      </c>
      <c r="V3117">
        <f t="shared" si="240"/>
        <v>8</v>
      </c>
      <c r="W3117">
        <f t="shared" si="241"/>
        <v>3</v>
      </c>
      <c r="X3117">
        <f t="shared" si="242"/>
        <v>2016</v>
      </c>
      <c r="Y3117" t="str">
        <f t="shared" si="243"/>
        <v>Aug</v>
      </c>
      <c r="Z3117" t="str">
        <f t="shared" si="244"/>
        <v>2016-08</v>
      </c>
    </row>
    <row r="3118" spans="1:26"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s="5">
        <v>43.1</v>
      </c>
      <c r="S3118">
        <v>5</v>
      </c>
      <c r="T3118" s="7">
        <v>0</v>
      </c>
      <c r="U3118" s="5">
        <v>11.206</v>
      </c>
      <c r="V3118">
        <f t="shared" si="240"/>
        <v>8</v>
      </c>
      <c r="W3118">
        <f t="shared" si="241"/>
        <v>3</v>
      </c>
      <c r="X3118">
        <f t="shared" si="242"/>
        <v>2016</v>
      </c>
      <c r="Y3118" t="str">
        <f t="shared" si="243"/>
        <v>Aug</v>
      </c>
      <c r="Z3118" t="str">
        <f t="shared" si="244"/>
        <v>2016-08</v>
      </c>
    </row>
    <row r="3119" spans="1:26"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s="5">
        <v>15.88</v>
      </c>
      <c r="S3119">
        <v>4</v>
      </c>
      <c r="T3119" s="7">
        <v>0</v>
      </c>
      <c r="U3119" s="5">
        <v>0.1588</v>
      </c>
      <c r="V3119">
        <f t="shared" si="240"/>
        <v>8</v>
      </c>
      <c r="W3119">
        <f t="shared" si="241"/>
        <v>3</v>
      </c>
      <c r="X3119">
        <f t="shared" si="242"/>
        <v>2016</v>
      </c>
      <c r="Y3119" t="str">
        <f t="shared" si="243"/>
        <v>Aug</v>
      </c>
      <c r="Z3119" t="str">
        <f t="shared" si="244"/>
        <v>2016-08</v>
      </c>
    </row>
    <row r="3120" spans="1:26"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s="5">
        <v>1123.92</v>
      </c>
      <c r="S3120">
        <v>5</v>
      </c>
      <c r="T3120" s="7">
        <v>0.2</v>
      </c>
      <c r="U3120" s="5">
        <v>-182.637</v>
      </c>
      <c r="V3120">
        <f t="shared" si="240"/>
        <v>6</v>
      </c>
      <c r="W3120">
        <f t="shared" si="241"/>
        <v>2</v>
      </c>
      <c r="X3120">
        <f t="shared" si="242"/>
        <v>2015</v>
      </c>
      <c r="Y3120" t="str">
        <f t="shared" si="243"/>
        <v>Jun</v>
      </c>
      <c r="Z3120" t="str">
        <f t="shared" si="244"/>
        <v>2015-06</v>
      </c>
    </row>
    <row r="3121" spans="1:26"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s="5">
        <v>249.584</v>
      </c>
      <c r="S3121">
        <v>2</v>
      </c>
      <c r="T3121" s="7">
        <v>0.2</v>
      </c>
      <c r="U3121" s="5">
        <v>31.198</v>
      </c>
      <c r="V3121">
        <f t="shared" si="240"/>
        <v>6</v>
      </c>
      <c r="W3121">
        <f t="shared" si="241"/>
        <v>2</v>
      </c>
      <c r="X3121">
        <f t="shared" si="242"/>
        <v>2015</v>
      </c>
      <c r="Y3121" t="str">
        <f t="shared" si="243"/>
        <v>Jun</v>
      </c>
      <c r="Z3121" t="str">
        <f t="shared" si="244"/>
        <v>2015-06</v>
      </c>
    </row>
    <row r="3122" spans="1:26"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s="5">
        <v>48.671999999999997</v>
      </c>
      <c r="S3122">
        <v>3</v>
      </c>
      <c r="T3122" s="7">
        <v>0.2</v>
      </c>
      <c r="U3122" s="5">
        <v>7.3007999999999997</v>
      </c>
      <c r="V3122">
        <f t="shared" si="240"/>
        <v>6</v>
      </c>
      <c r="W3122">
        <f t="shared" si="241"/>
        <v>2</v>
      </c>
      <c r="X3122">
        <f t="shared" si="242"/>
        <v>2015</v>
      </c>
      <c r="Y3122" t="str">
        <f t="shared" si="243"/>
        <v>Jun</v>
      </c>
      <c r="Z3122" t="str">
        <f t="shared" si="244"/>
        <v>2015-06</v>
      </c>
    </row>
    <row r="3123" spans="1:26"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s="5">
        <v>60.768000000000001</v>
      </c>
      <c r="S3123">
        <v>2</v>
      </c>
      <c r="T3123" s="7">
        <v>0.2</v>
      </c>
      <c r="U3123" s="5">
        <v>7.5960000000000001</v>
      </c>
      <c r="V3123">
        <f t="shared" si="240"/>
        <v>6</v>
      </c>
      <c r="W3123">
        <f t="shared" si="241"/>
        <v>2</v>
      </c>
      <c r="X3123">
        <f t="shared" si="242"/>
        <v>2015</v>
      </c>
      <c r="Y3123" t="str">
        <f t="shared" si="243"/>
        <v>Jun</v>
      </c>
      <c r="Z3123" t="str">
        <f t="shared" si="244"/>
        <v>2015-06</v>
      </c>
    </row>
    <row r="3124" spans="1:26"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s="5">
        <v>78.599999999999994</v>
      </c>
      <c r="S3124">
        <v>5</v>
      </c>
      <c r="T3124" s="7">
        <v>0.7</v>
      </c>
      <c r="U3124" s="5">
        <v>-62.88</v>
      </c>
      <c r="V3124">
        <f t="shared" si="240"/>
        <v>6</v>
      </c>
      <c r="W3124">
        <f t="shared" si="241"/>
        <v>2</v>
      </c>
      <c r="X3124">
        <f t="shared" si="242"/>
        <v>2015</v>
      </c>
      <c r="Y3124" t="str">
        <f t="shared" si="243"/>
        <v>Jun</v>
      </c>
      <c r="Z3124" t="str">
        <f t="shared" si="244"/>
        <v>2015-06</v>
      </c>
    </row>
    <row r="3125" spans="1:26"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s="5">
        <v>3.7679999999999998</v>
      </c>
      <c r="S3125">
        <v>2</v>
      </c>
      <c r="T3125" s="7">
        <v>0.7</v>
      </c>
      <c r="U3125" s="5">
        <v>-3.14</v>
      </c>
      <c r="V3125">
        <f t="shared" si="240"/>
        <v>6</v>
      </c>
      <c r="W3125">
        <f t="shared" si="241"/>
        <v>2</v>
      </c>
      <c r="X3125">
        <f t="shared" si="242"/>
        <v>2015</v>
      </c>
      <c r="Y3125" t="str">
        <f t="shared" si="243"/>
        <v>Jun</v>
      </c>
      <c r="Z3125" t="str">
        <f t="shared" si="244"/>
        <v>2015-06</v>
      </c>
    </row>
    <row r="3126" spans="1:26"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s="5">
        <v>1036.624</v>
      </c>
      <c r="S3126">
        <v>2</v>
      </c>
      <c r="T3126" s="7">
        <v>0.2</v>
      </c>
      <c r="U3126" s="5">
        <v>51.831200000000003</v>
      </c>
      <c r="V3126">
        <f t="shared" si="240"/>
        <v>6</v>
      </c>
      <c r="W3126">
        <f t="shared" si="241"/>
        <v>2</v>
      </c>
      <c r="X3126">
        <f t="shared" si="242"/>
        <v>2015</v>
      </c>
      <c r="Y3126" t="str">
        <f t="shared" si="243"/>
        <v>Jun</v>
      </c>
      <c r="Z3126" t="str">
        <f t="shared" si="244"/>
        <v>2015-06</v>
      </c>
    </row>
    <row r="3127" spans="1:26"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s="5">
        <v>563.80799999999999</v>
      </c>
      <c r="S3127">
        <v>4</v>
      </c>
      <c r="T3127" s="7">
        <v>0.2</v>
      </c>
      <c r="U3127" s="5">
        <v>21.142800000000001</v>
      </c>
      <c r="V3127">
        <f t="shared" si="240"/>
        <v>6</v>
      </c>
      <c r="W3127">
        <f t="shared" si="241"/>
        <v>2</v>
      </c>
      <c r="X3127">
        <f t="shared" si="242"/>
        <v>2015</v>
      </c>
      <c r="Y3127" t="str">
        <f t="shared" si="243"/>
        <v>Jun</v>
      </c>
      <c r="Z3127" t="str">
        <f t="shared" si="244"/>
        <v>2015-06</v>
      </c>
    </row>
    <row r="3128" spans="1:26"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s="5">
        <v>258.52800000000002</v>
      </c>
      <c r="S3128">
        <v>2</v>
      </c>
      <c r="T3128" s="7">
        <v>0.4</v>
      </c>
      <c r="U3128" s="5">
        <v>-47.396799999999999</v>
      </c>
      <c r="V3128">
        <f t="shared" si="240"/>
        <v>9</v>
      </c>
      <c r="W3128">
        <f t="shared" si="241"/>
        <v>3</v>
      </c>
      <c r="X3128">
        <f t="shared" si="242"/>
        <v>2017</v>
      </c>
      <c r="Y3128" t="str">
        <f t="shared" si="243"/>
        <v>Sep</v>
      </c>
      <c r="Z3128" t="str">
        <f t="shared" si="244"/>
        <v>2017-09</v>
      </c>
    </row>
    <row r="3129" spans="1:26"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s="5">
        <v>49.12</v>
      </c>
      <c r="S3129">
        <v>4</v>
      </c>
      <c r="T3129" s="7">
        <v>0</v>
      </c>
      <c r="U3129" s="5">
        <v>23.086400000000001</v>
      </c>
      <c r="V3129">
        <f t="shared" si="240"/>
        <v>10</v>
      </c>
      <c r="W3129">
        <f t="shared" si="241"/>
        <v>4</v>
      </c>
      <c r="X3129">
        <f t="shared" si="242"/>
        <v>2017</v>
      </c>
      <c r="Y3129" t="str">
        <f t="shared" si="243"/>
        <v>Oct</v>
      </c>
      <c r="Z3129" t="str">
        <f t="shared" si="244"/>
        <v>2017-10</v>
      </c>
    </row>
    <row r="3130" spans="1:26"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s="5">
        <v>44.46</v>
      </c>
      <c r="S3130">
        <v>2</v>
      </c>
      <c r="T3130" s="7">
        <v>0</v>
      </c>
      <c r="U3130" s="5">
        <v>14.671799999999999</v>
      </c>
      <c r="V3130">
        <f t="shared" si="240"/>
        <v>12</v>
      </c>
      <c r="W3130">
        <f t="shared" si="241"/>
        <v>4</v>
      </c>
      <c r="X3130">
        <f t="shared" si="242"/>
        <v>2014</v>
      </c>
      <c r="Y3130" t="str">
        <f t="shared" si="243"/>
        <v>Dec</v>
      </c>
      <c r="Z3130" t="str">
        <f t="shared" si="244"/>
        <v>2014-12</v>
      </c>
    </row>
    <row r="3131" spans="1:26"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s="5">
        <v>241.56800000000001</v>
      </c>
      <c r="S3131">
        <v>2</v>
      </c>
      <c r="T3131" s="7">
        <v>0.2</v>
      </c>
      <c r="U3131" s="5">
        <v>18.117599999999999</v>
      </c>
      <c r="V3131">
        <f t="shared" si="240"/>
        <v>12</v>
      </c>
      <c r="W3131">
        <f t="shared" si="241"/>
        <v>4</v>
      </c>
      <c r="X3131">
        <f t="shared" si="242"/>
        <v>2014</v>
      </c>
      <c r="Y3131" t="str">
        <f t="shared" si="243"/>
        <v>Dec</v>
      </c>
      <c r="Z3131" t="str">
        <f t="shared" si="244"/>
        <v>2014-12</v>
      </c>
    </row>
    <row r="3132" spans="1:26"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s="5">
        <v>395</v>
      </c>
      <c r="S3132">
        <v>5</v>
      </c>
      <c r="T3132" s="7">
        <v>0</v>
      </c>
      <c r="U3132" s="5">
        <v>39.5</v>
      </c>
      <c r="V3132">
        <f t="shared" si="240"/>
        <v>12</v>
      </c>
      <c r="W3132">
        <f t="shared" si="241"/>
        <v>4</v>
      </c>
      <c r="X3132">
        <f t="shared" si="242"/>
        <v>2014</v>
      </c>
      <c r="Y3132" t="str">
        <f t="shared" si="243"/>
        <v>Dec</v>
      </c>
      <c r="Z3132" t="str">
        <f t="shared" si="244"/>
        <v>2014-12</v>
      </c>
    </row>
    <row r="3133" spans="1:26"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s="5">
        <v>627.16800000000001</v>
      </c>
      <c r="S3133">
        <v>4</v>
      </c>
      <c r="T3133" s="7">
        <v>0.2</v>
      </c>
      <c r="U3133" s="5">
        <v>70.556399999999996</v>
      </c>
      <c r="V3133">
        <f t="shared" si="240"/>
        <v>12</v>
      </c>
      <c r="W3133">
        <f t="shared" si="241"/>
        <v>4</v>
      </c>
      <c r="X3133">
        <f t="shared" si="242"/>
        <v>2014</v>
      </c>
      <c r="Y3133" t="str">
        <f t="shared" si="243"/>
        <v>Dec</v>
      </c>
      <c r="Z3133" t="str">
        <f t="shared" si="244"/>
        <v>2014-12</v>
      </c>
    </row>
    <row r="3134" spans="1:26"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s="5">
        <v>13.28</v>
      </c>
      <c r="S3134">
        <v>2</v>
      </c>
      <c r="T3134" s="7">
        <v>0</v>
      </c>
      <c r="U3134" s="5">
        <v>6.3743999999999996</v>
      </c>
      <c r="V3134">
        <f t="shared" si="240"/>
        <v>8</v>
      </c>
      <c r="W3134">
        <f t="shared" si="241"/>
        <v>3</v>
      </c>
      <c r="X3134">
        <f t="shared" si="242"/>
        <v>2014</v>
      </c>
      <c r="Y3134" t="str">
        <f t="shared" si="243"/>
        <v>Aug</v>
      </c>
      <c r="Z3134" t="str">
        <f t="shared" si="244"/>
        <v>2014-08</v>
      </c>
    </row>
    <row r="3135" spans="1:26"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s="5">
        <v>12.672000000000001</v>
      </c>
      <c r="S3135">
        <v>3</v>
      </c>
      <c r="T3135" s="7">
        <v>0.2</v>
      </c>
      <c r="U3135" s="5">
        <v>4.4352</v>
      </c>
      <c r="V3135">
        <f t="shared" si="240"/>
        <v>8</v>
      </c>
      <c r="W3135">
        <f t="shared" si="241"/>
        <v>3</v>
      </c>
      <c r="X3135">
        <f t="shared" si="242"/>
        <v>2014</v>
      </c>
      <c r="Y3135" t="str">
        <f t="shared" si="243"/>
        <v>Aug</v>
      </c>
      <c r="Z3135" t="str">
        <f t="shared" si="244"/>
        <v>2014-08</v>
      </c>
    </row>
    <row r="3136" spans="1:26"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s="5">
        <v>30.56</v>
      </c>
      <c r="S3136">
        <v>5</v>
      </c>
      <c r="T3136" s="7">
        <v>0.8</v>
      </c>
      <c r="U3136" s="5">
        <v>-45.84</v>
      </c>
      <c r="V3136">
        <f t="shared" si="240"/>
        <v>11</v>
      </c>
      <c r="W3136">
        <f t="shared" si="241"/>
        <v>4</v>
      </c>
      <c r="X3136">
        <f t="shared" si="242"/>
        <v>2017</v>
      </c>
      <c r="Y3136" t="str">
        <f t="shared" si="243"/>
        <v>Nov</v>
      </c>
      <c r="Z3136" t="str">
        <f t="shared" si="244"/>
        <v>2017-11</v>
      </c>
    </row>
    <row r="3137" spans="1:26"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s="5">
        <v>77.951999999999998</v>
      </c>
      <c r="S3137">
        <v>3</v>
      </c>
      <c r="T3137" s="7">
        <v>0.2</v>
      </c>
      <c r="U3137" s="5">
        <v>-15.590400000000001</v>
      </c>
      <c r="V3137">
        <f t="shared" si="240"/>
        <v>11</v>
      </c>
      <c r="W3137">
        <f t="shared" si="241"/>
        <v>4</v>
      </c>
      <c r="X3137">
        <f t="shared" si="242"/>
        <v>2017</v>
      </c>
      <c r="Y3137" t="str">
        <f t="shared" si="243"/>
        <v>Nov</v>
      </c>
      <c r="Z3137" t="str">
        <f t="shared" si="244"/>
        <v>2017-11</v>
      </c>
    </row>
    <row r="3138" spans="1:26"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s="5">
        <v>67.992000000000004</v>
      </c>
      <c r="S3138">
        <v>1</v>
      </c>
      <c r="T3138" s="7">
        <v>0.2</v>
      </c>
      <c r="U3138" s="5">
        <v>8.4990000000000006</v>
      </c>
      <c r="V3138">
        <f t="shared" si="240"/>
        <v>11</v>
      </c>
      <c r="W3138">
        <f t="shared" si="241"/>
        <v>4</v>
      </c>
      <c r="X3138">
        <f t="shared" si="242"/>
        <v>2017</v>
      </c>
      <c r="Y3138" t="str">
        <f t="shared" si="243"/>
        <v>Nov</v>
      </c>
      <c r="Z3138" t="str">
        <f t="shared" si="244"/>
        <v>2017-11</v>
      </c>
    </row>
    <row r="3139" spans="1:26"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s="5">
        <v>12.224</v>
      </c>
      <c r="S3139">
        <v>2</v>
      </c>
      <c r="T3139" s="7">
        <v>0.2</v>
      </c>
      <c r="U3139" s="5">
        <v>4.4311999999999996</v>
      </c>
      <c r="V3139">
        <f t="shared" ref="V3139:V3202" si="245">MONTH(C3139)</f>
        <v>11</v>
      </c>
      <c r="W3139">
        <f t="shared" ref="W3139:W3202" si="246">ROUNDUP(MONTH(C3139)/3,0)</f>
        <v>4</v>
      </c>
      <c r="X3139">
        <f t="shared" ref="X3139:X3202" si="247">YEAR(C3139)</f>
        <v>2017</v>
      </c>
      <c r="Y3139" t="str">
        <f t="shared" ref="Y3139:Y3202" si="248">TEXT(C3139,"MMM")</f>
        <v>Nov</v>
      </c>
      <c r="Z3139" t="str">
        <f t="shared" ref="Z3139:Z3202" si="249">TEXT(C3139,"YYYY-MM")</f>
        <v>2017-11</v>
      </c>
    </row>
    <row r="3140" spans="1:26"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s="5">
        <v>44.783999999999999</v>
      </c>
      <c r="S3140">
        <v>2</v>
      </c>
      <c r="T3140" s="7">
        <v>0.2</v>
      </c>
      <c r="U3140" s="5">
        <v>-0.55979999999999996</v>
      </c>
      <c r="V3140">
        <f t="shared" si="245"/>
        <v>11</v>
      </c>
      <c r="W3140">
        <f t="shared" si="246"/>
        <v>4</v>
      </c>
      <c r="X3140">
        <f t="shared" si="247"/>
        <v>2017</v>
      </c>
      <c r="Y3140" t="str">
        <f t="shared" si="248"/>
        <v>Nov</v>
      </c>
      <c r="Z3140" t="str">
        <f t="shared" si="249"/>
        <v>2017-11</v>
      </c>
    </row>
    <row r="3141" spans="1:26"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s="5">
        <v>22.847999999999999</v>
      </c>
      <c r="S3141">
        <v>3</v>
      </c>
      <c r="T3141" s="7">
        <v>0.6</v>
      </c>
      <c r="U3141" s="5">
        <v>-17.7072</v>
      </c>
      <c r="V3141">
        <f t="shared" si="245"/>
        <v>11</v>
      </c>
      <c r="W3141">
        <f t="shared" si="246"/>
        <v>4</v>
      </c>
      <c r="X3141">
        <f t="shared" si="247"/>
        <v>2017</v>
      </c>
      <c r="Y3141" t="str">
        <f t="shared" si="248"/>
        <v>Nov</v>
      </c>
      <c r="Z3141" t="str">
        <f t="shared" si="249"/>
        <v>2017-11</v>
      </c>
    </row>
    <row r="3142" spans="1:26"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s="5">
        <v>206.43</v>
      </c>
      <c r="S3142">
        <v>3</v>
      </c>
      <c r="T3142" s="7">
        <v>0</v>
      </c>
      <c r="U3142" s="5">
        <v>90.8292</v>
      </c>
      <c r="V3142">
        <f t="shared" si="245"/>
        <v>4</v>
      </c>
      <c r="W3142">
        <f t="shared" si="246"/>
        <v>2</v>
      </c>
      <c r="X3142">
        <f t="shared" si="247"/>
        <v>2015</v>
      </c>
      <c r="Y3142" t="str">
        <f t="shared" si="248"/>
        <v>Apr</v>
      </c>
      <c r="Z3142" t="str">
        <f t="shared" si="249"/>
        <v>2015-04</v>
      </c>
    </row>
    <row r="3143" spans="1:26"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s="5">
        <v>210.392</v>
      </c>
      <c r="S3143">
        <v>2</v>
      </c>
      <c r="T3143" s="7">
        <v>0.8</v>
      </c>
      <c r="U3143" s="5">
        <v>-336.62720000000002</v>
      </c>
      <c r="V3143">
        <f t="shared" si="245"/>
        <v>12</v>
      </c>
      <c r="W3143">
        <f t="shared" si="246"/>
        <v>4</v>
      </c>
      <c r="X3143">
        <f t="shared" si="247"/>
        <v>2014</v>
      </c>
      <c r="Y3143" t="str">
        <f t="shared" si="248"/>
        <v>Dec</v>
      </c>
      <c r="Z3143" t="str">
        <f t="shared" si="249"/>
        <v>2014-12</v>
      </c>
    </row>
    <row r="3144" spans="1:26"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5">
        <v>119.96</v>
      </c>
      <c r="S3144">
        <v>5</v>
      </c>
      <c r="T3144" s="7">
        <v>0.2</v>
      </c>
      <c r="U3144" s="5">
        <v>35.988</v>
      </c>
      <c r="V3144">
        <f t="shared" si="245"/>
        <v>9</v>
      </c>
      <c r="W3144">
        <f t="shared" si="246"/>
        <v>3</v>
      </c>
      <c r="X3144">
        <f t="shared" si="247"/>
        <v>2017</v>
      </c>
      <c r="Y3144" t="str">
        <f t="shared" si="248"/>
        <v>Sep</v>
      </c>
      <c r="Z3144" t="str">
        <f t="shared" si="249"/>
        <v>2017-09</v>
      </c>
    </row>
    <row r="3145" spans="1:26"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s="5">
        <v>10.608000000000001</v>
      </c>
      <c r="S3145">
        <v>6</v>
      </c>
      <c r="T3145" s="7">
        <v>0.2</v>
      </c>
      <c r="U3145" s="5">
        <v>0.92820000000000003</v>
      </c>
      <c r="V3145">
        <f t="shared" si="245"/>
        <v>9</v>
      </c>
      <c r="W3145">
        <f t="shared" si="246"/>
        <v>3</v>
      </c>
      <c r="X3145">
        <f t="shared" si="247"/>
        <v>2017</v>
      </c>
      <c r="Y3145" t="str">
        <f t="shared" si="248"/>
        <v>Sep</v>
      </c>
      <c r="Z3145" t="str">
        <f t="shared" si="249"/>
        <v>2017-09</v>
      </c>
    </row>
    <row r="3146" spans="1:26"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s="5">
        <v>347.80200000000002</v>
      </c>
      <c r="S3146">
        <v>7</v>
      </c>
      <c r="T3146" s="7">
        <v>0.3</v>
      </c>
      <c r="U3146" s="5">
        <v>-24.843</v>
      </c>
      <c r="V3146">
        <f t="shared" si="245"/>
        <v>9</v>
      </c>
      <c r="W3146">
        <f t="shared" si="246"/>
        <v>3</v>
      </c>
      <c r="X3146">
        <f t="shared" si="247"/>
        <v>2016</v>
      </c>
      <c r="Y3146" t="str">
        <f t="shared" si="248"/>
        <v>Sep</v>
      </c>
      <c r="Z3146" t="str">
        <f t="shared" si="249"/>
        <v>2016-09</v>
      </c>
    </row>
    <row r="3147" spans="1:26"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s="5">
        <v>963.13599999999997</v>
      </c>
      <c r="S3147">
        <v>4</v>
      </c>
      <c r="T3147" s="7">
        <v>0.2</v>
      </c>
      <c r="U3147" s="5">
        <v>108.3528</v>
      </c>
      <c r="V3147">
        <f t="shared" si="245"/>
        <v>2</v>
      </c>
      <c r="W3147">
        <f t="shared" si="246"/>
        <v>1</v>
      </c>
      <c r="X3147">
        <f t="shared" si="247"/>
        <v>2017</v>
      </c>
      <c r="Y3147" t="str">
        <f t="shared" si="248"/>
        <v>Feb</v>
      </c>
      <c r="Z3147" t="str">
        <f t="shared" si="249"/>
        <v>2017-02</v>
      </c>
    </row>
    <row r="3148" spans="1:26"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s="5">
        <v>88.775999999999996</v>
      </c>
      <c r="S3148">
        <v>3</v>
      </c>
      <c r="T3148" s="7">
        <v>0.2</v>
      </c>
      <c r="U3148" s="5">
        <v>7.7679</v>
      </c>
      <c r="V3148">
        <f t="shared" si="245"/>
        <v>2</v>
      </c>
      <c r="W3148">
        <f t="shared" si="246"/>
        <v>1</v>
      </c>
      <c r="X3148">
        <f t="shared" si="247"/>
        <v>2017</v>
      </c>
      <c r="Y3148" t="str">
        <f t="shared" si="248"/>
        <v>Feb</v>
      </c>
      <c r="Z3148" t="str">
        <f t="shared" si="249"/>
        <v>2017-02</v>
      </c>
    </row>
    <row r="3149" spans="1:26"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s="5">
        <v>32.4</v>
      </c>
      <c r="S3149">
        <v>5</v>
      </c>
      <c r="T3149" s="7">
        <v>0</v>
      </c>
      <c r="U3149" s="5">
        <v>10.368</v>
      </c>
      <c r="V3149">
        <f t="shared" si="245"/>
        <v>6</v>
      </c>
      <c r="W3149">
        <f t="shared" si="246"/>
        <v>2</v>
      </c>
      <c r="X3149">
        <f t="shared" si="247"/>
        <v>2014</v>
      </c>
      <c r="Y3149" t="str">
        <f t="shared" si="248"/>
        <v>Jun</v>
      </c>
      <c r="Z3149" t="str">
        <f t="shared" si="249"/>
        <v>2014-06</v>
      </c>
    </row>
    <row r="3150" spans="1:26"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s="5">
        <v>32.4</v>
      </c>
      <c r="S3150">
        <v>5</v>
      </c>
      <c r="T3150" s="7">
        <v>0</v>
      </c>
      <c r="U3150" s="5">
        <v>15.552</v>
      </c>
      <c r="V3150">
        <f t="shared" si="245"/>
        <v>6</v>
      </c>
      <c r="W3150">
        <f t="shared" si="246"/>
        <v>2</v>
      </c>
      <c r="X3150">
        <f t="shared" si="247"/>
        <v>2016</v>
      </c>
      <c r="Y3150" t="str">
        <f t="shared" si="248"/>
        <v>Jun</v>
      </c>
      <c r="Z3150" t="str">
        <f t="shared" si="249"/>
        <v>2016-06</v>
      </c>
    </row>
    <row r="3151" spans="1:26"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s="5">
        <v>31.05</v>
      </c>
      <c r="S3151">
        <v>3</v>
      </c>
      <c r="T3151" s="7">
        <v>0</v>
      </c>
      <c r="U3151" s="5">
        <v>14.904</v>
      </c>
      <c r="V3151">
        <f t="shared" si="245"/>
        <v>12</v>
      </c>
      <c r="W3151">
        <f t="shared" si="246"/>
        <v>4</v>
      </c>
      <c r="X3151">
        <f t="shared" si="247"/>
        <v>2014</v>
      </c>
      <c r="Y3151" t="str">
        <f t="shared" si="248"/>
        <v>Dec</v>
      </c>
      <c r="Z3151" t="str">
        <f t="shared" si="249"/>
        <v>2014-12</v>
      </c>
    </row>
    <row r="3152" spans="1:26"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5">
        <v>2025.36</v>
      </c>
      <c r="S3152">
        <v>6</v>
      </c>
      <c r="T3152" s="7">
        <v>0.2</v>
      </c>
      <c r="U3152" s="5">
        <v>607.60799999999995</v>
      </c>
      <c r="V3152">
        <f t="shared" si="245"/>
        <v>12</v>
      </c>
      <c r="W3152">
        <f t="shared" si="246"/>
        <v>4</v>
      </c>
      <c r="X3152">
        <f t="shared" si="247"/>
        <v>2015</v>
      </c>
      <c r="Y3152" t="str">
        <f t="shared" si="248"/>
        <v>Dec</v>
      </c>
      <c r="Z3152" t="str">
        <f t="shared" si="249"/>
        <v>2015-12</v>
      </c>
    </row>
    <row r="3153" spans="1:26"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s="5">
        <v>1799.9939999999999</v>
      </c>
      <c r="S3153">
        <v>2</v>
      </c>
      <c r="T3153" s="7">
        <v>0.7</v>
      </c>
      <c r="U3153" s="5">
        <v>-2639.9911999999999</v>
      </c>
      <c r="V3153">
        <f t="shared" si="245"/>
        <v>12</v>
      </c>
      <c r="W3153">
        <f t="shared" si="246"/>
        <v>4</v>
      </c>
      <c r="X3153">
        <f t="shared" si="247"/>
        <v>2015</v>
      </c>
      <c r="Y3153" t="str">
        <f t="shared" si="248"/>
        <v>Dec</v>
      </c>
      <c r="Z3153" t="str">
        <f t="shared" si="249"/>
        <v>2015-12</v>
      </c>
    </row>
    <row r="3154" spans="1:26"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s="5">
        <v>101.988</v>
      </c>
      <c r="S3154">
        <v>2</v>
      </c>
      <c r="T3154" s="7">
        <v>0.4</v>
      </c>
      <c r="U3154" s="5">
        <v>-16.998000000000001</v>
      </c>
      <c r="V3154">
        <f t="shared" si="245"/>
        <v>12</v>
      </c>
      <c r="W3154">
        <f t="shared" si="246"/>
        <v>4</v>
      </c>
      <c r="X3154">
        <f t="shared" si="247"/>
        <v>2015</v>
      </c>
      <c r="Y3154" t="str">
        <f t="shared" si="248"/>
        <v>Dec</v>
      </c>
      <c r="Z3154" t="str">
        <f t="shared" si="249"/>
        <v>2015-12</v>
      </c>
    </row>
    <row r="3155" spans="1:26"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5">
        <v>262.86399999999998</v>
      </c>
      <c r="S3155">
        <v>7</v>
      </c>
      <c r="T3155" s="7">
        <v>0.2</v>
      </c>
      <c r="U3155" s="5">
        <v>69.001800000000003</v>
      </c>
      <c r="V3155">
        <f t="shared" si="245"/>
        <v>12</v>
      </c>
      <c r="W3155">
        <f t="shared" si="246"/>
        <v>4</v>
      </c>
      <c r="X3155">
        <f t="shared" si="247"/>
        <v>2015</v>
      </c>
      <c r="Y3155" t="str">
        <f t="shared" si="248"/>
        <v>Dec</v>
      </c>
      <c r="Z3155" t="str">
        <f t="shared" si="249"/>
        <v>2015-12</v>
      </c>
    </row>
    <row r="3156" spans="1:26"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s="5">
        <v>735.98</v>
      </c>
      <c r="S3156">
        <v>2</v>
      </c>
      <c r="T3156" s="7">
        <v>0</v>
      </c>
      <c r="U3156" s="5">
        <v>331.19099999999997</v>
      </c>
      <c r="V3156">
        <f t="shared" si="245"/>
        <v>7</v>
      </c>
      <c r="W3156">
        <f t="shared" si="246"/>
        <v>3</v>
      </c>
      <c r="X3156">
        <f t="shared" si="247"/>
        <v>2017</v>
      </c>
      <c r="Y3156" t="str">
        <f t="shared" si="248"/>
        <v>Jul</v>
      </c>
      <c r="Z3156" t="str">
        <f t="shared" si="249"/>
        <v>2017-07</v>
      </c>
    </row>
    <row r="3157" spans="1:26"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s="5">
        <v>93.024000000000001</v>
      </c>
      <c r="S3157">
        <v>3</v>
      </c>
      <c r="T3157" s="7">
        <v>0.2</v>
      </c>
      <c r="U3157" s="5">
        <v>33.721200000000003</v>
      </c>
      <c r="V3157">
        <f t="shared" si="245"/>
        <v>8</v>
      </c>
      <c r="W3157">
        <f t="shared" si="246"/>
        <v>3</v>
      </c>
      <c r="X3157">
        <f t="shared" si="247"/>
        <v>2014</v>
      </c>
      <c r="Y3157" t="str">
        <f t="shared" si="248"/>
        <v>Aug</v>
      </c>
      <c r="Z3157" t="str">
        <f t="shared" si="249"/>
        <v>2014-08</v>
      </c>
    </row>
    <row r="3158" spans="1:26"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s="5">
        <v>284.36399999999998</v>
      </c>
      <c r="S3158">
        <v>2</v>
      </c>
      <c r="T3158" s="7">
        <v>0.4</v>
      </c>
      <c r="U3158" s="5">
        <v>-75.830399999999997</v>
      </c>
      <c r="V3158">
        <f t="shared" si="245"/>
        <v>8</v>
      </c>
      <c r="W3158">
        <f t="shared" si="246"/>
        <v>3</v>
      </c>
      <c r="X3158">
        <f t="shared" si="247"/>
        <v>2015</v>
      </c>
      <c r="Y3158" t="str">
        <f t="shared" si="248"/>
        <v>Aug</v>
      </c>
      <c r="Z3158" t="str">
        <f t="shared" si="249"/>
        <v>2015-08</v>
      </c>
    </row>
    <row r="3159" spans="1:26"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s="5">
        <v>26</v>
      </c>
      <c r="S3159">
        <v>2</v>
      </c>
      <c r="T3159" s="7">
        <v>0</v>
      </c>
      <c r="U3159" s="5">
        <v>11.7</v>
      </c>
      <c r="V3159">
        <f t="shared" si="245"/>
        <v>8</v>
      </c>
      <c r="W3159">
        <f t="shared" si="246"/>
        <v>3</v>
      </c>
      <c r="X3159">
        <f t="shared" si="247"/>
        <v>2015</v>
      </c>
      <c r="Y3159" t="str">
        <f t="shared" si="248"/>
        <v>Aug</v>
      </c>
      <c r="Z3159" t="str">
        <f t="shared" si="249"/>
        <v>2015-08</v>
      </c>
    </row>
    <row r="3160" spans="1:26"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s="5">
        <v>67.64</v>
      </c>
      <c r="S3160">
        <v>5</v>
      </c>
      <c r="T3160" s="7">
        <v>0.2</v>
      </c>
      <c r="U3160" s="5">
        <v>5.9184999999999999</v>
      </c>
      <c r="V3160">
        <f t="shared" si="245"/>
        <v>3</v>
      </c>
      <c r="W3160">
        <f t="shared" si="246"/>
        <v>1</v>
      </c>
      <c r="X3160">
        <f t="shared" si="247"/>
        <v>2016</v>
      </c>
      <c r="Y3160" t="str">
        <f t="shared" si="248"/>
        <v>Mar</v>
      </c>
      <c r="Z3160" t="str">
        <f t="shared" si="249"/>
        <v>2016-03</v>
      </c>
    </row>
    <row r="3161" spans="1:26"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5">
        <v>119.976</v>
      </c>
      <c r="S3161">
        <v>3</v>
      </c>
      <c r="T3161" s="7">
        <v>0.2</v>
      </c>
      <c r="U3161" s="5">
        <v>-17.996400000000001</v>
      </c>
      <c r="V3161">
        <f t="shared" si="245"/>
        <v>3</v>
      </c>
      <c r="W3161">
        <f t="shared" si="246"/>
        <v>1</v>
      </c>
      <c r="X3161">
        <f t="shared" si="247"/>
        <v>2016</v>
      </c>
      <c r="Y3161" t="str">
        <f t="shared" si="248"/>
        <v>Mar</v>
      </c>
      <c r="Z3161" t="str">
        <f t="shared" si="249"/>
        <v>2016-03</v>
      </c>
    </row>
    <row r="3162" spans="1:26"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s="5">
        <v>5.18</v>
      </c>
      <c r="S3162">
        <v>5</v>
      </c>
      <c r="T3162" s="7">
        <v>0.8</v>
      </c>
      <c r="U3162" s="5">
        <v>-8.0289999999999999</v>
      </c>
      <c r="V3162">
        <f t="shared" si="245"/>
        <v>9</v>
      </c>
      <c r="W3162">
        <f t="shared" si="246"/>
        <v>3</v>
      </c>
      <c r="X3162">
        <f t="shared" si="247"/>
        <v>2014</v>
      </c>
      <c r="Y3162" t="str">
        <f t="shared" si="248"/>
        <v>Sep</v>
      </c>
      <c r="Z3162" t="str">
        <f t="shared" si="249"/>
        <v>2014-09</v>
      </c>
    </row>
    <row r="3163" spans="1:26"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s="5">
        <v>15.56</v>
      </c>
      <c r="S3163">
        <v>2</v>
      </c>
      <c r="T3163" s="7">
        <v>0</v>
      </c>
      <c r="U3163" s="5">
        <v>7.3132000000000001</v>
      </c>
      <c r="V3163">
        <f t="shared" si="245"/>
        <v>9</v>
      </c>
      <c r="W3163">
        <f t="shared" si="246"/>
        <v>3</v>
      </c>
      <c r="X3163">
        <f t="shared" si="247"/>
        <v>2014</v>
      </c>
      <c r="Y3163" t="str">
        <f t="shared" si="248"/>
        <v>Sep</v>
      </c>
      <c r="Z3163" t="str">
        <f t="shared" si="249"/>
        <v>2014-09</v>
      </c>
    </row>
    <row r="3164" spans="1:26"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s="5">
        <v>78.349999999999994</v>
      </c>
      <c r="S3164">
        <v>5</v>
      </c>
      <c r="T3164" s="7">
        <v>0</v>
      </c>
      <c r="U3164" s="5">
        <v>36.8245</v>
      </c>
      <c r="V3164">
        <f t="shared" si="245"/>
        <v>9</v>
      </c>
      <c r="W3164">
        <f t="shared" si="246"/>
        <v>3</v>
      </c>
      <c r="X3164">
        <f t="shared" si="247"/>
        <v>2014</v>
      </c>
      <c r="Y3164" t="str">
        <f t="shared" si="248"/>
        <v>Sep</v>
      </c>
      <c r="Z3164" t="str">
        <f t="shared" si="249"/>
        <v>2014-09</v>
      </c>
    </row>
    <row r="3165" spans="1:26"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s="5">
        <v>59.52</v>
      </c>
      <c r="S3165">
        <v>3</v>
      </c>
      <c r="T3165" s="7">
        <v>0</v>
      </c>
      <c r="U3165" s="5">
        <v>15.475199999999999</v>
      </c>
      <c r="V3165">
        <f t="shared" si="245"/>
        <v>9</v>
      </c>
      <c r="W3165">
        <f t="shared" si="246"/>
        <v>3</v>
      </c>
      <c r="X3165">
        <f t="shared" si="247"/>
        <v>2014</v>
      </c>
      <c r="Y3165" t="str">
        <f t="shared" si="248"/>
        <v>Sep</v>
      </c>
      <c r="Z3165" t="str">
        <f t="shared" si="249"/>
        <v>2014-09</v>
      </c>
    </row>
    <row r="3166" spans="1:26"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s="5">
        <v>38.520000000000003</v>
      </c>
      <c r="S3166">
        <v>9</v>
      </c>
      <c r="T3166" s="7">
        <v>0</v>
      </c>
      <c r="U3166" s="5">
        <v>17.334</v>
      </c>
      <c r="V3166">
        <f t="shared" si="245"/>
        <v>9</v>
      </c>
      <c r="W3166">
        <f t="shared" si="246"/>
        <v>3</v>
      </c>
      <c r="X3166">
        <f t="shared" si="247"/>
        <v>2014</v>
      </c>
      <c r="Y3166" t="str">
        <f t="shared" si="248"/>
        <v>Sep</v>
      </c>
      <c r="Z3166" t="str">
        <f t="shared" si="249"/>
        <v>2014-09</v>
      </c>
    </row>
    <row r="3167" spans="1:26"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s="5">
        <v>239.98400000000001</v>
      </c>
      <c r="S3167">
        <v>2</v>
      </c>
      <c r="T3167" s="7">
        <v>0.2</v>
      </c>
      <c r="U3167" s="5">
        <v>23.9984</v>
      </c>
      <c r="V3167">
        <f t="shared" si="245"/>
        <v>9</v>
      </c>
      <c r="W3167">
        <f t="shared" si="246"/>
        <v>3</v>
      </c>
      <c r="X3167">
        <f t="shared" si="247"/>
        <v>2014</v>
      </c>
      <c r="Y3167" t="str">
        <f t="shared" si="248"/>
        <v>Sep</v>
      </c>
      <c r="Z3167" t="str">
        <f t="shared" si="249"/>
        <v>2014-09</v>
      </c>
    </row>
    <row r="3168" spans="1:26"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s="5">
        <v>19.350000000000001</v>
      </c>
      <c r="S3168">
        <v>3</v>
      </c>
      <c r="T3168" s="7">
        <v>0</v>
      </c>
      <c r="U3168" s="5">
        <v>9.4815000000000005</v>
      </c>
      <c r="V3168">
        <f t="shared" si="245"/>
        <v>9</v>
      </c>
      <c r="W3168">
        <f t="shared" si="246"/>
        <v>3</v>
      </c>
      <c r="X3168">
        <f t="shared" si="247"/>
        <v>2014</v>
      </c>
      <c r="Y3168" t="str">
        <f t="shared" si="248"/>
        <v>Sep</v>
      </c>
      <c r="Z3168" t="str">
        <f t="shared" si="249"/>
        <v>2014-09</v>
      </c>
    </row>
    <row r="3169" spans="1:26"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5">
        <v>67</v>
      </c>
      <c r="S3169">
        <v>5</v>
      </c>
      <c r="T3169" s="7">
        <v>0</v>
      </c>
      <c r="U3169" s="5">
        <v>32.159999999999997</v>
      </c>
      <c r="V3169">
        <f t="shared" si="245"/>
        <v>10</v>
      </c>
      <c r="W3169">
        <f t="shared" si="246"/>
        <v>4</v>
      </c>
      <c r="X3169">
        <f t="shared" si="247"/>
        <v>2016</v>
      </c>
      <c r="Y3169" t="str">
        <f t="shared" si="248"/>
        <v>Oct</v>
      </c>
      <c r="Z3169" t="str">
        <f t="shared" si="249"/>
        <v>2016-10</v>
      </c>
    </row>
    <row r="3170" spans="1:26"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s="5">
        <v>390.27199999999999</v>
      </c>
      <c r="S3170">
        <v>8</v>
      </c>
      <c r="T3170" s="7">
        <v>0.2</v>
      </c>
      <c r="U3170" s="5">
        <v>-24.391999999999999</v>
      </c>
      <c r="V3170">
        <f t="shared" si="245"/>
        <v>5</v>
      </c>
      <c r="W3170">
        <f t="shared" si="246"/>
        <v>2</v>
      </c>
      <c r="X3170">
        <f t="shared" si="247"/>
        <v>2016</v>
      </c>
      <c r="Y3170" t="str">
        <f t="shared" si="248"/>
        <v>May</v>
      </c>
      <c r="Z3170" t="str">
        <f t="shared" si="249"/>
        <v>2016-05</v>
      </c>
    </row>
    <row r="3171" spans="1:26"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s="5">
        <v>62.192</v>
      </c>
      <c r="S3171">
        <v>13</v>
      </c>
      <c r="T3171" s="7">
        <v>0.2</v>
      </c>
      <c r="U3171" s="5">
        <v>19.434999999999999</v>
      </c>
      <c r="V3171">
        <f t="shared" si="245"/>
        <v>5</v>
      </c>
      <c r="W3171">
        <f t="shared" si="246"/>
        <v>2</v>
      </c>
      <c r="X3171">
        <f t="shared" si="247"/>
        <v>2016</v>
      </c>
      <c r="Y3171" t="str">
        <f t="shared" si="248"/>
        <v>May</v>
      </c>
      <c r="Z3171" t="str">
        <f t="shared" si="249"/>
        <v>2016-05</v>
      </c>
    </row>
    <row r="3172" spans="1:26"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s="5">
        <v>23.88</v>
      </c>
      <c r="S3172">
        <v>6</v>
      </c>
      <c r="T3172" s="7">
        <v>0</v>
      </c>
      <c r="U3172" s="5">
        <v>11.223599999999999</v>
      </c>
      <c r="V3172">
        <f t="shared" si="245"/>
        <v>12</v>
      </c>
      <c r="W3172">
        <f t="shared" si="246"/>
        <v>4</v>
      </c>
      <c r="X3172">
        <f t="shared" si="247"/>
        <v>2017</v>
      </c>
      <c r="Y3172" t="str">
        <f t="shared" si="248"/>
        <v>Dec</v>
      </c>
      <c r="Z3172" t="str">
        <f t="shared" si="249"/>
        <v>2017-12</v>
      </c>
    </row>
    <row r="3173" spans="1:26"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s="5">
        <v>3.1680000000000001</v>
      </c>
      <c r="S3173">
        <v>2</v>
      </c>
      <c r="T3173" s="7">
        <v>0.8</v>
      </c>
      <c r="U3173" s="5">
        <v>-4.7519999999999998</v>
      </c>
      <c r="V3173">
        <f t="shared" si="245"/>
        <v>3</v>
      </c>
      <c r="W3173">
        <f t="shared" si="246"/>
        <v>1</v>
      </c>
      <c r="X3173">
        <f t="shared" si="247"/>
        <v>2016</v>
      </c>
      <c r="Y3173" t="str">
        <f t="shared" si="248"/>
        <v>Mar</v>
      </c>
      <c r="Z3173" t="str">
        <f t="shared" si="249"/>
        <v>2016-03</v>
      </c>
    </row>
    <row r="3174" spans="1:26"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s="5">
        <v>528.42999999999995</v>
      </c>
      <c r="S3174">
        <v>5</v>
      </c>
      <c r="T3174" s="7">
        <v>0.3</v>
      </c>
      <c r="U3174" s="5">
        <v>0</v>
      </c>
      <c r="V3174">
        <f t="shared" si="245"/>
        <v>3</v>
      </c>
      <c r="W3174">
        <f t="shared" si="246"/>
        <v>1</v>
      </c>
      <c r="X3174">
        <f t="shared" si="247"/>
        <v>2016</v>
      </c>
      <c r="Y3174" t="str">
        <f t="shared" si="248"/>
        <v>Mar</v>
      </c>
      <c r="Z3174" t="str">
        <f t="shared" si="249"/>
        <v>2016-03</v>
      </c>
    </row>
    <row r="3175" spans="1:26"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s="5">
        <v>13.391999999999999</v>
      </c>
      <c r="S3175">
        <v>3</v>
      </c>
      <c r="T3175" s="7">
        <v>0.2</v>
      </c>
      <c r="U3175" s="5">
        <v>1.5065999999999999</v>
      </c>
      <c r="V3175">
        <f t="shared" si="245"/>
        <v>3</v>
      </c>
      <c r="W3175">
        <f t="shared" si="246"/>
        <v>1</v>
      </c>
      <c r="X3175">
        <f t="shared" si="247"/>
        <v>2016</v>
      </c>
      <c r="Y3175" t="str">
        <f t="shared" si="248"/>
        <v>Mar</v>
      </c>
      <c r="Z3175" t="str">
        <f t="shared" si="249"/>
        <v>2016-03</v>
      </c>
    </row>
    <row r="3176" spans="1:26"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s="5">
        <v>181.86</v>
      </c>
      <c r="S3176">
        <v>7</v>
      </c>
      <c r="T3176" s="7">
        <v>0</v>
      </c>
      <c r="U3176" s="5">
        <v>50.9208</v>
      </c>
      <c r="V3176">
        <f t="shared" si="245"/>
        <v>11</v>
      </c>
      <c r="W3176">
        <f t="shared" si="246"/>
        <v>4</v>
      </c>
      <c r="X3176">
        <f t="shared" si="247"/>
        <v>2017</v>
      </c>
      <c r="Y3176" t="str">
        <f t="shared" si="248"/>
        <v>Nov</v>
      </c>
      <c r="Z3176" t="str">
        <f t="shared" si="249"/>
        <v>2017-11</v>
      </c>
    </row>
    <row r="3177" spans="1:26"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s="5">
        <v>180.58799999999999</v>
      </c>
      <c r="S3177">
        <v>2</v>
      </c>
      <c r="T3177" s="7">
        <v>0.7</v>
      </c>
      <c r="U3177" s="5">
        <v>-240.78399999999999</v>
      </c>
      <c r="V3177">
        <f t="shared" si="245"/>
        <v>9</v>
      </c>
      <c r="W3177">
        <f t="shared" si="246"/>
        <v>3</v>
      </c>
      <c r="X3177">
        <f t="shared" si="247"/>
        <v>2017</v>
      </c>
      <c r="Y3177" t="str">
        <f t="shared" si="248"/>
        <v>Sep</v>
      </c>
      <c r="Z3177" t="str">
        <f t="shared" si="249"/>
        <v>2017-09</v>
      </c>
    </row>
    <row r="3178" spans="1:26"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s="5">
        <v>47.984000000000002</v>
      </c>
      <c r="S3178">
        <v>2</v>
      </c>
      <c r="T3178" s="7">
        <v>0.2</v>
      </c>
      <c r="U3178" s="5">
        <v>0.5998</v>
      </c>
      <c r="V3178">
        <f t="shared" si="245"/>
        <v>9</v>
      </c>
      <c r="W3178">
        <f t="shared" si="246"/>
        <v>3</v>
      </c>
      <c r="X3178">
        <f t="shared" si="247"/>
        <v>2017</v>
      </c>
      <c r="Y3178" t="str">
        <f t="shared" si="248"/>
        <v>Sep</v>
      </c>
      <c r="Z3178" t="str">
        <f t="shared" si="249"/>
        <v>2017-09</v>
      </c>
    </row>
    <row r="3179" spans="1:26"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s="5">
        <v>18.760000000000002</v>
      </c>
      <c r="S3179">
        <v>2</v>
      </c>
      <c r="T3179" s="7">
        <v>0</v>
      </c>
      <c r="U3179" s="5">
        <v>9.0047999999999995</v>
      </c>
      <c r="V3179">
        <f t="shared" si="245"/>
        <v>9</v>
      </c>
      <c r="W3179">
        <f t="shared" si="246"/>
        <v>3</v>
      </c>
      <c r="X3179">
        <f t="shared" si="247"/>
        <v>2017</v>
      </c>
      <c r="Y3179" t="str">
        <f t="shared" si="248"/>
        <v>Sep</v>
      </c>
      <c r="Z3179" t="str">
        <f t="shared" si="249"/>
        <v>2017-09</v>
      </c>
    </row>
    <row r="3180" spans="1:26"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s="5">
        <v>20.94</v>
      </c>
      <c r="S3180">
        <v>3</v>
      </c>
      <c r="T3180" s="7">
        <v>0</v>
      </c>
      <c r="U3180" s="5">
        <v>6.0726000000000004</v>
      </c>
      <c r="V3180">
        <f t="shared" si="245"/>
        <v>12</v>
      </c>
      <c r="W3180">
        <f t="shared" si="246"/>
        <v>4</v>
      </c>
      <c r="X3180">
        <f t="shared" si="247"/>
        <v>2017</v>
      </c>
      <c r="Y3180" t="str">
        <f t="shared" si="248"/>
        <v>Dec</v>
      </c>
      <c r="Z3180" t="str">
        <f t="shared" si="249"/>
        <v>2017-12</v>
      </c>
    </row>
    <row r="3181" spans="1:26"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s="5">
        <v>58.68</v>
      </c>
      <c r="S3181">
        <v>2</v>
      </c>
      <c r="T3181" s="7">
        <v>0</v>
      </c>
      <c r="U3181" s="5">
        <v>18.190799999999999</v>
      </c>
      <c r="V3181">
        <f t="shared" si="245"/>
        <v>12</v>
      </c>
      <c r="W3181">
        <f t="shared" si="246"/>
        <v>4</v>
      </c>
      <c r="X3181">
        <f t="shared" si="247"/>
        <v>2017</v>
      </c>
      <c r="Y3181" t="str">
        <f t="shared" si="248"/>
        <v>Dec</v>
      </c>
      <c r="Z3181" t="str">
        <f t="shared" si="249"/>
        <v>2017-12</v>
      </c>
    </row>
    <row r="3182" spans="1:26"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s="5">
        <v>254.9</v>
      </c>
      <c r="S3182">
        <v>5</v>
      </c>
      <c r="T3182" s="7">
        <v>0</v>
      </c>
      <c r="U3182" s="5">
        <v>68.822999999999993</v>
      </c>
      <c r="V3182">
        <f t="shared" si="245"/>
        <v>12</v>
      </c>
      <c r="W3182">
        <f t="shared" si="246"/>
        <v>4</v>
      </c>
      <c r="X3182">
        <f t="shared" si="247"/>
        <v>2017</v>
      </c>
      <c r="Y3182" t="str">
        <f t="shared" si="248"/>
        <v>Dec</v>
      </c>
      <c r="Z3182" t="str">
        <f t="shared" si="249"/>
        <v>2017-12</v>
      </c>
    </row>
    <row r="3183" spans="1:26"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s="5">
        <v>9.64</v>
      </c>
      <c r="S3183">
        <v>2</v>
      </c>
      <c r="T3183" s="7">
        <v>0</v>
      </c>
      <c r="U3183" s="5">
        <v>4.4344000000000001</v>
      </c>
      <c r="V3183">
        <f t="shared" si="245"/>
        <v>11</v>
      </c>
      <c r="W3183">
        <f t="shared" si="246"/>
        <v>4</v>
      </c>
      <c r="X3183">
        <f t="shared" si="247"/>
        <v>2017</v>
      </c>
      <c r="Y3183" t="str">
        <f t="shared" si="248"/>
        <v>Nov</v>
      </c>
      <c r="Z3183" t="str">
        <f t="shared" si="249"/>
        <v>2017-11</v>
      </c>
    </row>
    <row r="3184" spans="1:26"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s="5">
        <v>826.62</v>
      </c>
      <c r="S3184">
        <v>3</v>
      </c>
      <c r="T3184" s="7">
        <v>0</v>
      </c>
      <c r="U3184" s="5">
        <v>355.44659999999999</v>
      </c>
      <c r="V3184">
        <f t="shared" si="245"/>
        <v>11</v>
      </c>
      <c r="W3184">
        <f t="shared" si="246"/>
        <v>4</v>
      </c>
      <c r="X3184">
        <f t="shared" si="247"/>
        <v>2017</v>
      </c>
      <c r="Y3184" t="str">
        <f t="shared" si="248"/>
        <v>Nov</v>
      </c>
      <c r="Z3184" t="str">
        <f t="shared" si="249"/>
        <v>2017-11</v>
      </c>
    </row>
    <row r="3185" spans="1:26"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s="5">
        <v>1633.14</v>
      </c>
      <c r="S3185">
        <v>9</v>
      </c>
      <c r="T3185" s="7">
        <v>0</v>
      </c>
      <c r="U3185" s="5">
        <v>473.61059999999998</v>
      </c>
      <c r="V3185">
        <f t="shared" si="245"/>
        <v>11</v>
      </c>
      <c r="W3185">
        <f t="shared" si="246"/>
        <v>4</v>
      </c>
      <c r="X3185">
        <f t="shared" si="247"/>
        <v>2017</v>
      </c>
      <c r="Y3185" t="str">
        <f t="shared" si="248"/>
        <v>Nov</v>
      </c>
      <c r="Z3185" t="str">
        <f t="shared" si="249"/>
        <v>2017-11</v>
      </c>
    </row>
    <row r="3186" spans="1:26"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s="5">
        <v>544.38</v>
      </c>
      <c r="S3186">
        <v>3</v>
      </c>
      <c r="T3186" s="7">
        <v>0</v>
      </c>
      <c r="U3186" s="5">
        <v>157.87020000000001</v>
      </c>
      <c r="V3186">
        <f t="shared" si="245"/>
        <v>11</v>
      </c>
      <c r="W3186">
        <f t="shared" si="246"/>
        <v>4</v>
      </c>
      <c r="X3186">
        <f t="shared" si="247"/>
        <v>2017</v>
      </c>
      <c r="Y3186" t="str">
        <f t="shared" si="248"/>
        <v>Nov</v>
      </c>
      <c r="Z3186" t="str">
        <f t="shared" si="249"/>
        <v>2017-11</v>
      </c>
    </row>
    <row r="3187" spans="1:26"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s="5">
        <v>26.045999999999999</v>
      </c>
      <c r="S3187">
        <v>3</v>
      </c>
      <c r="T3187" s="7">
        <v>0.8</v>
      </c>
      <c r="U3187" s="5">
        <v>-44.278199999999998</v>
      </c>
      <c r="V3187">
        <f t="shared" si="245"/>
        <v>11</v>
      </c>
      <c r="W3187">
        <f t="shared" si="246"/>
        <v>4</v>
      </c>
      <c r="X3187">
        <f t="shared" si="247"/>
        <v>2014</v>
      </c>
      <c r="Y3187" t="str">
        <f t="shared" si="248"/>
        <v>Nov</v>
      </c>
      <c r="Z3187" t="str">
        <f t="shared" si="249"/>
        <v>2014-11</v>
      </c>
    </row>
    <row r="3188" spans="1:26"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s="5">
        <v>74.352000000000004</v>
      </c>
      <c r="S3188">
        <v>3</v>
      </c>
      <c r="T3188" s="7">
        <v>0.2</v>
      </c>
      <c r="U3188" s="5">
        <v>26.9526</v>
      </c>
      <c r="V3188">
        <f t="shared" si="245"/>
        <v>11</v>
      </c>
      <c r="W3188">
        <f t="shared" si="246"/>
        <v>4</v>
      </c>
      <c r="X3188">
        <f t="shared" si="247"/>
        <v>2014</v>
      </c>
      <c r="Y3188" t="str">
        <f t="shared" si="248"/>
        <v>Nov</v>
      </c>
      <c r="Z3188" t="str">
        <f t="shared" si="249"/>
        <v>2014-11</v>
      </c>
    </row>
    <row r="3189" spans="1:26"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s="5">
        <v>69.930000000000007</v>
      </c>
      <c r="S3189">
        <v>7</v>
      </c>
      <c r="T3189" s="7">
        <v>0</v>
      </c>
      <c r="U3189" s="5">
        <v>32.1678</v>
      </c>
      <c r="V3189">
        <f t="shared" si="245"/>
        <v>3</v>
      </c>
      <c r="W3189">
        <f t="shared" si="246"/>
        <v>1</v>
      </c>
      <c r="X3189">
        <f t="shared" si="247"/>
        <v>2017</v>
      </c>
      <c r="Y3189" t="str">
        <f t="shared" si="248"/>
        <v>Mar</v>
      </c>
      <c r="Z3189" t="str">
        <f t="shared" si="249"/>
        <v>2017-03</v>
      </c>
    </row>
    <row r="3190" spans="1:26"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s="5">
        <v>3.75</v>
      </c>
      <c r="S3190">
        <v>1</v>
      </c>
      <c r="T3190" s="7">
        <v>0</v>
      </c>
      <c r="U3190" s="5">
        <v>1.8</v>
      </c>
      <c r="V3190">
        <f t="shared" si="245"/>
        <v>10</v>
      </c>
      <c r="W3190">
        <f t="shared" si="246"/>
        <v>4</v>
      </c>
      <c r="X3190">
        <f t="shared" si="247"/>
        <v>2017</v>
      </c>
      <c r="Y3190" t="str">
        <f t="shared" si="248"/>
        <v>Oct</v>
      </c>
      <c r="Z3190" t="str">
        <f t="shared" si="249"/>
        <v>2017-10</v>
      </c>
    </row>
    <row r="3191" spans="1:26"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s="5">
        <v>20.928000000000001</v>
      </c>
      <c r="S3191">
        <v>4</v>
      </c>
      <c r="T3191" s="7">
        <v>0.2</v>
      </c>
      <c r="U3191" s="5">
        <v>7.5864000000000003</v>
      </c>
      <c r="V3191">
        <f t="shared" si="245"/>
        <v>10</v>
      </c>
      <c r="W3191">
        <f t="shared" si="246"/>
        <v>4</v>
      </c>
      <c r="X3191">
        <f t="shared" si="247"/>
        <v>2017</v>
      </c>
      <c r="Y3191" t="str">
        <f t="shared" si="248"/>
        <v>Oct</v>
      </c>
      <c r="Z3191" t="str">
        <f t="shared" si="249"/>
        <v>2017-10</v>
      </c>
    </row>
    <row r="3192" spans="1:26"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s="5">
        <v>12.672000000000001</v>
      </c>
      <c r="S3192">
        <v>3</v>
      </c>
      <c r="T3192" s="7">
        <v>0.2</v>
      </c>
      <c r="U3192" s="5">
        <v>-3.1680000000000001</v>
      </c>
      <c r="V3192">
        <f t="shared" si="245"/>
        <v>12</v>
      </c>
      <c r="W3192">
        <f t="shared" si="246"/>
        <v>4</v>
      </c>
      <c r="X3192">
        <f t="shared" si="247"/>
        <v>2015</v>
      </c>
      <c r="Y3192" t="str">
        <f t="shared" si="248"/>
        <v>Dec</v>
      </c>
      <c r="Z3192" t="str">
        <f t="shared" si="249"/>
        <v>2015-12</v>
      </c>
    </row>
    <row r="3193" spans="1:26"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s="5">
        <v>65.989999999999995</v>
      </c>
      <c r="S3193">
        <v>1</v>
      </c>
      <c r="T3193" s="7">
        <v>0</v>
      </c>
      <c r="U3193" s="5">
        <v>17.157399999999999</v>
      </c>
      <c r="V3193">
        <f t="shared" si="245"/>
        <v>10</v>
      </c>
      <c r="W3193">
        <f t="shared" si="246"/>
        <v>4</v>
      </c>
      <c r="X3193">
        <f t="shared" si="247"/>
        <v>2017</v>
      </c>
      <c r="Y3193" t="str">
        <f t="shared" si="248"/>
        <v>Oct</v>
      </c>
      <c r="Z3193" t="str">
        <f t="shared" si="249"/>
        <v>2017-10</v>
      </c>
    </row>
    <row r="3194" spans="1:26"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s="5">
        <v>6.37</v>
      </c>
      <c r="S3194">
        <v>7</v>
      </c>
      <c r="T3194" s="7">
        <v>0.8</v>
      </c>
      <c r="U3194" s="5">
        <v>-9.5549999999999997</v>
      </c>
      <c r="V3194">
        <f t="shared" si="245"/>
        <v>6</v>
      </c>
      <c r="W3194">
        <f t="shared" si="246"/>
        <v>2</v>
      </c>
      <c r="X3194">
        <f t="shared" si="247"/>
        <v>2017</v>
      </c>
      <c r="Y3194" t="str">
        <f t="shared" si="248"/>
        <v>Jun</v>
      </c>
      <c r="Z3194" t="str">
        <f t="shared" si="249"/>
        <v>2017-06</v>
      </c>
    </row>
    <row r="3195" spans="1:26"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s="5">
        <v>3.6480000000000001</v>
      </c>
      <c r="S3195">
        <v>3</v>
      </c>
      <c r="T3195" s="7">
        <v>0.8</v>
      </c>
      <c r="U3195" s="5">
        <v>-6.0191999999999997</v>
      </c>
      <c r="V3195">
        <f t="shared" si="245"/>
        <v>9</v>
      </c>
      <c r="W3195">
        <f t="shared" si="246"/>
        <v>3</v>
      </c>
      <c r="X3195">
        <f t="shared" si="247"/>
        <v>2014</v>
      </c>
      <c r="Y3195" t="str">
        <f t="shared" si="248"/>
        <v>Sep</v>
      </c>
      <c r="Z3195" t="str">
        <f t="shared" si="249"/>
        <v>2014-09</v>
      </c>
    </row>
    <row r="3196" spans="1:26"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s="5">
        <v>31.103999999999999</v>
      </c>
      <c r="S3196">
        <v>6</v>
      </c>
      <c r="T3196" s="7">
        <v>0.2</v>
      </c>
      <c r="U3196" s="5">
        <v>10.8864</v>
      </c>
      <c r="V3196">
        <f t="shared" si="245"/>
        <v>9</v>
      </c>
      <c r="W3196">
        <f t="shared" si="246"/>
        <v>3</v>
      </c>
      <c r="X3196">
        <f t="shared" si="247"/>
        <v>2014</v>
      </c>
      <c r="Y3196" t="str">
        <f t="shared" si="248"/>
        <v>Sep</v>
      </c>
      <c r="Z3196" t="str">
        <f t="shared" si="249"/>
        <v>2014-09</v>
      </c>
    </row>
    <row r="3197" spans="1:26"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s="5">
        <v>23.34</v>
      </c>
      <c r="S3197">
        <v>3</v>
      </c>
      <c r="T3197" s="7">
        <v>0</v>
      </c>
      <c r="U3197" s="5">
        <v>0.2334</v>
      </c>
      <c r="V3197">
        <f t="shared" si="245"/>
        <v>8</v>
      </c>
      <c r="W3197">
        <f t="shared" si="246"/>
        <v>3</v>
      </c>
      <c r="X3197">
        <f t="shared" si="247"/>
        <v>2016</v>
      </c>
      <c r="Y3197" t="str">
        <f t="shared" si="248"/>
        <v>Aug</v>
      </c>
      <c r="Z3197" t="str">
        <f t="shared" si="249"/>
        <v>2016-08</v>
      </c>
    </row>
    <row r="3198" spans="1:26"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s="5">
        <v>29.97</v>
      </c>
      <c r="S3198">
        <v>3</v>
      </c>
      <c r="T3198" s="7">
        <v>0</v>
      </c>
      <c r="U3198" s="5">
        <v>14.085900000000001</v>
      </c>
      <c r="V3198">
        <f t="shared" si="245"/>
        <v>7</v>
      </c>
      <c r="W3198">
        <f t="shared" si="246"/>
        <v>3</v>
      </c>
      <c r="X3198">
        <f t="shared" si="247"/>
        <v>2017</v>
      </c>
      <c r="Y3198" t="str">
        <f t="shared" si="248"/>
        <v>Jul</v>
      </c>
      <c r="Z3198" t="str">
        <f t="shared" si="249"/>
        <v>2017-07</v>
      </c>
    </row>
    <row r="3199" spans="1:26"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s="5">
        <v>3.3660000000000001</v>
      </c>
      <c r="S3199">
        <v>3</v>
      </c>
      <c r="T3199" s="7">
        <v>0.7</v>
      </c>
      <c r="U3199" s="5">
        <v>-2.2440000000000002</v>
      </c>
      <c r="V3199">
        <f t="shared" si="245"/>
        <v>7</v>
      </c>
      <c r="W3199">
        <f t="shared" si="246"/>
        <v>3</v>
      </c>
      <c r="X3199">
        <f t="shared" si="247"/>
        <v>2015</v>
      </c>
      <c r="Y3199" t="str">
        <f t="shared" si="248"/>
        <v>Jul</v>
      </c>
      <c r="Z3199" t="str">
        <f t="shared" si="249"/>
        <v>2015-07</v>
      </c>
    </row>
    <row r="3200" spans="1:26"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s="5">
        <v>95.968000000000004</v>
      </c>
      <c r="S3200">
        <v>4</v>
      </c>
      <c r="T3200" s="7">
        <v>0.2</v>
      </c>
      <c r="U3200" s="5">
        <v>9.5968</v>
      </c>
      <c r="V3200">
        <f t="shared" si="245"/>
        <v>12</v>
      </c>
      <c r="W3200">
        <f t="shared" si="246"/>
        <v>4</v>
      </c>
      <c r="X3200">
        <f t="shared" si="247"/>
        <v>2014</v>
      </c>
      <c r="Y3200" t="str">
        <f t="shared" si="248"/>
        <v>Dec</v>
      </c>
      <c r="Z3200" t="str">
        <f t="shared" si="249"/>
        <v>2014-12</v>
      </c>
    </row>
    <row r="3201" spans="1:26"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s="5">
        <v>18.704000000000001</v>
      </c>
      <c r="S3201">
        <v>7</v>
      </c>
      <c r="T3201" s="7">
        <v>0.2</v>
      </c>
      <c r="U3201" s="5">
        <v>2.3380000000000001</v>
      </c>
      <c r="V3201">
        <f t="shared" si="245"/>
        <v>12</v>
      </c>
      <c r="W3201">
        <f t="shared" si="246"/>
        <v>4</v>
      </c>
      <c r="X3201">
        <f t="shared" si="247"/>
        <v>2017</v>
      </c>
      <c r="Y3201" t="str">
        <f t="shared" si="248"/>
        <v>Dec</v>
      </c>
      <c r="Z3201" t="str">
        <f t="shared" si="249"/>
        <v>2017-12</v>
      </c>
    </row>
    <row r="3202" spans="1:26"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s="5">
        <v>149.232</v>
      </c>
      <c r="S3202">
        <v>3</v>
      </c>
      <c r="T3202" s="7">
        <v>0.2</v>
      </c>
      <c r="U3202" s="5">
        <v>3.7307999999999999</v>
      </c>
      <c r="V3202">
        <f t="shared" si="245"/>
        <v>5</v>
      </c>
      <c r="W3202">
        <f t="shared" si="246"/>
        <v>2</v>
      </c>
      <c r="X3202">
        <f t="shared" si="247"/>
        <v>2014</v>
      </c>
      <c r="Y3202" t="str">
        <f t="shared" si="248"/>
        <v>May</v>
      </c>
      <c r="Z3202" t="str">
        <f t="shared" si="249"/>
        <v>2014-05</v>
      </c>
    </row>
    <row r="3203" spans="1:26"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s="5">
        <v>15.936</v>
      </c>
      <c r="S3203">
        <v>4</v>
      </c>
      <c r="T3203" s="7">
        <v>0.2</v>
      </c>
      <c r="U3203" s="5">
        <v>5.7767999999999997</v>
      </c>
      <c r="V3203">
        <f t="shared" ref="V3203:V3266" si="250">MONTH(C3203)</f>
        <v>5</v>
      </c>
      <c r="W3203">
        <f t="shared" ref="W3203:W3266" si="251">ROUNDUP(MONTH(C3203)/3,0)</f>
        <v>2</v>
      </c>
      <c r="X3203">
        <f t="shared" ref="X3203:X3266" si="252">YEAR(C3203)</f>
        <v>2014</v>
      </c>
      <c r="Y3203" t="str">
        <f t="shared" ref="Y3203:Y3266" si="253">TEXT(C3203,"MMM")</f>
        <v>May</v>
      </c>
      <c r="Z3203" t="str">
        <f t="shared" ref="Z3203:Z3266" si="254">TEXT(C3203,"YYYY-MM")</f>
        <v>2014-05</v>
      </c>
    </row>
    <row r="3204" spans="1:26"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s="5">
        <v>601.53599999999994</v>
      </c>
      <c r="S3204">
        <v>8</v>
      </c>
      <c r="T3204" s="7">
        <v>0.2</v>
      </c>
      <c r="U3204" s="5">
        <v>60.153599999999997</v>
      </c>
      <c r="V3204">
        <f t="shared" si="250"/>
        <v>11</v>
      </c>
      <c r="W3204">
        <f t="shared" si="251"/>
        <v>4</v>
      </c>
      <c r="X3204">
        <f t="shared" si="252"/>
        <v>2014</v>
      </c>
      <c r="Y3204" t="str">
        <f t="shared" si="253"/>
        <v>Nov</v>
      </c>
      <c r="Z3204" t="str">
        <f t="shared" si="254"/>
        <v>2014-11</v>
      </c>
    </row>
    <row r="3205" spans="1:26"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s="5">
        <v>10.99</v>
      </c>
      <c r="S3205">
        <v>1</v>
      </c>
      <c r="T3205" s="7">
        <v>0</v>
      </c>
      <c r="U3205" s="5">
        <v>4.2861000000000002</v>
      </c>
      <c r="V3205">
        <f t="shared" si="250"/>
        <v>11</v>
      </c>
      <c r="W3205">
        <f t="shared" si="251"/>
        <v>4</v>
      </c>
      <c r="X3205">
        <f t="shared" si="252"/>
        <v>2014</v>
      </c>
      <c r="Y3205" t="str">
        <f t="shared" si="253"/>
        <v>Nov</v>
      </c>
      <c r="Z3205" t="str">
        <f t="shared" si="254"/>
        <v>2014-11</v>
      </c>
    </row>
    <row r="3206" spans="1:26"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s="5">
        <v>39.880000000000003</v>
      </c>
      <c r="S3206">
        <v>2</v>
      </c>
      <c r="T3206" s="7">
        <v>0</v>
      </c>
      <c r="U3206" s="5">
        <v>11.166399999999999</v>
      </c>
      <c r="V3206">
        <f t="shared" si="250"/>
        <v>11</v>
      </c>
      <c r="W3206">
        <f t="shared" si="251"/>
        <v>4</v>
      </c>
      <c r="X3206">
        <f t="shared" si="252"/>
        <v>2014</v>
      </c>
      <c r="Y3206" t="str">
        <f t="shared" si="253"/>
        <v>Nov</v>
      </c>
      <c r="Z3206" t="str">
        <f t="shared" si="254"/>
        <v>2014-11</v>
      </c>
    </row>
    <row r="3207" spans="1:26"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s="5">
        <v>62.24</v>
      </c>
      <c r="S3207">
        <v>8</v>
      </c>
      <c r="T3207" s="7">
        <v>0</v>
      </c>
      <c r="U3207" s="5">
        <v>28.007999999999999</v>
      </c>
      <c r="V3207">
        <f t="shared" si="250"/>
        <v>11</v>
      </c>
      <c r="W3207">
        <f t="shared" si="251"/>
        <v>4</v>
      </c>
      <c r="X3207">
        <f t="shared" si="252"/>
        <v>2014</v>
      </c>
      <c r="Y3207" t="str">
        <f t="shared" si="253"/>
        <v>Nov</v>
      </c>
      <c r="Z3207" t="str">
        <f t="shared" si="254"/>
        <v>2014-11</v>
      </c>
    </row>
    <row r="3208" spans="1:26"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s="5">
        <v>53.2</v>
      </c>
      <c r="S3208">
        <v>5</v>
      </c>
      <c r="T3208" s="7">
        <v>0</v>
      </c>
      <c r="U3208" s="5">
        <v>14.896000000000001</v>
      </c>
      <c r="V3208">
        <f t="shared" si="250"/>
        <v>11</v>
      </c>
      <c r="W3208">
        <f t="shared" si="251"/>
        <v>4</v>
      </c>
      <c r="X3208">
        <f t="shared" si="252"/>
        <v>2014</v>
      </c>
      <c r="Y3208" t="str">
        <f t="shared" si="253"/>
        <v>Nov</v>
      </c>
      <c r="Z3208" t="str">
        <f t="shared" si="254"/>
        <v>2014-11</v>
      </c>
    </row>
    <row r="3209" spans="1:26"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s="5">
        <v>39.840000000000003</v>
      </c>
      <c r="S3209">
        <v>8</v>
      </c>
      <c r="T3209" s="7">
        <v>0</v>
      </c>
      <c r="U3209" s="5">
        <v>18.3264</v>
      </c>
      <c r="V3209">
        <f t="shared" si="250"/>
        <v>11</v>
      </c>
      <c r="W3209">
        <f t="shared" si="251"/>
        <v>4</v>
      </c>
      <c r="X3209">
        <f t="shared" si="252"/>
        <v>2014</v>
      </c>
      <c r="Y3209" t="str">
        <f t="shared" si="253"/>
        <v>Nov</v>
      </c>
      <c r="Z3209" t="str">
        <f t="shared" si="254"/>
        <v>2014-11</v>
      </c>
    </row>
    <row r="3210" spans="1:26"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s="5">
        <v>349.95</v>
      </c>
      <c r="S3210">
        <v>5</v>
      </c>
      <c r="T3210" s="7">
        <v>0</v>
      </c>
      <c r="U3210" s="5">
        <v>118.983</v>
      </c>
      <c r="V3210">
        <f t="shared" si="250"/>
        <v>1</v>
      </c>
      <c r="W3210">
        <f t="shared" si="251"/>
        <v>1</v>
      </c>
      <c r="X3210">
        <f t="shared" si="252"/>
        <v>2016</v>
      </c>
      <c r="Y3210" t="str">
        <f t="shared" si="253"/>
        <v>Jan</v>
      </c>
      <c r="Z3210" t="str">
        <f t="shared" si="254"/>
        <v>2016-01</v>
      </c>
    </row>
    <row r="3211" spans="1:26"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s="5">
        <v>377.928</v>
      </c>
      <c r="S3211">
        <v>9</v>
      </c>
      <c r="T3211" s="7">
        <v>0.2</v>
      </c>
      <c r="U3211" s="5">
        <v>141.72300000000001</v>
      </c>
      <c r="V3211">
        <f t="shared" si="250"/>
        <v>1</v>
      </c>
      <c r="W3211">
        <f t="shared" si="251"/>
        <v>1</v>
      </c>
      <c r="X3211">
        <f t="shared" si="252"/>
        <v>2016</v>
      </c>
      <c r="Y3211" t="str">
        <f t="shared" si="253"/>
        <v>Jan</v>
      </c>
      <c r="Z3211" t="str">
        <f t="shared" si="254"/>
        <v>2016-01</v>
      </c>
    </row>
    <row r="3212" spans="1:26"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s="5">
        <v>13.391999999999999</v>
      </c>
      <c r="S3212">
        <v>3</v>
      </c>
      <c r="T3212" s="7">
        <v>0.2</v>
      </c>
      <c r="U3212" s="5">
        <v>5.0220000000000002</v>
      </c>
      <c r="V3212">
        <f t="shared" si="250"/>
        <v>9</v>
      </c>
      <c r="W3212">
        <f t="shared" si="251"/>
        <v>3</v>
      </c>
      <c r="X3212">
        <f t="shared" si="252"/>
        <v>2017</v>
      </c>
      <c r="Y3212" t="str">
        <f t="shared" si="253"/>
        <v>Sep</v>
      </c>
      <c r="Z3212" t="str">
        <f t="shared" si="254"/>
        <v>2017-09</v>
      </c>
    </row>
    <row r="3213" spans="1:26"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s="5">
        <v>11.228</v>
      </c>
      <c r="S3213">
        <v>7</v>
      </c>
      <c r="T3213" s="7">
        <v>0.8</v>
      </c>
      <c r="U3213" s="5">
        <v>-18.526199999999999</v>
      </c>
      <c r="V3213">
        <f t="shared" si="250"/>
        <v>9</v>
      </c>
      <c r="W3213">
        <f t="shared" si="251"/>
        <v>3</v>
      </c>
      <c r="X3213">
        <f t="shared" si="252"/>
        <v>2017</v>
      </c>
      <c r="Y3213" t="str">
        <f t="shared" si="253"/>
        <v>Sep</v>
      </c>
      <c r="Z3213" t="str">
        <f t="shared" si="254"/>
        <v>2017-09</v>
      </c>
    </row>
    <row r="3214" spans="1:26"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5">
        <v>207.24</v>
      </c>
      <c r="S3214">
        <v>11</v>
      </c>
      <c r="T3214" s="7">
        <v>0</v>
      </c>
      <c r="U3214" s="5">
        <v>58.027200000000001</v>
      </c>
      <c r="V3214">
        <f t="shared" si="250"/>
        <v>12</v>
      </c>
      <c r="W3214">
        <f t="shared" si="251"/>
        <v>4</v>
      </c>
      <c r="X3214">
        <f t="shared" si="252"/>
        <v>2014</v>
      </c>
      <c r="Y3214" t="str">
        <f t="shared" si="253"/>
        <v>Dec</v>
      </c>
      <c r="Z3214" t="str">
        <f t="shared" si="254"/>
        <v>2014-12</v>
      </c>
    </row>
    <row r="3215" spans="1:26"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s="5">
        <v>1.504</v>
      </c>
      <c r="S3215">
        <v>1</v>
      </c>
      <c r="T3215" s="7">
        <v>0.2</v>
      </c>
      <c r="U3215" s="5">
        <v>0.16919999999999999</v>
      </c>
      <c r="V3215">
        <f t="shared" si="250"/>
        <v>5</v>
      </c>
      <c r="W3215">
        <f t="shared" si="251"/>
        <v>2</v>
      </c>
      <c r="X3215">
        <f t="shared" si="252"/>
        <v>2016</v>
      </c>
      <c r="Y3215" t="str">
        <f t="shared" si="253"/>
        <v>May</v>
      </c>
      <c r="Z3215" t="str">
        <f t="shared" si="254"/>
        <v>2016-05</v>
      </c>
    </row>
    <row r="3216" spans="1:26"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s="5">
        <v>34.847999999999999</v>
      </c>
      <c r="S3216">
        <v>2</v>
      </c>
      <c r="T3216" s="7">
        <v>0.2</v>
      </c>
      <c r="U3216" s="5">
        <v>6.5339999999999998</v>
      </c>
      <c r="V3216">
        <f t="shared" si="250"/>
        <v>5</v>
      </c>
      <c r="W3216">
        <f t="shared" si="251"/>
        <v>2</v>
      </c>
      <c r="X3216">
        <f t="shared" si="252"/>
        <v>2016</v>
      </c>
      <c r="Y3216" t="str">
        <f t="shared" si="253"/>
        <v>May</v>
      </c>
      <c r="Z3216" t="str">
        <f t="shared" si="254"/>
        <v>2016-05</v>
      </c>
    </row>
    <row r="3217" spans="1:26"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s="5">
        <v>75.180000000000007</v>
      </c>
      <c r="S3217">
        <v>6</v>
      </c>
      <c r="T3217" s="7">
        <v>0</v>
      </c>
      <c r="U3217" s="5">
        <v>35.334600000000002</v>
      </c>
      <c r="V3217">
        <f t="shared" si="250"/>
        <v>7</v>
      </c>
      <c r="W3217">
        <f t="shared" si="251"/>
        <v>3</v>
      </c>
      <c r="X3217">
        <f t="shared" si="252"/>
        <v>2017</v>
      </c>
      <c r="Y3217" t="str">
        <f t="shared" si="253"/>
        <v>Jul</v>
      </c>
      <c r="Z3217" t="str">
        <f t="shared" si="254"/>
        <v>2017-07</v>
      </c>
    </row>
    <row r="3218" spans="1:26"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s="5">
        <v>149.97</v>
      </c>
      <c r="S3218">
        <v>3</v>
      </c>
      <c r="T3218" s="7">
        <v>0</v>
      </c>
      <c r="U3218" s="5">
        <v>52.4895</v>
      </c>
      <c r="V3218">
        <f t="shared" si="250"/>
        <v>5</v>
      </c>
      <c r="W3218">
        <f t="shared" si="251"/>
        <v>2</v>
      </c>
      <c r="X3218">
        <f t="shared" si="252"/>
        <v>2014</v>
      </c>
      <c r="Y3218" t="str">
        <f t="shared" si="253"/>
        <v>May</v>
      </c>
      <c r="Z3218" t="str">
        <f t="shared" si="254"/>
        <v>2014-05</v>
      </c>
    </row>
    <row r="3219" spans="1:26"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s="5">
        <v>931.17600000000004</v>
      </c>
      <c r="S3219">
        <v>3</v>
      </c>
      <c r="T3219" s="7">
        <v>0.2</v>
      </c>
      <c r="U3219" s="5">
        <v>314.27190000000002</v>
      </c>
      <c r="V3219">
        <f t="shared" si="250"/>
        <v>11</v>
      </c>
      <c r="W3219">
        <f t="shared" si="251"/>
        <v>4</v>
      </c>
      <c r="X3219">
        <f t="shared" si="252"/>
        <v>2017</v>
      </c>
      <c r="Y3219" t="str">
        <f t="shared" si="253"/>
        <v>Nov</v>
      </c>
      <c r="Z3219" t="str">
        <f t="shared" si="254"/>
        <v>2017-11</v>
      </c>
    </row>
    <row r="3220" spans="1:26"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s="5">
        <v>430.88</v>
      </c>
      <c r="S3220">
        <v>2</v>
      </c>
      <c r="T3220" s="7">
        <v>0</v>
      </c>
      <c r="U3220" s="5">
        <v>124.9552</v>
      </c>
      <c r="V3220">
        <f t="shared" si="250"/>
        <v>11</v>
      </c>
      <c r="W3220">
        <f t="shared" si="251"/>
        <v>4</v>
      </c>
      <c r="X3220">
        <f t="shared" si="252"/>
        <v>2017</v>
      </c>
      <c r="Y3220" t="str">
        <f t="shared" si="253"/>
        <v>Nov</v>
      </c>
      <c r="Z3220" t="str">
        <f t="shared" si="254"/>
        <v>2017-11</v>
      </c>
    </row>
    <row r="3221" spans="1:26"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s="5">
        <v>94.85</v>
      </c>
      <c r="S3221">
        <v>5</v>
      </c>
      <c r="T3221" s="7">
        <v>0</v>
      </c>
      <c r="U3221" s="5">
        <v>45.527999999999999</v>
      </c>
      <c r="V3221">
        <f t="shared" si="250"/>
        <v>10</v>
      </c>
      <c r="W3221">
        <f t="shared" si="251"/>
        <v>4</v>
      </c>
      <c r="X3221">
        <f t="shared" si="252"/>
        <v>2015</v>
      </c>
      <c r="Y3221" t="str">
        <f t="shared" si="253"/>
        <v>Oct</v>
      </c>
      <c r="Z3221" t="str">
        <f t="shared" si="254"/>
        <v>2015-10</v>
      </c>
    </row>
    <row r="3222" spans="1:26"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s="5">
        <v>51.12</v>
      </c>
      <c r="S3222">
        <v>4</v>
      </c>
      <c r="T3222" s="7">
        <v>0</v>
      </c>
      <c r="U3222" s="5">
        <v>23.004000000000001</v>
      </c>
      <c r="V3222">
        <f t="shared" si="250"/>
        <v>10</v>
      </c>
      <c r="W3222">
        <f t="shared" si="251"/>
        <v>4</v>
      </c>
      <c r="X3222">
        <f t="shared" si="252"/>
        <v>2015</v>
      </c>
      <c r="Y3222" t="str">
        <f t="shared" si="253"/>
        <v>Oct</v>
      </c>
      <c r="Z3222" t="str">
        <f t="shared" si="254"/>
        <v>2015-10</v>
      </c>
    </row>
    <row r="3223" spans="1:26"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s="5">
        <v>90</v>
      </c>
      <c r="S3223">
        <v>1</v>
      </c>
      <c r="T3223" s="7">
        <v>0</v>
      </c>
      <c r="U3223" s="5">
        <v>32.4</v>
      </c>
      <c r="V3223">
        <f t="shared" si="250"/>
        <v>10</v>
      </c>
      <c r="W3223">
        <f t="shared" si="251"/>
        <v>4</v>
      </c>
      <c r="X3223">
        <f t="shared" si="252"/>
        <v>2015</v>
      </c>
      <c r="Y3223" t="str">
        <f t="shared" si="253"/>
        <v>Oct</v>
      </c>
      <c r="Z3223" t="str">
        <f t="shared" si="254"/>
        <v>2015-10</v>
      </c>
    </row>
    <row r="3224" spans="1:26"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s="5">
        <v>9.4079999999999995</v>
      </c>
      <c r="S3224">
        <v>2</v>
      </c>
      <c r="T3224" s="7">
        <v>0.2</v>
      </c>
      <c r="U3224" s="5">
        <v>3.4104000000000001</v>
      </c>
      <c r="V3224">
        <f t="shared" si="250"/>
        <v>10</v>
      </c>
      <c r="W3224">
        <f t="shared" si="251"/>
        <v>4</v>
      </c>
      <c r="X3224">
        <f t="shared" si="252"/>
        <v>2014</v>
      </c>
      <c r="Y3224" t="str">
        <f t="shared" si="253"/>
        <v>Oct</v>
      </c>
      <c r="Z3224" t="str">
        <f t="shared" si="254"/>
        <v>2014-10</v>
      </c>
    </row>
    <row r="3225" spans="1:26"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s="5">
        <v>4.6719999999999997</v>
      </c>
      <c r="S3225">
        <v>2</v>
      </c>
      <c r="T3225" s="7">
        <v>0.2</v>
      </c>
      <c r="U3225" s="5">
        <v>1.46</v>
      </c>
      <c r="V3225">
        <f t="shared" si="250"/>
        <v>10</v>
      </c>
      <c r="W3225">
        <f t="shared" si="251"/>
        <v>4</v>
      </c>
      <c r="X3225">
        <f t="shared" si="252"/>
        <v>2014</v>
      </c>
      <c r="Y3225" t="str">
        <f t="shared" si="253"/>
        <v>Oct</v>
      </c>
      <c r="Z3225" t="str">
        <f t="shared" si="254"/>
        <v>2014-10</v>
      </c>
    </row>
    <row r="3226" spans="1:26"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s="5">
        <v>318.39999999999998</v>
      </c>
      <c r="S3226">
        <v>2</v>
      </c>
      <c r="T3226" s="7">
        <v>0.2</v>
      </c>
      <c r="U3226" s="5">
        <v>107.46</v>
      </c>
      <c r="V3226">
        <f t="shared" si="250"/>
        <v>10</v>
      </c>
      <c r="W3226">
        <f t="shared" si="251"/>
        <v>4</v>
      </c>
      <c r="X3226">
        <f t="shared" si="252"/>
        <v>2014</v>
      </c>
      <c r="Y3226" t="str">
        <f t="shared" si="253"/>
        <v>Oct</v>
      </c>
      <c r="Z3226" t="str">
        <f t="shared" si="254"/>
        <v>2014-10</v>
      </c>
    </row>
    <row r="3227" spans="1:26"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s="5">
        <v>12.768000000000001</v>
      </c>
      <c r="S3227">
        <v>6</v>
      </c>
      <c r="T3227" s="7">
        <v>0.2</v>
      </c>
      <c r="U3227" s="5">
        <v>4.6284000000000001</v>
      </c>
      <c r="V3227">
        <f t="shared" si="250"/>
        <v>10</v>
      </c>
      <c r="W3227">
        <f t="shared" si="251"/>
        <v>4</v>
      </c>
      <c r="X3227">
        <f t="shared" si="252"/>
        <v>2014</v>
      </c>
      <c r="Y3227" t="str">
        <f t="shared" si="253"/>
        <v>Oct</v>
      </c>
      <c r="Z3227" t="str">
        <f t="shared" si="254"/>
        <v>2014-10</v>
      </c>
    </row>
    <row r="3228" spans="1:26"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s="5">
        <v>15.36</v>
      </c>
      <c r="S3228">
        <v>2</v>
      </c>
      <c r="T3228" s="7">
        <v>0.2</v>
      </c>
      <c r="U3228" s="5">
        <v>-3.2639999999999998</v>
      </c>
      <c r="V3228">
        <f t="shared" si="250"/>
        <v>10</v>
      </c>
      <c r="W3228">
        <f t="shared" si="251"/>
        <v>4</v>
      </c>
      <c r="X3228">
        <f t="shared" si="252"/>
        <v>2014</v>
      </c>
      <c r="Y3228" t="str">
        <f t="shared" si="253"/>
        <v>Oct</v>
      </c>
      <c r="Z3228" t="str">
        <f t="shared" si="254"/>
        <v>2014-10</v>
      </c>
    </row>
    <row r="3229" spans="1:26"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s="5">
        <v>230.376</v>
      </c>
      <c r="S3229">
        <v>3</v>
      </c>
      <c r="T3229" s="7">
        <v>0.2</v>
      </c>
      <c r="U3229" s="5">
        <v>20.157900000000001</v>
      </c>
      <c r="V3229">
        <f t="shared" si="250"/>
        <v>10</v>
      </c>
      <c r="W3229">
        <f t="shared" si="251"/>
        <v>4</v>
      </c>
      <c r="X3229">
        <f t="shared" si="252"/>
        <v>2014</v>
      </c>
      <c r="Y3229" t="str">
        <f t="shared" si="253"/>
        <v>Oct</v>
      </c>
      <c r="Z3229" t="str">
        <f t="shared" si="254"/>
        <v>2014-10</v>
      </c>
    </row>
    <row r="3230" spans="1:26"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s="5">
        <v>7.16</v>
      </c>
      <c r="S3230">
        <v>1</v>
      </c>
      <c r="T3230" s="7">
        <v>0.2</v>
      </c>
      <c r="U3230" s="5">
        <v>-8.9499999999999996E-2</v>
      </c>
      <c r="V3230">
        <f t="shared" si="250"/>
        <v>10</v>
      </c>
      <c r="W3230">
        <f t="shared" si="251"/>
        <v>4</v>
      </c>
      <c r="X3230">
        <f t="shared" si="252"/>
        <v>2014</v>
      </c>
      <c r="Y3230" t="str">
        <f t="shared" si="253"/>
        <v>Oct</v>
      </c>
      <c r="Z3230" t="str">
        <f t="shared" si="254"/>
        <v>2014-10</v>
      </c>
    </row>
    <row r="3231" spans="1:26"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s="5">
        <v>375.34</v>
      </c>
      <c r="S3231">
        <v>1</v>
      </c>
      <c r="T3231" s="7">
        <v>0</v>
      </c>
      <c r="U3231" s="5">
        <v>18.766999999999999</v>
      </c>
      <c r="V3231">
        <f t="shared" si="250"/>
        <v>8</v>
      </c>
      <c r="W3231">
        <f t="shared" si="251"/>
        <v>3</v>
      </c>
      <c r="X3231">
        <f t="shared" si="252"/>
        <v>2014</v>
      </c>
      <c r="Y3231" t="str">
        <f t="shared" si="253"/>
        <v>Aug</v>
      </c>
      <c r="Z3231" t="str">
        <f t="shared" si="254"/>
        <v>2014-08</v>
      </c>
    </row>
    <row r="3232" spans="1:26"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s="5">
        <v>114.9</v>
      </c>
      <c r="S3232">
        <v>5</v>
      </c>
      <c r="T3232" s="7">
        <v>0</v>
      </c>
      <c r="U3232" s="5">
        <v>39.066000000000003</v>
      </c>
      <c r="V3232">
        <f t="shared" si="250"/>
        <v>9</v>
      </c>
      <c r="W3232">
        <f t="shared" si="251"/>
        <v>3</v>
      </c>
      <c r="X3232">
        <f t="shared" si="252"/>
        <v>2017</v>
      </c>
      <c r="Y3232" t="str">
        <f t="shared" si="253"/>
        <v>Sep</v>
      </c>
      <c r="Z3232" t="str">
        <f t="shared" si="254"/>
        <v>2017-09</v>
      </c>
    </row>
    <row r="3233" spans="1:26"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s="5">
        <v>26.045999999999999</v>
      </c>
      <c r="S3233">
        <v>3</v>
      </c>
      <c r="T3233" s="7">
        <v>0.8</v>
      </c>
      <c r="U3233" s="5">
        <v>-44.278199999999998</v>
      </c>
      <c r="V3233">
        <f t="shared" si="250"/>
        <v>4</v>
      </c>
      <c r="W3233">
        <f t="shared" si="251"/>
        <v>2</v>
      </c>
      <c r="X3233">
        <f t="shared" si="252"/>
        <v>2017</v>
      </c>
      <c r="Y3233" t="str">
        <f t="shared" si="253"/>
        <v>Apr</v>
      </c>
      <c r="Z3233" t="str">
        <f t="shared" si="254"/>
        <v>2017-04</v>
      </c>
    </row>
    <row r="3234" spans="1:26"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s="5">
        <v>2.8959999999999999</v>
      </c>
      <c r="S3234">
        <v>1</v>
      </c>
      <c r="T3234" s="7">
        <v>0.8</v>
      </c>
      <c r="U3234" s="5">
        <v>-4.7784000000000004</v>
      </c>
      <c r="V3234">
        <f t="shared" si="250"/>
        <v>4</v>
      </c>
      <c r="W3234">
        <f t="shared" si="251"/>
        <v>2</v>
      </c>
      <c r="X3234">
        <f t="shared" si="252"/>
        <v>2017</v>
      </c>
      <c r="Y3234" t="str">
        <f t="shared" si="253"/>
        <v>Apr</v>
      </c>
      <c r="Z3234" t="str">
        <f t="shared" si="254"/>
        <v>2017-04</v>
      </c>
    </row>
    <row r="3235" spans="1:26"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s="5">
        <v>32.543999999999997</v>
      </c>
      <c r="S3235">
        <v>2</v>
      </c>
      <c r="T3235" s="7">
        <v>0.2</v>
      </c>
      <c r="U3235" s="5">
        <v>-7.7291999999999996</v>
      </c>
      <c r="V3235">
        <f t="shared" si="250"/>
        <v>4</v>
      </c>
      <c r="W3235">
        <f t="shared" si="251"/>
        <v>2</v>
      </c>
      <c r="X3235">
        <f t="shared" si="252"/>
        <v>2017</v>
      </c>
      <c r="Y3235" t="str">
        <f t="shared" si="253"/>
        <v>Apr</v>
      </c>
      <c r="Z3235" t="str">
        <f t="shared" si="254"/>
        <v>2017-04</v>
      </c>
    </row>
    <row r="3236" spans="1:26"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s="5">
        <v>3.984</v>
      </c>
      <c r="S3236">
        <v>1</v>
      </c>
      <c r="T3236" s="7">
        <v>0.2</v>
      </c>
      <c r="U3236" s="5">
        <v>1.3944000000000001</v>
      </c>
      <c r="V3236">
        <f t="shared" si="250"/>
        <v>4</v>
      </c>
      <c r="W3236">
        <f t="shared" si="251"/>
        <v>2</v>
      </c>
      <c r="X3236">
        <f t="shared" si="252"/>
        <v>2016</v>
      </c>
      <c r="Y3236" t="str">
        <f t="shared" si="253"/>
        <v>Apr</v>
      </c>
      <c r="Z3236" t="str">
        <f t="shared" si="254"/>
        <v>2016-04</v>
      </c>
    </row>
    <row r="3237" spans="1:26"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s="5">
        <v>181.797</v>
      </c>
      <c r="S3237">
        <v>1</v>
      </c>
      <c r="T3237" s="7">
        <v>0.3</v>
      </c>
      <c r="U3237" s="5">
        <v>-15.582599999999999</v>
      </c>
      <c r="V3237">
        <f t="shared" si="250"/>
        <v>1</v>
      </c>
      <c r="W3237">
        <f t="shared" si="251"/>
        <v>1</v>
      </c>
      <c r="X3237">
        <f t="shared" si="252"/>
        <v>2016</v>
      </c>
      <c r="Y3237" t="str">
        <f t="shared" si="253"/>
        <v>Jan</v>
      </c>
      <c r="Z3237" t="str">
        <f t="shared" si="254"/>
        <v>2016-01</v>
      </c>
    </row>
    <row r="3238" spans="1:26"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s="5">
        <v>44.94</v>
      </c>
      <c r="S3238">
        <v>3</v>
      </c>
      <c r="T3238" s="7">
        <v>0</v>
      </c>
      <c r="U3238" s="5">
        <v>12.5832</v>
      </c>
      <c r="V3238">
        <f t="shared" si="250"/>
        <v>5</v>
      </c>
      <c r="W3238">
        <f t="shared" si="251"/>
        <v>2</v>
      </c>
      <c r="X3238">
        <f t="shared" si="252"/>
        <v>2016</v>
      </c>
      <c r="Y3238" t="str">
        <f t="shared" si="253"/>
        <v>May</v>
      </c>
      <c r="Z3238" t="str">
        <f t="shared" si="254"/>
        <v>2016-05</v>
      </c>
    </row>
    <row r="3239" spans="1:26"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s="5">
        <v>45.576000000000001</v>
      </c>
      <c r="S3239">
        <v>3</v>
      </c>
      <c r="T3239" s="7">
        <v>0.2</v>
      </c>
      <c r="U3239" s="5">
        <v>15.951599999999999</v>
      </c>
      <c r="V3239">
        <f t="shared" si="250"/>
        <v>5</v>
      </c>
      <c r="W3239">
        <f t="shared" si="251"/>
        <v>2</v>
      </c>
      <c r="X3239">
        <f t="shared" si="252"/>
        <v>2016</v>
      </c>
      <c r="Y3239" t="str">
        <f t="shared" si="253"/>
        <v>May</v>
      </c>
      <c r="Z3239" t="str">
        <f t="shared" si="254"/>
        <v>2016-05</v>
      </c>
    </row>
    <row r="3240" spans="1:26"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s="5">
        <v>318.43</v>
      </c>
      <c r="S3240">
        <v>5</v>
      </c>
      <c r="T3240" s="7">
        <v>0.3</v>
      </c>
      <c r="U3240" s="5">
        <v>-77.332999999999998</v>
      </c>
      <c r="V3240">
        <f t="shared" si="250"/>
        <v>11</v>
      </c>
      <c r="W3240">
        <f t="shared" si="251"/>
        <v>4</v>
      </c>
      <c r="X3240">
        <f t="shared" si="252"/>
        <v>2016</v>
      </c>
      <c r="Y3240" t="str">
        <f t="shared" si="253"/>
        <v>Nov</v>
      </c>
      <c r="Z3240" t="str">
        <f t="shared" si="254"/>
        <v>2016-11</v>
      </c>
    </row>
    <row r="3241" spans="1:26"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s="5">
        <v>122.92</v>
      </c>
      <c r="S3241">
        <v>7</v>
      </c>
      <c r="T3241" s="7">
        <v>0.2</v>
      </c>
      <c r="U3241" s="5">
        <v>46.094999999999999</v>
      </c>
      <c r="V3241">
        <f t="shared" si="250"/>
        <v>11</v>
      </c>
      <c r="W3241">
        <f t="shared" si="251"/>
        <v>4</v>
      </c>
      <c r="X3241">
        <f t="shared" si="252"/>
        <v>2016</v>
      </c>
      <c r="Y3241" t="str">
        <f t="shared" si="253"/>
        <v>Nov</v>
      </c>
      <c r="Z3241" t="str">
        <f t="shared" si="254"/>
        <v>2016-11</v>
      </c>
    </row>
    <row r="3242" spans="1:26"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s="5">
        <v>7.0679999999999996</v>
      </c>
      <c r="S3242">
        <v>3</v>
      </c>
      <c r="T3242" s="7">
        <v>0.6</v>
      </c>
      <c r="U3242" s="5">
        <v>-2.8271999999999999</v>
      </c>
      <c r="V3242">
        <f t="shared" si="250"/>
        <v>11</v>
      </c>
      <c r="W3242">
        <f t="shared" si="251"/>
        <v>4</v>
      </c>
      <c r="X3242">
        <f t="shared" si="252"/>
        <v>2016</v>
      </c>
      <c r="Y3242" t="str">
        <f t="shared" si="253"/>
        <v>Nov</v>
      </c>
      <c r="Z3242" t="str">
        <f t="shared" si="254"/>
        <v>2016-11</v>
      </c>
    </row>
    <row r="3243" spans="1:26"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s="5">
        <v>56.45</v>
      </c>
      <c r="S3243">
        <v>5</v>
      </c>
      <c r="T3243" s="7">
        <v>0</v>
      </c>
      <c r="U3243" s="5">
        <v>14.677</v>
      </c>
      <c r="V3243">
        <f t="shared" si="250"/>
        <v>2</v>
      </c>
      <c r="W3243">
        <f t="shared" si="251"/>
        <v>1</v>
      </c>
      <c r="X3243">
        <f t="shared" si="252"/>
        <v>2016</v>
      </c>
      <c r="Y3243" t="str">
        <f t="shared" si="253"/>
        <v>Feb</v>
      </c>
      <c r="Z3243" t="str">
        <f t="shared" si="254"/>
        <v>2016-02</v>
      </c>
    </row>
    <row r="3244" spans="1:26"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s="5">
        <v>13.468</v>
      </c>
      <c r="S3244">
        <v>13</v>
      </c>
      <c r="T3244" s="7">
        <v>0.8</v>
      </c>
      <c r="U3244" s="5">
        <v>-22.895600000000002</v>
      </c>
      <c r="V3244">
        <f t="shared" si="250"/>
        <v>3</v>
      </c>
      <c r="W3244">
        <f t="shared" si="251"/>
        <v>1</v>
      </c>
      <c r="X3244">
        <f t="shared" si="252"/>
        <v>2017</v>
      </c>
      <c r="Y3244" t="str">
        <f t="shared" si="253"/>
        <v>Mar</v>
      </c>
      <c r="Z3244" t="str">
        <f t="shared" si="254"/>
        <v>2017-03</v>
      </c>
    </row>
    <row r="3245" spans="1:26"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s="5">
        <v>219.8</v>
      </c>
      <c r="S3245">
        <v>5</v>
      </c>
      <c r="T3245" s="7">
        <v>0.2</v>
      </c>
      <c r="U3245" s="5">
        <v>24.727499999999999</v>
      </c>
      <c r="V3245">
        <f t="shared" si="250"/>
        <v>12</v>
      </c>
      <c r="W3245">
        <f t="shared" si="251"/>
        <v>4</v>
      </c>
      <c r="X3245">
        <f t="shared" si="252"/>
        <v>2017</v>
      </c>
      <c r="Y3245" t="str">
        <f t="shared" si="253"/>
        <v>Dec</v>
      </c>
      <c r="Z3245" t="str">
        <f t="shared" si="254"/>
        <v>2017-12</v>
      </c>
    </row>
    <row r="3246" spans="1:26"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s="5">
        <v>317.05799999999999</v>
      </c>
      <c r="S3246">
        <v>3</v>
      </c>
      <c r="T3246" s="7">
        <v>0.3</v>
      </c>
      <c r="U3246" s="5">
        <v>-18.117599999999999</v>
      </c>
      <c r="V3246">
        <f t="shared" si="250"/>
        <v>12</v>
      </c>
      <c r="W3246">
        <f t="shared" si="251"/>
        <v>4</v>
      </c>
      <c r="X3246">
        <f t="shared" si="252"/>
        <v>2017</v>
      </c>
      <c r="Y3246" t="str">
        <f t="shared" si="253"/>
        <v>Dec</v>
      </c>
      <c r="Z3246" t="str">
        <f t="shared" si="254"/>
        <v>2017-12</v>
      </c>
    </row>
    <row r="3247" spans="1:26"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s="5">
        <v>49.08</v>
      </c>
      <c r="S3247">
        <v>3</v>
      </c>
      <c r="T3247" s="7">
        <v>0</v>
      </c>
      <c r="U3247" s="5">
        <v>4.9080000000000004</v>
      </c>
      <c r="V3247">
        <f t="shared" si="250"/>
        <v>12</v>
      </c>
      <c r="W3247">
        <f t="shared" si="251"/>
        <v>4</v>
      </c>
      <c r="X3247">
        <f t="shared" si="252"/>
        <v>2017</v>
      </c>
      <c r="Y3247" t="str">
        <f t="shared" si="253"/>
        <v>Dec</v>
      </c>
      <c r="Z3247" t="str">
        <f t="shared" si="254"/>
        <v>2017-12</v>
      </c>
    </row>
    <row r="3248" spans="1:26"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s="5">
        <v>324.89999999999998</v>
      </c>
      <c r="S3248">
        <v>5</v>
      </c>
      <c r="T3248" s="7">
        <v>0</v>
      </c>
      <c r="U3248" s="5">
        <v>38.988</v>
      </c>
      <c r="V3248">
        <f t="shared" si="250"/>
        <v>12</v>
      </c>
      <c r="W3248">
        <f t="shared" si="251"/>
        <v>4</v>
      </c>
      <c r="X3248">
        <f t="shared" si="252"/>
        <v>2017</v>
      </c>
      <c r="Y3248" t="str">
        <f t="shared" si="253"/>
        <v>Dec</v>
      </c>
      <c r="Z3248" t="str">
        <f t="shared" si="254"/>
        <v>2017-12</v>
      </c>
    </row>
    <row r="3249" spans="1:26"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s="5">
        <v>18.239999999999998</v>
      </c>
      <c r="S3249">
        <v>3</v>
      </c>
      <c r="T3249" s="7">
        <v>0</v>
      </c>
      <c r="U3249" s="5">
        <v>5.2896000000000001</v>
      </c>
      <c r="V3249">
        <f t="shared" si="250"/>
        <v>12</v>
      </c>
      <c r="W3249">
        <f t="shared" si="251"/>
        <v>4</v>
      </c>
      <c r="X3249">
        <f t="shared" si="252"/>
        <v>2017</v>
      </c>
      <c r="Y3249" t="str">
        <f t="shared" si="253"/>
        <v>Dec</v>
      </c>
      <c r="Z3249" t="str">
        <f t="shared" si="254"/>
        <v>2017-12</v>
      </c>
    </row>
    <row r="3250" spans="1:26"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s="5">
        <v>113.88800000000001</v>
      </c>
      <c r="S3250">
        <v>2</v>
      </c>
      <c r="T3250" s="7">
        <v>0.2</v>
      </c>
      <c r="U3250" s="5">
        <v>9.9651999999999994</v>
      </c>
      <c r="V3250">
        <f t="shared" si="250"/>
        <v>9</v>
      </c>
      <c r="W3250">
        <f t="shared" si="251"/>
        <v>3</v>
      </c>
      <c r="X3250">
        <f t="shared" si="252"/>
        <v>2016</v>
      </c>
      <c r="Y3250" t="str">
        <f t="shared" si="253"/>
        <v>Sep</v>
      </c>
      <c r="Z3250" t="str">
        <f t="shared" si="254"/>
        <v>2016-09</v>
      </c>
    </row>
    <row r="3251" spans="1:26"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s="5">
        <v>105.584</v>
      </c>
      <c r="S3251">
        <v>2</v>
      </c>
      <c r="T3251" s="7">
        <v>0.2</v>
      </c>
      <c r="U3251" s="5">
        <v>7.9188000000000001</v>
      </c>
      <c r="V3251">
        <f t="shared" si="250"/>
        <v>9</v>
      </c>
      <c r="W3251">
        <f t="shared" si="251"/>
        <v>3</v>
      </c>
      <c r="X3251">
        <f t="shared" si="252"/>
        <v>2016</v>
      </c>
      <c r="Y3251" t="str">
        <f t="shared" si="253"/>
        <v>Sep</v>
      </c>
      <c r="Z3251" t="str">
        <f t="shared" si="254"/>
        <v>2016-09</v>
      </c>
    </row>
    <row r="3252" spans="1:26"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s="5">
        <v>24.85</v>
      </c>
      <c r="S3252">
        <v>7</v>
      </c>
      <c r="T3252" s="7">
        <v>0</v>
      </c>
      <c r="U3252" s="5">
        <v>11.679500000000001</v>
      </c>
      <c r="V3252">
        <f t="shared" si="250"/>
        <v>12</v>
      </c>
      <c r="W3252">
        <f t="shared" si="251"/>
        <v>4</v>
      </c>
      <c r="X3252">
        <f t="shared" si="252"/>
        <v>2016</v>
      </c>
      <c r="Y3252" t="str">
        <f t="shared" si="253"/>
        <v>Dec</v>
      </c>
      <c r="Z3252" t="str">
        <f t="shared" si="254"/>
        <v>2016-12</v>
      </c>
    </row>
    <row r="3253" spans="1:26"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s="5">
        <v>60.311999999999998</v>
      </c>
      <c r="S3253">
        <v>3</v>
      </c>
      <c r="T3253" s="7">
        <v>0.2</v>
      </c>
      <c r="U3253" s="5">
        <v>5.2773000000000003</v>
      </c>
      <c r="V3253">
        <f t="shared" si="250"/>
        <v>4</v>
      </c>
      <c r="W3253">
        <f t="shared" si="251"/>
        <v>2</v>
      </c>
      <c r="X3253">
        <f t="shared" si="252"/>
        <v>2017</v>
      </c>
      <c r="Y3253" t="str">
        <f t="shared" si="253"/>
        <v>Apr</v>
      </c>
      <c r="Z3253" t="str">
        <f t="shared" si="254"/>
        <v>2017-04</v>
      </c>
    </row>
    <row r="3254" spans="1:26"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s="5">
        <v>7.056</v>
      </c>
      <c r="S3254">
        <v>3</v>
      </c>
      <c r="T3254" s="7">
        <v>0.2</v>
      </c>
      <c r="U3254" s="5">
        <v>2.2050000000000001</v>
      </c>
      <c r="V3254">
        <f t="shared" si="250"/>
        <v>10</v>
      </c>
      <c r="W3254">
        <f t="shared" si="251"/>
        <v>4</v>
      </c>
      <c r="X3254">
        <f t="shared" si="252"/>
        <v>2017</v>
      </c>
      <c r="Y3254" t="str">
        <f t="shared" si="253"/>
        <v>Oct</v>
      </c>
      <c r="Z3254" t="str">
        <f t="shared" si="254"/>
        <v>2017-10</v>
      </c>
    </row>
    <row r="3255" spans="1:26"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s="5">
        <v>27.184000000000001</v>
      </c>
      <c r="S3255">
        <v>2</v>
      </c>
      <c r="T3255" s="7">
        <v>0.2</v>
      </c>
      <c r="U3255" s="5">
        <v>2.0388000000000002</v>
      </c>
      <c r="V3255">
        <f t="shared" si="250"/>
        <v>10</v>
      </c>
      <c r="W3255">
        <f t="shared" si="251"/>
        <v>4</v>
      </c>
      <c r="X3255">
        <f t="shared" si="252"/>
        <v>2017</v>
      </c>
      <c r="Y3255" t="str">
        <f t="shared" si="253"/>
        <v>Oct</v>
      </c>
      <c r="Z3255" t="str">
        <f t="shared" si="254"/>
        <v>2017-10</v>
      </c>
    </row>
    <row r="3256" spans="1:26"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s="5">
        <v>107.98399999999999</v>
      </c>
      <c r="S3256">
        <v>1</v>
      </c>
      <c r="T3256" s="7">
        <v>0.2</v>
      </c>
      <c r="U3256" s="5">
        <v>9.4486000000000008</v>
      </c>
      <c r="V3256">
        <f t="shared" si="250"/>
        <v>7</v>
      </c>
      <c r="W3256">
        <f t="shared" si="251"/>
        <v>3</v>
      </c>
      <c r="X3256">
        <f t="shared" si="252"/>
        <v>2016</v>
      </c>
      <c r="Y3256" t="str">
        <f t="shared" si="253"/>
        <v>Jul</v>
      </c>
      <c r="Z3256" t="str">
        <f t="shared" si="254"/>
        <v>2016-07</v>
      </c>
    </row>
    <row r="3257" spans="1:26"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s="5">
        <v>19.295999999999999</v>
      </c>
      <c r="S3257">
        <v>3</v>
      </c>
      <c r="T3257" s="7">
        <v>0.2</v>
      </c>
      <c r="U3257" s="5">
        <v>6.03</v>
      </c>
      <c r="V3257">
        <f t="shared" si="250"/>
        <v>7</v>
      </c>
      <c r="W3257">
        <f t="shared" si="251"/>
        <v>3</v>
      </c>
      <c r="X3257">
        <f t="shared" si="252"/>
        <v>2016</v>
      </c>
      <c r="Y3257" t="str">
        <f t="shared" si="253"/>
        <v>Jul</v>
      </c>
      <c r="Z3257" t="str">
        <f t="shared" si="254"/>
        <v>2016-07</v>
      </c>
    </row>
    <row r="3258" spans="1:26"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s="5">
        <v>4.6079999999999997</v>
      </c>
      <c r="S3258">
        <v>2</v>
      </c>
      <c r="T3258" s="7">
        <v>0.2</v>
      </c>
      <c r="U3258" s="5">
        <v>1.6704000000000001</v>
      </c>
      <c r="V3258">
        <f t="shared" si="250"/>
        <v>8</v>
      </c>
      <c r="W3258">
        <f t="shared" si="251"/>
        <v>3</v>
      </c>
      <c r="X3258">
        <f t="shared" si="252"/>
        <v>2015</v>
      </c>
      <c r="Y3258" t="str">
        <f t="shared" si="253"/>
        <v>Aug</v>
      </c>
      <c r="Z3258" t="str">
        <f t="shared" si="254"/>
        <v>2015-08</v>
      </c>
    </row>
    <row r="3259" spans="1:26"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s="5">
        <v>79.974000000000004</v>
      </c>
      <c r="S3259">
        <v>3</v>
      </c>
      <c r="T3259" s="7">
        <v>0.4</v>
      </c>
      <c r="U3259" s="5">
        <v>-29.323799999999999</v>
      </c>
      <c r="V3259">
        <f t="shared" si="250"/>
        <v>12</v>
      </c>
      <c r="W3259">
        <f t="shared" si="251"/>
        <v>4</v>
      </c>
      <c r="X3259">
        <f t="shared" si="252"/>
        <v>2016</v>
      </c>
      <c r="Y3259" t="str">
        <f t="shared" si="253"/>
        <v>Dec</v>
      </c>
      <c r="Z3259" t="str">
        <f t="shared" si="254"/>
        <v>2016-12</v>
      </c>
    </row>
    <row r="3260" spans="1:26"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s="5">
        <v>2.9460000000000002</v>
      </c>
      <c r="S3260">
        <v>2</v>
      </c>
      <c r="T3260" s="7">
        <v>0.7</v>
      </c>
      <c r="U3260" s="5">
        <v>-2.0621999999999998</v>
      </c>
      <c r="V3260">
        <f t="shared" si="250"/>
        <v>12</v>
      </c>
      <c r="W3260">
        <f t="shared" si="251"/>
        <v>4</v>
      </c>
      <c r="X3260">
        <f t="shared" si="252"/>
        <v>2016</v>
      </c>
      <c r="Y3260" t="str">
        <f t="shared" si="253"/>
        <v>Dec</v>
      </c>
      <c r="Z3260" t="str">
        <f t="shared" si="254"/>
        <v>2016-12</v>
      </c>
    </row>
    <row r="3261" spans="1:26"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s="5">
        <v>3.1360000000000001</v>
      </c>
      <c r="S3261">
        <v>2</v>
      </c>
      <c r="T3261" s="7">
        <v>0.8</v>
      </c>
      <c r="U3261" s="5">
        <v>-4.7039999999999997</v>
      </c>
      <c r="V3261">
        <f t="shared" si="250"/>
        <v>11</v>
      </c>
      <c r="W3261">
        <f t="shared" si="251"/>
        <v>4</v>
      </c>
      <c r="X3261">
        <f t="shared" si="252"/>
        <v>2016</v>
      </c>
      <c r="Y3261" t="str">
        <f t="shared" si="253"/>
        <v>Nov</v>
      </c>
      <c r="Z3261" t="str">
        <f t="shared" si="254"/>
        <v>2016-11</v>
      </c>
    </row>
    <row r="3262" spans="1:26"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s="5">
        <v>20.736000000000001</v>
      </c>
      <c r="S3262">
        <v>4</v>
      </c>
      <c r="T3262" s="7">
        <v>0.2</v>
      </c>
      <c r="U3262" s="5">
        <v>7.2576000000000001</v>
      </c>
      <c r="V3262">
        <f t="shared" si="250"/>
        <v>11</v>
      </c>
      <c r="W3262">
        <f t="shared" si="251"/>
        <v>4</v>
      </c>
      <c r="X3262">
        <f t="shared" si="252"/>
        <v>2014</v>
      </c>
      <c r="Y3262" t="str">
        <f t="shared" si="253"/>
        <v>Nov</v>
      </c>
      <c r="Z3262" t="str">
        <f t="shared" si="254"/>
        <v>2014-11</v>
      </c>
    </row>
    <row r="3263" spans="1:26"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s="5">
        <v>99.98</v>
      </c>
      <c r="S3263">
        <v>2</v>
      </c>
      <c r="T3263" s="7">
        <v>0</v>
      </c>
      <c r="U3263" s="5">
        <v>7.9984000000000002</v>
      </c>
      <c r="V3263">
        <f t="shared" si="250"/>
        <v>11</v>
      </c>
      <c r="W3263">
        <f t="shared" si="251"/>
        <v>4</v>
      </c>
      <c r="X3263">
        <f t="shared" si="252"/>
        <v>2014</v>
      </c>
      <c r="Y3263" t="str">
        <f t="shared" si="253"/>
        <v>Nov</v>
      </c>
      <c r="Z3263" t="str">
        <f t="shared" si="254"/>
        <v>2014-11</v>
      </c>
    </row>
    <row r="3264" spans="1:26"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s="5">
        <v>733.95</v>
      </c>
      <c r="S3264">
        <v>7</v>
      </c>
      <c r="T3264" s="7">
        <v>0</v>
      </c>
      <c r="U3264" s="5">
        <v>352.29599999999999</v>
      </c>
      <c r="V3264">
        <f t="shared" si="250"/>
        <v>11</v>
      </c>
      <c r="W3264">
        <f t="shared" si="251"/>
        <v>4</v>
      </c>
      <c r="X3264">
        <f t="shared" si="252"/>
        <v>2014</v>
      </c>
      <c r="Y3264" t="str">
        <f t="shared" si="253"/>
        <v>Nov</v>
      </c>
      <c r="Z3264" t="str">
        <f t="shared" si="254"/>
        <v>2014-11</v>
      </c>
    </row>
    <row r="3265" spans="1:26"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s="5">
        <v>241.44</v>
      </c>
      <c r="S3265">
        <v>3</v>
      </c>
      <c r="T3265" s="7">
        <v>0</v>
      </c>
      <c r="U3265" s="5">
        <v>72.432000000000002</v>
      </c>
      <c r="V3265">
        <f t="shared" si="250"/>
        <v>11</v>
      </c>
      <c r="W3265">
        <f t="shared" si="251"/>
        <v>4</v>
      </c>
      <c r="X3265">
        <f t="shared" si="252"/>
        <v>2014</v>
      </c>
      <c r="Y3265" t="str">
        <f t="shared" si="253"/>
        <v>Nov</v>
      </c>
      <c r="Z3265" t="str">
        <f t="shared" si="254"/>
        <v>2014-11</v>
      </c>
    </row>
    <row r="3266" spans="1:26"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s="5">
        <v>10.08</v>
      </c>
      <c r="S3266">
        <v>4</v>
      </c>
      <c r="T3266" s="7">
        <v>0.2</v>
      </c>
      <c r="U3266" s="5">
        <v>3.528</v>
      </c>
      <c r="V3266">
        <f t="shared" si="250"/>
        <v>3</v>
      </c>
      <c r="W3266">
        <f t="shared" si="251"/>
        <v>1</v>
      </c>
      <c r="X3266">
        <f t="shared" si="252"/>
        <v>2016</v>
      </c>
      <c r="Y3266" t="str">
        <f t="shared" si="253"/>
        <v>Mar</v>
      </c>
      <c r="Z3266" t="str">
        <f t="shared" si="254"/>
        <v>2016-03</v>
      </c>
    </row>
    <row r="3267" spans="1:26"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s="5">
        <v>281.904</v>
      </c>
      <c r="S3267">
        <v>2</v>
      </c>
      <c r="T3267" s="7">
        <v>0.2</v>
      </c>
      <c r="U3267" s="5">
        <v>10.571400000000001</v>
      </c>
      <c r="V3267">
        <f t="shared" ref="V3267:V3330" si="255">MONTH(C3267)</f>
        <v>10</v>
      </c>
      <c r="W3267">
        <f t="shared" ref="W3267:W3330" si="256">ROUNDUP(MONTH(C3267)/3,0)</f>
        <v>4</v>
      </c>
      <c r="X3267">
        <f t="shared" ref="X3267:X3330" si="257">YEAR(C3267)</f>
        <v>2014</v>
      </c>
      <c r="Y3267" t="str">
        <f t="shared" ref="Y3267:Y3330" si="258">TEXT(C3267,"MMM")</f>
        <v>Oct</v>
      </c>
      <c r="Z3267" t="str">
        <f t="shared" ref="Z3267:Z3330" si="259">TEXT(C3267,"YYYY-MM")</f>
        <v>2014-10</v>
      </c>
    </row>
    <row r="3268" spans="1:26"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5">
        <v>201.43199999999999</v>
      </c>
      <c r="S3268">
        <v>3</v>
      </c>
      <c r="T3268" s="7">
        <v>0.2</v>
      </c>
      <c r="U3268" s="5">
        <v>67.9833</v>
      </c>
      <c r="V3268">
        <f t="shared" si="255"/>
        <v>10</v>
      </c>
      <c r="W3268">
        <f t="shared" si="256"/>
        <v>4</v>
      </c>
      <c r="X3268">
        <f t="shared" si="257"/>
        <v>2014</v>
      </c>
      <c r="Y3268" t="str">
        <f t="shared" si="258"/>
        <v>Oct</v>
      </c>
      <c r="Z3268" t="str">
        <f t="shared" si="259"/>
        <v>2014-10</v>
      </c>
    </row>
    <row r="3269" spans="1:26"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s="5">
        <v>135.97999999999999</v>
      </c>
      <c r="S3269">
        <v>2</v>
      </c>
      <c r="T3269" s="7">
        <v>0</v>
      </c>
      <c r="U3269" s="5">
        <v>33.994999999999997</v>
      </c>
      <c r="V3269">
        <f t="shared" si="255"/>
        <v>5</v>
      </c>
      <c r="W3269">
        <f t="shared" si="256"/>
        <v>2</v>
      </c>
      <c r="X3269">
        <f t="shared" si="257"/>
        <v>2014</v>
      </c>
      <c r="Y3269" t="str">
        <f t="shared" si="258"/>
        <v>May</v>
      </c>
      <c r="Z3269" t="str">
        <f t="shared" si="259"/>
        <v>2014-05</v>
      </c>
    </row>
    <row r="3270" spans="1:26"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s="5">
        <v>44.95</v>
      </c>
      <c r="S3270">
        <v>1</v>
      </c>
      <c r="T3270" s="7">
        <v>0</v>
      </c>
      <c r="U3270" s="5">
        <v>12.586</v>
      </c>
      <c r="V3270">
        <f t="shared" si="255"/>
        <v>5</v>
      </c>
      <c r="W3270">
        <f t="shared" si="256"/>
        <v>2</v>
      </c>
      <c r="X3270">
        <f t="shared" si="257"/>
        <v>2014</v>
      </c>
      <c r="Y3270" t="str">
        <f t="shared" si="258"/>
        <v>May</v>
      </c>
      <c r="Z3270" t="str">
        <f t="shared" si="259"/>
        <v>2014-05</v>
      </c>
    </row>
    <row r="3271" spans="1:26"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s="5">
        <v>2.97</v>
      </c>
      <c r="S3271">
        <v>3</v>
      </c>
      <c r="T3271" s="7">
        <v>0</v>
      </c>
      <c r="U3271" s="5">
        <v>1.3068</v>
      </c>
      <c r="V3271">
        <f t="shared" si="255"/>
        <v>7</v>
      </c>
      <c r="W3271">
        <f t="shared" si="256"/>
        <v>3</v>
      </c>
      <c r="X3271">
        <f t="shared" si="257"/>
        <v>2014</v>
      </c>
      <c r="Y3271" t="str">
        <f t="shared" si="258"/>
        <v>Jul</v>
      </c>
      <c r="Z3271" t="str">
        <f t="shared" si="259"/>
        <v>2014-07</v>
      </c>
    </row>
    <row r="3272" spans="1:26"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s="5">
        <v>6.54</v>
      </c>
      <c r="S3272">
        <v>3</v>
      </c>
      <c r="T3272" s="7">
        <v>0</v>
      </c>
      <c r="U3272" s="5">
        <v>2.6814</v>
      </c>
      <c r="V3272">
        <f t="shared" si="255"/>
        <v>7</v>
      </c>
      <c r="W3272">
        <f t="shared" si="256"/>
        <v>3</v>
      </c>
      <c r="X3272">
        <f t="shared" si="257"/>
        <v>2014</v>
      </c>
      <c r="Y3272" t="str">
        <f t="shared" si="258"/>
        <v>Jul</v>
      </c>
      <c r="Z3272" t="str">
        <f t="shared" si="259"/>
        <v>2014-07</v>
      </c>
    </row>
    <row r="3273" spans="1:26"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s="5">
        <v>7.92</v>
      </c>
      <c r="S3273">
        <v>8</v>
      </c>
      <c r="T3273" s="7">
        <v>0</v>
      </c>
      <c r="U3273" s="5">
        <v>3.4847999999999999</v>
      </c>
      <c r="V3273">
        <f t="shared" si="255"/>
        <v>12</v>
      </c>
      <c r="W3273">
        <f t="shared" si="256"/>
        <v>4</v>
      </c>
      <c r="X3273">
        <f t="shared" si="257"/>
        <v>2015</v>
      </c>
      <c r="Y3273" t="str">
        <f t="shared" si="258"/>
        <v>Dec</v>
      </c>
      <c r="Z3273" t="str">
        <f t="shared" si="259"/>
        <v>2015-12</v>
      </c>
    </row>
    <row r="3274" spans="1:26"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s="5">
        <v>203.92</v>
      </c>
      <c r="S3274">
        <v>5</v>
      </c>
      <c r="T3274" s="7">
        <v>0.2</v>
      </c>
      <c r="U3274" s="5">
        <v>22.940999999999999</v>
      </c>
      <c r="V3274">
        <f t="shared" si="255"/>
        <v>2</v>
      </c>
      <c r="W3274">
        <f t="shared" si="256"/>
        <v>1</v>
      </c>
      <c r="X3274">
        <f t="shared" si="257"/>
        <v>2015</v>
      </c>
      <c r="Y3274" t="str">
        <f t="shared" si="258"/>
        <v>Feb</v>
      </c>
      <c r="Z3274" t="str">
        <f t="shared" si="259"/>
        <v>2015-02</v>
      </c>
    </row>
    <row r="3275" spans="1:26"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s="5">
        <v>3359.9520000000002</v>
      </c>
      <c r="S3275">
        <v>6</v>
      </c>
      <c r="T3275" s="7">
        <v>0.2</v>
      </c>
      <c r="U3275" s="5">
        <v>1049.9849999999999</v>
      </c>
      <c r="V3275">
        <f t="shared" si="255"/>
        <v>5</v>
      </c>
      <c r="W3275">
        <f t="shared" si="256"/>
        <v>2</v>
      </c>
      <c r="X3275">
        <f t="shared" si="257"/>
        <v>2017</v>
      </c>
      <c r="Y3275" t="str">
        <f t="shared" si="258"/>
        <v>May</v>
      </c>
      <c r="Z3275" t="str">
        <f t="shared" si="259"/>
        <v>2017-05</v>
      </c>
    </row>
    <row r="3276" spans="1:26"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s="5">
        <v>18.239999999999998</v>
      </c>
      <c r="S3276">
        <v>3</v>
      </c>
      <c r="T3276" s="7">
        <v>0</v>
      </c>
      <c r="U3276" s="5">
        <v>9.1199999999999992</v>
      </c>
      <c r="V3276">
        <f t="shared" si="255"/>
        <v>11</v>
      </c>
      <c r="W3276">
        <f t="shared" si="256"/>
        <v>4</v>
      </c>
      <c r="X3276">
        <f t="shared" si="257"/>
        <v>2017</v>
      </c>
      <c r="Y3276" t="str">
        <f t="shared" si="258"/>
        <v>Nov</v>
      </c>
      <c r="Z3276" t="str">
        <f t="shared" si="259"/>
        <v>2017-11</v>
      </c>
    </row>
    <row r="3277" spans="1:26"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s="5">
        <v>27.78</v>
      </c>
      <c r="S3277">
        <v>6</v>
      </c>
      <c r="T3277" s="7">
        <v>0</v>
      </c>
      <c r="U3277" s="5">
        <v>9.1674000000000007</v>
      </c>
      <c r="V3277">
        <f t="shared" si="255"/>
        <v>11</v>
      </c>
      <c r="W3277">
        <f t="shared" si="256"/>
        <v>4</v>
      </c>
      <c r="X3277">
        <f t="shared" si="257"/>
        <v>2017</v>
      </c>
      <c r="Y3277" t="str">
        <f t="shared" si="258"/>
        <v>Nov</v>
      </c>
      <c r="Z3277" t="str">
        <f t="shared" si="259"/>
        <v>2017-11</v>
      </c>
    </row>
    <row r="3278" spans="1:26"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s="5">
        <v>22.96</v>
      </c>
      <c r="S3278">
        <v>7</v>
      </c>
      <c r="T3278" s="7">
        <v>0</v>
      </c>
      <c r="U3278" s="5">
        <v>7.5768000000000004</v>
      </c>
      <c r="V3278">
        <f t="shared" si="255"/>
        <v>4</v>
      </c>
      <c r="W3278">
        <f t="shared" si="256"/>
        <v>2</v>
      </c>
      <c r="X3278">
        <f t="shared" si="257"/>
        <v>2014</v>
      </c>
      <c r="Y3278" t="str">
        <f t="shared" si="258"/>
        <v>Apr</v>
      </c>
      <c r="Z3278" t="str">
        <f t="shared" si="259"/>
        <v>2014-04</v>
      </c>
    </row>
    <row r="3279" spans="1:26"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s="5">
        <v>28.99</v>
      </c>
      <c r="S3279">
        <v>1</v>
      </c>
      <c r="T3279" s="7">
        <v>0</v>
      </c>
      <c r="U3279" s="5">
        <v>8.4070999999999998</v>
      </c>
      <c r="V3279">
        <f t="shared" si="255"/>
        <v>4</v>
      </c>
      <c r="W3279">
        <f t="shared" si="256"/>
        <v>2</v>
      </c>
      <c r="X3279">
        <f t="shared" si="257"/>
        <v>2014</v>
      </c>
      <c r="Y3279" t="str">
        <f t="shared" si="258"/>
        <v>Apr</v>
      </c>
      <c r="Z3279" t="str">
        <f t="shared" si="259"/>
        <v>2014-04</v>
      </c>
    </row>
    <row r="3280" spans="1:26"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s="5">
        <v>12.96</v>
      </c>
      <c r="S3280">
        <v>2</v>
      </c>
      <c r="T3280" s="7">
        <v>0</v>
      </c>
      <c r="U3280" s="5">
        <v>6.3503999999999996</v>
      </c>
      <c r="V3280">
        <f t="shared" si="255"/>
        <v>4</v>
      </c>
      <c r="W3280">
        <f t="shared" si="256"/>
        <v>2</v>
      </c>
      <c r="X3280">
        <f t="shared" si="257"/>
        <v>2014</v>
      </c>
      <c r="Y3280" t="str">
        <f t="shared" si="258"/>
        <v>Apr</v>
      </c>
      <c r="Z3280" t="str">
        <f t="shared" si="259"/>
        <v>2014-04</v>
      </c>
    </row>
    <row r="3281" spans="1:26"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s="5">
        <v>22.96</v>
      </c>
      <c r="S3281">
        <v>7</v>
      </c>
      <c r="T3281" s="7">
        <v>0</v>
      </c>
      <c r="U3281" s="5">
        <v>6.6584000000000003</v>
      </c>
      <c r="V3281">
        <f t="shared" si="255"/>
        <v>4</v>
      </c>
      <c r="W3281">
        <f t="shared" si="256"/>
        <v>2</v>
      </c>
      <c r="X3281">
        <f t="shared" si="257"/>
        <v>2014</v>
      </c>
      <c r="Y3281" t="str">
        <f t="shared" si="258"/>
        <v>Apr</v>
      </c>
      <c r="Z3281" t="str">
        <f t="shared" si="259"/>
        <v>2014-04</v>
      </c>
    </row>
    <row r="3282" spans="1:26"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s="5">
        <v>4164.05</v>
      </c>
      <c r="S3282">
        <v>5</v>
      </c>
      <c r="T3282" s="7">
        <v>0</v>
      </c>
      <c r="U3282" s="5">
        <v>83.281000000000006</v>
      </c>
      <c r="V3282">
        <f t="shared" si="255"/>
        <v>4</v>
      </c>
      <c r="W3282">
        <f t="shared" si="256"/>
        <v>2</v>
      </c>
      <c r="X3282">
        <f t="shared" si="257"/>
        <v>2014</v>
      </c>
      <c r="Y3282" t="str">
        <f t="shared" si="258"/>
        <v>Apr</v>
      </c>
      <c r="Z3282" t="str">
        <f t="shared" si="259"/>
        <v>2014-04</v>
      </c>
    </row>
    <row r="3283" spans="1:26"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s="5">
        <v>47.984000000000002</v>
      </c>
      <c r="S3283">
        <v>2</v>
      </c>
      <c r="T3283" s="7">
        <v>0.2</v>
      </c>
      <c r="U3283" s="5">
        <v>13.195600000000001</v>
      </c>
      <c r="V3283">
        <f t="shared" si="255"/>
        <v>9</v>
      </c>
      <c r="W3283">
        <f t="shared" si="256"/>
        <v>3</v>
      </c>
      <c r="X3283">
        <f t="shared" si="257"/>
        <v>2014</v>
      </c>
      <c r="Y3283" t="str">
        <f t="shared" si="258"/>
        <v>Sep</v>
      </c>
      <c r="Z3283" t="str">
        <f t="shared" si="259"/>
        <v>2014-09</v>
      </c>
    </row>
    <row r="3284" spans="1:26"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s="5">
        <v>4.6239999999999997</v>
      </c>
      <c r="S3284">
        <v>1</v>
      </c>
      <c r="T3284" s="7">
        <v>0.2</v>
      </c>
      <c r="U3284" s="5">
        <v>1.6761999999999999</v>
      </c>
      <c r="V3284">
        <f t="shared" si="255"/>
        <v>9</v>
      </c>
      <c r="W3284">
        <f t="shared" si="256"/>
        <v>3</v>
      </c>
      <c r="X3284">
        <f t="shared" si="257"/>
        <v>2014</v>
      </c>
      <c r="Y3284" t="str">
        <f t="shared" si="258"/>
        <v>Sep</v>
      </c>
      <c r="Z3284" t="str">
        <f t="shared" si="259"/>
        <v>2014-09</v>
      </c>
    </row>
    <row r="3285" spans="1:26"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s="5">
        <v>15.24</v>
      </c>
      <c r="S3285">
        <v>3</v>
      </c>
      <c r="T3285" s="7">
        <v>0</v>
      </c>
      <c r="U3285" s="5">
        <v>5.1816000000000004</v>
      </c>
      <c r="V3285">
        <f t="shared" si="255"/>
        <v>9</v>
      </c>
      <c r="W3285">
        <f t="shared" si="256"/>
        <v>3</v>
      </c>
      <c r="X3285">
        <f t="shared" si="257"/>
        <v>2014</v>
      </c>
      <c r="Y3285" t="str">
        <f t="shared" si="258"/>
        <v>Sep</v>
      </c>
      <c r="Z3285" t="str">
        <f t="shared" si="259"/>
        <v>2014-09</v>
      </c>
    </row>
    <row r="3286" spans="1:26"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s="5">
        <v>63.923999999999999</v>
      </c>
      <c r="S3286">
        <v>7</v>
      </c>
      <c r="T3286" s="7">
        <v>0.7</v>
      </c>
      <c r="U3286" s="5">
        <v>-46.877600000000001</v>
      </c>
      <c r="V3286">
        <f t="shared" si="255"/>
        <v>9</v>
      </c>
      <c r="W3286">
        <f t="shared" si="256"/>
        <v>3</v>
      </c>
      <c r="X3286">
        <f t="shared" si="257"/>
        <v>2014</v>
      </c>
      <c r="Y3286" t="str">
        <f t="shared" si="258"/>
        <v>Sep</v>
      </c>
      <c r="Z3286" t="str">
        <f t="shared" si="259"/>
        <v>2014-09</v>
      </c>
    </row>
    <row r="3287" spans="1:26"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s="5">
        <v>6.56</v>
      </c>
      <c r="S3287">
        <v>2</v>
      </c>
      <c r="T3287" s="7">
        <v>0</v>
      </c>
      <c r="U3287" s="5">
        <v>1.9024000000000001</v>
      </c>
      <c r="V3287">
        <f t="shared" si="255"/>
        <v>2</v>
      </c>
      <c r="W3287">
        <f t="shared" si="256"/>
        <v>1</v>
      </c>
      <c r="X3287">
        <f t="shared" si="257"/>
        <v>2017</v>
      </c>
      <c r="Y3287" t="str">
        <f t="shared" si="258"/>
        <v>Feb</v>
      </c>
      <c r="Z3287" t="str">
        <f t="shared" si="259"/>
        <v>2017-02</v>
      </c>
    </row>
    <row r="3288" spans="1:26"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s="5">
        <v>13.11</v>
      </c>
      <c r="S3288">
        <v>3</v>
      </c>
      <c r="T3288" s="7">
        <v>0</v>
      </c>
      <c r="U3288" s="5">
        <v>3.4085999999999999</v>
      </c>
      <c r="V3288">
        <f t="shared" si="255"/>
        <v>2</v>
      </c>
      <c r="W3288">
        <f t="shared" si="256"/>
        <v>1</v>
      </c>
      <c r="X3288">
        <f t="shared" si="257"/>
        <v>2017</v>
      </c>
      <c r="Y3288" t="str">
        <f t="shared" si="258"/>
        <v>Feb</v>
      </c>
      <c r="Z3288" t="str">
        <f t="shared" si="259"/>
        <v>2017-02</v>
      </c>
    </row>
    <row r="3289" spans="1:26"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s="5">
        <v>494.37599999999998</v>
      </c>
      <c r="S3289">
        <v>3</v>
      </c>
      <c r="T3289" s="7">
        <v>0.2</v>
      </c>
      <c r="U3289" s="5">
        <v>49.437600000000003</v>
      </c>
      <c r="V3289">
        <f t="shared" si="255"/>
        <v>12</v>
      </c>
      <c r="W3289">
        <f t="shared" si="256"/>
        <v>4</v>
      </c>
      <c r="X3289">
        <f t="shared" si="257"/>
        <v>2015</v>
      </c>
      <c r="Y3289" t="str">
        <f t="shared" si="258"/>
        <v>Dec</v>
      </c>
      <c r="Z3289" t="str">
        <f t="shared" si="259"/>
        <v>2015-12</v>
      </c>
    </row>
    <row r="3290" spans="1:26"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s="5">
        <v>29.2</v>
      </c>
      <c r="S3290">
        <v>5</v>
      </c>
      <c r="T3290" s="7">
        <v>0.2</v>
      </c>
      <c r="U3290" s="5">
        <v>9.8550000000000004</v>
      </c>
      <c r="V3290">
        <f t="shared" si="255"/>
        <v>12</v>
      </c>
      <c r="W3290">
        <f t="shared" si="256"/>
        <v>4</v>
      </c>
      <c r="X3290">
        <f t="shared" si="257"/>
        <v>2015</v>
      </c>
      <c r="Y3290" t="str">
        <f t="shared" si="258"/>
        <v>Dec</v>
      </c>
      <c r="Z3290" t="str">
        <f t="shared" si="259"/>
        <v>2015-12</v>
      </c>
    </row>
    <row r="3291" spans="1:26"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s="5">
        <v>248.85</v>
      </c>
      <c r="S3291">
        <v>5</v>
      </c>
      <c r="T3291" s="7">
        <v>0</v>
      </c>
      <c r="U3291" s="5">
        <v>27.3735</v>
      </c>
      <c r="V3291">
        <f t="shared" si="255"/>
        <v>12</v>
      </c>
      <c r="W3291">
        <f t="shared" si="256"/>
        <v>4</v>
      </c>
      <c r="X3291">
        <f t="shared" si="257"/>
        <v>2015</v>
      </c>
      <c r="Y3291" t="str">
        <f t="shared" si="258"/>
        <v>Dec</v>
      </c>
      <c r="Z3291" t="str">
        <f t="shared" si="259"/>
        <v>2015-12</v>
      </c>
    </row>
    <row r="3292" spans="1:26"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s="5">
        <v>36.24</v>
      </c>
      <c r="S3292">
        <v>1</v>
      </c>
      <c r="T3292" s="7">
        <v>0</v>
      </c>
      <c r="U3292" s="5">
        <v>15.220800000000001</v>
      </c>
      <c r="V3292">
        <f t="shared" si="255"/>
        <v>12</v>
      </c>
      <c r="W3292">
        <f t="shared" si="256"/>
        <v>4</v>
      </c>
      <c r="X3292">
        <f t="shared" si="257"/>
        <v>2015</v>
      </c>
      <c r="Y3292" t="str">
        <f t="shared" si="258"/>
        <v>Dec</v>
      </c>
      <c r="Z3292" t="str">
        <f t="shared" si="259"/>
        <v>2015-12</v>
      </c>
    </row>
    <row r="3293" spans="1:26"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s="5">
        <v>11.68</v>
      </c>
      <c r="S3293">
        <v>2</v>
      </c>
      <c r="T3293" s="7">
        <v>0</v>
      </c>
      <c r="U3293" s="5">
        <v>3.504</v>
      </c>
      <c r="V3293">
        <f t="shared" si="255"/>
        <v>10</v>
      </c>
      <c r="W3293">
        <f t="shared" si="256"/>
        <v>4</v>
      </c>
      <c r="X3293">
        <f t="shared" si="257"/>
        <v>2016</v>
      </c>
      <c r="Y3293" t="str">
        <f t="shared" si="258"/>
        <v>Oct</v>
      </c>
      <c r="Z3293" t="str">
        <f t="shared" si="259"/>
        <v>2016-10</v>
      </c>
    </row>
    <row r="3294" spans="1:26"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s="5">
        <v>11.91</v>
      </c>
      <c r="S3294">
        <v>3</v>
      </c>
      <c r="T3294" s="7">
        <v>0</v>
      </c>
      <c r="U3294" s="5">
        <v>0.1191</v>
      </c>
      <c r="V3294">
        <f t="shared" si="255"/>
        <v>12</v>
      </c>
      <c r="W3294">
        <f t="shared" si="256"/>
        <v>4</v>
      </c>
      <c r="X3294">
        <f t="shared" si="257"/>
        <v>2014</v>
      </c>
      <c r="Y3294" t="str">
        <f t="shared" si="258"/>
        <v>Dec</v>
      </c>
      <c r="Z3294" t="str">
        <f t="shared" si="259"/>
        <v>2014-12</v>
      </c>
    </row>
    <row r="3295" spans="1:26"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s="5">
        <v>3.48</v>
      </c>
      <c r="S3295">
        <v>2</v>
      </c>
      <c r="T3295" s="7">
        <v>0</v>
      </c>
      <c r="U3295" s="5">
        <v>1.1135999999999999</v>
      </c>
      <c r="V3295">
        <f t="shared" si="255"/>
        <v>12</v>
      </c>
      <c r="W3295">
        <f t="shared" si="256"/>
        <v>4</v>
      </c>
      <c r="X3295">
        <f t="shared" si="257"/>
        <v>2014</v>
      </c>
      <c r="Y3295" t="str">
        <f t="shared" si="258"/>
        <v>Dec</v>
      </c>
      <c r="Z3295" t="str">
        <f t="shared" si="259"/>
        <v>2014-12</v>
      </c>
    </row>
    <row r="3296" spans="1:26"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5">
        <v>30.96</v>
      </c>
      <c r="S3296">
        <v>8</v>
      </c>
      <c r="T3296" s="7">
        <v>0.8</v>
      </c>
      <c r="U3296" s="5">
        <v>-52.631999999999998</v>
      </c>
      <c r="V3296">
        <f t="shared" si="255"/>
        <v>8</v>
      </c>
      <c r="W3296">
        <f t="shared" si="256"/>
        <v>3</v>
      </c>
      <c r="X3296">
        <f t="shared" si="257"/>
        <v>2014</v>
      </c>
      <c r="Y3296" t="str">
        <f t="shared" si="258"/>
        <v>Aug</v>
      </c>
      <c r="Z3296" t="str">
        <f t="shared" si="259"/>
        <v>2014-08</v>
      </c>
    </row>
    <row r="3297" spans="1:26"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s="5">
        <v>1704.89</v>
      </c>
      <c r="S3297">
        <v>11</v>
      </c>
      <c r="T3297" s="7">
        <v>0</v>
      </c>
      <c r="U3297" s="5">
        <v>767.20050000000003</v>
      </c>
      <c r="V3297">
        <f t="shared" si="255"/>
        <v>10</v>
      </c>
      <c r="W3297">
        <f t="shared" si="256"/>
        <v>4</v>
      </c>
      <c r="X3297">
        <f t="shared" si="257"/>
        <v>2017</v>
      </c>
      <c r="Y3297" t="str">
        <f t="shared" si="258"/>
        <v>Oct</v>
      </c>
      <c r="Z3297" t="str">
        <f t="shared" si="259"/>
        <v>2017-10</v>
      </c>
    </row>
    <row r="3298" spans="1:26"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s="5">
        <v>19.193999999999999</v>
      </c>
      <c r="S3298">
        <v>7</v>
      </c>
      <c r="T3298" s="7">
        <v>0.7</v>
      </c>
      <c r="U3298" s="5">
        <v>-12.795999999999999</v>
      </c>
      <c r="V3298">
        <f t="shared" si="255"/>
        <v>5</v>
      </c>
      <c r="W3298">
        <f t="shared" si="256"/>
        <v>2</v>
      </c>
      <c r="X3298">
        <f t="shared" si="257"/>
        <v>2015</v>
      </c>
      <c r="Y3298" t="str">
        <f t="shared" si="258"/>
        <v>May</v>
      </c>
      <c r="Z3298" t="str">
        <f t="shared" si="259"/>
        <v>2015-05</v>
      </c>
    </row>
    <row r="3299" spans="1:26"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s="5">
        <v>121.792</v>
      </c>
      <c r="S3299">
        <v>4</v>
      </c>
      <c r="T3299" s="7">
        <v>0.2</v>
      </c>
      <c r="U3299" s="5">
        <v>13.701599999999999</v>
      </c>
      <c r="V3299">
        <f t="shared" si="255"/>
        <v>5</v>
      </c>
      <c r="W3299">
        <f t="shared" si="256"/>
        <v>2</v>
      </c>
      <c r="X3299">
        <f t="shared" si="257"/>
        <v>2015</v>
      </c>
      <c r="Y3299" t="str">
        <f t="shared" si="258"/>
        <v>May</v>
      </c>
      <c r="Z3299" t="str">
        <f t="shared" si="259"/>
        <v>2015-05</v>
      </c>
    </row>
    <row r="3300" spans="1:26"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5">
        <v>1919.9760000000001</v>
      </c>
      <c r="S3300">
        <v>3</v>
      </c>
      <c r="T3300" s="7">
        <v>0.2</v>
      </c>
      <c r="U3300" s="5">
        <v>215.9973</v>
      </c>
      <c r="V3300">
        <f t="shared" si="255"/>
        <v>11</v>
      </c>
      <c r="W3300">
        <f t="shared" si="256"/>
        <v>4</v>
      </c>
      <c r="X3300">
        <f t="shared" si="257"/>
        <v>2017</v>
      </c>
      <c r="Y3300" t="str">
        <f t="shared" si="258"/>
        <v>Nov</v>
      </c>
      <c r="Z3300" t="str">
        <f t="shared" si="259"/>
        <v>2017-11</v>
      </c>
    </row>
    <row r="3301" spans="1:26"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s="5">
        <v>50.997</v>
      </c>
      <c r="S3301">
        <v>1</v>
      </c>
      <c r="T3301" s="7">
        <v>0.7</v>
      </c>
      <c r="U3301" s="5">
        <v>-40.797600000000003</v>
      </c>
      <c r="V3301">
        <f t="shared" si="255"/>
        <v>11</v>
      </c>
      <c r="W3301">
        <f t="shared" si="256"/>
        <v>4</v>
      </c>
      <c r="X3301">
        <f t="shared" si="257"/>
        <v>2014</v>
      </c>
      <c r="Y3301" t="str">
        <f t="shared" si="258"/>
        <v>Nov</v>
      </c>
      <c r="Z3301" t="str">
        <f t="shared" si="259"/>
        <v>2014-11</v>
      </c>
    </row>
    <row r="3302" spans="1:26"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s="5">
        <v>76.792000000000002</v>
      </c>
      <c r="S3302">
        <v>1</v>
      </c>
      <c r="T3302" s="7">
        <v>0.2</v>
      </c>
      <c r="U3302" s="5">
        <v>-16.318300000000001</v>
      </c>
      <c r="V3302">
        <f t="shared" si="255"/>
        <v>11</v>
      </c>
      <c r="W3302">
        <f t="shared" si="256"/>
        <v>4</v>
      </c>
      <c r="X3302">
        <f t="shared" si="257"/>
        <v>2014</v>
      </c>
      <c r="Y3302" t="str">
        <f t="shared" si="258"/>
        <v>Nov</v>
      </c>
      <c r="Z3302" t="str">
        <f t="shared" si="259"/>
        <v>2014-11</v>
      </c>
    </row>
    <row r="3303" spans="1:26"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s="5">
        <v>539.96400000000006</v>
      </c>
      <c r="S3303">
        <v>6</v>
      </c>
      <c r="T3303" s="7">
        <v>0.4</v>
      </c>
      <c r="U3303" s="5">
        <v>-107.9928</v>
      </c>
      <c r="V3303">
        <f t="shared" si="255"/>
        <v>11</v>
      </c>
      <c r="W3303">
        <f t="shared" si="256"/>
        <v>4</v>
      </c>
      <c r="X3303">
        <f t="shared" si="257"/>
        <v>2014</v>
      </c>
      <c r="Y3303" t="str">
        <f t="shared" si="258"/>
        <v>Nov</v>
      </c>
      <c r="Z3303" t="str">
        <f t="shared" si="259"/>
        <v>2014-11</v>
      </c>
    </row>
    <row r="3304" spans="1:26"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s="5">
        <v>60.311999999999998</v>
      </c>
      <c r="S3304">
        <v>3</v>
      </c>
      <c r="T3304" s="7">
        <v>0.2</v>
      </c>
      <c r="U3304" s="5">
        <v>5.2773000000000003</v>
      </c>
      <c r="V3304">
        <f t="shared" si="255"/>
        <v>11</v>
      </c>
      <c r="W3304">
        <f t="shared" si="256"/>
        <v>4</v>
      </c>
      <c r="X3304">
        <f t="shared" si="257"/>
        <v>2014</v>
      </c>
      <c r="Y3304" t="str">
        <f t="shared" si="258"/>
        <v>Nov</v>
      </c>
      <c r="Z3304" t="str">
        <f t="shared" si="259"/>
        <v>2014-11</v>
      </c>
    </row>
    <row r="3305" spans="1:26"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s="5">
        <v>1.944</v>
      </c>
      <c r="S3305">
        <v>3</v>
      </c>
      <c r="T3305" s="7">
        <v>0.7</v>
      </c>
      <c r="U3305" s="5">
        <v>-1.4256</v>
      </c>
      <c r="V3305">
        <f t="shared" si="255"/>
        <v>11</v>
      </c>
      <c r="W3305">
        <f t="shared" si="256"/>
        <v>4</v>
      </c>
      <c r="X3305">
        <f t="shared" si="257"/>
        <v>2014</v>
      </c>
      <c r="Y3305" t="str">
        <f t="shared" si="258"/>
        <v>Nov</v>
      </c>
      <c r="Z3305" t="str">
        <f t="shared" si="259"/>
        <v>2014-11</v>
      </c>
    </row>
    <row r="3306" spans="1:26"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5">
        <v>12.984</v>
      </c>
      <c r="S3306">
        <v>3</v>
      </c>
      <c r="T3306" s="7">
        <v>0.2</v>
      </c>
      <c r="U3306" s="5">
        <v>4.7066999999999997</v>
      </c>
      <c r="V3306">
        <f t="shared" si="255"/>
        <v>12</v>
      </c>
      <c r="W3306">
        <f t="shared" si="256"/>
        <v>4</v>
      </c>
      <c r="X3306">
        <f t="shared" si="257"/>
        <v>2014</v>
      </c>
      <c r="Y3306" t="str">
        <f t="shared" si="258"/>
        <v>Dec</v>
      </c>
      <c r="Z3306" t="str">
        <f t="shared" si="259"/>
        <v>2014-12</v>
      </c>
    </row>
    <row r="3307" spans="1:26"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5">
        <v>217.584</v>
      </c>
      <c r="S3307">
        <v>2</v>
      </c>
      <c r="T3307" s="7">
        <v>0.2</v>
      </c>
      <c r="U3307" s="5">
        <v>19.038599999999999</v>
      </c>
      <c r="V3307">
        <f t="shared" si="255"/>
        <v>12</v>
      </c>
      <c r="W3307">
        <f t="shared" si="256"/>
        <v>4</v>
      </c>
      <c r="X3307">
        <f t="shared" si="257"/>
        <v>2014</v>
      </c>
      <c r="Y3307" t="str">
        <f t="shared" si="258"/>
        <v>Dec</v>
      </c>
      <c r="Z3307" t="str">
        <f t="shared" si="259"/>
        <v>2014-12</v>
      </c>
    </row>
    <row r="3308" spans="1:26"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5">
        <v>328.77600000000001</v>
      </c>
      <c r="S3308">
        <v>3</v>
      </c>
      <c r="T3308" s="7">
        <v>0.2</v>
      </c>
      <c r="U3308" s="5">
        <v>28.767900000000001</v>
      </c>
      <c r="V3308">
        <f t="shared" si="255"/>
        <v>12</v>
      </c>
      <c r="W3308">
        <f t="shared" si="256"/>
        <v>4</v>
      </c>
      <c r="X3308">
        <f t="shared" si="257"/>
        <v>2014</v>
      </c>
      <c r="Y3308" t="str">
        <f t="shared" si="258"/>
        <v>Dec</v>
      </c>
      <c r="Z3308" t="str">
        <f t="shared" si="259"/>
        <v>2014-12</v>
      </c>
    </row>
    <row r="3309" spans="1:26"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5">
        <v>2.286</v>
      </c>
      <c r="S3309">
        <v>3</v>
      </c>
      <c r="T3309" s="7">
        <v>0.8</v>
      </c>
      <c r="U3309" s="5">
        <v>-3.6576</v>
      </c>
      <c r="V3309">
        <f t="shared" si="255"/>
        <v>12</v>
      </c>
      <c r="W3309">
        <f t="shared" si="256"/>
        <v>4</v>
      </c>
      <c r="X3309">
        <f t="shared" si="257"/>
        <v>2014</v>
      </c>
      <c r="Y3309" t="str">
        <f t="shared" si="258"/>
        <v>Dec</v>
      </c>
      <c r="Z3309" t="str">
        <f t="shared" si="259"/>
        <v>2014-12</v>
      </c>
    </row>
    <row r="3310" spans="1:26"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5">
        <v>47.984000000000002</v>
      </c>
      <c r="S3310">
        <v>2</v>
      </c>
      <c r="T3310" s="7">
        <v>0.2</v>
      </c>
      <c r="U3310" s="5">
        <v>14.395200000000001</v>
      </c>
      <c r="V3310">
        <f t="shared" si="255"/>
        <v>12</v>
      </c>
      <c r="W3310">
        <f t="shared" si="256"/>
        <v>4</v>
      </c>
      <c r="X3310">
        <f t="shared" si="257"/>
        <v>2014</v>
      </c>
      <c r="Y3310" t="str">
        <f t="shared" si="258"/>
        <v>Dec</v>
      </c>
      <c r="Z3310" t="str">
        <f t="shared" si="259"/>
        <v>2014-12</v>
      </c>
    </row>
    <row r="3311" spans="1:26"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s="5">
        <v>25.344000000000001</v>
      </c>
      <c r="S3311">
        <v>6</v>
      </c>
      <c r="T3311" s="7">
        <v>0.2</v>
      </c>
      <c r="U3311" s="5">
        <v>8.8704000000000001</v>
      </c>
      <c r="V3311">
        <f t="shared" si="255"/>
        <v>11</v>
      </c>
      <c r="W3311">
        <f t="shared" si="256"/>
        <v>4</v>
      </c>
      <c r="X3311">
        <f t="shared" si="257"/>
        <v>2015</v>
      </c>
      <c r="Y3311" t="str">
        <f t="shared" si="258"/>
        <v>Nov</v>
      </c>
      <c r="Z3311" t="str">
        <f t="shared" si="259"/>
        <v>2015-11</v>
      </c>
    </row>
    <row r="3312" spans="1:26"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s="5">
        <v>232.4</v>
      </c>
      <c r="S3312">
        <v>5</v>
      </c>
      <c r="T3312" s="7">
        <v>0.2</v>
      </c>
      <c r="U3312" s="5">
        <v>78.435000000000002</v>
      </c>
      <c r="V3312">
        <f t="shared" si="255"/>
        <v>9</v>
      </c>
      <c r="W3312">
        <f t="shared" si="256"/>
        <v>3</v>
      </c>
      <c r="X3312">
        <f t="shared" si="257"/>
        <v>2016</v>
      </c>
      <c r="Y3312" t="str">
        <f t="shared" si="258"/>
        <v>Sep</v>
      </c>
      <c r="Z3312" t="str">
        <f t="shared" si="259"/>
        <v>2016-09</v>
      </c>
    </row>
    <row r="3313" spans="1:26"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s="5">
        <v>86.45</v>
      </c>
      <c r="S3313">
        <v>7</v>
      </c>
      <c r="T3313" s="7">
        <v>0</v>
      </c>
      <c r="U3313" s="5">
        <v>38.037999999999997</v>
      </c>
      <c r="V3313">
        <f t="shared" si="255"/>
        <v>3</v>
      </c>
      <c r="W3313">
        <f t="shared" si="256"/>
        <v>1</v>
      </c>
      <c r="X3313">
        <f t="shared" si="257"/>
        <v>2016</v>
      </c>
      <c r="Y3313" t="str">
        <f t="shared" si="258"/>
        <v>Mar</v>
      </c>
      <c r="Z3313" t="str">
        <f t="shared" si="259"/>
        <v>2016-03</v>
      </c>
    </row>
    <row r="3314" spans="1:26"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s="5">
        <v>603.91999999999996</v>
      </c>
      <c r="S3314">
        <v>5</v>
      </c>
      <c r="T3314" s="7">
        <v>0.2</v>
      </c>
      <c r="U3314" s="5">
        <v>45.293999999999997</v>
      </c>
      <c r="V3314">
        <f t="shared" si="255"/>
        <v>9</v>
      </c>
      <c r="W3314">
        <f t="shared" si="256"/>
        <v>3</v>
      </c>
      <c r="X3314">
        <f t="shared" si="257"/>
        <v>2014</v>
      </c>
      <c r="Y3314" t="str">
        <f t="shared" si="258"/>
        <v>Sep</v>
      </c>
      <c r="Z3314" t="str">
        <f t="shared" si="259"/>
        <v>2014-09</v>
      </c>
    </row>
    <row r="3315" spans="1:26"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s="5">
        <v>81.98</v>
      </c>
      <c r="S3315">
        <v>2</v>
      </c>
      <c r="T3315" s="7">
        <v>0</v>
      </c>
      <c r="U3315" s="5">
        <v>40.170200000000001</v>
      </c>
      <c r="V3315">
        <f t="shared" si="255"/>
        <v>9</v>
      </c>
      <c r="W3315">
        <f t="shared" si="256"/>
        <v>3</v>
      </c>
      <c r="X3315">
        <f t="shared" si="257"/>
        <v>2014</v>
      </c>
      <c r="Y3315" t="str">
        <f t="shared" si="258"/>
        <v>Sep</v>
      </c>
      <c r="Z3315" t="str">
        <f t="shared" si="259"/>
        <v>2014-09</v>
      </c>
    </row>
    <row r="3316" spans="1:26"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s="5">
        <v>271.76400000000001</v>
      </c>
      <c r="S3316">
        <v>2</v>
      </c>
      <c r="T3316" s="7">
        <v>0.1</v>
      </c>
      <c r="U3316" s="5">
        <v>48.313600000000001</v>
      </c>
      <c r="V3316">
        <f t="shared" si="255"/>
        <v>12</v>
      </c>
      <c r="W3316">
        <f t="shared" si="256"/>
        <v>4</v>
      </c>
      <c r="X3316">
        <f t="shared" si="257"/>
        <v>2017</v>
      </c>
      <c r="Y3316" t="str">
        <f t="shared" si="258"/>
        <v>Dec</v>
      </c>
      <c r="Z3316" t="str">
        <f t="shared" si="259"/>
        <v>2017-12</v>
      </c>
    </row>
    <row r="3317" spans="1:26"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s="5">
        <v>14.375999999999999</v>
      </c>
      <c r="S3317">
        <v>3</v>
      </c>
      <c r="T3317" s="7">
        <v>0.2</v>
      </c>
      <c r="U3317" s="5">
        <v>4.8518999999999997</v>
      </c>
      <c r="V3317">
        <f t="shared" si="255"/>
        <v>12</v>
      </c>
      <c r="W3317">
        <f t="shared" si="256"/>
        <v>4</v>
      </c>
      <c r="X3317">
        <f t="shared" si="257"/>
        <v>2017</v>
      </c>
      <c r="Y3317" t="str">
        <f t="shared" si="258"/>
        <v>Dec</v>
      </c>
      <c r="Z3317" t="str">
        <f t="shared" si="259"/>
        <v>2017-12</v>
      </c>
    </row>
    <row r="3318" spans="1:26"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s="5">
        <v>341.96</v>
      </c>
      <c r="S3318">
        <v>5</v>
      </c>
      <c r="T3318" s="7">
        <v>0.6</v>
      </c>
      <c r="U3318" s="5">
        <v>-427.45</v>
      </c>
      <c r="V3318">
        <f t="shared" si="255"/>
        <v>11</v>
      </c>
      <c r="W3318">
        <f t="shared" si="256"/>
        <v>4</v>
      </c>
      <c r="X3318">
        <f t="shared" si="257"/>
        <v>2017</v>
      </c>
      <c r="Y3318" t="str">
        <f t="shared" si="258"/>
        <v>Nov</v>
      </c>
      <c r="Z3318" t="str">
        <f t="shared" si="259"/>
        <v>2017-11</v>
      </c>
    </row>
    <row r="3319" spans="1:26"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s="5">
        <v>181.35</v>
      </c>
      <c r="S3319">
        <v>9</v>
      </c>
      <c r="T3319" s="7">
        <v>0</v>
      </c>
      <c r="U3319" s="5">
        <v>48.964500000000001</v>
      </c>
      <c r="V3319">
        <f t="shared" si="255"/>
        <v>9</v>
      </c>
      <c r="W3319">
        <f t="shared" si="256"/>
        <v>3</v>
      </c>
      <c r="X3319">
        <f t="shared" si="257"/>
        <v>2015</v>
      </c>
      <c r="Y3319" t="str">
        <f t="shared" si="258"/>
        <v>Sep</v>
      </c>
      <c r="Z3319" t="str">
        <f t="shared" si="259"/>
        <v>2015-09</v>
      </c>
    </row>
    <row r="3320" spans="1:26"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s="5">
        <v>8.64</v>
      </c>
      <c r="S3320">
        <v>3</v>
      </c>
      <c r="T3320" s="7">
        <v>0</v>
      </c>
      <c r="U3320" s="5">
        <v>4.2336</v>
      </c>
      <c r="V3320">
        <f t="shared" si="255"/>
        <v>9</v>
      </c>
      <c r="W3320">
        <f t="shared" si="256"/>
        <v>3</v>
      </c>
      <c r="X3320">
        <f t="shared" si="257"/>
        <v>2015</v>
      </c>
      <c r="Y3320" t="str">
        <f t="shared" si="258"/>
        <v>Sep</v>
      </c>
      <c r="Z3320" t="str">
        <f t="shared" si="259"/>
        <v>2015-09</v>
      </c>
    </row>
    <row r="3321" spans="1:26"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s="5">
        <v>43.512</v>
      </c>
      <c r="S3321">
        <v>7</v>
      </c>
      <c r="T3321" s="7">
        <v>0.2</v>
      </c>
      <c r="U3321" s="5">
        <v>3.8073000000000001</v>
      </c>
      <c r="V3321">
        <f t="shared" si="255"/>
        <v>12</v>
      </c>
      <c r="W3321">
        <f t="shared" si="256"/>
        <v>4</v>
      </c>
      <c r="X3321">
        <f t="shared" si="257"/>
        <v>2014</v>
      </c>
      <c r="Y3321" t="str">
        <f t="shared" si="258"/>
        <v>Dec</v>
      </c>
      <c r="Z3321" t="str">
        <f t="shared" si="259"/>
        <v>2014-12</v>
      </c>
    </row>
    <row r="3322" spans="1:26"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s="5">
        <v>662.88</v>
      </c>
      <c r="S3322">
        <v>3</v>
      </c>
      <c r="T3322" s="7">
        <v>0.2</v>
      </c>
      <c r="U3322" s="5">
        <v>74.573999999999998</v>
      </c>
      <c r="V3322">
        <f t="shared" si="255"/>
        <v>12</v>
      </c>
      <c r="W3322">
        <f t="shared" si="256"/>
        <v>4</v>
      </c>
      <c r="X3322">
        <f t="shared" si="257"/>
        <v>2014</v>
      </c>
      <c r="Y3322" t="str">
        <f t="shared" si="258"/>
        <v>Dec</v>
      </c>
      <c r="Z3322" t="str">
        <f t="shared" si="259"/>
        <v>2014-12</v>
      </c>
    </row>
    <row r="3323" spans="1:26"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s="5">
        <v>25.92</v>
      </c>
      <c r="S3323">
        <v>5</v>
      </c>
      <c r="T3323" s="7">
        <v>0.2</v>
      </c>
      <c r="U3323" s="5">
        <v>9.0719999999999992</v>
      </c>
      <c r="V3323">
        <f t="shared" si="255"/>
        <v>12</v>
      </c>
      <c r="W3323">
        <f t="shared" si="256"/>
        <v>4</v>
      </c>
      <c r="X3323">
        <f t="shared" si="257"/>
        <v>2014</v>
      </c>
      <c r="Y3323" t="str">
        <f t="shared" si="258"/>
        <v>Dec</v>
      </c>
      <c r="Z3323" t="str">
        <f t="shared" si="259"/>
        <v>2014-12</v>
      </c>
    </row>
    <row r="3324" spans="1:26"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s="5">
        <v>68.94</v>
      </c>
      <c r="S3324">
        <v>3</v>
      </c>
      <c r="T3324" s="7">
        <v>0</v>
      </c>
      <c r="U3324" s="5">
        <v>20.681999999999999</v>
      </c>
      <c r="V3324">
        <f t="shared" si="255"/>
        <v>7</v>
      </c>
      <c r="W3324">
        <f t="shared" si="256"/>
        <v>3</v>
      </c>
      <c r="X3324">
        <f t="shared" si="257"/>
        <v>2015</v>
      </c>
      <c r="Y3324" t="str">
        <f t="shared" si="258"/>
        <v>Jul</v>
      </c>
      <c r="Z3324" t="str">
        <f t="shared" si="259"/>
        <v>2015-07</v>
      </c>
    </row>
    <row r="3325" spans="1:26"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5">
        <v>128.82</v>
      </c>
      <c r="S3325">
        <v>3</v>
      </c>
      <c r="T3325" s="7">
        <v>0</v>
      </c>
      <c r="U3325" s="5">
        <v>50.239800000000002</v>
      </c>
      <c r="V3325">
        <f t="shared" si="255"/>
        <v>7</v>
      </c>
      <c r="W3325">
        <f t="shared" si="256"/>
        <v>3</v>
      </c>
      <c r="X3325">
        <f t="shared" si="257"/>
        <v>2015</v>
      </c>
      <c r="Y3325" t="str">
        <f t="shared" si="258"/>
        <v>Jul</v>
      </c>
      <c r="Z3325" t="str">
        <f t="shared" si="259"/>
        <v>2015-07</v>
      </c>
    </row>
    <row r="3326" spans="1:26"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s="5">
        <v>896.99</v>
      </c>
      <c r="S3326">
        <v>5</v>
      </c>
      <c r="T3326" s="7">
        <v>0.8</v>
      </c>
      <c r="U3326" s="5">
        <v>-1480.0335</v>
      </c>
      <c r="V3326">
        <f t="shared" si="255"/>
        <v>11</v>
      </c>
      <c r="W3326">
        <f t="shared" si="256"/>
        <v>4</v>
      </c>
      <c r="X3326">
        <f t="shared" si="257"/>
        <v>2014</v>
      </c>
      <c r="Y3326" t="str">
        <f t="shared" si="258"/>
        <v>Nov</v>
      </c>
      <c r="Z3326" t="str">
        <f t="shared" si="259"/>
        <v>2014-11</v>
      </c>
    </row>
    <row r="3327" spans="1:26"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s="5">
        <v>1.234</v>
      </c>
      <c r="S3327">
        <v>1</v>
      </c>
      <c r="T3327" s="7">
        <v>0.8</v>
      </c>
      <c r="U3327" s="5">
        <v>-1.9743999999999999</v>
      </c>
      <c r="V3327">
        <f t="shared" si="255"/>
        <v>11</v>
      </c>
      <c r="W3327">
        <f t="shared" si="256"/>
        <v>4</v>
      </c>
      <c r="X3327">
        <f t="shared" si="257"/>
        <v>2014</v>
      </c>
      <c r="Y3327" t="str">
        <f t="shared" si="258"/>
        <v>Nov</v>
      </c>
      <c r="Z3327" t="str">
        <f t="shared" si="259"/>
        <v>2014-11</v>
      </c>
    </row>
    <row r="3328" spans="1:26"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s="5">
        <v>67.56</v>
      </c>
      <c r="S3328">
        <v>3</v>
      </c>
      <c r="T3328" s="7">
        <v>0.2</v>
      </c>
      <c r="U3328" s="5">
        <v>6.7560000000000002</v>
      </c>
      <c r="V3328">
        <f t="shared" si="255"/>
        <v>11</v>
      </c>
      <c r="W3328">
        <f t="shared" si="256"/>
        <v>4</v>
      </c>
      <c r="X3328">
        <f t="shared" si="257"/>
        <v>2014</v>
      </c>
      <c r="Y3328" t="str">
        <f t="shared" si="258"/>
        <v>Nov</v>
      </c>
      <c r="Z3328" t="str">
        <f t="shared" si="259"/>
        <v>2014-11</v>
      </c>
    </row>
    <row r="3329" spans="1:26"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s="5">
        <v>21.72</v>
      </c>
      <c r="S3329">
        <v>5</v>
      </c>
      <c r="T3329" s="7">
        <v>0.2</v>
      </c>
      <c r="U3329" s="5">
        <v>7.8734999999999999</v>
      </c>
      <c r="V3329">
        <f t="shared" si="255"/>
        <v>11</v>
      </c>
      <c r="W3329">
        <f t="shared" si="256"/>
        <v>4</v>
      </c>
      <c r="X3329">
        <f t="shared" si="257"/>
        <v>2014</v>
      </c>
      <c r="Y3329" t="str">
        <f t="shared" si="258"/>
        <v>Nov</v>
      </c>
      <c r="Z3329" t="str">
        <f t="shared" si="259"/>
        <v>2014-11</v>
      </c>
    </row>
    <row r="3330" spans="1:26"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s="5">
        <v>262.33600000000001</v>
      </c>
      <c r="S3330">
        <v>8</v>
      </c>
      <c r="T3330" s="7">
        <v>0.2</v>
      </c>
      <c r="U3330" s="5">
        <v>95.096800000000002</v>
      </c>
      <c r="V3330">
        <f t="shared" si="255"/>
        <v>11</v>
      </c>
      <c r="W3330">
        <f t="shared" si="256"/>
        <v>4</v>
      </c>
      <c r="X3330">
        <f t="shared" si="257"/>
        <v>2014</v>
      </c>
      <c r="Y3330" t="str">
        <f t="shared" si="258"/>
        <v>Nov</v>
      </c>
      <c r="Z3330" t="str">
        <f t="shared" si="259"/>
        <v>2014-11</v>
      </c>
    </row>
    <row r="3331" spans="1:26"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s="5">
        <v>148.47999999999999</v>
      </c>
      <c r="S3331">
        <v>2</v>
      </c>
      <c r="T3331" s="7">
        <v>0.2</v>
      </c>
      <c r="U3331" s="5">
        <v>16.704000000000001</v>
      </c>
      <c r="V3331">
        <f t="shared" ref="V3331:V3394" si="260">MONTH(C3331)</f>
        <v>11</v>
      </c>
      <c r="W3331">
        <f t="shared" ref="W3331:W3394" si="261">ROUNDUP(MONTH(C3331)/3,0)</f>
        <v>4</v>
      </c>
      <c r="X3331">
        <f t="shared" ref="X3331:X3394" si="262">YEAR(C3331)</f>
        <v>2014</v>
      </c>
      <c r="Y3331" t="str">
        <f t="shared" ref="Y3331:Y3394" si="263">TEXT(C3331,"MMM")</f>
        <v>Nov</v>
      </c>
      <c r="Z3331" t="str">
        <f t="shared" ref="Z3331:Z3394" si="264">TEXT(C3331,"YYYY-MM")</f>
        <v>2014-11</v>
      </c>
    </row>
    <row r="3332" spans="1:26"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s="5">
        <v>241.17599999999999</v>
      </c>
      <c r="S3332">
        <v>3</v>
      </c>
      <c r="T3332" s="7">
        <v>0.2</v>
      </c>
      <c r="U3332" s="5">
        <v>15.073499999999999</v>
      </c>
      <c r="V3332">
        <f t="shared" si="260"/>
        <v>11</v>
      </c>
      <c r="W3332">
        <f t="shared" si="261"/>
        <v>4</v>
      </c>
      <c r="X3332">
        <f t="shared" si="262"/>
        <v>2014</v>
      </c>
      <c r="Y3332" t="str">
        <f t="shared" si="263"/>
        <v>Nov</v>
      </c>
      <c r="Z3332" t="str">
        <f t="shared" si="264"/>
        <v>2014-11</v>
      </c>
    </row>
    <row r="3333" spans="1:26"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s="5">
        <v>227.976</v>
      </c>
      <c r="S3333">
        <v>3</v>
      </c>
      <c r="T3333" s="7">
        <v>0.2</v>
      </c>
      <c r="U3333" s="5">
        <v>28.497</v>
      </c>
      <c r="V3333">
        <f t="shared" si="260"/>
        <v>12</v>
      </c>
      <c r="W3333">
        <f t="shared" si="261"/>
        <v>4</v>
      </c>
      <c r="X3333">
        <f t="shared" si="262"/>
        <v>2017</v>
      </c>
      <c r="Y3333" t="str">
        <f t="shared" si="263"/>
        <v>Dec</v>
      </c>
      <c r="Z3333" t="str">
        <f t="shared" si="264"/>
        <v>2017-12</v>
      </c>
    </row>
    <row r="3334" spans="1:26"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s="5">
        <v>52.68</v>
      </c>
      <c r="S3334">
        <v>3</v>
      </c>
      <c r="T3334" s="7">
        <v>0.2</v>
      </c>
      <c r="U3334" s="5">
        <v>19.754999999999999</v>
      </c>
      <c r="V3334">
        <f t="shared" si="260"/>
        <v>12</v>
      </c>
      <c r="W3334">
        <f t="shared" si="261"/>
        <v>4</v>
      </c>
      <c r="X3334">
        <f t="shared" si="262"/>
        <v>2017</v>
      </c>
      <c r="Y3334" t="str">
        <f t="shared" si="263"/>
        <v>Dec</v>
      </c>
      <c r="Z3334" t="str">
        <f t="shared" si="264"/>
        <v>2017-12</v>
      </c>
    </row>
    <row r="3335" spans="1:26"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s="5">
        <v>2.032</v>
      </c>
      <c r="S3335">
        <v>1</v>
      </c>
      <c r="T3335" s="7">
        <v>0.6</v>
      </c>
      <c r="U3335" s="5">
        <v>-1.3208</v>
      </c>
      <c r="V3335">
        <f t="shared" si="260"/>
        <v>12</v>
      </c>
      <c r="W3335">
        <f t="shared" si="261"/>
        <v>4</v>
      </c>
      <c r="X3335">
        <f t="shared" si="262"/>
        <v>2017</v>
      </c>
      <c r="Y3335" t="str">
        <f t="shared" si="263"/>
        <v>Dec</v>
      </c>
      <c r="Z3335" t="str">
        <f t="shared" si="264"/>
        <v>2017-12</v>
      </c>
    </row>
    <row r="3336" spans="1:26"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s="5">
        <v>17.12</v>
      </c>
      <c r="S3336">
        <v>4</v>
      </c>
      <c r="T3336" s="7">
        <v>0</v>
      </c>
      <c r="U3336" s="5">
        <v>4.9648000000000003</v>
      </c>
      <c r="V3336">
        <f t="shared" si="260"/>
        <v>8</v>
      </c>
      <c r="W3336">
        <f t="shared" si="261"/>
        <v>3</v>
      </c>
      <c r="X3336">
        <f t="shared" si="262"/>
        <v>2017</v>
      </c>
      <c r="Y3336" t="str">
        <f t="shared" si="263"/>
        <v>Aug</v>
      </c>
      <c r="Z3336" t="str">
        <f t="shared" si="264"/>
        <v>2017-08</v>
      </c>
    </row>
    <row r="3337" spans="1:26"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s="5">
        <v>431.96800000000002</v>
      </c>
      <c r="S3337">
        <v>4</v>
      </c>
      <c r="T3337" s="7">
        <v>0.2</v>
      </c>
      <c r="U3337" s="5">
        <v>37.797199999999997</v>
      </c>
      <c r="V3337">
        <f t="shared" si="260"/>
        <v>8</v>
      </c>
      <c r="W3337">
        <f t="shared" si="261"/>
        <v>3</v>
      </c>
      <c r="X3337">
        <f t="shared" si="262"/>
        <v>2017</v>
      </c>
      <c r="Y3337" t="str">
        <f t="shared" si="263"/>
        <v>Aug</v>
      </c>
      <c r="Z3337" t="str">
        <f t="shared" si="264"/>
        <v>2017-08</v>
      </c>
    </row>
    <row r="3338" spans="1:26"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s="5">
        <v>129.91999999999999</v>
      </c>
      <c r="S3338">
        <v>4</v>
      </c>
      <c r="T3338" s="7">
        <v>0</v>
      </c>
      <c r="U3338" s="5">
        <v>10.393599999999999</v>
      </c>
      <c r="V3338">
        <f t="shared" si="260"/>
        <v>8</v>
      </c>
      <c r="W3338">
        <f t="shared" si="261"/>
        <v>3</v>
      </c>
      <c r="X3338">
        <f t="shared" si="262"/>
        <v>2017</v>
      </c>
      <c r="Y3338" t="str">
        <f t="shared" si="263"/>
        <v>Aug</v>
      </c>
      <c r="Z3338" t="str">
        <f t="shared" si="264"/>
        <v>2017-08</v>
      </c>
    </row>
    <row r="3339" spans="1:26"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s="5">
        <v>568.72799999999995</v>
      </c>
      <c r="S3339">
        <v>3</v>
      </c>
      <c r="T3339" s="7">
        <v>0.2</v>
      </c>
      <c r="U3339" s="5">
        <v>28.436399999999999</v>
      </c>
      <c r="V3339">
        <f t="shared" si="260"/>
        <v>8</v>
      </c>
      <c r="W3339">
        <f t="shared" si="261"/>
        <v>3</v>
      </c>
      <c r="X3339">
        <f t="shared" si="262"/>
        <v>2017</v>
      </c>
      <c r="Y3339" t="str">
        <f t="shared" si="263"/>
        <v>Aug</v>
      </c>
      <c r="Z3339" t="str">
        <f t="shared" si="264"/>
        <v>2017-08</v>
      </c>
    </row>
    <row r="3340" spans="1:26"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s="5">
        <v>117.14400000000001</v>
      </c>
      <c r="S3340">
        <v>9</v>
      </c>
      <c r="T3340" s="7">
        <v>0.2</v>
      </c>
      <c r="U3340" s="5">
        <v>42.464700000000001</v>
      </c>
      <c r="V3340">
        <f t="shared" si="260"/>
        <v>8</v>
      </c>
      <c r="W3340">
        <f t="shared" si="261"/>
        <v>3</v>
      </c>
      <c r="X3340">
        <f t="shared" si="262"/>
        <v>2017</v>
      </c>
      <c r="Y3340" t="str">
        <f t="shared" si="263"/>
        <v>Aug</v>
      </c>
      <c r="Z3340" t="str">
        <f t="shared" si="264"/>
        <v>2017-08</v>
      </c>
    </row>
    <row r="3341" spans="1:26"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s="5">
        <v>203.52</v>
      </c>
      <c r="S3341">
        <v>3</v>
      </c>
      <c r="T3341" s="7">
        <v>0</v>
      </c>
      <c r="U3341" s="5">
        <v>54.950400000000002</v>
      </c>
      <c r="V3341">
        <f t="shared" si="260"/>
        <v>8</v>
      </c>
      <c r="W3341">
        <f t="shared" si="261"/>
        <v>3</v>
      </c>
      <c r="X3341">
        <f t="shared" si="262"/>
        <v>2017</v>
      </c>
      <c r="Y3341" t="str">
        <f t="shared" si="263"/>
        <v>Aug</v>
      </c>
      <c r="Z3341" t="str">
        <f t="shared" si="264"/>
        <v>2017-08</v>
      </c>
    </row>
    <row r="3342" spans="1:26"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s="5">
        <v>51.75</v>
      </c>
      <c r="S3342">
        <v>5</v>
      </c>
      <c r="T3342" s="7">
        <v>0</v>
      </c>
      <c r="U3342" s="5">
        <v>24.84</v>
      </c>
      <c r="V3342">
        <f t="shared" si="260"/>
        <v>8</v>
      </c>
      <c r="W3342">
        <f t="shared" si="261"/>
        <v>3</v>
      </c>
      <c r="X3342">
        <f t="shared" si="262"/>
        <v>2017</v>
      </c>
      <c r="Y3342" t="str">
        <f t="shared" si="263"/>
        <v>Aug</v>
      </c>
      <c r="Z3342" t="str">
        <f t="shared" si="264"/>
        <v>2017-08</v>
      </c>
    </row>
    <row r="3343" spans="1:26"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s="5">
        <v>122.97</v>
      </c>
      <c r="S3343">
        <v>3</v>
      </c>
      <c r="T3343" s="7">
        <v>0</v>
      </c>
      <c r="U3343" s="5">
        <v>60.255299999999998</v>
      </c>
      <c r="V3343">
        <f t="shared" si="260"/>
        <v>8</v>
      </c>
      <c r="W3343">
        <f t="shared" si="261"/>
        <v>3</v>
      </c>
      <c r="X3343">
        <f t="shared" si="262"/>
        <v>2016</v>
      </c>
      <c r="Y3343" t="str">
        <f t="shared" si="263"/>
        <v>Aug</v>
      </c>
      <c r="Z3343" t="str">
        <f t="shared" si="264"/>
        <v>2016-08</v>
      </c>
    </row>
    <row r="3344" spans="1:26"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s="5">
        <v>244.61500000000001</v>
      </c>
      <c r="S3344">
        <v>1</v>
      </c>
      <c r="T3344" s="7">
        <v>0.3</v>
      </c>
      <c r="U3344" s="5">
        <v>20.966999999999999</v>
      </c>
      <c r="V3344">
        <f t="shared" si="260"/>
        <v>8</v>
      </c>
      <c r="W3344">
        <f t="shared" si="261"/>
        <v>3</v>
      </c>
      <c r="X3344">
        <f t="shared" si="262"/>
        <v>2016</v>
      </c>
      <c r="Y3344" t="str">
        <f t="shared" si="263"/>
        <v>Aug</v>
      </c>
      <c r="Z3344" t="str">
        <f t="shared" si="264"/>
        <v>2016-08</v>
      </c>
    </row>
    <row r="3345" spans="1:26"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s="5">
        <v>59.97</v>
      </c>
      <c r="S3345">
        <v>3</v>
      </c>
      <c r="T3345" s="7">
        <v>0</v>
      </c>
      <c r="U3345" s="5">
        <v>28.785599999999999</v>
      </c>
      <c r="V3345">
        <f t="shared" si="260"/>
        <v>8</v>
      </c>
      <c r="W3345">
        <f t="shared" si="261"/>
        <v>3</v>
      </c>
      <c r="X3345">
        <f t="shared" si="262"/>
        <v>2016</v>
      </c>
      <c r="Y3345" t="str">
        <f t="shared" si="263"/>
        <v>Aug</v>
      </c>
      <c r="Z3345" t="str">
        <f t="shared" si="264"/>
        <v>2016-08</v>
      </c>
    </row>
    <row r="3346" spans="1:26"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s="5">
        <v>81.540000000000006</v>
      </c>
      <c r="S3346">
        <v>9</v>
      </c>
      <c r="T3346" s="7">
        <v>0</v>
      </c>
      <c r="U3346" s="5">
        <v>36.692999999999998</v>
      </c>
      <c r="V3346">
        <f t="shared" si="260"/>
        <v>8</v>
      </c>
      <c r="W3346">
        <f t="shared" si="261"/>
        <v>3</v>
      </c>
      <c r="X3346">
        <f t="shared" si="262"/>
        <v>2016</v>
      </c>
      <c r="Y3346" t="str">
        <f t="shared" si="263"/>
        <v>Aug</v>
      </c>
      <c r="Z3346" t="str">
        <f t="shared" si="264"/>
        <v>2016-08</v>
      </c>
    </row>
    <row r="3347" spans="1:26"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s="5">
        <v>11.68</v>
      </c>
      <c r="S3347">
        <v>4</v>
      </c>
      <c r="T3347" s="7">
        <v>0</v>
      </c>
      <c r="U3347" s="5">
        <v>5.2560000000000002</v>
      </c>
      <c r="V3347">
        <f t="shared" si="260"/>
        <v>8</v>
      </c>
      <c r="W3347">
        <f t="shared" si="261"/>
        <v>3</v>
      </c>
      <c r="X3347">
        <f t="shared" si="262"/>
        <v>2016</v>
      </c>
      <c r="Y3347" t="str">
        <f t="shared" si="263"/>
        <v>Aug</v>
      </c>
      <c r="Z3347" t="str">
        <f t="shared" si="264"/>
        <v>2016-08</v>
      </c>
    </row>
    <row r="3348" spans="1:26"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s="5">
        <v>29</v>
      </c>
      <c r="S3348">
        <v>5</v>
      </c>
      <c r="T3348" s="7">
        <v>0</v>
      </c>
      <c r="U3348" s="5">
        <v>13.92</v>
      </c>
      <c r="V3348">
        <f t="shared" si="260"/>
        <v>8</v>
      </c>
      <c r="W3348">
        <f t="shared" si="261"/>
        <v>3</v>
      </c>
      <c r="X3348">
        <f t="shared" si="262"/>
        <v>2016</v>
      </c>
      <c r="Y3348" t="str">
        <f t="shared" si="263"/>
        <v>Aug</v>
      </c>
      <c r="Z3348" t="str">
        <f t="shared" si="264"/>
        <v>2016-08</v>
      </c>
    </row>
    <row r="3349" spans="1:26"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s="5">
        <v>50.8</v>
      </c>
      <c r="S3349">
        <v>5</v>
      </c>
      <c r="T3349" s="7">
        <v>0</v>
      </c>
      <c r="U3349" s="5">
        <v>13.208</v>
      </c>
      <c r="V3349">
        <f t="shared" si="260"/>
        <v>8</v>
      </c>
      <c r="W3349">
        <f t="shared" si="261"/>
        <v>3</v>
      </c>
      <c r="X3349">
        <f t="shared" si="262"/>
        <v>2015</v>
      </c>
      <c r="Y3349" t="str">
        <f t="shared" si="263"/>
        <v>Aug</v>
      </c>
      <c r="Z3349" t="str">
        <f t="shared" si="264"/>
        <v>2015-08</v>
      </c>
    </row>
    <row r="3350" spans="1:26"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s="5">
        <v>16.03</v>
      </c>
      <c r="S3350">
        <v>5</v>
      </c>
      <c r="T3350" s="7">
        <v>0.8</v>
      </c>
      <c r="U3350" s="5">
        <v>-25.648</v>
      </c>
      <c r="V3350">
        <f t="shared" si="260"/>
        <v>11</v>
      </c>
      <c r="W3350">
        <f t="shared" si="261"/>
        <v>4</v>
      </c>
      <c r="X3350">
        <f t="shared" si="262"/>
        <v>2017</v>
      </c>
      <c r="Y3350" t="str">
        <f t="shared" si="263"/>
        <v>Nov</v>
      </c>
      <c r="Z3350" t="str">
        <f t="shared" si="264"/>
        <v>2017-11</v>
      </c>
    </row>
    <row r="3351" spans="1:26"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s="5">
        <v>15.712</v>
      </c>
      <c r="S3351">
        <v>4</v>
      </c>
      <c r="T3351" s="7">
        <v>0.2</v>
      </c>
      <c r="U3351" s="5">
        <v>5.6955999999999998</v>
      </c>
      <c r="V3351">
        <f t="shared" si="260"/>
        <v>8</v>
      </c>
      <c r="W3351">
        <f t="shared" si="261"/>
        <v>3</v>
      </c>
      <c r="X3351">
        <f t="shared" si="262"/>
        <v>2016</v>
      </c>
      <c r="Y3351" t="str">
        <f t="shared" si="263"/>
        <v>Aug</v>
      </c>
      <c r="Z3351" t="str">
        <f t="shared" si="264"/>
        <v>2016-08</v>
      </c>
    </row>
    <row r="3352" spans="1:26"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5">
        <v>89.97</v>
      </c>
      <c r="S3352">
        <v>3</v>
      </c>
      <c r="T3352" s="7">
        <v>0</v>
      </c>
      <c r="U3352" s="5">
        <v>18.893699999999999</v>
      </c>
      <c r="V3352">
        <f t="shared" si="260"/>
        <v>12</v>
      </c>
      <c r="W3352">
        <f t="shared" si="261"/>
        <v>4</v>
      </c>
      <c r="X3352">
        <f t="shared" si="262"/>
        <v>2016</v>
      </c>
      <c r="Y3352" t="str">
        <f t="shared" si="263"/>
        <v>Dec</v>
      </c>
      <c r="Z3352" t="str">
        <f t="shared" si="264"/>
        <v>2016-12</v>
      </c>
    </row>
    <row r="3353" spans="1:26"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s="5">
        <v>435.99900000000002</v>
      </c>
      <c r="S3353">
        <v>3</v>
      </c>
      <c r="T3353" s="7">
        <v>0.15</v>
      </c>
      <c r="U3353" s="5">
        <v>20.517600000000002</v>
      </c>
      <c r="V3353">
        <f t="shared" si="260"/>
        <v>9</v>
      </c>
      <c r="W3353">
        <f t="shared" si="261"/>
        <v>3</v>
      </c>
      <c r="X3353">
        <f t="shared" si="262"/>
        <v>2014</v>
      </c>
      <c r="Y3353" t="str">
        <f t="shared" si="263"/>
        <v>Sep</v>
      </c>
      <c r="Z3353" t="str">
        <f t="shared" si="264"/>
        <v>2014-09</v>
      </c>
    </row>
    <row r="3354" spans="1:26"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s="5">
        <v>83.983999999999995</v>
      </c>
      <c r="S3354">
        <v>2</v>
      </c>
      <c r="T3354" s="7">
        <v>0.2</v>
      </c>
      <c r="U3354" s="5">
        <v>31.494</v>
      </c>
      <c r="V3354">
        <f t="shared" si="260"/>
        <v>9</v>
      </c>
      <c r="W3354">
        <f t="shared" si="261"/>
        <v>3</v>
      </c>
      <c r="X3354">
        <f t="shared" si="262"/>
        <v>2014</v>
      </c>
      <c r="Y3354" t="str">
        <f t="shared" si="263"/>
        <v>Sep</v>
      </c>
      <c r="Z3354" t="str">
        <f t="shared" si="264"/>
        <v>2014-09</v>
      </c>
    </row>
    <row r="3355" spans="1:26"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s="5">
        <v>359.98</v>
      </c>
      <c r="S3355">
        <v>2</v>
      </c>
      <c r="T3355" s="7">
        <v>0</v>
      </c>
      <c r="U3355" s="5">
        <v>93.594800000000006</v>
      </c>
      <c r="V3355">
        <f t="shared" si="260"/>
        <v>7</v>
      </c>
      <c r="W3355">
        <f t="shared" si="261"/>
        <v>3</v>
      </c>
      <c r="X3355">
        <f t="shared" si="262"/>
        <v>2014</v>
      </c>
      <c r="Y3355" t="str">
        <f t="shared" si="263"/>
        <v>Jul</v>
      </c>
      <c r="Z3355" t="str">
        <f t="shared" si="264"/>
        <v>2014-07</v>
      </c>
    </row>
    <row r="3356" spans="1:26"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s="5">
        <v>70.56</v>
      </c>
      <c r="S3356">
        <v>1</v>
      </c>
      <c r="T3356" s="7">
        <v>0.3</v>
      </c>
      <c r="U3356" s="5">
        <v>-4.032</v>
      </c>
      <c r="V3356">
        <f t="shared" si="260"/>
        <v>7</v>
      </c>
      <c r="W3356">
        <f t="shared" si="261"/>
        <v>3</v>
      </c>
      <c r="X3356">
        <f t="shared" si="262"/>
        <v>2014</v>
      </c>
      <c r="Y3356" t="str">
        <f t="shared" si="263"/>
        <v>Jul</v>
      </c>
      <c r="Z3356" t="str">
        <f t="shared" si="264"/>
        <v>2014-07</v>
      </c>
    </row>
    <row r="3357" spans="1:26"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s="5">
        <v>20.88</v>
      </c>
      <c r="S3357">
        <v>2</v>
      </c>
      <c r="T3357" s="7">
        <v>0</v>
      </c>
      <c r="U3357" s="5">
        <v>9.6047999999999991</v>
      </c>
      <c r="V3357">
        <f t="shared" si="260"/>
        <v>7</v>
      </c>
      <c r="W3357">
        <f t="shared" si="261"/>
        <v>3</v>
      </c>
      <c r="X3357">
        <f t="shared" si="262"/>
        <v>2014</v>
      </c>
      <c r="Y3357" t="str">
        <f t="shared" si="263"/>
        <v>Jul</v>
      </c>
      <c r="Z3357" t="str">
        <f t="shared" si="264"/>
        <v>2014-07</v>
      </c>
    </row>
    <row r="3358" spans="1:26"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s="5">
        <v>3.81</v>
      </c>
      <c r="S3358">
        <v>1</v>
      </c>
      <c r="T3358" s="7">
        <v>0</v>
      </c>
      <c r="U3358" s="5">
        <v>1.8288</v>
      </c>
      <c r="V3358">
        <f t="shared" si="260"/>
        <v>7</v>
      </c>
      <c r="W3358">
        <f t="shared" si="261"/>
        <v>3</v>
      </c>
      <c r="X3358">
        <f t="shared" si="262"/>
        <v>2014</v>
      </c>
      <c r="Y3358" t="str">
        <f t="shared" si="263"/>
        <v>Jul</v>
      </c>
      <c r="Z3358" t="str">
        <f t="shared" si="264"/>
        <v>2014-07</v>
      </c>
    </row>
    <row r="3359" spans="1:26"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s="5">
        <v>73.007999999999996</v>
      </c>
      <c r="S3359">
        <v>9</v>
      </c>
      <c r="T3359" s="7">
        <v>0.2</v>
      </c>
      <c r="U3359" s="5">
        <v>26.465399999999999</v>
      </c>
      <c r="V3359">
        <f t="shared" si="260"/>
        <v>9</v>
      </c>
      <c r="W3359">
        <f t="shared" si="261"/>
        <v>3</v>
      </c>
      <c r="X3359">
        <f t="shared" si="262"/>
        <v>2017</v>
      </c>
      <c r="Y3359" t="str">
        <f t="shared" si="263"/>
        <v>Sep</v>
      </c>
      <c r="Z3359" t="str">
        <f t="shared" si="264"/>
        <v>2017-09</v>
      </c>
    </row>
    <row r="3360" spans="1:26"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s="5">
        <v>3.2080000000000002</v>
      </c>
      <c r="S3360">
        <v>2</v>
      </c>
      <c r="T3360" s="7">
        <v>0.8</v>
      </c>
      <c r="U3360" s="5">
        <v>-5.2931999999999997</v>
      </c>
      <c r="V3360">
        <f t="shared" si="260"/>
        <v>5</v>
      </c>
      <c r="W3360">
        <f t="shared" si="261"/>
        <v>2</v>
      </c>
      <c r="X3360">
        <f t="shared" si="262"/>
        <v>2016</v>
      </c>
      <c r="Y3360" t="str">
        <f t="shared" si="263"/>
        <v>May</v>
      </c>
      <c r="Z3360" t="str">
        <f t="shared" si="264"/>
        <v>2016-05</v>
      </c>
    </row>
    <row r="3361" spans="1:26"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s="5">
        <v>26.175999999999998</v>
      </c>
      <c r="S3361">
        <v>2</v>
      </c>
      <c r="T3361" s="7">
        <v>0.2</v>
      </c>
      <c r="U3361" s="5">
        <v>-3.2719999999999998</v>
      </c>
      <c r="V3361">
        <f t="shared" si="260"/>
        <v>5</v>
      </c>
      <c r="W3361">
        <f t="shared" si="261"/>
        <v>2</v>
      </c>
      <c r="X3361">
        <f t="shared" si="262"/>
        <v>2016</v>
      </c>
      <c r="Y3361" t="str">
        <f t="shared" si="263"/>
        <v>May</v>
      </c>
      <c r="Z3361" t="str">
        <f t="shared" si="264"/>
        <v>2016-05</v>
      </c>
    </row>
    <row r="3362" spans="1:26"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s="5">
        <v>30.44</v>
      </c>
      <c r="S3362">
        <v>4</v>
      </c>
      <c r="T3362" s="7">
        <v>0</v>
      </c>
      <c r="U3362" s="5">
        <v>14.306800000000001</v>
      </c>
      <c r="V3362">
        <f t="shared" si="260"/>
        <v>6</v>
      </c>
      <c r="W3362">
        <f t="shared" si="261"/>
        <v>2</v>
      </c>
      <c r="X3362">
        <f t="shared" si="262"/>
        <v>2015</v>
      </c>
      <c r="Y3362" t="str">
        <f t="shared" si="263"/>
        <v>Jun</v>
      </c>
      <c r="Z3362" t="str">
        <f t="shared" si="264"/>
        <v>2015-06</v>
      </c>
    </row>
    <row r="3363" spans="1:26"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s="5">
        <v>35.28</v>
      </c>
      <c r="S3363">
        <v>3</v>
      </c>
      <c r="T3363" s="7">
        <v>0</v>
      </c>
      <c r="U3363" s="5">
        <v>11.995200000000001</v>
      </c>
      <c r="V3363">
        <f t="shared" si="260"/>
        <v>6</v>
      </c>
      <c r="W3363">
        <f t="shared" si="261"/>
        <v>2</v>
      </c>
      <c r="X3363">
        <f t="shared" si="262"/>
        <v>2015</v>
      </c>
      <c r="Y3363" t="str">
        <f t="shared" si="263"/>
        <v>Jun</v>
      </c>
      <c r="Z3363" t="str">
        <f t="shared" si="264"/>
        <v>2015-06</v>
      </c>
    </row>
    <row r="3364" spans="1:26"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s="5">
        <v>19.440000000000001</v>
      </c>
      <c r="S3364">
        <v>3</v>
      </c>
      <c r="T3364" s="7">
        <v>0</v>
      </c>
      <c r="U3364" s="5">
        <v>9.3312000000000008</v>
      </c>
      <c r="V3364">
        <f t="shared" si="260"/>
        <v>12</v>
      </c>
      <c r="W3364">
        <f t="shared" si="261"/>
        <v>4</v>
      </c>
      <c r="X3364">
        <f t="shared" si="262"/>
        <v>2015</v>
      </c>
      <c r="Y3364" t="str">
        <f t="shared" si="263"/>
        <v>Dec</v>
      </c>
      <c r="Z3364" t="str">
        <f t="shared" si="264"/>
        <v>2015-12</v>
      </c>
    </row>
    <row r="3365" spans="1:26"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s="5">
        <v>37.880000000000003</v>
      </c>
      <c r="S3365">
        <v>2</v>
      </c>
      <c r="T3365" s="7">
        <v>0</v>
      </c>
      <c r="U3365" s="5">
        <v>18.940000000000001</v>
      </c>
      <c r="V3365">
        <f t="shared" si="260"/>
        <v>12</v>
      </c>
      <c r="W3365">
        <f t="shared" si="261"/>
        <v>4</v>
      </c>
      <c r="X3365">
        <f t="shared" si="262"/>
        <v>2015</v>
      </c>
      <c r="Y3365" t="str">
        <f t="shared" si="263"/>
        <v>Dec</v>
      </c>
      <c r="Z3365" t="str">
        <f t="shared" si="264"/>
        <v>2015-12</v>
      </c>
    </row>
    <row r="3366" spans="1:26"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s="5">
        <v>9.5519999999999996</v>
      </c>
      <c r="S3366">
        <v>3</v>
      </c>
      <c r="T3366" s="7">
        <v>0.6</v>
      </c>
      <c r="U3366" s="5">
        <v>-3.8208000000000002</v>
      </c>
      <c r="V3366">
        <f t="shared" si="260"/>
        <v>7</v>
      </c>
      <c r="W3366">
        <f t="shared" si="261"/>
        <v>3</v>
      </c>
      <c r="X3366">
        <f t="shared" si="262"/>
        <v>2016</v>
      </c>
      <c r="Y3366" t="str">
        <f t="shared" si="263"/>
        <v>Jul</v>
      </c>
      <c r="Z3366" t="str">
        <f t="shared" si="264"/>
        <v>2016-07</v>
      </c>
    </row>
    <row r="3367" spans="1:26"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s="5">
        <v>290.666</v>
      </c>
      <c r="S3367">
        <v>2</v>
      </c>
      <c r="T3367" s="7">
        <v>0.15</v>
      </c>
      <c r="U3367" s="5">
        <v>3.4196</v>
      </c>
      <c r="V3367">
        <f t="shared" si="260"/>
        <v>1</v>
      </c>
      <c r="W3367">
        <f t="shared" si="261"/>
        <v>1</v>
      </c>
      <c r="X3367">
        <f t="shared" si="262"/>
        <v>2014</v>
      </c>
      <c r="Y3367" t="str">
        <f t="shared" si="263"/>
        <v>Jan</v>
      </c>
      <c r="Z3367" t="str">
        <f t="shared" si="264"/>
        <v>2014-01</v>
      </c>
    </row>
    <row r="3368" spans="1:26"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s="5">
        <v>10.368</v>
      </c>
      <c r="S3368">
        <v>2</v>
      </c>
      <c r="T3368" s="7">
        <v>0.2</v>
      </c>
      <c r="U3368" s="5">
        <v>3.6288</v>
      </c>
      <c r="V3368">
        <f t="shared" si="260"/>
        <v>7</v>
      </c>
      <c r="W3368">
        <f t="shared" si="261"/>
        <v>3</v>
      </c>
      <c r="X3368">
        <f t="shared" si="262"/>
        <v>2014</v>
      </c>
      <c r="Y3368" t="str">
        <f t="shared" si="263"/>
        <v>Jul</v>
      </c>
      <c r="Z3368" t="str">
        <f t="shared" si="264"/>
        <v>2014-07</v>
      </c>
    </row>
    <row r="3369" spans="1:26"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s="5">
        <v>14.352</v>
      </c>
      <c r="S3369">
        <v>3</v>
      </c>
      <c r="T3369" s="7">
        <v>0.2</v>
      </c>
      <c r="U3369" s="5">
        <v>4.4850000000000003</v>
      </c>
      <c r="V3369">
        <f t="shared" si="260"/>
        <v>7</v>
      </c>
      <c r="W3369">
        <f t="shared" si="261"/>
        <v>3</v>
      </c>
      <c r="X3369">
        <f t="shared" si="262"/>
        <v>2014</v>
      </c>
      <c r="Y3369" t="str">
        <f t="shared" si="263"/>
        <v>Jul</v>
      </c>
      <c r="Z3369" t="str">
        <f t="shared" si="264"/>
        <v>2014-07</v>
      </c>
    </row>
    <row r="3370" spans="1:26"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s="5">
        <v>141.96</v>
      </c>
      <c r="S3370">
        <v>2</v>
      </c>
      <c r="T3370" s="7">
        <v>0</v>
      </c>
      <c r="U3370" s="5">
        <v>41.168399999999998</v>
      </c>
      <c r="V3370">
        <f t="shared" si="260"/>
        <v>11</v>
      </c>
      <c r="W3370">
        <f t="shared" si="261"/>
        <v>4</v>
      </c>
      <c r="X3370">
        <f t="shared" si="262"/>
        <v>2015</v>
      </c>
      <c r="Y3370" t="str">
        <f t="shared" si="263"/>
        <v>Nov</v>
      </c>
      <c r="Z3370" t="str">
        <f t="shared" si="264"/>
        <v>2015-11</v>
      </c>
    </row>
    <row r="3371" spans="1:26"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5">
        <v>66.048000000000002</v>
      </c>
      <c r="S3371">
        <v>4</v>
      </c>
      <c r="T3371" s="7">
        <v>0.2</v>
      </c>
      <c r="U3371" s="5">
        <v>23.116800000000001</v>
      </c>
      <c r="V3371">
        <f t="shared" si="260"/>
        <v>11</v>
      </c>
      <c r="W3371">
        <f t="shared" si="261"/>
        <v>4</v>
      </c>
      <c r="X3371">
        <f t="shared" si="262"/>
        <v>2015</v>
      </c>
      <c r="Y3371" t="str">
        <f t="shared" si="263"/>
        <v>Nov</v>
      </c>
      <c r="Z3371" t="str">
        <f t="shared" si="264"/>
        <v>2015-11</v>
      </c>
    </row>
    <row r="3372" spans="1:26"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5">
        <v>1287.45</v>
      </c>
      <c r="S3372">
        <v>5</v>
      </c>
      <c r="T3372" s="7">
        <v>0</v>
      </c>
      <c r="U3372" s="5">
        <v>244.6155</v>
      </c>
      <c r="V3372">
        <f t="shared" si="260"/>
        <v>3</v>
      </c>
      <c r="W3372">
        <f t="shared" si="261"/>
        <v>1</v>
      </c>
      <c r="X3372">
        <f t="shared" si="262"/>
        <v>2016</v>
      </c>
      <c r="Y3372" t="str">
        <f t="shared" si="263"/>
        <v>Mar</v>
      </c>
      <c r="Z3372" t="str">
        <f t="shared" si="264"/>
        <v>2016-03</v>
      </c>
    </row>
    <row r="3373" spans="1:26"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s="5">
        <v>25.824000000000002</v>
      </c>
      <c r="S3373">
        <v>6</v>
      </c>
      <c r="T3373" s="7">
        <v>0.2</v>
      </c>
      <c r="U3373" s="5">
        <v>9.0383999999999993</v>
      </c>
      <c r="V3373">
        <f t="shared" si="260"/>
        <v>9</v>
      </c>
      <c r="W3373">
        <f t="shared" si="261"/>
        <v>3</v>
      </c>
      <c r="X3373">
        <f t="shared" si="262"/>
        <v>2017</v>
      </c>
      <c r="Y3373" t="str">
        <f t="shared" si="263"/>
        <v>Sep</v>
      </c>
      <c r="Z3373" t="str">
        <f t="shared" si="264"/>
        <v>2017-09</v>
      </c>
    </row>
    <row r="3374" spans="1:26"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s="5">
        <v>160.96</v>
      </c>
      <c r="S3374">
        <v>2</v>
      </c>
      <c r="T3374" s="7">
        <v>0</v>
      </c>
      <c r="U3374" s="5">
        <v>48.287999999999997</v>
      </c>
      <c r="V3374">
        <f t="shared" si="260"/>
        <v>9</v>
      </c>
      <c r="W3374">
        <f t="shared" si="261"/>
        <v>3</v>
      </c>
      <c r="X3374">
        <f t="shared" si="262"/>
        <v>2017</v>
      </c>
      <c r="Y3374" t="str">
        <f t="shared" si="263"/>
        <v>Sep</v>
      </c>
      <c r="Z3374" t="str">
        <f t="shared" si="264"/>
        <v>2017-09</v>
      </c>
    </row>
    <row r="3375" spans="1:26"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s="5">
        <v>28.44</v>
      </c>
      <c r="S3375">
        <v>3</v>
      </c>
      <c r="T3375" s="7">
        <v>0</v>
      </c>
      <c r="U3375" s="5">
        <v>11.375999999999999</v>
      </c>
      <c r="V3375">
        <f t="shared" si="260"/>
        <v>12</v>
      </c>
      <c r="W3375">
        <f t="shared" si="261"/>
        <v>4</v>
      </c>
      <c r="X3375">
        <f t="shared" si="262"/>
        <v>2015</v>
      </c>
      <c r="Y3375" t="str">
        <f t="shared" si="263"/>
        <v>Dec</v>
      </c>
      <c r="Z3375" t="str">
        <f t="shared" si="264"/>
        <v>2015-12</v>
      </c>
    </row>
    <row r="3376" spans="1:26"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s="5">
        <v>364.41</v>
      </c>
      <c r="S3376">
        <v>5</v>
      </c>
      <c r="T3376" s="7">
        <v>0.1</v>
      </c>
      <c r="U3376" s="5">
        <v>8.0980000000000008</v>
      </c>
      <c r="V3376">
        <f t="shared" si="260"/>
        <v>12</v>
      </c>
      <c r="W3376">
        <f t="shared" si="261"/>
        <v>4</v>
      </c>
      <c r="X3376">
        <f t="shared" si="262"/>
        <v>2015</v>
      </c>
      <c r="Y3376" t="str">
        <f t="shared" si="263"/>
        <v>Dec</v>
      </c>
      <c r="Z3376" t="str">
        <f t="shared" si="264"/>
        <v>2015-12</v>
      </c>
    </row>
    <row r="3377" spans="1:26"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s="5">
        <v>39.96</v>
      </c>
      <c r="S3377">
        <v>4</v>
      </c>
      <c r="T3377" s="7">
        <v>0</v>
      </c>
      <c r="U3377" s="5">
        <v>10.3896</v>
      </c>
      <c r="V3377">
        <f t="shared" si="260"/>
        <v>12</v>
      </c>
      <c r="W3377">
        <f t="shared" si="261"/>
        <v>4</v>
      </c>
      <c r="X3377">
        <f t="shared" si="262"/>
        <v>2015</v>
      </c>
      <c r="Y3377" t="str">
        <f t="shared" si="263"/>
        <v>Dec</v>
      </c>
      <c r="Z3377" t="str">
        <f t="shared" si="264"/>
        <v>2015-12</v>
      </c>
    </row>
    <row r="3378" spans="1:26"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s="5">
        <v>361.76400000000001</v>
      </c>
      <c r="S3378">
        <v>2</v>
      </c>
      <c r="T3378" s="7">
        <v>0.1</v>
      </c>
      <c r="U3378" s="5">
        <v>68.333200000000005</v>
      </c>
      <c r="V3378">
        <f t="shared" si="260"/>
        <v>12</v>
      </c>
      <c r="W3378">
        <f t="shared" si="261"/>
        <v>4</v>
      </c>
      <c r="X3378">
        <f t="shared" si="262"/>
        <v>2015</v>
      </c>
      <c r="Y3378" t="str">
        <f t="shared" si="263"/>
        <v>Dec</v>
      </c>
      <c r="Z3378" t="str">
        <f t="shared" si="264"/>
        <v>2015-12</v>
      </c>
    </row>
    <row r="3379" spans="1:26"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s="5">
        <v>111.672</v>
      </c>
      <c r="S3379">
        <v>9</v>
      </c>
      <c r="T3379" s="7">
        <v>0.2</v>
      </c>
      <c r="U3379" s="5">
        <v>6.9794999999999998</v>
      </c>
      <c r="V3379">
        <f t="shared" si="260"/>
        <v>11</v>
      </c>
      <c r="W3379">
        <f t="shared" si="261"/>
        <v>4</v>
      </c>
      <c r="X3379">
        <f t="shared" si="262"/>
        <v>2016</v>
      </c>
      <c r="Y3379" t="str">
        <f t="shared" si="263"/>
        <v>Nov</v>
      </c>
      <c r="Z3379" t="str">
        <f t="shared" si="264"/>
        <v>2016-11</v>
      </c>
    </row>
    <row r="3380" spans="1:26"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s="5">
        <v>13.776</v>
      </c>
      <c r="S3380">
        <v>6</v>
      </c>
      <c r="T3380" s="7">
        <v>0.8</v>
      </c>
      <c r="U3380" s="5">
        <v>-22.041599999999999</v>
      </c>
      <c r="V3380">
        <f t="shared" si="260"/>
        <v>3</v>
      </c>
      <c r="W3380">
        <f t="shared" si="261"/>
        <v>1</v>
      </c>
      <c r="X3380">
        <f t="shared" si="262"/>
        <v>2017</v>
      </c>
      <c r="Y3380" t="str">
        <f t="shared" si="263"/>
        <v>Mar</v>
      </c>
      <c r="Z3380" t="str">
        <f t="shared" si="264"/>
        <v>2017-03</v>
      </c>
    </row>
    <row r="3381" spans="1:26"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s="5">
        <v>10.272</v>
      </c>
      <c r="S3381">
        <v>3</v>
      </c>
      <c r="T3381" s="7">
        <v>0.2</v>
      </c>
      <c r="U3381" s="5">
        <v>3.21</v>
      </c>
      <c r="V3381">
        <f t="shared" si="260"/>
        <v>3</v>
      </c>
      <c r="W3381">
        <f t="shared" si="261"/>
        <v>1</v>
      </c>
      <c r="X3381">
        <f t="shared" si="262"/>
        <v>2017</v>
      </c>
      <c r="Y3381" t="str">
        <f t="shared" si="263"/>
        <v>Mar</v>
      </c>
      <c r="Z3381" t="str">
        <f t="shared" si="264"/>
        <v>2017-03</v>
      </c>
    </row>
    <row r="3382" spans="1:26"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s="5">
        <v>24.047999999999998</v>
      </c>
      <c r="S3382">
        <v>9</v>
      </c>
      <c r="T3382" s="7">
        <v>0.2</v>
      </c>
      <c r="U3382" s="5">
        <v>7.2144000000000004</v>
      </c>
      <c r="V3382">
        <f t="shared" si="260"/>
        <v>11</v>
      </c>
      <c r="W3382">
        <f t="shared" si="261"/>
        <v>4</v>
      </c>
      <c r="X3382">
        <f t="shared" si="262"/>
        <v>2017</v>
      </c>
      <c r="Y3382" t="str">
        <f t="shared" si="263"/>
        <v>Nov</v>
      </c>
      <c r="Z3382" t="str">
        <f t="shared" si="264"/>
        <v>2017-11</v>
      </c>
    </row>
    <row r="3383" spans="1:26"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s="5">
        <v>2.8959999999999999</v>
      </c>
      <c r="S3383">
        <v>1</v>
      </c>
      <c r="T3383" s="7">
        <v>0.2</v>
      </c>
      <c r="U3383" s="5">
        <v>0.97740000000000005</v>
      </c>
      <c r="V3383">
        <f t="shared" si="260"/>
        <v>8</v>
      </c>
      <c r="W3383">
        <f t="shared" si="261"/>
        <v>3</v>
      </c>
      <c r="X3383">
        <f t="shared" si="262"/>
        <v>2017</v>
      </c>
      <c r="Y3383" t="str">
        <f t="shared" si="263"/>
        <v>Aug</v>
      </c>
      <c r="Z3383" t="str">
        <f t="shared" si="264"/>
        <v>2017-08</v>
      </c>
    </row>
    <row r="3384" spans="1:26"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s="5">
        <v>17.940000000000001</v>
      </c>
      <c r="S3384">
        <v>3</v>
      </c>
      <c r="T3384" s="7">
        <v>0</v>
      </c>
      <c r="U3384" s="5">
        <v>8.7905999999999995</v>
      </c>
      <c r="V3384">
        <f t="shared" si="260"/>
        <v>12</v>
      </c>
      <c r="W3384">
        <f t="shared" si="261"/>
        <v>4</v>
      </c>
      <c r="X3384">
        <f t="shared" si="262"/>
        <v>2015</v>
      </c>
      <c r="Y3384" t="str">
        <f t="shared" si="263"/>
        <v>Dec</v>
      </c>
      <c r="Z3384" t="str">
        <f t="shared" si="264"/>
        <v>2015-12</v>
      </c>
    </row>
    <row r="3385" spans="1:26"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s="5">
        <v>384.17399999999998</v>
      </c>
      <c r="S3385">
        <v>7</v>
      </c>
      <c r="T3385" s="7">
        <v>0.1</v>
      </c>
      <c r="U3385" s="5">
        <v>29.880199999999999</v>
      </c>
      <c r="V3385">
        <f t="shared" si="260"/>
        <v>12</v>
      </c>
      <c r="W3385">
        <f t="shared" si="261"/>
        <v>4</v>
      </c>
      <c r="X3385">
        <f t="shared" si="262"/>
        <v>2015</v>
      </c>
      <c r="Y3385" t="str">
        <f t="shared" si="263"/>
        <v>Dec</v>
      </c>
      <c r="Z3385" t="str">
        <f t="shared" si="264"/>
        <v>2015-12</v>
      </c>
    </row>
    <row r="3386" spans="1:26"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s="5">
        <v>1799.75</v>
      </c>
      <c r="S3386">
        <v>5</v>
      </c>
      <c r="T3386" s="7">
        <v>0</v>
      </c>
      <c r="U3386" s="5">
        <v>539.92499999999995</v>
      </c>
      <c r="V3386">
        <f t="shared" si="260"/>
        <v>12</v>
      </c>
      <c r="W3386">
        <f t="shared" si="261"/>
        <v>4</v>
      </c>
      <c r="X3386">
        <f t="shared" si="262"/>
        <v>2015</v>
      </c>
      <c r="Y3386" t="str">
        <f t="shared" si="263"/>
        <v>Dec</v>
      </c>
      <c r="Z3386" t="str">
        <f t="shared" si="264"/>
        <v>2015-12</v>
      </c>
    </row>
    <row r="3387" spans="1:26"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s="5">
        <v>580.67200000000003</v>
      </c>
      <c r="S3387">
        <v>4</v>
      </c>
      <c r="T3387" s="7">
        <v>0.2</v>
      </c>
      <c r="U3387" s="5">
        <v>65.325599999999994</v>
      </c>
      <c r="V3387">
        <f t="shared" si="260"/>
        <v>10</v>
      </c>
      <c r="W3387">
        <f t="shared" si="261"/>
        <v>4</v>
      </c>
      <c r="X3387">
        <f t="shared" si="262"/>
        <v>2017</v>
      </c>
      <c r="Y3387" t="str">
        <f t="shared" si="263"/>
        <v>Oct</v>
      </c>
      <c r="Z3387" t="str">
        <f t="shared" si="264"/>
        <v>2017-10</v>
      </c>
    </row>
    <row r="3388" spans="1:26"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s="5">
        <v>18.936</v>
      </c>
      <c r="S3388">
        <v>3</v>
      </c>
      <c r="T3388" s="7">
        <v>0.2</v>
      </c>
      <c r="U3388" s="5">
        <v>5.9175000000000004</v>
      </c>
      <c r="V3388">
        <f t="shared" si="260"/>
        <v>10</v>
      </c>
      <c r="W3388">
        <f t="shared" si="261"/>
        <v>4</v>
      </c>
      <c r="X3388">
        <f t="shared" si="262"/>
        <v>2017</v>
      </c>
      <c r="Y3388" t="str">
        <f t="shared" si="263"/>
        <v>Oct</v>
      </c>
      <c r="Z3388" t="str">
        <f t="shared" si="264"/>
        <v>2017-10</v>
      </c>
    </row>
    <row r="3389" spans="1:26"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s="5">
        <v>222.38399999999999</v>
      </c>
      <c r="S3389">
        <v>2</v>
      </c>
      <c r="T3389" s="7">
        <v>0.2</v>
      </c>
      <c r="U3389" s="5">
        <v>16.678799999999999</v>
      </c>
      <c r="V3389">
        <f t="shared" si="260"/>
        <v>10</v>
      </c>
      <c r="W3389">
        <f t="shared" si="261"/>
        <v>4</v>
      </c>
      <c r="X3389">
        <f t="shared" si="262"/>
        <v>2017</v>
      </c>
      <c r="Y3389" t="str">
        <f t="shared" si="263"/>
        <v>Oct</v>
      </c>
      <c r="Z3389" t="str">
        <f t="shared" si="264"/>
        <v>2017-10</v>
      </c>
    </row>
    <row r="3390" spans="1:26"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s="5">
        <v>50.454000000000001</v>
      </c>
      <c r="S3390">
        <v>6</v>
      </c>
      <c r="T3390" s="7">
        <v>0.7</v>
      </c>
      <c r="U3390" s="5">
        <v>-33.636000000000003</v>
      </c>
      <c r="V3390">
        <f t="shared" si="260"/>
        <v>10</v>
      </c>
      <c r="W3390">
        <f t="shared" si="261"/>
        <v>4</v>
      </c>
      <c r="X3390">
        <f t="shared" si="262"/>
        <v>2017</v>
      </c>
      <c r="Y3390" t="str">
        <f t="shared" si="263"/>
        <v>Oct</v>
      </c>
      <c r="Z3390" t="str">
        <f t="shared" si="264"/>
        <v>2017-10</v>
      </c>
    </row>
    <row r="3391" spans="1:26"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s="5">
        <v>154.76400000000001</v>
      </c>
      <c r="S3391">
        <v>3</v>
      </c>
      <c r="T3391" s="7">
        <v>0.4</v>
      </c>
      <c r="U3391" s="5">
        <v>-36.111600000000003</v>
      </c>
      <c r="V3391">
        <f t="shared" si="260"/>
        <v>10</v>
      </c>
      <c r="W3391">
        <f t="shared" si="261"/>
        <v>4</v>
      </c>
      <c r="X3391">
        <f t="shared" si="262"/>
        <v>2017</v>
      </c>
      <c r="Y3391" t="str">
        <f t="shared" si="263"/>
        <v>Oct</v>
      </c>
      <c r="Z3391" t="str">
        <f t="shared" si="264"/>
        <v>2017-10</v>
      </c>
    </row>
    <row r="3392" spans="1:26"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s="5">
        <v>6.8479999999999999</v>
      </c>
      <c r="S3392">
        <v>2</v>
      </c>
      <c r="T3392" s="7">
        <v>0.2</v>
      </c>
      <c r="U3392" s="5">
        <v>2.14</v>
      </c>
      <c r="V3392">
        <f t="shared" si="260"/>
        <v>3</v>
      </c>
      <c r="W3392">
        <f t="shared" si="261"/>
        <v>1</v>
      </c>
      <c r="X3392">
        <f t="shared" si="262"/>
        <v>2017</v>
      </c>
      <c r="Y3392" t="str">
        <f t="shared" si="263"/>
        <v>Mar</v>
      </c>
      <c r="Z3392" t="str">
        <f t="shared" si="264"/>
        <v>2017-03</v>
      </c>
    </row>
    <row r="3393" spans="1:26"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s="5">
        <v>1091.1679999999999</v>
      </c>
      <c r="S3393">
        <v>4</v>
      </c>
      <c r="T3393" s="7">
        <v>0.2</v>
      </c>
      <c r="U3393" s="5">
        <v>68.197999999999993</v>
      </c>
      <c r="V3393">
        <f t="shared" si="260"/>
        <v>8</v>
      </c>
      <c r="W3393">
        <f t="shared" si="261"/>
        <v>3</v>
      </c>
      <c r="X3393">
        <f t="shared" si="262"/>
        <v>2014</v>
      </c>
      <c r="Y3393" t="str">
        <f t="shared" si="263"/>
        <v>Aug</v>
      </c>
      <c r="Z3393" t="str">
        <f t="shared" si="264"/>
        <v>2014-08</v>
      </c>
    </row>
    <row r="3394" spans="1:26"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s="5">
        <v>219.16800000000001</v>
      </c>
      <c r="S3394">
        <v>2</v>
      </c>
      <c r="T3394" s="7">
        <v>0.2</v>
      </c>
      <c r="U3394" s="5">
        <v>-43.833599999999997</v>
      </c>
      <c r="V3394">
        <f t="shared" si="260"/>
        <v>8</v>
      </c>
      <c r="W3394">
        <f t="shared" si="261"/>
        <v>3</v>
      </c>
      <c r="X3394">
        <f t="shared" si="262"/>
        <v>2014</v>
      </c>
      <c r="Y3394" t="str">
        <f t="shared" si="263"/>
        <v>Aug</v>
      </c>
      <c r="Z3394" t="str">
        <f t="shared" si="264"/>
        <v>2014-08</v>
      </c>
    </row>
    <row r="3395" spans="1:26"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s="5">
        <v>6.9279999999999999</v>
      </c>
      <c r="S3395">
        <v>1</v>
      </c>
      <c r="T3395" s="7">
        <v>0.8</v>
      </c>
      <c r="U3395" s="5">
        <v>-11.0848</v>
      </c>
      <c r="V3395">
        <f t="shared" ref="V3395:V3458" si="265">MONTH(C3395)</f>
        <v>11</v>
      </c>
      <c r="W3395">
        <f t="shared" ref="W3395:W3458" si="266">ROUNDUP(MONTH(C3395)/3,0)</f>
        <v>4</v>
      </c>
      <c r="X3395">
        <f t="shared" ref="X3395:X3458" si="267">YEAR(C3395)</f>
        <v>2014</v>
      </c>
      <c r="Y3395" t="str">
        <f t="shared" ref="Y3395:Y3458" si="268">TEXT(C3395,"MMM")</f>
        <v>Nov</v>
      </c>
      <c r="Z3395" t="str">
        <f t="shared" ref="Z3395:Z3458" si="269">TEXT(C3395,"YYYY-MM")</f>
        <v>2014-11</v>
      </c>
    </row>
    <row r="3396" spans="1:26"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s="5">
        <v>40.031999999999996</v>
      </c>
      <c r="S3396">
        <v>6</v>
      </c>
      <c r="T3396" s="7">
        <v>0.2</v>
      </c>
      <c r="U3396" s="5">
        <v>15.012</v>
      </c>
      <c r="V3396">
        <f t="shared" si="265"/>
        <v>6</v>
      </c>
      <c r="W3396">
        <f t="shared" si="266"/>
        <v>2</v>
      </c>
      <c r="X3396">
        <f t="shared" si="267"/>
        <v>2017</v>
      </c>
      <c r="Y3396" t="str">
        <f t="shared" si="268"/>
        <v>Jun</v>
      </c>
      <c r="Z3396" t="str">
        <f t="shared" si="269"/>
        <v>2017-06</v>
      </c>
    </row>
    <row r="3397" spans="1:26"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s="5">
        <v>443.92</v>
      </c>
      <c r="S3397">
        <v>4</v>
      </c>
      <c r="T3397" s="7">
        <v>0</v>
      </c>
      <c r="U3397" s="5">
        <v>13.317600000000001</v>
      </c>
      <c r="V3397">
        <f t="shared" si="265"/>
        <v>7</v>
      </c>
      <c r="W3397">
        <f t="shared" si="266"/>
        <v>3</v>
      </c>
      <c r="X3397">
        <f t="shared" si="267"/>
        <v>2017</v>
      </c>
      <c r="Y3397" t="str">
        <f t="shared" si="268"/>
        <v>Jul</v>
      </c>
      <c r="Z3397" t="str">
        <f t="shared" si="269"/>
        <v>2017-07</v>
      </c>
    </row>
    <row r="3398" spans="1:26"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s="5">
        <v>169.99</v>
      </c>
      <c r="S3398">
        <v>1</v>
      </c>
      <c r="T3398" s="7">
        <v>0</v>
      </c>
      <c r="U3398" s="5">
        <v>78.195400000000006</v>
      </c>
      <c r="V3398">
        <f t="shared" si="265"/>
        <v>7</v>
      </c>
      <c r="W3398">
        <f t="shared" si="266"/>
        <v>3</v>
      </c>
      <c r="X3398">
        <f t="shared" si="267"/>
        <v>2017</v>
      </c>
      <c r="Y3398" t="str">
        <f t="shared" si="268"/>
        <v>Jul</v>
      </c>
      <c r="Z3398" t="str">
        <f t="shared" si="269"/>
        <v>2017-07</v>
      </c>
    </row>
    <row r="3399" spans="1:26"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s="5">
        <v>25.92</v>
      </c>
      <c r="S3399">
        <v>4</v>
      </c>
      <c r="T3399" s="7">
        <v>0</v>
      </c>
      <c r="U3399" s="5">
        <v>12.441599999999999</v>
      </c>
      <c r="V3399">
        <f t="shared" si="265"/>
        <v>7</v>
      </c>
      <c r="W3399">
        <f t="shared" si="266"/>
        <v>3</v>
      </c>
      <c r="X3399">
        <f t="shared" si="267"/>
        <v>2017</v>
      </c>
      <c r="Y3399" t="str">
        <f t="shared" si="268"/>
        <v>Jul</v>
      </c>
      <c r="Z3399" t="str">
        <f t="shared" si="269"/>
        <v>2017-07</v>
      </c>
    </row>
    <row r="3400" spans="1:26"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s="5">
        <v>36.99</v>
      </c>
      <c r="S3400">
        <v>1</v>
      </c>
      <c r="T3400" s="7">
        <v>0</v>
      </c>
      <c r="U3400" s="5">
        <v>9.9872999999999994</v>
      </c>
      <c r="V3400">
        <f t="shared" si="265"/>
        <v>11</v>
      </c>
      <c r="W3400">
        <f t="shared" si="266"/>
        <v>4</v>
      </c>
      <c r="X3400">
        <f t="shared" si="267"/>
        <v>2014</v>
      </c>
      <c r="Y3400" t="str">
        <f t="shared" si="268"/>
        <v>Nov</v>
      </c>
      <c r="Z3400" t="str">
        <f t="shared" si="269"/>
        <v>2014-11</v>
      </c>
    </row>
    <row r="3401" spans="1:26"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s="5">
        <v>629.1</v>
      </c>
      <c r="S3401">
        <v>6</v>
      </c>
      <c r="T3401" s="7">
        <v>0</v>
      </c>
      <c r="U3401" s="5">
        <v>301.96800000000002</v>
      </c>
      <c r="V3401">
        <f t="shared" si="265"/>
        <v>11</v>
      </c>
      <c r="W3401">
        <f t="shared" si="266"/>
        <v>4</v>
      </c>
      <c r="X3401">
        <f t="shared" si="267"/>
        <v>2014</v>
      </c>
      <c r="Y3401" t="str">
        <f t="shared" si="268"/>
        <v>Nov</v>
      </c>
      <c r="Z3401" t="str">
        <f t="shared" si="269"/>
        <v>2014-11</v>
      </c>
    </row>
    <row r="3402" spans="1:26"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s="5">
        <v>193.95</v>
      </c>
      <c r="S3402">
        <v>3</v>
      </c>
      <c r="T3402" s="7">
        <v>0</v>
      </c>
      <c r="U3402" s="5">
        <v>9.6974999999999998</v>
      </c>
      <c r="V3402">
        <f t="shared" si="265"/>
        <v>11</v>
      </c>
      <c r="W3402">
        <f t="shared" si="266"/>
        <v>4</v>
      </c>
      <c r="X3402">
        <f t="shared" si="267"/>
        <v>2014</v>
      </c>
      <c r="Y3402" t="str">
        <f t="shared" si="268"/>
        <v>Nov</v>
      </c>
      <c r="Z3402" t="str">
        <f t="shared" si="269"/>
        <v>2014-11</v>
      </c>
    </row>
    <row r="3403" spans="1:26"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s="5">
        <v>5.46</v>
      </c>
      <c r="S3403">
        <v>3</v>
      </c>
      <c r="T3403" s="7">
        <v>0</v>
      </c>
      <c r="U3403" s="5">
        <v>1.4742</v>
      </c>
      <c r="V3403">
        <f t="shared" si="265"/>
        <v>11</v>
      </c>
      <c r="W3403">
        <f t="shared" si="266"/>
        <v>4</v>
      </c>
      <c r="X3403">
        <f t="shared" si="267"/>
        <v>2014</v>
      </c>
      <c r="Y3403" t="str">
        <f t="shared" si="268"/>
        <v>Nov</v>
      </c>
      <c r="Z3403" t="str">
        <f t="shared" si="269"/>
        <v>2014-11</v>
      </c>
    </row>
    <row r="3404" spans="1:26"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s="5">
        <v>22.288</v>
      </c>
      <c r="S3404">
        <v>7</v>
      </c>
      <c r="T3404" s="7">
        <v>0.6</v>
      </c>
      <c r="U3404" s="5">
        <v>-8.9152000000000005</v>
      </c>
      <c r="V3404">
        <f t="shared" si="265"/>
        <v>5</v>
      </c>
      <c r="W3404">
        <f t="shared" si="266"/>
        <v>2</v>
      </c>
      <c r="X3404">
        <f t="shared" si="267"/>
        <v>2015</v>
      </c>
      <c r="Y3404" t="str">
        <f t="shared" si="268"/>
        <v>May</v>
      </c>
      <c r="Z3404" t="str">
        <f t="shared" si="269"/>
        <v>2015-05</v>
      </c>
    </row>
    <row r="3405" spans="1:26"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s="5">
        <v>65.424000000000007</v>
      </c>
      <c r="S3405">
        <v>4</v>
      </c>
      <c r="T3405" s="7">
        <v>0.6</v>
      </c>
      <c r="U3405" s="5">
        <v>-52.339199999999998</v>
      </c>
      <c r="V3405">
        <f t="shared" si="265"/>
        <v>5</v>
      </c>
      <c r="W3405">
        <f t="shared" si="266"/>
        <v>2</v>
      </c>
      <c r="X3405">
        <f t="shared" si="267"/>
        <v>2017</v>
      </c>
      <c r="Y3405" t="str">
        <f t="shared" si="268"/>
        <v>May</v>
      </c>
      <c r="Z3405" t="str">
        <f t="shared" si="269"/>
        <v>2017-05</v>
      </c>
    </row>
    <row r="3406" spans="1:26"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s="5">
        <v>77.88</v>
      </c>
      <c r="S3406">
        <v>2</v>
      </c>
      <c r="T3406" s="7">
        <v>0</v>
      </c>
      <c r="U3406" s="5">
        <v>3.8940000000000001</v>
      </c>
      <c r="V3406">
        <f t="shared" si="265"/>
        <v>10</v>
      </c>
      <c r="W3406">
        <f t="shared" si="266"/>
        <v>4</v>
      </c>
      <c r="X3406">
        <f t="shared" si="267"/>
        <v>2015</v>
      </c>
      <c r="Y3406" t="str">
        <f t="shared" si="268"/>
        <v>Oct</v>
      </c>
      <c r="Z3406" t="str">
        <f t="shared" si="269"/>
        <v>2015-10</v>
      </c>
    </row>
    <row r="3407" spans="1:26"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s="5">
        <v>281.37200000000001</v>
      </c>
      <c r="S3407">
        <v>2</v>
      </c>
      <c r="T3407" s="7">
        <v>0.3</v>
      </c>
      <c r="U3407" s="5">
        <v>-12.0588</v>
      </c>
      <c r="V3407">
        <f t="shared" si="265"/>
        <v>4</v>
      </c>
      <c r="W3407">
        <f t="shared" si="266"/>
        <v>2</v>
      </c>
      <c r="X3407">
        <f t="shared" si="267"/>
        <v>2014</v>
      </c>
      <c r="Y3407" t="str">
        <f t="shared" si="268"/>
        <v>Apr</v>
      </c>
      <c r="Z3407" t="str">
        <f t="shared" si="269"/>
        <v>2014-04</v>
      </c>
    </row>
    <row r="3408" spans="1:26"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s="5">
        <v>281.37200000000001</v>
      </c>
      <c r="S3408">
        <v>2</v>
      </c>
      <c r="T3408" s="7">
        <v>0.3</v>
      </c>
      <c r="U3408" s="5">
        <v>-12.0588</v>
      </c>
      <c r="V3408">
        <f t="shared" si="265"/>
        <v>4</v>
      </c>
      <c r="W3408">
        <f t="shared" si="266"/>
        <v>2</v>
      </c>
      <c r="X3408">
        <f t="shared" si="267"/>
        <v>2014</v>
      </c>
      <c r="Y3408" t="str">
        <f t="shared" si="268"/>
        <v>Apr</v>
      </c>
      <c r="Z3408" t="str">
        <f t="shared" si="269"/>
        <v>2014-04</v>
      </c>
    </row>
    <row r="3409" spans="1:26"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s="5">
        <v>7.4880000000000004</v>
      </c>
      <c r="S3409">
        <v>8</v>
      </c>
      <c r="T3409" s="7">
        <v>0.7</v>
      </c>
      <c r="U3409" s="5">
        <v>-5.2416</v>
      </c>
      <c r="V3409">
        <f t="shared" si="265"/>
        <v>4</v>
      </c>
      <c r="W3409">
        <f t="shared" si="266"/>
        <v>2</v>
      </c>
      <c r="X3409">
        <f t="shared" si="267"/>
        <v>2014</v>
      </c>
      <c r="Y3409" t="str">
        <f t="shared" si="268"/>
        <v>Apr</v>
      </c>
      <c r="Z3409" t="str">
        <f t="shared" si="269"/>
        <v>2014-04</v>
      </c>
    </row>
    <row r="3410" spans="1:26"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s="5">
        <v>22.335999999999999</v>
      </c>
      <c r="S3410">
        <v>4</v>
      </c>
      <c r="T3410" s="7">
        <v>0.2</v>
      </c>
      <c r="U3410" s="5">
        <v>7.8175999999999997</v>
      </c>
      <c r="V3410">
        <f t="shared" si="265"/>
        <v>4</v>
      </c>
      <c r="W3410">
        <f t="shared" si="266"/>
        <v>2</v>
      </c>
      <c r="X3410">
        <f t="shared" si="267"/>
        <v>2014</v>
      </c>
      <c r="Y3410" t="str">
        <f t="shared" si="268"/>
        <v>Apr</v>
      </c>
      <c r="Z3410" t="str">
        <f t="shared" si="269"/>
        <v>2014-04</v>
      </c>
    </row>
    <row r="3411" spans="1:26"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s="5">
        <v>10.368</v>
      </c>
      <c r="S3411">
        <v>2</v>
      </c>
      <c r="T3411" s="7">
        <v>0.2</v>
      </c>
      <c r="U3411" s="5">
        <v>3.6288</v>
      </c>
      <c r="V3411">
        <f t="shared" si="265"/>
        <v>4</v>
      </c>
      <c r="W3411">
        <f t="shared" si="266"/>
        <v>2</v>
      </c>
      <c r="X3411">
        <f t="shared" si="267"/>
        <v>2017</v>
      </c>
      <c r="Y3411" t="str">
        <f t="shared" si="268"/>
        <v>Apr</v>
      </c>
      <c r="Z3411" t="str">
        <f t="shared" si="269"/>
        <v>2017-04</v>
      </c>
    </row>
    <row r="3412" spans="1:26"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s="5">
        <v>65.790000000000006</v>
      </c>
      <c r="S3412">
        <v>9</v>
      </c>
      <c r="T3412" s="7">
        <v>0</v>
      </c>
      <c r="U3412" s="5">
        <v>30.263400000000001</v>
      </c>
      <c r="V3412">
        <f t="shared" si="265"/>
        <v>9</v>
      </c>
      <c r="W3412">
        <f t="shared" si="266"/>
        <v>3</v>
      </c>
      <c r="X3412">
        <f t="shared" si="267"/>
        <v>2016</v>
      </c>
      <c r="Y3412" t="str">
        <f t="shared" si="268"/>
        <v>Sep</v>
      </c>
      <c r="Z3412" t="str">
        <f t="shared" si="269"/>
        <v>2016-09</v>
      </c>
    </row>
    <row r="3413" spans="1:26"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s="5">
        <v>271.98399999999998</v>
      </c>
      <c r="S3413">
        <v>2</v>
      </c>
      <c r="T3413" s="7">
        <v>0.2</v>
      </c>
      <c r="U3413" s="5">
        <v>88.394800000000004</v>
      </c>
      <c r="V3413">
        <f t="shared" si="265"/>
        <v>9</v>
      </c>
      <c r="W3413">
        <f t="shared" si="266"/>
        <v>3</v>
      </c>
      <c r="X3413">
        <f t="shared" si="267"/>
        <v>2016</v>
      </c>
      <c r="Y3413" t="str">
        <f t="shared" si="268"/>
        <v>Sep</v>
      </c>
      <c r="Z3413" t="str">
        <f t="shared" si="269"/>
        <v>2016-09</v>
      </c>
    </row>
    <row r="3414" spans="1:26"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s="5">
        <v>11.76</v>
      </c>
      <c r="S3414">
        <v>4</v>
      </c>
      <c r="T3414" s="7">
        <v>0</v>
      </c>
      <c r="U3414" s="5">
        <v>3.1751999999999998</v>
      </c>
      <c r="V3414">
        <f t="shared" si="265"/>
        <v>9</v>
      </c>
      <c r="W3414">
        <f t="shared" si="266"/>
        <v>3</v>
      </c>
      <c r="X3414">
        <f t="shared" si="267"/>
        <v>2016</v>
      </c>
      <c r="Y3414" t="str">
        <f t="shared" si="268"/>
        <v>Sep</v>
      </c>
      <c r="Z3414" t="str">
        <f t="shared" si="269"/>
        <v>2016-09</v>
      </c>
    </row>
    <row r="3415" spans="1:26"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s="5">
        <v>77.52</v>
      </c>
      <c r="S3415">
        <v>2</v>
      </c>
      <c r="T3415" s="7">
        <v>0</v>
      </c>
      <c r="U3415" s="5">
        <v>37.9848</v>
      </c>
      <c r="V3415">
        <f t="shared" si="265"/>
        <v>9</v>
      </c>
      <c r="W3415">
        <f t="shared" si="266"/>
        <v>3</v>
      </c>
      <c r="X3415">
        <f t="shared" si="267"/>
        <v>2016</v>
      </c>
      <c r="Y3415" t="str">
        <f t="shared" si="268"/>
        <v>Sep</v>
      </c>
      <c r="Z3415" t="str">
        <f t="shared" si="269"/>
        <v>2016-09</v>
      </c>
    </row>
    <row r="3416" spans="1:26"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s="5">
        <v>48.64</v>
      </c>
      <c r="S3416">
        <v>2</v>
      </c>
      <c r="T3416" s="7">
        <v>0.2</v>
      </c>
      <c r="U3416" s="5">
        <v>15.808</v>
      </c>
      <c r="V3416">
        <f t="shared" si="265"/>
        <v>9</v>
      </c>
      <c r="W3416">
        <f t="shared" si="266"/>
        <v>3</v>
      </c>
      <c r="X3416">
        <f t="shared" si="267"/>
        <v>2016</v>
      </c>
      <c r="Y3416" t="str">
        <f t="shared" si="268"/>
        <v>Sep</v>
      </c>
      <c r="Z3416" t="str">
        <f t="shared" si="269"/>
        <v>2016-09</v>
      </c>
    </row>
    <row r="3417" spans="1:26"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s="5">
        <v>1.81</v>
      </c>
      <c r="S3417">
        <v>1</v>
      </c>
      <c r="T3417" s="7">
        <v>0</v>
      </c>
      <c r="U3417" s="5">
        <v>0.65159999999999996</v>
      </c>
      <c r="V3417">
        <f t="shared" si="265"/>
        <v>9</v>
      </c>
      <c r="W3417">
        <f t="shared" si="266"/>
        <v>3</v>
      </c>
      <c r="X3417">
        <f t="shared" si="267"/>
        <v>2016</v>
      </c>
      <c r="Y3417" t="str">
        <f t="shared" si="268"/>
        <v>Sep</v>
      </c>
      <c r="Z3417" t="str">
        <f t="shared" si="269"/>
        <v>2016-09</v>
      </c>
    </row>
    <row r="3418" spans="1:26"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s="5">
        <v>8.26</v>
      </c>
      <c r="S3418">
        <v>2</v>
      </c>
      <c r="T3418" s="7">
        <v>0</v>
      </c>
      <c r="U3418" s="5">
        <v>3.8822000000000001</v>
      </c>
      <c r="V3418">
        <f t="shared" si="265"/>
        <v>9</v>
      </c>
      <c r="W3418">
        <f t="shared" si="266"/>
        <v>3</v>
      </c>
      <c r="X3418">
        <f t="shared" si="267"/>
        <v>2016</v>
      </c>
      <c r="Y3418" t="str">
        <f t="shared" si="268"/>
        <v>Sep</v>
      </c>
      <c r="Z3418" t="str">
        <f t="shared" si="269"/>
        <v>2016-09</v>
      </c>
    </row>
    <row r="3419" spans="1:26"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s="5">
        <v>43.56</v>
      </c>
      <c r="S3419">
        <v>5</v>
      </c>
      <c r="T3419" s="7">
        <v>0.2</v>
      </c>
      <c r="U3419" s="5">
        <v>3.2669999999999999</v>
      </c>
      <c r="V3419">
        <f t="shared" si="265"/>
        <v>4</v>
      </c>
      <c r="W3419">
        <f t="shared" si="266"/>
        <v>2</v>
      </c>
      <c r="X3419">
        <f t="shared" si="267"/>
        <v>2015</v>
      </c>
      <c r="Y3419" t="str">
        <f t="shared" si="268"/>
        <v>Apr</v>
      </c>
      <c r="Z3419" t="str">
        <f t="shared" si="269"/>
        <v>2015-04</v>
      </c>
    </row>
    <row r="3420" spans="1:26"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s="5">
        <v>5.84</v>
      </c>
      <c r="S3420">
        <v>2</v>
      </c>
      <c r="T3420" s="7">
        <v>0.2</v>
      </c>
      <c r="U3420" s="5">
        <v>0.73</v>
      </c>
      <c r="V3420">
        <f t="shared" si="265"/>
        <v>4</v>
      </c>
      <c r="W3420">
        <f t="shared" si="266"/>
        <v>2</v>
      </c>
      <c r="X3420">
        <f t="shared" si="267"/>
        <v>2015</v>
      </c>
      <c r="Y3420" t="str">
        <f t="shared" si="268"/>
        <v>Apr</v>
      </c>
      <c r="Z3420" t="str">
        <f t="shared" si="269"/>
        <v>2015-04</v>
      </c>
    </row>
    <row r="3421" spans="1:26"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5">
        <v>271.76400000000001</v>
      </c>
      <c r="S3421">
        <v>2</v>
      </c>
      <c r="T3421" s="7">
        <v>0.1</v>
      </c>
      <c r="U3421" s="5">
        <v>60.392000000000003</v>
      </c>
      <c r="V3421">
        <f t="shared" si="265"/>
        <v>9</v>
      </c>
      <c r="W3421">
        <f t="shared" si="266"/>
        <v>3</v>
      </c>
      <c r="X3421">
        <f t="shared" si="267"/>
        <v>2015</v>
      </c>
      <c r="Y3421" t="str">
        <f t="shared" si="268"/>
        <v>Sep</v>
      </c>
      <c r="Z3421" t="str">
        <f t="shared" si="269"/>
        <v>2015-09</v>
      </c>
    </row>
    <row r="3422" spans="1:26"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s="5">
        <v>262.24</v>
      </c>
      <c r="S3422">
        <v>2</v>
      </c>
      <c r="T3422" s="7">
        <v>0</v>
      </c>
      <c r="U3422" s="5">
        <v>78.671999999999997</v>
      </c>
      <c r="V3422">
        <f t="shared" si="265"/>
        <v>5</v>
      </c>
      <c r="W3422">
        <f t="shared" si="266"/>
        <v>2</v>
      </c>
      <c r="X3422">
        <f t="shared" si="267"/>
        <v>2016</v>
      </c>
      <c r="Y3422" t="str">
        <f t="shared" si="268"/>
        <v>May</v>
      </c>
      <c r="Z3422" t="str">
        <f t="shared" si="269"/>
        <v>2016-05</v>
      </c>
    </row>
    <row r="3423" spans="1:26"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s="5">
        <v>182.72</v>
      </c>
      <c r="S3423">
        <v>8</v>
      </c>
      <c r="T3423" s="7">
        <v>0</v>
      </c>
      <c r="U3423" s="5">
        <v>84.051199999999994</v>
      </c>
      <c r="V3423">
        <f t="shared" si="265"/>
        <v>5</v>
      </c>
      <c r="W3423">
        <f t="shared" si="266"/>
        <v>2</v>
      </c>
      <c r="X3423">
        <f t="shared" si="267"/>
        <v>2016</v>
      </c>
      <c r="Y3423" t="str">
        <f t="shared" si="268"/>
        <v>May</v>
      </c>
      <c r="Z3423" t="str">
        <f t="shared" si="269"/>
        <v>2016-05</v>
      </c>
    </row>
    <row r="3424" spans="1:26"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s="5">
        <v>131.6</v>
      </c>
      <c r="S3424">
        <v>7</v>
      </c>
      <c r="T3424" s="7">
        <v>0</v>
      </c>
      <c r="U3424" s="5">
        <v>7.8959999999999999</v>
      </c>
      <c r="V3424">
        <f t="shared" si="265"/>
        <v>5</v>
      </c>
      <c r="W3424">
        <f t="shared" si="266"/>
        <v>2</v>
      </c>
      <c r="X3424">
        <f t="shared" si="267"/>
        <v>2016</v>
      </c>
      <c r="Y3424" t="str">
        <f t="shared" si="268"/>
        <v>May</v>
      </c>
      <c r="Z3424" t="str">
        <f t="shared" si="269"/>
        <v>2016-05</v>
      </c>
    </row>
    <row r="3425" spans="1:26"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s="5">
        <v>22.72</v>
      </c>
      <c r="S3425">
        <v>4</v>
      </c>
      <c r="T3425" s="7">
        <v>0.2</v>
      </c>
      <c r="U3425" s="5">
        <v>7.3840000000000003</v>
      </c>
      <c r="V3425">
        <f t="shared" si="265"/>
        <v>5</v>
      </c>
      <c r="W3425">
        <f t="shared" si="266"/>
        <v>2</v>
      </c>
      <c r="X3425">
        <f t="shared" si="267"/>
        <v>2016</v>
      </c>
      <c r="Y3425" t="str">
        <f t="shared" si="268"/>
        <v>May</v>
      </c>
      <c r="Z3425" t="str">
        <f t="shared" si="269"/>
        <v>2016-05</v>
      </c>
    </row>
    <row r="3426" spans="1:26"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s="5">
        <v>558.4</v>
      </c>
      <c r="S3426">
        <v>2</v>
      </c>
      <c r="T3426" s="7">
        <v>0.2</v>
      </c>
      <c r="U3426" s="5">
        <v>41.88</v>
      </c>
      <c r="V3426">
        <f t="shared" si="265"/>
        <v>5</v>
      </c>
      <c r="W3426">
        <f t="shared" si="266"/>
        <v>2</v>
      </c>
      <c r="X3426">
        <f t="shared" si="267"/>
        <v>2016</v>
      </c>
      <c r="Y3426" t="str">
        <f t="shared" si="268"/>
        <v>May</v>
      </c>
      <c r="Z3426" t="str">
        <f t="shared" si="269"/>
        <v>2016-05</v>
      </c>
    </row>
    <row r="3427" spans="1:26"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s="5">
        <v>15.24</v>
      </c>
      <c r="S3427">
        <v>4</v>
      </c>
      <c r="T3427" s="7">
        <v>0</v>
      </c>
      <c r="U3427" s="5">
        <v>6.8579999999999997</v>
      </c>
      <c r="V3427">
        <f t="shared" si="265"/>
        <v>9</v>
      </c>
      <c r="W3427">
        <f t="shared" si="266"/>
        <v>3</v>
      </c>
      <c r="X3427">
        <f t="shared" si="267"/>
        <v>2015</v>
      </c>
      <c r="Y3427" t="str">
        <f t="shared" si="268"/>
        <v>Sep</v>
      </c>
      <c r="Z3427" t="str">
        <f t="shared" si="269"/>
        <v>2015-09</v>
      </c>
    </row>
    <row r="3428" spans="1:26"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s="5">
        <v>1408.1</v>
      </c>
      <c r="S3428">
        <v>10</v>
      </c>
      <c r="T3428" s="7">
        <v>0</v>
      </c>
      <c r="U3428" s="5">
        <v>394.26799999999997</v>
      </c>
      <c r="V3428">
        <f t="shared" si="265"/>
        <v>9</v>
      </c>
      <c r="W3428">
        <f t="shared" si="266"/>
        <v>3</v>
      </c>
      <c r="X3428">
        <f t="shared" si="267"/>
        <v>2015</v>
      </c>
      <c r="Y3428" t="str">
        <f t="shared" si="268"/>
        <v>Sep</v>
      </c>
      <c r="Z3428" t="str">
        <f t="shared" si="269"/>
        <v>2015-09</v>
      </c>
    </row>
    <row r="3429" spans="1:26"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s="5">
        <v>32.896000000000001</v>
      </c>
      <c r="S3429">
        <v>4</v>
      </c>
      <c r="T3429" s="7">
        <v>0.2</v>
      </c>
      <c r="U3429" s="5">
        <v>11.102399999999999</v>
      </c>
      <c r="V3429">
        <f t="shared" si="265"/>
        <v>7</v>
      </c>
      <c r="W3429">
        <f t="shared" si="266"/>
        <v>3</v>
      </c>
      <c r="X3429">
        <f t="shared" si="267"/>
        <v>2017</v>
      </c>
      <c r="Y3429" t="str">
        <f t="shared" si="268"/>
        <v>Jul</v>
      </c>
      <c r="Z3429" t="str">
        <f t="shared" si="269"/>
        <v>2017-07</v>
      </c>
    </row>
    <row r="3430" spans="1:26"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s="5">
        <v>215.148</v>
      </c>
      <c r="S3430">
        <v>2</v>
      </c>
      <c r="T3430" s="7">
        <v>0.4</v>
      </c>
      <c r="U3430" s="5">
        <v>-103.98820000000001</v>
      </c>
      <c r="V3430">
        <f t="shared" si="265"/>
        <v>7</v>
      </c>
      <c r="W3430">
        <f t="shared" si="266"/>
        <v>3</v>
      </c>
      <c r="X3430">
        <f t="shared" si="267"/>
        <v>2017</v>
      </c>
      <c r="Y3430" t="str">
        <f t="shared" si="268"/>
        <v>Jul</v>
      </c>
      <c r="Z3430" t="str">
        <f t="shared" si="269"/>
        <v>2017-07</v>
      </c>
    </row>
    <row r="3431" spans="1:26"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s="5">
        <v>30.96</v>
      </c>
      <c r="S3431">
        <v>6</v>
      </c>
      <c r="T3431" s="7">
        <v>0.2</v>
      </c>
      <c r="U3431" s="5">
        <v>11.223000000000001</v>
      </c>
      <c r="V3431">
        <f t="shared" si="265"/>
        <v>7</v>
      </c>
      <c r="W3431">
        <f t="shared" si="266"/>
        <v>3</v>
      </c>
      <c r="X3431">
        <f t="shared" si="267"/>
        <v>2017</v>
      </c>
      <c r="Y3431" t="str">
        <f t="shared" si="268"/>
        <v>Jul</v>
      </c>
      <c r="Z3431" t="str">
        <f t="shared" si="269"/>
        <v>2017-07</v>
      </c>
    </row>
    <row r="3432" spans="1:26"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s="5">
        <v>29.79</v>
      </c>
      <c r="S3432">
        <v>3</v>
      </c>
      <c r="T3432" s="7">
        <v>0</v>
      </c>
      <c r="U3432" s="5">
        <v>8.6390999999999991</v>
      </c>
      <c r="V3432">
        <f t="shared" si="265"/>
        <v>12</v>
      </c>
      <c r="W3432">
        <f t="shared" si="266"/>
        <v>4</v>
      </c>
      <c r="X3432">
        <f t="shared" si="267"/>
        <v>2017</v>
      </c>
      <c r="Y3432" t="str">
        <f t="shared" si="268"/>
        <v>Dec</v>
      </c>
      <c r="Z3432" t="str">
        <f t="shared" si="269"/>
        <v>2017-12</v>
      </c>
    </row>
    <row r="3433" spans="1:26"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s="5">
        <v>128.9</v>
      </c>
      <c r="S3433">
        <v>2</v>
      </c>
      <c r="T3433" s="7">
        <v>0</v>
      </c>
      <c r="U3433" s="5">
        <v>15.468</v>
      </c>
      <c r="V3433">
        <f t="shared" si="265"/>
        <v>12</v>
      </c>
      <c r="W3433">
        <f t="shared" si="266"/>
        <v>4</v>
      </c>
      <c r="X3433">
        <f t="shared" si="267"/>
        <v>2017</v>
      </c>
      <c r="Y3433" t="str">
        <f t="shared" si="268"/>
        <v>Dec</v>
      </c>
      <c r="Z3433" t="str">
        <f t="shared" si="269"/>
        <v>2017-12</v>
      </c>
    </row>
    <row r="3434" spans="1:26"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s="5">
        <v>60.12</v>
      </c>
      <c r="S3434">
        <v>9</v>
      </c>
      <c r="T3434" s="7">
        <v>0</v>
      </c>
      <c r="U3434" s="5">
        <v>28.857600000000001</v>
      </c>
      <c r="V3434">
        <f t="shared" si="265"/>
        <v>12</v>
      </c>
      <c r="W3434">
        <f t="shared" si="266"/>
        <v>4</v>
      </c>
      <c r="X3434">
        <f t="shared" si="267"/>
        <v>2017</v>
      </c>
      <c r="Y3434" t="str">
        <f t="shared" si="268"/>
        <v>Dec</v>
      </c>
      <c r="Z3434" t="str">
        <f t="shared" si="269"/>
        <v>2017-12</v>
      </c>
    </row>
    <row r="3435" spans="1:26"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s="5">
        <v>24.815999999999999</v>
      </c>
      <c r="S3435">
        <v>3</v>
      </c>
      <c r="T3435" s="7">
        <v>0.2</v>
      </c>
      <c r="U3435" s="5">
        <v>8.3754000000000008</v>
      </c>
      <c r="V3435">
        <f t="shared" si="265"/>
        <v>12</v>
      </c>
      <c r="W3435">
        <f t="shared" si="266"/>
        <v>4</v>
      </c>
      <c r="X3435">
        <f t="shared" si="267"/>
        <v>2017</v>
      </c>
      <c r="Y3435" t="str">
        <f t="shared" si="268"/>
        <v>Dec</v>
      </c>
      <c r="Z3435" t="str">
        <f t="shared" si="269"/>
        <v>2017-12</v>
      </c>
    </row>
    <row r="3436" spans="1:26"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s="5">
        <v>14.976000000000001</v>
      </c>
      <c r="S3436">
        <v>6</v>
      </c>
      <c r="T3436" s="7">
        <v>0.2</v>
      </c>
      <c r="U3436" s="5">
        <v>5.4287999999999998</v>
      </c>
      <c r="V3436">
        <f t="shared" si="265"/>
        <v>12</v>
      </c>
      <c r="W3436">
        <f t="shared" si="266"/>
        <v>4</v>
      </c>
      <c r="X3436">
        <f t="shared" si="267"/>
        <v>2017</v>
      </c>
      <c r="Y3436" t="str">
        <f t="shared" si="268"/>
        <v>Dec</v>
      </c>
      <c r="Z3436" t="str">
        <f t="shared" si="269"/>
        <v>2017-12</v>
      </c>
    </row>
    <row r="3437" spans="1:26"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5">
        <v>15.08</v>
      </c>
      <c r="S3437">
        <v>2</v>
      </c>
      <c r="T3437" s="7">
        <v>0.8</v>
      </c>
      <c r="U3437" s="5">
        <v>-22.62</v>
      </c>
      <c r="V3437">
        <f t="shared" si="265"/>
        <v>9</v>
      </c>
      <c r="W3437">
        <f t="shared" si="266"/>
        <v>3</v>
      </c>
      <c r="X3437">
        <f t="shared" si="267"/>
        <v>2015</v>
      </c>
      <c r="Y3437" t="str">
        <f t="shared" si="268"/>
        <v>Sep</v>
      </c>
      <c r="Z3437" t="str">
        <f t="shared" si="269"/>
        <v>2015-09</v>
      </c>
    </row>
    <row r="3438" spans="1:26"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5">
        <v>24.288</v>
      </c>
      <c r="S3438">
        <v>3</v>
      </c>
      <c r="T3438" s="7">
        <v>0.6</v>
      </c>
      <c r="U3438" s="5">
        <v>-12.751200000000001</v>
      </c>
      <c r="V3438">
        <f t="shared" si="265"/>
        <v>9</v>
      </c>
      <c r="W3438">
        <f t="shared" si="266"/>
        <v>3</v>
      </c>
      <c r="X3438">
        <f t="shared" si="267"/>
        <v>2015</v>
      </c>
      <c r="Y3438" t="str">
        <f t="shared" si="268"/>
        <v>Sep</v>
      </c>
      <c r="Z3438" t="str">
        <f t="shared" si="269"/>
        <v>2015-09</v>
      </c>
    </row>
    <row r="3439" spans="1:26"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5">
        <v>16.192</v>
      </c>
      <c r="S3439">
        <v>2</v>
      </c>
      <c r="T3439" s="7">
        <v>0.6</v>
      </c>
      <c r="U3439" s="5">
        <v>-8.5007999999999999</v>
      </c>
      <c r="V3439">
        <f t="shared" si="265"/>
        <v>10</v>
      </c>
      <c r="W3439">
        <f t="shared" si="266"/>
        <v>4</v>
      </c>
      <c r="X3439">
        <f t="shared" si="267"/>
        <v>2017</v>
      </c>
      <c r="Y3439" t="str">
        <f t="shared" si="268"/>
        <v>Oct</v>
      </c>
      <c r="Z3439" t="str">
        <f t="shared" si="269"/>
        <v>2017-10</v>
      </c>
    </row>
    <row r="3440" spans="1:26"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5">
        <v>251.006</v>
      </c>
      <c r="S3440">
        <v>2</v>
      </c>
      <c r="T3440" s="7">
        <v>0.3</v>
      </c>
      <c r="U3440" s="5">
        <v>-68.130200000000002</v>
      </c>
      <c r="V3440">
        <f t="shared" si="265"/>
        <v>10</v>
      </c>
      <c r="W3440">
        <f t="shared" si="266"/>
        <v>4</v>
      </c>
      <c r="X3440">
        <f t="shared" si="267"/>
        <v>2017</v>
      </c>
      <c r="Y3440" t="str">
        <f t="shared" si="268"/>
        <v>Oct</v>
      </c>
      <c r="Z3440" t="str">
        <f t="shared" si="269"/>
        <v>2017-10</v>
      </c>
    </row>
    <row r="3441" spans="1:26"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5">
        <v>54.192</v>
      </c>
      <c r="S3441">
        <v>6</v>
      </c>
      <c r="T3441" s="7">
        <v>0.2</v>
      </c>
      <c r="U3441" s="5">
        <v>4.0644</v>
      </c>
      <c r="V3441">
        <f t="shared" si="265"/>
        <v>10</v>
      </c>
      <c r="W3441">
        <f t="shared" si="266"/>
        <v>4</v>
      </c>
      <c r="X3441">
        <f t="shared" si="267"/>
        <v>2017</v>
      </c>
      <c r="Y3441" t="str">
        <f t="shared" si="268"/>
        <v>Oct</v>
      </c>
      <c r="Z3441" t="str">
        <f t="shared" si="269"/>
        <v>2017-10</v>
      </c>
    </row>
    <row r="3442" spans="1:26"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s="5">
        <v>4.3040000000000003</v>
      </c>
      <c r="S3442">
        <v>1</v>
      </c>
      <c r="T3442" s="7">
        <v>0.2</v>
      </c>
      <c r="U3442" s="5">
        <v>1.5602</v>
      </c>
      <c r="V3442">
        <f t="shared" si="265"/>
        <v>11</v>
      </c>
      <c r="W3442">
        <f t="shared" si="266"/>
        <v>4</v>
      </c>
      <c r="X3442">
        <f t="shared" si="267"/>
        <v>2015</v>
      </c>
      <c r="Y3442" t="str">
        <f t="shared" si="268"/>
        <v>Nov</v>
      </c>
      <c r="Z3442" t="str">
        <f t="shared" si="269"/>
        <v>2015-11</v>
      </c>
    </row>
    <row r="3443" spans="1:26"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s="5">
        <v>108.92</v>
      </c>
      <c r="S3443">
        <v>14</v>
      </c>
      <c r="T3443" s="7">
        <v>0</v>
      </c>
      <c r="U3443" s="5">
        <v>49.014000000000003</v>
      </c>
      <c r="V3443">
        <f t="shared" si="265"/>
        <v>3</v>
      </c>
      <c r="W3443">
        <f t="shared" si="266"/>
        <v>1</v>
      </c>
      <c r="X3443">
        <f t="shared" si="267"/>
        <v>2014</v>
      </c>
      <c r="Y3443" t="str">
        <f t="shared" si="268"/>
        <v>Mar</v>
      </c>
      <c r="Z3443" t="str">
        <f t="shared" si="269"/>
        <v>2014-03</v>
      </c>
    </row>
    <row r="3444" spans="1:26"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s="5">
        <v>16.739999999999998</v>
      </c>
      <c r="S3444">
        <v>3</v>
      </c>
      <c r="T3444" s="7">
        <v>0</v>
      </c>
      <c r="U3444" s="5">
        <v>8.3699999999999992</v>
      </c>
      <c r="V3444">
        <f t="shared" si="265"/>
        <v>11</v>
      </c>
      <c r="W3444">
        <f t="shared" si="266"/>
        <v>4</v>
      </c>
      <c r="X3444">
        <f t="shared" si="267"/>
        <v>2017</v>
      </c>
      <c r="Y3444" t="str">
        <f t="shared" si="268"/>
        <v>Nov</v>
      </c>
      <c r="Z3444" t="str">
        <f t="shared" si="269"/>
        <v>2017-11</v>
      </c>
    </row>
    <row r="3445" spans="1:26"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s="5">
        <v>2504.7399999999998</v>
      </c>
      <c r="S3445">
        <v>7</v>
      </c>
      <c r="T3445" s="7">
        <v>0</v>
      </c>
      <c r="U3445" s="5">
        <v>626.18499999999995</v>
      </c>
      <c r="V3445">
        <f t="shared" si="265"/>
        <v>11</v>
      </c>
      <c r="W3445">
        <f t="shared" si="266"/>
        <v>4</v>
      </c>
      <c r="X3445">
        <f t="shared" si="267"/>
        <v>2017</v>
      </c>
      <c r="Y3445" t="str">
        <f t="shared" si="268"/>
        <v>Nov</v>
      </c>
      <c r="Z3445" t="str">
        <f t="shared" si="269"/>
        <v>2017-11</v>
      </c>
    </row>
    <row r="3446" spans="1:26"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s="5">
        <v>84.784000000000006</v>
      </c>
      <c r="S3446">
        <v>2</v>
      </c>
      <c r="T3446" s="7">
        <v>0.2</v>
      </c>
      <c r="U3446" s="5">
        <v>-16.956800000000001</v>
      </c>
      <c r="V3446">
        <f t="shared" si="265"/>
        <v>7</v>
      </c>
      <c r="W3446">
        <f t="shared" si="266"/>
        <v>3</v>
      </c>
      <c r="X3446">
        <f t="shared" si="267"/>
        <v>2016</v>
      </c>
      <c r="Y3446" t="str">
        <f t="shared" si="268"/>
        <v>Jul</v>
      </c>
      <c r="Z3446" t="str">
        <f t="shared" si="269"/>
        <v>2016-07</v>
      </c>
    </row>
    <row r="3447" spans="1:26"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s="5">
        <v>29.9</v>
      </c>
      <c r="S3447">
        <v>5</v>
      </c>
      <c r="T3447" s="7">
        <v>0</v>
      </c>
      <c r="U3447" s="5">
        <v>5.0830000000000002</v>
      </c>
      <c r="V3447">
        <f t="shared" si="265"/>
        <v>6</v>
      </c>
      <c r="W3447">
        <f t="shared" si="266"/>
        <v>2</v>
      </c>
      <c r="X3447">
        <f t="shared" si="267"/>
        <v>2015</v>
      </c>
      <c r="Y3447" t="str">
        <f t="shared" si="268"/>
        <v>Jun</v>
      </c>
      <c r="Z3447" t="str">
        <f t="shared" si="269"/>
        <v>2015-06</v>
      </c>
    </row>
    <row r="3448" spans="1:26"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s="5">
        <v>70.88</v>
      </c>
      <c r="S3448">
        <v>2</v>
      </c>
      <c r="T3448" s="7">
        <v>0</v>
      </c>
      <c r="U3448" s="5">
        <v>33.313600000000001</v>
      </c>
      <c r="V3448">
        <f t="shared" si="265"/>
        <v>8</v>
      </c>
      <c r="W3448">
        <f t="shared" si="266"/>
        <v>3</v>
      </c>
      <c r="X3448">
        <f t="shared" si="267"/>
        <v>2016</v>
      </c>
      <c r="Y3448" t="str">
        <f t="shared" si="268"/>
        <v>Aug</v>
      </c>
      <c r="Z3448" t="str">
        <f t="shared" si="269"/>
        <v>2016-08</v>
      </c>
    </row>
    <row r="3449" spans="1:26"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s="5">
        <v>3.76</v>
      </c>
      <c r="S3449">
        <v>2</v>
      </c>
      <c r="T3449" s="7">
        <v>0</v>
      </c>
      <c r="U3449" s="5">
        <v>1.0904</v>
      </c>
      <c r="V3449">
        <f t="shared" si="265"/>
        <v>6</v>
      </c>
      <c r="W3449">
        <f t="shared" si="266"/>
        <v>2</v>
      </c>
      <c r="X3449">
        <f t="shared" si="267"/>
        <v>2017</v>
      </c>
      <c r="Y3449" t="str">
        <f t="shared" si="268"/>
        <v>Jun</v>
      </c>
      <c r="Z3449" t="str">
        <f t="shared" si="269"/>
        <v>2017-06</v>
      </c>
    </row>
    <row r="3450" spans="1:26"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s="5">
        <v>27.263999999999999</v>
      </c>
      <c r="S3450">
        <v>2</v>
      </c>
      <c r="T3450" s="7">
        <v>0.2</v>
      </c>
      <c r="U3450" s="5">
        <v>8.8607999999999993</v>
      </c>
      <c r="V3450">
        <f t="shared" si="265"/>
        <v>10</v>
      </c>
      <c r="W3450">
        <f t="shared" si="266"/>
        <v>4</v>
      </c>
      <c r="X3450">
        <f t="shared" si="267"/>
        <v>2016</v>
      </c>
      <c r="Y3450" t="str">
        <f t="shared" si="268"/>
        <v>Oct</v>
      </c>
      <c r="Z3450" t="str">
        <f t="shared" si="269"/>
        <v>2016-10</v>
      </c>
    </row>
    <row r="3451" spans="1:26"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s="5">
        <v>56.65</v>
      </c>
      <c r="S3451">
        <v>5</v>
      </c>
      <c r="T3451" s="7">
        <v>0</v>
      </c>
      <c r="U3451" s="5">
        <v>24.359500000000001</v>
      </c>
      <c r="V3451">
        <f t="shared" si="265"/>
        <v>9</v>
      </c>
      <c r="W3451">
        <f t="shared" si="266"/>
        <v>3</v>
      </c>
      <c r="X3451">
        <f t="shared" si="267"/>
        <v>2014</v>
      </c>
      <c r="Y3451" t="str">
        <f t="shared" si="268"/>
        <v>Sep</v>
      </c>
      <c r="Z3451" t="str">
        <f t="shared" si="269"/>
        <v>2014-09</v>
      </c>
    </row>
    <row r="3452" spans="1:26"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s="5">
        <v>14.97</v>
      </c>
      <c r="S3452">
        <v>1</v>
      </c>
      <c r="T3452" s="7">
        <v>0</v>
      </c>
      <c r="U3452" s="5">
        <v>4.1916000000000002</v>
      </c>
      <c r="V3452">
        <f t="shared" si="265"/>
        <v>9</v>
      </c>
      <c r="W3452">
        <f t="shared" si="266"/>
        <v>3</v>
      </c>
      <c r="X3452">
        <f t="shared" si="267"/>
        <v>2014</v>
      </c>
      <c r="Y3452" t="str">
        <f t="shared" si="268"/>
        <v>Sep</v>
      </c>
      <c r="Z3452" t="str">
        <f t="shared" si="269"/>
        <v>2014-09</v>
      </c>
    </row>
    <row r="3453" spans="1:26"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s="5">
        <v>4.0199999999999996</v>
      </c>
      <c r="S3453">
        <v>2</v>
      </c>
      <c r="T3453" s="7">
        <v>0</v>
      </c>
      <c r="U3453" s="5">
        <v>1.9698</v>
      </c>
      <c r="V3453">
        <f t="shared" si="265"/>
        <v>9</v>
      </c>
      <c r="W3453">
        <f t="shared" si="266"/>
        <v>3</v>
      </c>
      <c r="X3453">
        <f t="shared" si="267"/>
        <v>2014</v>
      </c>
      <c r="Y3453" t="str">
        <f t="shared" si="268"/>
        <v>Sep</v>
      </c>
      <c r="Z3453" t="str">
        <f t="shared" si="269"/>
        <v>2014-09</v>
      </c>
    </row>
    <row r="3454" spans="1:26"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s="5">
        <v>471.92</v>
      </c>
      <c r="S3454">
        <v>2</v>
      </c>
      <c r="T3454" s="7">
        <v>0.2</v>
      </c>
      <c r="U3454" s="5">
        <v>29.495000000000001</v>
      </c>
      <c r="V3454">
        <f t="shared" si="265"/>
        <v>3</v>
      </c>
      <c r="W3454">
        <f t="shared" si="266"/>
        <v>1</v>
      </c>
      <c r="X3454">
        <f t="shared" si="267"/>
        <v>2014</v>
      </c>
      <c r="Y3454" t="str">
        <f t="shared" si="268"/>
        <v>Mar</v>
      </c>
      <c r="Z3454" t="str">
        <f t="shared" si="269"/>
        <v>2014-03</v>
      </c>
    </row>
    <row r="3455" spans="1:26"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s="5">
        <v>58.72</v>
      </c>
      <c r="S3455">
        <v>4</v>
      </c>
      <c r="T3455" s="7">
        <v>0</v>
      </c>
      <c r="U3455" s="5">
        <v>27.011199999999999</v>
      </c>
      <c r="V3455">
        <f t="shared" si="265"/>
        <v>3</v>
      </c>
      <c r="W3455">
        <f t="shared" si="266"/>
        <v>1</v>
      </c>
      <c r="X3455">
        <f t="shared" si="267"/>
        <v>2015</v>
      </c>
      <c r="Y3455" t="str">
        <f t="shared" si="268"/>
        <v>Mar</v>
      </c>
      <c r="Z3455" t="str">
        <f t="shared" si="269"/>
        <v>2015-03</v>
      </c>
    </row>
    <row r="3456" spans="1:26"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s="5">
        <v>5.16</v>
      </c>
      <c r="S3456">
        <v>3</v>
      </c>
      <c r="T3456" s="7">
        <v>0.2</v>
      </c>
      <c r="U3456" s="5">
        <v>0.83850000000000002</v>
      </c>
      <c r="V3456">
        <f t="shared" si="265"/>
        <v>7</v>
      </c>
      <c r="W3456">
        <f t="shared" si="266"/>
        <v>3</v>
      </c>
      <c r="X3456">
        <f t="shared" si="267"/>
        <v>2015</v>
      </c>
      <c r="Y3456" t="str">
        <f t="shared" si="268"/>
        <v>Jul</v>
      </c>
      <c r="Z3456" t="str">
        <f t="shared" si="269"/>
        <v>2015-07</v>
      </c>
    </row>
    <row r="3457" spans="1:26"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s="5">
        <v>16.495999999999999</v>
      </c>
      <c r="S3457">
        <v>2</v>
      </c>
      <c r="T3457" s="7">
        <v>0.2</v>
      </c>
      <c r="U3457" s="5">
        <v>5.5674000000000001</v>
      </c>
      <c r="V3457">
        <f t="shared" si="265"/>
        <v>2</v>
      </c>
      <c r="W3457">
        <f t="shared" si="266"/>
        <v>1</v>
      </c>
      <c r="X3457">
        <f t="shared" si="267"/>
        <v>2016</v>
      </c>
      <c r="Y3457" t="str">
        <f t="shared" si="268"/>
        <v>Feb</v>
      </c>
      <c r="Z3457" t="str">
        <f t="shared" si="269"/>
        <v>2016-02</v>
      </c>
    </row>
    <row r="3458" spans="1:26"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5">
        <v>71.975999999999999</v>
      </c>
      <c r="S3458">
        <v>3</v>
      </c>
      <c r="T3458" s="7">
        <v>0.2</v>
      </c>
      <c r="U3458" s="5">
        <v>19.793399999999998</v>
      </c>
      <c r="V3458">
        <f t="shared" si="265"/>
        <v>9</v>
      </c>
      <c r="W3458">
        <f t="shared" si="266"/>
        <v>3</v>
      </c>
      <c r="X3458">
        <f t="shared" si="267"/>
        <v>2017</v>
      </c>
      <c r="Y3458" t="str">
        <f t="shared" si="268"/>
        <v>Sep</v>
      </c>
      <c r="Z3458" t="str">
        <f t="shared" si="269"/>
        <v>2017-09</v>
      </c>
    </row>
    <row r="3459" spans="1:26"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s="5">
        <v>22.512</v>
      </c>
      <c r="S3459">
        <v>3</v>
      </c>
      <c r="T3459" s="7">
        <v>0.2</v>
      </c>
      <c r="U3459" s="5">
        <v>2.2511999999999999</v>
      </c>
      <c r="V3459">
        <f t="shared" ref="V3459:V3522" si="270">MONTH(C3459)</f>
        <v>9</v>
      </c>
      <c r="W3459">
        <f t="shared" ref="W3459:W3522" si="271">ROUNDUP(MONTH(C3459)/3,0)</f>
        <v>3</v>
      </c>
      <c r="X3459">
        <f t="shared" ref="X3459:X3522" si="272">YEAR(C3459)</f>
        <v>2017</v>
      </c>
      <c r="Y3459" t="str">
        <f t="shared" ref="Y3459:Y3522" si="273">TEXT(C3459,"MMM")</f>
        <v>Sep</v>
      </c>
      <c r="Z3459" t="str">
        <f t="shared" ref="Z3459:Z3522" si="274">TEXT(C3459,"YYYY-MM")</f>
        <v>2017-09</v>
      </c>
    </row>
    <row r="3460" spans="1:26"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5">
        <v>3.444</v>
      </c>
      <c r="S3460">
        <v>2</v>
      </c>
      <c r="T3460" s="7">
        <v>0.7</v>
      </c>
      <c r="U3460" s="5">
        <v>-2.7551999999999999</v>
      </c>
      <c r="V3460">
        <f t="shared" si="270"/>
        <v>9</v>
      </c>
      <c r="W3460">
        <f t="shared" si="271"/>
        <v>3</v>
      </c>
      <c r="X3460">
        <f t="shared" si="272"/>
        <v>2017</v>
      </c>
      <c r="Y3460" t="str">
        <f t="shared" si="273"/>
        <v>Sep</v>
      </c>
      <c r="Z3460" t="str">
        <f t="shared" si="274"/>
        <v>2017-09</v>
      </c>
    </row>
    <row r="3461" spans="1:26"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5">
        <v>538.19399999999996</v>
      </c>
      <c r="S3461">
        <v>2</v>
      </c>
      <c r="T3461" s="7">
        <v>0.7</v>
      </c>
      <c r="U3461" s="5">
        <v>-412.61540000000002</v>
      </c>
      <c r="V3461">
        <f t="shared" si="270"/>
        <v>9</v>
      </c>
      <c r="W3461">
        <f t="shared" si="271"/>
        <v>3</v>
      </c>
      <c r="X3461">
        <f t="shared" si="272"/>
        <v>2017</v>
      </c>
      <c r="Y3461" t="str">
        <f t="shared" si="273"/>
        <v>Sep</v>
      </c>
      <c r="Z3461" t="str">
        <f t="shared" si="274"/>
        <v>2017-09</v>
      </c>
    </row>
    <row r="3462" spans="1:26"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5">
        <v>47.984000000000002</v>
      </c>
      <c r="S3462">
        <v>2</v>
      </c>
      <c r="T3462" s="7">
        <v>0.2</v>
      </c>
      <c r="U3462" s="5">
        <v>14.395200000000001</v>
      </c>
      <c r="V3462">
        <f t="shared" si="270"/>
        <v>9</v>
      </c>
      <c r="W3462">
        <f t="shared" si="271"/>
        <v>3</v>
      </c>
      <c r="X3462">
        <f t="shared" si="272"/>
        <v>2017</v>
      </c>
      <c r="Y3462" t="str">
        <f t="shared" si="273"/>
        <v>Sep</v>
      </c>
      <c r="Z3462" t="str">
        <f t="shared" si="274"/>
        <v>2017-09</v>
      </c>
    </row>
    <row r="3463" spans="1:26"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s="5">
        <v>492.76799999999997</v>
      </c>
      <c r="S3463">
        <v>4</v>
      </c>
      <c r="T3463" s="7">
        <v>0.2</v>
      </c>
      <c r="U3463" s="5">
        <v>55.436399999999999</v>
      </c>
      <c r="V3463">
        <f t="shared" si="270"/>
        <v>11</v>
      </c>
      <c r="W3463">
        <f t="shared" si="271"/>
        <v>4</v>
      </c>
      <c r="X3463">
        <f t="shared" si="272"/>
        <v>2017</v>
      </c>
      <c r="Y3463" t="str">
        <f t="shared" si="273"/>
        <v>Nov</v>
      </c>
      <c r="Z3463" t="str">
        <f t="shared" si="274"/>
        <v>2017-11</v>
      </c>
    </row>
    <row r="3464" spans="1:26"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s="5">
        <v>286.79000000000002</v>
      </c>
      <c r="S3464">
        <v>7</v>
      </c>
      <c r="T3464" s="7">
        <v>0</v>
      </c>
      <c r="U3464" s="5">
        <v>74.565399999999997</v>
      </c>
      <c r="V3464">
        <f t="shared" si="270"/>
        <v>2</v>
      </c>
      <c r="W3464">
        <f t="shared" si="271"/>
        <v>1</v>
      </c>
      <c r="X3464">
        <f t="shared" si="272"/>
        <v>2015</v>
      </c>
      <c r="Y3464" t="str">
        <f t="shared" si="273"/>
        <v>Feb</v>
      </c>
      <c r="Z3464" t="str">
        <f t="shared" si="274"/>
        <v>2015-02</v>
      </c>
    </row>
    <row r="3465" spans="1:26"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s="5">
        <v>5.08</v>
      </c>
      <c r="S3465">
        <v>1</v>
      </c>
      <c r="T3465" s="7">
        <v>0.2</v>
      </c>
      <c r="U3465" s="5">
        <v>1.651</v>
      </c>
      <c r="V3465">
        <f t="shared" si="270"/>
        <v>11</v>
      </c>
      <c r="W3465">
        <f t="shared" si="271"/>
        <v>4</v>
      </c>
      <c r="X3465">
        <f t="shared" si="272"/>
        <v>2016</v>
      </c>
      <c r="Y3465" t="str">
        <f t="shared" si="273"/>
        <v>Nov</v>
      </c>
      <c r="Z3465" t="str">
        <f t="shared" si="274"/>
        <v>2016-11</v>
      </c>
    </row>
    <row r="3466" spans="1:26"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s="5">
        <v>47.991999999999997</v>
      </c>
      <c r="S3466">
        <v>1</v>
      </c>
      <c r="T3466" s="7">
        <v>0.2</v>
      </c>
      <c r="U3466" s="5">
        <v>7.1988000000000003</v>
      </c>
      <c r="V3466">
        <f t="shared" si="270"/>
        <v>12</v>
      </c>
      <c r="W3466">
        <f t="shared" si="271"/>
        <v>4</v>
      </c>
      <c r="X3466">
        <f t="shared" si="272"/>
        <v>2017</v>
      </c>
      <c r="Y3466" t="str">
        <f t="shared" si="273"/>
        <v>Dec</v>
      </c>
      <c r="Z3466" t="str">
        <f t="shared" si="274"/>
        <v>2017-12</v>
      </c>
    </row>
    <row r="3467" spans="1:26"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s="5">
        <v>61.96</v>
      </c>
      <c r="S3467">
        <v>2</v>
      </c>
      <c r="T3467" s="7">
        <v>0</v>
      </c>
      <c r="U3467" s="5">
        <v>16.1096</v>
      </c>
      <c r="V3467">
        <f t="shared" si="270"/>
        <v>9</v>
      </c>
      <c r="W3467">
        <f t="shared" si="271"/>
        <v>3</v>
      </c>
      <c r="X3467">
        <f t="shared" si="272"/>
        <v>2015</v>
      </c>
      <c r="Y3467" t="str">
        <f t="shared" si="273"/>
        <v>Sep</v>
      </c>
      <c r="Z3467" t="str">
        <f t="shared" si="274"/>
        <v>2015-09</v>
      </c>
    </row>
    <row r="3468" spans="1:26"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s="5">
        <v>361.96</v>
      </c>
      <c r="S3468">
        <v>2</v>
      </c>
      <c r="T3468" s="7">
        <v>0</v>
      </c>
      <c r="U3468" s="5">
        <v>83.250799999999998</v>
      </c>
      <c r="V3468">
        <f t="shared" si="270"/>
        <v>9</v>
      </c>
      <c r="W3468">
        <f t="shared" si="271"/>
        <v>3</v>
      </c>
      <c r="X3468">
        <f t="shared" si="272"/>
        <v>2015</v>
      </c>
      <c r="Y3468" t="str">
        <f t="shared" si="273"/>
        <v>Sep</v>
      </c>
      <c r="Z3468" t="str">
        <f t="shared" si="274"/>
        <v>2015-09</v>
      </c>
    </row>
    <row r="3469" spans="1:26"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s="5">
        <v>278.82</v>
      </c>
      <c r="S3469">
        <v>9</v>
      </c>
      <c r="T3469" s="7">
        <v>0</v>
      </c>
      <c r="U3469" s="5">
        <v>125.46899999999999</v>
      </c>
      <c r="V3469">
        <f t="shared" si="270"/>
        <v>9</v>
      </c>
      <c r="W3469">
        <f t="shared" si="271"/>
        <v>3</v>
      </c>
      <c r="X3469">
        <f t="shared" si="272"/>
        <v>2015</v>
      </c>
      <c r="Y3469" t="str">
        <f t="shared" si="273"/>
        <v>Sep</v>
      </c>
      <c r="Z3469" t="str">
        <f t="shared" si="274"/>
        <v>2015-09</v>
      </c>
    </row>
    <row r="3470" spans="1:26"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s="5">
        <v>133.38</v>
      </c>
      <c r="S3470">
        <v>6</v>
      </c>
      <c r="T3470" s="7">
        <v>0</v>
      </c>
      <c r="U3470" s="5">
        <v>58.687199999999997</v>
      </c>
      <c r="V3470">
        <f t="shared" si="270"/>
        <v>12</v>
      </c>
      <c r="W3470">
        <f t="shared" si="271"/>
        <v>4</v>
      </c>
      <c r="X3470">
        <f t="shared" si="272"/>
        <v>2016</v>
      </c>
      <c r="Y3470" t="str">
        <f t="shared" si="273"/>
        <v>Dec</v>
      </c>
      <c r="Z3470" t="str">
        <f t="shared" si="274"/>
        <v>2016-12</v>
      </c>
    </row>
    <row r="3471" spans="1:26"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s="5">
        <v>47.951999999999998</v>
      </c>
      <c r="S3471">
        <v>3</v>
      </c>
      <c r="T3471" s="7">
        <v>0.2</v>
      </c>
      <c r="U3471" s="5">
        <v>16.183800000000002</v>
      </c>
      <c r="V3471">
        <f t="shared" si="270"/>
        <v>4</v>
      </c>
      <c r="W3471">
        <f t="shared" si="271"/>
        <v>2</v>
      </c>
      <c r="X3471">
        <f t="shared" si="272"/>
        <v>2015</v>
      </c>
      <c r="Y3471" t="str">
        <f t="shared" si="273"/>
        <v>Apr</v>
      </c>
      <c r="Z3471" t="str">
        <f t="shared" si="274"/>
        <v>2015-04</v>
      </c>
    </row>
    <row r="3472" spans="1:26"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s="5">
        <v>16.739999999999998</v>
      </c>
      <c r="S3472">
        <v>2</v>
      </c>
      <c r="T3472" s="7">
        <v>0</v>
      </c>
      <c r="U3472" s="5">
        <v>4.3524000000000003</v>
      </c>
      <c r="V3472">
        <f t="shared" si="270"/>
        <v>12</v>
      </c>
      <c r="W3472">
        <f t="shared" si="271"/>
        <v>4</v>
      </c>
      <c r="X3472">
        <f t="shared" si="272"/>
        <v>2016</v>
      </c>
      <c r="Y3472" t="str">
        <f t="shared" si="273"/>
        <v>Dec</v>
      </c>
      <c r="Z3472" t="str">
        <f t="shared" si="274"/>
        <v>2016-12</v>
      </c>
    </row>
    <row r="3473" spans="1:26"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s="5">
        <v>10.848000000000001</v>
      </c>
      <c r="S3473">
        <v>2</v>
      </c>
      <c r="T3473" s="7">
        <v>0.2</v>
      </c>
      <c r="U3473" s="5">
        <v>3.5255999999999998</v>
      </c>
      <c r="V3473">
        <f t="shared" si="270"/>
        <v>11</v>
      </c>
      <c r="W3473">
        <f t="shared" si="271"/>
        <v>4</v>
      </c>
      <c r="X3473">
        <f t="shared" si="272"/>
        <v>2017</v>
      </c>
      <c r="Y3473" t="str">
        <f t="shared" si="273"/>
        <v>Nov</v>
      </c>
      <c r="Z3473" t="str">
        <f t="shared" si="274"/>
        <v>2017-11</v>
      </c>
    </row>
    <row r="3474" spans="1:26"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s="5">
        <v>18.544</v>
      </c>
      <c r="S3474">
        <v>2</v>
      </c>
      <c r="T3474" s="7">
        <v>0.2</v>
      </c>
      <c r="U3474" s="5">
        <v>3.0133999999999999</v>
      </c>
      <c r="V3474">
        <f t="shared" si="270"/>
        <v>11</v>
      </c>
      <c r="W3474">
        <f t="shared" si="271"/>
        <v>4</v>
      </c>
      <c r="X3474">
        <f t="shared" si="272"/>
        <v>2017</v>
      </c>
      <c r="Y3474" t="str">
        <f t="shared" si="273"/>
        <v>Nov</v>
      </c>
      <c r="Z3474" t="str">
        <f t="shared" si="274"/>
        <v>2017-11</v>
      </c>
    </row>
    <row r="3475" spans="1:26"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s="5">
        <v>180.98</v>
      </c>
      <c r="S3475">
        <v>1</v>
      </c>
      <c r="T3475" s="7">
        <v>0</v>
      </c>
      <c r="U3475" s="5">
        <v>47.0548</v>
      </c>
      <c r="V3475">
        <f t="shared" si="270"/>
        <v>3</v>
      </c>
      <c r="W3475">
        <f t="shared" si="271"/>
        <v>1</v>
      </c>
      <c r="X3475">
        <f t="shared" si="272"/>
        <v>2017</v>
      </c>
      <c r="Y3475" t="str">
        <f t="shared" si="273"/>
        <v>Mar</v>
      </c>
      <c r="Z3475" t="str">
        <f t="shared" si="274"/>
        <v>2017-03</v>
      </c>
    </row>
    <row r="3476" spans="1:26"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s="5">
        <v>99.98</v>
      </c>
      <c r="S3476">
        <v>2</v>
      </c>
      <c r="T3476" s="7">
        <v>0</v>
      </c>
      <c r="U3476" s="5">
        <v>42.991399999999999</v>
      </c>
      <c r="V3476">
        <f t="shared" si="270"/>
        <v>3</v>
      </c>
      <c r="W3476">
        <f t="shared" si="271"/>
        <v>1</v>
      </c>
      <c r="X3476">
        <f t="shared" si="272"/>
        <v>2017</v>
      </c>
      <c r="Y3476" t="str">
        <f t="shared" si="273"/>
        <v>Mar</v>
      </c>
      <c r="Z3476" t="str">
        <f t="shared" si="274"/>
        <v>2017-03</v>
      </c>
    </row>
    <row r="3477" spans="1:26"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s="5">
        <v>34.950000000000003</v>
      </c>
      <c r="S3477">
        <v>5</v>
      </c>
      <c r="T3477" s="7">
        <v>0</v>
      </c>
      <c r="U3477" s="5">
        <v>15.378</v>
      </c>
      <c r="V3477">
        <f t="shared" si="270"/>
        <v>11</v>
      </c>
      <c r="W3477">
        <f t="shared" si="271"/>
        <v>4</v>
      </c>
      <c r="X3477">
        <f t="shared" si="272"/>
        <v>2016</v>
      </c>
      <c r="Y3477" t="str">
        <f t="shared" si="273"/>
        <v>Nov</v>
      </c>
      <c r="Z3477" t="str">
        <f t="shared" si="274"/>
        <v>2016-11</v>
      </c>
    </row>
    <row r="3478" spans="1:26"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s="5">
        <v>152</v>
      </c>
      <c r="S3478">
        <v>5</v>
      </c>
      <c r="T3478" s="7">
        <v>0</v>
      </c>
      <c r="U3478" s="5">
        <v>69.92</v>
      </c>
      <c r="V3478">
        <f t="shared" si="270"/>
        <v>11</v>
      </c>
      <c r="W3478">
        <f t="shared" si="271"/>
        <v>4</v>
      </c>
      <c r="X3478">
        <f t="shared" si="272"/>
        <v>2016</v>
      </c>
      <c r="Y3478" t="str">
        <f t="shared" si="273"/>
        <v>Nov</v>
      </c>
      <c r="Z3478" t="str">
        <f t="shared" si="274"/>
        <v>2016-11</v>
      </c>
    </row>
    <row r="3479" spans="1:26"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s="5">
        <v>92.52</v>
      </c>
      <c r="S3479">
        <v>9</v>
      </c>
      <c r="T3479" s="7">
        <v>0</v>
      </c>
      <c r="U3479" s="5">
        <v>18.504000000000001</v>
      </c>
      <c r="V3479">
        <f t="shared" si="270"/>
        <v>8</v>
      </c>
      <c r="W3479">
        <f t="shared" si="271"/>
        <v>3</v>
      </c>
      <c r="X3479">
        <f t="shared" si="272"/>
        <v>2014</v>
      </c>
      <c r="Y3479" t="str">
        <f t="shared" si="273"/>
        <v>Aug</v>
      </c>
      <c r="Z3479" t="str">
        <f t="shared" si="274"/>
        <v>2014-08</v>
      </c>
    </row>
    <row r="3480" spans="1:26"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s="5">
        <v>8.56</v>
      </c>
      <c r="S3480">
        <v>2</v>
      </c>
      <c r="T3480" s="7">
        <v>0</v>
      </c>
      <c r="U3480" s="5">
        <v>2.4824000000000002</v>
      </c>
      <c r="V3480">
        <f t="shared" si="270"/>
        <v>12</v>
      </c>
      <c r="W3480">
        <f t="shared" si="271"/>
        <v>4</v>
      </c>
      <c r="X3480">
        <f t="shared" si="272"/>
        <v>2016</v>
      </c>
      <c r="Y3480" t="str">
        <f t="shared" si="273"/>
        <v>Dec</v>
      </c>
      <c r="Z3480" t="str">
        <f t="shared" si="274"/>
        <v>2016-12</v>
      </c>
    </row>
    <row r="3481" spans="1:26"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s="5">
        <v>45.36</v>
      </c>
      <c r="S3481">
        <v>7</v>
      </c>
      <c r="T3481" s="7">
        <v>0</v>
      </c>
      <c r="U3481" s="5">
        <v>21.7728</v>
      </c>
      <c r="V3481">
        <f t="shared" si="270"/>
        <v>12</v>
      </c>
      <c r="W3481">
        <f t="shared" si="271"/>
        <v>4</v>
      </c>
      <c r="X3481">
        <f t="shared" si="272"/>
        <v>2016</v>
      </c>
      <c r="Y3481" t="str">
        <f t="shared" si="273"/>
        <v>Dec</v>
      </c>
      <c r="Z3481" t="str">
        <f t="shared" si="274"/>
        <v>2016-12</v>
      </c>
    </row>
    <row r="3482" spans="1:26"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s="5">
        <v>1421.664</v>
      </c>
      <c r="S3482">
        <v>6</v>
      </c>
      <c r="T3482" s="7">
        <v>0.2</v>
      </c>
      <c r="U3482" s="5">
        <v>-195.47880000000001</v>
      </c>
      <c r="V3482">
        <f t="shared" si="270"/>
        <v>12</v>
      </c>
      <c r="W3482">
        <f t="shared" si="271"/>
        <v>4</v>
      </c>
      <c r="X3482">
        <f t="shared" si="272"/>
        <v>2016</v>
      </c>
      <c r="Y3482" t="str">
        <f t="shared" si="273"/>
        <v>Dec</v>
      </c>
      <c r="Z3482" t="str">
        <f t="shared" si="274"/>
        <v>2016-12</v>
      </c>
    </row>
    <row r="3483" spans="1:26"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s="5">
        <v>8.9600000000000009</v>
      </c>
      <c r="S3483">
        <v>2</v>
      </c>
      <c r="T3483" s="7">
        <v>0</v>
      </c>
      <c r="U3483" s="5">
        <v>2.7776000000000001</v>
      </c>
      <c r="V3483">
        <f t="shared" si="270"/>
        <v>4</v>
      </c>
      <c r="W3483">
        <f t="shared" si="271"/>
        <v>2</v>
      </c>
      <c r="X3483">
        <f t="shared" si="272"/>
        <v>2014</v>
      </c>
      <c r="Y3483" t="str">
        <f t="shared" si="273"/>
        <v>Apr</v>
      </c>
      <c r="Z3483" t="str">
        <f t="shared" si="274"/>
        <v>2014-04</v>
      </c>
    </row>
    <row r="3484" spans="1:26"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s="5">
        <v>579.95000000000005</v>
      </c>
      <c r="S3484">
        <v>5</v>
      </c>
      <c r="T3484" s="7">
        <v>0</v>
      </c>
      <c r="U3484" s="5">
        <v>168.18549999999999</v>
      </c>
      <c r="V3484">
        <f t="shared" si="270"/>
        <v>8</v>
      </c>
      <c r="W3484">
        <f t="shared" si="271"/>
        <v>3</v>
      </c>
      <c r="X3484">
        <f t="shared" si="272"/>
        <v>2014</v>
      </c>
      <c r="Y3484" t="str">
        <f t="shared" si="273"/>
        <v>Aug</v>
      </c>
      <c r="Z3484" t="str">
        <f t="shared" si="274"/>
        <v>2014-08</v>
      </c>
    </row>
    <row r="3485" spans="1:26"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s="5">
        <v>29.12</v>
      </c>
      <c r="S3485">
        <v>4</v>
      </c>
      <c r="T3485" s="7">
        <v>0</v>
      </c>
      <c r="U3485" s="5">
        <v>12.521599999999999</v>
      </c>
      <c r="V3485">
        <f t="shared" si="270"/>
        <v>8</v>
      </c>
      <c r="W3485">
        <f t="shared" si="271"/>
        <v>3</v>
      </c>
      <c r="X3485">
        <f t="shared" si="272"/>
        <v>2014</v>
      </c>
      <c r="Y3485" t="str">
        <f t="shared" si="273"/>
        <v>Aug</v>
      </c>
      <c r="Z3485" t="str">
        <f t="shared" si="274"/>
        <v>2014-08</v>
      </c>
    </row>
    <row r="3486" spans="1:26"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s="5">
        <v>1202.94</v>
      </c>
      <c r="S3486">
        <v>3</v>
      </c>
      <c r="T3486" s="7">
        <v>0</v>
      </c>
      <c r="U3486" s="5">
        <v>300.73500000000001</v>
      </c>
      <c r="V3486">
        <f t="shared" si="270"/>
        <v>8</v>
      </c>
      <c r="W3486">
        <f t="shared" si="271"/>
        <v>3</v>
      </c>
      <c r="X3486">
        <f t="shared" si="272"/>
        <v>2014</v>
      </c>
      <c r="Y3486" t="str">
        <f t="shared" si="273"/>
        <v>Aug</v>
      </c>
      <c r="Z3486" t="str">
        <f t="shared" si="274"/>
        <v>2014-08</v>
      </c>
    </row>
    <row r="3487" spans="1:26"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s="5">
        <v>7.92</v>
      </c>
      <c r="S3487">
        <v>4</v>
      </c>
      <c r="T3487" s="7">
        <v>0</v>
      </c>
      <c r="U3487" s="5">
        <v>3.5640000000000001</v>
      </c>
      <c r="V3487">
        <f t="shared" si="270"/>
        <v>10</v>
      </c>
      <c r="W3487">
        <f t="shared" si="271"/>
        <v>4</v>
      </c>
      <c r="X3487">
        <f t="shared" si="272"/>
        <v>2016</v>
      </c>
      <c r="Y3487" t="str">
        <f t="shared" si="273"/>
        <v>Oct</v>
      </c>
      <c r="Z3487" t="str">
        <f t="shared" si="274"/>
        <v>2016-10</v>
      </c>
    </row>
    <row r="3488" spans="1:26"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s="5">
        <v>36.192</v>
      </c>
      <c r="S3488">
        <v>1</v>
      </c>
      <c r="T3488" s="7">
        <v>0.2</v>
      </c>
      <c r="U3488" s="5">
        <v>2.7143999999999999</v>
      </c>
      <c r="V3488">
        <f t="shared" si="270"/>
        <v>11</v>
      </c>
      <c r="W3488">
        <f t="shared" si="271"/>
        <v>4</v>
      </c>
      <c r="X3488">
        <f t="shared" si="272"/>
        <v>2016</v>
      </c>
      <c r="Y3488" t="str">
        <f t="shared" si="273"/>
        <v>Nov</v>
      </c>
      <c r="Z3488" t="str">
        <f t="shared" si="274"/>
        <v>2016-11</v>
      </c>
    </row>
    <row r="3489" spans="1:26"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s="5">
        <v>147.184</v>
      </c>
      <c r="S3489">
        <v>2</v>
      </c>
      <c r="T3489" s="7">
        <v>0.2</v>
      </c>
      <c r="U3489" s="5">
        <v>-29.436800000000002</v>
      </c>
      <c r="V3489">
        <f t="shared" si="270"/>
        <v>9</v>
      </c>
      <c r="W3489">
        <f t="shared" si="271"/>
        <v>3</v>
      </c>
      <c r="X3489">
        <f t="shared" si="272"/>
        <v>2017</v>
      </c>
      <c r="Y3489" t="str">
        <f t="shared" si="273"/>
        <v>Sep</v>
      </c>
      <c r="Z3489" t="str">
        <f t="shared" si="274"/>
        <v>2017-09</v>
      </c>
    </row>
    <row r="3490" spans="1:26"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s="5">
        <v>408.42200000000003</v>
      </c>
      <c r="S3490">
        <v>2</v>
      </c>
      <c r="T3490" s="7">
        <v>0.3</v>
      </c>
      <c r="U3490" s="5">
        <v>-5.8346</v>
      </c>
      <c r="V3490">
        <f t="shared" si="270"/>
        <v>7</v>
      </c>
      <c r="W3490">
        <f t="shared" si="271"/>
        <v>3</v>
      </c>
      <c r="X3490">
        <f t="shared" si="272"/>
        <v>2015</v>
      </c>
      <c r="Y3490" t="str">
        <f t="shared" si="273"/>
        <v>Jul</v>
      </c>
      <c r="Z3490" t="str">
        <f t="shared" si="274"/>
        <v>2015-07</v>
      </c>
    </row>
    <row r="3491" spans="1:26"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s="5">
        <v>382.11599999999999</v>
      </c>
      <c r="S3491">
        <v>6</v>
      </c>
      <c r="T3491" s="7">
        <v>0.3</v>
      </c>
      <c r="U3491" s="5">
        <v>-92.799599999999998</v>
      </c>
      <c r="V3491">
        <f t="shared" si="270"/>
        <v>7</v>
      </c>
      <c r="W3491">
        <f t="shared" si="271"/>
        <v>3</v>
      </c>
      <c r="X3491">
        <f t="shared" si="272"/>
        <v>2015</v>
      </c>
      <c r="Y3491" t="str">
        <f t="shared" si="273"/>
        <v>Jul</v>
      </c>
      <c r="Z3491" t="str">
        <f t="shared" si="274"/>
        <v>2015-07</v>
      </c>
    </row>
    <row r="3492" spans="1:26"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s="5">
        <v>68.599999999999994</v>
      </c>
      <c r="S3492">
        <v>5</v>
      </c>
      <c r="T3492" s="7">
        <v>0.2</v>
      </c>
      <c r="U3492" s="5">
        <v>6.0025000000000004</v>
      </c>
      <c r="V3492">
        <f t="shared" si="270"/>
        <v>7</v>
      </c>
      <c r="W3492">
        <f t="shared" si="271"/>
        <v>3</v>
      </c>
      <c r="X3492">
        <f t="shared" si="272"/>
        <v>2015</v>
      </c>
      <c r="Y3492" t="str">
        <f t="shared" si="273"/>
        <v>Jul</v>
      </c>
      <c r="Z3492" t="str">
        <f t="shared" si="274"/>
        <v>2015-07</v>
      </c>
    </row>
    <row r="3493" spans="1:26"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s="5">
        <v>435.50400000000002</v>
      </c>
      <c r="S3493">
        <v>3</v>
      </c>
      <c r="T3493" s="7">
        <v>0.2</v>
      </c>
      <c r="U3493" s="5">
        <v>48.994199999999999</v>
      </c>
      <c r="V3493">
        <f t="shared" si="270"/>
        <v>7</v>
      </c>
      <c r="W3493">
        <f t="shared" si="271"/>
        <v>3</v>
      </c>
      <c r="X3493">
        <f t="shared" si="272"/>
        <v>2015</v>
      </c>
      <c r="Y3493" t="str">
        <f t="shared" si="273"/>
        <v>Jul</v>
      </c>
      <c r="Z3493" t="str">
        <f t="shared" si="274"/>
        <v>2015-07</v>
      </c>
    </row>
    <row r="3494" spans="1:26"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s="5">
        <v>11.167999999999999</v>
      </c>
      <c r="S3494">
        <v>2</v>
      </c>
      <c r="T3494" s="7">
        <v>0.2</v>
      </c>
      <c r="U3494" s="5">
        <v>3.7692000000000001</v>
      </c>
      <c r="V3494">
        <f t="shared" si="270"/>
        <v>7</v>
      </c>
      <c r="W3494">
        <f t="shared" si="271"/>
        <v>3</v>
      </c>
      <c r="X3494">
        <f t="shared" si="272"/>
        <v>2015</v>
      </c>
      <c r="Y3494" t="str">
        <f t="shared" si="273"/>
        <v>Jul</v>
      </c>
      <c r="Z3494" t="str">
        <f t="shared" si="274"/>
        <v>2015-07</v>
      </c>
    </row>
    <row r="3495" spans="1:26"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s="5">
        <v>72</v>
      </c>
      <c r="S3495">
        <v>4</v>
      </c>
      <c r="T3495" s="7">
        <v>0</v>
      </c>
      <c r="U3495" s="5">
        <v>12.96</v>
      </c>
      <c r="V3495">
        <f t="shared" si="270"/>
        <v>9</v>
      </c>
      <c r="W3495">
        <f t="shared" si="271"/>
        <v>3</v>
      </c>
      <c r="X3495">
        <f t="shared" si="272"/>
        <v>2017</v>
      </c>
      <c r="Y3495" t="str">
        <f t="shared" si="273"/>
        <v>Sep</v>
      </c>
      <c r="Z3495" t="str">
        <f t="shared" si="274"/>
        <v>2017-09</v>
      </c>
    </row>
    <row r="3496" spans="1:26"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s="5">
        <v>655.9</v>
      </c>
      <c r="S3496">
        <v>5</v>
      </c>
      <c r="T3496" s="7">
        <v>0</v>
      </c>
      <c r="U3496" s="5">
        <v>275.47800000000001</v>
      </c>
      <c r="V3496">
        <f t="shared" si="270"/>
        <v>9</v>
      </c>
      <c r="W3496">
        <f t="shared" si="271"/>
        <v>3</v>
      </c>
      <c r="X3496">
        <f t="shared" si="272"/>
        <v>2017</v>
      </c>
      <c r="Y3496" t="str">
        <f t="shared" si="273"/>
        <v>Sep</v>
      </c>
      <c r="Z3496" t="str">
        <f t="shared" si="274"/>
        <v>2017-09</v>
      </c>
    </row>
    <row r="3497" spans="1:26"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s="5">
        <v>603.91999999999996</v>
      </c>
      <c r="S3497">
        <v>4</v>
      </c>
      <c r="T3497" s="7">
        <v>0</v>
      </c>
      <c r="U3497" s="5">
        <v>181.17599999999999</v>
      </c>
      <c r="V3497">
        <f t="shared" si="270"/>
        <v>9</v>
      </c>
      <c r="W3497">
        <f t="shared" si="271"/>
        <v>3</v>
      </c>
      <c r="X3497">
        <f t="shared" si="272"/>
        <v>2017</v>
      </c>
      <c r="Y3497" t="str">
        <f t="shared" si="273"/>
        <v>Sep</v>
      </c>
      <c r="Z3497" t="str">
        <f t="shared" si="274"/>
        <v>2017-09</v>
      </c>
    </row>
    <row r="3498" spans="1:26"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s="5">
        <v>513.024</v>
      </c>
      <c r="S3498">
        <v>2</v>
      </c>
      <c r="T3498" s="7">
        <v>0.2</v>
      </c>
      <c r="U3498" s="5">
        <v>12.8256</v>
      </c>
      <c r="V3498">
        <f t="shared" si="270"/>
        <v>8</v>
      </c>
      <c r="W3498">
        <f t="shared" si="271"/>
        <v>3</v>
      </c>
      <c r="X3498">
        <f t="shared" si="272"/>
        <v>2016</v>
      </c>
      <c r="Y3498" t="str">
        <f t="shared" si="273"/>
        <v>Aug</v>
      </c>
      <c r="Z3498" t="str">
        <f t="shared" si="274"/>
        <v>2016-08</v>
      </c>
    </row>
    <row r="3499" spans="1:26"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s="5">
        <v>487.92</v>
      </c>
      <c r="S3499">
        <v>6</v>
      </c>
      <c r="T3499" s="7">
        <v>0</v>
      </c>
      <c r="U3499" s="5">
        <v>136.61760000000001</v>
      </c>
      <c r="V3499">
        <f t="shared" si="270"/>
        <v>8</v>
      </c>
      <c r="W3499">
        <f t="shared" si="271"/>
        <v>3</v>
      </c>
      <c r="X3499">
        <f t="shared" si="272"/>
        <v>2016</v>
      </c>
      <c r="Y3499" t="str">
        <f t="shared" si="273"/>
        <v>Aug</v>
      </c>
      <c r="Z3499" t="str">
        <f t="shared" si="274"/>
        <v>2016-08</v>
      </c>
    </row>
    <row r="3500" spans="1:26"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s="5">
        <v>15.24</v>
      </c>
      <c r="S3500">
        <v>5</v>
      </c>
      <c r="T3500" s="7">
        <v>0.2</v>
      </c>
      <c r="U3500" s="5">
        <v>5.3339999999999996</v>
      </c>
      <c r="V3500">
        <f t="shared" si="270"/>
        <v>8</v>
      </c>
      <c r="W3500">
        <f t="shared" si="271"/>
        <v>3</v>
      </c>
      <c r="X3500">
        <f t="shared" si="272"/>
        <v>2016</v>
      </c>
      <c r="Y3500" t="str">
        <f t="shared" si="273"/>
        <v>Aug</v>
      </c>
      <c r="Z3500" t="str">
        <f t="shared" si="274"/>
        <v>2016-08</v>
      </c>
    </row>
    <row r="3501" spans="1:26"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s="5">
        <v>209.97</v>
      </c>
      <c r="S3501">
        <v>3</v>
      </c>
      <c r="T3501" s="7">
        <v>0</v>
      </c>
      <c r="U3501" s="5">
        <v>71.389799999999994</v>
      </c>
      <c r="V3501">
        <f t="shared" si="270"/>
        <v>9</v>
      </c>
      <c r="W3501">
        <f t="shared" si="271"/>
        <v>3</v>
      </c>
      <c r="X3501">
        <f t="shared" si="272"/>
        <v>2016</v>
      </c>
      <c r="Y3501" t="str">
        <f t="shared" si="273"/>
        <v>Sep</v>
      </c>
      <c r="Z3501" t="str">
        <f t="shared" si="274"/>
        <v>2016-09</v>
      </c>
    </row>
    <row r="3502" spans="1:26"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s="5">
        <v>62.94</v>
      </c>
      <c r="S3502">
        <v>3</v>
      </c>
      <c r="T3502" s="7">
        <v>0</v>
      </c>
      <c r="U3502" s="5">
        <v>30.211200000000002</v>
      </c>
      <c r="V3502">
        <f t="shared" si="270"/>
        <v>9</v>
      </c>
      <c r="W3502">
        <f t="shared" si="271"/>
        <v>3</v>
      </c>
      <c r="X3502">
        <f t="shared" si="272"/>
        <v>2016</v>
      </c>
      <c r="Y3502" t="str">
        <f t="shared" si="273"/>
        <v>Sep</v>
      </c>
      <c r="Z3502" t="str">
        <f t="shared" si="274"/>
        <v>2016-09</v>
      </c>
    </row>
    <row r="3503" spans="1:26"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s="5">
        <v>25.92</v>
      </c>
      <c r="S3503">
        <v>9</v>
      </c>
      <c r="T3503" s="7">
        <v>0</v>
      </c>
      <c r="U3503" s="5">
        <v>7.7759999999999998</v>
      </c>
      <c r="V3503">
        <f t="shared" si="270"/>
        <v>9</v>
      </c>
      <c r="W3503">
        <f t="shared" si="271"/>
        <v>3</v>
      </c>
      <c r="X3503">
        <f t="shared" si="272"/>
        <v>2016</v>
      </c>
      <c r="Y3503" t="str">
        <f t="shared" si="273"/>
        <v>Sep</v>
      </c>
      <c r="Z3503" t="str">
        <f t="shared" si="274"/>
        <v>2016-09</v>
      </c>
    </row>
    <row r="3504" spans="1:26"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s="5">
        <v>10.368</v>
      </c>
      <c r="S3504">
        <v>2</v>
      </c>
      <c r="T3504" s="7">
        <v>0.2</v>
      </c>
      <c r="U3504" s="5">
        <v>3.6288</v>
      </c>
      <c r="V3504">
        <f t="shared" si="270"/>
        <v>4</v>
      </c>
      <c r="W3504">
        <f t="shared" si="271"/>
        <v>2</v>
      </c>
      <c r="X3504">
        <f t="shared" si="272"/>
        <v>2017</v>
      </c>
      <c r="Y3504" t="str">
        <f t="shared" si="273"/>
        <v>Apr</v>
      </c>
      <c r="Z3504" t="str">
        <f t="shared" si="274"/>
        <v>2017-04</v>
      </c>
    </row>
    <row r="3505" spans="1:26"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s="5">
        <v>95.736000000000004</v>
      </c>
      <c r="S3505">
        <v>3</v>
      </c>
      <c r="T3505" s="7">
        <v>0.2</v>
      </c>
      <c r="U3505" s="5">
        <v>20.343900000000001</v>
      </c>
      <c r="V3505">
        <f t="shared" si="270"/>
        <v>4</v>
      </c>
      <c r="W3505">
        <f t="shared" si="271"/>
        <v>2</v>
      </c>
      <c r="X3505">
        <f t="shared" si="272"/>
        <v>2017</v>
      </c>
      <c r="Y3505" t="str">
        <f t="shared" si="273"/>
        <v>Apr</v>
      </c>
      <c r="Z3505" t="str">
        <f t="shared" si="274"/>
        <v>2017-04</v>
      </c>
    </row>
    <row r="3506" spans="1:26"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5">
        <v>900.08</v>
      </c>
      <c r="S3506">
        <v>4</v>
      </c>
      <c r="T3506" s="7">
        <v>0</v>
      </c>
      <c r="U3506" s="5">
        <v>117.0104</v>
      </c>
      <c r="V3506">
        <f t="shared" si="270"/>
        <v>12</v>
      </c>
      <c r="W3506">
        <f t="shared" si="271"/>
        <v>4</v>
      </c>
      <c r="X3506">
        <f t="shared" si="272"/>
        <v>2016</v>
      </c>
      <c r="Y3506" t="str">
        <f t="shared" si="273"/>
        <v>Dec</v>
      </c>
      <c r="Z3506" t="str">
        <f t="shared" si="274"/>
        <v>2016-12</v>
      </c>
    </row>
    <row r="3507" spans="1:26"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s="5">
        <v>201.584</v>
      </c>
      <c r="S3507">
        <v>2</v>
      </c>
      <c r="T3507" s="7">
        <v>0.2</v>
      </c>
      <c r="U3507" s="5">
        <v>20.1584</v>
      </c>
      <c r="V3507">
        <f t="shared" si="270"/>
        <v>6</v>
      </c>
      <c r="W3507">
        <f t="shared" si="271"/>
        <v>2</v>
      </c>
      <c r="X3507">
        <f t="shared" si="272"/>
        <v>2014</v>
      </c>
      <c r="Y3507" t="str">
        <f t="shared" si="273"/>
        <v>Jun</v>
      </c>
      <c r="Z3507" t="str">
        <f t="shared" si="274"/>
        <v>2014-06</v>
      </c>
    </row>
    <row r="3508" spans="1:26"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s="5">
        <v>3.3919999999999999</v>
      </c>
      <c r="S3508">
        <v>4</v>
      </c>
      <c r="T3508" s="7">
        <v>0.8</v>
      </c>
      <c r="U3508" s="5">
        <v>-5.0880000000000001</v>
      </c>
      <c r="V3508">
        <f t="shared" si="270"/>
        <v>6</v>
      </c>
      <c r="W3508">
        <f t="shared" si="271"/>
        <v>2</v>
      </c>
      <c r="X3508">
        <f t="shared" si="272"/>
        <v>2014</v>
      </c>
      <c r="Y3508" t="str">
        <f t="shared" si="273"/>
        <v>Jun</v>
      </c>
      <c r="Z3508" t="str">
        <f t="shared" si="274"/>
        <v>2014-06</v>
      </c>
    </row>
    <row r="3509" spans="1:26"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s="5">
        <v>193.06559999999999</v>
      </c>
      <c r="S3509">
        <v>4</v>
      </c>
      <c r="T3509" s="7">
        <v>0.32</v>
      </c>
      <c r="U3509" s="5">
        <v>-19.874400000000001</v>
      </c>
      <c r="V3509">
        <f t="shared" si="270"/>
        <v>6</v>
      </c>
      <c r="W3509">
        <f t="shared" si="271"/>
        <v>2</v>
      </c>
      <c r="X3509">
        <f t="shared" si="272"/>
        <v>2014</v>
      </c>
      <c r="Y3509" t="str">
        <f t="shared" si="273"/>
        <v>Jun</v>
      </c>
      <c r="Z3509" t="str">
        <f t="shared" si="274"/>
        <v>2014-06</v>
      </c>
    </row>
    <row r="3510" spans="1:26"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s="5">
        <v>15.552</v>
      </c>
      <c r="S3510">
        <v>3</v>
      </c>
      <c r="T3510" s="7">
        <v>0.2</v>
      </c>
      <c r="U3510" s="5">
        <v>5.4432</v>
      </c>
      <c r="V3510">
        <f t="shared" si="270"/>
        <v>6</v>
      </c>
      <c r="W3510">
        <f t="shared" si="271"/>
        <v>2</v>
      </c>
      <c r="X3510">
        <f t="shared" si="272"/>
        <v>2014</v>
      </c>
      <c r="Y3510" t="str">
        <f t="shared" si="273"/>
        <v>Jun</v>
      </c>
      <c r="Z3510" t="str">
        <f t="shared" si="274"/>
        <v>2014-06</v>
      </c>
    </row>
    <row r="3511" spans="1:26"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s="5">
        <v>11.648</v>
      </c>
      <c r="S3511">
        <v>2</v>
      </c>
      <c r="T3511" s="7">
        <v>0.2</v>
      </c>
      <c r="U3511" s="5">
        <v>4.0768000000000004</v>
      </c>
      <c r="V3511">
        <f t="shared" si="270"/>
        <v>6</v>
      </c>
      <c r="W3511">
        <f t="shared" si="271"/>
        <v>2</v>
      </c>
      <c r="X3511">
        <f t="shared" si="272"/>
        <v>2014</v>
      </c>
      <c r="Y3511" t="str">
        <f t="shared" si="273"/>
        <v>Jun</v>
      </c>
      <c r="Z3511" t="str">
        <f t="shared" si="274"/>
        <v>2014-06</v>
      </c>
    </row>
    <row r="3512" spans="1:26"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s="5">
        <v>418.8</v>
      </c>
      <c r="S3512">
        <v>2</v>
      </c>
      <c r="T3512" s="7">
        <v>0.4</v>
      </c>
      <c r="U3512" s="5">
        <v>-97.72</v>
      </c>
      <c r="V3512">
        <f t="shared" si="270"/>
        <v>6</v>
      </c>
      <c r="W3512">
        <f t="shared" si="271"/>
        <v>2</v>
      </c>
      <c r="X3512">
        <f t="shared" si="272"/>
        <v>2014</v>
      </c>
      <c r="Y3512" t="str">
        <f t="shared" si="273"/>
        <v>Jun</v>
      </c>
      <c r="Z3512" t="str">
        <f t="shared" si="274"/>
        <v>2014-06</v>
      </c>
    </row>
    <row r="3513" spans="1:26"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s="5">
        <v>509.488</v>
      </c>
      <c r="S3513">
        <v>7</v>
      </c>
      <c r="T3513" s="7">
        <v>0.2</v>
      </c>
      <c r="U3513" s="5">
        <v>-127.372</v>
      </c>
      <c r="V3513">
        <f t="shared" si="270"/>
        <v>6</v>
      </c>
      <c r="W3513">
        <f t="shared" si="271"/>
        <v>2</v>
      </c>
      <c r="X3513">
        <f t="shared" si="272"/>
        <v>2014</v>
      </c>
      <c r="Y3513" t="str">
        <f t="shared" si="273"/>
        <v>Jun</v>
      </c>
      <c r="Z3513" t="str">
        <f t="shared" si="274"/>
        <v>2014-06</v>
      </c>
    </row>
    <row r="3514" spans="1:26"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s="5">
        <v>825.17399999999998</v>
      </c>
      <c r="S3514">
        <v>9</v>
      </c>
      <c r="T3514" s="7">
        <v>0.3</v>
      </c>
      <c r="U3514" s="5">
        <v>-117.88200000000001</v>
      </c>
      <c r="V3514">
        <f t="shared" si="270"/>
        <v>9</v>
      </c>
      <c r="W3514">
        <f t="shared" si="271"/>
        <v>3</v>
      </c>
      <c r="X3514">
        <f t="shared" si="272"/>
        <v>2017</v>
      </c>
      <c r="Y3514" t="str">
        <f t="shared" si="273"/>
        <v>Sep</v>
      </c>
      <c r="Z3514" t="str">
        <f t="shared" si="274"/>
        <v>2017-09</v>
      </c>
    </row>
    <row r="3515" spans="1:26"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s="5">
        <v>17.760000000000002</v>
      </c>
      <c r="S3515">
        <v>3</v>
      </c>
      <c r="T3515" s="7">
        <v>0.2</v>
      </c>
      <c r="U3515" s="5">
        <v>5.55</v>
      </c>
      <c r="V3515">
        <f t="shared" si="270"/>
        <v>9</v>
      </c>
      <c r="W3515">
        <f t="shared" si="271"/>
        <v>3</v>
      </c>
      <c r="X3515">
        <f t="shared" si="272"/>
        <v>2017</v>
      </c>
      <c r="Y3515" t="str">
        <f t="shared" si="273"/>
        <v>Sep</v>
      </c>
      <c r="Z3515" t="str">
        <f t="shared" si="274"/>
        <v>2017-09</v>
      </c>
    </row>
    <row r="3516" spans="1:26"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s="5">
        <v>6.9119999999999999</v>
      </c>
      <c r="S3516">
        <v>3</v>
      </c>
      <c r="T3516" s="7">
        <v>0.2</v>
      </c>
      <c r="U3516" s="5">
        <v>0.86399999999999999</v>
      </c>
      <c r="V3516">
        <f t="shared" si="270"/>
        <v>9</v>
      </c>
      <c r="W3516">
        <f t="shared" si="271"/>
        <v>3</v>
      </c>
      <c r="X3516">
        <f t="shared" si="272"/>
        <v>2017</v>
      </c>
      <c r="Y3516" t="str">
        <f t="shared" si="273"/>
        <v>Sep</v>
      </c>
      <c r="Z3516" t="str">
        <f t="shared" si="274"/>
        <v>2017-09</v>
      </c>
    </row>
    <row r="3517" spans="1:26"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s="5">
        <v>66.3</v>
      </c>
      <c r="S3517">
        <v>3</v>
      </c>
      <c r="T3517" s="7">
        <v>0</v>
      </c>
      <c r="U3517" s="5">
        <v>8.6189999999999998</v>
      </c>
      <c r="V3517">
        <f t="shared" si="270"/>
        <v>12</v>
      </c>
      <c r="W3517">
        <f t="shared" si="271"/>
        <v>4</v>
      </c>
      <c r="X3517">
        <f t="shared" si="272"/>
        <v>2016</v>
      </c>
      <c r="Y3517" t="str">
        <f t="shared" si="273"/>
        <v>Dec</v>
      </c>
      <c r="Z3517" t="str">
        <f t="shared" si="274"/>
        <v>2016-12</v>
      </c>
    </row>
    <row r="3518" spans="1:26"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s="5">
        <v>30.815999999999999</v>
      </c>
      <c r="S3518">
        <v>9</v>
      </c>
      <c r="T3518" s="7">
        <v>0.2</v>
      </c>
      <c r="U3518" s="5">
        <v>9.6300000000000008</v>
      </c>
      <c r="V3518">
        <f t="shared" si="270"/>
        <v>8</v>
      </c>
      <c r="W3518">
        <f t="shared" si="271"/>
        <v>3</v>
      </c>
      <c r="X3518">
        <f t="shared" si="272"/>
        <v>2016</v>
      </c>
      <c r="Y3518" t="str">
        <f t="shared" si="273"/>
        <v>Aug</v>
      </c>
      <c r="Z3518" t="str">
        <f t="shared" si="274"/>
        <v>2016-08</v>
      </c>
    </row>
    <row r="3519" spans="1:26"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s="5">
        <v>44.783999999999999</v>
      </c>
      <c r="S3519">
        <v>2</v>
      </c>
      <c r="T3519" s="7">
        <v>0.2</v>
      </c>
      <c r="U3519" s="5">
        <v>4.4783999999999997</v>
      </c>
      <c r="V3519">
        <f t="shared" si="270"/>
        <v>8</v>
      </c>
      <c r="W3519">
        <f t="shared" si="271"/>
        <v>3</v>
      </c>
      <c r="X3519">
        <f t="shared" si="272"/>
        <v>2016</v>
      </c>
      <c r="Y3519" t="str">
        <f t="shared" si="273"/>
        <v>Aug</v>
      </c>
      <c r="Z3519" t="str">
        <f t="shared" si="274"/>
        <v>2016-08</v>
      </c>
    </row>
    <row r="3520" spans="1:26"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s="5">
        <v>569.53599999999994</v>
      </c>
      <c r="S3520">
        <v>4</v>
      </c>
      <c r="T3520" s="7">
        <v>0.2</v>
      </c>
      <c r="U3520" s="5">
        <v>64.072800000000001</v>
      </c>
      <c r="V3520">
        <f t="shared" si="270"/>
        <v>8</v>
      </c>
      <c r="W3520">
        <f t="shared" si="271"/>
        <v>3</v>
      </c>
      <c r="X3520">
        <f t="shared" si="272"/>
        <v>2016</v>
      </c>
      <c r="Y3520" t="str">
        <f t="shared" si="273"/>
        <v>Aug</v>
      </c>
      <c r="Z3520" t="str">
        <f t="shared" si="274"/>
        <v>2016-08</v>
      </c>
    </row>
    <row r="3521" spans="1:26"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s="5">
        <v>796.42499999999995</v>
      </c>
      <c r="S3521">
        <v>7</v>
      </c>
      <c r="T3521" s="7">
        <v>0.5</v>
      </c>
      <c r="U3521" s="5">
        <v>-525.64049999999997</v>
      </c>
      <c r="V3521">
        <f t="shared" si="270"/>
        <v>6</v>
      </c>
      <c r="W3521">
        <f t="shared" si="271"/>
        <v>2</v>
      </c>
      <c r="X3521">
        <f t="shared" si="272"/>
        <v>2015</v>
      </c>
      <c r="Y3521" t="str">
        <f t="shared" si="273"/>
        <v>Jun</v>
      </c>
      <c r="Z3521" t="str">
        <f t="shared" si="274"/>
        <v>2015-06</v>
      </c>
    </row>
    <row r="3522" spans="1:26"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s="5">
        <v>12.832000000000001</v>
      </c>
      <c r="S3522">
        <v>2</v>
      </c>
      <c r="T3522" s="7">
        <v>0.2</v>
      </c>
      <c r="U3522" s="5">
        <v>4.3308</v>
      </c>
      <c r="V3522">
        <f t="shared" si="270"/>
        <v>4</v>
      </c>
      <c r="W3522">
        <f t="shared" si="271"/>
        <v>2</v>
      </c>
      <c r="X3522">
        <f t="shared" si="272"/>
        <v>2015</v>
      </c>
      <c r="Y3522" t="str">
        <f t="shared" si="273"/>
        <v>Apr</v>
      </c>
      <c r="Z3522" t="str">
        <f t="shared" si="274"/>
        <v>2015-04</v>
      </c>
    </row>
    <row r="3523" spans="1:26"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s="5">
        <v>40.46</v>
      </c>
      <c r="S3523">
        <v>7</v>
      </c>
      <c r="T3523" s="7">
        <v>0</v>
      </c>
      <c r="U3523" s="5">
        <v>19.825399999999998</v>
      </c>
      <c r="V3523">
        <f t="shared" ref="V3523:V3586" si="275">MONTH(C3523)</f>
        <v>11</v>
      </c>
      <c r="W3523">
        <f t="shared" ref="W3523:W3586" si="276">ROUNDUP(MONTH(C3523)/3,0)</f>
        <v>4</v>
      </c>
      <c r="X3523">
        <f t="shared" ref="X3523:X3586" si="277">YEAR(C3523)</f>
        <v>2016</v>
      </c>
      <c r="Y3523" t="str">
        <f t="shared" ref="Y3523:Y3586" si="278">TEXT(C3523,"MMM")</f>
        <v>Nov</v>
      </c>
      <c r="Z3523" t="str">
        <f t="shared" ref="Z3523:Z3586" si="279">TEXT(C3523,"YYYY-MM")</f>
        <v>2016-11</v>
      </c>
    </row>
    <row r="3524" spans="1:26"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s="5">
        <v>404.94</v>
      </c>
      <c r="S3524">
        <v>3</v>
      </c>
      <c r="T3524" s="7">
        <v>0</v>
      </c>
      <c r="U3524" s="5">
        <v>109.3338</v>
      </c>
      <c r="V3524">
        <f t="shared" si="275"/>
        <v>11</v>
      </c>
      <c r="W3524">
        <f t="shared" si="276"/>
        <v>4</v>
      </c>
      <c r="X3524">
        <f t="shared" si="277"/>
        <v>2016</v>
      </c>
      <c r="Y3524" t="str">
        <f t="shared" si="278"/>
        <v>Nov</v>
      </c>
      <c r="Z3524" t="str">
        <f t="shared" si="279"/>
        <v>2016-11</v>
      </c>
    </row>
    <row r="3525" spans="1:26"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s="5">
        <v>116</v>
      </c>
      <c r="S3525">
        <v>8</v>
      </c>
      <c r="T3525" s="7">
        <v>0</v>
      </c>
      <c r="U3525" s="5">
        <v>29</v>
      </c>
      <c r="V3525">
        <f t="shared" si="275"/>
        <v>9</v>
      </c>
      <c r="W3525">
        <f t="shared" si="276"/>
        <v>3</v>
      </c>
      <c r="X3525">
        <f t="shared" si="277"/>
        <v>2016</v>
      </c>
      <c r="Y3525" t="str">
        <f t="shared" si="278"/>
        <v>Sep</v>
      </c>
      <c r="Z3525" t="str">
        <f t="shared" si="279"/>
        <v>2016-09</v>
      </c>
    </row>
    <row r="3526" spans="1:26"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s="5">
        <v>657.55200000000002</v>
      </c>
      <c r="S3526">
        <v>6</v>
      </c>
      <c r="T3526" s="7">
        <v>0.2</v>
      </c>
      <c r="U3526" s="5">
        <v>49.316400000000002</v>
      </c>
      <c r="V3526">
        <f t="shared" si="275"/>
        <v>11</v>
      </c>
      <c r="W3526">
        <f t="shared" si="276"/>
        <v>4</v>
      </c>
      <c r="X3526">
        <f t="shared" si="277"/>
        <v>2016</v>
      </c>
      <c r="Y3526" t="str">
        <f t="shared" si="278"/>
        <v>Nov</v>
      </c>
      <c r="Z3526" t="str">
        <f t="shared" si="279"/>
        <v>2016-11</v>
      </c>
    </row>
    <row r="3527" spans="1:26"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s="5">
        <v>599.97</v>
      </c>
      <c r="S3527">
        <v>3</v>
      </c>
      <c r="T3527" s="7">
        <v>0</v>
      </c>
      <c r="U3527" s="5">
        <v>257.9871</v>
      </c>
      <c r="V3527">
        <f t="shared" si="275"/>
        <v>12</v>
      </c>
      <c r="W3527">
        <f t="shared" si="276"/>
        <v>4</v>
      </c>
      <c r="X3527">
        <f t="shared" si="277"/>
        <v>2017</v>
      </c>
      <c r="Y3527" t="str">
        <f t="shared" si="278"/>
        <v>Dec</v>
      </c>
      <c r="Z3527" t="str">
        <f t="shared" si="279"/>
        <v>2017-12</v>
      </c>
    </row>
    <row r="3528" spans="1:26"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s="5">
        <v>38.97</v>
      </c>
      <c r="S3528">
        <v>3</v>
      </c>
      <c r="T3528" s="7">
        <v>0</v>
      </c>
      <c r="U3528" s="5">
        <v>0.77939999999999998</v>
      </c>
      <c r="V3528">
        <f t="shared" si="275"/>
        <v>12</v>
      </c>
      <c r="W3528">
        <f t="shared" si="276"/>
        <v>4</v>
      </c>
      <c r="X3528">
        <f t="shared" si="277"/>
        <v>2017</v>
      </c>
      <c r="Y3528" t="str">
        <f t="shared" si="278"/>
        <v>Dec</v>
      </c>
      <c r="Z3528" t="str">
        <f t="shared" si="279"/>
        <v>2017-12</v>
      </c>
    </row>
    <row r="3529" spans="1:26"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s="5">
        <v>45.84</v>
      </c>
      <c r="S3529">
        <v>8</v>
      </c>
      <c r="T3529" s="7">
        <v>0</v>
      </c>
      <c r="U3529" s="5">
        <v>22.0032</v>
      </c>
      <c r="V3529">
        <f t="shared" si="275"/>
        <v>12</v>
      </c>
      <c r="W3529">
        <f t="shared" si="276"/>
        <v>4</v>
      </c>
      <c r="X3529">
        <f t="shared" si="277"/>
        <v>2017</v>
      </c>
      <c r="Y3529" t="str">
        <f t="shared" si="278"/>
        <v>Dec</v>
      </c>
      <c r="Z3529" t="str">
        <f t="shared" si="279"/>
        <v>2017-12</v>
      </c>
    </row>
    <row r="3530" spans="1:26"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s="5">
        <v>38.24</v>
      </c>
      <c r="S3530">
        <v>4</v>
      </c>
      <c r="T3530" s="7">
        <v>0.2</v>
      </c>
      <c r="U3530" s="5">
        <v>-9.56</v>
      </c>
      <c r="V3530">
        <f t="shared" si="275"/>
        <v>6</v>
      </c>
      <c r="W3530">
        <f t="shared" si="276"/>
        <v>2</v>
      </c>
      <c r="X3530">
        <f t="shared" si="277"/>
        <v>2016</v>
      </c>
      <c r="Y3530" t="str">
        <f t="shared" si="278"/>
        <v>Jun</v>
      </c>
      <c r="Z3530" t="str">
        <f t="shared" si="279"/>
        <v>2016-06</v>
      </c>
    </row>
    <row r="3531" spans="1:26"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s="5">
        <v>87.168000000000006</v>
      </c>
      <c r="S3531">
        <v>3</v>
      </c>
      <c r="T3531" s="7">
        <v>0.2</v>
      </c>
      <c r="U3531" s="5">
        <v>10.896000000000001</v>
      </c>
      <c r="V3531">
        <f t="shared" si="275"/>
        <v>9</v>
      </c>
      <c r="W3531">
        <f t="shared" si="276"/>
        <v>3</v>
      </c>
      <c r="X3531">
        <f t="shared" si="277"/>
        <v>2015</v>
      </c>
      <c r="Y3531" t="str">
        <f t="shared" si="278"/>
        <v>Sep</v>
      </c>
      <c r="Z3531" t="str">
        <f t="shared" si="279"/>
        <v>2015-09</v>
      </c>
    </row>
    <row r="3532" spans="1:26"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s="5">
        <v>21.4</v>
      </c>
      <c r="S3532">
        <v>5</v>
      </c>
      <c r="T3532" s="7">
        <v>0</v>
      </c>
      <c r="U3532" s="5">
        <v>6.2060000000000004</v>
      </c>
      <c r="V3532">
        <f t="shared" si="275"/>
        <v>5</v>
      </c>
      <c r="W3532">
        <f t="shared" si="276"/>
        <v>2</v>
      </c>
      <c r="X3532">
        <f t="shared" si="277"/>
        <v>2016</v>
      </c>
      <c r="Y3532" t="str">
        <f t="shared" si="278"/>
        <v>May</v>
      </c>
      <c r="Z3532" t="str">
        <f t="shared" si="279"/>
        <v>2016-05</v>
      </c>
    </row>
    <row r="3533" spans="1:26"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5">
        <v>54.9</v>
      </c>
      <c r="S3533">
        <v>5</v>
      </c>
      <c r="T3533" s="7">
        <v>0</v>
      </c>
      <c r="U3533" s="5">
        <v>15.372</v>
      </c>
      <c r="V3533">
        <f t="shared" si="275"/>
        <v>5</v>
      </c>
      <c r="W3533">
        <f t="shared" si="276"/>
        <v>2</v>
      </c>
      <c r="X3533">
        <f t="shared" si="277"/>
        <v>2016</v>
      </c>
      <c r="Y3533" t="str">
        <f t="shared" si="278"/>
        <v>May</v>
      </c>
      <c r="Z3533" t="str">
        <f t="shared" si="279"/>
        <v>2016-05</v>
      </c>
    </row>
    <row r="3534" spans="1:26"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s="5">
        <v>287.96800000000002</v>
      </c>
      <c r="S3534">
        <v>4</v>
      </c>
      <c r="T3534" s="7">
        <v>0.2</v>
      </c>
      <c r="U3534" s="5">
        <v>97.1892</v>
      </c>
      <c r="V3534">
        <f t="shared" si="275"/>
        <v>4</v>
      </c>
      <c r="W3534">
        <f t="shared" si="276"/>
        <v>2</v>
      </c>
      <c r="X3534">
        <f t="shared" si="277"/>
        <v>2014</v>
      </c>
      <c r="Y3534" t="str">
        <f t="shared" si="278"/>
        <v>Apr</v>
      </c>
      <c r="Z3534" t="str">
        <f t="shared" si="279"/>
        <v>2014-04</v>
      </c>
    </row>
    <row r="3535" spans="1:26"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s="5">
        <v>13.12</v>
      </c>
      <c r="S3535">
        <v>4</v>
      </c>
      <c r="T3535" s="7">
        <v>0</v>
      </c>
      <c r="U3535" s="5">
        <v>3.8048000000000002</v>
      </c>
      <c r="V3535">
        <f t="shared" si="275"/>
        <v>4</v>
      </c>
      <c r="W3535">
        <f t="shared" si="276"/>
        <v>2</v>
      </c>
      <c r="X3535">
        <f t="shared" si="277"/>
        <v>2014</v>
      </c>
      <c r="Y3535" t="str">
        <f t="shared" si="278"/>
        <v>Apr</v>
      </c>
      <c r="Z3535" t="str">
        <f t="shared" si="279"/>
        <v>2014-04</v>
      </c>
    </row>
    <row r="3536" spans="1:26"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s="5">
        <v>10.75</v>
      </c>
      <c r="S3536">
        <v>5</v>
      </c>
      <c r="T3536" s="7">
        <v>0</v>
      </c>
      <c r="U3536" s="5">
        <v>3.5474999999999999</v>
      </c>
      <c r="V3536">
        <f t="shared" si="275"/>
        <v>4</v>
      </c>
      <c r="W3536">
        <f t="shared" si="276"/>
        <v>2</v>
      </c>
      <c r="X3536">
        <f t="shared" si="277"/>
        <v>2014</v>
      </c>
      <c r="Y3536" t="str">
        <f t="shared" si="278"/>
        <v>Apr</v>
      </c>
      <c r="Z3536" t="str">
        <f t="shared" si="279"/>
        <v>2014-04</v>
      </c>
    </row>
    <row r="3537" spans="1:26"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s="5">
        <v>11.62</v>
      </c>
      <c r="S3537">
        <v>2</v>
      </c>
      <c r="T3537" s="7">
        <v>0</v>
      </c>
      <c r="U3537" s="5">
        <v>3.6021999999999998</v>
      </c>
      <c r="V3537">
        <f t="shared" si="275"/>
        <v>4</v>
      </c>
      <c r="W3537">
        <f t="shared" si="276"/>
        <v>2</v>
      </c>
      <c r="X3537">
        <f t="shared" si="277"/>
        <v>2014</v>
      </c>
      <c r="Y3537" t="str">
        <f t="shared" si="278"/>
        <v>Apr</v>
      </c>
      <c r="Z3537" t="str">
        <f t="shared" si="279"/>
        <v>2014-04</v>
      </c>
    </row>
    <row r="3538" spans="1:26"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s="5">
        <v>40.74</v>
      </c>
      <c r="S3538">
        <v>3</v>
      </c>
      <c r="T3538" s="7">
        <v>0</v>
      </c>
      <c r="U3538" s="5">
        <v>0.40739999999999998</v>
      </c>
      <c r="V3538">
        <f t="shared" si="275"/>
        <v>6</v>
      </c>
      <c r="W3538">
        <f t="shared" si="276"/>
        <v>2</v>
      </c>
      <c r="X3538">
        <f t="shared" si="277"/>
        <v>2016</v>
      </c>
      <c r="Y3538" t="str">
        <f t="shared" si="278"/>
        <v>Jun</v>
      </c>
      <c r="Z3538" t="str">
        <f t="shared" si="279"/>
        <v>2016-06</v>
      </c>
    </row>
    <row r="3539" spans="1:26"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s="5">
        <v>83.25</v>
      </c>
      <c r="S3539">
        <v>3</v>
      </c>
      <c r="T3539" s="7">
        <v>0</v>
      </c>
      <c r="U3539" s="5">
        <v>14.984999999999999</v>
      </c>
      <c r="V3539">
        <f t="shared" si="275"/>
        <v>5</v>
      </c>
      <c r="W3539">
        <f t="shared" si="276"/>
        <v>2</v>
      </c>
      <c r="X3539">
        <f t="shared" si="277"/>
        <v>2014</v>
      </c>
      <c r="Y3539" t="str">
        <f t="shared" si="278"/>
        <v>May</v>
      </c>
      <c r="Z3539" t="str">
        <f t="shared" si="279"/>
        <v>2014-05</v>
      </c>
    </row>
    <row r="3540" spans="1:26"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s="5">
        <v>9.4499999999999993</v>
      </c>
      <c r="S3540">
        <v>3</v>
      </c>
      <c r="T3540" s="7">
        <v>0</v>
      </c>
      <c r="U3540" s="5">
        <v>4.5359999999999996</v>
      </c>
      <c r="V3540">
        <f t="shared" si="275"/>
        <v>5</v>
      </c>
      <c r="W3540">
        <f t="shared" si="276"/>
        <v>2</v>
      </c>
      <c r="X3540">
        <f t="shared" si="277"/>
        <v>2014</v>
      </c>
      <c r="Y3540" t="str">
        <f t="shared" si="278"/>
        <v>May</v>
      </c>
      <c r="Z3540" t="str">
        <f t="shared" si="279"/>
        <v>2014-05</v>
      </c>
    </row>
    <row r="3541" spans="1:26"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s="5">
        <v>20.65</v>
      </c>
      <c r="S3541">
        <v>5</v>
      </c>
      <c r="T3541" s="7">
        <v>0</v>
      </c>
      <c r="U3541" s="5">
        <v>9.4990000000000006</v>
      </c>
      <c r="V3541">
        <f t="shared" si="275"/>
        <v>5</v>
      </c>
      <c r="W3541">
        <f t="shared" si="276"/>
        <v>2</v>
      </c>
      <c r="X3541">
        <f t="shared" si="277"/>
        <v>2014</v>
      </c>
      <c r="Y3541" t="str">
        <f t="shared" si="278"/>
        <v>May</v>
      </c>
      <c r="Z3541" t="str">
        <f t="shared" si="279"/>
        <v>2014-05</v>
      </c>
    </row>
    <row r="3542" spans="1:26"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s="5">
        <v>45.36</v>
      </c>
      <c r="S3542">
        <v>7</v>
      </c>
      <c r="T3542" s="7">
        <v>0</v>
      </c>
      <c r="U3542" s="5">
        <v>21.7728</v>
      </c>
      <c r="V3542">
        <f t="shared" si="275"/>
        <v>5</v>
      </c>
      <c r="W3542">
        <f t="shared" si="276"/>
        <v>2</v>
      </c>
      <c r="X3542">
        <f t="shared" si="277"/>
        <v>2014</v>
      </c>
      <c r="Y3542" t="str">
        <f t="shared" si="278"/>
        <v>May</v>
      </c>
      <c r="Z3542" t="str">
        <f t="shared" si="279"/>
        <v>2014-05</v>
      </c>
    </row>
    <row r="3543" spans="1:26"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s="5">
        <v>5.3520000000000003</v>
      </c>
      <c r="S3543">
        <v>3</v>
      </c>
      <c r="T3543" s="7">
        <v>0.2</v>
      </c>
      <c r="U3543" s="5">
        <v>1.6055999999999999</v>
      </c>
      <c r="V3543">
        <f t="shared" si="275"/>
        <v>9</v>
      </c>
      <c r="W3543">
        <f t="shared" si="276"/>
        <v>3</v>
      </c>
      <c r="X3543">
        <f t="shared" si="277"/>
        <v>2016</v>
      </c>
      <c r="Y3543" t="str">
        <f t="shared" si="278"/>
        <v>Sep</v>
      </c>
      <c r="Z3543" t="str">
        <f t="shared" si="279"/>
        <v>2016-09</v>
      </c>
    </row>
    <row r="3544" spans="1:26"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s="5">
        <v>99.372</v>
      </c>
      <c r="S3544">
        <v>2</v>
      </c>
      <c r="T3544" s="7">
        <v>0.3</v>
      </c>
      <c r="U3544" s="5">
        <v>-7.0979999999999999</v>
      </c>
      <c r="V3544">
        <f t="shared" si="275"/>
        <v>9</v>
      </c>
      <c r="W3544">
        <f t="shared" si="276"/>
        <v>3</v>
      </c>
      <c r="X3544">
        <f t="shared" si="277"/>
        <v>2016</v>
      </c>
      <c r="Y3544" t="str">
        <f t="shared" si="278"/>
        <v>Sep</v>
      </c>
      <c r="Z3544" t="str">
        <f t="shared" si="279"/>
        <v>2016-09</v>
      </c>
    </row>
    <row r="3545" spans="1:26"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5">
        <v>2.6720000000000002</v>
      </c>
      <c r="S3545">
        <v>1</v>
      </c>
      <c r="T3545" s="7">
        <v>0.2</v>
      </c>
      <c r="U3545" s="5">
        <v>0.3674</v>
      </c>
      <c r="V3545">
        <f t="shared" si="275"/>
        <v>9</v>
      </c>
      <c r="W3545">
        <f t="shared" si="276"/>
        <v>3</v>
      </c>
      <c r="X3545">
        <f t="shared" si="277"/>
        <v>2016</v>
      </c>
      <c r="Y3545" t="str">
        <f t="shared" si="278"/>
        <v>Sep</v>
      </c>
      <c r="Z3545" t="str">
        <f t="shared" si="279"/>
        <v>2016-09</v>
      </c>
    </row>
    <row r="3546" spans="1:26"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5">
        <v>28.672000000000001</v>
      </c>
      <c r="S3546">
        <v>8</v>
      </c>
      <c r="T3546" s="7">
        <v>0.2</v>
      </c>
      <c r="U3546" s="5">
        <v>10.393599999999999</v>
      </c>
      <c r="V3546">
        <f t="shared" si="275"/>
        <v>12</v>
      </c>
      <c r="W3546">
        <f t="shared" si="276"/>
        <v>4</v>
      </c>
      <c r="X3546">
        <f t="shared" si="277"/>
        <v>2017</v>
      </c>
      <c r="Y3546" t="str">
        <f t="shared" si="278"/>
        <v>Dec</v>
      </c>
      <c r="Z3546" t="str">
        <f t="shared" si="279"/>
        <v>2017-12</v>
      </c>
    </row>
    <row r="3547" spans="1:26"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s="5">
        <v>29.312000000000001</v>
      </c>
      <c r="S3547">
        <v>8</v>
      </c>
      <c r="T3547" s="7">
        <v>0.8</v>
      </c>
      <c r="U3547" s="5">
        <v>-74.745599999999996</v>
      </c>
      <c r="V3547">
        <f t="shared" si="275"/>
        <v>12</v>
      </c>
      <c r="W3547">
        <f t="shared" si="276"/>
        <v>4</v>
      </c>
      <c r="X3547">
        <f t="shared" si="277"/>
        <v>2017</v>
      </c>
      <c r="Y3547" t="str">
        <f t="shared" si="278"/>
        <v>Dec</v>
      </c>
      <c r="Z3547" t="str">
        <f t="shared" si="279"/>
        <v>2017-12</v>
      </c>
    </row>
    <row r="3548" spans="1:26"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s="5">
        <v>105.98</v>
      </c>
      <c r="S3548">
        <v>7</v>
      </c>
      <c r="T3548" s="7">
        <v>0</v>
      </c>
      <c r="U3548" s="5">
        <v>4.2392000000000003</v>
      </c>
      <c r="V3548">
        <f t="shared" si="275"/>
        <v>10</v>
      </c>
      <c r="W3548">
        <f t="shared" si="276"/>
        <v>4</v>
      </c>
      <c r="X3548">
        <f t="shared" si="277"/>
        <v>2017</v>
      </c>
      <c r="Y3548" t="str">
        <f t="shared" si="278"/>
        <v>Oct</v>
      </c>
      <c r="Z3548" t="str">
        <f t="shared" si="279"/>
        <v>2017-10</v>
      </c>
    </row>
    <row r="3549" spans="1:26"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s="5">
        <v>35.06</v>
      </c>
      <c r="S3549">
        <v>2</v>
      </c>
      <c r="T3549" s="7">
        <v>0</v>
      </c>
      <c r="U3549" s="5">
        <v>10.518000000000001</v>
      </c>
      <c r="V3549">
        <f t="shared" si="275"/>
        <v>10</v>
      </c>
      <c r="W3549">
        <f t="shared" si="276"/>
        <v>4</v>
      </c>
      <c r="X3549">
        <f t="shared" si="277"/>
        <v>2017</v>
      </c>
      <c r="Y3549" t="str">
        <f t="shared" si="278"/>
        <v>Oct</v>
      </c>
      <c r="Z3549" t="str">
        <f t="shared" si="279"/>
        <v>2017-10</v>
      </c>
    </row>
    <row r="3550" spans="1:26"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s="5">
        <v>33.94</v>
      </c>
      <c r="S3550">
        <v>1</v>
      </c>
      <c r="T3550" s="7">
        <v>0</v>
      </c>
      <c r="U3550" s="5">
        <v>9.1638000000000002</v>
      </c>
      <c r="V3550">
        <f t="shared" si="275"/>
        <v>10</v>
      </c>
      <c r="W3550">
        <f t="shared" si="276"/>
        <v>4</v>
      </c>
      <c r="X3550">
        <f t="shared" si="277"/>
        <v>2017</v>
      </c>
      <c r="Y3550" t="str">
        <f t="shared" si="278"/>
        <v>Oct</v>
      </c>
      <c r="Z3550" t="str">
        <f t="shared" si="279"/>
        <v>2017-10</v>
      </c>
    </row>
    <row r="3551" spans="1:26"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s="5">
        <v>30</v>
      </c>
      <c r="S3551">
        <v>8</v>
      </c>
      <c r="T3551" s="7">
        <v>0</v>
      </c>
      <c r="U3551" s="5">
        <v>14.4</v>
      </c>
      <c r="V3551">
        <f t="shared" si="275"/>
        <v>10</v>
      </c>
      <c r="W3551">
        <f t="shared" si="276"/>
        <v>4</v>
      </c>
      <c r="X3551">
        <f t="shared" si="277"/>
        <v>2017</v>
      </c>
      <c r="Y3551" t="str">
        <f t="shared" si="278"/>
        <v>Oct</v>
      </c>
      <c r="Z3551" t="str">
        <f t="shared" si="279"/>
        <v>2017-10</v>
      </c>
    </row>
    <row r="3552" spans="1:26"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s="5">
        <v>45.527999999999999</v>
      </c>
      <c r="S3552">
        <v>3</v>
      </c>
      <c r="T3552" s="7">
        <v>0.2</v>
      </c>
      <c r="U3552" s="5">
        <v>15.934799999999999</v>
      </c>
      <c r="V3552">
        <f t="shared" si="275"/>
        <v>3</v>
      </c>
      <c r="W3552">
        <f t="shared" si="276"/>
        <v>1</v>
      </c>
      <c r="X3552">
        <f t="shared" si="277"/>
        <v>2016</v>
      </c>
      <c r="Y3552" t="str">
        <f t="shared" si="278"/>
        <v>Mar</v>
      </c>
      <c r="Z3552" t="str">
        <f t="shared" si="279"/>
        <v>2016-03</v>
      </c>
    </row>
    <row r="3553" spans="1:26"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s="5">
        <v>844.11599999999999</v>
      </c>
      <c r="S3553">
        <v>6</v>
      </c>
      <c r="T3553" s="7">
        <v>0.3</v>
      </c>
      <c r="U3553" s="5">
        <v>-36.176400000000001</v>
      </c>
      <c r="V3553">
        <f t="shared" si="275"/>
        <v>3</v>
      </c>
      <c r="W3553">
        <f t="shared" si="276"/>
        <v>1</v>
      </c>
      <c r="X3553">
        <f t="shared" si="277"/>
        <v>2016</v>
      </c>
      <c r="Y3553" t="str">
        <f t="shared" si="278"/>
        <v>Mar</v>
      </c>
      <c r="Z3553" t="str">
        <f t="shared" si="279"/>
        <v>2016-03</v>
      </c>
    </row>
    <row r="3554" spans="1:26"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s="5">
        <v>812.73599999999999</v>
      </c>
      <c r="S3554">
        <v>8</v>
      </c>
      <c r="T3554" s="7">
        <v>0.2</v>
      </c>
      <c r="U3554" s="5">
        <v>60.955199999999998</v>
      </c>
      <c r="V3554">
        <f t="shared" si="275"/>
        <v>3</v>
      </c>
      <c r="W3554">
        <f t="shared" si="276"/>
        <v>1</v>
      </c>
      <c r="X3554">
        <f t="shared" si="277"/>
        <v>2016</v>
      </c>
      <c r="Y3554" t="str">
        <f t="shared" si="278"/>
        <v>Mar</v>
      </c>
      <c r="Z3554" t="str">
        <f t="shared" si="279"/>
        <v>2016-03</v>
      </c>
    </row>
    <row r="3555" spans="1:26"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s="5">
        <v>7.476</v>
      </c>
      <c r="S3555">
        <v>1</v>
      </c>
      <c r="T3555" s="7">
        <v>0.7</v>
      </c>
      <c r="U3555" s="5">
        <v>-5.9808000000000003</v>
      </c>
      <c r="V3555">
        <f t="shared" si="275"/>
        <v>11</v>
      </c>
      <c r="W3555">
        <f t="shared" si="276"/>
        <v>4</v>
      </c>
      <c r="X3555">
        <f t="shared" si="277"/>
        <v>2017</v>
      </c>
      <c r="Y3555" t="str">
        <f t="shared" si="278"/>
        <v>Nov</v>
      </c>
      <c r="Z3555" t="str">
        <f t="shared" si="279"/>
        <v>2017-11</v>
      </c>
    </row>
    <row r="3556" spans="1:26"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s="5">
        <v>330.4</v>
      </c>
      <c r="S3556">
        <v>2</v>
      </c>
      <c r="T3556" s="7">
        <v>0</v>
      </c>
      <c r="U3556" s="5">
        <v>85.903999999999996</v>
      </c>
      <c r="V3556">
        <f t="shared" si="275"/>
        <v>3</v>
      </c>
      <c r="W3556">
        <f t="shared" si="276"/>
        <v>1</v>
      </c>
      <c r="X3556">
        <f t="shared" si="277"/>
        <v>2014</v>
      </c>
      <c r="Y3556" t="str">
        <f t="shared" si="278"/>
        <v>Mar</v>
      </c>
      <c r="Z3556" t="str">
        <f t="shared" si="279"/>
        <v>2014-03</v>
      </c>
    </row>
    <row r="3557" spans="1:26"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s="5">
        <v>604.75199999999995</v>
      </c>
      <c r="S3557">
        <v>6</v>
      </c>
      <c r="T3557" s="7">
        <v>0.2</v>
      </c>
      <c r="U3557" s="5">
        <v>37.796999999999997</v>
      </c>
      <c r="V3557">
        <f t="shared" si="275"/>
        <v>3</v>
      </c>
      <c r="W3557">
        <f t="shared" si="276"/>
        <v>1</v>
      </c>
      <c r="X3557">
        <f t="shared" si="277"/>
        <v>2014</v>
      </c>
      <c r="Y3557" t="str">
        <f t="shared" si="278"/>
        <v>Mar</v>
      </c>
      <c r="Z3557" t="str">
        <f t="shared" si="279"/>
        <v>2014-03</v>
      </c>
    </row>
    <row r="3558" spans="1:26"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s="5">
        <v>45.36</v>
      </c>
      <c r="S3558">
        <v>7</v>
      </c>
      <c r="T3558" s="7">
        <v>0</v>
      </c>
      <c r="U3558" s="5">
        <v>21.7728</v>
      </c>
      <c r="V3558">
        <f t="shared" si="275"/>
        <v>12</v>
      </c>
      <c r="W3558">
        <f t="shared" si="276"/>
        <v>4</v>
      </c>
      <c r="X3558">
        <f t="shared" si="277"/>
        <v>2017</v>
      </c>
      <c r="Y3558" t="str">
        <f t="shared" si="278"/>
        <v>Dec</v>
      </c>
      <c r="Z3558" t="str">
        <f t="shared" si="279"/>
        <v>2017-12</v>
      </c>
    </row>
    <row r="3559" spans="1:26"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s="5">
        <v>10.128</v>
      </c>
      <c r="S3559">
        <v>2</v>
      </c>
      <c r="T3559" s="7">
        <v>0.2</v>
      </c>
      <c r="U3559" s="5">
        <v>3.6714000000000002</v>
      </c>
      <c r="V3559">
        <f t="shared" si="275"/>
        <v>12</v>
      </c>
      <c r="W3559">
        <f t="shared" si="276"/>
        <v>4</v>
      </c>
      <c r="X3559">
        <f t="shared" si="277"/>
        <v>2017</v>
      </c>
      <c r="Y3559" t="str">
        <f t="shared" si="278"/>
        <v>Dec</v>
      </c>
      <c r="Z3559" t="str">
        <f t="shared" si="279"/>
        <v>2017-12</v>
      </c>
    </row>
    <row r="3560" spans="1:26"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s="5">
        <v>21.792000000000002</v>
      </c>
      <c r="S3560">
        <v>4</v>
      </c>
      <c r="T3560" s="7">
        <v>0.2</v>
      </c>
      <c r="U3560" s="5">
        <v>7.6272000000000002</v>
      </c>
      <c r="V3560">
        <f t="shared" si="275"/>
        <v>11</v>
      </c>
      <c r="W3560">
        <f t="shared" si="276"/>
        <v>4</v>
      </c>
      <c r="X3560">
        <f t="shared" si="277"/>
        <v>2017</v>
      </c>
      <c r="Y3560" t="str">
        <f t="shared" si="278"/>
        <v>Nov</v>
      </c>
      <c r="Z3560" t="str">
        <f t="shared" si="279"/>
        <v>2017-11</v>
      </c>
    </row>
    <row r="3561" spans="1:26"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s="5">
        <v>439.8</v>
      </c>
      <c r="S3561">
        <v>4</v>
      </c>
      <c r="T3561" s="7">
        <v>0</v>
      </c>
      <c r="U3561" s="5">
        <v>145.13399999999999</v>
      </c>
      <c r="V3561">
        <f t="shared" si="275"/>
        <v>11</v>
      </c>
      <c r="W3561">
        <f t="shared" si="276"/>
        <v>4</v>
      </c>
      <c r="X3561">
        <f t="shared" si="277"/>
        <v>2017</v>
      </c>
      <c r="Y3561" t="str">
        <f t="shared" si="278"/>
        <v>Nov</v>
      </c>
      <c r="Z3561" t="str">
        <f t="shared" si="279"/>
        <v>2017-11</v>
      </c>
    </row>
    <row r="3562" spans="1:26"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s="5">
        <v>8.2560000000000002</v>
      </c>
      <c r="S3562">
        <v>4</v>
      </c>
      <c r="T3562" s="7">
        <v>0.2</v>
      </c>
      <c r="U3562" s="5">
        <v>0.61919999999999997</v>
      </c>
      <c r="V3562">
        <f t="shared" si="275"/>
        <v>9</v>
      </c>
      <c r="W3562">
        <f t="shared" si="276"/>
        <v>3</v>
      </c>
      <c r="X3562">
        <f t="shared" si="277"/>
        <v>2017</v>
      </c>
      <c r="Y3562" t="str">
        <f t="shared" si="278"/>
        <v>Sep</v>
      </c>
      <c r="Z3562" t="str">
        <f t="shared" si="279"/>
        <v>2017-09</v>
      </c>
    </row>
    <row r="3563" spans="1:26"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s="5">
        <v>25.56</v>
      </c>
      <c r="S3563">
        <v>5</v>
      </c>
      <c r="T3563" s="7">
        <v>0.7</v>
      </c>
      <c r="U3563" s="5">
        <v>-20.448</v>
      </c>
      <c r="V3563">
        <f t="shared" si="275"/>
        <v>9</v>
      </c>
      <c r="W3563">
        <f t="shared" si="276"/>
        <v>3</v>
      </c>
      <c r="X3563">
        <f t="shared" si="277"/>
        <v>2017</v>
      </c>
      <c r="Y3563" t="str">
        <f t="shared" si="278"/>
        <v>Sep</v>
      </c>
      <c r="Z3563" t="str">
        <f t="shared" si="279"/>
        <v>2017-09</v>
      </c>
    </row>
    <row r="3564" spans="1:26"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s="5">
        <v>4.3680000000000003</v>
      </c>
      <c r="S3564">
        <v>2</v>
      </c>
      <c r="T3564" s="7">
        <v>0.7</v>
      </c>
      <c r="U3564" s="5">
        <v>-3.0575999999999999</v>
      </c>
      <c r="V3564">
        <f t="shared" si="275"/>
        <v>9</v>
      </c>
      <c r="W3564">
        <f t="shared" si="276"/>
        <v>3</v>
      </c>
      <c r="X3564">
        <f t="shared" si="277"/>
        <v>2017</v>
      </c>
      <c r="Y3564" t="str">
        <f t="shared" si="278"/>
        <v>Sep</v>
      </c>
      <c r="Z3564" t="str">
        <f t="shared" si="279"/>
        <v>2017-09</v>
      </c>
    </row>
    <row r="3565" spans="1:26"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s="5">
        <v>11.52</v>
      </c>
      <c r="S3565">
        <v>4</v>
      </c>
      <c r="T3565" s="7">
        <v>0.2</v>
      </c>
      <c r="U3565" s="5">
        <v>3.7440000000000002</v>
      </c>
      <c r="V3565">
        <f t="shared" si="275"/>
        <v>9</v>
      </c>
      <c r="W3565">
        <f t="shared" si="276"/>
        <v>3</v>
      </c>
      <c r="X3565">
        <f t="shared" si="277"/>
        <v>2017</v>
      </c>
      <c r="Y3565" t="str">
        <f t="shared" si="278"/>
        <v>Sep</v>
      </c>
      <c r="Z3565" t="str">
        <f t="shared" si="279"/>
        <v>2017-09</v>
      </c>
    </row>
    <row r="3566" spans="1:26"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s="5">
        <v>12.96</v>
      </c>
      <c r="S3566">
        <v>2</v>
      </c>
      <c r="T3566" s="7">
        <v>0</v>
      </c>
      <c r="U3566" s="5">
        <v>6.2207999999999997</v>
      </c>
      <c r="V3566">
        <f t="shared" si="275"/>
        <v>7</v>
      </c>
      <c r="W3566">
        <f t="shared" si="276"/>
        <v>3</v>
      </c>
      <c r="X3566">
        <f t="shared" si="277"/>
        <v>2016</v>
      </c>
      <c r="Y3566" t="str">
        <f t="shared" si="278"/>
        <v>Jul</v>
      </c>
      <c r="Z3566" t="str">
        <f t="shared" si="279"/>
        <v>2016-07</v>
      </c>
    </row>
    <row r="3567" spans="1:26"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s="5">
        <v>3.96</v>
      </c>
      <c r="S3567">
        <v>2</v>
      </c>
      <c r="T3567" s="7">
        <v>0</v>
      </c>
      <c r="U3567" s="5">
        <v>7.9200000000000007E-2</v>
      </c>
      <c r="V3567">
        <f t="shared" si="275"/>
        <v>7</v>
      </c>
      <c r="W3567">
        <f t="shared" si="276"/>
        <v>3</v>
      </c>
      <c r="X3567">
        <f t="shared" si="277"/>
        <v>2016</v>
      </c>
      <c r="Y3567" t="str">
        <f t="shared" si="278"/>
        <v>Jul</v>
      </c>
      <c r="Z3567" t="str">
        <f t="shared" si="279"/>
        <v>2016-07</v>
      </c>
    </row>
    <row r="3568" spans="1:26"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s="5">
        <v>1577.94</v>
      </c>
      <c r="S3568">
        <v>3</v>
      </c>
      <c r="T3568" s="7">
        <v>0</v>
      </c>
      <c r="U3568" s="5">
        <v>757.41120000000001</v>
      </c>
      <c r="V3568">
        <f t="shared" si="275"/>
        <v>9</v>
      </c>
      <c r="W3568">
        <f t="shared" si="276"/>
        <v>3</v>
      </c>
      <c r="X3568">
        <f t="shared" si="277"/>
        <v>2017</v>
      </c>
      <c r="Y3568" t="str">
        <f t="shared" si="278"/>
        <v>Sep</v>
      </c>
      <c r="Z3568" t="str">
        <f t="shared" si="279"/>
        <v>2017-09</v>
      </c>
    </row>
    <row r="3569" spans="1:26"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s="5">
        <v>15.007999999999999</v>
      </c>
      <c r="S3569">
        <v>4</v>
      </c>
      <c r="T3569" s="7">
        <v>0.6</v>
      </c>
      <c r="U3569" s="5">
        <v>-12.006399999999999</v>
      </c>
      <c r="V3569">
        <f t="shared" si="275"/>
        <v>9</v>
      </c>
      <c r="W3569">
        <f t="shared" si="276"/>
        <v>3</v>
      </c>
      <c r="X3569">
        <f t="shared" si="277"/>
        <v>2016</v>
      </c>
      <c r="Y3569" t="str">
        <f t="shared" si="278"/>
        <v>Sep</v>
      </c>
      <c r="Z3569" t="str">
        <f t="shared" si="279"/>
        <v>2016-09</v>
      </c>
    </row>
    <row r="3570" spans="1:26"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s="5">
        <v>59.98</v>
      </c>
      <c r="S3570">
        <v>2</v>
      </c>
      <c r="T3570" s="7">
        <v>0</v>
      </c>
      <c r="U3570" s="5">
        <v>26.391200000000001</v>
      </c>
      <c r="V3570">
        <f t="shared" si="275"/>
        <v>7</v>
      </c>
      <c r="W3570">
        <f t="shared" si="276"/>
        <v>3</v>
      </c>
      <c r="X3570">
        <f t="shared" si="277"/>
        <v>2017</v>
      </c>
      <c r="Y3570" t="str">
        <f t="shared" si="278"/>
        <v>Jul</v>
      </c>
      <c r="Z3570" t="str">
        <f t="shared" si="279"/>
        <v>2017-07</v>
      </c>
    </row>
    <row r="3571" spans="1:26"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s="5">
        <v>2395.1999999999998</v>
      </c>
      <c r="S3571">
        <v>6</v>
      </c>
      <c r="T3571" s="7">
        <v>0.2</v>
      </c>
      <c r="U3571" s="5">
        <v>209.58</v>
      </c>
      <c r="V3571">
        <f t="shared" si="275"/>
        <v>7</v>
      </c>
      <c r="W3571">
        <f t="shared" si="276"/>
        <v>3</v>
      </c>
      <c r="X3571">
        <f t="shared" si="277"/>
        <v>2017</v>
      </c>
      <c r="Y3571" t="str">
        <f t="shared" si="278"/>
        <v>Jul</v>
      </c>
      <c r="Z3571" t="str">
        <f t="shared" si="279"/>
        <v>2017-07</v>
      </c>
    </row>
    <row r="3572" spans="1:26"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s="5">
        <v>1687.8</v>
      </c>
      <c r="S3572">
        <v>4</v>
      </c>
      <c r="T3572" s="7">
        <v>0</v>
      </c>
      <c r="U3572" s="5">
        <v>742.63199999999995</v>
      </c>
      <c r="V3572">
        <f t="shared" si="275"/>
        <v>7</v>
      </c>
      <c r="W3572">
        <f t="shared" si="276"/>
        <v>3</v>
      </c>
      <c r="X3572">
        <f t="shared" si="277"/>
        <v>2017</v>
      </c>
      <c r="Y3572" t="str">
        <f t="shared" si="278"/>
        <v>Jul</v>
      </c>
      <c r="Z3572" t="str">
        <f t="shared" si="279"/>
        <v>2017-07</v>
      </c>
    </row>
    <row r="3573" spans="1:26"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s="5">
        <v>7.992</v>
      </c>
      <c r="S3573">
        <v>1</v>
      </c>
      <c r="T3573" s="7">
        <v>0.2</v>
      </c>
      <c r="U3573" s="5">
        <v>2.6972999999999998</v>
      </c>
      <c r="V3573">
        <f t="shared" si="275"/>
        <v>7</v>
      </c>
      <c r="W3573">
        <f t="shared" si="276"/>
        <v>3</v>
      </c>
      <c r="X3573">
        <f t="shared" si="277"/>
        <v>2017</v>
      </c>
      <c r="Y3573" t="str">
        <f t="shared" si="278"/>
        <v>Jul</v>
      </c>
      <c r="Z3573" t="str">
        <f t="shared" si="279"/>
        <v>2017-07</v>
      </c>
    </row>
    <row r="3574" spans="1:26"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s="5">
        <v>5.1840000000000002</v>
      </c>
      <c r="S3574">
        <v>1</v>
      </c>
      <c r="T3574" s="7">
        <v>0.2</v>
      </c>
      <c r="U3574" s="5">
        <v>1.8144</v>
      </c>
      <c r="V3574">
        <f t="shared" si="275"/>
        <v>6</v>
      </c>
      <c r="W3574">
        <f t="shared" si="276"/>
        <v>2</v>
      </c>
      <c r="X3574">
        <f t="shared" si="277"/>
        <v>2017</v>
      </c>
      <c r="Y3574" t="str">
        <f t="shared" si="278"/>
        <v>Jun</v>
      </c>
      <c r="Z3574" t="str">
        <f t="shared" si="279"/>
        <v>2017-06</v>
      </c>
    </row>
    <row r="3575" spans="1:26"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s="5">
        <v>11.68</v>
      </c>
      <c r="S3575">
        <v>2</v>
      </c>
      <c r="T3575" s="7">
        <v>0</v>
      </c>
      <c r="U3575" s="5">
        <v>5.4896000000000003</v>
      </c>
      <c r="V3575">
        <f t="shared" si="275"/>
        <v>8</v>
      </c>
      <c r="W3575">
        <f t="shared" si="276"/>
        <v>3</v>
      </c>
      <c r="X3575">
        <f t="shared" si="277"/>
        <v>2017</v>
      </c>
      <c r="Y3575" t="str">
        <f t="shared" si="278"/>
        <v>Aug</v>
      </c>
      <c r="Z3575" t="str">
        <f t="shared" si="279"/>
        <v>2017-08</v>
      </c>
    </row>
    <row r="3576" spans="1:26"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s="5">
        <v>104.8</v>
      </c>
      <c r="S3576">
        <v>10</v>
      </c>
      <c r="T3576" s="7">
        <v>0</v>
      </c>
      <c r="U3576" s="5">
        <v>26.2</v>
      </c>
      <c r="V3576">
        <f t="shared" si="275"/>
        <v>8</v>
      </c>
      <c r="W3576">
        <f t="shared" si="276"/>
        <v>3</v>
      </c>
      <c r="X3576">
        <f t="shared" si="277"/>
        <v>2017</v>
      </c>
      <c r="Y3576" t="str">
        <f t="shared" si="278"/>
        <v>Aug</v>
      </c>
      <c r="Z3576" t="str">
        <f t="shared" si="279"/>
        <v>2017-08</v>
      </c>
    </row>
    <row r="3577" spans="1:26"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s="5">
        <v>14.496</v>
      </c>
      <c r="S3577">
        <v>3</v>
      </c>
      <c r="T3577" s="7">
        <v>0.2</v>
      </c>
      <c r="U3577" s="5">
        <v>4.8924000000000003</v>
      </c>
      <c r="V3577">
        <f t="shared" si="275"/>
        <v>3</v>
      </c>
      <c r="W3577">
        <f t="shared" si="276"/>
        <v>1</v>
      </c>
      <c r="X3577">
        <f t="shared" si="277"/>
        <v>2015</v>
      </c>
      <c r="Y3577" t="str">
        <f t="shared" si="278"/>
        <v>Mar</v>
      </c>
      <c r="Z3577" t="str">
        <f t="shared" si="279"/>
        <v>2015-03</v>
      </c>
    </row>
    <row r="3578" spans="1:26"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s="5">
        <v>4.7839999999999998</v>
      </c>
      <c r="S3578">
        <v>1</v>
      </c>
      <c r="T3578" s="7">
        <v>0.2</v>
      </c>
      <c r="U3578" s="5">
        <v>1.5548</v>
      </c>
      <c r="V3578">
        <f t="shared" si="275"/>
        <v>6</v>
      </c>
      <c r="W3578">
        <f t="shared" si="276"/>
        <v>2</v>
      </c>
      <c r="X3578">
        <f t="shared" si="277"/>
        <v>2016</v>
      </c>
      <c r="Y3578" t="str">
        <f t="shared" si="278"/>
        <v>Jun</v>
      </c>
      <c r="Z3578" t="str">
        <f t="shared" si="279"/>
        <v>2016-06</v>
      </c>
    </row>
    <row r="3579" spans="1:26"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s="5">
        <v>4.7300000000000004</v>
      </c>
      <c r="S3579">
        <v>1</v>
      </c>
      <c r="T3579" s="7">
        <v>0</v>
      </c>
      <c r="U3579" s="5">
        <v>2.3176999999999999</v>
      </c>
      <c r="V3579">
        <f t="shared" si="275"/>
        <v>6</v>
      </c>
      <c r="W3579">
        <f t="shared" si="276"/>
        <v>2</v>
      </c>
      <c r="X3579">
        <f t="shared" si="277"/>
        <v>2016</v>
      </c>
      <c r="Y3579" t="str">
        <f t="shared" si="278"/>
        <v>Jun</v>
      </c>
      <c r="Z3579" t="str">
        <f t="shared" si="279"/>
        <v>2016-06</v>
      </c>
    </row>
    <row r="3580" spans="1:26"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s="5">
        <v>7.89</v>
      </c>
      <c r="S3580">
        <v>1</v>
      </c>
      <c r="T3580" s="7">
        <v>0</v>
      </c>
      <c r="U3580" s="5">
        <v>0.31559999999999999</v>
      </c>
      <c r="V3580">
        <f t="shared" si="275"/>
        <v>7</v>
      </c>
      <c r="W3580">
        <f t="shared" si="276"/>
        <v>3</v>
      </c>
      <c r="X3580">
        <f t="shared" si="277"/>
        <v>2016</v>
      </c>
      <c r="Y3580" t="str">
        <f t="shared" si="278"/>
        <v>Jul</v>
      </c>
      <c r="Z3580" t="str">
        <f t="shared" si="279"/>
        <v>2016-07</v>
      </c>
    </row>
    <row r="3581" spans="1:26"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s="5">
        <v>65.5</v>
      </c>
      <c r="S3581">
        <v>5</v>
      </c>
      <c r="T3581" s="7">
        <v>0</v>
      </c>
      <c r="U3581" s="5">
        <v>32.094999999999999</v>
      </c>
      <c r="V3581">
        <f t="shared" si="275"/>
        <v>7</v>
      </c>
      <c r="W3581">
        <f t="shared" si="276"/>
        <v>3</v>
      </c>
      <c r="X3581">
        <f t="shared" si="277"/>
        <v>2016</v>
      </c>
      <c r="Y3581" t="str">
        <f t="shared" si="278"/>
        <v>Jul</v>
      </c>
      <c r="Z3581" t="str">
        <f t="shared" si="279"/>
        <v>2016-07</v>
      </c>
    </row>
    <row r="3582" spans="1:26"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s="5">
        <v>2430.08</v>
      </c>
      <c r="S3582">
        <v>8</v>
      </c>
      <c r="T3582" s="7">
        <v>0</v>
      </c>
      <c r="U3582" s="5">
        <v>388.81279999999998</v>
      </c>
      <c r="V3582">
        <f t="shared" si="275"/>
        <v>7</v>
      </c>
      <c r="W3582">
        <f t="shared" si="276"/>
        <v>3</v>
      </c>
      <c r="X3582">
        <f t="shared" si="277"/>
        <v>2016</v>
      </c>
      <c r="Y3582" t="str">
        <f t="shared" si="278"/>
        <v>Jul</v>
      </c>
      <c r="Z3582" t="str">
        <f t="shared" si="279"/>
        <v>2016-07</v>
      </c>
    </row>
    <row r="3583" spans="1:26"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s="5">
        <v>104.85</v>
      </c>
      <c r="S3583">
        <v>1</v>
      </c>
      <c r="T3583" s="7">
        <v>0</v>
      </c>
      <c r="U3583" s="5">
        <v>50.328000000000003</v>
      </c>
      <c r="V3583">
        <f t="shared" si="275"/>
        <v>10</v>
      </c>
      <c r="W3583">
        <f t="shared" si="276"/>
        <v>4</v>
      </c>
      <c r="X3583">
        <f t="shared" si="277"/>
        <v>2017</v>
      </c>
      <c r="Y3583" t="str">
        <f t="shared" si="278"/>
        <v>Oct</v>
      </c>
      <c r="Z3583" t="str">
        <f t="shared" si="279"/>
        <v>2017-10</v>
      </c>
    </row>
    <row r="3584" spans="1:26"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s="5">
        <v>3.9</v>
      </c>
      <c r="S3584">
        <v>2</v>
      </c>
      <c r="T3584" s="7">
        <v>0</v>
      </c>
      <c r="U3584" s="5">
        <v>1.5209999999999999</v>
      </c>
      <c r="V3584">
        <f t="shared" si="275"/>
        <v>12</v>
      </c>
      <c r="W3584">
        <f t="shared" si="276"/>
        <v>4</v>
      </c>
      <c r="X3584">
        <f t="shared" si="277"/>
        <v>2015</v>
      </c>
      <c r="Y3584" t="str">
        <f t="shared" si="278"/>
        <v>Dec</v>
      </c>
      <c r="Z3584" t="str">
        <f t="shared" si="279"/>
        <v>2015-12</v>
      </c>
    </row>
    <row r="3585" spans="1:26"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s="5">
        <v>801.96</v>
      </c>
      <c r="S3585">
        <v>2</v>
      </c>
      <c r="T3585" s="7">
        <v>0</v>
      </c>
      <c r="U3585" s="5">
        <v>200.49</v>
      </c>
      <c r="V3585">
        <f t="shared" si="275"/>
        <v>12</v>
      </c>
      <c r="W3585">
        <f t="shared" si="276"/>
        <v>4</v>
      </c>
      <c r="X3585">
        <f t="shared" si="277"/>
        <v>2015</v>
      </c>
      <c r="Y3585" t="str">
        <f t="shared" si="278"/>
        <v>Dec</v>
      </c>
      <c r="Z3585" t="str">
        <f t="shared" si="279"/>
        <v>2015-12</v>
      </c>
    </row>
    <row r="3586" spans="1:26"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s="5">
        <v>191.96</v>
      </c>
      <c r="S3586">
        <v>2</v>
      </c>
      <c r="T3586" s="7">
        <v>0</v>
      </c>
      <c r="U3586" s="5">
        <v>32.633200000000002</v>
      </c>
      <c r="V3586">
        <f t="shared" si="275"/>
        <v>12</v>
      </c>
      <c r="W3586">
        <f t="shared" si="276"/>
        <v>4</v>
      </c>
      <c r="X3586">
        <f t="shared" si="277"/>
        <v>2015</v>
      </c>
      <c r="Y3586" t="str">
        <f t="shared" si="278"/>
        <v>Dec</v>
      </c>
      <c r="Z3586" t="str">
        <f t="shared" si="279"/>
        <v>2015-12</v>
      </c>
    </row>
    <row r="3587" spans="1:26"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s="5">
        <v>2.61</v>
      </c>
      <c r="S3587">
        <v>1</v>
      </c>
      <c r="T3587" s="7">
        <v>0</v>
      </c>
      <c r="U3587" s="5">
        <v>1.2005999999999999</v>
      </c>
      <c r="V3587">
        <f t="shared" ref="V3587:V3650" si="280">MONTH(C3587)</f>
        <v>12</v>
      </c>
      <c r="W3587">
        <f t="shared" ref="W3587:W3650" si="281">ROUNDUP(MONTH(C3587)/3,0)</f>
        <v>4</v>
      </c>
      <c r="X3587">
        <f t="shared" ref="X3587:X3650" si="282">YEAR(C3587)</f>
        <v>2015</v>
      </c>
      <c r="Y3587" t="str">
        <f t="shared" ref="Y3587:Y3650" si="283">TEXT(C3587,"MMM")</f>
        <v>Dec</v>
      </c>
      <c r="Z3587" t="str">
        <f t="shared" ref="Z3587:Z3650" si="284">TEXT(C3587,"YYYY-MM")</f>
        <v>2015-12</v>
      </c>
    </row>
    <row r="3588" spans="1:26"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s="5">
        <v>5.96</v>
      </c>
      <c r="S3588">
        <v>2</v>
      </c>
      <c r="T3588" s="7">
        <v>0</v>
      </c>
      <c r="U3588" s="5">
        <v>1.6688000000000001</v>
      </c>
      <c r="V3588">
        <f t="shared" si="280"/>
        <v>9</v>
      </c>
      <c r="W3588">
        <f t="shared" si="281"/>
        <v>3</v>
      </c>
      <c r="X3588">
        <f t="shared" si="282"/>
        <v>2017</v>
      </c>
      <c r="Y3588" t="str">
        <f t="shared" si="283"/>
        <v>Sep</v>
      </c>
      <c r="Z3588" t="str">
        <f t="shared" si="284"/>
        <v>2017-09</v>
      </c>
    </row>
    <row r="3589" spans="1:26"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5">
        <v>1169.694</v>
      </c>
      <c r="S3589">
        <v>3</v>
      </c>
      <c r="T3589" s="7">
        <v>0.4</v>
      </c>
      <c r="U3589" s="5">
        <v>-253.43369999999999</v>
      </c>
      <c r="V3589">
        <f t="shared" si="280"/>
        <v>9</v>
      </c>
      <c r="W3589">
        <f t="shared" si="281"/>
        <v>3</v>
      </c>
      <c r="X3589">
        <f t="shared" si="282"/>
        <v>2017</v>
      </c>
      <c r="Y3589" t="str">
        <f t="shared" si="283"/>
        <v>Sep</v>
      </c>
      <c r="Z3589" t="str">
        <f t="shared" si="284"/>
        <v>2017-09</v>
      </c>
    </row>
    <row r="3590" spans="1:26"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5">
        <v>1665.62</v>
      </c>
      <c r="S3590">
        <v>2</v>
      </c>
      <c r="T3590" s="7">
        <v>0</v>
      </c>
      <c r="U3590" s="5">
        <v>33.312399999999997</v>
      </c>
      <c r="V3590">
        <f t="shared" si="280"/>
        <v>12</v>
      </c>
      <c r="W3590">
        <f t="shared" si="281"/>
        <v>4</v>
      </c>
      <c r="X3590">
        <f t="shared" si="282"/>
        <v>2017</v>
      </c>
      <c r="Y3590" t="str">
        <f t="shared" si="283"/>
        <v>Dec</v>
      </c>
      <c r="Z3590" t="str">
        <f t="shared" si="284"/>
        <v>2017-12</v>
      </c>
    </row>
    <row r="3591" spans="1:26"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s="5">
        <v>2.88</v>
      </c>
      <c r="S3591">
        <v>1</v>
      </c>
      <c r="T3591" s="7">
        <v>0</v>
      </c>
      <c r="U3591" s="5">
        <v>1.4112</v>
      </c>
      <c r="V3591">
        <f t="shared" si="280"/>
        <v>11</v>
      </c>
      <c r="W3591">
        <f t="shared" si="281"/>
        <v>4</v>
      </c>
      <c r="X3591">
        <f t="shared" si="282"/>
        <v>2017</v>
      </c>
      <c r="Y3591" t="str">
        <f t="shared" si="283"/>
        <v>Nov</v>
      </c>
      <c r="Z3591" t="str">
        <f t="shared" si="284"/>
        <v>2017-11</v>
      </c>
    </row>
    <row r="3592" spans="1:26"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s="5">
        <v>1443.96</v>
      </c>
      <c r="S3592">
        <v>12</v>
      </c>
      <c r="T3592" s="7">
        <v>0</v>
      </c>
      <c r="U3592" s="5">
        <v>375.42959999999999</v>
      </c>
      <c r="V3592">
        <f t="shared" si="280"/>
        <v>11</v>
      </c>
      <c r="W3592">
        <f t="shared" si="281"/>
        <v>4</v>
      </c>
      <c r="X3592">
        <f t="shared" si="282"/>
        <v>2017</v>
      </c>
      <c r="Y3592" t="str">
        <f t="shared" si="283"/>
        <v>Nov</v>
      </c>
      <c r="Z3592" t="str">
        <f t="shared" si="284"/>
        <v>2017-11</v>
      </c>
    </row>
    <row r="3593" spans="1:26"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5">
        <v>2.92</v>
      </c>
      <c r="S3593">
        <v>1</v>
      </c>
      <c r="T3593" s="7">
        <v>0.2</v>
      </c>
      <c r="U3593" s="5">
        <v>0.36499999999999999</v>
      </c>
      <c r="V3593">
        <f t="shared" si="280"/>
        <v>12</v>
      </c>
      <c r="W3593">
        <f t="shared" si="281"/>
        <v>4</v>
      </c>
      <c r="X3593">
        <f t="shared" si="282"/>
        <v>2014</v>
      </c>
      <c r="Y3593" t="str">
        <f t="shared" si="283"/>
        <v>Dec</v>
      </c>
      <c r="Z3593" t="str">
        <f t="shared" si="284"/>
        <v>2014-12</v>
      </c>
    </row>
    <row r="3594" spans="1:26"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s="5">
        <v>465.18</v>
      </c>
      <c r="S3594">
        <v>3</v>
      </c>
      <c r="T3594" s="7">
        <v>0</v>
      </c>
      <c r="U3594" s="5">
        <v>120.9468</v>
      </c>
      <c r="V3594">
        <f t="shared" si="280"/>
        <v>12</v>
      </c>
      <c r="W3594">
        <f t="shared" si="281"/>
        <v>4</v>
      </c>
      <c r="X3594">
        <f t="shared" si="282"/>
        <v>2016</v>
      </c>
      <c r="Y3594" t="str">
        <f t="shared" si="283"/>
        <v>Dec</v>
      </c>
      <c r="Z3594" t="str">
        <f t="shared" si="284"/>
        <v>2016-12</v>
      </c>
    </row>
    <row r="3595" spans="1:26"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5">
        <v>22.428000000000001</v>
      </c>
      <c r="S3595">
        <v>3</v>
      </c>
      <c r="T3595" s="7">
        <v>0.7</v>
      </c>
      <c r="U3595" s="5">
        <v>-17.942399999999999</v>
      </c>
      <c r="V3595">
        <f t="shared" si="280"/>
        <v>9</v>
      </c>
      <c r="W3595">
        <f t="shared" si="281"/>
        <v>3</v>
      </c>
      <c r="X3595">
        <f t="shared" si="282"/>
        <v>2016</v>
      </c>
      <c r="Y3595" t="str">
        <f t="shared" si="283"/>
        <v>Sep</v>
      </c>
      <c r="Z3595" t="str">
        <f t="shared" si="284"/>
        <v>2016-09</v>
      </c>
    </row>
    <row r="3596" spans="1:26"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5">
        <v>37.520000000000003</v>
      </c>
      <c r="S3596">
        <v>5</v>
      </c>
      <c r="T3596" s="7">
        <v>0.2</v>
      </c>
      <c r="U3596" s="5">
        <v>3.7519999999999998</v>
      </c>
      <c r="V3596">
        <f t="shared" si="280"/>
        <v>9</v>
      </c>
      <c r="W3596">
        <f t="shared" si="281"/>
        <v>3</v>
      </c>
      <c r="X3596">
        <f t="shared" si="282"/>
        <v>2016</v>
      </c>
      <c r="Y3596" t="str">
        <f t="shared" si="283"/>
        <v>Sep</v>
      </c>
      <c r="Z3596" t="str">
        <f t="shared" si="284"/>
        <v>2016-09</v>
      </c>
    </row>
    <row r="3597" spans="1:26"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s="5">
        <v>2.6240000000000001</v>
      </c>
      <c r="S3597">
        <v>1</v>
      </c>
      <c r="T3597" s="7">
        <v>0.2</v>
      </c>
      <c r="U3597" s="5">
        <v>0.4264</v>
      </c>
      <c r="V3597">
        <f t="shared" si="280"/>
        <v>12</v>
      </c>
      <c r="W3597">
        <f t="shared" si="281"/>
        <v>4</v>
      </c>
      <c r="X3597">
        <f t="shared" si="282"/>
        <v>2017</v>
      </c>
      <c r="Y3597" t="str">
        <f t="shared" si="283"/>
        <v>Dec</v>
      </c>
      <c r="Z3597" t="str">
        <f t="shared" si="284"/>
        <v>2017-12</v>
      </c>
    </row>
    <row r="3598" spans="1:26"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s="5">
        <v>15.552</v>
      </c>
      <c r="S3598">
        <v>3</v>
      </c>
      <c r="T3598" s="7">
        <v>0.2</v>
      </c>
      <c r="U3598" s="5">
        <v>5.4432</v>
      </c>
      <c r="V3598">
        <f t="shared" si="280"/>
        <v>9</v>
      </c>
      <c r="W3598">
        <f t="shared" si="281"/>
        <v>3</v>
      </c>
      <c r="X3598">
        <f t="shared" si="282"/>
        <v>2014</v>
      </c>
      <c r="Y3598" t="str">
        <f t="shared" si="283"/>
        <v>Sep</v>
      </c>
      <c r="Z3598" t="str">
        <f t="shared" si="284"/>
        <v>2014-09</v>
      </c>
    </row>
    <row r="3599" spans="1:26"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s="5">
        <v>64.703999999999994</v>
      </c>
      <c r="S3599">
        <v>6</v>
      </c>
      <c r="T3599" s="7">
        <v>0.2</v>
      </c>
      <c r="U3599" s="5">
        <v>-4.8528000000000002</v>
      </c>
      <c r="V3599">
        <f t="shared" si="280"/>
        <v>9</v>
      </c>
      <c r="W3599">
        <f t="shared" si="281"/>
        <v>3</v>
      </c>
      <c r="X3599">
        <f t="shared" si="282"/>
        <v>2014</v>
      </c>
      <c r="Y3599" t="str">
        <f t="shared" si="283"/>
        <v>Sep</v>
      </c>
      <c r="Z3599" t="str">
        <f t="shared" si="284"/>
        <v>2014-09</v>
      </c>
    </row>
    <row r="3600" spans="1:26"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s="5">
        <v>17.472000000000001</v>
      </c>
      <c r="S3600">
        <v>3</v>
      </c>
      <c r="T3600" s="7">
        <v>0.2</v>
      </c>
      <c r="U3600" s="5">
        <v>5.0232000000000001</v>
      </c>
      <c r="V3600">
        <f t="shared" si="280"/>
        <v>9</v>
      </c>
      <c r="W3600">
        <f t="shared" si="281"/>
        <v>3</v>
      </c>
      <c r="X3600">
        <f t="shared" si="282"/>
        <v>2014</v>
      </c>
      <c r="Y3600" t="str">
        <f t="shared" si="283"/>
        <v>Sep</v>
      </c>
      <c r="Z3600" t="str">
        <f t="shared" si="284"/>
        <v>2014-09</v>
      </c>
    </row>
    <row r="3601" spans="1:26"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s="5">
        <v>135.51599999999999</v>
      </c>
      <c r="S3601">
        <v>1</v>
      </c>
      <c r="T3601" s="7">
        <v>0.4</v>
      </c>
      <c r="U3601" s="5">
        <v>-31.6204</v>
      </c>
      <c r="V3601">
        <f t="shared" si="280"/>
        <v>9</v>
      </c>
      <c r="W3601">
        <f t="shared" si="281"/>
        <v>3</v>
      </c>
      <c r="X3601">
        <f t="shared" si="282"/>
        <v>2014</v>
      </c>
      <c r="Y3601" t="str">
        <f t="shared" si="283"/>
        <v>Sep</v>
      </c>
      <c r="Z3601" t="str">
        <f t="shared" si="284"/>
        <v>2014-09</v>
      </c>
    </row>
    <row r="3602" spans="1:26"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s="5">
        <v>431.928</v>
      </c>
      <c r="S3602">
        <v>9</v>
      </c>
      <c r="T3602" s="7">
        <v>0.2</v>
      </c>
      <c r="U3602" s="5">
        <v>64.789199999999994</v>
      </c>
      <c r="V3602">
        <f t="shared" si="280"/>
        <v>6</v>
      </c>
      <c r="W3602">
        <f t="shared" si="281"/>
        <v>2</v>
      </c>
      <c r="X3602">
        <f t="shared" si="282"/>
        <v>2017</v>
      </c>
      <c r="Y3602" t="str">
        <f t="shared" si="283"/>
        <v>Jun</v>
      </c>
      <c r="Z3602" t="str">
        <f t="shared" si="284"/>
        <v>2017-06</v>
      </c>
    </row>
    <row r="3603" spans="1:26"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s="5">
        <v>12.448</v>
      </c>
      <c r="S3603">
        <v>2</v>
      </c>
      <c r="T3603" s="7">
        <v>0.2</v>
      </c>
      <c r="U3603" s="5">
        <v>3.89</v>
      </c>
      <c r="V3603">
        <f t="shared" si="280"/>
        <v>11</v>
      </c>
      <c r="W3603">
        <f t="shared" si="281"/>
        <v>4</v>
      </c>
      <c r="X3603">
        <f t="shared" si="282"/>
        <v>2014</v>
      </c>
      <c r="Y3603" t="str">
        <f t="shared" si="283"/>
        <v>Nov</v>
      </c>
      <c r="Z3603" t="str">
        <f t="shared" si="284"/>
        <v>2014-11</v>
      </c>
    </row>
    <row r="3604" spans="1:26"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s="5">
        <v>657.93</v>
      </c>
      <c r="S3604">
        <v>5</v>
      </c>
      <c r="T3604" s="7">
        <v>0.3</v>
      </c>
      <c r="U3604" s="5">
        <v>-93.99</v>
      </c>
      <c r="V3604">
        <f t="shared" si="280"/>
        <v>11</v>
      </c>
      <c r="W3604">
        <f t="shared" si="281"/>
        <v>4</v>
      </c>
      <c r="X3604">
        <f t="shared" si="282"/>
        <v>2014</v>
      </c>
      <c r="Y3604" t="str">
        <f t="shared" si="283"/>
        <v>Nov</v>
      </c>
      <c r="Z3604" t="str">
        <f t="shared" si="284"/>
        <v>2014-11</v>
      </c>
    </row>
    <row r="3605" spans="1:26"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5">
        <v>277.39999999999998</v>
      </c>
      <c r="S3605">
        <v>5</v>
      </c>
      <c r="T3605" s="7">
        <v>0</v>
      </c>
      <c r="U3605" s="5">
        <v>133.15199999999999</v>
      </c>
      <c r="V3605">
        <f t="shared" si="280"/>
        <v>8</v>
      </c>
      <c r="W3605">
        <f t="shared" si="281"/>
        <v>3</v>
      </c>
      <c r="X3605">
        <f t="shared" si="282"/>
        <v>2017</v>
      </c>
      <c r="Y3605" t="str">
        <f t="shared" si="283"/>
        <v>Aug</v>
      </c>
      <c r="Z3605" t="str">
        <f t="shared" si="284"/>
        <v>2017-08</v>
      </c>
    </row>
    <row r="3606" spans="1:26"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5">
        <v>25.16</v>
      </c>
      <c r="S3606">
        <v>2</v>
      </c>
      <c r="T3606" s="7">
        <v>0</v>
      </c>
      <c r="U3606" s="5">
        <v>8.5543999999999993</v>
      </c>
      <c r="V3606">
        <f t="shared" si="280"/>
        <v>8</v>
      </c>
      <c r="W3606">
        <f t="shared" si="281"/>
        <v>3</v>
      </c>
      <c r="X3606">
        <f t="shared" si="282"/>
        <v>2017</v>
      </c>
      <c r="Y3606" t="str">
        <f t="shared" si="283"/>
        <v>Aug</v>
      </c>
      <c r="Z3606" t="str">
        <f t="shared" si="284"/>
        <v>2017-08</v>
      </c>
    </row>
    <row r="3607" spans="1:26"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s="5">
        <v>91.92</v>
      </c>
      <c r="S3607">
        <v>4</v>
      </c>
      <c r="T3607" s="7">
        <v>0</v>
      </c>
      <c r="U3607" s="5">
        <v>31.252800000000001</v>
      </c>
      <c r="V3607">
        <f t="shared" si="280"/>
        <v>8</v>
      </c>
      <c r="W3607">
        <f t="shared" si="281"/>
        <v>3</v>
      </c>
      <c r="X3607">
        <f t="shared" si="282"/>
        <v>2017</v>
      </c>
      <c r="Y3607" t="str">
        <f t="shared" si="283"/>
        <v>Aug</v>
      </c>
      <c r="Z3607" t="str">
        <f t="shared" si="284"/>
        <v>2017-08</v>
      </c>
    </row>
    <row r="3608" spans="1:26"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s="5">
        <v>29.34</v>
      </c>
      <c r="S3608">
        <v>3</v>
      </c>
      <c r="T3608" s="7">
        <v>0</v>
      </c>
      <c r="U3608" s="5">
        <v>13.4964</v>
      </c>
      <c r="V3608">
        <f t="shared" si="280"/>
        <v>3</v>
      </c>
      <c r="W3608">
        <f t="shared" si="281"/>
        <v>1</v>
      </c>
      <c r="X3608">
        <f t="shared" si="282"/>
        <v>2016</v>
      </c>
      <c r="Y3608" t="str">
        <f t="shared" si="283"/>
        <v>Mar</v>
      </c>
      <c r="Z3608" t="str">
        <f t="shared" si="284"/>
        <v>2016-03</v>
      </c>
    </row>
    <row r="3609" spans="1:26"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s="5">
        <v>139.44</v>
      </c>
      <c r="S3609">
        <v>3</v>
      </c>
      <c r="T3609" s="7">
        <v>0.2</v>
      </c>
      <c r="U3609" s="5">
        <v>47.061</v>
      </c>
      <c r="V3609">
        <f t="shared" si="280"/>
        <v>9</v>
      </c>
      <c r="W3609">
        <f t="shared" si="281"/>
        <v>3</v>
      </c>
      <c r="X3609">
        <f t="shared" si="282"/>
        <v>2014</v>
      </c>
      <c r="Y3609" t="str">
        <f t="shared" si="283"/>
        <v>Sep</v>
      </c>
      <c r="Z3609" t="str">
        <f t="shared" si="284"/>
        <v>2014-09</v>
      </c>
    </row>
    <row r="3610" spans="1:26"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s="5">
        <v>6.9119999999999999</v>
      </c>
      <c r="S3610">
        <v>3</v>
      </c>
      <c r="T3610" s="7">
        <v>0.2</v>
      </c>
      <c r="U3610" s="5">
        <v>2.5055999999999998</v>
      </c>
      <c r="V3610">
        <f t="shared" si="280"/>
        <v>4</v>
      </c>
      <c r="W3610">
        <f t="shared" si="281"/>
        <v>2</v>
      </c>
      <c r="X3610">
        <f t="shared" si="282"/>
        <v>2014</v>
      </c>
      <c r="Y3610" t="str">
        <f t="shared" si="283"/>
        <v>Apr</v>
      </c>
      <c r="Z3610" t="str">
        <f t="shared" si="284"/>
        <v>2014-04</v>
      </c>
    </row>
    <row r="3611" spans="1:26"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s="5">
        <v>27.096</v>
      </c>
      <c r="S3611">
        <v>3</v>
      </c>
      <c r="T3611" s="7">
        <v>0.2</v>
      </c>
      <c r="U3611" s="5">
        <v>2.0322</v>
      </c>
      <c r="V3611">
        <f t="shared" si="280"/>
        <v>4</v>
      </c>
      <c r="W3611">
        <f t="shared" si="281"/>
        <v>2</v>
      </c>
      <c r="X3611">
        <f t="shared" si="282"/>
        <v>2014</v>
      </c>
      <c r="Y3611" t="str">
        <f t="shared" si="283"/>
        <v>Apr</v>
      </c>
      <c r="Z3611" t="str">
        <f t="shared" si="284"/>
        <v>2014-04</v>
      </c>
    </row>
    <row r="3612" spans="1:26"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s="5">
        <v>177.56800000000001</v>
      </c>
      <c r="S3612">
        <v>2</v>
      </c>
      <c r="T3612" s="7">
        <v>0.2</v>
      </c>
      <c r="U3612" s="5">
        <v>-37.733199999999997</v>
      </c>
      <c r="V3612">
        <f t="shared" si="280"/>
        <v>4</v>
      </c>
      <c r="W3612">
        <f t="shared" si="281"/>
        <v>2</v>
      </c>
      <c r="X3612">
        <f t="shared" si="282"/>
        <v>2014</v>
      </c>
      <c r="Y3612" t="str">
        <f t="shared" si="283"/>
        <v>Apr</v>
      </c>
      <c r="Z3612" t="str">
        <f t="shared" si="284"/>
        <v>2014-04</v>
      </c>
    </row>
    <row r="3613" spans="1:26"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s="5">
        <v>58.415999999999997</v>
      </c>
      <c r="S3613">
        <v>2</v>
      </c>
      <c r="T3613" s="7">
        <v>0.2</v>
      </c>
      <c r="U3613" s="5">
        <v>16.794599999999999</v>
      </c>
      <c r="V3613">
        <f t="shared" si="280"/>
        <v>11</v>
      </c>
      <c r="W3613">
        <f t="shared" si="281"/>
        <v>4</v>
      </c>
      <c r="X3613">
        <f t="shared" si="282"/>
        <v>2016</v>
      </c>
      <c r="Y3613" t="str">
        <f t="shared" si="283"/>
        <v>Nov</v>
      </c>
      <c r="Z3613" t="str">
        <f t="shared" si="284"/>
        <v>2016-11</v>
      </c>
    </row>
    <row r="3614" spans="1:26"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s="5">
        <v>16.448</v>
      </c>
      <c r="S3614">
        <v>2</v>
      </c>
      <c r="T3614" s="7">
        <v>0.2</v>
      </c>
      <c r="U3614" s="5">
        <v>5.5511999999999997</v>
      </c>
      <c r="V3614">
        <f t="shared" si="280"/>
        <v>12</v>
      </c>
      <c r="W3614">
        <f t="shared" si="281"/>
        <v>4</v>
      </c>
      <c r="X3614">
        <f t="shared" si="282"/>
        <v>2015</v>
      </c>
      <c r="Y3614" t="str">
        <f t="shared" si="283"/>
        <v>Dec</v>
      </c>
      <c r="Z3614" t="str">
        <f t="shared" si="284"/>
        <v>2015-12</v>
      </c>
    </row>
    <row r="3615" spans="1:26"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s="5">
        <v>36.783999999999999</v>
      </c>
      <c r="S3615">
        <v>2</v>
      </c>
      <c r="T3615" s="7">
        <v>0.2</v>
      </c>
      <c r="U3615" s="5">
        <v>10.5754</v>
      </c>
      <c r="V3615">
        <f t="shared" si="280"/>
        <v>12</v>
      </c>
      <c r="W3615">
        <f t="shared" si="281"/>
        <v>4</v>
      </c>
      <c r="X3615">
        <f t="shared" si="282"/>
        <v>2015</v>
      </c>
      <c r="Y3615" t="str">
        <f t="shared" si="283"/>
        <v>Dec</v>
      </c>
      <c r="Z3615" t="str">
        <f t="shared" si="284"/>
        <v>2015-12</v>
      </c>
    </row>
    <row r="3616" spans="1:26"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s="5">
        <v>718.11599999999999</v>
      </c>
      <c r="S3616">
        <v>6</v>
      </c>
      <c r="T3616" s="7">
        <v>0.3</v>
      </c>
      <c r="U3616" s="5">
        <v>-71.811599999999999</v>
      </c>
      <c r="V3616">
        <f t="shared" si="280"/>
        <v>11</v>
      </c>
      <c r="W3616">
        <f t="shared" si="281"/>
        <v>4</v>
      </c>
      <c r="X3616">
        <f t="shared" si="282"/>
        <v>2017</v>
      </c>
      <c r="Y3616" t="str">
        <f t="shared" si="283"/>
        <v>Nov</v>
      </c>
      <c r="Z3616" t="str">
        <f t="shared" si="284"/>
        <v>2017-11</v>
      </c>
    </row>
    <row r="3617" spans="1:26"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s="5">
        <v>31.776</v>
      </c>
      <c r="S3617">
        <v>4</v>
      </c>
      <c r="T3617" s="7">
        <v>0.2</v>
      </c>
      <c r="U3617" s="5">
        <v>8.7384000000000004</v>
      </c>
      <c r="V3617">
        <f t="shared" si="280"/>
        <v>11</v>
      </c>
      <c r="W3617">
        <f t="shared" si="281"/>
        <v>4</v>
      </c>
      <c r="X3617">
        <f t="shared" si="282"/>
        <v>2017</v>
      </c>
      <c r="Y3617" t="str">
        <f t="shared" si="283"/>
        <v>Nov</v>
      </c>
      <c r="Z3617" t="str">
        <f t="shared" si="284"/>
        <v>2017-11</v>
      </c>
    </row>
    <row r="3618" spans="1:26"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s="5">
        <v>9.5549999999999997</v>
      </c>
      <c r="S3618">
        <v>5</v>
      </c>
      <c r="T3618" s="7">
        <v>0.7</v>
      </c>
      <c r="U3618" s="5">
        <v>-7.3254999999999999</v>
      </c>
      <c r="V3618">
        <f t="shared" si="280"/>
        <v>9</v>
      </c>
      <c r="W3618">
        <f t="shared" si="281"/>
        <v>3</v>
      </c>
      <c r="X3618">
        <f t="shared" si="282"/>
        <v>2016</v>
      </c>
      <c r="Y3618" t="str">
        <f t="shared" si="283"/>
        <v>Sep</v>
      </c>
      <c r="Z3618" t="str">
        <f t="shared" si="284"/>
        <v>2016-09</v>
      </c>
    </row>
    <row r="3619" spans="1:26"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s="5">
        <v>487.98399999999998</v>
      </c>
      <c r="S3619">
        <v>2</v>
      </c>
      <c r="T3619" s="7">
        <v>0.2</v>
      </c>
      <c r="U3619" s="5">
        <v>152.495</v>
      </c>
      <c r="V3619">
        <f t="shared" si="280"/>
        <v>9</v>
      </c>
      <c r="W3619">
        <f t="shared" si="281"/>
        <v>3</v>
      </c>
      <c r="X3619">
        <f t="shared" si="282"/>
        <v>2017</v>
      </c>
      <c r="Y3619" t="str">
        <f t="shared" si="283"/>
        <v>Sep</v>
      </c>
      <c r="Z3619" t="str">
        <f t="shared" si="284"/>
        <v>2017-09</v>
      </c>
    </row>
    <row r="3620" spans="1:26"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s="5">
        <v>5.56</v>
      </c>
      <c r="S3620">
        <v>1</v>
      </c>
      <c r="T3620" s="7">
        <v>0.2</v>
      </c>
      <c r="U3620" s="5">
        <v>1.7375</v>
      </c>
      <c r="V3620">
        <f t="shared" si="280"/>
        <v>9</v>
      </c>
      <c r="W3620">
        <f t="shared" si="281"/>
        <v>3</v>
      </c>
      <c r="X3620">
        <f t="shared" si="282"/>
        <v>2017</v>
      </c>
      <c r="Y3620" t="str">
        <f t="shared" si="283"/>
        <v>Sep</v>
      </c>
      <c r="Z3620" t="str">
        <f t="shared" si="284"/>
        <v>2017-09</v>
      </c>
    </row>
    <row r="3621" spans="1:26"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s="5">
        <v>217.85</v>
      </c>
      <c r="S3621">
        <v>5</v>
      </c>
      <c r="T3621" s="7">
        <v>0</v>
      </c>
      <c r="U3621" s="5">
        <v>65.355000000000004</v>
      </c>
      <c r="V3621">
        <f t="shared" si="280"/>
        <v>9</v>
      </c>
      <c r="W3621">
        <f t="shared" si="281"/>
        <v>3</v>
      </c>
      <c r="X3621">
        <f t="shared" si="282"/>
        <v>2017</v>
      </c>
      <c r="Y3621" t="str">
        <f t="shared" si="283"/>
        <v>Sep</v>
      </c>
      <c r="Z3621" t="str">
        <f t="shared" si="284"/>
        <v>2017-09</v>
      </c>
    </row>
    <row r="3622" spans="1:26"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s="5">
        <v>40.776000000000003</v>
      </c>
      <c r="S3622">
        <v>3</v>
      </c>
      <c r="T3622" s="7">
        <v>0.2</v>
      </c>
      <c r="U3622" s="5">
        <v>4.5872999999999999</v>
      </c>
      <c r="V3622">
        <f t="shared" si="280"/>
        <v>9</v>
      </c>
      <c r="W3622">
        <f t="shared" si="281"/>
        <v>3</v>
      </c>
      <c r="X3622">
        <f t="shared" si="282"/>
        <v>2016</v>
      </c>
      <c r="Y3622" t="str">
        <f t="shared" si="283"/>
        <v>Sep</v>
      </c>
      <c r="Z3622" t="str">
        <f t="shared" si="284"/>
        <v>2016-09</v>
      </c>
    </row>
    <row r="3623" spans="1:26"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s="5">
        <v>63.936</v>
      </c>
      <c r="S3623">
        <v>8</v>
      </c>
      <c r="T3623" s="7">
        <v>0.2</v>
      </c>
      <c r="U3623" s="5">
        <v>5.5944000000000003</v>
      </c>
      <c r="V3623">
        <f t="shared" si="280"/>
        <v>9</v>
      </c>
      <c r="W3623">
        <f t="shared" si="281"/>
        <v>3</v>
      </c>
      <c r="X3623">
        <f t="shared" si="282"/>
        <v>2016</v>
      </c>
      <c r="Y3623" t="str">
        <f t="shared" si="283"/>
        <v>Sep</v>
      </c>
      <c r="Z3623" t="str">
        <f t="shared" si="284"/>
        <v>2016-09</v>
      </c>
    </row>
    <row r="3624" spans="1:26"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s="5">
        <v>142.4</v>
      </c>
      <c r="S3624">
        <v>5</v>
      </c>
      <c r="T3624" s="7">
        <v>0</v>
      </c>
      <c r="U3624" s="5">
        <v>52.688000000000002</v>
      </c>
      <c r="V3624">
        <f t="shared" si="280"/>
        <v>9</v>
      </c>
      <c r="W3624">
        <f t="shared" si="281"/>
        <v>3</v>
      </c>
      <c r="X3624">
        <f t="shared" si="282"/>
        <v>2014</v>
      </c>
      <c r="Y3624" t="str">
        <f t="shared" si="283"/>
        <v>Sep</v>
      </c>
      <c r="Z3624" t="str">
        <f t="shared" si="284"/>
        <v>2014-09</v>
      </c>
    </row>
    <row r="3625" spans="1:26"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s="5">
        <v>7.16</v>
      </c>
      <c r="S3625">
        <v>2</v>
      </c>
      <c r="T3625" s="7">
        <v>0</v>
      </c>
      <c r="U3625" s="5">
        <v>3.4367999999999999</v>
      </c>
      <c r="V3625">
        <f t="shared" si="280"/>
        <v>9</v>
      </c>
      <c r="W3625">
        <f t="shared" si="281"/>
        <v>3</v>
      </c>
      <c r="X3625">
        <f t="shared" si="282"/>
        <v>2014</v>
      </c>
      <c r="Y3625" t="str">
        <f t="shared" si="283"/>
        <v>Sep</v>
      </c>
      <c r="Z3625" t="str">
        <f t="shared" si="284"/>
        <v>2014-09</v>
      </c>
    </row>
    <row r="3626" spans="1:26"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s="5">
        <v>681.40800000000002</v>
      </c>
      <c r="S3626">
        <v>12</v>
      </c>
      <c r="T3626" s="7">
        <v>0.2</v>
      </c>
      <c r="U3626" s="5">
        <v>42.588000000000001</v>
      </c>
      <c r="V3626">
        <f t="shared" si="280"/>
        <v>5</v>
      </c>
      <c r="W3626">
        <f t="shared" si="281"/>
        <v>2</v>
      </c>
      <c r="X3626">
        <f t="shared" si="282"/>
        <v>2017</v>
      </c>
      <c r="Y3626" t="str">
        <f t="shared" si="283"/>
        <v>May</v>
      </c>
      <c r="Z3626" t="str">
        <f t="shared" si="284"/>
        <v>2017-05</v>
      </c>
    </row>
    <row r="3627" spans="1:26"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s="5">
        <v>3.52</v>
      </c>
      <c r="S3627">
        <v>2</v>
      </c>
      <c r="T3627" s="7">
        <v>0</v>
      </c>
      <c r="U3627" s="5">
        <v>1.0207999999999999</v>
      </c>
      <c r="V3627">
        <f t="shared" si="280"/>
        <v>5</v>
      </c>
      <c r="W3627">
        <f t="shared" si="281"/>
        <v>2</v>
      </c>
      <c r="X3627">
        <f t="shared" si="282"/>
        <v>2017</v>
      </c>
      <c r="Y3627" t="str">
        <f t="shared" si="283"/>
        <v>May</v>
      </c>
      <c r="Z3627" t="str">
        <f t="shared" si="284"/>
        <v>2017-05</v>
      </c>
    </row>
    <row r="3628" spans="1:26"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s="5">
        <v>5.58</v>
      </c>
      <c r="S3628">
        <v>1</v>
      </c>
      <c r="T3628" s="7">
        <v>0</v>
      </c>
      <c r="U3628" s="5">
        <v>1.395</v>
      </c>
      <c r="V3628">
        <f t="shared" si="280"/>
        <v>5</v>
      </c>
      <c r="W3628">
        <f t="shared" si="281"/>
        <v>2</v>
      </c>
      <c r="X3628">
        <f t="shared" si="282"/>
        <v>2017</v>
      </c>
      <c r="Y3628" t="str">
        <f t="shared" si="283"/>
        <v>May</v>
      </c>
      <c r="Z3628" t="str">
        <f t="shared" si="284"/>
        <v>2017-05</v>
      </c>
    </row>
    <row r="3629" spans="1:26"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s="5">
        <v>36.32</v>
      </c>
      <c r="S3629">
        <v>1</v>
      </c>
      <c r="T3629" s="7">
        <v>0</v>
      </c>
      <c r="U3629" s="5">
        <v>10.896000000000001</v>
      </c>
      <c r="V3629">
        <f t="shared" si="280"/>
        <v>5</v>
      </c>
      <c r="W3629">
        <f t="shared" si="281"/>
        <v>2</v>
      </c>
      <c r="X3629">
        <f t="shared" si="282"/>
        <v>2017</v>
      </c>
      <c r="Y3629" t="str">
        <f t="shared" si="283"/>
        <v>May</v>
      </c>
      <c r="Z3629" t="str">
        <f t="shared" si="284"/>
        <v>2017-05</v>
      </c>
    </row>
    <row r="3630" spans="1:26"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s="5">
        <v>2060.7440000000001</v>
      </c>
      <c r="S3630">
        <v>7</v>
      </c>
      <c r="T3630" s="7">
        <v>0.2</v>
      </c>
      <c r="U3630" s="5">
        <v>643.98249999999996</v>
      </c>
      <c r="V3630">
        <f t="shared" si="280"/>
        <v>8</v>
      </c>
      <c r="W3630">
        <f t="shared" si="281"/>
        <v>3</v>
      </c>
      <c r="X3630">
        <f t="shared" si="282"/>
        <v>2014</v>
      </c>
      <c r="Y3630" t="str">
        <f t="shared" si="283"/>
        <v>Aug</v>
      </c>
      <c r="Z3630" t="str">
        <f t="shared" si="284"/>
        <v>2014-08</v>
      </c>
    </row>
    <row r="3631" spans="1:26"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s="5">
        <v>52.271999999999998</v>
      </c>
      <c r="S3631">
        <v>3</v>
      </c>
      <c r="T3631" s="7">
        <v>0.2</v>
      </c>
      <c r="U3631" s="5">
        <v>9.8010000000000002</v>
      </c>
      <c r="V3631">
        <f t="shared" si="280"/>
        <v>11</v>
      </c>
      <c r="W3631">
        <f t="shared" si="281"/>
        <v>4</v>
      </c>
      <c r="X3631">
        <f t="shared" si="282"/>
        <v>2017</v>
      </c>
      <c r="Y3631" t="str">
        <f t="shared" si="283"/>
        <v>Nov</v>
      </c>
      <c r="Z3631" t="str">
        <f t="shared" si="284"/>
        <v>2017-11</v>
      </c>
    </row>
    <row r="3632" spans="1:26"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s="5">
        <v>213.136</v>
      </c>
      <c r="S3632">
        <v>7</v>
      </c>
      <c r="T3632" s="7">
        <v>0.2</v>
      </c>
      <c r="U3632" s="5">
        <v>23.977799999999998</v>
      </c>
      <c r="V3632">
        <f t="shared" si="280"/>
        <v>11</v>
      </c>
      <c r="W3632">
        <f t="shared" si="281"/>
        <v>4</v>
      </c>
      <c r="X3632">
        <f t="shared" si="282"/>
        <v>2017</v>
      </c>
      <c r="Y3632" t="str">
        <f t="shared" si="283"/>
        <v>Nov</v>
      </c>
      <c r="Z3632" t="str">
        <f t="shared" si="284"/>
        <v>2017-11</v>
      </c>
    </row>
    <row r="3633" spans="1:26"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s="5">
        <v>69.52</v>
      </c>
      <c r="S3633">
        <v>2</v>
      </c>
      <c r="T3633" s="7">
        <v>0</v>
      </c>
      <c r="U3633" s="5">
        <v>19.465599999999998</v>
      </c>
      <c r="V3633">
        <f t="shared" si="280"/>
        <v>5</v>
      </c>
      <c r="W3633">
        <f t="shared" si="281"/>
        <v>2</v>
      </c>
      <c r="X3633">
        <f t="shared" si="282"/>
        <v>2017</v>
      </c>
      <c r="Y3633" t="str">
        <f t="shared" si="283"/>
        <v>May</v>
      </c>
      <c r="Z3633" t="str">
        <f t="shared" si="284"/>
        <v>2017-05</v>
      </c>
    </row>
    <row r="3634" spans="1:26"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s="5">
        <v>763.44</v>
      </c>
      <c r="S3634">
        <v>8</v>
      </c>
      <c r="T3634" s="7">
        <v>0</v>
      </c>
      <c r="U3634" s="5">
        <v>45.806399999999996</v>
      </c>
      <c r="V3634">
        <f t="shared" si="280"/>
        <v>5</v>
      </c>
      <c r="W3634">
        <f t="shared" si="281"/>
        <v>2</v>
      </c>
      <c r="X3634">
        <f t="shared" si="282"/>
        <v>2017</v>
      </c>
      <c r="Y3634" t="str">
        <f t="shared" si="283"/>
        <v>May</v>
      </c>
      <c r="Z3634" t="str">
        <f t="shared" si="284"/>
        <v>2017-05</v>
      </c>
    </row>
    <row r="3635" spans="1:26"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5">
        <v>9.2159999999999993</v>
      </c>
      <c r="S3635">
        <v>4</v>
      </c>
      <c r="T3635" s="7">
        <v>0.2</v>
      </c>
      <c r="U3635" s="5">
        <v>3.3408000000000002</v>
      </c>
      <c r="V3635">
        <f t="shared" si="280"/>
        <v>11</v>
      </c>
      <c r="W3635">
        <f t="shared" si="281"/>
        <v>4</v>
      </c>
      <c r="X3635">
        <f t="shared" si="282"/>
        <v>2016</v>
      </c>
      <c r="Y3635" t="str">
        <f t="shared" si="283"/>
        <v>Nov</v>
      </c>
      <c r="Z3635" t="str">
        <f t="shared" si="284"/>
        <v>2016-11</v>
      </c>
    </row>
    <row r="3636" spans="1:26"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5">
        <v>41.957999999999998</v>
      </c>
      <c r="S3636">
        <v>7</v>
      </c>
      <c r="T3636" s="7">
        <v>0.4</v>
      </c>
      <c r="U3636" s="5">
        <v>-9.7902000000000005</v>
      </c>
      <c r="V3636">
        <f t="shared" si="280"/>
        <v>11</v>
      </c>
      <c r="W3636">
        <f t="shared" si="281"/>
        <v>4</v>
      </c>
      <c r="X3636">
        <f t="shared" si="282"/>
        <v>2016</v>
      </c>
      <c r="Y3636" t="str">
        <f t="shared" si="283"/>
        <v>Nov</v>
      </c>
      <c r="Z3636" t="str">
        <f t="shared" si="284"/>
        <v>2016-11</v>
      </c>
    </row>
    <row r="3637" spans="1:26"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s="5">
        <v>89.567999999999998</v>
      </c>
      <c r="S3637">
        <v>2</v>
      </c>
      <c r="T3637" s="7">
        <v>0.2</v>
      </c>
      <c r="U3637" s="5">
        <v>32.468400000000003</v>
      </c>
      <c r="V3637">
        <f t="shared" si="280"/>
        <v>11</v>
      </c>
      <c r="W3637">
        <f t="shared" si="281"/>
        <v>4</v>
      </c>
      <c r="X3637">
        <f t="shared" si="282"/>
        <v>2016</v>
      </c>
      <c r="Y3637" t="str">
        <f t="shared" si="283"/>
        <v>Nov</v>
      </c>
      <c r="Z3637" t="str">
        <f t="shared" si="284"/>
        <v>2016-11</v>
      </c>
    </row>
    <row r="3638" spans="1:26"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s="5">
        <v>22.248000000000001</v>
      </c>
      <c r="S3638">
        <v>3</v>
      </c>
      <c r="T3638" s="7">
        <v>0.2</v>
      </c>
      <c r="U3638" s="5">
        <v>7.5087000000000002</v>
      </c>
      <c r="V3638">
        <f t="shared" si="280"/>
        <v>11</v>
      </c>
      <c r="W3638">
        <f t="shared" si="281"/>
        <v>4</v>
      </c>
      <c r="X3638">
        <f t="shared" si="282"/>
        <v>2016</v>
      </c>
      <c r="Y3638" t="str">
        <f t="shared" si="283"/>
        <v>Nov</v>
      </c>
      <c r="Z3638" t="str">
        <f t="shared" si="284"/>
        <v>2016-11</v>
      </c>
    </row>
    <row r="3639" spans="1:26"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5">
        <v>334.88</v>
      </c>
      <c r="S3639">
        <v>4</v>
      </c>
      <c r="T3639" s="7">
        <v>0.2</v>
      </c>
      <c r="U3639" s="5">
        <v>29.302</v>
      </c>
      <c r="V3639">
        <f t="shared" si="280"/>
        <v>11</v>
      </c>
      <c r="W3639">
        <f t="shared" si="281"/>
        <v>4</v>
      </c>
      <c r="X3639">
        <f t="shared" si="282"/>
        <v>2016</v>
      </c>
      <c r="Y3639" t="str">
        <f t="shared" si="283"/>
        <v>Nov</v>
      </c>
      <c r="Z3639" t="str">
        <f t="shared" si="284"/>
        <v>2016-11</v>
      </c>
    </row>
    <row r="3640" spans="1:26"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5">
        <v>148.28800000000001</v>
      </c>
      <c r="S3640">
        <v>7</v>
      </c>
      <c r="T3640" s="7">
        <v>0.2</v>
      </c>
      <c r="U3640" s="5">
        <v>29.657599999999999</v>
      </c>
      <c r="V3640">
        <f t="shared" si="280"/>
        <v>11</v>
      </c>
      <c r="W3640">
        <f t="shared" si="281"/>
        <v>4</v>
      </c>
      <c r="X3640">
        <f t="shared" si="282"/>
        <v>2016</v>
      </c>
      <c r="Y3640" t="str">
        <f t="shared" si="283"/>
        <v>Nov</v>
      </c>
      <c r="Z3640" t="str">
        <f t="shared" si="284"/>
        <v>2016-11</v>
      </c>
    </row>
    <row r="3641" spans="1:26"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5">
        <v>4.6239999999999997</v>
      </c>
      <c r="S3641">
        <v>1</v>
      </c>
      <c r="T3641" s="7">
        <v>0.2</v>
      </c>
      <c r="U3641" s="5">
        <v>1.6761999999999999</v>
      </c>
      <c r="V3641">
        <f t="shared" si="280"/>
        <v>11</v>
      </c>
      <c r="W3641">
        <f t="shared" si="281"/>
        <v>4</v>
      </c>
      <c r="X3641">
        <f t="shared" si="282"/>
        <v>2016</v>
      </c>
      <c r="Y3641" t="str">
        <f t="shared" si="283"/>
        <v>Nov</v>
      </c>
      <c r="Z3641" t="str">
        <f t="shared" si="284"/>
        <v>2016-11</v>
      </c>
    </row>
    <row r="3642" spans="1:26"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s="5">
        <v>178.92</v>
      </c>
      <c r="S3642">
        <v>7</v>
      </c>
      <c r="T3642" s="7">
        <v>0.2</v>
      </c>
      <c r="U3642" s="5">
        <v>-29.0745</v>
      </c>
      <c r="V3642">
        <f t="shared" si="280"/>
        <v>11</v>
      </c>
      <c r="W3642">
        <f t="shared" si="281"/>
        <v>4</v>
      </c>
      <c r="X3642">
        <f t="shared" si="282"/>
        <v>2016</v>
      </c>
      <c r="Y3642" t="str">
        <f t="shared" si="283"/>
        <v>Nov</v>
      </c>
      <c r="Z3642" t="str">
        <f t="shared" si="284"/>
        <v>2016-11</v>
      </c>
    </row>
    <row r="3643" spans="1:26"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5">
        <v>69.888000000000005</v>
      </c>
      <c r="S3643">
        <v>7</v>
      </c>
      <c r="T3643" s="7">
        <v>0.7</v>
      </c>
      <c r="U3643" s="5">
        <v>-46.591999999999999</v>
      </c>
      <c r="V3643">
        <f t="shared" si="280"/>
        <v>11</v>
      </c>
      <c r="W3643">
        <f t="shared" si="281"/>
        <v>4</v>
      </c>
      <c r="X3643">
        <f t="shared" si="282"/>
        <v>2016</v>
      </c>
      <c r="Y3643" t="str">
        <f t="shared" si="283"/>
        <v>Nov</v>
      </c>
      <c r="Z3643" t="str">
        <f t="shared" si="284"/>
        <v>2016-11</v>
      </c>
    </row>
    <row r="3644" spans="1:26"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s="5">
        <v>487.98399999999998</v>
      </c>
      <c r="S3644">
        <v>2</v>
      </c>
      <c r="T3644" s="7">
        <v>0.2</v>
      </c>
      <c r="U3644" s="5">
        <v>152.495</v>
      </c>
      <c r="V3644">
        <f t="shared" si="280"/>
        <v>12</v>
      </c>
      <c r="W3644">
        <f t="shared" si="281"/>
        <v>4</v>
      </c>
      <c r="X3644">
        <f t="shared" si="282"/>
        <v>2014</v>
      </c>
      <c r="Y3644" t="str">
        <f t="shared" si="283"/>
        <v>Dec</v>
      </c>
      <c r="Z3644" t="str">
        <f t="shared" si="284"/>
        <v>2014-12</v>
      </c>
    </row>
    <row r="3645" spans="1:26"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s="5">
        <v>47.3</v>
      </c>
      <c r="S3645">
        <v>2</v>
      </c>
      <c r="T3645" s="7">
        <v>0</v>
      </c>
      <c r="U3645" s="5">
        <v>12.298</v>
      </c>
      <c r="V3645">
        <f t="shared" si="280"/>
        <v>12</v>
      </c>
      <c r="W3645">
        <f t="shared" si="281"/>
        <v>4</v>
      </c>
      <c r="X3645">
        <f t="shared" si="282"/>
        <v>2014</v>
      </c>
      <c r="Y3645" t="str">
        <f t="shared" si="283"/>
        <v>Dec</v>
      </c>
      <c r="Z3645" t="str">
        <f t="shared" si="284"/>
        <v>2014-12</v>
      </c>
    </row>
    <row r="3646" spans="1:26"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s="5">
        <v>4.13</v>
      </c>
      <c r="S3646">
        <v>1</v>
      </c>
      <c r="T3646" s="7">
        <v>0</v>
      </c>
      <c r="U3646" s="5">
        <v>1.1564000000000001</v>
      </c>
      <c r="V3646">
        <f t="shared" si="280"/>
        <v>12</v>
      </c>
      <c r="W3646">
        <f t="shared" si="281"/>
        <v>4</v>
      </c>
      <c r="X3646">
        <f t="shared" si="282"/>
        <v>2014</v>
      </c>
      <c r="Y3646" t="str">
        <f t="shared" si="283"/>
        <v>Dec</v>
      </c>
      <c r="Z3646" t="str">
        <f t="shared" si="284"/>
        <v>2014-12</v>
      </c>
    </row>
    <row r="3647" spans="1:26"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s="5">
        <v>155.12</v>
      </c>
      <c r="S3647">
        <v>5</v>
      </c>
      <c r="T3647" s="7">
        <v>0.2</v>
      </c>
      <c r="U3647" s="5">
        <v>50.414000000000001</v>
      </c>
      <c r="V3647">
        <f t="shared" si="280"/>
        <v>12</v>
      </c>
      <c r="W3647">
        <f t="shared" si="281"/>
        <v>4</v>
      </c>
      <c r="X3647">
        <f t="shared" si="282"/>
        <v>2014</v>
      </c>
      <c r="Y3647" t="str">
        <f t="shared" si="283"/>
        <v>Dec</v>
      </c>
      <c r="Z3647" t="str">
        <f t="shared" si="284"/>
        <v>2014-12</v>
      </c>
    </row>
    <row r="3648" spans="1:26"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s="5">
        <v>6.48</v>
      </c>
      <c r="S3648">
        <v>1</v>
      </c>
      <c r="T3648" s="7">
        <v>0</v>
      </c>
      <c r="U3648" s="5">
        <v>3.1751999999999998</v>
      </c>
      <c r="V3648">
        <f t="shared" si="280"/>
        <v>7</v>
      </c>
      <c r="W3648">
        <f t="shared" si="281"/>
        <v>3</v>
      </c>
      <c r="X3648">
        <f t="shared" si="282"/>
        <v>2014</v>
      </c>
      <c r="Y3648" t="str">
        <f t="shared" si="283"/>
        <v>Jul</v>
      </c>
      <c r="Z3648" t="str">
        <f t="shared" si="284"/>
        <v>2014-07</v>
      </c>
    </row>
    <row r="3649" spans="1:26"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s="5">
        <v>15.52</v>
      </c>
      <c r="S3649">
        <v>4</v>
      </c>
      <c r="T3649" s="7">
        <v>0</v>
      </c>
      <c r="U3649" s="5">
        <v>4.5007999999999999</v>
      </c>
      <c r="V3649">
        <f t="shared" si="280"/>
        <v>7</v>
      </c>
      <c r="W3649">
        <f t="shared" si="281"/>
        <v>3</v>
      </c>
      <c r="X3649">
        <f t="shared" si="282"/>
        <v>2014</v>
      </c>
      <c r="Y3649" t="str">
        <f t="shared" si="283"/>
        <v>Jul</v>
      </c>
      <c r="Z3649" t="str">
        <f t="shared" si="284"/>
        <v>2014-07</v>
      </c>
    </row>
    <row r="3650" spans="1:26"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s="5">
        <v>2.9460000000000002</v>
      </c>
      <c r="S3650">
        <v>2</v>
      </c>
      <c r="T3650" s="7">
        <v>0.7</v>
      </c>
      <c r="U3650" s="5">
        <v>-2.0621999999999998</v>
      </c>
      <c r="V3650">
        <f t="shared" si="280"/>
        <v>11</v>
      </c>
      <c r="W3650">
        <f t="shared" si="281"/>
        <v>4</v>
      </c>
      <c r="X3650">
        <f t="shared" si="282"/>
        <v>2015</v>
      </c>
      <c r="Y3650" t="str">
        <f t="shared" si="283"/>
        <v>Nov</v>
      </c>
      <c r="Z3650" t="str">
        <f t="shared" si="284"/>
        <v>2015-11</v>
      </c>
    </row>
    <row r="3651" spans="1:26"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s="5">
        <v>55.103999999999999</v>
      </c>
      <c r="S3651">
        <v>6</v>
      </c>
      <c r="T3651" s="7">
        <v>0.2</v>
      </c>
      <c r="U3651" s="5">
        <v>18.5976</v>
      </c>
      <c r="V3651">
        <f t="shared" ref="V3651:V3714" si="285">MONTH(C3651)</f>
        <v>11</v>
      </c>
      <c r="W3651">
        <f t="shared" ref="W3651:W3714" si="286">ROUNDUP(MONTH(C3651)/3,0)</f>
        <v>4</v>
      </c>
      <c r="X3651">
        <f t="shared" ref="X3651:X3714" si="287">YEAR(C3651)</f>
        <v>2015</v>
      </c>
      <c r="Y3651" t="str">
        <f t="shared" ref="Y3651:Y3714" si="288">TEXT(C3651,"MMM")</f>
        <v>Nov</v>
      </c>
      <c r="Z3651" t="str">
        <f t="shared" ref="Z3651:Z3714" si="289">TEXT(C3651,"YYYY-MM")</f>
        <v>2015-11</v>
      </c>
    </row>
    <row r="3652" spans="1:26"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s="5">
        <v>104.88</v>
      </c>
      <c r="S3652">
        <v>6</v>
      </c>
      <c r="T3652" s="7">
        <v>0</v>
      </c>
      <c r="U3652" s="5">
        <v>41.951999999999998</v>
      </c>
      <c r="V3652">
        <f t="shared" si="285"/>
        <v>12</v>
      </c>
      <c r="W3652">
        <f t="shared" si="286"/>
        <v>4</v>
      </c>
      <c r="X3652">
        <f t="shared" si="287"/>
        <v>2017</v>
      </c>
      <c r="Y3652" t="str">
        <f t="shared" si="288"/>
        <v>Dec</v>
      </c>
      <c r="Z3652" t="str">
        <f t="shared" si="289"/>
        <v>2017-12</v>
      </c>
    </row>
    <row r="3653" spans="1:26"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s="5">
        <v>34.700000000000003</v>
      </c>
      <c r="S3653">
        <v>5</v>
      </c>
      <c r="T3653" s="7">
        <v>0</v>
      </c>
      <c r="U3653" s="5">
        <v>12.492000000000001</v>
      </c>
      <c r="V3653">
        <f t="shared" si="285"/>
        <v>12</v>
      </c>
      <c r="W3653">
        <f t="shared" si="286"/>
        <v>4</v>
      </c>
      <c r="X3653">
        <f t="shared" si="287"/>
        <v>2017</v>
      </c>
      <c r="Y3653" t="str">
        <f t="shared" si="288"/>
        <v>Dec</v>
      </c>
      <c r="Z3653" t="str">
        <f t="shared" si="289"/>
        <v>2017-12</v>
      </c>
    </row>
    <row r="3654" spans="1:26"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s="5">
        <v>33.72</v>
      </c>
      <c r="S3654">
        <v>4</v>
      </c>
      <c r="T3654" s="7">
        <v>0</v>
      </c>
      <c r="U3654" s="5">
        <v>15.511200000000001</v>
      </c>
      <c r="V3654">
        <f t="shared" si="285"/>
        <v>12</v>
      </c>
      <c r="W3654">
        <f t="shared" si="286"/>
        <v>4</v>
      </c>
      <c r="X3654">
        <f t="shared" si="287"/>
        <v>2017</v>
      </c>
      <c r="Y3654" t="str">
        <f t="shared" si="288"/>
        <v>Dec</v>
      </c>
      <c r="Z3654" t="str">
        <f t="shared" si="289"/>
        <v>2017-12</v>
      </c>
    </row>
    <row r="3655" spans="1:26"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s="5">
        <v>14.94</v>
      </c>
      <c r="S3655">
        <v>3</v>
      </c>
      <c r="T3655" s="7">
        <v>0</v>
      </c>
      <c r="U3655" s="5">
        <v>7.0217999999999998</v>
      </c>
      <c r="V3655">
        <f t="shared" si="285"/>
        <v>12</v>
      </c>
      <c r="W3655">
        <f t="shared" si="286"/>
        <v>4</v>
      </c>
      <c r="X3655">
        <f t="shared" si="287"/>
        <v>2017</v>
      </c>
      <c r="Y3655" t="str">
        <f t="shared" si="288"/>
        <v>Dec</v>
      </c>
      <c r="Z3655" t="str">
        <f t="shared" si="289"/>
        <v>2017-12</v>
      </c>
    </row>
    <row r="3656" spans="1:26"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s="5">
        <v>638.73</v>
      </c>
      <c r="S3656">
        <v>9</v>
      </c>
      <c r="T3656" s="7">
        <v>0</v>
      </c>
      <c r="U3656" s="5">
        <v>166.06979999999999</v>
      </c>
      <c r="V3656">
        <f t="shared" si="285"/>
        <v>8</v>
      </c>
      <c r="W3656">
        <f t="shared" si="286"/>
        <v>3</v>
      </c>
      <c r="X3656">
        <f t="shared" si="287"/>
        <v>2017</v>
      </c>
      <c r="Y3656" t="str">
        <f t="shared" si="288"/>
        <v>Aug</v>
      </c>
      <c r="Z3656" t="str">
        <f t="shared" si="289"/>
        <v>2017-08</v>
      </c>
    </row>
    <row r="3657" spans="1:26"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s="5">
        <v>113.568</v>
      </c>
      <c r="S3657">
        <v>2</v>
      </c>
      <c r="T3657" s="7">
        <v>0.2</v>
      </c>
      <c r="U3657" s="5">
        <v>-21.294</v>
      </c>
      <c r="V3657">
        <f t="shared" si="285"/>
        <v>4</v>
      </c>
      <c r="W3657">
        <f t="shared" si="286"/>
        <v>2</v>
      </c>
      <c r="X3657">
        <f t="shared" si="287"/>
        <v>2017</v>
      </c>
      <c r="Y3657" t="str">
        <f t="shared" si="288"/>
        <v>Apr</v>
      </c>
      <c r="Z3657" t="str">
        <f t="shared" si="289"/>
        <v>2017-04</v>
      </c>
    </row>
    <row r="3658" spans="1:26"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s="5">
        <v>9.0960000000000001</v>
      </c>
      <c r="S3658">
        <v>1</v>
      </c>
      <c r="T3658" s="7">
        <v>0.2</v>
      </c>
      <c r="U3658" s="5">
        <v>1.7055</v>
      </c>
      <c r="V3658">
        <f t="shared" si="285"/>
        <v>9</v>
      </c>
      <c r="W3658">
        <f t="shared" si="286"/>
        <v>3</v>
      </c>
      <c r="X3658">
        <f t="shared" si="287"/>
        <v>2017</v>
      </c>
      <c r="Y3658" t="str">
        <f t="shared" si="288"/>
        <v>Sep</v>
      </c>
      <c r="Z3658" t="str">
        <f t="shared" si="289"/>
        <v>2017-09</v>
      </c>
    </row>
    <row r="3659" spans="1:26"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s="5">
        <v>8.6880000000000006</v>
      </c>
      <c r="S3659">
        <v>3</v>
      </c>
      <c r="T3659" s="7">
        <v>0.2</v>
      </c>
      <c r="U3659" s="5">
        <v>2.9321999999999999</v>
      </c>
      <c r="V3659">
        <f t="shared" si="285"/>
        <v>3</v>
      </c>
      <c r="W3659">
        <f t="shared" si="286"/>
        <v>1</v>
      </c>
      <c r="X3659">
        <f t="shared" si="287"/>
        <v>2015</v>
      </c>
      <c r="Y3659" t="str">
        <f t="shared" si="288"/>
        <v>Mar</v>
      </c>
      <c r="Z3659" t="str">
        <f t="shared" si="289"/>
        <v>2015-03</v>
      </c>
    </row>
    <row r="3660" spans="1:26"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s="5">
        <v>30.88</v>
      </c>
      <c r="S3660">
        <v>4</v>
      </c>
      <c r="T3660" s="7">
        <v>0.2</v>
      </c>
      <c r="U3660" s="5">
        <v>3.86</v>
      </c>
      <c r="V3660">
        <f t="shared" si="285"/>
        <v>3</v>
      </c>
      <c r="W3660">
        <f t="shared" si="286"/>
        <v>1</v>
      </c>
      <c r="X3660">
        <f t="shared" si="287"/>
        <v>2015</v>
      </c>
      <c r="Y3660" t="str">
        <f t="shared" si="288"/>
        <v>Mar</v>
      </c>
      <c r="Z3660" t="str">
        <f t="shared" si="289"/>
        <v>2015-03</v>
      </c>
    </row>
    <row r="3661" spans="1:26"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s="5">
        <v>6.4080000000000004</v>
      </c>
      <c r="S3661">
        <v>3</v>
      </c>
      <c r="T3661" s="7">
        <v>0.2</v>
      </c>
      <c r="U3661" s="5">
        <v>1.4418</v>
      </c>
      <c r="V3661">
        <f t="shared" si="285"/>
        <v>3</v>
      </c>
      <c r="W3661">
        <f t="shared" si="286"/>
        <v>1</v>
      </c>
      <c r="X3661">
        <f t="shared" si="287"/>
        <v>2015</v>
      </c>
      <c r="Y3661" t="str">
        <f t="shared" si="288"/>
        <v>Mar</v>
      </c>
      <c r="Z3661" t="str">
        <f t="shared" si="289"/>
        <v>2015-03</v>
      </c>
    </row>
    <row r="3662" spans="1:26"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s="5">
        <v>33.799999999999997</v>
      </c>
      <c r="S3662">
        <v>5</v>
      </c>
      <c r="T3662" s="7">
        <v>0.2</v>
      </c>
      <c r="U3662" s="5">
        <v>4.2249999999999996</v>
      </c>
      <c r="V3662">
        <f t="shared" si="285"/>
        <v>7</v>
      </c>
      <c r="W3662">
        <f t="shared" si="286"/>
        <v>3</v>
      </c>
      <c r="X3662">
        <f t="shared" si="287"/>
        <v>2016</v>
      </c>
      <c r="Y3662" t="str">
        <f t="shared" si="288"/>
        <v>Jul</v>
      </c>
      <c r="Z3662" t="str">
        <f t="shared" si="289"/>
        <v>2016-07</v>
      </c>
    </row>
    <row r="3663" spans="1:26"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s="5">
        <v>377.97</v>
      </c>
      <c r="S3663">
        <v>3</v>
      </c>
      <c r="T3663" s="7">
        <v>0</v>
      </c>
      <c r="U3663" s="5">
        <v>94.492500000000007</v>
      </c>
      <c r="V3663">
        <f t="shared" si="285"/>
        <v>6</v>
      </c>
      <c r="W3663">
        <f t="shared" si="286"/>
        <v>2</v>
      </c>
      <c r="X3663">
        <f t="shared" si="287"/>
        <v>2016</v>
      </c>
      <c r="Y3663" t="str">
        <f t="shared" si="288"/>
        <v>Jun</v>
      </c>
      <c r="Z3663" t="str">
        <f t="shared" si="289"/>
        <v>2016-06</v>
      </c>
    </row>
    <row r="3664" spans="1:26"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s="5">
        <v>258.89999999999998</v>
      </c>
      <c r="S3664">
        <v>10</v>
      </c>
      <c r="T3664" s="7">
        <v>0</v>
      </c>
      <c r="U3664" s="5">
        <v>93.203999999999994</v>
      </c>
      <c r="V3664">
        <f t="shared" si="285"/>
        <v>7</v>
      </c>
      <c r="W3664">
        <f t="shared" si="286"/>
        <v>3</v>
      </c>
      <c r="X3664">
        <f t="shared" si="287"/>
        <v>2017</v>
      </c>
      <c r="Y3664" t="str">
        <f t="shared" si="288"/>
        <v>Jul</v>
      </c>
      <c r="Z3664" t="str">
        <f t="shared" si="289"/>
        <v>2017-07</v>
      </c>
    </row>
    <row r="3665" spans="1:26"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s="5">
        <v>24.56</v>
      </c>
      <c r="S3665">
        <v>2</v>
      </c>
      <c r="T3665" s="7">
        <v>0</v>
      </c>
      <c r="U3665" s="5">
        <v>11.543200000000001</v>
      </c>
      <c r="V3665">
        <f t="shared" si="285"/>
        <v>7</v>
      </c>
      <c r="W3665">
        <f t="shared" si="286"/>
        <v>3</v>
      </c>
      <c r="X3665">
        <f t="shared" si="287"/>
        <v>2017</v>
      </c>
      <c r="Y3665" t="str">
        <f t="shared" si="288"/>
        <v>Jul</v>
      </c>
      <c r="Z3665" t="str">
        <f t="shared" si="289"/>
        <v>2017-07</v>
      </c>
    </row>
    <row r="3666" spans="1:26"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s="5">
        <v>27.888000000000002</v>
      </c>
      <c r="S3666">
        <v>7</v>
      </c>
      <c r="T3666" s="7">
        <v>0.2</v>
      </c>
      <c r="U3666" s="5">
        <v>9.0635999999999992</v>
      </c>
      <c r="V3666">
        <f t="shared" si="285"/>
        <v>12</v>
      </c>
      <c r="W3666">
        <f t="shared" si="286"/>
        <v>4</v>
      </c>
      <c r="X3666">
        <f t="shared" si="287"/>
        <v>2014</v>
      </c>
      <c r="Y3666" t="str">
        <f t="shared" si="288"/>
        <v>Dec</v>
      </c>
      <c r="Z3666" t="str">
        <f t="shared" si="289"/>
        <v>2014-12</v>
      </c>
    </row>
    <row r="3667" spans="1:26"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s="5">
        <v>6.4560000000000004</v>
      </c>
      <c r="S3667">
        <v>4</v>
      </c>
      <c r="T3667" s="7">
        <v>0.7</v>
      </c>
      <c r="U3667" s="5">
        <v>-4.5191999999999997</v>
      </c>
      <c r="V3667">
        <f t="shared" si="285"/>
        <v>12</v>
      </c>
      <c r="W3667">
        <f t="shared" si="286"/>
        <v>4</v>
      </c>
      <c r="X3667">
        <f t="shared" si="287"/>
        <v>2014</v>
      </c>
      <c r="Y3667" t="str">
        <f t="shared" si="288"/>
        <v>Dec</v>
      </c>
      <c r="Z3667" t="str">
        <f t="shared" si="289"/>
        <v>2014-12</v>
      </c>
    </row>
    <row r="3668" spans="1:26"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s="5">
        <v>52.68</v>
      </c>
      <c r="S3668">
        <v>3</v>
      </c>
      <c r="T3668" s="7">
        <v>0.2</v>
      </c>
      <c r="U3668" s="5">
        <v>19.754999999999999</v>
      </c>
      <c r="V3668">
        <f t="shared" si="285"/>
        <v>12</v>
      </c>
      <c r="W3668">
        <f t="shared" si="286"/>
        <v>4</v>
      </c>
      <c r="X3668">
        <f t="shared" si="287"/>
        <v>2014</v>
      </c>
      <c r="Y3668" t="str">
        <f t="shared" si="288"/>
        <v>Dec</v>
      </c>
      <c r="Z3668" t="str">
        <f t="shared" si="289"/>
        <v>2014-12</v>
      </c>
    </row>
    <row r="3669" spans="1:26"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s="5">
        <v>13.88</v>
      </c>
      <c r="S3669">
        <v>5</v>
      </c>
      <c r="T3669" s="7">
        <v>0.2</v>
      </c>
      <c r="U3669" s="5">
        <v>-2.6025</v>
      </c>
      <c r="V3669">
        <f t="shared" si="285"/>
        <v>12</v>
      </c>
      <c r="W3669">
        <f t="shared" si="286"/>
        <v>4</v>
      </c>
      <c r="X3669">
        <f t="shared" si="287"/>
        <v>2014</v>
      </c>
      <c r="Y3669" t="str">
        <f t="shared" si="288"/>
        <v>Dec</v>
      </c>
      <c r="Z3669" t="str">
        <f t="shared" si="289"/>
        <v>2014-12</v>
      </c>
    </row>
    <row r="3670" spans="1:26"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s="5">
        <v>103.92</v>
      </c>
      <c r="S3670">
        <v>10</v>
      </c>
      <c r="T3670" s="7">
        <v>0.2</v>
      </c>
      <c r="U3670" s="5">
        <v>-18.186</v>
      </c>
      <c r="V3670">
        <f t="shared" si="285"/>
        <v>12</v>
      </c>
      <c r="W3670">
        <f t="shared" si="286"/>
        <v>4</v>
      </c>
      <c r="X3670">
        <f t="shared" si="287"/>
        <v>2014</v>
      </c>
      <c r="Y3670" t="str">
        <f t="shared" si="288"/>
        <v>Dec</v>
      </c>
      <c r="Z3670" t="str">
        <f t="shared" si="289"/>
        <v>2014-12</v>
      </c>
    </row>
    <row r="3671" spans="1:26"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s="5">
        <v>11.52</v>
      </c>
      <c r="S3671">
        <v>5</v>
      </c>
      <c r="T3671" s="7">
        <v>0.2</v>
      </c>
      <c r="U3671" s="5">
        <v>3.7440000000000002</v>
      </c>
      <c r="V3671">
        <f t="shared" si="285"/>
        <v>12</v>
      </c>
      <c r="W3671">
        <f t="shared" si="286"/>
        <v>4</v>
      </c>
      <c r="X3671">
        <f t="shared" si="287"/>
        <v>2014</v>
      </c>
      <c r="Y3671" t="str">
        <f t="shared" si="288"/>
        <v>Dec</v>
      </c>
      <c r="Z3671" t="str">
        <f t="shared" si="289"/>
        <v>2014-12</v>
      </c>
    </row>
    <row r="3672" spans="1:26"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s="5">
        <v>10.368</v>
      </c>
      <c r="S3672">
        <v>2</v>
      </c>
      <c r="T3672" s="7">
        <v>0.2</v>
      </c>
      <c r="U3672" s="5">
        <v>3.6288</v>
      </c>
      <c r="V3672">
        <f t="shared" si="285"/>
        <v>12</v>
      </c>
      <c r="W3672">
        <f t="shared" si="286"/>
        <v>4</v>
      </c>
      <c r="X3672">
        <f t="shared" si="287"/>
        <v>2014</v>
      </c>
      <c r="Y3672" t="str">
        <f t="shared" si="288"/>
        <v>Dec</v>
      </c>
      <c r="Z3672" t="str">
        <f t="shared" si="289"/>
        <v>2014-12</v>
      </c>
    </row>
    <row r="3673" spans="1:26"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s="5">
        <v>39.072000000000003</v>
      </c>
      <c r="S3673">
        <v>3</v>
      </c>
      <c r="T3673" s="7">
        <v>0.2</v>
      </c>
      <c r="U3673" s="5">
        <v>2.9304000000000001</v>
      </c>
      <c r="V3673">
        <f t="shared" si="285"/>
        <v>12</v>
      </c>
      <c r="W3673">
        <f t="shared" si="286"/>
        <v>4</v>
      </c>
      <c r="X3673">
        <f t="shared" si="287"/>
        <v>2014</v>
      </c>
      <c r="Y3673" t="str">
        <f t="shared" si="288"/>
        <v>Dec</v>
      </c>
      <c r="Z3673" t="str">
        <f t="shared" si="289"/>
        <v>2014-12</v>
      </c>
    </row>
    <row r="3674" spans="1:26"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s="5">
        <v>8.8719999999999999</v>
      </c>
      <c r="S3674">
        <v>1</v>
      </c>
      <c r="T3674" s="7">
        <v>0.2</v>
      </c>
      <c r="U3674" s="5">
        <v>3.2161</v>
      </c>
      <c r="V3674">
        <f t="shared" si="285"/>
        <v>4</v>
      </c>
      <c r="W3674">
        <f t="shared" si="286"/>
        <v>2</v>
      </c>
      <c r="X3674">
        <f t="shared" si="287"/>
        <v>2016</v>
      </c>
      <c r="Y3674" t="str">
        <f t="shared" si="288"/>
        <v>Apr</v>
      </c>
      <c r="Z3674" t="str">
        <f t="shared" si="289"/>
        <v>2016-04</v>
      </c>
    </row>
    <row r="3675" spans="1:26"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5">
        <v>121.104</v>
      </c>
      <c r="S3675">
        <v>6</v>
      </c>
      <c r="T3675" s="7">
        <v>0.7</v>
      </c>
      <c r="U3675" s="5">
        <v>-100.92</v>
      </c>
      <c r="V3675">
        <f t="shared" si="285"/>
        <v>4</v>
      </c>
      <c r="W3675">
        <f t="shared" si="286"/>
        <v>2</v>
      </c>
      <c r="X3675">
        <f t="shared" si="287"/>
        <v>2016</v>
      </c>
      <c r="Y3675" t="str">
        <f t="shared" si="288"/>
        <v>Apr</v>
      </c>
      <c r="Z3675" t="str">
        <f t="shared" si="289"/>
        <v>2016-04</v>
      </c>
    </row>
    <row r="3676" spans="1:26"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s="5">
        <v>127.372</v>
      </c>
      <c r="S3676">
        <v>2</v>
      </c>
      <c r="T3676" s="7">
        <v>0.3</v>
      </c>
      <c r="U3676" s="5">
        <v>-30.933199999999999</v>
      </c>
      <c r="V3676">
        <f t="shared" si="285"/>
        <v>11</v>
      </c>
      <c r="W3676">
        <f t="shared" si="286"/>
        <v>4</v>
      </c>
      <c r="X3676">
        <f t="shared" si="287"/>
        <v>2017</v>
      </c>
      <c r="Y3676" t="str">
        <f t="shared" si="288"/>
        <v>Nov</v>
      </c>
      <c r="Z3676" t="str">
        <f t="shared" si="289"/>
        <v>2017-11</v>
      </c>
    </row>
    <row r="3677" spans="1:26"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s="5">
        <v>47.951999999999998</v>
      </c>
      <c r="S3677">
        <v>3</v>
      </c>
      <c r="T3677" s="7">
        <v>0.2</v>
      </c>
      <c r="U3677" s="5">
        <v>16.183800000000002</v>
      </c>
      <c r="V3677">
        <f t="shared" si="285"/>
        <v>11</v>
      </c>
      <c r="W3677">
        <f t="shared" si="286"/>
        <v>4</v>
      </c>
      <c r="X3677">
        <f t="shared" si="287"/>
        <v>2017</v>
      </c>
      <c r="Y3677" t="str">
        <f t="shared" si="288"/>
        <v>Nov</v>
      </c>
      <c r="Z3677" t="str">
        <f t="shared" si="289"/>
        <v>2017-11</v>
      </c>
    </row>
    <row r="3678" spans="1:26"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s="5">
        <v>44.46</v>
      </c>
      <c r="S3678">
        <v>2</v>
      </c>
      <c r="T3678" s="7">
        <v>0</v>
      </c>
      <c r="U3678" s="5">
        <v>14.671799999999999</v>
      </c>
      <c r="V3678">
        <f t="shared" si="285"/>
        <v>12</v>
      </c>
      <c r="W3678">
        <f t="shared" si="286"/>
        <v>4</v>
      </c>
      <c r="X3678">
        <f t="shared" si="287"/>
        <v>2015</v>
      </c>
      <c r="Y3678" t="str">
        <f t="shared" si="288"/>
        <v>Dec</v>
      </c>
      <c r="Z3678" t="str">
        <f t="shared" si="289"/>
        <v>2015-12</v>
      </c>
    </row>
    <row r="3679" spans="1:26"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s="5">
        <v>15.8</v>
      </c>
      <c r="S3679">
        <v>4</v>
      </c>
      <c r="T3679" s="7">
        <v>0</v>
      </c>
      <c r="U3679" s="5">
        <v>5.056</v>
      </c>
      <c r="V3679">
        <f t="shared" si="285"/>
        <v>7</v>
      </c>
      <c r="W3679">
        <f t="shared" si="286"/>
        <v>3</v>
      </c>
      <c r="X3679">
        <f t="shared" si="287"/>
        <v>2015</v>
      </c>
      <c r="Y3679" t="str">
        <f t="shared" si="288"/>
        <v>Jul</v>
      </c>
      <c r="Z3679" t="str">
        <f t="shared" si="289"/>
        <v>2015-07</v>
      </c>
    </row>
    <row r="3680" spans="1:26"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s="5">
        <v>464.97</v>
      </c>
      <c r="S3680">
        <v>3</v>
      </c>
      <c r="T3680" s="7">
        <v>0</v>
      </c>
      <c r="U3680" s="5">
        <v>209.23650000000001</v>
      </c>
      <c r="V3680">
        <f t="shared" si="285"/>
        <v>7</v>
      </c>
      <c r="W3680">
        <f t="shared" si="286"/>
        <v>3</v>
      </c>
      <c r="X3680">
        <f t="shared" si="287"/>
        <v>2015</v>
      </c>
      <c r="Y3680" t="str">
        <f t="shared" si="288"/>
        <v>Jul</v>
      </c>
      <c r="Z3680" t="str">
        <f t="shared" si="289"/>
        <v>2015-07</v>
      </c>
    </row>
    <row r="3681" spans="1:26"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5">
        <v>181.96</v>
      </c>
      <c r="S3681">
        <v>2</v>
      </c>
      <c r="T3681" s="7">
        <v>0</v>
      </c>
      <c r="U3681" s="5">
        <v>20.015599999999999</v>
      </c>
      <c r="V3681">
        <f t="shared" si="285"/>
        <v>7</v>
      </c>
      <c r="W3681">
        <f t="shared" si="286"/>
        <v>3</v>
      </c>
      <c r="X3681">
        <f t="shared" si="287"/>
        <v>2015</v>
      </c>
      <c r="Y3681" t="str">
        <f t="shared" si="288"/>
        <v>Jul</v>
      </c>
      <c r="Z3681" t="str">
        <f t="shared" si="289"/>
        <v>2015-07</v>
      </c>
    </row>
    <row r="3682" spans="1:26"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s="5">
        <v>12.39</v>
      </c>
      <c r="S3682">
        <v>3</v>
      </c>
      <c r="T3682" s="7">
        <v>0</v>
      </c>
      <c r="U3682" s="5">
        <v>5.6993999999999998</v>
      </c>
      <c r="V3682">
        <f t="shared" si="285"/>
        <v>7</v>
      </c>
      <c r="W3682">
        <f t="shared" si="286"/>
        <v>3</v>
      </c>
      <c r="X3682">
        <f t="shared" si="287"/>
        <v>2015</v>
      </c>
      <c r="Y3682" t="str">
        <f t="shared" si="288"/>
        <v>Jul</v>
      </c>
      <c r="Z3682" t="str">
        <f t="shared" si="289"/>
        <v>2015-07</v>
      </c>
    </row>
    <row r="3683" spans="1:26"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s="5">
        <v>84.09</v>
      </c>
      <c r="S3683">
        <v>3</v>
      </c>
      <c r="T3683" s="7">
        <v>0</v>
      </c>
      <c r="U3683" s="5">
        <v>42.045000000000002</v>
      </c>
      <c r="V3683">
        <f t="shared" si="285"/>
        <v>7</v>
      </c>
      <c r="W3683">
        <f t="shared" si="286"/>
        <v>3</v>
      </c>
      <c r="X3683">
        <f t="shared" si="287"/>
        <v>2015</v>
      </c>
      <c r="Y3683" t="str">
        <f t="shared" si="288"/>
        <v>Jul</v>
      </c>
      <c r="Z3683" t="str">
        <f t="shared" si="289"/>
        <v>2015-07</v>
      </c>
    </row>
    <row r="3684" spans="1:26"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s="5">
        <v>79.36</v>
      </c>
      <c r="S3684">
        <v>4</v>
      </c>
      <c r="T3684" s="7">
        <v>0</v>
      </c>
      <c r="U3684" s="5">
        <v>32.537599999999998</v>
      </c>
      <c r="V3684">
        <f t="shared" si="285"/>
        <v>7</v>
      </c>
      <c r="W3684">
        <f t="shared" si="286"/>
        <v>3</v>
      </c>
      <c r="X3684">
        <f t="shared" si="287"/>
        <v>2015</v>
      </c>
      <c r="Y3684" t="str">
        <f t="shared" si="288"/>
        <v>Jul</v>
      </c>
      <c r="Z3684" t="str">
        <f t="shared" si="289"/>
        <v>2015-07</v>
      </c>
    </row>
    <row r="3685" spans="1:26"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5">
        <v>153.36000000000001</v>
      </c>
      <c r="S3685">
        <v>9</v>
      </c>
      <c r="T3685" s="7">
        <v>0</v>
      </c>
      <c r="U3685" s="5">
        <v>70.545599999999993</v>
      </c>
      <c r="V3685">
        <f t="shared" si="285"/>
        <v>7</v>
      </c>
      <c r="W3685">
        <f t="shared" si="286"/>
        <v>3</v>
      </c>
      <c r="X3685">
        <f t="shared" si="287"/>
        <v>2015</v>
      </c>
      <c r="Y3685" t="str">
        <f t="shared" si="288"/>
        <v>Jul</v>
      </c>
      <c r="Z3685" t="str">
        <f t="shared" si="289"/>
        <v>2015-07</v>
      </c>
    </row>
    <row r="3686" spans="1:26"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s="5">
        <v>43.68</v>
      </c>
      <c r="S3686">
        <v>6</v>
      </c>
      <c r="T3686" s="7">
        <v>0</v>
      </c>
      <c r="U3686" s="5">
        <v>21.403199999999998</v>
      </c>
      <c r="V3686">
        <f t="shared" si="285"/>
        <v>7</v>
      </c>
      <c r="W3686">
        <f t="shared" si="286"/>
        <v>3</v>
      </c>
      <c r="X3686">
        <f t="shared" si="287"/>
        <v>2015</v>
      </c>
      <c r="Y3686" t="str">
        <f t="shared" si="288"/>
        <v>Jul</v>
      </c>
      <c r="Z3686" t="str">
        <f t="shared" si="289"/>
        <v>2015-07</v>
      </c>
    </row>
    <row r="3687" spans="1:26"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5">
        <v>98.21</v>
      </c>
      <c r="S3687">
        <v>7</v>
      </c>
      <c r="T3687" s="7">
        <v>0</v>
      </c>
      <c r="U3687" s="5">
        <v>28.480899999999998</v>
      </c>
      <c r="V3687">
        <f t="shared" si="285"/>
        <v>7</v>
      </c>
      <c r="W3687">
        <f t="shared" si="286"/>
        <v>3</v>
      </c>
      <c r="X3687">
        <f t="shared" si="287"/>
        <v>2015</v>
      </c>
      <c r="Y3687" t="str">
        <f t="shared" si="288"/>
        <v>Jul</v>
      </c>
      <c r="Z3687" t="str">
        <f t="shared" si="289"/>
        <v>2015-07</v>
      </c>
    </row>
    <row r="3688" spans="1:26"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s="5">
        <v>9.84</v>
      </c>
      <c r="S3688">
        <v>3</v>
      </c>
      <c r="T3688" s="7">
        <v>0</v>
      </c>
      <c r="U3688" s="5">
        <v>3.2471999999999999</v>
      </c>
      <c r="V3688">
        <f t="shared" si="285"/>
        <v>12</v>
      </c>
      <c r="W3688">
        <f t="shared" si="286"/>
        <v>4</v>
      </c>
      <c r="X3688">
        <f t="shared" si="287"/>
        <v>2016</v>
      </c>
      <c r="Y3688" t="str">
        <f t="shared" si="288"/>
        <v>Dec</v>
      </c>
      <c r="Z3688" t="str">
        <f t="shared" si="289"/>
        <v>2016-12</v>
      </c>
    </row>
    <row r="3689" spans="1:26"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s="5">
        <v>2.694</v>
      </c>
      <c r="S3689">
        <v>2</v>
      </c>
      <c r="T3689" s="7">
        <v>0.7</v>
      </c>
      <c r="U3689" s="5">
        <v>-2.2450000000000001</v>
      </c>
      <c r="V3689">
        <f t="shared" si="285"/>
        <v>5</v>
      </c>
      <c r="W3689">
        <f t="shared" si="286"/>
        <v>2</v>
      </c>
      <c r="X3689">
        <f t="shared" si="287"/>
        <v>2016</v>
      </c>
      <c r="Y3689" t="str">
        <f t="shared" si="288"/>
        <v>May</v>
      </c>
      <c r="Z3689" t="str">
        <f t="shared" si="289"/>
        <v>2016-05</v>
      </c>
    </row>
    <row r="3690" spans="1:26"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s="5">
        <v>25.344000000000001</v>
      </c>
      <c r="S3690">
        <v>6</v>
      </c>
      <c r="T3690" s="7">
        <v>0.2</v>
      </c>
      <c r="U3690" s="5">
        <v>7.92</v>
      </c>
      <c r="V3690">
        <f t="shared" si="285"/>
        <v>6</v>
      </c>
      <c r="W3690">
        <f t="shared" si="286"/>
        <v>2</v>
      </c>
      <c r="X3690">
        <f t="shared" si="287"/>
        <v>2017</v>
      </c>
      <c r="Y3690" t="str">
        <f t="shared" si="288"/>
        <v>Jun</v>
      </c>
      <c r="Z3690" t="str">
        <f t="shared" si="289"/>
        <v>2017-06</v>
      </c>
    </row>
    <row r="3691" spans="1:26"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s="5">
        <v>43.92</v>
      </c>
      <c r="S3691">
        <v>5</v>
      </c>
      <c r="T3691" s="7">
        <v>0.2</v>
      </c>
      <c r="U3691" s="5">
        <v>15.920999999999999</v>
      </c>
      <c r="V3691">
        <f t="shared" si="285"/>
        <v>6</v>
      </c>
      <c r="W3691">
        <f t="shared" si="286"/>
        <v>2</v>
      </c>
      <c r="X3691">
        <f t="shared" si="287"/>
        <v>2017</v>
      </c>
      <c r="Y3691" t="str">
        <f t="shared" si="288"/>
        <v>Jun</v>
      </c>
      <c r="Z3691" t="str">
        <f t="shared" si="289"/>
        <v>2017-06</v>
      </c>
    </row>
    <row r="3692" spans="1:26"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s="5">
        <v>59.994</v>
      </c>
      <c r="S3692">
        <v>2</v>
      </c>
      <c r="T3692" s="7">
        <v>0.7</v>
      </c>
      <c r="U3692" s="5">
        <v>-45.995399999999997</v>
      </c>
      <c r="V3692">
        <f t="shared" si="285"/>
        <v>10</v>
      </c>
      <c r="W3692">
        <f t="shared" si="286"/>
        <v>4</v>
      </c>
      <c r="X3692">
        <f t="shared" si="287"/>
        <v>2015</v>
      </c>
      <c r="Y3692" t="str">
        <f t="shared" si="288"/>
        <v>Oct</v>
      </c>
      <c r="Z3692" t="str">
        <f t="shared" si="289"/>
        <v>2015-10</v>
      </c>
    </row>
    <row r="3693" spans="1:26"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s="5">
        <v>439.99200000000002</v>
      </c>
      <c r="S3693">
        <v>1</v>
      </c>
      <c r="T3693" s="7">
        <v>0.2</v>
      </c>
      <c r="U3693" s="5">
        <v>164.99700000000001</v>
      </c>
      <c r="V3693">
        <f t="shared" si="285"/>
        <v>10</v>
      </c>
      <c r="W3693">
        <f t="shared" si="286"/>
        <v>4</v>
      </c>
      <c r="X3693">
        <f t="shared" si="287"/>
        <v>2015</v>
      </c>
      <c r="Y3693" t="str">
        <f t="shared" si="288"/>
        <v>Oct</v>
      </c>
      <c r="Z3693" t="str">
        <f t="shared" si="289"/>
        <v>2015-10</v>
      </c>
    </row>
    <row r="3694" spans="1:26"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s="5">
        <v>87.96</v>
      </c>
      <c r="S3694">
        <v>5</v>
      </c>
      <c r="T3694" s="7">
        <v>0.2</v>
      </c>
      <c r="U3694" s="5">
        <v>30.786000000000001</v>
      </c>
      <c r="V3694">
        <f t="shared" si="285"/>
        <v>10</v>
      </c>
      <c r="W3694">
        <f t="shared" si="286"/>
        <v>4</v>
      </c>
      <c r="X3694">
        <f t="shared" si="287"/>
        <v>2015</v>
      </c>
      <c r="Y3694" t="str">
        <f t="shared" si="288"/>
        <v>Oct</v>
      </c>
      <c r="Z3694" t="str">
        <f t="shared" si="289"/>
        <v>2015-10</v>
      </c>
    </row>
    <row r="3695" spans="1:26"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s="5">
        <v>15.488</v>
      </c>
      <c r="S3695">
        <v>4</v>
      </c>
      <c r="T3695" s="7">
        <v>0.2</v>
      </c>
      <c r="U3695" s="5">
        <v>3.6783999999999999</v>
      </c>
      <c r="V3695">
        <f t="shared" si="285"/>
        <v>10</v>
      </c>
      <c r="W3695">
        <f t="shared" si="286"/>
        <v>4</v>
      </c>
      <c r="X3695">
        <f t="shared" si="287"/>
        <v>2015</v>
      </c>
      <c r="Y3695" t="str">
        <f t="shared" si="288"/>
        <v>Oct</v>
      </c>
      <c r="Z3695" t="str">
        <f t="shared" si="289"/>
        <v>2015-10</v>
      </c>
    </row>
    <row r="3696" spans="1:26"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s="5">
        <v>232.96</v>
      </c>
      <c r="S3696">
        <v>7</v>
      </c>
      <c r="T3696" s="7">
        <v>0</v>
      </c>
      <c r="U3696" s="5">
        <v>116.48</v>
      </c>
      <c r="V3696">
        <f t="shared" si="285"/>
        <v>10</v>
      </c>
      <c r="W3696">
        <f t="shared" si="286"/>
        <v>4</v>
      </c>
      <c r="X3696">
        <f t="shared" si="287"/>
        <v>2016</v>
      </c>
      <c r="Y3696" t="str">
        <f t="shared" si="288"/>
        <v>Oct</v>
      </c>
      <c r="Z3696" t="str">
        <f t="shared" si="289"/>
        <v>2016-10</v>
      </c>
    </row>
    <row r="3697" spans="1:26"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s="5">
        <v>66.540000000000006</v>
      </c>
      <c r="S3697">
        <v>6</v>
      </c>
      <c r="T3697" s="7">
        <v>0</v>
      </c>
      <c r="U3697" s="5">
        <v>32.604599999999998</v>
      </c>
      <c r="V3697">
        <f t="shared" si="285"/>
        <v>10</v>
      </c>
      <c r="W3697">
        <f t="shared" si="286"/>
        <v>4</v>
      </c>
      <c r="X3697">
        <f t="shared" si="287"/>
        <v>2016</v>
      </c>
      <c r="Y3697" t="str">
        <f t="shared" si="288"/>
        <v>Oct</v>
      </c>
      <c r="Z3697" t="str">
        <f t="shared" si="289"/>
        <v>2016-10</v>
      </c>
    </row>
    <row r="3698" spans="1:26"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s="5">
        <v>43.26</v>
      </c>
      <c r="S3698">
        <v>3</v>
      </c>
      <c r="T3698" s="7">
        <v>0</v>
      </c>
      <c r="U3698" s="5">
        <v>14.2758</v>
      </c>
      <c r="V3698">
        <f t="shared" si="285"/>
        <v>10</v>
      </c>
      <c r="W3698">
        <f t="shared" si="286"/>
        <v>4</v>
      </c>
      <c r="X3698">
        <f t="shared" si="287"/>
        <v>2016</v>
      </c>
      <c r="Y3698" t="str">
        <f t="shared" si="288"/>
        <v>Oct</v>
      </c>
      <c r="Z3698" t="str">
        <f t="shared" si="289"/>
        <v>2016-10</v>
      </c>
    </row>
    <row r="3699" spans="1:26"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s="5">
        <v>141.96</v>
      </c>
      <c r="S3699">
        <v>2</v>
      </c>
      <c r="T3699" s="7">
        <v>0</v>
      </c>
      <c r="U3699" s="5">
        <v>22.7136</v>
      </c>
      <c r="V3699">
        <f t="shared" si="285"/>
        <v>11</v>
      </c>
      <c r="W3699">
        <f t="shared" si="286"/>
        <v>4</v>
      </c>
      <c r="X3699">
        <f t="shared" si="287"/>
        <v>2015</v>
      </c>
      <c r="Y3699" t="str">
        <f t="shared" si="288"/>
        <v>Nov</v>
      </c>
      <c r="Z3699" t="str">
        <f t="shared" si="289"/>
        <v>2015-11</v>
      </c>
    </row>
    <row r="3700" spans="1:26"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s="5">
        <v>79.400000000000006</v>
      </c>
      <c r="S3700">
        <v>5</v>
      </c>
      <c r="T3700" s="7">
        <v>0.2</v>
      </c>
      <c r="U3700" s="5">
        <v>5.9550000000000001</v>
      </c>
      <c r="V3700">
        <f t="shared" si="285"/>
        <v>9</v>
      </c>
      <c r="W3700">
        <f t="shared" si="286"/>
        <v>3</v>
      </c>
      <c r="X3700">
        <f t="shared" si="287"/>
        <v>2014</v>
      </c>
      <c r="Y3700" t="str">
        <f t="shared" si="288"/>
        <v>Sep</v>
      </c>
      <c r="Z3700" t="str">
        <f t="shared" si="289"/>
        <v>2014-09</v>
      </c>
    </row>
    <row r="3701" spans="1:26"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5">
        <v>163.96</v>
      </c>
      <c r="S3701">
        <v>4</v>
      </c>
      <c r="T3701" s="7">
        <v>0</v>
      </c>
      <c r="U3701" s="5">
        <v>70.502799999999993</v>
      </c>
      <c r="V3701">
        <f t="shared" si="285"/>
        <v>11</v>
      </c>
      <c r="W3701">
        <f t="shared" si="286"/>
        <v>4</v>
      </c>
      <c r="X3701">
        <f t="shared" si="287"/>
        <v>2017</v>
      </c>
      <c r="Y3701" t="str">
        <f t="shared" si="288"/>
        <v>Nov</v>
      </c>
      <c r="Z3701" t="str">
        <f t="shared" si="289"/>
        <v>2017-11</v>
      </c>
    </row>
    <row r="3702" spans="1:26"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s="5">
        <v>37.93</v>
      </c>
      <c r="S3702">
        <v>1</v>
      </c>
      <c r="T3702" s="7">
        <v>0</v>
      </c>
      <c r="U3702" s="5">
        <v>6.8273999999999999</v>
      </c>
      <c r="V3702">
        <f t="shared" si="285"/>
        <v>12</v>
      </c>
      <c r="W3702">
        <f t="shared" si="286"/>
        <v>4</v>
      </c>
      <c r="X3702">
        <f t="shared" si="287"/>
        <v>2017</v>
      </c>
      <c r="Y3702" t="str">
        <f t="shared" si="288"/>
        <v>Dec</v>
      </c>
      <c r="Z3702" t="str">
        <f t="shared" si="289"/>
        <v>2017-12</v>
      </c>
    </row>
    <row r="3703" spans="1:26"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s="5">
        <v>15.167999999999999</v>
      </c>
      <c r="S3703">
        <v>2</v>
      </c>
      <c r="T3703" s="7">
        <v>0.2</v>
      </c>
      <c r="U3703" s="5">
        <v>3.7919999999999998</v>
      </c>
      <c r="V3703">
        <f t="shared" si="285"/>
        <v>1</v>
      </c>
      <c r="W3703">
        <f t="shared" si="286"/>
        <v>1</v>
      </c>
      <c r="X3703">
        <f t="shared" si="287"/>
        <v>2016</v>
      </c>
      <c r="Y3703" t="str">
        <f t="shared" si="288"/>
        <v>Jan</v>
      </c>
      <c r="Z3703" t="str">
        <f t="shared" si="289"/>
        <v>2016-01</v>
      </c>
    </row>
    <row r="3704" spans="1:26"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s="5">
        <v>24.78</v>
      </c>
      <c r="S3704">
        <v>6</v>
      </c>
      <c r="T3704" s="7">
        <v>0</v>
      </c>
      <c r="U3704" s="5">
        <v>6.9383999999999997</v>
      </c>
      <c r="V3704">
        <f t="shared" si="285"/>
        <v>6</v>
      </c>
      <c r="W3704">
        <f t="shared" si="286"/>
        <v>2</v>
      </c>
      <c r="X3704">
        <f t="shared" si="287"/>
        <v>2015</v>
      </c>
      <c r="Y3704" t="str">
        <f t="shared" si="288"/>
        <v>Jun</v>
      </c>
      <c r="Z3704" t="str">
        <f t="shared" si="289"/>
        <v>2015-06</v>
      </c>
    </row>
    <row r="3705" spans="1:26"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s="5">
        <v>19.14</v>
      </c>
      <c r="S3705">
        <v>3</v>
      </c>
      <c r="T3705" s="7">
        <v>0</v>
      </c>
      <c r="U3705" s="5">
        <v>8.8043999999999993</v>
      </c>
      <c r="V3705">
        <f t="shared" si="285"/>
        <v>6</v>
      </c>
      <c r="W3705">
        <f t="shared" si="286"/>
        <v>2</v>
      </c>
      <c r="X3705">
        <f t="shared" si="287"/>
        <v>2015</v>
      </c>
      <c r="Y3705" t="str">
        <f t="shared" si="288"/>
        <v>Jun</v>
      </c>
      <c r="Z3705" t="str">
        <f t="shared" si="289"/>
        <v>2015-06</v>
      </c>
    </row>
    <row r="3706" spans="1:26"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s="5">
        <v>899.97</v>
      </c>
      <c r="S3706">
        <v>3</v>
      </c>
      <c r="T3706" s="7">
        <v>0</v>
      </c>
      <c r="U3706" s="5">
        <v>314.98950000000002</v>
      </c>
      <c r="V3706">
        <f t="shared" si="285"/>
        <v>6</v>
      </c>
      <c r="W3706">
        <f t="shared" si="286"/>
        <v>2</v>
      </c>
      <c r="X3706">
        <f t="shared" si="287"/>
        <v>2015</v>
      </c>
      <c r="Y3706" t="str">
        <f t="shared" si="288"/>
        <v>Jun</v>
      </c>
      <c r="Z3706" t="str">
        <f t="shared" si="289"/>
        <v>2015-06</v>
      </c>
    </row>
    <row r="3707" spans="1:26"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s="5">
        <v>32.4</v>
      </c>
      <c r="S3707">
        <v>5</v>
      </c>
      <c r="T3707" s="7">
        <v>0</v>
      </c>
      <c r="U3707" s="5">
        <v>15.552</v>
      </c>
      <c r="V3707">
        <f t="shared" si="285"/>
        <v>6</v>
      </c>
      <c r="W3707">
        <f t="shared" si="286"/>
        <v>2</v>
      </c>
      <c r="X3707">
        <f t="shared" si="287"/>
        <v>2015</v>
      </c>
      <c r="Y3707" t="str">
        <f t="shared" si="288"/>
        <v>Jun</v>
      </c>
      <c r="Z3707" t="str">
        <f t="shared" si="289"/>
        <v>2015-06</v>
      </c>
    </row>
    <row r="3708" spans="1:26"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s="5">
        <v>23.832000000000001</v>
      </c>
      <c r="S3708">
        <v>3</v>
      </c>
      <c r="T3708" s="7">
        <v>0.2</v>
      </c>
      <c r="U3708" s="5">
        <v>6.5537999999999998</v>
      </c>
      <c r="V3708">
        <f t="shared" si="285"/>
        <v>3</v>
      </c>
      <c r="W3708">
        <f t="shared" si="286"/>
        <v>1</v>
      </c>
      <c r="X3708">
        <f t="shared" si="287"/>
        <v>2017</v>
      </c>
      <c r="Y3708" t="str">
        <f t="shared" si="288"/>
        <v>Mar</v>
      </c>
      <c r="Z3708" t="str">
        <f t="shared" si="289"/>
        <v>2017-03</v>
      </c>
    </row>
    <row r="3709" spans="1:26"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s="5">
        <v>6.3680000000000003</v>
      </c>
      <c r="S3709">
        <v>2</v>
      </c>
      <c r="T3709" s="7">
        <v>0.6</v>
      </c>
      <c r="U3709" s="5">
        <v>-2.5472000000000001</v>
      </c>
      <c r="V3709">
        <f t="shared" si="285"/>
        <v>11</v>
      </c>
      <c r="W3709">
        <f t="shared" si="286"/>
        <v>4</v>
      </c>
      <c r="X3709">
        <f t="shared" si="287"/>
        <v>2014</v>
      </c>
      <c r="Y3709" t="str">
        <f t="shared" si="288"/>
        <v>Nov</v>
      </c>
      <c r="Z3709" t="str">
        <f t="shared" si="289"/>
        <v>2014-11</v>
      </c>
    </row>
    <row r="3710" spans="1:26"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5">
        <v>34.176000000000002</v>
      </c>
      <c r="S3710">
        <v>3</v>
      </c>
      <c r="T3710" s="7">
        <v>0.8</v>
      </c>
      <c r="U3710" s="5">
        <v>-87.148799999999994</v>
      </c>
      <c r="V3710">
        <f t="shared" si="285"/>
        <v>11</v>
      </c>
      <c r="W3710">
        <f t="shared" si="286"/>
        <v>4</v>
      </c>
      <c r="X3710">
        <f t="shared" si="287"/>
        <v>2014</v>
      </c>
      <c r="Y3710" t="str">
        <f t="shared" si="288"/>
        <v>Nov</v>
      </c>
      <c r="Z3710" t="str">
        <f t="shared" si="289"/>
        <v>2014-11</v>
      </c>
    </row>
    <row r="3711" spans="1:26"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s="5">
        <v>5.5439999999999996</v>
      </c>
      <c r="S3711">
        <v>7</v>
      </c>
      <c r="T3711" s="7">
        <v>0.2</v>
      </c>
      <c r="U3711" s="5">
        <v>1.6632</v>
      </c>
      <c r="V3711">
        <f t="shared" si="285"/>
        <v>11</v>
      </c>
      <c r="W3711">
        <f t="shared" si="286"/>
        <v>4</v>
      </c>
      <c r="X3711">
        <f t="shared" si="287"/>
        <v>2014</v>
      </c>
      <c r="Y3711" t="str">
        <f t="shared" si="288"/>
        <v>Nov</v>
      </c>
      <c r="Z3711" t="str">
        <f t="shared" si="289"/>
        <v>2014-11</v>
      </c>
    </row>
    <row r="3712" spans="1:26"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s="5">
        <v>510.24</v>
      </c>
      <c r="S3712">
        <v>3</v>
      </c>
      <c r="T3712" s="7">
        <v>0.2</v>
      </c>
      <c r="U3712" s="5">
        <v>6.3780000000000001</v>
      </c>
      <c r="V3712">
        <f t="shared" si="285"/>
        <v>10</v>
      </c>
      <c r="W3712">
        <f t="shared" si="286"/>
        <v>4</v>
      </c>
      <c r="X3712">
        <f t="shared" si="287"/>
        <v>2017</v>
      </c>
      <c r="Y3712" t="str">
        <f t="shared" si="288"/>
        <v>Oct</v>
      </c>
      <c r="Z3712" t="str">
        <f t="shared" si="289"/>
        <v>2017-10</v>
      </c>
    </row>
    <row r="3713" spans="1:26"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s="5">
        <v>204.95</v>
      </c>
      <c r="S3713">
        <v>5</v>
      </c>
      <c r="T3713" s="7">
        <v>0</v>
      </c>
      <c r="U3713" s="5">
        <v>100.4255</v>
      </c>
      <c r="V3713">
        <f t="shared" si="285"/>
        <v>10</v>
      </c>
      <c r="W3713">
        <f t="shared" si="286"/>
        <v>4</v>
      </c>
      <c r="X3713">
        <f t="shared" si="287"/>
        <v>2017</v>
      </c>
      <c r="Y3713" t="str">
        <f t="shared" si="288"/>
        <v>Oct</v>
      </c>
      <c r="Z3713" t="str">
        <f t="shared" si="289"/>
        <v>2017-10</v>
      </c>
    </row>
    <row r="3714" spans="1:26"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s="5">
        <v>11.54</v>
      </c>
      <c r="S3714">
        <v>1</v>
      </c>
      <c r="T3714" s="7">
        <v>0</v>
      </c>
      <c r="U3714" s="5">
        <v>3.4620000000000002</v>
      </c>
      <c r="V3714">
        <f t="shared" si="285"/>
        <v>4</v>
      </c>
      <c r="W3714">
        <f t="shared" si="286"/>
        <v>2</v>
      </c>
      <c r="X3714">
        <f t="shared" si="287"/>
        <v>2017</v>
      </c>
      <c r="Y3714" t="str">
        <f t="shared" si="288"/>
        <v>Apr</v>
      </c>
      <c r="Z3714" t="str">
        <f t="shared" si="289"/>
        <v>2017-04</v>
      </c>
    </row>
    <row r="3715" spans="1:26"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s="5">
        <v>162.6</v>
      </c>
      <c r="S3715">
        <v>3</v>
      </c>
      <c r="T3715" s="7">
        <v>0</v>
      </c>
      <c r="U3715" s="5">
        <v>34.146000000000001</v>
      </c>
      <c r="V3715">
        <f t="shared" ref="V3715:V3778" si="290">MONTH(C3715)</f>
        <v>4</v>
      </c>
      <c r="W3715">
        <f t="shared" ref="W3715:W3778" si="291">ROUNDUP(MONTH(C3715)/3,0)</f>
        <v>2</v>
      </c>
      <c r="X3715">
        <f t="shared" ref="X3715:X3778" si="292">YEAR(C3715)</f>
        <v>2017</v>
      </c>
      <c r="Y3715" t="str">
        <f t="shared" ref="Y3715:Y3778" si="293">TEXT(C3715,"MMM")</f>
        <v>Apr</v>
      </c>
      <c r="Z3715" t="str">
        <f t="shared" ref="Z3715:Z3778" si="294">TEXT(C3715,"YYYY-MM")</f>
        <v>2017-04</v>
      </c>
    </row>
    <row r="3716" spans="1:26"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s="5">
        <v>45.68</v>
      </c>
      <c r="S3716">
        <v>2</v>
      </c>
      <c r="T3716" s="7">
        <v>0</v>
      </c>
      <c r="U3716" s="5">
        <v>21.012799999999999</v>
      </c>
      <c r="V3716">
        <f t="shared" si="290"/>
        <v>12</v>
      </c>
      <c r="W3716">
        <f t="shared" si="291"/>
        <v>4</v>
      </c>
      <c r="X3716">
        <f t="shared" si="292"/>
        <v>2014</v>
      </c>
      <c r="Y3716" t="str">
        <f t="shared" si="293"/>
        <v>Dec</v>
      </c>
      <c r="Z3716" t="str">
        <f t="shared" si="294"/>
        <v>2014-12</v>
      </c>
    </row>
    <row r="3717" spans="1:26"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s="5">
        <v>603.91999999999996</v>
      </c>
      <c r="S3717">
        <v>5</v>
      </c>
      <c r="T3717" s="7">
        <v>0.2</v>
      </c>
      <c r="U3717" s="5">
        <v>45.293999999999997</v>
      </c>
      <c r="V3717">
        <f t="shared" si="290"/>
        <v>12</v>
      </c>
      <c r="W3717">
        <f t="shared" si="291"/>
        <v>4</v>
      </c>
      <c r="X3717">
        <f t="shared" si="292"/>
        <v>2014</v>
      </c>
      <c r="Y3717" t="str">
        <f t="shared" si="293"/>
        <v>Dec</v>
      </c>
      <c r="Z3717" t="str">
        <f t="shared" si="294"/>
        <v>2014-12</v>
      </c>
    </row>
    <row r="3718" spans="1:26"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s="5">
        <v>23.55</v>
      </c>
      <c r="S3718">
        <v>5</v>
      </c>
      <c r="T3718" s="7">
        <v>0</v>
      </c>
      <c r="U3718" s="5">
        <v>1.1775</v>
      </c>
      <c r="V3718">
        <f t="shared" si="290"/>
        <v>5</v>
      </c>
      <c r="W3718">
        <f t="shared" si="291"/>
        <v>2</v>
      </c>
      <c r="X3718">
        <f t="shared" si="292"/>
        <v>2017</v>
      </c>
      <c r="Y3718" t="str">
        <f t="shared" si="293"/>
        <v>May</v>
      </c>
      <c r="Z3718" t="str">
        <f t="shared" si="294"/>
        <v>2017-05</v>
      </c>
    </row>
    <row r="3719" spans="1:26"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s="5">
        <v>5.04</v>
      </c>
      <c r="S3719">
        <v>2</v>
      </c>
      <c r="T3719" s="7">
        <v>0</v>
      </c>
      <c r="U3719" s="5">
        <v>0.1512</v>
      </c>
      <c r="V3719">
        <f t="shared" si="290"/>
        <v>9</v>
      </c>
      <c r="W3719">
        <f t="shared" si="291"/>
        <v>3</v>
      </c>
      <c r="X3719">
        <f t="shared" si="292"/>
        <v>2016</v>
      </c>
      <c r="Y3719" t="str">
        <f t="shared" si="293"/>
        <v>Sep</v>
      </c>
      <c r="Z3719" t="str">
        <f t="shared" si="294"/>
        <v>2016-09</v>
      </c>
    </row>
    <row r="3720" spans="1:26"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5">
        <v>249.95</v>
      </c>
      <c r="S3720">
        <v>5</v>
      </c>
      <c r="T3720" s="7">
        <v>0</v>
      </c>
      <c r="U3720" s="5">
        <v>107.4785</v>
      </c>
      <c r="V3720">
        <f t="shared" si="290"/>
        <v>9</v>
      </c>
      <c r="W3720">
        <f t="shared" si="291"/>
        <v>3</v>
      </c>
      <c r="X3720">
        <f t="shared" si="292"/>
        <v>2016</v>
      </c>
      <c r="Y3720" t="str">
        <f t="shared" si="293"/>
        <v>Sep</v>
      </c>
      <c r="Z3720" t="str">
        <f t="shared" si="294"/>
        <v>2016-09</v>
      </c>
    </row>
    <row r="3721" spans="1:26"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s="5">
        <v>33.4</v>
      </c>
      <c r="S3721">
        <v>5</v>
      </c>
      <c r="T3721" s="7">
        <v>0</v>
      </c>
      <c r="U3721" s="5">
        <v>12.358000000000001</v>
      </c>
      <c r="V3721">
        <f t="shared" si="290"/>
        <v>9</v>
      </c>
      <c r="W3721">
        <f t="shared" si="291"/>
        <v>3</v>
      </c>
      <c r="X3721">
        <f t="shared" si="292"/>
        <v>2016</v>
      </c>
      <c r="Y3721" t="str">
        <f t="shared" si="293"/>
        <v>Sep</v>
      </c>
      <c r="Z3721" t="str">
        <f t="shared" si="294"/>
        <v>2016-09</v>
      </c>
    </row>
    <row r="3722" spans="1:26"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5">
        <v>18.920000000000002</v>
      </c>
      <c r="S3722">
        <v>4</v>
      </c>
      <c r="T3722" s="7">
        <v>0</v>
      </c>
      <c r="U3722" s="5">
        <v>7.3788</v>
      </c>
      <c r="V3722">
        <f t="shared" si="290"/>
        <v>12</v>
      </c>
      <c r="W3722">
        <f t="shared" si="291"/>
        <v>4</v>
      </c>
      <c r="X3722">
        <f t="shared" si="292"/>
        <v>2016</v>
      </c>
      <c r="Y3722" t="str">
        <f t="shared" si="293"/>
        <v>Dec</v>
      </c>
      <c r="Z3722" t="str">
        <f t="shared" si="294"/>
        <v>2016-12</v>
      </c>
    </row>
    <row r="3723" spans="1:26"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s="5">
        <v>15.42</v>
      </c>
      <c r="S3723">
        <v>2</v>
      </c>
      <c r="T3723" s="7">
        <v>0</v>
      </c>
      <c r="U3723" s="5">
        <v>6.9390000000000001</v>
      </c>
      <c r="V3723">
        <f t="shared" si="290"/>
        <v>12</v>
      </c>
      <c r="W3723">
        <f t="shared" si="291"/>
        <v>4</v>
      </c>
      <c r="X3723">
        <f t="shared" si="292"/>
        <v>2016</v>
      </c>
      <c r="Y3723" t="str">
        <f t="shared" si="293"/>
        <v>Dec</v>
      </c>
      <c r="Z3723" t="str">
        <f t="shared" si="294"/>
        <v>2016-12</v>
      </c>
    </row>
    <row r="3724" spans="1:26"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s="5">
        <v>35.712000000000003</v>
      </c>
      <c r="S3724">
        <v>8</v>
      </c>
      <c r="T3724" s="7">
        <v>0.2</v>
      </c>
      <c r="U3724" s="5">
        <v>2.2320000000000002</v>
      </c>
      <c r="V3724">
        <f t="shared" si="290"/>
        <v>11</v>
      </c>
      <c r="W3724">
        <f t="shared" si="291"/>
        <v>4</v>
      </c>
      <c r="X3724">
        <f t="shared" si="292"/>
        <v>2017</v>
      </c>
      <c r="Y3724" t="str">
        <f t="shared" si="293"/>
        <v>Nov</v>
      </c>
      <c r="Z3724" t="str">
        <f t="shared" si="294"/>
        <v>2017-11</v>
      </c>
    </row>
    <row r="3725" spans="1:26"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s="5">
        <v>551.98500000000001</v>
      </c>
      <c r="S3725">
        <v>5</v>
      </c>
      <c r="T3725" s="7">
        <v>0.7</v>
      </c>
      <c r="U3725" s="5">
        <v>-459.98750000000001</v>
      </c>
      <c r="V3725">
        <f t="shared" si="290"/>
        <v>12</v>
      </c>
      <c r="W3725">
        <f t="shared" si="291"/>
        <v>4</v>
      </c>
      <c r="X3725">
        <f t="shared" si="292"/>
        <v>2014</v>
      </c>
      <c r="Y3725" t="str">
        <f t="shared" si="293"/>
        <v>Dec</v>
      </c>
      <c r="Z3725" t="str">
        <f t="shared" si="294"/>
        <v>2014-12</v>
      </c>
    </row>
    <row r="3726" spans="1:26"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s="5">
        <v>7.056</v>
      </c>
      <c r="S3726">
        <v>3</v>
      </c>
      <c r="T3726" s="7">
        <v>0.2</v>
      </c>
      <c r="U3726" s="5">
        <v>2.2050000000000001</v>
      </c>
      <c r="V3726">
        <f t="shared" si="290"/>
        <v>4</v>
      </c>
      <c r="W3726">
        <f t="shared" si="291"/>
        <v>2</v>
      </c>
      <c r="X3726">
        <f t="shared" si="292"/>
        <v>2017</v>
      </c>
      <c r="Y3726" t="str">
        <f t="shared" si="293"/>
        <v>Apr</v>
      </c>
      <c r="Z3726" t="str">
        <f t="shared" si="294"/>
        <v>2017-04</v>
      </c>
    </row>
    <row r="3727" spans="1:26"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s="5">
        <v>18.72</v>
      </c>
      <c r="S3727">
        <v>2</v>
      </c>
      <c r="T3727" s="7">
        <v>0.2</v>
      </c>
      <c r="U3727" s="5">
        <v>3.51</v>
      </c>
      <c r="V3727">
        <f t="shared" si="290"/>
        <v>12</v>
      </c>
      <c r="W3727">
        <f t="shared" si="291"/>
        <v>4</v>
      </c>
      <c r="X3727">
        <f t="shared" si="292"/>
        <v>2016</v>
      </c>
      <c r="Y3727" t="str">
        <f t="shared" si="293"/>
        <v>Dec</v>
      </c>
      <c r="Z3727" t="str">
        <f t="shared" si="294"/>
        <v>2016-12</v>
      </c>
    </row>
    <row r="3728" spans="1:26"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s="5">
        <v>360.38</v>
      </c>
      <c r="S3728">
        <v>2</v>
      </c>
      <c r="T3728" s="7">
        <v>0</v>
      </c>
      <c r="U3728" s="5">
        <v>93.698800000000006</v>
      </c>
      <c r="V3728">
        <f t="shared" si="290"/>
        <v>6</v>
      </c>
      <c r="W3728">
        <f t="shared" si="291"/>
        <v>2</v>
      </c>
      <c r="X3728">
        <f t="shared" si="292"/>
        <v>2016</v>
      </c>
      <c r="Y3728" t="str">
        <f t="shared" si="293"/>
        <v>Jun</v>
      </c>
      <c r="Z3728" t="str">
        <f t="shared" si="294"/>
        <v>2016-06</v>
      </c>
    </row>
    <row r="3729" spans="1:26"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s="5">
        <v>11.16</v>
      </c>
      <c r="S3729">
        <v>2</v>
      </c>
      <c r="T3729" s="7">
        <v>0</v>
      </c>
      <c r="U3729" s="5">
        <v>2.79</v>
      </c>
      <c r="V3729">
        <f t="shared" si="290"/>
        <v>6</v>
      </c>
      <c r="W3729">
        <f t="shared" si="291"/>
        <v>2</v>
      </c>
      <c r="X3729">
        <f t="shared" si="292"/>
        <v>2016</v>
      </c>
      <c r="Y3729" t="str">
        <f t="shared" si="293"/>
        <v>Jun</v>
      </c>
      <c r="Z3729" t="str">
        <f t="shared" si="294"/>
        <v>2016-06</v>
      </c>
    </row>
    <row r="3730" spans="1:26"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s="5">
        <v>14.94</v>
      </c>
      <c r="S3730">
        <v>3</v>
      </c>
      <c r="T3730" s="7">
        <v>0</v>
      </c>
      <c r="U3730" s="5">
        <v>6.8723999999999998</v>
      </c>
      <c r="V3730">
        <f t="shared" si="290"/>
        <v>6</v>
      </c>
      <c r="W3730">
        <f t="shared" si="291"/>
        <v>2</v>
      </c>
      <c r="X3730">
        <f t="shared" si="292"/>
        <v>2016</v>
      </c>
      <c r="Y3730" t="str">
        <f t="shared" si="293"/>
        <v>Jun</v>
      </c>
      <c r="Z3730" t="str">
        <f t="shared" si="294"/>
        <v>2016-06</v>
      </c>
    </row>
    <row r="3731" spans="1:26"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5">
        <v>41.96</v>
      </c>
      <c r="S3731">
        <v>2</v>
      </c>
      <c r="T3731" s="7">
        <v>0</v>
      </c>
      <c r="U3731" s="5">
        <v>7.9724000000000004</v>
      </c>
      <c r="V3731">
        <f t="shared" si="290"/>
        <v>9</v>
      </c>
      <c r="W3731">
        <f t="shared" si="291"/>
        <v>3</v>
      </c>
      <c r="X3731">
        <f t="shared" si="292"/>
        <v>2015</v>
      </c>
      <c r="Y3731" t="str">
        <f t="shared" si="293"/>
        <v>Sep</v>
      </c>
      <c r="Z3731" t="str">
        <f t="shared" si="294"/>
        <v>2015-09</v>
      </c>
    </row>
    <row r="3732" spans="1:26"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s="5">
        <v>636.86</v>
      </c>
      <c r="S3732">
        <v>7</v>
      </c>
      <c r="T3732" s="7">
        <v>0</v>
      </c>
      <c r="U3732" s="5">
        <v>0</v>
      </c>
      <c r="V3732">
        <f t="shared" si="290"/>
        <v>9</v>
      </c>
      <c r="W3732">
        <f t="shared" si="291"/>
        <v>3</v>
      </c>
      <c r="X3732">
        <f t="shared" si="292"/>
        <v>2015</v>
      </c>
      <c r="Y3732" t="str">
        <f t="shared" si="293"/>
        <v>Sep</v>
      </c>
      <c r="Z3732" t="str">
        <f t="shared" si="294"/>
        <v>2015-09</v>
      </c>
    </row>
    <row r="3733" spans="1:26"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s="5">
        <v>499.99</v>
      </c>
      <c r="S3733">
        <v>1</v>
      </c>
      <c r="T3733" s="7">
        <v>0</v>
      </c>
      <c r="U3733" s="5">
        <v>129.9974</v>
      </c>
      <c r="V3733">
        <f t="shared" si="290"/>
        <v>9</v>
      </c>
      <c r="W3733">
        <f t="shared" si="291"/>
        <v>3</v>
      </c>
      <c r="X3733">
        <f t="shared" si="292"/>
        <v>2015</v>
      </c>
      <c r="Y3733" t="str">
        <f t="shared" si="293"/>
        <v>Sep</v>
      </c>
      <c r="Z3733" t="str">
        <f t="shared" si="294"/>
        <v>2015-09</v>
      </c>
    </row>
    <row r="3734" spans="1:26"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5">
        <v>1259.93</v>
      </c>
      <c r="S3734">
        <v>7</v>
      </c>
      <c r="T3734" s="7">
        <v>0</v>
      </c>
      <c r="U3734" s="5">
        <v>327.58179999999999</v>
      </c>
      <c r="V3734">
        <f t="shared" si="290"/>
        <v>9</v>
      </c>
      <c r="W3734">
        <f t="shared" si="291"/>
        <v>3</v>
      </c>
      <c r="X3734">
        <f t="shared" si="292"/>
        <v>2015</v>
      </c>
      <c r="Y3734" t="str">
        <f t="shared" si="293"/>
        <v>Sep</v>
      </c>
      <c r="Z3734" t="str">
        <f t="shared" si="294"/>
        <v>2015-09</v>
      </c>
    </row>
    <row r="3735" spans="1:26"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s="5">
        <v>65.08</v>
      </c>
      <c r="S3735">
        <v>4</v>
      </c>
      <c r="T3735" s="7">
        <v>0</v>
      </c>
      <c r="U3735" s="5">
        <v>31.889199999999999</v>
      </c>
      <c r="V3735">
        <f t="shared" si="290"/>
        <v>9</v>
      </c>
      <c r="W3735">
        <f t="shared" si="291"/>
        <v>3</v>
      </c>
      <c r="X3735">
        <f t="shared" si="292"/>
        <v>2015</v>
      </c>
      <c r="Y3735" t="str">
        <f t="shared" si="293"/>
        <v>Sep</v>
      </c>
      <c r="Z3735" t="str">
        <f t="shared" si="294"/>
        <v>2015-09</v>
      </c>
    </row>
    <row r="3736" spans="1:26"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s="5">
        <v>26.38</v>
      </c>
      <c r="S3736">
        <v>1</v>
      </c>
      <c r="T3736" s="7">
        <v>0</v>
      </c>
      <c r="U3736" s="5">
        <v>12.1348</v>
      </c>
      <c r="V3736">
        <f t="shared" si="290"/>
        <v>3</v>
      </c>
      <c r="W3736">
        <f t="shared" si="291"/>
        <v>1</v>
      </c>
      <c r="X3736">
        <f t="shared" si="292"/>
        <v>2017</v>
      </c>
      <c r="Y3736" t="str">
        <f t="shared" si="293"/>
        <v>Mar</v>
      </c>
      <c r="Z3736" t="str">
        <f t="shared" si="294"/>
        <v>2017-03</v>
      </c>
    </row>
    <row r="3737" spans="1:26"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s="5">
        <v>71.97</v>
      </c>
      <c r="S3737">
        <v>3</v>
      </c>
      <c r="T3737" s="7">
        <v>0</v>
      </c>
      <c r="U3737" s="5">
        <v>16.553100000000001</v>
      </c>
      <c r="V3737">
        <f t="shared" si="290"/>
        <v>3</v>
      </c>
      <c r="W3737">
        <f t="shared" si="291"/>
        <v>1</v>
      </c>
      <c r="X3737">
        <f t="shared" si="292"/>
        <v>2017</v>
      </c>
      <c r="Y3737" t="str">
        <f t="shared" si="293"/>
        <v>Mar</v>
      </c>
      <c r="Z3737" t="str">
        <f t="shared" si="294"/>
        <v>2017-03</v>
      </c>
    </row>
    <row r="3738" spans="1:26"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s="5">
        <v>129.97999999999999</v>
      </c>
      <c r="S3738">
        <v>2</v>
      </c>
      <c r="T3738" s="7">
        <v>0</v>
      </c>
      <c r="U3738" s="5">
        <v>62.3904</v>
      </c>
      <c r="V3738">
        <f t="shared" si="290"/>
        <v>3</v>
      </c>
      <c r="W3738">
        <f t="shared" si="291"/>
        <v>1</v>
      </c>
      <c r="X3738">
        <f t="shared" si="292"/>
        <v>2016</v>
      </c>
      <c r="Y3738" t="str">
        <f t="shared" si="293"/>
        <v>Mar</v>
      </c>
      <c r="Z3738" t="str">
        <f t="shared" si="294"/>
        <v>2016-03</v>
      </c>
    </row>
    <row r="3739" spans="1:26"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s="5">
        <v>32.54</v>
      </c>
      <c r="S3739">
        <v>2</v>
      </c>
      <c r="T3739" s="7">
        <v>0</v>
      </c>
      <c r="U3739" s="5">
        <v>15.944599999999999</v>
      </c>
      <c r="V3739">
        <f t="shared" si="290"/>
        <v>3</v>
      </c>
      <c r="W3739">
        <f t="shared" si="291"/>
        <v>1</v>
      </c>
      <c r="X3739">
        <f t="shared" si="292"/>
        <v>2016</v>
      </c>
      <c r="Y3739" t="str">
        <f t="shared" si="293"/>
        <v>Mar</v>
      </c>
      <c r="Z3739" t="str">
        <f t="shared" si="294"/>
        <v>2016-03</v>
      </c>
    </row>
    <row r="3740" spans="1:26"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s="5">
        <v>10.9</v>
      </c>
      <c r="S3740">
        <v>1</v>
      </c>
      <c r="T3740" s="7">
        <v>0</v>
      </c>
      <c r="U3740" s="5">
        <v>3.052</v>
      </c>
      <c r="V3740">
        <f t="shared" si="290"/>
        <v>12</v>
      </c>
      <c r="W3740">
        <f t="shared" si="291"/>
        <v>4</v>
      </c>
      <c r="X3740">
        <f t="shared" si="292"/>
        <v>2016</v>
      </c>
      <c r="Y3740" t="str">
        <f t="shared" si="293"/>
        <v>Dec</v>
      </c>
      <c r="Z3740" t="str">
        <f t="shared" si="294"/>
        <v>2016-12</v>
      </c>
    </row>
    <row r="3741" spans="1:26"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s="5">
        <v>59.98</v>
      </c>
      <c r="S3741">
        <v>2</v>
      </c>
      <c r="T3741" s="7">
        <v>0</v>
      </c>
      <c r="U3741" s="5">
        <v>25.191600000000001</v>
      </c>
      <c r="V3741">
        <f t="shared" si="290"/>
        <v>12</v>
      </c>
      <c r="W3741">
        <f t="shared" si="291"/>
        <v>4</v>
      </c>
      <c r="X3741">
        <f t="shared" si="292"/>
        <v>2016</v>
      </c>
      <c r="Y3741" t="str">
        <f t="shared" si="293"/>
        <v>Dec</v>
      </c>
      <c r="Z3741" t="str">
        <f t="shared" si="294"/>
        <v>2016-12</v>
      </c>
    </row>
    <row r="3742" spans="1:26"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s="5">
        <v>61.929000000000002</v>
      </c>
      <c r="S3742">
        <v>1</v>
      </c>
      <c r="T3742" s="7">
        <v>0.1</v>
      </c>
      <c r="U3742" s="5">
        <v>23.395399999999999</v>
      </c>
      <c r="V3742">
        <f t="shared" si="290"/>
        <v>12</v>
      </c>
      <c r="W3742">
        <f t="shared" si="291"/>
        <v>4</v>
      </c>
      <c r="X3742">
        <f t="shared" si="292"/>
        <v>2016</v>
      </c>
      <c r="Y3742" t="str">
        <f t="shared" si="293"/>
        <v>Dec</v>
      </c>
      <c r="Z3742" t="str">
        <f t="shared" si="294"/>
        <v>2016-12</v>
      </c>
    </row>
    <row r="3743" spans="1:26"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s="5">
        <v>16.52</v>
      </c>
      <c r="S3743">
        <v>4</v>
      </c>
      <c r="T3743" s="7">
        <v>0</v>
      </c>
      <c r="U3743" s="5">
        <v>7.5991999999999997</v>
      </c>
      <c r="V3743">
        <f t="shared" si="290"/>
        <v>1</v>
      </c>
      <c r="W3743">
        <f t="shared" si="291"/>
        <v>1</v>
      </c>
      <c r="X3743">
        <f t="shared" si="292"/>
        <v>2016</v>
      </c>
      <c r="Y3743" t="str">
        <f t="shared" si="293"/>
        <v>Jan</v>
      </c>
      <c r="Z3743" t="str">
        <f t="shared" si="294"/>
        <v>2016-01</v>
      </c>
    </row>
    <row r="3744" spans="1:26"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s="5">
        <v>60.12</v>
      </c>
      <c r="S3744">
        <v>9</v>
      </c>
      <c r="T3744" s="7">
        <v>0</v>
      </c>
      <c r="U3744" s="5">
        <v>28.857600000000001</v>
      </c>
      <c r="V3744">
        <f t="shared" si="290"/>
        <v>1</v>
      </c>
      <c r="W3744">
        <f t="shared" si="291"/>
        <v>1</v>
      </c>
      <c r="X3744">
        <f t="shared" si="292"/>
        <v>2016</v>
      </c>
      <c r="Y3744" t="str">
        <f t="shared" si="293"/>
        <v>Jan</v>
      </c>
      <c r="Z3744" t="str">
        <f t="shared" si="294"/>
        <v>2016-01</v>
      </c>
    </row>
    <row r="3745" spans="1:26"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s="5">
        <v>49.536000000000001</v>
      </c>
      <c r="S3745">
        <v>3</v>
      </c>
      <c r="T3745" s="7">
        <v>0.2</v>
      </c>
      <c r="U3745" s="5">
        <v>17.337599999999998</v>
      </c>
      <c r="V3745">
        <f t="shared" si="290"/>
        <v>1</v>
      </c>
      <c r="W3745">
        <f t="shared" si="291"/>
        <v>1</v>
      </c>
      <c r="X3745">
        <f t="shared" si="292"/>
        <v>2016</v>
      </c>
      <c r="Y3745" t="str">
        <f t="shared" si="293"/>
        <v>Jan</v>
      </c>
      <c r="Z3745" t="str">
        <f t="shared" si="294"/>
        <v>2016-01</v>
      </c>
    </row>
    <row r="3746" spans="1:26"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s="5">
        <v>11.85</v>
      </c>
      <c r="S3746">
        <v>3</v>
      </c>
      <c r="T3746" s="7">
        <v>0</v>
      </c>
      <c r="U3746" s="5">
        <v>3.7919999999999998</v>
      </c>
      <c r="V3746">
        <f t="shared" si="290"/>
        <v>10</v>
      </c>
      <c r="W3746">
        <f t="shared" si="291"/>
        <v>4</v>
      </c>
      <c r="X3746">
        <f t="shared" si="292"/>
        <v>2014</v>
      </c>
      <c r="Y3746" t="str">
        <f t="shared" si="293"/>
        <v>Oct</v>
      </c>
      <c r="Z3746" t="str">
        <f t="shared" si="294"/>
        <v>2014-10</v>
      </c>
    </row>
    <row r="3747" spans="1:26"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s="5">
        <v>118.25</v>
      </c>
      <c r="S3747">
        <v>5</v>
      </c>
      <c r="T3747" s="7">
        <v>0</v>
      </c>
      <c r="U3747" s="5">
        <v>34.292499999999997</v>
      </c>
      <c r="V3747">
        <f t="shared" si="290"/>
        <v>9</v>
      </c>
      <c r="W3747">
        <f t="shared" si="291"/>
        <v>3</v>
      </c>
      <c r="X3747">
        <f t="shared" si="292"/>
        <v>2016</v>
      </c>
      <c r="Y3747" t="str">
        <f t="shared" si="293"/>
        <v>Sep</v>
      </c>
      <c r="Z3747" t="str">
        <f t="shared" si="294"/>
        <v>2016-09</v>
      </c>
    </row>
    <row r="3748" spans="1:26"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s="5">
        <v>368.97</v>
      </c>
      <c r="S3748">
        <v>3</v>
      </c>
      <c r="T3748" s="7">
        <v>0</v>
      </c>
      <c r="U3748" s="5">
        <v>81.173400000000001</v>
      </c>
      <c r="V3748">
        <f t="shared" si="290"/>
        <v>9</v>
      </c>
      <c r="W3748">
        <f t="shared" si="291"/>
        <v>3</v>
      </c>
      <c r="X3748">
        <f t="shared" si="292"/>
        <v>2016</v>
      </c>
      <c r="Y3748" t="str">
        <f t="shared" si="293"/>
        <v>Sep</v>
      </c>
      <c r="Z3748" t="str">
        <f t="shared" si="294"/>
        <v>2016-09</v>
      </c>
    </row>
    <row r="3749" spans="1:26"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s="5">
        <v>198.46</v>
      </c>
      <c r="S3749">
        <v>2</v>
      </c>
      <c r="T3749" s="7">
        <v>0</v>
      </c>
      <c r="U3749" s="5">
        <v>99.23</v>
      </c>
      <c r="V3749">
        <f t="shared" si="290"/>
        <v>8</v>
      </c>
      <c r="W3749">
        <f t="shared" si="291"/>
        <v>3</v>
      </c>
      <c r="X3749">
        <f t="shared" si="292"/>
        <v>2017</v>
      </c>
      <c r="Y3749" t="str">
        <f t="shared" si="293"/>
        <v>Aug</v>
      </c>
      <c r="Z3749" t="str">
        <f t="shared" si="294"/>
        <v>2017-08</v>
      </c>
    </row>
    <row r="3750" spans="1:26"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s="5">
        <v>321.92</v>
      </c>
      <c r="S3750">
        <v>4</v>
      </c>
      <c r="T3750" s="7">
        <v>0</v>
      </c>
      <c r="U3750" s="5">
        <v>96.575999999999993</v>
      </c>
      <c r="V3750">
        <f t="shared" si="290"/>
        <v>8</v>
      </c>
      <c r="W3750">
        <f t="shared" si="291"/>
        <v>3</v>
      </c>
      <c r="X3750">
        <f t="shared" si="292"/>
        <v>2017</v>
      </c>
      <c r="Y3750" t="str">
        <f t="shared" si="293"/>
        <v>Aug</v>
      </c>
      <c r="Z3750" t="str">
        <f t="shared" si="294"/>
        <v>2017-08</v>
      </c>
    </row>
    <row r="3751" spans="1:26"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s="5">
        <v>879.98400000000004</v>
      </c>
      <c r="S3751">
        <v>2</v>
      </c>
      <c r="T3751" s="7">
        <v>0.2</v>
      </c>
      <c r="U3751" s="5">
        <v>329.99400000000003</v>
      </c>
      <c r="V3751">
        <f t="shared" si="290"/>
        <v>8</v>
      </c>
      <c r="W3751">
        <f t="shared" si="291"/>
        <v>3</v>
      </c>
      <c r="X3751">
        <f t="shared" si="292"/>
        <v>2017</v>
      </c>
      <c r="Y3751" t="str">
        <f t="shared" si="293"/>
        <v>Aug</v>
      </c>
      <c r="Z3751" t="str">
        <f t="shared" si="294"/>
        <v>2017-08</v>
      </c>
    </row>
    <row r="3752" spans="1:26"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s="5">
        <v>28.4</v>
      </c>
      <c r="S3752">
        <v>5</v>
      </c>
      <c r="T3752" s="7">
        <v>0</v>
      </c>
      <c r="U3752" s="5">
        <v>8.2360000000000007</v>
      </c>
      <c r="V3752">
        <f t="shared" si="290"/>
        <v>8</v>
      </c>
      <c r="W3752">
        <f t="shared" si="291"/>
        <v>3</v>
      </c>
      <c r="X3752">
        <f t="shared" si="292"/>
        <v>2017</v>
      </c>
      <c r="Y3752" t="str">
        <f t="shared" si="293"/>
        <v>Aug</v>
      </c>
      <c r="Z3752" t="str">
        <f t="shared" si="294"/>
        <v>2017-08</v>
      </c>
    </row>
    <row r="3753" spans="1:26"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s="5">
        <v>230.28</v>
      </c>
      <c r="S3753">
        <v>3</v>
      </c>
      <c r="T3753" s="7">
        <v>0.2</v>
      </c>
      <c r="U3753" s="5">
        <v>23.027999999999999</v>
      </c>
      <c r="V3753">
        <f t="shared" si="290"/>
        <v>8</v>
      </c>
      <c r="W3753">
        <f t="shared" si="291"/>
        <v>3</v>
      </c>
      <c r="X3753">
        <f t="shared" si="292"/>
        <v>2017</v>
      </c>
      <c r="Y3753" t="str">
        <f t="shared" si="293"/>
        <v>Aug</v>
      </c>
      <c r="Z3753" t="str">
        <f t="shared" si="294"/>
        <v>2017-08</v>
      </c>
    </row>
    <row r="3754" spans="1:26"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s="5">
        <v>116.28</v>
      </c>
      <c r="S3754">
        <v>3</v>
      </c>
      <c r="T3754" s="7">
        <v>0</v>
      </c>
      <c r="U3754" s="5">
        <v>56.977200000000003</v>
      </c>
      <c r="V3754">
        <f t="shared" si="290"/>
        <v>8</v>
      </c>
      <c r="W3754">
        <f t="shared" si="291"/>
        <v>3</v>
      </c>
      <c r="X3754">
        <f t="shared" si="292"/>
        <v>2017</v>
      </c>
      <c r="Y3754" t="str">
        <f t="shared" si="293"/>
        <v>Aug</v>
      </c>
      <c r="Z3754" t="str">
        <f t="shared" si="294"/>
        <v>2017-08</v>
      </c>
    </row>
    <row r="3755" spans="1:26"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s="5">
        <v>841.56799999999998</v>
      </c>
      <c r="S3755">
        <v>2</v>
      </c>
      <c r="T3755" s="7">
        <v>0.2</v>
      </c>
      <c r="U3755" s="5">
        <v>294.54880000000003</v>
      </c>
      <c r="V3755">
        <f t="shared" si="290"/>
        <v>8</v>
      </c>
      <c r="W3755">
        <f t="shared" si="291"/>
        <v>3</v>
      </c>
      <c r="X3755">
        <f t="shared" si="292"/>
        <v>2017</v>
      </c>
      <c r="Y3755" t="str">
        <f t="shared" si="293"/>
        <v>Aug</v>
      </c>
      <c r="Z3755" t="str">
        <f t="shared" si="294"/>
        <v>2017-08</v>
      </c>
    </row>
    <row r="3756" spans="1:26"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s="5">
        <v>354.9</v>
      </c>
      <c r="S3756">
        <v>5</v>
      </c>
      <c r="T3756" s="7">
        <v>0</v>
      </c>
      <c r="U3756" s="5">
        <v>17.745000000000001</v>
      </c>
      <c r="V3756">
        <f t="shared" si="290"/>
        <v>8</v>
      </c>
      <c r="W3756">
        <f t="shared" si="291"/>
        <v>3</v>
      </c>
      <c r="X3756">
        <f t="shared" si="292"/>
        <v>2017</v>
      </c>
      <c r="Y3756" t="str">
        <f t="shared" si="293"/>
        <v>Aug</v>
      </c>
      <c r="Z3756" t="str">
        <f t="shared" si="294"/>
        <v>2017-08</v>
      </c>
    </row>
    <row r="3757" spans="1:26"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s="5">
        <v>42.783999999999999</v>
      </c>
      <c r="S3757">
        <v>7</v>
      </c>
      <c r="T3757" s="7">
        <v>0.2</v>
      </c>
      <c r="U3757" s="5">
        <v>15.5092</v>
      </c>
      <c r="V3757">
        <f t="shared" si="290"/>
        <v>3</v>
      </c>
      <c r="W3757">
        <f t="shared" si="291"/>
        <v>1</v>
      </c>
      <c r="X3757">
        <f t="shared" si="292"/>
        <v>2016</v>
      </c>
      <c r="Y3757" t="str">
        <f t="shared" si="293"/>
        <v>Mar</v>
      </c>
      <c r="Z3757" t="str">
        <f t="shared" si="294"/>
        <v>2016-03</v>
      </c>
    </row>
    <row r="3758" spans="1:26"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s="5">
        <v>563.42999999999995</v>
      </c>
      <c r="S3758">
        <v>5</v>
      </c>
      <c r="T3758" s="7">
        <v>0.3</v>
      </c>
      <c r="U3758" s="5">
        <v>-56.343000000000004</v>
      </c>
      <c r="V3758">
        <f t="shared" si="290"/>
        <v>3</v>
      </c>
      <c r="W3758">
        <f t="shared" si="291"/>
        <v>1</v>
      </c>
      <c r="X3758">
        <f t="shared" si="292"/>
        <v>2016</v>
      </c>
      <c r="Y3758" t="str">
        <f t="shared" si="293"/>
        <v>Mar</v>
      </c>
      <c r="Z3758" t="str">
        <f t="shared" si="294"/>
        <v>2016-03</v>
      </c>
    </row>
    <row r="3759" spans="1:26"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s="5">
        <v>111.104</v>
      </c>
      <c r="S3759">
        <v>7</v>
      </c>
      <c r="T3759" s="7">
        <v>0.2</v>
      </c>
      <c r="U3759" s="5">
        <v>8.3328000000000007</v>
      </c>
      <c r="V3759">
        <f t="shared" si="290"/>
        <v>2</v>
      </c>
      <c r="W3759">
        <f t="shared" si="291"/>
        <v>1</v>
      </c>
      <c r="X3759">
        <f t="shared" si="292"/>
        <v>2016</v>
      </c>
      <c r="Y3759" t="str">
        <f t="shared" si="293"/>
        <v>Feb</v>
      </c>
      <c r="Z3759" t="str">
        <f t="shared" si="294"/>
        <v>2016-02</v>
      </c>
    </row>
    <row r="3760" spans="1:26"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s="5">
        <v>11.68</v>
      </c>
      <c r="S3760">
        <v>2</v>
      </c>
      <c r="T3760" s="7">
        <v>0</v>
      </c>
      <c r="U3760" s="5">
        <v>5.4896000000000003</v>
      </c>
      <c r="V3760">
        <f t="shared" si="290"/>
        <v>9</v>
      </c>
      <c r="W3760">
        <f t="shared" si="291"/>
        <v>3</v>
      </c>
      <c r="X3760">
        <f t="shared" si="292"/>
        <v>2015</v>
      </c>
      <c r="Y3760" t="str">
        <f t="shared" si="293"/>
        <v>Sep</v>
      </c>
      <c r="Z3760" t="str">
        <f t="shared" si="294"/>
        <v>2015-09</v>
      </c>
    </row>
    <row r="3761" spans="1:26"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s="5">
        <v>16.899999999999999</v>
      </c>
      <c r="S3761">
        <v>2</v>
      </c>
      <c r="T3761" s="7">
        <v>0</v>
      </c>
      <c r="U3761" s="5">
        <v>5.07</v>
      </c>
      <c r="V3761">
        <f t="shared" si="290"/>
        <v>9</v>
      </c>
      <c r="W3761">
        <f t="shared" si="291"/>
        <v>3</v>
      </c>
      <c r="X3761">
        <f t="shared" si="292"/>
        <v>2015</v>
      </c>
      <c r="Y3761" t="str">
        <f t="shared" si="293"/>
        <v>Sep</v>
      </c>
      <c r="Z3761" t="str">
        <f t="shared" si="294"/>
        <v>2015-09</v>
      </c>
    </row>
    <row r="3762" spans="1:26"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s="5">
        <v>24.4</v>
      </c>
      <c r="S3762">
        <v>2</v>
      </c>
      <c r="T3762" s="7">
        <v>0</v>
      </c>
      <c r="U3762" s="5">
        <v>10.247999999999999</v>
      </c>
      <c r="V3762">
        <f t="shared" si="290"/>
        <v>9</v>
      </c>
      <c r="W3762">
        <f t="shared" si="291"/>
        <v>3</v>
      </c>
      <c r="X3762">
        <f t="shared" si="292"/>
        <v>2015</v>
      </c>
      <c r="Y3762" t="str">
        <f t="shared" si="293"/>
        <v>Sep</v>
      </c>
      <c r="Z3762" t="str">
        <f t="shared" si="294"/>
        <v>2015-09</v>
      </c>
    </row>
    <row r="3763" spans="1:26"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s="5">
        <v>87.6</v>
      </c>
      <c r="S3763">
        <v>5</v>
      </c>
      <c r="T3763" s="7">
        <v>0</v>
      </c>
      <c r="U3763" s="5">
        <v>42.048000000000002</v>
      </c>
      <c r="V3763">
        <f t="shared" si="290"/>
        <v>5</v>
      </c>
      <c r="W3763">
        <f t="shared" si="291"/>
        <v>2</v>
      </c>
      <c r="X3763">
        <f t="shared" si="292"/>
        <v>2017</v>
      </c>
      <c r="Y3763" t="str">
        <f t="shared" si="293"/>
        <v>May</v>
      </c>
      <c r="Z3763" t="str">
        <f t="shared" si="294"/>
        <v>2017-05</v>
      </c>
    </row>
    <row r="3764" spans="1:26"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s="5">
        <v>241.96</v>
      </c>
      <c r="S3764">
        <v>2</v>
      </c>
      <c r="T3764" s="7">
        <v>0</v>
      </c>
      <c r="U3764" s="5">
        <v>24.196000000000002</v>
      </c>
      <c r="V3764">
        <f t="shared" si="290"/>
        <v>8</v>
      </c>
      <c r="W3764">
        <f t="shared" si="291"/>
        <v>3</v>
      </c>
      <c r="X3764">
        <f t="shared" si="292"/>
        <v>2016</v>
      </c>
      <c r="Y3764" t="str">
        <f t="shared" si="293"/>
        <v>Aug</v>
      </c>
      <c r="Z3764" t="str">
        <f t="shared" si="294"/>
        <v>2016-08</v>
      </c>
    </row>
    <row r="3765" spans="1:26"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s="5">
        <v>8.52</v>
      </c>
      <c r="S3765">
        <v>3</v>
      </c>
      <c r="T3765" s="7">
        <v>0</v>
      </c>
      <c r="U3765" s="5">
        <v>4.1748000000000003</v>
      </c>
      <c r="V3765">
        <f t="shared" si="290"/>
        <v>8</v>
      </c>
      <c r="W3765">
        <f t="shared" si="291"/>
        <v>3</v>
      </c>
      <c r="X3765">
        <f t="shared" si="292"/>
        <v>2016</v>
      </c>
      <c r="Y3765" t="str">
        <f t="shared" si="293"/>
        <v>Aug</v>
      </c>
      <c r="Z3765" t="str">
        <f t="shared" si="294"/>
        <v>2016-08</v>
      </c>
    </row>
    <row r="3766" spans="1:26"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s="5">
        <v>1.788</v>
      </c>
      <c r="S3766">
        <v>3</v>
      </c>
      <c r="T3766" s="7">
        <v>0.8</v>
      </c>
      <c r="U3766" s="5">
        <v>-3.0396000000000001</v>
      </c>
      <c r="V3766">
        <f t="shared" si="290"/>
        <v>2</v>
      </c>
      <c r="W3766">
        <f t="shared" si="291"/>
        <v>1</v>
      </c>
      <c r="X3766">
        <f t="shared" si="292"/>
        <v>2017</v>
      </c>
      <c r="Y3766" t="str">
        <f t="shared" si="293"/>
        <v>Feb</v>
      </c>
      <c r="Z3766" t="str">
        <f t="shared" si="294"/>
        <v>2017-02</v>
      </c>
    </row>
    <row r="3767" spans="1:26"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s="5">
        <v>99.372</v>
      </c>
      <c r="S3767">
        <v>2</v>
      </c>
      <c r="T3767" s="7">
        <v>0.3</v>
      </c>
      <c r="U3767" s="5">
        <v>-1.4196</v>
      </c>
      <c r="V3767">
        <f t="shared" si="290"/>
        <v>3</v>
      </c>
      <c r="W3767">
        <f t="shared" si="291"/>
        <v>1</v>
      </c>
      <c r="X3767">
        <f t="shared" si="292"/>
        <v>2016</v>
      </c>
      <c r="Y3767" t="str">
        <f t="shared" si="293"/>
        <v>Mar</v>
      </c>
      <c r="Z3767" t="str">
        <f t="shared" si="294"/>
        <v>2016-03</v>
      </c>
    </row>
    <row r="3768" spans="1:26"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s="5">
        <v>1.3440000000000001</v>
      </c>
      <c r="S3768">
        <v>1</v>
      </c>
      <c r="T3768" s="7">
        <v>0.2</v>
      </c>
      <c r="U3768" s="5">
        <v>0.504</v>
      </c>
      <c r="V3768">
        <f t="shared" si="290"/>
        <v>3</v>
      </c>
      <c r="W3768">
        <f t="shared" si="291"/>
        <v>1</v>
      </c>
      <c r="X3768">
        <f t="shared" si="292"/>
        <v>2016</v>
      </c>
      <c r="Y3768" t="str">
        <f t="shared" si="293"/>
        <v>Mar</v>
      </c>
      <c r="Z3768" t="str">
        <f t="shared" si="294"/>
        <v>2016-03</v>
      </c>
    </row>
    <row r="3769" spans="1:26"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s="5">
        <v>119.96</v>
      </c>
      <c r="S3769">
        <v>5</v>
      </c>
      <c r="T3769" s="7">
        <v>0.2</v>
      </c>
      <c r="U3769" s="5">
        <v>11.996</v>
      </c>
      <c r="V3769">
        <f t="shared" si="290"/>
        <v>12</v>
      </c>
      <c r="W3769">
        <f t="shared" si="291"/>
        <v>4</v>
      </c>
      <c r="X3769">
        <f t="shared" si="292"/>
        <v>2015</v>
      </c>
      <c r="Y3769" t="str">
        <f t="shared" si="293"/>
        <v>Dec</v>
      </c>
      <c r="Z3769" t="str">
        <f t="shared" si="294"/>
        <v>2015-12</v>
      </c>
    </row>
    <row r="3770" spans="1:26"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s="5">
        <v>1013.832</v>
      </c>
      <c r="S3770">
        <v>9</v>
      </c>
      <c r="T3770" s="7">
        <v>0.2</v>
      </c>
      <c r="U3770" s="5">
        <v>101.3832</v>
      </c>
      <c r="V3770">
        <f t="shared" si="290"/>
        <v>12</v>
      </c>
      <c r="W3770">
        <f t="shared" si="291"/>
        <v>4</v>
      </c>
      <c r="X3770">
        <f t="shared" si="292"/>
        <v>2014</v>
      </c>
      <c r="Y3770" t="str">
        <f t="shared" si="293"/>
        <v>Dec</v>
      </c>
      <c r="Z3770" t="str">
        <f t="shared" si="294"/>
        <v>2014-12</v>
      </c>
    </row>
    <row r="3771" spans="1:26"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s="5">
        <v>1.984</v>
      </c>
      <c r="S3771">
        <v>2</v>
      </c>
      <c r="T3771" s="7">
        <v>0.2</v>
      </c>
      <c r="U3771" s="5">
        <v>0.66959999999999997</v>
      </c>
      <c r="V3771">
        <f t="shared" si="290"/>
        <v>12</v>
      </c>
      <c r="W3771">
        <f t="shared" si="291"/>
        <v>4</v>
      </c>
      <c r="X3771">
        <f t="shared" si="292"/>
        <v>2014</v>
      </c>
      <c r="Y3771" t="str">
        <f t="shared" si="293"/>
        <v>Dec</v>
      </c>
      <c r="Z3771" t="str">
        <f t="shared" si="294"/>
        <v>2014-12</v>
      </c>
    </row>
    <row r="3772" spans="1:26"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s="5">
        <v>2003.52</v>
      </c>
      <c r="S3772">
        <v>6</v>
      </c>
      <c r="T3772" s="7">
        <v>0.2</v>
      </c>
      <c r="U3772" s="5">
        <v>-325.572</v>
      </c>
      <c r="V3772">
        <f t="shared" si="290"/>
        <v>12</v>
      </c>
      <c r="W3772">
        <f t="shared" si="291"/>
        <v>4</v>
      </c>
      <c r="X3772">
        <f t="shared" si="292"/>
        <v>2016</v>
      </c>
      <c r="Y3772" t="str">
        <f t="shared" si="293"/>
        <v>Dec</v>
      </c>
      <c r="Z3772" t="str">
        <f t="shared" si="294"/>
        <v>2016-12</v>
      </c>
    </row>
    <row r="3773" spans="1:26"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s="5">
        <v>82.367999999999995</v>
      </c>
      <c r="S3773">
        <v>2</v>
      </c>
      <c r="T3773" s="7">
        <v>0.2</v>
      </c>
      <c r="U3773" s="5">
        <v>-19.5624</v>
      </c>
      <c r="V3773">
        <f t="shared" si="290"/>
        <v>5</v>
      </c>
      <c r="W3773">
        <f t="shared" si="291"/>
        <v>2</v>
      </c>
      <c r="X3773">
        <f t="shared" si="292"/>
        <v>2016</v>
      </c>
      <c r="Y3773" t="str">
        <f t="shared" si="293"/>
        <v>May</v>
      </c>
      <c r="Z3773" t="str">
        <f t="shared" si="294"/>
        <v>2016-05</v>
      </c>
    </row>
    <row r="3774" spans="1:26"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s="5">
        <v>62.91</v>
      </c>
      <c r="S3774">
        <v>3</v>
      </c>
      <c r="T3774" s="7">
        <v>0</v>
      </c>
      <c r="U3774" s="5">
        <v>22.647600000000001</v>
      </c>
      <c r="V3774">
        <f t="shared" si="290"/>
        <v>8</v>
      </c>
      <c r="W3774">
        <f t="shared" si="291"/>
        <v>3</v>
      </c>
      <c r="X3774">
        <f t="shared" si="292"/>
        <v>2014</v>
      </c>
      <c r="Y3774" t="str">
        <f t="shared" si="293"/>
        <v>Aug</v>
      </c>
      <c r="Z3774" t="str">
        <f t="shared" si="294"/>
        <v>2014-08</v>
      </c>
    </row>
    <row r="3775" spans="1:26"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s="5">
        <v>6.9119999999999999</v>
      </c>
      <c r="S3775">
        <v>3</v>
      </c>
      <c r="T3775" s="7">
        <v>0.2</v>
      </c>
      <c r="U3775" s="5">
        <v>2.3328000000000002</v>
      </c>
      <c r="V3775">
        <f t="shared" si="290"/>
        <v>4</v>
      </c>
      <c r="W3775">
        <f t="shared" si="291"/>
        <v>2</v>
      </c>
      <c r="X3775">
        <f t="shared" si="292"/>
        <v>2014</v>
      </c>
      <c r="Y3775" t="str">
        <f t="shared" si="293"/>
        <v>Apr</v>
      </c>
      <c r="Z3775" t="str">
        <f t="shared" si="294"/>
        <v>2014-04</v>
      </c>
    </row>
    <row r="3776" spans="1:26"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s="5">
        <v>383.976</v>
      </c>
      <c r="S3776">
        <v>3</v>
      </c>
      <c r="T3776" s="7">
        <v>0.2</v>
      </c>
      <c r="U3776" s="5">
        <v>81.594899999999996</v>
      </c>
      <c r="V3776">
        <f t="shared" si="290"/>
        <v>4</v>
      </c>
      <c r="W3776">
        <f t="shared" si="291"/>
        <v>2</v>
      </c>
      <c r="X3776">
        <f t="shared" si="292"/>
        <v>2014</v>
      </c>
      <c r="Y3776" t="str">
        <f t="shared" si="293"/>
        <v>Apr</v>
      </c>
      <c r="Z3776" t="str">
        <f t="shared" si="294"/>
        <v>2014-04</v>
      </c>
    </row>
    <row r="3777" spans="1:26"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s="5">
        <v>10.368</v>
      </c>
      <c r="S3777">
        <v>2</v>
      </c>
      <c r="T3777" s="7">
        <v>0.2</v>
      </c>
      <c r="U3777" s="5">
        <v>3.6288</v>
      </c>
      <c r="V3777">
        <f t="shared" si="290"/>
        <v>4</v>
      </c>
      <c r="W3777">
        <f t="shared" si="291"/>
        <v>2</v>
      </c>
      <c r="X3777">
        <f t="shared" si="292"/>
        <v>2014</v>
      </c>
      <c r="Y3777" t="str">
        <f t="shared" si="293"/>
        <v>Apr</v>
      </c>
      <c r="Z3777" t="str">
        <f t="shared" si="294"/>
        <v>2014-04</v>
      </c>
    </row>
    <row r="3778" spans="1:26"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s="5">
        <v>335.94400000000002</v>
      </c>
      <c r="S3778">
        <v>7</v>
      </c>
      <c r="T3778" s="7">
        <v>0.2</v>
      </c>
      <c r="U3778" s="5">
        <v>41.993000000000002</v>
      </c>
      <c r="V3778">
        <f t="shared" si="290"/>
        <v>4</v>
      </c>
      <c r="W3778">
        <f t="shared" si="291"/>
        <v>2</v>
      </c>
      <c r="X3778">
        <f t="shared" si="292"/>
        <v>2014</v>
      </c>
      <c r="Y3778" t="str">
        <f t="shared" si="293"/>
        <v>Apr</v>
      </c>
      <c r="Z3778" t="str">
        <f t="shared" si="294"/>
        <v>2014-04</v>
      </c>
    </row>
    <row r="3779" spans="1:26"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s="5">
        <v>665.88</v>
      </c>
      <c r="S3779">
        <v>6</v>
      </c>
      <c r="T3779" s="7">
        <v>0</v>
      </c>
      <c r="U3779" s="5">
        <v>106.5408</v>
      </c>
      <c r="V3779">
        <f t="shared" ref="V3779:V3842" si="295">MONTH(C3779)</f>
        <v>5</v>
      </c>
      <c r="W3779">
        <f t="shared" ref="W3779:W3842" si="296">ROUNDUP(MONTH(C3779)/3,0)</f>
        <v>2</v>
      </c>
      <c r="X3779">
        <f t="shared" ref="X3779:X3842" si="297">YEAR(C3779)</f>
        <v>2015</v>
      </c>
      <c r="Y3779" t="str">
        <f t="shared" ref="Y3779:Y3842" si="298">TEXT(C3779,"MMM")</f>
        <v>May</v>
      </c>
      <c r="Z3779" t="str">
        <f t="shared" ref="Z3779:Z3842" si="299">TEXT(C3779,"YYYY-MM")</f>
        <v>2015-05</v>
      </c>
    </row>
    <row r="3780" spans="1:26"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s="5">
        <v>71.975999999999999</v>
      </c>
      <c r="S3780">
        <v>3</v>
      </c>
      <c r="T3780" s="7">
        <v>0.2</v>
      </c>
      <c r="U3780" s="5">
        <v>8.9969999999999999</v>
      </c>
      <c r="V3780">
        <f t="shared" si="295"/>
        <v>11</v>
      </c>
      <c r="W3780">
        <f t="shared" si="296"/>
        <v>4</v>
      </c>
      <c r="X3780">
        <f t="shared" si="297"/>
        <v>2017</v>
      </c>
      <c r="Y3780" t="str">
        <f t="shared" si="298"/>
        <v>Nov</v>
      </c>
      <c r="Z3780" t="str">
        <f t="shared" si="299"/>
        <v>2017-11</v>
      </c>
    </row>
    <row r="3781" spans="1:26"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s="5">
        <v>37.94</v>
      </c>
      <c r="S3781">
        <v>2</v>
      </c>
      <c r="T3781" s="7">
        <v>0</v>
      </c>
      <c r="U3781" s="5">
        <v>18.211200000000002</v>
      </c>
      <c r="V3781">
        <f t="shared" si="295"/>
        <v>2</v>
      </c>
      <c r="W3781">
        <f t="shared" si="296"/>
        <v>1</v>
      </c>
      <c r="X3781">
        <f t="shared" si="297"/>
        <v>2017</v>
      </c>
      <c r="Y3781" t="str">
        <f t="shared" si="298"/>
        <v>Feb</v>
      </c>
      <c r="Z3781" t="str">
        <f t="shared" si="299"/>
        <v>2017-02</v>
      </c>
    </row>
    <row r="3782" spans="1:26"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s="5">
        <v>273.95999999999998</v>
      </c>
      <c r="S3782">
        <v>2</v>
      </c>
      <c r="T3782" s="7">
        <v>0</v>
      </c>
      <c r="U3782" s="5">
        <v>10.958399999999999</v>
      </c>
      <c r="V3782">
        <f t="shared" si="295"/>
        <v>11</v>
      </c>
      <c r="W3782">
        <f t="shared" si="296"/>
        <v>4</v>
      </c>
      <c r="X3782">
        <f t="shared" si="297"/>
        <v>2014</v>
      </c>
      <c r="Y3782" t="str">
        <f t="shared" si="298"/>
        <v>Nov</v>
      </c>
      <c r="Z3782" t="str">
        <f t="shared" si="299"/>
        <v>2014-11</v>
      </c>
    </row>
    <row r="3783" spans="1:26"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s="5">
        <v>269.98200000000003</v>
      </c>
      <c r="S3783">
        <v>3</v>
      </c>
      <c r="T3783" s="7">
        <v>0.4</v>
      </c>
      <c r="U3783" s="5">
        <v>40.497300000000003</v>
      </c>
      <c r="V3783">
        <f t="shared" si="295"/>
        <v>7</v>
      </c>
      <c r="W3783">
        <f t="shared" si="296"/>
        <v>3</v>
      </c>
      <c r="X3783">
        <f t="shared" si="297"/>
        <v>2015</v>
      </c>
      <c r="Y3783" t="str">
        <f t="shared" si="298"/>
        <v>Jul</v>
      </c>
      <c r="Z3783" t="str">
        <f t="shared" si="299"/>
        <v>2015-07</v>
      </c>
    </row>
    <row r="3784" spans="1:26"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s="5">
        <v>8.9039999999999999</v>
      </c>
      <c r="S3784">
        <v>3</v>
      </c>
      <c r="T3784" s="7">
        <v>0.2</v>
      </c>
      <c r="U3784" s="5">
        <v>3.339</v>
      </c>
      <c r="V3784">
        <f t="shared" si="295"/>
        <v>11</v>
      </c>
      <c r="W3784">
        <f t="shared" si="296"/>
        <v>4</v>
      </c>
      <c r="X3784">
        <f t="shared" si="297"/>
        <v>2017</v>
      </c>
      <c r="Y3784" t="str">
        <f t="shared" si="298"/>
        <v>Nov</v>
      </c>
      <c r="Z3784" t="str">
        <f t="shared" si="299"/>
        <v>2017-11</v>
      </c>
    </row>
    <row r="3785" spans="1:26"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s="5">
        <v>720.06399999999996</v>
      </c>
      <c r="S3785">
        <v>4</v>
      </c>
      <c r="T3785" s="7">
        <v>0.2</v>
      </c>
      <c r="U3785" s="5">
        <v>-63.005600000000001</v>
      </c>
      <c r="V3785">
        <f t="shared" si="295"/>
        <v>11</v>
      </c>
      <c r="W3785">
        <f t="shared" si="296"/>
        <v>4</v>
      </c>
      <c r="X3785">
        <f t="shared" si="297"/>
        <v>2017</v>
      </c>
      <c r="Y3785" t="str">
        <f t="shared" si="298"/>
        <v>Nov</v>
      </c>
      <c r="Z3785" t="str">
        <f t="shared" si="299"/>
        <v>2017-11</v>
      </c>
    </row>
    <row r="3786" spans="1:26"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s="5">
        <v>41.423999999999999</v>
      </c>
      <c r="S3786">
        <v>2</v>
      </c>
      <c r="T3786" s="7">
        <v>0.2</v>
      </c>
      <c r="U3786" s="5">
        <v>8.2848000000000006</v>
      </c>
      <c r="V3786">
        <f t="shared" si="295"/>
        <v>7</v>
      </c>
      <c r="W3786">
        <f t="shared" si="296"/>
        <v>3</v>
      </c>
      <c r="X3786">
        <f t="shared" si="297"/>
        <v>2017</v>
      </c>
      <c r="Y3786" t="str">
        <f t="shared" si="298"/>
        <v>Jul</v>
      </c>
      <c r="Z3786" t="str">
        <f t="shared" si="299"/>
        <v>2017-07</v>
      </c>
    </row>
    <row r="3787" spans="1:26"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s="5">
        <v>3.1320000000000001</v>
      </c>
      <c r="S3787">
        <v>2</v>
      </c>
      <c r="T3787" s="7">
        <v>0.7</v>
      </c>
      <c r="U3787" s="5">
        <v>-2.61</v>
      </c>
      <c r="V3787">
        <f t="shared" si="295"/>
        <v>12</v>
      </c>
      <c r="W3787">
        <f t="shared" si="296"/>
        <v>4</v>
      </c>
      <c r="X3787">
        <f t="shared" si="297"/>
        <v>2017</v>
      </c>
      <c r="Y3787" t="str">
        <f t="shared" si="298"/>
        <v>Dec</v>
      </c>
      <c r="Z3787" t="str">
        <f t="shared" si="299"/>
        <v>2017-12</v>
      </c>
    </row>
    <row r="3788" spans="1:26"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s="5">
        <v>1085.42</v>
      </c>
      <c r="S3788">
        <v>7</v>
      </c>
      <c r="T3788" s="7">
        <v>0</v>
      </c>
      <c r="U3788" s="5">
        <v>282.20920000000001</v>
      </c>
      <c r="V3788">
        <f t="shared" si="295"/>
        <v>10</v>
      </c>
      <c r="W3788">
        <f t="shared" si="296"/>
        <v>4</v>
      </c>
      <c r="X3788">
        <f t="shared" si="297"/>
        <v>2016</v>
      </c>
      <c r="Y3788" t="str">
        <f t="shared" si="298"/>
        <v>Oct</v>
      </c>
      <c r="Z3788" t="str">
        <f t="shared" si="299"/>
        <v>2016-10</v>
      </c>
    </row>
    <row r="3789" spans="1:26"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s="5">
        <v>3.9119999999999999</v>
      </c>
      <c r="S3789">
        <v>1</v>
      </c>
      <c r="T3789" s="7">
        <v>0.2</v>
      </c>
      <c r="U3789" s="5">
        <v>1.0268999999999999</v>
      </c>
      <c r="V3789">
        <f t="shared" si="295"/>
        <v>9</v>
      </c>
      <c r="W3789">
        <f t="shared" si="296"/>
        <v>3</v>
      </c>
      <c r="X3789">
        <f t="shared" si="297"/>
        <v>2016</v>
      </c>
      <c r="Y3789" t="str">
        <f t="shared" si="298"/>
        <v>Sep</v>
      </c>
      <c r="Z3789" t="str">
        <f t="shared" si="299"/>
        <v>2016-09</v>
      </c>
    </row>
    <row r="3790" spans="1:26"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s="5">
        <v>62.375999999999998</v>
      </c>
      <c r="S3790">
        <v>3</v>
      </c>
      <c r="T3790" s="7">
        <v>0.2</v>
      </c>
      <c r="U3790" s="5">
        <v>7.0172999999999996</v>
      </c>
      <c r="V3790">
        <f t="shared" si="295"/>
        <v>9</v>
      </c>
      <c r="W3790">
        <f t="shared" si="296"/>
        <v>3</v>
      </c>
      <c r="X3790">
        <f t="shared" si="297"/>
        <v>2016</v>
      </c>
      <c r="Y3790" t="str">
        <f t="shared" si="298"/>
        <v>Sep</v>
      </c>
      <c r="Z3790" t="str">
        <f t="shared" si="299"/>
        <v>2016-09</v>
      </c>
    </row>
    <row r="3791" spans="1:26"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s="5">
        <v>29.05</v>
      </c>
      <c r="S3791">
        <v>5</v>
      </c>
      <c r="T3791" s="7">
        <v>0</v>
      </c>
      <c r="U3791" s="5">
        <v>9.0054999999999996</v>
      </c>
      <c r="V3791">
        <f t="shared" si="295"/>
        <v>4</v>
      </c>
      <c r="W3791">
        <f t="shared" si="296"/>
        <v>2</v>
      </c>
      <c r="X3791">
        <f t="shared" si="297"/>
        <v>2016</v>
      </c>
      <c r="Y3791" t="str">
        <f t="shared" si="298"/>
        <v>Apr</v>
      </c>
      <c r="Z3791" t="str">
        <f t="shared" si="299"/>
        <v>2016-04</v>
      </c>
    </row>
    <row r="3792" spans="1:26"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s="5">
        <v>180.96</v>
      </c>
      <c r="S3792">
        <v>6</v>
      </c>
      <c r="T3792" s="7">
        <v>0.2</v>
      </c>
      <c r="U3792" s="5">
        <v>67.86</v>
      </c>
      <c r="V3792">
        <f t="shared" si="295"/>
        <v>7</v>
      </c>
      <c r="W3792">
        <f t="shared" si="296"/>
        <v>3</v>
      </c>
      <c r="X3792">
        <f t="shared" si="297"/>
        <v>2014</v>
      </c>
      <c r="Y3792" t="str">
        <f t="shared" si="298"/>
        <v>Jul</v>
      </c>
      <c r="Z3792" t="str">
        <f t="shared" si="299"/>
        <v>2014-07</v>
      </c>
    </row>
    <row r="3793" spans="1:26"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s="5">
        <v>4.4189999999999996</v>
      </c>
      <c r="S3793">
        <v>3</v>
      </c>
      <c r="T3793" s="7">
        <v>0.7</v>
      </c>
      <c r="U3793" s="5">
        <v>-3.3879000000000001</v>
      </c>
      <c r="V3793">
        <f t="shared" si="295"/>
        <v>2</v>
      </c>
      <c r="W3793">
        <f t="shared" si="296"/>
        <v>1</v>
      </c>
      <c r="X3793">
        <f t="shared" si="297"/>
        <v>2015</v>
      </c>
      <c r="Y3793" t="str">
        <f t="shared" si="298"/>
        <v>Feb</v>
      </c>
      <c r="Z3793" t="str">
        <f t="shared" si="299"/>
        <v>2015-02</v>
      </c>
    </row>
    <row r="3794" spans="1:26"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s="5">
        <v>16.032</v>
      </c>
      <c r="S3794">
        <v>6</v>
      </c>
      <c r="T3794" s="7">
        <v>0.2</v>
      </c>
      <c r="U3794" s="5">
        <v>2.2044000000000001</v>
      </c>
      <c r="V3794">
        <f t="shared" si="295"/>
        <v>2</v>
      </c>
      <c r="W3794">
        <f t="shared" si="296"/>
        <v>1</v>
      </c>
      <c r="X3794">
        <f t="shared" si="297"/>
        <v>2015</v>
      </c>
      <c r="Y3794" t="str">
        <f t="shared" si="298"/>
        <v>Feb</v>
      </c>
      <c r="Z3794" t="str">
        <f t="shared" si="299"/>
        <v>2015-02</v>
      </c>
    </row>
    <row r="3795" spans="1:26"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s="5">
        <v>29.79</v>
      </c>
      <c r="S3795">
        <v>3</v>
      </c>
      <c r="T3795" s="7">
        <v>0</v>
      </c>
      <c r="U3795" s="5">
        <v>12.511799999999999</v>
      </c>
      <c r="V3795">
        <f t="shared" si="295"/>
        <v>11</v>
      </c>
      <c r="W3795">
        <f t="shared" si="296"/>
        <v>4</v>
      </c>
      <c r="X3795">
        <f t="shared" si="297"/>
        <v>2015</v>
      </c>
      <c r="Y3795" t="str">
        <f t="shared" si="298"/>
        <v>Nov</v>
      </c>
      <c r="Z3795" t="str">
        <f t="shared" si="299"/>
        <v>2015-11</v>
      </c>
    </row>
    <row r="3796" spans="1:26"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s="5">
        <v>57.23</v>
      </c>
      <c r="S3796">
        <v>1</v>
      </c>
      <c r="T3796" s="7">
        <v>0</v>
      </c>
      <c r="U3796" s="5">
        <v>14.307499999999999</v>
      </c>
      <c r="V3796">
        <f t="shared" si="295"/>
        <v>1</v>
      </c>
      <c r="W3796">
        <f t="shared" si="296"/>
        <v>1</v>
      </c>
      <c r="X3796">
        <f t="shared" si="297"/>
        <v>2014</v>
      </c>
      <c r="Y3796" t="str">
        <f t="shared" si="298"/>
        <v>Jan</v>
      </c>
      <c r="Z3796" t="str">
        <f t="shared" si="299"/>
        <v>2014-01</v>
      </c>
    </row>
    <row r="3797" spans="1:26"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s="5">
        <v>333</v>
      </c>
      <c r="S3797">
        <v>3</v>
      </c>
      <c r="T3797" s="7">
        <v>0.2</v>
      </c>
      <c r="U3797" s="5">
        <v>-16.649999999999999</v>
      </c>
      <c r="V3797">
        <f t="shared" si="295"/>
        <v>1</v>
      </c>
      <c r="W3797">
        <f t="shared" si="296"/>
        <v>1</v>
      </c>
      <c r="X3797">
        <f t="shared" si="297"/>
        <v>2014</v>
      </c>
      <c r="Y3797" t="str">
        <f t="shared" si="298"/>
        <v>Jan</v>
      </c>
      <c r="Z3797" t="str">
        <f t="shared" si="299"/>
        <v>2014-01</v>
      </c>
    </row>
    <row r="3798" spans="1:26"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s="5">
        <v>36.44</v>
      </c>
      <c r="S3798">
        <v>4</v>
      </c>
      <c r="T3798" s="7">
        <v>0</v>
      </c>
      <c r="U3798" s="5">
        <v>12.0252</v>
      </c>
      <c r="V3798">
        <f t="shared" si="295"/>
        <v>1</v>
      </c>
      <c r="W3798">
        <f t="shared" si="296"/>
        <v>1</v>
      </c>
      <c r="X3798">
        <f t="shared" si="297"/>
        <v>2014</v>
      </c>
      <c r="Y3798" t="str">
        <f t="shared" si="298"/>
        <v>Jan</v>
      </c>
      <c r="Z3798" t="str">
        <f t="shared" si="299"/>
        <v>2014-01</v>
      </c>
    </row>
    <row r="3799" spans="1:26"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s="5">
        <v>251.64</v>
      </c>
      <c r="S3799">
        <v>3</v>
      </c>
      <c r="T3799" s="7">
        <v>0.2</v>
      </c>
      <c r="U3799" s="5">
        <v>88.073999999999998</v>
      </c>
      <c r="V3799">
        <f t="shared" si="295"/>
        <v>9</v>
      </c>
      <c r="W3799">
        <f t="shared" si="296"/>
        <v>3</v>
      </c>
      <c r="X3799">
        <f t="shared" si="297"/>
        <v>2017</v>
      </c>
      <c r="Y3799" t="str">
        <f t="shared" si="298"/>
        <v>Sep</v>
      </c>
      <c r="Z3799" t="str">
        <f t="shared" si="299"/>
        <v>2017-09</v>
      </c>
    </row>
    <row r="3800" spans="1:26"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s="5">
        <v>523.76400000000001</v>
      </c>
      <c r="S3800">
        <v>3</v>
      </c>
      <c r="T3800" s="7">
        <v>0.4</v>
      </c>
      <c r="U3800" s="5">
        <v>-192.04679999999999</v>
      </c>
      <c r="V3800">
        <f t="shared" si="295"/>
        <v>11</v>
      </c>
      <c r="W3800">
        <f t="shared" si="296"/>
        <v>4</v>
      </c>
      <c r="X3800">
        <f t="shared" si="297"/>
        <v>2017</v>
      </c>
      <c r="Y3800" t="str">
        <f t="shared" si="298"/>
        <v>Nov</v>
      </c>
      <c r="Z3800" t="str">
        <f t="shared" si="299"/>
        <v>2017-11</v>
      </c>
    </row>
    <row r="3801" spans="1:26"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s="5">
        <v>1359.96</v>
      </c>
      <c r="S3801">
        <v>5</v>
      </c>
      <c r="T3801" s="7">
        <v>0.2</v>
      </c>
      <c r="U3801" s="5">
        <v>118.9965</v>
      </c>
      <c r="V3801">
        <f t="shared" si="295"/>
        <v>11</v>
      </c>
      <c r="W3801">
        <f t="shared" si="296"/>
        <v>4</v>
      </c>
      <c r="X3801">
        <f t="shared" si="297"/>
        <v>2017</v>
      </c>
      <c r="Y3801" t="str">
        <f t="shared" si="298"/>
        <v>Nov</v>
      </c>
      <c r="Z3801" t="str">
        <f t="shared" si="299"/>
        <v>2017-11</v>
      </c>
    </row>
    <row r="3802" spans="1:26"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s="5">
        <v>102.592</v>
      </c>
      <c r="S3802">
        <v>1</v>
      </c>
      <c r="T3802" s="7">
        <v>0.2</v>
      </c>
      <c r="U3802" s="5">
        <v>10.2592</v>
      </c>
      <c r="V3802">
        <f t="shared" si="295"/>
        <v>10</v>
      </c>
      <c r="W3802">
        <f t="shared" si="296"/>
        <v>4</v>
      </c>
      <c r="X3802">
        <f t="shared" si="297"/>
        <v>2016</v>
      </c>
      <c r="Y3802" t="str">
        <f t="shared" si="298"/>
        <v>Oct</v>
      </c>
      <c r="Z3802" t="str">
        <f t="shared" si="299"/>
        <v>2016-10</v>
      </c>
    </row>
    <row r="3803" spans="1:26"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s="5">
        <v>22.704000000000001</v>
      </c>
      <c r="S3803">
        <v>1</v>
      </c>
      <c r="T3803" s="7">
        <v>0.2</v>
      </c>
      <c r="U3803" s="5">
        <v>5.9598000000000004</v>
      </c>
      <c r="V3803">
        <f t="shared" si="295"/>
        <v>10</v>
      </c>
      <c r="W3803">
        <f t="shared" si="296"/>
        <v>4</v>
      </c>
      <c r="X3803">
        <f t="shared" si="297"/>
        <v>2016</v>
      </c>
      <c r="Y3803" t="str">
        <f t="shared" si="298"/>
        <v>Oct</v>
      </c>
      <c r="Z3803" t="str">
        <f t="shared" si="299"/>
        <v>2016-10</v>
      </c>
    </row>
    <row r="3804" spans="1:26"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s="5">
        <v>93.024000000000001</v>
      </c>
      <c r="S3804">
        <v>3</v>
      </c>
      <c r="T3804" s="7">
        <v>0.2</v>
      </c>
      <c r="U3804" s="5">
        <v>33.721200000000003</v>
      </c>
      <c r="V3804">
        <f t="shared" si="295"/>
        <v>10</v>
      </c>
      <c r="W3804">
        <f t="shared" si="296"/>
        <v>4</v>
      </c>
      <c r="X3804">
        <f t="shared" si="297"/>
        <v>2016</v>
      </c>
      <c r="Y3804" t="str">
        <f t="shared" si="298"/>
        <v>Oct</v>
      </c>
      <c r="Z3804" t="str">
        <f t="shared" si="299"/>
        <v>2016-10</v>
      </c>
    </row>
    <row r="3805" spans="1:26"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s="5">
        <v>12.768000000000001</v>
      </c>
      <c r="S3805">
        <v>2</v>
      </c>
      <c r="T3805" s="7">
        <v>0.2</v>
      </c>
      <c r="U3805" s="5">
        <v>1.4363999999999999</v>
      </c>
      <c r="V3805">
        <f t="shared" si="295"/>
        <v>10</v>
      </c>
      <c r="W3805">
        <f t="shared" si="296"/>
        <v>4</v>
      </c>
      <c r="X3805">
        <f t="shared" si="297"/>
        <v>2016</v>
      </c>
      <c r="Y3805" t="str">
        <f t="shared" si="298"/>
        <v>Oct</v>
      </c>
      <c r="Z3805" t="str">
        <f t="shared" si="299"/>
        <v>2016-10</v>
      </c>
    </row>
    <row r="3806" spans="1:26"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s="5">
        <v>35.008000000000003</v>
      </c>
      <c r="S3806">
        <v>4</v>
      </c>
      <c r="T3806" s="7">
        <v>0.2</v>
      </c>
      <c r="U3806" s="5">
        <v>13.128</v>
      </c>
      <c r="V3806">
        <f t="shared" si="295"/>
        <v>10</v>
      </c>
      <c r="W3806">
        <f t="shared" si="296"/>
        <v>4</v>
      </c>
      <c r="X3806">
        <f t="shared" si="297"/>
        <v>2016</v>
      </c>
      <c r="Y3806" t="str">
        <f t="shared" si="298"/>
        <v>Oct</v>
      </c>
      <c r="Z3806" t="str">
        <f t="shared" si="299"/>
        <v>2016-10</v>
      </c>
    </row>
    <row r="3807" spans="1:26"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s="5">
        <v>39.152000000000001</v>
      </c>
      <c r="S3807">
        <v>1</v>
      </c>
      <c r="T3807" s="7">
        <v>0.2</v>
      </c>
      <c r="U3807" s="5">
        <v>14.682</v>
      </c>
      <c r="V3807">
        <f t="shared" si="295"/>
        <v>10</v>
      </c>
      <c r="W3807">
        <f t="shared" si="296"/>
        <v>4</v>
      </c>
      <c r="X3807">
        <f t="shared" si="297"/>
        <v>2016</v>
      </c>
      <c r="Y3807" t="str">
        <f t="shared" si="298"/>
        <v>Oct</v>
      </c>
      <c r="Z3807" t="str">
        <f t="shared" si="299"/>
        <v>2016-10</v>
      </c>
    </row>
    <row r="3808" spans="1:26"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s="5">
        <v>11.76</v>
      </c>
      <c r="S3808">
        <v>5</v>
      </c>
      <c r="T3808" s="7">
        <v>0.2</v>
      </c>
      <c r="U3808" s="5">
        <v>1.323</v>
      </c>
      <c r="V3808">
        <f t="shared" si="295"/>
        <v>11</v>
      </c>
      <c r="W3808">
        <f t="shared" si="296"/>
        <v>4</v>
      </c>
      <c r="X3808">
        <f t="shared" si="297"/>
        <v>2015</v>
      </c>
      <c r="Y3808" t="str">
        <f t="shared" si="298"/>
        <v>Nov</v>
      </c>
      <c r="Z3808" t="str">
        <f t="shared" si="299"/>
        <v>2015-11</v>
      </c>
    </row>
    <row r="3809" spans="1:26"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s="5">
        <v>5.2380000000000004</v>
      </c>
      <c r="S3809">
        <v>2</v>
      </c>
      <c r="T3809" s="7">
        <v>0.7</v>
      </c>
      <c r="U3809" s="5">
        <v>-4.0157999999999996</v>
      </c>
      <c r="V3809">
        <f t="shared" si="295"/>
        <v>11</v>
      </c>
      <c r="W3809">
        <f t="shared" si="296"/>
        <v>4</v>
      </c>
      <c r="X3809">
        <f t="shared" si="297"/>
        <v>2015</v>
      </c>
      <c r="Y3809" t="str">
        <f t="shared" si="298"/>
        <v>Nov</v>
      </c>
      <c r="Z3809" t="str">
        <f t="shared" si="299"/>
        <v>2015-11</v>
      </c>
    </row>
    <row r="3810" spans="1:26"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s="5">
        <v>4.6619999999999999</v>
      </c>
      <c r="S3810">
        <v>3</v>
      </c>
      <c r="T3810" s="7">
        <v>0.7</v>
      </c>
      <c r="U3810" s="5">
        <v>-3.7296</v>
      </c>
      <c r="V3810">
        <f t="shared" si="295"/>
        <v>11</v>
      </c>
      <c r="W3810">
        <f t="shared" si="296"/>
        <v>4</v>
      </c>
      <c r="X3810">
        <f t="shared" si="297"/>
        <v>2015</v>
      </c>
      <c r="Y3810" t="str">
        <f t="shared" si="298"/>
        <v>Nov</v>
      </c>
      <c r="Z3810" t="str">
        <f t="shared" si="299"/>
        <v>2015-11</v>
      </c>
    </row>
    <row r="3811" spans="1:26"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s="5">
        <v>523.91999999999996</v>
      </c>
      <c r="S3811">
        <v>5</v>
      </c>
      <c r="T3811" s="7">
        <v>0.2</v>
      </c>
      <c r="U3811" s="5">
        <v>-72.039000000000001</v>
      </c>
      <c r="V3811">
        <f t="shared" si="295"/>
        <v>11</v>
      </c>
      <c r="W3811">
        <f t="shared" si="296"/>
        <v>4</v>
      </c>
      <c r="X3811">
        <f t="shared" si="297"/>
        <v>2015</v>
      </c>
      <c r="Y3811" t="str">
        <f t="shared" si="298"/>
        <v>Nov</v>
      </c>
      <c r="Z3811" t="str">
        <f t="shared" si="299"/>
        <v>2015-11</v>
      </c>
    </row>
    <row r="3812" spans="1:26"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s="5">
        <v>100.792</v>
      </c>
      <c r="S3812">
        <v>1</v>
      </c>
      <c r="T3812" s="7">
        <v>0.2</v>
      </c>
      <c r="U3812" s="5">
        <v>10.0792</v>
      </c>
      <c r="V3812">
        <f t="shared" si="295"/>
        <v>11</v>
      </c>
      <c r="W3812">
        <f t="shared" si="296"/>
        <v>4</v>
      </c>
      <c r="X3812">
        <f t="shared" si="297"/>
        <v>2015</v>
      </c>
      <c r="Y3812" t="str">
        <f t="shared" si="298"/>
        <v>Nov</v>
      </c>
      <c r="Z3812" t="str">
        <f t="shared" si="299"/>
        <v>2015-11</v>
      </c>
    </row>
    <row r="3813" spans="1:26"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s="5">
        <v>146.136</v>
      </c>
      <c r="S3813">
        <v>3</v>
      </c>
      <c r="T3813" s="7">
        <v>0.2</v>
      </c>
      <c r="U3813" s="5">
        <v>16.440300000000001</v>
      </c>
      <c r="V3813">
        <f t="shared" si="295"/>
        <v>11</v>
      </c>
      <c r="W3813">
        <f t="shared" si="296"/>
        <v>4</v>
      </c>
      <c r="X3813">
        <f t="shared" si="297"/>
        <v>2015</v>
      </c>
      <c r="Y3813" t="str">
        <f t="shared" si="298"/>
        <v>Nov</v>
      </c>
      <c r="Z3813" t="str">
        <f t="shared" si="299"/>
        <v>2015-11</v>
      </c>
    </row>
    <row r="3814" spans="1:26"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s="5">
        <v>25.06</v>
      </c>
      <c r="S3814">
        <v>2</v>
      </c>
      <c r="T3814" s="7">
        <v>0</v>
      </c>
      <c r="U3814" s="5">
        <v>11.7782</v>
      </c>
      <c r="V3814">
        <f t="shared" si="295"/>
        <v>3</v>
      </c>
      <c r="W3814">
        <f t="shared" si="296"/>
        <v>1</v>
      </c>
      <c r="X3814">
        <f t="shared" si="297"/>
        <v>2017</v>
      </c>
      <c r="Y3814" t="str">
        <f t="shared" si="298"/>
        <v>Mar</v>
      </c>
      <c r="Z3814" t="str">
        <f t="shared" si="299"/>
        <v>2017-03</v>
      </c>
    </row>
    <row r="3815" spans="1:26"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s="5">
        <v>19.824000000000002</v>
      </c>
      <c r="S3815">
        <v>6</v>
      </c>
      <c r="T3815" s="7">
        <v>0.2</v>
      </c>
      <c r="U3815" s="5">
        <v>6.4428000000000001</v>
      </c>
      <c r="V3815">
        <f t="shared" si="295"/>
        <v>11</v>
      </c>
      <c r="W3815">
        <f t="shared" si="296"/>
        <v>4</v>
      </c>
      <c r="X3815">
        <f t="shared" si="297"/>
        <v>2015</v>
      </c>
      <c r="Y3815" t="str">
        <f t="shared" si="298"/>
        <v>Nov</v>
      </c>
      <c r="Z3815" t="str">
        <f t="shared" si="299"/>
        <v>2015-11</v>
      </c>
    </row>
    <row r="3816" spans="1:26"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s="5">
        <v>823.96</v>
      </c>
      <c r="S3816">
        <v>5</v>
      </c>
      <c r="T3816" s="7">
        <v>0.2</v>
      </c>
      <c r="U3816" s="5">
        <v>51.497500000000002</v>
      </c>
      <c r="V3816">
        <f t="shared" si="295"/>
        <v>7</v>
      </c>
      <c r="W3816">
        <f t="shared" si="296"/>
        <v>3</v>
      </c>
      <c r="X3816">
        <f t="shared" si="297"/>
        <v>2016</v>
      </c>
      <c r="Y3816" t="str">
        <f t="shared" si="298"/>
        <v>Jul</v>
      </c>
      <c r="Z3816" t="str">
        <f t="shared" si="299"/>
        <v>2016-07</v>
      </c>
    </row>
    <row r="3817" spans="1:26"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s="5">
        <v>15.984</v>
      </c>
      <c r="S3817">
        <v>2</v>
      </c>
      <c r="T3817" s="7">
        <v>0.2</v>
      </c>
      <c r="U3817" s="5">
        <v>4.9950000000000001</v>
      </c>
      <c r="V3817">
        <f t="shared" si="295"/>
        <v>7</v>
      </c>
      <c r="W3817">
        <f t="shared" si="296"/>
        <v>3</v>
      </c>
      <c r="X3817">
        <f t="shared" si="297"/>
        <v>2016</v>
      </c>
      <c r="Y3817" t="str">
        <f t="shared" si="298"/>
        <v>Jul</v>
      </c>
      <c r="Z3817" t="str">
        <f t="shared" si="299"/>
        <v>2016-07</v>
      </c>
    </row>
    <row r="3818" spans="1:26"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s="5">
        <v>801.96</v>
      </c>
      <c r="S3818">
        <v>2</v>
      </c>
      <c r="T3818" s="7">
        <v>0</v>
      </c>
      <c r="U3818" s="5">
        <v>200.49</v>
      </c>
      <c r="V3818">
        <f t="shared" si="295"/>
        <v>9</v>
      </c>
      <c r="W3818">
        <f t="shared" si="296"/>
        <v>3</v>
      </c>
      <c r="X3818">
        <f t="shared" si="297"/>
        <v>2015</v>
      </c>
      <c r="Y3818" t="str">
        <f t="shared" si="298"/>
        <v>Sep</v>
      </c>
      <c r="Z3818" t="str">
        <f t="shared" si="299"/>
        <v>2015-09</v>
      </c>
    </row>
    <row r="3819" spans="1:26"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s="5">
        <v>59.97</v>
      </c>
      <c r="S3819">
        <v>3</v>
      </c>
      <c r="T3819" s="7">
        <v>0</v>
      </c>
      <c r="U3819" s="5">
        <v>0</v>
      </c>
      <c r="V3819">
        <f t="shared" si="295"/>
        <v>9</v>
      </c>
      <c r="W3819">
        <f t="shared" si="296"/>
        <v>3</v>
      </c>
      <c r="X3819">
        <f t="shared" si="297"/>
        <v>2015</v>
      </c>
      <c r="Y3819" t="str">
        <f t="shared" si="298"/>
        <v>Sep</v>
      </c>
      <c r="Z3819" t="str">
        <f t="shared" si="299"/>
        <v>2015-09</v>
      </c>
    </row>
    <row r="3820" spans="1:26"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s="5">
        <v>1056.8599999999999</v>
      </c>
      <c r="S3820">
        <v>7</v>
      </c>
      <c r="T3820" s="7">
        <v>0</v>
      </c>
      <c r="U3820" s="5">
        <v>306.48939999999999</v>
      </c>
      <c r="V3820">
        <f t="shared" si="295"/>
        <v>9</v>
      </c>
      <c r="W3820">
        <f t="shared" si="296"/>
        <v>3</v>
      </c>
      <c r="X3820">
        <f t="shared" si="297"/>
        <v>2015</v>
      </c>
      <c r="Y3820" t="str">
        <f t="shared" si="298"/>
        <v>Sep</v>
      </c>
      <c r="Z3820" t="str">
        <f t="shared" si="299"/>
        <v>2015-09</v>
      </c>
    </row>
    <row r="3821" spans="1:26"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s="5">
        <v>12.816000000000001</v>
      </c>
      <c r="S3821">
        <v>3</v>
      </c>
      <c r="T3821" s="7">
        <v>0.2</v>
      </c>
      <c r="U3821" s="5">
        <v>4.3254000000000001</v>
      </c>
      <c r="V3821">
        <f t="shared" si="295"/>
        <v>10</v>
      </c>
      <c r="W3821">
        <f t="shared" si="296"/>
        <v>4</v>
      </c>
      <c r="X3821">
        <f t="shared" si="297"/>
        <v>2017</v>
      </c>
      <c r="Y3821" t="str">
        <f t="shared" si="298"/>
        <v>Oct</v>
      </c>
      <c r="Z3821" t="str">
        <f t="shared" si="299"/>
        <v>2017-10</v>
      </c>
    </row>
    <row r="3822" spans="1:26"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s="5">
        <v>314.35199999999998</v>
      </c>
      <c r="S3822">
        <v>3</v>
      </c>
      <c r="T3822" s="7">
        <v>0.2</v>
      </c>
      <c r="U3822" s="5">
        <v>-15.717599999999999</v>
      </c>
      <c r="V3822">
        <f t="shared" si="295"/>
        <v>10</v>
      </c>
      <c r="W3822">
        <f t="shared" si="296"/>
        <v>4</v>
      </c>
      <c r="X3822">
        <f t="shared" si="297"/>
        <v>2017</v>
      </c>
      <c r="Y3822" t="str">
        <f t="shared" si="298"/>
        <v>Oct</v>
      </c>
      <c r="Z3822" t="str">
        <f t="shared" si="299"/>
        <v>2017-10</v>
      </c>
    </row>
    <row r="3823" spans="1:26"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s="5">
        <v>18.98</v>
      </c>
      <c r="S3823">
        <v>2</v>
      </c>
      <c r="T3823" s="7">
        <v>0</v>
      </c>
      <c r="U3823" s="5">
        <v>8.9206000000000003</v>
      </c>
      <c r="V3823">
        <f t="shared" si="295"/>
        <v>10</v>
      </c>
      <c r="W3823">
        <f t="shared" si="296"/>
        <v>4</v>
      </c>
      <c r="X3823">
        <f t="shared" si="297"/>
        <v>2017</v>
      </c>
      <c r="Y3823" t="str">
        <f t="shared" si="298"/>
        <v>Oct</v>
      </c>
      <c r="Z3823" t="str">
        <f t="shared" si="299"/>
        <v>2017-10</v>
      </c>
    </row>
    <row r="3824" spans="1:26"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s="5">
        <v>18.239999999999998</v>
      </c>
      <c r="S3824">
        <v>6</v>
      </c>
      <c r="T3824" s="7">
        <v>0.2</v>
      </c>
      <c r="U3824" s="5">
        <v>6.1559999999999997</v>
      </c>
      <c r="V3824">
        <f t="shared" si="295"/>
        <v>10</v>
      </c>
      <c r="W3824">
        <f t="shared" si="296"/>
        <v>4</v>
      </c>
      <c r="X3824">
        <f t="shared" si="297"/>
        <v>2017</v>
      </c>
      <c r="Y3824" t="str">
        <f t="shared" si="298"/>
        <v>Oct</v>
      </c>
      <c r="Z3824" t="str">
        <f t="shared" si="299"/>
        <v>2017-10</v>
      </c>
    </row>
    <row r="3825" spans="1:26"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s="5">
        <v>991.2</v>
      </c>
      <c r="S3825">
        <v>6</v>
      </c>
      <c r="T3825" s="7">
        <v>0</v>
      </c>
      <c r="U3825" s="5">
        <v>257.71199999999999</v>
      </c>
      <c r="V3825">
        <f t="shared" si="295"/>
        <v>9</v>
      </c>
      <c r="W3825">
        <f t="shared" si="296"/>
        <v>3</v>
      </c>
      <c r="X3825">
        <f t="shared" si="297"/>
        <v>2015</v>
      </c>
      <c r="Y3825" t="str">
        <f t="shared" si="298"/>
        <v>Sep</v>
      </c>
      <c r="Z3825" t="str">
        <f t="shared" si="299"/>
        <v>2015-09</v>
      </c>
    </row>
    <row r="3826" spans="1:26"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s="5">
        <v>879.98400000000004</v>
      </c>
      <c r="S3826">
        <v>2</v>
      </c>
      <c r="T3826" s="7">
        <v>0.2</v>
      </c>
      <c r="U3826" s="5">
        <v>329.99400000000003</v>
      </c>
      <c r="V3826">
        <f t="shared" si="295"/>
        <v>9</v>
      </c>
      <c r="W3826">
        <f t="shared" si="296"/>
        <v>3</v>
      </c>
      <c r="X3826">
        <f t="shared" si="297"/>
        <v>2015</v>
      </c>
      <c r="Y3826" t="str">
        <f t="shared" si="298"/>
        <v>Sep</v>
      </c>
      <c r="Z3826" t="str">
        <f t="shared" si="299"/>
        <v>2015-09</v>
      </c>
    </row>
    <row r="3827" spans="1:26"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s="5">
        <v>12.96</v>
      </c>
      <c r="S3827">
        <v>9</v>
      </c>
      <c r="T3827" s="7">
        <v>0.2</v>
      </c>
      <c r="U3827" s="5">
        <v>4.5359999999999996</v>
      </c>
      <c r="V3827">
        <f t="shared" si="295"/>
        <v>9</v>
      </c>
      <c r="W3827">
        <f t="shared" si="296"/>
        <v>3</v>
      </c>
      <c r="X3827">
        <f t="shared" si="297"/>
        <v>2015</v>
      </c>
      <c r="Y3827" t="str">
        <f t="shared" si="298"/>
        <v>Sep</v>
      </c>
      <c r="Z3827" t="str">
        <f t="shared" si="299"/>
        <v>2015-09</v>
      </c>
    </row>
    <row r="3828" spans="1:26"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s="5">
        <v>107.44</v>
      </c>
      <c r="S3828">
        <v>10</v>
      </c>
      <c r="T3828" s="7">
        <v>0.2</v>
      </c>
      <c r="U3828" s="5">
        <v>10.744</v>
      </c>
      <c r="V3828">
        <f t="shared" si="295"/>
        <v>10</v>
      </c>
      <c r="W3828">
        <f t="shared" si="296"/>
        <v>4</v>
      </c>
      <c r="X3828">
        <f t="shared" si="297"/>
        <v>2014</v>
      </c>
      <c r="Y3828" t="str">
        <f t="shared" si="298"/>
        <v>Oct</v>
      </c>
      <c r="Z3828" t="str">
        <f t="shared" si="299"/>
        <v>2014-10</v>
      </c>
    </row>
    <row r="3829" spans="1:26"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s="5">
        <v>1458.65</v>
      </c>
      <c r="S3829">
        <v>5</v>
      </c>
      <c r="T3829" s="7">
        <v>0</v>
      </c>
      <c r="U3829" s="5">
        <v>423.00850000000003</v>
      </c>
      <c r="V3829">
        <f t="shared" si="295"/>
        <v>5</v>
      </c>
      <c r="W3829">
        <f t="shared" si="296"/>
        <v>2</v>
      </c>
      <c r="X3829">
        <f t="shared" si="297"/>
        <v>2017</v>
      </c>
      <c r="Y3829" t="str">
        <f t="shared" si="298"/>
        <v>May</v>
      </c>
      <c r="Z3829" t="str">
        <f t="shared" si="299"/>
        <v>2017-05</v>
      </c>
    </row>
    <row r="3830" spans="1:26"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s="5">
        <v>26.64</v>
      </c>
      <c r="S3830">
        <v>1</v>
      </c>
      <c r="T3830" s="7">
        <v>0</v>
      </c>
      <c r="U3830" s="5">
        <v>7.4592000000000001</v>
      </c>
      <c r="V3830">
        <f t="shared" si="295"/>
        <v>5</v>
      </c>
      <c r="W3830">
        <f t="shared" si="296"/>
        <v>2</v>
      </c>
      <c r="X3830">
        <f t="shared" si="297"/>
        <v>2017</v>
      </c>
      <c r="Y3830" t="str">
        <f t="shared" si="298"/>
        <v>May</v>
      </c>
      <c r="Z3830" t="str">
        <f t="shared" si="299"/>
        <v>2017-05</v>
      </c>
    </row>
    <row r="3831" spans="1:26"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s="5">
        <v>476.8</v>
      </c>
      <c r="S3831">
        <v>2</v>
      </c>
      <c r="T3831" s="7">
        <v>0</v>
      </c>
      <c r="U3831" s="5">
        <v>119.2</v>
      </c>
      <c r="V3831">
        <f t="shared" si="295"/>
        <v>5</v>
      </c>
      <c r="W3831">
        <f t="shared" si="296"/>
        <v>2</v>
      </c>
      <c r="X3831">
        <f t="shared" si="297"/>
        <v>2017</v>
      </c>
      <c r="Y3831" t="str">
        <f t="shared" si="298"/>
        <v>May</v>
      </c>
      <c r="Z3831" t="str">
        <f t="shared" si="299"/>
        <v>2017-05</v>
      </c>
    </row>
    <row r="3832" spans="1:26"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s="5">
        <v>87.444000000000003</v>
      </c>
      <c r="S3832">
        <v>2</v>
      </c>
      <c r="T3832" s="7">
        <v>0.1</v>
      </c>
      <c r="U3832" s="5">
        <v>18.4604</v>
      </c>
      <c r="V3832">
        <f t="shared" si="295"/>
        <v>5</v>
      </c>
      <c r="W3832">
        <f t="shared" si="296"/>
        <v>2</v>
      </c>
      <c r="X3832">
        <f t="shared" si="297"/>
        <v>2017</v>
      </c>
      <c r="Y3832" t="str">
        <f t="shared" si="298"/>
        <v>May</v>
      </c>
      <c r="Z3832" t="str">
        <f t="shared" si="299"/>
        <v>2017-05</v>
      </c>
    </row>
    <row r="3833" spans="1:26"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s="5">
        <v>76.14</v>
      </c>
      <c r="S3833">
        <v>3</v>
      </c>
      <c r="T3833" s="7">
        <v>0</v>
      </c>
      <c r="U3833" s="5">
        <v>26.649000000000001</v>
      </c>
      <c r="V3833">
        <f t="shared" si="295"/>
        <v>11</v>
      </c>
      <c r="W3833">
        <f t="shared" si="296"/>
        <v>4</v>
      </c>
      <c r="X3833">
        <f t="shared" si="297"/>
        <v>2015</v>
      </c>
      <c r="Y3833" t="str">
        <f t="shared" si="298"/>
        <v>Nov</v>
      </c>
      <c r="Z3833" t="str">
        <f t="shared" si="299"/>
        <v>2015-11</v>
      </c>
    </row>
    <row r="3834" spans="1:26"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s="5">
        <v>19.96</v>
      </c>
      <c r="S3834">
        <v>2</v>
      </c>
      <c r="T3834" s="7">
        <v>0</v>
      </c>
      <c r="U3834" s="5">
        <v>9.3811999999999998</v>
      </c>
      <c r="V3834">
        <f t="shared" si="295"/>
        <v>11</v>
      </c>
      <c r="W3834">
        <f t="shared" si="296"/>
        <v>4</v>
      </c>
      <c r="X3834">
        <f t="shared" si="297"/>
        <v>2015</v>
      </c>
      <c r="Y3834" t="str">
        <f t="shared" si="298"/>
        <v>Nov</v>
      </c>
      <c r="Z3834" t="str">
        <f t="shared" si="299"/>
        <v>2015-11</v>
      </c>
    </row>
    <row r="3835" spans="1:26"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5">
        <v>1049.97</v>
      </c>
      <c r="S3835">
        <v>5</v>
      </c>
      <c r="T3835" s="7">
        <v>0.4</v>
      </c>
      <c r="U3835" s="5">
        <v>-209.994</v>
      </c>
      <c r="V3835">
        <f t="shared" si="295"/>
        <v>11</v>
      </c>
      <c r="W3835">
        <f t="shared" si="296"/>
        <v>4</v>
      </c>
      <c r="X3835">
        <f t="shared" si="297"/>
        <v>2014</v>
      </c>
      <c r="Y3835" t="str">
        <f t="shared" si="298"/>
        <v>Nov</v>
      </c>
      <c r="Z3835" t="str">
        <f t="shared" si="299"/>
        <v>2014-11</v>
      </c>
    </row>
    <row r="3836" spans="1:26"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5">
        <v>611.05799999999999</v>
      </c>
      <c r="S3836">
        <v>3</v>
      </c>
      <c r="T3836" s="7">
        <v>0.3</v>
      </c>
      <c r="U3836" s="5">
        <v>-34.9176</v>
      </c>
      <c r="V3836">
        <f t="shared" si="295"/>
        <v>11</v>
      </c>
      <c r="W3836">
        <f t="shared" si="296"/>
        <v>4</v>
      </c>
      <c r="X3836">
        <f t="shared" si="297"/>
        <v>2014</v>
      </c>
      <c r="Y3836" t="str">
        <f t="shared" si="298"/>
        <v>Nov</v>
      </c>
      <c r="Z3836" t="str">
        <f t="shared" si="299"/>
        <v>2014-11</v>
      </c>
    </row>
    <row r="3837" spans="1:26"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5">
        <v>2.3679999999999999</v>
      </c>
      <c r="S3837">
        <v>2</v>
      </c>
      <c r="T3837" s="7">
        <v>0.2</v>
      </c>
      <c r="U3837" s="5">
        <v>0.82879999999999998</v>
      </c>
      <c r="V3837">
        <f t="shared" si="295"/>
        <v>4</v>
      </c>
      <c r="W3837">
        <f t="shared" si="296"/>
        <v>2</v>
      </c>
      <c r="X3837">
        <f t="shared" si="297"/>
        <v>2014</v>
      </c>
      <c r="Y3837" t="str">
        <f t="shared" si="298"/>
        <v>Apr</v>
      </c>
      <c r="Z3837" t="str">
        <f t="shared" si="299"/>
        <v>2014-04</v>
      </c>
    </row>
    <row r="3838" spans="1:26"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s="5">
        <v>19.007999999999999</v>
      </c>
      <c r="S3838">
        <v>3</v>
      </c>
      <c r="T3838" s="7">
        <v>0.2</v>
      </c>
      <c r="U3838" s="5">
        <v>6.8903999999999996</v>
      </c>
      <c r="V3838">
        <f t="shared" si="295"/>
        <v>4</v>
      </c>
      <c r="W3838">
        <f t="shared" si="296"/>
        <v>2</v>
      </c>
      <c r="X3838">
        <f t="shared" si="297"/>
        <v>2014</v>
      </c>
      <c r="Y3838" t="str">
        <f t="shared" si="298"/>
        <v>Apr</v>
      </c>
      <c r="Z3838" t="str">
        <f t="shared" si="299"/>
        <v>2014-04</v>
      </c>
    </row>
    <row r="3839" spans="1:26"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s="5">
        <v>911.98400000000004</v>
      </c>
      <c r="S3839">
        <v>2</v>
      </c>
      <c r="T3839" s="7">
        <v>0.2</v>
      </c>
      <c r="U3839" s="5">
        <v>113.998</v>
      </c>
      <c r="V3839">
        <f t="shared" si="295"/>
        <v>7</v>
      </c>
      <c r="W3839">
        <f t="shared" si="296"/>
        <v>3</v>
      </c>
      <c r="X3839">
        <f t="shared" si="297"/>
        <v>2014</v>
      </c>
      <c r="Y3839" t="str">
        <f t="shared" si="298"/>
        <v>Jul</v>
      </c>
      <c r="Z3839" t="str">
        <f t="shared" si="299"/>
        <v>2014-07</v>
      </c>
    </row>
    <row r="3840" spans="1:26"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s="5">
        <v>674.35199999999998</v>
      </c>
      <c r="S3840">
        <v>3</v>
      </c>
      <c r="T3840" s="7">
        <v>0.2</v>
      </c>
      <c r="U3840" s="5">
        <v>-109.5822</v>
      </c>
      <c r="V3840">
        <f t="shared" si="295"/>
        <v>7</v>
      </c>
      <c r="W3840">
        <f t="shared" si="296"/>
        <v>3</v>
      </c>
      <c r="X3840">
        <f t="shared" si="297"/>
        <v>2014</v>
      </c>
      <c r="Y3840" t="str">
        <f t="shared" si="298"/>
        <v>Jul</v>
      </c>
      <c r="Z3840" t="str">
        <f t="shared" si="299"/>
        <v>2014-07</v>
      </c>
    </row>
    <row r="3841" spans="1:26"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s="5">
        <v>134.01</v>
      </c>
      <c r="S3841">
        <v>9</v>
      </c>
      <c r="T3841" s="7">
        <v>0</v>
      </c>
      <c r="U3841" s="5">
        <v>36.182699999999997</v>
      </c>
      <c r="V3841">
        <f t="shared" si="295"/>
        <v>7</v>
      </c>
      <c r="W3841">
        <f t="shared" si="296"/>
        <v>3</v>
      </c>
      <c r="X3841">
        <f t="shared" si="297"/>
        <v>2014</v>
      </c>
      <c r="Y3841" t="str">
        <f t="shared" si="298"/>
        <v>Jul</v>
      </c>
      <c r="Z3841" t="str">
        <f t="shared" si="299"/>
        <v>2014-07</v>
      </c>
    </row>
    <row r="3842" spans="1:26"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s="5">
        <v>170.97</v>
      </c>
      <c r="S3842">
        <v>3</v>
      </c>
      <c r="T3842" s="7">
        <v>0</v>
      </c>
      <c r="U3842" s="5">
        <v>70.097700000000003</v>
      </c>
      <c r="V3842">
        <f t="shared" si="295"/>
        <v>7</v>
      </c>
      <c r="W3842">
        <f t="shared" si="296"/>
        <v>3</v>
      </c>
      <c r="X3842">
        <f t="shared" si="297"/>
        <v>2014</v>
      </c>
      <c r="Y3842" t="str">
        <f t="shared" si="298"/>
        <v>Jul</v>
      </c>
      <c r="Z3842" t="str">
        <f t="shared" si="299"/>
        <v>2014-07</v>
      </c>
    </row>
    <row r="3843" spans="1:26"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s="5">
        <v>170.352</v>
      </c>
      <c r="S3843">
        <v>3</v>
      </c>
      <c r="T3843" s="7">
        <v>0.2</v>
      </c>
      <c r="U3843" s="5">
        <v>10.647</v>
      </c>
      <c r="V3843">
        <f t="shared" ref="V3843:V3906" si="300">MONTH(C3843)</f>
        <v>6</v>
      </c>
      <c r="W3843">
        <f t="shared" ref="W3843:W3906" si="301">ROUNDUP(MONTH(C3843)/3,0)</f>
        <v>2</v>
      </c>
      <c r="X3843">
        <f t="shared" ref="X3843:X3906" si="302">YEAR(C3843)</f>
        <v>2014</v>
      </c>
      <c r="Y3843" t="str">
        <f t="shared" ref="Y3843:Y3906" si="303">TEXT(C3843,"MMM")</f>
        <v>Jun</v>
      </c>
      <c r="Z3843" t="str">
        <f t="shared" ref="Z3843:Z3906" si="304">TEXT(C3843,"YYYY-MM")</f>
        <v>2014-06</v>
      </c>
    </row>
    <row r="3844" spans="1:26"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s="5">
        <v>7.1840000000000002</v>
      </c>
      <c r="S3844">
        <v>2</v>
      </c>
      <c r="T3844" s="7">
        <v>0.2</v>
      </c>
      <c r="U3844" s="5">
        <v>2.2450000000000001</v>
      </c>
      <c r="V3844">
        <f t="shared" si="300"/>
        <v>10</v>
      </c>
      <c r="W3844">
        <f t="shared" si="301"/>
        <v>4</v>
      </c>
      <c r="X3844">
        <f t="shared" si="302"/>
        <v>2014</v>
      </c>
      <c r="Y3844" t="str">
        <f t="shared" si="303"/>
        <v>Oct</v>
      </c>
      <c r="Z3844" t="str">
        <f t="shared" si="304"/>
        <v>2014-10</v>
      </c>
    </row>
    <row r="3845" spans="1:26"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s="5">
        <v>6.28</v>
      </c>
      <c r="S3845">
        <v>2</v>
      </c>
      <c r="T3845" s="7">
        <v>0</v>
      </c>
      <c r="U3845" s="5">
        <v>6.2799999999999995E-2</v>
      </c>
      <c r="V3845">
        <f t="shared" si="300"/>
        <v>10</v>
      </c>
      <c r="W3845">
        <f t="shared" si="301"/>
        <v>4</v>
      </c>
      <c r="X3845">
        <f t="shared" si="302"/>
        <v>2014</v>
      </c>
      <c r="Y3845" t="str">
        <f t="shared" si="303"/>
        <v>Oct</v>
      </c>
      <c r="Z3845" t="str">
        <f t="shared" si="304"/>
        <v>2014-10</v>
      </c>
    </row>
    <row r="3846" spans="1:26"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s="5">
        <v>480.74</v>
      </c>
      <c r="S3846">
        <v>2</v>
      </c>
      <c r="T3846" s="7">
        <v>0</v>
      </c>
      <c r="U3846" s="5">
        <v>14.4222</v>
      </c>
      <c r="V3846">
        <f t="shared" si="300"/>
        <v>10</v>
      </c>
      <c r="W3846">
        <f t="shared" si="301"/>
        <v>4</v>
      </c>
      <c r="X3846">
        <f t="shared" si="302"/>
        <v>2014</v>
      </c>
      <c r="Y3846" t="str">
        <f t="shared" si="303"/>
        <v>Oct</v>
      </c>
      <c r="Z3846" t="str">
        <f t="shared" si="304"/>
        <v>2014-10</v>
      </c>
    </row>
    <row r="3847" spans="1:26"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s="5">
        <v>616.99800000000005</v>
      </c>
      <c r="S3847">
        <v>6</v>
      </c>
      <c r="T3847" s="7">
        <v>0.15</v>
      </c>
      <c r="U3847" s="5">
        <v>-36.293999999999997</v>
      </c>
      <c r="V3847">
        <f t="shared" si="300"/>
        <v>10</v>
      </c>
      <c r="W3847">
        <f t="shared" si="301"/>
        <v>4</v>
      </c>
      <c r="X3847">
        <f t="shared" si="302"/>
        <v>2014</v>
      </c>
      <c r="Y3847" t="str">
        <f t="shared" si="303"/>
        <v>Oct</v>
      </c>
      <c r="Z3847" t="str">
        <f t="shared" si="304"/>
        <v>2014-10</v>
      </c>
    </row>
    <row r="3848" spans="1:26"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s="5">
        <v>141.4</v>
      </c>
      <c r="S3848">
        <v>5</v>
      </c>
      <c r="T3848" s="7">
        <v>0</v>
      </c>
      <c r="U3848" s="5">
        <v>38.177999999999997</v>
      </c>
      <c r="V3848">
        <f t="shared" si="300"/>
        <v>10</v>
      </c>
      <c r="W3848">
        <f t="shared" si="301"/>
        <v>4</v>
      </c>
      <c r="X3848">
        <f t="shared" si="302"/>
        <v>2014</v>
      </c>
      <c r="Y3848" t="str">
        <f t="shared" si="303"/>
        <v>Oct</v>
      </c>
      <c r="Z3848" t="str">
        <f t="shared" si="304"/>
        <v>2014-10</v>
      </c>
    </row>
    <row r="3849" spans="1:26"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5">
        <v>501.81</v>
      </c>
      <c r="S3849">
        <v>3</v>
      </c>
      <c r="T3849" s="7">
        <v>0</v>
      </c>
      <c r="U3849" s="5">
        <v>0</v>
      </c>
      <c r="V3849">
        <f t="shared" si="300"/>
        <v>11</v>
      </c>
      <c r="W3849">
        <f t="shared" si="301"/>
        <v>4</v>
      </c>
      <c r="X3849">
        <f t="shared" si="302"/>
        <v>2017</v>
      </c>
      <c r="Y3849" t="str">
        <f t="shared" si="303"/>
        <v>Nov</v>
      </c>
      <c r="Z3849" t="str">
        <f t="shared" si="304"/>
        <v>2017-11</v>
      </c>
    </row>
    <row r="3850" spans="1:26"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s="5">
        <v>691.96</v>
      </c>
      <c r="S3850">
        <v>4</v>
      </c>
      <c r="T3850" s="7">
        <v>0</v>
      </c>
      <c r="U3850" s="5">
        <v>318.30160000000001</v>
      </c>
      <c r="V3850">
        <f t="shared" si="300"/>
        <v>9</v>
      </c>
      <c r="W3850">
        <f t="shared" si="301"/>
        <v>3</v>
      </c>
      <c r="X3850">
        <f t="shared" si="302"/>
        <v>2017</v>
      </c>
      <c r="Y3850" t="str">
        <f t="shared" si="303"/>
        <v>Sep</v>
      </c>
      <c r="Z3850" t="str">
        <f t="shared" si="304"/>
        <v>2017-09</v>
      </c>
    </row>
    <row r="3851" spans="1:26"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s="5">
        <v>34.950000000000003</v>
      </c>
      <c r="S3851">
        <v>5</v>
      </c>
      <c r="T3851" s="7">
        <v>0</v>
      </c>
      <c r="U3851" s="5">
        <v>15.378</v>
      </c>
      <c r="V3851">
        <f t="shared" si="300"/>
        <v>9</v>
      </c>
      <c r="W3851">
        <f t="shared" si="301"/>
        <v>3</v>
      </c>
      <c r="X3851">
        <f t="shared" si="302"/>
        <v>2017</v>
      </c>
      <c r="Y3851" t="str">
        <f t="shared" si="303"/>
        <v>Sep</v>
      </c>
      <c r="Z3851" t="str">
        <f t="shared" si="304"/>
        <v>2017-09</v>
      </c>
    </row>
    <row r="3852" spans="1:26"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s="5">
        <v>85.96</v>
      </c>
      <c r="S3852">
        <v>7</v>
      </c>
      <c r="T3852" s="7">
        <v>0</v>
      </c>
      <c r="U3852" s="5">
        <v>40.401200000000003</v>
      </c>
      <c r="V3852">
        <f t="shared" si="300"/>
        <v>12</v>
      </c>
      <c r="W3852">
        <f t="shared" si="301"/>
        <v>4</v>
      </c>
      <c r="X3852">
        <f t="shared" si="302"/>
        <v>2015</v>
      </c>
      <c r="Y3852" t="str">
        <f t="shared" si="303"/>
        <v>Dec</v>
      </c>
      <c r="Z3852" t="str">
        <f t="shared" si="304"/>
        <v>2015-12</v>
      </c>
    </row>
    <row r="3853" spans="1:26"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s="5">
        <v>85.3</v>
      </c>
      <c r="S3853">
        <v>2</v>
      </c>
      <c r="T3853" s="7">
        <v>0</v>
      </c>
      <c r="U3853" s="5">
        <v>14.500999999999999</v>
      </c>
      <c r="V3853">
        <f t="shared" si="300"/>
        <v>9</v>
      </c>
      <c r="W3853">
        <f t="shared" si="301"/>
        <v>3</v>
      </c>
      <c r="X3853">
        <f t="shared" si="302"/>
        <v>2015</v>
      </c>
      <c r="Y3853" t="str">
        <f t="shared" si="303"/>
        <v>Sep</v>
      </c>
      <c r="Z3853" t="str">
        <f t="shared" si="304"/>
        <v>2015-09</v>
      </c>
    </row>
    <row r="3854" spans="1:26"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5">
        <v>33.567999999999998</v>
      </c>
      <c r="S3854">
        <v>8</v>
      </c>
      <c r="T3854" s="7">
        <v>0.8</v>
      </c>
      <c r="U3854" s="5">
        <v>-53.708799999999997</v>
      </c>
      <c r="V3854">
        <f t="shared" si="300"/>
        <v>11</v>
      </c>
      <c r="W3854">
        <f t="shared" si="301"/>
        <v>4</v>
      </c>
      <c r="X3854">
        <f t="shared" si="302"/>
        <v>2017</v>
      </c>
      <c r="Y3854" t="str">
        <f t="shared" si="303"/>
        <v>Nov</v>
      </c>
      <c r="Z3854" t="str">
        <f t="shared" si="304"/>
        <v>2017-11</v>
      </c>
    </row>
    <row r="3855" spans="1:26"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s="5">
        <v>4.95</v>
      </c>
      <c r="S3855">
        <v>1</v>
      </c>
      <c r="T3855" s="7">
        <v>0</v>
      </c>
      <c r="U3855" s="5">
        <v>2.1779999999999999</v>
      </c>
      <c r="V3855">
        <f t="shared" si="300"/>
        <v>6</v>
      </c>
      <c r="W3855">
        <f t="shared" si="301"/>
        <v>2</v>
      </c>
      <c r="X3855">
        <f t="shared" si="302"/>
        <v>2017</v>
      </c>
      <c r="Y3855" t="str">
        <f t="shared" si="303"/>
        <v>Jun</v>
      </c>
      <c r="Z3855" t="str">
        <f t="shared" si="304"/>
        <v>2017-06</v>
      </c>
    </row>
    <row r="3856" spans="1:26"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s="5">
        <v>26.4</v>
      </c>
      <c r="S3856">
        <v>5</v>
      </c>
      <c r="T3856" s="7">
        <v>0</v>
      </c>
      <c r="U3856" s="5">
        <v>0</v>
      </c>
      <c r="V3856">
        <f t="shared" si="300"/>
        <v>6</v>
      </c>
      <c r="W3856">
        <f t="shared" si="301"/>
        <v>2</v>
      </c>
      <c r="X3856">
        <f t="shared" si="302"/>
        <v>2017</v>
      </c>
      <c r="Y3856" t="str">
        <f t="shared" si="303"/>
        <v>Jun</v>
      </c>
      <c r="Z3856" t="str">
        <f t="shared" si="304"/>
        <v>2017-06</v>
      </c>
    </row>
    <row r="3857" spans="1:26"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s="5">
        <v>3.5640000000000001</v>
      </c>
      <c r="S3857">
        <v>3</v>
      </c>
      <c r="T3857" s="7">
        <v>0.8</v>
      </c>
      <c r="U3857" s="5">
        <v>-6.2370000000000001</v>
      </c>
      <c r="V3857">
        <f t="shared" si="300"/>
        <v>10</v>
      </c>
      <c r="W3857">
        <f t="shared" si="301"/>
        <v>4</v>
      </c>
      <c r="X3857">
        <f t="shared" si="302"/>
        <v>2017</v>
      </c>
      <c r="Y3857" t="str">
        <f t="shared" si="303"/>
        <v>Oct</v>
      </c>
      <c r="Z3857" t="str">
        <f t="shared" si="304"/>
        <v>2017-10</v>
      </c>
    </row>
    <row r="3858" spans="1:26"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s="5">
        <v>823.96</v>
      </c>
      <c r="S3858">
        <v>5</v>
      </c>
      <c r="T3858" s="7">
        <v>0.2</v>
      </c>
      <c r="U3858" s="5">
        <v>51.497500000000002</v>
      </c>
      <c r="V3858">
        <f t="shared" si="300"/>
        <v>10</v>
      </c>
      <c r="W3858">
        <f t="shared" si="301"/>
        <v>4</v>
      </c>
      <c r="X3858">
        <f t="shared" si="302"/>
        <v>2017</v>
      </c>
      <c r="Y3858" t="str">
        <f t="shared" si="303"/>
        <v>Oct</v>
      </c>
      <c r="Z3858" t="str">
        <f t="shared" si="304"/>
        <v>2017-10</v>
      </c>
    </row>
    <row r="3859" spans="1:26"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s="5">
        <v>10.272</v>
      </c>
      <c r="S3859">
        <v>3</v>
      </c>
      <c r="T3859" s="7">
        <v>0.2</v>
      </c>
      <c r="U3859" s="5">
        <v>0.89880000000000004</v>
      </c>
      <c r="V3859">
        <f t="shared" si="300"/>
        <v>10</v>
      </c>
      <c r="W3859">
        <f t="shared" si="301"/>
        <v>4</v>
      </c>
      <c r="X3859">
        <f t="shared" si="302"/>
        <v>2017</v>
      </c>
      <c r="Y3859" t="str">
        <f t="shared" si="303"/>
        <v>Oct</v>
      </c>
      <c r="Z3859" t="str">
        <f t="shared" si="304"/>
        <v>2017-10</v>
      </c>
    </row>
    <row r="3860" spans="1:26"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s="5">
        <v>447.94400000000002</v>
      </c>
      <c r="S3860">
        <v>7</v>
      </c>
      <c r="T3860" s="7">
        <v>0.2</v>
      </c>
      <c r="U3860" s="5">
        <v>89.588800000000006</v>
      </c>
      <c r="V3860">
        <f t="shared" si="300"/>
        <v>12</v>
      </c>
      <c r="W3860">
        <f t="shared" si="301"/>
        <v>4</v>
      </c>
      <c r="X3860">
        <f t="shared" si="302"/>
        <v>2014</v>
      </c>
      <c r="Y3860" t="str">
        <f t="shared" si="303"/>
        <v>Dec</v>
      </c>
      <c r="Z3860" t="str">
        <f t="shared" si="304"/>
        <v>2014-12</v>
      </c>
    </row>
    <row r="3861" spans="1:26"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5">
        <v>480.96</v>
      </c>
      <c r="S3861">
        <v>3</v>
      </c>
      <c r="T3861" s="7">
        <v>0.5</v>
      </c>
      <c r="U3861" s="5">
        <v>-269.33760000000001</v>
      </c>
      <c r="V3861">
        <f t="shared" si="300"/>
        <v>2</v>
      </c>
      <c r="W3861">
        <f t="shared" si="301"/>
        <v>1</v>
      </c>
      <c r="X3861">
        <f t="shared" si="302"/>
        <v>2017</v>
      </c>
      <c r="Y3861" t="str">
        <f t="shared" si="303"/>
        <v>Feb</v>
      </c>
      <c r="Z3861" t="str">
        <f t="shared" si="304"/>
        <v>2017-02</v>
      </c>
    </row>
    <row r="3862" spans="1:26"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s="5">
        <v>124.792</v>
      </c>
      <c r="S3862">
        <v>1</v>
      </c>
      <c r="T3862" s="7">
        <v>0.2</v>
      </c>
      <c r="U3862" s="5">
        <v>10.9193</v>
      </c>
      <c r="V3862">
        <f t="shared" si="300"/>
        <v>2</v>
      </c>
      <c r="W3862">
        <f t="shared" si="301"/>
        <v>1</v>
      </c>
      <c r="X3862">
        <f t="shared" si="302"/>
        <v>2017</v>
      </c>
      <c r="Y3862" t="str">
        <f t="shared" si="303"/>
        <v>Feb</v>
      </c>
      <c r="Z3862" t="str">
        <f t="shared" si="304"/>
        <v>2017-02</v>
      </c>
    </row>
    <row r="3863" spans="1:26"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s="5">
        <v>40.176000000000002</v>
      </c>
      <c r="S3863">
        <v>3</v>
      </c>
      <c r="T3863" s="7">
        <v>0.2</v>
      </c>
      <c r="U3863" s="5">
        <v>14.563800000000001</v>
      </c>
      <c r="V3863">
        <f t="shared" si="300"/>
        <v>5</v>
      </c>
      <c r="W3863">
        <f t="shared" si="301"/>
        <v>2</v>
      </c>
      <c r="X3863">
        <f t="shared" si="302"/>
        <v>2014</v>
      </c>
      <c r="Y3863" t="str">
        <f t="shared" si="303"/>
        <v>May</v>
      </c>
      <c r="Z3863" t="str">
        <f t="shared" si="304"/>
        <v>2014-05</v>
      </c>
    </row>
    <row r="3864" spans="1:26"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s="5">
        <v>10.896000000000001</v>
      </c>
      <c r="S3864">
        <v>3</v>
      </c>
      <c r="T3864" s="7">
        <v>0.2</v>
      </c>
      <c r="U3864" s="5">
        <v>3.9498000000000002</v>
      </c>
      <c r="V3864">
        <f t="shared" si="300"/>
        <v>5</v>
      </c>
      <c r="W3864">
        <f t="shared" si="301"/>
        <v>2</v>
      </c>
      <c r="X3864">
        <f t="shared" si="302"/>
        <v>2014</v>
      </c>
      <c r="Y3864" t="str">
        <f t="shared" si="303"/>
        <v>May</v>
      </c>
      <c r="Z3864" t="str">
        <f t="shared" si="304"/>
        <v>2014-05</v>
      </c>
    </row>
    <row r="3865" spans="1:26"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s="5">
        <v>10.64</v>
      </c>
      <c r="S3865">
        <v>4</v>
      </c>
      <c r="T3865" s="7">
        <v>0</v>
      </c>
      <c r="U3865" s="5">
        <v>2.7664</v>
      </c>
      <c r="V3865">
        <f t="shared" si="300"/>
        <v>10</v>
      </c>
      <c r="W3865">
        <f t="shared" si="301"/>
        <v>4</v>
      </c>
      <c r="X3865">
        <f t="shared" si="302"/>
        <v>2017</v>
      </c>
      <c r="Y3865" t="str">
        <f t="shared" si="303"/>
        <v>Oct</v>
      </c>
      <c r="Z3865" t="str">
        <f t="shared" si="304"/>
        <v>2017-10</v>
      </c>
    </row>
    <row r="3866" spans="1:26"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s="5">
        <v>151.96</v>
      </c>
      <c r="S3866">
        <v>5</v>
      </c>
      <c r="T3866" s="7">
        <v>0.6</v>
      </c>
      <c r="U3866" s="5">
        <v>-182.352</v>
      </c>
      <c r="V3866">
        <f t="shared" si="300"/>
        <v>11</v>
      </c>
      <c r="W3866">
        <f t="shared" si="301"/>
        <v>4</v>
      </c>
      <c r="X3866">
        <f t="shared" si="302"/>
        <v>2015</v>
      </c>
      <c r="Y3866" t="str">
        <f t="shared" si="303"/>
        <v>Nov</v>
      </c>
      <c r="Z3866" t="str">
        <f t="shared" si="304"/>
        <v>2015-11</v>
      </c>
    </row>
    <row r="3867" spans="1:26"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s="5">
        <v>238</v>
      </c>
      <c r="S3867">
        <v>2</v>
      </c>
      <c r="T3867" s="7">
        <v>0</v>
      </c>
      <c r="U3867" s="5">
        <v>38.08</v>
      </c>
      <c r="V3867">
        <f t="shared" si="300"/>
        <v>7</v>
      </c>
      <c r="W3867">
        <f t="shared" si="301"/>
        <v>3</v>
      </c>
      <c r="X3867">
        <f t="shared" si="302"/>
        <v>2014</v>
      </c>
      <c r="Y3867" t="str">
        <f t="shared" si="303"/>
        <v>Jul</v>
      </c>
      <c r="Z3867" t="str">
        <f t="shared" si="304"/>
        <v>2014-07</v>
      </c>
    </row>
    <row r="3868" spans="1:26"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5">
        <v>155.34</v>
      </c>
      <c r="S3868">
        <v>6</v>
      </c>
      <c r="T3868" s="7">
        <v>0</v>
      </c>
      <c r="U3868" s="5">
        <v>55.922400000000003</v>
      </c>
      <c r="V3868">
        <f t="shared" si="300"/>
        <v>4</v>
      </c>
      <c r="W3868">
        <f t="shared" si="301"/>
        <v>2</v>
      </c>
      <c r="X3868">
        <f t="shared" si="302"/>
        <v>2017</v>
      </c>
      <c r="Y3868" t="str">
        <f t="shared" si="303"/>
        <v>Apr</v>
      </c>
      <c r="Z3868" t="str">
        <f t="shared" si="304"/>
        <v>2017-04</v>
      </c>
    </row>
    <row r="3869" spans="1:26"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s="5">
        <v>148.32</v>
      </c>
      <c r="S3869">
        <v>9</v>
      </c>
      <c r="T3869" s="7">
        <v>0</v>
      </c>
      <c r="U3869" s="5">
        <v>63.7776</v>
      </c>
      <c r="V3869">
        <f t="shared" si="300"/>
        <v>10</v>
      </c>
      <c r="W3869">
        <f t="shared" si="301"/>
        <v>4</v>
      </c>
      <c r="X3869">
        <f t="shared" si="302"/>
        <v>2015</v>
      </c>
      <c r="Y3869" t="str">
        <f t="shared" si="303"/>
        <v>Oct</v>
      </c>
      <c r="Z3869" t="str">
        <f t="shared" si="304"/>
        <v>2015-10</v>
      </c>
    </row>
    <row r="3870" spans="1:26"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s="5">
        <v>240.78399999999999</v>
      </c>
      <c r="S3870">
        <v>1</v>
      </c>
      <c r="T3870" s="7">
        <v>0.2</v>
      </c>
      <c r="U3870" s="5">
        <v>27.088200000000001</v>
      </c>
      <c r="V3870">
        <f t="shared" si="300"/>
        <v>10</v>
      </c>
      <c r="W3870">
        <f t="shared" si="301"/>
        <v>4</v>
      </c>
      <c r="X3870">
        <f t="shared" si="302"/>
        <v>2015</v>
      </c>
      <c r="Y3870" t="str">
        <f t="shared" si="303"/>
        <v>Oct</v>
      </c>
      <c r="Z3870" t="str">
        <f t="shared" si="304"/>
        <v>2015-10</v>
      </c>
    </row>
    <row r="3871" spans="1:26"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s="5">
        <v>191.96799999999999</v>
      </c>
      <c r="S3871">
        <v>7</v>
      </c>
      <c r="T3871" s="7">
        <v>0.2</v>
      </c>
      <c r="U3871" s="5">
        <v>16.7972</v>
      </c>
      <c r="V3871">
        <f t="shared" si="300"/>
        <v>10</v>
      </c>
      <c r="W3871">
        <f t="shared" si="301"/>
        <v>4</v>
      </c>
      <c r="X3871">
        <f t="shared" si="302"/>
        <v>2015</v>
      </c>
      <c r="Y3871" t="str">
        <f t="shared" si="303"/>
        <v>Oct</v>
      </c>
      <c r="Z3871" t="str">
        <f t="shared" si="304"/>
        <v>2015-10</v>
      </c>
    </row>
    <row r="3872" spans="1:26"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s="5">
        <v>11.56</v>
      </c>
      <c r="S3872">
        <v>2</v>
      </c>
      <c r="T3872" s="7">
        <v>0</v>
      </c>
      <c r="U3872" s="5">
        <v>5.6643999999999997</v>
      </c>
      <c r="V3872">
        <f t="shared" si="300"/>
        <v>10</v>
      </c>
      <c r="W3872">
        <f t="shared" si="301"/>
        <v>4</v>
      </c>
      <c r="X3872">
        <f t="shared" si="302"/>
        <v>2015</v>
      </c>
      <c r="Y3872" t="str">
        <f t="shared" si="303"/>
        <v>Oct</v>
      </c>
      <c r="Z3872" t="str">
        <f t="shared" si="304"/>
        <v>2015-10</v>
      </c>
    </row>
    <row r="3873" spans="1:26"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s="5">
        <v>11.8</v>
      </c>
      <c r="S3873">
        <v>4</v>
      </c>
      <c r="T3873" s="7">
        <v>0</v>
      </c>
      <c r="U3873" s="5">
        <v>5.6639999999999997</v>
      </c>
      <c r="V3873">
        <f t="shared" si="300"/>
        <v>10</v>
      </c>
      <c r="W3873">
        <f t="shared" si="301"/>
        <v>4</v>
      </c>
      <c r="X3873">
        <f t="shared" si="302"/>
        <v>2015</v>
      </c>
      <c r="Y3873" t="str">
        <f t="shared" si="303"/>
        <v>Oct</v>
      </c>
      <c r="Z3873" t="str">
        <f t="shared" si="304"/>
        <v>2015-10</v>
      </c>
    </row>
    <row r="3874" spans="1:26"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s="5">
        <v>842.35199999999998</v>
      </c>
      <c r="S3874">
        <v>3</v>
      </c>
      <c r="T3874" s="7">
        <v>0.2</v>
      </c>
      <c r="U3874" s="5">
        <v>42.117600000000003</v>
      </c>
      <c r="V3874">
        <f t="shared" si="300"/>
        <v>10</v>
      </c>
      <c r="W3874">
        <f t="shared" si="301"/>
        <v>4</v>
      </c>
      <c r="X3874">
        <f t="shared" si="302"/>
        <v>2015</v>
      </c>
      <c r="Y3874" t="str">
        <f t="shared" si="303"/>
        <v>Oct</v>
      </c>
      <c r="Z3874" t="str">
        <f t="shared" si="304"/>
        <v>2015-10</v>
      </c>
    </row>
    <row r="3875" spans="1:26"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s="5">
        <v>23.472000000000001</v>
      </c>
      <c r="S3875">
        <v>3</v>
      </c>
      <c r="T3875" s="7">
        <v>0.2</v>
      </c>
      <c r="U3875" s="5">
        <v>7.6284000000000001</v>
      </c>
      <c r="V3875">
        <f t="shared" si="300"/>
        <v>9</v>
      </c>
      <c r="W3875">
        <f t="shared" si="301"/>
        <v>3</v>
      </c>
      <c r="X3875">
        <f t="shared" si="302"/>
        <v>2016</v>
      </c>
      <c r="Y3875" t="str">
        <f t="shared" si="303"/>
        <v>Sep</v>
      </c>
      <c r="Z3875" t="str">
        <f t="shared" si="304"/>
        <v>2016-09</v>
      </c>
    </row>
    <row r="3876" spans="1:26"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s="5">
        <v>86.058000000000007</v>
      </c>
      <c r="S3876">
        <v>7</v>
      </c>
      <c r="T3876" s="7">
        <v>0.7</v>
      </c>
      <c r="U3876" s="5">
        <v>-63.109200000000001</v>
      </c>
      <c r="V3876">
        <f t="shared" si="300"/>
        <v>9</v>
      </c>
      <c r="W3876">
        <f t="shared" si="301"/>
        <v>3</v>
      </c>
      <c r="X3876">
        <f t="shared" si="302"/>
        <v>2016</v>
      </c>
      <c r="Y3876" t="str">
        <f t="shared" si="303"/>
        <v>Sep</v>
      </c>
      <c r="Z3876" t="str">
        <f t="shared" si="304"/>
        <v>2016-09</v>
      </c>
    </row>
    <row r="3877" spans="1:26"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s="5">
        <v>108.78400000000001</v>
      </c>
      <c r="S3877">
        <v>2</v>
      </c>
      <c r="T3877" s="7">
        <v>0.2</v>
      </c>
      <c r="U3877" s="5">
        <v>6.7990000000000004</v>
      </c>
      <c r="V3877">
        <f t="shared" si="300"/>
        <v>9</v>
      </c>
      <c r="W3877">
        <f t="shared" si="301"/>
        <v>3</v>
      </c>
      <c r="X3877">
        <f t="shared" si="302"/>
        <v>2016</v>
      </c>
      <c r="Y3877" t="str">
        <f t="shared" si="303"/>
        <v>Sep</v>
      </c>
      <c r="Z3877" t="str">
        <f t="shared" si="304"/>
        <v>2016-09</v>
      </c>
    </row>
    <row r="3878" spans="1:26"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s="5">
        <v>10.272</v>
      </c>
      <c r="S3878">
        <v>3</v>
      </c>
      <c r="T3878" s="7">
        <v>0.2</v>
      </c>
      <c r="U3878" s="5">
        <v>3.21</v>
      </c>
      <c r="V3878">
        <f t="shared" si="300"/>
        <v>9</v>
      </c>
      <c r="W3878">
        <f t="shared" si="301"/>
        <v>3</v>
      </c>
      <c r="X3878">
        <f t="shared" si="302"/>
        <v>2016</v>
      </c>
      <c r="Y3878" t="str">
        <f t="shared" si="303"/>
        <v>Sep</v>
      </c>
      <c r="Z3878" t="str">
        <f t="shared" si="304"/>
        <v>2016-09</v>
      </c>
    </row>
    <row r="3879" spans="1:26"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s="5">
        <v>38.19</v>
      </c>
      <c r="S3879">
        <v>5</v>
      </c>
      <c r="T3879" s="7">
        <v>0.7</v>
      </c>
      <c r="U3879" s="5">
        <v>-26.733000000000001</v>
      </c>
      <c r="V3879">
        <f t="shared" si="300"/>
        <v>10</v>
      </c>
      <c r="W3879">
        <f t="shared" si="301"/>
        <v>4</v>
      </c>
      <c r="X3879">
        <f t="shared" si="302"/>
        <v>2016</v>
      </c>
      <c r="Y3879" t="str">
        <f t="shared" si="303"/>
        <v>Oct</v>
      </c>
      <c r="Z3879" t="str">
        <f t="shared" si="304"/>
        <v>2016-10</v>
      </c>
    </row>
    <row r="3880" spans="1:26"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s="5">
        <v>49.631999999999998</v>
      </c>
      <c r="S3880">
        <v>4</v>
      </c>
      <c r="T3880" s="7">
        <v>0.2</v>
      </c>
      <c r="U3880" s="5">
        <v>3.7223999999999999</v>
      </c>
      <c r="V3880">
        <f t="shared" si="300"/>
        <v>4</v>
      </c>
      <c r="W3880">
        <f t="shared" si="301"/>
        <v>2</v>
      </c>
      <c r="X3880">
        <f t="shared" si="302"/>
        <v>2014</v>
      </c>
      <c r="Y3880" t="str">
        <f t="shared" si="303"/>
        <v>Apr</v>
      </c>
      <c r="Z3880" t="str">
        <f t="shared" si="304"/>
        <v>2014-04</v>
      </c>
    </row>
    <row r="3881" spans="1:26"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s="5">
        <v>52.095999999999997</v>
      </c>
      <c r="S3881">
        <v>4</v>
      </c>
      <c r="T3881" s="7">
        <v>0.2</v>
      </c>
      <c r="U3881" s="5">
        <v>3.9072</v>
      </c>
      <c r="V3881">
        <f t="shared" si="300"/>
        <v>4</v>
      </c>
      <c r="W3881">
        <f t="shared" si="301"/>
        <v>2</v>
      </c>
      <c r="X3881">
        <f t="shared" si="302"/>
        <v>2014</v>
      </c>
      <c r="Y3881" t="str">
        <f t="shared" si="303"/>
        <v>Apr</v>
      </c>
      <c r="Z3881" t="str">
        <f t="shared" si="304"/>
        <v>2014-04</v>
      </c>
    </row>
    <row r="3882" spans="1:26"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s="5">
        <v>9.5679999999999996</v>
      </c>
      <c r="S3882">
        <v>2</v>
      </c>
      <c r="T3882" s="7">
        <v>0.2</v>
      </c>
      <c r="U3882" s="5">
        <v>2.99</v>
      </c>
      <c r="V3882">
        <f t="shared" si="300"/>
        <v>6</v>
      </c>
      <c r="W3882">
        <f t="shared" si="301"/>
        <v>2</v>
      </c>
      <c r="X3882">
        <f t="shared" si="302"/>
        <v>2015</v>
      </c>
      <c r="Y3882" t="str">
        <f t="shared" si="303"/>
        <v>Jun</v>
      </c>
      <c r="Z3882" t="str">
        <f t="shared" si="304"/>
        <v>2015-06</v>
      </c>
    </row>
    <row r="3883" spans="1:26"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s="5">
        <v>82.367999999999995</v>
      </c>
      <c r="S3883">
        <v>2</v>
      </c>
      <c r="T3883" s="7">
        <v>0.2</v>
      </c>
      <c r="U3883" s="5">
        <v>-19.5624</v>
      </c>
      <c r="V3883">
        <f t="shared" si="300"/>
        <v>6</v>
      </c>
      <c r="W3883">
        <f t="shared" si="301"/>
        <v>2</v>
      </c>
      <c r="X3883">
        <f t="shared" si="302"/>
        <v>2015</v>
      </c>
      <c r="Y3883" t="str">
        <f t="shared" si="303"/>
        <v>Jun</v>
      </c>
      <c r="Z3883" t="str">
        <f t="shared" si="304"/>
        <v>2015-06</v>
      </c>
    </row>
    <row r="3884" spans="1:26"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s="5">
        <v>364.70400000000001</v>
      </c>
      <c r="S3884">
        <v>6</v>
      </c>
      <c r="T3884" s="7">
        <v>0.2</v>
      </c>
      <c r="U3884" s="5">
        <v>-36.470399999999998</v>
      </c>
      <c r="V3884">
        <f t="shared" si="300"/>
        <v>6</v>
      </c>
      <c r="W3884">
        <f t="shared" si="301"/>
        <v>2</v>
      </c>
      <c r="X3884">
        <f t="shared" si="302"/>
        <v>2015</v>
      </c>
      <c r="Y3884" t="str">
        <f t="shared" si="303"/>
        <v>Jun</v>
      </c>
      <c r="Z3884" t="str">
        <f t="shared" si="304"/>
        <v>2015-06</v>
      </c>
    </row>
    <row r="3885" spans="1:26"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s="5">
        <v>40.256</v>
      </c>
      <c r="S3885">
        <v>4</v>
      </c>
      <c r="T3885" s="7">
        <v>0.2</v>
      </c>
      <c r="U3885" s="5">
        <v>11.070399999999999</v>
      </c>
      <c r="V3885">
        <f t="shared" si="300"/>
        <v>6</v>
      </c>
      <c r="W3885">
        <f t="shared" si="301"/>
        <v>2</v>
      </c>
      <c r="X3885">
        <f t="shared" si="302"/>
        <v>2015</v>
      </c>
      <c r="Y3885" t="str">
        <f t="shared" si="303"/>
        <v>Jun</v>
      </c>
      <c r="Z3885" t="str">
        <f t="shared" si="304"/>
        <v>2015-06</v>
      </c>
    </row>
    <row r="3886" spans="1:26"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s="5">
        <v>4.3680000000000003</v>
      </c>
      <c r="S3886">
        <v>3</v>
      </c>
      <c r="T3886" s="7">
        <v>0.2</v>
      </c>
      <c r="U3886" s="5">
        <v>0.38219999999999998</v>
      </c>
      <c r="V3886">
        <f t="shared" si="300"/>
        <v>7</v>
      </c>
      <c r="W3886">
        <f t="shared" si="301"/>
        <v>3</v>
      </c>
      <c r="X3886">
        <f t="shared" si="302"/>
        <v>2014</v>
      </c>
      <c r="Y3886" t="str">
        <f t="shared" si="303"/>
        <v>Jul</v>
      </c>
      <c r="Z3886" t="str">
        <f t="shared" si="304"/>
        <v>2014-07</v>
      </c>
    </row>
    <row r="3887" spans="1:26"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s="5">
        <v>12.128</v>
      </c>
      <c r="S3887">
        <v>4</v>
      </c>
      <c r="T3887" s="7">
        <v>0.8</v>
      </c>
      <c r="U3887" s="5">
        <v>-20.617599999999999</v>
      </c>
      <c r="V3887">
        <f t="shared" si="300"/>
        <v>1</v>
      </c>
      <c r="W3887">
        <f t="shared" si="301"/>
        <v>1</v>
      </c>
      <c r="X3887">
        <f t="shared" si="302"/>
        <v>2017</v>
      </c>
      <c r="Y3887" t="str">
        <f t="shared" si="303"/>
        <v>Jan</v>
      </c>
      <c r="Z3887" t="str">
        <f t="shared" si="304"/>
        <v>2017-01</v>
      </c>
    </row>
    <row r="3888" spans="1:26"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s="5">
        <v>134.85</v>
      </c>
      <c r="S3888">
        <v>3</v>
      </c>
      <c r="T3888" s="7">
        <v>0</v>
      </c>
      <c r="U3888" s="5">
        <v>37.758000000000003</v>
      </c>
      <c r="V3888">
        <f t="shared" si="300"/>
        <v>3</v>
      </c>
      <c r="W3888">
        <f t="shared" si="301"/>
        <v>1</v>
      </c>
      <c r="X3888">
        <f t="shared" si="302"/>
        <v>2016</v>
      </c>
      <c r="Y3888" t="str">
        <f t="shared" si="303"/>
        <v>Mar</v>
      </c>
      <c r="Z3888" t="str">
        <f t="shared" si="304"/>
        <v>2016-03</v>
      </c>
    </row>
    <row r="3889" spans="1:26"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s="5">
        <v>8.56</v>
      </c>
      <c r="S3889">
        <v>2</v>
      </c>
      <c r="T3889" s="7">
        <v>0</v>
      </c>
      <c r="U3889" s="5">
        <v>2.6536</v>
      </c>
      <c r="V3889">
        <f t="shared" si="300"/>
        <v>6</v>
      </c>
      <c r="W3889">
        <f t="shared" si="301"/>
        <v>2</v>
      </c>
      <c r="X3889">
        <f t="shared" si="302"/>
        <v>2014</v>
      </c>
      <c r="Y3889" t="str">
        <f t="shared" si="303"/>
        <v>Jun</v>
      </c>
      <c r="Z3889" t="str">
        <f t="shared" si="304"/>
        <v>2014-06</v>
      </c>
    </row>
    <row r="3890" spans="1:26"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s="5">
        <v>239.97</v>
      </c>
      <c r="S3890">
        <v>3</v>
      </c>
      <c r="T3890" s="7">
        <v>0</v>
      </c>
      <c r="U3890" s="5">
        <v>67.191599999999994</v>
      </c>
      <c r="V3890">
        <f t="shared" si="300"/>
        <v>6</v>
      </c>
      <c r="W3890">
        <f t="shared" si="301"/>
        <v>2</v>
      </c>
      <c r="X3890">
        <f t="shared" si="302"/>
        <v>2014</v>
      </c>
      <c r="Y3890" t="str">
        <f t="shared" si="303"/>
        <v>Jun</v>
      </c>
      <c r="Z3890" t="str">
        <f t="shared" si="304"/>
        <v>2014-06</v>
      </c>
    </row>
    <row r="3891" spans="1:26"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s="5">
        <v>356.94</v>
      </c>
      <c r="S3891">
        <v>2</v>
      </c>
      <c r="T3891" s="7">
        <v>0</v>
      </c>
      <c r="U3891" s="5">
        <v>107.08199999999999</v>
      </c>
      <c r="V3891">
        <f t="shared" si="300"/>
        <v>6</v>
      </c>
      <c r="W3891">
        <f t="shared" si="301"/>
        <v>2</v>
      </c>
      <c r="X3891">
        <f t="shared" si="302"/>
        <v>2014</v>
      </c>
      <c r="Y3891" t="str">
        <f t="shared" si="303"/>
        <v>Jun</v>
      </c>
      <c r="Z3891" t="str">
        <f t="shared" si="304"/>
        <v>2014-06</v>
      </c>
    </row>
    <row r="3892" spans="1:26"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s="5">
        <v>659.9</v>
      </c>
      <c r="S3892">
        <v>2</v>
      </c>
      <c r="T3892" s="7">
        <v>0</v>
      </c>
      <c r="U3892" s="5">
        <v>217.767</v>
      </c>
      <c r="V3892">
        <f t="shared" si="300"/>
        <v>11</v>
      </c>
      <c r="W3892">
        <f t="shared" si="301"/>
        <v>4</v>
      </c>
      <c r="X3892">
        <f t="shared" si="302"/>
        <v>2016</v>
      </c>
      <c r="Y3892" t="str">
        <f t="shared" si="303"/>
        <v>Nov</v>
      </c>
      <c r="Z3892" t="str">
        <f t="shared" si="304"/>
        <v>2016-11</v>
      </c>
    </row>
    <row r="3893" spans="1:26"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s="5">
        <v>1684.752</v>
      </c>
      <c r="S3893">
        <v>6</v>
      </c>
      <c r="T3893" s="7">
        <v>0.2</v>
      </c>
      <c r="U3893" s="5">
        <v>210.59399999999999</v>
      </c>
      <c r="V3893">
        <f t="shared" si="300"/>
        <v>11</v>
      </c>
      <c r="W3893">
        <f t="shared" si="301"/>
        <v>4</v>
      </c>
      <c r="X3893">
        <f t="shared" si="302"/>
        <v>2016</v>
      </c>
      <c r="Y3893" t="str">
        <f t="shared" si="303"/>
        <v>Nov</v>
      </c>
      <c r="Z3893" t="str">
        <f t="shared" si="304"/>
        <v>2016-11</v>
      </c>
    </row>
    <row r="3894" spans="1:26"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s="5">
        <v>559.91999999999996</v>
      </c>
      <c r="S3894">
        <v>8</v>
      </c>
      <c r="T3894" s="7">
        <v>0</v>
      </c>
      <c r="U3894" s="5">
        <v>190.37280000000001</v>
      </c>
      <c r="V3894">
        <f t="shared" si="300"/>
        <v>11</v>
      </c>
      <c r="W3894">
        <f t="shared" si="301"/>
        <v>4</v>
      </c>
      <c r="X3894">
        <f t="shared" si="302"/>
        <v>2016</v>
      </c>
      <c r="Y3894" t="str">
        <f t="shared" si="303"/>
        <v>Nov</v>
      </c>
      <c r="Z3894" t="str">
        <f t="shared" si="304"/>
        <v>2016-11</v>
      </c>
    </row>
    <row r="3895" spans="1:26"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5">
        <v>279.94400000000002</v>
      </c>
      <c r="S3895">
        <v>7</v>
      </c>
      <c r="T3895" s="7">
        <v>0.2</v>
      </c>
      <c r="U3895" s="5">
        <v>48.990200000000002</v>
      </c>
      <c r="V3895">
        <f t="shared" si="300"/>
        <v>11</v>
      </c>
      <c r="W3895">
        <f t="shared" si="301"/>
        <v>4</v>
      </c>
      <c r="X3895">
        <f t="shared" si="302"/>
        <v>2016</v>
      </c>
      <c r="Y3895" t="str">
        <f t="shared" si="303"/>
        <v>Nov</v>
      </c>
      <c r="Z3895" t="str">
        <f t="shared" si="304"/>
        <v>2016-11</v>
      </c>
    </row>
    <row r="3896" spans="1:26"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s="5">
        <v>9.98</v>
      </c>
      <c r="S3896">
        <v>5</v>
      </c>
      <c r="T3896" s="7">
        <v>0.8</v>
      </c>
      <c r="U3896" s="5">
        <v>-16.466999999999999</v>
      </c>
      <c r="V3896">
        <f t="shared" si="300"/>
        <v>11</v>
      </c>
      <c r="W3896">
        <f t="shared" si="301"/>
        <v>4</v>
      </c>
      <c r="X3896">
        <f t="shared" si="302"/>
        <v>2014</v>
      </c>
      <c r="Y3896" t="str">
        <f t="shared" si="303"/>
        <v>Nov</v>
      </c>
      <c r="Z3896" t="str">
        <f t="shared" si="304"/>
        <v>2014-11</v>
      </c>
    </row>
    <row r="3897" spans="1:26"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s="5">
        <v>48.9</v>
      </c>
      <c r="S3897">
        <v>5</v>
      </c>
      <c r="T3897" s="7">
        <v>0</v>
      </c>
      <c r="U3897" s="5">
        <v>18.093</v>
      </c>
      <c r="V3897">
        <f t="shared" si="300"/>
        <v>5</v>
      </c>
      <c r="W3897">
        <f t="shared" si="301"/>
        <v>2</v>
      </c>
      <c r="X3897">
        <f t="shared" si="302"/>
        <v>2017</v>
      </c>
      <c r="Y3897" t="str">
        <f t="shared" si="303"/>
        <v>May</v>
      </c>
      <c r="Z3897" t="str">
        <f t="shared" si="304"/>
        <v>2017-05</v>
      </c>
    </row>
    <row r="3898" spans="1:26"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s="5">
        <v>3.552</v>
      </c>
      <c r="S3898">
        <v>3</v>
      </c>
      <c r="T3898" s="7">
        <v>0.2</v>
      </c>
      <c r="U3898" s="5">
        <v>1.2432000000000001</v>
      </c>
      <c r="V3898">
        <f t="shared" si="300"/>
        <v>12</v>
      </c>
      <c r="W3898">
        <f t="shared" si="301"/>
        <v>4</v>
      </c>
      <c r="X3898">
        <f t="shared" si="302"/>
        <v>2017</v>
      </c>
      <c r="Y3898" t="str">
        <f t="shared" si="303"/>
        <v>Dec</v>
      </c>
      <c r="Z3898" t="str">
        <f t="shared" si="304"/>
        <v>2017-12</v>
      </c>
    </row>
    <row r="3899" spans="1:26"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s="5">
        <v>15.552</v>
      </c>
      <c r="S3899">
        <v>3</v>
      </c>
      <c r="T3899" s="7">
        <v>0.2</v>
      </c>
      <c r="U3899" s="5">
        <v>5.4432</v>
      </c>
      <c r="V3899">
        <f t="shared" si="300"/>
        <v>12</v>
      </c>
      <c r="W3899">
        <f t="shared" si="301"/>
        <v>4</v>
      </c>
      <c r="X3899">
        <f t="shared" si="302"/>
        <v>2017</v>
      </c>
      <c r="Y3899" t="str">
        <f t="shared" si="303"/>
        <v>Dec</v>
      </c>
      <c r="Z3899" t="str">
        <f t="shared" si="304"/>
        <v>2017-12</v>
      </c>
    </row>
    <row r="3900" spans="1:26"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s="5">
        <v>2.3679999999999999</v>
      </c>
      <c r="S3900">
        <v>2</v>
      </c>
      <c r="T3900" s="7">
        <v>0.2</v>
      </c>
      <c r="U3900" s="5">
        <v>0.82879999999999998</v>
      </c>
      <c r="V3900">
        <f t="shared" si="300"/>
        <v>11</v>
      </c>
      <c r="W3900">
        <f t="shared" si="301"/>
        <v>4</v>
      </c>
      <c r="X3900">
        <f t="shared" si="302"/>
        <v>2017</v>
      </c>
      <c r="Y3900" t="str">
        <f t="shared" si="303"/>
        <v>Nov</v>
      </c>
      <c r="Z3900" t="str">
        <f t="shared" si="304"/>
        <v>2017-11</v>
      </c>
    </row>
    <row r="3901" spans="1:26"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s="5">
        <v>127.98399999999999</v>
      </c>
      <c r="S3901">
        <v>2</v>
      </c>
      <c r="T3901" s="7">
        <v>0.2</v>
      </c>
      <c r="U3901" s="5">
        <v>25.596800000000002</v>
      </c>
      <c r="V3901">
        <f t="shared" si="300"/>
        <v>12</v>
      </c>
      <c r="W3901">
        <f t="shared" si="301"/>
        <v>4</v>
      </c>
      <c r="X3901">
        <f t="shared" si="302"/>
        <v>2017</v>
      </c>
      <c r="Y3901" t="str">
        <f t="shared" si="303"/>
        <v>Dec</v>
      </c>
      <c r="Z3901" t="str">
        <f t="shared" si="304"/>
        <v>2017-12</v>
      </c>
    </row>
    <row r="3902" spans="1:26"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s="5">
        <v>10.368</v>
      </c>
      <c r="S3902">
        <v>2</v>
      </c>
      <c r="T3902" s="7">
        <v>0.2</v>
      </c>
      <c r="U3902" s="5">
        <v>3.6288</v>
      </c>
      <c r="V3902">
        <f t="shared" si="300"/>
        <v>1</v>
      </c>
      <c r="W3902">
        <f t="shared" si="301"/>
        <v>1</v>
      </c>
      <c r="X3902">
        <f t="shared" si="302"/>
        <v>2015</v>
      </c>
      <c r="Y3902" t="str">
        <f t="shared" si="303"/>
        <v>Jan</v>
      </c>
      <c r="Z3902" t="str">
        <f t="shared" si="304"/>
        <v>2015-01</v>
      </c>
    </row>
    <row r="3903" spans="1:26"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s="5">
        <v>47.984000000000002</v>
      </c>
      <c r="S3903">
        <v>2</v>
      </c>
      <c r="T3903" s="7">
        <v>0.2</v>
      </c>
      <c r="U3903" s="5">
        <v>-1.1996</v>
      </c>
      <c r="V3903">
        <f t="shared" si="300"/>
        <v>11</v>
      </c>
      <c r="W3903">
        <f t="shared" si="301"/>
        <v>4</v>
      </c>
      <c r="X3903">
        <f t="shared" si="302"/>
        <v>2015</v>
      </c>
      <c r="Y3903" t="str">
        <f t="shared" si="303"/>
        <v>Nov</v>
      </c>
      <c r="Z3903" t="str">
        <f t="shared" si="304"/>
        <v>2015-11</v>
      </c>
    </row>
    <row r="3904" spans="1:26"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s="5">
        <v>270.33999999999997</v>
      </c>
      <c r="S3904">
        <v>14</v>
      </c>
      <c r="T3904" s="7">
        <v>0</v>
      </c>
      <c r="U3904" s="5">
        <v>75.6952</v>
      </c>
      <c r="V3904">
        <f t="shared" si="300"/>
        <v>10</v>
      </c>
      <c r="W3904">
        <f t="shared" si="301"/>
        <v>4</v>
      </c>
      <c r="X3904">
        <f t="shared" si="302"/>
        <v>2015</v>
      </c>
      <c r="Y3904" t="str">
        <f t="shared" si="303"/>
        <v>Oct</v>
      </c>
      <c r="Z3904" t="str">
        <f t="shared" si="304"/>
        <v>2015-10</v>
      </c>
    </row>
    <row r="3905" spans="1:26"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s="5">
        <v>98.111999999999995</v>
      </c>
      <c r="S3905">
        <v>7</v>
      </c>
      <c r="T3905" s="7">
        <v>0.2</v>
      </c>
      <c r="U3905" s="5">
        <v>18.396000000000001</v>
      </c>
      <c r="V3905">
        <f t="shared" si="300"/>
        <v>4</v>
      </c>
      <c r="W3905">
        <f t="shared" si="301"/>
        <v>2</v>
      </c>
      <c r="X3905">
        <f t="shared" si="302"/>
        <v>2015</v>
      </c>
      <c r="Y3905" t="str">
        <f t="shared" si="303"/>
        <v>Apr</v>
      </c>
      <c r="Z3905" t="str">
        <f t="shared" si="304"/>
        <v>2015-04</v>
      </c>
    </row>
    <row r="3906" spans="1:26"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s="5">
        <v>563.80799999999999</v>
      </c>
      <c r="S3906">
        <v>4</v>
      </c>
      <c r="T3906" s="7">
        <v>0.2</v>
      </c>
      <c r="U3906" s="5">
        <v>21.142800000000001</v>
      </c>
      <c r="V3906">
        <f t="shared" si="300"/>
        <v>4</v>
      </c>
      <c r="W3906">
        <f t="shared" si="301"/>
        <v>2</v>
      </c>
      <c r="X3906">
        <f t="shared" si="302"/>
        <v>2015</v>
      </c>
      <c r="Y3906" t="str">
        <f t="shared" si="303"/>
        <v>Apr</v>
      </c>
      <c r="Z3906" t="str">
        <f t="shared" si="304"/>
        <v>2015-04</v>
      </c>
    </row>
    <row r="3907" spans="1:26"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s="5">
        <v>10.428000000000001</v>
      </c>
      <c r="S3907">
        <v>4</v>
      </c>
      <c r="T3907" s="7">
        <v>0.7</v>
      </c>
      <c r="U3907" s="5">
        <v>-6.952</v>
      </c>
      <c r="V3907">
        <f t="shared" ref="V3907:V3970" si="305">MONTH(C3907)</f>
        <v>4</v>
      </c>
      <c r="W3907">
        <f t="shared" ref="W3907:W3970" si="306">ROUNDUP(MONTH(C3907)/3,0)</f>
        <v>2</v>
      </c>
      <c r="X3907">
        <f t="shared" ref="X3907:X3970" si="307">YEAR(C3907)</f>
        <v>2015</v>
      </c>
      <c r="Y3907" t="str">
        <f t="shared" ref="Y3907:Y3970" si="308">TEXT(C3907,"MMM")</f>
        <v>Apr</v>
      </c>
      <c r="Z3907" t="str">
        <f t="shared" ref="Z3907:Z3970" si="309">TEXT(C3907,"YYYY-MM")</f>
        <v>2015-04</v>
      </c>
    </row>
    <row r="3908" spans="1:26"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s="5">
        <v>547.13599999999997</v>
      </c>
      <c r="S3908">
        <v>4</v>
      </c>
      <c r="T3908" s="7">
        <v>0.2</v>
      </c>
      <c r="U3908" s="5">
        <v>-68.391999999999996</v>
      </c>
      <c r="V3908">
        <f t="shared" si="305"/>
        <v>4</v>
      </c>
      <c r="W3908">
        <f t="shared" si="306"/>
        <v>2</v>
      </c>
      <c r="X3908">
        <f t="shared" si="307"/>
        <v>2015</v>
      </c>
      <c r="Y3908" t="str">
        <f t="shared" si="308"/>
        <v>Apr</v>
      </c>
      <c r="Z3908" t="str">
        <f t="shared" si="309"/>
        <v>2015-04</v>
      </c>
    </row>
    <row r="3909" spans="1:26"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s="5">
        <v>14.85</v>
      </c>
      <c r="S3909">
        <v>5</v>
      </c>
      <c r="T3909" s="7">
        <v>0.4</v>
      </c>
      <c r="U3909" s="5">
        <v>-3.2174999999999998</v>
      </c>
      <c r="V3909">
        <f t="shared" si="305"/>
        <v>4</v>
      </c>
      <c r="W3909">
        <f t="shared" si="306"/>
        <v>2</v>
      </c>
      <c r="X3909">
        <f t="shared" si="307"/>
        <v>2015</v>
      </c>
      <c r="Y3909" t="str">
        <f t="shared" si="308"/>
        <v>Apr</v>
      </c>
      <c r="Z3909" t="str">
        <f t="shared" si="309"/>
        <v>2015-04</v>
      </c>
    </row>
    <row r="3910" spans="1:26"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s="5">
        <v>41.988</v>
      </c>
      <c r="S3910">
        <v>2</v>
      </c>
      <c r="T3910" s="7">
        <v>0.4</v>
      </c>
      <c r="U3910" s="5">
        <v>-9.7972000000000001</v>
      </c>
      <c r="V3910">
        <f t="shared" si="305"/>
        <v>4</v>
      </c>
      <c r="W3910">
        <f t="shared" si="306"/>
        <v>2</v>
      </c>
      <c r="X3910">
        <f t="shared" si="307"/>
        <v>2015</v>
      </c>
      <c r="Y3910" t="str">
        <f t="shared" si="308"/>
        <v>Apr</v>
      </c>
      <c r="Z3910" t="str">
        <f t="shared" si="309"/>
        <v>2015-04</v>
      </c>
    </row>
    <row r="3911" spans="1:26"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s="5">
        <v>7.5839999999999996</v>
      </c>
      <c r="S3911">
        <v>1</v>
      </c>
      <c r="T3911" s="7">
        <v>0.2</v>
      </c>
      <c r="U3911" s="5">
        <v>2.37</v>
      </c>
      <c r="V3911">
        <f t="shared" si="305"/>
        <v>4</v>
      </c>
      <c r="W3911">
        <f t="shared" si="306"/>
        <v>2</v>
      </c>
      <c r="X3911">
        <f t="shared" si="307"/>
        <v>2015</v>
      </c>
      <c r="Y3911" t="str">
        <f t="shared" si="308"/>
        <v>Apr</v>
      </c>
      <c r="Z3911" t="str">
        <f t="shared" si="309"/>
        <v>2015-04</v>
      </c>
    </row>
    <row r="3912" spans="1:26"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s="5">
        <v>352.45</v>
      </c>
      <c r="S3912">
        <v>5</v>
      </c>
      <c r="T3912" s="7">
        <v>0.5</v>
      </c>
      <c r="U3912" s="5">
        <v>-211.47</v>
      </c>
      <c r="V3912">
        <f t="shared" si="305"/>
        <v>4</v>
      </c>
      <c r="W3912">
        <f t="shared" si="306"/>
        <v>2</v>
      </c>
      <c r="X3912">
        <f t="shared" si="307"/>
        <v>2015</v>
      </c>
      <c r="Y3912" t="str">
        <f t="shared" si="308"/>
        <v>Apr</v>
      </c>
      <c r="Z3912" t="str">
        <f t="shared" si="309"/>
        <v>2015-04</v>
      </c>
    </row>
    <row r="3913" spans="1:26"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s="5">
        <v>470.37599999999998</v>
      </c>
      <c r="S3913">
        <v>3</v>
      </c>
      <c r="T3913" s="7">
        <v>0.2</v>
      </c>
      <c r="U3913" s="5">
        <v>52.917299999999997</v>
      </c>
      <c r="V3913">
        <f t="shared" si="305"/>
        <v>6</v>
      </c>
      <c r="W3913">
        <f t="shared" si="306"/>
        <v>2</v>
      </c>
      <c r="X3913">
        <f t="shared" si="307"/>
        <v>2017</v>
      </c>
      <c r="Y3913" t="str">
        <f t="shared" si="308"/>
        <v>Jun</v>
      </c>
      <c r="Z3913" t="str">
        <f t="shared" si="309"/>
        <v>2017-06</v>
      </c>
    </row>
    <row r="3914" spans="1:26"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s="5">
        <v>19.440000000000001</v>
      </c>
      <c r="S3914">
        <v>3</v>
      </c>
      <c r="T3914" s="7">
        <v>0</v>
      </c>
      <c r="U3914" s="5">
        <v>9.3312000000000008</v>
      </c>
      <c r="V3914">
        <f t="shared" si="305"/>
        <v>9</v>
      </c>
      <c r="W3914">
        <f t="shared" si="306"/>
        <v>3</v>
      </c>
      <c r="X3914">
        <f t="shared" si="307"/>
        <v>2017</v>
      </c>
      <c r="Y3914" t="str">
        <f t="shared" si="308"/>
        <v>Sep</v>
      </c>
      <c r="Z3914" t="str">
        <f t="shared" si="309"/>
        <v>2017-09</v>
      </c>
    </row>
    <row r="3915" spans="1:26"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s="5">
        <v>9.82</v>
      </c>
      <c r="S3915">
        <v>2</v>
      </c>
      <c r="T3915" s="7">
        <v>0</v>
      </c>
      <c r="U3915" s="5">
        <v>3.2406000000000001</v>
      </c>
      <c r="V3915">
        <f t="shared" si="305"/>
        <v>9</v>
      </c>
      <c r="W3915">
        <f t="shared" si="306"/>
        <v>3</v>
      </c>
      <c r="X3915">
        <f t="shared" si="307"/>
        <v>2017</v>
      </c>
      <c r="Y3915" t="str">
        <f t="shared" si="308"/>
        <v>Sep</v>
      </c>
      <c r="Z3915" t="str">
        <f t="shared" si="309"/>
        <v>2017-09</v>
      </c>
    </row>
    <row r="3916" spans="1:26"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s="5">
        <v>801.6</v>
      </c>
      <c r="S3916">
        <v>5</v>
      </c>
      <c r="T3916" s="7">
        <v>0.5</v>
      </c>
      <c r="U3916" s="5">
        <v>-448.89600000000002</v>
      </c>
      <c r="V3916">
        <f t="shared" si="305"/>
        <v>7</v>
      </c>
      <c r="W3916">
        <f t="shared" si="306"/>
        <v>3</v>
      </c>
      <c r="X3916">
        <f t="shared" si="307"/>
        <v>2017</v>
      </c>
      <c r="Y3916" t="str">
        <f t="shared" si="308"/>
        <v>Jul</v>
      </c>
      <c r="Z3916" t="str">
        <f t="shared" si="309"/>
        <v>2017-07</v>
      </c>
    </row>
    <row r="3917" spans="1:26"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s="5">
        <v>161.56800000000001</v>
      </c>
      <c r="S3917">
        <v>2</v>
      </c>
      <c r="T3917" s="7">
        <v>0.2</v>
      </c>
      <c r="U3917" s="5">
        <v>10.098000000000001</v>
      </c>
      <c r="V3917">
        <f t="shared" si="305"/>
        <v>7</v>
      </c>
      <c r="W3917">
        <f t="shared" si="306"/>
        <v>3</v>
      </c>
      <c r="X3917">
        <f t="shared" si="307"/>
        <v>2017</v>
      </c>
      <c r="Y3917" t="str">
        <f t="shared" si="308"/>
        <v>Jul</v>
      </c>
      <c r="Z3917" t="str">
        <f t="shared" si="309"/>
        <v>2017-07</v>
      </c>
    </row>
    <row r="3918" spans="1:26"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s="5">
        <v>16.096</v>
      </c>
      <c r="S3918">
        <v>2</v>
      </c>
      <c r="T3918" s="7">
        <v>0.2</v>
      </c>
      <c r="U3918" s="5">
        <v>5.2312000000000003</v>
      </c>
      <c r="V3918">
        <f t="shared" si="305"/>
        <v>7</v>
      </c>
      <c r="W3918">
        <f t="shared" si="306"/>
        <v>3</v>
      </c>
      <c r="X3918">
        <f t="shared" si="307"/>
        <v>2017</v>
      </c>
      <c r="Y3918" t="str">
        <f t="shared" si="308"/>
        <v>Jul</v>
      </c>
      <c r="Z3918" t="str">
        <f t="shared" si="309"/>
        <v>2017-07</v>
      </c>
    </row>
    <row r="3919" spans="1:26"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s="5">
        <v>7.6559999999999997</v>
      </c>
      <c r="S3919">
        <v>4</v>
      </c>
      <c r="T3919" s="7">
        <v>0.7</v>
      </c>
      <c r="U3919" s="5">
        <v>-6.1247999999999996</v>
      </c>
      <c r="V3919">
        <f t="shared" si="305"/>
        <v>7</v>
      </c>
      <c r="W3919">
        <f t="shared" si="306"/>
        <v>3</v>
      </c>
      <c r="X3919">
        <f t="shared" si="307"/>
        <v>2017</v>
      </c>
      <c r="Y3919" t="str">
        <f t="shared" si="308"/>
        <v>Jul</v>
      </c>
      <c r="Z3919" t="str">
        <f t="shared" si="309"/>
        <v>2017-07</v>
      </c>
    </row>
    <row r="3920" spans="1:26"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s="5">
        <v>311.976</v>
      </c>
      <c r="S3920">
        <v>3</v>
      </c>
      <c r="T3920" s="7">
        <v>0.2</v>
      </c>
      <c r="U3920" s="5">
        <v>-42.896700000000003</v>
      </c>
      <c r="V3920">
        <f t="shared" si="305"/>
        <v>7</v>
      </c>
      <c r="W3920">
        <f t="shared" si="306"/>
        <v>3</v>
      </c>
      <c r="X3920">
        <f t="shared" si="307"/>
        <v>2017</v>
      </c>
      <c r="Y3920" t="str">
        <f t="shared" si="308"/>
        <v>Jul</v>
      </c>
      <c r="Z3920" t="str">
        <f t="shared" si="309"/>
        <v>2017-07</v>
      </c>
    </row>
    <row r="3921" spans="1:26"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s="5">
        <v>61.68</v>
      </c>
      <c r="S3921">
        <v>4</v>
      </c>
      <c r="T3921" s="7">
        <v>0</v>
      </c>
      <c r="U3921" s="5">
        <v>16.653600000000001</v>
      </c>
      <c r="V3921">
        <f t="shared" si="305"/>
        <v>12</v>
      </c>
      <c r="W3921">
        <f t="shared" si="306"/>
        <v>4</v>
      </c>
      <c r="X3921">
        <f t="shared" si="307"/>
        <v>2015</v>
      </c>
      <c r="Y3921" t="str">
        <f t="shared" si="308"/>
        <v>Dec</v>
      </c>
      <c r="Z3921" t="str">
        <f t="shared" si="309"/>
        <v>2015-12</v>
      </c>
    </row>
    <row r="3922" spans="1:26"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s="5">
        <v>63.96</v>
      </c>
      <c r="S3922">
        <v>4</v>
      </c>
      <c r="T3922" s="7">
        <v>0</v>
      </c>
      <c r="U3922" s="5">
        <v>30.700800000000001</v>
      </c>
      <c r="V3922">
        <f t="shared" si="305"/>
        <v>12</v>
      </c>
      <c r="W3922">
        <f t="shared" si="306"/>
        <v>4</v>
      </c>
      <c r="X3922">
        <f t="shared" si="307"/>
        <v>2015</v>
      </c>
      <c r="Y3922" t="str">
        <f t="shared" si="308"/>
        <v>Dec</v>
      </c>
      <c r="Z3922" t="str">
        <f t="shared" si="309"/>
        <v>2015-12</v>
      </c>
    </row>
    <row r="3923" spans="1:26"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s="5">
        <v>359.976</v>
      </c>
      <c r="S3923">
        <v>3</v>
      </c>
      <c r="T3923" s="7">
        <v>0.2</v>
      </c>
      <c r="U3923" s="5">
        <v>35.997599999999998</v>
      </c>
      <c r="V3923">
        <f t="shared" si="305"/>
        <v>6</v>
      </c>
      <c r="W3923">
        <f t="shared" si="306"/>
        <v>2</v>
      </c>
      <c r="X3923">
        <f t="shared" si="307"/>
        <v>2016</v>
      </c>
      <c r="Y3923" t="str">
        <f t="shared" si="308"/>
        <v>Jun</v>
      </c>
      <c r="Z3923" t="str">
        <f t="shared" si="309"/>
        <v>2016-06</v>
      </c>
    </row>
    <row r="3924" spans="1:26"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s="5">
        <v>25.344000000000001</v>
      </c>
      <c r="S3924">
        <v>6</v>
      </c>
      <c r="T3924" s="7">
        <v>0.2</v>
      </c>
      <c r="U3924" s="5">
        <v>7.92</v>
      </c>
      <c r="V3924">
        <f t="shared" si="305"/>
        <v>8</v>
      </c>
      <c r="W3924">
        <f t="shared" si="306"/>
        <v>3</v>
      </c>
      <c r="X3924">
        <f t="shared" si="307"/>
        <v>2017</v>
      </c>
      <c r="Y3924" t="str">
        <f t="shared" si="308"/>
        <v>Aug</v>
      </c>
      <c r="Z3924" t="str">
        <f t="shared" si="309"/>
        <v>2017-08</v>
      </c>
    </row>
    <row r="3925" spans="1:26"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s="5">
        <v>26.72</v>
      </c>
      <c r="S3925">
        <v>5</v>
      </c>
      <c r="T3925" s="7">
        <v>0.2</v>
      </c>
      <c r="U3925" s="5">
        <v>9.3520000000000003</v>
      </c>
      <c r="V3925">
        <f t="shared" si="305"/>
        <v>8</v>
      </c>
      <c r="W3925">
        <f t="shared" si="306"/>
        <v>3</v>
      </c>
      <c r="X3925">
        <f t="shared" si="307"/>
        <v>2017</v>
      </c>
      <c r="Y3925" t="str">
        <f t="shared" si="308"/>
        <v>Aug</v>
      </c>
      <c r="Z3925" t="str">
        <f t="shared" si="309"/>
        <v>2017-08</v>
      </c>
    </row>
    <row r="3926" spans="1:26"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s="5">
        <v>30.28</v>
      </c>
      <c r="S3926">
        <v>2</v>
      </c>
      <c r="T3926" s="7">
        <v>0</v>
      </c>
      <c r="U3926" s="5">
        <v>1.2112000000000001</v>
      </c>
      <c r="V3926">
        <f t="shared" si="305"/>
        <v>9</v>
      </c>
      <c r="W3926">
        <f t="shared" si="306"/>
        <v>3</v>
      </c>
      <c r="X3926">
        <f t="shared" si="307"/>
        <v>2014</v>
      </c>
      <c r="Y3926" t="str">
        <f t="shared" si="308"/>
        <v>Sep</v>
      </c>
      <c r="Z3926" t="str">
        <f t="shared" si="309"/>
        <v>2014-09</v>
      </c>
    </row>
    <row r="3927" spans="1:26"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s="5">
        <v>57.93</v>
      </c>
      <c r="S3927">
        <v>3</v>
      </c>
      <c r="T3927" s="7">
        <v>0</v>
      </c>
      <c r="U3927" s="5">
        <v>16.220400000000001</v>
      </c>
      <c r="V3927">
        <f t="shared" si="305"/>
        <v>9</v>
      </c>
      <c r="W3927">
        <f t="shared" si="306"/>
        <v>3</v>
      </c>
      <c r="X3927">
        <f t="shared" si="307"/>
        <v>2014</v>
      </c>
      <c r="Y3927" t="str">
        <f t="shared" si="308"/>
        <v>Sep</v>
      </c>
      <c r="Z3927" t="str">
        <f t="shared" si="309"/>
        <v>2014-09</v>
      </c>
    </row>
    <row r="3928" spans="1:26"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s="5">
        <v>35.340000000000003</v>
      </c>
      <c r="S3928">
        <v>2</v>
      </c>
      <c r="T3928" s="7">
        <v>0</v>
      </c>
      <c r="U3928" s="5">
        <v>13.4292</v>
      </c>
      <c r="V3928">
        <f t="shared" si="305"/>
        <v>9</v>
      </c>
      <c r="W3928">
        <f t="shared" si="306"/>
        <v>3</v>
      </c>
      <c r="X3928">
        <f t="shared" si="307"/>
        <v>2014</v>
      </c>
      <c r="Y3928" t="str">
        <f t="shared" si="308"/>
        <v>Sep</v>
      </c>
      <c r="Z3928" t="str">
        <f t="shared" si="309"/>
        <v>2014-09</v>
      </c>
    </row>
    <row r="3929" spans="1:26"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s="5">
        <v>137.24</v>
      </c>
      <c r="S3929">
        <v>5</v>
      </c>
      <c r="T3929" s="7">
        <v>0.2</v>
      </c>
      <c r="U3929" s="5">
        <v>46.3185</v>
      </c>
      <c r="V3929">
        <f t="shared" si="305"/>
        <v>9</v>
      </c>
      <c r="W3929">
        <f t="shared" si="306"/>
        <v>3</v>
      </c>
      <c r="X3929">
        <f t="shared" si="307"/>
        <v>2014</v>
      </c>
      <c r="Y3929" t="str">
        <f t="shared" si="308"/>
        <v>Sep</v>
      </c>
      <c r="Z3929" t="str">
        <f t="shared" si="309"/>
        <v>2014-09</v>
      </c>
    </row>
    <row r="3930" spans="1:26"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5">
        <v>241.33199999999999</v>
      </c>
      <c r="S3930">
        <v>5</v>
      </c>
      <c r="T3930" s="7">
        <v>0.32</v>
      </c>
      <c r="U3930" s="5">
        <v>-14.196</v>
      </c>
      <c r="V3930">
        <f t="shared" si="305"/>
        <v>3</v>
      </c>
      <c r="W3930">
        <f t="shared" si="306"/>
        <v>1</v>
      </c>
      <c r="X3930">
        <f t="shared" si="307"/>
        <v>2016</v>
      </c>
      <c r="Y3930" t="str">
        <f t="shared" si="308"/>
        <v>Mar</v>
      </c>
      <c r="Z3930" t="str">
        <f t="shared" si="309"/>
        <v>2016-03</v>
      </c>
    </row>
    <row r="3931" spans="1:26"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5">
        <v>5.1840000000000002</v>
      </c>
      <c r="S3931">
        <v>1</v>
      </c>
      <c r="T3931" s="7">
        <v>0.2</v>
      </c>
      <c r="U3931" s="5">
        <v>1.8792</v>
      </c>
      <c r="V3931">
        <f t="shared" si="305"/>
        <v>3</v>
      </c>
      <c r="W3931">
        <f t="shared" si="306"/>
        <v>1</v>
      </c>
      <c r="X3931">
        <f t="shared" si="307"/>
        <v>2016</v>
      </c>
      <c r="Y3931" t="str">
        <f t="shared" si="308"/>
        <v>Mar</v>
      </c>
      <c r="Z3931" t="str">
        <f t="shared" si="309"/>
        <v>2016-03</v>
      </c>
    </row>
    <row r="3932" spans="1:26"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5">
        <v>145.54400000000001</v>
      </c>
      <c r="S3932">
        <v>7</v>
      </c>
      <c r="T3932" s="7">
        <v>0.2</v>
      </c>
      <c r="U3932" s="5">
        <v>16.373699999999999</v>
      </c>
      <c r="V3932">
        <f t="shared" si="305"/>
        <v>3</v>
      </c>
      <c r="W3932">
        <f t="shared" si="306"/>
        <v>1</v>
      </c>
      <c r="X3932">
        <f t="shared" si="307"/>
        <v>2016</v>
      </c>
      <c r="Y3932" t="str">
        <f t="shared" si="308"/>
        <v>Mar</v>
      </c>
      <c r="Z3932" t="str">
        <f t="shared" si="309"/>
        <v>2016-03</v>
      </c>
    </row>
    <row r="3933" spans="1:26"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s="5">
        <v>5.4720000000000004</v>
      </c>
      <c r="S3933">
        <v>3</v>
      </c>
      <c r="T3933" s="7">
        <v>0.2</v>
      </c>
      <c r="U3933" s="5">
        <v>1.6415999999999999</v>
      </c>
      <c r="V3933">
        <f t="shared" si="305"/>
        <v>8</v>
      </c>
      <c r="W3933">
        <f t="shared" si="306"/>
        <v>3</v>
      </c>
      <c r="X3933">
        <f t="shared" si="307"/>
        <v>2016</v>
      </c>
      <c r="Y3933" t="str">
        <f t="shared" si="308"/>
        <v>Aug</v>
      </c>
      <c r="Z3933" t="str">
        <f t="shared" si="309"/>
        <v>2016-08</v>
      </c>
    </row>
    <row r="3934" spans="1:26"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s="5">
        <v>47.984000000000002</v>
      </c>
      <c r="S3934">
        <v>2</v>
      </c>
      <c r="T3934" s="7">
        <v>0.2</v>
      </c>
      <c r="U3934" s="5">
        <v>13.195600000000001</v>
      </c>
      <c r="V3934">
        <f t="shared" si="305"/>
        <v>8</v>
      </c>
      <c r="W3934">
        <f t="shared" si="306"/>
        <v>3</v>
      </c>
      <c r="X3934">
        <f t="shared" si="307"/>
        <v>2016</v>
      </c>
      <c r="Y3934" t="str">
        <f t="shared" si="308"/>
        <v>Aug</v>
      </c>
      <c r="Z3934" t="str">
        <f t="shared" si="309"/>
        <v>2016-08</v>
      </c>
    </row>
    <row r="3935" spans="1:26"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s="5">
        <v>9.4</v>
      </c>
      <c r="S3935">
        <v>5</v>
      </c>
      <c r="T3935" s="7">
        <v>0</v>
      </c>
      <c r="U3935" s="5">
        <v>2.726</v>
      </c>
      <c r="V3935">
        <f t="shared" si="305"/>
        <v>9</v>
      </c>
      <c r="W3935">
        <f t="shared" si="306"/>
        <v>3</v>
      </c>
      <c r="X3935">
        <f t="shared" si="307"/>
        <v>2017</v>
      </c>
      <c r="Y3935" t="str">
        <f t="shared" si="308"/>
        <v>Sep</v>
      </c>
      <c r="Z3935" t="str">
        <f t="shared" si="309"/>
        <v>2017-09</v>
      </c>
    </row>
    <row r="3936" spans="1:26"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s="5">
        <v>74</v>
      </c>
      <c r="S3936">
        <v>5</v>
      </c>
      <c r="T3936" s="7">
        <v>0</v>
      </c>
      <c r="U3936" s="5">
        <v>37</v>
      </c>
      <c r="V3936">
        <f t="shared" si="305"/>
        <v>9</v>
      </c>
      <c r="W3936">
        <f t="shared" si="306"/>
        <v>3</v>
      </c>
      <c r="X3936">
        <f t="shared" si="307"/>
        <v>2017</v>
      </c>
      <c r="Y3936" t="str">
        <f t="shared" si="308"/>
        <v>Sep</v>
      </c>
      <c r="Z3936" t="str">
        <f t="shared" si="309"/>
        <v>2017-09</v>
      </c>
    </row>
    <row r="3937" spans="1:26"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s="5">
        <v>201.584</v>
      </c>
      <c r="S3937">
        <v>2</v>
      </c>
      <c r="T3937" s="7">
        <v>0.2</v>
      </c>
      <c r="U3937" s="5">
        <v>12.599</v>
      </c>
      <c r="V3937">
        <f t="shared" si="305"/>
        <v>9</v>
      </c>
      <c r="W3937">
        <f t="shared" si="306"/>
        <v>3</v>
      </c>
      <c r="X3937">
        <f t="shared" si="307"/>
        <v>2017</v>
      </c>
      <c r="Y3937" t="str">
        <f t="shared" si="308"/>
        <v>Sep</v>
      </c>
      <c r="Z3937" t="str">
        <f t="shared" si="309"/>
        <v>2017-09</v>
      </c>
    </row>
    <row r="3938" spans="1:26"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s="5">
        <v>28.751999999999999</v>
      </c>
      <c r="S3938">
        <v>3</v>
      </c>
      <c r="T3938" s="7">
        <v>0.2</v>
      </c>
      <c r="U3938" s="5">
        <v>9.3444000000000003</v>
      </c>
      <c r="V3938">
        <f t="shared" si="305"/>
        <v>6</v>
      </c>
      <c r="W3938">
        <f t="shared" si="306"/>
        <v>2</v>
      </c>
      <c r="X3938">
        <f t="shared" si="307"/>
        <v>2015</v>
      </c>
      <c r="Y3938" t="str">
        <f t="shared" si="308"/>
        <v>Jun</v>
      </c>
      <c r="Z3938" t="str">
        <f t="shared" si="309"/>
        <v>2015-06</v>
      </c>
    </row>
    <row r="3939" spans="1:26"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s="5">
        <v>27.216000000000001</v>
      </c>
      <c r="S3939">
        <v>3</v>
      </c>
      <c r="T3939" s="7">
        <v>0.2</v>
      </c>
      <c r="U3939" s="5">
        <v>9.8658000000000001</v>
      </c>
      <c r="V3939">
        <f t="shared" si="305"/>
        <v>6</v>
      </c>
      <c r="W3939">
        <f t="shared" si="306"/>
        <v>2</v>
      </c>
      <c r="X3939">
        <f t="shared" si="307"/>
        <v>2015</v>
      </c>
      <c r="Y3939" t="str">
        <f t="shared" si="308"/>
        <v>Jun</v>
      </c>
      <c r="Z3939" t="str">
        <f t="shared" si="309"/>
        <v>2015-06</v>
      </c>
    </row>
    <row r="3940" spans="1:26"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s="5">
        <v>197.37200000000001</v>
      </c>
      <c r="S3940">
        <v>2</v>
      </c>
      <c r="T3940" s="7">
        <v>0.3</v>
      </c>
      <c r="U3940" s="5">
        <v>-25.3764</v>
      </c>
      <c r="V3940">
        <f t="shared" si="305"/>
        <v>6</v>
      </c>
      <c r="W3940">
        <f t="shared" si="306"/>
        <v>2</v>
      </c>
      <c r="X3940">
        <f t="shared" si="307"/>
        <v>2015</v>
      </c>
      <c r="Y3940" t="str">
        <f t="shared" si="308"/>
        <v>Jun</v>
      </c>
      <c r="Z3940" t="str">
        <f t="shared" si="309"/>
        <v>2015-06</v>
      </c>
    </row>
    <row r="3941" spans="1:26"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s="5">
        <v>1424.9</v>
      </c>
      <c r="S3941">
        <v>5</v>
      </c>
      <c r="T3941" s="7">
        <v>0</v>
      </c>
      <c r="U3941" s="5">
        <v>356.22500000000002</v>
      </c>
      <c r="V3941">
        <f t="shared" si="305"/>
        <v>12</v>
      </c>
      <c r="W3941">
        <f t="shared" si="306"/>
        <v>4</v>
      </c>
      <c r="X3941">
        <f t="shared" si="307"/>
        <v>2016</v>
      </c>
      <c r="Y3941" t="str">
        <f t="shared" si="308"/>
        <v>Dec</v>
      </c>
      <c r="Z3941" t="str">
        <f t="shared" si="309"/>
        <v>2016-12</v>
      </c>
    </row>
    <row r="3942" spans="1:26"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s="5">
        <v>14.56</v>
      </c>
      <c r="S3942">
        <v>2</v>
      </c>
      <c r="T3942" s="7">
        <v>0</v>
      </c>
      <c r="U3942" s="5">
        <v>6.2607999999999997</v>
      </c>
      <c r="V3942">
        <f t="shared" si="305"/>
        <v>5</v>
      </c>
      <c r="W3942">
        <f t="shared" si="306"/>
        <v>2</v>
      </c>
      <c r="X3942">
        <f t="shared" si="307"/>
        <v>2017</v>
      </c>
      <c r="Y3942" t="str">
        <f t="shared" si="308"/>
        <v>May</v>
      </c>
      <c r="Z3942" t="str">
        <f t="shared" si="309"/>
        <v>2017-05</v>
      </c>
    </row>
    <row r="3943" spans="1:26"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s="5">
        <v>3.048</v>
      </c>
      <c r="S3943">
        <v>1</v>
      </c>
      <c r="T3943" s="7">
        <v>0.2</v>
      </c>
      <c r="U3943" s="5">
        <v>1.0286999999999999</v>
      </c>
      <c r="V3943">
        <f t="shared" si="305"/>
        <v>5</v>
      </c>
      <c r="W3943">
        <f t="shared" si="306"/>
        <v>2</v>
      </c>
      <c r="X3943">
        <f t="shared" si="307"/>
        <v>2017</v>
      </c>
      <c r="Y3943" t="str">
        <f t="shared" si="308"/>
        <v>May</v>
      </c>
      <c r="Z3943" t="str">
        <f t="shared" si="309"/>
        <v>2017-05</v>
      </c>
    </row>
    <row r="3944" spans="1:26"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s="5">
        <v>25.92</v>
      </c>
      <c r="S3944">
        <v>5</v>
      </c>
      <c r="T3944" s="7">
        <v>0.2</v>
      </c>
      <c r="U3944" s="5">
        <v>9.0719999999999992</v>
      </c>
      <c r="V3944">
        <f t="shared" si="305"/>
        <v>5</v>
      </c>
      <c r="W3944">
        <f t="shared" si="306"/>
        <v>2</v>
      </c>
      <c r="X3944">
        <f t="shared" si="307"/>
        <v>2017</v>
      </c>
      <c r="Y3944" t="str">
        <f t="shared" si="308"/>
        <v>May</v>
      </c>
      <c r="Z3944" t="str">
        <f t="shared" si="309"/>
        <v>2017-05</v>
      </c>
    </row>
    <row r="3945" spans="1:26"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s="5">
        <v>835.17</v>
      </c>
      <c r="S3945">
        <v>7</v>
      </c>
      <c r="T3945" s="7">
        <v>0</v>
      </c>
      <c r="U3945" s="5">
        <v>16.703399999999998</v>
      </c>
      <c r="V3945">
        <f t="shared" si="305"/>
        <v>6</v>
      </c>
      <c r="W3945">
        <f t="shared" si="306"/>
        <v>2</v>
      </c>
      <c r="X3945">
        <f t="shared" si="307"/>
        <v>2016</v>
      </c>
      <c r="Y3945" t="str">
        <f t="shared" si="308"/>
        <v>Jun</v>
      </c>
      <c r="Z3945" t="str">
        <f t="shared" si="309"/>
        <v>2016-06</v>
      </c>
    </row>
    <row r="3946" spans="1:26"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s="5">
        <v>17.34</v>
      </c>
      <c r="S3946">
        <v>3</v>
      </c>
      <c r="T3946" s="7">
        <v>0</v>
      </c>
      <c r="U3946" s="5">
        <v>8.4966000000000008</v>
      </c>
      <c r="V3946">
        <f t="shared" si="305"/>
        <v>5</v>
      </c>
      <c r="W3946">
        <f t="shared" si="306"/>
        <v>2</v>
      </c>
      <c r="X3946">
        <f t="shared" si="307"/>
        <v>2016</v>
      </c>
      <c r="Y3946" t="str">
        <f t="shared" si="308"/>
        <v>May</v>
      </c>
      <c r="Z3946" t="str">
        <f t="shared" si="309"/>
        <v>2016-05</v>
      </c>
    </row>
    <row r="3947" spans="1:26"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s="5">
        <v>44.384</v>
      </c>
      <c r="S3947">
        <v>1</v>
      </c>
      <c r="T3947" s="7">
        <v>0.2</v>
      </c>
      <c r="U3947" s="5">
        <v>15.5344</v>
      </c>
      <c r="V3947">
        <f t="shared" si="305"/>
        <v>11</v>
      </c>
      <c r="W3947">
        <f t="shared" si="306"/>
        <v>4</v>
      </c>
      <c r="X3947">
        <f t="shared" si="307"/>
        <v>2017</v>
      </c>
      <c r="Y3947" t="str">
        <f t="shared" si="308"/>
        <v>Nov</v>
      </c>
      <c r="Z3947" t="str">
        <f t="shared" si="309"/>
        <v>2017-11</v>
      </c>
    </row>
    <row r="3948" spans="1:26"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s="5">
        <v>2.944</v>
      </c>
      <c r="S3948">
        <v>1</v>
      </c>
      <c r="T3948" s="7">
        <v>0.2</v>
      </c>
      <c r="U3948" s="5">
        <v>-0.66239999999999999</v>
      </c>
      <c r="V3948">
        <f t="shared" si="305"/>
        <v>11</v>
      </c>
      <c r="W3948">
        <f t="shared" si="306"/>
        <v>4</v>
      </c>
      <c r="X3948">
        <f t="shared" si="307"/>
        <v>2017</v>
      </c>
      <c r="Y3948" t="str">
        <f t="shared" si="308"/>
        <v>Nov</v>
      </c>
      <c r="Z3948" t="str">
        <f t="shared" si="309"/>
        <v>2017-11</v>
      </c>
    </row>
    <row r="3949" spans="1:26"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s="5">
        <v>6.3680000000000003</v>
      </c>
      <c r="S3949">
        <v>2</v>
      </c>
      <c r="T3949" s="7">
        <v>0.2</v>
      </c>
      <c r="U3949" s="5">
        <v>1.0347999999999999</v>
      </c>
      <c r="V3949">
        <f t="shared" si="305"/>
        <v>11</v>
      </c>
      <c r="W3949">
        <f t="shared" si="306"/>
        <v>4</v>
      </c>
      <c r="X3949">
        <f t="shared" si="307"/>
        <v>2016</v>
      </c>
      <c r="Y3949" t="str">
        <f t="shared" si="308"/>
        <v>Nov</v>
      </c>
      <c r="Z3949" t="str">
        <f t="shared" si="309"/>
        <v>2016-11</v>
      </c>
    </row>
    <row r="3950" spans="1:26"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s="5">
        <v>48.847999999999999</v>
      </c>
      <c r="S3950">
        <v>2</v>
      </c>
      <c r="T3950" s="7">
        <v>0.2</v>
      </c>
      <c r="U3950" s="5">
        <v>15.8756</v>
      </c>
      <c r="V3950">
        <f t="shared" si="305"/>
        <v>11</v>
      </c>
      <c r="W3950">
        <f t="shared" si="306"/>
        <v>4</v>
      </c>
      <c r="X3950">
        <f t="shared" si="307"/>
        <v>2016</v>
      </c>
      <c r="Y3950" t="str">
        <f t="shared" si="308"/>
        <v>Nov</v>
      </c>
      <c r="Z3950" t="str">
        <f t="shared" si="309"/>
        <v>2016-11</v>
      </c>
    </row>
    <row r="3951" spans="1:26"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s="5">
        <v>19.648</v>
      </c>
      <c r="S3951">
        <v>2</v>
      </c>
      <c r="T3951" s="7">
        <v>0.2</v>
      </c>
      <c r="U3951" s="5">
        <v>6.6311999999999998</v>
      </c>
      <c r="V3951">
        <f t="shared" si="305"/>
        <v>11</v>
      </c>
      <c r="W3951">
        <f t="shared" si="306"/>
        <v>4</v>
      </c>
      <c r="X3951">
        <f t="shared" si="307"/>
        <v>2016</v>
      </c>
      <c r="Y3951" t="str">
        <f t="shared" si="308"/>
        <v>Nov</v>
      </c>
      <c r="Z3951" t="str">
        <f t="shared" si="309"/>
        <v>2016-11</v>
      </c>
    </row>
    <row r="3952" spans="1:26"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s="5">
        <v>255.108</v>
      </c>
      <c r="S3952">
        <v>6</v>
      </c>
      <c r="T3952" s="7">
        <v>0.3</v>
      </c>
      <c r="U3952" s="5">
        <v>-18.222000000000001</v>
      </c>
      <c r="V3952">
        <f t="shared" si="305"/>
        <v>11</v>
      </c>
      <c r="W3952">
        <f t="shared" si="306"/>
        <v>4</v>
      </c>
      <c r="X3952">
        <f t="shared" si="307"/>
        <v>2016</v>
      </c>
      <c r="Y3952" t="str">
        <f t="shared" si="308"/>
        <v>Nov</v>
      </c>
      <c r="Z3952" t="str">
        <f t="shared" si="309"/>
        <v>2016-11</v>
      </c>
    </row>
    <row r="3953" spans="1:26"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5">
        <v>17.248000000000001</v>
      </c>
      <c r="S3953">
        <v>2</v>
      </c>
      <c r="T3953" s="7">
        <v>0.2</v>
      </c>
      <c r="U3953" s="5">
        <v>6.0368000000000004</v>
      </c>
      <c r="V3953">
        <f t="shared" si="305"/>
        <v>11</v>
      </c>
      <c r="W3953">
        <f t="shared" si="306"/>
        <v>4</v>
      </c>
      <c r="X3953">
        <f t="shared" si="307"/>
        <v>2014</v>
      </c>
      <c r="Y3953" t="str">
        <f t="shared" si="308"/>
        <v>Nov</v>
      </c>
      <c r="Z3953" t="str">
        <f t="shared" si="309"/>
        <v>2014-11</v>
      </c>
    </row>
    <row r="3954" spans="1:26"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s="5">
        <v>159.98400000000001</v>
      </c>
      <c r="S3954">
        <v>2</v>
      </c>
      <c r="T3954" s="7">
        <v>0.2</v>
      </c>
      <c r="U3954" s="5">
        <v>13.9986</v>
      </c>
      <c r="V3954">
        <f t="shared" si="305"/>
        <v>3</v>
      </c>
      <c r="W3954">
        <f t="shared" si="306"/>
        <v>1</v>
      </c>
      <c r="X3954">
        <f t="shared" si="307"/>
        <v>2016</v>
      </c>
      <c r="Y3954" t="str">
        <f t="shared" si="308"/>
        <v>Mar</v>
      </c>
      <c r="Z3954" t="str">
        <f t="shared" si="309"/>
        <v>2016-03</v>
      </c>
    </row>
    <row r="3955" spans="1:26"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s="5">
        <v>12.7</v>
      </c>
      <c r="S3955">
        <v>2</v>
      </c>
      <c r="T3955" s="7">
        <v>0</v>
      </c>
      <c r="U3955" s="5">
        <v>5.8419999999999996</v>
      </c>
      <c r="V3955">
        <f t="shared" si="305"/>
        <v>1</v>
      </c>
      <c r="W3955">
        <f t="shared" si="306"/>
        <v>1</v>
      </c>
      <c r="X3955">
        <f t="shared" si="307"/>
        <v>2017</v>
      </c>
      <c r="Y3955" t="str">
        <f t="shared" si="308"/>
        <v>Jan</v>
      </c>
      <c r="Z3955" t="str">
        <f t="shared" si="309"/>
        <v>2017-01</v>
      </c>
    </row>
    <row r="3956" spans="1:26"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s="5">
        <v>5.47</v>
      </c>
      <c r="S3956">
        <v>1</v>
      </c>
      <c r="T3956" s="7">
        <v>0</v>
      </c>
      <c r="U3956" s="5">
        <v>2.3521000000000001</v>
      </c>
      <c r="V3956">
        <f t="shared" si="305"/>
        <v>4</v>
      </c>
      <c r="W3956">
        <f t="shared" si="306"/>
        <v>2</v>
      </c>
      <c r="X3956">
        <f t="shared" si="307"/>
        <v>2014</v>
      </c>
      <c r="Y3956" t="str">
        <f t="shared" si="308"/>
        <v>Apr</v>
      </c>
      <c r="Z3956" t="str">
        <f t="shared" si="309"/>
        <v>2014-04</v>
      </c>
    </row>
    <row r="3957" spans="1:26"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s="5">
        <v>79.36</v>
      </c>
      <c r="S3957">
        <v>4</v>
      </c>
      <c r="T3957" s="7">
        <v>0</v>
      </c>
      <c r="U3957" s="5">
        <v>23.808</v>
      </c>
      <c r="V3957">
        <f t="shared" si="305"/>
        <v>4</v>
      </c>
      <c r="W3957">
        <f t="shared" si="306"/>
        <v>2</v>
      </c>
      <c r="X3957">
        <f t="shared" si="307"/>
        <v>2014</v>
      </c>
      <c r="Y3957" t="str">
        <f t="shared" si="308"/>
        <v>Apr</v>
      </c>
      <c r="Z3957" t="str">
        <f t="shared" si="309"/>
        <v>2014-04</v>
      </c>
    </row>
    <row r="3958" spans="1:26"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s="5">
        <v>22.14</v>
      </c>
      <c r="S3958">
        <v>3</v>
      </c>
      <c r="T3958" s="7">
        <v>0</v>
      </c>
      <c r="U3958" s="5">
        <v>6.4206000000000003</v>
      </c>
      <c r="V3958">
        <f t="shared" si="305"/>
        <v>6</v>
      </c>
      <c r="W3958">
        <f t="shared" si="306"/>
        <v>2</v>
      </c>
      <c r="X3958">
        <f t="shared" si="307"/>
        <v>2016</v>
      </c>
      <c r="Y3958" t="str">
        <f t="shared" si="308"/>
        <v>Jun</v>
      </c>
      <c r="Z3958" t="str">
        <f t="shared" si="309"/>
        <v>2016-06</v>
      </c>
    </row>
    <row r="3959" spans="1:26"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s="5">
        <v>11.276999999999999</v>
      </c>
      <c r="S3959">
        <v>3</v>
      </c>
      <c r="T3959" s="7">
        <v>0.7</v>
      </c>
      <c r="U3959" s="5">
        <v>-8.6456999999999997</v>
      </c>
      <c r="V3959">
        <f t="shared" si="305"/>
        <v>5</v>
      </c>
      <c r="W3959">
        <f t="shared" si="306"/>
        <v>2</v>
      </c>
      <c r="X3959">
        <f t="shared" si="307"/>
        <v>2016</v>
      </c>
      <c r="Y3959" t="str">
        <f t="shared" si="308"/>
        <v>May</v>
      </c>
      <c r="Z3959" t="str">
        <f t="shared" si="309"/>
        <v>2016-05</v>
      </c>
    </row>
    <row r="3960" spans="1:26"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s="5">
        <v>4.4480000000000004</v>
      </c>
      <c r="S3960">
        <v>2</v>
      </c>
      <c r="T3960" s="7">
        <v>0.2</v>
      </c>
      <c r="U3960" s="5">
        <v>0.33360000000000001</v>
      </c>
      <c r="V3960">
        <f t="shared" si="305"/>
        <v>5</v>
      </c>
      <c r="W3960">
        <f t="shared" si="306"/>
        <v>2</v>
      </c>
      <c r="X3960">
        <f t="shared" si="307"/>
        <v>2016</v>
      </c>
      <c r="Y3960" t="str">
        <f t="shared" si="308"/>
        <v>May</v>
      </c>
      <c r="Z3960" t="str">
        <f t="shared" si="309"/>
        <v>2016-05</v>
      </c>
    </row>
    <row r="3961" spans="1:26"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s="5">
        <v>44.76</v>
      </c>
      <c r="S3961">
        <v>3</v>
      </c>
      <c r="T3961" s="7">
        <v>0.2</v>
      </c>
      <c r="U3961" s="5">
        <v>14.547000000000001</v>
      </c>
      <c r="V3961">
        <f t="shared" si="305"/>
        <v>5</v>
      </c>
      <c r="W3961">
        <f t="shared" si="306"/>
        <v>2</v>
      </c>
      <c r="X3961">
        <f t="shared" si="307"/>
        <v>2016</v>
      </c>
      <c r="Y3961" t="str">
        <f t="shared" si="308"/>
        <v>May</v>
      </c>
      <c r="Z3961" t="str">
        <f t="shared" si="309"/>
        <v>2016-05</v>
      </c>
    </row>
    <row r="3962" spans="1:26"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s="5">
        <v>38.28</v>
      </c>
      <c r="S3962">
        <v>6</v>
      </c>
      <c r="T3962" s="7">
        <v>0</v>
      </c>
      <c r="U3962" s="5">
        <v>17.608799999999999</v>
      </c>
      <c r="V3962">
        <f t="shared" si="305"/>
        <v>10</v>
      </c>
      <c r="W3962">
        <f t="shared" si="306"/>
        <v>4</v>
      </c>
      <c r="X3962">
        <f t="shared" si="307"/>
        <v>2015</v>
      </c>
      <c r="Y3962" t="str">
        <f t="shared" si="308"/>
        <v>Oct</v>
      </c>
      <c r="Z3962" t="str">
        <f t="shared" si="309"/>
        <v>2015-10</v>
      </c>
    </row>
    <row r="3963" spans="1:26"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s="5">
        <v>149.94999999999999</v>
      </c>
      <c r="S3963">
        <v>5</v>
      </c>
      <c r="T3963" s="7">
        <v>0</v>
      </c>
      <c r="U3963" s="5">
        <v>44.984999999999999</v>
      </c>
      <c r="V3963">
        <f t="shared" si="305"/>
        <v>10</v>
      </c>
      <c r="W3963">
        <f t="shared" si="306"/>
        <v>4</v>
      </c>
      <c r="X3963">
        <f t="shared" si="307"/>
        <v>2015</v>
      </c>
      <c r="Y3963" t="str">
        <f t="shared" si="308"/>
        <v>Oct</v>
      </c>
      <c r="Z3963" t="str">
        <f t="shared" si="309"/>
        <v>2015-10</v>
      </c>
    </row>
    <row r="3964" spans="1:26"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s="5">
        <v>12.84</v>
      </c>
      <c r="S3964">
        <v>3</v>
      </c>
      <c r="T3964" s="7">
        <v>0</v>
      </c>
      <c r="U3964" s="5">
        <v>3.4668000000000001</v>
      </c>
      <c r="V3964">
        <f t="shared" si="305"/>
        <v>2</v>
      </c>
      <c r="W3964">
        <f t="shared" si="306"/>
        <v>1</v>
      </c>
      <c r="X3964">
        <f t="shared" si="307"/>
        <v>2017</v>
      </c>
      <c r="Y3964" t="str">
        <f t="shared" si="308"/>
        <v>Feb</v>
      </c>
      <c r="Z3964" t="str">
        <f t="shared" si="309"/>
        <v>2017-02</v>
      </c>
    </row>
    <row r="3965" spans="1:26"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s="5">
        <v>44.67</v>
      </c>
      <c r="S3965">
        <v>3</v>
      </c>
      <c r="T3965" s="7">
        <v>0</v>
      </c>
      <c r="U3965" s="5">
        <v>12.0609</v>
      </c>
      <c r="V3965">
        <f t="shared" si="305"/>
        <v>2</v>
      </c>
      <c r="W3965">
        <f t="shared" si="306"/>
        <v>1</v>
      </c>
      <c r="X3965">
        <f t="shared" si="307"/>
        <v>2017</v>
      </c>
      <c r="Y3965" t="str">
        <f t="shared" si="308"/>
        <v>Feb</v>
      </c>
      <c r="Z3965" t="str">
        <f t="shared" si="309"/>
        <v>2017-02</v>
      </c>
    </row>
    <row r="3966" spans="1:26"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s="5">
        <v>7.8719999999999999</v>
      </c>
      <c r="S3966">
        <v>3</v>
      </c>
      <c r="T3966" s="7">
        <v>0.2</v>
      </c>
      <c r="U3966" s="5">
        <v>0.88560000000000005</v>
      </c>
      <c r="V3966">
        <f t="shared" si="305"/>
        <v>9</v>
      </c>
      <c r="W3966">
        <f t="shared" si="306"/>
        <v>3</v>
      </c>
      <c r="X3966">
        <f t="shared" si="307"/>
        <v>2016</v>
      </c>
      <c r="Y3966" t="str">
        <f t="shared" si="308"/>
        <v>Sep</v>
      </c>
      <c r="Z3966" t="str">
        <f t="shared" si="309"/>
        <v>2016-09</v>
      </c>
    </row>
    <row r="3967" spans="1:26"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s="5">
        <v>7.8719999999999999</v>
      </c>
      <c r="S3967">
        <v>3</v>
      </c>
      <c r="T3967" s="7">
        <v>0.2</v>
      </c>
      <c r="U3967" s="5">
        <v>0.88560000000000005</v>
      </c>
      <c r="V3967">
        <f t="shared" si="305"/>
        <v>11</v>
      </c>
      <c r="W3967">
        <f t="shared" si="306"/>
        <v>4</v>
      </c>
      <c r="X3967">
        <f t="shared" si="307"/>
        <v>2014</v>
      </c>
      <c r="Y3967" t="str">
        <f t="shared" si="308"/>
        <v>Nov</v>
      </c>
      <c r="Z3967" t="str">
        <f t="shared" si="309"/>
        <v>2014-11</v>
      </c>
    </row>
    <row r="3968" spans="1:26"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s="5">
        <v>88.04</v>
      </c>
      <c r="S3968">
        <v>4</v>
      </c>
      <c r="T3968" s="7">
        <v>0</v>
      </c>
      <c r="U3968" s="5">
        <v>22.8904</v>
      </c>
      <c r="V3968">
        <f t="shared" si="305"/>
        <v>4</v>
      </c>
      <c r="W3968">
        <f t="shared" si="306"/>
        <v>2</v>
      </c>
      <c r="X3968">
        <f t="shared" si="307"/>
        <v>2016</v>
      </c>
      <c r="Y3968" t="str">
        <f t="shared" si="308"/>
        <v>Apr</v>
      </c>
      <c r="Z3968" t="str">
        <f t="shared" si="309"/>
        <v>2016-04</v>
      </c>
    </row>
    <row r="3969" spans="1:26"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5">
        <v>40.634999999999998</v>
      </c>
      <c r="S3969">
        <v>7</v>
      </c>
      <c r="T3969" s="7">
        <v>0.7</v>
      </c>
      <c r="U3969" s="5">
        <v>-32.508000000000003</v>
      </c>
      <c r="V3969">
        <f t="shared" si="305"/>
        <v>5</v>
      </c>
      <c r="W3969">
        <f t="shared" si="306"/>
        <v>2</v>
      </c>
      <c r="X3969">
        <f t="shared" si="307"/>
        <v>2016</v>
      </c>
      <c r="Y3969" t="str">
        <f t="shared" si="308"/>
        <v>May</v>
      </c>
      <c r="Z3969" t="str">
        <f t="shared" si="309"/>
        <v>2016-05</v>
      </c>
    </row>
    <row r="3970" spans="1:26"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s="5">
        <v>5.7279999999999998</v>
      </c>
      <c r="S3970">
        <v>8</v>
      </c>
      <c r="T3970" s="7">
        <v>0.8</v>
      </c>
      <c r="U3970" s="5">
        <v>-9.1647999999999996</v>
      </c>
      <c r="V3970">
        <f t="shared" si="305"/>
        <v>6</v>
      </c>
      <c r="W3970">
        <f t="shared" si="306"/>
        <v>2</v>
      </c>
      <c r="X3970">
        <f t="shared" si="307"/>
        <v>2015</v>
      </c>
      <c r="Y3970" t="str">
        <f t="shared" si="308"/>
        <v>Jun</v>
      </c>
      <c r="Z3970" t="str">
        <f t="shared" si="309"/>
        <v>2015-06</v>
      </c>
    </row>
    <row r="3971" spans="1:26"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s="5">
        <v>42.24</v>
      </c>
      <c r="S3971">
        <v>10</v>
      </c>
      <c r="T3971" s="7">
        <v>0.2</v>
      </c>
      <c r="U3971" s="5">
        <v>13.2</v>
      </c>
      <c r="V3971">
        <f t="shared" ref="V3971:V4034" si="310">MONTH(C3971)</f>
        <v>6</v>
      </c>
      <c r="W3971">
        <f t="shared" ref="W3971:W4034" si="311">ROUNDUP(MONTH(C3971)/3,0)</f>
        <v>2</v>
      </c>
      <c r="X3971">
        <f t="shared" ref="X3971:X4034" si="312">YEAR(C3971)</f>
        <v>2015</v>
      </c>
      <c r="Y3971" t="str">
        <f t="shared" ref="Y3971:Y4034" si="313">TEXT(C3971,"MMM")</f>
        <v>Jun</v>
      </c>
      <c r="Z3971" t="str">
        <f t="shared" ref="Z3971:Z4034" si="314">TEXT(C3971,"YYYY-MM")</f>
        <v>2015-06</v>
      </c>
    </row>
    <row r="3972" spans="1:26"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s="5">
        <v>53.82</v>
      </c>
      <c r="S3972">
        <v>9</v>
      </c>
      <c r="T3972" s="7">
        <v>0</v>
      </c>
      <c r="U3972" s="5">
        <v>24.219000000000001</v>
      </c>
      <c r="V3972">
        <f t="shared" si="310"/>
        <v>11</v>
      </c>
      <c r="W3972">
        <f t="shared" si="311"/>
        <v>4</v>
      </c>
      <c r="X3972">
        <f t="shared" si="312"/>
        <v>2014</v>
      </c>
      <c r="Y3972" t="str">
        <f t="shared" si="313"/>
        <v>Nov</v>
      </c>
      <c r="Z3972" t="str">
        <f t="shared" si="314"/>
        <v>2014-11</v>
      </c>
    </row>
    <row r="3973" spans="1:26"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s="5">
        <v>79.36</v>
      </c>
      <c r="S3973">
        <v>4</v>
      </c>
      <c r="T3973" s="7">
        <v>0</v>
      </c>
      <c r="U3973" s="5">
        <v>20.633600000000001</v>
      </c>
      <c r="V3973">
        <f t="shared" si="310"/>
        <v>2</v>
      </c>
      <c r="W3973">
        <f t="shared" si="311"/>
        <v>1</v>
      </c>
      <c r="X3973">
        <f t="shared" si="312"/>
        <v>2015</v>
      </c>
      <c r="Y3973" t="str">
        <f t="shared" si="313"/>
        <v>Feb</v>
      </c>
      <c r="Z3973" t="str">
        <f t="shared" si="314"/>
        <v>2015-02</v>
      </c>
    </row>
    <row r="3974" spans="1:26"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s="5">
        <v>13.48</v>
      </c>
      <c r="S3974">
        <v>2</v>
      </c>
      <c r="T3974" s="7">
        <v>0</v>
      </c>
      <c r="U3974" s="5">
        <v>6.74</v>
      </c>
      <c r="V3974">
        <f t="shared" si="310"/>
        <v>3</v>
      </c>
      <c r="W3974">
        <f t="shared" si="311"/>
        <v>1</v>
      </c>
      <c r="X3974">
        <f t="shared" si="312"/>
        <v>2016</v>
      </c>
      <c r="Y3974" t="str">
        <f t="shared" si="313"/>
        <v>Mar</v>
      </c>
      <c r="Z3974" t="str">
        <f t="shared" si="314"/>
        <v>2016-03</v>
      </c>
    </row>
    <row r="3975" spans="1:26"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s="5">
        <v>29.8</v>
      </c>
      <c r="S3975">
        <v>5</v>
      </c>
      <c r="T3975" s="7">
        <v>0.2</v>
      </c>
      <c r="U3975" s="5">
        <v>9.3125</v>
      </c>
      <c r="V3975">
        <f t="shared" si="310"/>
        <v>3</v>
      </c>
      <c r="W3975">
        <f t="shared" si="311"/>
        <v>1</v>
      </c>
      <c r="X3975">
        <f t="shared" si="312"/>
        <v>2016</v>
      </c>
      <c r="Y3975" t="str">
        <f t="shared" si="313"/>
        <v>Mar</v>
      </c>
      <c r="Z3975" t="str">
        <f t="shared" si="314"/>
        <v>2016-03</v>
      </c>
    </row>
    <row r="3976" spans="1:26"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s="5">
        <v>414</v>
      </c>
      <c r="S3976">
        <v>8</v>
      </c>
      <c r="T3976" s="7">
        <v>0</v>
      </c>
      <c r="U3976" s="5">
        <v>124.2</v>
      </c>
      <c r="V3976">
        <f t="shared" si="310"/>
        <v>3</v>
      </c>
      <c r="W3976">
        <f t="shared" si="311"/>
        <v>1</v>
      </c>
      <c r="X3976">
        <f t="shared" si="312"/>
        <v>2016</v>
      </c>
      <c r="Y3976" t="str">
        <f t="shared" si="313"/>
        <v>Mar</v>
      </c>
      <c r="Z3976" t="str">
        <f t="shared" si="314"/>
        <v>2016-03</v>
      </c>
    </row>
    <row r="3977" spans="1:26"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s="5">
        <v>41.328000000000003</v>
      </c>
      <c r="S3977">
        <v>7</v>
      </c>
      <c r="T3977" s="7">
        <v>0.2</v>
      </c>
      <c r="U3977" s="5">
        <v>14.981400000000001</v>
      </c>
      <c r="V3977">
        <f t="shared" si="310"/>
        <v>3</v>
      </c>
      <c r="W3977">
        <f t="shared" si="311"/>
        <v>1</v>
      </c>
      <c r="X3977">
        <f t="shared" si="312"/>
        <v>2016</v>
      </c>
      <c r="Y3977" t="str">
        <f t="shared" si="313"/>
        <v>Mar</v>
      </c>
      <c r="Z3977" t="str">
        <f t="shared" si="314"/>
        <v>2016-03</v>
      </c>
    </row>
    <row r="3978" spans="1:26"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s="5">
        <v>39.92</v>
      </c>
      <c r="S3978">
        <v>4</v>
      </c>
      <c r="T3978" s="7">
        <v>0</v>
      </c>
      <c r="U3978" s="5">
        <v>11.1776</v>
      </c>
      <c r="V3978">
        <f t="shared" si="310"/>
        <v>10</v>
      </c>
      <c r="W3978">
        <f t="shared" si="311"/>
        <v>4</v>
      </c>
      <c r="X3978">
        <f t="shared" si="312"/>
        <v>2016</v>
      </c>
      <c r="Y3978" t="str">
        <f t="shared" si="313"/>
        <v>Oct</v>
      </c>
      <c r="Z3978" t="str">
        <f t="shared" si="314"/>
        <v>2016-10</v>
      </c>
    </row>
    <row r="3979" spans="1:26"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s="5">
        <v>8.94</v>
      </c>
      <c r="S3979">
        <v>3</v>
      </c>
      <c r="T3979" s="7">
        <v>0</v>
      </c>
      <c r="U3979" s="5">
        <v>4.1124000000000001</v>
      </c>
      <c r="V3979">
        <f t="shared" si="310"/>
        <v>10</v>
      </c>
      <c r="W3979">
        <f t="shared" si="311"/>
        <v>4</v>
      </c>
      <c r="X3979">
        <f t="shared" si="312"/>
        <v>2017</v>
      </c>
      <c r="Y3979" t="str">
        <f t="shared" si="313"/>
        <v>Oct</v>
      </c>
      <c r="Z3979" t="str">
        <f t="shared" si="314"/>
        <v>2017-10</v>
      </c>
    </row>
    <row r="3980" spans="1:26"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s="5">
        <v>84.784000000000006</v>
      </c>
      <c r="S3980">
        <v>2</v>
      </c>
      <c r="T3980" s="7">
        <v>0.2</v>
      </c>
      <c r="U3980" s="5">
        <v>-20.136199999999999</v>
      </c>
      <c r="V3980">
        <f t="shared" si="310"/>
        <v>10</v>
      </c>
      <c r="W3980">
        <f t="shared" si="311"/>
        <v>4</v>
      </c>
      <c r="X3980">
        <f t="shared" si="312"/>
        <v>2017</v>
      </c>
      <c r="Y3980" t="str">
        <f t="shared" si="313"/>
        <v>Oct</v>
      </c>
      <c r="Z3980" t="str">
        <f t="shared" si="314"/>
        <v>2017-10</v>
      </c>
    </row>
    <row r="3981" spans="1:26"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s="5">
        <v>53.316000000000003</v>
      </c>
      <c r="S3981">
        <v>2</v>
      </c>
      <c r="T3981" s="7">
        <v>0.4</v>
      </c>
      <c r="U3981" s="5">
        <v>-19.549199999999999</v>
      </c>
      <c r="V3981">
        <f t="shared" si="310"/>
        <v>12</v>
      </c>
      <c r="W3981">
        <f t="shared" si="311"/>
        <v>4</v>
      </c>
      <c r="X3981">
        <f t="shared" si="312"/>
        <v>2014</v>
      </c>
      <c r="Y3981" t="str">
        <f t="shared" si="313"/>
        <v>Dec</v>
      </c>
      <c r="Z3981" t="str">
        <f t="shared" si="314"/>
        <v>2014-12</v>
      </c>
    </row>
    <row r="3982" spans="1:26"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s="5">
        <v>56.52</v>
      </c>
      <c r="S3982">
        <v>3</v>
      </c>
      <c r="T3982" s="7">
        <v>0</v>
      </c>
      <c r="U3982" s="5">
        <v>15.8256</v>
      </c>
      <c r="V3982">
        <f t="shared" si="310"/>
        <v>12</v>
      </c>
      <c r="W3982">
        <f t="shared" si="311"/>
        <v>4</v>
      </c>
      <c r="X3982">
        <f t="shared" si="312"/>
        <v>2014</v>
      </c>
      <c r="Y3982" t="str">
        <f t="shared" si="313"/>
        <v>Dec</v>
      </c>
      <c r="Z3982" t="str">
        <f t="shared" si="314"/>
        <v>2014-12</v>
      </c>
    </row>
    <row r="3983" spans="1:26"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s="5">
        <v>22.77</v>
      </c>
      <c r="S3983">
        <v>3</v>
      </c>
      <c r="T3983" s="7">
        <v>0</v>
      </c>
      <c r="U3983" s="5">
        <v>9.7911000000000001</v>
      </c>
      <c r="V3983">
        <f t="shared" si="310"/>
        <v>12</v>
      </c>
      <c r="W3983">
        <f t="shared" si="311"/>
        <v>4</v>
      </c>
      <c r="X3983">
        <f t="shared" si="312"/>
        <v>2017</v>
      </c>
      <c r="Y3983" t="str">
        <f t="shared" si="313"/>
        <v>Dec</v>
      </c>
      <c r="Z3983" t="str">
        <f t="shared" si="314"/>
        <v>2017-12</v>
      </c>
    </row>
    <row r="3984" spans="1:26"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s="5">
        <v>287.96800000000002</v>
      </c>
      <c r="S3984">
        <v>4</v>
      </c>
      <c r="T3984" s="7">
        <v>0.2</v>
      </c>
      <c r="U3984" s="5">
        <v>-3.5996000000000001</v>
      </c>
      <c r="V3984">
        <f t="shared" si="310"/>
        <v>7</v>
      </c>
      <c r="W3984">
        <f t="shared" si="311"/>
        <v>3</v>
      </c>
      <c r="X3984">
        <f t="shared" si="312"/>
        <v>2016</v>
      </c>
      <c r="Y3984" t="str">
        <f t="shared" si="313"/>
        <v>Jul</v>
      </c>
      <c r="Z3984" t="str">
        <f t="shared" si="314"/>
        <v>2016-07</v>
      </c>
    </row>
    <row r="3985" spans="1:26"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s="5">
        <v>2799.96</v>
      </c>
      <c r="S3985">
        <v>5</v>
      </c>
      <c r="T3985" s="7">
        <v>0.2</v>
      </c>
      <c r="U3985" s="5">
        <v>944.98649999999998</v>
      </c>
      <c r="V3985">
        <f t="shared" si="310"/>
        <v>7</v>
      </c>
      <c r="W3985">
        <f t="shared" si="311"/>
        <v>3</v>
      </c>
      <c r="X3985">
        <f t="shared" si="312"/>
        <v>2016</v>
      </c>
      <c r="Y3985" t="str">
        <f t="shared" si="313"/>
        <v>Jul</v>
      </c>
      <c r="Z3985" t="str">
        <f t="shared" si="314"/>
        <v>2016-07</v>
      </c>
    </row>
    <row r="3986" spans="1:26"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s="5">
        <v>48.94</v>
      </c>
      <c r="S3986">
        <v>1</v>
      </c>
      <c r="T3986" s="7">
        <v>0</v>
      </c>
      <c r="U3986" s="5">
        <v>24.47</v>
      </c>
      <c r="V3986">
        <f t="shared" si="310"/>
        <v>7</v>
      </c>
      <c r="W3986">
        <f t="shared" si="311"/>
        <v>3</v>
      </c>
      <c r="X3986">
        <f t="shared" si="312"/>
        <v>2016</v>
      </c>
      <c r="Y3986" t="str">
        <f t="shared" si="313"/>
        <v>Jul</v>
      </c>
      <c r="Z3986" t="str">
        <f t="shared" si="314"/>
        <v>2016-07</v>
      </c>
    </row>
    <row r="3987" spans="1:26"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s="5">
        <v>257.49900000000002</v>
      </c>
      <c r="S3987">
        <v>3</v>
      </c>
      <c r="T3987" s="7">
        <v>0.15</v>
      </c>
      <c r="U3987" s="5">
        <v>24.235199999999999</v>
      </c>
      <c r="V3987">
        <f t="shared" si="310"/>
        <v>4</v>
      </c>
      <c r="W3987">
        <f t="shared" si="311"/>
        <v>2</v>
      </c>
      <c r="X3987">
        <f t="shared" si="312"/>
        <v>2016</v>
      </c>
      <c r="Y3987" t="str">
        <f t="shared" si="313"/>
        <v>Apr</v>
      </c>
      <c r="Z3987" t="str">
        <f t="shared" si="314"/>
        <v>2016-04</v>
      </c>
    </row>
    <row r="3988" spans="1:26"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5">
        <v>2591.56</v>
      </c>
      <c r="S3988">
        <v>4</v>
      </c>
      <c r="T3988" s="7">
        <v>0</v>
      </c>
      <c r="U3988" s="5">
        <v>621.97439999999995</v>
      </c>
      <c r="V3988">
        <f t="shared" si="310"/>
        <v>4</v>
      </c>
      <c r="W3988">
        <f t="shared" si="311"/>
        <v>2</v>
      </c>
      <c r="X3988">
        <f t="shared" si="312"/>
        <v>2017</v>
      </c>
      <c r="Y3988" t="str">
        <f t="shared" si="313"/>
        <v>Apr</v>
      </c>
      <c r="Z3988" t="str">
        <f t="shared" si="314"/>
        <v>2017-04</v>
      </c>
    </row>
    <row r="3989" spans="1:26"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s="5">
        <v>41.95</v>
      </c>
      <c r="S3989">
        <v>5</v>
      </c>
      <c r="T3989" s="7">
        <v>0</v>
      </c>
      <c r="U3989" s="5">
        <v>10.487500000000001</v>
      </c>
      <c r="V3989">
        <f t="shared" si="310"/>
        <v>4</v>
      </c>
      <c r="W3989">
        <f t="shared" si="311"/>
        <v>2</v>
      </c>
      <c r="X3989">
        <f t="shared" si="312"/>
        <v>2017</v>
      </c>
      <c r="Y3989" t="str">
        <f t="shared" si="313"/>
        <v>Apr</v>
      </c>
      <c r="Z3989" t="str">
        <f t="shared" si="314"/>
        <v>2017-04</v>
      </c>
    </row>
    <row r="3990" spans="1:26"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s="5">
        <v>79.12</v>
      </c>
      <c r="S3990">
        <v>5</v>
      </c>
      <c r="T3990" s="7">
        <v>0.2</v>
      </c>
      <c r="U3990" s="5">
        <v>13.846</v>
      </c>
      <c r="V3990">
        <f t="shared" si="310"/>
        <v>4</v>
      </c>
      <c r="W3990">
        <f t="shared" si="311"/>
        <v>2</v>
      </c>
      <c r="X3990">
        <f t="shared" si="312"/>
        <v>2016</v>
      </c>
      <c r="Y3990" t="str">
        <f t="shared" si="313"/>
        <v>Apr</v>
      </c>
      <c r="Z3990" t="str">
        <f t="shared" si="314"/>
        <v>2016-04</v>
      </c>
    </row>
    <row r="3991" spans="1:26"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s="5">
        <v>52.96</v>
      </c>
      <c r="S3991">
        <v>2</v>
      </c>
      <c r="T3991" s="7">
        <v>0</v>
      </c>
      <c r="U3991" s="5">
        <v>20.1248</v>
      </c>
      <c r="V3991">
        <f t="shared" si="310"/>
        <v>11</v>
      </c>
      <c r="W3991">
        <f t="shared" si="311"/>
        <v>4</v>
      </c>
      <c r="X3991">
        <f t="shared" si="312"/>
        <v>2014</v>
      </c>
      <c r="Y3991" t="str">
        <f t="shared" si="313"/>
        <v>Nov</v>
      </c>
      <c r="Z3991" t="str">
        <f t="shared" si="314"/>
        <v>2014-11</v>
      </c>
    </row>
    <row r="3992" spans="1:26"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s="5">
        <v>286.34399999999999</v>
      </c>
      <c r="S3992">
        <v>3</v>
      </c>
      <c r="T3992" s="7">
        <v>0.2</v>
      </c>
      <c r="U3992" s="5">
        <v>-64.427400000000006</v>
      </c>
      <c r="V3992">
        <f t="shared" si="310"/>
        <v>11</v>
      </c>
      <c r="W3992">
        <f t="shared" si="311"/>
        <v>4</v>
      </c>
      <c r="X3992">
        <f t="shared" si="312"/>
        <v>2014</v>
      </c>
      <c r="Y3992" t="str">
        <f t="shared" si="313"/>
        <v>Nov</v>
      </c>
      <c r="Z3992" t="str">
        <f t="shared" si="314"/>
        <v>2014-11</v>
      </c>
    </row>
    <row r="3993" spans="1:26"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s="5">
        <v>63.552</v>
      </c>
      <c r="S3993">
        <v>3</v>
      </c>
      <c r="T3993" s="7">
        <v>0.2</v>
      </c>
      <c r="U3993" s="5">
        <v>14.299200000000001</v>
      </c>
      <c r="V3993">
        <f t="shared" si="310"/>
        <v>5</v>
      </c>
      <c r="W3993">
        <f t="shared" si="311"/>
        <v>2</v>
      </c>
      <c r="X3993">
        <f t="shared" si="312"/>
        <v>2015</v>
      </c>
      <c r="Y3993" t="str">
        <f t="shared" si="313"/>
        <v>May</v>
      </c>
      <c r="Z3993" t="str">
        <f t="shared" si="314"/>
        <v>2015-05</v>
      </c>
    </row>
    <row r="3994" spans="1:26"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s="5">
        <v>41.375999999999998</v>
      </c>
      <c r="S3994">
        <v>3</v>
      </c>
      <c r="T3994" s="7">
        <v>0.2</v>
      </c>
      <c r="U3994" s="5">
        <v>4.6547999999999998</v>
      </c>
      <c r="V3994">
        <f t="shared" si="310"/>
        <v>5</v>
      </c>
      <c r="W3994">
        <f t="shared" si="311"/>
        <v>2</v>
      </c>
      <c r="X3994">
        <f t="shared" si="312"/>
        <v>2015</v>
      </c>
      <c r="Y3994" t="str">
        <f t="shared" si="313"/>
        <v>May</v>
      </c>
      <c r="Z3994" t="str">
        <f t="shared" si="314"/>
        <v>2015-05</v>
      </c>
    </row>
    <row r="3995" spans="1:26"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s="5">
        <v>172.70400000000001</v>
      </c>
      <c r="S3995">
        <v>6</v>
      </c>
      <c r="T3995" s="7">
        <v>0.2</v>
      </c>
      <c r="U3995" s="5">
        <v>10.794</v>
      </c>
      <c r="V3995">
        <f t="shared" si="310"/>
        <v>5</v>
      </c>
      <c r="W3995">
        <f t="shared" si="311"/>
        <v>2</v>
      </c>
      <c r="X3995">
        <f t="shared" si="312"/>
        <v>2015</v>
      </c>
      <c r="Y3995" t="str">
        <f t="shared" si="313"/>
        <v>May</v>
      </c>
      <c r="Z3995" t="str">
        <f t="shared" si="314"/>
        <v>2015-05</v>
      </c>
    </row>
    <row r="3996" spans="1:26"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s="5">
        <v>512.94000000000005</v>
      </c>
      <c r="S3996">
        <v>3</v>
      </c>
      <c r="T3996" s="7">
        <v>0</v>
      </c>
      <c r="U3996" s="5">
        <v>97.458600000000004</v>
      </c>
      <c r="V3996">
        <f t="shared" si="310"/>
        <v>3</v>
      </c>
      <c r="W3996">
        <f t="shared" si="311"/>
        <v>1</v>
      </c>
      <c r="X3996">
        <f t="shared" si="312"/>
        <v>2015</v>
      </c>
      <c r="Y3996" t="str">
        <f t="shared" si="313"/>
        <v>Mar</v>
      </c>
      <c r="Z3996" t="str">
        <f t="shared" si="314"/>
        <v>2015-03</v>
      </c>
    </row>
    <row r="3997" spans="1:26"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s="5">
        <v>860.93</v>
      </c>
      <c r="S3997">
        <v>7</v>
      </c>
      <c r="T3997" s="7">
        <v>0</v>
      </c>
      <c r="U3997" s="5">
        <v>189.40459999999999</v>
      </c>
      <c r="V3997">
        <f t="shared" si="310"/>
        <v>3</v>
      </c>
      <c r="W3997">
        <f t="shared" si="311"/>
        <v>1</v>
      </c>
      <c r="X3997">
        <f t="shared" si="312"/>
        <v>2015</v>
      </c>
      <c r="Y3997" t="str">
        <f t="shared" si="313"/>
        <v>Mar</v>
      </c>
      <c r="Z3997" t="str">
        <f t="shared" si="314"/>
        <v>2015-03</v>
      </c>
    </row>
    <row r="3998" spans="1:26"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s="5">
        <v>769.95</v>
      </c>
      <c r="S3998">
        <v>5</v>
      </c>
      <c r="T3998" s="7">
        <v>0</v>
      </c>
      <c r="U3998" s="5">
        <v>223.28550000000001</v>
      </c>
      <c r="V3998">
        <f t="shared" si="310"/>
        <v>3</v>
      </c>
      <c r="W3998">
        <f t="shared" si="311"/>
        <v>1</v>
      </c>
      <c r="X3998">
        <f t="shared" si="312"/>
        <v>2015</v>
      </c>
      <c r="Y3998" t="str">
        <f t="shared" si="313"/>
        <v>Mar</v>
      </c>
      <c r="Z3998" t="str">
        <f t="shared" si="314"/>
        <v>2015-03</v>
      </c>
    </row>
    <row r="3999" spans="1:26"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s="5">
        <v>14.98</v>
      </c>
      <c r="S3999">
        <v>1</v>
      </c>
      <c r="T3999" s="7">
        <v>0</v>
      </c>
      <c r="U3999" s="5">
        <v>4.4939999999999998</v>
      </c>
      <c r="V3999">
        <f t="shared" si="310"/>
        <v>3</v>
      </c>
      <c r="W3999">
        <f t="shared" si="311"/>
        <v>1</v>
      </c>
      <c r="X3999">
        <f t="shared" si="312"/>
        <v>2015</v>
      </c>
      <c r="Y3999" t="str">
        <f t="shared" si="313"/>
        <v>Mar</v>
      </c>
      <c r="Z3999" t="str">
        <f t="shared" si="314"/>
        <v>2015-03</v>
      </c>
    </row>
    <row r="4000" spans="1:26"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s="5">
        <v>373.08</v>
      </c>
      <c r="S4000">
        <v>6</v>
      </c>
      <c r="T4000" s="7">
        <v>0</v>
      </c>
      <c r="U4000" s="5">
        <v>82.077600000000004</v>
      </c>
      <c r="V4000">
        <f t="shared" si="310"/>
        <v>3</v>
      </c>
      <c r="W4000">
        <f t="shared" si="311"/>
        <v>1</v>
      </c>
      <c r="X4000">
        <f t="shared" si="312"/>
        <v>2015</v>
      </c>
      <c r="Y4000" t="str">
        <f t="shared" si="313"/>
        <v>Mar</v>
      </c>
      <c r="Z4000" t="str">
        <f t="shared" si="314"/>
        <v>2015-03</v>
      </c>
    </row>
    <row r="4001" spans="1:26"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s="5">
        <v>231.92</v>
      </c>
      <c r="S4001">
        <v>5</v>
      </c>
      <c r="T4001" s="7">
        <v>0.2</v>
      </c>
      <c r="U4001" s="5">
        <v>5.798</v>
      </c>
      <c r="V4001">
        <f t="shared" si="310"/>
        <v>7</v>
      </c>
      <c r="W4001">
        <f t="shared" si="311"/>
        <v>3</v>
      </c>
      <c r="X4001">
        <f t="shared" si="312"/>
        <v>2015</v>
      </c>
      <c r="Y4001" t="str">
        <f t="shared" si="313"/>
        <v>Jul</v>
      </c>
      <c r="Z4001" t="str">
        <f t="shared" si="314"/>
        <v>2015-07</v>
      </c>
    </row>
    <row r="4002" spans="1:26"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s="5">
        <v>63.47</v>
      </c>
      <c r="S4002">
        <v>11</v>
      </c>
      <c r="T4002" s="7">
        <v>0</v>
      </c>
      <c r="U4002" s="5">
        <v>19.041</v>
      </c>
      <c r="V4002">
        <f t="shared" si="310"/>
        <v>10</v>
      </c>
      <c r="W4002">
        <f t="shared" si="311"/>
        <v>4</v>
      </c>
      <c r="X4002">
        <f t="shared" si="312"/>
        <v>2014</v>
      </c>
      <c r="Y4002" t="str">
        <f t="shared" si="313"/>
        <v>Oct</v>
      </c>
      <c r="Z4002" t="str">
        <f t="shared" si="314"/>
        <v>2014-10</v>
      </c>
    </row>
    <row r="4003" spans="1:26"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s="5">
        <v>345</v>
      </c>
      <c r="S4003">
        <v>5</v>
      </c>
      <c r="T4003" s="7">
        <v>0</v>
      </c>
      <c r="U4003" s="5">
        <v>58.65</v>
      </c>
      <c r="V4003">
        <f t="shared" si="310"/>
        <v>10</v>
      </c>
      <c r="W4003">
        <f t="shared" si="311"/>
        <v>4</v>
      </c>
      <c r="X4003">
        <f t="shared" si="312"/>
        <v>2014</v>
      </c>
      <c r="Y4003" t="str">
        <f t="shared" si="313"/>
        <v>Oct</v>
      </c>
      <c r="Z4003" t="str">
        <f t="shared" si="314"/>
        <v>2014-10</v>
      </c>
    </row>
    <row r="4004" spans="1:26"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s="5">
        <v>637.89599999999996</v>
      </c>
      <c r="S4004">
        <v>3</v>
      </c>
      <c r="T4004" s="7">
        <v>0.3</v>
      </c>
      <c r="U4004" s="5">
        <v>-127.5792</v>
      </c>
      <c r="V4004">
        <f t="shared" si="310"/>
        <v>3</v>
      </c>
      <c r="W4004">
        <f t="shared" si="311"/>
        <v>1</v>
      </c>
      <c r="X4004">
        <f t="shared" si="312"/>
        <v>2016</v>
      </c>
      <c r="Y4004" t="str">
        <f t="shared" si="313"/>
        <v>Mar</v>
      </c>
      <c r="Z4004" t="str">
        <f t="shared" si="314"/>
        <v>2016-03</v>
      </c>
    </row>
    <row r="4005" spans="1:26"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s="5">
        <v>287.91000000000003</v>
      </c>
      <c r="S4005">
        <v>3</v>
      </c>
      <c r="T4005" s="7">
        <v>0.4</v>
      </c>
      <c r="U4005" s="5">
        <v>33.589500000000001</v>
      </c>
      <c r="V4005">
        <f t="shared" si="310"/>
        <v>3</v>
      </c>
      <c r="W4005">
        <f t="shared" si="311"/>
        <v>1</v>
      </c>
      <c r="X4005">
        <f t="shared" si="312"/>
        <v>2016</v>
      </c>
      <c r="Y4005" t="str">
        <f t="shared" si="313"/>
        <v>Mar</v>
      </c>
      <c r="Z4005" t="str">
        <f t="shared" si="314"/>
        <v>2016-03</v>
      </c>
    </row>
    <row r="4006" spans="1:26"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s="5">
        <v>36.6</v>
      </c>
      <c r="S4006">
        <v>3</v>
      </c>
      <c r="T4006" s="7">
        <v>0.2</v>
      </c>
      <c r="U4006" s="5">
        <v>11.895</v>
      </c>
      <c r="V4006">
        <f t="shared" si="310"/>
        <v>3</v>
      </c>
      <c r="W4006">
        <f t="shared" si="311"/>
        <v>1</v>
      </c>
      <c r="X4006">
        <f t="shared" si="312"/>
        <v>2016</v>
      </c>
      <c r="Y4006" t="str">
        <f t="shared" si="313"/>
        <v>Mar</v>
      </c>
      <c r="Z4006" t="str">
        <f t="shared" si="314"/>
        <v>2016-03</v>
      </c>
    </row>
    <row r="4007" spans="1:26"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s="5">
        <v>1.78</v>
      </c>
      <c r="S4007">
        <v>1</v>
      </c>
      <c r="T4007" s="7">
        <v>0</v>
      </c>
      <c r="U4007" s="5">
        <v>0.49840000000000001</v>
      </c>
      <c r="V4007">
        <f t="shared" si="310"/>
        <v>12</v>
      </c>
      <c r="W4007">
        <f t="shared" si="311"/>
        <v>4</v>
      </c>
      <c r="X4007">
        <f t="shared" si="312"/>
        <v>2015</v>
      </c>
      <c r="Y4007" t="str">
        <f t="shared" si="313"/>
        <v>Dec</v>
      </c>
      <c r="Z4007" t="str">
        <f t="shared" si="314"/>
        <v>2015-12</v>
      </c>
    </row>
    <row r="4008" spans="1:26"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s="5">
        <v>25.92</v>
      </c>
      <c r="S4008">
        <v>4</v>
      </c>
      <c r="T4008" s="7">
        <v>0</v>
      </c>
      <c r="U4008" s="5">
        <v>12.441599999999999</v>
      </c>
      <c r="V4008">
        <f t="shared" si="310"/>
        <v>12</v>
      </c>
      <c r="W4008">
        <f t="shared" si="311"/>
        <v>4</v>
      </c>
      <c r="X4008">
        <f t="shared" si="312"/>
        <v>2015</v>
      </c>
      <c r="Y4008" t="str">
        <f t="shared" si="313"/>
        <v>Dec</v>
      </c>
      <c r="Z4008" t="str">
        <f t="shared" si="314"/>
        <v>2015-12</v>
      </c>
    </row>
    <row r="4009" spans="1:26"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s="5">
        <v>101.94</v>
      </c>
      <c r="S4009">
        <v>6</v>
      </c>
      <c r="T4009" s="7">
        <v>0</v>
      </c>
      <c r="U4009" s="5">
        <v>21.407399999999999</v>
      </c>
      <c r="V4009">
        <f t="shared" si="310"/>
        <v>12</v>
      </c>
      <c r="W4009">
        <f t="shared" si="311"/>
        <v>4</v>
      </c>
      <c r="X4009">
        <f t="shared" si="312"/>
        <v>2015</v>
      </c>
      <c r="Y4009" t="str">
        <f t="shared" si="313"/>
        <v>Dec</v>
      </c>
      <c r="Z4009" t="str">
        <f t="shared" si="314"/>
        <v>2015-12</v>
      </c>
    </row>
    <row r="4010" spans="1:26"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s="5">
        <v>6.8479999999999999</v>
      </c>
      <c r="S4010">
        <v>2</v>
      </c>
      <c r="T4010" s="7">
        <v>0.2</v>
      </c>
      <c r="U4010" s="5">
        <v>0.59919999999999995</v>
      </c>
      <c r="V4010">
        <f t="shared" si="310"/>
        <v>12</v>
      </c>
      <c r="W4010">
        <f t="shared" si="311"/>
        <v>4</v>
      </c>
      <c r="X4010">
        <f t="shared" si="312"/>
        <v>2015</v>
      </c>
      <c r="Y4010" t="str">
        <f t="shared" si="313"/>
        <v>Dec</v>
      </c>
      <c r="Z4010" t="str">
        <f t="shared" si="314"/>
        <v>2015-12</v>
      </c>
    </row>
    <row r="4011" spans="1:26"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s="5">
        <v>474.43</v>
      </c>
      <c r="S4011">
        <v>11</v>
      </c>
      <c r="T4011" s="7">
        <v>0</v>
      </c>
      <c r="U4011" s="5">
        <v>199.26060000000001</v>
      </c>
      <c r="V4011">
        <f t="shared" si="310"/>
        <v>1</v>
      </c>
      <c r="W4011">
        <f t="shared" si="311"/>
        <v>1</v>
      </c>
      <c r="X4011">
        <f t="shared" si="312"/>
        <v>2017</v>
      </c>
      <c r="Y4011" t="str">
        <f t="shared" si="313"/>
        <v>Jan</v>
      </c>
      <c r="Z4011" t="str">
        <f t="shared" si="314"/>
        <v>2017-01</v>
      </c>
    </row>
    <row r="4012" spans="1:26"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s="5">
        <v>8.4480000000000004</v>
      </c>
      <c r="S4012">
        <v>2</v>
      </c>
      <c r="T4012" s="7">
        <v>0.2</v>
      </c>
      <c r="U4012" s="5">
        <v>2.64</v>
      </c>
      <c r="V4012">
        <f t="shared" si="310"/>
        <v>11</v>
      </c>
      <c r="W4012">
        <f t="shared" si="311"/>
        <v>4</v>
      </c>
      <c r="X4012">
        <f t="shared" si="312"/>
        <v>2017</v>
      </c>
      <c r="Y4012" t="str">
        <f t="shared" si="313"/>
        <v>Nov</v>
      </c>
      <c r="Z4012" t="str">
        <f t="shared" si="314"/>
        <v>2017-11</v>
      </c>
    </row>
    <row r="4013" spans="1:26"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s="5">
        <v>39.295999999999999</v>
      </c>
      <c r="S4013">
        <v>4</v>
      </c>
      <c r="T4013" s="7">
        <v>0.2</v>
      </c>
      <c r="U4013" s="5">
        <v>3.9296000000000002</v>
      </c>
      <c r="V4013">
        <f t="shared" si="310"/>
        <v>11</v>
      </c>
      <c r="W4013">
        <f t="shared" si="311"/>
        <v>4</v>
      </c>
      <c r="X4013">
        <f t="shared" si="312"/>
        <v>2017</v>
      </c>
      <c r="Y4013" t="str">
        <f t="shared" si="313"/>
        <v>Nov</v>
      </c>
      <c r="Z4013" t="str">
        <f t="shared" si="314"/>
        <v>2017-11</v>
      </c>
    </row>
    <row r="4014" spans="1:26"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s="5">
        <v>17.12</v>
      </c>
      <c r="S4014">
        <v>4</v>
      </c>
      <c r="T4014" s="7">
        <v>0</v>
      </c>
      <c r="U4014" s="5">
        <v>4.9648000000000003</v>
      </c>
      <c r="V4014">
        <f t="shared" si="310"/>
        <v>12</v>
      </c>
      <c r="W4014">
        <f t="shared" si="311"/>
        <v>4</v>
      </c>
      <c r="X4014">
        <f t="shared" si="312"/>
        <v>2015</v>
      </c>
      <c r="Y4014" t="str">
        <f t="shared" si="313"/>
        <v>Dec</v>
      </c>
      <c r="Z4014" t="str">
        <f t="shared" si="314"/>
        <v>2015-12</v>
      </c>
    </row>
    <row r="4015" spans="1:26"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s="5">
        <v>542.94000000000005</v>
      </c>
      <c r="S4015">
        <v>3</v>
      </c>
      <c r="T4015" s="7">
        <v>0</v>
      </c>
      <c r="U4015" s="5">
        <v>152.0232</v>
      </c>
      <c r="V4015">
        <f t="shared" si="310"/>
        <v>8</v>
      </c>
      <c r="W4015">
        <f t="shared" si="311"/>
        <v>3</v>
      </c>
      <c r="X4015">
        <f t="shared" si="312"/>
        <v>2015</v>
      </c>
      <c r="Y4015" t="str">
        <f t="shared" si="313"/>
        <v>Aug</v>
      </c>
      <c r="Z4015" t="str">
        <f t="shared" si="314"/>
        <v>2015-08</v>
      </c>
    </row>
    <row r="4016" spans="1:26"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s="5">
        <v>8.64</v>
      </c>
      <c r="S4016">
        <v>3</v>
      </c>
      <c r="T4016" s="7">
        <v>0</v>
      </c>
      <c r="U4016" s="5">
        <v>4.2336</v>
      </c>
      <c r="V4016">
        <f t="shared" si="310"/>
        <v>8</v>
      </c>
      <c r="W4016">
        <f t="shared" si="311"/>
        <v>3</v>
      </c>
      <c r="X4016">
        <f t="shared" si="312"/>
        <v>2015</v>
      </c>
      <c r="Y4016" t="str">
        <f t="shared" si="313"/>
        <v>Aug</v>
      </c>
      <c r="Z4016" t="str">
        <f t="shared" si="314"/>
        <v>2015-08</v>
      </c>
    </row>
    <row r="4017" spans="1:26"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s="5">
        <v>193.8</v>
      </c>
      <c r="S4017">
        <v>5</v>
      </c>
      <c r="T4017" s="7">
        <v>0</v>
      </c>
      <c r="U4017" s="5">
        <v>94.962000000000003</v>
      </c>
      <c r="V4017">
        <f t="shared" si="310"/>
        <v>8</v>
      </c>
      <c r="W4017">
        <f t="shared" si="311"/>
        <v>3</v>
      </c>
      <c r="X4017">
        <f t="shared" si="312"/>
        <v>2015</v>
      </c>
      <c r="Y4017" t="str">
        <f t="shared" si="313"/>
        <v>Aug</v>
      </c>
      <c r="Z4017" t="str">
        <f t="shared" si="314"/>
        <v>2015-08</v>
      </c>
    </row>
    <row r="4018" spans="1:26"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s="5">
        <v>21.4</v>
      </c>
      <c r="S4018">
        <v>5</v>
      </c>
      <c r="T4018" s="7">
        <v>0</v>
      </c>
      <c r="U4018" s="5">
        <v>9.6300000000000008</v>
      </c>
      <c r="V4018">
        <f t="shared" si="310"/>
        <v>8</v>
      </c>
      <c r="W4018">
        <f t="shared" si="311"/>
        <v>3</v>
      </c>
      <c r="X4018">
        <f t="shared" si="312"/>
        <v>2015</v>
      </c>
      <c r="Y4018" t="str">
        <f t="shared" si="313"/>
        <v>Aug</v>
      </c>
      <c r="Z4018" t="str">
        <f t="shared" si="314"/>
        <v>2015-08</v>
      </c>
    </row>
    <row r="4019" spans="1:26"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s="5">
        <v>97.88</v>
      </c>
      <c r="S4019">
        <v>2</v>
      </c>
      <c r="T4019" s="7">
        <v>0</v>
      </c>
      <c r="U4019" s="5">
        <v>48.94</v>
      </c>
      <c r="V4019">
        <f t="shared" si="310"/>
        <v>8</v>
      </c>
      <c r="W4019">
        <f t="shared" si="311"/>
        <v>3</v>
      </c>
      <c r="X4019">
        <f t="shared" si="312"/>
        <v>2015</v>
      </c>
      <c r="Y4019" t="str">
        <f t="shared" si="313"/>
        <v>Aug</v>
      </c>
      <c r="Z4019" t="str">
        <f t="shared" si="314"/>
        <v>2015-08</v>
      </c>
    </row>
    <row r="4020" spans="1:26"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s="5">
        <v>251.91</v>
      </c>
      <c r="S4020">
        <v>9</v>
      </c>
      <c r="T4020" s="7">
        <v>0</v>
      </c>
      <c r="U4020" s="5">
        <v>47.862900000000003</v>
      </c>
      <c r="V4020">
        <f t="shared" si="310"/>
        <v>8</v>
      </c>
      <c r="W4020">
        <f t="shared" si="311"/>
        <v>3</v>
      </c>
      <c r="X4020">
        <f t="shared" si="312"/>
        <v>2015</v>
      </c>
      <c r="Y4020" t="str">
        <f t="shared" si="313"/>
        <v>Aug</v>
      </c>
      <c r="Z4020" t="str">
        <f t="shared" si="314"/>
        <v>2015-08</v>
      </c>
    </row>
    <row r="4021" spans="1:26"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s="5">
        <v>25.86</v>
      </c>
      <c r="S4021">
        <v>3</v>
      </c>
      <c r="T4021" s="7">
        <v>0</v>
      </c>
      <c r="U4021" s="5">
        <v>6.7236000000000002</v>
      </c>
      <c r="V4021">
        <f t="shared" si="310"/>
        <v>8</v>
      </c>
      <c r="W4021">
        <f t="shared" si="311"/>
        <v>3</v>
      </c>
      <c r="X4021">
        <f t="shared" si="312"/>
        <v>2015</v>
      </c>
      <c r="Y4021" t="str">
        <f t="shared" si="313"/>
        <v>Aug</v>
      </c>
      <c r="Z4021" t="str">
        <f t="shared" si="314"/>
        <v>2015-08</v>
      </c>
    </row>
    <row r="4022" spans="1:26"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s="5">
        <v>170.05799999999999</v>
      </c>
      <c r="S4022">
        <v>3</v>
      </c>
      <c r="T4022" s="7">
        <v>0.3</v>
      </c>
      <c r="U4022" s="5">
        <v>-4.8587999999999996</v>
      </c>
      <c r="V4022">
        <f t="shared" si="310"/>
        <v>6</v>
      </c>
      <c r="W4022">
        <f t="shared" si="311"/>
        <v>2</v>
      </c>
      <c r="X4022">
        <f t="shared" si="312"/>
        <v>2014</v>
      </c>
      <c r="Y4022" t="str">
        <f t="shared" si="313"/>
        <v>Jun</v>
      </c>
      <c r="Z4022" t="str">
        <f t="shared" si="314"/>
        <v>2014-06</v>
      </c>
    </row>
    <row r="4023" spans="1:26"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s="5">
        <v>82.781999999999996</v>
      </c>
      <c r="S4023">
        <v>3</v>
      </c>
      <c r="T4023" s="7">
        <v>0.4</v>
      </c>
      <c r="U4023" s="5">
        <v>-15.1767</v>
      </c>
      <c r="V4023">
        <f t="shared" si="310"/>
        <v>6</v>
      </c>
      <c r="W4023">
        <f t="shared" si="311"/>
        <v>2</v>
      </c>
      <c r="X4023">
        <f t="shared" si="312"/>
        <v>2014</v>
      </c>
      <c r="Y4023" t="str">
        <f t="shared" si="313"/>
        <v>Jun</v>
      </c>
      <c r="Z4023" t="str">
        <f t="shared" si="314"/>
        <v>2014-06</v>
      </c>
    </row>
    <row r="4024" spans="1:26"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s="5">
        <v>853.93</v>
      </c>
      <c r="S4024">
        <v>5</v>
      </c>
      <c r="T4024" s="7">
        <v>0.3</v>
      </c>
      <c r="U4024" s="5">
        <v>0</v>
      </c>
      <c r="V4024">
        <f t="shared" si="310"/>
        <v>6</v>
      </c>
      <c r="W4024">
        <f t="shared" si="311"/>
        <v>2</v>
      </c>
      <c r="X4024">
        <f t="shared" si="312"/>
        <v>2014</v>
      </c>
      <c r="Y4024" t="str">
        <f t="shared" si="313"/>
        <v>Jun</v>
      </c>
      <c r="Z4024" t="str">
        <f t="shared" si="314"/>
        <v>2014-06</v>
      </c>
    </row>
    <row r="4025" spans="1:26"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s="5">
        <v>556.66499999999996</v>
      </c>
      <c r="S4025">
        <v>5</v>
      </c>
      <c r="T4025" s="7">
        <v>0.15</v>
      </c>
      <c r="U4025" s="5">
        <v>6.5490000000000004</v>
      </c>
      <c r="V4025">
        <f t="shared" si="310"/>
        <v>10</v>
      </c>
      <c r="W4025">
        <f t="shared" si="311"/>
        <v>4</v>
      </c>
      <c r="X4025">
        <f t="shared" si="312"/>
        <v>2017</v>
      </c>
      <c r="Y4025" t="str">
        <f t="shared" si="313"/>
        <v>Oct</v>
      </c>
      <c r="Z4025" t="str">
        <f t="shared" si="314"/>
        <v>2017-10</v>
      </c>
    </row>
    <row r="4026" spans="1:26"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s="5">
        <v>95.84</v>
      </c>
      <c r="S4026">
        <v>4</v>
      </c>
      <c r="T4026" s="7">
        <v>0.2</v>
      </c>
      <c r="U4026" s="5">
        <v>34.741999999999997</v>
      </c>
      <c r="V4026">
        <f t="shared" si="310"/>
        <v>10</v>
      </c>
      <c r="W4026">
        <f t="shared" si="311"/>
        <v>4</v>
      </c>
      <c r="X4026">
        <f t="shared" si="312"/>
        <v>2017</v>
      </c>
      <c r="Y4026" t="str">
        <f t="shared" si="313"/>
        <v>Oct</v>
      </c>
      <c r="Z4026" t="str">
        <f t="shared" si="314"/>
        <v>2017-10</v>
      </c>
    </row>
    <row r="4027" spans="1:26"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s="5">
        <v>29.664000000000001</v>
      </c>
      <c r="S4027">
        <v>4</v>
      </c>
      <c r="T4027" s="7">
        <v>0.2</v>
      </c>
      <c r="U4027" s="5">
        <v>10.0116</v>
      </c>
      <c r="V4027">
        <f t="shared" si="310"/>
        <v>8</v>
      </c>
      <c r="W4027">
        <f t="shared" si="311"/>
        <v>3</v>
      </c>
      <c r="X4027">
        <f t="shared" si="312"/>
        <v>2017</v>
      </c>
      <c r="Y4027" t="str">
        <f t="shared" si="313"/>
        <v>Aug</v>
      </c>
      <c r="Z4027" t="str">
        <f t="shared" si="314"/>
        <v>2017-08</v>
      </c>
    </row>
    <row r="4028" spans="1:26"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s="5">
        <v>9.1839999999999993</v>
      </c>
      <c r="S4028">
        <v>7</v>
      </c>
      <c r="T4028" s="7">
        <v>0.2</v>
      </c>
      <c r="U4028" s="5">
        <v>2.87</v>
      </c>
      <c r="V4028">
        <f t="shared" si="310"/>
        <v>8</v>
      </c>
      <c r="W4028">
        <f t="shared" si="311"/>
        <v>3</v>
      </c>
      <c r="X4028">
        <f t="shared" si="312"/>
        <v>2017</v>
      </c>
      <c r="Y4028" t="str">
        <f t="shared" si="313"/>
        <v>Aug</v>
      </c>
      <c r="Z4028" t="str">
        <f t="shared" si="314"/>
        <v>2017-08</v>
      </c>
    </row>
    <row r="4029" spans="1:26"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s="5">
        <v>153.584</v>
      </c>
      <c r="S4029">
        <v>2</v>
      </c>
      <c r="T4029" s="7">
        <v>0.2</v>
      </c>
      <c r="U4029" s="5">
        <v>13.438599999999999</v>
      </c>
      <c r="V4029">
        <f t="shared" si="310"/>
        <v>8</v>
      </c>
      <c r="W4029">
        <f t="shared" si="311"/>
        <v>3</v>
      </c>
      <c r="X4029">
        <f t="shared" si="312"/>
        <v>2017</v>
      </c>
      <c r="Y4029" t="str">
        <f t="shared" si="313"/>
        <v>Aug</v>
      </c>
      <c r="Z4029" t="str">
        <f t="shared" si="314"/>
        <v>2017-08</v>
      </c>
    </row>
    <row r="4030" spans="1:26"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s="5">
        <v>12.864000000000001</v>
      </c>
      <c r="S4030">
        <v>8</v>
      </c>
      <c r="T4030" s="7">
        <v>0.8</v>
      </c>
      <c r="U4030" s="5">
        <v>-22.512</v>
      </c>
      <c r="V4030">
        <f t="shared" si="310"/>
        <v>8</v>
      </c>
      <c r="W4030">
        <f t="shared" si="311"/>
        <v>3</v>
      </c>
      <c r="X4030">
        <f t="shared" si="312"/>
        <v>2017</v>
      </c>
      <c r="Y4030" t="str">
        <f t="shared" si="313"/>
        <v>Aug</v>
      </c>
      <c r="Z4030" t="str">
        <f t="shared" si="314"/>
        <v>2017-08</v>
      </c>
    </row>
    <row r="4031" spans="1:26"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5">
        <v>479.97</v>
      </c>
      <c r="S4031">
        <v>3</v>
      </c>
      <c r="T4031" s="7">
        <v>0</v>
      </c>
      <c r="U4031" s="5">
        <v>239.98500000000001</v>
      </c>
      <c r="V4031">
        <f t="shared" si="310"/>
        <v>12</v>
      </c>
      <c r="W4031">
        <f t="shared" si="311"/>
        <v>4</v>
      </c>
      <c r="X4031">
        <f t="shared" si="312"/>
        <v>2017</v>
      </c>
      <c r="Y4031" t="str">
        <f t="shared" si="313"/>
        <v>Dec</v>
      </c>
      <c r="Z4031" t="str">
        <f t="shared" si="314"/>
        <v>2017-12</v>
      </c>
    </row>
    <row r="4032" spans="1:26"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s="5">
        <v>232.88</v>
      </c>
      <c r="S4032">
        <v>4</v>
      </c>
      <c r="T4032" s="7">
        <v>0</v>
      </c>
      <c r="U4032" s="5">
        <v>60.5488</v>
      </c>
      <c r="V4032">
        <f t="shared" si="310"/>
        <v>12</v>
      </c>
      <c r="W4032">
        <f t="shared" si="311"/>
        <v>4</v>
      </c>
      <c r="X4032">
        <f t="shared" si="312"/>
        <v>2017</v>
      </c>
      <c r="Y4032" t="str">
        <f t="shared" si="313"/>
        <v>Dec</v>
      </c>
      <c r="Z4032" t="str">
        <f t="shared" si="314"/>
        <v>2017-12</v>
      </c>
    </row>
    <row r="4033" spans="1:26"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s="5">
        <v>236.88</v>
      </c>
      <c r="S4033">
        <v>6</v>
      </c>
      <c r="T4033" s="7">
        <v>0</v>
      </c>
      <c r="U4033" s="5">
        <v>66.326400000000007</v>
      </c>
      <c r="V4033">
        <f t="shared" si="310"/>
        <v>9</v>
      </c>
      <c r="W4033">
        <f t="shared" si="311"/>
        <v>3</v>
      </c>
      <c r="X4033">
        <f t="shared" si="312"/>
        <v>2016</v>
      </c>
      <c r="Y4033" t="str">
        <f t="shared" si="313"/>
        <v>Sep</v>
      </c>
      <c r="Z4033" t="str">
        <f t="shared" si="314"/>
        <v>2016-09</v>
      </c>
    </row>
    <row r="4034" spans="1:26"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s="5">
        <v>29.9</v>
      </c>
      <c r="S4034">
        <v>5</v>
      </c>
      <c r="T4034" s="7">
        <v>0</v>
      </c>
      <c r="U4034" s="5">
        <v>14.651</v>
      </c>
      <c r="V4034">
        <f t="shared" si="310"/>
        <v>9</v>
      </c>
      <c r="W4034">
        <f t="shared" si="311"/>
        <v>3</v>
      </c>
      <c r="X4034">
        <f t="shared" si="312"/>
        <v>2016</v>
      </c>
      <c r="Y4034" t="str">
        <f t="shared" si="313"/>
        <v>Sep</v>
      </c>
      <c r="Z4034" t="str">
        <f t="shared" si="314"/>
        <v>2016-09</v>
      </c>
    </row>
    <row r="4035" spans="1:26"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s="5">
        <v>100</v>
      </c>
      <c r="S4035">
        <v>4</v>
      </c>
      <c r="T4035" s="7">
        <v>0</v>
      </c>
      <c r="U4035" s="5">
        <v>21</v>
      </c>
      <c r="V4035">
        <f t="shared" ref="V4035:V4098" si="315">MONTH(C4035)</f>
        <v>9</v>
      </c>
      <c r="W4035">
        <f t="shared" ref="W4035:W4098" si="316">ROUNDUP(MONTH(C4035)/3,0)</f>
        <v>3</v>
      </c>
      <c r="X4035">
        <f t="shared" ref="X4035:X4098" si="317">YEAR(C4035)</f>
        <v>2016</v>
      </c>
      <c r="Y4035" t="str">
        <f t="shared" ref="Y4035:Y4098" si="318">TEXT(C4035,"MMM")</f>
        <v>Sep</v>
      </c>
      <c r="Z4035" t="str">
        <f t="shared" ref="Z4035:Z4098" si="319">TEXT(C4035,"YYYY-MM")</f>
        <v>2016-09</v>
      </c>
    </row>
    <row r="4036" spans="1:26"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5">
        <v>18.693000000000001</v>
      </c>
      <c r="S4036">
        <v>3</v>
      </c>
      <c r="T4036" s="7">
        <v>0.7</v>
      </c>
      <c r="U4036" s="5">
        <v>-14.331300000000001</v>
      </c>
      <c r="V4036">
        <f t="shared" si="315"/>
        <v>12</v>
      </c>
      <c r="W4036">
        <f t="shared" si="316"/>
        <v>4</v>
      </c>
      <c r="X4036">
        <f t="shared" si="317"/>
        <v>2016</v>
      </c>
      <c r="Y4036" t="str">
        <f t="shared" si="318"/>
        <v>Dec</v>
      </c>
      <c r="Z4036" t="str">
        <f t="shared" si="319"/>
        <v>2016-12</v>
      </c>
    </row>
    <row r="4037" spans="1:26"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5">
        <v>383.952</v>
      </c>
      <c r="S4037">
        <v>6</v>
      </c>
      <c r="T4037" s="7">
        <v>0.2</v>
      </c>
      <c r="U4037" s="5">
        <v>76.790400000000005</v>
      </c>
      <c r="V4037">
        <f t="shared" si="315"/>
        <v>12</v>
      </c>
      <c r="W4037">
        <f t="shared" si="316"/>
        <v>4</v>
      </c>
      <c r="X4037">
        <f t="shared" si="317"/>
        <v>2016</v>
      </c>
      <c r="Y4037" t="str">
        <f t="shared" si="318"/>
        <v>Dec</v>
      </c>
      <c r="Z4037" t="str">
        <f t="shared" si="319"/>
        <v>2016-12</v>
      </c>
    </row>
    <row r="4038" spans="1:26"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s="5">
        <v>24.815999999999999</v>
      </c>
      <c r="S4038">
        <v>2</v>
      </c>
      <c r="T4038" s="7">
        <v>0.2</v>
      </c>
      <c r="U4038" s="5">
        <v>1.5509999999999999</v>
      </c>
      <c r="V4038">
        <f t="shared" si="315"/>
        <v>12</v>
      </c>
      <c r="W4038">
        <f t="shared" si="316"/>
        <v>4</v>
      </c>
      <c r="X4038">
        <f t="shared" si="317"/>
        <v>2015</v>
      </c>
      <c r="Y4038" t="str">
        <f t="shared" si="318"/>
        <v>Dec</v>
      </c>
      <c r="Z4038" t="str">
        <f t="shared" si="319"/>
        <v>2015-12</v>
      </c>
    </row>
    <row r="4039" spans="1:26"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s="5">
        <v>24.9</v>
      </c>
      <c r="S4039">
        <v>5</v>
      </c>
      <c r="T4039" s="7">
        <v>0</v>
      </c>
      <c r="U4039" s="5">
        <v>8.2170000000000005</v>
      </c>
      <c r="V4039">
        <f t="shared" si="315"/>
        <v>12</v>
      </c>
      <c r="W4039">
        <f t="shared" si="316"/>
        <v>4</v>
      </c>
      <c r="X4039">
        <f t="shared" si="317"/>
        <v>2014</v>
      </c>
      <c r="Y4039" t="str">
        <f t="shared" si="318"/>
        <v>Dec</v>
      </c>
      <c r="Z4039" t="str">
        <f t="shared" si="319"/>
        <v>2014-12</v>
      </c>
    </row>
    <row r="4040" spans="1:26"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s="5">
        <v>21.12</v>
      </c>
      <c r="S4040">
        <v>4</v>
      </c>
      <c r="T4040" s="7">
        <v>0</v>
      </c>
      <c r="U4040" s="5">
        <v>9.5039999999999996</v>
      </c>
      <c r="V4040">
        <f t="shared" si="315"/>
        <v>12</v>
      </c>
      <c r="W4040">
        <f t="shared" si="316"/>
        <v>4</v>
      </c>
      <c r="X4040">
        <f t="shared" si="317"/>
        <v>2014</v>
      </c>
      <c r="Y4040" t="str">
        <f t="shared" si="318"/>
        <v>Dec</v>
      </c>
      <c r="Z4040" t="str">
        <f t="shared" si="319"/>
        <v>2014-12</v>
      </c>
    </row>
    <row r="4041" spans="1:26"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s="5">
        <v>767.952</v>
      </c>
      <c r="S4041">
        <v>6</v>
      </c>
      <c r="T4041" s="7">
        <v>0.2</v>
      </c>
      <c r="U4041" s="5">
        <v>287.98200000000003</v>
      </c>
      <c r="V4041">
        <f t="shared" si="315"/>
        <v>12</v>
      </c>
      <c r="W4041">
        <f t="shared" si="316"/>
        <v>4</v>
      </c>
      <c r="X4041">
        <f t="shared" si="317"/>
        <v>2014</v>
      </c>
      <c r="Y4041" t="str">
        <f t="shared" si="318"/>
        <v>Dec</v>
      </c>
      <c r="Z4041" t="str">
        <f t="shared" si="319"/>
        <v>2014-12</v>
      </c>
    </row>
    <row r="4042" spans="1:26"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s="5">
        <v>14.352</v>
      </c>
      <c r="S4042">
        <v>3</v>
      </c>
      <c r="T4042" s="7">
        <v>0.2</v>
      </c>
      <c r="U4042" s="5">
        <v>4.6643999999999997</v>
      </c>
      <c r="V4042">
        <f t="shared" si="315"/>
        <v>12</v>
      </c>
      <c r="W4042">
        <f t="shared" si="316"/>
        <v>4</v>
      </c>
      <c r="X4042">
        <f t="shared" si="317"/>
        <v>2014</v>
      </c>
      <c r="Y4042" t="str">
        <f t="shared" si="318"/>
        <v>Dec</v>
      </c>
      <c r="Z4042" t="str">
        <f t="shared" si="319"/>
        <v>2014-12</v>
      </c>
    </row>
    <row r="4043" spans="1:26"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s="5">
        <v>191.976</v>
      </c>
      <c r="S4043">
        <v>3</v>
      </c>
      <c r="T4043" s="7">
        <v>0.2</v>
      </c>
      <c r="U4043" s="5">
        <v>19.197600000000001</v>
      </c>
      <c r="V4043">
        <f t="shared" si="315"/>
        <v>12</v>
      </c>
      <c r="W4043">
        <f t="shared" si="316"/>
        <v>4</v>
      </c>
      <c r="X4043">
        <f t="shared" si="317"/>
        <v>2014</v>
      </c>
      <c r="Y4043" t="str">
        <f t="shared" si="318"/>
        <v>Dec</v>
      </c>
      <c r="Z4043" t="str">
        <f t="shared" si="319"/>
        <v>2014-12</v>
      </c>
    </row>
    <row r="4044" spans="1:26"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s="5">
        <v>274.77</v>
      </c>
      <c r="S4044">
        <v>9</v>
      </c>
      <c r="T4044" s="7">
        <v>0</v>
      </c>
      <c r="U4044" s="5">
        <v>126.3942</v>
      </c>
      <c r="V4044">
        <f t="shared" si="315"/>
        <v>12</v>
      </c>
      <c r="W4044">
        <f t="shared" si="316"/>
        <v>4</v>
      </c>
      <c r="X4044">
        <f t="shared" si="317"/>
        <v>2014</v>
      </c>
      <c r="Y4044" t="str">
        <f t="shared" si="318"/>
        <v>Dec</v>
      </c>
      <c r="Z4044" t="str">
        <f t="shared" si="319"/>
        <v>2014-12</v>
      </c>
    </row>
    <row r="4045" spans="1:26"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s="5">
        <v>70.56</v>
      </c>
      <c r="S4045">
        <v>6</v>
      </c>
      <c r="T4045" s="7">
        <v>0</v>
      </c>
      <c r="U4045" s="5">
        <v>23.990400000000001</v>
      </c>
      <c r="V4045">
        <f t="shared" si="315"/>
        <v>12</v>
      </c>
      <c r="W4045">
        <f t="shared" si="316"/>
        <v>4</v>
      </c>
      <c r="X4045">
        <f t="shared" si="317"/>
        <v>2014</v>
      </c>
      <c r="Y4045" t="str">
        <f t="shared" si="318"/>
        <v>Dec</v>
      </c>
      <c r="Z4045" t="str">
        <f t="shared" si="319"/>
        <v>2014-12</v>
      </c>
    </row>
    <row r="4046" spans="1:26"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s="5">
        <v>204.85</v>
      </c>
      <c r="S4046">
        <v>5</v>
      </c>
      <c r="T4046" s="7">
        <v>0</v>
      </c>
      <c r="U4046" s="5">
        <v>57.357999999999997</v>
      </c>
      <c r="V4046">
        <f t="shared" si="315"/>
        <v>6</v>
      </c>
      <c r="W4046">
        <f t="shared" si="316"/>
        <v>2</v>
      </c>
      <c r="X4046">
        <f t="shared" si="317"/>
        <v>2015</v>
      </c>
      <c r="Y4046" t="str">
        <f t="shared" si="318"/>
        <v>Jun</v>
      </c>
      <c r="Z4046" t="str">
        <f t="shared" si="319"/>
        <v>2015-06</v>
      </c>
    </row>
    <row r="4047" spans="1:26"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s="5">
        <v>9.1560000000000006</v>
      </c>
      <c r="S4047">
        <v>3</v>
      </c>
      <c r="T4047" s="7">
        <v>0.8</v>
      </c>
      <c r="U4047" s="5">
        <v>-13.734</v>
      </c>
      <c r="V4047">
        <f t="shared" si="315"/>
        <v>4</v>
      </c>
      <c r="W4047">
        <f t="shared" si="316"/>
        <v>2</v>
      </c>
      <c r="X4047">
        <f t="shared" si="317"/>
        <v>2015</v>
      </c>
      <c r="Y4047" t="str">
        <f t="shared" si="318"/>
        <v>Apr</v>
      </c>
      <c r="Z4047" t="str">
        <f t="shared" si="319"/>
        <v>2015-04</v>
      </c>
    </row>
    <row r="4048" spans="1:26"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s="5">
        <v>23.992000000000001</v>
      </c>
      <c r="S4048">
        <v>2</v>
      </c>
      <c r="T4048" s="7">
        <v>0.8</v>
      </c>
      <c r="U4048" s="5">
        <v>-62.379199999999997</v>
      </c>
      <c r="V4048">
        <f t="shared" si="315"/>
        <v>10</v>
      </c>
      <c r="W4048">
        <f t="shared" si="316"/>
        <v>4</v>
      </c>
      <c r="X4048">
        <f t="shared" si="317"/>
        <v>2017</v>
      </c>
      <c r="Y4048" t="str">
        <f t="shared" si="318"/>
        <v>Oct</v>
      </c>
      <c r="Z4048" t="str">
        <f t="shared" si="319"/>
        <v>2017-10</v>
      </c>
    </row>
    <row r="4049" spans="1:26"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s="5">
        <v>80.88</v>
      </c>
      <c r="S4049">
        <v>3</v>
      </c>
      <c r="T4049" s="7">
        <v>0</v>
      </c>
      <c r="U4049" s="5">
        <v>39.6312</v>
      </c>
      <c r="V4049">
        <f t="shared" si="315"/>
        <v>7</v>
      </c>
      <c r="W4049">
        <f t="shared" si="316"/>
        <v>3</v>
      </c>
      <c r="X4049">
        <f t="shared" si="317"/>
        <v>2015</v>
      </c>
      <c r="Y4049" t="str">
        <f t="shared" si="318"/>
        <v>Jul</v>
      </c>
      <c r="Z4049" t="str">
        <f t="shared" si="319"/>
        <v>2015-07</v>
      </c>
    </row>
    <row r="4050" spans="1:26"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s="5">
        <v>599.9</v>
      </c>
      <c r="S4050">
        <v>10</v>
      </c>
      <c r="T4050" s="7">
        <v>0</v>
      </c>
      <c r="U4050" s="5">
        <v>191.96799999999999</v>
      </c>
      <c r="V4050">
        <f t="shared" si="315"/>
        <v>7</v>
      </c>
      <c r="W4050">
        <f t="shared" si="316"/>
        <v>3</v>
      </c>
      <c r="X4050">
        <f t="shared" si="317"/>
        <v>2015</v>
      </c>
      <c r="Y4050" t="str">
        <f t="shared" si="318"/>
        <v>Jul</v>
      </c>
      <c r="Z4050" t="str">
        <f t="shared" si="319"/>
        <v>2015-07</v>
      </c>
    </row>
    <row r="4051" spans="1:26"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s="5">
        <v>276.69</v>
      </c>
      <c r="S4051">
        <v>3</v>
      </c>
      <c r="T4051" s="7">
        <v>0</v>
      </c>
      <c r="U4051" s="5">
        <v>49.804200000000002</v>
      </c>
      <c r="V4051">
        <f t="shared" si="315"/>
        <v>6</v>
      </c>
      <c r="W4051">
        <f t="shared" si="316"/>
        <v>2</v>
      </c>
      <c r="X4051">
        <f t="shared" si="317"/>
        <v>2017</v>
      </c>
      <c r="Y4051" t="str">
        <f t="shared" si="318"/>
        <v>Jun</v>
      </c>
      <c r="Z4051" t="str">
        <f t="shared" si="319"/>
        <v>2017-06</v>
      </c>
    </row>
    <row r="4052" spans="1:26"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s="5">
        <v>172.76400000000001</v>
      </c>
      <c r="S4052">
        <v>2</v>
      </c>
      <c r="T4052" s="7">
        <v>0.1</v>
      </c>
      <c r="U4052" s="5">
        <v>32.633200000000002</v>
      </c>
      <c r="V4052">
        <f t="shared" si="315"/>
        <v>6</v>
      </c>
      <c r="W4052">
        <f t="shared" si="316"/>
        <v>2</v>
      </c>
      <c r="X4052">
        <f t="shared" si="317"/>
        <v>2017</v>
      </c>
      <c r="Y4052" t="str">
        <f t="shared" si="318"/>
        <v>Jun</v>
      </c>
      <c r="Z4052" t="str">
        <f t="shared" si="319"/>
        <v>2017-06</v>
      </c>
    </row>
    <row r="4053" spans="1:26"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s="5">
        <v>4.2240000000000002</v>
      </c>
      <c r="S4053">
        <v>3</v>
      </c>
      <c r="T4053" s="7">
        <v>0.2</v>
      </c>
      <c r="U4053" s="5">
        <v>1.4783999999999999</v>
      </c>
      <c r="V4053">
        <f t="shared" si="315"/>
        <v>9</v>
      </c>
      <c r="W4053">
        <f t="shared" si="316"/>
        <v>3</v>
      </c>
      <c r="X4053">
        <f t="shared" si="317"/>
        <v>2014</v>
      </c>
      <c r="Y4053" t="str">
        <f t="shared" si="318"/>
        <v>Sep</v>
      </c>
      <c r="Z4053" t="str">
        <f t="shared" si="319"/>
        <v>2014-09</v>
      </c>
    </row>
    <row r="4054" spans="1:26"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s="5">
        <v>409.27199999999999</v>
      </c>
      <c r="S4054">
        <v>2</v>
      </c>
      <c r="T4054" s="7">
        <v>0.4</v>
      </c>
      <c r="U4054" s="5">
        <v>-81.854399999999998</v>
      </c>
      <c r="V4054">
        <f t="shared" si="315"/>
        <v>9</v>
      </c>
      <c r="W4054">
        <f t="shared" si="316"/>
        <v>3</v>
      </c>
      <c r="X4054">
        <f t="shared" si="317"/>
        <v>2014</v>
      </c>
      <c r="Y4054" t="str">
        <f t="shared" si="318"/>
        <v>Sep</v>
      </c>
      <c r="Z4054" t="str">
        <f t="shared" si="319"/>
        <v>2014-09</v>
      </c>
    </row>
    <row r="4055" spans="1:26"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s="5">
        <v>55.44</v>
      </c>
      <c r="S4055">
        <v>11</v>
      </c>
      <c r="T4055" s="7">
        <v>0.2</v>
      </c>
      <c r="U4055" s="5">
        <v>18.018000000000001</v>
      </c>
      <c r="V4055">
        <f t="shared" si="315"/>
        <v>9</v>
      </c>
      <c r="W4055">
        <f t="shared" si="316"/>
        <v>3</v>
      </c>
      <c r="X4055">
        <f t="shared" si="317"/>
        <v>2014</v>
      </c>
      <c r="Y4055" t="str">
        <f t="shared" si="318"/>
        <v>Sep</v>
      </c>
      <c r="Z4055" t="str">
        <f t="shared" si="319"/>
        <v>2014-09</v>
      </c>
    </row>
    <row r="4056" spans="1:26"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s="5">
        <v>20.928000000000001</v>
      </c>
      <c r="S4056">
        <v>4</v>
      </c>
      <c r="T4056" s="7">
        <v>0.2</v>
      </c>
      <c r="U4056" s="5">
        <v>6.8015999999999996</v>
      </c>
      <c r="V4056">
        <f t="shared" si="315"/>
        <v>9</v>
      </c>
      <c r="W4056">
        <f t="shared" si="316"/>
        <v>3</v>
      </c>
      <c r="X4056">
        <f t="shared" si="317"/>
        <v>2014</v>
      </c>
      <c r="Y4056" t="str">
        <f t="shared" si="318"/>
        <v>Sep</v>
      </c>
      <c r="Z4056" t="str">
        <f t="shared" si="319"/>
        <v>2014-09</v>
      </c>
    </row>
    <row r="4057" spans="1:26"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s="5">
        <v>1801.6320000000001</v>
      </c>
      <c r="S4057">
        <v>6</v>
      </c>
      <c r="T4057" s="7">
        <v>0.2</v>
      </c>
      <c r="U4057" s="5">
        <v>-337.80599999999998</v>
      </c>
      <c r="V4057">
        <f t="shared" si="315"/>
        <v>9</v>
      </c>
      <c r="W4057">
        <f t="shared" si="316"/>
        <v>3</v>
      </c>
      <c r="X4057">
        <f t="shared" si="317"/>
        <v>2014</v>
      </c>
      <c r="Y4057" t="str">
        <f t="shared" si="318"/>
        <v>Sep</v>
      </c>
      <c r="Z4057" t="str">
        <f t="shared" si="319"/>
        <v>2014-09</v>
      </c>
    </row>
    <row r="4058" spans="1:26"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s="5">
        <v>67.176000000000002</v>
      </c>
      <c r="S4058">
        <v>1</v>
      </c>
      <c r="T4058" s="7">
        <v>0.4</v>
      </c>
      <c r="U4058" s="5">
        <v>-20.152799999999999</v>
      </c>
      <c r="V4058">
        <f t="shared" si="315"/>
        <v>9</v>
      </c>
      <c r="W4058">
        <f t="shared" si="316"/>
        <v>3</v>
      </c>
      <c r="X4058">
        <f t="shared" si="317"/>
        <v>2014</v>
      </c>
      <c r="Y4058" t="str">
        <f t="shared" si="318"/>
        <v>Sep</v>
      </c>
      <c r="Z4058" t="str">
        <f t="shared" si="319"/>
        <v>2014-09</v>
      </c>
    </row>
    <row r="4059" spans="1:26"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s="5">
        <v>646.20000000000005</v>
      </c>
      <c r="S4059">
        <v>5</v>
      </c>
      <c r="T4059" s="7">
        <v>0.2</v>
      </c>
      <c r="U4059" s="5">
        <v>-8.0775000000000006</v>
      </c>
      <c r="V4059">
        <f t="shared" si="315"/>
        <v>11</v>
      </c>
      <c r="W4059">
        <f t="shared" si="316"/>
        <v>4</v>
      </c>
      <c r="X4059">
        <f t="shared" si="317"/>
        <v>2014</v>
      </c>
      <c r="Y4059" t="str">
        <f t="shared" si="318"/>
        <v>Nov</v>
      </c>
      <c r="Z4059" t="str">
        <f t="shared" si="319"/>
        <v>2014-11</v>
      </c>
    </row>
    <row r="4060" spans="1:26"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s="5">
        <v>72.744</v>
      </c>
      <c r="S4060">
        <v>7</v>
      </c>
      <c r="T4060" s="7">
        <v>0.2</v>
      </c>
      <c r="U4060" s="5">
        <v>-15.4581</v>
      </c>
      <c r="V4060">
        <f t="shared" si="315"/>
        <v>11</v>
      </c>
      <c r="W4060">
        <f t="shared" si="316"/>
        <v>4</v>
      </c>
      <c r="X4060">
        <f t="shared" si="317"/>
        <v>2015</v>
      </c>
      <c r="Y4060" t="str">
        <f t="shared" si="318"/>
        <v>Nov</v>
      </c>
      <c r="Z4060" t="str">
        <f t="shared" si="319"/>
        <v>2015-11</v>
      </c>
    </row>
    <row r="4061" spans="1:26"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s="5">
        <v>572.16</v>
      </c>
      <c r="S4061">
        <v>3</v>
      </c>
      <c r="T4061" s="7">
        <v>0.2</v>
      </c>
      <c r="U4061" s="5">
        <v>35.76</v>
      </c>
      <c r="V4061">
        <f t="shared" si="315"/>
        <v>11</v>
      </c>
      <c r="W4061">
        <f t="shared" si="316"/>
        <v>4</v>
      </c>
      <c r="X4061">
        <f t="shared" si="317"/>
        <v>2015</v>
      </c>
      <c r="Y4061" t="str">
        <f t="shared" si="318"/>
        <v>Nov</v>
      </c>
      <c r="Z4061" t="str">
        <f t="shared" si="319"/>
        <v>2015-11</v>
      </c>
    </row>
    <row r="4062" spans="1:26"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s="5">
        <v>68.111999999999995</v>
      </c>
      <c r="S4062">
        <v>3</v>
      </c>
      <c r="T4062" s="7">
        <v>0.2</v>
      </c>
      <c r="U4062" s="5">
        <v>17.8794</v>
      </c>
      <c r="V4062">
        <f t="shared" si="315"/>
        <v>11</v>
      </c>
      <c r="W4062">
        <f t="shared" si="316"/>
        <v>4</v>
      </c>
      <c r="X4062">
        <f t="shared" si="317"/>
        <v>2016</v>
      </c>
      <c r="Y4062" t="str">
        <f t="shared" si="318"/>
        <v>Nov</v>
      </c>
      <c r="Z4062" t="str">
        <f t="shared" si="319"/>
        <v>2016-11</v>
      </c>
    </row>
    <row r="4063" spans="1:26"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s="5">
        <v>25.032</v>
      </c>
      <c r="S4063">
        <v>3</v>
      </c>
      <c r="T4063" s="7">
        <v>0.2</v>
      </c>
      <c r="U4063" s="5">
        <v>7.8224999999999998</v>
      </c>
      <c r="V4063">
        <f t="shared" si="315"/>
        <v>9</v>
      </c>
      <c r="W4063">
        <f t="shared" si="316"/>
        <v>3</v>
      </c>
      <c r="X4063">
        <f t="shared" si="317"/>
        <v>2015</v>
      </c>
      <c r="Y4063" t="str">
        <f t="shared" si="318"/>
        <v>Sep</v>
      </c>
      <c r="Z4063" t="str">
        <f t="shared" si="319"/>
        <v>2015-09</v>
      </c>
    </row>
    <row r="4064" spans="1:26"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5">
        <v>39.991999999999997</v>
      </c>
      <c r="S4064">
        <v>1</v>
      </c>
      <c r="T4064" s="7">
        <v>0.2</v>
      </c>
      <c r="U4064" s="5">
        <v>7.4984999999999999</v>
      </c>
      <c r="V4064">
        <f t="shared" si="315"/>
        <v>3</v>
      </c>
      <c r="W4064">
        <f t="shared" si="316"/>
        <v>1</v>
      </c>
      <c r="X4064">
        <f t="shared" si="317"/>
        <v>2016</v>
      </c>
      <c r="Y4064" t="str">
        <f t="shared" si="318"/>
        <v>Mar</v>
      </c>
      <c r="Z4064" t="str">
        <f t="shared" si="319"/>
        <v>2016-03</v>
      </c>
    </row>
    <row r="4065" spans="1:26"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s="5">
        <v>20.015999999999998</v>
      </c>
      <c r="S4065">
        <v>9</v>
      </c>
      <c r="T4065" s="7">
        <v>0.2</v>
      </c>
      <c r="U4065" s="5">
        <v>1.7514000000000001</v>
      </c>
      <c r="V4065">
        <f t="shared" si="315"/>
        <v>6</v>
      </c>
      <c r="W4065">
        <f t="shared" si="316"/>
        <v>2</v>
      </c>
      <c r="X4065">
        <f t="shared" si="317"/>
        <v>2014</v>
      </c>
      <c r="Y4065" t="str">
        <f t="shared" si="318"/>
        <v>Jun</v>
      </c>
      <c r="Z4065" t="str">
        <f t="shared" si="319"/>
        <v>2014-06</v>
      </c>
    </row>
    <row r="4066" spans="1:26"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s="5">
        <v>3.1040000000000001</v>
      </c>
      <c r="S4066">
        <v>1</v>
      </c>
      <c r="T4066" s="7">
        <v>0.2</v>
      </c>
      <c r="U4066" s="5">
        <v>0.34920000000000001</v>
      </c>
      <c r="V4066">
        <f t="shared" si="315"/>
        <v>6</v>
      </c>
      <c r="W4066">
        <f t="shared" si="316"/>
        <v>2</v>
      </c>
      <c r="X4066">
        <f t="shared" si="317"/>
        <v>2014</v>
      </c>
      <c r="Y4066" t="str">
        <f t="shared" si="318"/>
        <v>Jun</v>
      </c>
      <c r="Z4066" t="str">
        <f t="shared" si="319"/>
        <v>2014-06</v>
      </c>
    </row>
    <row r="4067" spans="1:26"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s="5">
        <v>7.52</v>
      </c>
      <c r="S4067">
        <v>5</v>
      </c>
      <c r="T4067" s="7">
        <v>0.2</v>
      </c>
      <c r="U4067" s="5">
        <v>1.41</v>
      </c>
      <c r="V4067">
        <f t="shared" si="315"/>
        <v>11</v>
      </c>
      <c r="W4067">
        <f t="shared" si="316"/>
        <v>4</v>
      </c>
      <c r="X4067">
        <f t="shared" si="317"/>
        <v>2014</v>
      </c>
      <c r="Y4067" t="str">
        <f t="shared" si="318"/>
        <v>Nov</v>
      </c>
      <c r="Z4067" t="str">
        <f t="shared" si="319"/>
        <v>2014-11</v>
      </c>
    </row>
    <row r="4068" spans="1:26"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s="5">
        <v>10.272</v>
      </c>
      <c r="S4068">
        <v>3</v>
      </c>
      <c r="T4068" s="7">
        <v>0.2</v>
      </c>
      <c r="U4068" s="5">
        <v>0.89880000000000004</v>
      </c>
      <c r="V4068">
        <f t="shared" si="315"/>
        <v>11</v>
      </c>
      <c r="W4068">
        <f t="shared" si="316"/>
        <v>4</v>
      </c>
      <c r="X4068">
        <f t="shared" si="317"/>
        <v>2014</v>
      </c>
      <c r="Y4068" t="str">
        <f t="shared" si="318"/>
        <v>Nov</v>
      </c>
      <c r="Z4068" t="str">
        <f t="shared" si="319"/>
        <v>2014-11</v>
      </c>
    </row>
    <row r="4069" spans="1:26"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s="5">
        <v>47.808</v>
      </c>
      <c r="S4069">
        <v>12</v>
      </c>
      <c r="T4069" s="7">
        <v>0.2</v>
      </c>
      <c r="U4069" s="5">
        <v>15.537599999999999</v>
      </c>
      <c r="V4069">
        <f t="shared" si="315"/>
        <v>11</v>
      </c>
      <c r="W4069">
        <f t="shared" si="316"/>
        <v>4</v>
      </c>
      <c r="X4069">
        <f t="shared" si="317"/>
        <v>2014</v>
      </c>
      <c r="Y4069" t="str">
        <f t="shared" si="318"/>
        <v>Nov</v>
      </c>
      <c r="Z4069" t="str">
        <f t="shared" si="319"/>
        <v>2014-11</v>
      </c>
    </row>
    <row r="4070" spans="1:26"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s="5">
        <v>978.84</v>
      </c>
      <c r="S4070">
        <v>9</v>
      </c>
      <c r="T4070" s="7">
        <v>0.2</v>
      </c>
      <c r="U4070" s="5">
        <v>110.1195</v>
      </c>
      <c r="V4070">
        <f t="shared" si="315"/>
        <v>11</v>
      </c>
      <c r="W4070">
        <f t="shared" si="316"/>
        <v>4</v>
      </c>
      <c r="X4070">
        <f t="shared" si="317"/>
        <v>2014</v>
      </c>
      <c r="Y4070" t="str">
        <f t="shared" si="318"/>
        <v>Nov</v>
      </c>
      <c r="Z4070" t="str">
        <f t="shared" si="319"/>
        <v>2014-11</v>
      </c>
    </row>
    <row r="4071" spans="1:26"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s="5">
        <v>13.14</v>
      </c>
      <c r="S4071">
        <v>9</v>
      </c>
      <c r="T4071" s="7">
        <v>0.8</v>
      </c>
      <c r="U4071" s="5">
        <v>-21.681000000000001</v>
      </c>
      <c r="V4071">
        <f t="shared" si="315"/>
        <v>8</v>
      </c>
      <c r="W4071">
        <f t="shared" si="316"/>
        <v>3</v>
      </c>
      <c r="X4071">
        <f t="shared" si="317"/>
        <v>2016</v>
      </c>
      <c r="Y4071" t="str">
        <f t="shared" si="318"/>
        <v>Aug</v>
      </c>
      <c r="Z4071" t="str">
        <f t="shared" si="319"/>
        <v>2016-08</v>
      </c>
    </row>
    <row r="4072" spans="1:26"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s="5">
        <v>10.023999999999999</v>
      </c>
      <c r="S4072">
        <v>4</v>
      </c>
      <c r="T4072" s="7">
        <v>0.8</v>
      </c>
      <c r="U4072" s="5">
        <v>-16.5396</v>
      </c>
      <c r="V4072">
        <f t="shared" si="315"/>
        <v>8</v>
      </c>
      <c r="W4072">
        <f t="shared" si="316"/>
        <v>3</v>
      </c>
      <c r="X4072">
        <f t="shared" si="317"/>
        <v>2016</v>
      </c>
      <c r="Y4072" t="str">
        <f t="shared" si="318"/>
        <v>Aug</v>
      </c>
      <c r="Z4072" t="str">
        <f t="shared" si="319"/>
        <v>2016-08</v>
      </c>
    </row>
    <row r="4073" spans="1:26"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s="5">
        <v>156.37280000000001</v>
      </c>
      <c r="S4073">
        <v>2</v>
      </c>
      <c r="T4073" s="7">
        <v>0.32</v>
      </c>
      <c r="U4073" s="5">
        <v>-52.890799999999999</v>
      </c>
      <c r="V4073">
        <f t="shared" si="315"/>
        <v>8</v>
      </c>
      <c r="W4073">
        <f t="shared" si="316"/>
        <v>3</v>
      </c>
      <c r="X4073">
        <f t="shared" si="317"/>
        <v>2016</v>
      </c>
      <c r="Y4073" t="str">
        <f t="shared" si="318"/>
        <v>Aug</v>
      </c>
      <c r="Z4073" t="str">
        <f t="shared" si="319"/>
        <v>2016-08</v>
      </c>
    </row>
    <row r="4074" spans="1:26"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s="5">
        <v>999.98</v>
      </c>
      <c r="S4074">
        <v>2</v>
      </c>
      <c r="T4074" s="7">
        <v>0</v>
      </c>
      <c r="U4074" s="5">
        <v>449.99099999999999</v>
      </c>
      <c r="V4074">
        <f t="shared" si="315"/>
        <v>12</v>
      </c>
      <c r="W4074">
        <f t="shared" si="316"/>
        <v>4</v>
      </c>
      <c r="X4074">
        <f t="shared" si="317"/>
        <v>2015</v>
      </c>
      <c r="Y4074" t="str">
        <f t="shared" si="318"/>
        <v>Dec</v>
      </c>
      <c r="Z4074" t="str">
        <f t="shared" si="319"/>
        <v>2015-12</v>
      </c>
    </row>
    <row r="4075" spans="1:26"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s="5">
        <v>821.94</v>
      </c>
      <c r="S4075">
        <v>6</v>
      </c>
      <c r="T4075" s="7">
        <v>0</v>
      </c>
      <c r="U4075" s="5">
        <v>213.70439999999999</v>
      </c>
      <c r="V4075">
        <f t="shared" si="315"/>
        <v>9</v>
      </c>
      <c r="W4075">
        <f t="shared" si="316"/>
        <v>3</v>
      </c>
      <c r="X4075">
        <f t="shared" si="317"/>
        <v>2015</v>
      </c>
      <c r="Y4075" t="str">
        <f t="shared" si="318"/>
        <v>Sep</v>
      </c>
      <c r="Z4075" t="str">
        <f t="shared" si="319"/>
        <v>2015-09</v>
      </c>
    </row>
    <row r="4076" spans="1:26"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s="5">
        <v>220.06399999999999</v>
      </c>
      <c r="S4076">
        <v>4</v>
      </c>
      <c r="T4076" s="7">
        <v>0.2</v>
      </c>
      <c r="U4076" s="5">
        <v>55.015999999999998</v>
      </c>
      <c r="V4076">
        <f t="shared" si="315"/>
        <v>11</v>
      </c>
      <c r="W4076">
        <f t="shared" si="316"/>
        <v>4</v>
      </c>
      <c r="X4076">
        <f t="shared" si="317"/>
        <v>2017</v>
      </c>
      <c r="Y4076" t="str">
        <f t="shared" si="318"/>
        <v>Nov</v>
      </c>
      <c r="Z4076" t="str">
        <f t="shared" si="319"/>
        <v>2017-11</v>
      </c>
    </row>
    <row r="4077" spans="1:26"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s="5">
        <v>339.13600000000002</v>
      </c>
      <c r="S4077">
        <v>4</v>
      </c>
      <c r="T4077" s="7">
        <v>0.2</v>
      </c>
      <c r="U4077" s="5">
        <v>0</v>
      </c>
      <c r="V4077">
        <f t="shared" si="315"/>
        <v>11</v>
      </c>
      <c r="W4077">
        <f t="shared" si="316"/>
        <v>4</v>
      </c>
      <c r="X4077">
        <f t="shared" si="317"/>
        <v>2017</v>
      </c>
      <c r="Y4077" t="str">
        <f t="shared" si="318"/>
        <v>Nov</v>
      </c>
      <c r="Z4077" t="str">
        <f t="shared" si="319"/>
        <v>2017-11</v>
      </c>
    </row>
    <row r="4078" spans="1:26"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5">
        <v>7.04</v>
      </c>
      <c r="S4078">
        <v>2</v>
      </c>
      <c r="T4078" s="7">
        <v>0</v>
      </c>
      <c r="U4078" s="5">
        <v>3.3088000000000002</v>
      </c>
      <c r="V4078">
        <f t="shared" si="315"/>
        <v>12</v>
      </c>
      <c r="W4078">
        <f t="shared" si="316"/>
        <v>4</v>
      </c>
      <c r="X4078">
        <f t="shared" si="317"/>
        <v>2015</v>
      </c>
      <c r="Y4078" t="str">
        <f t="shared" si="318"/>
        <v>Dec</v>
      </c>
      <c r="Z4078" t="str">
        <f t="shared" si="319"/>
        <v>2015-12</v>
      </c>
    </row>
    <row r="4079" spans="1:26"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5">
        <v>5.04</v>
      </c>
      <c r="S4079">
        <v>4</v>
      </c>
      <c r="T4079" s="7">
        <v>0</v>
      </c>
      <c r="U4079" s="5">
        <v>0.2016</v>
      </c>
      <c r="V4079">
        <f t="shared" si="315"/>
        <v>12</v>
      </c>
      <c r="W4079">
        <f t="shared" si="316"/>
        <v>4</v>
      </c>
      <c r="X4079">
        <f t="shared" si="317"/>
        <v>2015</v>
      </c>
      <c r="Y4079" t="str">
        <f t="shared" si="318"/>
        <v>Dec</v>
      </c>
      <c r="Z4079" t="str">
        <f t="shared" si="319"/>
        <v>2015-12</v>
      </c>
    </row>
    <row r="4080" spans="1:26"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5">
        <v>116.28</v>
      </c>
      <c r="S4080">
        <v>3</v>
      </c>
      <c r="T4080" s="7">
        <v>0</v>
      </c>
      <c r="U4080" s="5">
        <v>56.977200000000003</v>
      </c>
      <c r="V4080">
        <f t="shared" si="315"/>
        <v>12</v>
      </c>
      <c r="W4080">
        <f t="shared" si="316"/>
        <v>4</v>
      </c>
      <c r="X4080">
        <f t="shared" si="317"/>
        <v>2015</v>
      </c>
      <c r="Y4080" t="str">
        <f t="shared" si="318"/>
        <v>Dec</v>
      </c>
      <c r="Z4080" t="str">
        <f t="shared" si="319"/>
        <v>2015-12</v>
      </c>
    </row>
    <row r="4081" spans="1:26"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s="5">
        <v>47.975999999999999</v>
      </c>
      <c r="S4081">
        <v>3</v>
      </c>
      <c r="T4081" s="7">
        <v>0.2</v>
      </c>
      <c r="U4081" s="5">
        <v>4.7976000000000001</v>
      </c>
      <c r="V4081">
        <f t="shared" si="315"/>
        <v>12</v>
      </c>
      <c r="W4081">
        <f t="shared" si="316"/>
        <v>4</v>
      </c>
      <c r="X4081">
        <f t="shared" si="317"/>
        <v>2015</v>
      </c>
      <c r="Y4081" t="str">
        <f t="shared" si="318"/>
        <v>Dec</v>
      </c>
      <c r="Z4081" t="str">
        <f t="shared" si="319"/>
        <v>2015-12</v>
      </c>
    </row>
    <row r="4082" spans="1:26"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s="5">
        <v>60.048000000000002</v>
      </c>
      <c r="S4082">
        <v>9</v>
      </c>
      <c r="T4082" s="7">
        <v>0.2</v>
      </c>
      <c r="U4082" s="5">
        <v>22.518000000000001</v>
      </c>
      <c r="V4082">
        <f t="shared" si="315"/>
        <v>9</v>
      </c>
      <c r="W4082">
        <f t="shared" si="316"/>
        <v>3</v>
      </c>
      <c r="X4082">
        <f t="shared" si="317"/>
        <v>2016</v>
      </c>
      <c r="Y4082" t="str">
        <f t="shared" si="318"/>
        <v>Sep</v>
      </c>
      <c r="Z4082" t="str">
        <f t="shared" si="319"/>
        <v>2016-09</v>
      </c>
    </row>
    <row r="4083" spans="1:26"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s="5">
        <v>5.0220000000000002</v>
      </c>
      <c r="S4083">
        <v>1</v>
      </c>
      <c r="T4083" s="7">
        <v>0.7</v>
      </c>
      <c r="U4083" s="5">
        <v>-3.5154000000000001</v>
      </c>
      <c r="V4083">
        <f t="shared" si="315"/>
        <v>9</v>
      </c>
      <c r="W4083">
        <f t="shared" si="316"/>
        <v>3</v>
      </c>
      <c r="X4083">
        <f t="shared" si="317"/>
        <v>2016</v>
      </c>
      <c r="Y4083" t="str">
        <f t="shared" si="318"/>
        <v>Sep</v>
      </c>
      <c r="Z4083" t="str">
        <f t="shared" si="319"/>
        <v>2016-09</v>
      </c>
    </row>
    <row r="4084" spans="1:26"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s="5">
        <v>182.994</v>
      </c>
      <c r="S4084">
        <v>3</v>
      </c>
      <c r="T4084" s="7">
        <v>0.8</v>
      </c>
      <c r="U4084" s="5">
        <v>-320.23950000000002</v>
      </c>
      <c r="V4084">
        <f t="shared" si="315"/>
        <v>6</v>
      </c>
      <c r="W4084">
        <f t="shared" si="316"/>
        <v>2</v>
      </c>
      <c r="X4084">
        <f t="shared" si="317"/>
        <v>2017</v>
      </c>
      <c r="Y4084" t="str">
        <f t="shared" si="318"/>
        <v>Jun</v>
      </c>
      <c r="Z4084" t="str">
        <f t="shared" si="319"/>
        <v>2017-06</v>
      </c>
    </row>
    <row r="4085" spans="1:26"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s="5">
        <v>10.272</v>
      </c>
      <c r="S4085">
        <v>3</v>
      </c>
      <c r="T4085" s="7">
        <v>0.2</v>
      </c>
      <c r="U4085" s="5">
        <v>3.21</v>
      </c>
      <c r="V4085">
        <f t="shared" si="315"/>
        <v>6</v>
      </c>
      <c r="W4085">
        <f t="shared" si="316"/>
        <v>2</v>
      </c>
      <c r="X4085">
        <f t="shared" si="317"/>
        <v>2017</v>
      </c>
      <c r="Y4085" t="str">
        <f t="shared" si="318"/>
        <v>Jun</v>
      </c>
      <c r="Z4085" t="str">
        <f t="shared" si="319"/>
        <v>2017-06</v>
      </c>
    </row>
    <row r="4086" spans="1:26"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s="5">
        <v>7.8570000000000002</v>
      </c>
      <c r="S4086">
        <v>3</v>
      </c>
      <c r="T4086" s="7">
        <v>0.7</v>
      </c>
      <c r="U4086" s="5">
        <v>-6.0236999999999998</v>
      </c>
      <c r="V4086">
        <f t="shared" si="315"/>
        <v>9</v>
      </c>
      <c r="W4086">
        <f t="shared" si="316"/>
        <v>3</v>
      </c>
      <c r="X4086">
        <f t="shared" si="317"/>
        <v>2017</v>
      </c>
      <c r="Y4086" t="str">
        <f t="shared" si="318"/>
        <v>Sep</v>
      </c>
      <c r="Z4086" t="str">
        <f t="shared" si="319"/>
        <v>2017-09</v>
      </c>
    </row>
    <row r="4087" spans="1:26"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s="5">
        <v>302.38400000000001</v>
      </c>
      <c r="S4087">
        <v>2</v>
      </c>
      <c r="T4087" s="7">
        <v>0.2</v>
      </c>
      <c r="U4087" s="5">
        <v>30.238399999999999</v>
      </c>
      <c r="V4087">
        <f t="shared" si="315"/>
        <v>8</v>
      </c>
      <c r="W4087">
        <f t="shared" si="316"/>
        <v>3</v>
      </c>
      <c r="X4087">
        <f t="shared" si="317"/>
        <v>2016</v>
      </c>
      <c r="Y4087" t="str">
        <f t="shared" si="318"/>
        <v>Aug</v>
      </c>
      <c r="Z4087" t="str">
        <f t="shared" si="319"/>
        <v>2016-08</v>
      </c>
    </row>
    <row r="4088" spans="1:26"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s="5">
        <v>20.952000000000002</v>
      </c>
      <c r="S4088">
        <v>3</v>
      </c>
      <c r="T4088" s="7">
        <v>0.2</v>
      </c>
      <c r="U4088" s="5">
        <v>7.0712999999999999</v>
      </c>
      <c r="V4088">
        <f t="shared" si="315"/>
        <v>8</v>
      </c>
      <c r="W4088">
        <f t="shared" si="316"/>
        <v>3</v>
      </c>
      <c r="X4088">
        <f t="shared" si="317"/>
        <v>2016</v>
      </c>
      <c r="Y4088" t="str">
        <f t="shared" si="318"/>
        <v>Aug</v>
      </c>
      <c r="Z4088" t="str">
        <f t="shared" si="319"/>
        <v>2016-08</v>
      </c>
    </row>
    <row r="4089" spans="1:26"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s="5">
        <v>11.784000000000001</v>
      </c>
      <c r="S4089">
        <v>3</v>
      </c>
      <c r="T4089" s="7">
        <v>0.2</v>
      </c>
      <c r="U4089" s="5">
        <v>3.9771000000000001</v>
      </c>
      <c r="V4089">
        <f t="shared" si="315"/>
        <v>8</v>
      </c>
      <c r="W4089">
        <f t="shared" si="316"/>
        <v>3</v>
      </c>
      <c r="X4089">
        <f t="shared" si="317"/>
        <v>2016</v>
      </c>
      <c r="Y4089" t="str">
        <f t="shared" si="318"/>
        <v>Aug</v>
      </c>
      <c r="Z4089" t="str">
        <f t="shared" si="319"/>
        <v>2016-08</v>
      </c>
    </row>
    <row r="4090" spans="1:26"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s="5">
        <v>638.82000000000005</v>
      </c>
      <c r="S4090">
        <v>9</v>
      </c>
      <c r="T4090" s="7">
        <v>0</v>
      </c>
      <c r="U4090" s="5">
        <v>172.48140000000001</v>
      </c>
      <c r="V4090">
        <f t="shared" si="315"/>
        <v>8</v>
      </c>
      <c r="W4090">
        <f t="shared" si="316"/>
        <v>3</v>
      </c>
      <c r="X4090">
        <f t="shared" si="317"/>
        <v>2014</v>
      </c>
      <c r="Y4090" t="str">
        <f t="shared" si="318"/>
        <v>Aug</v>
      </c>
      <c r="Z4090" t="str">
        <f t="shared" si="319"/>
        <v>2014-08</v>
      </c>
    </row>
    <row r="4091" spans="1:26"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s="5">
        <v>20.7</v>
      </c>
      <c r="S4091">
        <v>2</v>
      </c>
      <c r="T4091" s="7">
        <v>0</v>
      </c>
      <c r="U4091" s="5">
        <v>9.9359999999999999</v>
      </c>
      <c r="V4091">
        <f t="shared" si="315"/>
        <v>4</v>
      </c>
      <c r="W4091">
        <f t="shared" si="316"/>
        <v>2</v>
      </c>
      <c r="X4091">
        <f t="shared" si="317"/>
        <v>2016</v>
      </c>
      <c r="Y4091" t="str">
        <f t="shared" si="318"/>
        <v>Apr</v>
      </c>
      <c r="Z4091" t="str">
        <f t="shared" si="319"/>
        <v>2016-04</v>
      </c>
    </row>
    <row r="4092" spans="1:26"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s="5">
        <v>10.95</v>
      </c>
      <c r="S4092">
        <v>3</v>
      </c>
      <c r="T4092" s="7">
        <v>0</v>
      </c>
      <c r="U4092" s="5">
        <v>3.2850000000000001</v>
      </c>
      <c r="V4092">
        <f t="shared" si="315"/>
        <v>4</v>
      </c>
      <c r="W4092">
        <f t="shared" si="316"/>
        <v>2</v>
      </c>
      <c r="X4092">
        <f t="shared" si="317"/>
        <v>2016</v>
      </c>
      <c r="Y4092" t="str">
        <f t="shared" si="318"/>
        <v>Apr</v>
      </c>
      <c r="Z4092" t="str">
        <f t="shared" si="319"/>
        <v>2016-04</v>
      </c>
    </row>
    <row r="4093" spans="1:26"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s="5">
        <v>14.352</v>
      </c>
      <c r="S4093">
        <v>3</v>
      </c>
      <c r="T4093" s="7">
        <v>0.2</v>
      </c>
      <c r="U4093" s="5">
        <v>4.6643999999999997</v>
      </c>
      <c r="V4093">
        <f t="shared" si="315"/>
        <v>4</v>
      </c>
      <c r="W4093">
        <f t="shared" si="316"/>
        <v>2</v>
      </c>
      <c r="X4093">
        <f t="shared" si="317"/>
        <v>2016</v>
      </c>
      <c r="Y4093" t="str">
        <f t="shared" si="318"/>
        <v>Apr</v>
      </c>
      <c r="Z4093" t="str">
        <f t="shared" si="319"/>
        <v>2016-04</v>
      </c>
    </row>
    <row r="4094" spans="1:26"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s="5">
        <v>221.024</v>
      </c>
      <c r="S4094">
        <v>2</v>
      </c>
      <c r="T4094" s="7">
        <v>0.2</v>
      </c>
      <c r="U4094" s="5">
        <v>-55.256</v>
      </c>
      <c r="V4094">
        <f t="shared" si="315"/>
        <v>5</v>
      </c>
      <c r="W4094">
        <f t="shared" si="316"/>
        <v>2</v>
      </c>
      <c r="X4094">
        <f t="shared" si="317"/>
        <v>2017</v>
      </c>
      <c r="Y4094" t="str">
        <f t="shared" si="318"/>
        <v>May</v>
      </c>
      <c r="Z4094" t="str">
        <f t="shared" si="319"/>
        <v>2017-05</v>
      </c>
    </row>
    <row r="4095" spans="1:26"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s="5">
        <v>3080</v>
      </c>
      <c r="S4095">
        <v>7</v>
      </c>
      <c r="T4095" s="7">
        <v>0</v>
      </c>
      <c r="U4095" s="5">
        <v>1416.8</v>
      </c>
      <c r="V4095">
        <f t="shared" si="315"/>
        <v>8</v>
      </c>
      <c r="W4095">
        <f t="shared" si="316"/>
        <v>3</v>
      </c>
      <c r="X4095">
        <f t="shared" si="317"/>
        <v>2015</v>
      </c>
      <c r="Y4095" t="str">
        <f t="shared" si="318"/>
        <v>Aug</v>
      </c>
      <c r="Z4095" t="str">
        <f t="shared" si="319"/>
        <v>2015-08</v>
      </c>
    </row>
    <row r="4096" spans="1:26"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s="5">
        <v>79.959999999999994</v>
      </c>
      <c r="S4096">
        <v>4</v>
      </c>
      <c r="T4096" s="7">
        <v>0</v>
      </c>
      <c r="U4096" s="5">
        <v>18.390799999999999</v>
      </c>
      <c r="V4096">
        <f t="shared" si="315"/>
        <v>8</v>
      </c>
      <c r="W4096">
        <f t="shared" si="316"/>
        <v>3</v>
      </c>
      <c r="X4096">
        <f t="shared" si="317"/>
        <v>2015</v>
      </c>
      <c r="Y4096" t="str">
        <f t="shared" si="318"/>
        <v>Aug</v>
      </c>
      <c r="Z4096" t="str">
        <f t="shared" si="319"/>
        <v>2015-08</v>
      </c>
    </row>
    <row r="4097" spans="1:26"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s="5">
        <v>587.97</v>
      </c>
      <c r="S4097">
        <v>3</v>
      </c>
      <c r="T4097" s="7">
        <v>0</v>
      </c>
      <c r="U4097" s="5">
        <v>170.51130000000001</v>
      </c>
      <c r="V4097">
        <f t="shared" si="315"/>
        <v>8</v>
      </c>
      <c r="W4097">
        <f t="shared" si="316"/>
        <v>3</v>
      </c>
      <c r="X4097">
        <f t="shared" si="317"/>
        <v>2015</v>
      </c>
      <c r="Y4097" t="str">
        <f t="shared" si="318"/>
        <v>Aug</v>
      </c>
      <c r="Z4097" t="str">
        <f t="shared" si="319"/>
        <v>2015-08</v>
      </c>
    </row>
    <row r="4098" spans="1:26"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s="5">
        <v>32.4</v>
      </c>
      <c r="S4098">
        <v>5</v>
      </c>
      <c r="T4098" s="7">
        <v>0</v>
      </c>
      <c r="U4098" s="5">
        <v>15.552</v>
      </c>
      <c r="V4098">
        <f t="shared" si="315"/>
        <v>9</v>
      </c>
      <c r="W4098">
        <f t="shared" si="316"/>
        <v>3</v>
      </c>
      <c r="X4098">
        <f t="shared" si="317"/>
        <v>2014</v>
      </c>
      <c r="Y4098" t="str">
        <f t="shared" si="318"/>
        <v>Sep</v>
      </c>
      <c r="Z4098" t="str">
        <f t="shared" si="319"/>
        <v>2014-09</v>
      </c>
    </row>
    <row r="4099" spans="1:26"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s="5">
        <v>404.9</v>
      </c>
      <c r="S4099">
        <v>5</v>
      </c>
      <c r="T4099" s="7">
        <v>0</v>
      </c>
      <c r="U4099" s="5">
        <v>16.196000000000002</v>
      </c>
      <c r="V4099">
        <f t="shared" ref="V4099:V4162" si="320">MONTH(C4099)</f>
        <v>9</v>
      </c>
      <c r="W4099">
        <f t="shared" ref="W4099:W4162" si="321">ROUNDUP(MONTH(C4099)/3,0)</f>
        <v>3</v>
      </c>
      <c r="X4099">
        <f t="shared" ref="X4099:X4162" si="322">YEAR(C4099)</f>
        <v>2014</v>
      </c>
      <c r="Y4099" t="str">
        <f t="shared" ref="Y4099:Y4162" si="323">TEXT(C4099,"MMM")</f>
        <v>Sep</v>
      </c>
      <c r="Z4099" t="str">
        <f t="shared" ref="Z4099:Z4162" si="324">TEXT(C4099,"YYYY-MM")</f>
        <v>2014-09</v>
      </c>
    </row>
    <row r="4100" spans="1:26"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s="5">
        <v>9449.9500000000007</v>
      </c>
      <c r="S4100">
        <v>5</v>
      </c>
      <c r="T4100" s="7">
        <v>0</v>
      </c>
      <c r="U4100" s="5">
        <v>4630.4754999999996</v>
      </c>
      <c r="V4100">
        <f t="shared" si="320"/>
        <v>9</v>
      </c>
      <c r="W4100">
        <f t="shared" si="321"/>
        <v>3</v>
      </c>
      <c r="X4100">
        <f t="shared" si="322"/>
        <v>2014</v>
      </c>
      <c r="Y4100" t="str">
        <f t="shared" si="323"/>
        <v>Sep</v>
      </c>
      <c r="Z4100" t="str">
        <f t="shared" si="324"/>
        <v>2014-09</v>
      </c>
    </row>
    <row r="4101" spans="1:26"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s="5">
        <v>12.94</v>
      </c>
      <c r="S4101">
        <v>2</v>
      </c>
      <c r="T4101" s="7">
        <v>0</v>
      </c>
      <c r="U4101" s="5">
        <v>6.47</v>
      </c>
      <c r="V4101">
        <f t="shared" si="320"/>
        <v>9</v>
      </c>
      <c r="W4101">
        <f t="shared" si="321"/>
        <v>3</v>
      </c>
      <c r="X4101">
        <f t="shared" si="322"/>
        <v>2014</v>
      </c>
      <c r="Y4101" t="str">
        <f t="shared" si="323"/>
        <v>Sep</v>
      </c>
      <c r="Z4101" t="str">
        <f t="shared" si="324"/>
        <v>2014-09</v>
      </c>
    </row>
    <row r="4102" spans="1:26"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s="5">
        <v>2.2639999999999998</v>
      </c>
      <c r="S4102">
        <v>1</v>
      </c>
      <c r="T4102" s="7">
        <v>0.8</v>
      </c>
      <c r="U4102" s="5">
        <v>-5.2072000000000003</v>
      </c>
      <c r="V4102">
        <f t="shared" si="320"/>
        <v>6</v>
      </c>
      <c r="W4102">
        <f t="shared" si="321"/>
        <v>2</v>
      </c>
      <c r="X4102">
        <f t="shared" si="322"/>
        <v>2017</v>
      </c>
      <c r="Y4102" t="str">
        <f t="shared" si="323"/>
        <v>Jun</v>
      </c>
      <c r="Z4102" t="str">
        <f t="shared" si="324"/>
        <v>2017-06</v>
      </c>
    </row>
    <row r="4103" spans="1:26"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s="5">
        <v>0.44400000000000001</v>
      </c>
      <c r="S4103">
        <v>1</v>
      </c>
      <c r="T4103" s="7">
        <v>0.8</v>
      </c>
      <c r="U4103" s="5">
        <v>-1.1100000000000001</v>
      </c>
      <c r="V4103">
        <f t="shared" si="320"/>
        <v>6</v>
      </c>
      <c r="W4103">
        <f t="shared" si="321"/>
        <v>2</v>
      </c>
      <c r="X4103">
        <f t="shared" si="322"/>
        <v>2017</v>
      </c>
      <c r="Y4103" t="str">
        <f t="shared" si="323"/>
        <v>Jun</v>
      </c>
      <c r="Z4103" t="str">
        <f t="shared" si="324"/>
        <v>2017-06</v>
      </c>
    </row>
    <row r="4104" spans="1:26"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s="5">
        <v>146.17599999999999</v>
      </c>
      <c r="S4104">
        <v>8</v>
      </c>
      <c r="T4104" s="7">
        <v>0.2</v>
      </c>
      <c r="U4104" s="5">
        <v>47.507199999999997</v>
      </c>
      <c r="V4104">
        <f t="shared" si="320"/>
        <v>6</v>
      </c>
      <c r="W4104">
        <f t="shared" si="321"/>
        <v>2</v>
      </c>
      <c r="X4104">
        <f t="shared" si="322"/>
        <v>2017</v>
      </c>
      <c r="Y4104" t="str">
        <f t="shared" si="323"/>
        <v>Jun</v>
      </c>
      <c r="Z4104" t="str">
        <f t="shared" si="324"/>
        <v>2017-06</v>
      </c>
    </row>
    <row r="4105" spans="1:26"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s="5">
        <v>15.92</v>
      </c>
      <c r="S4105">
        <v>2</v>
      </c>
      <c r="T4105" s="7">
        <v>0</v>
      </c>
      <c r="U4105" s="5">
        <v>7.0048000000000004</v>
      </c>
      <c r="V4105">
        <f t="shared" si="320"/>
        <v>12</v>
      </c>
      <c r="W4105">
        <f t="shared" si="321"/>
        <v>4</v>
      </c>
      <c r="X4105">
        <f t="shared" si="322"/>
        <v>2017</v>
      </c>
      <c r="Y4105" t="str">
        <f t="shared" si="323"/>
        <v>Dec</v>
      </c>
      <c r="Z4105" t="str">
        <f t="shared" si="324"/>
        <v>2017-12</v>
      </c>
    </row>
    <row r="4106" spans="1:26"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s="5">
        <v>159.96</v>
      </c>
      <c r="S4106">
        <v>5</v>
      </c>
      <c r="T4106" s="7">
        <v>0.2</v>
      </c>
      <c r="U4106" s="5">
        <v>17.9955</v>
      </c>
      <c r="V4106">
        <f t="shared" si="320"/>
        <v>8</v>
      </c>
      <c r="W4106">
        <f t="shared" si="321"/>
        <v>3</v>
      </c>
      <c r="X4106">
        <f t="shared" si="322"/>
        <v>2017</v>
      </c>
      <c r="Y4106" t="str">
        <f t="shared" si="323"/>
        <v>Aug</v>
      </c>
      <c r="Z4106" t="str">
        <f t="shared" si="324"/>
        <v>2017-08</v>
      </c>
    </row>
    <row r="4107" spans="1:26"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s="5">
        <v>13.76</v>
      </c>
      <c r="S4107">
        <v>2</v>
      </c>
      <c r="T4107" s="7">
        <v>0.2</v>
      </c>
      <c r="U4107" s="5">
        <v>4.6440000000000001</v>
      </c>
      <c r="V4107">
        <f t="shared" si="320"/>
        <v>8</v>
      </c>
      <c r="W4107">
        <f t="shared" si="321"/>
        <v>3</v>
      </c>
      <c r="X4107">
        <f t="shared" si="322"/>
        <v>2017</v>
      </c>
      <c r="Y4107" t="str">
        <f t="shared" si="323"/>
        <v>Aug</v>
      </c>
      <c r="Z4107" t="str">
        <f t="shared" si="324"/>
        <v>2017-08</v>
      </c>
    </row>
    <row r="4108" spans="1:26"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s="5">
        <v>4.3120000000000003</v>
      </c>
      <c r="S4108">
        <v>2</v>
      </c>
      <c r="T4108" s="7">
        <v>0.8</v>
      </c>
      <c r="U4108" s="5">
        <v>-6.8992000000000004</v>
      </c>
      <c r="V4108">
        <f t="shared" si="320"/>
        <v>8</v>
      </c>
      <c r="W4108">
        <f t="shared" si="321"/>
        <v>3</v>
      </c>
      <c r="X4108">
        <f t="shared" si="322"/>
        <v>2016</v>
      </c>
      <c r="Y4108" t="str">
        <f t="shared" si="323"/>
        <v>Aug</v>
      </c>
      <c r="Z4108" t="str">
        <f t="shared" si="324"/>
        <v>2016-08</v>
      </c>
    </row>
    <row r="4109" spans="1:26"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s="5">
        <v>13.96</v>
      </c>
      <c r="S4109">
        <v>2</v>
      </c>
      <c r="T4109" s="7">
        <v>0</v>
      </c>
      <c r="U4109" s="5">
        <v>0.2792</v>
      </c>
      <c r="V4109">
        <f t="shared" si="320"/>
        <v>9</v>
      </c>
      <c r="W4109">
        <f t="shared" si="321"/>
        <v>3</v>
      </c>
      <c r="X4109">
        <f t="shared" si="322"/>
        <v>2015</v>
      </c>
      <c r="Y4109" t="str">
        <f t="shared" si="323"/>
        <v>Sep</v>
      </c>
      <c r="Z4109" t="str">
        <f t="shared" si="324"/>
        <v>2015-09</v>
      </c>
    </row>
    <row r="4110" spans="1:26"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s="5">
        <v>27.414000000000001</v>
      </c>
      <c r="S4110">
        <v>3</v>
      </c>
      <c r="T4110" s="7">
        <v>0.4</v>
      </c>
      <c r="U4110" s="5">
        <v>-14.1639</v>
      </c>
      <c r="V4110">
        <f t="shared" si="320"/>
        <v>9</v>
      </c>
      <c r="W4110">
        <f t="shared" si="321"/>
        <v>3</v>
      </c>
      <c r="X4110">
        <f t="shared" si="322"/>
        <v>2015</v>
      </c>
      <c r="Y4110" t="str">
        <f t="shared" si="323"/>
        <v>Sep</v>
      </c>
      <c r="Z4110" t="str">
        <f t="shared" si="324"/>
        <v>2015-09</v>
      </c>
    </row>
    <row r="4111" spans="1:26"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s="5">
        <v>73.98</v>
      </c>
      <c r="S4111">
        <v>2</v>
      </c>
      <c r="T4111" s="7">
        <v>0</v>
      </c>
      <c r="U4111" s="5">
        <v>19.974599999999999</v>
      </c>
      <c r="V4111">
        <f t="shared" si="320"/>
        <v>12</v>
      </c>
      <c r="W4111">
        <f t="shared" si="321"/>
        <v>4</v>
      </c>
      <c r="X4111">
        <f t="shared" si="322"/>
        <v>2015</v>
      </c>
      <c r="Y4111" t="str">
        <f t="shared" si="323"/>
        <v>Dec</v>
      </c>
      <c r="Z4111" t="str">
        <f t="shared" si="324"/>
        <v>2015-12</v>
      </c>
    </row>
    <row r="4112" spans="1:26"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s="5">
        <v>160.97999999999999</v>
      </c>
      <c r="S4112">
        <v>1</v>
      </c>
      <c r="T4112" s="7">
        <v>0</v>
      </c>
      <c r="U4112" s="5">
        <v>20.927399999999999</v>
      </c>
      <c r="V4112">
        <f t="shared" si="320"/>
        <v>12</v>
      </c>
      <c r="W4112">
        <f t="shared" si="321"/>
        <v>4</v>
      </c>
      <c r="X4112">
        <f t="shared" si="322"/>
        <v>2015</v>
      </c>
      <c r="Y4112" t="str">
        <f t="shared" si="323"/>
        <v>Dec</v>
      </c>
      <c r="Z4112" t="str">
        <f t="shared" si="324"/>
        <v>2015-12</v>
      </c>
    </row>
    <row r="4113" spans="1:26"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s="5">
        <v>17.34</v>
      </c>
      <c r="S4113">
        <v>3</v>
      </c>
      <c r="T4113" s="7">
        <v>0</v>
      </c>
      <c r="U4113" s="5">
        <v>8.4966000000000008</v>
      </c>
      <c r="V4113">
        <f t="shared" si="320"/>
        <v>12</v>
      </c>
      <c r="W4113">
        <f t="shared" si="321"/>
        <v>4</v>
      </c>
      <c r="X4113">
        <f t="shared" si="322"/>
        <v>2015</v>
      </c>
      <c r="Y4113" t="str">
        <f t="shared" si="323"/>
        <v>Dec</v>
      </c>
      <c r="Z4113" t="str">
        <f t="shared" si="324"/>
        <v>2015-12</v>
      </c>
    </row>
    <row r="4114" spans="1:26"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s="5">
        <v>3.28</v>
      </c>
      <c r="S4114">
        <v>1</v>
      </c>
      <c r="T4114" s="7">
        <v>0</v>
      </c>
      <c r="U4114" s="5">
        <v>0.95120000000000005</v>
      </c>
      <c r="V4114">
        <f t="shared" si="320"/>
        <v>12</v>
      </c>
      <c r="W4114">
        <f t="shared" si="321"/>
        <v>4</v>
      </c>
      <c r="X4114">
        <f t="shared" si="322"/>
        <v>2015</v>
      </c>
      <c r="Y4114" t="str">
        <f t="shared" si="323"/>
        <v>Dec</v>
      </c>
      <c r="Z4114" t="str">
        <f t="shared" si="324"/>
        <v>2015-12</v>
      </c>
    </row>
    <row r="4115" spans="1:26"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s="5">
        <v>8.8559999999999999</v>
      </c>
      <c r="S4115">
        <v>3</v>
      </c>
      <c r="T4115" s="7">
        <v>0.2</v>
      </c>
      <c r="U4115" s="5">
        <v>2.9889000000000001</v>
      </c>
      <c r="V4115">
        <f t="shared" si="320"/>
        <v>5</v>
      </c>
      <c r="W4115">
        <f t="shared" si="321"/>
        <v>2</v>
      </c>
      <c r="X4115">
        <f t="shared" si="322"/>
        <v>2015</v>
      </c>
      <c r="Y4115" t="str">
        <f t="shared" si="323"/>
        <v>May</v>
      </c>
      <c r="Z4115" t="str">
        <f t="shared" si="324"/>
        <v>2015-05</v>
      </c>
    </row>
    <row r="4116" spans="1:26"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s="5">
        <v>158.376</v>
      </c>
      <c r="S4116">
        <v>3</v>
      </c>
      <c r="T4116" s="7">
        <v>0.2</v>
      </c>
      <c r="U4116" s="5">
        <v>13.857900000000001</v>
      </c>
      <c r="V4116">
        <f t="shared" si="320"/>
        <v>5</v>
      </c>
      <c r="W4116">
        <f t="shared" si="321"/>
        <v>2</v>
      </c>
      <c r="X4116">
        <f t="shared" si="322"/>
        <v>2015</v>
      </c>
      <c r="Y4116" t="str">
        <f t="shared" si="323"/>
        <v>May</v>
      </c>
      <c r="Z4116" t="str">
        <f t="shared" si="324"/>
        <v>2015-05</v>
      </c>
    </row>
    <row r="4117" spans="1:26"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s="5">
        <v>1219.96</v>
      </c>
      <c r="S4117">
        <v>5</v>
      </c>
      <c r="T4117" s="7">
        <v>0.2</v>
      </c>
      <c r="U4117" s="5">
        <v>381.23750000000001</v>
      </c>
      <c r="V4117">
        <f t="shared" si="320"/>
        <v>11</v>
      </c>
      <c r="W4117">
        <f t="shared" si="321"/>
        <v>4</v>
      </c>
      <c r="X4117">
        <f t="shared" si="322"/>
        <v>2016</v>
      </c>
      <c r="Y4117" t="str">
        <f t="shared" si="323"/>
        <v>Nov</v>
      </c>
      <c r="Z4117" t="str">
        <f t="shared" si="324"/>
        <v>2016-11</v>
      </c>
    </row>
    <row r="4118" spans="1:26"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s="5">
        <v>3.1680000000000001</v>
      </c>
      <c r="S4118">
        <v>2</v>
      </c>
      <c r="T4118" s="7">
        <v>0.2</v>
      </c>
      <c r="U4118" s="5">
        <v>0.99</v>
      </c>
      <c r="V4118">
        <f t="shared" si="320"/>
        <v>11</v>
      </c>
      <c r="W4118">
        <f t="shared" si="321"/>
        <v>4</v>
      </c>
      <c r="X4118">
        <f t="shared" si="322"/>
        <v>2015</v>
      </c>
      <c r="Y4118" t="str">
        <f t="shared" si="323"/>
        <v>Nov</v>
      </c>
      <c r="Z4118" t="str">
        <f t="shared" si="324"/>
        <v>2015-11</v>
      </c>
    </row>
    <row r="4119" spans="1:26"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s="5">
        <v>19.440000000000001</v>
      </c>
      <c r="S4119">
        <v>3</v>
      </c>
      <c r="T4119" s="7">
        <v>0</v>
      </c>
      <c r="U4119" s="5">
        <v>9.3312000000000008</v>
      </c>
      <c r="V4119">
        <f t="shared" si="320"/>
        <v>11</v>
      </c>
      <c r="W4119">
        <f t="shared" si="321"/>
        <v>4</v>
      </c>
      <c r="X4119">
        <f t="shared" si="322"/>
        <v>2015</v>
      </c>
      <c r="Y4119" t="str">
        <f t="shared" si="323"/>
        <v>Nov</v>
      </c>
      <c r="Z4119" t="str">
        <f t="shared" si="324"/>
        <v>2015-11</v>
      </c>
    </row>
    <row r="4120" spans="1:26"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s="5">
        <v>454.86</v>
      </c>
      <c r="S4120">
        <v>7</v>
      </c>
      <c r="T4120" s="7">
        <v>0</v>
      </c>
      <c r="U4120" s="5">
        <v>54.583199999999998</v>
      </c>
      <c r="V4120">
        <f t="shared" si="320"/>
        <v>11</v>
      </c>
      <c r="W4120">
        <f t="shared" si="321"/>
        <v>4</v>
      </c>
      <c r="X4120">
        <f t="shared" si="322"/>
        <v>2015</v>
      </c>
      <c r="Y4120" t="str">
        <f t="shared" si="323"/>
        <v>Nov</v>
      </c>
      <c r="Z4120" t="str">
        <f t="shared" si="324"/>
        <v>2015-11</v>
      </c>
    </row>
    <row r="4121" spans="1:26"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s="5">
        <v>91.391999999999996</v>
      </c>
      <c r="S4121">
        <v>8</v>
      </c>
      <c r="T4121" s="7">
        <v>0.2</v>
      </c>
      <c r="U4121" s="5">
        <v>29.702400000000001</v>
      </c>
      <c r="V4121">
        <f t="shared" si="320"/>
        <v>11</v>
      </c>
      <c r="W4121">
        <f t="shared" si="321"/>
        <v>4</v>
      </c>
      <c r="X4121">
        <f t="shared" si="322"/>
        <v>2015</v>
      </c>
      <c r="Y4121" t="str">
        <f t="shared" si="323"/>
        <v>Nov</v>
      </c>
      <c r="Z4121" t="str">
        <f t="shared" si="324"/>
        <v>2015-11</v>
      </c>
    </row>
    <row r="4122" spans="1:26"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s="5">
        <v>19.04</v>
      </c>
      <c r="S4122">
        <v>4</v>
      </c>
      <c r="T4122" s="7">
        <v>0.2</v>
      </c>
      <c r="U4122" s="5">
        <v>-1.4279999999999999</v>
      </c>
      <c r="V4122">
        <f t="shared" si="320"/>
        <v>9</v>
      </c>
      <c r="W4122">
        <f t="shared" si="321"/>
        <v>3</v>
      </c>
      <c r="X4122">
        <f t="shared" si="322"/>
        <v>2017</v>
      </c>
      <c r="Y4122" t="str">
        <f t="shared" si="323"/>
        <v>Sep</v>
      </c>
      <c r="Z4122" t="str">
        <f t="shared" si="324"/>
        <v>2017-09</v>
      </c>
    </row>
    <row r="4123" spans="1:26"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s="5">
        <v>37.44</v>
      </c>
      <c r="S4123">
        <v>6</v>
      </c>
      <c r="T4123" s="7">
        <v>0</v>
      </c>
      <c r="U4123" s="5">
        <v>16.847999999999999</v>
      </c>
      <c r="V4123">
        <f t="shared" si="320"/>
        <v>5</v>
      </c>
      <c r="W4123">
        <f t="shared" si="321"/>
        <v>2</v>
      </c>
      <c r="X4123">
        <f t="shared" si="322"/>
        <v>2017</v>
      </c>
      <c r="Y4123" t="str">
        <f t="shared" si="323"/>
        <v>May</v>
      </c>
      <c r="Z4123" t="str">
        <f t="shared" si="324"/>
        <v>2017-05</v>
      </c>
    </row>
    <row r="4124" spans="1:26"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s="5">
        <v>37.590000000000003</v>
      </c>
      <c r="S4124">
        <v>3</v>
      </c>
      <c r="T4124" s="7">
        <v>0</v>
      </c>
      <c r="U4124" s="5">
        <v>17.667300000000001</v>
      </c>
      <c r="V4124">
        <f t="shared" si="320"/>
        <v>5</v>
      </c>
      <c r="W4124">
        <f t="shared" si="321"/>
        <v>2</v>
      </c>
      <c r="X4124">
        <f t="shared" si="322"/>
        <v>2017</v>
      </c>
      <c r="Y4124" t="str">
        <f t="shared" si="323"/>
        <v>May</v>
      </c>
      <c r="Z4124" t="str">
        <f t="shared" si="324"/>
        <v>2017-05</v>
      </c>
    </row>
    <row r="4125" spans="1:26"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s="5">
        <v>26.032</v>
      </c>
      <c r="S4125">
        <v>2</v>
      </c>
      <c r="T4125" s="7">
        <v>0.2</v>
      </c>
      <c r="U4125" s="5">
        <v>9.4366000000000003</v>
      </c>
      <c r="V4125">
        <f t="shared" si="320"/>
        <v>5</v>
      </c>
      <c r="W4125">
        <f t="shared" si="321"/>
        <v>2</v>
      </c>
      <c r="X4125">
        <f t="shared" si="322"/>
        <v>2017</v>
      </c>
      <c r="Y4125" t="str">
        <f t="shared" si="323"/>
        <v>May</v>
      </c>
      <c r="Z4125" t="str">
        <f t="shared" si="324"/>
        <v>2017-05</v>
      </c>
    </row>
    <row r="4126" spans="1:26"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5">
        <v>35.909999999999997</v>
      </c>
      <c r="S4126">
        <v>3</v>
      </c>
      <c r="T4126" s="7">
        <v>0</v>
      </c>
      <c r="U4126" s="5">
        <v>9.6957000000000004</v>
      </c>
      <c r="V4126">
        <f t="shared" si="320"/>
        <v>5</v>
      </c>
      <c r="W4126">
        <f t="shared" si="321"/>
        <v>2</v>
      </c>
      <c r="X4126">
        <f t="shared" si="322"/>
        <v>2014</v>
      </c>
      <c r="Y4126" t="str">
        <f t="shared" si="323"/>
        <v>May</v>
      </c>
      <c r="Z4126" t="str">
        <f t="shared" si="324"/>
        <v>2014-05</v>
      </c>
    </row>
    <row r="4127" spans="1:26"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s="5">
        <v>91.031999999999996</v>
      </c>
      <c r="S4127">
        <v>3</v>
      </c>
      <c r="T4127" s="7">
        <v>0.2</v>
      </c>
      <c r="U4127" s="5">
        <v>-2.2757999999999998</v>
      </c>
      <c r="V4127">
        <f t="shared" si="320"/>
        <v>7</v>
      </c>
      <c r="W4127">
        <f t="shared" si="321"/>
        <v>3</v>
      </c>
      <c r="X4127">
        <f t="shared" si="322"/>
        <v>2017</v>
      </c>
      <c r="Y4127" t="str">
        <f t="shared" si="323"/>
        <v>Jul</v>
      </c>
      <c r="Z4127" t="str">
        <f t="shared" si="324"/>
        <v>2017-07</v>
      </c>
    </row>
    <row r="4128" spans="1:26"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s="5">
        <v>54.66</v>
      </c>
      <c r="S4128">
        <v>6</v>
      </c>
      <c r="T4128" s="7">
        <v>0</v>
      </c>
      <c r="U4128" s="5">
        <v>18.037800000000001</v>
      </c>
      <c r="V4128">
        <f t="shared" si="320"/>
        <v>5</v>
      </c>
      <c r="W4128">
        <f t="shared" si="321"/>
        <v>2</v>
      </c>
      <c r="X4128">
        <f t="shared" si="322"/>
        <v>2017</v>
      </c>
      <c r="Y4128" t="str">
        <f t="shared" si="323"/>
        <v>May</v>
      </c>
      <c r="Z4128" t="str">
        <f t="shared" si="324"/>
        <v>2017-05</v>
      </c>
    </row>
    <row r="4129" spans="1:26"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s="5">
        <v>67.343999999999994</v>
      </c>
      <c r="S4129">
        <v>6</v>
      </c>
      <c r="T4129" s="7">
        <v>0.2</v>
      </c>
      <c r="U4129" s="5">
        <v>7.5762</v>
      </c>
      <c r="V4129">
        <f t="shared" si="320"/>
        <v>9</v>
      </c>
      <c r="W4129">
        <f t="shared" si="321"/>
        <v>3</v>
      </c>
      <c r="X4129">
        <f t="shared" si="322"/>
        <v>2014</v>
      </c>
      <c r="Y4129" t="str">
        <f t="shared" si="323"/>
        <v>Sep</v>
      </c>
      <c r="Z4129" t="str">
        <f t="shared" si="324"/>
        <v>2014-09</v>
      </c>
    </row>
    <row r="4130" spans="1:26"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s="5">
        <v>2624.9850000000001</v>
      </c>
      <c r="S4130">
        <v>3</v>
      </c>
      <c r="T4130" s="7">
        <v>0.5</v>
      </c>
      <c r="U4130" s="5">
        <v>-944.99459999999999</v>
      </c>
      <c r="V4130">
        <f t="shared" si="320"/>
        <v>9</v>
      </c>
      <c r="W4130">
        <f t="shared" si="321"/>
        <v>3</v>
      </c>
      <c r="X4130">
        <f t="shared" si="322"/>
        <v>2014</v>
      </c>
      <c r="Y4130" t="str">
        <f t="shared" si="323"/>
        <v>Sep</v>
      </c>
      <c r="Z4130" t="str">
        <f t="shared" si="324"/>
        <v>2014-09</v>
      </c>
    </row>
    <row r="4131" spans="1:26"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s="5">
        <v>73.28</v>
      </c>
      <c r="S4131">
        <v>4</v>
      </c>
      <c r="T4131" s="7">
        <v>0</v>
      </c>
      <c r="U4131" s="5">
        <v>21.251200000000001</v>
      </c>
      <c r="V4131">
        <f t="shared" si="320"/>
        <v>3</v>
      </c>
      <c r="W4131">
        <f t="shared" si="321"/>
        <v>1</v>
      </c>
      <c r="X4131">
        <f t="shared" si="322"/>
        <v>2015</v>
      </c>
      <c r="Y4131" t="str">
        <f t="shared" si="323"/>
        <v>Mar</v>
      </c>
      <c r="Z4131" t="str">
        <f t="shared" si="324"/>
        <v>2015-03</v>
      </c>
    </row>
    <row r="4132" spans="1:26"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s="5">
        <v>14.48</v>
      </c>
      <c r="S4132">
        <v>5</v>
      </c>
      <c r="T4132" s="7">
        <v>0.8</v>
      </c>
      <c r="U4132" s="5">
        <v>-23.891999999999999</v>
      </c>
      <c r="V4132">
        <f t="shared" si="320"/>
        <v>11</v>
      </c>
      <c r="W4132">
        <f t="shared" si="321"/>
        <v>4</v>
      </c>
      <c r="X4132">
        <f t="shared" si="322"/>
        <v>2014</v>
      </c>
      <c r="Y4132" t="str">
        <f t="shared" si="323"/>
        <v>Nov</v>
      </c>
      <c r="Z4132" t="str">
        <f t="shared" si="324"/>
        <v>2014-11</v>
      </c>
    </row>
    <row r="4133" spans="1:26"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s="5">
        <v>11.952</v>
      </c>
      <c r="S4133">
        <v>3</v>
      </c>
      <c r="T4133" s="7">
        <v>0.2</v>
      </c>
      <c r="U4133" s="5">
        <v>4.0338000000000003</v>
      </c>
      <c r="V4133">
        <f t="shared" si="320"/>
        <v>7</v>
      </c>
      <c r="W4133">
        <f t="shared" si="321"/>
        <v>3</v>
      </c>
      <c r="X4133">
        <f t="shared" si="322"/>
        <v>2015</v>
      </c>
      <c r="Y4133" t="str">
        <f t="shared" si="323"/>
        <v>Jul</v>
      </c>
      <c r="Z4133" t="str">
        <f t="shared" si="324"/>
        <v>2015-07</v>
      </c>
    </row>
    <row r="4134" spans="1:26"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s="5">
        <v>15.552</v>
      </c>
      <c r="S4134">
        <v>3</v>
      </c>
      <c r="T4134" s="7">
        <v>0.2</v>
      </c>
      <c r="U4134" s="5">
        <v>5.6375999999999999</v>
      </c>
      <c r="V4134">
        <f t="shared" si="320"/>
        <v>7</v>
      </c>
      <c r="W4134">
        <f t="shared" si="321"/>
        <v>3</v>
      </c>
      <c r="X4134">
        <f t="shared" si="322"/>
        <v>2015</v>
      </c>
      <c r="Y4134" t="str">
        <f t="shared" si="323"/>
        <v>Jul</v>
      </c>
      <c r="Z4134" t="str">
        <f t="shared" si="324"/>
        <v>2015-07</v>
      </c>
    </row>
    <row r="4135" spans="1:26"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s="5">
        <v>45</v>
      </c>
      <c r="S4135">
        <v>9</v>
      </c>
      <c r="T4135" s="7">
        <v>0</v>
      </c>
      <c r="U4135" s="5">
        <v>21.6</v>
      </c>
      <c r="V4135">
        <f t="shared" si="320"/>
        <v>9</v>
      </c>
      <c r="W4135">
        <f t="shared" si="321"/>
        <v>3</v>
      </c>
      <c r="X4135">
        <f t="shared" si="322"/>
        <v>2014</v>
      </c>
      <c r="Y4135" t="str">
        <f t="shared" si="323"/>
        <v>Sep</v>
      </c>
      <c r="Z4135" t="str">
        <f t="shared" si="324"/>
        <v>2014-09</v>
      </c>
    </row>
    <row r="4136" spans="1:26"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s="5">
        <v>209.97</v>
      </c>
      <c r="S4136">
        <v>3</v>
      </c>
      <c r="T4136" s="7">
        <v>0</v>
      </c>
      <c r="U4136" s="5">
        <v>90.287099999999995</v>
      </c>
      <c r="V4136">
        <f t="shared" si="320"/>
        <v>9</v>
      </c>
      <c r="W4136">
        <f t="shared" si="321"/>
        <v>3</v>
      </c>
      <c r="X4136">
        <f t="shared" si="322"/>
        <v>2014</v>
      </c>
      <c r="Y4136" t="str">
        <f t="shared" si="323"/>
        <v>Sep</v>
      </c>
      <c r="Z4136" t="str">
        <f t="shared" si="324"/>
        <v>2014-09</v>
      </c>
    </row>
    <row r="4137" spans="1:26"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s="5">
        <v>112.12</v>
      </c>
      <c r="S4137">
        <v>5</v>
      </c>
      <c r="T4137" s="7">
        <v>0.2</v>
      </c>
      <c r="U4137" s="5">
        <v>42.045000000000002</v>
      </c>
      <c r="V4137">
        <f t="shared" si="320"/>
        <v>10</v>
      </c>
      <c r="W4137">
        <f t="shared" si="321"/>
        <v>4</v>
      </c>
      <c r="X4137">
        <f t="shared" si="322"/>
        <v>2017</v>
      </c>
      <c r="Y4137" t="str">
        <f t="shared" si="323"/>
        <v>Oct</v>
      </c>
      <c r="Z4137" t="str">
        <f t="shared" si="324"/>
        <v>2017-10</v>
      </c>
    </row>
    <row r="4138" spans="1:26"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s="5">
        <v>1575.14</v>
      </c>
      <c r="S4138">
        <v>7</v>
      </c>
      <c r="T4138" s="7">
        <v>0</v>
      </c>
      <c r="U4138" s="5">
        <v>204.76820000000001</v>
      </c>
      <c r="V4138">
        <f t="shared" si="320"/>
        <v>10</v>
      </c>
      <c r="W4138">
        <f t="shared" si="321"/>
        <v>4</v>
      </c>
      <c r="X4138">
        <f t="shared" si="322"/>
        <v>2017</v>
      </c>
      <c r="Y4138" t="str">
        <f t="shared" si="323"/>
        <v>Oct</v>
      </c>
      <c r="Z4138" t="str">
        <f t="shared" si="324"/>
        <v>2017-10</v>
      </c>
    </row>
    <row r="4139" spans="1:26"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s="5">
        <v>25.06</v>
      </c>
      <c r="S4139">
        <v>7</v>
      </c>
      <c r="T4139" s="7">
        <v>0</v>
      </c>
      <c r="U4139" s="5">
        <v>12.53</v>
      </c>
      <c r="V4139">
        <f t="shared" si="320"/>
        <v>11</v>
      </c>
      <c r="W4139">
        <f t="shared" si="321"/>
        <v>4</v>
      </c>
      <c r="X4139">
        <f t="shared" si="322"/>
        <v>2017</v>
      </c>
      <c r="Y4139" t="str">
        <f t="shared" si="323"/>
        <v>Nov</v>
      </c>
      <c r="Z4139" t="str">
        <f t="shared" si="324"/>
        <v>2017-11</v>
      </c>
    </row>
    <row r="4140" spans="1:26"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s="5">
        <v>6.9240000000000004</v>
      </c>
      <c r="S4140">
        <v>6</v>
      </c>
      <c r="T4140" s="7">
        <v>0.8</v>
      </c>
      <c r="U4140" s="5">
        <v>-10.385999999999999</v>
      </c>
      <c r="V4140">
        <f t="shared" si="320"/>
        <v>12</v>
      </c>
      <c r="W4140">
        <f t="shared" si="321"/>
        <v>4</v>
      </c>
      <c r="X4140">
        <f t="shared" si="322"/>
        <v>2016</v>
      </c>
      <c r="Y4140" t="str">
        <f t="shared" si="323"/>
        <v>Dec</v>
      </c>
      <c r="Z4140" t="str">
        <f t="shared" si="324"/>
        <v>2016-12</v>
      </c>
    </row>
    <row r="4141" spans="1:26"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s="5">
        <v>37.392000000000003</v>
      </c>
      <c r="S4141">
        <v>3</v>
      </c>
      <c r="T4141" s="7">
        <v>0.2</v>
      </c>
      <c r="U4141" s="5">
        <v>2.3370000000000002</v>
      </c>
      <c r="V4141">
        <f t="shared" si="320"/>
        <v>12</v>
      </c>
      <c r="W4141">
        <f t="shared" si="321"/>
        <v>4</v>
      </c>
      <c r="X4141">
        <f t="shared" si="322"/>
        <v>2017</v>
      </c>
      <c r="Y4141" t="str">
        <f t="shared" si="323"/>
        <v>Dec</v>
      </c>
      <c r="Z4141" t="str">
        <f t="shared" si="324"/>
        <v>2017-12</v>
      </c>
    </row>
    <row r="4142" spans="1:26"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s="5">
        <v>79.12</v>
      </c>
      <c r="S4142">
        <v>5</v>
      </c>
      <c r="T4142" s="7">
        <v>0.2</v>
      </c>
      <c r="U4142" s="5">
        <v>13.846</v>
      </c>
      <c r="V4142">
        <f t="shared" si="320"/>
        <v>12</v>
      </c>
      <c r="W4142">
        <f t="shared" si="321"/>
        <v>4</v>
      </c>
      <c r="X4142">
        <f t="shared" si="322"/>
        <v>2017</v>
      </c>
      <c r="Y4142" t="str">
        <f t="shared" si="323"/>
        <v>Dec</v>
      </c>
      <c r="Z4142" t="str">
        <f t="shared" si="324"/>
        <v>2017-12</v>
      </c>
    </row>
    <row r="4143" spans="1:26"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s="5">
        <v>18.899999999999999</v>
      </c>
      <c r="S4143">
        <v>3</v>
      </c>
      <c r="T4143" s="7">
        <v>0</v>
      </c>
      <c r="U4143" s="5">
        <v>8.6940000000000008</v>
      </c>
      <c r="V4143">
        <f t="shared" si="320"/>
        <v>6</v>
      </c>
      <c r="W4143">
        <f t="shared" si="321"/>
        <v>2</v>
      </c>
      <c r="X4143">
        <f t="shared" si="322"/>
        <v>2016</v>
      </c>
      <c r="Y4143" t="str">
        <f t="shared" si="323"/>
        <v>Jun</v>
      </c>
      <c r="Z4143" t="str">
        <f t="shared" si="324"/>
        <v>2016-06</v>
      </c>
    </row>
    <row r="4144" spans="1:26"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s="5">
        <v>57.42</v>
      </c>
      <c r="S4144">
        <v>9</v>
      </c>
      <c r="T4144" s="7">
        <v>0</v>
      </c>
      <c r="U4144" s="5">
        <v>26.4132</v>
      </c>
      <c r="V4144">
        <f t="shared" si="320"/>
        <v>5</v>
      </c>
      <c r="W4144">
        <f t="shared" si="321"/>
        <v>2</v>
      </c>
      <c r="X4144">
        <f t="shared" si="322"/>
        <v>2014</v>
      </c>
      <c r="Y4144" t="str">
        <f t="shared" si="323"/>
        <v>May</v>
      </c>
      <c r="Z4144" t="str">
        <f t="shared" si="324"/>
        <v>2014-05</v>
      </c>
    </row>
    <row r="4145" spans="1:26"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s="5">
        <v>12.74</v>
      </c>
      <c r="S4145">
        <v>7</v>
      </c>
      <c r="T4145" s="7">
        <v>0</v>
      </c>
      <c r="U4145" s="5">
        <v>5.7329999999999997</v>
      </c>
      <c r="V4145">
        <f t="shared" si="320"/>
        <v>1</v>
      </c>
      <c r="W4145">
        <f t="shared" si="321"/>
        <v>1</v>
      </c>
      <c r="X4145">
        <f t="shared" si="322"/>
        <v>2017</v>
      </c>
      <c r="Y4145" t="str">
        <f t="shared" si="323"/>
        <v>Jan</v>
      </c>
      <c r="Z4145" t="str">
        <f t="shared" si="324"/>
        <v>2017-01</v>
      </c>
    </row>
    <row r="4146" spans="1:26"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s="5">
        <v>8.82</v>
      </c>
      <c r="S4146">
        <v>3</v>
      </c>
      <c r="T4146" s="7">
        <v>0</v>
      </c>
      <c r="U4146" s="5">
        <v>2.3814000000000002</v>
      </c>
      <c r="V4146">
        <f t="shared" si="320"/>
        <v>1</v>
      </c>
      <c r="W4146">
        <f t="shared" si="321"/>
        <v>1</v>
      </c>
      <c r="X4146">
        <f t="shared" si="322"/>
        <v>2017</v>
      </c>
      <c r="Y4146" t="str">
        <f t="shared" si="323"/>
        <v>Jan</v>
      </c>
      <c r="Z4146" t="str">
        <f t="shared" si="324"/>
        <v>2017-01</v>
      </c>
    </row>
    <row r="4147" spans="1:26"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s="5">
        <v>120.78400000000001</v>
      </c>
      <c r="S4147">
        <v>1</v>
      </c>
      <c r="T4147" s="7">
        <v>0.2</v>
      </c>
      <c r="U4147" s="5">
        <v>-13.588200000000001</v>
      </c>
      <c r="V4147">
        <f t="shared" si="320"/>
        <v>1</v>
      </c>
      <c r="W4147">
        <f t="shared" si="321"/>
        <v>1</v>
      </c>
      <c r="X4147">
        <f t="shared" si="322"/>
        <v>2017</v>
      </c>
      <c r="Y4147" t="str">
        <f t="shared" si="323"/>
        <v>Jan</v>
      </c>
      <c r="Z4147" t="str">
        <f t="shared" si="324"/>
        <v>2017-01</v>
      </c>
    </row>
    <row r="4148" spans="1:26"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s="5">
        <v>322.58999999999997</v>
      </c>
      <c r="S4148">
        <v>3</v>
      </c>
      <c r="T4148" s="7">
        <v>0</v>
      </c>
      <c r="U4148" s="5">
        <v>64.518000000000001</v>
      </c>
      <c r="V4148">
        <f t="shared" si="320"/>
        <v>11</v>
      </c>
      <c r="W4148">
        <f t="shared" si="321"/>
        <v>4</v>
      </c>
      <c r="X4148">
        <f t="shared" si="322"/>
        <v>2015</v>
      </c>
      <c r="Y4148" t="str">
        <f t="shared" si="323"/>
        <v>Nov</v>
      </c>
      <c r="Z4148" t="str">
        <f t="shared" si="324"/>
        <v>2015-11</v>
      </c>
    </row>
    <row r="4149" spans="1:26"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s="5">
        <v>9.7620000000000005</v>
      </c>
      <c r="S4149">
        <v>3</v>
      </c>
      <c r="T4149" s="7">
        <v>0.8</v>
      </c>
      <c r="U4149" s="5">
        <v>-15.1311</v>
      </c>
      <c r="V4149">
        <f t="shared" si="320"/>
        <v>10</v>
      </c>
      <c r="W4149">
        <f t="shared" si="321"/>
        <v>4</v>
      </c>
      <c r="X4149">
        <f t="shared" si="322"/>
        <v>2017</v>
      </c>
      <c r="Y4149" t="str">
        <f t="shared" si="323"/>
        <v>Oct</v>
      </c>
      <c r="Z4149" t="str">
        <f t="shared" si="324"/>
        <v>2017-10</v>
      </c>
    </row>
    <row r="4150" spans="1:26"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s="5">
        <v>13.72</v>
      </c>
      <c r="S4150">
        <v>1</v>
      </c>
      <c r="T4150" s="7">
        <v>0.2</v>
      </c>
      <c r="U4150" s="5">
        <v>1.2004999999999999</v>
      </c>
      <c r="V4150">
        <f t="shared" si="320"/>
        <v>10</v>
      </c>
      <c r="W4150">
        <f t="shared" si="321"/>
        <v>4</v>
      </c>
      <c r="X4150">
        <f t="shared" si="322"/>
        <v>2017</v>
      </c>
      <c r="Y4150" t="str">
        <f t="shared" si="323"/>
        <v>Oct</v>
      </c>
      <c r="Z4150" t="str">
        <f t="shared" si="324"/>
        <v>2017-10</v>
      </c>
    </row>
    <row r="4151" spans="1:26"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s="5">
        <v>55.2</v>
      </c>
      <c r="S4151">
        <v>1</v>
      </c>
      <c r="T4151" s="7">
        <v>0.2</v>
      </c>
      <c r="U4151" s="5">
        <v>-2.0699999999999998</v>
      </c>
      <c r="V4151">
        <f t="shared" si="320"/>
        <v>10</v>
      </c>
      <c r="W4151">
        <f t="shared" si="321"/>
        <v>4</v>
      </c>
      <c r="X4151">
        <f t="shared" si="322"/>
        <v>2017</v>
      </c>
      <c r="Y4151" t="str">
        <f t="shared" si="323"/>
        <v>Oct</v>
      </c>
      <c r="Z4151" t="str">
        <f t="shared" si="324"/>
        <v>2017-10</v>
      </c>
    </row>
    <row r="4152" spans="1:26"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s="5">
        <v>259.13600000000002</v>
      </c>
      <c r="S4152">
        <v>4</v>
      </c>
      <c r="T4152" s="7">
        <v>0.2</v>
      </c>
      <c r="U4152" s="5">
        <v>-58.305599999999998</v>
      </c>
      <c r="V4152">
        <f t="shared" si="320"/>
        <v>10</v>
      </c>
      <c r="W4152">
        <f t="shared" si="321"/>
        <v>4</v>
      </c>
      <c r="X4152">
        <f t="shared" si="322"/>
        <v>2017</v>
      </c>
      <c r="Y4152" t="str">
        <f t="shared" si="323"/>
        <v>Oct</v>
      </c>
      <c r="Z4152" t="str">
        <f t="shared" si="324"/>
        <v>2017-10</v>
      </c>
    </row>
    <row r="4153" spans="1:26"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s="5">
        <v>29.24</v>
      </c>
      <c r="S4153">
        <v>5</v>
      </c>
      <c r="T4153" s="7">
        <v>0.2</v>
      </c>
      <c r="U4153" s="5">
        <v>9.8684999999999992</v>
      </c>
      <c r="V4153">
        <f t="shared" si="320"/>
        <v>9</v>
      </c>
      <c r="W4153">
        <f t="shared" si="321"/>
        <v>3</v>
      </c>
      <c r="X4153">
        <f t="shared" si="322"/>
        <v>2017</v>
      </c>
      <c r="Y4153" t="str">
        <f t="shared" si="323"/>
        <v>Sep</v>
      </c>
      <c r="Z4153" t="str">
        <f t="shared" si="324"/>
        <v>2017-09</v>
      </c>
    </row>
    <row r="4154" spans="1:26"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s="5">
        <v>15.552</v>
      </c>
      <c r="S4154">
        <v>3</v>
      </c>
      <c r="T4154" s="7">
        <v>0.2</v>
      </c>
      <c r="U4154" s="5">
        <v>5.4432</v>
      </c>
      <c r="V4154">
        <f t="shared" si="320"/>
        <v>9</v>
      </c>
      <c r="W4154">
        <f t="shared" si="321"/>
        <v>3</v>
      </c>
      <c r="X4154">
        <f t="shared" si="322"/>
        <v>2017</v>
      </c>
      <c r="Y4154" t="str">
        <f t="shared" si="323"/>
        <v>Sep</v>
      </c>
      <c r="Z4154" t="str">
        <f t="shared" si="324"/>
        <v>2017-09</v>
      </c>
    </row>
    <row r="4155" spans="1:26"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s="5">
        <v>4.8959999999999999</v>
      </c>
      <c r="S4155">
        <v>3</v>
      </c>
      <c r="T4155" s="7">
        <v>0.2</v>
      </c>
      <c r="U4155" s="5">
        <v>1.6524000000000001</v>
      </c>
      <c r="V4155">
        <f t="shared" si="320"/>
        <v>9</v>
      </c>
      <c r="W4155">
        <f t="shared" si="321"/>
        <v>3</v>
      </c>
      <c r="X4155">
        <f t="shared" si="322"/>
        <v>2017</v>
      </c>
      <c r="Y4155" t="str">
        <f t="shared" si="323"/>
        <v>Sep</v>
      </c>
      <c r="Z4155" t="str">
        <f t="shared" si="324"/>
        <v>2017-09</v>
      </c>
    </row>
    <row r="4156" spans="1:26"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s="5">
        <v>38.088000000000001</v>
      </c>
      <c r="S4156">
        <v>4</v>
      </c>
      <c r="T4156" s="7">
        <v>0.7</v>
      </c>
      <c r="U4156" s="5">
        <v>-27.9312</v>
      </c>
      <c r="V4156">
        <f t="shared" si="320"/>
        <v>12</v>
      </c>
      <c r="W4156">
        <f t="shared" si="321"/>
        <v>4</v>
      </c>
      <c r="X4156">
        <f t="shared" si="322"/>
        <v>2016</v>
      </c>
      <c r="Y4156" t="str">
        <f t="shared" si="323"/>
        <v>Dec</v>
      </c>
      <c r="Z4156" t="str">
        <f t="shared" si="324"/>
        <v>2016-12</v>
      </c>
    </row>
    <row r="4157" spans="1:26"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s="5">
        <v>2.8079999999999998</v>
      </c>
      <c r="S4157">
        <v>3</v>
      </c>
      <c r="T4157" s="7">
        <v>0.7</v>
      </c>
      <c r="U4157" s="5">
        <v>-1.9656</v>
      </c>
      <c r="V4157">
        <f t="shared" si="320"/>
        <v>12</v>
      </c>
      <c r="W4157">
        <f t="shared" si="321"/>
        <v>4</v>
      </c>
      <c r="X4157">
        <f t="shared" si="322"/>
        <v>2016</v>
      </c>
      <c r="Y4157" t="str">
        <f t="shared" si="323"/>
        <v>Dec</v>
      </c>
      <c r="Z4157" t="str">
        <f t="shared" si="324"/>
        <v>2016-12</v>
      </c>
    </row>
    <row r="4158" spans="1:26"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s="5">
        <v>47.984000000000002</v>
      </c>
      <c r="S4158">
        <v>2</v>
      </c>
      <c r="T4158" s="7">
        <v>0.2</v>
      </c>
      <c r="U4158" s="5">
        <v>0.5998</v>
      </c>
      <c r="V4158">
        <f t="shared" si="320"/>
        <v>12</v>
      </c>
      <c r="W4158">
        <f t="shared" si="321"/>
        <v>4</v>
      </c>
      <c r="X4158">
        <f t="shared" si="322"/>
        <v>2015</v>
      </c>
      <c r="Y4158" t="str">
        <f t="shared" si="323"/>
        <v>Dec</v>
      </c>
      <c r="Z4158" t="str">
        <f t="shared" si="324"/>
        <v>2015-12</v>
      </c>
    </row>
    <row r="4159" spans="1:26"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s="5">
        <v>26.064</v>
      </c>
      <c r="S4159">
        <v>6</v>
      </c>
      <c r="T4159" s="7">
        <v>0.7</v>
      </c>
      <c r="U4159" s="5">
        <v>-19.982399999999998</v>
      </c>
      <c r="V4159">
        <f t="shared" si="320"/>
        <v>12</v>
      </c>
      <c r="W4159">
        <f t="shared" si="321"/>
        <v>4</v>
      </c>
      <c r="X4159">
        <f t="shared" si="322"/>
        <v>2015</v>
      </c>
      <c r="Y4159" t="str">
        <f t="shared" si="323"/>
        <v>Dec</v>
      </c>
      <c r="Z4159" t="str">
        <f t="shared" si="324"/>
        <v>2015-12</v>
      </c>
    </row>
    <row r="4160" spans="1:26"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s="5">
        <v>15.696</v>
      </c>
      <c r="S4160">
        <v>3</v>
      </c>
      <c r="T4160" s="7">
        <v>0.2</v>
      </c>
      <c r="U4160" s="5">
        <v>5.1012000000000004</v>
      </c>
      <c r="V4160">
        <f t="shared" si="320"/>
        <v>11</v>
      </c>
      <c r="W4160">
        <f t="shared" si="321"/>
        <v>4</v>
      </c>
      <c r="X4160">
        <f t="shared" si="322"/>
        <v>2014</v>
      </c>
      <c r="Y4160" t="str">
        <f t="shared" si="323"/>
        <v>Nov</v>
      </c>
      <c r="Z4160" t="str">
        <f t="shared" si="324"/>
        <v>2014-11</v>
      </c>
    </row>
    <row r="4161" spans="1:26"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s="5">
        <v>12.84</v>
      </c>
      <c r="S4161">
        <v>3</v>
      </c>
      <c r="T4161" s="7">
        <v>0</v>
      </c>
      <c r="U4161" s="5">
        <v>3.7235999999999998</v>
      </c>
      <c r="V4161">
        <f t="shared" si="320"/>
        <v>4</v>
      </c>
      <c r="W4161">
        <f t="shared" si="321"/>
        <v>2</v>
      </c>
      <c r="X4161">
        <f t="shared" si="322"/>
        <v>2016</v>
      </c>
      <c r="Y4161" t="str">
        <f t="shared" si="323"/>
        <v>Apr</v>
      </c>
      <c r="Z4161" t="str">
        <f t="shared" si="324"/>
        <v>2016-04</v>
      </c>
    </row>
    <row r="4162" spans="1:26"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s="5">
        <v>539.97</v>
      </c>
      <c r="S4162">
        <v>3</v>
      </c>
      <c r="T4162" s="7">
        <v>0</v>
      </c>
      <c r="U4162" s="5">
        <v>134.99250000000001</v>
      </c>
      <c r="V4162">
        <f t="shared" si="320"/>
        <v>5</v>
      </c>
      <c r="W4162">
        <f t="shared" si="321"/>
        <v>2</v>
      </c>
      <c r="X4162">
        <f t="shared" si="322"/>
        <v>2017</v>
      </c>
      <c r="Y4162" t="str">
        <f t="shared" si="323"/>
        <v>May</v>
      </c>
      <c r="Z4162" t="str">
        <f t="shared" si="324"/>
        <v>2017-05</v>
      </c>
    </row>
    <row r="4163" spans="1:26"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s="5">
        <v>22.58</v>
      </c>
      <c r="S4163">
        <v>2</v>
      </c>
      <c r="T4163" s="7">
        <v>0</v>
      </c>
      <c r="U4163" s="5">
        <v>5.8708</v>
      </c>
      <c r="V4163">
        <f t="shared" ref="V4163:V4226" si="325">MONTH(C4163)</f>
        <v>5</v>
      </c>
      <c r="W4163">
        <f t="shared" ref="W4163:W4226" si="326">ROUNDUP(MONTH(C4163)/3,0)</f>
        <v>2</v>
      </c>
      <c r="X4163">
        <f t="shared" ref="X4163:X4226" si="327">YEAR(C4163)</f>
        <v>2017</v>
      </c>
      <c r="Y4163" t="str">
        <f t="shared" ref="Y4163:Y4226" si="328">TEXT(C4163,"MMM")</f>
        <v>May</v>
      </c>
      <c r="Z4163" t="str">
        <f t="shared" ref="Z4163:Z4226" si="329">TEXT(C4163,"YYYY-MM")</f>
        <v>2017-05</v>
      </c>
    </row>
    <row r="4164" spans="1:26"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s="5">
        <v>16.52</v>
      </c>
      <c r="S4164">
        <v>4</v>
      </c>
      <c r="T4164" s="7">
        <v>0</v>
      </c>
      <c r="U4164" s="5">
        <v>7.5991999999999997</v>
      </c>
      <c r="V4164">
        <f t="shared" si="325"/>
        <v>3</v>
      </c>
      <c r="W4164">
        <f t="shared" si="326"/>
        <v>1</v>
      </c>
      <c r="X4164">
        <f t="shared" si="327"/>
        <v>2015</v>
      </c>
      <c r="Y4164" t="str">
        <f t="shared" si="328"/>
        <v>Mar</v>
      </c>
      <c r="Z4164" t="str">
        <f t="shared" si="329"/>
        <v>2015-03</v>
      </c>
    </row>
    <row r="4165" spans="1:26"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s="5">
        <v>671.94</v>
      </c>
      <c r="S4165">
        <v>3</v>
      </c>
      <c r="T4165" s="7">
        <v>0</v>
      </c>
      <c r="U4165" s="5">
        <v>315.81180000000001</v>
      </c>
      <c r="V4165">
        <f t="shared" si="325"/>
        <v>3</v>
      </c>
      <c r="W4165">
        <f t="shared" si="326"/>
        <v>1</v>
      </c>
      <c r="X4165">
        <f t="shared" si="327"/>
        <v>2015</v>
      </c>
      <c r="Y4165" t="str">
        <f t="shared" si="328"/>
        <v>Mar</v>
      </c>
      <c r="Z4165" t="str">
        <f t="shared" si="329"/>
        <v>2015-03</v>
      </c>
    </row>
    <row r="4166" spans="1:26"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s="5">
        <v>169.06399999999999</v>
      </c>
      <c r="S4166">
        <v>7</v>
      </c>
      <c r="T4166" s="7">
        <v>0.2</v>
      </c>
      <c r="U4166" s="5">
        <v>-14.793100000000001</v>
      </c>
      <c r="V4166">
        <f t="shared" si="325"/>
        <v>1</v>
      </c>
      <c r="W4166">
        <f t="shared" si="326"/>
        <v>1</v>
      </c>
      <c r="X4166">
        <f t="shared" si="327"/>
        <v>2017</v>
      </c>
      <c r="Y4166" t="str">
        <f t="shared" si="328"/>
        <v>Jan</v>
      </c>
      <c r="Z4166" t="str">
        <f t="shared" si="329"/>
        <v>2017-01</v>
      </c>
    </row>
    <row r="4167" spans="1:26"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s="5">
        <v>168.624</v>
      </c>
      <c r="S4167">
        <v>9</v>
      </c>
      <c r="T4167" s="7">
        <v>0.2</v>
      </c>
      <c r="U4167" s="5">
        <v>14.7546</v>
      </c>
      <c r="V4167">
        <f t="shared" si="325"/>
        <v>1</v>
      </c>
      <c r="W4167">
        <f t="shared" si="326"/>
        <v>1</v>
      </c>
      <c r="X4167">
        <f t="shared" si="327"/>
        <v>2017</v>
      </c>
      <c r="Y4167" t="str">
        <f t="shared" si="328"/>
        <v>Jan</v>
      </c>
      <c r="Z4167" t="str">
        <f t="shared" si="329"/>
        <v>2017-01</v>
      </c>
    </row>
    <row r="4168" spans="1:26"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s="5">
        <v>19.440000000000001</v>
      </c>
      <c r="S4168">
        <v>3</v>
      </c>
      <c r="T4168" s="7">
        <v>0</v>
      </c>
      <c r="U4168" s="5">
        <v>9.3312000000000008</v>
      </c>
      <c r="V4168">
        <f t="shared" si="325"/>
        <v>3</v>
      </c>
      <c r="W4168">
        <f t="shared" si="326"/>
        <v>1</v>
      </c>
      <c r="X4168">
        <f t="shared" si="327"/>
        <v>2015</v>
      </c>
      <c r="Y4168" t="str">
        <f t="shared" si="328"/>
        <v>Mar</v>
      </c>
      <c r="Z4168" t="str">
        <f t="shared" si="329"/>
        <v>2015-03</v>
      </c>
    </row>
    <row r="4169" spans="1:26"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s="5">
        <v>31.92</v>
      </c>
      <c r="S4169">
        <v>4</v>
      </c>
      <c r="T4169" s="7">
        <v>0</v>
      </c>
      <c r="U4169" s="5">
        <v>8.2992000000000008</v>
      </c>
      <c r="V4169">
        <f t="shared" si="325"/>
        <v>10</v>
      </c>
      <c r="W4169">
        <f t="shared" si="326"/>
        <v>4</v>
      </c>
      <c r="X4169">
        <f t="shared" si="327"/>
        <v>2014</v>
      </c>
      <c r="Y4169" t="str">
        <f t="shared" si="328"/>
        <v>Oct</v>
      </c>
      <c r="Z4169" t="str">
        <f t="shared" si="329"/>
        <v>2014-10</v>
      </c>
    </row>
    <row r="4170" spans="1:26"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s="5">
        <v>433.56799999999998</v>
      </c>
      <c r="S4170">
        <v>2</v>
      </c>
      <c r="T4170" s="7">
        <v>0.2</v>
      </c>
      <c r="U4170" s="5">
        <v>-65.035200000000003</v>
      </c>
      <c r="V4170">
        <f t="shared" si="325"/>
        <v>10</v>
      </c>
      <c r="W4170">
        <f t="shared" si="326"/>
        <v>4</v>
      </c>
      <c r="X4170">
        <f t="shared" si="327"/>
        <v>2014</v>
      </c>
      <c r="Y4170" t="str">
        <f t="shared" si="328"/>
        <v>Oct</v>
      </c>
      <c r="Z4170" t="str">
        <f t="shared" si="329"/>
        <v>2014-10</v>
      </c>
    </row>
    <row r="4171" spans="1:26"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s="5">
        <v>31.103999999999999</v>
      </c>
      <c r="S4171">
        <v>6</v>
      </c>
      <c r="T4171" s="7">
        <v>0.2</v>
      </c>
      <c r="U4171" s="5">
        <v>10.8864</v>
      </c>
      <c r="V4171">
        <f t="shared" si="325"/>
        <v>4</v>
      </c>
      <c r="W4171">
        <f t="shared" si="326"/>
        <v>2</v>
      </c>
      <c r="X4171">
        <f t="shared" si="327"/>
        <v>2015</v>
      </c>
      <c r="Y4171" t="str">
        <f t="shared" si="328"/>
        <v>Apr</v>
      </c>
      <c r="Z4171" t="str">
        <f t="shared" si="329"/>
        <v>2015-04</v>
      </c>
    </row>
    <row r="4172" spans="1:26"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s="5">
        <v>54.816000000000003</v>
      </c>
      <c r="S4172">
        <v>3</v>
      </c>
      <c r="T4172" s="7">
        <v>0.2</v>
      </c>
      <c r="U4172" s="5">
        <v>17.815200000000001</v>
      </c>
      <c r="V4172">
        <f t="shared" si="325"/>
        <v>4</v>
      </c>
      <c r="W4172">
        <f t="shared" si="326"/>
        <v>2</v>
      </c>
      <c r="X4172">
        <f t="shared" si="327"/>
        <v>2015</v>
      </c>
      <c r="Y4172" t="str">
        <f t="shared" si="328"/>
        <v>Apr</v>
      </c>
      <c r="Z4172" t="str">
        <f t="shared" si="329"/>
        <v>2015-04</v>
      </c>
    </row>
    <row r="4173" spans="1:26"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s="5">
        <v>48.86</v>
      </c>
      <c r="S4173">
        <v>7</v>
      </c>
      <c r="T4173" s="7">
        <v>0</v>
      </c>
      <c r="U4173" s="5">
        <v>0.97719999999999996</v>
      </c>
      <c r="V4173">
        <f t="shared" si="325"/>
        <v>11</v>
      </c>
      <c r="W4173">
        <f t="shared" si="326"/>
        <v>4</v>
      </c>
      <c r="X4173">
        <f t="shared" si="327"/>
        <v>2017</v>
      </c>
      <c r="Y4173" t="str">
        <f t="shared" si="328"/>
        <v>Nov</v>
      </c>
      <c r="Z4173" t="str">
        <f t="shared" si="329"/>
        <v>2017-11</v>
      </c>
    </row>
    <row r="4174" spans="1:26"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s="5">
        <v>14.2</v>
      </c>
      <c r="S4174">
        <v>2</v>
      </c>
      <c r="T4174" s="7">
        <v>0</v>
      </c>
      <c r="U4174" s="5">
        <v>6.532</v>
      </c>
      <c r="V4174">
        <f t="shared" si="325"/>
        <v>7</v>
      </c>
      <c r="W4174">
        <f t="shared" si="326"/>
        <v>3</v>
      </c>
      <c r="X4174">
        <f t="shared" si="327"/>
        <v>2016</v>
      </c>
      <c r="Y4174" t="str">
        <f t="shared" si="328"/>
        <v>Jul</v>
      </c>
      <c r="Z4174" t="str">
        <f t="shared" si="329"/>
        <v>2016-07</v>
      </c>
    </row>
    <row r="4175" spans="1:26"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s="5">
        <v>12.96</v>
      </c>
      <c r="S4175">
        <v>2</v>
      </c>
      <c r="T4175" s="7">
        <v>0</v>
      </c>
      <c r="U4175" s="5">
        <v>6.2207999999999997</v>
      </c>
      <c r="V4175">
        <f t="shared" si="325"/>
        <v>7</v>
      </c>
      <c r="W4175">
        <f t="shared" si="326"/>
        <v>3</v>
      </c>
      <c r="X4175">
        <f t="shared" si="327"/>
        <v>2016</v>
      </c>
      <c r="Y4175" t="str">
        <f t="shared" si="328"/>
        <v>Jul</v>
      </c>
      <c r="Z4175" t="str">
        <f t="shared" si="329"/>
        <v>2016-07</v>
      </c>
    </row>
    <row r="4176" spans="1:26"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s="5">
        <v>58.34</v>
      </c>
      <c r="S4176">
        <v>2</v>
      </c>
      <c r="T4176" s="7">
        <v>0</v>
      </c>
      <c r="U4176" s="5">
        <v>28.0032</v>
      </c>
      <c r="V4176">
        <f t="shared" si="325"/>
        <v>7</v>
      </c>
      <c r="W4176">
        <f t="shared" si="326"/>
        <v>3</v>
      </c>
      <c r="X4176">
        <f t="shared" si="327"/>
        <v>2016</v>
      </c>
      <c r="Y4176" t="str">
        <f t="shared" si="328"/>
        <v>Jul</v>
      </c>
      <c r="Z4176" t="str">
        <f t="shared" si="329"/>
        <v>2016-07</v>
      </c>
    </row>
    <row r="4177" spans="1:26"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s="5">
        <v>56.3</v>
      </c>
      <c r="S4177">
        <v>2</v>
      </c>
      <c r="T4177" s="7">
        <v>0</v>
      </c>
      <c r="U4177" s="5">
        <v>15.763999999999999</v>
      </c>
      <c r="V4177">
        <f t="shared" si="325"/>
        <v>11</v>
      </c>
      <c r="W4177">
        <f t="shared" si="326"/>
        <v>4</v>
      </c>
      <c r="X4177">
        <f t="shared" si="327"/>
        <v>2015</v>
      </c>
      <c r="Y4177" t="str">
        <f t="shared" si="328"/>
        <v>Nov</v>
      </c>
      <c r="Z4177" t="str">
        <f t="shared" si="329"/>
        <v>2015-11</v>
      </c>
    </row>
    <row r="4178" spans="1:26"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s="5">
        <v>629.95000000000005</v>
      </c>
      <c r="S4178">
        <v>5</v>
      </c>
      <c r="T4178" s="7">
        <v>0</v>
      </c>
      <c r="U4178" s="5">
        <v>163.78700000000001</v>
      </c>
      <c r="V4178">
        <f t="shared" si="325"/>
        <v>4</v>
      </c>
      <c r="W4178">
        <f t="shared" si="326"/>
        <v>2</v>
      </c>
      <c r="X4178">
        <f t="shared" si="327"/>
        <v>2014</v>
      </c>
      <c r="Y4178" t="str">
        <f t="shared" si="328"/>
        <v>Apr</v>
      </c>
      <c r="Z4178" t="str">
        <f t="shared" si="329"/>
        <v>2014-04</v>
      </c>
    </row>
    <row r="4179" spans="1:26"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s="5">
        <v>122.97</v>
      </c>
      <c r="S4179">
        <v>3</v>
      </c>
      <c r="T4179" s="7">
        <v>0</v>
      </c>
      <c r="U4179" s="5">
        <v>60.255299999999998</v>
      </c>
      <c r="V4179">
        <f t="shared" si="325"/>
        <v>4</v>
      </c>
      <c r="W4179">
        <f t="shared" si="326"/>
        <v>2</v>
      </c>
      <c r="X4179">
        <f t="shared" si="327"/>
        <v>2014</v>
      </c>
      <c r="Y4179" t="str">
        <f t="shared" si="328"/>
        <v>Apr</v>
      </c>
      <c r="Z4179" t="str">
        <f t="shared" si="329"/>
        <v>2014-04</v>
      </c>
    </row>
    <row r="4180" spans="1:26"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s="5">
        <v>46.35</v>
      </c>
      <c r="S4180">
        <v>5</v>
      </c>
      <c r="T4180" s="7">
        <v>0</v>
      </c>
      <c r="U4180" s="5">
        <v>21.784500000000001</v>
      </c>
      <c r="V4180">
        <f t="shared" si="325"/>
        <v>6</v>
      </c>
      <c r="W4180">
        <f t="shared" si="326"/>
        <v>2</v>
      </c>
      <c r="X4180">
        <f t="shared" si="327"/>
        <v>2016</v>
      </c>
      <c r="Y4180" t="str">
        <f t="shared" si="328"/>
        <v>Jun</v>
      </c>
      <c r="Z4180" t="str">
        <f t="shared" si="329"/>
        <v>2016-06</v>
      </c>
    </row>
    <row r="4181" spans="1:26"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s="5">
        <v>14.976000000000001</v>
      </c>
      <c r="S4181">
        <v>9</v>
      </c>
      <c r="T4181" s="7">
        <v>0.2</v>
      </c>
      <c r="U4181" s="5">
        <v>5.4287999999999998</v>
      </c>
      <c r="V4181">
        <f t="shared" si="325"/>
        <v>3</v>
      </c>
      <c r="W4181">
        <f t="shared" si="326"/>
        <v>1</v>
      </c>
      <c r="X4181">
        <f t="shared" si="327"/>
        <v>2017</v>
      </c>
      <c r="Y4181" t="str">
        <f t="shared" si="328"/>
        <v>Mar</v>
      </c>
      <c r="Z4181" t="str">
        <f t="shared" si="329"/>
        <v>2017-03</v>
      </c>
    </row>
    <row r="4182" spans="1:26"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s="5">
        <v>4.24</v>
      </c>
      <c r="S4182">
        <v>5</v>
      </c>
      <c r="T4182" s="7">
        <v>0.8</v>
      </c>
      <c r="U4182" s="5">
        <v>-6.36</v>
      </c>
      <c r="V4182">
        <f t="shared" si="325"/>
        <v>10</v>
      </c>
      <c r="W4182">
        <f t="shared" si="326"/>
        <v>4</v>
      </c>
      <c r="X4182">
        <f t="shared" si="327"/>
        <v>2017</v>
      </c>
      <c r="Y4182" t="str">
        <f t="shared" si="328"/>
        <v>Oct</v>
      </c>
      <c r="Z4182" t="str">
        <f t="shared" si="329"/>
        <v>2017-10</v>
      </c>
    </row>
    <row r="4183" spans="1:26"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s="5">
        <v>319.95999999999998</v>
      </c>
      <c r="S4183">
        <v>4</v>
      </c>
      <c r="T4183" s="7">
        <v>0</v>
      </c>
      <c r="U4183" s="5">
        <v>115.18559999999999</v>
      </c>
      <c r="V4183">
        <f t="shared" si="325"/>
        <v>10</v>
      </c>
      <c r="W4183">
        <f t="shared" si="326"/>
        <v>4</v>
      </c>
      <c r="X4183">
        <f t="shared" si="327"/>
        <v>2017</v>
      </c>
      <c r="Y4183" t="str">
        <f t="shared" si="328"/>
        <v>Oct</v>
      </c>
      <c r="Z4183" t="str">
        <f t="shared" si="329"/>
        <v>2017-10</v>
      </c>
    </row>
    <row r="4184" spans="1:26"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s="5">
        <v>17.04</v>
      </c>
      <c r="S4184">
        <v>3</v>
      </c>
      <c r="T4184" s="7">
        <v>0</v>
      </c>
      <c r="U4184" s="5">
        <v>7.6680000000000001</v>
      </c>
      <c r="V4184">
        <f t="shared" si="325"/>
        <v>10</v>
      </c>
      <c r="W4184">
        <f t="shared" si="326"/>
        <v>4</v>
      </c>
      <c r="X4184">
        <f t="shared" si="327"/>
        <v>2017</v>
      </c>
      <c r="Y4184" t="str">
        <f t="shared" si="328"/>
        <v>Oct</v>
      </c>
      <c r="Z4184" t="str">
        <f t="shared" si="329"/>
        <v>2017-10</v>
      </c>
    </row>
    <row r="4185" spans="1:26"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s="5">
        <v>344.91</v>
      </c>
      <c r="S4185">
        <v>3</v>
      </c>
      <c r="T4185" s="7">
        <v>0</v>
      </c>
      <c r="U4185" s="5">
        <v>10.347300000000001</v>
      </c>
      <c r="V4185">
        <f t="shared" si="325"/>
        <v>10</v>
      </c>
      <c r="W4185">
        <f t="shared" si="326"/>
        <v>4</v>
      </c>
      <c r="X4185">
        <f t="shared" si="327"/>
        <v>2017</v>
      </c>
      <c r="Y4185" t="str">
        <f t="shared" si="328"/>
        <v>Oct</v>
      </c>
      <c r="Z4185" t="str">
        <f t="shared" si="329"/>
        <v>2017-10</v>
      </c>
    </row>
    <row r="4186" spans="1:26"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s="5">
        <v>81.94</v>
      </c>
      <c r="S4186">
        <v>1</v>
      </c>
      <c r="T4186" s="7">
        <v>0</v>
      </c>
      <c r="U4186" s="5">
        <v>20.484999999999999</v>
      </c>
      <c r="V4186">
        <f t="shared" si="325"/>
        <v>12</v>
      </c>
      <c r="W4186">
        <f t="shared" si="326"/>
        <v>4</v>
      </c>
      <c r="X4186">
        <f t="shared" si="327"/>
        <v>2016</v>
      </c>
      <c r="Y4186" t="str">
        <f t="shared" si="328"/>
        <v>Dec</v>
      </c>
      <c r="Z4186" t="str">
        <f t="shared" si="329"/>
        <v>2016-12</v>
      </c>
    </row>
    <row r="4187" spans="1:26"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5">
        <v>98.16</v>
      </c>
      <c r="S4187">
        <v>6</v>
      </c>
      <c r="T4187" s="7">
        <v>0</v>
      </c>
      <c r="U4187" s="5">
        <v>9.8160000000000007</v>
      </c>
      <c r="V4187">
        <f t="shared" si="325"/>
        <v>10</v>
      </c>
      <c r="W4187">
        <f t="shared" si="326"/>
        <v>4</v>
      </c>
      <c r="X4187">
        <f t="shared" si="327"/>
        <v>2016</v>
      </c>
      <c r="Y4187" t="str">
        <f t="shared" si="328"/>
        <v>Oct</v>
      </c>
      <c r="Z4187" t="str">
        <f t="shared" si="329"/>
        <v>2016-10</v>
      </c>
    </row>
    <row r="4188" spans="1:26"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s="5">
        <v>6.8739999999999997</v>
      </c>
      <c r="S4188">
        <v>7</v>
      </c>
      <c r="T4188" s="7">
        <v>0.8</v>
      </c>
      <c r="U4188" s="5">
        <v>-10.6547</v>
      </c>
      <c r="V4188">
        <f t="shared" si="325"/>
        <v>5</v>
      </c>
      <c r="W4188">
        <f t="shared" si="326"/>
        <v>2</v>
      </c>
      <c r="X4188">
        <f t="shared" si="327"/>
        <v>2017</v>
      </c>
      <c r="Y4188" t="str">
        <f t="shared" si="328"/>
        <v>May</v>
      </c>
      <c r="Z4188" t="str">
        <f t="shared" si="329"/>
        <v>2017-05</v>
      </c>
    </row>
    <row r="4189" spans="1:26"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s="5">
        <v>1.996</v>
      </c>
      <c r="S4189">
        <v>1</v>
      </c>
      <c r="T4189" s="7">
        <v>0.8</v>
      </c>
      <c r="U4189" s="5">
        <v>-3.2934000000000001</v>
      </c>
      <c r="V4189">
        <f t="shared" si="325"/>
        <v>5</v>
      </c>
      <c r="W4189">
        <f t="shared" si="326"/>
        <v>2</v>
      </c>
      <c r="X4189">
        <f t="shared" si="327"/>
        <v>2017</v>
      </c>
      <c r="Y4189" t="str">
        <f t="shared" si="328"/>
        <v>May</v>
      </c>
      <c r="Z4189" t="str">
        <f t="shared" si="329"/>
        <v>2017-05</v>
      </c>
    </row>
    <row r="4190" spans="1:26"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s="5">
        <v>8.9280000000000008</v>
      </c>
      <c r="S4190">
        <v>2</v>
      </c>
      <c r="T4190" s="7">
        <v>0.2</v>
      </c>
      <c r="U4190" s="5">
        <v>0.66959999999999997</v>
      </c>
      <c r="V4190">
        <f t="shared" si="325"/>
        <v>5</v>
      </c>
      <c r="W4190">
        <f t="shared" si="326"/>
        <v>2</v>
      </c>
      <c r="X4190">
        <f t="shared" si="327"/>
        <v>2017</v>
      </c>
      <c r="Y4190" t="str">
        <f t="shared" si="328"/>
        <v>May</v>
      </c>
      <c r="Z4190" t="str">
        <f t="shared" si="329"/>
        <v>2017-05</v>
      </c>
    </row>
    <row r="4191" spans="1:26"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s="5">
        <v>9.99</v>
      </c>
      <c r="S4191">
        <v>1</v>
      </c>
      <c r="T4191" s="7">
        <v>0</v>
      </c>
      <c r="U4191" s="5">
        <v>4.4954999999999998</v>
      </c>
      <c r="V4191">
        <f t="shared" si="325"/>
        <v>9</v>
      </c>
      <c r="W4191">
        <f t="shared" si="326"/>
        <v>3</v>
      </c>
      <c r="X4191">
        <f t="shared" si="327"/>
        <v>2016</v>
      </c>
      <c r="Y4191" t="str">
        <f t="shared" si="328"/>
        <v>Sep</v>
      </c>
      <c r="Z4191" t="str">
        <f t="shared" si="329"/>
        <v>2016-09</v>
      </c>
    </row>
    <row r="4192" spans="1:26"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s="5">
        <v>10499.97</v>
      </c>
      <c r="S4192">
        <v>3</v>
      </c>
      <c r="T4192" s="7">
        <v>0</v>
      </c>
      <c r="U4192" s="5">
        <v>5039.9856</v>
      </c>
      <c r="V4192">
        <f t="shared" si="325"/>
        <v>11</v>
      </c>
      <c r="W4192">
        <f t="shared" si="326"/>
        <v>4</v>
      </c>
      <c r="X4192">
        <f t="shared" si="327"/>
        <v>2017</v>
      </c>
      <c r="Y4192" t="str">
        <f t="shared" si="328"/>
        <v>Nov</v>
      </c>
      <c r="Z4192" t="str">
        <f t="shared" si="329"/>
        <v>2017-11</v>
      </c>
    </row>
    <row r="4193" spans="1:26"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s="5">
        <v>21.12</v>
      </c>
      <c r="S4193">
        <v>5</v>
      </c>
      <c r="T4193" s="7">
        <v>0.2</v>
      </c>
      <c r="U4193" s="5">
        <v>6.6</v>
      </c>
      <c r="V4193">
        <f t="shared" si="325"/>
        <v>7</v>
      </c>
      <c r="W4193">
        <f t="shared" si="326"/>
        <v>3</v>
      </c>
      <c r="X4193">
        <f t="shared" si="327"/>
        <v>2015</v>
      </c>
      <c r="Y4193" t="str">
        <f t="shared" si="328"/>
        <v>Jul</v>
      </c>
      <c r="Z4193" t="str">
        <f t="shared" si="329"/>
        <v>2015-07</v>
      </c>
    </row>
    <row r="4194" spans="1:26"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s="5">
        <v>696.42</v>
      </c>
      <c r="S4194">
        <v>2</v>
      </c>
      <c r="T4194" s="7">
        <v>0</v>
      </c>
      <c r="U4194" s="5">
        <v>160.17660000000001</v>
      </c>
      <c r="V4194">
        <f t="shared" si="325"/>
        <v>11</v>
      </c>
      <c r="W4194">
        <f t="shared" si="326"/>
        <v>4</v>
      </c>
      <c r="X4194">
        <f t="shared" si="327"/>
        <v>2015</v>
      </c>
      <c r="Y4194" t="str">
        <f t="shared" si="328"/>
        <v>Nov</v>
      </c>
      <c r="Z4194" t="str">
        <f t="shared" si="329"/>
        <v>2015-11</v>
      </c>
    </row>
    <row r="4195" spans="1:26"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s="5">
        <v>304.77600000000001</v>
      </c>
      <c r="S4195">
        <v>3</v>
      </c>
      <c r="T4195" s="7">
        <v>0.2</v>
      </c>
      <c r="U4195" s="5">
        <v>22.8582</v>
      </c>
      <c r="V4195">
        <f t="shared" si="325"/>
        <v>11</v>
      </c>
      <c r="W4195">
        <f t="shared" si="326"/>
        <v>4</v>
      </c>
      <c r="X4195">
        <f t="shared" si="327"/>
        <v>2015</v>
      </c>
      <c r="Y4195" t="str">
        <f t="shared" si="328"/>
        <v>Nov</v>
      </c>
      <c r="Z4195" t="str">
        <f t="shared" si="329"/>
        <v>2015-11</v>
      </c>
    </row>
    <row r="4196" spans="1:26"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s="5">
        <v>51.98</v>
      </c>
      <c r="S4196">
        <v>2</v>
      </c>
      <c r="T4196" s="7">
        <v>0</v>
      </c>
      <c r="U4196" s="5">
        <v>15.074199999999999</v>
      </c>
      <c r="V4196">
        <f t="shared" si="325"/>
        <v>6</v>
      </c>
      <c r="W4196">
        <f t="shared" si="326"/>
        <v>2</v>
      </c>
      <c r="X4196">
        <f t="shared" si="327"/>
        <v>2015</v>
      </c>
      <c r="Y4196" t="str">
        <f t="shared" si="328"/>
        <v>Jun</v>
      </c>
      <c r="Z4196" t="str">
        <f t="shared" si="329"/>
        <v>2015-06</v>
      </c>
    </row>
    <row r="4197" spans="1:26"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s="5">
        <v>24.7</v>
      </c>
      <c r="S4197">
        <v>5</v>
      </c>
      <c r="T4197" s="7">
        <v>0</v>
      </c>
      <c r="U4197" s="5">
        <v>10.374000000000001</v>
      </c>
      <c r="V4197">
        <f t="shared" si="325"/>
        <v>4</v>
      </c>
      <c r="W4197">
        <f t="shared" si="326"/>
        <v>2</v>
      </c>
      <c r="X4197">
        <f t="shared" si="327"/>
        <v>2016</v>
      </c>
      <c r="Y4197" t="str">
        <f t="shared" si="328"/>
        <v>Apr</v>
      </c>
      <c r="Z4197" t="str">
        <f t="shared" si="329"/>
        <v>2016-04</v>
      </c>
    </row>
    <row r="4198" spans="1:26"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s="5">
        <v>21.93</v>
      </c>
      <c r="S4198">
        <v>3</v>
      </c>
      <c r="T4198" s="7">
        <v>0</v>
      </c>
      <c r="U4198" s="5">
        <v>10.3071</v>
      </c>
      <c r="V4198">
        <f t="shared" si="325"/>
        <v>4</v>
      </c>
      <c r="W4198">
        <f t="shared" si="326"/>
        <v>2</v>
      </c>
      <c r="X4198">
        <f t="shared" si="327"/>
        <v>2015</v>
      </c>
      <c r="Y4198" t="str">
        <f t="shared" si="328"/>
        <v>Apr</v>
      </c>
      <c r="Z4198" t="str">
        <f t="shared" si="329"/>
        <v>2015-04</v>
      </c>
    </row>
    <row r="4199" spans="1:26"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s="5">
        <v>394.81599999999997</v>
      </c>
      <c r="S4199">
        <v>4</v>
      </c>
      <c r="T4199" s="7">
        <v>0.2</v>
      </c>
      <c r="U4199" s="5">
        <v>93.768799999999999</v>
      </c>
      <c r="V4199">
        <f t="shared" si="325"/>
        <v>12</v>
      </c>
      <c r="W4199">
        <f t="shared" si="326"/>
        <v>4</v>
      </c>
      <c r="X4199">
        <f t="shared" si="327"/>
        <v>2016</v>
      </c>
      <c r="Y4199" t="str">
        <f t="shared" si="328"/>
        <v>Dec</v>
      </c>
      <c r="Z4199" t="str">
        <f t="shared" si="329"/>
        <v>2016-12</v>
      </c>
    </row>
    <row r="4200" spans="1:26"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s="5">
        <v>18.192</v>
      </c>
      <c r="S4200">
        <v>4</v>
      </c>
      <c r="T4200" s="7">
        <v>0.7</v>
      </c>
      <c r="U4200" s="5">
        <v>-14.553599999999999</v>
      </c>
      <c r="V4200">
        <f t="shared" si="325"/>
        <v>12</v>
      </c>
      <c r="W4200">
        <f t="shared" si="326"/>
        <v>4</v>
      </c>
      <c r="X4200">
        <f t="shared" si="327"/>
        <v>2016</v>
      </c>
      <c r="Y4200" t="str">
        <f t="shared" si="328"/>
        <v>Dec</v>
      </c>
      <c r="Z4200" t="str">
        <f t="shared" si="329"/>
        <v>2016-12</v>
      </c>
    </row>
    <row r="4201" spans="1:26"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s="5">
        <v>7.31</v>
      </c>
      <c r="S4201">
        <v>1</v>
      </c>
      <c r="T4201" s="7">
        <v>0</v>
      </c>
      <c r="U4201" s="5">
        <v>3.4357000000000002</v>
      </c>
      <c r="V4201">
        <f t="shared" si="325"/>
        <v>12</v>
      </c>
      <c r="W4201">
        <f t="shared" si="326"/>
        <v>4</v>
      </c>
      <c r="X4201">
        <f t="shared" si="327"/>
        <v>2015</v>
      </c>
      <c r="Y4201" t="str">
        <f t="shared" si="328"/>
        <v>Dec</v>
      </c>
      <c r="Z4201" t="str">
        <f t="shared" si="329"/>
        <v>2015-12</v>
      </c>
    </row>
    <row r="4202" spans="1:26"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s="5">
        <v>799.98400000000004</v>
      </c>
      <c r="S4202">
        <v>2</v>
      </c>
      <c r="T4202" s="7">
        <v>0.2</v>
      </c>
      <c r="U4202" s="5">
        <v>249.995</v>
      </c>
      <c r="V4202">
        <f t="shared" si="325"/>
        <v>12</v>
      </c>
      <c r="W4202">
        <f t="shared" si="326"/>
        <v>4</v>
      </c>
      <c r="X4202">
        <f t="shared" si="327"/>
        <v>2015</v>
      </c>
      <c r="Y4202" t="str">
        <f t="shared" si="328"/>
        <v>Dec</v>
      </c>
      <c r="Z4202" t="str">
        <f t="shared" si="329"/>
        <v>2015-12</v>
      </c>
    </row>
    <row r="4203" spans="1:26"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s="5">
        <v>41.28</v>
      </c>
      <c r="S4203">
        <v>6</v>
      </c>
      <c r="T4203" s="7">
        <v>0</v>
      </c>
      <c r="U4203" s="5">
        <v>18.988800000000001</v>
      </c>
      <c r="V4203">
        <f t="shared" si="325"/>
        <v>12</v>
      </c>
      <c r="W4203">
        <f t="shared" si="326"/>
        <v>4</v>
      </c>
      <c r="X4203">
        <f t="shared" si="327"/>
        <v>2015</v>
      </c>
      <c r="Y4203" t="str">
        <f t="shared" si="328"/>
        <v>Dec</v>
      </c>
      <c r="Z4203" t="str">
        <f t="shared" si="329"/>
        <v>2015-12</v>
      </c>
    </row>
    <row r="4204" spans="1:26"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s="5">
        <v>184.66</v>
      </c>
      <c r="S4204">
        <v>7</v>
      </c>
      <c r="T4204" s="7">
        <v>0</v>
      </c>
      <c r="U4204" s="5">
        <v>84.943600000000004</v>
      </c>
      <c r="V4204">
        <f t="shared" si="325"/>
        <v>12</v>
      </c>
      <c r="W4204">
        <f t="shared" si="326"/>
        <v>4</v>
      </c>
      <c r="X4204">
        <f t="shared" si="327"/>
        <v>2015</v>
      </c>
      <c r="Y4204" t="str">
        <f t="shared" si="328"/>
        <v>Dec</v>
      </c>
      <c r="Z4204" t="str">
        <f t="shared" si="329"/>
        <v>2015-12</v>
      </c>
    </row>
    <row r="4205" spans="1:26"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s="5">
        <v>49.25</v>
      </c>
      <c r="S4205">
        <v>5</v>
      </c>
      <c r="T4205" s="7">
        <v>0</v>
      </c>
      <c r="U4205" s="5">
        <v>18.715</v>
      </c>
      <c r="V4205">
        <f t="shared" si="325"/>
        <v>10</v>
      </c>
      <c r="W4205">
        <f t="shared" si="326"/>
        <v>4</v>
      </c>
      <c r="X4205">
        <f t="shared" si="327"/>
        <v>2014</v>
      </c>
      <c r="Y4205" t="str">
        <f t="shared" si="328"/>
        <v>Oct</v>
      </c>
      <c r="Z4205" t="str">
        <f t="shared" si="329"/>
        <v>2014-10</v>
      </c>
    </row>
    <row r="4206" spans="1:26"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s="5">
        <v>10.16</v>
      </c>
      <c r="S4206">
        <v>2</v>
      </c>
      <c r="T4206" s="7">
        <v>0</v>
      </c>
      <c r="U4206" s="5">
        <v>4.7751999999999999</v>
      </c>
      <c r="V4206">
        <f t="shared" si="325"/>
        <v>10</v>
      </c>
      <c r="W4206">
        <f t="shared" si="326"/>
        <v>4</v>
      </c>
      <c r="X4206">
        <f t="shared" si="327"/>
        <v>2014</v>
      </c>
      <c r="Y4206" t="str">
        <f t="shared" si="328"/>
        <v>Oct</v>
      </c>
      <c r="Z4206" t="str">
        <f t="shared" si="329"/>
        <v>2014-10</v>
      </c>
    </row>
    <row r="4207" spans="1:26"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s="5">
        <v>14.76</v>
      </c>
      <c r="S4207">
        <v>2</v>
      </c>
      <c r="T4207" s="7">
        <v>0</v>
      </c>
      <c r="U4207" s="5">
        <v>4.2804000000000002</v>
      </c>
      <c r="V4207">
        <f t="shared" si="325"/>
        <v>10</v>
      </c>
      <c r="W4207">
        <f t="shared" si="326"/>
        <v>4</v>
      </c>
      <c r="X4207">
        <f t="shared" si="327"/>
        <v>2014</v>
      </c>
      <c r="Y4207" t="str">
        <f t="shared" si="328"/>
        <v>Oct</v>
      </c>
      <c r="Z4207" t="str">
        <f t="shared" si="329"/>
        <v>2014-10</v>
      </c>
    </row>
    <row r="4208" spans="1:26"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s="5">
        <v>34.08</v>
      </c>
      <c r="S4208">
        <v>2</v>
      </c>
      <c r="T4208" s="7">
        <v>0</v>
      </c>
      <c r="U4208" s="5">
        <v>15.6768</v>
      </c>
      <c r="V4208">
        <f t="shared" si="325"/>
        <v>10</v>
      </c>
      <c r="W4208">
        <f t="shared" si="326"/>
        <v>4</v>
      </c>
      <c r="X4208">
        <f t="shared" si="327"/>
        <v>2014</v>
      </c>
      <c r="Y4208" t="str">
        <f t="shared" si="328"/>
        <v>Oct</v>
      </c>
      <c r="Z4208" t="str">
        <f t="shared" si="329"/>
        <v>2014-10</v>
      </c>
    </row>
    <row r="4209" spans="1:26"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s="5">
        <v>17.670000000000002</v>
      </c>
      <c r="S4209">
        <v>3</v>
      </c>
      <c r="T4209" s="7">
        <v>0</v>
      </c>
      <c r="U4209" s="5">
        <v>7.7747999999999999</v>
      </c>
      <c r="V4209">
        <f t="shared" si="325"/>
        <v>10</v>
      </c>
      <c r="W4209">
        <f t="shared" si="326"/>
        <v>4</v>
      </c>
      <c r="X4209">
        <f t="shared" si="327"/>
        <v>2014</v>
      </c>
      <c r="Y4209" t="str">
        <f t="shared" si="328"/>
        <v>Oct</v>
      </c>
      <c r="Z4209" t="str">
        <f t="shared" si="329"/>
        <v>2014-10</v>
      </c>
    </row>
    <row r="4210" spans="1:26"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s="5">
        <v>1604.9</v>
      </c>
      <c r="S4210">
        <v>5</v>
      </c>
      <c r="T4210" s="7">
        <v>0</v>
      </c>
      <c r="U4210" s="5">
        <v>481.47</v>
      </c>
      <c r="V4210">
        <f t="shared" si="325"/>
        <v>10</v>
      </c>
      <c r="W4210">
        <f t="shared" si="326"/>
        <v>4</v>
      </c>
      <c r="X4210">
        <f t="shared" si="327"/>
        <v>2014</v>
      </c>
      <c r="Y4210" t="str">
        <f t="shared" si="328"/>
        <v>Oct</v>
      </c>
      <c r="Z4210" t="str">
        <f t="shared" si="329"/>
        <v>2014-10</v>
      </c>
    </row>
    <row r="4211" spans="1:26"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s="5">
        <v>385.68599999999998</v>
      </c>
      <c r="S4211">
        <v>1</v>
      </c>
      <c r="T4211" s="7">
        <v>0.3</v>
      </c>
      <c r="U4211" s="5">
        <v>-60.607799999999997</v>
      </c>
      <c r="V4211">
        <f t="shared" si="325"/>
        <v>10</v>
      </c>
      <c r="W4211">
        <f t="shared" si="326"/>
        <v>4</v>
      </c>
      <c r="X4211">
        <f t="shared" si="327"/>
        <v>2014</v>
      </c>
      <c r="Y4211" t="str">
        <f t="shared" si="328"/>
        <v>Oct</v>
      </c>
      <c r="Z4211" t="str">
        <f t="shared" si="329"/>
        <v>2014-10</v>
      </c>
    </row>
    <row r="4212" spans="1:26"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s="5">
        <v>15.984</v>
      </c>
      <c r="S4212">
        <v>2</v>
      </c>
      <c r="T4212" s="7">
        <v>0.2</v>
      </c>
      <c r="U4212" s="5">
        <v>4.9950000000000001</v>
      </c>
      <c r="V4212">
        <f t="shared" si="325"/>
        <v>12</v>
      </c>
      <c r="W4212">
        <f t="shared" si="326"/>
        <v>4</v>
      </c>
      <c r="X4212">
        <f t="shared" si="327"/>
        <v>2017</v>
      </c>
      <c r="Y4212" t="str">
        <f t="shared" si="328"/>
        <v>Dec</v>
      </c>
      <c r="Z4212" t="str">
        <f t="shared" si="329"/>
        <v>2017-12</v>
      </c>
    </row>
    <row r="4213" spans="1:26"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s="5">
        <v>9.42</v>
      </c>
      <c r="S4213">
        <v>3</v>
      </c>
      <c r="T4213" s="7">
        <v>0</v>
      </c>
      <c r="U4213" s="5">
        <v>4.2389999999999999</v>
      </c>
      <c r="V4213">
        <f t="shared" si="325"/>
        <v>5</v>
      </c>
      <c r="W4213">
        <f t="shared" si="326"/>
        <v>2</v>
      </c>
      <c r="X4213">
        <f t="shared" si="327"/>
        <v>2014</v>
      </c>
      <c r="Y4213" t="str">
        <f t="shared" si="328"/>
        <v>May</v>
      </c>
      <c r="Z4213" t="str">
        <f t="shared" si="329"/>
        <v>2014-05</v>
      </c>
    </row>
    <row r="4214" spans="1:26"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s="5">
        <v>6.56</v>
      </c>
      <c r="S4214">
        <v>2</v>
      </c>
      <c r="T4214" s="7">
        <v>0</v>
      </c>
      <c r="U4214" s="5">
        <v>1.9024000000000001</v>
      </c>
      <c r="V4214">
        <f t="shared" si="325"/>
        <v>5</v>
      </c>
      <c r="W4214">
        <f t="shared" si="326"/>
        <v>2</v>
      </c>
      <c r="X4214">
        <f t="shared" si="327"/>
        <v>2014</v>
      </c>
      <c r="Y4214" t="str">
        <f t="shared" si="328"/>
        <v>May</v>
      </c>
      <c r="Z4214" t="str">
        <f t="shared" si="329"/>
        <v>2014-05</v>
      </c>
    </row>
    <row r="4215" spans="1:26"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s="5">
        <v>24.56</v>
      </c>
      <c r="S4215">
        <v>2</v>
      </c>
      <c r="T4215" s="7">
        <v>0</v>
      </c>
      <c r="U4215" s="5">
        <v>11.543200000000001</v>
      </c>
      <c r="V4215">
        <f t="shared" si="325"/>
        <v>5</v>
      </c>
      <c r="W4215">
        <f t="shared" si="326"/>
        <v>2</v>
      </c>
      <c r="X4215">
        <f t="shared" si="327"/>
        <v>2014</v>
      </c>
      <c r="Y4215" t="str">
        <f t="shared" si="328"/>
        <v>May</v>
      </c>
      <c r="Z4215" t="str">
        <f t="shared" si="329"/>
        <v>2014-05</v>
      </c>
    </row>
    <row r="4216" spans="1:26"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s="5">
        <v>128.4</v>
      </c>
      <c r="S4216">
        <v>3</v>
      </c>
      <c r="T4216" s="7">
        <v>0</v>
      </c>
      <c r="U4216" s="5">
        <v>64.2</v>
      </c>
      <c r="V4216">
        <f t="shared" si="325"/>
        <v>3</v>
      </c>
      <c r="W4216">
        <f t="shared" si="326"/>
        <v>1</v>
      </c>
      <c r="X4216">
        <f t="shared" si="327"/>
        <v>2016</v>
      </c>
      <c r="Y4216" t="str">
        <f t="shared" si="328"/>
        <v>Mar</v>
      </c>
      <c r="Z4216" t="str">
        <f t="shared" si="329"/>
        <v>2016-03</v>
      </c>
    </row>
    <row r="4217" spans="1:26"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s="5">
        <v>62.28</v>
      </c>
      <c r="S4217">
        <v>4</v>
      </c>
      <c r="T4217" s="7">
        <v>0</v>
      </c>
      <c r="U4217" s="5">
        <v>29.271599999999999</v>
      </c>
      <c r="V4217">
        <f t="shared" si="325"/>
        <v>11</v>
      </c>
      <c r="W4217">
        <f t="shared" si="326"/>
        <v>4</v>
      </c>
      <c r="X4217">
        <f t="shared" si="327"/>
        <v>2014</v>
      </c>
      <c r="Y4217" t="str">
        <f t="shared" si="328"/>
        <v>Nov</v>
      </c>
      <c r="Z4217" t="str">
        <f t="shared" si="329"/>
        <v>2014-11</v>
      </c>
    </row>
    <row r="4218" spans="1:26"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s="5">
        <v>9.24</v>
      </c>
      <c r="S4218">
        <v>3</v>
      </c>
      <c r="T4218" s="7">
        <v>0</v>
      </c>
      <c r="U4218" s="5">
        <v>4.4352</v>
      </c>
      <c r="V4218">
        <f t="shared" si="325"/>
        <v>2</v>
      </c>
      <c r="W4218">
        <f t="shared" si="326"/>
        <v>1</v>
      </c>
      <c r="X4218">
        <f t="shared" si="327"/>
        <v>2015</v>
      </c>
      <c r="Y4218" t="str">
        <f t="shared" si="328"/>
        <v>Feb</v>
      </c>
      <c r="Z4218" t="str">
        <f t="shared" si="329"/>
        <v>2015-02</v>
      </c>
    </row>
    <row r="4219" spans="1:26"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s="5">
        <v>482.66399999999999</v>
      </c>
      <c r="S4219">
        <v>8</v>
      </c>
      <c r="T4219" s="7">
        <v>0.15</v>
      </c>
      <c r="U4219" s="5">
        <v>85.176000000000002</v>
      </c>
      <c r="V4219">
        <f t="shared" si="325"/>
        <v>4</v>
      </c>
      <c r="W4219">
        <f t="shared" si="326"/>
        <v>2</v>
      </c>
      <c r="X4219">
        <f t="shared" si="327"/>
        <v>2017</v>
      </c>
      <c r="Y4219" t="str">
        <f t="shared" si="328"/>
        <v>Apr</v>
      </c>
      <c r="Z4219" t="str">
        <f t="shared" si="329"/>
        <v>2017-04</v>
      </c>
    </row>
    <row r="4220" spans="1:26"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s="5">
        <v>4799.9840000000004</v>
      </c>
      <c r="S4220">
        <v>2</v>
      </c>
      <c r="T4220" s="7">
        <v>0.2</v>
      </c>
      <c r="U4220" s="5">
        <v>359.99880000000002</v>
      </c>
      <c r="V4220">
        <f t="shared" si="325"/>
        <v>4</v>
      </c>
      <c r="W4220">
        <f t="shared" si="326"/>
        <v>2</v>
      </c>
      <c r="X4220">
        <f t="shared" si="327"/>
        <v>2017</v>
      </c>
      <c r="Y4220" t="str">
        <f t="shared" si="328"/>
        <v>Apr</v>
      </c>
      <c r="Z4220" t="str">
        <f t="shared" si="329"/>
        <v>2017-04</v>
      </c>
    </row>
    <row r="4221" spans="1:26"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s="5">
        <v>37.94</v>
      </c>
      <c r="S4221">
        <v>2</v>
      </c>
      <c r="T4221" s="7">
        <v>0</v>
      </c>
      <c r="U4221" s="5">
        <v>18.211200000000002</v>
      </c>
      <c r="V4221">
        <f t="shared" si="325"/>
        <v>6</v>
      </c>
      <c r="W4221">
        <f t="shared" si="326"/>
        <v>2</v>
      </c>
      <c r="X4221">
        <f t="shared" si="327"/>
        <v>2017</v>
      </c>
      <c r="Y4221" t="str">
        <f t="shared" si="328"/>
        <v>Jun</v>
      </c>
      <c r="Z4221" t="str">
        <f t="shared" si="329"/>
        <v>2017-06</v>
      </c>
    </row>
    <row r="4222" spans="1:26"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s="5">
        <v>18.288</v>
      </c>
      <c r="S4222">
        <v>6</v>
      </c>
      <c r="T4222" s="7">
        <v>0.2</v>
      </c>
      <c r="U4222" s="5">
        <v>6.6294000000000004</v>
      </c>
      <c r="V4222">
        <f t="shared" si="325"/>
        <v>6</v>
      </c>
      <c r="W4222">
        <f t="shared" si="326"/>
        <v>2</v>
      </c>
      <c r="X4222">
        <f t="shared" si="327"/>
        <v>2017</v>
      </c>
      <c r="Y4222" t="str">
        <f t="shared" si="328"/>
        <v>Jun</v>
      </c>
      <c r="Z4222" t="str">
        <f t="shared" si="329"/>
        <v>2017-06</v>
      </c>
    </row>
    <row r="4223" spans="1:26"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s="5">
        <v>385.8</v>
      </c>
      <c r="S4223">
        <v>5</v>
      </c>
      <c r="T4223" s="7">
        <v>0.2</v>
      </c>
      <c r="U4223" s="5">
        <v>130.20750000000001</v>
      </c>
      <c r="V4223">
        <f t="shared" si="325"/>
        <v>6</v>
      </c>
      <c r="W4223">
        <f t="shared" si="326"/>
        <v>2</v>
      </c>
      <c r="X4223">
        <f t="shared" si="327"/>
        <v>2017</v>
      </c>
      <c r="Y4223" t="str">
        <f t="shared" si="328"/>
        <v>Jun</v>
      </c>
      <c r="Z4223" t="str">
        <f t="shared" si="329"/>
        <v>2017-06</v>
      </c>
    </row>
    <row r="4224" spans="1:26"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s="5">
        <v>102.96</v>
      </c>
      <c r="S4224">
        <v>2</v>
      </c>
      <c r="T4224" s="7">
        <v>0</v>
      </c>
      <c r="U4224" s="5">
        <v>1.0296000000000001</v>
      </c>
      <c r="V4224">
        <f t="shared" si="325"/>
        <v>6</v>
      </c>
      <c r="W4224">
        <f t="shared" si="326"/>
        <v>2</v>
      </c>
      <c r="X4224">
        <f t="shared" si="327"/>
        <v>2017</v>
      </c>
      <c r="Y4224" t="str">
        <f t="shared" si="328"/>
        <v>Jun</v>
      </c>
      <c r="Z4224" t="str">
        <f t="shared" si="329"/>
        <v>2017-06</v>
      </c>
    </row>
    <row r="4225" spans="1:26"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s="5">
        <v>174.42</v>
      </c>
      <c r="S4225">
        <v>3</v>
      </c>
      <c r="T4225" s="7">
        <v>0</v>
      </c>
      <c r="U4225" s="5">
        <v>41.860799999999998</v>
      </c>
      <c r="V4225">
        <f t="shared" si="325"/>
        <v>6</v>
      </c>
      <c r="W4225">
        <f t="shared" si="326"/>
        <v>2</v>
      </c>
      <c r="X4225">
        <f t="shared" si="327"/>
        <v>2017</v>
      </c>
      <c r="Y4225" t="str">
        <f t="shared" si="328"/>
        <v>Jun</v>
      </c>
      <c r="Z4225" t="str">
        <f t="shared" si="329"/>
        <v>2017-06</v>
      </c>
    </row>
    <row r="4226" spans="1:26"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s="5">
        <v>1.964</v>
      </c>
      <c r="S4226">
        <v>2</v>
      </c>
      <c r="T4226" s="7">
        <v>0.8</v>
      </c>
      <c r="U4226" s="5">
        <v>-3.2406000000000001</v>
      </c>
      <c r="V4226">
        <f t="shared" si="325"/>
        <v>9</v>
      </c>
      <c r="W4226">
        <f t="shared" si="326"/>
        <v>3</v>
      </c>
      <c r="X4226">
        <f t="shared" si="327"/>
        <v>2016</v>
      </c>
      <c r="Y4226" t="str">
        <f t="shared" si="328"/>
        <v>Sep</v>
      </c>
      <c r="Z4226" t="str">
        <f t="shared" si="329"/>
        <v>2016-09</v>
      </c>
    </row>
    <row r="4227" spans="1:26"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s="5">
        <v>94.427999999999997</v>
      </c>
      <c r="S4227">
        <v>3</v>
      </c>
      <c r="T4227" s="7">
        <v>0.6</v>
      </c>
      <c r="U4227" s="5">
        <v>-42.492600000000003</v>
      </c>
      <c r="V4227">
        <f t="shared" ref="V4227:V4290" si="330">MONTH(C4227)</f>
        <v>12</v>
      </c>
      <c r="W4227">
        <f t="shared" ref="W4227:W4290" si="331">ROUNDUP(MONTH(C4227)/3,0)</f>
        <v>4</v>
      </c>
      <c r="X4227">
        <f t="shared" ref="X4227:X4290" si="332">YEAR(C4227)</f>
        <v>2014</v>
      </c>
      <c r="Y4227" t="str">
        <f t="shared" ref="Y4227:Y4290" si="333">TEXT(C4227,"MMM")</f>
        <v>Dec</v>
      </c>
      <c r="Z4227" t="str">
        <f t="shared" ref="Z4227:Z4290" si="334">TEXT(C4227,"YYYY-MM")</f>
        <v>2014-12</v>
      </c>
    </row>
    <row r="4228" spans="1:26"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s="5">
        <v>45.92</v>
      </c>
      <c r="S4228">
        <v>4</v>
      </c>
      <c r="T4228" s="7">
        <v>0</v>
      </c>
      <c r="U4228" s="5">
        <v>21.5824</v>
      </c>
      <c r="V4228">
        <f t="shared" si="330"/>
        <v>11</v>
      </c>
      <c r="W4228">
        <f t="shared" si="331"/>
        <v>4</v>
      </c>
      <c r="X4228">
        <f t="shared" si="332"/>
        <v>2017</v>
      </c>
      <c r="Y4228" t="str">
        <f t="shared" si="333"/>
        <v>Nov</v>
      </c>
      <c r="Z4228" t="str">
        <f t="shared" si="334"/>
        <v>2017-11</v>
      </c>
    </row>
    <row r="4229" spans="1:26"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s="5">
        <v>61.584000000000003</v>
      </c>
      <c r="S4229">
        <v>1</v>
      </c>
      <c r="T4229" s="7">
        <v>0.2</v>
      </c>
      <c r="U4229" s="5">
        <v>-6.9282000000000004</v>
      </c>
      <c r="V4229">
        <f t="shared" si="330"/>
        <v>1</v>
      </c>
      <c r="W4229">
        <f t="shared" si="331"/>
        <v>1</v>
      </c>
      <c r="X4229">
        <f t="shared" si="332"/>
        <v>2015</v>
      </c>
      <c r="Y4229" t="str">
        <f t="shared" si="333"/>
        <v>Jan</v>
      </c>
      <c r="Z4229" t="str">
        <f t="shared" si="334"/>
        <v>2015-01</v>
      </c>
    </row>
    <row r="4230" spans="1:26"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s="5">
        <v>22.48</v>
      </c>
      <c r="S4230">
        <v>1</v>
      </c>
      <c r="T4230" s="7">
        <v>0</v>
      </c>
      <c r="U4230" s="5">
        <v>10.3408</v>
      </c>
      <c r="V4230">
        <f t="shared" si="330"/>
        <v>3</v>
      </c>
      <c r="W4230">
        <f t="shared" si="331"/>
        <v>1</v>
      </c>
      <c r="X4230">
        <f t="shared" si="332"/>
        <v>2016</v>
      </c>
      <c r="Y4230" t="str">
        <f t="shared" si="333"/>
        <v>Mar</v>
      </c>
      <c r="Z4230" t="str">
        <f t="shared" si="334"/>
        <v>2016-03</v>
      </c>
    </row>
    <row r="4231" spans="1:26"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s="5">
        <v>332.02800000000002</v>
      </c>
      <c r="S4231">
        <v>9</v>
      </c>
      <c r="T4231" s="7">
        <v>0.6</v>
      </c>
      <c r="U4231" s="5">
        <v>-348.62939999999998</v>
      </c>
      <c r="V4231">
        <f t="shared" si="330"/>
        <v>7</v>
      </c>
      <c r="W4231">
        <f t="shared" si="331"/>
        <v>3</v>
      </c>
      <c r="X4231">
        <f t="shared" si="332"/>
        <v>2017</v>
      </c>
      <c r="Y4231" t="str">
        <f t="shared" si="333"/>
        <v>Jul</v>
      </c>
      <c r="Z4231" t="str">
        <f t="shared" si="334"/>
        <v>2017-07</v>
      </c>
    </row>
    <row r="4232" spans="1:26"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s="5">
        <v>11.394</v>
      </c>
      <c r="S4232">
        <v>9</v>
      </c>
      <c r="T4232" s="7">
        <v>0.8</v>
      </c>
      <c r="U4232" s="5">
        <v>-17.660699999999999</v>
      </c>
      <c r="V4232">
        <f t="shared" si="330"/>
        <v>7</v>
      </c>
      <c r="W4232">
        <f t="shared" si="331"/>
        <v>3</v>
      </c>
      <c r="X4232">
        <f t="shared" si="332"/>
        <v>2017</v>
      </c>
      <c r="Y4232" t="str">
        <f t="shared" si="333"/>
        <v>Jul</v>
      </c>
      <c r="Z4232" t="str">
        <f t="shared" si="334"/>
        <v>2017-07</v>
      </c>
    </row>
    <row r="4233" spans="1:26"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s="5">
        <v>15.552</v>
      </c>
      <c r="S4233">
        <v>3</v>
      </c>
      <c r="T4233" s="7">
        <v>0.2</v>
      </c>
      <c r="U4233" s="5">
        <v>5.6375999999999999</v>
      </c>
      <c r="V4233">
        <f t="shared" si="330"/>
        <v>7</v>
      </c>
      <c r="W4233">
        <f t="shared" si="331"/>
        <v>3</v>
      </c>
      <c r="X4233">
        <f t="shared" si="332"/>
        <v>2017</v>
      </c>
      <c r="Y4233" t="str">
        <f t="shared" si="333"/>
        <v>Jul</v>
      </c>
      <c r="Z4233" t="str">
        <f t="shared" si="334"/>
        <v>2017-07</v>
      </c>
    </row>
    <row r="4234" spans="1:26"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s="5">
        <v>31.103999999999999</v>
      </c>
      <c r="S4234">
        <v>6</v>
      </c>
      <c r="T4234" s="7">
        <v>0.2</v>
      </c>
      <c r="U4234" s="5">
        <v>11.2752</v>
      </c>
      <c r="V4234">
        <f t="shared" si="330"/>
        <v>7</v>
      </c>
      <c r="W4234">
        <f t="shared" si="331"/>
        <v>3</v>
      </c>
      <c r="X4234">
        <f t="shared" si="332"/>
        <v>2017</v>
      </c>
      <c r="Y4234" t="str">
        <f t="shared" si="333"/>
        <v>Jul</v>
      </c>
      <c r="Z4234" t="str">
        <f t="shared" si="334"/>
        <v>2017-07</v>
      </c>
    </row>
    <row r="4235" spans="1:26"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s="5">
        <v>6.3159999999999998</v>
      </c>
      <c r="S4235">
        <v>1</v>
      </c>
      <c r="T4235" s="7">
        <v>0.8</v>
      </c>
      <c r="U4235" s="5">
        <v>-10.4214</v>
      </c>
      <c r="V4235">
        <f t="shared" si="330"/>
        <v>7</v>
      </c>
      <c r="W4235">
        <f t="shared" si="331"/>
        <v>3</v>
      </c>
      <c r="X4235">
        <f t="shared" si="332"/>
        <v>2017</v>
      </c>
      <c r="Y4235" t="str">
        <f t="shared" si="333"/>
        <v>Jul</v>
      </c>
      <c r="Z4235" t="str">
        <f t="shared" si="334"/>
        <v>2017-07</v>
      </c>
    </row>
    <row r="4236" spans="1:26"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s="5">
        <v>11.352</v>
      </c>
      <c r="S4236">
        <v>3</v>
      </c>
      <c r="T4236" s="7">
        <v>0.2</v>
      </c>
      <c r="U4236" s="5">
        <v>4.1151</v>
      </c>
      <c r="V4236">
        <f t="shared" si="330"/>
        <v>9</v>
      </c>
      <c r="W4236">
        <f t="shared" si="331"/>
        <v>3</v>
      </c>
      <c r="X4236">
        <f t="shared" si="332"/>
        <v>2014</v>
      </c>
      <c r="Y4236" t="str">
        <f t="shared" si="333"/>
        <v>Sep</v>
      </c>
      <c r="Z4236" t="str">
        <f t="shared" si="334"/>
        <v>2014-09</v>
      </c>
    </row>
    <row r="4237" spans="1:26"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s="5">
        <v>20.808</v>
      </c>
      <c r="S4237">
        <v>9</v>
      </c>
      <c r="T4237" s="7">
        <v>0.2</v>
      </c>
      <c r="U4237" s="5">
        <v>7.0227000000000004</v>
      </c>
      <c r="V4237">
        <f t="shared" si="330"/>
        <v>9</v>
      </c>
      <c r="W4237">
        <f t="shared" si="331"/>
        <v>3</v>
      </c>
      <c r="X4237">
        <f t="shared" si="332"/>
        <v>2014</v>
      </c>
      <c r="Y4237" t="str">
        <f t="shared" si="333"/>
        <v>Sep</v>
      </c>
      <c r="Z4237" t="str">
        <f t="shared" si="334"/>
        <v>2014-09</v>
      </c>
    </row>
    <row r="4238" spans="1:26"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s="5">
        <v>11.416</v>
      </c>
      <c r="S4238">
        <v>4</v>
      </c>
      <c r="T4238" s="7">
        <v>0.8</v>
      </c>
      <c r="U4238" s="5">
        <v>-18.836400000000001</v>
      </c>
      <c r="V4238">
        <f t="shared" si="330"/>
        <v>7</v>
      </c>
      <c r="W4238">
        <f t="shared" si="331"/>
        <v>3</v>
      </c>
      <c r="X4238">
        <f t="shared" si="332"/>
        <v>2016</v>
      </c>
      <c r="Y4238" t="str">
        <f t="shared" si="333"/>
        <v>Jul</v>
      </c>
      <c r="Z4238" t="str">
        <f t="shared" si="334"/>
        <v>2016-07</v>
      </c>
    </row>
    <row r="4239" spans="1:26"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s="5">
        <v>9.4079999999999995</v>
      </c>
      <c r="S4239">
        <v>7</v>
      </c>
      <c r="T4239" s="7">
        <v>0.2</v>
      </c>
      <c r="U4239" s="5">
        <v>0.7056</v>
      </c>
      <c r="V4239">
        <f t="shared" si="330"/>
        <v>8</v>
      </c>
      <c r="W4239">
        <f t="shared" si="331"/>
        <v>3</v>
      </c>
      <c r="X4239">
        <f t="shared" si="332"/>
        <v>2017</v>
      </c>
      <c r="Y4239" t="str">
        <f t="shared" si="333"/>
        <v>Aug</v>
      </c>
      <c r="Z4239" t="str">
        <f t="shared" si="334"/>
        <v>2017-08</v>
      </c>
    </row>
    <row r="4240" spans="1:26"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s="5">
        <v>19.829999999999998</v>
      </c>
      <c r="S4240">
        <v>1</v>
      </c>
      <c r="T4240" s="7">
        <v>0</v>
      </c>
      <c r="U4240" s="5">
        <v>5.9489999999999998</v>
      </c>
      <c r="V4240">
        <f t="shared" si="330"/>
        <v>3</v>
      </c>
      <c r="W4240">
        <f t="shared" si="331"/>
        <v>1</v>
      </c>
      <c r="X4240">
        <f t="shared" si="332"/>
        <v>2017</v>
      </c>
      <c r="Y4240" t="str">
        <f t="shared" si="333"/>
        <v>Mar</v>
      </c>
      <c r="Z4240" t="str">
        <f t="shared" si="334"/>
        <v>2017-03</v>
      </c>
    </row>
    <row r="4241" spans="1:26"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s="5">
        <v>209.7</v>
      </c>
      <c r="S4241">
        <v>2</v>
      </c>
      <c r="T4241" s="7">
        <v>0</v>
      </c>
      <c r="U4241" s="5">
        <v>100.65600000000001</v>
      </c>
      <c r="V4241">
        <f t="shared" si="330"/>
        <v>12</v>
      </c>
      <c r="W4241">
        <f t="shared" si="331"/>
        <v>4</v>
      </c>
      <c r="X4241">
        <f t="shared" si="332"/>
        <v>2017</v>
      </c>
      <c r="Y4241" t="str">
        <f t="shared" si="333"/>
        <v>Dec</v>
      </c>
      <c r="Z4241" t="str">
        <f t="shared" si="334"/>
        <v>2017-12</v>
      </c>
    </row>
    <row r="4242" spans="1:26"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s="5">
        <v>43.92</v>
      </c>
      <c r="S4242">
        <v>4</v>
      </c>
      <c r="T4242" s="7">
        <v>0</v>
      </c>
      <c r="U4242" s="5">
        <v>11.8584</v>
      </c>
      <c r="V4242">
        <f t="shared" si="330"/>
        <v>9</v>
      </c>
      <c r="W4242">
        <f t="shared" si="331"/>
        <v>3</v>
      </c>
      <c r="X4242">
        <f t="shared" si="332"/>
        <v>2014</v>
      </c>
      <c r="Y4242" t="str">
        <f t="shared" si="333"/>
        <v>Sep</v>
      </c>
      <c r="Z4242" t="str">
        <f t="shared" si="334"/>
        <v>2014-09</v>
      </c>
    </row>
    <row r="4243" spans="1:26"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s="5">
        <v>20.231999999999999</v>
      </c>
      <c r="S4243">
        <v>3</v>
      </c>
      <c r="T4243" s="7">
        <v>0.2</v>
      </c>
      <c r="U4243" s="5">
        <v>6.5754000000000001</v>
      </c>
      <c r="V4243">
        <f t="shared" si="330"/>
        <v>9</v>
      </c>
      <c r="W4243">
        <f t="shared" si="331"/>
        <v>3</v>
      </c>
      <c r="X4243">
        <f t="shared" si="332"/>
        <v>2014</v>
      </c>
      <c r="Y4243" t="str">
        <f t="shared" si="333"/>
        <v>Sep</v>
      </c>
      <c r="Z4243" t="str">
        <f t="shared" si="334"/>
        <v>2014-09</v>
      </c>
    </row>
    <row r="4244" spans="1:26"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s="5">
        <v>149.97</v>
      </c>
      <c r="S4244">
        <v>3</v>
      </c>
      <c r="T4244" s="7">
        <v>0</v>
      </c>
      <c r="U4244" s="5">
        <v>5.9988000000000001</v>
      </c>
      <c r="V4244">
        <f t="shared" si="330"/>
        <v>4</v>
      </c>
      <c r="W4244">
        <f t="shared" si="331"/>
        <v>2</v>
      </c>
      <c r="X4244">
        <f t="shared" si="332"/>
        <v>2016</v>
      </c>
      <c r="Y4244" t="str">
        <f t="shared" si="333"/>
        <v>Apr</v>
      </c>
      <c r="Z4244" t="str">
        <f t="shared" si="334"/>
        <v>2016-04</v>
      </c>
    </row>
    <row r="4245" spans="1:26"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s="5">
        <v>27.81</v>
      </c>
      <c r="S4245">
        <v>3</v>
      </c>
      <c r="T4245" s="7">
        <v>0</v>
      </c>
      <c r="U4245" s="5">
        <v>13.0707</v>
      </c>
      <c r="V4245">
        <f t="shared" si="330"/>
        <v>4</v>
      </c>
      <c r="W4245">
        <f t="shared" si="331"/>
        <v>2</v>
      </c>
      <c r="X4245">
        <f t="shared" si="332"/>
        <v>2016</v>
      </c>
      <c r="Y4245" t="str">
        <f t="shared" si="333"/>
        <v>Apr</v>
      </c>
      <c r="Z4245" t="str">
        <f t="shared" si="334"/>
        <v>2016-04</v>
      </c>
    </row>
    <row r="4246" spans="1:26"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s="5">
        <v>66.3</v>
      </c>
      <c r="S4246">
        <v>3</v>
      </c>
      <c r="T4246" s="7">
        <v>0</v>
      </c>
      <c r="U4246" s="5">
        <v>8.6189999999999998</v>
      </c>
      <c r="V4246">
        <f t="shared" si="330"/>
        <v>3</v>
      </c>
      <c r="W4246">
        <f t="shared" si="331"/>
        <v>1</v>
      </c>
      <c r="X4246">
        <f t="shared" si="332"/>
        <v>2014</v>
      </c>
      <c r="Y4246" t="str">
        <f t="shared" si="333"/>
        <v>Mar</v>
      </c>
      <c r="Z4246" t="str">
        <f t="shared" si="334"/>
        <v>2014-03</v>
      </c>
    </row>
    <row r="4247" spans="1:26"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s="5">
        <v>1.64</v>
      </c>
      <c r="S4247">
        <v>1</v>
      </c>
      <c r="T4247" s="7">
        <v>0</v>
      </c>
      <c r="U4247" s="5">
        <v>0.73799999999999999</v>
      </c>
      <c r="V4247">
        <f t="shared" si="330"/>
        <v>11</v>
      </c>
      <c r="W4247">
        <f t="shared" si="331"/>
        <v>4</v>
      </c>
      <c r="X4247">
        <f t="shared" si="332"/>
        <v>2017</v>
      </c>
      <c r="Y4247" t="str">
        <f t="shared" si="333"/>
        <v>Nov</v>
      </c>
      <c r="Z4247" t="str">
        <f t="shared" si="334"/>
        <v>2017-11</v>
      </c>
    </row>
    <row r="4248" spans="1:26"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s="5">
        <v>1049.2</v>
      </c>
      <c r="S4248">
        <v>5</v>
      </c>
      <c r="T4248" s="7">
        <v>0</v>
      </c>
      <c r="U4248" s="5">
        <v>272.79199999999997</v>
      </c>
      <c r="V4248">
        <f t="shared" si="330"/>
        <v>11</v>
      </c>
      <c r="W4248">
        <f t="shared" si="331"/>
        <v>4</v>
      </c>
      <c r="X4248">
        <f t="shared" si="332"/>
        <v>2017</v>
      </c>
      <c r="Y4248" t="str">
        <f t="shared" si="333"/>
        <v>Nov</v>
      </c>
      <c r="Z4248" t="str">
        <f t="shared" si="334"/>
        <v>2017-11</v>
      </c>
    </row>
    <row r="4249" spans="1:26"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s="5">
        <v>20.9</v>
      </c>
      <c r="S4249">
        <v>5</v>
      </c>
      <c r="T4249" s="7">
        <v>0</v>
      </c>
      <c r="U4249" s="5">
        <v>7.524</v>
      </c>
      <c r="V4249">
        <f t="shared" si="330"/>
        <v>11</v>
      </c>
      <c r="W4249">
        <f t="shared" si="331"/>
        <v>4</v>
      </c>
      <c r="X4249">
        <f t="shared" si="332"/>
        <v>2017</v>
      </c>
      <c r="Y4249" t="str">
        <f t="shared" si="333"/>
        <v>Nov</v>
      </c>
      <c r="Z4249" t="str">
        <f t="shared" si="334"/>
        <v>2017-11</v>
      </c>
    </row>
    <row r="4250" spans="1:26"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s="5">
        <v>88.08</v>
      </c>
      <c r="S4250">
        <v>6</v>
      </c>
      <c r="T4250" s="7">
        <v>0</v>
      </c>
      <c r="U4250" s="5">
        <v>40.516800000000003</v>
      </c>
      <c r="V4250">
        <f t="shared" si="330"/>
        <v>12</v>
      </c>
      <c r="W4250">
        <f t="shared" si="331"/>
        <v>4</v>
      </c>
      <c r="X4250">
        <f t="shared" si="332"/>
        <v>2016</v>
      </c>
      <c r="Y4250" t="str">
        <f t="shared" si="333"/>
        <v>Dec</v>
      </c>
      <c r="Z4250" t="str">
        <f t="shared" si="334"/>
        <v>2016-12</v>
      </c>
    </row>
    <row r="4251" spans="1:26"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s="5">
        <v>751.92</v>
      </c>
      <c r="S4251">
        <v>4</v>
      </c>
      <c r="T4251" s="7">
        <v>0</v>
      </c>
      <c r="U4251" s="5">
        <v>150.38399999999999</v>
      </c>
      <c r="V4251">
        <f t="shared" si="330"/>
        <v>12</v>
      </c>
      <c r="W4251">
        <f t="shared" si="331"/>
        <v>4</v>
      </c>
      <c r="X4251">
        <f t="shared" si="332"/>
        <v>2016</v>
      </c>
      <c r="Y4251" t="str">
        <f t="shared" si="333"/>
        <v>Dec</v>
      </c>
      <c r="Z4251" t="str">
        <f t="shared" si="334"/>
        <v>2016-12</v>
      </c>
    </row>
    <row r="4252" spans="1:26"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s="5">
        <v>887.10299999999995</v>
      </c>
      <c r="S4252">
        <v>7</v>
      </c>
      <c r="T4252" s="7">
        <v>0.1</v>
      </c>
      <c r="U4252" s="5">
        <v>177.42060000000001</v>
      </c>
      <c r="V4252">
        <f t="shared" si="330"/>
        <v>9</v>
      </c>
      <c r="W4252">
        <f t="shared" si="331"/>
        <v>3</v>
      </c>
      <c r="X4252">
        <f t="shared" si="332"/>
        <v>2014</v>
      </c>
      <c r="Y4252" t="str">
        <f t="shared" si="333"/>
        <v>Sep</v>
      </c>
      <c r="Z4252" t="str">
        <f t="shared" si="334"/>
        <v>2014-09</v>
      </c>
    </row>
    <row r="4253" spans="1:26"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5">
        <v>55.944000000000003</v>
      </c>
      <c r="S4253">
        <v>7</v>
      </c>
      <c r="T4253" s="7">
        <v>0.2</v>
      </c>
      <c r="U4253" s="5">
        <v>-13.2867</v>
      </c>
      <c r="V4253">
        <f t="shared" si="330"/>
        <v>10</v>
      </c>
      <c r="W4253">
        <f t="shared" si="331"/>
        <v>4</v>
      </c>
      <c r="X4253">
        <f t="shared" si="332"/>
        <v>2015</v>
      </c>
      <c r="Y4253" t="str">
        <f t="shared" si="333"/>
        <v>Oct</v>
      </c>
      <c r="Z4253" t="str">
        <f t="shared" si="334"/>
        <v>2015-10</v>
      </c>
    </row>
    <row r="4254" spans="1:26"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s="5">
        <v>10.688000000000001</v>
      </c>
      <c r="S4254">
        <v>2</v>
      </c>
      <c r="T4254" s="7">
        <v>0.2</v>
      </c>
      <c r="U4254" s="5">
        <v>2.2711999999999999</v>
      </c>
      <c r="V4254">
        <f t="shared" si="330"/>
        <v>10</v>
      </c>
      <c r="W4254">
        <f t="shared" si="331"/>
        <v>4</v>
      </c>
      <c r="X4254">
        <f t="shared" si="332"/>
        <v>2015</v>
      </c>
      <c r="Y4254" t="str">
        <f t="shared" si="333"/>
        <v>Oct</v>
      </c>
      <c r="Z4254" t="str">
        <f t="shared" si="334"/>
        <v>2015-10</v>
      </c>
    </row>
    <row r="4255" spans="1:26"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5">
        <v>11.824</v>
      </c>
      <c r="S4255">
        <v>2</v>
      </c>
      <c r="T4255" s="7">
        <v>0.2</v>
      </c>
      <c r="U4255" s="5">
        <v>1.0346</v>
      </c>
      <c r="V4255">
        <f t="shared" si="330"/>
        <v>10</v>
      </c>
      <c r="W4255">
        <f t="shared" si="331"/>
        <v>4</v>
      </c>
      <c r="X4255">
        <f t="shared" si="332"/>
        <v>2015</v>
      </c>
      <c r="Y4255" t="str">
        <f t="shared" si="333"/>
        <v>Oct</v>
      </c>
      <c r="Z4255" t="str">
        <f t="shared" si="334"/>
        <v>2015-10</v>
      </c>
    </row>
    <row r="4256" spans="1:26"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s="5">
        <v>63.311999999999998</v>
      </c>
      <c r="S4256">
        <v>3</v>
      </c>
      <c r="T4256" s="7">
        <v>0.2</v>
      </c>
      <c r="U4256" s="5">
        <v>20.5764</v>
      </c>
      <c r="V4256">
        <f t="shared" si="330"/>
        <v>10</v>
      </c>
      <c r="W4256">
        <f t="shared" si="331"/>
        <v>4</v>
      </c>
      <c r="X4256">
        <f t="shared" si="332"/>
        <v>2017</v>
      </c>
      <c r="Y4256" t="str">
        <f t="shared" si="333"/>
        <v>Oct</v>
      </c>
      <c r="Z4256" t="str">
        <f t="shared" si="334"/>
        <v>2017-10</v>
      </c>
    </row>
    <row r="4257" spans="1:26"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s="5">
        <v>96.784000000000006</v>
      </c>
      <c r="S4257">
        <v>4</v>
      </c>
      <c r="T4257" s="7">
        <v>0.8</v>
      </c>
      <c r="U4257" s="5">
        <v>-145.17599999999999</v>
      </c>
      <c r="V4257">
        <f t="shared" si="330"/>
        <v>10</v>
      </c>
      <c r="W4257">
        <f t="shared" si="331"/>
        <v>4</v>
      </c>
      <c r="X4257">
        <f t="shared" si="332"/>
        <v>2017</v>
      </c>
      <c r="Y4257" t="str">
        <f t="shared" si="333"/>
        <v>Oct</v>
      </c>
      <c r="Z4257" t="str">
        <f t="shared" si="334"/>
        <v>2017-10</v>
      </c>
    </row>
    <row r="4258" spans="1:26"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s="5">
        <v>10.476000000000001</v>
      </c>
      <c r="S4258">
        <v>3</v>
      </c>
      <c r="T4258" s="7">
        <v>0.6</v>
      </c>
      <c r="U4258" s="5">
        <v>-6.8094000000000001</v>
      </c>
      <c r="V4258">
        <f t="shared" si="330"/>
        <v>10</v>
      </c>
      <c r="W4258">
        <f t="shared" si="331"/>
        <v>4</v>
      </c>
      <c r="X4258">
        <f t="shared" si="332"/>
        <v>2017</v>
      </c>
      <c r="Y4258" t="str">
        <f t="shared" si="333"/>
        <v>Oct</v>
      </c>
      <c r="Z4258" t="str">
        <f t="shared" si="334"/>
        <v>2017-10</v>
      </c>
    </row>
    <row r="4259" spans="1:26"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s="5">
        <v>9.7620000000000005</v>
      </c>
      <c r="S4259">
        <v>2</v>
      </c>
      <c r="T4259" s="7">
        <v>0.7</v>
      </c>
      <c r="U4259" s="5">
        <v>-6.8334000000000001</v>
      </c>
      <c r="V4259">
        <f t="shared" si="330"/>
        <v>9</v>
      </c>
      <c r="W4259">
        <f t="shared" si="331"/>
        <v>3</v>
      </c>
      <c r="X4259">
        <f t="shared" si="332"/>
        <v>2015</v>
      </c>
      <c r="Y4259" t="str">
        <f t="shared" si="333"/>
        <v>Sep</v>
      </c>
      <c r="Z4259" t="str">
        <f t="shared" si="334"/>
        <v>2015-09</v>
      </c>
    </row>
    <row r="4260" spans="1:26"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s="5">
        <v>196.78399999999999</v>
      </c>
      <c r="S4260">
        <v>2</v>
      </c>
      <c r="T4260" s="7">
        <v>0.2</v>
      </c>
      <c r="U4260" s="5">
        <v>-22.138200000000001</v>
      </c>
      <c r="V4260">
        <f t="shared" si="330"/>
        <v>3</v>
      </c>
      <c r="W4260">
        <f t="shared" si="331"/>
        <v>1</v>
      </c>
      <c r="X4260">
        <f t="shared" si="332"/>
        <v>2016</v>
      </c>
      <c r="Y4260" t="str">
        <f t="shared" si="333"/>
        <v>Mar</v>
      </c>
      <c r="Z4260" t="str">
        <f t="shared" si="334"/>
        <v>2016-03</v>
      </c>
    </row>
    <row r="4261" spans="1:26"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s="5">
        <v>47.98</v>
      </c>
      <c r="S4261">
        <v>2</v>
      </c>
      <c r="T4261" s="7">
        <v>0</v>
      </c>
      <c r="U4261" s="5">
        <v>23.99</v>
      </c>
      <c r="V4261">
        <f t="shared" si="330"/>
        <v>10</v>
      </c>
      <c r="W4261">
        <f t="shared" si="331"/>
        <v>4</v>
      </c>
      <c r="X4261">
        <f t="shared" si="332"/>
        <v>2017</v>
      </c>
      <c r="Y4261" t="str">
        <f t="shared" si="333"/>
        <v>Oct</v>
      </c>
      <c r="Z4261" t="str">
        <f t="shared" si="334"/>
        <v>2017-10</v>
      </c>
    </row>
    <row r="4262" spans="1:26"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s="5">
        <v>13.05</v>
      </c>
      <c r="S4262">
        <v>5</v>
      </c>
      <c r="T4262" s="7">
        <v>0</v>
      </c>
      <c r="U4262" s="5">
        <v>6.0030000000000001</v>
      </c>
      <c r="V4262">
        <f t="shared" si="330"/>
        <v>10</v>
      </c>
      <c r="W4262">
        <f t="shared" si="331"/>
        <v>4</v>
      </c>
      <c r="X4262">
        <f t="shared" si="332"/>
        <v>2017</v>
      </c>
      <c r="Y4262" t="str">
        <f t="shared" si="333"/>
        <v>Oct</v>
      </c>
      <c r="Z4262" t="str">
        <f t="shared" si="334"/>
        <v>2017-10</v>
      </c>
    </row>
    <row r="4263" spans="1:26"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s="5">
        <v>63.96</v>
      </c>
      <c r="S4263">
        <v>4</v>
      </c>
      <c r="T4263" s="7">
        <v>0</v>
      </c>
      <c r="U4263" s="5">
        <v>19.8276</v>
      </c>
      <c r="V4263">
        <f t="shared" si="330"/>
        <v>8</v>
      </c>
      <c r="W4263">
        <f t="shared" si="331"/>
        <v>3</v>
      </c>
      <c r="X4263">
        <f t="shared" si="332"/>
        <v>2017</v>
      </c>
      <c r="Y4263" t="str">
        <f t="shared" si="333"/>
        <v>Aug</v>
      </c>
      <c r="Z4263" t="str">
        <f t="shared" si="334"/>
        <v>2017-08</v>
      </c>
    </row>
    <row r="4264" spans="1:26"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s="5">
        <v>80.48</v>
      </c>
      <c r="S4264">
        <v>1</v>
      </c>
      <c r="T4264" s="7">
        <v>0</v>
      </c>
      <c r="U4264" s="5">
        <v>24.143999999999998</v>
      </c>
      <c r="V4264">
        <f t="shared" si="330"/>
        <v>9</v>
      </c>
      <c r="W4264">
        <f t="shared" si="331"/>
        <v>3</v>
      </c>
      <c r="X4264">
        <f t="shared" si="332"/>
        <v>2017</v>
      </c>
      <c r="Y4264" t="str">
        <f t="shared" si="333"/>
        <v>Sep</v>
      </c>
      <c r="Z4264" t="str">
        <f t="shared" si="334"/>
        <v>2017-09</v>
      </c>
    </row>
    <row r="4265" spans="1:26"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s="5">
        <v>11.673</v>
      </c>
      <c r="S4265">
        <v>3</v>
      </c>
      <c r="T4265" s="7">
        <v>0.7</v>
      </c>
      <c r="U4265" s="5">
        <v>-7.782</v>
      </c>
      <c r="V4265">
        <f t="shared" si="330"/>
        <v>11</v>
      </c>
      <c r="W4265">
        <f t="shared" si="331"/>
        <v>4</v>
      </c>
      <c r="X4265">
        <f t="shared" si="332"/>
        <v>2017</v>
      </c>
      <c r="Y4265" t="str">
        <f t="shared" si="333"/>
        <v>Nov</v>
      </c>
      <c r="Z4265" t="str">
        <f t="shared" si="334"/>
        <v>2017-11</v>
      </c>
    </row>
    <row r="4266" spans="1:26"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s="5">
        <v>863.12800000000004</v>
      </c>
      <c r="S4266">
        <v>8</v>
      </c>
      <c r="T4266" s="7">
        <v>0.3</v>
      </c>
      <c r="U4266" s="5">
        <v>-160.29519999999999</v>
      </c>
      <c r="V4266">
        <f t="shared" si="330"/>
        <v>11</v>
      </c>
      <c r="W4266">
        <f t="shared" si="331"/>
        <v>4</v>
      </c>
      <c r="X4266">
        <f t="shared" si="332"/>
        <v>2016</v>
      </c>
      <c r="Y4266" t="str">
        <f t="shared" si="333"/>
        <v>Nov</v>
      </c>
      <c r="Z4266" t="str">
        <f t="shared" si="334"/>
        <v>2016-11</v>
      </c>
    </row>
    <row r="4267" spans="1:26"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s="5">
        <v>3.5640000000000001</v>
      </c>
      <c r="S4267">
        <v>3</v>
      </c>
      <c r="T4267" s="7">
        <v>0.8</v>
      </c>
      <c r="U4267" s="5">
        <v>-6.2370000000000001</v>
      </c>
      <c r="V4267">
        <f t="shared" si="330"/>
        <v>11</v>
      </c>
      <c r="W4267">
        <f t="shared" si="331"/>
        <v>4</v>
      </c>
      <c r="X4267">
        <f t="shared" si="332"/>
        <v>2016</v>
      </c>
      <c r="Y4267" t="str">
        <f t="shared" si="333"/>
        <v>Nov</v>
      </c>
      <c r="Z4267" t="str">
        <f t="shared" si="334"/>
        <v>2016-11</v>
      </c>
    </row>
    <row r="4268" spans="1:26"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s="5">
        <v>956.66480000000001</v>
      </c>
      <c r="S4268">
        <v>7</v>
      </c>
      <c r="T4268" s="7">
        <v>0.32</v>
      </c>
      <c r="U4268" s="5">
        <v>-225.0976</v>
      </c>
      <c r="V4268">
        <f t="shared" si="330"/>
        <v>11</v>
      </c>
      <c r="W4268">
        <f t="shared" si="331"/>
        <v>4</v>
      </c>
      <c r="X4268">
        <f t="shared" si="332"/>
        <v>2016</v>
      </c>
      <c r="Y4268" t="str">
        <f t="shared" si="333"/>
        <v>Nov</v>
      </c>
      <c r="Z4268" t="str">
        <f t="shared" si="334"/>
        <v>2016-11</v>
      </c>
    </row>
    <row r="4269" spans="1:26"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s="5">
        <v>12.587999999999999</v>
      </c>
      <c r="S4269">
        <v>3</v>
      </c>
      <c r="T4269" s="7">
        <v>0.8</v>
      </c>
      <c r="U4269" s="5">
        <v>-20.140799999999999</v>
      </c>
      <c r="V4269">
        <f t="shared" si="330"/>
        <v>11</v>
      </c>
      <c r="W4269">
        <f t="shared" si="331"/>
        <v>4</v>
      </c>
      <c r="X4269">
        <f t="shared" si="332"/>
        <v>2016</v>
      </c>
      <c r="Y4269" t="str">
        <f t="shared" si="333"/>
        <v>Nov</v>
      </c>
      <c r="Z4269" t="str">
        <f t="shared" si="334"/>
        <v>2016-11</v>
      </c>
    </row>
    <row r="4270" spans="1:26"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s="5">
        <v>171.96</v>
      </c>
      <c r="S4270">
        <v>5</v>
      </c>
      <c r="T4270" s="7">
        <v>0.2</v>
      </c>
      <c r="U4270" s="5">
        <v>45.139499999999998</v>
      </c>
      <c r="V4270">
        <f t="shared" si="330"/>
        <v>11</v>
      </c>
      <c r="W4270">
        <f t="shared" si="331"/>
        <v>4</v>
      </c>
      <c r="X4270">
        <f t="shared" si="332"/>
        <v>2016</v>
      </c>
      <c r="Y4270" t="str">
        <f t="shared" si="333"/>
        <v>Nov</v>
      </c>
      <c r="Z4270" t="str">
        <f t="shared" si="334"/>
        <v>2016-11</v>
      </c>
    </row>
    <row r="4271" spans="1:26"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s="5">
        <v>871.4</v>
      </c>
      <c r="S4271">
        <v>4</v>
      </c>
      <c r="T4271" s="7">
        <v>0</v>
      </c>
      <c r="U4271" s="5">
        <v>148.13800000000001</v>
      </c>
      <c r="V4271">
        <f t="shared" si="330"/>
        <v>6</v>
      </c>
      <c r="W4271">
        <f t="shared" si="331"/>
        <v>2</v>
      </c>
      <c r="X4271">
        <f t="shared" si="332"/>
        <v>2017</v>
      </c>
      <c r="Y4271" t="str">
        <f t="shared" si="333"/>
        <v>Jun</v>
      </c>
      <c r="Z4271" t="str">
        <f t="shared" si="334"/>
        <v>2017-06</v>
      </c>
    </row>
    <row r="4272" spans="1:26"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s="5">
        <v>692.47199999999998</v>
      </c>
      <c r="S4272">
        <v>11</v>
      </c>
      <c r="T4272" s="7">
        <v>0.2</v>
      </c>
      <c r="U4272" s="5">
        <v>190.4298</v>
      </c>
      <c r="V4272">
        <f t="shared" si="330"/>
        <v>11</v>
      </c>
      <c r="W4272">
        <f t="shared" si="331"/>
        <v>4</v>
      </c>
      <c r="X4272">
        <f t="shared" si="332"/>
        <v>2015</v>
      </c>
      <c r="Y4272" t="str">
        <f t="shared" si="333"/>
        <v>Nov</v>
      </c>
      <c r="Z4272" t="str">
        <f t="shared" si="334"/>
        <v>2015-11</v>
      </c>
    </row>
    <row r="4273" spans="1:26"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s="5">
        <v>207.76</v>
      </c>
      <c r="S4273">
        <v>4</v>
      </c>
      <c r="T4273" s="7">
        <v>0</v>
      </c>
      <c r="U4273" s="5">
        <v>85.181600000000003</v>
      </c>
      <c r="V4273">
        <f t="shared" si="330"/>
        <v>11</v>
      </c>
      <c r="W4273">
        <f t="shared" si="331"/>
        <v>4</v>
      </c>
      <c r="X4273">
        <f t="shared" si="332"/>
        <v>2016</v>
      </c>
      <c r="Y4273" t="str">
        <f t="shared" si="333"/>
        <v>Nov</v>
      </c>
      <c r="Z4273" t="str">
        <f t="shared" si="334"/>
        <v>2016-11</v>
      </c>
    </row>
    <row r="4274" spans="1:26"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s="5">
        <v>71.927999999999997</v>
      </c>
      <c r="S4274">
        <v>9</v>
      </c>
      <c r="T4274" s="7">
        <v>0.2</v>
      </c>
      <c r="U4274" s="5">
        <v>6.2937000000000003</v>
      </c>
      <c r="V4274">
        <f t="shared" si="330"/>
        <v>7</v>
      </c>
      <c r="W4274">
        <f t="shared" si="331"/>
        <v>3</v>
      </c>
      <c r="X4274">
        <f t="shared" si="332"/>
        <v>2017</v>
      </c>
      <c r="Y4274" t="str">
        <f t="shared" si="333"/>
        <v>Jul</v>
      </c>
      <c r="Z4274" t="str">
        <f t="shared" si="334"/>
        <v>2017-07</v>
      </c>
    </row>
    <row r="4275" spans="1:26"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5">
        <v>25.99</v>
      </c>
      <c r="S4275">
        <v>1</v>
      </c>
      <c r="T4275" s="7">
        <v>0</v>
      </c>
      <c r="U4275" s="5">
        <v>7.5370999999999997</v>
      </c>
      <c r="V4275">
        <f t="shared" si="330"/>
        <v>7</v>
      </c>
      <c r="W4275">
        <f t="shared" si="331"/>
        <v>3</v>
      </c>
      <c r="X4275">
        <f t="shared" si="332"/>
        <v>2017</v>
      </c>
      <c r="Y4275" t="str">
        <f t="shared" si="333"/>
        <v>Jul</v>
      </c>
      <c r="Z4275" t="str">
        <f t="shared" si="334"/>
        <v>2017-07</v>
      </c>
    </row>
    <row r="4276" spans="1:26"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s="5">
        <v>3.5920000000000001</v>
      </c>
      <c r="S4276">
        <v>1</v>
      </c>
      <c r="T4276" s="7">
        <v>0.2</v>
      </c>
      <c r="U4276" s="5">
        <v>1.1225000000000001</v>
      </c>
      <c r="V4276">
        <f t="shared" si="330"/>
        <v>10</v>
      </c>
      <c r="W4276">
        <f t="shared" si="331"/>
        <v>4</v>
      </c>
      <c r="X4276">
        <f t="shared" si="332"/>
        <v>2015</v>
      </c>
      <c r="Y4276" t="str">
        <f t="shared" si="333"/>
        <v>Oct</v>
      </c>
      <c r="Z4276" t="str">
        <f t="shared" si="334"/>
        <v>2015-10</v>
      </c>
    </row>
    <row r="4277" spans="1:26"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s="5">
        <v>48.631999999999998</v>
      </c>
      <c r="S4277">
        <v>2</v>
      </c>
      <c r="T4277" s="7">
        <v>0.8</v>
      </c>
      <c r="U4277" s="5">
        <v>-121.58</v>
      </c>
      <c r="V4277">
        <f t="shared" si="330"/>
        <v>7</v>
      </c>
      <c r="W4277">
        <f t="shared" si="331"/>
        <v>3</v>
      </c>
      <c r="X4277">
        <f t="shared" si="332"/>
        <v>2015</v>
      </c>
      <c r="Y4277" t="str">
        <f t="shared" si="333"/>
        <v>Jul</v>
      </c>
      <c r="Z4277" t="str">
        <f t="shared" si="334"/>
        <v>2015-07</v>
      </c>
    </row>
    <row r="4278" spans="1:26"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s="5">
        <v>323.10000000000002</v>
      </c>
      <c r="S4278">
        <v>2</v>
      </c>
      <c r="T4278" s="7">
        <v>0</v>
      </c>
      <c r="U4278" s="5">
        <v>61.389000000000003</v>
      </c>
      <c r="V4278">
        <f t="shared" si="330"/>
        <v>8</v>
      </c>
      <c r="W4278">
        <f t="shared" si="331"/>
        <v>3</v>
      </c>
      <c r="X4278">
        <f t="shared" si="332"/>
        <v>2017</v>
      </c>
      <c r="Y4278" t="str">
        <f t="shared" si="333"/>
        <v>Aug</v>
      </c>
      <c r="Z4278" t="str">
        <f t="shared" si="334"/>
        <v>2017-08</v>
      </c>
    </row>
    <row r="4279" spans="1:26"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s="5">
        <v>9099.93</v>
      </c>
      <c r="S4279">
        <v>7</v>
      </c>
      <c r="T4279" s="7">
        <v>0</v>
      </c>
      <c r="U4279" s="5">
        <v>2365.9818</v>
      </c>
      <c r="V4279">
        <f t="shared" si="330"/>
        <v>4</v>
      </c>
      <c r="W4279">
        <f t="shared" si="331"/>
        <v>2</v>
      </c>
      <c r="X4279">
        <f t="shared" si="332"/>
        <v>2016</v>
      </c>
      <c r="Y4279" t="str">
        <f t="shared" si="333"/>
        <v>Apr</v>
      </c>
      <c r="Z4279" t="str">
        <f t="shared" si="334"/>
        <v>2016-04</v>
      </c>
    </row>
    <row r="4280" spans="1:26"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s="5">
        <v>9.9600000000000009</v>
      </c>
      <c r="S4280">
        <v>2</v>
      </c>
      <c r="T4280" s="7">
        <v>0</v>
      </c>
      <c r="U4280" s="5">
        <v>3.2867999999999999</v>
      </c>
      <c r="V4280">
        <f t="shared" si="330"/>
        <v>4</v>
      </c>
      <c r="W4280">
        <f t="shared" si="331"/>
        <v>2</v>
      </c>
      <c r="X4280">
        <f t="shared" si="332"/>
        <v>2016</v>
      </c>
      <c r="Y4280" t="str">
        <f t="shared" si="333"/>
        <v>Apr</v>
      </c>
      <c r="Z4280" t="str">
        <f t="shared" si="334"/>
        <v>2016-04</v>
      </c>
    </row>
    <row r="4281" spans="1:26"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s="5">
        <v>25.3</v>
      </c>
      <c r="S4281">
        <v>5</v>
      </c>
      <c r="T4281" s="7">
        <v>0</v>
      </c>
      <c r="U4281" s="5">
        <v>11.891</v>
      </c>
      <c r="V4281">
        <f t="shared" si="330"/>
        <v>4</v>
      </c>
      <c r="W4281">
        <f t="shared" si="331"/>
        <v>2</v>
      </c>
      <c r="X4281">
        <f t="shared" si="332"/>
        <v>2016</v>
      </c>
      <c r="Y4281" t="str">
        <f t="shared" si="333"/>
        <v>Apr</v>
      </c>
      <c r="Z4281" t="str">
        <f t="shared" si="334"/>
        <v>2016-04</v>
      </c>
    </row>
    <row r="4282" spans="1:26"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s="5">
        <v>11.36</v>
      </c>
      <c r="S4282">
        <v>2</v>
      </c>
      <c r="T4282" s="7">
        <v>0</v>
      </c>
      <c r="U4282" s="5">
        <v>5.2256</v>
      </c>
      <c r="V4282">
        <f t="shared" si="330"/>
        <v>11</v>
      </c>
      <c r="W4282">
        <f t="shared" si="331"/>
        <v>4</v>
      </c>
      <c r="X4282">
        <f t="shared" si="332"/>
        <v>2014</v>
      </c>
      <c r="Y4282" t="str">
        <f t="shared" si="333"/>
        <v>Nov</v>
      </c>
      <c r="Z4282" t="str">
        <f t="shared" si="334"/>
        <v>2014-11</v>
      </c>
    </row>
    <row r="4283" spans="1:26"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s="5">
        <v>69.263999999999996</v>
      </c>
      <c r="S4283">
        <v>2</v>
      </c>
      <c r="T4283" s="7">
        <v>0.1</v>
      </c>
      <c r="U4283" s="5">
        <v>14.622400000000001</v>
      </c>
      <c r="V4283">
        <f t="shared" si="330"/>
        <v>11</v>
      </c>
      <c r="W4283">
        <f t="shared" si="331"/>
        <v>4</v>
      </c>
      <c r="X4283">
        <f t="shared" si="332"/>
        <v>2014</v>
      </c>
      <c r="Y4283" t="str">
        <f t="shared" si="333"/>
        <v>Nov</v>
      </c>
      <c r="Z4283" t="str">
        <f t="shared" si="334"/>
        <v>2014-11</v>
      </c>
    </row>
    <row r="4284" spans="1:26"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s="5">
        <v>3.69</v>
      </c>
      <c r="S4284">
        <v>1</v>
      </c>
      <c r="T4284" s="7">
        <v>0</v>
      </c>
      <c r="U4284" s="5">
        <v>1.7343</v>
      </c>
      <c r="V4284">
        <f t="shared" si="330"/>
        <v>12</v>
      </c>
      <c r="W4284">
        <f t="shared" si="331"/>
        <v>4</v>
      </c>
      <c r="X4284">
        <f t="shared" si="332"/>
        <v>2014</v>
      </c>
      <c r="Y4284" t="str">
        <f t="shared" si="333"/>
        <v>Dec</v>
      </c>
      <c r="Z4284" t="str">
        <f t="shared" si="334"/>
        <v>2014-12</v>
      </c>
    </row>
    <row r="4285" spans="1:26"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s="5">
        <v>1103.97</v>
      </c>
      <c r="S4285">
        <v>3</v>
      </c>
      <c r="T4285" s="7">
        <v>0</v>
      </c>
      <c r="U4285" s="5">
        <v>496.78649999999999</v>
      </c>
      <c r="V4285">
        <f t="shared" si="330"/>
        <v>12</v>
      </c>
      <c r="W4285">
        <f t="shared" si="331"/>
        <v>4</v>
      </c>
      <c r="X4285">
        <f t="shared" si="332"/>
        <v>2014</v>
      </c>
      <c r="Y4285" t="str">
        <f t="shared" si="333"/>
        <v>Dec</v>
      </c>
      <c r="Z4285" t="str">
        <f t="shared" si="334"/>
        <v>2014-12</v>
      </c>
    </row>
    <row r="4286" spans="1:26"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s="5">
        <v>246.1328</v>
      </c>
      <c r="S4286">
        <v>2</v>
      </c>
      <c r="T4286" s="7">
        <v>0.32</v>
      </c>
      <c r="U4286" s="5">
        <v>-76.011600000000001</v>
      </c>
      <c r="V4286">
        <f t="shared" si="330"/>
        <v>11</v>
      </c>
      <c r="W4286">
        <f t="shared" si="331"/>
        <v>4</v>
      </c>
      <c r="X4286">
        <f t="shared" si="332"/>
        <v>2015</v>
      </c>
      <c r="Y4286" t="str">
        <f t="shared" si="333"/>
        <v>Nov</v>
      </c>
      <c r="Z4286" t="str">
        <f t="shared" si="334"/>
        <v>2015-11</v>
      </c>
    </row>
    <row r="4287" spans="1:26"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s="5">
        <v>11.696</v>
      </c>
      <c r="S4287">
        <v>2</v>
      </c>
      <c r="T4287" s="7">
        <v>0.2</v>
      </c>
      <c r="U4287" s="5">
        <v>3.9474</v>
      </c>
      <c r="V4287">
        <f t="shared" si="330"/>
        <v>11</v>
      </c>
      <c r="W4287">
        <f t="shared" si="331"/>
        <v>4</v>
      </c>
      <c r="X4287">
        <f t="shared" si="332"/>
        <v>2015</v>
      </c>
      <c r="Y4287" t="str">
        <f t="shared" si="333"/>
        <v>Nov</v>
      </c>
      <c r="Z4287" t="str">
        <f t="shared" si="334"/>
        <v>2015-11</v>
      </c>
    </row>
    <row r="4288" spans="1:26"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s="5">
        <v>439.99200000000002</v>
      </c>
      <c r="S4288">
        <v>1</v>
      </c>
      <c r="T4288" s="7">
        <v>0.2</v>
      </c>
      <c r="U4288" s="5">
        <v>164.99700000000001</v>
      </c>
      <c r="V4288">
        <f t="shared" si="330"/>
        <v>11</v>
      </c>
      <c r="W4288">
        <f t="shared" si="331"/>
        <v>4</v>
      </c>
      <c r="X4288">
        <f t="shared" si="332"/>
        <v>2015</v>
      </c>
      <c r="Y4288" t="str">
        <f t="shared" si="333"/>
        <v>Nov</v>
      </c>
      <c r="Z4288" t="str">
        <f t="shared" si="334"/>
        <v>2015-11</v>
      </c>
    </row>
    <row r="4289" spans="1:26"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s="5">
        <v>64.784000000000006</v>
      </c>
      <c r="S4289">
        <v>1</v>
      </c>
      <c r="T4289" s="7">
        <v>0.2</v>
      </c>
      <c r="U4289" s="5">
        <v>-12.956799999999999</v>
      </c>
      <c r="V4289">
        <f t="shared" si="330"/>
        <v>12</v>
      </c>
      <c r="W4289">
        <f t="shared" si="331"/>
        <v>4</v>
      </c>
      <c r="X4289">
        <f t="shared" si="332"/>
        <v>2017</v>
      </c>
      <c r="Y4289" t="str">
        <f t="shared" si="333"/>
        <v>Dec</v>
      </c>
      <c r="Z4289" t="str">
        <f t="shared" si="334"/>
        <v>2017-12</v>
      </c>
    </row>
    <row r="4290" spans="1:26"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s="5">
        <v>33.28</v>
      </c>
      <c r="S4290">
        <v>5</v>
      </c>
      <c r="T4290" s="7">
        <v>0.8</v>
      </c>
      <c r="U4290" s="5">
        <v>-49.92</v>
      </c>
      <c r="V4290">
        <f t="shared" si="330"/>
        <v>5</v>
      </c>
      <c r="W4290">
        <f t="shared" si="331"/>
        <v>2</v>
      </c>
      <c r="X4290">
        <f t="shared" si="332"/>
        <v>2015</v>
      </c>
      <c r="Y4290" t="str">
        <f t="shared" si="333"/>
        <v>May</v>
      </c>
      <c r="Z4290" t="str">
        <f t="shared" si="334"/>
        <v>2015-05</v>
      </c>
    </row>
    <row r="4291" spans="1:26"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s="5">
        <v>14.087999999999999</v>
      </c>
      <c r="S4291">
        <v>3</v>
      </c>
      <c r="T4291" s="7">
        <v>0.2</v>
      </c>
      <c r="U4291" s="5">
        <v>4.9307999999999996</v>
      </c>
      <c r="V4291">
        <f t="shared" ref="V4291:V4354" si="335">MONTH(C4291)</f>
        <v>5</v>
      </c>
      <c r="W4291">
        <f t="shared" ref="W4291:W4354" si="336">ROUNDUP(MONTH(C4291)/3,0)</f>
        <v>2</v>
      </c>
      <c r="X4291">
        <f t="shared" ref="X4291:X4354" si="337">YEAR(C4291)</f>
        <v>2015</v>
      </c>
      <c r="Y4291" t="str">
        <f t="shared" ref="Y4291:Y4354" si="338">TEXT(C4291,"MMM")</f>
        <v>May</v>
      </c>
      <c r="Z4291" t="str">
        <f t="shared" ref="Z4291:Z4354" si="339">TEXT(C4291,"YYYY-MM")</f>
        <v>2015-05</v>
      </c>
    </row>
    <row r="4292" spans="1:26"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s="5">
        <v>11.16</v>
      </c>
      <c r="S4292">
        <v>2</v>
      </c>
      <c r="T4292" s="7">
        <v>0</v>
      </c>
      <c r="U4292" s="5">
        <v>2.79</v>
      </c>
      <c r="V4292">
        <f t="shared" si="335"/>
        <v>12</v>
      </c>
      <c r="W4292">
        <f t="shared" si="336"/>
        <v>4</v>
      </c>
      <c r="X4292">
        <f t="shared" si="337"/>
        <v>2017</v>
      </c>
      <c r="Y4292" t="str">
        <f t="shared" si="338"/>
        <v>Dec</v>
      </c>
      <c r="Z4292" t="str">
        <f t="shared" si="339"/>
        <v>2017-12</v>
      </c>
    </row>
    <row r="4293" spans="1:26"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s="5">
        <v>896.32799999999997</v>
      </c>
      <c r="S4293">
        <v>9</v>
      </c>
      <c r="T4293" s="7">
        <v>0.2</v>
      </c>
      <c r="U4293" s="5">
        <v>22.408200000000001</v>
      </c>
      <c r="V4293">
        <f t="shared" si="335"/>
        <v>12</v>
      </c>
      <c r="W4293">
        <f t="shared" si="336"/>
        <v>4</v>
      </c>
      <c r="X4293">
        <f t="shared" si="337"/>
        <v>2017</v>
      </c>
      <c r="Y4293" t="str">
        <f t="shared" si="338"/>
        <v>Dec</v>
      </c>
      <c r="Z4293" t="str">
        <f t="shared" si="339"/>
        <v>2017-12</v>
      </c>
    </row>
    <row r="4294" spans="1:26"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s="5">
        <v>189</v>
      </c>
      <c r="S4294">
        <v>1</v>
      </c>
      <c r="T4294" s="7">
        <v>0</v>
      </c>
      <c r="U4294" s="5">
        <v>68.040000000000006</v>
      </c>
      <c r="V4294">
        <f t="shared" si="335"/>
        <v>12</v>
      </c>
      <c r="W4294">
        <f t="shared" si="336"/>
        <v>4</v>
      </c>
      <c r="X4294">
        <f t="shared" si="337"/>
        <v>2017</v>
      </c>
      <c r="Y4294" t="str">
        <f t="shared" si="338"/>
        <v>Dec</v>
      </c>
      <c r="Z4294" t="str">
        <f t="shared" si="339"/>
        <v>2017-12</v>
      </c>
    </row>
    <row r="4295" spans="1:26"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s="5">
        <v>53.981999999999999</v>
      </c>
      <c r="S4295">
        <v>3</v>
      </c>
      <c r="T4295" s="7">
        <v>0.4</v>
      </c>
      <c r="U4295" s="5">
        <v>-10.7964</v>
      </c>
      <c r="V4295">
        <f t="shared" si="335"/>
        <v>3</v>
      </c>
      <c r="W4295">
        <f t="shared" si="336"/>
        <v>1</v>
      </c>
      <c r="X4295">
        <f t="shared" si="337"/>
        <v>2017</v>
      </c>
      <c r="Y4295" t="str">
        <f t="shared" si="338"/>
        <v>Mar</v>
      </c>
      <c r="Z4295" t="str">
        <f t="shared" si="339"/>
        <v>2017-03</v>
      </c>
    </row>
    <row r="4296" spans="1:26"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s="5">
        <v>177.22499999999999</v>
      </c>
      <c r="S4296">
        <v>5</v>
      </c>
      <c r="T4296" s="7">
        <v>0.5</v>
      </c>
      <c r="U4296" s="5">
        <v>-120.51300000000001</v>
      </c>
      <c r="V4296">
        <f t="shared" si="335"/>
        <v>10</v>
      </c>
      <c r="W4296">
        <f t="shared" si="336"/>
        <v>4</v>
      </c>
      <c r="X4296">
        <f t="shared" si="337"/>
        <v>2017</v>
      </c>
      <c r="Y4296" t="str">
        <f t="shared" si="338"/>
        <v>Oct</v>
      </c>
      <c r="Z4296" t="str">
        <f t="shared" si="339"/>
        <v>2017-10</v>
      </c>
    </row>
    <row r="4297" spans="1:26"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s="5">
        <v>129.38999999999999</v>
      </c>
      <c r="S4297">
        <v>3</v>
      </c>
      <c r="T4297" s="7">
        <v>0</v>
      </c>
      <c r="U4297" s="5">
        <v>54.343800000000002</v>
      </c>
      <c r="V4297">
        <f t="shared" si="335"/>
        <v>7</v>
      </c>
      <c r="W4297">
        <f t="shared" si="336"/>
        <v>3</v>
      </c>
      <c r="X4297">
        <f t="shared" si="337"/>
        <v>2017</v>
      </c>
      <c r="Y4297" t="str">
        <f t="shared" si="338"/>
        <v>Jul</v>
      </c>
      <c r="Z4297" t="str">
        <f t="shared" si="339"/>
        <v>2017-07</v>
      </c>
    </row>
    <row r="4298" spans="1:26"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s="5">
        <v>54.32</v>
      </c>
      <c r="S4298">
        <v>4</v>
      </c>
      <c r="T4298" s="7">
        <v>0</v>
      </c>
      <c r="U4298" s="5">
        <v>0.54320000000000002</v>
      </c>
      <c r="V4298">
        <f t="shared" si="335"/>
        <v>9</v>
      </c>
      <c r="W4298">
        <f t="shared" si="336"/>
        <v>3</v>
      </c>
      <c r="X4298">
        <f t="shared" si="337"/>
        <v>2017</v>
      </c>
      <c r="Y4298" t="str">
        <f t="shared" si="338"/>
        <v>Sep</v>
      </c>
      <c r="Z4298" t="str">
        <f t="shared" si="339"/>
        <v>2017-09</v>
      </c>
    </row>
    <row r="4299" spans="1:26"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s="5">
        <v>4367.8959999999997</v>
      </c>
      <c r="S4299">
        <v>13</v>
      </c>
      <c r="T4299" s="7">
        <v>0.2</v>
      </c>
      <c r="U4299" s="5">
        <v>327.59219999999999</v>
      </c>
      <c r="V4299">
        <f t="shared" si="335"/>
        <v>8</v>
      </c>
      <c r="W4299">
        <f t="shared" si="336"/>
        <v>3</v>
      </c>
      <c r="X4299">
        <f t="shared" si="337"/>
        <v>2017</v>
      </c>
      <c r="Y4299" t="str">
        <f t="shared" si="338"/>
        <v>Aug</v>
      </c>
      <c r="Z4299" t="str">
        <f t="shared" si="339"/>
        <v>2017-08</v>
      </c>
    </row>
    <row r="4300" spans="1:26"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s="5">
        <v>49.567999999999998</v>
      </c>
      <c r="S4300">
        <v>2</v>
      </c>
      <c r="T4300" s="7">
        <v>0.2</v>
      </c>
      <c r="U4300" s="5">
        <v>15.49</v>
      </c>
      <c r="V4300">
        <f t="shared" si="335"/>
        <v>8</v>
      </c>
      <c r="W4300">
        <f t="shared" si="336"/>
        <v>3</v>
      </c>
      <c r="X4300">
        <f t="shared" si="337"/>
        <v>2017</v>
      </c>
      <c r="Y4300" t="str">
        <f t="shared" si="338"/>
        <v>Aug</v>
      </c>
      <c r="Z4300" t="str">
        <f t="shared" si="339"/>
        <v>2017-08</v>
      </c>
    </row>
    <row r="4301" spans="1:26"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s="5">
        <v>161.376</v>
      </c>
      <c r="S4301">
        <v>6</v>
      </c>
      <c r="T4301" s="7">
        <v>0.2</v>
      </c>
      <c r="U4301" s="5">
        <v>12.103199999999999</v>
      </c>
      <c r="V4301">
        <f t="shared" si="335"/>
        <v>8</v>
      </c>
      <c r="W4301">
        <f t="shared" si="336"/>
        <v>3</v>
      </c>
      <c r="X4301">
        <f t="shared" si="337"/>
        <v>2017</v>
      </c>
      <c r="Y4301" t="str">
        <f t="shared" si="338"/>
        <v>Aug</v>
      </c>
      <c r="Z4301" t="str">
        <f t="shared" si="339"/>
        <v>2017-08</v>
      </c>
    </row>
    <row r="4302" spans="1:26"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s="5">
        <v>2.7839999999999998</v>
      </c>
      <c r="S4302">
        <v>2</v>
      </c>
      <c r="T4302" s="7">
        <v>0.2</v>
      </c>
      <c r="U4302" s="5">
        <v>0.41760000000000003</v>
      </c>
      <c r="V4302">
        <f t="shared" si="335"/>
        <v>8</v>
      </c>
      <c r="W4302">
        <f t="shared" si="336"/>
        <v>3</v>
      </c>
      <c r="X4302">
        <f t="shared" si="337"/>
        <v>2017</v>
      </c>
      <c r="Y4302" t="str">
        <f t="shared" si="338"/>
        <v>Aug</v>
      </c>
      <c r="Z4302" t="str">
        <f t="shared" si="339"/>
        <v>2017-08</v>
      </c>
    </row>
    <row r="4303" spans="1:26"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s="5">
        <v>8.7200000000000006</v>
      </c>
      <c r="S4303">
        <v>5</v>
      </c>
      <c r="T4303" s="7">
        <v>0.2</v>
      </c>
      <c r="U4303" s="5">
        <v>2.9430000000000001</v>
      </c>
      <c r="V4303">
        <f t="shared" si="335"/>
        <v>8</v>
      </c>
      <c r="W4303">
        <f t="shared" si="336"/>
        <v>3</v>
      </c>
      <c r="X4303">
        <f t="shared" si="337"/>
        <v>2017</v>
      </c>
      <c r="Y4303" t="str">
        <f t="shared" si="338"/>
        <v>Aug</v>
      </c>
      <c r="Z4303" t="str">
        <f t="shared" si="339"/>
        <v>2017-08</v>
      </c>
    </row>
    <row r="4304" spans="1:26"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5">
        <v>3.9119999999999999</v>
      </c>
      <c r="S4304">
        <v>1</v>
      </c>
      <c r="T4304" s="7">
        <v>0.2</v>
      </c>
      <c r="U4304" s="5">
        <v>1.0268999999999999</v>
      </c>
      <c r="V4304">
        <f t="shared" si="335"/>
        <v>8</v>
      </c>
      <c r="W4304">
        <f t="shared" si="336"/>
        <v>3</v>
      </c>
      <c r="X4304">
        <f t="shared" si="337"/>
        <v>2014</v>
      </c>
      <c r="Y4304" t="str">
        <f t="shared" si="338"/>
        <v>Aug</v>
      </c>
      <c r="Z4304" t="str">
        <f t="shared" si="339"/>
        <v>2014-08</v>
      </c>
    </row>
    <row r="4305" spans="1:26"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s="5">
        <v>59.752000000000002</v>
      </c>
      <c r="S4305">
        <v>7</v>
      </c>
      <c r="T4305" s="7">
        <v>0.2</v>
      </c>
      <c r="U4305" s="5">
        <v>19.4194</v>
      </c>
      <c r="V4305">
        <f t="shared" si="335"/>
        <v>10</v>
      </c>
      <c r="W4305">
        <f t="shared" si="336"/>
        <v>4</v>
      </c>
      <c r="X4305">
        <f t="shared" si="337"/>
        <v>2016</v>
      </c>
      <c r="Y4305" t="str">
        <f t="shared" si="338"/>
        <v>Oct</v>
      </c>
      <c r="Z4305" t="str">
        <f t="shared" si="339"/>
        <v>2016-10</v>
      </c>
    </row>
    <row r="4306" spans="1:26"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s="5">
        <v>63.92</v>
      </c>
      <c r="S4306">
        <v>4</v>
      </c>
      <c r="T4306" s="7">
        <v>0</v>
      </c>
      <c r="U4306" s="5">
        <v>3.1960000000000002</v>
      </c>
      <c r="V4306">
        <f t="shared" si="335"/>
        <v>10</v>
      </c>
      <c r="W4306">
        <f t="shared" si="336"/>
        <v>4</v>
      </c>
      <c r="X4306">
        <f t="shared" si="337"/>
        <v>2014</v>
      </c>
      <c r="Y4306" t="str">
        <f t="shared" si="338"/>
        <v>Oct</v>
      </c>
      <c r="Z4306" t="str">
        <f t="shared" si="339"/>
        <v>2014-10</v>
      </c>
    </row>
    <row r="4307" spans="1:26"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s="5">
        <v>383.96</v>
      </c>
      <c r="S4307">
        <v>5</v>
      </c>
      <c r="T4307" s="7">
        <v>0.2</v>
      </c>
      <c r="U4307" s="5">
        <v>38.396000000000001</v>
      </c>
      <c r="V4307">
        <f t="shared" si="335"/>
        <v>10</v>
      </c>
      <c r="W4307">
        <f t="shared" si="336"/>
        <v>4</v>
      </c>
      <c r="X4307">
        <f t="shared" si="337"/>
        <v>2014</v>
      </c>
      <c r="Y4307" t="str">
        <f t="shared" si="338"/>
        <v>Oct</v>
      </c>
      <c r="Z4307" t="str">
        <f t="shared" si="339"/>
        <v>2014-10</v>
      </c>
    </row>
    <row r="4308" spans="1:26"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s="5">
        <v>7.7519999999999998</v>
      </c>
      <c r="S4308">
        <v>3</v>
      </c>
      <c r="T4308" s="7">
        <v>0.2</v>
      </c>
      <c r="U4308" s="5">
        <v>2.8100999999999998</v>
      </c>
      <c r="V4308">
        <f t="shared" si="335"/>
        <v>6</v>
      </c>
      <c r="W4308">
        <f t="shared" si="336"/>
        <v>2</v>
      </c>
      <c r="X4308">
        <f t="shared" si="337"/>
        <v>2016</v>
      </c>
      <c r="Y4308" t="str">
        <f t="shared" si="338"/>
        <v>Jun</v>
      </c>
      <c r="Z4308" t="str">
        <f t="shared" si="339"/>
        <v>2016-06</v>
      </c>
    </row>
    <row r="4309" spans="1:26"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s="5">
        <v>33.567999999999998</v>
      </c>
      <c r="S4309">
        <v>2</v>
      </c>
      <c r="T4309" s="7">
        <v>0.2</v>
      </c>
      <c r="U4309" s="5">
        <v>11.748799999999999</v>
      </c>
      <c r="V4309">
        <f t="shared" si="335"/>
        <v>6</v>
      </c>
      <c r="W4309">
        <f t="shared" si="336"/>
        <v>2</v>
      </c>
      <c r="X4309">
        <f t="shared" si="337"/>
        <v>2016</v>
      </c>
      <c r="Y4309" t="str">
        <f t="shared" si="338"/>
        <v>Jun</v>
      </c>
      <c r="Z4309" t="str">
        <f t="shared" si="339"/>
        <v>2016-06</v>
      </c>
    </row>
    <row r="4310" spans="1:26"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s="5">
        <v>666.34400000000005</v>
      </c>
      <c r="S4310">
        <v>7</v>
      </c>
      <c r="T4310" s="7">
        <v>0.2</v>
      </c>
      <c r="U4310" s="5">
        <v>66.634399999999999</v>
      </c>
      <c r="V4310">
        <f t="shared" si="335"/>
        <v>11</v>
      </c>
      <c r="W4310">
        <f t="shared" si="336"/>
        <v>4</v>
      </c>
      <c r="X4310">
        <f t="shared" si="337"/>
        <v>2014</v>
      </c>
      <c r="Y4310" t="str">
        <f t="shared" si="338"/>
        <v>Nov</v>
      </c>
      <c r="Z4310" t="str">
        <f t="shared" si="339"/>
        <v>2014-11</v>
      </c>
    </row>
    <row r="4311" spans="1:26"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s="5">
        <v>573.72799999999995</v>
      </c>
      <c r="S4311">
        <v>4</v>
      </c>
      <c r="T4311" s="7">
        <v>0.2</v>
      </c>
      <c r="U4311" s="5">
        <v>-64.544399999999996</v>
      </c>
      <c r="V4311">
        <f t="shared" si="335"/>
        <v>11</v>
      </c>
      <c r="W4311">
        <f t="shared" si="336"/>
        <v>4</v>
      </c>
      <c r="X4311">
        <f t="shared" si="337"/>
        <v>2014</v>
      </c>
      <c r="Y4311" t="str">
        <f t="shared" si="338"/>
        <v>Nov</v>
      </c>
      <c r="Z4311" t="str">
        <f t="shared" si="339"/>
        <v>2014-11</v>
      </c>
    </row>
    <row r="4312" spans="1:26"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s="5">
        <v>21.936</v>
      </c>
      <c r="S4312">
        <v>3</v>
      </c>
      <c r="T4312" s="7">
        <v>0.2</v>
      </c>
      <c r="U4312" s="5">
        <v>8.2260000000000009</v>
      </c>
      <c r="V4312">
        <f t="shared" si="335"/>
        <v>11</v>
      </c>
      <c r="W4312">
        <f t="shared" si="336"/>
        <v>4</v>
      </c>
      <c r="X4312">
        <f t="shared" si="337"/>
        <v>2014</v>
      </c>
      <c r="Y4312" t="str">
        <f t="shared" si="338"/>
        <v>Nov</v>
      </c>
      <c r="Z4312" t="str">
        <f t="shared" si="339"/>
        <v>2014-11</v>
      </c>
    </row>
    <row r="4313" spans="1:26"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s="5">
        <v>19.440000000000001</v>
      </c>
      <c r="S4313">
        <v>3</v>
      </c>
      <c r="T4313" s="7">
        <v>0</v>
      </c>
      <c r="U4313" s="5">
        <v>9.3312000000000008</v>
      </c>
      <c r="V4313">
        <f t="shared" si="335"/>
        <v>11</v>
      </c>
      <c r="W4313">
        <f t="shared" si="336"/>
        <v>4</v>
      </c>
      <c r="X4313">
        <f t="shared" si="337"/>
        <v>2014</v>
      </c>
      <c r="Y4313" t="str">
        <f t="shared" si="338"/>
        <v>Nov</v>
      </c>
      <c r="Z4313" t="str">
        <f t="shared" si="339"/>
        <v>2014-11</v>
      </c>
    </row>
    <row r="4314" spans="1:26"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s="5">
        <v>447.96800000000002</v>
      </c>
      <c r="S4314">
        <v>4</v>
      </c>
      <c r="T4314" s="7">
        <v>0.2</v>
      </c>
      <c r="U4314" s="5">
        <v>139.99</v>
      </c>
      <c r="V4314">
        <f t="shared" si="335"/>
        <v>11</v>
      </c>
      <c r="W4314">
        <f t="shared" si="336"/>
        <v>4</v>
      </c>
      <c r="X4314">
        <f t="shared" si="337"/>
        <v>2014</v>
      </c>
      <c r="Y4314" t="str">
        <f t="shared" si="338"/>
        <v>Nov</v>
      </c>
      <c r="Z4314" t="str">
        <f t="shared" si="339"/>
        <v>2014-11</v>
      </c>
    </row>
    <row r="4315" spans="1:26"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s="5">
        <v>16.78</v>
      </c>
      <c r="S4315">
        <v>2</v>
      </c>
      <c r="T4315" s="7">
        <v>0</v>
      </c>
      <c r="U4315" s="5">
        <v>4.1950000000000003</v>
      </c>
      <c r="V4315">
        <f t="shared" si="335"/>
        <v>9</v>
      </c>
      <c r="W4315">
        <f t="shared" si="336"/>
        <v>3</v>
      </c>
      <c r="X4315">
        <f t="shared" si="337"/>
        <v>2014</v>
      </c>
      <c r="Y4315" t="str">
        <f t="shared" si="338"/>
        <v>Sep</v>
      </c>
      <c r="Z4315" t="str">
        <f t="shared" si="339"/>
        <v>2014-09</v>
      </c>
    </row>
    <row r="4316" spans="1:26"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s="5">
        <v>20.96</v>
      </c>
      <c r="S4316">
        <v>2</v>
      </c>
      <c r="T4316" s="7">
        <v>0</v>
      </c>
      <c r="U4316" s="5">
        <v>5.24</v>
      </c>
      <c r="V4316">
        <f t="shared" si="335"/>
        <v>6</v>
      </c>
      <c r="W4316">
        <f t="shared" si="336"/>
        <v>2</v>
      </c>
      <c r="X4316">
        <f t="shared" si="337"/>
        <v>2015</v>
      </c>
      <c r="Y4316" t="str">
        <f t="shared" si="338"/>
        <v>Jun</v>
      </c>
      <c r="Z4316" t="str">
        <f t="shared" si="339"/>
        <v>2015-06</v>
      </c>
    </row>
    <row r="4317" spans="1:26"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s="5">
        <v>88.751999999999995</v>
      </c>
      <c r="S4317">
        <v>3</v>
      </c>
      <c r="T4317" s="7">
        <v>0.2</v>
      </c>
      <c r="U4317" s="5">
        <v>27.734999999999999</v>
      </c>
      <c r="V4317">
        <f t="shared" si="335"/>
        <v>6</v>
      </c>
      <c r="W4317">
        <f t="shared" si="336"/>
        <v>2</v>
      </c>
      <c r="X4317">
        <f t="shared" si="337"/>
        <v>2015</v>
      </c>
      <c r="Y4317" t="str">
        <f t="shared" si="338"/>
        <v>Jun</v>
      </c>
      <c r="Z4317" t="str">
        <f t="shared" si="339"/>
        <v>2015-06</v>
      </c>
    </row>
    <row r="4318" spans="1:26"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s="5">
        <v>304.23</v>
      </c>
      <c r="S4318">
        <v>3</v>
      </c>
      <c r="T4318" s="7">
        <v>0</v>
      </c>
      <c r="U4318" s="5">
        <v>9.1268999999999991</v>
      </c>
      <c r="V4318">
        <f t="shared" si="335"/>
        <v>6</v>
      </c>
      <c r="W4318">
        <f t="shared" si="336"/>
        <v>2</v>
      </c>
      <c r="X4318">
        <f t="shared" si="337"/>
        <v>2015</v>
      </c>
      <c r="Y4318" t="str">
        <f t="shared" si="338"/>
        <v>Jun</v>
      </c>
      <c r="Z4318" t="str">
        <f t="shared" si="339"/>
        <v>2015-06</v>
      </c>
    </row>
    <row r="4319" spans="1:26"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s="5">
        <v>167.86</v>
      </c>
      <c r="S4319">
        <v>2</v>
      </c>
      <c r="T4319" s="7">
        <v>0</v>
      </c>
      <c r="U4319" s="5">
        <v>78.894199999999998</v>
      </c>
      <c r="V4319">
        <f t="shared" si="335"/>
        <v>7</v>
      </c>
      <c r="W4319">
        <f t="shared" si="336"/>
        <v>3</v>
      </c>
      <c r="X4319">
        <f t="shared" si="337"/>
        <v>2015</v>
      </c>
      <c r="Y4319" t="str">
        <f t="shared" si="338"/>
        <v>Jul</v>
      </c>
      <c r="Z4319" t="str">
        <f t="shared" si="339"/>
        <v>2015-07</v>
      </c>
    </row>
    <row r="4320" spans="1:26"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s="5">
        <v>82.38</v>
      </c>
      <c r="S4320">
        <v>6</v>
      </c>
      <c r="T4320" s="7">
        <v>0</v>
      </c>
      <c r="U4320" s="5">
        <v>25.537800000000001</v>
      </c>
      <c r="V4320">
        <f t="shared" si="335"/>
        <v>12</v>
      </c>
      <c r="W4320">
        <f t="shared" si="336"/>
        <v>4</v>
      </c>
      <c r="X4320">
        <f t="shared" si="337"/>
        <v>2017</v>
      </c>
      <c r="Y4320" t="str">
        <f t="shared" si="338"/>
        <v>Dec</v>
      </c>
      <c r="Z4320" t="str">
        <f t="shared" si="339"/>
        <v>2017-12</v>
      </c>
    </row>
    <row r="4321" spans="1:26"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s="5">
        <v>23.975999999999999</v>
      </c>
      <c r="S4321">
        <v>3</v>
      </c>
      <c r="T4321" s="7">
        <v>0.2</v>
      </c>
      <c r="U4321" s="5">
        <v>-5.6943000000000001</v>
      </c>
      <c r="V4321">
        <f t="shared" si="335"/>
        <v>12</v>
      </c>
      <c r="W4321">
        <f t="shared" si="336"/>
        <v>4</v>
      </c>
      <c r="X4321">
        <f t="shared" si="337"/>
        <v>2014</v>
      </c>
      <c r="Y4321" t="str">
        <f t="shared" si="338"/>
        <v>Dec</v>
      </c>
      <c r="Z4321" t="str">
        <f t="shared" si="339"/>
        <v>2014-12</v>
      </c>
    </row>
    <row r="4322" spans="1:26"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s="5">
        <v>33.29</v>
      </c>
      <c r="S4322">
        <v>1</v>
      </c>
      <c r="T4322" s="7">
        <v>0</v>
      </c>
      <c r="U4322" s="5">
        <v>7.9896000000000003</v>
      </c>
      <c r="V4322">
        <f t="shared" si="335"/>
        <v>12</v>
      </c>
      <c r="W4322">
        <f t="shared" si="336"/>
        <v>4</v>
      </c>
      <c r="X4322">
        <f t="shared" si="337"/>
        <v>2014</v>
      </c>
      <c r="Y4322" t="str">
        <f t="shared" si="338"/>
        <v>Dec</v>
      </c>
      <c r="Z4322" t="str">
        <f t="shared" si="339"/>
        <v>2014-12</v>
      </c>
    </row>
    <row r="4323" spans="1:26"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s="5">
        <v>14.952</v>
      </c>
      <c r="S4323">
        <v>2</v>
      </c>
      <c r="T4323" s="7">
        <v>0.7</v>
      </c>
      <c r="U4323" s="5">
        <v>-11.961600000000001</v>
      </c>
      <c r="V4323">
        <f t="shared" si="335"/>
        <v>2</v>
      </c>
      <c r="W4323">
        <f t="shared" si="336"/>
        <v>1</v>
      </c>
      <c r="X4323">
        <f t="shared" si="337"/>
        <v>2015</v>
      </c>
      <c r="Y4323" t="str">
        <f t="shared" si="338"/>
        <v>Feb</v>
      </c>
      <c r="Z4323" t="str">
        <f t="shared" si="339"/>
        <v>2015-02</v>
      </c>
    </row>
    <row r="4324" spans="1:26"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s="5">
        <v>323.98200000000003</v>
      </c>
      <c r="S4324">
        <v>3</v>
      </c>
      <c r="T4324" s="7">
        <v>0.4</v>
      </c>
      <c r="U4324" s="5">
        <v>-80.995500000000007</v>
      </c>
      <c r="V4324">
        <f t="shared" si="335"/>
        <v>2</v>
      </c>
      <c r="W4324">
        <f t="shared" si="336"/>
        <v>1</v>
      </c>
      <c r="X4324">
        <f t="shared" si="337"/>
        <v>2015</v>
      </c>
      <c r="Y4324" t="str">
        <f t="shared" si="338"/>
        <v>Feb</v>
      </c>
      <c r="Z4324" t="str">
        <f t="shared" si="339"/>
        <v>2015-02</v>
      </c>
    </row>
    <row r="4325" spans="1:26"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s="5">
        <v>2.286</v>
      </c>
      <c r="S4325">
        <v>2</v>
      </c>
      <c r="T4325" s="7">
        <v>0.7</v>
      </c>
      <c r="U4325" s="5">
        <v>-1.6763999999999999</v>
      </c>
      <c r="V4325">
        <f t="shared" si="335"/>
        <v>2</v>
      </c>
      <c r="W4325">
        <f t="shared" si="336"/>
        <v>1</v>
      </c>
      <c r="X4325">
        <f t="shared" si="337"/>
        <v>2015</v>
      </c>
      <c r="Y4325" t="str">
        <f t="shared" si="338"/>
        <v>Feb</v>
      </c>
      <c r="Z4325" t="str">
        <f t="shared" si="339"/>
        <v>2015-02</v>
      </c>
    </row>
    <row r="4326" spans="1:26"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s="5">
        <v>14.352</v>
      </c>
      <c r="S4326">
        <v>3</v>
      </c>
      <c r="T4326" s="7">
        <v>0.2</v>
      </c>
      <c r="U4326" s="5">
        <v>0.89700000000000002</v>
      </c>
      <c r="V4326">
        <f t="shared" si="335"/>
        <v>2</v>
      </c>
      <c r="W4326">
        <f t="shared" si="336"/>
        <v>1</v>
      </c>
      <c r="X4326">
        <f t="shared" si="337"/>
        <v>2015</v>
      </c>
      <c r="Y4326" t="str">
        <f t="shared" si="338"/>
        <v>Feb</v>
      </c>
      <c r="Z4326" t="str">
        <f t="shared" si="339"/>
        <v>2015-02</v>
      </c>
    </row>
    <row r="4327" spans="1:26"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s="5">
        <v>71.975999999999999</v>
      </c>
      <c r="S4327">
        <v>3</v>
      </c>
      <c r="T4327" s="7">
        <v>0.2</v>
      </c>
      <c r="U4327" s="5">
        <v>0.89970000000000006</v>
      </c>
      <c r="V4327">
        <f t="shared" si="335"/>
        <v>2</v>
      </c>
      <c r="W4327">
        <f t="shared" si="336"/>
        <v>1</v>
      </c>
      <c r="X4327">
        <f t="shared" si="337"/>
        <v>2015</v>
      </c>
      <c r="Y4327" t="str">
        <f t="shared" si="338"/>
        <v>Feb</v>
      </c>
      <c r="Z4327" t="str">
        <f t="shared" si="339"/>
        <v>2015-02</v>
      </c>
    </row>
    <row r="4328" spans="1:26"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s="5">
        <v>9.2100000000000009</v>
      </c>
      <c r="S4328">
        <v>3</v>
      </c>
      <c r="T4328" s="7">
        <v>0</v>
      </c>
      <c r="U4328" s="5">
        <v>2.3025000000000002</v>
      </c>
      <c r="V4328">
        <f t="shared" si="335"/>
        <v>1</v>
      </c>
      <c r="W4328">
        <f t="shared" si="336"/>
        <v>1</v>
      </c>
      <c r="X4328">
        <f t="shared" si="337"/>
        <v>2016</v>
      </c>
      <c r="Y4328" t="str">
        <f t="shared" si="338"/>
        <v>Jan</v>
      </c>
      <c r="Z4328" t="str">
        <f t="shared" si="339"/>
        <v>2016-01</v>
      </c>
    </row>
    <row r="4329" spans="1:26"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s="5">
        <v>18</v>
      </c>
      <c r="S4329">
        <v>5</v>
      </c>
      <c r="T4329" s="7">
        <v>0</v>
      </c>
      <c r="U4329" s="5">
        <v>8.2799999999999994</v>
      </c>
      <c r="V4329">
        <f t="shared" si="335"/>
        <v>1</v>
      </c>
      <c r="W4329">
        <f t="shared" si="336"/>
        <v>1</v>
      </c>
      <c r="X4329">
        <f t="shared" si="337"/>
        <v>2016</v>
      </c>
      <c r="Y4329" t="str">
        <f t="shared" si="338"/>
        <v>Jan</v>
      </c>
      <c r="Z4329" t="str">
        <f t="shared" si="339"/>
        <v>2016-01</v>
      </c>
    </row>
    <row r="4330" spans="1:26"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s="5">
        <v>42.93</v>
      </c>
      <c r="S4330">
        <v>9</v>
      </c>
      <c r="T4330" s="7">
        <v>0</v>
      </c>
      <c r="U4330" s="5">
        <v>19.3185</v>
      </c>
      <c r="V4330">
        <f t="shared" si="335"/>
        <v>4</v>
      </c>
      <c r="W4330">
        <f t="shared" si="336"/>
        <v>2</v>
      </c>
      <c r="X4330">
        <f t="shared" si="337"/>
        <v>2017</v>
      </c>
      <c r="Y4330" t="str">
        <f t="shared" si="338"/>
        <v>Apr</v>
      </c>
      <c r="Z4330" t="str">
        <f t="shared" si="339"/>
        <v>2017-04</v>
      </c>
    </row>
    <row r="4331" spans="1:26"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s="5">
        <v>15.552</v>
      </c>
      <c r="S4331">
        <v>3</v>
      </c>
      <c r="T4331" s="7">
        <v>0.2</v>
      </c>
      <c r="U4331" s="5">
        <v>5.4432</v>
      </c>
      <c r="V4331">
        <f t="shared" si="335"/>
        <v>10</v>
      </c>
      <c r="W4331">
        <f t="shared" si="336"/>
        <v>4</v>
      </c>
      <c r="X4331">
        <f t="shared" si="337"/>
        <v>2017</v>
      </c>
      <c r="Y4331" t="str">
        <f t="shared" si="338"/>
        <v>Oct</v>
      </c>
      <c r="Z4331" t="str">
        <f t="shared" si="339"/>
        <v>2017-10</v>
      </c>
    </row>
    <row r="4332" spans="1:26"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s="5">
        <v>17.920000000000002</v>
      </c>
      <c r="S4332">
        <v>5</v>
      </c>
      <c r="T4332" s="7">
        <v>0.2</v>
      </c>
      <c r="U4332" s="5">
        <v>1.1200000000000001</v>
      </c>
      <c r="V4332">
        <f t="shared" si="335"/>
        <v>10</v>
      </c>
      <c r="W4332">
        <f t="shared" si="336"/>
        <v>4</v>
      </c>
      <c r="X4332">
        <f t="shared" si="337"/>
        <v>2017</v>
      </c>
      <c r="Y4332" t="str">
        <f t="shared" si="338"/>
        <v>Oct</v>
      </c>
      <c r="Z4332" t="str">
        <f t="shared" si="339"/>
        <v>2017-10</v>
      </c>
    </row>
    <row r="4333" spans="1:26"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s="5">
        <v>19.989999999999998</v>
      </c>
      <c r="S4333">
        <v>1</v>
      </c>
      <c r="T4333" s="7">
        <v>0</v>
      </c>
      <c r="U4333" s="5">
        <v>6.7965999999999998</v>
      </c>
      <c r="V4333">
        <f t="shared" si="335"/>
        <v>9</v>
      </c>
      <c r="W4333">
        <f t="shared" si="336"/>
        <v>3</v>
      </c>
      <c r="X4333">
        <f t="shared" si="337"/>
        <v>2017</v>
      </c>
      <c r="Y4333" t="str">
        <f t="shared" si="338"/>
        <v>Sep</v>
      </c>
      <c r="Z4333" t="str">
        <f t="shared" si="339"/>
        <v>2017-09</v>
      </c>
    </row>
    <row r="4334" spans="1:26"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s="5">
        <v>22.92</v>
      </c>
      <c r="S4334">
        <v>5</v>
      </c>
      <c r="T4334" s="7">
        <v>0.2</v>
      </c>
      <c r="U4334" s="5">
        <v>8.0220000000000002</v>
      </c>
      <c r="V4334">
        <f t="shared" si="335"/>
        <v>9</v>
      </c>
      <c r="W4334">
        <f t="shared" si="336"/>
        <v>3</v>
      </c>
      <c r="X4334">
        <f t="shared" si="337"/>
        <v>2017</v>
      </c>
      <c r="Y4334" t="str">
        <f t="shared" si="338"/>
        <v>Sep</v>
      </c>
      <c r="Z4334" t="str">
        <f t="shared" si="339"/>
        <v>2017-09</v>
      </c>
    </row>
    <row r="4335" spans="1:26"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s="5">
        <v>50.88</v>
      </c>
      <c r="S4335">
        <v>6</v>
      </c>
      <c r="T4335" s="7">
        <v>0.2</v>
      </c>
      <c r="U4335" s="5">
        <v>14.628</v>
      </c>
      <c r="V4335">
        <f t="shared" si="335"/>
        <v>12</v>
      </c>
      <c r="W4335">
        <f t="shared" si="336"/>
        <v>4</v>
      </c>
      <c r="X4335">
        <f t="shared" si="337"/>
        <v>2015</v>
      </c>
      <c r="Y4335" t="str">
        <f t="shared" si="338"/>
        <v>Dec</v>
      </c>
      <c r="Z4335" t="str">
        <f t="shared" si="339"/>
        <v>2015-12</v>
      </c>
    </row>
    <row r="4336" spans="1:26"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s="5">
        <v>27.312000000000001</v>
      </c>
      <c r="S4336">
        <v>2</v>
      </c>
      <c r="T4336" s="7">
        <v>0.2</v>
      </c>
      <c r="U4336" s="5">
        <v>9.2178000000000004</v>
      </c>
      <c r="V4336">
        <f t="shared" si="335"/>
        <v>12</v>
      </c>
      <c r="W4336">
        <f t="shared" si="336"/>
        <v>4</v>
      </c>
      <c r="X4336">
        <f t="shared" si="337"/>
        <v>2015</v>
      </c>
      <c r="Y4336" t="str">
        <f t="shared" si="338"/>
        <v>Dec</v>
      </c>
      <c r="Z4336" t="str">
        <f t="shared" si="339"/>
        <v>2015-12</v>
      </c>
    </row>
    <row r="4337" spans="1:26"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s="5">
        <v>7.92</v>
      </c>
      <c r="S4337">
        <v>1</v>
      </c>
      <c r="T4337" s="7">
        <v>0.2</v>
      </c>
      <c r="U4337" s="5">
        <v>2.7719999999999998</v>
      </c>
      <c r="V4337">
        <f t="shared" si="335"/>
        <v>12</v>
      </c>
      <c r="W4337">
        <f t="shared" si="336"/>
        <v>4</v>
      </c>
      <c r="X4337">
        <f t="shared" si="337"/>
        <v>2015</v>
      </c>
      <c r="Y4337" t="str">
        <f t="shared" si="338"/>
        <v>Dec</v>
      </c>
      <c r="Z4337" t="str">
        <f t="shared" si="339"/>
        <v>2015-12</v>
      </c>
    </row>
    <row r="4338" spans="1:26"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s="5">
        <v>14.368</v>
      </c>
      <c r="S4338">
        <v>2</v>
      </c>
      <c r="T4338" s="7">
        <v>0.2</v>
      </c>
      <c r="U4338" s="5">
        <v>3.9512</v>
      </c>
      <c r="V4338">
        <f t="shared" si="335"/>
        <v>12</v>
      </c>
      <c r="W4338">
        <f t="shared" si="336"/>
        <v>4</v>
      </c>
      <c r="X4338">
        <f t="shared" si="337"/>
        <v>2015</v>
      </c>
      <c r="Y4338" t="str">
        <f t="shared" si="338"/>
        <v>Dec</v>
      </c>
      <c r="Z4338" t="str">
        <f t="shared" si="339"/>
        <v>2015-12</v>
      </c>
    </row>
    <row r="4339" spans="1:26"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s="5">
        <v>107.97</v>
      </c>
      <c r="S4339">
        <v>3</v>
      </c>
      <c r="T4339" s="7">
        <v>0</v>
      </c>
      <c r="U4339" s="5">
        <v>22.6737</v>
      </c>
      <c r="V4339">
        <f t="shared" si="335"/>
        <v>11</v>
      </c>
      <c r="W4339">
        <f t="shared" si="336"/>
        <v>4</v>
      </c>
      <c r="X4339">
        <f t="shared" si="337"/>
        <v>2015</v>
      </c>
      <c r="Y4339" t="str">
        <f t="shared" si="338"/>
        <v>Nov</v>
      </c>
      <c r="Z4339" t="str">
        <f t="shared" si="339"/>
        <v>2015-11</v>
      </c>
    </row>
    <row r="4340" spans="1:26"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s="5">
        <v>113.82</v>
      </c>
      <c r="S4340">
        <v>3</v>
      </c>
      <c r="T4340" s="7">
        <v>0</v>
      </c>
      <c r="U4340" s="5">
        <v>53.495399999999997</v>
      </c>
      <c r="V4340">
        <f t="shared" si="335"/>
        <v>11</v>
      </c>
      <c r="W4340">
        <f t="shared" si="336"/>
        <v>4</v>
      </c>
      <c r="X4340">
        <f t="shared" si="337"/>
        <v>2015</v>
      </c>
      <c r="Y4340" t="str">
        <f t="shared" si="338"/>
        <v>Nov</v>
      </c>
      <c r="Z4340" t="str">
        <f t="shared" si="339"/>
        <v>2015-11</v>
      </c>
    </row>
    <row r="4341" spans="1:26"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s="5">
        <v>5.1840000000000002</v>
      </c>
      <c r="S4341">
        <v>1</v>
      </c>
      <c r="T4341" s="7">
        <v>0.2</v>
      </c>
      <c r="U4341" s="5">
        <v>1.8144</v>
      </c>
      <c r="V4341">
        <f t="shared" si="335"/>
        <v>8</v>
      </c>
      <c r="W4341">
        <f t="shared" si="336"/>
        <v>3</v>
      </c>
      <c r="X4341">
        <f t="shared" si="337"/>
        <v>2017</v>
      </c>
      <c r="Y4341" t="str">
        <f t="shared" si="338"/>
        <v>Aug</v>
      </c>
      <c r="Z4341" t="str">
        <f t="shared" si="339"/>
        <v>2017-08</v>
      </c>
    </row>
    <row r="4342" spans="1:26"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s="5">
        <v>16.28</v>
      </c>
      <c r="S4342">
        <v>2</v>
      </c>
      <c r="T4342" s="7">
        <v>0</v>
      </c>
      <c r="U4342" s="5">
        <v>6.5119999999999996</v>
      </c>
      <c r="V4342">
        <f t="shared" si="335"/>
        <v>3</v>
      </c>
      <c r="W4342">
        <f t="shared" si="336"/>
        <v>1</v>
      </c>
      <c r="X4342">
        <f t="shared" si="337"/>
        <v>2014</v>
      </c>
      <c r="Y4342" t="str">
        <f t="shared" si="338"/>
        <v>Mar</v>
      </c>
      <c r="Z4342" t="str">
        <f t="shared" si="339"/>
        <v>2014-03</v>
      </c>
    </row>
    <row r="4343" spans="1:26"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s="5">
        <v>544.38</v>
      </c>
      <c r="S4343">
        <v>3</v>
      </c>
      <c r="T4343" s="7">
        <v>0</v>
      </c>
      <c r="U4343" s="5">
        <v>157.87020000000001</v>
      </c>
      <c r="V4343">
        <f t="shared" si="335"/>
        <v>12</v>
      </c>
      <c r="W4343">
        <f t="shared" si="336"/>
        <v>4</v>
      </c>
      <c r="X4343">
        <f t="shared" si="337"/>
        <v>2017</v>
      </c>
      <c r="Y4343" t="str">
        <f t="shared" si="338"/>
        <v>Dec</v>
      </c>
      <c r="Z4343" t="str">
        <f t="shared" si="339"/>
        <v>2017-12</v>
      </c>
    </row>
    <row r="4344" spans="1:26"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s="5">
        <v>19.824000000000002</v>
      </c>
      <c r="S4344">
        <v>6</v>
      </c>
      <c r="T4344" s="7">
        <v>0.2</v>
      </c>
      <c r="U4344" s="5">
        <v>6.6905999999999999</v>
      </c>
      <c r="V4344">
        <f t="shared" si="335"/>
        <v>3</v>
      </c>
      <c r="W4344">
        <f t="shared" si="336"/>
        <v>1</v>
      </c>
      <c r="X4344">
        <f t="shared" si="337"/>
        <v>2017</v>
      </c>
      <c r="Y4344" t="str">
        <f t="shared" si="338"/>
        <v>Mar</v>
      </c>
      <c r="Z4344" t="str">
        <f t="shared" si="339"/>
        <v>2017-03</v>
      </c>
    </row>
    <row r="4345" spans="1:26"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s="5">
        <v>657.50400000000002</v>
      </c>
      <c r="S4345">
        <v>6</v>
      </c>
      <c r="T4345" s="7">
        <v>0.2</v>
      </c>
      <c r="U4345" s="5">
        <v>-131.5008</v>
      </c>
      <c r="V4345">
        <f t="shared" si="335"/>
        <v>3</v>
      </c>
      <c r="W4345">
        <f t="shared" si="336"/>
        <v>1</v>
      </c>
      <c r="X4345">
        <f t="shared" si="337"/>
        <v>2017</v>
      </c>
      <c r="Y4345" t="str">
        <f t="shared" si="338"/>
        <v>Mar</v>
      </c>
      <c r="Z4345" t="str">
        <f t="shared" si="339"/>
        <v>2017-03</v>
      </c>
    </row>
    <row r="4346" spans="1:26"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s="5">
        <v>99.54</v>
      </c>
      <c r="S4346">
        <v>2</v>
      </c>
      <c r="T4346" s="7">
        <v>0</v>
      </c>
      <c r="U4346" s="5">
        <v>10.949400000000001</v>
      </c>
      <c r="V4346">
        <f t="shared" si="335"/>
        <v>3</v>
      </c>
      <c r="W4346">
        <f t="shared" si="336"/>
        <v>1</v>
      </c>
      <c r="X4346">
        <f t="shared" si="337"/>
        <v>2017</v>
      </c>
      <c r="Y4346" t="str">
        <f t="shared" si="338"/>
        <v>Mar</v>
      </c>
      <c r="Z4346" t="str">
        <f t="shared" si="339"/>
        <v>2017-03</v>
      </c>
    </row>
    <row r="4347" spans="1:26"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s="5">
        <v>199.96</v>
      </c>
      <c r="S4347">
        <v>4</v>
      </c>
      <c r="T4347" s="7">
        <v>0</v>
      </c>
      <c r="U4347" s="5">
        <v>85.982799999999997</v>
      </c>
      <c r="V4347">
        <f t="shared" si="335"/>
        <v>3</v>
      </c>
      <c r="W4347">
        <f t="shared" si="336"/>
        <v>1</v>
      </c>
      <c r="X4347">
        <f t="shared" si="337"/>
        <v>2017</v>
      </c>
      <c r="Y4347" t="str">
        <f t="shared" si="338"/>
        <v>Mar</v>
      </c>
      <c r="Z4347" t="str">
        <f t="shared" si="339"/>
        <v>2017-03</v>
      </c>
    </row>
    <row r="4348" spans="1:26"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5">
        <v>631.78200000000004</v>
      </c>
      <c r="S4348">
        <v>2</v>
      </c>
      <c r="T4348" s="7">
        <v>0.1</v>
      </c>
      <c r="U4348" s="5">
        <v>140.39599999999999</v>
      </c>
      <c r="V4348">
        <f t="shared" si="335"/>
        <v>9</v>
      </c>
      <c r="W4348">
        <f t="shared" si="336"/>
        <v>3</v>
      </c>
      <c r="X4348">
        <f t="shared" si="337"/>
        <v>2016</v>
      </c>
      <c r="Y4348" t="str">
        <f t="shared" si="338"/>
        <v>Sep</v>
      </c>
      <c r="Z4348" t="str">
        <f t="shared" si="339"/>
        <v>2016-09</v>
      </c>
    </row>
    <row r="4349" spans="1:26"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s="5">
        <v>60.72</v>
      </c>
      <c r="S4349">
        <v>3</v>
      </c>
      <c r="T4349" s="7">
        <v>0</v>
      </c>
      <c r="U4349" s="5">
        <v>26.1096</v>
      </c>
      <c r="V4349">
        <f t="shared" si="335"/>
        <v>9</v>
      </c>
      <c r="W4349">
        <f t="shared" si="336"/>
        <v>3</v>
      </c>
      <c r="X4349">
        <f t="shared" si="337"/>
        <v>2016</v>
      </c>
      <c r="Y4349" t="str">
        <f t="shared" si="338"/>
        <v>Sep</v>
      </c>
      <c r="Z4349" t="str">
        <f t="shared" si="339"/>
        <v>2016-09</v>
      </c>
    </row>
    <row r="4350" spans="1:26"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s="5">
        <v>20.724</v>
      </c>
      <c r="S4350">
        <v>2</v>
      </c>
      <c r="T4350" s="7">
        <v>0.7</v>
      </c>
      <c r="U4350" s="5">
        <v>-15.1976</v>
      </c>
      <c r="V4350">
        <f t="shared" si="335"/>
        <v>11</v>
      </c>
      <c r="W4350">
        <f t="shared" si="336"/>
        <v>4</v>
      </c>
      <c r="X4350">
        <f t="shared" si="337"/>
        <v>2017</v>
      </c>
      <c r="Y4350" t="str">
        <f t="shared" si="338"/>
        <v>Nov</v>
      </c>
      <c r="Z4350" t="str">
        <f t="shared" si="339"/>
        <v>2017-11</v>
      </c>
    </row>
    <row r="4351" spans="1:26"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s="5">
        <v>415.87200000000001</v>
      </c>
      <c r="S4351">
        <v>8</v>
      </c>
      <c r="T4351" s="7">
        <v>0.2</v>
      </c>
      <c r="U4351" s="5">
        <v>-41.587200000000003</v>
      </c>
      <c r="V4351">
        <f t="shared" si="335"/>
        <v>11</v>
      </c>
      <c r="W4351">
        <f t="shared" si="336"/>
        <v>4</v>
      </c>
      <c r="X4351">
        <f t="shared" si="337"/>
        <v>2017</v>
      </c>
      <c r="Y4351" t="str">
        <f t="shared" si="338"/>
        <v>Nov</v>
      </c>
      <c r="Z4351" t="str">
        <f t="shared" si="339"/>
        <v>2017-11</v>
      </c>
    </row>
    <row r="4352" spans="1:26"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s="5">
        <v>16.768000000000001</v>
      </c>
      <c r="S4352">
        <v>2</v>
      </c>
      <c r="T4352" s="7">
        <v>0.2</v>
      </c>
      <c r="U4352" s="5">
        <v>1.4672000000000001</v>
      </c>
      <c r="V4352">
        <f t="shared" si="335"/>
        <v>4</v>
      </c>
      <c r="W4352">
        <f t="shared" si="336"/>
        <v>2</v>
      </c>
      <c r="X4352">
        <f t="shared" si="337"/>
        <v>2017</v>
      </c>
      <c r="Y4352" t="str">
        <f t="shared" si="338"/>
        <v>Apr</v>
      </c>
      <c r="Z4352" t="str">
        <f t="shared" si="339"/>
        <v>2017-04</v>
      </c>
    </row>
    <row r="4353" spans="1:26"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s="5">
        <v>27.12</v>
      </c>
      <c r="S4353">
        <v>2</v>
      </c>
      <c r="T4353" s="7">
        <v>0.2</v>
      </c>
      <c r="U4353" s="5">
        <v>-4.7460000000000004</v>
      </c>
      <c r="V4353">
        <f t="shared" si="335"/>
        <v>4</v>
      </c>
      <c r="W4353">
        <f t="shared" si="336"/>
        <v>2</v>
      </c>
      <c r="X4353">
        <f t="shared" si="337"/>
        <v>2017</v>
      </c>
      <c r="Y4353" t="str">
        <f t="shared" si="338"/>
        <v>Apr</v>
      </c>
      <c r="Z4353" t="str">
        <f t="shared" si="339"/>
        <v>2017-04</v>
      </c>
    </row>
    <row r="4354" spans="1:26"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s="5">
        <v>95.84</v>
      </c>
      <c r="S4354">
        <v>4</v>
      </c>
      <c r="T4354" s="7">
        <v>0.2</v>
      </c>
      <c r="U4354" s="5">
        <v>34.741999999999997</v>
      </c>
      <c r="V4354">
        <f t="shared" si="335"/>
        <v>12</v>
      </c>
      <c r="W4354">
        <f t="shared" si="336"/>
        <v>4</v>
      </c>
      <c r="X4354">
        <f t="shared" si="337"/>
        <v>2017</v>
      </c>
      <c r="Y4354" t="str">
        <f t="shared" si="338"/>
        <v>Dec</v>
      </c>
      <c r="Z4354" t="str">
        <f t="shared" si="339"/>
        <v>2017-12</v>
      </c>
    </row>
    <row r="4355" spans="1:26"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s="5">
        <v>12.96</v>
      </c>
      <c r="S4355">
        <v>2</v>
      </c>
      <c r="T4355" s="7">
        <v>0</v>
      </c>
      <c r="U4355" s="5">
        <v>6.2207999999999997</v>
      </c>
      <c r="V4355">
        <f t="shared" ref="V4355:V4418" si="340">MONTH(C4355)</f>
        <v>12</v>
      </c>
      <c r="W4355">
        <f t="shared" ref="W4355:W4418" si="341">ROUNDUP(MONTH(C4355)/3,0)</f>
        <v>4</v>
      </c>
      <c r="X4355">
        <f t="shared" ref="X4355:X4418" si="342">YEAR(C4355)</f>
        <v>2017</v>
      </c>
      <c r="Y4355" t="str">
        <f t="shared" ref="Y4355:Y4418" si="343">TEXT(C4355,"MMM")</f>
        <v>Dec</v>
      </c>
      <c r="Z4355" t="str">
        <f t="shared" ref="Z4355:Z4418" si="344">TEXT(C4355,"YYYY-MM")</f>
        <v>2017-12</v>
      </c>
    </row>
    <row r="4356" spans="1:26"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s="5">
        <v>19.007999999999999</v>
      </c>
      <c r="S4356">
        <v>8</v>
      </c>
      <c r="T4356" s="7">
        <v>0.7</v>
      </c>
      <c r="U4356" s="5">
        <v>-12.672000000000001</v>
      </c>
      <c r="V4356">
        <f t="shared" si="340"/>
        <v>11</v>
      </c>
      <c r="W4356">
        <f t="shared" si="341"/>
        <v>4</v>
      </c>
      <c r="X4356">
        <f t="shared" si="342"/>
        <v>2017</v>
      </c>
      <c r="Y4356" t="str">
        <f t="shared" si="343"/>
        <v>Nov</v>
      </c>
      <c r="Z4356" t="str">
        <f t="shared" si="344"/>
        <v>2017-11</v>
      </c>
    </row>
    <row r="4357" spans="1:26"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s="5">
        <v>1598.058</v>
      </c>
      <c r="S4357">
        <v>7</v>
      </c>
      <c r="T4357" s="7">
        <v>0.7</v>
      </c>
      <c r="U4357" s="5">
        <v>-1065.3720000000001</v>
      </c>
      <c r="V4357">
        <f t="shared" si="340"/>
        <v>12</v>
      </c>
      <c r="W4357">
        <f t="shared" si="341"/>
        <v>4</v>
      </c>
      <c r="X4357">
        <f t="shared" si="342"/>
        <v>2015</v>
      </c>
      <c r="Y4357" t="str">
        <f t="shared" si="343"/>
        <v>Dec</v>
      </c>
      <c r="Z4357" t="str">
        <f t="shared" si="344"/>
        <v>2015-12</v>
      </c>
    </row>
    <row r="4358" spans="1:26"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s="5">
        <v>36.96</v>
      </c>
      <c r="S4358">
        <v>4</v>
      </c>
      <c r="T4358" s="7">
        <v>0.2</v>
      </c>
      <c r="U4358" s="5">
        <v>12.012</v>
      </c>
      <c r="V4358">
        <f t="shared" si="340"/>
        <v>12</v>
      </c>
      <c r="W4358">
        <f t="shared" si="341"/>
        <v>4</v>
      </c>
      <c r="X4358">
        <f t="shared" si="342"/>
        <v>2015</v>
      </c>
      <c r="Y4358" t="str">
        <f t="shared" si="343"/>
        <v>Dec</v>
      </c>
      <c r="Z4358" t="str">
        <f t="shared" si="344"/>
        <v>2015-12</v>
      </c>
    </row>
    <row r="4359" spans="1:26"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s="5">
        <v>10.368</v>
      </c>
      <c r="S4359">
        <v>2</v>
      </c>
      <c r="T4359" s="7">
        <v>0.2</v>
      </c>
      <c r="U4359" s="5">
        <v>3.6288</v>
      </c>
      <c r="V4359">
        <f t="shared" si="340"/>
        <v>12</v>
      </c>
      <c r="W4359">
        <f t="shared" si="341"/>
        <v>4</v>
      </c>
      <c r="X4359">
        <f t="shared" si="342"/>
        <v>2017</v>
      </c>
      <c r="Y4359" t="str">
        <f t="shared" si="343"/>
        <v>Dec</v>
      </c>
      <c r="Z4359" t="str">
        <f t="shared" si="344"/>
        <v>2017-12</v>
      </c>
    </row>
    <row r="4360" spans="1:26"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s="5">
        <v>77.72</v>
      </c>
      <c r="S4360">
        <v>1</v>
      </c>
      <c r="T4360" s="7">
        <v>0.6</v>
      </c>
      <c r="U4360" s="5">
        <v>-66.061999999999998</v>
      </c>
      <c r="V4360">
        <f t="shared" si="340"/>
        <v>12</v>
      </c>
      <c r="W4360">
        <f t="shared" si="341"/>
        <v>4</v>
      </c>
      <c r="X4360">
        <f t="shared" si="342"/>
        <v>2017</v>
      </c>
      <c r="Y4360" t="str">
        <f t="shared" si="343"/>
        <v>Dec</v>
      </c>
      <c r="Z4360" t="str">
        <f t="shared" si="344"/>
        <v>2017-12</v>
      </c>
    </row>
    <row r="4361" spans="1:26"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s="5">
        <v>520.46400000000006</v>
      </c>
      <c r="S4361">
        <v>2</v>
      </c>
      <c r="T4361" s="7">
        <v>0.3</v>
      </c>
      <c r="U4361" s="5">
        <v>-14.8704</v>
      </c>
      <c r="V4361">
        <f t="shared" si="340"/>
        <v>12</v>
      </c>
      <c r="W4361">
        <f t="shared" si="341"/>
        <v>4</v>
      </c>
      <c r="X4361">
        <f t="shared" si="342"/>
        <v>2017</v>
      </c>
      <c r="Y4361" t="str">
        <f t="shared" si="343"/>
        <v>Dec</v>
      </c>
      <c r="Z4361" t="str">
        <f t="shared" si="344"/>
        <v>2017-12</v>
      </c>
    </row>
    <row r="4362" spans="1:26"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s="5">
        <v>111.96</v>
      </c>
      <c r="S4362">
        <v>2</v>
      </c>
      <c r="T4362" s="7">
        <v>0</v>
      </c>
      <c r="U4362" s="5">
        <v>54.860399999999998</v>
      </c>
      <c r="V4362">
        <f t="shared" si="340"/>
        <v>5</v>
      </c>
      <c r="W4362">
        <f t="shared" si="341"/>
        <v>2</v>
      </c>
      <c r="X4362">
        <f t="shared" si="342"/>
        <v>2016</v>
      </c>
      <c r="Y4362" t="str">
        <f t="shared" si="343"/>
        <v>May</v>
      </c>
      <c r="Z4362" t="str">
        <f t="shared" si="344"/>
        <v>2016-05</v>
      </c>
    </row>
    <row r="4363" spans="1:26"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s="5">
        <v>29.16</v>
      </c>
      <c r="S4363">
        <v>3</v>
      </c>
      <c r="T4363" s="7">
        <v>0</v>
      </c>
      <c r="U4363" s="5">
        <v>8.4564000000000004</v>
      </c>
      <c r="V4363">
        <f t="shared" si="340"/>
        <v>2</v>
      </c>
      <c r="W4363">
        <f t="shared" si="341"/>
        <v>1</v>
      </c>
      <c r="X4363">
        <f t="shared" si="342"/>
        <v>2017</v>
      </c>
      <c r="Y4363" t="str">
        <f t="shared" si="343"/>
        <v>Feb</v>
      </c>
      <c r="Z4363" t="str">
        <f t="shared" si="344"/>
        <v>2017-02</v>
      </c>
    </row>
    <row r="4364" spans="1:26"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s="5">
        <v>131.94</v>
      </c>
      <c r="S4364">
        <v>3</v>
      </c>
      <c r="T4364" s="7">
        <v>0</v>
      </c>
      <c r="U4364" s="5">
        <v>35.623800000000003</v>
      </c>
      <c r="V4364">
        <f t="shared" si="340"/>
        <v>5</v>
      </c>
      <c r="W4364">
        <f t="shared" si="341"/>
        <v>2</v>
      </c>
      <c r="X4364">
        <f t="shared" si="342"/>
        <v>2017</v>
      </c>
      <c r="Y4364" t="str">
        <f t="shared" si="343"/>
        <v>May</v>
      </c>
      <c r="Z4364" t="str">
        <f t="shared" si="344"/>
        <v>2017-05</v>
      </c>
    </row>
    <row r="4365" spans="1:26"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s="5">
        <v>25.92</v>
      </c>
      <c r="S4365">
        <v>4</v>
      </c>
      <c r="T4365" s="7">
        <v>0</v>
      </c>
      <c r="U4365" s="5">
        <v>8.2943999999999996</v>
      </c>
      <c r="V4365">
        <f t="shared" si="340"/>
        <v>5</v>
      </c>
      <c r="W4365">
        <f t="shared" si="341"/>
        <v>2</v>
      </c>
      <c r="X4365">
        <f t="shared" si="342"/>
        <v>2017</v>
      </c>
      <c r="Y4365" t="str">
        <f t="shared" si="343"/>
        <v>May</v>
      </c>
      <c r="Z4365" t="str">
        <f t="shared" si="344"/>
        <v>2017-05</v>
      </c>
    </row>
    <row r="4366" spans="1:26"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s="5">
        <v>704.76</v>
      </c>
      <c r="S4366">
        <v>4</v>
      </c>
      <c r="T4366" s="7">
        <v>0</v>
      </c>
      <c r="U4366" s="5">
        <v>162.09479999999999</v>
      </c>
      <c r="V4366">
        <f t="shared" si="340"/>
        <v>5</v>
      </c>
      <c r="W4366">
        <f t="shared" si="341"/>
        <v>2</v>
      </c>
      <c r="X4366">
        <f t="shared" si="342"/>
        <v>2017</v>
      </c>
      <c r="Y4366" t="str">
        <f t="shared" si="343"/>
        <v>May</v>
      </c>
      <c r="Z4366" t="str">
        <f t="shared" si="344"/>
        <v>2017-05</v>
      </c>
    </row>
    <row r="4367" spans="1:26"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s="5">
        <v>7.41</v>
      </c>
      <c r="S4367">
        <v>3</v>
      </c>
      <c r="T4367" s="7">
        <v>0</v>
      </c>
      <c r="U4367" s="5">
        <v>3.4826999999999999</v>
      </c>
      <c r="V4367">
        <f t="shared" si="340"/>
        <v>5</v>
      </c>
      <c r="W4367">
        <f t="shared" si="341"/>
        <v>2</v>
      </c>
      <c r="X4367">
        <f t="shared" si="342"/>
        <v>2017</v>
      </c>
      <c r="Y4367" t="str">
        <f t="shared" si="343"/>
        <v>May</v>
      </c>
      <c r="Z4367" t="str">
        <f t="shared" si="344"/>
        <v>2017-05</v>
      </c>
    </row>
    <row r="4368" spans="1:26"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s="5">
        <v>21.5</v>
      </c>
      <c r="S4368">
        <v>10</v>
      </c>
      <c r="T4368" s="7">
        <v>0</v>
      </c>
      <c r="U4368" s="5">
        <v>7.0949999999999998</v>
      </c>
      <c r="V4368">
        <f t="shared" si="340"/>
        <v>5</v>
      </c>
      <c r="W4368">
        <f t="shared" si="341"/>
        <v>2</v>
      </c>
      <c r="X4368">
        <f t="shared" si="342"/>
        <v>2017</v>
      </c>
      <c r="Y4368" t="str">
        <f t="shared" si="343"/>
        <v>May</v>
      </c>
      <c r="Z4368" t="str">
        <f t="shared" si="344"/>
        <v>2017-05</v>
      </c>
    </row>
    <row r="4369" spans="1:26"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s="5">
        <v>10.528</v>
      </c>
      <c r="S4369">
        <v>4</v>
      </c>
      <c r="T4369" s="7">
        <v>0.2</v>
      </c>
      <c r="U4369" s="5">
        <v>3.29</v>
      </c>
      <c r="V4369">
        <f t="shared" si="340"/>
        <v>9</v>
      </c>
      <c r="W4369">
        <f t="shared" si="341"/>
        <v>3</v>
      </c>
      <c r="X4369">
        <f t="shared" si="342"/>
        <v>2017</v>
      </c>
      <c r="Y4369" t="str">
        <f t="shared" si="343"/>
        <v>Sep</v>
      </c>
      <c r="Z4369" t="str">
        <f t="shared" si="344"/>
        <v>2017-09</v>
      </c>
    </row>
    <row r="4370" spans="1:26"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s="5">
        <v>20.544</v>
      </c>
      <c r="S4370">
        <v>6</v>
      </c>
      <c r="T4370" s="7">
        <v>0.2</v>
      </c>
      <c r="U4370" s="5">
        <v>6.42</v>
      </c>
      <c r="V4370">
        <f t="shared" si="340"/>
        <v>9</v>
      </c>
      <c r="W4370">
        <f t="shared" si="341"/>
        <v>3</v>
      </c>
      <c r="X4370">
        <f t="shared" si="342"/>
        <v>2017</v>
      </c>
      <c r="Y4370" t="str">
        <f t="shared" si="343"/>
        <v>Sep</v>
      </c>
      <c r="Z4370" t="str">
        <f t="shared" si="344"/>
        <v>2017-09</v>
      </c>
    </row>
    <row r="4371" spans="1:26"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s="5">
        <v>104.9</v>
      </c>
      <c r="S4371">
        <v>5</v>
      </c>
      <c r="T4371" s="7">
        <v>0</v>
      </c>
      <c r="U4371" s="5">
        <v>50.351999999999997</v>
      </c>
      <c r="V4371">
        <f t="shared" si="340"/>
        <v>11</v>
      </c>
      <c r="W4371">
        <f t="shared" si="341"/>
        <v>4</v>
      </c>
      <c r="X4371">
        <f t="shared" si="342"/>
        <v>2016</v>
      </c>
      <c r="Y4371" t="str">
        <f t="shared" si="343"/>
        <v>Nov</v>
      </c>
      <c r="Z4371" t="str">
        <f t="shared" si="344"/>
        <v>2016-11</v>
      </c>
    </row>
    <row r="4372" spans="1:26"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s="5">
        <v>39.68</v>
      </c>
      <c r="S4372">
        <v>2</v>
      </c>
      <c r="T4372" s="7">
        <v>0</v>
      </c>
      <c r="U4372" s="5">
        <v>16.268799999999999</v>
      </c>
      <c r="V4372">
        <f t="shared" si="340"/>
        <v>11</v>
      </c>
      <c r="W4372">
        <f t="shared" si="341"/>
        <v>4</v>
      </c>
      <c r="X4372">
        <f t="shared" si="342"/>
        <v>2016</v>
      </c>
      <c r="Y4372" t="str">
        <f t="shared" si="343"/>
        <v>Nov</v>
      </c>
      <c r="Z4372" t="str">
        <f t="shared" si="344"/>
        <v>2016-11</v>
      </c>
    </row>
    <row r="4373" spans="1:26"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s="5">
        <v>51.75</v>
      </c>
      <c r="S4373">
        <v>5</v>
      </c>
      <c r="T4373" s="7">
        <v>0</v>
      </c>
      <c r="U4373" s="5">
        <v>24.84</v>
      </c>
      <c r="V4373">
        <f t="shared" si="340"/>
        <v>11</v>
      </c>
      <c r="W4373">
        <f t="shared" si="341"/>
        <v>4</v>
      </c>
      <c r="X4373">
        <f t="shared" si="342"/>
        <v>2016</v>
      </c>
      <c r="Y4373" t="str">
        <f t="shared" si="343"/>
        <v>Nov</v>
      </c>
      <c r="Z4373" t="str">
        <f t="shared" si="344"/>
        <v>2016-11</v>
      </c>
    </row>
    <row r="4374" spans="1:26"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s="5">
        <v>11.68</v>
      </c>
      <c r="S4374">
        <v>2</v>
      </c>
      <c r="T4374" s="7">
        <v>0</v>
      </c>
      <c r="U4374" s="5">
        <v>5.4896000000000003</v>
      </c>
      <c r="V4374">
        <f t="shared" si="340"/>
        <v>7</v>
      </c>
      <c r="W4374">
        <f t="shared" si="341"/>
        <v>3</v>
      </c>
      <c r="X4374">
        <f t="shared" si="342"/>
        <v>2017</v>
      </c>
      <c r="Y4374" t="str">
        <f t="shared" si="343"/>
        <v>Jul</v>
      </c>
      <c r="Z4374" t="str">
        <f t="shared" si="344"/>
        <v>2017-07</v>
      </c>
    </row>
    <row r="4375" spans="1:26"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s="5">
        <v>159.75</v>
      </c>
      <c r="S4375">
        <v>5</v>
      </c>
      <c r="T4375" s="7">
        <v>0</v>
      </c>
      <c r="U4375" s="5">
        <v>11.182499999999999</v>
      </c>
      <c r="V4375">
        <f t="shared" si="340"/>
        <v>7</v>
      </c>
      <c r="W4375">
        <f t="shared" si="341"/>
        <v>3</v>
      </c>
      <c r="X4375">
        <f t="shared" si="342"/>
        <v>2017</v>
      </c>
      <c r="Y4375" t="str">
        <f t="shared" si="343"/>
        <v>Jul</v>
      </c>
      <c r="Z4375" t="str">
        <f t="shared" si="344"/>
        <v>2017-07</v>
      </c>
    </row>
    <row r="4376" spans="1:26"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s="5">
        <v>103.968</v>
      </c>
      <c r="S4376">
        <v>6</v>
      </c>
      <c r="T4376" s="7">
        <v>0.2</v>
      </c>
      <c r="U4376" s="5">
        <v>16.8948</v>
      </c>
      <c r="V4376">
        <f t="shared" si="340"/>
        <v>11</v>
      </c>
      <c r="W4376">
        <f t="shared" si="341"/>
        <v>4</v>
      </c>
      <c r="X4376">
        <f t="shared" si="342"/>
        <v>2016</v>
      </c>
      <c r="Y4376" t="str">
        <f t="shared" si="343"/>
        <v>Nov</v>
      </c>
      <c r="Z4376" t="str">
        <f t="shared" si="344"/>
        <v>2016-11</v>
      </c>
    </row>
    <row r="4377" spans="1:26"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s="5">
        <v>303.25</v>
      </c>
      <c r="S4377">
        <v>5</v>
      </c>
      <c r="T4377" s="7">
        <v>0</v>
      </c>
      <c r="U4377" s="5">
        <v>63.682499999999997</v>
      </c>
      <c r="V4377">
        <f t="shared" si="340"/>
        <v>4</v>
      </c>
      <c r="W4377">
        <f t="shared" si="341"/>
        <v>2</v>
      </c>
      <c r="X4377">
        <f t="shared" si="342"/>
        <v>2014</v>
      </c>
      <c r="Y4377" t="str">
        <f t="shared" si="343"/>
        <v>Apr</v>
      </c>
      <c r="Z4377" t="str">
        <f t="shared" si="344"/>
        <v>2014-04</v>
      </c>
    </row>
    <row r="4378" spans="1:26"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s="5">
        <v>270.72000000000003</v>
      </c>
      <c r="S4378">
        <v>3</v>
      </c>
      <c r="T4378" s="7">
        <v>0</v>
      </c>
      <c r="U4378" s="5">
        <v>78.508799999999994</v>
      </c>
      <c r="V4378">
        <f t="shared" si="340"/>
        <v>4</v>
      </c>
      <c r="W4378">
        <f t="shared" si="341"/>
        <v>2</v>
      </c>
      <c r="X4378">
        <f t="shared" si="342"/>
        <v>2014</v>
      </c>
      <c r="Y4378" t="str">
        <f t="shared" si="343"/>
        <v>Apr</v>
      </c>
      <c r="Z4378" t="str">
        <f t="shared" si="344"/>
        <v>2014-04</v>
      </c>
    </row>
    <row r="4379" spans="1:26"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s="5">
        <v>1487.04</v>
      </c>
      <c r="S4379">
        <v>5</v>
      </c>
      <c r="T4379" s="7">
        <v>0.2</v>
      </c>
      <c r="U4379" s="5">
        <v>148.70400000000001</v>
      </c>
      <c r="V4379">
        <f t="shared" si="340"/>
        <v>4</v>
      </c>
      <c r="W4379">
        <f t="shared" si="341"/>
        <v>2</v>
      </c>
      <c r="X4379">
        <f t="shared" si="342"/>
        <v>2014</v>
      </c>
      <c r="Y4379" t="str">
        <f t="shared" si="343"/>
        <v>Apr</v>
      </c>
      <c r="Z4379" t="str">
        <f t="shared" si="344"/>
        <v>2014-04</v>
      </c>
    </row>
    <row r="4380" spans="1:26"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s="5">
        <v>17.48</v>
      </c>
      <c r="S4380">
        <v>2</v>
      </c>
      <c r="T4380" s="7">
        <v>0</v>
      </c>
      <c r="U4380" s="5">
        <v>8.2156000000000002</v>
      </c>
      <c r="V4380">
        <f t="shared" si="340"/>
        <v>11</v>
      </c>
      <c r="W4380">
        <f t="shared" si="341"/>
        <v>4</v>
      </c>
      <c r="X4380">
        <f t="shared" si="342"/>
        <v>2015</v>
      </c>
      <c r="Y4380" t="str">
        <f t="shared" si="343"/>
        <v>Nov</v>
      </c>
      <c r="Z4380" t="str">
        <f t="shared" si="344"/>
        <v>2015-11</v>
      </c>
    </row>
    <row r="4381" spans="1:26"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s="5">
        <v>71.88</v>
      </c>
      <c r="S4381">
        <v>2</v>
      </c>
      <c r="T4381" s="7">
        <v>0</v>
      </c>
      <c r="U4381" s="5">
        <v>32.345999999999997</v>
      </c>
      <c r="V4381">
        <f t="shared" si="340"/>
        <v>11</v>
      </c>
      <c r="W4381">
        <f t="shared" si="341"/>
        <v>4</v>
      </c>
      <c r="X4381">
        <f t="shared" si="342"/>
        <v>2015</v>
      </c>
      <c r="Y4381" t="str">
        <f t="shared" si="343"/>
        <v>Nov</v>
      </c>
      <c r="Z4381" t="str">
        <f t="shared" si="344"/>
        <v>2015-11</v>
      </c>
    </row>
    <row r="4382" spans="1:26"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s="5">
        <v>60.45</v>
      </c>
      <c r="S4382">
        <v>3</v>
      </c>
      <c r="T4382" s="7">
        <v>0</v>
      </c>
      <c r="U4382" s="5">
        <v>16.3215</v>
      </c>
      <c r="V4382">
        <f t="shared" si="340"/>
        <v>10</v>
      </c>
      <c r="W4382">
        <f t="shared" si="341"/>
        <v>4</v>
      </c>
      <c r="X4382">
        <f t="shared" si="342"/>
        <v>2015</v>
      </c>
      <c r="Y4382" t="str">
        <f t="shared" si="343"/>
        <v>Oct</v>
      </c>
      <c r="Z4382" t="str">
        <f t="shared" si="344"/>
        <v>2015-10</v>
      </c>
    </row>
    <row r="4383" spans="1:26"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s="5">
        <v>253.17599999999999</v>
      </c>
      <c r="S4383">
        <v>3</v>
      </c>
      <c r="T4383" s="7">
        <v>0.2</v>
      </c>
      <c r="U4383" s="5">
        <v>-31.646999999999998</v>
      </c>
      <c r="V4383">
        <f t="shared" si="340"/>
        <v>10</v>
      </c>
      <c r="W4383">
        <f t="shared" si="341"/>
        <v>4</v>
      </c>
      <c r="X4383">
        <f t="shared" si="342"/>
        <v>2015</v>
      </c>
      <c r="Y4383" t="str">
        <f t="shared" si="343"/>
        <v>Oct</v>
      </c>
      <c r="Z4383" t="str">
        <f t="shared" si="344"/>
        <v>2015-10</v>
      </c>
    </row>
    <row r="4384" spans="1:26"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s="5">
        <v>2.88</v>
      </c>
      <c r="S4384">
        <v>5</v>
      </c>
      <c r="T4384" s="7">
        <v>0.8</v>
      </c>
      <c r="U4384" s="5">
        <v>-4.4640000000000004</v>
      </c>
      <c r="V4384">
        <f t="shared" si="340"/>
        <v>7</v>
      </c>
      <c r="W4384">
        <f t="shared" si="341"/>
        <v>3</v>
      </c>
      <c r="X4384">
        <f t="shared" si="342"/>
        <v>2015</v>
      </c>
      <c r="Y4384" t="str">
        <f t="shared" si="343"/>
        <v>Jul</v>
      </c>
      <c r="Z4384" t="str">
        <f t="shared" si="344"/>
        <v>2015-07</v>
      </c>
    </row>
    <row r="4385" spans="1:26"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s="5">
        <v>384.94400000000002</v>
      </c>
      <c r="S4385">
        <v>4</v>
      </c>
      <c r="T4385" s="7">
        <v>0.3</v>
      </c>
      <c r="U4385" s="5">
        <v>-126.4816</v>
      </c>
      <c r="V4385">
        <f t="shared" si="340"/>
        <v>7</v>
      </c>
      <c r="W4385">
        <f t="shared" si="341"/>
        <v>3</v>
      </c>
      <c r="X4385">
        <f t="shared" si="342"/>
        <v>2015</v>
      </c>
      <c r="Y4385" t="str">
        <f t="shared" si="343"/>
        <v>Jul</v>
      </c>
      <c r="Z4385" t="str">
        <f t="shared" si="344"/>
        <v>2015-07</v>
      </c>
    </row>
    <row r="4386" spans="1:26"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s="5">
        <v>153.584</v>
      </c>
      <c r="S4386">
        <v>2</v>
      </c>
      <c r="T4386" s="7">
        <v>0.2</v>
      </c>
      <c r="U4386" s="5">
        <v>13.438599999999999</v>
      </c>
      <c r="V4386">
        <f t="shared" si="340"/>
        <v>7</v>
      </c>
      <c r="W4386">
        <f t="shared" si="341"/>
        <v>3</v>
      </c>
      <c r="X4386">
        <f t="shared" si="342"/>
        <v>2015</v>
      </c>
      <c r="Y4386" t="str">
        <f t="shared" si="343"/>
        <v>Jul</v>
      </c>
      <c r="Z4386" t="str">
        <f t="shared" si="344"/>
        <v>2015-07</v>
      </c>
    </row>
    <row r="4387" spans="1:26"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s="5">
        <v>913.43</v>
      </c>
      <c r="S4387">
        <v>5</v>
      </c>
      <c r="T4387" s="7">
        <v>0.3</v>
      </c>
      <c r="U4387" s="5">
        <v>-52.195999999999998</v>
      </c>
      <c r="V4387">
        <f t="shared" si="340"/>
        <v>7</v>
      </c>
      <c r="W4387">
        <f t="shared" si="341"/>
        <v>3</v>
      </c>
      <c r="X4387">
        <f t="shared" si="342"/>
        <v>2015</v>
      </c>
      <c r="Y4387" t="str">
        <f t="shared" si="343"/>
        <v>Jul</v>
      </c>
      <c r="Z4387" t="str">
        <f t="shared" si="344"/>
        <v>2015-07</v>
      </c>
    </row>
    <row r="4388" spans="1:26"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s="5">
        <v>43.92</v>
      </c>
      <c r="S4388">
        <v>4</v>
      </c>
      <c r="T4388" s="7">
        <v>0</v>
      </c>
      <c r="U4388" s="5">
        <v>11.8584</v>
      </c>
      <c r="V4388">
        <f t="shared" si="340"/>
        <v>10</v>
      </c>
      <c r="W4388">
        <f t="shared" si="341"/>
        <v>4</v>
      </c>
      <c r="X4388">
        <f t="shared" si="342"/>
        <v>2016</v>
      </c>
      <c r="Y4388" t="str">
        <f t="shared" si="343"/>
        <v>Oct</v>
      </c>
      <c r="Z4388" t="str">
        <f t="shared" si="344"/>
        <v>2016-10</v>
      </c>
    </row>
    <row r="4389" spans="1:26"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s="5">
        <v>25.032</v>
      </c>
      <c r="S4389">
        <v>3</v>
      </c>
      <c r="T4389" s="7">
        <v>0.2</v>
      </c>
      <c r="U4389" s="5">
        <v>7.8224999999999998</v>
      </c>
      <c r="V4389">
        <f t="shared" si="340"/>
        <v>10</v>
      </c>
      <c r="W4389">
        <f t="shared" si="341"/>
        <v>4</v>
      </c>
      <c r="X4389">
        <f t="shared" si="342"/>
        <v>2016</v>
      </c>
      <c r="Y4389" t="str">
        <f t="shared" si="343"/>
        <v>Oct</v>
      </c>
      <c r="Z4389" t="str">
        <f t="shared" si="344"/>
        <v>2016-10</v>
      </c>
    </row>
    <row r="4390" spans="1:26"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5">
        <v>46.76</v>
      </c>
      <c r="S4390">
        <v>7</v>
      </c>
      <c r="T4390" s="7">
        <v>0</v>
      </c>
      <c r="U4390" s="5">
        <v>22.444800000000001</v>
      </c>
      <c r="V4390">
        <f t="shared" si="340"/>
        <v>11</v>
      </c>
      <c r="W4390">
        <f t="shared" si="341"/>
        <v>4</v>
      </c>
      <c r="X4390">
        <f t="shared" si="342"/>
        <v>2017</v>
      </c>
      <c r="Y4390" t="str">
        <f t="shared" si="343"/>
        <v>Nov</v>
      </c>
      <c r="Z4390" t="str">
        <f t="shared" si="344"/>
        <v>2017-11</v>
      </c>
    </row>
    <row r="4391" spans="1:26"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5">
        <v>183.96799999999999</v>
      </c>
      <c r="S4391">
        <v>2</v>
      </c>
      <c r="T4391" s="7">
        <v>0.2</v>
      </c>
      <c r="U4391" s="5">
        <v>-25.2956</v>
      </c>
      <c r="V4391">
        <f t="shared" si="340"/>
        <v>11</v>
      </c>
      <c r="W4391">
        <f t="shared" si="341"/>
        <v>4</v>
      </c>
      <c r="X4391">
        <f t="shared" si="342"/>
        <v>2017</v>
      </c>
      <c r="Y4391" t="str">
        <f t="shared" si="343"/>
        <v>Nov</v>
      </c>
      <c r="Z4391" t="str">
        <f t="shared" si="344"/>
        <v>2017-11</v>
      </c>
    </row>
    <row r="4392" spans="1:26"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s="5">
        <v>1259.97</v>
      </c>
      <c r="S4392">
        <v>3</v>
      </c>
      <c r="T4392" s="7">
        <v>0</v>
      </c>
      <c r="U4392" s="5">
        <v>327.59219999999999</v>
      </c>
      <c r="V4392">
        <f t="shared" si="340"/>
        <v>11</v>
      </c>
      <c r="W4392">
        <f t="shared" si="341"/>
        <v>4</v>
      </c>
      <c r="X4392">
        <f t="shared" si="342"/>
        <v>2017</v>
      </c>
      <c r="Y4392" t="str">
        <f t="shared" si="343"/>
        <v>Nov</v>
      </c>
      <c r="Z4392" t="str">
        <f t="shared" si="344"/>
        <v>2017-11</v>
      </c>
    </row>
    <row r="4393" spans="1:26"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5">
        <v>68.97</v>
      </c>
      <c r="S4393">
        <v>3</v>
      </c>
      <c r="T4393" s="7">
        <v>0</v>
      </c>
      <c r="U4393" s="5">
        <v>19.311599999999999</v>
      </c>
      <c r="V4393">
        <f t="shared" si="340"/>
        <v>11</v>
      </c>
      <c r="W4393">
        <f t="shared" si="341"/>
        <v>4</v>
      </c>
      <c r="X4393">
        <f t="shared" si="342"/>
        <v>2017</v>
      </c>
      <c r="Y4393" t="str">
        <f t="shared" si="343"/>
        <v>Nov</v>
      </c>
      <c r="Z4393" t="str">
        <f t="shared" si="344"/>
        <v>2017-11</v>
      </c>
    </row>
    <row r="4394" spans="1:26"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s="5">
        <v>70.367999999999995</v>
      </c>
      <c r="S4394">
        <v>2</v>
      </c>
      <c r="T4394" s="7">
        <v>0.2</v>
      </c>
      <c r="U4394" s="5">
        <v>6.1571999999999996</v>
      </c>
      <c r="V4394">
        <f t="shared" si="340"/>
        <v>9</v>
      </c>
      <c r="W4394">
        <f t="shared" si="341"/>
        <v>3</v>
      </c>
      <c r="X4394">
        <f t="shared" si="342"/>
        <v>2016</v>
      </c>
      <c r="Y4394" t="str">
        <f t="shared" si="343"/>
        <v>Sep</v>
      </c>
      <c r="Z4394" t="str">
        <f t="shared" si="344"/>
        <v>2016-09</v>
      </c>
    </row>
    <row r="4395" spans="1:26"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s="5">
        <v>59.96</v>
      </c>
      <c r="S4395">
        <v>5</v>
      </c>
      <c r="T4395" s="7">
        <v>0.2</v>
      </c>
      <c r="U4395" s="5">
        <v>21.735499999999998</v>
      </c>
      <c r="V4395">
        <f t="shared" si="340"/>
        <v>9</v>
      </c>
      <c r="W4395">
        <f t="shared" si="341"/>
        <v>3</v>
      </c>
      <c r="X4395">
        <f t="shared" si="342"/>
        <v>2016</v>
      </c>
      <c r="Y4395" t="str">
        <f t="shared" si="343"/>
        <v>Sep</v>
      </c>
      <c r="Z4395" t="str">
        <f t="shared" si="344"/>
        <v>2016-09</v>
      </c>
    </row>
    <row r="4396" spans="1:26"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5">
        <v>25.984000000000002</v>
      </c>
      <c r="S4396">
        <v>1</v>
      </c>
      <c r="T4396" s="7">
        <v>0.2</v>
      </c>
      <c r="U4396" s="5">
        <v>-5.1967999999999996</v>
      </c>
      <c r="V4396">
        <f t="shared" si="340"/>
        <v>7</v>
      </c>
      <c r="W4396">
        <f t="shared" si="341"/>
        <v>3</v>
      </c>
      <c r="X4396">
        <f t="shared" si="342"/>
        <v>2014</v>
      </c>
      <c r="Y4396" t="str">
        <f t="shared" si="343"/>
        <v>Jul</v>
      </c>
      <c r="Z4396" t="str">
        <f t="shared" si="344"/>
        <v>2014-07</v>
      </c>
    </row>
    <row r="4397" spans="1:26"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5">
        <v>27.36</v>
      </c>
      <c r="S4397">
        <v>3</v>
      </c>
      <c r="T4397" s="7">
        <v>0.7</v>
      </c>
      <c r="U4397" s="5">
        <v>-21.888000000000002</v>
      </c>
      <c r="V4397">
        <f t="shared" si="340"/>
        <v>7</v>
      </c>
      <c r="W4397">
        <f t="shared" si="341"/>
        <v>3</v>
      </c>
      <c r="X4397">
        <f t="shared" si="342"/>
        <v>2014</v>
      </c>
      <c r="Y4397" t="str">
        <f t="shared" si="343"/>
        <v>Jul</v>
      </c>
      <c r="Z4397" t="str">
        <f t="shared" si="344"/>
        <v>2014-07</v>
      </c>
    </row>
    <row r="4398" spans="1:26"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s="5">
        <v>361.37599999999998</v>
      </c>
      <c r="S4398">
        <v>2</v>
      </c>
      <c r="T4398" s="7">
        <v>0.2</v>
      </c>
      <c r="U4398" s="5">
        <v>27.103200000000001</v>
      </c>
      <c r="V4398">
        <f t="shared" si="340"/>
        <v>11</v>
      </c>
      <c r="W4398">
        <f t="shared" si="341"/>
        <v>4</v>
      </c>
      <c r="X4398">
        <f t="shared" si="342"/>
        <v>2016</v>
      </c>
      <c r="Y4398" t="str">
        <f t="shared" si="343"/>
        <v>Nov</v>
      </c>
      <c r="Z4398" t="str">
        <f t="shared" si="344"/>
        <v>2016-11</v>
      </c>
    </row>
    <row r="4399" spans="1:26"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s="5">
        <v>172.18600000000001</v>
      </c>
      <c r="S4399">
        <v>2</v>
      </c>
      <c r="T4399" s="7">
        <v>0.3</v>
      </c>
      <c r="U4399" s="5">
        <v>-46.736199999999997</v>
      </c>
      <c r="V4399">
        <f t="shared" si="340"/>
        <v>7</v>
      </c>
      <c r="W4399">
        <f t="shared" si="341"/>
        <v>3</v>
      </c>
      <c r="X4399">
        <f t="shared" si="342"/>
        <v>2014</v>
      </c>
      <c r="Y4399" t="str">
        <f t="shared" si="343"/>
        <v>Jul</v>
      </c>
      <c r="Z4399" t="str">
        <f t="shared" si="344"/>
        <v>2014-07</v>
      </c>
    </row>
    <row r="4400" spans="1:26"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s="5">
        <v>69.007999999999996</v>
      </c>
      <c r="S4400">
        <v>2</v>
      </c>
      <c r="T4400" s="7">
        <v>0.2</v>
      </c>
      <c r="U4400" s="5">
        <v>12.0764</v>
      </c>
      <c r="V4400">
        <f t="shared" si="340"/>
        <v>7</v>
      </c>
      <c r="W4400">
        <f t="shared" si="341"/>
        <v>3</v>
      </c>
      <c r="X4400">
        <f t="shared" si="342"/>
        <v>2014</v>
      </c>
      <c r="Y4400" t="str">
        <f t="shared" si="343"/>
        <v>Jul</v>
      </c>
      <c r="Z4400" t="str">
        <f t="shared" si="344"/>
        <v>2014-07</v>
      </c>
    </row>
    <row r="4401" spans="1:26"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5">
        <v>199.9</v>
      </c>
      <c r="S4401">
        <v>5</v>
      </c>
      <c r="T4401" s="7">
        <v>0</v>
      </c>
      <c r="U4401" s="5">
        <v>89.954999999999998</v>
      </c>
      <c r="V4401">
        <f t="shared" si="340"/>
        <v>3</v>
      </c>
      <c r="W4401">
        <f t="shared" si="341"/>
        <v>1</v>
      </c>
      <c r="X4401">
        <f t="shared" si="342"/>
        <v>2016</v>
      </c>
      <c r="Y4401" t="str">
        <f t="shared" si="343"/>
        <v>Mar</v>
      </c>
      <c r="Z4401" t="str">
        <f t="shared" si="344"/>
        <v>2016-03</v>
      </c>
    </row>
    <row r="4402" spans="1:26"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s="5">
        <v>901.95</v>
      </c>
      <c r="S4402">
        <v>3</v>
      </c>
      <c r="T4402" s="7">
        <v>0</v>
      </c>
      <c r="U4402" s="5">
        <v>297.64350000000002</v>
      </c>
      <c r="V4402">
        <f t="shared" si="340"/>
        <v>3</v>
      </c>
      <c r="W4402">
        <f t="shared" si="341"/>
        <v>1</v>
      </c>
      <c r="X4402">
        <f t="shared" si="342"/>
        <v>2016</v>
      </c>
      <c r="Y4402" t="str">
        <f t="shared" si="343"/>
        <v>Mar</v>
      </c>
      <c r="Z4402" t="str">
        <f t="shared" si="344"/>
        <v>2016-03</v>
      </c>
    </row>
    <row r="4403" spans="1:26"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5">
        <v>971.5</v>
      </c>
      <c r="S4403">
        <v>5</v>
      </c>
      <c r="T4403" s="7">
        <v>0</v>
      </c>
      <c r="U4403" s="5">
        <v>252.59</v>
      </c>
      <c r="V4403">
        <f t="shared" si="340"/>
        <v>3</v>
      </c>
      <c r="W4403">
        <f t="shared" si="341"/>
        <v>1</v>
      </c>
      <c r="X4403">
        <f t="shared" si="342"/>
        <v>2016</v>
      </c>
      <c r="Y4403" t="str">
        <f t="shared" si="343"/>
        <v>Mar</v>
      </c>
      <c r="Z4403" t="str">
        <f t="shared" si="344"/>
        <v>2016-03</v>
      </c>
    </row>
    <row r="4404" spans="1:26"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s="5">
        <v>11.327999999999999</v>
      </c>
      <c r="S4404">
        <v>2</v>
      </c>
      <c r="T4404" s="7">
        <v>0.2</v>
      </c>
      <c r="U4404" s="5">
        <v>2.5488</v>
      </c>
      <c r="V4404">
        <f t="shared" si="340"/>
        <v>12</v>
      </c>
      <c r="W4404">
        <f t="shared" si="341"/>
        <v>4</v>
      </c>
      <c r="X4404">
        <f t="shared" si="342"/>
        <v>2016</v>
      </c>
      <c r="Y4404" t="str">
        <f t="shared" si="343"/>
        <v>Dec</v>
      </c>
      <c r="Z4404" t="str">
        <f t="shared" si="344"/>
        <v>2016-12</v>
      </c>
    </row>
    <row r="4405" spans="1:26"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s="5">
        <v>21.24</v>
      </c>
      <c r="S4405">
        <v>3</v>
      </c>
      <c r="T4405" s="7">
        <v>0</v>
      </c>
      <c r="U4405" s="5">
        <v>8.0711999999999993</v>
      </c>
      <c r="V4405">
        <f t="shared" si="340"/>
        <v>9</v>
      </c>
      <c r="W4405">
        <f t="shared" si="341"/>
        <v>3</v>
      </c>
      <c r="X4405">
        <f t="shared" si="342"/>
        <v>2014</v>
      </c>
      <c r="Y4405" t="str">
        <f t="shared" si="343"/>
        <v>Sep</v>
      </c>
      <c r="Z4405" t="str">
        <f t="shared" si="344"/>
        <v>2014-09</v>
      </c>
    </row>
    <row r="4406" spans="1:26"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s="5">
        <v>34.799999999999997</v>
      </c>
      <c r="S4406">
        <v>3</v>
      </c>
      <c r="T4406" s="7">
        <v>0.2</v>
      </c>
      <c r="U4406" s="5">
        <v>2.1749999999999998</v>
      </c>
      <c r="V4406">
        <f t="shared" si="340"/>
        <v>7</v>
      </c>
      <c r="W4406">
        <f t="shared" si="341"/>
        <v>3</v>
      </c>
      <c r="X4406">
        <f t="shared" si="342"/>
        <v>2015</v>
      </c>
      <c r="Y4406" t="str">
        <f t="shared" si="343"/>
        <v>Jul</v>
      </c>
      <c r="Z4406" t="str">
        <f t="shared" si="344"/>
        <v>2015-07</v>
      </c>
    </row>
    <row r="4407" spans="1:26"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s="5">
        <v>38.975999999999999</v>
      </c>
      <c r="S4407">
        <v>3</v>
      </c>
      <c r="T4407" s="7">
        <v>0.2</v>
      </c>
      <c r="U4407" s="5">
        <v>-2.4359999999999999</v>
      </c>
      <c r="V4407">
        <f t="shared" si="340"/>
        <v>7</v>
      </c>
      <c r="W4407">
        <f t="shared" si="341"/>
        <v>3</v>
      </c>
      <c r="X4407">
        <f t="shared" si="342"/>
        <v>2015</v>
      </c>
      <c r="Y4407" t="str">
        <f t="shared" si="343"/>
        <v>Jul</v>
      </c>
      <c r="Z4407" t="str">
        <f t="shared" si="344"/>
        <v>2015-07</v>
      </c>
    </row>
    <row r="4408" spans="1:26"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s="5">
        <v>9.08</v>
      </c>
      <c r="S4408">
        <v>2</v>
      </c>
      <c r="T4408" s="7">
        <v>0</v>
      </c>
      <c r="U4408" s="5">
        <v>4.0860000000000003</v>
      </c>
      <c r="V4408">
        <f t="shared" si="340"/>
        <v>11</v>
      </c>
      <c r="W4408">
        <f t="shared" si="341"/>
        <v>4</v>
      </c>
      <c r="X4408">
        <f t="shared" si="342"/>
        <v>2016</v>
      </c>
      <c r="Y4408" t="str">
        <f t="shared" si="343"/>
        <v>Nov</v>
      </c>
      <c r="Z4408" t="str">
        <f t="shared" si="344"/>
        <v>2016-11</v>
      </c>
    </row>
    <row r="4409" spans="1:26"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s="5">
        <v>314.55</v>
      </c>
      <c r="S4409">
        <v>3</v>
      </c>
      <c r="T4409" s="7">
        <v>0</v>
      </c>
      <c r="U4409" s="5">
        <v>150.98400000000001</v>
      </c>
      <c r="V4409">
        <f t="shared" si="340"/>
        <v>11</v>
      </c>
      <c r="W4409">
        <f t="shared" si="341"/>
        <v>4</v>
      </c>
      <c r="X4409">
        <f t="shared" si="342"/>
        <v>2016</v>
      </c>
      <c r="Y4409" t="str">
        <f t="shared" si="343"/>
        <v>Nov</v>
      </c>
      <c r="Z4409" t="str">
        <f t="shared" si="344"/>
        <v>2016-11</v>
      </c>
    </row>
    <row r="4410" spans="1:26"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s="5">
        <v>4.91</v>
      </c>
      <c r="S4410">
        <v>1</v>
      </c>
      <c r="T4410" s="7">
        <v>0</v>
      </c>
      <c r="U4410" s="5">
        <v>2.3077000000000001</v>
      </c>
      <c r="V4410">
        <f t="shared" si="340"/>
        <v>11</v>
      </c>
      <c r="W4410">
        <f t="shared" si="341"/>
        <v>4</v>
      </c>
      <c r="X4410">
        <f t="shared" si="342"/>
        <v>2016</v>
      </c>
      <c r="Y4410" t="str">
        <f t="shared" si="343"/>
        <v>Nov</v>
      </c>
      <c r="Z4410" t="str">
        <f t="shared" si="344"/>
        <v>2016-11</v>
      </c>
    </row>
    <row r="4411" spans="1:26"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s="5">
        <v>5.78</v>
      </c>
      <c r="S4411">
        <v>2</v>
      </c>
      <c r="T4411" s="7">
        <v>0</v>
      </c>
      <c r="U4411" s="5">
        <v>2.7166000000000001</v>
      </c>
      <c r="V4411">
        <f t="shared" si="340"/>
        <v>5</v>
      </c>
      <c r="W4411">
        <f t="shared" si="341"/>
        <v>2</v>
      </c>
      <c r="X4411">
        <f t="shared" si="342"/>
        <v>2014</v>
      </c>
      <c r="Y4411" t="str">
        <f t="shared" si="343"/>
        <v>May</v>
      </c>
      <c r="Z4411" t="str">
        <f t="shared" si="344"/>
        <v>2014-05</v>
      </c>
    </row>
    <row r="4412" spans="1:26"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s="5">
        <v>107.94</v>
      </c>
      <c r="S4412">
        <v>6</v>
      </c>
      <c r="T4412" s="7">
        <v>0</v>
      </c>
      <c r="U4412" s="5">
        <v>30.223199999999999</v>
      </c>
      <c r="V4412">
        <f t="shared" si="340"/>
        <v>5</v>
      </c>
      <c r="W4412">
        <f t="shared" si="341"/>
        <v>2</v>
      </c>
      <c r="X4412">
        <f t="shared" si="342"/>
        <v>2014</v>
      </c>
      <c r="Y4412" t="str">
        <f t="shared" si="343"/>
        <v>May</v>
      </c>
      <c r="Z4412" t="str">
        <f t="shared" si="344"/>
        <v>2014-05</v>
      </c>
    </row>
    <row r="4413" spans="1:26"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s="5">
        <v>19.649999999999999</v>
      </c>
      <c r="S4413">
        <v>3</v>
      </c>
      <c r="T4413" s="7">
        <v>0</v>
      </c>
      <c r="U4413" s="5">
        <v>9.0389999999999997</v>
      </c>
      <c r="V4413">
        <f t="shared" si="340"/>
        <v>6</v>
      </c>
      <c r="W4413">
        <f t="shared" si="341"/>
        <v>2</v>
      </c>
      <c r="X4413">
        <f t="shared" si="342"/>
        <v>2014</v>
      </c>
      <c r="Y4413" t="str">
        <f t="shared" si="343"/>
        <v>Jun</v>
      </c>
      <c r="Z4413" t="str">
        <f t="shared" si="344"/>
        <v>2014-06</v>
      </c>
    </row>
    <row r="4414" spans="1:26"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5">
        <v>617.97</v>
      </c>
      <c r="S4414">
        <v>3</v>
      </c>
      <c r="T4414" s="7">
        <v>0</v>
      </c>
      <c r="U4414" s="5">
        <v>160.6722</v>
      </c>
      <c r="V4414">
        <f t="shared" si="340"/>
        <v>6</v>
      </c>
      <c r="W4414">
        <f t="shared" si="341"/>
        <v>2</v>
      </c>
      <c r="X4414">
        <f t="shared" si="342"/>
        <v>2014</v>
      </c>
      <c r="Y4414" t="str">
        <f t="shared" si="343"/>
        <v>Jun</v>
      </c>
      <c r="Z4414" t="str">
        <f t="shared" si="344"/>
        <v>2014-06</v>
      </c>
    </row>
    <row r="4415" spans="1:26"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5">
        <v>59.7</v>
      </c>
      <c r="S4415">
        <v>3</v>
      </c>
      <c r="T4415" s="7">
        <v>0</v>
      </c>
      <c r="U4415" s="5">
        <v>26.864999999999998</v>
      </c>
      <c r="V4415">
        <f t="shared" si="340"/>
        <v>6</v>
      </c>
      <c r="W4415">
        <f t="shared" si="341"/>
        <v>2</v>
      </c>
      <c r="X4415">
        <f t="shared" si="342"/>
        <v>2014</v>
      </c>
      <c r="Y4415" t="str">
        <f t="shared" si="343"/>
        <v>Jun</v>
      </c>
      <c r="Z4415" t="str">
        <f t="shared" si="344"/>
        <v>2014-06</v>
      </c>
    </row>
    <row r="4416" spans="1:26"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s="5">
        <v>387.99</v>
      </c>
      <c r="S4416">
        <v>1</v>
      </c>
      <c r="T4416" s="7">
        <v>0</v>
      </c>
      <c r="U4416" s="5">
        <v>182.3553</v>
      </c>
      <c r="V4416">
        <f t="shared" si="340"/>
        <v>8</v>
      </c>
      <c r="W4416">
        <f t="shared" si="341"/>
        <v>3</v>
      </c>
      <c r="X4416">
        <f t="shared" si="342"/>
        <v>2017</v>
      </c>
      <c r="Y4416" t="str">
        <f t="shared" si="343"/>
        <v>Aug</v>
      </c>
      <c r="Z4416" t="str">
        <f t="shared" si="344"/>
        <v>2017-08</v>
      </c>
    </row>
    <row r="4417" spans="1:26"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s="5">
        <v>575.91999999999996</v>
      </c>
      <c r="S4417">
        <v>2</v>
      </c>
      <c r="T4417" s="7">
        <v>0.2</v>
      </c>
      <c r="U4417" s="5">
        <v>71.989999999999995</v>
      </c>
      <c r="V4417">
        <f t="shared" si="340"/>
        <v>11</v>
      </c>
      <c r="W4417">
        <f t="shared" si="341"/>
        <v>4</v>
      </c>
      <c r="X4417">
        <f t="shared" si="342"/>
        <v>2014</v>
      </c>
      <c r="Y4417" t="str">
        <f t="shared" si="343"/>
        <v>Nov</v>
      </c>
      <c r="Z4417" t="str">
        <f t="shared" si="344"/>
        <v>2014-11</v>
      </c>
    </row>
    <row r="4418" spans="1:26"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s="5">
        <v>30.4</v>
      </c>
      <c r="S4418">
        <v>5</v>
      </c>
      <c r="T4418" s="7">
        <v>0</v>
      </c>
      <c r="U4418" s="5">
        <v>15.2</v>
      </c>
      <c r="V4418">
        <f t="shared" si="340"/>
        <v>11</v>
      </c>
      <c r="W4418">
        <f t="shared" si="341"/>
        <v>4</v>
      </c>
      <c r="X4418">
        <f t="shared" si="342"/>
        <v>2014</v>
      </c>
      <c r="Y4418" t="str">
        <f t="shared" si="343"/>
        <v>Nov</v>
      </c>
      <c r="Z4418" t="str">
        <f t="shared" si="344"/>
        <v>2014-11</v>
      </c>
    </row>
    <row r="4419" spans="1:26"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s="5">
        <v>478.24</v>
      </c>
      <c r="S4419">
        <v>8</v>
      </c>
      <c r="T4419" s="7">
        <v>0</v>
      </c>
      <c r="U4419" s="5">
        <v>219.99039999999999</v>
      </c>
      <c r="V4419">
        <f t="shared" ref="V4419:V4482" si="345">MONTH(C4419)</f>
        <v>4</v>
      </c>
      <c r="W4419">
        <f t="shared" ref="W4419:W4482" si="346">ROUNDUP(MONTH(C4419)/3,0)</f>
        <v>2</v>
      </c>
      <c r="X4419">
        <f t="shared" ref="X4419:X4482" si="347">YEAR(C4419)</f>
        <v>2017</v>
      </c>
      <c r="Y4419" t="str">
        <f t="shared" ref="Y4419:Y4482" si="348">TEXT(C4419,"MMM")</f>
        <v>Apr</v>
      </c>
      <c r="Z4419" t="str">
        <f t="shared" ref="Z4419:Z4482" si="349">TEXT(C4419,"YYYY-MM")</f>
        <v>2017-04</v>
      </c>
    </row>
    <row r="4420" spans="1:26"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s="5">
        <v>190.84800000000001</v>
      </c>
      <c r="S4420">
        <v>3</v>
      </c>
      <c r="T4420" s="7">
        <v>0.2</v>
      </c>
      <c r="U4420" s="5">
        <v>-21.470400000000001</v>
      </c>
      <c r="V4420">
        <f t="shared" si="345"/>
        <v>12</v>
      </c>
      <c r="W4420">
        <f t="shared" si="346"/>
        <v>4</v>
      </c>
      <c r="X4420">
        <f t="shared" si="347"/>
        <v>2014</v>
      </c>
      <c r="Y4420" t="str">
        <f t="shared" si="348"/>
        <v>Dec</v>
      </c>
      <c r="Z4420" t="str">
        <f t="shared" si="349"/>
        <v>2014-12</v>
      </c>
    </row>
    <row r="4421" spans="1:26"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s="5">
        <v>5.484</v>
      </c>
      <c r="S4421">
        <v>4</v>
      </c>
      <c r="T4421" s="7">
        <v>0.7</v>
      </c>
      <c r="U4421" s="5">
        <v>-4.0216000000000003</v>
      </c>
      <c r="V4421">
        <f t="shared" si="345"/>
        <v>12</v>
      </c>
      <c r="W4421">
        <f t="shared" si="346"/>
        <v>4</v>
      </c>
      <c r="X4421">
        <f t="shared" si="347"/>
        <v>2014</v>
      </c>
      <c r="Y4421" t="str">
        <f t="shared" si="348"/>
        <v>Dec</v>
      </c>
      <c r="Z4421" t="str">
        <f t="shared" si="349"/>
        <v>2014-12</v>
      </c>
    </row>
    <row r="4422" spans="1:26"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5">
        <v>40.92</v>
      </c>
      <c r="S4422">
        <v>5</v>
      </c>
      <c r="T4422" s="7">
        <v>0.2</v>
      </c>
      <c r="U4422" s="5">
        <v>3.069</v>
      </c>
      <c r="V4422">
        <f t="shared" si="345"/>
        <v>11</v>
      </c>
      <c r="W4422">
        <f t="shared" si="346"/>
        <v>4</v>
      </c>
      <c r="X4422">
        <f t="shared" si="347"/>
        <v>2015</v>
      </c>
      <c r="Y4422" t="str">
        <f t="shared" si="348"/>
        <v>Nov</v>
      </c>
      <c r="Z4422" t="str">
        <f t="shared" si="349"/>
        <v>2015-11</v>
      </c>
    </row>
    <row r="4423" spans="1:26"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s="5">
        <v>15.552</v>
      </c>
      <c r="S4423">
        <v>3</v>
      </c>
      <c r="T4423" s="7">
        <v>0.2</v>
      </c>
      <c r="U4423" s="5">
        <v>2.3328000000000002</v>
      </c>
      <c r="V4423">
        <f t="shared" si="345"/>
        <v>3</v>
      </c>
      <c r="W4423">
        <f t="shared" si="346"/>
        <v>1</v>
      </c>
      <c r="X4423">
        <f t="shared" si="347"/>
        <v>2014</v>
      </c>
      <c r="Y4423" t="str">
        <f t="shared" si="348"/>
        <v>Mar</v>
      </c>
      <c r="Z4423" t="str">
        <f t="shared" si="349"/>
        <v>2014-03</v>
      </c>
    </row>
    <row r="4424" spans="1:26"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s="5">
        <v>17.239999999999998</v>
      </c>
      <c r="S4424">
        <v>2</v>
      </c>
      <c r="T4424" s="7">
        <v>0</v>
      </c>
      <c r="U4424" s="5">
        <v>4.4824000000000002</v>
      </c>
      <c r="V4424">
        <f t="shared" si="345"/>
        <v>5</v>
      </c>
      <c r="W4424">
        <f t="shared" si="346"/>
        <v>2</v>
      </c>
      <c r="X4424">
        <f t="shared" si="347"/>
        <v>2017</v>
      </c>
      <c r="Y4424" t="str">
        <f t="shared" si="348"/>
        <v>May</v>
      </c>
      <c r="Z4424" t="str">
        <f t="shared" si="349"/>
        <v>2017-05</v>
      </c>
    </row>
    <row r="4425" spans="1:26"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s="5">
        <v>302.94</v>
      </c>
      <c r="S4425">
        <v>3</v>
      </c>
      <c r="T4425" s="7">
        <v>0</v>
      </c>
      <c r="U4425" s="5">
        <v>75.734999999999999</v>
      </c>
      <c r="V4425">
        <f t="shared" si="345"/>
        <v>5</v>
      </c>
      <c r="W4425">
        <f t="shared" si="346"/>
        <v>2</v>
      </c>
      <c r="X4425">
        <f t="shared" si="347"/>
        <v>2017</v>
      </c>
      <c r="Y4425" t="str">
        <f t="shared" si="348"/>
        <v>May</v>
      </c>
      <c r="Z4425" t="str">
        <f t="shared" si="349"/>
        <v>2017-05</v>
      </c>
    </row>
    <row r="4426" spans="1:26"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s="5">
        <v>34.75</v>
      </c>
      <c r="S4426">
        <v>5</v>
      </c>
      <c r="T4426" s="7">
        <v>0</v>
      </c>
      <c r="U4426" s="5">
        <v>15.637499999999999</v>
      </c>
      <c r="V4426">
        <f t="shared" si="345"/>
        <v>5</v>
      </c>
      <c r="W4426">
        <f t="shared" si="346"/>
        <v>2</v>
      </c>
      <c r="X4426">
        <f t="shared" si="347"/>
        <v>2017</v>
      </c>
      <c r="Y4426" t="str">
        <f t="shared" si="348"/>
        <v>May</v>
      </c>
      <c r="Z4426" t="str">
        <f t="shared" si="349"/>
        <v>2017-05</v>
      </c>
    </row>
    <row r="4427" spans="1:26"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s="5">
        <v>113.94</v>
      </c>
      <c r="S4427">
        <v>6</v>
      </c>
      <c r="T4427" s="7">
        <v>0</v>
      </c>
      <c r="U4427" s="5">
        <v>54.691200000000002</v>
      </c>
      <c r="V4427">
        <f t="shared" si="345"/>
        <v>5</v>
      </c>
      <c r="W4427">
        <f t="shared" si="346"/>
        <v>2</v>
      </c>
      <c r="X4427">
        <f t="shared" si="347"/>
        <v>2017</v>
      </c>
      <c r="Y4427" t="str">
        <f t="shared" si="348"/>
        <v>May</v>
      </c>
      <c r="Z4427" t="str">
        <f t="shared" si="349"/>
        <v>2017-05</v>
      </c>
    </row>
    <row r="4428" spans="1:26"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s="5">
        <v>55.98</v>
      </c>
      <c r="S4428">
        <v>2</v>
      </c>
      <c r="T4428" s="7">
        <v>0</v>
      </c>
      <c r="U4428" s="5">
        <v>15.6744</v>
      </c>
      <c r="V4428">
        <f t="shared" si="345"/>
        <v>5</v>
      </c>
      <c r="W4428">
        <f t="shared" si="346"/>
        <v>2</v>
      </c>
      <c r="X4428">
        <f t="shared" si="347"/>
        <v>2017</v>
      </c>
      <c r="Y4428" t="str">
        <f t="shared" si="348"/>
        <v>May</v>
      </c>
      <c r="Z4428" t="str">
        <f t="shared" si="349"/>
        <v>2017-05</v>
      </c>
    </row>
    <row r="4429" spans="1:26"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s="5">
        <v>27.18</v>
      </c>
      <c r="S4429">
        <v>3</v>
      </c>
      <c r="T4429" s="7">
        <v>0</v>
      </c>
      <c r="U4429" s="5">
        <v>12.231</v>
      </c>
      <c r="V4429">
        <f t="shared" si="345"/>
        <v>9</v>
      </c>
      <c r="W4429">
        <f t="shared" si="346"/>
        <v>3</v>
      </c>
      <c r="X4429">
        <f t="shared" si="347"/>
        <v>2017</v>
      </c>
      <c r="Y4429" t="str">
        <f t="shared" si="348"/>
        <v>Sep</v>
      </c>
      <c r="Z4429" t="str">
        <f t="shared" si="349"/>
        <v>2017-09</v>
      </c>
    </row>
    <row r="4430" spans="1:26"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s="5">
        <v>1805.88</v>
      </c>
      <c r="S4430">
        <v>6</v>
      </c>
      <c r="T4430" s="7">
        <v>0</v>
      </c>
      <c r="U4430" s="5">
        <v>523.70519999999999</v>
      </c>
      <c r="V4430">
        <f t="shared" si="345"/>
        <v>3</v>
      </c>
      <c r="W4430">
        <f t="shared" si="346"/>
        <v>1</v>
      </c>
      <c r="X4430">
        <f t="shared" si="347"/>
        <v>2017</v>
      </c>
      <c r="Y4430" t="str">
        <f t="shared" si="348"/>
        <v>Mar</v>
      </c>
      <c r="Z4430" t="str">
        <f t="shared" si="349"/>
        <v>2017-03</v>
      </c>
    </row>
    <row r="4431" spans="1:26"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s="5">
        <v>70.95</v>
      </c>
      <c r="S4431">
        <v>3</v>
      </c>
      <c r="T4431" s="7">
        <v>0</v>
      </c>
      <c r="U4431" s="5">
        <v>18.446999999999999</v>
      </c>
      <c r="V4431">
        <f t="shared" si="345"/>
        <v>9</v>
      </c>
      <c r="W4431">
        <f t="shared" si="346"/>
        <v>3</v>
      </c>
      <c r="X4431">
        <f t="shared" si="347"/>
        <v>2017</v>
      </c>
      <c r="Y4431" t="str">
        <f t="shared" si="348"/>
        <v>Sep</v>
      </c>
      <c r="Z4431" t="str">
        <f t="shared" si="349"/>
        <v>2017-09</v>
      </c>
    </row>
    <row r="4432" spans="1:26"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s="5">
        <v>20</v>
      </c>
      <c r="S4432">
        <v>4</v>
      </c>
      <c r="T4432" s="7">
        <v>0</v>
      </c>
      <c r="U4432" s="5">
        <v>9.6</v>
      </c>
      <c r="V4432">
        <f t="shared" si="345"/>
        <v>11</v>
      </c>
      <c r="W4432">
        <f t="shared" si="346"/>
        <v>4</v>
      </c>
      <c r="X4432">
        <f t="shared" si="347"/>
        <v>2016</v>
      </c>
      <c r="Y4432" t="str">
        <f t="shared" si="348"/>
        <v>Nov</v>
      </c>
      <c r="Z4432" t="str">
        <f t="shared" si="349"/>
        <v>2016-11</v>
      </c>
    </row>
    <row r="4433" spans="1:26"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s="5">
        <v>7.98</v>
      </c>
      <c r="S4433">
        <v>3</v>
      </c>
      <c r="T4433" s="7">
        <v>0</v>
      </c>
      <c r="U4433" s="5">
        <v>2.0748000000000002</v>
      </c>
      <c r="V4433">
        <f t="shared" si="345"/>
        <v>11</v>
      </c>
      <c r="W4433">
        <f t="shared" si="346"/>
        <v>4</v>
      </c>
      <c r="X4433">
        <f t="shared" si="347"/>
        <v>2016</v>
      </c>
      <c r="Y4433" t="str">
        <f t="shared" si="348"/>
        <v>Nov</v>
      </c>
      <c r="Z4433" t="str">
        <f t="shared" si="349"/>
        <v>2016-11</v>
      </c>
    </row>
    <row r="4434" spans="1:26"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s="5">
        <v>24.1</v>
      </c>
      <c r="S4434">
        <v>5</v>
      </c>
      <c r="T4434" s="7">
        <v>0</v>
      </c>
      <c r="U4434" s="5">
        <v>9.1579999999999995</v>
      </c>
      <c r="V4434">
        <f t="shared" si="345"/>
        <v>11</v>
      </c>
      <c r="W4434">
        <f t="shared" si="346"/>
        <v>4</v>
      </c>
      <c r="X4434">
        <f t="shared" si="347"/>
        <v>2016</v>
      </c>
      <c r="Y4434" t="str">
        <f t="shared" si="348"/>
        <v>Nov</v>
      </c>
      <c r="Z4434" t="str">
        <f t="shared" si="349"/>
        <v>2016-11</v>
      </c>
    </row>
    <row r="4435" spans="1:26"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s="5">
        <v>8.75</v>
      </c>
      <c r="S4435">
        <v>1</v>
      </c>
      <c r="T4435" s="7">
        <v>0</v>
      </c>
      <c r="U4435" s="5">
        <v>2.625</v>
      </c>
      <c r="V4435">
        <f t="shared" si="345"/>
        <v>11</v>
      </c>
      <c r="W4435">
        <f t="shared" si="346"/>
        <v>4</v>
      </c>
      <c r="X4435">
        <f t="shared" si="347"/>
        <v>2016</v>
      </c>
      <c r="Y4435" t="str">
        <f t="shared" si="348"/>
        <v>Nov</v>
      </c>
      <c r="Z4435" t="str">
        <f t="shared" si="349"/>
        <v>2016-11</v>
      </c>
    </row>
    <row r="4436" spans="1:26"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s="5">
        <v>842.94</v>
      </c>
      <c r="S4436">
        <v>3</v>
      </c>
      <c r="T4436" s="7">
        <v>0</v>
      </c>
      <c r="U4436" s="5">
        <v>160.15860000000001</v>
      </c>
      <c r="V4436">
        <f t="shared" si="345"/>
        <v>11</v>
      </c>
      <c r="W4436">
        <f t="shared" si="346"/>
        <v>4</v>
      </c>
      <c r="X4436">
        <f t="shared" si="347"/>
        <v>2016</v>
      </c>
      <c r="Y4436" t="str">
        <f t="shared" si="348"/>
        <v>Nov</v>
      </c>
      <c r="Z4436" t="str">
        <f t="shared" si="349"/>
        <v>2016-11</v>
      </c>
    </row>
    <row r="4437" spans="1:26"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s="5">
        <v>2.1819999999999999</v>
      </c>
      <c r="S4437">
        <v>1</v>
      </c>
      <c r="T4437" s="7">
        <v>0.8</v>
      </c>
      <c r="U4437" s="5">
        <v>-3.6002999999999998</v>
      </c>
      <c r="V4437">
        <f t="shared" si="345"/>
        <v>5</v>
      </c>
      <c r="W4437">
        <f t="shared" si="346"/>
        <v>2</v>
      </c>
      <c r="X4437">
        <f t="shared" si="347"/>
        <v>2016</v>
      </c>
      <c r="Y4437" t="str">
        <f t="shared" si="348"/>
        <v>May</v>
      </c>
      <c r="Z4437" t="str">
        <f t="shared" si="349"/>
        <v>2016-05</v>
      </c>
    </row>
    <row r="4438" spans="1:26"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s="5">
        <v>27.384</v>
      </c>
      <c r="S4438">
        <v>7</v>
      </c>
      <c r="T4438" s="7">
        <v>0.2</v>
      </c>
      <c r="U4438" s="5">
        <v>2.7383999999999999</v>
      </c>
      <c r="V4438">
        <f t="shared" si="345"/>
        <v>5</v>
      </c>
      <c r="W4438">
        <f t="shared" si="346"/>
        <v>2</v>
      </c>
      <c r="X4438">
        <f t="shared" si="347"/>
        <v>2016</v>
      </c>
      <c r="Y4438" t="str">
        <f t="shared" si="348"/>
        <v>May</v>
      </c>
      <c r="Z4438" t="str">
        <f t="shared" si="349"/>
        <v>2016-05</v>
      </c>
    </row>
    <row r="4439" spans="1:26"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s="5">
        <v>26.405999999999999</v>
      </c>
      <c r="S4439">
        <v>3</v>
      </c>
      <c r="T4439" s="7">
        <v>0.8</v>
      </c>
      <c r="U4439" s="5">
        <v>-71.296199999999999</v>
      </c>
      <c r="V4439">
        <f t="shared" si="345"/>
        <v>5</v>
      </c>
      <c r="W4439">
        <f t="shared" si="346"/>
        <v>2</v>
      </c>
      <c r="X4439">
        <f t="shared" si="347"/>
        <v>2016</v>
      </c>
      <c r="Y4439" t="str">
        <f t="shared" si="348"/>
        <v>May</v>
      </c>
      <c r="Z4439" t="str">
        <f t="shared" si="349"/>
        <v>2016-05</v>
      </c>
    </row>
    <row r="4440" spans="1:26"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s="5">
        <v>10.368</v>
      </c>
      <c r="S4440">
        <v>2</v>
      </c>
      <c r="T4440" s="7">
        <v>0.2</v>
      </c>
      <c r="U4440" s="5">
        <v>3.6288</v>
      </c>
      <c r="V4440">
        <f t="shared" si="345"/>
        <v>12</v>
      </c>
      <c r="W4440">
        <f t="shared" si="346"/>
        <v>4</v>
      </c>
      <c r="X4440">
        <f t="shared" si="347"/>
        <v>2016</v>
      </c>
      <c r="Y4440" t="str">
        <f t="shared" si="348"/>
        <v>Dec</v>
      </c>
      <c r="Z4440" t="str">
        <f t="shared" si="349"/>
        <v>2016-12</v>
      </c>
    </row>
    <row r="4441" spans="1:26"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s="5">
        <v>23.68</v>
      </c>
      <c r="S4441">
        <v>4</v>
      </c>
      <c r="T4441" s="7">
        <v>0.2</v>
      </c>
      <c r="U4441" s="5">
        <v>7.4</v>
      </c>
      <c r="V4441">
        <f t="shared" si="345"/>
        <v>12</v>
      </c>
      <c r="W4441">
        <f t="shared" si="346"/>
        <v>4</v>
      </c>
      <c r="X4441">
        <f t="shared" si="347"/>
        <v>2016</v>
      </c>
      <c r="Y4441" t="str">
        <f t="shared" si="348"/>
        <v>Dec</v>
      </c>
      <c r="Z4441" t="str">
        <f t="shared" si="349"/>
        <v>2016-12</v>
      </c>
    </row>
    <row r="4442" spans="1:26"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5">
        <v>109.95</v>
      </c>
      <c r="S4442">
        <v>1</v>
      </c>
      <c r="T4442" s="7">
        <v>0</v>
      </c>
      <c r="U4442" s="5">
        <v>36.283499999999997</v>
      </c>
      <c r="V4442">
        <f t="shared" si="345"/>
        <v>7</v>
      </c>
      <c r="W4442">
        <f t="shared" si="346"/>
        <v>3</v>
      </c>
      <c r="X4442">
        <f t="shared" si="347"/>
        <v>2016</v>
      </c>
      <c r="Y4442" t="str">
        <f t="shared" si="348"/>
        <v>Jul</v>
      </c>
      <c r="Z4442" t="str">
        <f t="shared" si="349"/>
        <v>2016-07</v>
      </c>
    </row>
    <row r="4443" spans="1:26"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s="5">
        <v>965.85</v>
      </c>
      <c r="S4443">
        <v>5</v>
      </c>
      <c r="T4443" s="7">
        <v>0</v>
      </c>
      <c r="U4443" s="5">
        <v>135.21899999999999</v>
      </c>
      <c r="V4443">
        <f t="shared" si="345"/>
        <v>7</v>
      </c>
      <c r="W4443">
        <f t="shared" si="346"/>
        <v>3</v>
      </c>
      <c r="X4443">
        <f t="shared" si="347"/>
        <v>2016</v>
      </c>
      <c r="Y4443" t="str">
        <f t="shared" si="348"/>
        <v>Jul</v>
      </c>
      <c r="Z4443" t="str">
        <f t="shared" si="349"/>
        <v>2016-07</v>
      </c>
    </row>
    <row r="4444" spans="1:26"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s="5">
        <v>29.2</v>
      </c>
      <c r="S4444">
        <v>5</v>
      </c>
      <c r="T4444" s="7">
        <v>0</v>
      </c>
      <c r="U4444" s="5">
        <v>10.512</v>
      </c>
      <c r="V4444">
        <f t="shared" si="345"/>
        <v>7</v>
      </c>
      <c r="W4444">
        <f t="shared" si="346"/>
        <v>3</v>
      </c>
      <c r="X4444">
        <f t="shared" si="347"/>
        <v>2016</v>
      </c>
      <c r="Y4444" t="str">
        <f t="shared" si="348"/>
        <v>Jul</v>
      </c>
      <c r="Z4444" t="str">
        <f t="shared" si="349"/>
        <v>2016-07</v>
      </c>
    </row>
    <row r="4445" spans="1:26"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s="5">
        <v>32.4</v>
      </c>
      <c r="S4445">
        <v>5</v>
      </c>
      <c r="T4445" s="7">
        <v>0</v>
      </c>
      <c r="U4445" s="5">
        <v>15.552</v>
      </c>
      <c r="V4445">
        <f t="shared" si="345"/>
        <v>7</v>
      </c>
      <c r="W4445">
        <f t="shared" si="346"/>
        <v>3</v>
      </c>
      <c r="X4445">
        <f t="shared" si="347"/>
        <v>2016</v>
      </c>
      <c r="Y4445" t="str">
        <f t="shared" si="348"/>
        <v>Jul</v>
      </c>
      <c r="Z4445" t="str">
        <f t="shared" si="349"/>
        <v>2016-07</v>
      </c>
    </row>
    <row r="4446" spans="1:26"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s="5">
        <v>78.349999999999994</v>
      </c>
      <c r="S4446">
        <v>5</v>
      </c>
      <c r="T4446" s="7">
        <v>0</v>
      </c>
      <c r="U4446" s="5">
        <v>36.8245</v>
      </c>
      <c r="V4446">
        <f t="shared" si="345"/>
        <v>11</v>
      </c>
      <c r="W4446">
        <f t="shared" si="346"/>
        <v>4</v>
      </c>
      <c r="X4446">
        <f t="shared" si="347"/>
        <v>2014</v>
      </c>
      <c r="Y4446" t="str">
        <f t="shared" si="348"/>
        <v>Nov</v>
      </c>
      <c r="Z4446" t="str">
        <f t="shared" si="349"/>
        <v>2014-11</v>
      </c>
    </row>
    <row r="4447" spans="1:26"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s="5">
        <v>31.68</v>
      </c>
      <c r="S4447">
        <v>6</v>
      </c>
      <c r="T4447" s="7">
        <v>0</v>
      </c>
      <c r="U4447" s="5">
        <v>14.256</v>
      </c>
      <c r="V4447">
        <f t="shared" si="345"/>
        <v>11</v>
      </c>
      <c r="W4447">
        <f t="shared" si="346"/>
        <v>4</v>
      </c>
      <c r="X4447">
        <f t="shared" si="347"/>
        <v>2014</v>
      </c>
      <c r="Y4447" t="str">
        <f t="shared" si="348"/>
        <v>Nov</v>
      </c>
      <c r="Z4447" t="str">
        <f t="shared" si="349"/>
        <v>2014-11</v>
      </c>
    </row>
    <row r="4448" spans="1:26"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s="5">
        <v>29.12</v>
      </c>
      <c r="S4448">
        <v>4</v>
      </c>
      <c r="T4448" s="7">
        <v>0</v>
      </c>
      <c r="U4448" s="5">
        <v>14.268800000000001</v>
      </c>
      <c r="V4448">
        <f t="shared" si="345"/>
        <v>11</v>
      </c>
      <c r="W4448">
        <f t="shared" si="346"/>
        <v>4</v>
      </c>
      <c r="X4448">
        <f t="shared" si="347"/>
        <v>2014</v>
      </c>
      <c r="Y4448" t="str">
        <f t="shared" si="348"/>
        <v>Nov</v>
      </c>
      <c r="Z4448" t="str">
        <f t="shared" si="349"/>
        <v>2014-11</v>
      </c>
    </row>
    <row r="4449" spans="1:26"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5">
        <v>169.45</v>
      </c>
      <c r="S4449">
        <v>5</v>
      </c>
      <c r="T4449" s="7">
        <v>0</v>
      </c>
      <c r="U4449" s="5">
        <v>42.362499999999997</v>
      </c>
      <c r="V4449">
        <f t="shared" si="345"/>
        <v>11</v>
      </c>
      <c r="W4449">
        <f t="shared" si="346"/>
        <v>4</v>
      </c>
      <c r="X4449">
        <f t="shared" si="347"/>
        <v>2014</v>
      </c>
      <c r="Y4449" t="str">
        <f t="shared" si="348"/>
        <v>Nov</v>
      </c>
      <c r="Z4449" t="str">
        <f t="shared" si="349"/>
        <v>2014-11</v>
      </c>
    </row>
    <row r="4450" spans="1:26"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s="5">
        <v>12.56</v>
      </c>
      <c r="S4450">
        <v>2</v>
      </c>
      <c r="T4450" s="7">
        <v>0</v>
      </c>
      <c r="U4450" s="5">
        <v>4.0191999999999997</v>
      </c>
      <c r="V4450">
        <f t="shared" si="345"/>
        <v>6</v>
      </c>
      <c r="W4450">
        <f t="shared" si="346"/>
        <v>2</v>
      </c>
      <c r="X4450">
        <f t="shared" si="347"/>
        <v>2015</v>
      </c>
      <c r="Y4450" t="str">
        <f t="shared" si="348"/>
        <v>Jun</v>
      </c>
      <c r="Z4450" t="str">
        <f t="shared" si="349"/>
        <v>2015-06</v>
      </c>
    </row>
    <row r="4451" spans="1:26"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s="5">
        <v>6.48</v>
      </c>
      <c r="S4451">
        <v>1</v>
      </c>
      <c r="T4451" s="7">
        <v>0</v>
      </c>
      <c r="U4451" s="5">
        <v>3.1103999999999998</v>
      </c>
      <c r="V4451">
        <f t="shared" si="345"/>
        <v>6</v>
      </c>
      <c r="W4451">
        <f t="shared" si="346"/>
        <v>2</v>
      </c>
      <c r="X4451">
        <f t="shared" si="347"/>
        <v>2015</v>
      </c>
      <c r="Y4451" t="str">
        <f t="shared" si="348"/>
        <v>Jun</v>
      </c>
      <c r="Z4451" t="str">
        <f t="shared" si="349"/>
        <v>2015-06</v>
      </c>
    </row>
    <row r="4452" spans="1:26"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s="5">
        <v>186.69</v>
      </c>
      <c r="S4452">
        <v>3</v>
      </c>
      <c r="T4452" s="7">
        <v>0</v>
      </c>
      <c r="U4452" s="5">
        <v>87.744299999999996</v>
      </c>
      <c r="V4452">
        <f t="shared" si="345"/>
        <v>6</v>
      </c>
      <c r="W4452">
        <f t="shared" si="346"/>
        <v>2</v>
      </c>
      <c r="X4452">
        <f t="shared" si="347"/>
        <v>2015</v>
      </c>
      <c r="Y4452" t="str">
        <f t="shared" si="348"/>
        <v>Jun</v>
      </c>
      <c r="Z4452" t="str">
        <f t="shared" si="349"/>
        <v>2015-06</v>
      </c>
    </row>
    <row r="4453" spans="1:26"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s="5">
        <v>25.4</v>
      </c>
      <c r="S4453">
        <v>5</v>
      </c>
      <c r="T4453" s="7">
        <v>0</v>
      </c>
      <c r="U4453" s="5">
        <v>8.6359999999999992</v>
      </c>
      <c r="V4453">
        <f t="shared" si="345"/>
        <v>7</v>
      </c>
      <c r="W4453">
        <f t="shared" si="346"/>
        <v>3</v>
      </c>
      <c r="X4453">
        <f t="shared" si="347"/>
        <v>2016</v>
      </c>
      <c r="Y4453" t="str">
        <f t="shared" si="348"/>
        <v>Jul</v>
      </c>
      <c r="Z4453" t="str">
        <f t="shared" si="349"/>
        <v>2016-07</v>
      </c>
    </row>
    <row r="4454" spans="1:26"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s="5">
        <v>43.96</v>
      </c>
      <c r="S4454">
        <v>2</v>
      </c>
      <c r="T4454" s="7">
        <v>0</v>
      </c>
      <c r="U4454" s="5">
        <v>20.661200000000001</v>
      </c>
      <c r="V4454">
        <f t="shared" si="345"/>
        <v>7</v>
      </c>
      <c r="W4454">
        <f t="shared" si="346"/>
        <v>3</v>
      </c>
      <c r="X4454">
        <f t="shared" si="347"/>
        <v>2016</v>
      </c>
      <c r="Y4454" t="str">
        <f t="shared" si="348"/>
        <v>Jul</v>
      </c>
      <c r="Z4454" t="str">
        <f t="shared" si="349"/>
        <v>2016-07</v>
      </c>
    </row>
    <row r="4455" spans="1:26"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s="5">
        <v>1279.165</v>
      </c>
      <c r="S4455">
        <v>5</v>
      </c>
      <c r="T4455" s="7">
        <v>0.15</v>
      </c>
      <c r="U4455" s="5">
        <v>225.73500000000001</v>
      </c>
      <c r="V4455">
        <f t="shared" si="345"/>
        <v>7</v>
      </c>
      <c r="W4455">
        <f t="shared" si="346"/>
        <v>3</v>
      </c>
      <c r="X4455">
        <f t="shared" si="347"/>
        <v>2016</v>
      </c>
      <c r="Y4455" t="str">
        <f t="shared" si="348"/>
        <v>Jul</v>
      </c>
      <c r="Z4455" t="str">
        <f t="shared" si="349"/>
        <v>2016-07</v>
      </c>
    </row>
    <row r="4456" spans="1:26"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s="5">
        <v>27.92</v>
      </c>
      <c r="S4456">
        <v>4</v>
      </c>
      <c r="T4456" s="7">
        <v>0</v>
      </c>
      <c r="U4456" s="5">
        <v>0.55840000000000001</v>
      </c>
      <c r="V4456">
        <f t="shared" si="345"/>
        <v>7</v>
      </c>
      <c r="W4456">
        <f t="shared" si="346"/>
        <v>3</v>
      </c>
      <c r="X4456">
        <f t="shared" si="347"/>
        <v>2016</v>
      </c>
      <c r="Y4456" t="str">
        <f t="shared" si="348"/>
        <v>Jul</v>
      </c>
      <c r="Z4456" t="str">
        <f t="shared" si="349"/>
        <v>2016-07</v>
      </c>
    </row>
    <row r="4457" spans="1:26"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s="5">
        <v>129.56800000000001</v>
      </c>
      <c r="S4457">
        <v>2</v>
      </c>
      <c r="T4457" s="7">
        <v>0.2</v>
      </c>
      <c r="U4457" s="5">
        <v>-12.956799999999999</v>
      </c>
      <c r="V4457">
        <f t="shared" si="345"/>
        <v>9</v>
      </c>
      <c r="W4457">
        <f t="shared" si="346"/>
        <v>3</v>
      </c>
      <c r="X4457">
        <f t="shared" si="347"/>
        <v>2015</v>
      </c>
      <c r="Y4457" t="str">
        <f t="shared" si="348"/>
        <v>Sep</v>
      </c>
      <c r="Z4457" t="str">
        <f t="shared" si="349"/>
        <v>2015-09</v>
      </c>
    </row>
    <row r="4458" spans="1:26"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s="5">
        <v>6.3680000000000003</v>
      </c>
      <c r="S4458">
        <v>2</v>
      </c>
      <c r="T4458" s="7">
        <v>0.2</v>
      </c>
      <c r="U4458" s="5">
        <v>2.1492</v>
      </c>
      <c r="V4458">
        <f t="shared" si="345"/>
        <v>9</v>
      </c>
      <c r="W4458">
        <f t="shared" si="346"/>
        <v>3</v>
      </c>
      <c r="X4458">
        <f t="shared" si="347"/>
        <v>2015</v>
      </c>
      <c r="Y4458" t="str">
        <f t="shared" si="348"/>
        <v>Sep</v>
      </c>
      <c r="Z4458" t="str">
        <f t="shared" si="349"/>
        <v>2015-09</v>
      </c>
    </row>
    <row r="4459" spans="1:26"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s="5">
        <v>244.55</v>
      </c>
      <c r="S4459">
        <v>5</v>
      </c>
      <c r="T4459" s="7">
        <v>0</v>
      </c>
      <c r="U4459" s="5">
        <v>114.9385</v>
      </c>
      <c r="V4459">
        <f t="shared" si="345"/>
        <v>8</v>
      </c>
      <c r="W4459">
        <f t="shared" si="346"/>
        <v>3</v>
      </c>
      <c r="X4459">
        <f t="shared" si="347"/>
        <v>2017</v>
      </c>
      <c r="Y4459" t="str">
        <f t="shared" si="348"/>
        <v>Aug</v>
      </c>
      <c r="Z4459" t="str">
        <f t="shared" si="349"/>
        <v>2017-08</v>
      </c>
    </row>
    <row r="4460" spans="1:26"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s="5">
        <v>1332.4960000000001</v>
      </c>
      <c r="S4460">
        <v>2</v>
      </c>
      <c r="T4460" s="7">
        <v>0.2</v>
      </c>
      <c r="U4460" s="5">
        <v>-299.8116</v>
      </c>
      <c r="V4460">
        <f t="shared" si="345"/>
        <v>3</v>
      </c>
      <c r="W4460">
        <f t="shared" si="346"/>
        <v>1</v>
      </c>
      <c r="X4460">
        <f t="shared" si="347"/>
        <v>2017</v>
      </c>
      <c r="Y4460" t="str">
        <f t="shared" si="348"/>
        <v>Mar</v>
      </c>
      <c r="Z4460" t="str">
        <f t="shared" si="349"/>
        <v>2017-03</v>
      </c>
    </row>
    <row r="4461" spans="1:26"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s="5">
        <v>32.776000000000003</v>
      </c>
      <c r="S4461">
        <v>1</v>
      </c>
      <c r="T4461" s="7">
        <v>0.2</v>
      </c>
      <c r="U4461" s="5">
        <v>3.2776000000000001</v>
      </c>
      <c r="V4461">
        <f t="shared" si="345"/>
        <v>9</v>
      </c>
      <c r="W4461">
        <f t="shared" si="346"/>
        <v>3</v>
      </c>
      <c r="X4461">
        <f t="shared" si="347"/>
        <v>2017</v>
      </c>
      <c r="Y4461" t="str">
        <f t="shared" si="348"/>
        <v>Sep</v>
      </c>
      <c r="Z4461" t="str">
        <f t="shared" si="349"/>
        <v>2017-09</v>
      </c>
    </row>
    <row r="4462" spans="1:26"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s="5">
        <v>147.184</v>
      </c>
      <c r="S4462">
        <v>2</v>
      </c>
      <c r="T4462" s="7">
        <v>0.2</v>
      </c>
      <c r="U4462" s="5">
        <v>-29.436800000000002</v>
      </c>
      <c r="V4462">
        <f t="shared" si="345"/>
        <v>9</v>
      </c>
      <c r="W4462">
        <f t="shared" si="346"/>
        <v>3</v>
      </c>
      <c r="X4462">
        <f t="shared" si="347"/>
        <v>2017</v>
      </c>
      <c r="Y4462" t="str">
        <f t="shared" si="348"/>
        <v>Sep</v>
      </c>
      <c r="Z4462" t="str">
        <f t="shared" si="349"/>
        <v>2017-09</v>
      </c>
    </row>
    <row r="4463" spans="1:26"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s="5">
        <v>54.384</v>
      </c>
      <c r="S4463">
        <v>2</v>
      </c>
      <c r="T4463" s="7">
        <v>0.2</v>
      </c>
      <c r="U4463" s="5">
        <v>1.3595999999999999</v>
      </c>
      <c r="V4463">
        <f t="shared" si="345"/>
        <v>9</v>
      </c>
      <c r="W4463">
        <f t="shared" si="346"/>
        <v>3</v>
      </c>
      <c r="X4463">
        <f t="shared" si="347"/>
        <v>2017</v>
      </c>
      <c r="Y4463" t="str">
        <f t="shared" si="348"/>
        <v>Sep</v>
      </c>
      <c r="Z4463" t="str">
        <f t="shared" si="349"/>
        <v>2017-09</v>
      </c>
    </row>
    <row r="4464" spans="1:26"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s="5">
        <v>76.775999999999996</v>
      </c>
      <c r="S4464">
        <v>4</v>
      </c>
      <c r="T4464" s="7">
        <v>0.7</v>
      </c>
      <c r="U4464" s="5">
        <v>-58.861600000000003</v>
      </c>
      <c r="V4464">
        <f t="shared" si="345"/>
        <v>9</v>
      </c>
      <c r="W4464">
        <f t="shared" si="346"/>
        <v>3</v>
      </c>
      <c r="X4464">
        <f t="shared" si="347"/>
        <v>2017</v>
      </c>
      <c r="Y4464" t="str">
        <f t="shared" si="348"/>
        <v>Sep</v>
      </c>
      <c r="Z4464" t="str">
        <f t="shared" si="349"/>
        <v>2017-09</v>
      </c>
    </row>
    <row r="4465" spans="1:26"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s="5">
        <v>14.352</v>
      </c>
      <c r="S4465">
        <v>3</v>
      </c>
      <c r="T4465" s="7">
        <v>0.2</v>
      </c>
      <c r="U4465" s="5">
        <v>5.2026000000000003</v>
      </c>
      <c r="V4465">
        <f t="shared" si="345"/>
        <v>9</v>
      </c>
      <c r="W4465">
        <f t="shared" si="346"/>
        <v>3</v>
      </c>
      <c r="X4465">
        <f t="shared" si="347"/>
        <v>2017</v>
      </c>
      <c r="Y4465" t="str">
        <f t="shared" si="348"/>
        <v>Sep</v>
      </c>
      <c r="Z4465" t="str">
        <f t="shared" si="349"/>
        <v>2017-09</v>
      </c>
    </row>
    <row r="4466" spans="1:26"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s="5">
        <v>209.792</v>
      </c>
      <c r="S4466">
        <v>2</v>
      </c>
      <c r="T4466" s="7">
        <v>0.2</v>
      </c>
      <c r="U4466" s="5">
        <v>26.224</v>
      </c>
      <c r="V4466">
        <f t="shared" si="345"/>
        <v>9</v>
      </c>
      <c r="W4466">
        <f t="shared" si="346"/>
        <v>3</v>
      </c>
      <c r="X4466">
        <f t="shared" si="347"/>
        <v>2017</v>
      </c>
      <c r="Y4466" t="str">
        <f t="shared" si="348"/>
        <v>Sep</v>
      </c>
      <c r="Z4466" t="str">
        <f t="shared" si="349"/>
        <v>2017-09</v>
      </c>
    </row>
    <row r="4467" spans="1:26"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s="5">
        <v>3.3039999999999998</v>
      </c>
      <c r="S4467">
        <v>1</v>
      </c>
      <c r="T4467" s="7">
        <v>0.2</v>
      </c>
      <c r="U4467" s="5">
        <v>1.1151</v>
      </c>
      <c r="V4467">
        <f t="shared" si="345"/>
        <v>8</v>
      </c>
      <c r="W4467">
        <f t="shared" si="346"/>
        <v>3</v>
      </c>
      <c r="X4467">
        <f t="shared" si="347"/>
        <v>2015</v>
      </c>
      <c r="Y4467" t="str">
        <f t="shared" si="348"/>
        <v>Aug</v>
      </c>
      <c r="Z4467" t="str">
        <f t="shared" si="349"/>
        <v>2015-08</v>
      </c>
    </row>
    <row r="4468" spans="1:26"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s="5">
        <v>16.38</v>
      </c>
      <c r="S4468">
        <v>9</v>
      </c>
      <c r="T4468" s="7">
        <v>0</v>
      </c>
      <c r="U4468" s="5">
        <v>7.3710000000000004</v>
      </c>
      <c r="V4468">
        <f t="shared" si="345"/>
        <v>11</v>
      </c>
      <c r="W4468">
        <f t="shared" si="346"/>
        <v>4</v>
      </c>
      <c r="X4468">
        <f t="shared" si="347"/>
        <v>2017</v>
      </c>
      <c r="Y4468" t="str">
        <f t="shared" si="348"/>
        <v>Nov</v>
      </c>
      <c r="Z4468" t="str">
        <f t="shared" si="349"/>
        <v>2017-11</v>
      </c>
    </row>
    <row r="4469" spans="1:26"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s="5">
        <v>167.96</v>
      </c>
      <c r="S4469">
        <v>2</v>
      </c>
      <c r="T4469" s="7">
        <v>0</v>
      </c>
      <c r="U4469" s="5">
        <v>78.941199999999995</v>
      </c>
      <c r="V4469">
        <f t="shared" si="345"/>
        <v>11</v>
      </c>
      <c r="W4469">
        <f t="shared" si="346"/>
        <v>4</v>
      </c>
      <c r="X4469">
        <f t="shared" si="347"/>
        <v>2017</v>
      </c>
      <c r="Y4469" t="str">
        <f t="shared" si="348"/>
        <v>Nov</v>
      </c>
      <c r="Z4469" t="str">
        <f t="shared" si="349"/>
        <v>2017-11</v>
      </c>
    </row>
    <row r="4470" spans="1:26"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s="5">
        <v>321.56799999999998</v>
      </c>
      <c r="S4470">
        <v>2</v>
      </c>
      <c r="T4470" s="7">
        <v>0.2</v>
      </c>
      <c r="U4470" s="5">
        <v>-16.078399999999998</v>
      </c>
      <c r="V4470">
        <f t="shared" si="345"/>
        <v>11</v>
      </c>
      <c r="W4470">
        <f t="shared" si="346"/>
        <v>4</v>
      </c>
      <c r="X4470">
        <f t="shared" si="347"/>
        <v>2017</v>
      </c>
      <c r="Y4470" t="str">
        <f t="shared" si="348"/>
        <v>Nov</v>
      </c>
      <c r="Z4470" t="str">
        <f t="shared" si="349"/>
        <v>2017-11</v>
      </c>
    </row>
    <row r="4471" spans="1:26"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s="5">
        <v>12.96</v>
      </c>
      <c r="S4471">
        <v>2</v>
      </c>
      <c r="T4471" s="7">
        <v>0</v>
      </c>
      <c r="U4471" s="5">
        <v>6.2207999999999997</v>
      </c>
      <c r="V4471">
        <f t="shared" si="345"/>
        <v>11</v>
      </c>
      <c r="W4471">
        <f t="shared" si="346"/>
        <v>4</v>
      </c>
      <c r="X4471">
        <f t="shared" si="347"/>
        <v>2017</v>
      </c>
      <c r="Y4471" t="str">
        <f t="shared" si="348"/>
        <v>Nov</v>
      </c>
      <c r="Z4471" t="str">
        <f t="shared" si="349"/>
        <v>2017-11</v>
      </c>
    </row>
    <row r="4472" spans="1:26"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s="5">
        <v>128.05799999999999</v>
      </c>
      <c r="S4472">
        <v>3</v>
      </c>
      <c r="T4472" s="7">
        <v>0.3</v>
      </c>
      <c r="U4472" s="5">
        <v>-23.7822</v>
      </c>
      <c r="V4472">
        <f t="shared" si="345"/>
        <v>5</v>
      </c>
      <c r="W4472">
        <f t="shared" si="346"/>
        <v>2</v>
      </c>
      <c r="X4472">
        <f t="shared" si="347"/>
        <v>2017</v>
      </c>
      <c r="Y4472" t="str">
        <f t="shared" si="348"/>
        <v>May</v>
      </c>
      <c r="Z4472" t="str">
        <f t="shared" si="349"/>
        <v>2017-05</v>
      </c>
    </row>
    <row r="4473" spans="1:26"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s="5">
        <v>63.686</v>
      </c>
      <c r="S4473">
        <v>1</v>
      </c>
      <c r="T4473" s="7">
        <v>0.3</v>
      </c>
      <c r="U4473" s="5">
        <v>-15.4666</v>
      </c>
      <c r="V4473">
        <f t="shared" si="345"/>
        <v>9</v>
      </c>
      <c r="W4473">
        <f t="shared" si="346"/>
        <v>3</v>
      </c>
      <c r="X4473">
        <f t="shared" si="347"/>
        <v>2017</v>
      </c>
      <c r="Y4473" t="str">
        <f t="shared" si="348"/>
        <v>Sep</v>
      </c>
      <c r="Z4473" t="str">
        <f t="shared" si="349"/>
        <v>2017-09</v>
      </c>
    </row>
    <row r="4474" spans="1:26"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s="5">
        <v>239.976</v>
      </c>
      <c r="S4474">
        <v>3</v>
      </c>
      <c r="T4474" s="7">
        <v>0.2</v>
      </c>
      <c r="U4474" s="5">
        <v>65.993399999999994</v>
      </c>
      <c r="V4474">
        <f t="shared" si="345"/>
        <v>9</v>
      </c>
      <c r="W4474">
        <f t="shared" si="346"/>
        <v>3</v>
      </c>
      <c r="X4474">
        <f t="shared" si="347"/>
        <v>2017</v>
      </c>
      <c r="Y4474" t="str">
        <f t="shared" si="348"/>
        <v>Sep</v>
      </c>
      <c r="Z4474" t="str">
        <f t="shared" si="349"/>
        <v>2017-09</v>
      </c>
    </row>
    <row r="4475" spans="1:26"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s="5">
        <v>344.22</v>
      </c>
      <c r="S4475">
        <v>2</v>
      </c>
      <c r="T4475" s="7">
        <v>0.4</v>
      </c>
      <c r="U4475" s="5">
        <v>-189.321</v>
      </c>
      <c r="V4475">
        <f t="shared" si="345"/>
        <v>9</v>
      </c>
      <c r="W4475">
        <f t="shared" si="346"/>
        <v>3</v>
      </c>
      <c r="X4475">
        <f t="shared" si="347"/>
        <v>2017</v>
      </c>
      <c r="Y4475" t="str">
        <f t="shared" si="348"/>
        <v>Sep</v>
      </c>
      <c r="Z4475" t="str">
        <f t="shared" si="349"/>
        <v>2017-09</v>
      </c>
    </row>
    <row r="4476" spans="1:26"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s="5">
        <v>15.552</v>
      </c>
      <c r="S4476">
        <v>3</v>
      </c>
      <c r="T4476" s="7">
        <v>0.2</v>
      </c>
      <c r="U4476" s="5">
        <v>5.4432</v>
      </c>
      <c r="V4476">
        <f t="shared" si="345"/>
        <v>9</v>
      </c>
      <c r="W4476">
        <f t="shared" si="346"/>
        <v>3</v>
      </c>
      <c r="X4476">
        <f t="shared" si="347"/>
        <v>2017</v>
      </c>
      <c r="Y4476" t="str">
        <f t="shared" si="348"/>
        <v>Sep</v>
      </c>
      <c r="Z4476" t="str">
        <f t="shared" si="349"/>
        <v>2017-09</v>
      </c>
    </row>
    <row r="4477" spans="1:26"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s="5">
        <v>21.248000000000001</v>
      </c>
      <c r="S4477">
        <v>4</v>
      </c>
      <c r="T4477" s="7">
        <v>0.2</v>
      </c>
      <c r="U4477" s="5">
        <v>7.4367999999999999</v>
      </c>
      <c r="V4477">
        <f t="shared" si="345"/>
        <v>9</v>
      </c>
      <c r="W4477">
        <f t="shared" si="346"/>
        <v>3</v>
      </c>
      <c r="X4477">
        <f t="shared" si="347"/>
        <v>2017</v>
      </c>
      <c r="Y4477" t="str">
        <f t="shared" si="348"/>
        <v>Sep</v>
      </c>
      <c r="Z4477" t="str">
        <f t="shared" si="349"/>
        <v>2017-09</v>
      </c>
    </row>
    <row r="4478" spans="1:26"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s="5">
        <v>8.4480000000000004</v>
      </c>
      <c r="S4478">
        <v>2</v>
      </c>
      <c r="T4478" s="7">
        <v>0.2</v>
      </c>
      <c r="U4478" s="5">
        <v>2.64</v>
      </c>
      <c r="V4478">
        <f t="shared" si="345"/>
        <v>9</v>
      </c>
      <c r="W4478">
        <f t="shared" si="346"/>
        <v>3</v>
      </c>
      <c r="X4478">
        <f t="shared" si="347"/>
        <v>2017</v>
      </c>
      <c r="Y4478" t="str">
        <f t="shared" si="348"/>
        <v>Sep</v>
      </c>
      <c r="Z4478" t="str">
        <f t="shared" si="349"/>
        <v>2017-09</v>
      </c>
    </row>
    <row r="4479" spans="1:26"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s="5">
        <v>333.09</v>
      </c>
      <c r="S4479">
        <v>3</v>
      </c>
      <c r="T4479" s="7">
        <v>0</v>
      </c>
      <c r="U4479" s="5">
        <v>23.316299999999998</v>
      </c>
      <c r="V4479">
        <f t="shared" si="345"/>
        <v>10</v>
      </c>
      <c r="W4479">
        <f t="shared" si="346"/>
        <v>4</v>
      </c>
      <c r="X4479">
        <f t="shared" si="347"/>
        <v>2017</v>
      </c>
      <c r="Y4479" t="str">
        <f t="shared" si="348"/>
        <v>Oct</v>
      </c>
      <c r="Z4479" t="str">
        <f t="shared" si="349"/>
        <v>2017-10</v>
      </c>
    </row>
    <row r="4480" spans="1:26"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s="5">
        <v>248.98</v>
      </c>
      <c r="S4480">
        <v>2</v>
      </c>
      <c r="T4480" s="7">
        <v>0</v>
      </c>
      <c r="U4480" s="5">
        <v>54.775599999999997</v>
      </c>
      <c r="V4480">
        <f t="shared" si="345"/>
        <v>10</v>
      </c>
      <c r="W4480">
        <f t="shared" si="346"/>
        <v>4</v>
      </c>
      <c r="X4480">
        <f t="shared" si="347"/>
        <v>2017</v>
      </c>
      <c r="Y4480" t="str">
        <f t="shared" si="348"/>
        <v>Oct</v>
      </c>
      <c r="Z4480" t="str">
        <f t="shared" si="349"/>
        <v>2017-10</v>
      </c>
    </row>
    <row r="4481" spans="1:26"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s="5">
        <v>24.9</v>
      </c>
      <c r="S4481">
        <v>5</v>
      </c>
      <c r="T4481" s="7">
        <v>0</v>
      </c>
      <c r="U4481" s="5">
        <v>11.702999999999999</v>
      </c>
      <c r="V4481">
        <f t="shared" si="345"/>
        <v>3</v>
      </c>
      <c r="W4481">
        <f t="shared" si="346"/>
        <v>1</v>
      </c>
      <c r="X4481">
        <f t="shared" si="347"/>
        <v>2014</v>
      </c>
      <c r="Y4481" t="str">
        <f t="shared" si="348"/>
        <v>Mar</v>
      </c>
      <c r="Z4481" t="str">
        <f t="shared" si="349"/>
        <v>2014-03</v>
      </c>
    </row>
    <row r="4482" spans="1:26"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s="5">
        <v>15.26</v>
      </c>
      <c r="S4482">
        <v>7</v>
      </c>
      <c r="T4482" s="7">
        <v>0</v>
      </c>
      <c r="U4482" s="5">
        <v>5.0358000000000001</v>
      </c>
      <c r="V4482">
        <f t="shared" si="345"/>
        <v>11</v>
      </c>
      <c r="W4482">
        <f t="shared" si="346"/>
        <v>4</v>
      </c>
      <c r="X4482">
        <f t="shared" si="347"/>
        <v>2016</v>
      </c>
      <c r="Y4482" t="str">
        <f t="shared" si="348"/>
        <v>Nov</v>
      </c>
      <c r="Z4482" t="str">
        <f t="shared" si="349"/>
        <v>2016-11</v>
      </c>
    </row>
    <row r="4483" spans="1:26"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s="5">
        <v>43.32</v>
      </c>
      <c r="S4483">
        <v>2</v>
      </c>
      <c r="T4483" s="7">
        <v>0</v>
      </c>
      <c r="U4483" s="5">
        <v>14.2956</v>
      </c>
      <c r="V4483">
        <f t="shared" ref="V4483:V4546" si="350">MONTH(C4483)</f>
        <v>11</v>
      </c>
      <c r="W4483">
        <f t="shared" ref="W4483:W4546" si="351">ROUNDUP(MONTH(C4483)/3,0)</f>
        <v>4</v>
      </c>
      <c r="X4483">
        <f t="shared" ref="X4483:X4546" si="352">YEAR(C4483)</f>
        <v>2016</v>
      </c>
      <c r="Y4483" t="str">
        <f t="shared" ref="Y4483:Y4546" si="353">TEXT(C4483,"MMM")</f>
        <v>Nov</v>
      </c>
      <c r="Z4483" t="str">
        <f t="shared" ref="Z4483:Z4546" si="354">TEXT(C4483,"YYYY-MM")</f>
        <v>2016-11</v>
      </c>
    </row>
    <row r="4484" spans="1:26"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s="5">
        <v>43.584000000000003</v>
      </c>
      <c r="S4484">
        <v>12</v>
      </c>
      <c r="T4484" s="7">
        <v>0.2</v>
      </c>
      <c r="U4484" s="5">
        <v>15.799200000000001</v>
      </c>
      <c r="V4484">
        <f t="shared" si="350"/>
        <v>11</v>
      </c>
      <c r="W4484">
        <f t="shared" si="351"/>
        <v>4</v>
      </c>
      <c r="X4484">
        <f t="shared" si="352"/>
        <v>2016</v>
      </c>
      <c r="Y4484" t="str">
        <f t="shared" si="353"/>
        <v>Nov</v>
      </c>
      <c r="Z4484" t="str">
        <f t="shared" si="354"/>
        <v>2016-11</v>
      </c>
    </row>
    <row r="4485" spans="1:26"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s="5">
        <v>116.28</v>
      </c>
      <c r="S4485">
        <v>3</v>
      </c>
      <c r="T4485" s="7">
        <v>0</v>
      </c>
      <c r="U4485" s="5">
        <v>56.977200000000003</v>
      </c>
      <c r="V4485">
        <f t="shared" si="350"/>
        <v>11</v>
      </c>
      <c r="W4485">
        <f t="shared" si="351"/>
        <v>4</v>
      </c>
      <c r="X4485">
        <f t="shared" si="352"/>
        <v>2016</v>
      </c>
      <c r="Y4485" t="str">
        <f t="shared" si="353"/>
        <v>Nov</v>
      </c>
      <c r="Z4485" t="str">
        <f t="shared" si="354"/>
        <v>2016-11</v>
      </c>
    </row>
    <row r="4486" spans="1:26"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s="5">
        <v>9.2959999999999994</v>
      </c>
      <c r="S4486">
        <v>2</v>
      </c>
      <c r="T4486" s="7">
        <v>0.2</v>
      </c>
      <c r="U4486" s="5">
        <v>3.0211999999999999</v>
      </c>
      <c r="V4486">
        <f t="shared" si="350"/>
        <v>11</v>
      </c>
      <c r="W4486">
        <f t="shared" si="351"/>
        <v>4</v>
      </c>
      <c r="X4486">
        <f t="shared" si="352"/>
        <v>2016</v>
      </c>
      <c r="Y4486" t="str">
        <f t="shared" si="353"/>
        <v>Nov</v>
      </c>
      <c r="Z4486" t="str">
        <f t="shared" si="354"/>
        <v>2016-11</v>
      </c>
    </row>
    <row r="4487" spans="1:26"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s="5">
        <v>19.440000000000001</v>
      </c>
      <c r="S4487">
        <v>3</v>
      </c>
      <c r="T4487" s="7">
        <v>0</v>
      </c>
      <c r="U4487" s="5">
        <v>9.3312000000000008</v>
      </c>
      <c r="V4487">
        <f t="shared" si="350"/>
        <v>11</v>
      </c>
      <c r="W4487">
        <f t="shared" si="351"/>
        <v>4</v>
      </c>
      <c r="X4487">
        <f t="shared" si="352"/>
        <v>2016</v>
      </c>
      <c r="Y4487" t="str">
        <f t="shared" si="353"/>
        <v>Nov</v>
      </c>
      <c r="Z4487" t="str">
        <f t="shared" si="354"/>
        <v>2016-11</v>
      </c>
    </row>
    <row r="4488" spans="1:26"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s="5">
        <v>314.55</v>
      </c>
      <c r="S4488">
        <v>3</v>
      </c>
      <c r="T4488" s="7">
        <v>0</v>
      </c>
      <c r="U4488" s="5">
        <v>150.98400000000001</v>
      </c>
      <c r="V4488">
        <f t="shared" si="350"/>
        <v>11</v>
      </c>
      <c r="W4488">
        <f t="shared" si="351"/>
        <v>4</v>
      </c>
      <c r="X4488">
        <f t="shared" si="352"/>
        <v>2016</v>
      </c>
      <c r="Y4488" t="str">
        <f t="shared" si="353"/>
        <v>Nov</v>
      </c>
      <c r="Z4488" t="str">
        <f t="shared" si="354"/>
        <v>2016-11</v>
      </c>
    </row>
    <row r="4489" spans="1:26"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s="5">
        <v>16.27</v>
      </c>
      <c r="S4489">
        <v>5</v>
      </c>
      <c r="T4489" s="7">
        <v>0.8</v>
      </c>
      <c r="U4489" s="5">
        <v>-25.218499999999999</v>
      </c>
      <c r="V4489">
        <f t="shared" si="350"/>
        <v>9</v>
      </c>
      <c r="W4489">
        <f t="shared" si="351"/>
        <v>3</v>
      </c>
      <c r="X4489">
        <f t="shared" si="352"/>
        <v>2015</v>
      </c>
      <c r="Y4489" t="str">
        <f t="shared" si="353"/>
        <v>Sep</v>
      </c>
      <c r="Z4489" t="str">
        <f t="shared" si="354"/>
        <v>2015-09</v>
      </c>
    </row>
    <row r="4490" spans="1:26"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s="5">
        <v>69.12</v>
      </c>
      <c r="S4490">
        <v>9</v>
      </c>
      <c r="T4490" s="7">
        <v>0.2</v>
      </c>
      <c r="U4490" s="5">
        <v>-14.688000000000001</v>
      </c>
      <c r="V4490">
        <f t="shared" si="350"/>
        <v>9</v>
      </c>
      <c r="W4490">
        <f t="shared" si="351"/>
        <v>3</v>
      </c>
      <c r="X4490">
        <f t="shared" si="352"/>
        <v>2015</v>
      </c>
      <c r="Y4490" t="str">
        <f t="shared" si="353"/>
        <v>Sep</v>
      </c>
      <c r="Z4490" t="str">
        <f t="shared" si="354"/>
        <v>2015-09</v>
      </c>
    </row>
    <row r="4491" spans="1:26"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s="5">
        <v>4.47</v>
      </c>
      <c r="S4491">
        <v>3</v>
      </c>
      <c r="T4491" s="7">
        <v>0.8</v>
      </c>
      <c r="U4491" s="5">
        <v>-7.8224999999999998</v>
      </c>
      <c r="V4491">
        <f t="shared" si="350"/>
        <v>9</v>
      </c>
      <c r="W4491">
        <f t="shared" si="351"/>
        <v>3</v>
      </c>
      <c r="X4491">
        <f t="shared" si="352"/>
        <v>2015</v>
      </c>
      <c r="Y4491" t="str">
        <f t="shared" si="353"/>
        <v>Sep</v>
      </c>
      <c r="Z4491" t="str">
        <f t="shared" si="354"/>
        <v>2015-09</v>
      </c>
    </row>
    <row r="4492" spans="1:26"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s="5">
        <v>418.29599999999999</v>
      </c>
      <c r="S4492">
        <v>3</v>
      </c>
      <c r="T4492" s="7">
        <v>0.2</v>
      </c>
      <c r="U4492" s="5">
        <v>5.2286999999999999</v>
      </c>
      <c r="V4492">
        <f t="shared" si="350"/>
        <v>8</v>
      </c>
      <c r="W4492">
        <f t="shared" si="351"/>
        <v>3</v>
      </c>
      <c r="X4492">
        <f t="shared" si="352"/>
        <v>2017</v>
      </c>
      <c r="Y4492" t="str">
        <f t="shared" si="353"/>
        <v>Aug</v>
      </c>
      <c r="Z4492" t="str">
        <f t="shared" si="354"/>
        <v>2017-08</v>
      </c>
    </row>
    <row r="4493" spans="1:26"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s="5">
        <v>659.98800000000006</v>
      </c>
      <c r="S4493">
        <v>2</v>
      </c>
      <c r="T4493" s="7">
        <v>0.4</v>
      </c>
      <c r="U4493" s="5">
        <v>109.998</v>
      </c>
      <c r="V4493">
        <f t="shared" si="350"/>
        <v>12</v>
      </c>
      <c r="W4493">
        <f t="shared" si="351"/>
        <v>4</v>
      </c>
      <c r="X4493">
        <f t="shared" si="352"/>
        <v>2014</v>
      </c>
      <c r="Y4493" t="str">
        <f t="shared" si="353"/>
        <v>Dec</v>
      </c>
      <c r="Z4493" t="str">
        <f t="shared" si="354"/>
        <v>2014-12</v>
      </c>
    </row>
    <row r="4494" spans="1:26"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s="5">
        <v>8.1280000000000001</v>
      </c>
      <c r="S4494">
        <v>2</v>
      </c>
      <c r="T4494" s="7">
        <v>0.2</v>
      </c>
      <c r="U4494" s="5">
        <v>1.4224000000000001</v>
      </c>
      <c r="V4494">
        <f t="shared" si="350"/>
        <v>12</v>
      </c>
      <c r="W4494">
        <f t="shared" si="351"/>
        <v>4</v>
      </c>
      <c r="X4494">
        <f t="shared" si="352"/>
        <v>2014</v>
      </c>
      <c r="Y4494" t="str">
        <f t="shared" si="353"/>
        <v>Dec</v>
      </c>
      <c r="Z4494" t="str">
        <f t="shared" si="354"/>
        <v>2014-12</v>
      </c>
    </row>
    <row r="4495" spans="1:26"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s="5">
        <v>36.287999999999997</v>
      </c>
      <c r="S4495">
        <v>7</v>
      </c>
      <c r="T4495" s="7">
        <v>0.2</v>
      </c>
      <c r="U4495" s="5">
        <v>12.700799999999999</v>
      </c>
      <c r="V4495">
        <f t="shared" si="350"/>
        <v>12</v>
      </c>
      <c r="W4495">
        <f t="shared" si="351"/>
        <v>4</v>
      </c>
      <c r="X4495">
        <f t="shared" si="352"/>
        <v>2014</v>
      </c>
      <c r="Y4495" t="str">
        <f t="shared" si="353"/>
        <v>Dec</v>
      </c>
      <c r="Z4495" t="str">
        <f t="shared" si="354"/>
        <v>2014-12</v>
      </c>
    </row>
    <row r="4496" spans="1:26"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s="5">
        <v>909.72</v>
      </c>
      <c r="S4496">
        <v>6</v>
      </c>
      <c r="T4496" s="7">
        <v>0.3</v>
      </c>
      <c r="U4496" s="5">
        <v>-51.984000000000002</v>
      </c>
      <c r="V4496">
        <f t="shared" si="350"/>
        <v>12</v>
      </c>
      <c r="W4496">
        <f t="shared" si="351"/>
        <v>4</v>
      </c>
      <c r="X4496">
        <f t="shared" si="352"/>
        <v>2014</v>
      </c>
      <c r="Y4496" t="str">
        <f t="shared" si="353"/>
        <v>Dec</v>
      </c>
      <c r="Z4496" t="str">
        <f t="shared" si="354"/>
        <v>2014-12</v>
      </c>
    </row>
    <row r="4497" spans="1:26"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s="5">
        <v>917.92349999999999</v>
      </c>
      <c r="S4497">
        <v>9</v>
      </c>
      <c r="T4497" s="7">
        <v>0.15</v>
      </c>
      <c r="U4497" s="5">
        <v>75.593699999999998</v>
      </c>
      <c r="V4497">
        <f t="shared" si="350"/>
        <v>6</v>
      </c>
      <c r="W4497">
        <f t="shared" si="351"/>
        <v>2</v>
      </c>
      <c r="X4497">
        <f t="shared" si="352"/>
        <v>2017</v>
      </c>
      <c r="Y4497" t="str">
        <f t="shared" si="353"/>
        <v>Jun</v>
      </c>
      <c r="Z4497" t="str">
        <f t="shared" si="354"/>
        <v>2017-06</v>
      </c>
    </row>
    <row r="4498" spans="1:26"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s="5">
        <v>38.880000000000003</v>
      </c>
      <c r="S4498">
        <v>6</v>
      </c>
      <c r="T4498" s="7">
        <v>0</v>
      </c>
      <c r="U4498" s="5">
        <v>19.051200000000001</v>
      </c>
      <c r="V4498">
        <f t="shared" si="350"/>
        <v>6</v>
      </c>
      <c r="W4498">
        <f t="shared" si="351"/>
        <v>2</v>
      </c>
      <c r="X4498">
        <f t="shared" si="352"/>
        <v>2017</v>
      </c>
      <c r="Y4498" t="str">
        <f t="shared" si="353"/>
        <v>Jun</v>
      </c>
      <c r="Z4498" t="str">
        <f t="shared" si="354"/>
        <v>2017-06</v>
      </c>
    </row>
    <row r="4499" spans="1:26"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s="5">
        <v>631.17600000000004</v>
      </c>
      <c r="S4499">
        <v>4</v>
      </c>
      <c r="T4499" s="7">
        <v>0.7</v>
      </c>
      <c r="U4499" s="5">
        <v>-462.86239999999998</v>
      </c>
      <c r="V4499">
        <f t="shared" si="350"/>
        <v>12</v>
      </c>
      <c r="W4499">
        <f t="shared" si="351"/>
        <v>4</v>
      </c>
      <c r="X4499">
        <f t="shared" si="352"/>
        <v>2017</v>
      </c>
      <c r="Y4499" t="str">
        <f t="shared" si="353"/>
        <v>Dec</v>
      </c>
      <c r="Z4499" t="str">
        <f t="shared" si="354"/>
        <v>2017-12</v>
      </c>
    </row>
    <row r="4500" spans="1:26"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s="5">
        <v>12.96</v>
      </c>
      <c r="S4500">
        <v>2</v>
      </c>
      <c r="T4500" s="7">
        <v>0</v>
      </c>
      <c r="U4500" s="5">
        <v>6.2207999999999997</v>
      </c>
      <c r="V4500">
        <f t="shared" si="350"/>
        <v>11</v>
      </c>
      <c r="W4500">
        <f t="shared" si="351"/>
        <v>4</v>
      </c>
      <c r="X4500">
        <f t="shared" si="352"/>
        <v>2014</v>
      </c>
      <c r="Y4500" t="str">
        <f t="shared" si="353"/>
        <v>Nov</v>
      </c>
      <c r="Z4500" t="str">
        <f t="shared" si="354"/>
        <v>2014-11</v>
      </c>
    </row>
    <row r="4501" spans="1:26"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s="5">
        <v>12.96</v>
      </c>
      <c r="S4501">
        <v>2</v>
      </c>
      <c r="T4501" s="7">
        <v>0</v>
      </c>
      <c r="U4501" s="5">
        <v>6.2207999999999997</v>
      </c>
      <c r="V4501">
        <f t="shared" si="350"/>
        <v>4</v>
      </c>
      <c r="W4501">
        <f t="shared" si="351"/>
        <v>2</v>
      </c>
      <c r="X4501">
        <f t="shared" si="352"/>
        <v>2016</v>
      </c>
      <c r="Y4501" t="str">
        <f t="shared" si="353"/>
        <v>Apr</v>
      </c>
      <c r="Z4501" t="str">
        <f t="shared" si="354"/>
        <v>2016-04</v>
      </c>
    </row>
    <row r="4502" spans="1:26"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s="5">
        <v>23.2</v>
      </c>
      <c r="S4502">
        <v>5</v>
      </c>
      <c r="T4502" s="7">
        <v>0.2</v>
      </c>
      <c r="U4502" s="5">
        <v>8.1199999999999992</v>
      </c>
      <c r="V4502">
        <f t="shared" si="350"/>
        <v>4</v>
      </c>
      <c r="W4502">
        <f t="shared" si="351"/>
        <v>2</v>
      </c>
      <c r="X4502">
        <f t="shared" si="352"/>
        <v>2016</v>
      </c>
      <c r="Y4502" t="str">
        <f t="shared" si="353"/>
        <v>Apr</v>
      </c>
      <c r="Z4502" t="str">
        <f t="shared" si="354"/>
        <v>2016-04</v>
      </c>
    </row>
    <row r="4503" spans="1:26"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s="5">
        <v>25.92</v>
      </c>
      <c r="S4503">
        <v>5</v>
      </c>
      <c r="T4503" s="7">
        <v>0.2</v>
      </c>
      <c r="U4503" s="5">
        <v>9.0719999999999992</v>
      </c>
      <c r="V4503">
        <f t="shared" si="350"/>
        <v>6</v>
      </c>
      <c r="W4503">
        <f t="shared" si="351"/>
        <v>2</v>
      </c>
      <c r="X4503">
        <f t="shared" si="352"/>
        <v>2014</v>
      </c>
      <c r="Y4503" t="str">
        <f t="shared" si="353"/>
        <v>Jun</v>
      </c>
      <c r="Z4503" t="str">
        <f t="shared" si="354"/>
        <v>2014-06</v>
      </c>
    </row>
    <row r="4504" spans="1:26"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s="5">
        <v>21.312000000000001</v>
      </c>
      <c r="S4504">
        <v>6</v>
      </c>
      <c r="T4504" s="7">
        <v>0.2</v>
      </c>
      <c r="U4504" s="5">
        <v>7.1928000000000001</v>
      </c>
      <c r="V4504">
        <f t="shared" si="350"/>
        <v>6</v>
      </c>
      <c r="W4504">
        <f t="shared" si="351"/>
        <v>2</v>
      </c>
      <c r="X4504">
        <f t="shared" si="352"/>
        <v>2014</v>
      </c>
      <c r="Y4504" t="str">
        <f t="shared" si="353"/>
        <v>Jun</v>
      </c>
      <c r="Z4504" t="str">
        <f t="shared" si="354"/>
        <v>2014-06</v>
      </c>
    </row>
    <row r="4505" spans="1:26"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s="5">
        <v>173.65600000000001</v>
      </c>
      <c r="S4505">
        <v>7</v>
      </c>
      <c r="T4505" s="7">
        <v>0.2</v>
      </c>
      <c r="U4505" s="5">
        <v>17.365600000000001</v>
      </c>
      <c r="V4505">
        <f t="shared" si="350"/>
        <v>12</v>
      </c>
      <c r="W4505">
        <f t="shared" si="351"/>
        <v>4</v>
      </c>
      <c r="X4505">
        <f t="shared" si="352"/>
        <v>2014</v>
      </c>
      <c r="Y4505" t="str">
        <f t="shared" si="353"/>
        <v>Dec</v>
      </c>
      <c r="Z4505" t="str">
        <f t="shared" si="354"/>
        <v>2014-12</v>
      </c>
    </row>
    <row r="4506" spans="1:26"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s="5">
        <v>361.96</v>
      </c>
      <c r="S4506">
        <v>2</v>
      </c>
      <c r="T4506" s="7">
        <v>0</v>
      </c>
      <c r="U4506" s="5">
        <v>101.3488</v>
      </c>
      <c r="V4506">
        <f t="shared" si="350"/>
        <v>12</v>
      </c>
      <c r="W4506">
        <f t="shared" si="351"/>
        <v>4</v>
      </c>
      <c r="X4506">
        <f t="shared" si="352"/>
        <v>2014</v>
      </c>
      <c r="Y4506" t="str">
        <f t="shared" si="353"/>
        <v>Dec</v>
      </c>
      <c r="Z4506" t="str">
        <f t="shared" si="354"/>
        <v>2014-12</v>
      </c>
    </row>
    <row r="4507" spans="1:26"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s="5">
        <v>62.85</v>
      </c>
      <c r="S4507">
        <v>3</v>
      </c>
      <c r="T4507" s="7">
        <v>0</v>
      </c>
      <c r="U4507" s="5">
        <v>13.198499999999999</v>
      </c>
      <c r="V4507">
        <f t="shared" si="350"/>
        <v>12</v>
      </c>
      <c r="W4507">
        <f t="shared" si="351"/>
        <v>4</v>
      </c>
      <c r="X4507">
        <f t="shared" si="352"/>
        <v>2014</v>
      </c>
      <c r="Y4507" t="str">
        <f t="shared" si="353"/>
        <v>Dec</v>
      </c>
      <c r="Z4507" t="str">
        <f t="shared" si="354"/>
        <v>2014-12</v>
      </c>
    </row>
    <row r="4508" spans="1:26"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s="5">
        <v>818.37599999999998</v>
      </c>
      <c r="S4508">
        <v>3</v>
      </c>
      <c r="T4508" s="7">
        <v>0.2</v>
      </c>
      <c r="U4508" s="5">
        <v>51.148499999999999</v>
      </c>
      <c r="V4508">
        <f t="shared" si="350"/>
        <v>12</v>
      </c>
      <c r="W4508">
        <f t="shared" si="351"/>
        <v>4</v>
      </c>
      <c r="X4508">
        <f t="shared" si="352"/>
        <v>2014</v>
      </c>
      <c r="Y4508" t="str">
        <f t="shared" si="353"/>
        <v>Dec</v>
      </c>
      <c r="Z4508" t="str">
        <f t="shared" si="354"/>
        <v>2014-12</v>
      </c>
    </row>
    <row r="4509" spans="1:26"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s="5">
        <v>20.34</v>
      </c>
      <c r="S4509">
        <v>1</v>
      </c>
      <c r="T4509" s="7">
        <v>0</v>
      </c>
      <c r="U4509" s="5">
        <v>0.2034</v>
      </c>
      <c r="V4509">
        <f t="shared" si="350"/>
        <v>12</v>
      </c>
      <c r="W4509">
        <f t="shared" si="351"/>
        <v>4</v>
      </c>
      <c r="X4509">
        <f t="shared" si="352"/>
        <v>2014</v>
      </c>
      <c r="Y4509" t="str">
        <f t="shared" si="353"/>
        <v>Dec</v>
      </c>
      <c r="Z4509" t="str">
        <f t="shared" si="354"/>
        <v>2014-12</v>
      </c>
    </row>
    <row r="4510" spans="1:26"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s="5">
        <v>23.99</v>
      </c>
      <c r="S4510">
        <v>1</v>
      </c>
      <c r="T4510" s="7">
        <v>0</v>
      </c>
      <c r="U4510" s="5">
        <v>5.5176999999999996</v>
      </c>
      <c r="V4510">
        <f t="shared" si="350"/>
        <v>12</v>
      </c>
      <c r="W4510">
        <f t="shared" si="351"/>
        <v>4</v>
      </c>
      <c r="X4510">
        <f t="shared" si="352"/>
        <v>2014</v>
      </c>
      <c r="Y4510" t="str">
        <f t="shared" si="353"/>
        <v>Dec</v>
      </c>
      <c r="Z4510" t="str">
        <f t="shared" si="354"/>
        <v>2014-12</v>
      </c>
    </row>
    <row r="4511" spans="1:26"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s="5">
        <v>171.28800000000001</v>
      </c>
      <c r="S4511">
        <v>3</v>
      </c>
      <c r="T4511" s="7">
        <v>0.2</v>
      </c>
      <c r="U4511" s="5">
        <v>-6.4233000000000002</v>
      </c>
      <c r="V4511">
        <f t="shared" si="350"/>
        <v>5</v>
      </c>
      <c r="W4511">
        <f t="shared" si="351"/>
        <v>2</v>
      </c>
      <c r="X4511">
        <f t="shared" si="352"/>
        <v>2017</v>
      </c>
      <c r="Y4511" t="str">
        <f t="shared" si="353"/>
        <v>May</v>
      </c>
      <c r="Z4511" t="str">
        <f t="shared" si="354"/>
        <v>2017-05</v>
      </c>
    </row>
    <row r="4512" spans="1:26"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s="5">
        <v>37.299999999999997</v>
      </c>
      <c r="S4512">
        <v>2</v>
      </c>
      <c r="T4512" s="7">
        <v>0</v>
      </c>
      <c r="U4512" s="5">
        <v>17.158000000000001</v>
      </c>
      <c r="V4512">
        <f t="shared" si="350"/>
        <v>11</v>
      </c>
      <c r="W4512">
        <f t="shared" si="351"/>
        <v>4</v>
      </c>
      <c r="X4512">
        <f t="shared" si="352"/>
        <v>2016</v>
      </c>
      <c r="Y4512" t="str">
        <f t="shared" si="353"/>
        <v>Nov</v>
      </c>
      <c r="Z4512" t="str">
        <f t="shared" si="354"/>
        <v>2016-11</v>
      </c>
    </row>
    <row r="4513" spans="1:26"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s="5">
        <v>81.96</v>
      </c>
      <c r="S4513">
        <v>2</v>
      </c>
      <c r="T4513" s="7">
        <v>0</v>
      </c>
      <c r="U4513" s="5">
        <v>39.340800000000002</v>
      </c>
      <c r="V4513">
        <f t="shared" si="350"/>
        <v>11</v>
      </c>
      <c r="W4513">
        <f t="shared" si="351"/>
        <v>4</v>
      </c>
      <c r="X4513">
        <f t="shared" si="352"/>
        <v>2016</v>
      </c>
      <c r="Y4513" t="str">
        <f t="shared" si="353"/>
        <v>Nov</v>
      </c>
      <c r="Z4513" t="str">
        <f t="shared" si="354"/>
        <v>2016-11</v>
      </c>
    </row>
    <row r="4514" spans="1:26"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s="5">
        <v>54.792000000000002</v>
      </c>
      <c r="S4514">
        <v>6</v>
      </c>
      <c r="T4514" s="7">
        <v>0.7</v>
      </c>
      <c r="U4514" s="5">
        <v>-40.180799999999998</v>
      </c>
      <c r="V4514">
        <f t="shared" si="350"/>
        <v>10</v>
      </c>
      <c r="W4514">
        <f t="shared" si="351"/>
        <v>4</v>
      </c>
      <c r="X4514">
        <f t="shared" si="352"/>
        <v>2016</v>
      </c>
      <c r="Y4514" t="str">
        <f t="shared" si="353"/>
        <v>Oct</v>
      </c>
      <c r="Z4514" t="str">
        <f t="shared" si="354"/>
        <v>2016-10</v>
      </c>
    </row>
    <row r="4515" spans="1:26"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s="5">
        <v>10.784000000000001</v>
      </c>
      <c r="S4515">
        <v>1</v>
      </c>
      <c r="T4515" s="7">
        <v>0.2</v>
      </c>
      <c r="U4515" s="5">
        <v>0.80879999999999996</v>
      </c>
      <c r="V4515">
        <f t="shared" si="350"/>
        <v>9</v>
      </c>
      <c r="W4515">
        <f t="shared" si="351"/>
        <v>3</v>
      </c>
      <c r="X4515">
        <f t="shared" si="352"/>
        <v>2016</v>
      </c>
      <c r="Y4515" t="str">
        <f t="shared" si="353"/>
        <v>Sep</v>
      </c>
      <c r="Z4515" t="str">
        <f t="shared" si="354"/>
        <v>2016-09</v>
      </c>
    </row>
    <row r="4516" spans="1:26"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s="5">
        <v>290.98</v>
      </c>
      <c r="S4516">
        <v>1</v>
      </c>
      <c r="T4516" s="7">
        <v>0</v>
      </c>
      <c r="U4516" s="5">
        <v>75.654799999999994</v>
      </c>
      <c r="V4516">
        <f t="shared" si="350"/>
        <v>10</v>
      </c>
      <c r="W4516">
        <f t="shared" si="351"/>
        <v>4</v>
      </c>
      <c r="X4516">
        <f t="shared" si="352"/>
        <v>2016</v>
      </c>
      <c r="Y4516" t="str">
        <f t="shared" si="353"/>
        <v>Oct</v>
      </c>
      <c r="Z4516" t="str">
        <f t="shared" si="354"/>
        <v>2016-10</v>
      </c>
    </row>
    <row r="4517" spans="1:26"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s="5">
        <v>36.44</v>
      </c>
      <c r="S4517">
        <v>4</v>
      </c>
      <c r="T4517" s="7">
        <v>0</v>
      </c>
      <c r="U4517" s="5">
        <v>12.0252</v>
      </c>
      <c r="V4517">
        <f t="shared" si="350"/>
        <v>10</v>
      </c>
      <c r="W4517">
        <f t="shared" si="351"/>
        <v>4</v>
      </c>
      <c r="X4517">
        <f t="shared" si="352"/>
        <v>2017</v>
      </c>
      <c r="Y4517" t="str">
        <f t="shared" si="353"/>
        <v>Oct</v>
      </c>
      <c r="Z4517" t="str">
        <f t="shared" si="354"/>
        <v>2017-10</v>
      </c>
    </row>
    <row r="4518" spans="1:26"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s="5">
        <v>21.4</v>
      </c>
      <c r="S4518">
        <v>5</v>
      </c>
      <c r="T4518" s="7">
        <v>0</v>
      </c>
      <c r="U4518" s="5">
        <v>10.058</v>
      </c>
      <c r="V4518">
        <f t="shared" si="350"/>
        <v>9</v>
      </c>
      <c r="W4518">
        <f t="shared" si="351"/>
        <v>3</v>
      </c>
      <c r="X4518">
        <f t="shared" si="352"/>
        <v>2016</v>
      </c>
      <c r="Y4518" t="str">
        <f t="shared" si="353"/>
        <v>Sep</v>
      </c>
      <c r="Z4518" t="str">
        <f t="shared" si="354"/>
        <v>2016-09</v>
      </c>
    </row>
    <row r="4519" spans="1:26"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s="5">
        <v>48.664000000000001</v>
      </c>
      <c r="S4519">
        <v>7</v>
      </c>
      <c r="T4519" s="7">
        <v>0.2</v>
      </c>
      <c r="U4519" s="5">
        <v>15.815799999999999</v>
      </c>
      <c r="V4519">
        <f t="shared" si="350"/>
        <v>9</v>
      </c>
      <c r="W4519">
        <f t="shared" si="351"/>
        <v>3</v>
      </c>
      <c r="X4519">
        <f t="shared" si="352"/>
        <v>2016</v>
      </c>
      <c r="Y4519" t="str">
        <f t="shared" si="353"/>
        <v>Sep</v>
      </c>
      <c r="Z4519" t="str">
        <f t="shared" si="354"/>
        <v>2016-09</v>
      </c>
    </row>
    <row r="4520" spans="1:26"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s="5">
        <v>16.559999999999999</v>
      </c>
      <c r="S4520">
        <v>4</v>
      </c>
      <c r="T4520" s="7">
        <v>0</v>
      </c>
      <c r="U4520" s="5">
        <v>6.9551999999999996</v>
      </c>
      <c r="V4520">
        <f t="shared" si="350"/>
        <v>9</v>
      </c>
      <c r="W4520">
        <f t="shared" si="351"/>
        <v>3</v>
      </c>
      <c r="X4520">
        <f t="shared" si="352"/>
        <v>2016</v>
      </c>
      <c r="Y4520" t="str">
        <f t="shared" si="353"/>
        <v>Sep</v>
      </c>
      <c r="Z4520" t="str">
        <f t="shared" si="354"/>
        <v>2016-09</v>
      </c>
    </row>
    <row r="4521" spans="1:26"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s="5">
        <v>1347.52</v>
      </c>
      <c r="S4521">
        <v>8</v>
      </c>
      <c r="T4521" s="7">
        <v>0.2</v>
      </c>
      <c r="U4521" s="5">
        <v>84.22</v>
      </c>
      <c r="V4521">
        <f t="shared" si="350"/>
        <v>6</v>
      </c>
      <c r="W4521">
        <f t="shared" si="351"/>
        <v>2</v>
      </c>
      <c r="X4521">
        <f t="shared" si="352"/>
        <v>2017</v>
      </c>
      <c r="Y4521" t="str">
        <f t="shared" si="353"/>
        <v>Jun</v>
      </c>
      <c r="Z4521" t="str">
        <f t="shared" si="354"/>
        <v>2017-06</v>
      </c>
    </row>
    <row r="4522" spans="1:26"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s="5">
        <v>62.31</v>
      </c>
      <c r="S4522">
        <v>3</v>
      </c>
      <c r="T4522" s="7">
        <v>0</v>
      </c>
      <c r="U4522" s="5">
        <v>22.4316</v>
      </c>
      <c r="V4522">
        <f t="shared" si="350"/>
        <v>2</v>
      </c>
      <c r="W4522">
        <f t="shared" si="351"/>
        <v>1</v>
      </c>
      <c r="X4522">
        <f t="shared" si="352"/>
        <v>2014</v>
      </c>
      <c r="Y4522" t="str">
        <f t="shared" si="353"/>
        <v>Feb</v>
      </c>
      <c r="Z4522" t="str">
        <f t="shared" si="354"/>
        <v>2014-02</v>
      </c>
    </row>
    <row r="4523" spans="1:26"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s="5">
        <v>20.32</v>
      </c>
      <c r="S4523">
        <v>4</v>
      </c>
      <c r="T4523" s="7">
        <v>0</v>
      </c>
      <c r="U4523" s="5">
        <v>6.9088000000000003</v>
      </c>
      <c r="V4523">
        <f t="shared" si="350"/>
        <v>2</v>
      </c>
      <c r="W4523">
        <f t="shared" si="351"/>
        <v>1</v>
      </c>
      <c r="X4523">
        <f t="shared" si="352"/>
        <v>2014</v>
      </c>
      <c r="Y4523" t="str">
        <f t="shared" si="353"/>
        <v>Feb</v>
      </c>
      <c r="Z4523" t="str">
        <f t="shared" si="354"/>
        <v>2014-02</v>
      </c>
    </row>
    <row r="4524" spans="1:26"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s="5">
        <v>9.4320000000000004</v>
      </c>
      <c r="S4524">
        <v>3</v>
      </c>
      <c r="T4524" s="7">
        <v>0.2</v>
      </c>
      <c r="U4524" s="5">
        <v>3.0653999999999999</v>
      </c>
      <c r="V4524">
        <f t="shared" si="350"/>
        <v>2</v>
      </c>
      <c r="W4524">
        <f t="shared" si="351"/>
        <v>1</v>
      </c>
      <c r="X4524">
        <f t="shared" si="352"/>
        <v>2017</v>
      </c>
      <c r="Y4524" t="str">
        <f t="shared" si="353"/>
        <v>Feb</v>
      </c>
      <c r="Z4524" t="str">
        <f t="shared" si="354"/>
        <v>2017-02</v>
      </c>
    </row>
    <row r="4525" spans="1:26"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s="5">
        <v>34.86</v>
      </c>
      <c r="S4525">
        <v>7</v>
      </c>
      <c r="T4525" s="7">
        <v>0</v>
      </c>
      <c r="U4525" s="5">
        <v>16.035599999999999</v>
      </c>
      <c r="V4525">
        <f t="shared" si="350"/>
        <v>11</v>
      </c>
      <c r="W4525">
        <f t="shared" si="351"/>
        <v>4</v>
      </c>
      <c r="X4525">
        <f t="shared" si="352"/>
        <v>2014</v>
      </c>
      <c r="Y4525" t="str">
        <f t="shared" si="353"/>
        <v>Nov</v>
      </c>
      <c r="Z4525" t="str">
        <f t="shared" si="354"/>
        <v>2014-11</v>
      </c>
    </row>
    <row r="4526" spans="1:26"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s="5">
        <v>89.34</v>
      </c>
      <c r="S4526">
        <v>6</v>
      </c>
      <c r="T4526" s="7">
        <v>0</v>
      </c>
      <c r="U4526" s="5">
        <v>24.1218</v>
      </c>
      <c r="V4526">
        <f t="shared" si="350"/>
        <v>11</v>
      </c>
      <c r="W4526">
        <f t="shared" si="351"/>
        <v>4</v>
      </c>
      <c r="X4526">
        <f t="shared" si="352"/>
        <v>2014</v>
      </c>
      <c r="Y4526" t="str">
        <f t="shared" si="353"/>
        <v>Nov</v>
      </c>
      <c r="Z4526" t="str">
        <f t="shared" si="354"/>
        <v>2014-11</v>
      </c>
    </row>
    <row r="4527" spans="1:26"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s="5">
        <v>269.98</v>
      </c>
      <c r="S4527">
        <v>2</v>
      </c>
      <c r="T4527" s="7">
        <v>0</v>
      </c>
      <c r="U4527" s="5">
        <v>67.495000000000005</v>
      </c>
      <c r="V4527">
        <f t="shared" si="350"/>
        <v>7</v>
      </c>
      <c r="W4527">
        <f t="shared" si="351"/>
        <v>3</v>
      </c>
      <c r="X4527">
        <f t="shared" si="352"/>
        <v>2017</v>
      </c>
      <c r="Y4527" t="str">
        <f t="shared" si="353"/>
        <v>Jul</v>
      </c>
      <c r="Z4527" t="str">
        <f t="shared" si="354"/>
        <v>2017-07</v>
      </c>
    </row>
    <row r="4528" spans="1:26"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s="5">
        <v>99.9</v>
      </c>
      <c r="S4528">
        <v>5</v>
      </c>
      <c r="T4528" s="7">
        <v>0</v>
      </c>
      <c r="U4528" s="5">
        <v>47.951999999999998</v>
      </c>
      <c r="V4528">
        <f t="shared" si="350"/>
        <v>7</v>
      </c>
      <c r="W4528">
        <f t="shared" si="351"/>
        <v>3</v>
      </c>
      <c r="X4528">
        <f t="shared" si="352"/>
        <v>2017</v>
      </c>
      <c r="Y4528" t="str">
        <f t="shared" si="353"/>
        <v>Jul</v>
      </c>
      <c r="Z4528" t="str">
        <f t="shared" si="354"/>
        <v>2017-07</v>
      </c>
    </row>
    <row r="4529" spans="1:26"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s="5">
        <v>39.08</v>
      </c>
      <c r="S4529">
        <v>4</v>
      </c>
      <c r="T4529" s="7">
        <v>0</v>
      </c>
      <c r="U4529" s="5">
        <v>14.4596</v>
      </c>
      <c r="V4529">
        <f t="shared" si="350"/>
        <v>7</v>
      </c>
      <c r="W4529">
        <f t="shared" si="351"/>
        <v>3</v>
      </c>
      <c r="X4529">
        <f t="shared" si="352"/>
        <v>2017</v>
      </c>
      <c r="Y4529" t="str">
        <f t="shared" si="353"/>
        <v>Jul</v>
      </c>
      <c r="Z4529" t="str">
        <f t="shared" si="354"/>
        <v>2017-07</v>
      </c>
    </row>
    <row r="4530" spans="1:26"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s="5">
        <v>116.83199999999999</v>
      </c>
      <c r="S4530">
        <v>4</v>
      </c>
      <c r="T4530" s="7">
        <v>0.2</v>
      </c>
      <c r="U4530" s="5">
        <v>33.589199999999998</v>
      </c>
      <c r="V4530">
        <f t="shared" si="350"/>
        <v>9</v>
      </c>
      <c r="W4530">
        <f t="shared" si="351"/>
        <v>3</v>
      </c>
      <c r="X4530">
        <f t="shared" si="352"/>
        <v>2017</v>
      </c>
      <c r="Y4530" t="str">
        <f t="shared" si="353"/>
        <v>Sep</v>
      </c>
      <c r="Z4530" t="str">
        <f t="shared" si="354"/>
        <v>2017-09</v>
      </c>
    </row>
    <row r="4531" spans="1:26"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s="5">
        <v>2.2959999999999998</v>
      </c>
      <c r="S4531">
        <v>2</v>
      </c>
      <c r="T4531" s="7">
        <v>0.8</v>
      </c>
      <c r="U4531" s="5">
        <v>-3.9032</v>
      </c>
      <c r="V4531">
        <f t="shared" si="350"/>
        <v>11</v>
      </c>
      <c r="W4531">
        <f t="shared" si="351"/>
        <v>4</v>
      </c>
      <c r="X4531">
        <f t="shared" si="352"/>
        <v>2016</v>
      </c>
      <c r="Y4531" t="str">
        <f t="shared" si="353"/>
        <v>Nov</v>
      </c>
      <c r="Z4531" t="str">
        <f t="shared" si="354"/>
        <v>2016-11</v>
      </c>
    </row>
    <row r="4532" spans="1:26"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s="5">
        <v>408.00599999999997</v>
      </c>
      <c r="S4532">
        <v>2</v>
      </c>
      <c r="T4532" s="7">
        <v>0.1</v>
      </c>
      <c r="U4532" s="5">
        <v>72.534400000000005</v>
      </c>
      <c r="V4532">
        <f t="shared" si="350"/>
        <v>11</v>
      </c>
      <c r="W4532">
        <f t="shared" si="351"/>
        <v>4</v>
      </c>
      <c r="X4532">
        <f t="shared" si="352"/>
        <v>2016</v>
      </c>
      <c r="Y4532" t="str">
        <f t="shared" si="353"/>
        <v>Nov</v>
      </c>
      <c r="Z4532" t="str">
        <f t="shared" si="354"/>
        <v>2016-11</v>
      </c>
    </row>
    <row r="4533" spans="1:26"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s="5">
        <v>40.44</v>
      </c>
      <c r="S4533">
        <v>3</v>
      </c>
      <c r="T4533" s="7">
        <v>0</v>
      </c>
      <c r="U4533" s="5">
        <v>10.5144</v>
      </c>
      <c r="V4533">
        <f t="shared" si="350"/>
        <v>11</v>
      </c>
      <c r="W4533">
        <f t="shared" si="351"/>
        <v>4</v>
      </c>
      <c r="X4533">
        <f t="shared" si="352"/>
        <v>2016</v>
      </c>
      <c r="Y4533" t="str">
        <f t="shared" si="353"/>
        <v>Nov</v>
      </c>
      <c r="Z4533" t="str">
        <f t="shared" si="354"/>
        <v>2016-11</v>
      </c>
    </row>
    <row r="4534" spans="1:26"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s="5">
        <v>122.352</v>
      </c>
      <c r="S4534">
        <v>3</v>
      </c>
      <c r="T4534" s="7">
        <v>0.2</v>
      </c>
      <c r="U4534" s="5">
        <v>13.7646</v>
      </c>
      <c r="V4534">
        <f t="shared" si="350"/>
        <v>10</v>
      </c>
      <c r="W4534">
        <f t="shared" si="351"/>
        <v>4</v>
      </c>
      <c r="X4534">
        <f t="shared" si="352"/>
        <v>2014</v>
      </c>
      <c r="Y4534" t="str">
        <f t="shared" si="353"/>
        <v>Oct</v>
      </c>
      <c r="Z4534" t="str">
        <f t="shared" si="354"/>
        <v>2014-10</v>
      </c>
    </row>
    <row r="4535" spans="1:26"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s="5">
        <v>15.28</v>
      </c>
      <c r="S4535">
        <v>2</v>
      </c>
      <c r="T4535" s="7">
        <v>0</v>
      </c>
      <c r="U4535" s="5">
        <v>7.4871999999999996</v>
      </c>
      <c r="V4535">
        <f t="shared" si="350"/>
        <v>10</v>
      </c>
      <c r="W4535">
        <f t="shared" si="351"/>
        <v>4</v>
      </c>
      <c r="X4535">
        <f t="shared" si="352"/>
        <v>2014</v>
      </c>
      <c r="Y4535" t="str">
        <f t="shared" si="353"/>
        <v>Oct</v>
      </c>
      <c r="Z4535" t="str">
        <f t="shared" si="354"/>
        <v>2014-10</v>
      </c>
    </row>
    <row r="4536" spans="1:26"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s="5">
        <v>11.96</v>
      </c>
      <c r="S4536">
        <v>2</v>
      </c>
      <c r="T4536" s="7">
        <v>0</v>
      </c>
      <c r="U4536" s="5">
        <v>5.8604000000000003</v>
      </c>
      <c r="V4536">
        <f t="shared" si="350"/>
        <v>3</v>
      </c>
      <c r="W4536">
        <f t="shared" si="351"/>
        <v>1</v>
      </c>
      <c r="X4536">
        <f t="shared" si="352"/>
        <v>2015</v>
      </c>
      <c r="Y4536" t="str">
        <f t="shared" si="353"/>
        <v>Mar</v>
      </c>
      <c r="Z4536" t="str">
        <f t="shared" si="354"/>
        <v>2015-03</v>
      </c>
    </row>
    <row r="4537" spans="1:26"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s="5">
        <v>15.84</v>
      </c>
      <c r="S4537">
        <v>3</v>
      </c>
      <c r="T4537" s="7">
        <v>0</v>
      </c>
      <c r="U4537" s="5">
        <v>4.9104000000000001</v>
      </c>
      <c r="V4537">
        <f t="shared" si="350"/>
        <v>7</v>
      </c>
      <c r="W4537">
        <f t="shared" si="351"/>
        <v>3</v>
      </c>
      <c r="X4537">
        <f t="shared" si="352"/>
        <v>2017</v>
      </c>
      <c r="Y4537" t="str">
        <f t="shared" si="353"/>
        <v>Jul</v>
      </c>
      <c r="Z4537" t="str">
        <f t="shared" si="354"/>
        <v>2017-07</v>
      </c>
    </row>
    <row r="4538" spans="1:26"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s="5">
        <v>86.376000000000005</v>
      </c>
      <c r="S4538">
        <v>3</v>
      </c>
      <c r="T4538" s="7">
        <v>0.2</v>
      </c>
      <c r="U4538" s="5">
        <v>30.2316</v>
      </c>
      <c r="V4538">
        <f t="shared" si="350"/>
        <v>7</v>
      </c>
      <c r="W4538">
        <f t="shared" si="351"/>
        <v>3</v>
      </c>
      <c r="X4538">
        <f t="shared" si="352"/>
        <v>2017</v>
      </c>
      <c r="Y4538" t="str">
        <f t="shared" si="353"/>
        <v>Jul</v>
      </c>
      <c r="Z4538" t="str">
        <f t="shared" si="354"/>
        <v>2017-07</v>
      </c>
    </row>
    <row r="4539" spans="1:26"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s="5">
        <v>18.239999999999998</v>
      </c>
      <c r="S4539">
        <v>3</v>
      </c>
      <c r="T4539" s="7">
        <v>0</v>
      </c>
      <c r="U4539" s="5">
        <v>6.2016</v>
      </c>
      <c r="V4539">
        <f t="shared" si="350"/>
        <v>7</v>
      </c>
      <c r="W4539">
        <f t="shared" si="351"/>
        <v>3</v>
      </c>
      <c r="X4539">
        <f t="shared" si="352"/>
        <v>2017</v>
      </c>
      <c r="Y4539" t="str">
        <f t="shared" si="353"/>
        <v>Jul</v>
      </c>
      <c r="Z4539" t="str">
        <f t="shared" si="354"/>
        <v>2017-07</v>
      </c>
    </row>
    <row r="4540" spans="1:26"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s="5">
        <v>13.12</v>
      </c>
      <c r="S4540">
        <v>4</v>
      </c>
      <c r="T4540" s="7">
        <v>0</v>
      </c>
      <c r="U4540" s="5">
        <v>4.3296000000000001</v>
      </c>
      <c r="V4540">
        <f t="shared" si="350"/>
        <v>7</v>
      </c>
      <c r="W4540">
        <f t="shared" si="351"/>
        <v>3</v>
      </c>
      <c r="X4540">
        <f t="shared" si="352"/>
        <v>2017</v>
      </c>
      <c r="Y4540" t="str">
        <f t="shared" si="353"/>
        <v>Jul</v>
      </c>
      <c r="Z4540" t="str">
        <f t="shared" si="354"/>
        <v>2017-07</v>
      </c>
    </row>
    <row r="4541" spans="1:26"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s="5">
        <v>105.98</v>
      </c>
      <c r="S4541">
        <v>2</v>
      </c>
      <c r="T4541" s="7">
        <v>0</v>
      </c>
      <c r="U4541" s="5">
        <v>1.0598000000000001</v>
      </c>
      <c r="V4541">
        <f t="shared" si="350"/>
        <v>2</v>
      </c>
      <c r="W4541">
        <f t="shared" si="351"/>
        <v>1</v>
      </c>
      <c r="X4541">
        <f t="shared" si="352"/>
        <v>2015</v>
      </c>
      <c r="Y4541" t="str">
        <f t="shared" si="353"/>
        <v>Feb</v>
      </c>
      <c r="Z4541" t="str">
        <f t="shared" si="354"/>
        <v>2015-02</v>
      </c>
    </row>
    <row r="4542" spans="1:26"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s="5">
        <v>493.92</v>
      </c>
      <c r="S4542">
        <v>7</v>
      </c>
      <c r="T4542" s="7">
        <v>0.3</v>
      </c>
      <c r="U4542" s="5">
        <v>-28.224</v>
      </c>
      <c r="V4542">
        <f t="shared" si="350"/>
        <v>2</v>
      </c>
      <c r="W4542">
        <f t="shared" si="351"/>
        <v>1</v>
      </c>
      <c r="X4542">
        <f t="shared" si="352"/>
        <v>2015</v>
      </c>
      <c r="Y4542" t="str">
        <f t="shared" si="353"/>
        <v>Feb</v>
      </c>
      <c r="Z4542" t="str">
        <f t="shared" si="354"/>
        <v>2015-02</v>
      </c>
    </row>
    <row r="4543" spans="1:26"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s="5">
        <v>5.9359999999999999</v>
      </c>
      <c r="S4543">
        <v>7</v>
      </c>
      <c r="T4543" s="7">
        <v>0.8</v>
      </c>
      <c r="U4543" s="5">
        <v>-8.9039999999999999</v>
      </c>
      <c r="V4543">
        <f t="shared" si="350"/>
        <v>6</v>
      </c>
      <c r="W4543">
        <f t="shared" si="351"/>
        <v>2</v>
      </c>
      <c r="X4543">
        <f t="shared" si="352"/>
        <v>2017</v>
      </c>
      <c r="Y4543" t="str">
        <f t="shared" si="353"/>
        <v>Jun</v>
      </c>
      <c r="Z4543" t="str">
        <f t="shared" si="354"/>
        <v>2017-06</v>
      </c>
    </row>
    <row r="4544" spans="1:26"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s="5">
        <v>325.86</v>
      </c>
      <c r="S4544">
        <v>2</v>
      </c>
      <c r="T4544" s="7">
        <v>0</v>
      </c>
      <c r="U4544" s="5">
        <v>149.8956</v>
      </c>
      <c r="V4544">
        <f t="shared" si="350"/>
        <v>3</v>
      </c>
      <c r="W4544">
        <f t="shared" si="351"/>
        <v>1</v>
      </c>
      <c r="X4544">
        <f t="shared" si="352"/>
        <v>2017</v>
      </c>
      <c r="Y4544" t="str">
        <f t="shared" si="353"/>
        <v>Mar</v>
      </c>
      <c r="Z4544" t="str">
        <f t="shared" si="354"/>
        <v>2017-03</v>
      </c>
    </row>
    <row r="4545" spans="1:26"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s="5">
        <v>383.60700000000003</v>
      </c>
      <c r="S4545">
        <v>9</v>
      </c>
      <c r="T4545" s="7">
        <v>0.3</v>
      </c>
      <c r="U4545" s="5">
        <v>-5.4801000000000002</v>
      </c>
      <c r="V4545">
        <f t="shared" si="350"/>
        <v>7</v>
      </c>
      <c r="W4545">
        <f t="shared" si="351"/>
        <v>3</v>
      </c>
      <c r="X4545">
        <f t="shared" si="352"/>
        <v>2015</v>
      </c>
      <c r="Y4545" t="str">
        <f t="shared" si="353"/>
        <v>Jul</v>
      </c>
      <c r="Z4545" t="str">
        <f t="shared" si="354"/>
        <v>2015-07</v>
      </c>
    </row>
    <row r="4546" spans="1:26"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s="5">
        <v>148.47999999999999</v>
      </c>
      <c r="S4546">
        <v>2</v>
      </c>
      <c r="T4546" s="7">
        <v>0.2</v>
      </c>
      <c r="U4546" s="5">
        <v>16.704000000000001</v>
      </c>
      <c r="V4546">
        <f t="shared" si="350"/>
        <v>7</v>
      </c>
      <c r="W4546">
        <f t="shared" si="351"/>
        <v>3</v>
      </c>
      <c r="X4546">
        <f t="shared" si="352"/>
        <v>2015</v>
      </c>
      <c r="Y4546" t="str">
        <f t="shared" si="353"/>
        <v>Jul</v>
      </c>
      <c r="Z4546" t="str">
        <f t="shared" si="354"/>
        <v>2015-07</v>
      </c>
    </row>
    <row r="4547" spans="1:26"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s="5">
        <v>537.54399999999998</v>
      </c>
      <c r="S4547">
        <v>7</v>
      </c>
      <c r="T4547" s="7">
        <v>0.2</v>
      </c>
      <c r="U4547" s="5">
        <v>53.754399999999997</v>
      </c>
      <c r="V4547">
        <f t="shared" ref="V4547:V4610" si="355">MONTH(C4547)</f>
        <v>7</v>
      </c>
      <c r="W4547">
        <f t="shared" ref="W4547:W4610" si="356">ROUNDUP(MONTH(C4547)/3,0)</f>
        <v>3</v>
      </c>
      <c r="X4547">
        <f t="shared" ref="X4547:X4610" si="357">YEAR(C4547)</f>
        <v>2015</v>
      </c>
      <c r="Y4547" t="str">
        <f t="shared" ref="Y4547:Y4610" si="358">TEXT(C4547,"MMM")</f>
        <v>Jul</v>
      </c>
      <c r="Z4547" t="str">
        <f t="shared" ref="Z4547:Z4610" si="359">TEXT(C4547,"YYYY-MM")</f>
        <v>2015-07</v>
      </c>
    </row>
    <row r="4548" spans="1:26"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s="5">
        <v>1.9279999999999999</v>
      </c>
      <c r="S4548">
        <v>2</v>
      </c>
      <c r="T4548" s="7">
        <v>0.8</v>
      </c>
      <c r="U4548" s="5">
        <v>-2.9883999999999999</v>
      </c>
      <c r="V4548">
        <f t="shared" si="355"/>
        <v>7</v>
      </c>
      <c r="W4548">
        <f t="shared" si="356"/>
        <v>3</v>
      </c>
      <c r="X4548">
        <f t="shared" si="357"/>
        <v>2015</v>
      </c>
      <c r="Y4548" t="str">
        <f t="shared" si="358"/>
        <v>Jul</v>
      </c>
      <c r="Z4548" t="str">
        <f t="shared" si="359"/>
        <v>2015-07</v>
      </c>
    </row>
    <row r="4549" spans="1:26"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s="5">
        <v>6.9119999999999999</v>
      </c>
      <c r="S4549">
        <v>3</v>
      </c>
      <c r="T4549" s="7">
        <v>0.2</v>
      </c>
      <c r="U4549" s="5">
        <v>0.69120000000000004</v>
      </c>
      <c r="V4549">
        <f t="shared" si="355"/>
        <v>7</v>
      </c>
      <c r="W4549">
        <f t="shared" si="356"/>
        <v>3</v>
      </c>
      <c r="X4549">
        <f t="shared" si="357"/>
        <v>2015</v>
      </c>
      <c r="Y4549" t="str">
        <f t="shared" si="358"/>
        <v>Jul</v>
      </c>
      <c r="Z4549" t="str">
        <f t="shared" si="359"/>
        <v>2015-07</v>
      </c>
    </row>
    <row r="4550" spans="1:26"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s="5">
        <v>7.76</v>
      </c>
      <c r="S4550">
        <v>1</v>
      </c>
      <c r="T4550" s="7">
        <v>0.6</v>
      </c>
      <c r="U4550" s="5">
        <v>-2.1339999999999999</v>
      </c>
      <c r="V4550">
        <f t="shared" si="355"/>
        <v>7</v>
      </c>
      <c r="W4550">
        <f t="shared" si="356"/>
        <v>3</v>
      </c>
      <c r="X4550">
        <f t="shared" si="357"/>
        <v>2015</v>
      </c>
      <c r="Y4550" t="str">
        <f t="shared" si="358"/>
        <v>Jul</v>
      </c>
      <c r="Z4550" t="str">
        <f t="shared" si="359"/>
        <v>2015-07</v>
      </c>
    </row>
    <row r="4551" spans="1:26"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s="5">
        <v>659.16800000000001</v>
      </c>
      <c r="S4551">
        <v>4</v>
      </c>
      <c r="T4551" s="7">
        <v>0.2</v>
      </c>
      <c r="U4551" s="5">
        <v>49.437600000000003</v>
      </c>
      <c r="V4551">
        <f t="shared" si="355"/>
        <v>7</v>
      </c>
      <c r="W4551">
        <f t="shared" si="356"/>
        <v>3</v>
      </c>
      <c r="X4551">
        <f t="shared" si="357"/>
        <v>2015</v>
      </c>
      <c r="Y4551" t="str">
        <f t="shared" si="358"/>
        <v>Jul</v>
      </c>
      <c r="Z4551" t="str">
        <f t="shared" si="359"/>
        <v>2015-07</v>
      </c>
    </row>
    <row r="4552" spans="1:26"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s="5">
        <v>5.76</v>
      </c>
      <c r="S4552">
        <v>2</v>
      </c>
      <c r="T4552" s="7">
        <v>0</v>
      </c>
      <c r="U4552" s="5">
        <v>2.8224</v>
      </c>
      <c r="V4552">
        <f t="shared" si="355"/>
        <v>4</v>
      </c>
      <c r="W4552">
        <f t="shared" si="356"/>
        <v>2</v>
      </c>
      <c r="X4552">
        <f t="shared" si="357"/>
        <v>2017</v>
      </c>
      <c r="Y4552" t="str">
        <f t="shared" si="358"/>
        <v>Apr</v>
      </c>
      <c r="Z4552" t="str">
        <f t="shared" si="359"/>
        <v>2017-04</v>
      </c>
    </row>
    <row r="4553" spans="1:26"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s="5">
        <v>351.21600000000001</v>
      </c>
      <c r="S4553">
        <v>3</v>
      </c>
      <c r="T4553" s="7">
        <v>0.2</v>
      </c>
      <c r="U4553" s="5">
        <v>4.3902000000000001</v>
      </c>
      <c r="V4553">
        <f t="shared" si="355"/>
        <v>7</v>
      </c>
      <c r="W4553">
        <f t="shared" si="356"/>
        <v>3</v>
      </c>
      <c r="X4553">
        <f t="shared" si="357"/>
        <v>2014</v>
      </c>
      <c r="Y4553" t="str">
        <f t="shared" si="358"/>
        <v>Jul</v>
      </c>
      <c r="Z4553" t="str">
        <f t="shared" si="359"/>
        <v>2014-07</v>
      </c>
    </row>
    <row r="4554" spans="1:26"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s="5">
        <v>230.28</v>
      </c>
      <c r="S4554">
        <v>3</v>
      </c>
      <c r="T4554" s="7">
        <v>0.2</v>
      </c>
      <c r="U4554" s="5">
        <v>23.027999999999999</v>
      </c>
      <c r="V4554">
        <f t="shared" si="355"/>
        <v>12</v>
      </c>
      <c r="W4554">
        <f t="shared" si="356"/>
        <v>4</v>
      </c>
      <c r="X4554">
        <f t="shared" si="357"/>
        <v>2014</v>
      </c>
      <c r="Y4554" t="str">
        <f t="shared" si="358"/>
        <v>Dec</v>
      </c>
      <c r="Z4554" t="str">
        <f t="shared" si="359"/>
        <v>2014-12</v>
      </c>
    </row>
    <row r="4555" spans="1:26"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s="5">
        <v>12.84</v>
      </c>
      <c r="S4555">
        <v>3</v>
      </c>
      <c r="T4555" s="7">
        <v>0</v>
      </c>
      <c r="U4555" s="5">
        <v>5.7779999999999996</v>
      </c>
      <c r="V4555">
        <f t="shared" si="355"/>
        <v>12</v>
      </c>
      <c r="W4555">
        <f t="shared" si="356"/>
        <v>4</v>
      </c>
      <c r="X4555">
        <f t="shared" si="357"/>
        <v>2014</v>
      </c>
      <c r="Y4555" t="str">
        <f t="shared" si="358"/>
        <v>Dec</v>
      </c>
      <c r="Z4555" t="str">
        <f t="shared" si="359"/>
        <v>2014-12</v>
      </c>
    </row>
    <row r="4556" spans="1:26"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s="5">
        <v>56.82</v>
      </c>
      <c r="S4556">
        <v>3</v>
      </c>
      <c r="T4556" s="7">
        <v>0</v>
      </c>
      <c r="U4556" s="5">
        <v>28.41</v>
      </c>
      <c r="V4556">
        <f t="shared" si="355"/>
        <v>2</v>
      </c>
      <c r="W4556">
        <f t="shared" si="356"/>
        <v>1</v>
      </c>
      <c r="X4556">
        <f t="shared" si="357"/>
        <v>2016</v>
      </c>
      <c r="Y4556" t="str">
        <f t="shared" si="358"/>
        <v>Feb</v>
      </c>
      <c r="Z4556" t="str">
        <f t="shared" si="359"/>
        <v>2016-02</v>
      </c>
    </row>
    <row r="4557" spans="1:26"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5">
        <v>31.56</v>
      </c>
      <c r="S4557">
        <v>4</v>
      </c>
      <c r="T4557" s="7">
        <v>0</v>
      </c>
      <c r="U4557" s="5">
        <v>14.202</v>
      </c>
      <c r="V4557">
        <f t="shared" si="355"/>
        <v>3</v>
      </c>
      <c r="W4557">
        <f t="shared" si="356"/>
        <v>1</v>
      </c>
      <c r="X4557">
        <f t="shared" si="357"/>
        <v>2015</v>
      </c>
      <c r="Y4557" t="str">
        <f t="shared" si="358"/>
        <v>Mar</v>
      </c>
      <c r="Z4557" t="str">
        <f t="shared" si="359"/>
        <v>2015-03</v>
      </c>
    </row>
    <row r="4558" spans="1:26"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5">
        <v>27.92</v>
      </c>
      <c r="S4558">
        <v>4</v>
      </c>
      <c r="T4558" s="7">
        <v>0</v>
      </c>
      <c r="U4558" s="5">
        <v>0.55840000000000001</v>
      </c>
      <c r="V4558">
        <f t="shared" si="355"/>
        <v>3</v>
      </c>
      <c r="W4558">
        <f t="shared" si="356"/>
        <v>1</v>
      </c>
      <c r="X4558">
        <f t="shared" si="357"/>
        <v>2015</v>
      </c>
      <c r="Y4558" t="str">
        <f t="shared" si="358"/>
        <v>Mar</v>
      </c>
      <c r="Z4558" t="str">
        <f t="shared" si="359"/>
        <v>2015-03</v>
      </c>
    </row>
    <row r="4559" spans="1:26"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s="5">
        <v>8.5589999999999993</v>
      </c>
      <c r="S4559">
        <v>1</v>
      </c>
      <c r="T4559" s="7">
        <v>0.7</v>
      </c>
      <c r="U4559" s="5">
        <v>-6.5618999999999996</v>
      </c>
      <c r="V4559">
        <f t="shared" si="355"/>
        <v>10</v>
      </c>
      <c r="W4559">
        <f t="shared" si="356"/>
        <v>4</v>
      </c>
      <c r="X4559">
        <f t="shared" si="357"/>
        <v>2017</v>
      </c>
      <c r="Y4559" t="str">
        <f t="shared" si="358"/>
        <v>Oct</v>
      </c>
      <c r="Z4559" t="str">
        <f t="shared" si="359"/>
        <v>2017-10</v>
      </c>
    </row>
    <row r="4560" spans="1:26"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s="5">
        <v>49.567999999999998</v>
      </c>
      <c r="S4560">
        <v>2</v>
      </c>
      <c r="T4560" s="7">
        <v>0.2</v>
      </c>
      <c r="U4560" s="5">
        <v>17.968399999999999</v>
      </c>
      <c r="V4560">
        <f t="shared" si="355"/>
        <v>12</v>
      </c>
      <c r="W4560">
        <f t="shared" si="356"/>
        <v>4</v>
      </c>
      <c r="X4560">
        <f t="shared" si="357"/>
        <v>2014</v>
      </c>
      <c r="Y4560" t="str">
        <f t="shared" si="358"/>
        <v>Dec</v>
      </c>
      <c r="Z4560" t="str">
        <f t="shared" si="359"/>
        <v>2014-12</v>
      </c>
    </row>
    <row r="4561" spans="1:26"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s="5">
        <v>127.869</v>
      </c>
      <c r="S4561">
        <v>3</v>
      </c>
      <c r="T4561" s="7">
        <v>0.3</v>
      </c>
      <c r="U4561" s="5">
        <v>-9.1334999999999997</v>
      </c>
      <c r="V4561">
        <f t="shared" si="355"/>
        <v>5</v>
      </c>
      <c r="W4561">
        <f t="shared" si="356"/>
        <v>2</v>
      </c>
      <c r="X4561">
        <f t="shared" si="357"/>
        <v>2014</v>
      </c>
      <c r="Y4561" t="str">
        <f t="shared" si="358"/>
        <v>May</v>
      </c>
      <c r="Z4561" t="str">
        <f t="shared" si="359"/>
        <v>2014-05</v>
      </c>
    </row>
    <row r="4562" spans="1:26"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s="5">
        <v>271.44</v>
      </c>
      <c r="S4562">
        <v>3</v>
      </c>
      <c r="T4562" s="7">
        <v>0</v>
      </c>
      <c r="U4562" s="5">
        <v>122.148</v>
      </c>
      <c r="V4562">
        <f t="shared" si="355"/>
        <v>12</v>
      </c>
      <c r="W4562">
        <f t="shared" si="356"/>
        <v>4</v>
      </c>
      <c r="X4562">
        <f t="shared" si="357"/>
        <v>2015</v>
      </c>
      <c r="Y4562" t="str">
        <f t="shared" si="358"/>
        <v>Dec</v>
      </c>
      <c r="Z4562" t="str">
        <f t="shared" si="359"/>
        <v>2015-12</v>
      </c>
    </row>
    <row r="4563" spans="1:26"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s="5">
        <v>110.352</v>
      </c>
      <c r="S4563">
        <v>3</v>
      </c>
      <c r="T4563" s="7">
        <v>0.2</v>
      </c>
      <c r="U4563" s="5">
        <v>8.2764000000000006</v>
      </c>
      <c r="V4563">
        <f t="shared" si="355"/>
        <v>12</v>
      </c>
      <c r="W4563">
        <f t="shared" si="356"/>
        <v>4</v>
      </c>
      <c r="X4563">
        <f t="shared" si="357"/>
        <v>2015</v>
      </c>
      <c r="Y4563" t="str">
        <f t="shared" si="358"/>
        <v>Dec</v>
      </c>
      <c r="Z4563" t="str">
        <f t="shared" si="359"/>
        <v>2015-12</v>
      </c>
    </row>
    <row r="4564" spans="1:26"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s="5">
        <v>36.4</v>
      </c>
      <c r="S4564">
        <v>5</v>
      </c>
      <c r="T4564" s="7">
        <v>0</v>
      </c>
      <c r="U4564" s="5">
        <v>13.832000000000001</v>
      </c>
      <c r="V4564">
        <f t="shared" si="355"/>
        <v>12</v>
      </c>
      <c r="W4564">
        <f t="shared" si="356"/>
        <v>4</v>
      </c>
      <c r="X4564">
        <f t="shared" si="357"/>
        <v>2015</v>
      </c>
      <c r="Y4564" t="str">
        <f t="shared" si="358"/>
        <v>Dec</v>
      </c>
      <c r="Z4564" t="str">
        <f t="shared" si="359"/>
        <v>2015-12</v>
      </c>
    </row>
    <row r="4565" spans="1:26"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s="5">
        <v>419.13600000000002</v>
      </c>
      <c r="S4565">
        <v>4</v>
      </c>
      <c r="T4565" s="7">
        <v>0.2</v>
      </c>
      <c r="U4565" s="5">
        <v>-57.6312</v>
      </c>
      <c r="V4565">
        <f t="shared" si="355"/>
        <v>9</v>
      </c>
      <c r="W4565">
        <f t="shared" si="356"/>
        <v>3</v>
      </c>
      <c r="X4565">
        <f t="shared" si="357"/>
        <v>2017</v>
      </c>
      <c r="Y4565" t="str">
        <f t="shared" si="358"/>
        <v>Sep</v>
      </c>
      <c r="Z4565" t="str">
        <f t="shared" si="359"/>
        <v>2017-09</v>
      </c>
    </row>
    <row r="4566" spans="1:26"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s="5">
        <v>100.70399999999999</v>
      </c>
      <c r="S4566">
        <v>6</v>
      </c>
      <c r="T4566" s="7">
        <v>0.2</v>
      </c>
      <c r="U4566" s="5">
        <v>-1.2587999999999999</v>
      </c>
      <c r="V4566">
        <f t="shared" si="355"/>
        <v>12</v>
      </c>
      <c r="W4566">
        <f t="shared" si="356"/>
        <v>4</v>
      </c>
      <c r="X4566">
        <f t="shared" si="357"/>
        <v>2014</v>
      </c>
      <c r="Y4566" t="str">
        <f t="shared" si="358"/>
        <v>Dec</v>
      </c>
      <c r="Z4566" t="str">
        <f t="shared" si="359"/>
        <v>2014-12</v>
      </c>
    </row>
    <row r="4567" spans="1:26"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s="5">
        <v>45.216000000000001</v>
      </c>
      <c r="S4567">
        <v>3</v>
      </c>
      <c r="T4567" s="7">
        <v>0.2</v>
      </c>
      <c r="U4567" s="5">
        <v>4.5216000000000003</v>
      </c>
      <c r="V4567">
        <f t="shared" si="355"/>
        <v>12</v>
      </c>
      <c r="W4567">
        <f t="shared" si="356"/>
        <v>4</v>
      </c>
      <c r="X4567">
        <f t="shared" si="357"/>
        <v>2017</v>
      </c>
      <c r="Y4567" t="str">
        <f t="shared" si="358"/>
        <v>Dec</v>
      </c>
      <c r="Z4567" t="str">
        <f t="shared" si="359"/>
        <v>2017-12</v>
      </c>
    </row>
    <row r="4568" spans="1:26"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s="5">
        <v>28.782</v>
      </c>
      <c r="S4568">
        <v>6</v>
      </c>
      <c r="T4568" s="7">
        <v>0.7</v>
      </c>
      <c r="U4568" s="5">
        <v>-21.1068</v>
      </c>
      <c r="V4568">
        <f t="shared" si="355"/>
        <v>12</v>
      </c>
      <c r="W4568">
        <f t="shared" si="356"/>
        <v>4</v>
      </c>
      <c r="X4568">
        <f t="shared" si="357"/>
        <v>2017</v>
      </c>
      <c r="Y4568" t="str">
        <f t="shared" si="358"/>
        <v>Dec</v>
      </c>
      <c r="Z4568" t="str">
        <f t="shared" si="359"/>
        <v>2017-12</v>
      </c>
    </row>
    <row r="4569" spans="1:26"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s="5">
        <v>24.448</v>
      </c>
      <c r="S4569">
        <v>4</v>
      </c>
      <c r="T4569" s="7">
        <v>0.2</v>
      </c>
      <c r="U4569" s="5">
        <v>8.8623999999999992</v>
      </c>
      <c r="V4569">
        <f t="shared" si="355"/>
        <v>12</v>
      </c>
      <c r="W4569">
        <f t="shared" si="356"/>
        <v>4</v>
      </c>
      <c r="X4569">
        <f t="shared" si="357"/>
        <v>2017</v>
      </c>
      <c r="Y4569" t="str">
        <f t="shared" si="358"/>
        <v>Dec</v>
      </c>
      <c r="Z4569" t="str">
        <f t="shared" si="359"/>
        <v>2017-12</v>
      </c>
    </row>
    <row r="4570" spans="1:26"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s="5">
        <v>10.476000000000001</v>
      </c>
      <c r="S4570">
        <v>6</v>
      </c>
      <c r="T4570" s="7">
        <v>0.8</v>
      </c>
      <c r="U4570" s="5">
        <v>-17.285399999999999</v>
      </c>
      <c r="V4570">
        <f t="shared" si="355"/>
        <v>11</v>
      </c>
      <c r="W4570">
        <f t="shared" si="356"/>
        <v>4</v>
      </c>
      <c r="X4570">
        <f t="shared" si="357"/>
        <v>2015</v>
      </c>
      <c r="Y4570" t="str">
        <f t="shared" si="358"/>
        <v>Nov</v>
      </c>
      <c r="Z4570" t="str">
        <f t="shared" si="359"/>
        <v>2015-11</v>
      </c>
    </row>
    <row r="4571" spans="1:26"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s="5">
        <v>76.14</v>
      </c>
      <c r="S4571">
        <v>3</v>
      </c>
      <c r="T4571" s="7">
        <v>0</v>
      </c>
      <c r="U4571" s="5">
        <v>26.649000000000001</v>
      </c>
      <c r="V4571">
        <f t="shared" si="355"/>
        <v>4</v>
      </c>
      <c r="W4571">
        <f t="shared" si="356"/>
        <v>2</v>
      </c>
      <c r="X4571">
        <f t="shared" si="357"/>
        <v>2014</v>
      </c>
      <c r="Y4571" t="str">
        <f t="shared" si="358"/>
        <v>Apr</v>
      </c>
      <c r="Z4571" t="str">
        <f t="shared" si="359"/>
        <v>2014-04</v>
      </c>
    </row>
    <row r="4572" spans="1:26"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s="5">
        <v>21.24</v>
      </c>
      <c r="S4572">
        <v>3</v>
      </c>
      <c r="T4572" s="7">
        <v>0</v>
      </c>
      <c r="U4572" s="5">
        <v>8.0711999999999993</v>
      </c>
      <c r="V4572">
        <f t="shared" si="355"/>
        <v>5</v>
      </c>
      <c r="W4572">
        <f t="shared" si="356"/>
        <v>2</v>
      </c>
      <c r="X4572">
        <f t="shared" si="357"/>
        <v>2015</v>
      </c>
      <c r="Y4572" t="str">
        <f t="shared" si="358"/>
        <v>May</v>
      </c>
      <c r="Z4572" t="str">
        <f t="shared" si="359"/>
        <v>2015-05</v>
      </c>
    </row>
    <row r="4573" spans="1:26"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s="5">
        <v>127.96</v>
      </c>
      <c r="S4573">
        <v>2</v>
      </c>
      <c r="T4573" s="7">
        <v>0</v>
      </c>
      <c r="U4573" s="5">
        <v>60.141199999999998</v>
      </c>
      <c r="V4573">
        <f t="shared" si="355"/>
        <v>5</v>
      </c>
      <c r="W4573">
        <f t="shared" si="356"/>
        <v>2</v>
      </c>
      <c r="X4573">
        <f t="shared" si="357"/>
        <v>2015</v>
      </c>
      <c r="Y4573" t="str">
        <f t="shared" si="358"/>
        <v>May</v>
      </c>
      <c r="Z4573" t="str">
        <f t="shared" si="359"/>
        <v>2015-05</v>
      </c>
    </row>
    <row r="4574" spans="1:26"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s="5">
        <v>479.98399999999998</v>
      </c>
      <c r="S4574">
        <v>2</v>
      </c>
      <c r="T4574" s="7">
        <v>0.2</v>
      </c>
      <c r="U4574" s="5">
        <v>89.997</v>
      </c>
      <c r="V4574">
        <f t="shared" si="355"/>
        <v>7</v>
      </c>
      <c r="W4574">
        <f t="shared" si="356"/>
        <v>3</v>
      </c>
      <c r="X4574">
        <f t="shared" si="357"/>
        <v>2017</v>
      </c>
      <c r="Y4574" t="str">
        <f t="shared" si="358"/>
        <v>Jul</v>
      </c>
      <c r="Z4574" t="str">
        <f t="shared" si="359"/>
        <v>2017-07</v>
      </c>
    </row>
    <row r="4575" spans="1:26"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5">
        <v>657.93</v>
      </c>
      <c r="S4575">
        <v>7</v>
      </c>
      <c r="T4575" s="7">
        <v>0</v>
      </c>
      <c r="U4575" s="5">
        <v>184.22040000000001</v>
      </c>
      <c r="V4575">
        <f t="shared" si="355"/>
        <v>12</v>
      </c>
      <c r="W4575">
        <f t="shared" si="356"/>
        <v>4</v>
      </c>
      <c r="X4575">
        <f t="shared" si="357"/>
        <v>2016</v>
      </c>
      <c r="Y4575" t="str">
        <f t="shared" si="358"/>
        <v>Dec</v>
      </c>
      <c r="Z4575" t="str">
        <f t="shared" si="359"/>
        <v>2016-12</v>
      </c>
    </row>
    <row r="4576" spans="1:26"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5">
        <v>33.479999999999997</v>
      </c>
      <c r="S4576">
        <v>4</v>
      </c>
      <c r="T4576" s="7">
        <v>0</v>
      </c>
      <c r="U4576" s="5">
        <v>8.7048000000000005</v>
      </c>
      <c r="V4576">
        <f t="shared" si="355"/>
        <v>12</v>
      </c>
      <c r="W4576">
        <f t="shared" si="356"/>
        <v>4</v>
      </c>
      <c r="X4576">
        <f t="shared" si="357"/>
        <v>2016</v>
      </c>
      <c r="Y4576" t="str">
        <f t="shared" si="358"/>
        <v>Dec</v>
      </c>
      <c r="Z4576" t="str">
        <f t="shared" si="359"/>
        <v>2016-12</v>
      </c>
    </row>
    <row r="4577" spans="1:26"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5">
        <v>13.9</v>
      </c>
      <c r="S4577">
        <v>5</v>
      </c>
      <c r="T4577" s="7">
        <v>0</v>
      </c>
      <c r="U4577" s="5">
        <v>3.6139999999999999</v>
      </c>
      <c r="V4577">
        <f t="shared" si="355"/>
        <v>12</v>
      </c>
      <c r="W4577">
        <f t="shared" si="356"/>
        <v>4</v>
      </c>
      <c r="X4577">
        <f t="shared" si="357"/>
        <v>2016</v>
      </c>
      <c r="Y4577" t="str">
        <f t="shared" si="358"/>
        <v>Dec</v>
      </c>
      <c r="Z4577" t="str">
        <f t="shared" si="359"/>
        <v>2016-12</v>
      </c>
    </row>
    <row r="4578" spans="1:26"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s="5">
        <v>26.86</v>
      </c>
      <c r="S4578">
        <v>2</v>
      </c>
      <c r="T4578" s="7">
        <v>0</v>
      </c>
      <c r="U4578" s="5">
        <v>6.7149999999999999</v>
      </c>
      <c r="V4578">
        <f t="shared" si="355"/>
        <v>12</v>
      </c>
      <c r="W4578">
        <f t="shared" si="356"/>
        <v>4</v>
      </c>
      <c r="X4578">
        <f t="shared" si="357"/>
        <v>2016</v>
      </c>
      <c r="Y4578" t="str">
        <f t="shared" si="358"/>
        <v>Dec</v>
      </c>
      <c r="Z4578" t="str">
        <f t="shared" si="359"/>
        <v>2016-12</v>
      </c>
    </row>
    <row r="4579" spans="1:26"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s="5">
        <v>9.5839999999999996</v>
      </c>
      <c r="S4579">
        <v>1</v>
      </c>
      <c r="T4579" s="7">
        <v>0.2</v>
      </c>
      <c r="U4579" s="5">
        <v>3.3544</v>
      </c>
      <c r="V4579">
        <f t="shared" si="355"/>
        <v>4</v>
      </c>
      <c r="W4579">
        <f t="shared" si="356"/>
        <v>2</v>
      </c>
      <c r="X4579">
        <f t="shared" si="357"/>
        <v>2014</v>
      </c>
      <c r="Y4579" t="str">
        <f t="shared" si="358"/>
        <v>Apr</v>
      </c>
      <c r="Z4579" t="str">
        <f t="shared" si="359"/>
        <v>2014-04</v>
      </c>
    </row>
    <row r="4580" spans="1:26"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s="5">
        <v>113.1</v>
      </c>
      <c r="S4580">
        <v>3</v>
      </c>
      <c r="T4580" s="7">
        <v>0</v>
      </c>
      <c r="U4580" s="5">
        <v>56.55</v>
      </c>
      <c r="V4580">
        <f t="shared" si="355"/>
        <v>6</v>
      </c>
      <c r="W4580">
        <f t="shared" si="356"/>
        <v>2</v>
      </c>
      <c r="X4580">
        <f t="shared" si="357"/>
        <v>2015</v>
      </c>
      <c r="Y4580" t="str">
        <f t="shared" si="358"/>
        <v>Jun</v>
      </c>
      <c r="Z4580" t="str">
        <f t="shared" si="359"/>
        <v>2015-06</v>
      </c>
    </row>
    <row r="4581" spans="1:26"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s="5">
        <v>65.78</v>
      </c>
      <c r="S4581">
        <v>11</v>
      </c>
      <c r="T4581" s="7">
        <v>0</v>
      </c>
      <c r="U4581" s="5">
        <v>32.232199999999999</v>
      </c>
      <c r="V4581">
        <f t="shared" si="355"/>
        <v>7</v>
      </c>
      <c r="W4581">
        <f t="shared" si="356"/>
        <v>3</v>
      </c>
      <c r="X4581">
        <f t="shared" si="357"/>
        <v>2014</v>
      </c>
      <c r="Y4581" t="str">
        <f t="shared" si="358"/>
        <v>Jul</v>
      </c>
      <c r="Z4581" t="str">
        <f t="shared" si="359"/>
        <v>2014-07</v>
      </c>
    </row>
    <row r="4582" spans="1:26"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s="5">
        <v>239.7</v>
      </c>
      <c r="S4582">
        <v>6</v>
      </c>
      <c r="T4582" s="7">
        <v>0</v>
      </c>
      <c r="U4582" s="5">
        <v>105.468</v>
      </c>
      <c r="V4582">
        <f t="shared" si="355"/>
        <v>7</v>
      </c>
      <c r="W4582">
        <f t="shared" si="356"/>
        <v>3</v>
      </c>
      <c r="X4582">
        <f t="shared" si="357"/>
        <v>2015</v>
      </c>
      <c r="Y4582" t="str">
        <f t="shared" si="358"/>
        <v>Jul</v>
      </c>
      <c r="Z4582" t="str">
        <f t="shared" si="359"/>
        <v>2015-07</v>
      </c>
    </row>
    <row r="4583" spans="1:26"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s="5">
        <v>25.632000000000001</v>
      </c>
      <c r="S4583">
        <v>3</v>
      </c>
      <c r="T4583" s="7">
        <v>0.2</v>
      </c>
      <c r="U4583" s="5">
        <v>3.8448000000000002</v>
      </c>
      <c r="V4583">
        <f t="shared" si="355"/>
        <v>9</v>
      </c>
      <c r="W4583">
        <f t="shared" si="356"/>
        <v>3</v>
      </c>
      <c r="X4583">
        <f t="shared" si="357"/>
        <v>2016</v>
      </c>
      <c r="Y4583" t="str">
        <f t="shared" si="358"/>
        <v>Sep</v>
      </c>
      <c r="Z4583" t="str">
        <f t="shared" si="359"/>
        <v>2016-09</v>
      </c>
    </row>
    <row r="4584" spans="1:26"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s="5">
        <v>23.616</v>
      </c>
      <c r="S4584">
        <v>8</v>
      </c>
      <c r="T4584" s="7">
        <v>0.2</v>
      </c>
      <c r="U4584" s="5">
        <v>7.9703999999999997</v>
      </c>
      <c r="V4584">
        <f t="shared" si="355"/>
        <v>6</v>
      </c>
      <c r="W4584">
        <f t="shared" si="356"/>
        <v>2</v>
      </c>
      <c r="X4584">
        <f t="shared" si="357"/>
        <v>2016</v>
      </c>
      <c r="Y4584" t="str">
        <f t="shared" si="358"/>
        <v>Jun</v>
      </c>
      <c r="Z4584" t="str">
        <f t="shared" si="359"/>
        <v>2016-06</v>
      </c>
    </row>
    <row r="4585" spans="1:26"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s="5">
        <v>8.26</v>
      </c>
      <c r="S4585">
        <v>2</v>
      </c>
      <c r="T4585" s="7">
        <v>0</v>
      </c>
      <c r="U4585" s="5">
        <v>3.7995999999999999</v>
      </c>
      <c r="V4585">
        <f t="shared" si="355"/>
        <v>8</v>
      </c>
      <c r="W4585">
        <f t="shared" si="356"/>
        <v>3</v>
      </c>
      <c r="X4585">
        <f t="shared" si="357"/>
        <v>2016</v>
      </c>
      <c r="Y4585" t="str">
        <f t="shared" si="358"/>
        <v>Aug</v>
      </c>
      <c r="Z4585" t="str">
        <f t="shared" si="359"/>
        <v>2016-08</v>
      </c>
    </row>
    <row r="4586" spans="1:26"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s="5">
        <v>76.58</v>
      </c>
      <c r="S4586">
        <v>7</v>
      </c>
      <c r="T4586" s="7">
        <v>0</v>
      </c>
      <c r="U4586" s="5">
        <v>38.29</v>
      </c>
      <c r="V4586">
        <f t="shared" si="355"/>
        <v>11</v>
      </c>
      <c r="W4586">
        <f t="shared" si="356"/>
        <v>4</v>
      </c>
      <c r="X4586">
        <f t="shared" si="357"/>
        <v>2017</v>
      </c>
      <c r="Y4586" t="str">
        <f t="shared" si="358"/>
        <v>Nov</v>
      </c>
      <c r="Z4586" t="str">
        <f t="shared" si="359"/>
        <v>2017-11</v>
      </c>
    </row>
    <row r="4587" spans="1:26"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s="5">
        <v>8.8000000000000007</v>
      </c>
      <c r="S4587">
        <v>5</v>
      </c>
      <c r="T4587" s="7">
        <v>0</v>
      </c>
      <c r="U4587" s="5">
        <v>4.2240000000000002</v>
      </c>
      <c r="V4587">
        <f t="shared" si="355"/>
        <v>11</v>
      </c>
      <c r="W4587">
        <f t="shared" si="356"/>
        <v>4</v>
      </c>
      <c r="X4587">
        <f t="shared" si="357"/>
        <v>2017</v>
      </c>
      <c r="Y4587" t="str">
        <f t="shared" si="358"/>
        <v>Nov</v>
      </c>
      <c r="Z4587" t="str">
        <f t="shared" si="359"/>
        <v>2017-11</v>
      </c>
    </row>
    <row r="4588" spans="1:26"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s="5">
        <v>590.35199999999998</v>
      </c>
      <c r="S4588">
        <v>6</v>
      </c>
      <c r="T4588" s="7">
        <v>0.2</v>
      </c>
      <c r="U4588" s="5">
        <v>206.6232</v>
      </c>
      <c r="V4588">
        <f t="shared" si="355"/>
        <v>11</v>
      </c>
      <c r="W4588">
        <f t="shared" si="356"/>
        <v>4</v>
      </c>
      <c r="X4588">
        <f t="shared" si="357"/>
        <v>2017</v>
      </c>
      <c r="Y4588" t="str">
        <f t="shared" si="358"/>
        <v>Nov</v>
      </c>
      <c r="Z4588" t="str">
        <f t="shared" si="359"/>
        <v>2017-11</v>
      </c>
    </row>
    <row r="4589" spans="1:26"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s="5">
        <v>5.58</v>
      </c>
      <c r="S4589">
        <v>3</v>
      </c>
      <c r="T4589" s="7">
        <v>0</v>
      </c>
      <c r="U4589" s="5">
        <v>0.16739999999999999</v>
      </c>
      <c r="V4589">
        <f t="shared" si="355"/>
        <v>11</v>
      </c>
      <c r="W4589">
        <f t="shared" si="356"/>
        <v>4</v>
      </c>
      <c r="X4589">
        <f t="shared" si="357"/>
        <v>2017</v>
      </c>
      <c r="Y4589" t="str">
        <f t="shared" si="358"/>
        <v>Nov</v>
      </c>
      <c r="Z4589" t="str">
        <f t="shared" si="359"/>
        <v>2017-11</v>
      </c>
    </row>
    <row r="4590" spans="1:26"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s="5">
        <v>25.02</v>
      </c>
      <c r="S4590">
        <v>3</v>
      </c>
      <c r="T4590" s="7">
        <v>0</v>
      </c>
      <c r="U4590" s="5">
        <v>10.5084</v>
      </c>
      <c r="V4590">
        <f t="shared" si="355"/>
        <v>11</v>
      </c>
      <c r="W4590">
        <f t="shared" si="356"/>
        <v>4</v>
      </c>
      <c r="X4590">
        <f t="shared" si="357"/>
        <v>2017</v>
      </c>
      <c r="Y4590" t="str">
        <f t="shared" si="358"/>
        <v>Nov</v>
      </c>
      <c r="Z4590" t="str">
        <f t="shared" si="359"/>
        <v>2017-11</v>
      </c>
    </row>
    <row r="4591" spans="1:26"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s="5">
        <v>452.55</v>
      </c>
      <c r="S4591">
        <v>7</v>
      </c>
      <c r="T4591" s="7">
        <v>0</v>
      </c>
      <c r="U4591" s="5">
        <v>22.627500000000001</v>
      </c>
      <c r="V4591">
        <f t="shared" si="355"/>
        <v>11</v>
      </c>
      <c r="W4591">
        <f t="shared" si="356"/>
        <v>4</v>
      </c>
      <c r="X4591">
        <f t="shared" si="357"/>
        <v>2017</v>
      </c>
      <c r="Y4591" t="str">
        <f t="shared" si="358"/>
        <v>Nov</v>
      </c>
      <c r="Z4591" t="str">
        <f t="shared" si="359"/>
        <v>2017-11</v>
      </c>
    </row>
    <row r="4592" spans="1:26"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s="5">
        <v>17.760000000000002</v>
      </c>
      <c r="S4592">
        <v>2</v>
      </c>
      <c r="T4592" s="7">
        <v>0</v>
      </c>
      <c r="U4592" s="5">
        <v>4.9728000000000003</v>
      </c>
      <c r="V4592">
        <f t="shared" si="355"/>
        <v>12</v>
      </c>
      <c r="W4592">
        <f t="shared" si="356"/>
        <v>4</v>
      </c>
      <c r="X4592">
        <f t="shared" si="357"/>
        <v>2016</v>
      </c>
      <c r="Y4592" t="str">
        <f t="shared" si="358"/>
        <v>Dec</v>
      </c>
      <c r="Z4592" t="str">
        <f t="shared" si="359"/>
        <v>2016-12</v>
      </c>
    </row>
    <row r="4593" spans="1:26"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s="5">
        <v>302.38400000000001</v>
      </c>
      <c r="S4593">
        <v>2</v>
      </c>
      <c r="T4593" s="7">
        <v>0.2</v>
      </c>
      <c r="U4593" s="5">
        <v>30.238399999999999</v>
      </c>
      <c r="V4593">
        <f t="shared" si="355"/>
        <v>12</v>
      </c>
      <c r="W4593">
        <f t="shared" si="356"/>
        <v>4</v>
      </c>
      <c r="X4593">
        <f t="shared" si="357"/>
        <v>2016</v>
      </c>
      <c r="Y4593" t="str">
        <f t="shared" si="358"/>
        <v>Dec</v>
      </c>
      <c r="Z4593" t="str">
        <f t="shared" si="359"/>
        <v>2016-12</v>
      </c>
    </row>
    <row r="4594" spans="1:26"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s="5">
        <v>146.352</v>
      </c>
      <c r="S4594">
        <v>3</v>
      </c>
      <c r="T4594" s="7">
        <v>0.2</v>
      </c>
      <c r="U4594" s="5">
        <v>-5.4882</v>
      </c>
      <c r="V4594">
        <f t="shared" si="355"/>
        <v>12</v>
      </c>
      <c r="W4594">
        <f t="shared" si="356"/>
        <v>4</v>
      </c>
      <c r="X4594">
        <f t="shared" si="357"/>
        <v>2016</v>
      </c>
      <c r="Y4594" t="str">
        <f t="shared" si="358"/>
        <v>Dec</v>
      </c>
      <c r="Z4594" t="str">
        <f t="shared" si="359"/>
        <v>2016-12</v>
      </c>
    </row>
    <row r="4595" spans="1:26"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s="5">
        <v>7.9</v>
      </c>
      <c r="S4595">
        <v>2</v>
      </c>
      <c r="T4595" s="7">
        <v>0</v>
      </c>
      <c r="U4595" s="5">
        <v>2.0539999999999998</v>
      </c>
      <c r="V4595">
        <f t="shared" si="355"/>
        <v>12</v>
      </c>
      <c r="W4595">
        <f t="shared" si="356"/>
        <v>4</v>
      </c>
      <c r="X4595">
        <f t="shared" si="357"/>
        <v>2016</v>
      </c>
      <c r="Y4595" t="str">
        <f t="shared" si="358"/>
        <v>Dec</v>
      </c>
      <c r="Z4595" t="str">
        <f t="shared" si="359"/>
        <v>2016-12</v>
      </c>
    </row>
    <row r="4596" spans="1:26"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s="5">
        <v>902.71199999999999</v>
      </c>
      <c r="S4596">
        <v>3</v>
      </c>
      <c r="T4596" s="7">
        <v>0.2</v>
      </c>
      <c r="U4596" s="5">
        <v>33.851700000000001</v>
      </c>
      <c r="V4596">
        <f t="shared" si="355"/>
        <v>12</v>
      </c>
      <c r="W4596">
        <f t="shared" si="356"/>
        <v>4</v>
      </c>
      <c r="X4596">
        <f t="shared" si="357"/>
        <v>2016</v>
      </c>
      <c r="Y4596" t="str">
        <f t="shared" si="358"/>
        <v>Dec</v>
      </c>
      <c r="Z4596" t="str">
        <f t="shared" si="359"/>
        <v>2016-12</v>
      </c>
    </row>
    <row r="4597" spans="1:26"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s="5">
        <v>53.97</v>
      </c>
      <c r="S4597">
        <v>3</v>
      </c>
      <c r="T4597" s="7">
        <v>0</v>
      </c>
      <c r="U4597" s="5">
        <v>15.111599999999999</v>
      </c>
      <c r="V4597">
        <f t="shared" si="355"/>
        <v>12</v>
      </c>
      <c r="W4597">
        <f t="shared" si="356"/>
        <v>4</v>
      </c>
      <c r="X4597">
        <f t="shared" si="357"/>
        <v>2016</v>
      </c>
      <c r="Y4597" t="str">
        <f t="shared" si="358"/>
        <v>Dec</v>
      </c>
      <c r="Z4597" t="str">
        <f t="shared" si="359"/>
        <v>2016-12</v>
      </c>
    </row>
    <row r="4598" spans="1:26"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s="5">
        <v>33.92</v>
      </c>
      <c r="S4598">
        <v>8</v>
      </c>
      <c r="T4598" s="7">
        <v>0</v>
      </c>
      <c r="U4598" s="5">
        <v>13.2288</v>
      </c>
      <c r="V4598">
        <f t="shared" si="355"/>
        <v>12</v>
      </c>
      <c r="W4598">
        <f t="shared" si="356"/>
        <v>4</v>
      </c>
      <c r="X4598">
        <f t="shared" si="357"/>
        <v>2016</v>
      </c>
      <c r="Y4598" t="str">
        <f t="shared" si="358"/>
        <v>Dec</v>
      </c>
      <c r="Z4598" t="str">
        <f t="shared" si="359"/>
        <v>2016-12</v>
      </c>
    </row>
    <row r="4599" spans="1:26"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s="5">
        <v>21.81</v>
      </c>
      <c r="S4599">
        <v>3</v>
      </c>
      <c r="T4599" s="7">
        <v>0</v>
      </c>
      <c r="U4599" s="5">
        <v>5.8887</v>
      </c>
      <c r="V4599">
        <f t="shared" si="355"/>
        <v>8</v>
      </c>
      <c r="W4599">
        <f t="shared" si="356"/>
        <v>3</v>
      </c>
      <c r="X4599">
        <f t="shared" si="357"/>
        <v>2017</v>
      </c>
      <c r="Y4599" t="str">
        <f t="shared" si="358"/>
        <v>Aug</v>
      </c>
      <c r="Z4599" t="str">
        <f t="shared" si="359"/>
        <v>2017-08</v>
      </c>
    </row>
    <row r="4600" spans="1:26"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s="5">
        <v>91.6</v>
      </c>
      <c r="S4600">
        <v>5</v>
      </c>
      <c r="T4600" s="7">
        <v>0</v>
      </c>
      <c r="U4600" s="5">
        <v>26.564</v>
      </c>
      <c r="V4600">
        <f t="shared" si="355"/>
        <v>8</v>
      </c>
      <c r="W4600">
        <f t="shared" si="356"/>
        <v>3</v>
      </c>
      <c r="X4600">
        <f t="shared" si="357"/>
        <v>2017</v>
      </c>
      <c r="Y4600" t="str">
        <f t="shared" si="358"/>
        <v>Aug</v>
      </c>
      <c r="Z4600" t="str">
        <f t="shared" si="359"/>
        <v>2017-08</v>
      </c>
    </row>
    <row r="4601" spans="1:26"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5">
        <v>150.97999999999999</v>
      </c>
      <c r="S4601">
        <v>1</v>
      </c>
      <c r="T4601" s="7">
        <v>0</v>
      </c>
      <c r="U4601" s="5">
        <v>43.784199999999998</v>
      </c>
      <c r="V4601">
        <f t="shared" si="355"/>
        <v>7</v>
      </c>
      <c r="W4601">
        <f t="shared" si="356"/>
        <v>3</v>
      </c>
      <c r="X4601">
        <f t="shared" si="357"/>
        <v>2015</v>
      </c>
      <c r="Y4601" t="str">
        <f t="shared" si="358"/>
        <v>Jul</v>
      </c>
      <c r="Z4601" t="str">
        <f t="shared" si="359"/>
        <v>2015-07</v>
      </c>
    </row>
    <row r="4602" spans="1:26"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5">
        <v>137.25</v>
      </c>
      <c r="S4602">
        <v>9</v>
      </c>
      <c r="T4602" s="7">
        <v>0</v>
      </c>
      <c r="U4602" s="5">
        <v>63.134999999999998</v>
      </c>
      <c r="V4602">
        <f t="shared" si="355"/>
        <v>7</v>
      </c>
      <c r="W4602">
        <f t="shared" si="356"/>
        <v>3</v>
      </c>
      <c r="X4602">
        <f t="shared" si="357"/>
        <v>2015</v>
      </c>
      <c r="Y4602" t="str">
        <f t="shared" si="358"/>
        <v>Jul</v>
      </c>
      <c r="Z4602" t="str">
        <f t="shared" si="359"/>
        <v>2015-07</v>
      </c>
    </row>
    <row r="4603" spans="1:26"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s="5">
        <v>11.52</v>
      </c>
      <c r="S4603">
        <v>4</v>
      </c>
      <c r="T4603" s="7">
        <v>0</v>
      </c>
      <c r="U4603" s="5">
        <v>5.4143999999999997</v>
      </c>
      <c r="V4603">
        <f t="shared" si="355"/>
        <v>7</v>
      </c>
      <c r="W4603">
        <f t="shared" si="356"/>
        <v>3</v>
      </c>
      <c r="X4603">
        <f t="shared" si="357"/>
        <v>2015</v>
      </c>
      <c r="Y4603" t="str">
        <f t="shared" si="358"/>
        <v>Jul</v>
      </c>
      <c r="Z4603" t="str">
        <f t="shared" si="359"/>
        <v>2015-07</v>
      </c>
    </row>
    <row r="4604" spans="1:26"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s="5">
        <v>18.271999999999998</v>
      </c>
      <c r="S4604">
        <v>1</v>
      </c>
      <c r="T4604" s="7">
        <v>0.2</v>
      </c>
      <c r="U4604" s="5">
        <v>5.9383999999999997</v>
      </c>
      <c r="V4604">
        <f t="shared" si="355"/>
        <v>5</v>
      </c>
      <c r="W4604">
        <f t="shared" si="356"/>
        <v>2</v>
      </c>
      <c r="X4604">
        <f t="shared" si="357"/>
        <v>2015</v>
      </c>
      <c r="Y4604" t="str">
        <f t="shared" si="358"/>
        <v>May</v>
      </c>
      <c r="Z4604" t="str">
        <f t="shared" si="359"/>
        <v>2015-05</v>
      </c>
    </row>
    <row r="4605" spans="1:26"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s="5">
        <v>153.72800000000001</v>
      </c>
      <c r="S4605">
        <v>4</v>
      </c>
      <c r="T4605" s="7">
        <v>0.2</v>
      </c>
      <c r="U4605" s="5">
        <v>53.8048</v>
      </c>
      <c r="V4605">
        <f t="shared" si="355"/>
        <v>5</v>
      </c>
      <c r="W4605">
        <f t="shared" si="356"/>
        <v>2</v>
      </c>
      <c r="X4605">
        <f t="shared" si="357"/>
        <v>2015</v>
      </c>
      <c r="Y4605" t="str">
        <f t="shared" si="358"/>
        <v>May</v>
      </c>
      <c r="Z4605" t="str">
        <f t="shared" si="359"/>
        <v>2015-05</v>
      </c>
    </row>
    <row r="4606" spans="1:26"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5">
        <v>12.224</v>
      </c>
      <c r="S4606">
        <v>2</v>
      </c>
      <c r="T4606" s="7">
        <v>0.2</v>
      </c>
      <c r="U4606" s="5">
        <v>4.4311999999999996</v>
      </c>
      <c r="V4606">
        <f t="shared" si="355"/>
        <v>5</v>
      </c>
      <c r="W4606">
        <f t="shared" si="356"/>
        <v>2</v>
      </c>
      <c r="X4606">
        <f t="shared" si="357"/>
        <v>2015</v>
      </c>
      <c r="Y4606" t="str">
        <f t="shared" si="358"/>
        <v>May</v>
      </c>
      <c r="Z4606" t="str">
        <f t="shared" si="359"/>
        <v>2015-05</v>
      </c>
    </row>
    <row r="4607" spans="1:26"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5">
        <v>167.94399999999999</v>
      </c>
      <c r="S4607">
        <v>7</v>
      </c>
      <c r="T4607" s="7">
        <v>0.2</v>
      </c>
      <c r="U4607" s="5">
        <v>50.383200000000002</v>
      </c>
      <c r="V4607">
        <f t="shared" si="355"/>
        <v>5</v>
      </c>
      <c r="W4607">
        <f t="shared" si="356"/>
        <v>2</v>
      </c>
      <c r="X4607">
        <f t="shared" si="357"/>
        <v>2015</v>
      </c>
      <c r="Y4607" t="str">
        <f t="shared" si="358"/>
        <v>May</v>
      </c>
      <c r="Z4607" t="str">
        <f t="shared" si="359"/>
        <v>2015-05</v>
      </c>
    </row>
    <row r="4608" spans="1:26"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s="5">
        <v>45.99</v>
      </c>
      <c r="S4608">
        <v>1</v>
      </c>
      <c r="T4608" s="7">
        <v>0</v>
      </c>
      <c r="U4608" s="5">
        <v>13.3371</v>
      </c>
      <c r="V4608">
        <f t="shared" si="355"/>
        <v>5</v>
      </c>
      <c r="W4608">
        <f t="shared" si="356"/>
        <v>2</v>
      </c>
      <c r="X4608">
        <f t="shared" si="357"/>
        <v>2015</v>
      </c>
      <c r="Y4608" t="str">
        <f t="shared" si="358"/>
        <v>May</v>
      </c>
      <c r="Z4608" t="str">
        <f t="shared" si="359"/>
        <v>2015-05</v>
      </c>
    </row>
    <row r="4609" spans="1:26"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s="5">
        <v>535.41</v>
      </c>
      <c r="S4609">
        <v>3</v>
      </c>
      <c r="T4609" s="7">
        <v>0</v>
      </c>
      <c r="U4609" s="5">
        <v>160.62299999999999</v>
      </c>
      <c r="V4609">
        <f t="shared" si="355"/>
        <v>5</v>
      </c>
      <c r="W4609">
        <f t="shared" si="356"/>
        <v>2</v>
      </c>
      <c r="X4609">
        <f t="shared" si="357"/>
        <v>2015</v>
      </c>
      <c r="Y4609" t="str">
        <f t="shared" si="358"/>
        <v>May</v>
      </c>
      <c r="Z4609" t="str">
        <f t="shared" si="359"/>
        <v>2015-05</v>
      </c>
    </row>
    <row r="4610" spans="1:26"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s="5">
        <v>6.0960000000000001</v>
      </c>
      <c r="S4610">
        <v>2</v>
      </c>
      <c r="T4610" s="7">
        <v>0.2</v>
      </c>
      <c r="U4610" s="5">
        <v>2.0573999999999999</v>
      </c>
      <c r="V4610">
        <f t="shared" si="355"/>
        <v>5</v>
      </c>
      <c r="W4610">
        <f t="shared" si="356"/>
        <v>2</v>
      </c>
      <c r="X4610">
        <f t="shared" si="357"/>
        <v>2015</v>
      </c>
      <c r="Y4610" t="str">
        <f t="shared" si="358"/>
        <v>May</v>
      </c>
      <c r="Z4610" t="str">
        <f t="shared" si="359"/>
        <v>2015-05</v>
      </c>
    </row>
    <row r="4611" spans="1:26"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s="5">
        <v>45.36</v>
      </c>
      <c r="S4611">
        <v>7</v>
      </c>
      <c r="T4611" s="7">
        <v>0</v>
      </c>
      <c r="U4611" s="5">
        <v>21.7728</v>
      </c>
      <c r="V4611">
        <f t="shared" ref="V4611:V4674" si="360">MONTH(C4611)</f>
        <v>5</v>
      </c>
      <c r="W4611">
        <f t="shared" ref="W4611:W4674" si="361">ROUNDUP(MONTH(C4611)/3,0)</f>
        <v>2</v>
      </c>
      <c r="X4611">
        <f t="shared" ref="X4611:X4674" si="362">YEAR(C4611)</f>
        <v>2015</v>
      </c>
      <c r="Y4611" t="str">
        <f t="shared" ref="Y4611:Y4674" si="363">TEXT(C4611,"MMM")</f>
        <v>May</v>
      </c>
      <c r="Z4611" t="str">
        <f t="shared" ref="Z4611:Z4674" si="364">TEXT(C4611,"YYYY-MM")</f>
        <v>2015-05</v>
      </c>
    </row>
    <row r="4612" spans="1:26"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s="5">
        <v>47.12</v>
      </c>
      <c r="S4612">
        <v>8</v>
      </c>
      <c r="T4612" s="7">
        <v>0</v>
      </c>
      <c r="U4612" s="5">
        <v>20.732800000000001</v>
      </c>
      <c r="V4612">
        <f t="shared" si="360"/>
        <v>11</v>
      </c>
      <c r="W4612">
        <f t="shared" si="361"/>
        <v>4</v>
      </c>
      <c r="X4612">
        <f t="shared" si="362"/>
        <v>2017</v>
      </c>
      <c r="Y4612" t="str">
        <f t="shared" si="363"/>
        <v>Nov</v>
      </c>
      <c r="Z4612" t="str">
        <f t="shared" si="364"/>
        <v>2017-11</v>
      </c>
    </row>
    <row r="4613" spans="1:26"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5">
        <v>31.36</v>
      </c>
      <c r="S4613">
        <v>4</v>
      </c>
      <c r="T4613" s="7">
        <v>0</v>
      </c>
      <c r="U4613" s="5">
        <v>15.68</v>
      </c>
      <c r="V4613">
        <f t="shared" si="360"/>
        <v>1</v>
      </c>
      <c r="W4613">
        <f t="shared" si="361"/>
        <v>1</v>
      </c>
      <c r="X4613">
        <f t="shared" si="362"/>
        <v>2016</v>
      </c>
      <c r="Y4613" t="str">
        <f t="shared" si="363"/>
        <v>Jan</v>
      </c>
      <c r="Z4613" t="str">
        <f t="shared" si="364"/>
        <v>2016-01</v>
      </c>
    </row>
    <row r="4614" spans="1:26"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s="5">
        <v>47.616</v>
      </c>
      <c r="S4614">
        <v>3</v>
      </c>
      <c r="T4614" s="7">
        <v>0.2</v>
      </c>
      <c r="U4614" s="5">
        <v>3.5712000000000002</v>
      </c>
      <c r="V4614">
        <f t="shared" si="360"/>
        <v>12</v>
      </c>
      <c r="W4614">
        <f t="shared" si="361"/>
        <v>4</v>
      </c>
      <c r="X4614">
        <f t="shared" si="362"/>
        <v>2016</v>
      </c>
      <c r="Y4614" t="str">
        <f t="shared" si="363"/>
        <v>Dec</v>
      </c>
      <c r="Z4614" t="str">
        <f t="shared" si="364"/>
        <v>2016-12</v>
      </c>
    </row>
    <row r="4615" spans="1:26"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s="5">
        <v>23.48</v>
      </c>
      <c r="S4615">
        <v>5</v>
      </c>
      <c r="T4615" s="7">
        <v>0.2</v>
      </c>
      <c r="U4615" s="5">
        <v>8.218</v>
      </c>
      <c r="V4615">
        <f t="shared" si="360"/>
        <v>12</v>
      </c>
      <c r="W4615">
        <f t="shared" si="361"/>
        <v>4</v>
      </c>
      <c r="X4615">
        <f t="shared" si="362"/>
        <v>2016</v>
      </c>
      <c r="Y4615" t="str">
        <f t="shared" si="363"/>
        <v>Dec</v>
      </c>
      <c r="Z4615" t="str">
        <f t="shared" si="364"/>
        <v>2016-12</v>
      </c>
    </row>
    <row r="4616" spans="1:26"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s="5">
        <v>62.79</v>
      </c>
      <c r="S4616">
        <v>3</v>
      </c>
      <c r="T4616" s="7">
        <v>0.8</v>
      </c>
      <c r="U4616" s="5">
        <v>-166.39349999999999</v>
      </c>
      <c r="V4616">
        <f t="shared" si="360"/>
        <v>9</v>
      </c>
      <c r="W4616">
        <f t="shared" si="361"/>
        <v>3</v>
      </c>
      <c r="X4616">
        <f t="shared" si="362"/>
        <v>2016</v>
      </c>
      <c r="Y4616" t="str">
        <f t="shared" si="363"/>
        <v>Sep</v>
      </c>
      <c r="Z4616" t="str">
        <f t="shared" si="364"/>
        <v>2016-09</v>
      </c>
    </row>
    <row r="4617" spans="1:26"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s="5">
        <v>28.44</v>
      </c>
      <c r="S4617">
        <v>9</v>
      </c>
      <c r="T4617" s="7">
        <v>0.2</v>
      </c>
      <c r="U4617" s="5">
        <v>4.266</v>
      </c>
      <c r="V4617">
        <f t="shared" si="360"/>
        <v>9</v>
      </c>
      <c r="W4617">
        <f t="shared" si="361"/>
        <v>3</v>
      </c>
      <c r="X4617">
        <f t="shared" si="362"/>
        <v>2016</v>
      </c>
      <c r="Y4617" t="str">
        <f t="shared" si="363"/>
        <v>Sep</v>
      </c>
      <c r="Z4617" t="str">
        <f t="shared" si="364"/>
        <v>2016-09</v>
      </c>
    </row>
    <row r="4618" spans="1:26"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s="5">
        <v>134.376</v>
      </c>
      <c r="S4618">
        <v>3</v>
      </c>
      <c r="T4618" s="7">
        <v>0.2</v>
      </c>
      <c r="U4618" s="5">
        <v>6.7187999999999999</v>
      </c>
      <c r="V4618">
        <f t="shared" si="360"/>
        <v>9</v>
      </c>
      <c r="W4618">
        <f t="shared" si="361"/>
        <v>3</v>
      </c>
      <c r="X4618">
        <f t="shared" si="362"/>
        <v>2015</v>
      </c>
      <c r="Y4618" t="str">
        <f t="shared" si="363"/>
        <v>Sep</v>
      </c>
      <c r="Z4618" t="str">
        <f t="shared" si="364"/>
        <v>2015-09</v>
      </c>
    </row>
    <row r="4619" spans="1:26"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s="5">
        <v>589.9</v>
      </c>
      <c r="S4619">
        <v>2</v>
      </c>
      <c r="T4619" s="7">
        <v>0</v>
      </c>
      <c r="U4619" s="5">
        <v>147.47499999999999</v>
      </c>
      <c r="V4619">
        <f t="shared" si="360"/>
        <v>9</v>
      </c>
      <c r="W4619">
        <f t="shared" si="361"/>
        <v>3</v>
      </c>
      <c r="X4619">
        <f t="shared" si="362"/>
        <v>2015</v>
      </c>
      <c r="Y4619" t="str">
        <f t="shared" si="363"/>
        <v>Sep</v>
      </c>
      <c r="Z4619" t="str">
        <f t="shared" si="364"/>
        <v>2015-09</v>
      </c>
    </row>
    <row r="4620" spans="1:26"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5">
        <v>542.94000000000005</v>
      </c>
      <c r="S4620">
        <v>3</v>
      </c>
      <c r="T4620" s="7">
        <v>0</v>
      </c>
      <c r="U4620" s="5">
        <v>141.1644</v>
      </c>
      <c r="V4620">
        <f t="shared" si="360"/>
        <v>9</v>
      </c>
      <c r="W4620">
        <f t="shared" si="361"/>
        <v>3</v>
      </c>
      <c r="X4620">
        <f t="shared" si="362"/>
        <v>2015</v>
      </c>
      <c r="Y4620" t="str">
        <f t="shared" si="363"/>
        <v>Sep</v>
      </c>
      <c r="Z4620" t="str">
        <f t="shared" si="364"/>
        <v>2015-09</v>
      </c>
    </row>
    <row r="4621" spans="1:26"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s="5">
        <v>2879.9520000000002</v>
      </c>
      <c r="S4621">
        <v>6</v>
      </c>
      <c r="T4621" s="7">
        <v>0.2</v>
      </c>
      <c r="U4621" s="5">
        <v>1007.9832</v>
      </c>
      <c r="V4621">
        <f t="shared" si="360"/>
        <v>12</v>
      </c>
      <c r="W4621">
        <f t="shared" si="361"/>
        <v>4</v>
      </c>
      <c r="X4621">
        <f t="shared" si="362"/>
        <v>2017</v>
      </c>
      <c r="Y4621" t="str">
        <f t="shared" si="363"/>
        <v>Dec</v>
      </c>
      <c r="Z4621" t="str">
        <f t="shared" si="364"/>
        <v>2017-12</v>
      </c>
    </row>
    <row r="4622" spans="1:26"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s="5">
        <v>90.48</v>
      </c>
      <c r="S4622">
        <v>3</v>
      </c>
      <c r="T4622" s="7">
        <v>0.2</v>
      </c>
      <c r="U4622" s="5">
        <v>33.93</v>
      </c>
      <c r="V4622">
        <f t="shared" si="360"/>
        <v>12</v>
      </c>
      <c r="W4622">
        <f t="shared" si="361"/>
        <v>4</v>
      </c>
      <c r="X4622">
        <f t="shared" si="362"/>
        <v>2017</v>
      </c>
      <c r="Y4622" t="str">
        <f t="shared" si="363"/>
        <v>Dec</v>
      </c>
      <c r="Z4622" t="str">
        <f t="shared" si="364"/>
        <v>2017-12</v>
      </c>
    </row>
    <row r="4623" spans="1:26"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s="5">
        <v>77.55</v>
      </c>
      <c r="S4623">
        <v>5</v>
      </c>
      <c r="T4623" s="7">
        <v>0</v>
      </c>
      <c r="U4623" s="5">
        <v>21.713999999999999</v>
      </c>
      <c r="V4623">
        <f t="shared" si="360"/>
        <v>10</v>
      </c>
      <c r="W4623">
        <f t="shared" si="361"/>
        <v>4</v>
      </c>
      <c r="X4623">
        <f t="shared" si="362"/>
        <v>2015</v>
      </c>
      <c r="Y4623" t="str">
        <f t="shared" si="363"/>
        <v>Oct</v>
      </c>
      <c r="Z4623" t="str">
        <f t="shared" si="364"/>
        <v>2015-10</v>
      </c>
    </row>
    <row r="4624" spans="1:26"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s="5">
        <v>8.8320000000000007</v>
      </c>
      <c r="S4624">
        <v>3</v>
      </c>
      <c r="T4624" s="7">
        <v>0.2</v>
      </c>
      <c r="U4624" s="5">
        <v>-1.9872000000000001</v>
      </c>
      <c r="V4624">
        <f t="shared" si="360"/>
        <v>9</v>
      </c>
      <c r="W4624">
        <f t="shared" si="361"/>
        <v>3</v>
      </c>
      <c r="X4624">
        <f t="shared" si="362"/>
        <v>2017</v>
      </c>
      <c r="Y4624" t="str">
        <f t="shared" si="363"/>
        <v>Sep</v>
      </c>
      <c r="Z4624" t="str">
        <f t="shared" si="364"/>
        <v>2017-09</v>
      </c>
    </row>
    <row r="4625" spans="1:26"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s="5">
        <v>177.536</v>
      </c>
      <c r="S4625">
        <v>4</v>
      </c>
      <c r="T4625" s="7">
        <v>0.2</v>
      </c>
      <c r="U4625" s="5">
        <v>62.137599999999999</v>
      </c>
      <c r="V4625">
        <f t="shared" si="360"/>
        <v>9</v>
      </c>
      <c r="W4625">
        <f t="shared" si="361"/>
        <v>3</v>
      </c>
      <c r="X4625">
        <f t="shared" si="362"/>
        <v>2017</v>
      </c>
      <c r="Y4625" t="str">
        <f t="shared" si="363"/>
        <v>Sep</v>
      </c>
      <c r="Z4625" t="str">
        <f t="shared" si="364"/>
        <v>2017-09</v>
      </c>
    </row>
    <row r="4626" spans="1:26"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s="5">
        <v>258.48</v>
      </c>
      <c r="S4626">
        <v>2</v>
      </c>
      <c r="T4626" s="7">
        <v>0.2</v>
      </c>
      <c r="U4626" s="5">
        <v>-3.2309999999999999</v>
      </c>
      <c r="V4626">
        <f t="shared" si="360"/>
        <v>9</v>
      </c>
      <c r="W4626">
        <f t="shared" si="361"/>
        <v>3</v>
      </c>
      <c r="X4626">
        <f t="shared" si="362"/>
        <v>2017</v>
      </c>
      <c r="Y4626" t="str">
        <f t="shared" si="363"/>
        <v>Sep</v>
      </c>
      <c r="Z4626" t="str">
        <f t="shared" si="364"/>
        <v>2017-09</v>
      </c>
    </row>
    <row r="4627" spans="1:26"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s="5">
        <v>14.135999999999999</v>
      </c>
      <c r="S4627">
        <v>3</v>
      </c>
      <c r="T4627" s="7">
        <v>0.2</v>
      </c>
      <c r="U4627" s="5">
        <v>4.2408000000000001</v>
      </c>
      <c r="V4627">
        <f t="shared" si="360"/>
        <v>9</v>
      </c>
      <c r="W4627">
        <f t="shared" si="361"/>
        <v>3</v>
      </c>
      <c r="X4627">
        <f t="shared" si="362"/>
        <v>2017</v>
      </c>
      <c r="Y4627" t="str">
        <f t="shared" si="363"/>
        <v>Sep</v>
      </c>
      <c r="Z4627" t="str">
        <f t="shared" si="364"/>
        <v>2017-09</v>
      </c>
    </row>
    <row r="4628" spans="1:26"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s="5">
        <v>77.55</v>
      </c>
      <c r="S4628">
        <v>5</v>
      </c>
      <c r="T4628" s="7">
        <v>0</v>
      </c>
      <c r="U4628" s="5">
        <v>20.163</v>
      </c>
      <c r="V4628">
        <f t="shared" si="360"/>
        <v>11</v>
      </c>
      <c r="W4628">
        <f t="shared" si="361"/>
        <v>4</v>
      </c>
      <c r="X4628">
        <f t="shared" si="362"/>
        <v>2016</v>
      </c>
      <c r="Y4628" t="str">
        <f t="shared" si="363"/>
        <v>Nov</v>
      </c>
      <c r="Z4628" t="str">
        <f t="shared" si="364"/>
        <v>2016-11</v>
      </c>
    </row>
    <row r="4629" spans="1:26"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s="5">
        <v>24.88</v>
      </c>
      <c r="S4629">
        <v>2</v>
      </c>
      <c r="T4629" s="7">
        <v>0</v>
      </c>
      <c r="U4629" s="5">
        <v>6.9664000000000001</v>
      </c>
      <c r="V4629">
        <f t="shared" si="360"/>
        <v>11</v>
      </c>
      <c r="W4629">
        <f t="shared" si="361"/>
        <v>4</v>
      </c>
      <c r="X4629">
        <f t="shared" si="362"/>
        <v>2016</v>
      </c>
      <c r="Y4629" t="str">
        <f t="shared" si="363"/>
        <v>Nov</v>
      </c>
      <c r="Z4629" t="str">
        <f t="shared" si="364"/>
        <v>2016-11</v>
      </c>
    </row>
    <row r="4630" spans="1:26"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s="5">
        <v>140.75</v>
      </c>
      <c r="S4630">
        <v>5</v>
      </c>
      <c r="T4630" s="7">
        <v>0</v>
      </c>
      <c r="U4630" s="5">
        <v>39.409999999999997</v>
      </c>
      <c r="V4630">
        <f t="shared" si="360"/>
        <v>11</v>
      </c>
      <c r="W4630">
        <f t="shared" si="361"/>
        <v>4</v>
      </c>
      <c r="X4630">
        <f t="shared" si="362"/>
        <v>2016</v>
      </c>
      <c r="Y4630" t="str">
        <f t="shared" si="363"/>
        <v>Nov</v>
      </c>
      <c r="Z4630" t="str">
        <f t="shared" si="364"/>
        <v>2016-11</v>
      </c>
    </row>
    <row r="4631" spans="1:26"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s="5">
        <v>36.630000000000003</v>
      </c>
      <c r="S4631">
        <v>3</v>
      </c>
      <c r="T4631" s="7">
        <v>0</v>
      </c>
      <c r="U4631" s="5">
        <v>9.8901000000000003</v>
      </c>
      <c r="V4631">
        <f t="shared" si="360"/>
        <v>11</v>
      </c>
      <c r="W4631">
        <f t="shared" si="361"/>
        <v>4</v>
      </c>
      <c r="X4631">
        <f t="shared" si="362"/>
        <v>2016</v>
      </c>
      <c r="Y4631" t="str">
        <f t="shared" si="363"/>
        <v>Nov</v>
      </c>
      <c r="Z4631" t="str">
        <f t="shared" si="364"/>
        <v>2016-11</v>
      </c>
    </row>
    <row r="4632" spans="1:26"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s="5">
        <v>17.14</v>
      </c>
      <c r="S4632">
        <v>2</v>
      </c>
      <c r="T4632" s="7">
        <v>0</v>
      </c>
      <c r="U4632" s="5">
        <v>6.1703999999999999</v>
      </c>
      <c r="V4632">
        <f t="shared" si="360"/>
        <v>10</v>
      </c>
      <c r="W4632">
        <f t="shared" si="361"/>
        <v>4</v>
      </c>
      <c r="X4632">
        <f t="shared" si="362"/>
        <v>2015</v>
      </c>
      <c r="Y4632" t="str">
        <f t="shared" si="363"/>
        <v>Oct</v>
      </c>
      <c r="Z4632" t="str">
        <f t="shared" si="364"/>
        <v>2015-10</v>
      </c>
    </row>
    <row r="4633" spans="1:26"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s="5">
        <v>51.75</v>
      </c>
      <c r="S4633">
        <v>5</v>
      </c>
      <c r="T4633" s="7">
        <v>0</v>
      </c>
      <c r="U4633" s="5">
        <v>24.84</v>
      </c>
      <c r="V4633">
        <f t="shared" si="360"/>
        <v>8</v>
      </c>
      <c r="W4633">
        <f t="shared" si="361"/>
        <v>3</v>
      </c>
      <c r="X4633">
        <f t="shared" si="362"/>
        <v>2017</v>
      </c>
      <c r="Y4633" t="str">
        <f t="shared" si="363"/>
        <v>Aug</v>
      </c>
      <c r="Z4633" t="str">
        <f t="shared" si="364"/>
        <v>2017-08</v>
      </c>
    </row>
    <row r="4634" spans="1:26"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s="5">
        <v>123.96</v>
      </c>
      <c r="S4634">
        <v>3</v>
      </c>
      <c r="T4634" s="7">
        <v>0</v>
      </c>
      <c r="U4634" s="5">
        <v>11.1564</v>
      </c>
      <c r="V4634">
        <f t="shared" si="360"/>
        <v>8</v>
      </c>
      <c r="W4634">
        <f t="shared" si="361"/>
        <v>3</v>
      </c>
      <c r="X4634">
        <f t="shared" si="362"/>
        <v>2017</v>
      </c>
      <c r="Y4634" t="str">
        <f t="shared" si="363"/>
        <v>Aug</v>
      </c>
      <c r="Z4634" t="str">
        <f t="shared" si="364"/>
        <v>2017-08</v>
      </c>
    </row>
    <row r="4635" spans="1:26"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s="5">
        <v>586.39800000000002</v>
      </c>
      <c r="S4635">
        <v>6</v>
      </c>
      <c r="T4635" s="7">
        <v>0.15</v>
      </c>
      <c r="U4635" s="5">
        <v>34.494</v>
      </c>
      <c r="V4635">
        <f t="shared" si="360"/>
        <v>8</v>
      </c>
      <c r="W4635">
        <f t="shared" si="361"/>
        <v>3</v>
      </c>
      <c r="X4635">
        <f t="shared" si="362"/>
        <v>2015</v>
      </c>
      <c r="Y4635" t="str">
        <f t="shared" si="363"/>
        <v>Aug</v>
      </c>
      <c r="Z4635" t="str">
        <f t="shared" si="364"/>
        <v>2015-08</v>
      </c>
    </row>
    <row r="4636" spans="1:26"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s="5">
        <v>80.98</v>
      </c>
      <c r="S4636">
        <v>1</v>
      </c>
      <c r="T4636" s="7">
        <v>0</v>
      </c>
      <c r="U4636" s="5">
        <v>3.2391999999999999</v>
      </c>
      <c r="V4636">
        <f t="shared" si="360"/>
        <v>8</v>
      </c>
      <c r="W4636">
        <f t="shared" si="361"/>
        <v>3</v>
      </c>
      <c r="X4636">
        <f t="shared" si="362"/>
        <v>2015</v>
      </c>
      <c r="Y4636" t="str">
        <f t="shared" si="363"/>
        <v>Aug</v>
      </c>
      <c r="Z4636" t="str">
        <f t="shared" si="364"/>
        <v>2015-08</v>
      </c>
    </row>
    <row r="4637" spans="1:26"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s="5">
        <v>242.94</v>
      </c>
      <c r="S4637">
        <v>3</v>
      </c>
      <c r="T4637" s="7">
        <v>0</v>
      </c>
      <c r="U4637" s="5">
        <v>9.7175999999999991</v>
      </c>
      <c r="V4637">
        <f t="shared" si="360"/>
        <v>3</v>
      </c>
      <c r="W4637">
        <f t="shared" si="361"/>
        <v>1</v>
      </c>
      <c r="X4637">
        <f t="shared" si="362"/>
        <v>2017</v>
      </c>
      <c r="Y4637" t="str">
        <f t="shared" si="363"/>
        <v>Mar</v>
      </c>
      <c r="Z4637" t="str">
        <f t="shared" si="364"/>
        <v>2017-03</v>
      </c>
    </row>
    <row r="4638" spans="1:26"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s="5">
        <v>123.92</v>
      </c>
      <c r="S4638">
        <v>4</v>
      </c>
      <c r="T4638" s="7">
        <v>0</v>
      </c>
      <c r="U4638" s="5">
        <v>33.458399999999997</v>
      </c>
      <c r="V4638">
        <f t="shared" si="360"/>
        <v>4</v>
      </c>
      <c r="W4638">
        <f t="shared" si="361"/>
        <v>2</v>
      </c>
      <c r="X4638">
        <f t="shared" si="362"/>
        <v>2017</v>
      </c>
      <c r="Y4638" t="str">
        <f t="shared" si="363"/>
        <v>Apr</v>
      </c>
      <c r="Z4638" t="str">
        <f t="shared" si="364"/>
        <v>2017-04</v>
      </c>
    </row>
    <row r="4639" spans="1:26"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s="5">
        <v>12.39</v>
      </c>
      <c r="S4639">
        <v>3</v>
      </c>
      <c r="T4639" s="7">
        <v>0</v>
      </c>
      <c r="U4639" s="5">
        <v>5.6993999999999998</v>
      </c>
      <c r="V4639">
        <f t="shared" si="360"/>
        <v>4</v>
      </c>
      <c r="W4639">
        <f t="shared" si="361"/>
        <v>2</v>
      </c>
      <c r="X4639">
        <f t="shared" si="362"/>
        <v>2017</v>
      </c>
      <c r="Y4639" t="str">
        <f t="shared" si="363"/>
        <v>Apr</v>
      </c>
      <c r="Z4639" t="str">
        <f t="shared" si="364"/>
        <v>2017-04</v>
      </c>
    </row>
    <row r="4640" spans="1:26"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s="5">
        <v>47.3</v>
      </c>
      <c r="S4640">
        <v>2</v>
      </c>
      <c r="T4640" s="7">
        <v>0</v>
      </c>
      <c r="U4640" s="5">
        <v>12.298</v>
      </c>
      <c r="V4640">
        <f t="shared" si="360"/>
        <v>4</v>
      </c>
      <c r="W4640">
        <f t="shared" si="361"/>
        <v>2</v>
      </c>
      <c r="X4640">
        <f t="shared" si="362"/>
        <v>2017</v>
      </c>
      <c r="Y4640" t="str">
        <f t="shared" si="363"/>
        <v>Apr</v>
      </c>
      <c r="Z4640" t="str">
        <f t="shared" si="364"/>
        <v>2017-04</v>
      </c>
    </row>
    <row r="4641" spans="1:26"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s="5">
        <v>1599.92</v>
      </c>
      <c r="S4641">
        <v>8</v>
      </c>
      <c r="T4641" s="7">
        <v>0</v>
      </c>
      <c r="U4641" s="5">
        <v>751.9624</v>
      </c>
      <c r="V4641">
        <f t="shared" si="360"/>
        <v>9</v>
      </c>
      <c r="W4641">
        <f t="shared" si="361"/>
        <v>3</v>
      </c>
      <c r="X4641">
        <f t="shared" si="362"/>
        <v>2016</v>
      </c>
      <c r="Y4641" t="str">
        <f t="shared" si="363"/>
        <v>Sep</v>
      </c>
      <c r="Z4641" t="str">
        <f t="shared" si="364"/>
        <v>2016-09</v>
      </c>
    </row>
    <row r="4642" spans="1:26"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s="5">
        <v>11.09</v>
      </c>
      <c r="S4642">
        <v>1</v>
      </c>
      <c r="T4642" s="7">
        <v>0</v>
      </c>
      <c r="U4642" s="5">
        <v>5.4340999999999999</v>
      </c>
      <c r="V4642">
        <f t="shared" si="360"/>
        <v>9</v>
      </c>
      <c r="W4642">
        <f t="shared" si="361"/>
        <v>3</v>
      </c>
      <c r="X4642">
        <f t="shared" si="362"/>
        <v>2016</v>
      </c>
      <c r="Y4642" t="str">
        <f t="shared" si="363"/>
        <v>Sep</v>
      </c>
      <c r="Z4642" t="str">
        <f t="shared" si="364"/>
        <v>2016-09</v>
      </c>
    </row>
    <row r="4643" spans="1:26"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s="5">
        <v>3.1680000000000001</v>
      </c>
      <c r="S4643">
        <v>4</v>
      </c>
      <c r="T4643" s="7">
        <v>0.7</v>
      </c>
      <c r="U4643" s="5">
        <v>-2.5344000000000002</v>
      </c>
      <c r="V4643">
        <f t="shared" si="360"/>
        <v>10</v>
      </c>
      <c r="W4643">
        <f t="shared" si="361"/>
        <v>4</v>
      </c>
      <c r="X4643">
        <f t="shared" si="362"/>
        <v>2017</v>
      </c>
      <c r="Y4643" t="str">
        <f t="shared" si="363"/>
        <v>Oct</v>
      </c>
      <c r="Z4643" t="str">
        <f t="shared" si="364"/>
        <v>2017-10</v>
      </c>
    </row>
    <row r="4644" spans="1:26"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s="5">
        <v>579.13599999999997</v>
      </c>
      <c r="S4644">
        <v>4</v>
      </c>
      <c r="T4644" s="7">
        <v>0.2</v>
      </c>
      <c r="U4644" s="5">
        <v>-28.956800000000001</v>
      </c>
      <c r="V4644">
        <f t="shared" si="360"/>
        <v>10</v>
      </c>
      <c r="W4644">
        <f t="shared" si="361"/>
        <v>4</v>
      </c>
      <c r="X4644">
        <f t="shared" si="362"/>
        <v>2017</v>
      </c>
      <c r="Y4644" t="str">
        <f t="shared" si="363"/>
        <v>Oct</v>
      </c>
      <c r="Z4644" t="str">
        <f t="shared" si="364"/>
        <v>2017-10</v>
      </c>
    </row>
    <row r="4645" spans="1:26"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s="5">
        <v>6.3680000000000003</v>
      </c>
      <c r="S4645">
        <v>2</v>
      </c>
      <c r="T4645" s="7">
        <v>0.2</v>
      </c>
      <c r="U4645" s="5">
        <v>2.1492</v>
      </c>
      <c r="V4645">
        <f t="shared" si="360"/>
        <v>8</v>
      </c>
      <c r="W4645">
        <f t="shared" si="361"/>
        <v>3</v>
      </c>
      <c r="X4645">
        <f t="shared" si="362"/>
        <v>2015</v>
      </c>
      <c r="Y4645" t="str">
        <f t="shared" si="363"/>
        <v>Aug</v>
      </c>
      <c r="Z4645" t="str">
        <f t="shared" si="364"/>
        <v>2015-08</v>
      </c>
    </row>
    <row r="4646" spans="1:26"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s="5">
        <v>558.4</v>
      </c>
      <c r="S4646">
        <v>2</v>
      </c>
      <c r="T4646" s="7">
        <v>0.2</v>
      </c>
      <c r="U4646" s="5">
        <v>41.88</v>
      </c>
      <c r="V4646">
        <f t="shared" si="360"/>
        <v>8</v>
      </c>
      <c r="W4646">
        <f t="shared" si="361"/>
        <v>3</v>
      </c>
      <c r="X4646">
        <f t="shared" si="362"/>
        <v>2015</v>
      </c>
      <c r="Y4646" t="str">
        <f t="shared" si="363"/>
        <v>Aug</v>
      </c>
      <c r="Z4646" t="str">
        <f t="shared" si="364"/>
        <v>2015-08</v>
      </c>
    </row>
    <row r="4647" spans="1:26"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s="5">
        <v>145.76400000000001</v>
      </c>
      <c r="S4647">
        <v>2</v>
      </c>
      <c r="T4647" s="7">
        <v>0.1</v>
      </c>
      <c r="U4647" s="5">
        <v>-8.0980000000000008</v>
      </c>
      <c r="V4647">
        <f t="shared" si="360"/>
        <v>8</v>
      </c>
      <c r="W4647">
        <f t="shared" si="361"/>
        <v>3</v>
      </c>
      <c r="X4647">
        <f t="shared" si="362"/>
        <v>2016</v>
      </c>
      <c r="Y4647" t="str">
        <f t="shared" si="363"/>
        <v>Aug</v>
      </c>
      <c r="Z4647" t="str">
        <f t="shared" si="364"/>
        <v>2016-08</v>
      </c>
    </row>
    <row r="4648" spans="1:26"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s="5">
        <v>13.62</v>
      </c>
      <c r="S4648">
        <v>3</v>
      </c>
      <c r="T4648" s="7">
        <v>0</v>
      </c>
      <c r="U4648" s="5">
        <v>6.1289999999999996</v>
      </c>
      <c r="V4648">
        <f t="shared" si="360"/>
        <v>5</v>
      </c>
      <c r="W4648">
        <f t="shared" si="361"/>
        <v>2</v>
      </c>
      <c r="X4648">
        <f t="shared" si="362"/>
        <v>2014</v>
      </c>
      <c r="Y4648" t="str">
        <f t="shared" si="363"/>
        <v>May</v>
      </c>
      <c r="Z4648" t="str">
        <f t="shared" si="364"/>
        <v>2014-05</v>
      </c>
    </row>
    <row r="4649" spans="1:26"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s="5">
        <v>434.64600000000002</v>
      </c>
      <c r="S4649">
        <v>3</v>
      </c>
      <c r="T4649" s="7">
        <v>0.1</v>
      </c>
      <c r="U4649" s="5">
        <v>62.782200000000003</v>
      </c>
      <c r="V4649">
        <f t="shared" si="360"/>
        <v>4</v>
      </c>
      <c r="W4649">
        <f t="shared" si="361"/>
        <v>2</v>
      </c>
      <c r="X4649">
        <f t="shared" si="362"/>
        <v>2016</v>
      </c>
      <c r="Y4649" t="str">
        <f t="shared" si="363"/>
        <v>Apr</v>
      </c>
      <c r="Z4649" t="str">
        <f t="shared" si="364"/>
        <v>2016-04</v>
      </c>
    </row>
    <row r="4650" spans="1:26"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s="5">
        <v>440.19</v>
      </c>
      <c r="S4650">
        <v>9</v>
      </c>
      <c r="T4650" s="7">
        <v>0</v>
      </c>
      <c r="U4650" s="5">
        <v>206.88929999999999</v>
      </c>
      <c r="V4650">
        <f t="shared" si="360"/>
        <v>5</v>
      </c>
      <c r="W4650">
        <f t="shared" si="361"/>
        <v>2</v>
      </c>
      <c r="X4650">
        <f t="shared" si="362"/>
        <v>2017</v>
      </c>
      <c r="Y4650" t="str">
        <f t="shared" si="363"/>
        <v>May</v>
      </c>
      <c r="Z4650" t="str">
        <f t="shared" si="364"/>
        <v>2017-05</v>
      </c>
    </row>
    <row r="4651" spans="1:26"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s="5">
        <v>64.400000000000006</v>
      </c>
      <c r="S4651">
        <v>5</v>
      </c>
      <c r="T4651" s="7">
        <v>0</v>
      </c>
      <c r="U4651" s="5">
        <v>1.9319999999999999</v>
      </c>
      <c r="V4651">
        <f t="shared" si="360"/>
        <v>5</v>
      </c>
      <c r="W4651">
        <f t="shared" si="361"/>
        <v>2</v>
      </c>
      <c r="X4651">
        <f t="shared" si="362"/>
        <v>2017</v>
      </c>
      <c r="Y4651" t="str">
        <f t="shared" si="363"/>
        <v>May</v>
      </c>
      <c r="Z4651" t="str">
        <f t="shared" si="364"/>
        <v>2017-05</v>
      </c>
    </row>
    <row r="4652" spans="1:26"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s="5">
        <v>244.55</v>
      </c>
      <c r="S4652">
        <v>5</v>
      </c>
      <c r="T4652" s="7">
        <v>0</v>
      </c>
      <c r="U4652" s="5">
        <v>114.9385</v>
      </c>
      <c r="V4652">
        <f t="shared" si="360"/>
        <v>4</v>
      </c>
      <c r="W4652">
        <f t="shared" si="361"/>
        <v>2</v>
      </c>
      <c r="X4652">
        <f t="shared" si="362"/>
        <v>2017</v>
      </c>
      <c r="Y4652" t="str">
        <f t="shared" si="363"/>
        <v>Apr</v>
      </c>
      <c r="Z4652" t="str">
        <f t="shared" si="364"/>
        <v>2017-04</v>
      </c>
    </row>
    <row r="4653" spans="1:26"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s="5">
        <v>195.76</v>
      </c>
      <c r="S4653">
        <v>4</v>
      </c>
      <c r="T4653" s="7">
        <v>0</v>
      </c>
      <c r="U4653" s="5">
        <v>97.88</v>
      </c>
      <c r="V4653">
        <f t="shared" si="360"/>
        <v>4</v>
      </c>
      <c r="W4653">
        <f t="shared" si="361"/>
        <v>2</v>
      </c>
      <c r="X4653">
        <f t="shared" si="362"/>
        <v>2017</v>
      </c>
      <c r="Y4653" t="str">
        <f t="shared" si="363"/>
        <v>Apr</v>
      </c>
      <c r="Z4653" t="str">
        <f t="shared" si="364"/>
        <v>2017-04</v>
      </c>
    </row>
    <row r="4654" spans="1:26"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s="5">
        <v>11.76</v>
      </c>
      <c r="S4654">
        <v>2</v>
      </c>
      <c r="T4654" s="7">
        <v>0</v>
      </c>
      <c r="U4654" s="5">
        <v>5.7624000000000004</v>
      </c>
      <c r="V4654">
        <f t="shared" si="360"/>
        <v>2</v>
      </c>
      <c r="W4654">
        <f t="shared" si="361"/>
        <v>1</v>
      </c>
      <c r="X4654">
        <f t="shared" si="362"/>
        <v>2017</v>
      </c>
      <c r="Y4654" t="str">
        <f t="shared" si="363"/>
        <v>Feb</v>
      </c>
      <c r="Z4654" t="str">
        <f t="shared" si="364"/>
        <v>2017-02</v>
      </c>
    </row>
    <row r="4655" spans="1:26"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s="5">
        <v>166.45</v>
      </c>
      <c r="S4655">
        <v>5</v>
      </c>
      <c r="T4655" s="7">
        <v>0</v>
      </c>
      <c r="U4655" s="5">
        <v>39.948</v>
      </c>
      <c r="V4655">
        <f t="shared" si="360"/>
        <v>2</v>
      </c>
      <c r="W4655">
        <f t="shared" si="361"/>
        <v>1</v>
      </c>
      <c r="X4655">
        <f t="shared" si="362"/>
        <v>2017</v>
      </c>
      <c r="Y4655" t="str">
        <f t="shared" si="363"/>
        <v>Feb</v>
      </c>
      <c r="Z4655" t="str">
        <f t="shared" si="364"/>
        <v>2017-02</v>
      </c>
    </row>
    <row r="4656" spans="1:26"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s="5">
        <v>2.88</v>
      </c>
      <c r="S4656">
        <v>1</v>
      </c>
      <c r="T4656" s="7">
        <v>0</v>
      </c>
      <c r="U4656" s="5">
        <v>1.3535999999999999</v>
      </c>
      <c r="V4656">
        <f t="shared" si="360"/>
        <v>6</v>
      </c>
      <c r="W4656">
        <f t="shared" si="361"/>
        <v>2</v>
      </c>
      <c r="X4656">
        <f t="shared" si="362"/>
        <v>2017</v>
      </c>
      <c r="Y4656" t="str">
        <f t="shared" si="363"/>
        <v>Jun</v>
      </c>
      <c r="Z4656" t="str">
        <f t="shared" si="364"/>
        <v>2017-06</v>
      </c>
    </row>
    <row r="4657" spans="1:26"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s="5">
        <v>45.247999999999998</v>
      </c>
      <c r="S4657">
        <v>2</v>
      </c>
      <c r="T4657" s="7">
        <v>0.2</v>
      </c>
      <c r="U4657" s="5">
        <v>3.9592000000000001</v>
      </c>
      <c r="V4657">
        <f t="shared" si="360"/>
        <v>5</v>
      </c>
      <c r="W4657">
        <f t="shared" si="361"/>
        <v>2</v>
      </c>
      <c r="X4657">
        <f t="shared" si="362"/>
        <v>2014</v>
      </c>
      <c r="Y4657" t="str">
        <f t="shared" si="363"/>
        <v>May</v>
      </c>
      <c r="Z4657" t="str">
        <f t="shared" si="364"/>
        <v>2014-05</v>
      </c>
    </row>
    <row r="4658" spans="1:26"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s="5">
        <v>59.904000000000003</v>
      </c>
      <c r="S4658">
        <v>2</v>
      </c>
      <c r="T4658" s="7">
        <v>0.2</v>
      </c>
      <c r="U4658" s="5">
        <v>14.2272</v>
      </c>
      <c r="V4658">
        <f t="shared" si="360"/>
        <v>5</v>
      </c>
      <c r="W4658">
        <f t="shared" si="361"/>
        <v>2</v>
      </c>
      <c r="X4658">
        <f t="shared" si="362"/>
        <v>2015</v>
      </c>
      <c r="Y4658" t="str">
        <f t="shared" si="363"/>
        <v>May</v>
      </c>
      <c r="Z4658" t="str">
        <f t="shared" si="364"/>
        <v>2015-05</v>
      </c>
    </row>
    <row r="4659" spans="1:26"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s="5">
        <v>23.696000000000002</v>
      </c>
      <c r="S4659">
        <v>2</v>
      </c>
      <c r="T4659" s="7">
        <v>0.2</v>
      </c>
      <c r="U4659" s="5">
        <v>6.5164</v>
      </c>
      <c r="V4659">
        <f t="shared" si="360"/>
        <v>5</v>
      </c>
      <c r="W4659">
        <f t="shared" si="361"/>
        <v>2</v>
      </c>
      <c r="X4659">
        <f t="shared" si="362"/>
        <v>2015</v>
      </c>
      <c r="Y4659" t="str">
        <f t="shared" si="363"/>
        <v>May</v>
      </c>
      <c r="Z4659" t="str">
        <f t="shared" si="364"/>
        <v>2015-05</v>
      </c>
    </row>
    <row r="4660" spans="1:26"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s="5">
        <v>7.968</v>
      </c>
      <c r="S4660">
        <v>2</v>
      </c>
      <c r="T4660" s="7">
        <v>0.2</v>
      </c>
      <c r="U4660" s="5">
        <v>2.8883999999999999</v>
      </c>
      <c r="V4660">
        <f t="shared" si="360"/>
        <v>5</v>
      </c>
      <c r="W4660">
        <f t="shared" si="361"/>
        <v>2</v>
      </c>
      <c r="X4660">
        <f t="shared" si="362"/>
        <v>2015</v>
      </c>
      <c r="Y4660" t="str">
        <f t="shared" si="363"/>
        <v>May</v>
      </c>
      <c r="Z4660" t="str">
        <f t="shared" si="364"/>
        <v>2015-05</v>
      </c>
    </row>
    <row r="4661" spans="1:26"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s="5">
        <v>18.2</v>
      </c>
      <c r="S4661">
        <v>7</v>
      </c>
      <c r="T4661" s="7">
        <v>0.2</v>
      </c>
      <c r="U4661" s="5">
        <v>2.0474999999999999</v>
      </c>
      <c r="V4661">
        <f t="shared" si="360"/>
        <v>5</v>
      </c>
      <c r="W4661">
        <f t="shared" si="361"/>
        <v>2</v>
      </c>
      <c r="X4661">
        <f t="shared" si="362"/>
        <v>2015</v>
      </c>
      <c r="Y4661" t="str">
        <f t="shared" si="363"/>
        <v>May</v>
      </c>
      <c r="Z4661" t="str">
        <f t="shared" si="364"/>
        <v>2015-05</v>
      </c>
    </row>
    <row r="4662" spans="1:26"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s="5">
        <v>27.552</v>
      </c>
      <c r="S4662">
        <v>3</v>
      </c>
      <c r="T4662" s="7">
        <v>0.2</v>
      </c>
      <c r="U4662" s="5">
        <v>-0.34439999999999998</v>
      </c>
      <c r="V4662">
        <f t="shared" si="360"/>
        <v>5</v>
      </c>
      <c r="W4662">
        <f t="shared" si="361"/>
        <v>2</v>
      </c>
      <c r="X4662">
        <f t="shared" si="362"/>
        <v>2015</v>
      </c>
      <c r="Y4662" t="str">
        <f t="shared" si="363"/>
        <v>May</v>
      </c>
      <c r="Z4662" t="str">
        <f t="shared" si="364"/>
        <v>2015-05</v>
      </c>
    </row>
    <row r="4663" spans="1:26"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s="5">
        <v>844.11599999999999</v>
      </c>
      <c r="S4663">
        <v>6</v>
      </c>
      <c r="T4663" s="7">
        <v>0.3</v>
      </c>
      <c r="U4663" s="5">
        <v>-36.176400000000001</v>
      </c>
      <c r="V4663">
        <f t="shared" si="360"/>
        <v>5</v>
      </c>
      <c r="W4663">
        <f t="shared" si="361"/>
        <v>2</v>
      </c>
      <c r="X4663">
        <f t="shared" si="362"/>
        <v>2015</v>
      </c>
      <c r="Y4663" t="str">
        <f t="shared" si="363"/>
        <v>May</v>
      </c>
      <c r="Z4663" t="str">
        <f t="shared" si="364"/>
        <v>2015-05</v>
      </c>
    </row>
    <row r="4664" spans="1:26"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s="5">
        <v>76.751999999999995</v>
      </c>
      <c r="S4664">
        <v>3</v>
      </c>
      <c r="T4664" s="7">
        <v>0.2</v>
      </c>
      <c r="U4664" s="5">
        <v>-9.5939999999999994</v>
      </c>
      <c r="V4664">
        <f t="shared" si="360"/>
        <v>5</v>
      </c>
      <c r="W4664">
        <f t="shared" si="361"/>
        <v>2</v>
      </c>
      <c r="X4664">
        <f t="shared" si="362"/>
        <v>2015</v>
      </c>
      <c r="Y4664" t="str">
        <f t="shared" si="363"/>
        <v>May</v>
      </c>
      <c r="Z4664" t="str">
        <f t="shared" si="364"/>
        <v>2015-05</v>
      </c>
    </row>
    <row r="4665" spans="1:26"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s="5">
        <v>3</v>
      </c>
      <c r="S4665">
        <v>1</v>
      </c>
      <c r="T4665" s="7">
        <v>0.2</v>
      </c>
      <c r="U4665" s="5">
        <v>1.05</v>
      </c>
      <c r="V4665">
        <f t="shared" si="360"/>
        <v>9</v>
      </c>
      <c r="W4665">
        <f t="shared" si="361"/>
        <v>3</v>
      </c>
      <c r="X4665">
        <f t="shared" si="362"/>
        <v>2016</v>
      </c>
      <c r="Y4665" t="str">
        <f t="shared" si="363"/>
        <v>Sep</v>
      </c>
      <c r="Z4665" t="str">
        <f t="shared" si="364"/>
        <v>2016-09</v>
      </c>
    </row>
    <row r="4666" spans="1:26"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s="5">
        <v>7.5060000000000002</v>
      </c>
      <c r="S4666">
        <v>9</v>
      </c>
      <c r="T4666" s="7">
        <v>0.7</v>
      </c>
      <c r="U4666" s="5">
        <v>-6.0048000000000004</v>
      </c>
      <c r="V4666">
        <f t="shared" si="360"/>
        <v>9</v>
      </c>
      <c r="W4666">
        <f t="shared" si="361"/>
        <v>3</v>
      </c>
      <c r="X4666">
        <f t="shared" si="362"/>
        <v>2016</v>
      </c>
      <c r="Y4666" t="str">
        <f t="shared" si="363"/>
        <v>Sep</v>
      </c>
      <c r="Z4666" t="str">
        <f t="shared" si="364"/>
        <v>2016-09</v>
      </c>
    </row>
    <row r="4667" spans="1:26"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s="5">
        <v>16.559999999999999</v>
      </c>
      <c r="S4667">
        <v>2</v>
      </c>
      <c r="T4667" s="7">
        <v>0.2</v>
      </c>
      <c r="U4667" s="5">
        <v>5.7960000000000003</v>
      </c>
      <c r="V4667">
        <f t="shared" si="360"/>
        <v>9</v>
      </c>
      <c r="W4667">
        <f t="shared" si="361"/>
        <v>3</v>
      </c>
      <c r="X4667">
        <f t="shared" si="362"/>
        <v>2016</v>
      </c>
      <c r="Y4667" t="str">
        <f t="shared" si="363"/>
        <v>Sep</v>
      </c>
      <c r="Z4667" t="str">
        <f t="shared" si="364"/>
        <v>2016-09</v>
      </c>
    </row>
    <row r="4668" spans="1:26"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s="5">
        <v>79.92</v>
      </c>
      <c r="S4668">
        <v>4</v>
      </c>
      <c r="T4668" s="7">
        <v>0</v>
      </c>
      <c r="U4668" s="5">
        <v>34.365600000000001</v>
      </c>
      <c r="V4668">
        <f t="shared" si="360"/>
        <v>1</v>
      </c>
      <c r="W4668">
        <f t="shared" si="361"/>
        <v>1</v>
      </c>
      <c r="X4668">
        <f t="shared" si="362"/>
        <v>2016</v>
      </c>
      <c r="Y4668" t="str">
        <f t="shared" si="363"/>
        <v>Jan</v>
      </c>
      <c r="Z4668" t="str">
        <f t="shared" si="364"/>
        <v>2016-01</v>
      </c>
    </row>
    <row r="4669" spans="1:26"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s="5">
        <v>69.98</v>
      </c>
      <c r="S4669">
        <v>2</v>
      </c>
      <c r="T4669" s="7">
        <v>0</v>
      </c>
      <c r="U4669" s="5">
        <v>13.296200000000001</v>
      </c>
      <c r="V4669">
        <f t="shared" si="360"/>
        <v>1</v>
      </c>
      <c r="W4669">
        <f t="shared" si="361"/>
        <v>1</v>
      </c>
      <c r="X4669">
        <f t="shared" si="362"/>
        <v>2016</v>
      </c>
      <c r="Y4669" t="str">
        <f t="shared" si="363"/>
        <v>Jan</v>
      </c>
      <c r="Z4669" t="str">
        <f t="shared" si="364"/>
        <v>2016-01</v>
      </c>
    </row>
    <row r="4670" spans="1:26"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s="5">
        <v>11.06</v>
      </c>
      <c r="S4670">
        <v>10</v>
      </c>
      <c r="T4670" s="7">
        <v>0.8</v>
      </c>
      <c r="U4670" s="5">
        <v>-18.802</v>
      </c>
      <c r="V4670">
        <f t="shared" si="360"/>
        <v>5</v>
      </c>
      <c r="W4670">
        <f t="shared" si="361"/>
        <v>2</v>
      </c>
      <c r="X4670">
        <f t="shared" si="362"/>
        <v>2017</v>
      </c>
      <c r="Y4670" t="str">
        <f t="shared" si="363"/>
        <v>May</v>
      </c>
      <c r="Z4670" t="str">
        <f t="shared" si="364"/>
        <v>2017-05</v>
      </c>
    </row>
    <row r="4671" spans="1:26"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s="5">
        <v>623.46479999999997</v>
      </c>
      <c r="S4671">
        <v>7</v>
      </c>
      <c r="T4671" s="7">
        <v>0.32</v>
      </c>
      <c r="U4671" s="5">
        <v>-119.1918</v>
      </c>
      <c r="V4671">
        <f t="shared" si="360"/>
        <v>5</v>
      </c>
      <c r="W4671">
        <f t="shared" si="361"/>
        <v>2</v>
      </c>
      <c r="X4671">
        <f t="shared" si="362"/>
        <v>2017</v>
      </c>
      <c r="Y4671" t="str">
        <f t="shared" si="363"/>
        <v>May</v>
      </c>
      <c r="Z4671" t="str">
        <f t="shared" si="364"/>
        <v>2017-05</v>
      </c>
    </row>
    <row r="4672" spans="1:26"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s="5">
        <v>772.68</v>
      </c>
      <c r="S4672">
        <v>5</v>
      </c>
      <c r="T4672" s="7">
        <v>0.2</v>
      </c>
      <c r="U4672" s="5">
        <v>-57.951000000000001</v>
      </c>
      <c r="V4672">
        <f t="shared" si="360"/>
        <v>5</v>
      </c>
      <c r="W4672">
        <f t="shared" si="361"/>
        <v>2</v>
      </c>
      <c r="X4672">
        <f t="shared" si="362"/>
        <v>2017</v>
      </c>
      <c r="Y4672" t="str">
        <f t="shared" si="363"/>
        <v>May</v>
      </c>
      <c r="Z4672" t="str">
        <f t="shared" si="364"/>
        <v>2017-05</v>
      </c>
    </row>
    <row r="4673" spans="1:26"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s="5">
        <v>283.14</v>
      </c>
      <c r="S4673">
        <v>4</v>
      </c>
      <c r="T4673" s="7">
        <v>0.1</v>
      </c>
      <c r="U4673" s="5">
        <v>72.358000000000004</v>
      </c>
      <c r="V4673">
        <f t="shared" si="360"/>
        <v>7</v>
      </c>
      <c r="W4673">
        <f t="shared" si="361"/>
        <v>3</v>
      </c>
      <c r="X4673">
        <f t="shared" si="362"/>
        <v>2016</v>
      </c>
      <c r="Y4673" t="str">
        <f t="shared" si="363"/>
        <v>Jul</v>
      </c>
      <c r="Z4673" t="str">
        <f t="shared" si="364"/>
        <v>2016-07</v>
      </c>
    </row>
    <row r="4674" spans="1:26"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s="5">
        <v>635.96</v>
      </c>
      <c r="S4674">
        <v>4</v>
      </c>
      <c r="T4674" s="7">
        <v>0</v>
      </c>
      <c r="U4674" s="5">
        <v>165.34960000000001</v>
      </c>
      <c r="V4674">
        <f t="shared" si="360"/>
        <v>7</v>
      </c>
      <c r="W4674">
        <f t="shared" si="361"/>
        <v>3</v>
      </c>
      <c r="X4674">
        <f t="shared" si="362"/>
        <v>2016</v>
      </c>
      <c r="Y4674" t="str">
        <f t="shared" si="363"/>
        <v>Jul</v>
      </c>
      <c r="Z4674" t="str">
        <f t="shared" si="364"/>
        <v>2016-07</v>
      </c>
    </row>
    <row r="4675" spans="1:26"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s="5">
        <v>118.99</v>
      </c>
      <c r="S4675">
        <v>1</v>
      </c>
      <c r="T4675" s="7">
        <v>0</v>
      </c>
      <c r="U4675" s="5">
        <v>33.3172</v>
      </c>
      <c r="V4675">
        <f t="shared" ref="V4675:V4738" si="365">MONTH(C4675)</f>
        <v>7</v>
      </c>
      <c r="W4675">
        <f t="shared" ref="W4675:W4738" si="366">ROUNDUP(MONTH(C4675)/3,0)</f>
        <v>3</v>
      </c>
      <c r="X4675">
        <f t="shared" ref="X4675:X4738" si="367">YEAR(C4675)</f>
        <v>2016</v>
      </c>
      <c r="Y4675" t="str">
        <f t="shared" ref="Y4675:Y4738" si="368">TEXT(C4675,"MMM")</f>
        <v>Jul</v>
      </c>
      <c r="Z4675" t="str">
        <f t="shared" ref="Z4675:Z4738" si="369">TEXT(C4675,"YYYY-MM")</f>
        <v>2016-07</v>
      </c>
    </row>
    <row r="4676" spans="1:26"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s="5">
        <v>272.94</v>
      </c>
      <c r="S4676">
        <v>3</v>
      </c>
      <c r="T4676" s="7">
        <v>0</v>
      </c>
      <c r="U4676" s="5">
        <v>30.023399999999999</v>
      </c>
      <c r="V4676">
        <f t="shared" si="365"/>
        <v>7</v>
      </c>
      <c r="W4676">
        <f t="shared" si="366"/>
        <v>3</v>
      </c>
      <c r="X4676">
        <f t="shared" si="367"/>
        <v>2016</v>
      </c>
      <c r="Y4676" t="str">
        <f t="shared" si="368"/>
        <v>Jul</v>
      </c>
      <c r="Z4676" t="str">
        <f t="shared" si="369"/>
        <v>2016-07</v>
      </c>
    </row>
    <row r="4677" spans="1:26"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s="5">
        <v>15.007999999999999</v>
      </c>
      <c r="S4677">
        <v>2</v>
      </c>
      <c r="T4677" s="7">
        <v>0.2</v>
      </c>
      <c r="U4677" s="5">
        <v>1.5007999999999999</v>
      </c>
      <c r="V4677">
        <f t="shared" si="365"/>
        <v>3</v>
      </c>
      <c r="W4677">
        <f t="shared" si="366"/>
        <v>1</v>
      </c>
      <c r="X4677">
        <f t="shared" si="367"/>
        <v>2017</v>
      </c>
      <c r="Y4677" t="str">
        <f t="shared" si="368"/>
        <v>Mar</v>
      </c>
      <c r="Z4677" t="str">
        <f t="shared" si="369"/>
        <v>2017-03</v>
      </c>
    </row>
    <row r="4678" spans="1:26"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s="5">
        <v>33.088000000000001</v>
      </c>
      <c r="S4678">
        <v>4</v>
      </c>
      <c r="T4678" s="7">
        <v>0.2</v>
      </c>
      <c r="U4678" s="5">
        <v>11.167199999999999</v>
      </c>
      <c r="V4678">
        <f t="shared" si="365"/>
        <v>3</v>
      </c>
      <c r="W4678">
        <f t="shared" si="366"/>
        <v>1</v>
      </c>
      <c r="X4678">
        <f t="shared" si="367"/>
        <v>2014</v>
      </c>
      <c r="Y4678" t="str">
        <f t="shared" si="368"/>
        <v>Mar</v>
      </c>
      <c r="Z4678" t="str">
        <f t="shared" si="369"/>
        <v>2014-03</v>
      </c>
    </row>
    <row r="4679" spans="1:26"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s="5">
        <v>80.98</v>
      </c>
      <c r="S4679">
        <v>1</v>
      </c>
      <c r="T4679" s="7">
        <v>0</v>
      </c>
      <c r="U4679" s="5">
        <v>3.2391999999999999</v>
      </c>
      <c r="V4679">
        <f t="shared" si="365"/>
        <v>3</v>
      </c>
      <c r="W4679">
        <f t="shared" si="366"/>
        <v>1</v>
      </c>
      <c r="X4679">
        <f t="shared" si="367"/>
        <v>2014</v>
      </c>
      <c r="Y4679" t="str">
        <f t="shared" si="368"/>
        <v>Mar</v>
      </c>
      <c r="Z4679" t="str">
        <f t="shared" si="369"/>
        <v>2014-03</v>
      </c>
    </row>
    <row r="4680" spans="1:26"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s="5">
        <v>82.8</v>
      </c>
      <c r="S4680">
        <v>12</v>
      </c>
      <c r="T4680" s="7">
        <v>0</v>
      </c>
      <c r="U4680" s="5">
        <v>6.6239999999999997</v>
      </c>
      <c r="V4680">
        <f t="shared" si="365"/>
        <v>3</v>
      </c>
      <c r="W4680">
        <f t="shared" si="366"/>
        <v>1</v>
      </c>
      <c r="X4680">
        <f t="shared" si="367"/>
        <v>2014</v>
      </c>
      <c r="Y4680" t="str">
        <f t="shared" si="368"/>
        <v>Mar</v>
      </c>
      <c r="Z4680" t="str">
        <f t="shared" si="369"/>
        <v>2014-03</v>
      </c>
    </row>
    <row r="4681" spans="1:26"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s="5">
        <v>21.36</v>
      </c>
      <c r="S4681">
        <v>2</v>
      </c>
      <c r="T4681" s="7">
        <v>0</v>
      </c>
      <c r="U4681" s="5">
        <v>5.7671999999999999</v>
      </c>
      <c r="V4681">
        <f t="shared" si="365"/>
        <v>3</v>
      </c>
      <c r="W4681">
        <f t="shared" si="366"/>
        <v>1</v>
      </c>
      <c r="X4681">
        <f t="shared" si="367"/>
        <v>2014</v>
      </c>
      <c r="Y4681" t="str">
        <f t="shared" si="368"/>
        <v>Mar</v>
      </c>
      <c r="Z4681" t="str">
        <f t="shared" si="369"/>
        <v>2014-03</v>
      </c>
    </row>
    <row r="4682" spans="1:26"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s="5">
        <v>62.048000000000002</v>
      </c>
      <c r="S4682">
        <v>2</v>
      </c>
      <c r="T4682" s="7">
        <v>0.2</v>
      </c>
      <c r="U4682" s="5">
        <v>20.165600000000001</v>
      </c>
      <c r="V4682">
        <f t="shared" si="365"/>
        <v>3</v>
      </c>
      <c r="W4682">
        <f t="shared" si="366"/>
        <v>1</v>
      </c>
      <c r="X4682">
        <f t="shared" si="367"/>
        <v>2014</v>
      </c>
      <c r="Y4682" t="str">
        <f t="shared" si="368"/>
        <v>Mar</v>
      </c>
      <c r="Z4682" t="str">
        <f t="shared" si="369"/>
        <v>2014-03</v>
      </c>
    </row>
    <row r="4683" spans="1:26"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s="5">
        <v>29.61</v>
      </c>
      <c r="S4683">
        <v>9</v>
      </c>
      <c r="T4683" s="7">
        <v>0</v>
      </c>
      <c r="U4683" s="5">
        <v>13.3245</v>
      </c>
      <c r="V4683">
        <f t="shared" si="365"/>
        <v>7</v>
      </c>
      <c r="W4683">
        <f t="shared" si="366"/>
        <v>3</v>
      </c>
      <c r="X4683">
        <f t="shared" si="367"/>
        <v>2016</v>
      </c>
      <c r="Y4683" t="str">
        <f t="shared" si="368"/>
        <v>Jul</v>
      </c>
      <c r="Z4683" t="str">
        <f t="shared" si="369"/>
        <v>2016-07</v>
      </c>
    </row>
    <row r="4684" spans="1:26"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s="5">
        <v>863.928</v>
      </c>
      <c r="S4684">
        <v>9</v>
      </c>
      <c r="T4684" s="7">
        <v>0.2</v>
      </c>
      <c r="U4684" s="5">
        <v>86.392799999999994</v>
      </c>
      <c r="V4684">
        <f t="shared" si="365"/>
        <v>12</v>
      </c>
      <c r="W4684">
        <f t="shared" si="366"/>
        <v>4</v>
      </c>
      <c r="X4684">
        <f t="shared" si="367"/>
        <v>2016</v>
      </c>
      <c r="Y4684" t="str">
        <f t="shared" si="368"/>
        <v>Dec</v>
      </c>
      <c r="Z4684" t="str">
        <f t="shared" si="369"/>
        <v>2016-12</v>
      </c>
    </row>
    <row r="4685" spans="1:26"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s="5">
        <v>241.92</v>
      </c>
      <c r="S4685">
        <v>4</v>
      </c>
      <c r="T4685" s="7">
        <v>0.4</v>
      </c>
      <c r="U4685" s="5">
        <v>-56.448</v>
      </c>
      <c r="V4685">
        <f t="shared" si="365"/>
        <v>8</v>
      </c>
      <c r="W4685">
        <f t="shared" si="366"/>
        <v>3</v>
      </c>
      <c r="X4685">
        <f t="shared" si="367"/>
        <v>2016</v>
      </c>
      <c r="Y4685" t="str">
        <f t="shared" si="368"/>
        <v>Aug</v>
      </c>
      <c r="Z4685" t="str">
        <f t="shared" si="369"/>
        <v>2016-08</v>
      </c>
    </row>
    <row r="4686" spans="1:26"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s="5">
        <v>163.88</v>
      </c>
      <c r="S4686">
        <v>4</v>
      </c>
      <c r="T4686" s="7">
        <v>0.5</v>
      </c>
      <c r="U4686" s="5">
        <v>-81.94</v>
      </c>
      <c r="V4686">
        <f t="shared" si="365"/>
        <v>8</v>
      </c>
      <c r="W4686">
        <f t="shared" si="366"/>
        <v>3</v>
      </c>
      <c r="X4686">
        <f t="shared" si="367"/>
        <v>2016</v>
      </c>
      <c r="Y4686" t="str">
        <f t="shared" si="368"/>
        <v>Aug</v>
      </c>
      <c r="Z4686" t="str">
        <f t="shared" si="369"/>
        <v>2016-08</v>
      </c>
    </row>
    <row r="4687" spans="1:26"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s="5">
        <v>3.4860000000000002</v>
      </c>
      <c r="S4687">
        <v>2</v>
      </c>
      <c r="T4687" s="7">
        <v>0.7</v>
      </c>
      <c r="U4687" s="5">
        <v>-2.7888000000000002</v>
      </c>
      <c r="V4687">
        <f t="shared" si="365"/>
        <v>8</v>
      </c>
      <c r="W4687">
        <f t="shared" si="366"/>
        <v>3</v>
      </c>
      <c r="X4687">
        <f t="shared" si="367"/>
        <v>2016</v>
      </c>
      <c r="Y4687" t="str">
        <f t="shared" si="368"/>
        <v>Aug</v>
      </c>
      <c r="Z4687" t="str">
        <f t="shared" si="369"/>
        <v>2016-08</v>
      </c>
    </row>
    <row r="4688" spans="1:26"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s="5">
        <v>10.584</v>
      </c>
      <c r="S4688">
        <v>7</v>
      </c>
      <c r="T4688" s="7">
        <v>0.2</v>
      </c>
      <c r="U4688" s="5">
        <v>-2.3814000000000002</v>
      </c>
      <c r="V4688">
        <f t="shared" si="365"/>
        <v>8</v>
      </c>
      <c r="W4688">
        <f t="shared" si="366"/>
        <v>3</v>
      </c>
      <c r="X4688">
        <f t="shared" si="367"/>
        <v>2016</v>
      </c>
      <c r="Y4688" t="str">
        <f t="shared" si="368"/>
        <v>Aug</v>
      </c>
      <c r="Z4688" t="str">
        <f t="shared" si="369"/>
        <v>2016-08</v>
      </c>
    </row>
    <row r="4689" spans="1:26"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s="5">
        <v>440.91</v>
      </c>
      <c r="S4689">
        <v>9</v>
      </c>
      <c r="T4689" s="7">
        <v>0</v>
      </c>
      <c r="U4689" s="5">
        <v>123.45480000000001</v>
      </c>
      <c r="V4689">
        <f t="shared" si="365"/>
        <v>6</v>
      </c>
      <c r="W4689">
        <f t="shared" si="366"/>
        <v>2</v>
      </c>
      <c r="X4689">
        <f t="shared" si="367"/>
        <v>2016</v>
      </c>
      <c r="Y4689" t="str">
        <f t="shared" si="368"/>
        <v>Jun</v>
      </c>
      <c r="Z4689" t="str">
        <f t="shared" si="369"/>
        <v>2016-06</v>
      </c>
    </row>
    <row r="4690" spans="1:26"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s="5">
        <v>5.7149999999999999</v>
      </c>
      <c r="S4690">
        <v>5</v>
      </c>
      <c r="T4690" s="7">
        <v>0.7</v>
      </c>
      <c r="U4690" s="5">
        <v>-4.7625000000000002</v>
      </c>
      <c r="V4690">
        <f t="shared" si="365"/>
        <v>3</v>
      </c>
      <c r="W4690">
        <f t="shared" si="366"/>
        <v>1</v>
      </c>
      <c r="X4690">
        <f t="shared" si="367"/>
        <v>2017</v>
      </c>
      <c r="Y4690" t="str">
        <f t="shared" si="368"/>
        <v>Mar</v>
      </c>
      <c r="Z4690" t="str">
        <f t="shared" si="369"/>
        <v>2017-03</v>
      </c>
    </row>
    <row r="4691" spans="1:26"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s="5">
        <v>51.968000000000004</v>
      </c>
      <c r="S4691">
        <v>2</v>
      </c>
      <c r="T4691" s="7">
        <v>0.2</v>
      </c>
      <c r="U4691" s="5">
        <v>10.393599999999999</v>
      </c>
      <c r="V4691">
        <f t="shared" si="365"/>
        <v>12</v>
      </c>
      <c r="W4691">
        <f t="shared" si="366"/>
        <v>4</v>
      </c>
      <c r="X4691">
        <f t="shared" si="367"/>
        <v>2014</v>
      </c>
      <c r="Y4691" t="str">
        <f t="shared" si="368"/>
        <v>Dec</v>
      </c>
      <c r="Z4691" t="str">
        <f t="shared" si="369"/>
        <v>2014-12</v>
      </c>
    </row>
    <row r="4692" spans="1:26"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5">
        <v>71.975999999999999</v>
      </c>
      <c r="S4692">
        <v>3</v>
      </c>
      <c r="T4692" s="7">
        <v>0.2</v>
      </c>
      <c r="U4692" s="5">
        <v>21.5928</v>
      </c>
      <c r="V4692">
        <f t="shared" si="365"/>
        <v>12</v>
      </c>
      <c r="W4692">
        <f t="shared" si="366"/>
        <v>4</v>
      </c>
      <c r="X4692">
        <f t="shared" si="367"/>
        <v>2014</v>
      </c>
      <c r="Y4692" t="str">
        <f t="shared" si="368"/>
        <v>Dec</v>
      </c>
      <c r="Z4692" t="str">
        <f t="shared" si="369"/>
        <v>2014-12</v>
      </c>
    </row>
    <row r="4693" spans="1:26"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s="5">
        <v>242.352</v>
      </c>
      <c r="S4693">
        <v>3</v>
      </c>
      <c r="T4693" s="7">
        <v>0.2</v>
      </c>
      <c r="U4693" s="5">
        <v>-42.4116</v>
      </c>
      <c r="V4693">
        <f t="shared" si="365"/>
        <v>12</v>
      </c>
      <c r="W4693">
        <f t="shared" si="366"/>
        <v>4</v>
      </c>
      <c r="X4693">
        <f t="shared" si="367"/>
        <v>2014</v>
      </c>
      <c r="Y4693" t="str">
        <f t="shared" si="368"/>
        <v>Dec</v>
      </c>
      <c r="Z4693" t="str">
        <f t="shared" si="369"/>
        <v>2014-12</v>
      </c>
    </row>
    <row r="4694" spans="1:26"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5">
        <v>221.92</v>
      </c>
      <c r="S4694">
        <v>5</v>
      </c>
      <c r="T4694" s="7">
        <v>0.2</v>
      </c>
      <c r="U4694" s="5">
        <v>77.671999999999997</v>
      </c>
      <c r="V4694">
        <f t="shared" si="365"/>
        <v>12</v>
      </c>
      <c r="W4694">
        <f t="shared" si="366"/>
        <v>4</v>
      </c>
      <c r="X4694">
        <f t="shared" si="367"/>
        <v>2014</v>
      </c>
      <c r="Y4694" t="str">
        <f t="shared" si="368"/>
        <v>Dec</v>
      </c>
      <c r="Z4694" t="str">
        <f t="shared" si="369"/>
        <v>2014-12</v>
      </c>
    </row>
    <row r="4695" spans="1:26"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s="5">
        <v>8.4480000000000004</v>
      </c>
      <c r="S4695">
        <v>2</v>
      </c>
      <c r="T4695" s="7">
        <v>0.2</v>
      </c>
      <c r="U4695" s="5">
        <v>2.64</v>
      </c>
      <c r="V4695">
        <f t="shared" si="365"/>
        <v>12</v>
      </c>
      <c r="W4695">
        <f t="shared" si="366"/>
        <v>4</v>
      </c>
      <c r="X4695">
        <f t="shared" si="367"/>
        <v>2014</v>
      </c>
      <c r="Y4695" t="str">
        <f t="shared" si="368"/>
        <v>Dec</v>
      </c>
      <c r="Z4695" t="str">
        <f t="shared" si="369"/>
        <v>2014-12</v>
      </c>
    </row>
    <row r="4696" spans="1:26"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5">
        <v>29.52</v>
      </c>
      <c r="S4696">
        <v>4</v>
      </c>
      <c r="T4696" s="7">
        <v>0</v>
      </c>
      <c r="U4696" s="5">
        <v>14.4648</v>
      </c>
      <c r="V4696">
        <f t="shared" si="365"/>
        <v>12</v>
      </c>
      <c r="W4696">
        <f t="shared" si="366"/>
        <v>4</v>
      </c>
      <c r="X4696">
        <f t="shared" si="367"/>
        <v>2015</v>
      </c>
      <c r="Y4696" t="str">
        <f t="shared" si="368"/>
        <v>Dec</v>
      </c>
      <c r="Z4696" t="str">
        <f t="shared" si="369"/>
        <v>2015-12</v>
      </c>
    </row>
    <row r="4697" spans="1:26"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5">
        <v>302.94</v>
      </c>
      <c r="S4697">
        <v>3</v>
      </c>
      <c r="T4697" s="7">
        <v>0</v>
      </c>
      <c r="U4697" s="5">
        <v>48.470399999999998</v>
      </c>
      <c r="V4697">
        <f t="shared" si="365"/>
        <v>12</v>
      </c>
      <c r="W4697">
        <f t="shared" si="366"/>
        <v>4</v>
      </c>
      <c r="X4697">
        <f t="shared" si="367"/>
        <v>2015</v>
      </c>
      <c r="Y4697" t="str">
        <f t="shared" si="368"/>
        <v>Dec</v>
      </c>
      <c r="Z4697" t="str">
        <f t="shared" si="369"/>
        <v>2015-12</v>
      </c>
    </row>
    <row r="4698" spans="1:26"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s="5">
        <v>142.36000000000001</v>
      </c>
      <c r="S4698">
        <v>2</v>
      </c>
      <c r="T4698" s="7">
        <v>0</v>
      </c>
      <c r="U4698" s="5">
        <v>38.437199999999997</v>
      </c>
      <c r="V4698">
        <f t="shared" si="365"/>
        <v>12</v>
      </c>
      <c r="W4698">
        <f t="shared" si="366"/>
        <v>4</v>
      </c>
      <c r="X4698">
        <f t="shared" si="367"/>
        <v>2015</v>
      </c>
      <c r="Y4698" t="str">
        <f t="shared" si="368"/>
        <v>Dec</v>
      </c>
      <c r="Z4698" t="str">
        <f t="shared" si="369"/>
        <v>2015-12</v>
      </c>
    </row>
    <row r="4699" spans="1:26"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s="5">
        <v>546.66</v>
      </c>
      <c r="S4699">
        <v>9</v>
      </c>
      <c r="T4699" s="7">
        <v>0</v>
      </c>
      <c r="U4699" s="5">
        <v>136.66499999999999</v>
      </c>
      <c r="V4699">
        <f t="shared" si="365"/>
        <v>12</v>
      </c>
      <c r="W4699">
        <f t="shared" si="366"/>
        <v>4</v>
      </c>
      <c r="X4699">
        <f t="shared" si="367"/>
        <v>2015</v>
      </c>
      <c r="Y4699" t="str">
        <f t="shared" si="368"/>
        <v>Dec</v>
      </c>
      <c r="Z4699" t="str">
        <f t="shared" si="369"/>
        <v>2015-12</v>
      </c>
    </row>
    <row r="4700" spans="1:26"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s="5">
        <v>212.13</v>
      </c>
      <c r="S4700">
        <v>3</v>
      </c>
      <c r="T4700" s="7">
        <v>0</v>
      </c>
      <c r="U4700" s="5">
        <v>14.8491</v>
      </c>
      <c r="V4700">
        <f t="shared" si="365"/>
        <v>12</v>
      </c>
      <c r="W4700">
        <f t="shared" si="366"/>
        <v>4</v>
      </c>
      <c r="X4700">
        <f t="shared" si="367"/>
        <v>2015</v>
      </c>
      <c r="Y4700" t="str">
        <f t="shared" si="368"/>
        <v>Dec</v>
      </c>
      <c r="Z4700" t="str">
        <f t="shared" si="369"/>
        <v>2015-12</v>
      </c>
    </row>
    <row r="4701" spans="1:26"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s="5">
        <v>5.2480000000000002</v>
      </c>
      <c r="S4701">
        <v>2</v>
      </c>
      <c r="T4701" s="7">
        <v>0.2</v>
      </c>
      <c r="U4701" s="5">
        <v>0.59040000000000004</v>
      </c>
      <c r="V4701">
        <f t="shared" si="365"/>
        <v>5</v>
      </c>
      <c r="W4701">
        <f t="shared" si="366"/>
        <v>2</v>
      </c>
      <c r="X4701">
        <f t="shared" si="367"/>
        <v>2017</v>
      </c>
      <c r="Y4701" t="str">
        <f t="shared" si="368"/>
        <v>May</v>
      </c>
      <c r="Z4701" t="str">
        <f t="shared" si="369"/>
        <v>2017-05</v>
      </c>
    </row>
    <row r="4702" spans="1:26"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5">
        <v>74.415999999999997</v>
      </c>
      <c r="S4702">
        <v>2</v>
      </c>
      <c r="T4702" s="7">
        <v>0.2</v>
      </c>
      <c r="U4702" s="5">
        <v>-14.8832</v>
      </c>
      <c r="V4702">
        <f t="shared" si="365"/>
        <v>5</v>
      </c>
      <c r="W4702">
        <f t="shared" si="366"/>
        <v>2</v>
      </c>
      <c r="X4702">
        <f t="shared" si="367"/>
        <v>2017</v>
      </c>
      <c r="Y4702" t="str">
        <f t="shared" si="368"/>
        <v>May</v>
      </c>
      <c r="Z4702" t="str">
        <f t="shared" si="369"/>
        <v>2017-05</v>
      </c>
    </row>
    <row r="4703" spans="1:26"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5">
        <v>6.8479999999999999</v>
      </c>
      <c r="S4703">
        <v>2</v>
      </c>
      <c r="T4703" s="7">
        <v>0.2</v>
      </c>
      <c r="U4703" s="5">
        <v>2.14</v>
      </c>
      <c r="V4703">
        <f t="shared" si="365"/>
        <v>5</v>
      </c>
      <c r="W4703">
        <f t="shared" si="366"/>
        <v>2</v>
      </c>
      <c r="X4703">
        <f t="shared" si="367"/>
        <v>2017</v>
      </c>
      <c r="Y4703" t="str">
        <f t="shared" si="368"/>
        <v>May</v>
      </c>
      <c r="Z4703" t="str">
        <f t="shared" si="369"/>
        <v>2017-05</v>
      </c>
    </row>
    <row r="4704" spans="1:26"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5">
        <v>7.9960000000000004</v>
      </c>
      <c r="S4704">
        <v>1</v>
      </c>
      <c r="T4704" s="7">
        <v>0.6</v>
      </c>
      <c r="U4704" s="5">
        <v>-6.9965000000000002</v>
      </c>
      <c r="V4704">
        <f t="shared" si="365"/>
        <v>5</v>
      </c>
      <c r="W4704">
        <f t="shared" si="366"/>
        <v>2</v>
      </c>
      <c r="X4704">
        <f t="shared" si="367"/>
        <v>2017</v>
      </c>
      <c r="Y4704" t="str">
        <f t="shared" si="368"/>
        <v>May</v>
      </c>
      <c r="Z4704" t="str">
        <f t="shared" si="369"/>
        <v>2017-05</v>
      </c>
    </row>
    <row r="4705" spans="1:26"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s="5">
        <v>8.7119999999999997</v>
      </c>
      <c r="S4705">
        <v>2</v>
      </c>
      <c r="T4705" s="7">
        <v>0.8</v>
      </c>
      <c r="U4705" s="5">
        <v>-19.602</v>
      </c>
      <c r="V4705">
        <f t="shared" si="365"/>
        <v>6</v>
      </c>
      <c r="W4705">
        <f t="shared" si="366"/>
        <v>2</v>
      </c>
      <c r="X4705">
        <f t="shared" si="367"/>
        <v>2016</v>
      </c>
      <c r="Y4705" t="str">
        <f t="shared" si="368"/>
        <v>Jun</v>
      </c>
      <c r="Z4705" t="str">
        <f t="shared" si="369"/>
        <v>2016-06</v>
      </c>
    </row>
    <row r="4706" spans="1:26"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s="5">
        <v>65.17</v>
      </c>
      <c r="S4706">
        <v>7</v>
      </c>
      <c r="T4706" s="7">
        <v>0</v>
      </c>
      <c r="U4706" s="5">
        <v>18.8993</v>
      </c>
      <c r="V4706">
        <f t="shared" si="365"/>
        <v>5</v>
      </c>
      <c r="W4706">
        <f t="shared" si="366"/>
        <v>2</v>
      </c>
      <c r="X4706">
        <f t="shared" si="367"/>
        <v>2016</v>
      </c>
      <c r="Y4706" t="str">
        <f t="shared" si="368"/>
        <v>May</v>
      </c>
      <c r="Z4706" t="str">
        <f t="shared" si="369"/>
        <v>2016-05</v>
      </c>
    </row>
    <row r="4707" spans="1:26"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s="5">
        <v>14.62</v>
      </c>
      <c r="S4707">
        <v>2</v>
      </c>
      <c r="T4707" s="7">
        <v>0</v>
      </c>
      <c r="U4707" s="5">
        <v>6.8714000000000004</v>
      </c>
      <c r="V4707">
        <f t="shared" si="365"/>
        <v>5</v>
      </c>
      <c r="W4707">
        <f t="shared" si="366"/>
        <v>2</v>
      </c>
      <c r="X4707">
        <f t="shared" si="367"/>
        <v>2016</v>
      </c>
      <c r="Y4707" t="str">
        <f t="shared" si="368"/>
        <v>May</v>
      </c>
      <c r="Z4707" t="str">
        <f t="shared" si="369"/>
        <v>2016-05</v>
      </c>
    </row>
    <row r="4708" spans="1:26"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s="5">
        <v>173.24</v>
      </c>
      <c r="S4708">
        <v>4</v>
      </c>
      <c r="T4708" s="7">
        <v>0</v>
      </c>
      <c r="U4708" s="5">
        <v>17.324000000000002</v>
      </c>
      <c r="V4708">
        <f t="shared" si="365"/>
        <v>5</v>
      </c>
      <c r="W4708">
        <f t="shared" si="366"/>
        <v>2</v>
      </c>
      <c r="X4708">
        <f t="shared" si="367"/>
        <v>2016</v>
      </c>
      <c r="Y4708" t="str">
        <f t="shared" si="368"/>
        <v>May</v>
      </c>
      <c r="Z4708" t="str">
        <f t="shared" si="369"/>
        <v>2016-05</v>
      </c>
    </row>
    <row r="4709" spans="1:26"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s="5">
        <v>895.92</v>
      </c>
      <c r="S4709">
        <v>5</v>
      </c>
      <c r="T4709" s="7">
        <v>0.2</v>
      </c>
      <c r="U4709" s="5">
        <v>302.37299999999999</v>
      </c>
      <c r="V4709">
        <f t="shared" si="365"/>
        <v>6</v>
      </c>
      <c r="W4709">
        <f t="shared" si="366"/>
        <v>2</v>
      </c>
      <c r="X4709">
        <f t="shared" si="367"/>
        <v>2017</v>
      </c>
      <c r="Y4709" t="str">
        <f t="shared" si="368"/>
        <v>Jun</v>
      </c>
      <c r="Z4709" t="str">
        <f t="shared" si="369"/>
        <v>2017-06</v>
      </c>
    </row>
    <row r="4710" spans="1:26"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s="5">
        <v>130.71</v>
      </c>
      <c r="S4710">
        <v>3</v>
      </c>
      <c r="T4710" s="7">
        <v>0</v>
      </c>
      <c r="U4710" s="5">
        <v>39.213000000000001</v>
      </c>
      <c r="V4710">
        <f t="shared" si="365"/>
        <v>6</v>
      </c>
      <c r="W4710">
        <f t="shared" si="366"/>
        <v>2</v>
      </c>
      <c r="X4710">
        <f t="shared" si="367"/>
        <v>2017</v>
      </c>
      <c r="Y4710" t="str">
        <f t="shared" si="368"/>
        <v>Jun</v>
      </c>
      <c r="Z4710" t="str">
        <f t="shared" si="369"/>
        <v>2017-06</v>
      </c>
    </row>
    <row r="4711" spans="1:26"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s="5">
        <v>11.68</v>
      </c>
      <c r="S4711">
        <v>2</v>
      </c>
      <c r="T4711" s="7">
        <v>0</v>
      </c>
      <c r="U4711" s="5">
        <v>3.0367999999999999</v>
      </c>
      <c r="V4711">
        <f t="shared" si="365"/>
        <v>6</v>
      </c>
      <c r="W4711">
        <f t="shared" si="366"/>
        <v>2</v>
      </c>
      <c r="X4711">
        <f t="shared" si="367"/>
        <v>2017</v>
      </c>
      <c r="Y4711" t="str">
        <f t="shared" si="368"/>
        <v>Jun</v>
      </c>
      <c r="Z4711" t="str">
        <f t="shared" si="369"/>
        <v>2017-06</v>
      </c>
    </row>
    <row r="4712" spans="1:26"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s="5">
        <v>62.31</v>
      </c>
      <c r="S4712">
        <v>3</v>
      </c>
      <c r="T4712" s="7">
        <v>0</v>
      </c>
      <c r="U4712" s="5">
        <v>22.4316</v>
      </c>
      <c r="V4712">
        <f t="shared" si="365"/>
        <v>6</v>
      </c>
      <c r="W4712">
        <f t="shared" si="366"/>
        <v>2</v>
      </c>
      <c r="X4712">
        <f t="shared" si="367"/>
        <v>2017</v>
      </c>
      <c r="Y4712" t="str">
        <f t="shared" si="368"/>
        <v>Jun</v>
      </c>
      <c r="Z4712" t="str">
        <f t="shared" si="369"/>
        <v>2017-06</v>
      </c>
    </row>
    <row r="4713" spans="1:26"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5">
        <v>0.85199999999999998</v>
      </c>
      <c r="S4713">
        <v>1</v>
      </c>
      <c r="T4713" s="7">
        <v>0.7</v>
      </c>
      <c r="U4713" s="5">
        <v>-0.59640000000000004</v>
      </c>
      <c r="V4713">
        <f t="shared" si="365"/>
        <v>3</v>
      </c>
      <c r="W4713">
        <f t="shared" si="366"/>
        <v>1</v>
      </c>
      <c r="X4713">
        <f t="shared" si="367"/>
        <v>2014</v>
      </c>
      <c r="Y4713" t="str">
        <f t="shared" si="368"/>
        <v>Mar</v>
      </c>
      <c r="Z4713" t="str">
        <f t="shared" si="369"/>
        <v>2014-03</v>
      </c>
    </row>
    <row r="4714" spans="1:26"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s="5">
        <v>36.287999999999997</v>
      </c>
      <c r="S4714">
        <v>7</v>
      </c>
      <c r="T4714" s="7">
        <v>0.2</v>
      </c>
      <c r="U4714" s="5">
        <v>12.700799999999999</v>
      </c>
      <c r="V4714">
        <f t="shared" si="365"/>
        <v>12</v>
      </c>
      <c r="W4714">
        <f t="shared" si="366"/>
        <v>4</v>
      </c>
      <c r="X4714">
        <f t="shared" si="367"/>
        <v>2014</v>
      </c>
      <c r="Y4714" t="str">
        <f t="shared" si="368"/>
        <v>Dec</v>
      </c>
      <c r="Z4714" t="str">
        <f t="shared" si="369"/>
        <v>2014-12</v>
      </c>
    </row>
    <row r="4715" spans="1:26"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s="5">
        <v>56.567999999999998</v>
      </c>
      <c r="S4715">
        <v>2</v>
      </c>
      <c r="T4715" s="7">
        <v>0.6</v>
      </c>
      <c r="U4715" s="5">
        <v>-74.952600000000004</v>
      </c>
      <c r="V4715">
        <f t="shared" si="365"/>
        <v>12</v>
      </c>
      <c r="W4715">
        <f t="shared" si="366"/>
        <v>4</v>
      </c>
      <c r="X4715">
        <f t="shared" si="367"/>
        <v>2014</v>
      </c>
      <c r="Y4715" t="str">
        <f t="shared" si="368"/>
        <v>Dec</v>
      </c>
      <c r="Z4715" t="str">
        <f t="shared" si="369"/>
        <v>2014-12</v>
      </c>
    </row>
    <row r="4716" spans="1:26"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s="5">
        <v>344.70400000000001</v>
      </c>
      <c r="S4716">
        <v>2</v>
      </c>
      <c r="T4716" s="7">
        <v>0.2</v>
      </c>
      <c r="U4716" s="5">
        <v>38.779200000000003</v>
      </c>
      <c r="V4716">
        <f t="shared" si="365"/>
        <v>5</v>
      </c>
      <c r="W4716">
        <f t="shared" si="366"/>
        <v>2</v>
      </c>
      <c r="X4716">
        <f t="shared" si="367"/>
        <v>2017</v>
      </c>
      <c r="Y4716" t="str">
        <f t="shared" si="368"/>
        <v>May</v>
      </c>
      <c r="Z4716" t="str">
        <f t="shared" si="369"/>
        <v>2017-05</v>
      </c>
    </row>
    <row r="4717" spans="1:26"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s="5">
        <v>201.584</v>
      </c>
      <c r="S4717">
        <v>2</v>
      </c>
      <c r="T4717" s="7">
        <v>0.2</v>
      </c>
      <c r="U4717" s="5">
        <v>20.1584</v>
      </c>
      <c r="V4717">
        <f t="shared" si="365"/>
        <v>5</v>
      </c>
      <c r="W4717">
        <f t="shared" si="366"/>
        <v>2</v>
      </c>
      <c r="X4717">
        <f t="shared" si="367"/>
        <v>2015</v>
      </c>
      <c r="Y4717" t="str">
        <f t="shared" si="368"/>
        <v>May</v>
      </c>
      <c r="Z4717" t="str">
        <f t="shared" si="369"/>
        <v>2015-05</v>
      </c>
    </row>
    <row r="4718" spans="1:26"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s="5">
        <v>521.96</v>
      </c>
      <c r="S4718">
        <v>2</v>
      </c>
      <c r="T4718" s="7">
        <v>0</v>
      </c>
      <c r="U4718" s="5">
        <v>88.733199999999997</v>
      </c>
      <c r="V4718">
        <f t="shared" si="365"/>
        <v>12</v>
      </c>
      <c r="W4718">
        <f t="shared" si="366"/>
        <v>4</v>
      </c>
      <c r="X4718">
        <f t="shared" si="367"/>
        <v>2017</v>
      </c>
      <c r="Y4718" t="str">
        <f t="shared" si="368"/>
        <v>Dec</v>
      </c>
      <c r="Z4718" t="str">
        <f t="shared" si="369"/>
        <v>2017-12</v>
      </c>
    </row>
    <row r="4719" spans="1:26"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s="5">
        <v>8.2200000000000006</v>
      </c>
      <c r="S4719">
        <v>3</v>
      </c>
      <c r="T4719" s="7">
        <v>0</v>
      </c>
      <c r="U4719" s="5">
        <v>2.2193999999999998</v>
      </c>
      <c r="V4719">
        <f t="shared" si="365"/>
        <v>12</v>
      </c>
      <c r="W4719">
        <f t="shared" si="366"/>
        <v>4</v>
      </c>
      <c r="X4719">
        <f t="shared" si="367"/>
        <v>2015</v>
      </c>
      <c r="Y4719" t="str">
        <f t="shared" si="368"/>
        <v>Dec</v>
      </c>
      <c r="Z4719" t="str">
        <f t="shared" si="369"/>
        <v>2015-12</v>
      </c>
    </row>
    <row r="4720" spans="1:26"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s="5">
        <v>45.36</v>
      </c>
      <c r="S4720">
        <v>7</v>
      </c>
      <c r="T4720" s="7">
        <v>0</v>
      </c>
      <c r="U4720" s="5">
        <v>21.7728</v>
      </c>
      <c r="V4720">
        <f t="shared" si="365"/>
        <v>10</v>
      </c>
      <c r="W4720">
        <f t="shared" si="366"/>
        <v>4</v>
      </c>
      <c r="X4720">
        <f t="shared" si="367"/>
        <v>2015</v>
      </c>
      <c r="Y4720" t="str">
        <f t="shared" si="368"/>
        <v>Oct</v>
      </c>
      <c r="Z4720" t="str">
        <f t="shared" si="369"/>
        <v>2015-10</v>
      </c>
    </row>
    <row r="4721" spans="1:26"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s="5">
        <v>947.17</v>
      </c>
      <c r="S4721">
        <v>7</v>
      </c>
      <c r="T4721" s="7">
        <v>0</v>
      </c>
      <c r="U4721" s="5">
        <v>9.4717000000000002</v>
      </c>
      <c r="V4721">
        <f t="shared" si="365"/>
        <v>4</v>
      </c>
      <c r="W4721">
        <f t="shared" si="366"/>
        <v>2</v>
      </c>
      <c r="X4721">
        <f t="shared" si="367"/>
        <v>2015</v>
      </c>
      <c r="Y4721" t="str">
        <f t="shared" si="368"/>
        <v>Apr</v>
      </c>
      <c r="Z4721" t="str">
        <f t="shared" si="369"/>
        <v>2015-04</v>
      </c>
    </row>
    <row r="4722" spans="1:26"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s="5">
        <v>61.96</v>
      </c>
      <c r="S4722">
        <v>2</v>
      </c>
      <c r="T4722" s="7">
        <v>0</v>
      </c>
      <c r="U4722" s="5">
        <v>27.882000000000001</v>
      </c>
      <c r="V4722">
        <f t="shared" si="365"/>
        <v>4</v>
      </c>
      <c r="W4722">
        <f t="shared" si="366"/>
        <v>2</v>
      </c>
      <c r="X4722">
        <f t="shared" si="367"/>
        <v>2015</v>
      </c>
      <c r="Y4722" t="str">
        <f t="shared" si="368"/>
        <v>Apr</v>
      </c>
      <c r="Z4722" t="str">
        <f t="shared" si="369"/>
        <v>2015-04</v>
      </c>
    </row>
    <row r="4723" spans="1:26"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s="5">
        <v>268.935</v>
      </c>
      <c r="S4723">
        <v>3</v>
      </c>
      <c r="T4723" s="7">
        <v>0.5</v>
      </c>
      <c r="U4723" s="5">
        <v>-209.76929999999999</v>
      </c>
      <c r="V4723">
        <f t="shared" si="365"/>
        <v>6</v>
      </c>
      <c r="W4723">
        <f t="shared" si="366"/>
        <v>2</v>
      </c>
      <c r="X4723">
        <f t="shared" si="367"/>
        <v>2014</v>
      </c>
      <c r="Y4723" t="str">
        <f t="shared" si="368"/>
        <v>Jun</v>
      </c>
      <c r="Z4723" t="str">
        <f t="shared" si="369"/>
        <v>2014-06</v>
      </c>
    </row>
    <row r="4724" spans="1:26"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s="5">
        <v>7.58</v>
      </c>
      <c r="S4724">
        <v>1</v>
      </c>
      <c r="T4724" s="7">
        <v>0</v>
      </c>
      <c r="U4724" s="5">
        <v>2.9561999999999999</v>
      </c>
      <c r="V4724">
        <f t="shared" si="365"/>
        <v>9</v>
      </c>
      <c r="W4724">
        <f t="shared" si="366"/>
        <v>3</v>
      </c>
      <c r="X4724">
        <f t="shared" si="367"/>
        <v>2017</v>
      </c>
      <c r="Y4724" t="str">
        <f t="shared" si="368"/>
        <v>Sep</v>
      </c>
      <c r="Z4724" t="str">
        <f t="shared" si="369"/>
        <v>2017-09</v>
      </c>
    </row>
    <row r="4725" spans="1:26"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s="5">
        <v>14.73</v>
      </c>
      <c r="S4725">
        <v>3</v>
      </c>
      <c r="T4725" s="7">
        <v>0</v>
      </c>
      <c r="U4725" s="5">
        <v>7.2176999999999998</v>
      </c>
      <c r="V4725">
        <f t="shared" si="365"/>
        <v>5</v>
      </c>
      <c r="W4725">
        <f t="shared" si="366"/>
        <v>2</v>
      </c>
      <c r="X4725">
        <f t="shared" si="367"/>
        <v>2016</v>
      </c>
      <c r="Y4725" t="str">
        <f t="shared" si="368"/>
        <v>May</v>
      </c>
      <c r="Z4725" t="str">
        <f t="shared" si="369"/>
        <v>2016-05</v>
      </c>
    </row>
    <row r="4726" spans="1:26"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s="5">
        <v>9.8879999999999999</v>
      </c>
      <c r="S4726">
        <v>2</v>
      </c>
      <c r="T4726" s="7">
        <v>0.7</v>
      </c>
      <c r="U4726" s="5">
        <v>-6.9215999999999998</v>
      </c>
      <c r="V4726">
        <f t="shared" si="365"/>
        <v>11</v>
      </c>
      <c r="W4726">
        <f t="shared" si="366"/>
        <v>4</v>
      </c>
      <c r="X4726">
        <f t="shared" si="367"/>
        <v>2016</v>
      </c>
      <c r="Y4726" t="str">
        <f t="shared" si="368"/>
        <v>Nov</v>
      </c>
      <c r="Z4726" t="str">
        <f t="shared" si="369"/>
        <v>2016-11</v>
      </c>
    </row>
    <row r="4727" spans="1:26"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s="5">
        <v>671.54399999999998</v>
      </c>
      <c r="S4727">
        <v>3</v>
      </c>
      <c r="T4727" s="7">
        <v>0.2</v>
      </c>
      <c r="U4727" s="5">
        <v>50.3658</v>
      </c>
      <c r="V4727">
        <f t="shared" si="365"/>
        <v>11</v>
      </c>
      <c r="W4727">
        <f t="shared" si="366"/>
        <v>4</v>
      </c>
      <c r="X4727">
        <f t="shared" si="367"/>
        <v>2016</v>
      </c>
      <c r="Y4727" t="str">
        <f t="shared" si="368"/>
        <v>Nov</v>
      </c>
      <c r="Z4727" t="str">
        <f t="shared" si="369"/>
        <v>2016-11</v>
      </c>
    </row>
    <row r="4728" spans="1:26"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s="5">
        <v>1117.92</v>
      </c>
      <c r="S4728">
        <v>4</v>
      </c>
      <c r="T4728" s="7">
        <v>0</v>
      </c>
      <c r="U4728" s="5">
        <v>55.896000000000001</v>
      </c>
      <c r="V4728">
        <f t="shared" si="365"/>
        <v>11</v>
      </c>
      <c r="W4728">
        <f t="shared" si="366"/>
        <v>4</v>
      </c>
      <c r="X4728">
        <f t="shared" si="367"/>
        <v>2014</v>
      </c>
      <c r="Y4728" t="str">
        <f t="shared" si="368"/>
        <v>Nov</v>
      </c>
      <c r="Z4728" t="str">
        <f t="shared" si="369"/>
        <v>2014-11</v>
      </c>
    </row>
    <row r="4729" spans="1:26"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5">
        <v>275.952</v>
      </c>
      <c r="S4729">
        <v>3</v>
      </c>
      <c r="T4729" s="7">
        <v>0.2</v>
      </c>
      <c r="U4729" s="5">
        <v>-37.943399999999997</v>
      </c>
      <c r="V4729">
        <f t="shared" si="365"/>
        <v>11</v>
      </c>
      <c r="W4729">
        <f t="shared" si="366"/>
        <v>4</v>
      </c>
      <c r="X4729">
        <f t="shared" si="367"/>
        <v>2014</v>
      </c>
      <c r="Y4729" t="str">
        <f t="shared" si="368"/>
        <v>Nov</v>
      </c>
      <c r="Z4729" t="str">
        <f t="shared" si="369"/>
        <v>2014-11</v>
      </c>
    </row>
    <row r="4730" spans="1:26"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s="5">
        <v>123.14400000000001</v>
      </c>
      <c r="S4730">
        <v>7</v>
      </c>
      <c r="T4730" s="7">
        <v>0.2</v>
      </c>
      <c r="U4730" s="5">
        <v>46.179000000000002</v>
      </c>
      <c r="V4730">
        <f t="shared" si="365"/>
        <v>11</v>
      </c>
      <c r="W4730">
        <f t="shared" si="366"/>
        <v>4</v>
      </c>
      <c r="X4730">
        <f t="shared" si="367"/>
        <v>2014</v>
      </c>
      <c r="Y4730" t="str">
        <f t="shared" si="368"/>
        <v>Nov</v>
      </c>
      <c r="Z4730" t="str">
        <f t="shared" si="369"/>
        <v>2014-11</v>
      </c>
    </row>
    <row r="4731" spans="1:26"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s="5">
        <v>15.576000000000001</v>
      </c>
      <c r="S4731">
        <v>3</v>
      </c>
      <c r="T4731" s="7">
        <v>0.2</v>
      </c>
      <c r="U4731" s="5">
        <v>3.3098999999999998</v>
      </c>
      <c r="V4731">
        <f t="shared" si="365"/>
        <v>7</v>
      </c>
      <c r="W4731">
        <f t="shared" si="366"/>
        <v>3</v>
      </c>
      <c r="X4731">
        <f t="shared" si="367"/>
        <v>2016</v>
      </c>
      <c r="Y4731" t="str">
        <f t="shared" si="368"/>
        <v>Jul</v>
      </c>
      <c r="Z4731" t="str">
        <f t="shared" si="369"/>
        <v>2016-07</v>
      </c>
    </row>
    <row r="4732" spans="1:26"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s="5">
        <v>212.64</v>
      </c>
      <c r="S4732">
        <v>6</v>
      </c>
      <c r="T4732" s="7">
        <v>0</v>
      </c>
      <c r="U4732" s="5">
        <v>99.940799999999996</v>
      </c>
      <c r="V4732">
        <f t="shared" si="365"/>
        <v>3</v>
      </c>
      <c r="W4732">
        <f t="shared" si="366"/>
        <v>1</v>
      </c>
      <c r="X4732">
        <f t="shared" si="367"/>
        <v>2015</v>
      </c>
      <c r="Y4732" t="str">
        <f t="shared" si="368"/>
        <v>Mar</v>
      </c>
      <c r="Z4732" t="str">
        <f t="shared" si="369"/>
        <v>2015-03</v>
      </c>
    </row>
    <row r="4733" spans="1:26"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s="5">
        <v>9.8699999999999992</v>
      </c>
      <c r="S4733">
        <v>3</v>
      </c>
      <c r="T4733" s="7">
        <v>0</v>
      </c>
      <c r="U4733" s="5">
        <v>4.5401999999999996</v>
      </c>
      <c r="V4733">
        <f t="shared" si="365"/>
        <v>3</v>
      </c>
      <c r="W4733">
        <f t="shared" si="366"/>
        <v>1</v>
      </c>
      <c r="X4733">
        <f t="shared" si="367"/>
        <v>2015</v>
      </c>
      <c r="Y4733" t="str">
        <f t="shared" si="368"/>
        <v>Mar</v>
      </c>
      <c r="Z4733" t="str">
        <f t="shared" si="369"/>
        <v>2015-03</v>
      </c>
    </row>
    <row r="4734" spans="1:26"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s="5">
        <v>53.25</v>
      </c>
      <c r="S4734">
        <v>3</v>
      </c>
      <c r="T4734" s="7">
        <v>0</v>
      </c>
      <c r="U4734" s="5">
        <v>20.767499999999998</v>
      </c>
      <c r="V4734">
        <f t="shared" si="365"/>
        <v>3</v>
      </c>
      <c r="W4734">
        <f t="shared" si="366"/>
        <v>1</v>
      </c>
      <c r="X4734">
        <f t="shared" si="367"/>
        <v>2015</v>
      </c>
      <c r="Y4734" t="str">
        <f t="shared" si="368"/>
        <v>Mar</v>
      </c>
      <c r="Z4734" t="str">
        <f t="shared" si="369"/>
        <v>2015-03</v>
      </c>
    </row>
    <row r="4735" spans="1:26"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s="5">
        <v>19.920000000000002</v>
      </c>
      <c r="S4735">
        <v>3</v>
      </c>
      <c r="T4735" s="7">
        <v>0</v>
      </c>
      <c r="U4735" s="5">
        <v>9.5616000000000003</v>
      </c>
      <c r="V4735">
        <f t="shared" si="365"/>
        <v>3</v>
      </c>
      <c r="W4735">
        <f t="shared" si="366"/>
        <v>1</v>
      </c>
      <c r="X4735">
        <f t="shared" si="367"/>
        <v>2015</v>
      </c>
      <c r="Y4735" t="str">
        <f t="shared" si="368"/>
        <v>Mar</v>
      </c>
      <c r="Z4735" t="str">
        <f t="shared" si="369"/>
        <v>2015-03</v>
      </c>
    </row>
    <row r="4736" spans="1:26"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s="5">
        <v>658.74599999999998</v>
      </c>
      <c r="S4736">
        <v>3</v>
      </c>
      <c r="T4736" s="7">
        <v>0.1</v>
      </c>
      <c r="U4736" s="5">
        <v>146.38800000000001</v>
      </c>
      <c r="V4736">
        <f t="shared" si="365"/>
        <v>4</v>
      </c>
      <c r="W4736">
        <f t="shared" si="366"/>
        <v>2</v>
      </c>
      <c r="X4736">
        <f t="shared" si="367"/>
        <v>2016</v>
      </c>
      <c r="Y4736" t="str">
        <f t="shared" si="368"/>
        <v>Apr</v>
      </c>
      <c r="Z4736" t="str">
        <f t="shared" si="369"/>
        <v>2016-04</v>
      </c>
    </row>
    <row r="4737" spans="1:26"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s="5">
        <v>8.26</v>
      </c>
      <c r="S4737">
        <v>2</v>
      </c>
      <c r="T4737" s="7">
        <v>0</v>
      </c>
      <c r="U4737" s="5">
        <v>3.8822000000000001</v>
      </c>
      <c r="V4737">
        <f t="shared" si="365"/>
        <v>6</v>
      </c>
      <c r="W4737">
        <f t="shared" si="366"/>
        <v>2</v>
      </c>
      <c r="X4737">
        <f t="shared" si="367"/>
        <v>2015</v>
      </c>
      <c r="Y4737" t="str">
        <f t="shared" si="368"/>
        <v>Jun</v>
      </c>
      <c r="Z4737" t="str">
        <f t="shared" si="369"/>
        <v>2015-06</v>
      </c>
    </row>
    <row r="4738" spans="1:26"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s="5">
        <v>29.84</v>
      </c>
      <c r="S4738">
        <v>2</v>
      </c>
      <c r="T4738" s="7">
        <v>0</v>
      </c>
      <c r="U4738" s="5">
        <v>13.428000000000001</v>
      </c>
      <c r="V4738">
        <f t="shared" si="365"/>
        <v>6</v>
      </c>
      <c r="W4738">
        <f t="shared" si="366"/>
        <v>2</v>
      </c>
      <c r="X4738">
        <f t="shared" si="367"/>
        <v>2015</v>
      </c>
      <c r="Y4738" t="str">
        <f t="shared" si="368"/>
        <v>Jun</v>
      </c>
      <c r="Z4738" t="str">
        <f t="shared" si="369"/>
        <v>2015-06</v>
      </c>
    </row>
    <row r="4739" spans="1:26"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s="5">
        <v>67.98</v>
      </c>
      <c r="S4739">
        <v>2</v>
      </c>
      <c r="T4739" s="7">
        <v>0</v>
      </c>
      <c r="U4739" s="5">
        <v>14.9556</v>
      </c>
      <c r="V4739">
        <f t="shared" ref="V4739:V4802" si="370">MONTH(C4739)</f>
        <v>6</v>
      </c>
      <c r="W4739">
        <f t="shared" ref="W4739:W4802" si="371">ROUNDUP(MONTH(C4739)/3,0)</f>
        <v>2</v>
      </c>
      <c r="X4739">
        <f t="shared" ref="X4739:X4802" si="372">YEAR(C4739)</f>
        <v>2015</v>
      </c>
      <c r="Y4739" t="str">
        <f t="shared" ref="Y4739:Y4802" si="373">TEXT(C4739,"MMM")</f>
        <v>Jun</v>
      </c>
      <c r="Z4739" t="str">
        <f t="shared" ref="Z4739:Z4802" si="374">TEXT(C4739,"YYYY-MM")</f>
        <v>2015-06</v>
      </c>
    </row>
    <row r="4740" spans="1:26"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s="5">
        <v>61.06</v>
      </c>
      <c r="S4740">
        <v>2</v>
      </c>
      <c r="T4740" s="7">
        <v>0</v>
      </c>
      <c r="U4740" s="5">
        <v>28.087599999999998</v>
      </c>
      <c r="V4740">
        <f t="shared" si="370"/>
        <v>2</v>
      </c>
      <c r="W4740">
        <f t="shared" si="371"/>
        <v>1</v>
      </c>
      <c r="X4740">
        <f t="shared" si="372"/>
        <v>2015</v>
      </c>
      <c r="Y4740" t="str">
        <f t="shared" si="373"/>
        <v>Feb</v>
      </c>
      <c r="Z4740" t="str">
        <f t="shared" si="374"/>
        <v>2015-02</v>
      </c>
    </row>
    <row r="4741" spans="1:26"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s="5">
        <v>35.543999999999997</v>
      </c>
      <c r="S4741">
        <v>1</v>
      </c>
      <c r="T4741" s="7">
        <v>0.2</v>
      </c>
      <c r="U4741" s="5">
        <v>-0.88859999999999995</v>
      </c>
      <c r="V4741">
        <f t="shared" si="370"/>
        <v>2</v>
      </c>
      <c r="W4741">
        <f t="shared" si="371"/>
        <v>1</v>
      </c>
      <c r="X4741">
        <f t="shared" si="372"/>
        <v>2015</v>
      </c>
      <c r="Y4741" t="str">
        <f t="shared" si="373"/>
        <v>Feb</v>
      </c>
      <c r="Z4741" t="str">
        <f t="shared" si="374"/>
        <v>2015-02</v>
      </c>
    </row>
    <row r="4742" spans="1:26"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s="5">
        <v>9.9600000000000009</v>
      </c>
      <c r="S4742">
        <v>2</v>
      </c>
      <c r="T4742" s="7">
        <v>0</v>
      </c>
      <c r="U4742" s="5">
        <v>4.5815999999999999</v>
      </c>
      <c r="V4742">
        <f t="shared" si="370"/>
        <v>11</v>
      </c>
      <c r="W4742">
        <f t="shared" si="371"/>
        <v>4</v>
      </c>
      <c r="X4742">
        <f t="shared" si="372"/>
        <v>2017</v>
      </c>
      <c r="Y4742" t="str">
        <f t="shared" si="373"/>
        <v>Nov</v>
      </c>
      <c r="Z4742" t="str">
        <f t="shared" si="374"/>
        <v>2017-11</v>
      </c>
    </row>
    <row r="4743" spans="1:26"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s="5">
        <v>9.2100000000000009</v>
      </c>
      <c r="S4743">
        <v>3</v>
      </c>
      <c r="T4743" s="7">
        <v>0</v>
      </c>
      <c r="U4743" s="5">
        <v>2.3025000000000002</v>
      </c>
      <c r="V4743">
        <f t="shared" si="370"/>
        <v>11</v>
      </c>
      <c r="W4743">
        <f t="shared" si="371"/>
        <v>4</v>
      </c>
      <c r="X4743">
        <f t="shared" si="372"/>
        <v>2017</v>
      </c>
      <c r="Y4743" t="str">
        <f t="shared" si="373"/>
        <v>Nov</v>
      </c>
      <c r="Z4743" t="str">
        <f t="shared" si="374"/>
        <v>2017-11</v>
      </c>
    </row>
    <row r="4744" spans="1:26"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s="5">
        <v>27.93</v>
      </c>
      <c r="S4744">
        <v>3</v>
      </c>
      <c r="T4744" s="7">
        <v>0</v>
      </c>
      <c r="U4744" s="5">
        <v>8.0997000000000003</v>
      </c>
      <c r="V4744">
        <f t="shared" si="370"/>
        <v>11</v>
      </c>
      <c r="W4744">
        <f t="shared" si="371"/>
        <v>4</v>
      </c>
      <c r="X4744">
        <f t="shared" si="372"/>
        <v>2017</v>
      </c>
      <c r="Y4744" t="str">
        <f t="shared" si="373"/>
        <v>Nov</v>
      </c>
      <c r="Z4744" t="str">
        <f t="shared" si="374"/>
        <v>2017-11</v>
      </c>
    </row>
    <row r="4745" spans="1:26"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s="5">
        <v>7.9</v>
      </c>
      <c r="S4745">
        <v>2</v>
      </c>
      <c r="T4745" s="7">
        <v>0</v>
      </c>
      <c r="U4745" s="5">
        <v>2.528</v>
      </c>
      <c r="V4745">
        <f t="shared" si="370"/>
        <v>3</v>
      </c>
      <c r="W4745">
        <f t="shared" si="371"/>
        <v>1</v>
      </c>
      <c r="X4745">
        <f t="shared" si="372"/>
        <v>2017</v>
      </c>
      <c r="Y4745" t="str">
        <f t="shared" si="373"/>
        <v>Mar</v>
      </c>
      <c r="Z4745" t="str">
        <f t="shared" si="374"/>
        <v>2017-03</v>
      </c>
    </row>
    <row r="4746" spans="1:26"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s="5">
        <v>221.16</v>
      </c>
      <c r="S4746">
        <v>4</v>
      </c>
      <c r="T4746" s="7">
        <v>0</v>
      </c>
      <c r="U4746" s="5">
        <v>57.501600000000003</v>
      </c>
      <c r="V4746">
        <f t="shared" si="370"/>
        <v>3</v>
      </c>
      <c r="W4746">
        <f t="shared" si="371"/>
        <v>1</v>
      </c>
      <c r="X4746">
        <f t="shared" si="372"/>
        <v>2017</v>
      </c>
      <c r="Y4746" t="str">
        <f t="shared" si="373"/>
        <v>Mar</v>
      </c>
      <c r="Z4746" t="str">
        <f t="shared" si="374"/>
        <v>2017-03</v>
      </c>
    </row>
    <row r="4747" spans="1:26"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s="5">
        <v>127.96</v>
      </c>
      <c r="S4747">
        <v>2</v>
      </c>
      <c r="T4747" s="7">
        <v>0</v>
      </c>
      <c r="U4747" s="5">
        <v>62.700400000000002</v>
      </c>
      <c r="V4747">
        <f t="shared" si="370"/>
        <v>3</v>
      </c>
      <c r="W4747">
        <f t="shared" si="371"/>
        <v>1</v>
      </c>
      <c r="X4747">
        <f t="shared" si="372"/>
        <v>2017</v>
      </c>
      <c r="Y4747" t="str">
        <f t="shared" si="373"/>
        <v>Mar</v>
      </c>
      <c r="Z4747" t="str">
        <f t="shared" si="374"/>
        <v>2017-03</v>
      </c>
    </row>
    <row r="4748" spans="1:26"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s="5">
        <v>18.690000000000001</v>
      </c>
      <c r="S4748">
        <v>3</v>
      </c>
      <c r="T4748" s="7">
        <v>0</v>
      </c>
      <c r="U4748" s="5">
        <v>9.1580999999999992</v>
      </c>
      <c r="V4748">
        <f t="shared" si="370"/>
        <v>3</v>
      </c>
      <c r="W4748">
        <f t="shared" si="371"/>
        <v>1</v>
      </c>
      <c r="X4748">
        <f t="shared" si="372"/>
        <v>2017</v>
      </c>
      <c r="Y4748" t="str">
        <f t="shared" si="373"/>
        <v>Mar</v>
      </c>
      <c r="Z4748" t="str">
        <f t="shared" si="374"/>
        <v>2017-03</v>
      </c>
    </row>
    <row r="4749" spans="1:26"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s="5">
        <v>25.35</v>
      </c>
      <c r="S4749">
        <v>3</v>
      </c>
      <c r="T4749" s="7">
        <v>0</v>
      </c>
      <c r="U4749" s="5">
        <v>7.6050000000000004</v>
      </c>
      <c r="V4749">
        <f t="shared" si="370"/>
        <v>3</v>
      </c>
      <c r="W4749">
        <f t="shared" si="371"/>
        <v>1</v>
      </c>
      <c r="X4749">
        <f t="shared" si="372"/>
        <v>2016</v>
      </c>
      <c r="Y4749" t="str">
        <f t="shared" si="373"/>
        <v>Mar</v>
      </c>
      <c r="Z4749" t="str">
        <f t="shared" si="374"/>
        <v>2016-03</v>
      </c>
    </row>
    <row r="4750" spans="1:26"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s="5">
        <v>35.28</v>
      </c>
      <c r="S4750">
        <v>3</v>
      </c>
      <c r="T4750" s="7">
        <v>0</v>
      </c>
      <c r="U4750" s="5">
        <v>11.995200000000001</v>
      </c>
      <c r="V4750">
        <f t="shared" si="370"/>
        <v>3</v>
      </c>
      <c r="W4750">
        <f t="shared" si="371"/>
        <v>1</v>
      </c>
      <c r="X4750">
        <f t="shared" si="372"/>
        <v>2016</v>
      </c>
      <c r="Y4750" t="str">
        <f t="shared" si="373"/>
        <v>Mar</v>
      </c>
      <c r="Z4750" t="str">
        <f t="shared" si="374"/>
        <v>2016-03</v>
      </c>
    </row>
    <row r="4751" spans="1:26"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s="5">
        <v>33.4</v>
      </c>
      <c r="S4751">
        <v>5</v>
      </c>
      <c r="T4751" s="7">
        <v>0</v>
      </c>
      <c r="U4751" s="5">
        <v>16.032</v>
      </c>
      <c r="V4751">
        <f t="shared" si="370"/>
        <v>12</v>
      </c>
      <c r="W4751">
        <f t="shared" si="371"/>
        <v>4</v>
      </c>
      <c r="X4751">
        <f t="shared" si="372"/>
        <v>2016</v>
      </c>
      <c r="Y4751" t="str">
        <f t="shared" si="373"/>
        <v>Dec</v>
      </c>
      <c r="Z4751" t="str">
        <f t="shared" si="374"/>
        <v>2016-12</v>
      </c>
    </row>
    <row r="4752" spans="1:26"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s="5">
        <v>837.6</v>
      </c>
      <c r="S4752">
        <v>3</v>
      </c>
      <c r="T4752" s="7">
        <v>0.2</v>
      </c>
      <c r="U4752" s="5">
        <v>62.82</v>
      </c>
      <c r="V4752">
        <f t="shared" si="370"/>
        <v>10</v>
      </c>
      <c r="W4752">
        <f t="shared" si="371"/>
        <v>4</v>
      </c>
      <c r="X4752">
        <f t="shared" si="372"/>
        <v>2016</v>
      </c>
      <c r="Y4752" t="str">
        <f t="shared" si="373"/>
        <v>Oct</v>
      </c>
      <c r="Z4752" t="str">
        <f t="shared" si="374"/>
        <v>2016-10</v>
      </c>
    </row>
    <row r="4753" spans="1:26"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s="5">
        <v>40.68</v>
      </c>
      <c r="S4753">
        <v>3</v>
      </c>
      <c r="T4753" s="7">
        <v>0.2</v>
      </c>
      <c r="U4753" s="5">
        <v>-9.1530000000000005</v>
      </c>
      <c r="V4753">
        <f t="shared" si="370"/>
        <v>12</v>
      </c>
      <c r="W4753">
        <f t="shared" si="371"/>
        <v>4</v>
      </c>
      <c r="X4753">
        <f t="shared" si="372"/>
        <v>2016</v>
      </c>
      <c r="Y4753" t="str">
        <f t="shared" si="373"/>
        <v>Dec</v>
      </c>
      <c r="Z4753" t="str">
        <f t="shared" si="374"/>
        <v>2016-12</v>
      </c>
    </row>
    <row r="4754" spans="1:26"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s="5">
        <v>209.56800000000001</v>
      </c>
      <c r="S4754">
        <v>2</v>
      </c>
      <c r="T4754" s="7">
        <v>0.2</v>
      </c>
      <c r="U4754" s="5">
        <v>-23.5764</v>
      </c>
      <c r="V4754">
        <f t="shared" si="370"/>
        <v>11</v>
      </c>
      <c r="W4754">
        <f t="shared" si="371"/>
        <v>4</v>
      </c>
      <c r="X4754">
        <f t="shared" si="372"/>
        <v>2017</v>
      </c>
      <c r="Y4754" t="str">
        <f t="shared" si="373"/>
        <v>Nov</v>
      </c>
      <c r="Z4754" t="str">
        <f t="shared" si="374"/>
        <v>2017-11</v>
      </c>
    </row>
    <row r="4755" spans="1:26"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s="5">
        <v>22.367999999999999</v>
      </c>
      <c r="S4755">
        <v>4</v>
      </c>
      <c r="T4755" s="7">
        <v>0.2</v>
      </c>
      <c r="U4755" s="5">
        <v>6.4307999999999996</v>
      </c>
      <c r="V4755">
        <f t="shared" si="370"/>
        <v>12</v>
      </c>
      <c r="W4755">
        <f t="shared" si="371"/>
        <v>4</v>
      </c>
      <c r="X4755">
        <f t="shared" si="372"/>
        <v>2015</v>
      </c>
      <c r="Y4755" t="str">
        <f t="shared" si="373"/>
        <v>Dec</v>
      </c>
      <c r="Z4755" t="str">
        <f t="shared" si="374"/>
        <v>2015-12</v>
      </c>
    </row>
    <row r="4756" spans="1:26"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s="5">
        <v>3.8820000000000001</v>
      </c>
      <c r="S4756">
        <v>2</v>
      </c>
      <c r="T4756" s="7">
        <v>0.7</v>
      </c>
      <c r="U4756" s="5">
        <v>-2.5880000000000001</v>
      </c>
      <c r="V4756">
        <f t="shared" si="370"/>
        <v>2</v>
      </c>
      <c r="W4756">
        <f t="shared" si="371"/>
        <v>1</v>
      </c>
      <c r="X4756">
        <f t="shared" si="372"/>
        <v>2017</v>
      </c>
      <c r="Y4756" t="str">
        <f t="shared" si="373"/>
        <v>Feb</v>
      </c>
      <c r="Z4756" t="str">
        <f t="shared" si="374"/>
        <v>2017-02</v>
      </c>
    </row>
    <row r="4757" spans="1:26"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s="5">
        <v>115.29600000000001</v>
      </c>
      <c r="S4757">
        <v>3</v>
      </c>
      <c r="T4757" s="7">
        <v>0.2</v>
      </c>
      <c r="U4757" s="5">
        <v>40.3536</v>
      </c>
      <c r="V4757">
        <f t="shared" si="370"/>
        <v>2</v>
      </c>
      <c r="W4757">
        <f t="shared" si="371"/>
        <v>1</v>
      </c>
      <c r="X4757">
        <f t="shared" si="372"/>
        <v>2017</v>
      </c>
      <c r="Y4757" t="str">
        <f t="shared" si="373"/>
        <v>Feb</v>
      </c>
      <c r="Z4757" t="str">
        <f t="shared" si="374"/>
        <v>2017-02</v>
      </c>
    </row>
    <row r="4758" spans="1:26"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s="5">
        <v>1.9079999999999999</v>
      </c>
      <c r="S4758">
        <v>2</v>
      </c>
      <c r="T4758" s="7">
        <v>0.7</v>
      </c>
      <c r="U4758" s="5">
        <v>-1.5264</v>
      </c>
      <c r="V4758">
        <f t="shared" si="370"/>
        <v>9</v>
      </c>
      <c r="W4758">
        <f t="shared" si="371"/>
        <v>3</v>
      </c>
      <c r="X4758">
        <f t="shared" si="372"/>
        <v>2017</v>
      </c>
      <c r="Y4758" t="str">
        <f t="shared" si="373"/>
        <v>Sep</v>
      </c>
      <c r="Z4758" t="str">
        <f t="shared" si="374"/>
        <v>2017-09</v>
      </c>
    </row>
    <row r="4759" spans="1:26"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s="5">
        <v>43.372</v>
      </c>
      <c r="S4759">
        <v>7</v>
      </c>
      <c r="T4759" s="7">
        <v>0.8</v>
      </c>
      <c r="U4759" s="5">
        <v>-69.395200000000003</v>
      </c>
      <c r="V4759">
        <f t="shared" si="370"/>
        <v>4</v>
      </c>
      <c r="W4759">
        <f t="shared" si="371"/>
        <v>2</v>
      </c>
      <c r="X4759">
        <f t="shared" si="372"/>
        <v>2017</v>
      </c>
      <c r="Y4759" t="str">
        <f t="shared" si="373"/>
        <v>Apr</v>
      </c>
      <c r="Z4759" t="str">
        <f t="shared" si="374"/>
        <v>2017-04</v>
      </c>
    </row>
    <row r="4760" spans="1:26"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s="5">
        <v>783.96</v>
      </c>
      <c r="S4760">
        <v>4</v>
      </c>
      <c r="T4760" s="7">
        <v>0</v>
      </c>
      <c r="U4760" s="5">
        <v>219.50880000000001</v>
      </c>
      <c r="V4760">
        <f t="shared" si="370"/>
        <v>11</v>
      </c>
      <c r="W4760">
        <f t="shared" si="371"/>
        <v>4</v>
      </c>
      <c r="X4760">
        <f t="shared" si="372"/>
        <v>2014</v>
      </c>
      <c r="Y4760" t="str">
        <f t="shared" si="373"/>
        <v>Nov</v>
      </c>
      <c r="Z4760" t="str">
        <f t="shared" si="374"/>
        <v>2014-11</v>
      </c>
    </row>
    <row r="4761" spans="1:26"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s="5">
        <v>48.896000000000001</v>
      </c>
      <c r="S4761">
        <v>2</v>
      </c>
      <c r="T4761" s="7">
        <v>0.2</v>
      </c>
      <c r="U4761" s="5">
        <v>18.335999999999999</v>
      </c>
      <c r="V4761">
        <f t="shared" si="370"/>
        <v>11</v>
      </c>
      <c r="W4761">
        <f t="shared" si="371"/>
        <v>4</v>
      </c>
      <c r="X4761">
        <f t="shared" si="372"/>
        <v>2014</v>
      </c>
      <c r="Y4761" t="str">
        <f t="shared" si="373"/>
        <v>Nov</v>
      </c>
      <c r="Z4761" t="str">
        <f t="shared" si="374"/>
        <v>2014-11</v>
      </c>
    </row>
    <row r="4762" spans="1:26"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s="5">
        <v>7.8559999999999999</v>
      </c>
      <c r="S4762">
        <v>2</v>
      </c>
      <c r="T4762" s="7">
        <v>0.2</v>
      </c>
      <c r="U4762" s="5">
        <v>2.8477999999999999</v>
      </c>
      <c r="V4762">
        <f t="shared" si="370"/>
        <v>11</v>
      </c>
      <c r="W4762">
        <f t="shared" si="371"/>
        <v>4</v>
      </c>
      <c r="X4762">
        <f t="shared" si="372"/>
        <v>2014</v>
      </c>
      <c r="Y4762" t="str">
        <f t="shared" si="373"/>
        <v>Nov</v>
      </c>
      <c r="Z4762" t="str">
        <f t="shared" si="374"/>
        <v>2014-11</v>
      </c>
    </row>
    <row r="4763" spans="1:26"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s="5">
        <v>5.9039999999999999</v>
      </c>
      <c r="S4763">
        <v>2</v>
      </c>
      <c r="T4763" s="7">
        <v>0.2</v>
      </c>
      <c r="U4763" s="5">
        <v>1.9925999999999999</v>
      </c>
      <c r="V4763">
        <f t="shared" si="370"/>
        <v>12</v>
      </c>
      <c r="W4763">
        <f t="shared" si="371"/>
        <v>4</v>
      </c>
      <c r="X4763">
        <f t="shared" si="372"/>
        <v>2016</v>
      </c>
      <c r="Y4763" t="str">
        <f t="shared" si="373"/>
        <v>Dec</v>
      </c>
      <c r="Z4763" t="str">
        <f t="shared" si="374"/>
        <v>2016-12</v>
      </c>
    </row>
    <row r="4764" spans="1:26"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s="5">
        <v>13.712</v>
      </c>
      <c r="S4764">
        <v>2</v>
      </c>
      <c r="T4764" s="7">
        <v>0.2</v>
      </c>
      <c r="U4764" s="5">
        <v>1.0284</v>
      </c>
      <c r="V4764">
        <f t="shared" si="370"/>
        <v>12</v>
      </c>
      <c r="W4764">
        <f t="shared" si="371"/>
        <v>4</v>
      </c>
      <c r="X4764">
        <f t="shared" si="372"/>
        <v>2016</v>
      </c>
      <c r="Y4764" t="str">
        <f t="shared" si="373"/>
        <v>Dec</v>
      </c>
      <c r="Z4764" t="str">
        <f t="shared" si="374"/>
        <v>2016-12</v>
      </c>
    </row>
    <row r="4765" spans="1:26"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s="5">
        <v>182.94</v>
      </c>
      <c r="S4765">
        <v>3</v>
      </c>
      <c r="T4765" s="7">
        <v>0</v>
      </c>
      <c r="U4765" s="5">
        <v>85.981800000000007</v>
      </c>
      <c r="V4765">
        <f t="shared" si="370"/>
        <v>9</v>
      </c>
      <c r="W4765">
        <f t="shared" si="371"/>
        <v>3</v>
      </c>
      <c r="X4765">
        <f t="shared" si="372"/>
        <v>2014</v>
      </c>
      <c r="Y4765" t="str">
        <f t="shared" si="373"/>
        <v>Sep</v>
      </c>
      <c r="Z4765" t="str">
        <f t="shared" si="374"/>
        <v>2014-09</v>
      </c>
    </row>
    <row r="4766" spans="1:26"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s="5">
        <v>27.76</v>
      </c>
      <c r="S4766">
        <v>4</v>
      </c>
      <c r="T4766" s="7">
        <v>0</v>
      </c>
      <c r="U4766" s="5">
        <v>9.9936000000000007</v>
      </c>
      <c r="V4766">
        <f t="shared" si="370"/>
        <v>11</v>
      </c>
      <c r="W4766">
        <f t="shared" si="371"/>
        <v>4</v>
      </c>
      <c r="X4766">
        <f t="shared" si="372"/>
        <v>2017</v>
      </c>
      <c r="Y4766" t="str">
        <f t="shared" si="373"/>
        <v>Nov</v>
      </c>
      <c r="Z4766" t="str">
        <f t="shared" si="374"/>
        <v>2017-11</v>
      </c>
    </row>
    <row r="4767" spans="1:26"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5">
        <v>25.99</v>
      </c>
      <c r="S4767">
        <v>1</v>
      </c>
      <c r="T4767" s="7">
        <v>0</v>
      </c>
      <c r="U4767" s="5">
        <v>7.5370999999999997</v>
      </c>
      <c r="V4767">
        <f t="shared" si="370"/>
        <v>4</v>
      </c>
      <c r="W4767">
        <f t="shared" si="371"/>
        <v>2</v>
      </c>
      <c r="X4767">
        <f t="shared" si="372"/>
        <v>2015</v>
      </c>
      <c r="Y4767" t="str">
        <f t="shared" si="373"/>
        <v>Apr</v>
      </c>
      <c r="Z4767" t="str">
        <f t="shared" si="374"/>
        <v>2015-04</v>
      </c>
    </row>
    <row r="4768" spans="1:26"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s="5">
        <v>113.52</v>
      </c>
      <c r="S4768">
        <v>5</v>
      </c>
      <c r="T4768" s="7">
        <v>0.2</v>
      </c>
      <c r="U4768" s="5">
        <v>29.798999999999999</v>
      </c>
      <c r="V4768">
        <f t="shared" si="370"/>
        <v>3</v>
      </c>
      <c r="W4768">
        <f t="shared" si="371"/>
        <v>1</v>
      </c>
      <c r="X4768">
        <f t="shared" si="372"/>
        <v>2015</v>
      </c>
      <c r="Y4768" t="str">
        <f t="shared" si="373"/>
        <v>Mar</v>
      </c>
      <c r="Z4768" t="str">
        <f t="shared" si="374"/>
        <v>2015-03</v>
      </c>
    </row>
    <row r="4769" spans="1:26"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s="5">
        <v>359.88</v>
      </c>
      <c r="S4769">
        <v>3</v>
      </c>
      <c r="T4769" s="7">
        <v>0.2</v>
      </c>
      <c r="U4769" s="5">
        <v>22.4925</v>
      </c>
      <c r="V4769">
        <f t="shared" si="370"/>
        <v>3</v>
      </c>
      <c r="W4769">
        <f t="shared" si="371"/>
        <v>1</v>
      </c>
      <c r="X4769">
        <f t="shared" si="372"/>
        <v>2015</v>
      </c>
      <c r="Y4769" t="str">
        <f t="shared" si="373"/>
        <v>Mar</v>
      </c>
      <c r="Z4769" t="str">
        <f t="shared" si="374"/>
        <v>2015-03</v>
      </c>
    </row>
    <row r="4770" spans="1:26"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s="5">
        <v>25.344000000000001</v>
      </c>
      <c r="S4770">
        <v>4</v>
      </c>
      <c r="T4770" s="7">
        <v>0.2</v>
      </c>
      <c r="U4770" s="5">
        <v>9.1872000000000007</v>
      </c>
      <c r="V4770">
        <f t="shared" si="370"/>
        <v>6</v>
      </c>
      <c r="W4770">
        <f t="shared" si="371"/>
        <v>2</v>
      </c>
      <c r="X4770">
        <f t="shared" si="372"/>
        <v>2017</v>
      </c>
      <c r="Y4770" t="str">
        <f t="shared" si="373"/>
        <v>Jun</v>
      </c>
      <c r="Z4770" t="str">
        <f t="shared" si="374"/>
        <v>2017-06</v>
      </c>
    </row>
    <row r="4771" spans="1:26"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s="5">
        <v>11.952</v>
      </c>
      <c r="S4771">
        <v>3</v>
      </c>
      <c r="T4771" s="7">
        <v>0.2</v>
      </c>
      <c r="U4771" s="5">
        <v>4.1832000000000003</v>
      </c>
      <c r="V4771">
        <f t="shared" si="370"/>
        <v>9</v>
      </c>
      <c r="W4771">
        <f t="shared" si="371"/>
        <v>3</v>
      </c>
      <c r="X4771">
        <f t="shared" si="372"/>
        <v>2016</v>
      </c>
      <c r="Y4771" t="str">
        <f t="shared" si="373"/>
        <v>Sep</v>
      </c>
      <c r="Z4771" t="str">
        <f t="shared" si="374"/>
        <v>2016-09</v>
      </c>
    </row>
    <row r="4772" spans="1:26"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s="5">
        <v>6.24</v>
      </c>
      <c r="S4772">
        <v>3</v>
      </c>
      <c r="T4772" s="7">
        <v>0</v>
      </c>
      <c r="U4772" s="5">
        <v>1.8720000000000001</v>
      </c>
      <c r="V4772">
        <f t="shared" si="370"/>
        <v>9</v>
      </c>
      <c r="W4772">
        <f t="shared" si="371"/>
        <v>3</v>
      </c>
      <c r="X4772">
        <f t="shared" si="372"/>
        <v>2016</v>
      </c>
      <c r="Y4772" t="str">
        <f t="shared" si="373"/>
        <v>Sep</v>
      </c>
      <c r="Z4772" t="str">
        <f t="shared" si="374"/>
        <v>2016-09</v>
      </c>
    </row>
    <row r="4773" spans="1:26"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s="5">
        <v>742.33600000000001</v>
      </c>
      <c r="S4773">
        <v>8</v>
      </c>
      <c r="T4773" s="7">
        <v>0.2</v>
      </c>
      <c r="U4773" s="5">
        <v>83.512799999999999</v>
      </c>
      <c r="V4773">
        <f t="shared" si="370"/>
        <v>10</v>
      </c>
      <c r="W4773">
        <f t="shared" si="371"/>
        <v>4</v>
      </c>
      <c r="X4773">
        <f t="shared" si="372"/>
        <v>2014</v>
      </c>
      <c r="Y4773" t="str">
        <f t="shared" si="373"/>
        <v>Oct</v>
      </c>
      <c r="Z4773" t="str">
        <f t="shared" si="374"/>
        <v>2014-10</v>
      </c>
    </row>
    <row r="4774" spans="1:26"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s="5">
        <v>6.4640000000000004</v>
      </c>
      <c r="S4774">
        <v>1</v>
      </c>
      <c r="T4774" s="7">
        <v>0.6</v>
      </c>
      <c r="U4774" s="5">
        <v>-4.04</v>
      </c>
      <c r="V4774">
        <f t="shared" si="370"/>
        <v>11</v>
      </c>
      <c r="W4774">
        <f t="shared" si="371"/>
        <v>4</v>
      </c>
      <c r="X4774">
        <f t="shared" si="372"/>
        <v>2017</v>
      </c>
      <c r="Y4774" t="str">
        <f t="shared" si="373"/>
        <v>Nov</v>
      </c>
      <c r="Z4774" t="str">
        <f t="shared" si="374"/>
        <v>2017-11</v>
      </c>
    </row>
    <row r="4775" spans="1:26"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s="5">
        <v>11.52</v>
      </c>
      <c r="S4775">
        <v>5</v>
      </c>
      <c r="T4775" s="7">
        <v>0.2</v>
      </c>
      <c r="U4775" s="5">
        <v>4.1760000000000002</v>
      </c>
      <c r="V4775">
        <f t="shared" si="370"/>
        <v>11</v>
      </c>
      <c r="W4775">
        <f t="shared" si="371"/>
        <v>4</v>
      </c>
      <c r="X4775">
        <f t="shared" si="372"/>
        <v>2017</v>
      </c>
      <c r="Y4775" t="str">
        <f t="shared" si="373"/>
        <v>Nov</v>
      </c>
      <c r="Z4775" t="str">
        <f t="shared" si="374"/>
        <v>2017-11</v>
      </c>
    </row>
    <row r="4776" spans="1:26"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s="5">
        <v>222.38399999999999</v>
      </c>
      <c r="S4776">
        <v>2</v>
      </c>
      <c r="T4776" s="7">
        <v>0.2</v>
      </c>
      <c r="U4776" s="5">
        <v>16.678799999999999</v>
      </c>
      <c r="V4776">
        <f t="shared" si="370"/>
        <v>11</v>
      </c>
      <c r="W4776">
        <f t="shared" si="371"/>
        <v>4</v>
      </c>
      <c r="X4776">
        <f t="shared" si="372"/>
        <v>2017</v>
      </c>
      <c r="Y4776" t="str">
        <f t="shared" si="373"/>
        <v>Nov</v>
      </c>
      <c r="Z4776" t="str">
        <f t="shared" si="374"/>
        <v>2017-11</v>
      </c>
    </row>
    <row r="4777" spans="1:26"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s="5">
        <v>23.36</v>
      </c>
      <c r="S4777">
        <v>4</v>
      </c>
      <c r="T4777" s="7">
        <v>0</v>
      </c>
      <c r="U4777" s="5">
        <v>6.0735999999999999</v>
      </c>
      <c r="V4777">
        <f t="shared" si="370"/>
        <v>11</v>
      </c>
      <c r="W4777">
        <f t="shared" si="371"/>
        <v>4</v>
      </c>
      <c r="X4777">
        <f t="shared" si="372"/>
        <v>2017</v>
      </c>
      <c r="Y4777" t="str">
        <f t="shared" si="373"/>
        <v>Nov</v>
      </c>
      <c r="Z4777" t="str">
        <f t="shared" si="374"/>
        <v>2017-11</v>
      </c>
    </row>
    <row r="4778" spans="1:26"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5">
        <v>8.67</v>
      </c>
      <c r="S4778">
        <v>3</v>
      </c>
      <c r="T4778" s="7">
        <v>0</v>
      </c>
      <c r="U4778" s="5">
        <v>4.0749000000000004</v>
      </c>
      <c r="V4778">
        <f t="shared" si="370"/>
        <v>2</v>
      </c>
      <c r="W4778">
        <f t="shared" si="371"/>
        <v>1</v>
      </c>
      <c r="X4778">
        <f t="shared" si="372"/>
        <v>2016</v>
      </c>
      <c r="Y4778" t="str">
        <f t="shared" si="373"/>
        <v>Feb</v>
      </c>
      <c r="Z4778" t="str">
        <f t="shared" si="374"/>
        <v>2016-02</v>
      </c>
    </row>
    <row r="4779" spans="1:26"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5">
        <v>25.71</v>
      </c>
      <c r="S4779">
        <v>3</v>
      </c>
      <c r="T4779" s="7">
        <v>0</v>
      </c>
      <c r="U4779" s="5">
        <v>6.6845999999999997</v>
      </c>
      <c r="V4779">
        <f t="shared" si="370"/>
        <v>2</v>
      </c>
      <c r="W4779">
        <f t="shared" si="371"/>
        <v>1</v>
      </c>
      <c r="X4779">
        <f t="shared" si="372"/>
        <v>2016</v>
      </c>
      <c r="Y4779" t="str">
        <f t="shared" si="373"/>
        <v>Feb</v>
      </c>
      <c r="Z4779" t="str">
        <f t="shared" si="374"/>
        <v>2016-02</v>
      </c>
    </row>
    <row r="4780" spans="1:26"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s="5">
        <v>100.94</v>
      </c>
      <c r="S4780">
        <v>7</v>
      </c>
      <c r="T4780" s="7">
        <v>0</v>
      </c>
      <c r="U4780" s="5">
        <v>33.310200000000002</v>
      </c>
      <c r="V4780">
        <f t="shared" si="370"/>
        <v>11</v>
      </c>
      <c r="W4780">
        <f t="shared" si="371"/>
        <v>4</v>
      </c>
      <c r="X4780">
        <f t="shared" si="372"/>
        <v>2017</v>
      </c>
      <c r="Y4780" t="str">
        <f t="shared" si="373"/>
        <v>Nov</v>
      </c>
      <c r="Z4780" t="str">
        <f t="shared" si="374"/>
        <v>2017-11</v>
      </c>
    </row>
    <row r="4781" spans="1:26"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s="5">
        <v>63.881999999999998</v>
      </c>
      <c r="S4781">
        <v>1</v>
      </c>
      <c r="T4781" s="7">
        <v>0.1</v>
      </c>
      <c r="U4781" s="5">
        <v>10.647</v>
      </c>
      <c r="V4781">
        <f t="shared" si="370"/>
        <v>7</v>
      </c>
      <c r="W4781">
        <f t="shared" si="371"/>
        <v>3</v>
      </c>
      <c r="X4781">
        <f t="shared" si="372"/>
        <v>2014</v>
      </c>
      <c r="Y4781" t="str">
        <f t="shared" si="373"/>
        <v>Jul</v>
      </c>
      <c r="Z4781" t="str">
        <f t="shared" si="374"/>
        <v>2014-07</v>
      </c>
    </row>
    <row r="4782" spans="1:26"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s="5">
        <v>683.14400000000001</v>
      </c>
      <c r="S4782">
        <v>4</v>
      </c>
      <c r="T4782" s="7">
        <v>0.3</v>
      </c>
      <c r="U4782" s="5">
        <v>0</v>
      </c>
      <c r="V4782">
        <f t="shared" si="370"/>
        <v>11</v>
      </c>
      <c r="W4782">
        <f t="shared" si="371"/>
        <v>4</v>
      </c>
      <c r="X4782">
        <f t="shared" si="372"/>
        <v>2014</v>
      </c>
      <c r="Y4782" t="str">
        <f t="shared" si="373"/>
        <v>Nov</v>
      </c>
      <c r="Z4782" t="str">
        <f t="shared" si="374"/>
        <v>2014-11</v>
      </c>
    </row>
    <row r="4783" spans="1:26"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s="5">
        <v>1.476</v>
      </c>
      <c r="S4783">
        <v>3</v>
      </c>
      <c r="T4783" s="7">
        <v>0.8</v>
      </c>
      <c r="U4783" s="5">
        <v>-2.214</v>
      </c>
      <c r="V4783">
        <f t="shared" si="370"/>
        <v>11</v>
      </c>
      <c r="W4783">
        <f t="shared" si="371"/>
        <v>4</v>
      </c>
      <c r="X4783">
        <f t="shared" si="372"/>
        <v>2014</v>
      </c>
      <c r="Y4783" t="str">
        <f t="shared" si="373"/>
        <v>Nov</v>
      </c>
      <c r="Z4783" t="str">
        <f t="shared" si="374"/>
        <v>2014-11</v>
      </c>
    </row>
    <row r="4784" spans="1:26"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s="5">
        <v>40.712000000000003</v>
      </c>
      <c r="S4784">
        <v>7</v>
      </c>
      <c r="T4784" s="7">
        <v>0.2</v>
      </c>
      <c r="U4784" s="5">
        <v>3.5623</v>
      </c>
      <c r="V4784">
        <f t="shared" si="370"/>
        <v>11</v>
      </c>
      <c r="W4784">
        <f t="shared" si="371"/>
        <v>4</v>
      </c>
      <c r="X4784">
        <f t="shared" si="372"/>
        <v>2014</v>
      </c>
      <c r="Y4784" t="str">
        <f t="shared" si="373"/>
        <v>Nov</v>
      </c>
      <c r="Z4784" t="str">
        <f t="shared" si="374"/>
        <v>2014-11</v>
      </c>
    </row>
    <row r="4785" spans="1:26"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s="5">
        <v>279.89999999999998</v>
      </c>
      <c r="S4785">
        <v>5</v>
      </c>
      <c r="T4785" s="7">
        <v>0</v>
      </c>
      <c r="U4785" s="5">
        <v>137.15100000000001</v>
      </c>
      <c r="V4785">
        <f t="shared" si="370"/>
        <v>1</v>
      </c>
      <c r="W4785">
        <f t="shared" si="371"/>
        <v>1</v>
      </c>
      <c r="X4785">
        <f t="shared" si="372"/>
        <v>2017</v>
      </c>
      <c r="Y4785" t="str">
        <f t="shared" si="373"/>
        <v>Jan</v>
      </c>
      <c r="Z4785" t="str">
        <f t="shared" si="374"/>
        <v>2017-01</v>
      </c>
    </row>
    <row r="4786" spans="1:26"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s="5">
        <v>13.12</v>
      </c>
      <c r="S4786">
        <v>5</v>
      </c>
      <c r="T4786" s="7">
        <v>0.2</v>
      </c>
      <c r="U4786" s="5">
        <v>1.1479999999999999</v>
      </c>
      <c r="V4786">
        <f t="shared" si="370"/>
        <v>12</v>
      </c>
      <c r="W4786">
        <f t="shared" si="371"/>
        <v>4</v>
      </c>
      <c r="X4786">
        <f t="shared" si="372"/>
        <v>2015</v>
      </c>
      <c r="Y4786" t="str">
        <f t="shared" si="373"/>
        <v>Dec</v>
      </c>
      <c r="Z4786" t="str">
        <f t="shared" si="374"/>
        <v>2015-12</v>
      </c>
    </row>
    <row r="4787" spans="1:26"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s="5">
        <v>69.575999999999993</v>
      </c>
      <c r="S4787">
        <v>4</v>
      </c>
      <c r="T4787" s="7">
        <v>0.7</v>
      </c>
      <c r="U4787" s="5">
        <v>-143.79040000000001</v>
      </c>
      <c r="V4787">
        <f t="shared" si="370"/>
        <v>12</v>
      </c>
      <c r="W4787">
        <f t="shared" si="371"/>
        <v>4</v>
      </c>
      <c r="X4787">
        <f t="shared" si="372"/>
        <v>2015</v>
      </c>
      <c r="Y4787" t="str">
        <f t="shared" si="373"/>
        <v>Dec</v>
      </c>
      <c r="Z4787" t="str">
        <f t="shared" si="374"/>
        <v>2015-12</v>
      </c>
    </row>
    <row r="4788" spans="1:26"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s="5">
        <v>4.2240000000000002</v>
      </c>
      <c r="S4788">
        <v>3</v>
      </c>
      <c r="T4788" s="7">
        <v>0.2</v>
      </c>
      <c r="U4788" s="5">
        <v>0.47520000000000001</v>
      </c>
      <c r="V4788">
        <f t="shared" si="370"/>
        <v>12</v>
      </c>
      <c r="W4788">
        <f t="shared" si="371"/>
        <v>4</v>
      </c>
      <c r="X4788">
        <f t="shared" si="372"/>
        <v>2015</v>
      </c>
      <c r="Y4788" t="str">
        <f t="shared" si="373"/>
        <v>Dec</v>
      </c>
      <c r="Z4788" t="str">
        <f t="shared" si="374"/>
        <v>2015-12</v>
      </c>
    </row>
    <row r="4789" spans="1:26"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s="5">
        <v>58.08</v>
      </c>
      <c r="S4789">
        <v>4</v>
      </c>
      <c r="T4789" s="7">
        <v>0.2</v>
      </c>
      <c r="U4789" s="5">
        <v>-6.5339999999999998</v>
      </c>
      <c r="V4789">
        <f t="shared" si="370"/>
        <v>12</v>
      </c>
      <c r="W4789">
        <f t="shared" si="371"/>
        <v>4</v>
      </c>
      <c r="X4789">
        <f t="shared" si="372"/>
        <v>2015</v>
      </c>
      <c r="Y4789" t="str">
        <f t="shared" si="373"/>
        <v>Dec</v>
      </c>
      <c r="Z4789" t="str">
        <f t="shared" si="374"/>
        <v>2015-12</v>
      </c>
    </row>
    <row r="4790" spans="1:26"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s="5">
        <v>52.415999999999997</v>
      </c>
      <c r="S4790">
        <v>9</v>
      </c>
      <c r="T4790" s="7">
        <v>0.2</v>
      </c>
      <c r="U4790" s="5">
        <v>15.069599999999999</v>
      </c>
      <c r="V4790">
        <f t="shared" si="370"/>
        <v>12</v>
      </c>
      <c r="W4790">
        <f t="shared" si="371"/>
        <v>4</v>
      </c>
      <c r="X4790">
        <f t="shared" si="372"/>
        <v>2015</v>
      </c>
      <c r="Y4790" t="str">
        <f t="shared" si="373"/>
        <v>Dec</v>
      </c>
      <c r="Z4790" t="str">
        <f t="shared" si="374"/>
        <v>2015-12</v>
      </c>
    </row>
    <row r="4791" spans="1:26"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s="5">
        <v>54.92</v>
      </c>
      <c r="S4791">
        <v>5</v>
      </c>
      <c r="T4791" s="7">
        <v>0.2</v>
      </c>
      <c r="U4791" s="5">
        <v>10.984</v>
      </c>
      <c r="V4791">
        <f t="shared" si="370"/>
        <v>12</v>
      </c>
      <c r="W4791">
        <f t="shared" si="371"/>
        <v>4</v>
      </c>
      <c r="X4791">
        <f t="shared" si="372"/>
        <v>2015</v>
      </c>
      <c r="Y4791" t="str">
        <f t="shared" si="373"/>
        <v>Dec</v>
      </c>
      <c r="Z4791" t="str">
        <f t="shared" si="374"/>
        <v>2015-12</v>
      </c>
    </row>
    <row r="4792" spans="1:26"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s="5">
        <v>364.95</v>
      </c>
      <c r="S4792">
        <v>5</v>
      </c>
      <c r="T4792" s="7">
        <v>0.5</v>
      </c>
      <c r="U4792" s="5">
        <v>-248.166</v>
      </c>
      <c r="V4792">
        <f t="shared" si="370"/>
        <v>12</v>
      </c>
      <c r="W4792">
        <f t="shared" si="371"/>
        <v>4</v>
      </c>
      <c r="X4792">
        <f t="shared" si="372"/>
        <v>2015</v>
      </c>
      <c r="Y4792" t="str">
        <f t="shared" si="373"/>
        <v>Dec</v>
      </c>
      <c r="Z4792" t="str">
        <f t="shared" si="374"/>
        <v>2015-12</v>
      </c>
    </row>
    <row r="4793" spans="1:26"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s="5">
        <v>85.055999999999997</v>
      </c>
      <c r="S4793">
        <v>3</v>
      </c>
      <c r="T4793" s="7">
        <v>0.2</v>
      </c>
      <c r="U4793" s="5">
        <v>28.706399999999999</v>
      </c>
      <c r="V4793">
        <f t="shared" si="370"/>
        <v>12</v>
      </c>
      <c r="W4793">
        <f t="shared" si="371"/>
        <v>4</v>
      </c>
      <c r="X4793">
        <f t="shared" si="372"/>
        <v>2015</v>
      </c>
      <c r="Y4793" t="str">
        <f t="shared" si="373"/>
        <v>Dec</v>
      </c>
      <c r="Z4793" t="str">
        <f t="shared" si="374"/>
        <v>2015-12</v>
      </c>
    </row>
    <row r="4794" spans="1:26"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s="5">
        <v>27.696000000000002</v>
      </c>
      <c r="S4794">
        <v>3</v>
      </c>
      <c r="T4794" s="7">
        <v>0.2</v>
      </c>
      <c r="U4794" s="5">
        <v>9.6936</v>
      </c>
      <c r="V4794">
        <f t="shared" si="370"/>
        <v>12</v>
      </c>
      <c r="W4794">
        <f t="shared" si="371"/>
        <v>4</v>
      </c>
      <c r="X4794">
        <f t="shared" si="372"/>
        <v>2015</v>
      </c>
      <c r="Y4794" t="str">
        <f t="shared" si="373"/>
        <v>Dec</v>
      </c>
      <c r="Z4794" t="str">
        <f t="shared" si="374"/>
        <v>2015-12</v>
      </c>
    </row>
    <row r="4795" spans="1:26"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s="5">
        <v>24.96</v>
      </c>
      <c r="S4795">
        <v>4</v>
      </c>
      <c r="T4795" s="7">
        <v>0</v>
      </c>
      <c r="U4795" s="5">
        <v>11.231999999999999</v>
      </c>
      <c r="V4795">
        <f t="shared" si="370"/>
        <v>6</v>
      </c>
      <c r="W4795">
        <f t="shared" si="371"/>
        <v>2</v>
      </c>
      <c r="X4795">
        <f t="shared" si="372"/>
        <v>2015</v>
      </c>
      <c r="Y4795" t="str">
        <f t="shared" si="373"/>
        <v>Jun</v>
      </c>
      <c r="Z4795" t="str">
        <f t="shared" si="374"/>
        <v>2015-06</v>
      </c>
    </row>
    <row r="4796" spans="1:26"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s="5">
        <v>43.13</v>
      </c>
      <c r="S4796">
        <v>1</v>
      </c>
      <c r="T4796" s="7">
        <v>0</v>
      </c>
      <c r="U4796" s="5">
        <v>18.114599999999999</v>
      </c>
      <c r="V4796">
        <f t="shared" si="370"/>
        <v>3</v>
      </c>
      <c r="W4796">
        <f t="shared" si="371"/>
        <v>1</v>
      </c>
      <c r="X4796">
        <f t="shared" si="372"/>
        <v>2015</v>
      </c>
      <c r="Y4796" t="str">
        <f t="shared" si="373"/>
        <v>Mar</v>
      </c>
      <c r="Z4796" t="str">
        <f t="shared" si="374"/>
        <v>2015-03</v>
      </c>
    </row>
    <row r="4797" spans="1:26"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s="5">
        <v>5.64</v>
      </c>
      <c r="S4797">
        <v>3</v>
      </c>
      <c r="T4797" s="7">
        <v>0</v>
      </c>
      <c r="U4797" s="5">
        <v>2.7071999999999998</v>
      </c>
      <c r="V4797">
        <f t="shared" si="370"/>
        <v>8</v>
      </c>
      <c r="W4797">
        <f t="shared" si="371"/>
        <v>3</v>
      </c>
      <c r="X4797">
        <f t="shared" si="372"/>
        <v>2015</v>
      </c>
      <c r="Y4797" t="str">
        <f t="shared" si="373"/>
        <v>Aug</v>
      </c>
      <c r="Z4797" t="str">
        <f t="shared" si="374"/>
        <v>2015-08</v>
      </c>
    </row>
    <row r="4798" spans="1:26"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s="5">
        <v>57.582000000000001</v>
      </c>
      <c r="S4798">
        <v>3</v>
      </c>
      <c r="T4798" s="7">
        <v>0.7</v>
      </c>
      <c r="U4798" s="5">
        <v>-44.1462</v>
      </c>
      <c r="V4798">
        <f t="shared" si="370"/>
        <v>5</v>
      </c>
      <c r="W4798">
        <f t="shared" si="371"/>
        <v>2</v>
      </c>
      <c r="X4798">
        <f t="shared" si="372"/>
        <v>2016</v>
      </c>
      <c r="Y4798" t="str">
        <f t="shared" si="373"/>
        <v>May</v>
      </c>
      <c r="Z4798" t="str">
        <f t="shared" si="374"/>
        <v>2016-05</v>
      </c>
    </row>
    <row r="4799" spans="1:26"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s="5">
        <v>31.103999999999999</v>
      </c>
      <c r="S4799">
        <v>6</v>
      </c>
      <c r="T4799" s="7">
        <v>0.2</v>
      </c>
      <c r="U4799" s="5">
        <v>10.8864</v>
      </c>
      <c r="V4799">
        <f t="shared" si="370"/>
        <v>5</v>
      </c>
      <c r="W4799">
        <f t="shared" si="371"/>
        <v>2</v>
      </c>
      <c r="X4799">
        <f t="shared" si="372"/>
        <v>2016</v>
      </c>
      <c r="Y4799" t="str">
        <f t="shared" si="373"/>
        <v>May</v>
      </c>
      <c r="Z4799" t="str">
        <f t="shared" si="374"/>
        <v>2016-05</v>
      </c>
    </row>
    <row r="4800" spans="1:26"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s="5">
        <v>30.192</v>
      </c>
      <c r="S4800">
        <v>3</v>
      </c>
      <c r="T4800" s="7">
        <v>0.2</v>
      </c>
      <c r="U4800" s="5">
        <v>8.3027999999999995</v>
      </c>
      <c r="V4800">
        <f t="shared" si="370"/>
        <v>5</v>
      </c>
      <c r="W4800">
        <f t="shared" si="371"/>
        <v>2</v>
      </c>
      <c r="X4800">
        <f t="shared" si="372"/>
        <v>2016</v>
      </c>
      <c r="Y4800" t="str">
        <f t="shared" si="373"/>
        <v>May</v>
      </c>
      <c r="Z4800" t="str">
        <f t="shared" si="374"/>
        <v>2016-05</v>
      </c>
    </row>
    <row r="4801" spans="1:26"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s="5">
        <v>43.6</v>
      </c>
      <c r="S4801">
        <v>5</v>
      </c>
      <c r="T4801" s="7">
        <v>0.2</v>
      </c>
      <c r="U4801" s="5">
        <v>4.3600000000000003</v>
      </c>
      <c r="V4801">
        <f t="shared" si="370"/>
        <v>5</v>
      </c>
      <c r="W4801">
        <f t="shared" si="371"/>
        <v>2</v>
      </c>
      <c r="X4801">
        <f t="shared" si="372"/>
        <v>2016</v>
      </c>
      <c r="Y4801" t="str">
        <f t="shared" si="373"/>
        <v>May</v>
      </c>
      <c r="Z4801" t="str">
        <f t="shared" si="374"/>
        <v>2016-05</v>
      </c>
    </row>
    <row r="4802" spans="1:26"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s="5">
        <v>4.7679999999999998</v>
      </c>
      <c r="S4802">
        <v>2</v>
      </c>
      <c r="T4802" s="7">
        <v>0.2</v>
      </c>
      <c r="U4802" s="5">
        <v>0.41720000000000002</v>
      </c>
      <c r="V4802">
        <f t="shared" si="370"/>
        <v>5</v>
      </c>
      <c r="W4802">
        <f t="shared" si="371"/>
        <v>2</v>
      </c>
      <c r="X4802">
        <f t="shared" si="372"/>
        <v>2016</v>
      </c>
      <c r="Y4802" t="str">
        <f t="shared" si="373"/>
        <v>May</v>
      </c>
      <c r="Z4802" t="str">
        <f t="shared" si="374"/>
        <v>2016-05</v>
      </c>
    </row>
    <row r="4803" spans="1:26"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s="5">
        <v>10.38</v>
      </c>
      <c r="S4803">
        <v>2</v>
      </c>
      <c r="T4803" s="7">
        <v>0.7</v>
      </c>
      <c r="U4803" s="5">
        <v>-7.6120000000000001</v>
      </c>
      <c r="V4803">
        <f t="shared" ref="V4803:V4866" si="375">MONTH(C4803)</f>
        <v>5</v>
      </c>
      <c r="W4803">
        <f t="shared" ref="W4803:W4866" si="376">ROUNDUP(MONTH(C4803)/3,0)</f>
        <v>2</v>
      </c>
      <c r="X4803">
        <f t="shared" ref="X4803:X4866" si="377">YEAR(C4803)</f>
        <v>2016</v>
      </c>
      <c r="Y4803" t="str">
        <f t="shared" ref="Y4803:Y4866" si="378">TEXT(C4803,"MMM")</f>
        <v>May</v>
      </c>
      <c r="Z4803" t="str">
        <f t="shared" ref="Z4803:Z4866" si="379">TEXT(C4803,"YYYY-MM")</f>
        <v>2016-05</v>
      </c>
    </row>
    <row r="4804" spans="1:26"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s="5">
        <v>13.391999999999999</v>
      </c>
      <c r="S4804">
        <v>8</v>
      </c>
      <c r="T4804" s="7">
        <v>0.7</v>
      </c>
      <c r="U4804" s="5">
        <v>-9.8208000000000002</v>
      </c>
      <c r="V4804">
        <f t="shared" si="375"/>
        <v>5</v>
      </c>
      <c r="W4804">
        <f t="shared" si="376"/>
        <v>2</v>
      </c>
      <c r="X4804">
        <f t="shared" si="377"/>
        <v>2016</v>
      </c>
      <c r="Y4804" t="str">
        <f t="shared" si="378"/>
        <v>May</v>
      </c>
      <c r="Z4804" t="str">
        <f t="shared" si="379"/>
        <v>2016-05</v>
      </c>
    </row>
    <row r="4805" spans="1:26"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s="5">
        <v>39.594000000000001</v>
      </c>
      <c r="S4805">
        <v>1</v>
      </c>
      <c r="T4805" s="7">
        <v>0.4</v>
      </c>
      <c r="U4805" s="5">
        <v>-7.2588999999999997</v>
      </c>
      <c r="V4805">
        <f t="shared" si="375"/>
        <v>7</v>
      </c>
      <c r="W4805">
        <f t="shared" si="376"/>
        <v>3</v>
      </c>
      <c r="X4805">
        <f t="shared" si="377"/>
        <v>2017</v>
      </c>
      <c r="Y4805" t="str">
        <f t="shared" si="378"/>
        <v>Jul</v>
      </c>
      <c r="Z4805" t="str">
        <f t="shared" si="379"/>
        <v>2017-07</v>
      </c>
    </row>
    <row r="4806" spans="1:26"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s="5">
        <v>91.007999999999996</v>
      </c>
      <c r="S4806">
        <v>9</v>
      </c>
      <c r="T4806" s="7">
        <v>0.2</v>
      </c>
      <c r="U4806" s="5">
        <v>19.339200000000002</v>
      </c>
      <c r="V4806">
        <f t="shared" si="375"/>
        <v>7</v>
      </c>
      <c r="W4806">
        <f t="shared" si="376"/>
        <v>3</v>
      </c>
      <c r="X4806">
        <f t="shared" si="377"/>
        <v>2017</v>
      </c>
      <c r="Y4806" t="str">
        <f t="shared" si="378"/>
        <v>Jul</v>
      </c>
      <c r="Z4806" t="str">
        <f t="shared" si="379"/>
        <v>2017-07</v>
      </c>
    </row>
    <row r="4807" spans="1:26"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s="5">
        <v>37.94</v>
      </c>
      <c r="S4807">
        <v>2</v>
      </c>
      <c r="T4807" s="7">
        <v>0</v>
      </c>
      <c r="U4807" s="5">
        <v>18.211200000000002</v>
      </c>
      <c r="V4807">
        <f t="shared" si="375"/>
        <v>11</v>
      </c>
      <c r="W4807">
        <f t="shared" si="376"/>
        <v>4</v>
      </c>
      <c r="X4807">
        <f t="shared" si="377"/>
        <v>2015</v>
      </c>
      <c r="Y4807" t="str">
        <f t="shared" si="378"/>
        <v>Nov</v>
      </c>
      <c r="Z4807" t="str">
        <f t="shared" si="379"/>
        <v>2015-11</v>
      </c>
    </row>
    <row r="4808" spans="1:26"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s="5">
        <v>42.8</v>
      </c>
      <c r="S4808">
        <v>10</v>
      </c>
      <c r="T4808" s="7">
        <v>0</v>
      </c>
      <c r="U4808" s="5">
        <v>19.260000000000002</v>
      </c>
      <c r="V4808">
        <f t="shared" si="375"/>
        <v>11</v>
      </c>
      <c r="W4808">
        <f t="shared" si="376"/>
        <v>4</v>
      </c>
      <c r="X4808">
        <f t="shared" si="377"/>
        <v>2015</v>
      </c>
      <c r="Y4808" t="str">
        <f t="shared" si="378"/>
        <v>Nov</v>
      </c>
      <c r="Z4808" t="str">
        <f t="shared" si="379"/>
        <v>2015-11</v>
      </c>
    </row>
    <row r="4809" spans="1:26"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s="5">
        <v>33.630000000000003</v>
      </c>
      <c r="S4809">
        <v>3</v>
      </c>
      <c r="T4809" s="7">
        <v>0</v>
      </c>
      <c r="U4809" s="5">
        <v>10.089</v>
      </c>
      <c r="V4809">
        <f t="shared" si="375"/>
        <v>11</v>
      </c>
      <c r="W4809">
        <f t="shared" si="376"/>
        <v>4</v>
      </c>
      <c r="X4809">
        <f t="shared" si="377"/>
        <v>2015</v>
      </c>
      <c r="Y4809" t="str">
        <f t="shared" si="378"/>
        <v>Nov</v>
      </c>
      <c r="Z4809" t="str">
        <f t="shared" si="379"/>
        <v>2015-11</v>
      </c>
    </row>
    <row r="4810" spans="1:26"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5">
        <v>62.808</v>
      </c>
      <c r="S4810">
        <v>3</v>
      </c>
      <c r="T4810" s="7">
        <v>0.2</v>
      </c>
      <c r="U4810" s="5">
        <v>21.197700000000001</v>
      </c>
      <c r="V4810">
        <f t="shared" si="375"/>
        <v>11</v>
      </c>
      <c r="W4810">
        <f t="shared" si="376"/>
        <v>4</v>
      </c>
      <c r="X4810">
        <f t="shared" si="377"/>
        <v>2014</v>
      </c>
      <c r="Y4810" t="str">
        <f t="shared" si="378"/>
        <v>Nov</v>
      </c>
      <c r="Z4810" t="str">
        <f t="shared" si="379"/>
        <v>2014-11</v>
      </c>
    </row>
    <row r="4811" spans="1:26"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s="5">
        <v>195.64</v>
      </c>
      <c r="S4811">
        <v>4</v>
      </c>
      <c r="T4811" s="7">
        <v>0</v>
      </c>
      <c r="U4811" s="5">
        <v>91.950800000000001</v>
      </c>
      <c r="V4811">
        <f t="shared" si="375"/>
        <v>12</v>
      </c>
      <c r="W4811">
        <f t="shared" si="376"/>
        <v>4</v>
      </c>
      <c r="X4811">
        <f t="shared" si="377"/>
        <v>2015</v>
      </c>
      <c r="Y4811" t="str">
        <f t="shared" si="378"/>
        <v>Dec</v>
      </c>
      <c r="Z4811" t="str">
        <f t="shared" si="379"/>
        <v>2015-12</v>
      </c>
    </row>
    <row r="4812" spans="1:26"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s="5">
        <v>239.9</v>
      </c>
      <c r="S4812">
        <v>2</v>
      </c>
      <c r="T4812" s="7">
        <v>0</v>
      </c>
      <c r="U4812" s="5">
        <v>71.97</v>
      </c>
      <c r="V4812">
        <f t="shared" si="375"/>
        <v>12</v>
      </c>
      <c r="W4812">
        <f t="shared" si="376"/>
        <v>4</v>
      </c>
      <c r="X4812">
        <f t="shared" si="377"/>
        <v>2015</v>
      </c>
      <c r="Y4812" t="str">
        <f t="shared" si="378"/>
        <v>Dec</v>
      </c>
      <c r="Z4812" t="str">
        <f t="shared" si="379"/>
        <v>2015-12</v>
      </c>
    </row>
    <row r="4813" spans="1:26"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s="5">
        <v>380.05799999999999</v>
      </c>
      <c r="S4813">
        <v>3</v>
      </c>
      <c r="T4813" s="7">
        <v>0.3</v>
      </c>
      <c r="U4813" s="5">
        <v>-21.717600000000001</v>
      </c>
      <c r="V4813">
        <f t="shared" si="375"/>
        <v>11</v>
      </c>
      <c r="W4813">
        <f t="shared" si="376"/>
        <v>4</v>
      </c>
      <c r="X4813">
        <f t="shared" si="377"/>
        <v>2016</v>
      </c>
      <c r="Y4813" t="str">
        <f t="shared" si="378"/>
        <v>Nov</v>
      </c>
      <c r="Z4813" t="str">
        <f t="shared" si="379"/>
        <v>2016-11</v>
      </c>
    </row>
    <row r="4814" spans="1:26"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s="5">
        <v>1199.9760000000001</v>
      </c>
      <c r="S4814">
        <v>4</v>
      </c>
      <c r="T4814" s="7">
        <v>0.4</v>
      </c>
      <c r="U4814" s="5">
        <v>179.99639999999999</v>
      </c>
      <c r="V4814">
        <f t="shared" si="375"/>
        <v>11</v>
      </c>
      <c r="W4814">
        <f t="shared" si="376"/>
        <v>4</v>
      </c>
      <c r="X4814">
        <f t="shared" si="377"/>
        <v>2016</v>
      </c>
      <c r="Y4814" t="str">
        <f t="shared" si="378"/>
        <v>Nov</v>
      </c>
      <c r="Z4814" t="str">
        <f t="shared" si="379"/>
        <v>2016-11</v>
      </c>
    </row>
    <row r="4815" spans="1:26"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s="5">
        <v>48.576000000000001</v>
      </c>
      <c r="S4815">
        <v>3</v>
      </c>
      <c r="T4815" s="7">
        <v>0.2</v>
      </c>
      <c r="U4815" s="5">
        <v>9.7151999999999994</v>
      </c>
      <c r="V4815">
        <f t="shared" si="375"/>
        <v>11</v>
      </c>
      <c r="W4815">
        <f t="shared" si="376"/>
        <v>4</v>
      </c>
      <c r="X4815">
        <f t="shared" si="377"/>
        <v>2016</v>
      </c>
      <c r="Y4815" t="str">
        <f t="shared" si="378"/>
        <v>Nov</v>
      </c>
      <c r="Z4815" t="str">
        <f t="shared" si="379"/>
        <v>2016-11</v>
      </c>
    </row>
    <row r="4816" spans="1:26"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s="5">
        <v>17.940000000000001</v>
      </c>
      <c r="S4816">
        <v>3</v>
      </c>
      <c r="T4816" s="7">
        <v>0</v>
      </c>
      <c r="U4816" s="5">
        <v>8.0730000000000004</v>
      </c>
      <c r="V4816">
        <f t="shared" si="375"/>
        <v>5</v>
      </c>
      <c r="W4816">
        <f t="shared" si="376"/>
        <v>2</v>
      </c>
      <c r="X4816">
        <f t="shared" si="377"/>
        <v>2016</v>
      </c>
      <c r="Y4816" t="str">
        <f t="shared" si="378"/>
        <v>May</v>
      </c>
      <c r="Z4816" t="str">
        <f t="shared" si="379"/>
        <v>2016-05</v>
      </c>
    </row>
    <row r="4817" spans="1:26"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s="5">
        <v>18.263999999999999</v>
      </c>
      <c r="S4817">
        <v>3</v>
      </c>
      <c r="T4817" s="7">
        <v>0.2</v>
      </c>
      <c r="U4817" s="5">
        <v>6.1641000000000004</v>
      </c>
      <c r="V4817">
        <f t="shared" si="375"/>
        <v>12</v>
      </c>
      <c r="W4817">
        <f t="shared" si="376"/>
        <v>4</v>
      </c>
      <c r="X4817">
        <f t="shared" si="377"/>
        <v>2014</v>
      </c>
      <c r="Y4817" t="str">
        <f t="shared" si="378"/>
        <v>Dec</v>
      </c>
      <c r="Z4817" t="str">
        <f t="shared" si="379"/>
        <v>2014-12</v>
      </c>
    </row>
    <row r="4818" spans="1:26"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s="5">
        <v>34.655999999999999</v>
      </c>
      <c r="S4818">
        <v>2</v>
      </c>
      <c r="T4818" s="7">
        <v>0.2</v>
      </c>
      <c r="U4818" s="5">
        <v>5.6315999999999997</v>
      </c>
      <c r="V4818">
        <f t="shared" si="375"/>
        <v>12</v>
      </c>
      <c r="W4818">
        <f t="shared" si="376"/>
        <v>4</v>
      </c>
      <c r="X4818">
        <f t="shared" si="377"/>
        <v>2014</v>
      </c>
      <c r="Y4818" t="str">
        <f t="shared" si="378"/>
        <v>Dec</v>
      </c>
      <c r="Z4818" t="str">
        <f t="shared" si="379"/>
        <v>2014-12</v>
      </c>
    </row>
    <row r="4819" spans="1:26"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s="5">
        <v>81.552000000000007</v>
      </c>
      <c r="S4819">
        <v>2</v>
      </c>
      <c r="T4819" s="7">
        <v>0.2</v>
      </c>
      <c r="U4819" s="5">
        <v>8.1552000000000007</v>
      </c>
      <c r="V4819">
        <f t="shared" si="375"/>
        <v>12</v>
      </c>
      <c r="W4819">
        <f t="shared" si="376"/>
        <v>4</v>
      </c>
      <c r="X4819">
        <f t="shared" si="377"/>
        <v>2014</v>
      </c>
      <c r="Y4819" t="str">
        <f t="shared" si="378"/>
        <v>Dec</v>
      </c>
      <c r="Z4819" t="str">
        <f t="shared" si="379"/>
        <v>2014-12</v>
      </c>
    </row>
    <row r="4820" spans="1:26"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s="5">
        <v>227.136</v>
      </c>
      <c r="S4820">
        <v>4</v>
      </c>
      <c r="T4820" s="7">
        <v>0.2</v>
      </c>
      <c r="U4820" s="5">
        <v>-42.588000000000001</v>
      </c>
      <c r="V4820">
        <f t="shared" si="375"/>
        <v>12</v>
      </c>
      <c r="W4820">
        <f t="shared" si="376"/>
        <v>4</v>
      </c>
      <c r="X4820">
        <f t="shared" si="377"/>
        <v>2014</v>
      </c>
      <c r="Y4820" t="str">
        <f t="shared" si="378"/>
        <v>Dec</v>
      </c>
      <c r="Z4820" t="str">
        <f t="shared" si="379"/>
        <v>2014-12</v>
      </c>
    </row>
    <row r="4821" spans="1:26"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s="5">
        <v>10.36</v>
      </c>
      <c r="S4821">
        <v>2</v>
      </c>
      <c r="T4821" s="7">
        <v>0</v>
      </c>
      <c r="U4821" s="5">
        <v>5.0763999999999996</v>
      </c>
      <c r="V4821">
        <f t="shared" si="375"/>
        <v>6</v>
      </c>
      <c r="W4821">
        <f t="shared" si="376"/>
        <v>2</v>
      </c>
      <c r="X4821">
        <f t="shared" si="377"/>
        <v>2017</v>
      </c>
      <c r="Y4821" t="str">
        <f t="shared" si="378"/>
        <v>Jun</v>
      </c>
      <c r="Z4821" t="str">
        <f t="shared" si="379"/>
        <v>2017-06</v>
      </c>
    </row>
    <row r="4822" spans="1:26"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s="5">
        <v>463.24799999999999</v>
      </c>
      <c r="S4822">
        <v>8</v>
      </c>
      <c r="T4822" s="7">
        <v>0.8</v>
      </c>
      <c r="U4822" s="5">
        <v>-1181.2824000000001</v>
      </c>
      <c r="V4822">
        <f t="shared" si="375"/>
        <v>4</v>
      </c>
      <c r="W4822">
        <f t="shared" si="376"/>
        <v>2</v>
      </c>
      <c r="X4822">
        <f t="shared" si="377"/>
        <v>2015</v>
      </c>
      <c r="Y4822" t="str">
        <f t="shared" si="378"/>
        <v>Apr</v>
      </c>
      <c r="Z4822" t="str">
        <f t="shared" si="379"/>
        <v>2015-04</v>
      </c>
    </row>
    <row r="4823" spans="1:26"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s="5">
        <v>383.952</v>
      </c>
      <c r="S4823">
        <v>6</v>
      </c>
      <c r="T4823" s="7">
        <v>0.2</v>
      </c>
      <c r="U4823" s="5">
        <v>47.994</v>
      </c>
      <c r="V4823">
        <f t="shared" si="375"/>
        <v>4</v>
      </c>
      <c r="W4823">
        <f t="shared" si="376"/>
        <v>2</v>
      </c>
      <c r="X4823">
        <f t="shared" si="377"/>
        <v>2015</v>
      </c>
      <c r="Y4823" t="str">
        <f t="shared" si="378"/>
        <v>Apr</v>
      </c>
      <c r="Z4823" t="str">
        <f t="shared" si="379"/>
        <v>2015-04</v>
      </c>
    </row>
    <row r="4824" spans="1:26"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s="5">
        <v>44.856000000000002</v>
      </c>
      <c r="S4824">
        <v>6</v>
      </c>
      <c r="T4824" s="7">
        <v>0.7</v>
      </c>
      <c r="U4824" s="5">
        <v>-35.884799999999998</v>
      </c>
      <c r="V4824">
        <f t="shared" si="375"/>
        <v>7</v>
      </c>
      <c r="W4824">
        <f t="shared" si="376"/>
        <v>3</v>
      </c>
      <c r="X4824">
        <f t="shared" si="377"/>
        <v>2016</v>
      </c>
      <c r="Y4824" t="str">
        <f t="shared" si="378"/>
        <v>Jul</v>
      </c>
      <c r="Z4824" t="str">
        <f t="shared" si="379"/>
        <v>2016-07</v>
      </c>
    </row>
    <row r="4825" spans="1:26"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s="5">
        <v>30.344999999999999</v>
      </c>
      <c r="S4825">
        <v>7</v>
      </c>
      <c r="T4825" s="7">
        <v>0.7</v>
      </c>
      <c r="U4825" s="5">
        <v>-24.276</v>
      </c>
      <c r="V4825">
        <f t="shared" si="375"/>
        <v>11</v>
      </c>
      <c r="W4825">
        <f t="shared" si="376"/>
        <v>4</v>
      </c>
      <c r="X4825">
        <f t="shared" si="377"/>
        <v>2016</v>
      </c>
      <c r="Y4825" t="str">
        <f t="shared" si="378"/>
        <v>Nov</v>
      </c>
      <c r="Z4825" t="str">
        <f t="shared" si="379"/>
        <v>2016-11</v>
      </c>
    </row>
    <row r="4826" spans="1:26"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s="5">
        <v>127.554</v>
      </c>
      <c r="S4826">
        <v>3</v>
      </c>
      <c r="T4826" s="7">
        <v>0.3</v>
      </c>
      <c r="U4826" s="5">
        <v>-9.1110000000000007</v>
      </c>
      <c r="V4826">
        <f t="shared" si="375"/>
        <v>11</v>
      </c>
      <c r="W4826">
        <f t="shared" si="376"/>
        <v>4</v>
      </c>
      <c r="X4826">
        <f t="shared" si="377"/>
        <v>2016</v>
      </c>
      <c r="Y4826" t="str">
        <f t="shared" si="378"/>
        <v>Nov</v>
      </c>
      <c r="Z4826" t="str">
        <f t="shared" si="379"/>
        <v>2016-11</v>
      </c>
    </row>
    <row r="4827" spans="1:26"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s="5">
        <v>77.951999999999998</v>
      </c>
      <c r="S4827">
        <v>3</v>
      </c>
      <c r="T4827" s="7">
        <v>0.2</v>
      </c>
      <c r="U4827" s="5">
        <v>15.590400000000001</v>
      </c>
      <c r="V4827">
        <f t="shared" si="375"/>
        <v>11</v>
      </c>
      <c r="W4827">
        <f t="shared" si="376"/>
        <v>4</v>
      </c>
      <c r="X4827">
        <f t="shared" si="377"/>
        <v>2016</v>
      </c>
      <c r="Y4827" t="str">
        <f t="shared" si="378"/>
        <v>Nov</v>
      </c>
      <c r="Z4827" t="str">
        <f t="shared" si="379"/>
        <v>2016-11</v>
      </c>
    </row>
    <row r="4828" spans="1:26"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s="5">
        <v>14.016</v>
      </c>
      <c r="S4828">
        <v>4</v>
      </c>
      <c r="T4828" s="7">
        <v>0.2</v>
      </c>
      <c r="U4828" s="5">
        <v>4.9055999999999997</v>
      </c>
      <c r="V4828">
        <f t="shared" si="375"/>
        <v>11</v>
      </c>
      <c r="W4828">
        <f t="shared" si="376"/>
        <v>4</v>
      </c>
      <c r="X4828">
        <f t="shared" si="377"/>
        <v>2017</v>
      </c>
      <c r="Y4828" t="str">
        <f t="shared" si="378"/>
        <v>Nov</v>
      </c>
      <c r="Z4828" t="str">
        <f t="shared" si="379"/>
        <v>2017-11</v>
      </c>
    </row>
    <row r="4829" spans="1:26"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s="5">
        <v>69.52</v>
      </c>
      <c r="S4829">
        <v>2</v>
      </c>
      <c r="T4829" s="7">
        <v>0</v>
      </c>
      <c r="U4829" s="5">
        <v>19.465599999999998</v>
      </c>
      <c r="V4829">
        <f t="shared" si="375"/>
        <v>11</v>
      </c>
      <c r="W4829">
        <f t="shared" si="376"/>
        <v>4</v>
      </c>
      <c r="X4829">
        <f t="shared" si="377"/>
        <v>2014</v>
      </c>
      <c r="Y4829" t="str">
        <f t="shared" si="378"/>
        <v>Nov</v>
      </c>
      <c r="Z4829" t="str">
        <f t="shared" si="379"/>
        <v>2014-11</v>
      </c>
    </row>
    <row r="4830" spans="1:26"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s="5">
        <v>5.64</v>
      </c>
      <c r="S4830">
        <v>3</v>
      </c>
      <c r="T4830" s="7">
        <v>0</v>
      </c>
      <c r="U4830" s="5">
        <v>1.6355999999999999</v>
      </c>
      <c r="V4830">
        <f t="shared" si="375"/>
        <v>11</v>
      </c>
      <c r="W4830">
        <f t="shared" si="376"/>
        <v>4</v>
      </c>
      <c r="X4830">
        <f t="shared" si="377"/>
        <v>2014</v>
      </c>
      <c r="Y4830" t="str">
        <f t="shared" si="378"/>
        <v>Nov</v>
      </c>
      <c r="Z4830" t="str">
        <f t="shared" si="379"/>
        <v>2014-11</v>
      </c>
    </row>
    <row r="4831" spans="1:26"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s="5">
        <v>13.776</v>
      </c>
      <c r="S4831">
        <v>3</v>
      </c>
      <c r="T4831" s="7">
        <v>0.2</v>
      </c>
      <c r="U4831" s="5">
        <v>4.4771999999999998</v>
      </c>
      <c r="V4831">
        <f t="shared" si="375"/>
        <v>5</v>
      </c>
      <c r="W4831">
        <f t="shared" si="376"/>
        <v>2</v>
      </c>
      <c r="X4831">
        <f t="shared" si="377"/>
        <v>2016</v>
      </c>
      <c r="Y4831" t="str">
        <f t="shared" si="378"/>
        <v>May</v>
      </c>
      <c r="Z4831" t="str">
        <f t="shared" si="379"/>
        <v>2016-05</v>
      </c>
    </row>
    <row r="4832" spans="1:26"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s="5">
        <v>245.88</v>
      </c>
      <c r="S4832">
        <v>6</v>
      </c>
      <c r="T4832" s="7">
        <v>0</v>
      </c>
      <c r="U4832" s="5">
        <v>68.846400000000003</v>
      </c>
      <c r="V4832">
        <f t="shared" si="375"/>
        <v>11</v>
      </c>
      <c r="W4832">
        <f t="shared" si="376"/>
        <v>4</v>
      </c>
      <c r="X4832">
        <f t="shared" si="377"/>
        <v>2014</v>
      </c>
      <c r="Y4832" t="str">
        <f t="shared" si="378"/>
        <v>Nov</v>
      </c>
      <c r="Z4832" t="str">
        <f t="shared" si="379"/>
        <v>2014-11</v>
      </c>
    </row>
    <row r="4833" spans="1:26"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s="5">
        <v>36.630000000000003</v>
      </c>
      <c r="S4833">
        <v>3</v>
      </c>
      <c r="T4833" s="7">
        <v>0</v>
      </c>
      <c r="U4833" s="5">
        <v>9.8901000000000003</v>
      </c>
      <c r="V4833">
        <f t="shared" si="375"/>
        <v>11</v>
      </c>
      <c r="W4833">
        <f t="shared" si="376"/>
        <v>4</v>
      </c>
      <c r="X4833">
        <f t="shared" si="377"/>
        <v>2014</v>
      </c>
      <c r="Y4833" t="str">
        <f t="shared" si="378"/>
        <v>Nov</v>
      </c>
      <c r="Z4833" t="str">
        <f t="shared" si="379"/>
        <v>2014-11</v>
      </c>
    </row>
    <row r="4834" spans="1:26"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s="5">
        <v>22.58</v>
      </c>
      <c r="S4834">
        <v>2</v>
      </c>
      <c r="T4834" s="7">
        <v>0</v>
      </c>
      <c r="U4834" s="5">
        <v>5.8708</v>
      </c>
      <c r="V4834">
        <f t="shared" si="375"/>
        <v>11</v>
      </c>
      <c r="W4834">
        <f t="shared" si="376"/>
        <v>4</v>
      </c>
      <c r="X4834">
        <f t="shared" si="377"/>
        <v>2014</v>
      </c>
      <c r="Y4834" t="str">
        <f t="shared" si="378"/>
        <v>Nov</v>
      </c>
      <c r="Z4834" t="str">
        <f t="shared" si="379"/>
        <v>2014-11</v>
      </c>
    </row>
    <row r="4835" spans="1:26"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s="5">
        <v>12.39</v>
      </c>
      <c r="S4835">
        <v>3</v>
      </c>
      <c r="T4835" s="7">
        <v>0</v>
      </c>
      <c r="U4835" s="5">
        <v>5.8232999999999997</v>
      </c>
      <c r="V4835">
        <f t="shared" si="375"/>
        <v>11</v>
      </c>
      <c r="W4835">
        <f t="shared" si="376"/>
        <v>4</v>
      </c>
      <c r="X4835">
        <f t="shared" si="377"/>
        <v>2014</v>
      </c>
      <c r="Y4835" t="str">
        <f t="shared" si="378"/>
        <v>Nov</v>
      </c>
      <c r="Z4835" t="str">
        <f t="shared" si="379"/>
        <v>2014-11</v>
      </c>
    </row>
    <row r="4836" spans="1:26"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s="5">
        <v>39.92</v>
      </c>
      <c r="S4836">
        <v>5</v>
      </c>
      <c r="T4836" s="7">
        <v>0.2</v>
      </c>
      <c r="U4836" s="5">
        <v>13.473000000000001</v>
      </c>
      <c r="V4836">
        <f t="shared" si="375"/>
        <v>10</v>
      </c>
      <c r="W4836">
        <f t="shared" si="376"/>
        <v>4</v>
      </c>
      <c r="X4836">
        <f t="shared" si="377"/>
        <v>2017</v>
      </c>
      <c r="Y4836" t="str">
        <f t="shared" si="378"/>
        <v>Oct</v>
      </c>
      <c r="Z4836" t="str">
        <f t="shared" si="379"/>
        <v>2017-10</v>
      </c>
    </row>
    <row r="4837" spans="1:26"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s="5">
        <v>61.96</v>
      </c>
      <c r="S4837">
        <v>2</v>
      </c>
      <c r="T4837" s="7">
        <v>0</v>
      </c>
      <c r="U4837" s="5">
        <v>27.882000000000001</v>
      </c>
      <c r="V4837">
        <f t="shared" si="375"/>
        <v>10</v>
      </c>
      <c r="W4837">
        <f t="shared" si="376"/>
        <v>4</v>
      </c>
      <c r="X4837">
        <f t="shared" si="377"/>
        <v>2017</v>
      </c>
      <c r="Y4837" t="str">
        <f t="shared" si="378"/>
        <v>Oct</v>
      </c>
      <c r="Z4837" t="str">
        <f t="shared" si="379"/>
        <v>2017-10</v>
      </c>
    </row>
    <row r="4838" spans="1:26"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s="5">
        <v>19.936</v>
      </c>
      <c r="S4838">
        <v>4</v>
      </c>
      <c r="T4838" s="7">
        <v>0.2</v>
      </c>
      <c r="U4838" s="5">
        <v>7.2267999999999999</v>
      </c>
      <c r="V4838">
        <f t="shared" si="375"/>
        <v>10</v>
      </c>
      <c r="W4838">
        <f t="shared" si="376"/>
        <v>4</v>
      </c>
      <c r="X4838">
        <f t="shared" si="377"/>
        <v>2017</v>
      </c>
      <c r="Y4838" t="str">
        <f t="shared" si="378"/>
        <v>Oct</v>
      </c>
      <c r="Z4838" t="str">
        <f t="shared" si="379"/>
        <v>2017-10</v>
      </c>
    </row>
    <row r="4839" spans="1:26"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s="5">
        <v>3.798</v>
      </c>
      <c r="S4839">
        <v>2</v>
      </c>
      <c r="T4839" s="7">
        <v>0.7</v>
      </c>
      <c r="U4839" s="5">
        <v>-2.6585999999999999</v>
      </c>
      <c r="V4839">
        <f t="shared" si="375"/>
        <v>6</v>
      </c>
      <c r="W4839">
        <f t="shared" si="376"/>
        <v>2</v>
      </c>
      <c r="X4839">
        <f t="shared" si="377"/>
        <v>2017</v>
      </c>
      <c r="Y4839" t="str">
        <f t="shared" si="378"/>
        <v>Jun</v>
      </c>
      <c r="Z4839" t="str">
        <f t="shared" si="379"/>
        <v>2017-06</v>
      </c>
    </row>
    <row r="4840" spans="1:26"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s="5">
        <v>27.744</v>
      </c>
      <c r="S4840">
        <v>6</v>
      </c>
      <c r="T4840" s="7">
        <v>0.2</v>
      </c>
      <c r="U4840" s="5">
        <v>10.0572</v>
      </c>
      <c r="V4840">
        <f t="shared" si="375"/>
        <v>6</v>
      </c>
      <c r="W4840">
        <f t="shared" si="376"/>
        <v>2</v>
      </c>
      <c r="X4840">
        <f t="shared" si="377"/>
        <v>2017</v>
      </c>
      <c r="Y4840" t="str">
        <f t="shared" si="378"/>
        <v>Jun</v>
      </c>
      <c r="Z4840" t="str">
        <f t="shared" si="379"/>
        <v>2017-06</v>
      </c>
    </row>
    <row r="4841" spans="1:26"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s="5">
        <v>158.376</v>
      </c>
      <c r="S4841">
        <v>4</v>
      </c>
      <c r="T4841" s="7">
        <v>0.4</v>
      </c>
      <c r="U4841" s="5">
        <v>-34.314799999999998</v>
      </c>
      <c r="V4841">
        <f t="shared" si="375"/>
        <v>6</v>
      </c>
      <c r="W4841">
        <f t="shared" si="376"/>
        <v>2</v>
      </c>
      <c r="X4841">
        <f t="shared" si="377"/>
        <v>2017</v>
      </c>
      <c r="Y4841" t="str">
        <f t="shared" si="378"/>
        <v>Jun</v>
      </c>
      <c r="Z4841" t="str">
        <f t="shared" si="379"/>
        <v>2017-06</v>
      </c>
    </row>
    <row r="4842" spans="1:26"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s="5">
        <v>27.58</v>
      </c>
      <c r="S4842">
        <v>2</v>
      </c>
      <c r="T4842" s="7">
        <v>0</v>
      </c>
      <c r="U4842" s="5">
        <v>11.583600000000001</v>
      </c>
      <c r="V4842">
        <f t="shared" si="375"/>
        <v>11</v>
      </c>
      <c r="W4842">
        <f t="shared" si="376"/>
        <v>4</v>
      </c>
      <c r="X4842">
        <f t="shared" si="377"/>
        <v>2017</v>
      </c>
      <c r="Y4842" t="str">
        <f t="shared" si="378"/>
        <v>Nov</v>
      </c>
      <c r="Z4842" t="str">
        <f t="shared" si="379"/>
        <v>2017-11</v>
      </c>
    </row>
    <row r="4843" spans="1:26"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s="5">
        <v>5.5529999999999999</v>
      </c>
      <c r="S4843">
        <v>3</v>
      </c>
      <c r="T4843" s="7">
        <v>0.7</v>
      </c>
      <c r="U4843" s="5">
        <v>-4.0721999999999996</v>
      </c>
      <c r="V4843">
        <f t="shared" si="375"/>
        <v>12</v>
      </c>
      <c r="W4843">
        <f t="shared" si="376"/>
        <v>4</v>
      </c>
      <c r="X4843">
        <f t="shared" si="377"/>
        <v>2016</v>
      </c>
      <c r="Y4843" t="str">
        <f t="shared" si="378"/>
        <v>Dec</v>
      </c>
      <c r="Z4843" t="str">
        <f t="shared" si="379"/>
        <v>2016-12</v>
      </c>
    </row>
    <row r="4844" spans="1:26"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s="5">
        <v>243.92</v>
      </c>
      <c r="S4844">
        <v>5</v>
      </c>
      <c r="T4844" s="7">
        <v>0.2</v>
      </c>
      <c r="U4844" s="5">
        <v>-54.881999999999998</v>
      </c>
      <c r="V4844">
        <f t="shared" si="375"/>
        <v>9</v>
      </c>
      <c r="W4844">
        <f t="shared" si="376"/>
        <v>3</v>
      </c>
      <c r="X4844">
        <f t="shared" si="377"/>
        <v>2017</v>
      </c>
      <c r="Y4844" t="str">
        <f t="shared" si="378"/>
        <v>Sep</v>
      </c>
      <c r="Z4844" t="str">
        <f t="shared" si="379"/>
        <v>2017-09</v>
      </c>
    </row>
    <row r="4845" spans="1:26"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s="5">
        <v>14.96</v>
      </c>
      <c r="S4845">
        <v>4</v>
      </c>
      <c r="T4845" s="7">
        <v>0</v>
      </c>
      <c r="U4845" s="5">
        <v>0.29920000000000002</v>
      </c>
      <c r="V4845">
        <f t="shared" si="375"/>
        <v>11</v>
      </c>
      <c r="W4845">
        <f t="shared" si="376"/>
        <v>4</v>
      </c>
      <c r="X4845">
        <f t="shared" si="377"/>
        <v>2016</v>
      </c>
      <c r="Y4845" t="str">
        <f t="shared" si="378"/>
        <v>Nov</v>
      </c>
      <c r="Z4845" t="str">
        <f t="shared" si="379"/>
        <v>2016-11</v>
      </c>
    </row>
    <row r="4846" spans="1:26"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s="5">
        <v>7.1840000000000002</v>
      </c>
      <c r="S4846">
        <v>2</v>
      </c>
      <c r="T4846" s="7">
        <v>0.2</v>
      </c>
      <c r="U4846" s="5">
        <v>2.2450000000000001</v>
      </c>
      <c r="V4846">
        <f t="shared" si="375"/>
        <v>4</v>
      </c>
      <c r="W4846">
        <f t="shared" si="376"/>
        <v>2</v>
      </c>
      <c r="X4846">
        <f t="shared" si="377"/>
        <v>2014</v>
      </c>
      <c r="Y4846" t="str">
        <f t="shared" si="378"/>
        <v>Apr</v>
      </c>
      <c r="Z4846" t="str">
        <f t="shared" si="379"/>
        <v>2014-04</v>
      </c>
    </row>
    <row r="4847" spans="1:26"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s="5">
        <v>10.512</v>
      </c>
      <c r="S4847">
        <v>3</v>
      </c>
      <c r="T4847" s="7">
        <v>0.2</v>
      </c>
      <c r="U4847" s="5">
        <v>3.6791999999999998</v>
      </c>
      <c r="V4847">
        <f t="shared" si="375"/>
        <v>7</v>
      </c>
      <c r="W4847">
        <f t="shared" si="376"/>
        <v>3</v>
      </c>
      <c r="X4847">
        <f t="shared" si="377"/>
        <v>2015</v>
      </c>
      <c r="Y4847" t="str">
        <f t="shared" si="378"/>
        <v>Jul</v>
      </c>
      <c r="Z4847" t="str">
        <f t="shared" si="379"/>
        <v>2015-07</v>
      </c>
    </row>
    <row r="4848" spans="1:26"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s="5">
        <v>263.95999999999998</v>
      </c>
      <c r="S4848">
        <v>5</v>
      </c>
      <c r="T4848" s="7">
        <v>0.2</v>
      </c>
      <c r="U4848" s="5">
        <v>19.797000000000001</v>
      </c>
      <c r="V4848">
        <f t="shared" si="375"/>
        <v>6</v>
      </c>
      <c r="W4848">
        <f t="shared" si="376"/>
        <v>2</v>
      </c>
      <c r="X4848">
        <f t="shared" si="377"/>
        <v>2014</v>
      </c>
      <c r="Y4848" t="str">
        <f t="shared" si="378"/>
        <v>Jun</v>
      </c>
      <c r="Z4848" t="str">
        <f t="shared" si="379"/>
        <v>2014-06</v>
      </c>
    </row>
    <row r="4849" spans="1:26"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s="5">
        <v>71.632000000000005</v>
      </c>
      <c r="S4849">
        <v>11</v>
      </c>
      <c r="T4849" s="7">
        <v>0.2</v>
      </c>
      <c r="U4849" s="5">
        <v>17.908000000000001</v>
      </c>
      <c r="V4849">
        <f t="shared" si="375"/>
        <v>6</v>
      </c>
      <c r="W4849">
        <f t="shared" si="376"/>
        <v>2</v>
      </c>
      <c r="X4849">
        <f t="shared" si="377"/>
        <v>2014</v>
      </c>
      <c r="Y4849" t="str">
        <f t="shared" si="378"/>
        <v>Jun</v>
      </c>
      <c r="Z4849" t="str">
        <f t="shared" si="379"/>
        <v>2014-06</v>
      </c>
    </row>
    <row r="4850" spans="1:26"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s="5">
        <v>9.3279999999999994</v>
      </c>
      <c r="S4850">
        <v>1</v>
      </c>
      <c r="T4850" s="7">
        <v>0.2</v>
      </c>
      <c r="U4850" s="5">
        <v>0.81620000000000004</v>
      </c>
      <c r="V4850">
        <f t="shared" si="375"/>
        <v>6</v>
      </c>
      <c r="W4850">
        <f t="shared" si="376"/>
        <v>2</v>
      </c>
      <c r="X4850">
        <f t="shared" si="377"/>
        <v>2014</v>
      </c>
      <c r="Y4850" t="str">
        <f t="shared" si="378"/>
        <v>Jun</v>
      </c>
      <c r="Z4850" t="str">
        <f t="shared" si="379"/>
        <v>2014-06</v>
      </c>
    </row>
    <row r="4851" spans="1:26"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s="5">
        <v>5.88</v>
      </c>
      <c r="S4851">
        <v>2</v>
      </c>
      <c r="T4851" s="7">
        <v>0</v>
      </c>
      <c r="U4851" s="5">
        <v>2.6459999999999999</v>
      </c>
      <c r="V4851">
        <f t="shared" si="375"/>
        <v>9</v>
      </c>
      <c r="W4851">
        <f t="shared" si="376"/>
        <v>3</v>
      </c>
      <c r="X4851">
        <f t="shared" si="377"/>
        <v>2014</v>
      </c>
      <c r="Y4851" t="str">
        <f t="shared" si="378"/>
        <v>Sep</v>
      </c>
      <c r="Z4851" t="str">
        <f t="shared" si="379"/>
        <v>2014-09</v>
      </c>
    </row>
    <row r="4852" spans="1:26"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s="5">
        <v>975.92</v>
      </c>
      <c r="S4852">
        <v>5</v>
      </c>
      <c r="T4852" s="7">
        <v>0.2</v>
      </c>
      <c r="U4852" s="5">
        <v>121.99</v>
      </c>
      <c r="V4852">
        <f t="shared" si="375"/>
        <v>9</v>
      </c>
      <c r="W4852">
        <f t="shared" si="376"/>
        <v>3</v>
      </c>
      <c r="X4852">
        <f t="shared" si="377"/>
        <v>2014</v>
      </c>
      <c r="Y4852" t="str">
        <f t="shared" si="378"/>
        <v>Sep</v>
      </c>
      <c r="Z4852" t="str">
        <f t="shared" si="379"/>
        <v>2014-09</v>
      </c>
    </row>
    <row r="4853" spans="1:26"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s="5">
        <v>303.83999999999997</v>
      </c>
      <c r="S4853">
        <v>8</v>
      </c>
      <c r="T4853" s="7">
        <v>0</v>
      </c>
      <c r="U4853" s="5">
        <v>91.152000000000001</v>
      </c>
      <c r="V4853">
        <f t="shared" si="375"/>
        <v>9</v>
      </c>
      <c r="W4853">
        <f t="shared" si="376"/>
        <v>3</v>
      </c>
      <c r="X4853">
        <f t="shared" si="377"/>
        <v>2014</v>
      </c>
      <c r="Y4853" t="str">
        <f t="shared" si="378"/>
        <v>Sep</v>
      </c>
      <c r="Z4853" t="str">
        <f t="shared" si="379"/>
        <v>2014-09</v>
      </c>
    </row>
    <row r="4854" spans="1:26"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s="5">
        <v>485.88</v>
      </c>
      <c r="S4854">
        <v>6</v>
      </c>
      <c r="T4854" s="7">
        <v>0</v>
      </c>
      <c r="U4854" s="5">
        <v>19.435199999999998</v>
      </c>
      <c r="V4854">
        <f t="shared" si="375"/>
        <v>9</v>
      </c>
      <c r="W4854">
        <f t="shared" si="376"/>
        <v>3</v>
      </c>
      <c r="X4854">
        <f t="shared" si="377"/>
        <v>2014</v>
      </c>
      <c r="Y4854" t="str">
        <f t="shared" si="378"/>
        <v>Sep</v>
      </c>
      <c r="Z4854" t="str">
        <f t="shared" si="379"/>
        <v>2014-09</v>
      </c>
    </row>
    <row r="4855" spans="1:26"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s="5">
        <v>12.54</v>
      </c>
      <c r="S4855">
        <v>3</v>
      </c>
      <c r="T4855" s="7">
        <v>0</v>
      </c>
      <c r="U4855" s="5">
        <v>4.5144000000000002</v>
      </c>
      <c r="V4855">
        <f t="shared" si="375"/>
        <v>12</v>
      </c>
      <c r="W4855">
        <f t="shared" si="376"/>
        <v>4</v>
      </c>
      <c r="X4855">
        <f t="shared" si="377"/>
        <v>2014</v>
      </c>
      <c r="Y4855" t="str">
        <f t="shared" si="378"/>
        <v>Dec</v>
      </c>
      <c r="Z4855" t="str">
        <f t="shared" si="379"/>
        <v>2014-12</v>
      </c>
    </row>
    <row r="4856" spans="1:26"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s="5">
        <v>8.94</v>
      </c>
      <c r="S4856">
        <v>3</v>
      </c>
      <c r="T4856" s="7">
        <v>0</v>
      </c>
      <c r="U4856" s="5">
        <v>0.62580000000000002</v>
      </c>
      <c r="V4856">
        <f t="shared" si="375"/>
        <v>12</v>
      </c>
      <c r="W4856">
        <f t="shared" si="376"/>
        <v>4</v>
      </c>
      <c r="X4856">
        <f t="shared" si="377"/>
        <v>2014</v>
      </c>
      <c r="Y4856" t="str">
        <f t="shared" si="378"/>
        <v>Dec</v>
      </c>
      <c r="Z4856" t="str">
        <f t="shared" si="379"/>
        <v>2014-12</v>
      </c>
    </row>
    <row r="4857" spans="1:26"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s="5">
        <v>9.24</v>
      </c>
      <c r="S4857">
        <v>3</v>
      </c>
      <c r="T4857" s="7">
        <v>0</v>
      </c>
      <c r="U4857" s="5">
        <v>4.4352</v>
      </c>
      <c r="V4857">
        <f t="shared" si="375"/>
        <v>12</v>
      </c>
      <c r="W4857">
        <f t="shared" si="376"/>
        <v>4</v>
      </c>
      <c r="X4857">
        <f t="shared" si="377"/>
        <v>2014</v>
      </c>
      <c r="Y4857" t="str">
        <f t="shared" si="378"/>
        <v>Dec</v>
      </c>
      <c r="Z4857" t="str">
        <f t="shared" si="379"/>
        <v>2014-12</v>
      </c>
    </row>
    <row r="4858" spans="1:26"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s="5">
        <v>70.007999999999996</v>
      </c>
      <c r="S4858">
        <v>3</v>
      </c>
      <c r="T4858" s="7">
        <v>0.2</v>
      </c>
      <c r="U4858" s="5">
        <v>24.502800000000001</v>
      </c>
      <c r="V4858">
        <f t="shared" si="375"/>
        <v>1</v>
      </c>
      <c r="W4858">
        <f t="shared" si="376"/>
        <v>1</v>
      </c>
      <c r="X4858">
        <f t="shared" si="377"/>
        <v>2015</v>
      </c>
      <c r="Y4858" t="str">
        <f t="shared" si="378"/>
        <v>Jan</v>
      </c>
      <c r="Z4858" t="str">
        <f t="shared" si="379"/>
        <v>2015-01</v>
      </c>
    </row>
    <row r="4859" spans="1:26"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s="5">
        <v>77.599999999999994</v>
      </c>
      <c r="S4859">
        <v>4</v>
      </c>
      <c r="T4859" s="7">
        <v>0</v>
      </c>
      <c r="U4859" s="5">
        <v>38.024000000000001</v>
      </c>
      <c r="V4859">
        <f t="shared" si="375"/>
        <v>1</v>
      </c>
      <c r="W4859">
        <f t="shared" si="376"/>
        <v>1</v>
      </c>
      <c r="X4859">
        <f t="shared" si="377"/>
        <v>2015</v>
      </c>
      <c r="Y4859" t="str">
        <f t="shared" si="378"/>
        <v>Jan</v>
      </c>
      <c r="Z4859" t="str">
        <f t="shared" si="379"/>
        <v>2015-01</v>
      </c>
    </row>
    <row r="4860" spans="1:26"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s="5">
        <v>464.85</v>
      </c>
      <c r="S4860">
        <v>9</v>
      </c>
      <c r="T4860" s="7">
        <v>0</v>
      </c>
      <c r="U4860" s="5">
        <v>92.97</v>
      </c>
      <c r="V4860">
        <f t="shared" si="375"/>
        <v>1</v>
      </c>
      <c r="W4860">
        <f t="shared" si="376"/>
        <v>1</v>
      </c>
      <c r="X4860">
        <f t="shared" si="377"/>
        <v>2015</v>
      </c>
      <c r="Y4860" t="str">
        <f t="shared" si="378"/>
        <v>Jan</v>
      </c>
      <c r="Z4860" t="str">
        <f t="shared" si="379"/>
        <v>2015-01</v>
      </c>
    </row>
    <row r="4861" spans="1:26"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s="5">
        <v>10.192</v>
      </c>
      <c r="S4861">
        <v>7</v>
      </c>
      <c r="T4861" s="7">
        <v>0.2</v>
      </c>
      <c r="U4861" s="5">
        <v>1.0192000000000001</v>
      </c>
      <c r="V4861">
        <f t="shared" si="375"/>
        <v>12</v>
      </c>
      <c r="W4861">
        <f t="shared" si="376"/>
        <v>4</v>
      </c>
      <c r="X4861">
        <f t="shared" si="377"/>
        <v>2017</v>
      </c>
      <c r="Y4861" t="str">
        <f t="shared" si="378"/>
        <v>Dec</v>
      </c>
      <c r="Z4861" t="str">
        <f t="shared" si="379"/>
        <v>2017-12</v>
      </c>
    </row>
    <row r="4862" spans="1:26"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s="5">
        <v>1793.98</v>
      </c>
      <c r="S4862">
        <v>2</v>
      </c>
      <c r="T4862" s="7">
        <v>0</v>
      </c>
      <c r="U4862" s="5">
        <v>843.17060000000004</v>
      </c>
      <c r="V4862">
        <f t="shared" si="375"/>
        <v>12</v>
      </c>
      <c r="W4862">
        <f t="shared" si="376"/>
        <v>4</v>
      </c>
      <c r="X4862">
        <f t="shared" si="377"/>
        <v>2016</v>
      </c>
      <c r="Y4862" t="str">
        <f t="shared" si="378"/>
        <v>Dec</v>
      </c>
      <c r="Z4862" t="str">
        <f t="shared" si="379"/>
        <v>2016-12</v>
      </c>
    </row>
    <row r="4863" spans="1:26"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s="5">
        <v>758.35199999999998</v>
      </c>
      <c r="S4863">
        <v>6</v>
      </c>
      <c r="T4863" s="7">
        <v>0.2</v>
      </c>
      <c r="U4863" s="5">
        <v>265.42320000000001</v>
      </c>
      <c r="V4863">
        <f t="shared" si="375"/>
        <v>4</v>
      </c>
      <c r="W4863">
        <f t="shared" si="376"/>
        <v>2</v>
      </c>
      <c r="X4863">
        <f t="shared" si="377"/>
        <v>2014</v>
      </c>
      <c r="Y4863" t="str">
        <f t="shared" si="378"/>
        <v>Apr</v>
      </c>
      <c r="Z4863" t="str">
        <f t="shared" si="379"/>
        <v>2014-04</v>
      </c>
    </row>
    <row r="4864" spans="1:26"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s="5">
        <v>20.367999999999999</v>
      </c>
      <c r="S4864">
        <v>1</v>
      </c>
      <c r="T4864" s="7">
        <v>0.2</v>
      </c>
      <c r="U4864" s="5">
        <v>7.3834</v>
      </c>
      <c r="V4864">
        <f t="shared" si="375"/>
        <v>11</v>
      </c>
      <c r="W4864">
        <f t="shared" si="376"/>
        <v>4</v>
      </c>
      <c r="X4864">
        <f t="shared" si="377"/>
        <v>2016</v>
      </c>
      <c r="Y4864" t="str">
        <f t="shared" si="378"/>
        <v>Nov</v>
      </c>
      <c r="Z4864" t="str">
        <f t="shared" si="379"/>
        <v>2016-11</v>
      </c>
    </row>
    <row r="4865" spans="1:26"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s="5">
        <v>49.847999999999999</v>
      </c>
      <c r="S4865">
        <v>3</v>
      </c>
      <c r="T4865" s="7">
        <v>0.2</v>
      </c>
      <c r="U4865" s="5">
        <v>16.823699999999999</v>
      </c>
      <c r="V4865">
        <f t="shared" si="375"/>
        <v>11</v>
      </c>
      <c r="W4865">
        <f t="shared" si="376"/>
        <v>4</v>
      </c>
      <c r="X4865">
        <f t="shared" si="377"/>
        <v>2016</v>
      </c>
      <c r="Y4865" t="str">
        <f t="shared" si="378"/>
        <v>Nov</v>
      </c>
      <c r="Z4865" t="str">
        <f t="shared" si="379"/>
        <v>2016-11</v>
      </c>
    </row>
    <row r="4866" spans="1:26"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s="5">
        <v>239.97</v>
      </c>
      <c r="S4866">
        <v>3</v>
      </c>
      <c r="T4866" s="7">
        <v>0</v>
      </c>
      <c r="U4866" s="5">
        <v>67.191599999999994</v>
      </c>
      <c r="V4866">
        <f t="shared" si="375"/>
        <v>6</v>
      </c>
      <c r="W4866">
        <f t="shared" si="376"/>
        <v>2</v>
      </c>
      <c r="X4866">
        <f t="shared" si="377"/>
        <v>2017</v>
      </c>
      <c r="Y4866" t="str">
        <f t="shared" si="378"/>
        <v>Jun</v>
      </c>
      <c r="Z4866" t="str">
        <f t="shared" si="379"/>
        <v>2017-06</v>
      </c>
    </row>
    <row r="4867" spans="1:26"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s="5">
        <v>2404.7040000000002</v>
      </c>
      <c r="S4867">
        <v>6</v>
      </c>
      <c r="T4867" s="7">
        <v>0.2</v>
      </c>
      <c r="U4867" s="5">
        <v>150.29400000000001</v>
      </c>
      <c r="V4867">
        <f t="shared" ref="V4867:V4930" si="380">MONTH(C4867)</f>
        <v>11</v>
      </c>
      <c r="W4867">
        <f t="shared" ref="W4867:W4930" si="381">ROUNDUP(MONTH(C4867)/3,0)</f>
        <v>4</v>
      </c>
      <c r="X4867">
        <f t="shared" ref="X4867:X4930" si="382">YEAR(C4867)</f>
        <v>2017</v>
      </c>
      <c r="Y4867" t="str">
        <f t="shared" ref="Y4867:Y4930" si="383">TEXT(C4867,"MMM")</f>
        <v>Nov</v>
      </c>
      <c r="Z4867" t="str">
        <f t="shared" ref="Z4867:Z4930" si="384">TEXT(C4867,"YYYY-MM")</f>
        <v>2017-11</v>
      </c>
    </row>
    <row r="4868" spans="1:26"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s="5">
        <v>563.024</v>
      </c>
      <c r="S4868">
        <v>11</v>
      </c>
      <c r="T4868" s="7">
        <v>0.2</v>
      </c>
      <c r="U4868" s="5">
        <v>190.0206</v>
      </c>
      <c r="V4868">
        <f t="shared" si="380"/>
        <v>11</v>
      </c>
      <c r="W4868">
        <f t="shared" si="381"/>
        <v>4</v>
      </c>
      <c r="X4868">
        <f t="shared" si="382"/>
        <v>2017</v>
      </c>
      <c r="Y4868" t="str">
        <f t="shared" si="383"/>
        <v>Nov</v>
      </c>
      <c r="Z4868" t="str">
        <f t="shared" si="384"/>
        <v>2017-11</v>
      </c>
    </row>
    <row r="4869" spans="1:26"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s="5">
        <v>344.91</v>
      </c>
      <c r="S4869">
        <v>3</v>
      </c>
      <c r="T4869" s="7">
        <v>0</v>
      </c>
      <c r="U4869" s="5">
        <v>10.347300000000001</v>
      </c>
      <c r="V4869">
        <f t="shared" si="380"/>
        <v>11</v>
      </c>
      <c r="W4869">
        <f t="shared" si="381"/>
        <v>4</v>
      </c>
      <c r="X4869">
        <f t="shared" si="382"/>
        <v>2017</v>
      </c>
      <c r="Y4869" t="str">
        <f t="shared" si="383"/>
        <v>Nov</v>
      </c>
      <c r="Z4869" t="str">
        <f t="shared" si="384"/>
        <v>2017-11</v>
      </c>
    </row>
    <row r="4870" spans="1:26"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s="5">
        <v>8.64</v>
      </c>
      <c r="S4870">
        <v>3</v>
      </c>
      <c r="T4870" s="7">
        <v>0</v>
      </c>
      <c r="U4870" s="5">
        <v>4.2336</v>
      </c>
      <c r="V4870">
        <f t="shared" si="380"/>
        <v>11</v>
      </c>
      <c r="W4870">
        <f t="shared" si="381"/>
        <v>4</v>
      </c>
      <c r="X4870">
        <f t="shared" si="382"/>
        <v>2017</v>
      </c>
      <c r="Y4870" t="str">
        <f t="shared" si="383"/>
        <v>Nov</v>
      </c>
      <c r="Z4870" t="str">
        <f t="shared" si="384"/>
        <v>2017-11</v>
      </c>
    </row>
    <row r="4871" spans="1:26"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5">
        <v>89.988</v>
      </c>
      <c r="S4871">
        <v>2</v>
      </c>
      <c r="T4871" s="7">
        <v>0.4</v>
      </c>
      <c r="U4871" s="5">
        <v>-14.997999999999999</v>
      </c>
      <c r="V4871">
        <f t="shared" si="380"/>
        <v>11</v>
      </c>
      <c r="W4871">
        <f t="shared" si="381"/>
        <v>4</v>
      </c>
      <c r="X4871">
        <f t="shared" si="382"/>
        <v>2017</v>
      </c>
      <c r="Y4871" t="str">
        <f t="shared" si="383"/>
        <v>Nov</v>
      </c>
      <c r="Z4871" t="str">
        <f t="shared" si="384"/>
        <v>2017-11</v>
      </c>
    </row>
    <row r="4872" spans="1:26"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5">
        <v>229.54400000000001</v>
      </c>
      <c r="S4872">
        <v>7</v>
      </c>
      <c r="T4872" s="7">
        <v>0.2</v>
      </c>
      <c r="U4872" s="5">
        <v>83.209699999999998</v>
      </c>
      <c r="V4872">
        <f t="shared" si="380"/>
        <v>11</v>
      </c>
      <c r="W4872">
        <f t="shared" si="381"/>
        <v>4</v>
      </c>
      <c r="X4872">
        <f t="shared" si="382"/>
        <v>2017</v>
      </c>
      <c r="Y4872" t="str">
        <f t="shared" si="383"/>
        <v>Nov</v>
      </c>
      <c r="Z4872" t="str">
        <f t="shared" si="384"/>
        <v>2017-11</v>
      </c>
    </row>
    <row r="4873" spans="1:26"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s="5">
        <v>1.8240000000000001</v>
      </c>
      <c r="S4873">
        <v>2</v>
      </c>
      <c r="T4873" s="7">
        <v>0.2</v>
      </c>
      <c r="U4873" s="5">
        <v>0.61560000000000004</v>
      </c>
      <c r="V4873">
        <f t="shared" si="380"/>
        <v>5</v>
      </c>
      <c r="W4873">
        <f t="shared" si="381"/>
        <v>2</v>
      </c>
      <c r="X4873">
        <f t="shared" si="382"/>
        <v>2017</v>
      </c>
      <c r="Y4873" t="str">
        <f t="shared" si="383"/>
        <v>May</v>
      </c>
      <c r="Z4873" t="str">
        <f t="shared" si="384"/>
        <v>2017-05</v>
      </c>
    </row>
    <row r="4874" spans="1:26"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s="5">
        <v>18.32</v>
      </c>
      <c r="S4874">
        <v>5</v>
      </c>
      <c r="T4874" s="7">
        <v>0.8</v>
      </c>
      <c r="U4874" s="5">
        <v>-46.716000000000001</v>
      </c>
      <c r="V4874">
        <f t="shared" si="380"/>
        <v>5</v>
      </c>
      <c r="W4874">
        <f t="shared" si="381"/>
        <v>2</v>
      </c>
      <c r="X4874">
        <f t="shared" si="382"/>
        <v>2017</v>
      </c>
      <c r="Y4874" t="str">
        <f t="shared" si="383"/>
        <v>May</v>
      </c>
      <c r="Z4874" t="str">
        <f t="shared" si="384"/>
        <v>2017-05</v>
      </c>
    </row>
    <row r="4875" spans="1:26"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s="5">
        <v>48.816000000000003</v>
      </c>
      <c r="S4875">
        <v>3</v>
      </c>
      <c r="T4875" s="7">
        <v>0.2</v>
      </c>
      <c r="U4875" s="5">
        <v>-11.5938</v>
      </c>
      <c r="V4875">
        <f t="shared" si="380"/>
        <v>5</v>
      </c>
      <c r="W4875">
        <f t="shared" si="381"/>
        <v>2</v>
      </c>
      <c r="X4875">
        <f t="shared" si="382"/>
        <v>2017</v>
      </c>
      <c r="Y4875" t="str">
        <f t="shared" si="383"/>
        <v>May</v>
      </c>
      <c r="Z4875" t="str">
        <f t="shared" si="384"/>
        <v>2017-05</v>
      </c>
    </row>
    <row r="4876" spans="1:26"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s="5">
        <v>1.1879999999999999</v>
      </c>
      <c r="S4876">
        <v>1</v>
      </c>
      <c r="T4876" s="7">
        <v>0.8</v>
      </c>
      <c r="U4876" s="5">
        <v>-1.9601999999999999</v>
      </c>
      <c r="V4876">
        <f t="shared" si="380"/>
        <v>5</v>
      </c>
      <c r="W4876">
        <f t="shared" si="381"/>
        <v>2</v>
      </c>
      <c r="X4876">
        <f t="shared" si="382"/>
        <v>2017</v>
      </c>
      <c r="Y4876" t="str">
        <f t="shared" si="383"/>
        <v>May</v>
      </c>
      <c r="Z4876" t="str">
        <f t="shared" si="384"/>
        <v>2017-05</v>
      </c>
    </row>
    <row r="4877" spans="1:26"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s="5">
        <v>119.8</v>
      </c>
      <c r="S4877">
        <v>5</v>
      </c>
      <c r="T4877" s="7">
        <v>0.2</v>
      </c>
      <c r="U4877" s="5">
        <v>29.95</v>
      </c>
      <c r="V4877">
        <f t="shared" si="380"/>
        <v>12</v>
      </c>
      <c r="W4877">
        <f t="shared" si="381"/>
        <v>4</v>
      </c>
      <c r="X4877">
        <f t="shared" si="382"/>
        <v>2014</v>
      </c>
      <c r="Y4877" t="str">
        <f t="shared" si="383"/>
        <v>Dec</v>
      </c>
      <c r="Z4877" t="str">
        <f t="shared" si="384"/>
        <v>2014-12</v>
      </c>
    </row>
    <row r="4878" spans="1:26"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s="5">
        <v>61.567999999999998</v>
      </c>
      <c r="S4878">
        <v>2</v>
      </c>
      <c r="T4878" s="7">
        <v>0.2</v>
      </c>
      <c r="U4878" s="5">
        <v>4.6176000000000004</v>
      </c>
      <c r="V4878">
        <f t="shared" si="380"/>
        <v>10</v>
      </c>
      <c r="W4878">
        <f t="shared" si="381"/>
        <v>4</v>
      </c>
      <c r="X4878">
        <f t="shared" si="382"/>
        <v>2014</v>
      </c>
      <c r="Y4878" t="str">
        <f t="shared" si="383"/>
        <v>Oct</v>
      </c>
      <c r="Z4878" t="str">
        <f t="shared" si="384"/>
        <v>2014-10</v>
      </c>
    </row>
    <row r="4879" spans="1:26"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s="5">
        <v>6.1920000000000002</v>
      </c>
      <c r="S4879">
        <v>3</v>
      </c>
      <c r="T4879" s="7">
        <v>0.2</v>
      </c>
      <c r="U4879" s="5">
        <v>0.46439999999999998</v>
      </c>
      <c r="V4879">
        <f t="shared" si="380"/>
        <v>10</v>
      </c>
      <c r="W4879">
        <f t="shared" si="381"/>
        <v>4</v>
      </c>
      <c r="X4879">
        <f t="shared" si="382"/>
        <v>2014</v>
      </c>
      <c r="Y4879" t="str">
        <f t="shared" si="383"/>
        <v>Oct</v>
      </c>
      <c r="Z4879" t="str">
        <f t="shared" si="384"/>
        <v>2014-10</v>
      </c>
    </row>
    <row r="4880" spans="1:26"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s="5">
        <v>2.214</v>
      </c>
      <c r="S4880">
        <v>3</v>
      </c>
      <c r="T4880" s="7">
        <v>0.7</v>
      </c>
      <c r="U4880" s="5">
        <v>-1.476</v>
      </c>
      <c r="V4880">
        <f t="shared" si="380"/>
        <v>7</v>
      </c>
      <c r="W4880">
        <f t="shared" si="381"/>
        <v>3</v>
      </c>
      <c r="X4880">
        <f t="shared" si="382"/>
        <v>2016</v>
      </c>
      <c r="Y4880" t="str">
        <f t="shared" si="383"/>
        <v>Jul</v>
      </c>
      <c r="Z4880" t="str">
        <f t="shared" si="384"/>
        <v>2016-07</v>
      </c>
    </row>
    <row r="4881" spans="1:26"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s="5">
        <v>5.32</v>
      </c>
      <c r="S4881">
        <v>2</v>
      </c>
      <c r="T4881" s="7">
        <v>0</v>
      </c>
      <c r="U4881" s="5">
        <v>2.6067999999999998</v>
      </c>
      <c r="V4881">
        <f t="shared" si="380"/>
        <v>11</v>
      </c>
      <c r="W4881">
        <f t="shared" si="381"/>
        <v>4</v>
      </c>
      <c r="X4881">
        <f t="shared" si="382"/>
        <v>2017</v>
      </c>
      <c r="Y4881" t="str">
        <f t="shared" si="383"/>
        <v>Nov</v>
      </c>
      <c r="Z4881" t="str">
        <f t="shared" si="384"/>
        <v>2017-11</v>
      </c>
    </row>
    <row r="4882" spans="1:26"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s="5">
        <v>975.92</v>
      </c>
      <c r="S4882">
        <v>4</v>
      </c>
      <c r="T4882" s="7">
        <v>0</v>
      </c>
      <c r="U4882" s="5">
        <v>292.77600000000001</v>
      </c>
      <c r="V4882">
        <f t="shared" si="380"/>
        <v>11</v>
      </c>
      <c r="W4882">
        <f t="shared" si="381"/>
        <v>4</v>
      </c>
      <c r="X4882">
        <f t="shared" si="382"/>
        <v>2017</v>
      </c>
      <c r="Y4882" t="str">
        <f t="shared" si="383"/>
        <v>Nov</v>
      </c>
      <c r="Z4882" t="str">
        <f t="shared" si="384"/>
        <v>2017-11</v>
      </c>
    </row>
    <row r="4883" spans="1:26"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s="5">
        <v>2249.91</v>
      </c>
      <c r="S4883">
        <v>9</v>
      </c>
      <c r="T4883" s="7">
        <v>0</v>
      </c>
      <c r="U4883" s="5">
        <v>517.47929999999997</v>
      </c>
      <c r="V4883">
        <f t="shared" si="380"/>
        <v>11</v>
      </c>
      <c r="W4883">
        <f t="shared" si="381"/>
        <v>4</v>
      </c>
      <c r="X4883">
        <f t="shared" si="382"/>
        <v>2017</v>
      </c>
      <c r="Y4883" t="str">
        <f t="shared" si="383"/>
        <v>Nov</v>
      </c>
      <c r="Z4883" t="str">
        <f t="shared" si="384"/>
        <v>2017-11</v>
      </c>
    </row>
    <row r="4884" spans="1:26"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s="5">
        <v>59.92</v>
      </c>
      <c r="S4884">
        <v>4</v>
      </c>
      <c r="T4884" s="7">
        <v>0</v>
      </c>
      <c r="U4884" s="5">
        <v>16.7776</v>
      </c>
      <c r="V4884">
        <f t="shared" si="380"/>
        <v>11</v>
      </c>
      <c r="W4884">
        <f t="shared" si="381"/>
        <v>4</v>
      </c>
      <c r="X4884">
        <f t="shared" si="382"/>
        <v>2017</v>
      </c>
      <c r="Y4884" t="str">
        <f t="shared" si="383"/>
        <v>Nov</v>
      </c>
      <c r="Z4884" t="str">
        <f t="shared" si="384"/>
        <v>2017-11</v>
      </c>
    </row>
    <row r="4885" spans="1:26"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s="5">
        <v>171.2</v>
      </c>
      <c r="S4885">
        <v>5</v>
      </c>
      <c r="T4885" s="7">
        <v>0.2</v>
      </c>
      <c r="U4885" s="5">
        <v>64.2</v>
      </c>
      <c r="V4885">
        <f t="shared" si="380"/>
        <v>3</v>
      </c>
      <c r="W4885">
        <f t="shared" si="381"/>
        <v>1</v>
      </c>
      <c r="X4885">
        <f t="shared" si="382"/>
        <v>2017</v>
      </c>
      <c r="Y4885" t="str">
        <f t="shared" si="383"/>
        <v>Mar</v>
      </c>
      <c r="Z4885" t="str">
        <f t="shared" si="384"/>
        <v>2017-03</v>
      </c>
    </row>
    <row r="4886" spans="1:26"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s="5">
        <v>3.36</v>
      </c>
      <c r="S4886">
        <v>2</v>
      </c>
      <c r="T4886" s="7">
        <v>0</v>
      </c>
      <c r="U4886" s="5">
        <v>0.87360000000000004</v>
      </c>
      <c r="V4886">
        <f t="shared" si="380"/>
        <v>3</v>
      </c>
      <c r="W4886">
        <f t="shared" si="381"/>
        <v>1</v>
      </c>
      <c r="X4886">
        <f t="shared" si="382"/>
        <v>2017</v>
      </c>
      <c r="Y4886" t="str">
        <f t="shared" si="383"/>
        <v>Mar</v>
      </c>
      <c r="Z4886" t="str">
        <f t="shared" si="384"/>
        <v>2017-03</v>
      </c>
    </row>
    <row r="4887" spans="1:26"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s="5">
        <v>114.2</v>
      </c>
      <c r="S4887">
        <v>5</v>
      </c>
      <c r="T4887" s="7">
        <v>0</v>
      </c>
      <c r="U4887" s="5">
        <v>52.531999999999996</v>
      </c>
      <c r="V4887">
        <f t="shared" si="380"/>
        <v>12</v>
      </c>
      <c r="W4887">
        <f t="shared" si="381"/>
        <v>4</v>
      </c>
      <c r="X4887">
        <f t="shared" si="382"/>
        <v>2014</v>
      </c>
      <c r="Y4887" t="str">
        <f t="shared" si="383"/>
        <v>Dec</v>
      </c>
      <c r="Z4887" t="str">
        <f t="shared" si="384"/>
        <v>2014-12</v>
      </c>
    </row>
    <row r="4888" spans="1:26"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s="5">
        <v>182.67</v>
      </c>
      <c r="S4888">
        <v>3</v>
      </c>
      <c r="T4888" s="7">
        <v>0</v>
      </c>
      <c r="U4888" s="5">
        <v>52.974299999999999</v>
      </c>
      <c r="V4888">
        <f t="shared" si="380"/>
        <v>11</v>
      </c>
      <c r="W4888">
        <f t="shared" si="381"/>
        <v>4</v>
      </c>
      <c r="X4888">
        <f t="shared" si="382"/>
        <v>2016</v>
      </c>
      <c r="Y4888" t="str">
        <f t="shared" si="383"/>
        <v>Nov</v>
      </c>
      <c r="Z4888" t="str">
        <f t="shared" si="384"/>
        <v>2016-11</v>
      </c>
    </row>
    <row r="4889" spans="1:26"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s="5">
        <v>101.7</v>
      </c>
      <c r="S4889">
        <v>6</v>
      </c>
      <c r="T4889" s="7">
        <v>0</v>
      </c>
      <c r="U4889" s="5">
        <v>6.1020000000000003</v>
      </c>
      <c r="V4889">
        <f t="shared" si="380"/>
        <v>11</v>
      </c>
      <c r="W4889">
        <f t="shared" si="381"/>
        <v>4</v>
      </c>
      <c r="X4889">
        <f t="shared" si="382"/>
        <v>2016</v>
      </c>
      <c r="Y4889" t="str">
        <f t="shared" si="383"/>
        <v>Nov</v>
      </c>
      <c r="Z4889" t="str">
        <f t="shared" si="384"/>
        <v>2016-11</v>
      </c>
    </row>
    <row r="4890" spans="1:26"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s="5">
        <v>1126.02</v>
      </c>
      <c r="S4890">
        <v>3</v>
      </c>
      <c r="T4890" s="7">
        <v>0</v>
      </c>
      <c r="U4890" s="5">
        <v>56.301000000000002</v>
      </c>
      <c r="V4890">
        <f t="shared" si="380"/>
        <v>11</v>
      </c>
      <c r="W4890">
        <f t="shared" si="381"/>
        <v>4</v>
      </c>
      <c r="X4890">
        <f t="shared" si="382"/>
        <v>2016</v>
      </c>
      <c r="Y4890" t="str">
        <f t="shared" si="383"/>
        <v>Nov</v>
      </c>
      <c r="Z4890" t="str">
        <f t="shared" si="384"/>
        <v>2016-11</v>
      </c>
    </row>
    <row r="4891" spans="1:26"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s="5">
        <v>1263.3</v>
      </c>
      <c r="S4891">
        <v>6</v>
      </c>
      <c r="T4891" s="7">
        <v>0</v>
      </c>
      <c r="U4891" s="5">
        <v>315.82499999999999</v>
      </c>
      <c r="V4891">
        <f t="shared" si="380"/>
        <v>11</v>
      </c>
      <c r="W4891">
        <f t="shared" si="381"/>
        <v>4</v>
      </c>
      <c r="X4891">
        <f t="shared" si="382"/>
        <v>2016</v>
      </c>
      <c r="Y4891" t="str">
        <f t="shared" si="383"/>
        <v>Nov</v>
      </c>
      <c r="Z4891" t="str">
        <f t="shared" si="384"/>
        <v>2016-11</v>
      </c>
    </row>
    <row r="4892" spans="1:26"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s="5">
        <v>8.82</v>
      </c>
      <c r="S4892">
        <v>3</v>
      </c>
      <c r="T4892" s="7">
        <v>0</v>
      </c>
      <c r="U4892" s="5">
        <v>2.5577999999999999</v>
      </c>
      <c r="V4892">
        <f t="shared" si="380"/>
        <v>12</v>
      </c>
      <c r="W4892">
        <f t="shared" si="381"/>
        <v>4</v>
      </c>
      <c r="X4892">
        <f t="shared" si="382"/>
        <v>2016</v>
      </c>
      <c r="Y4892" t="str">
        <f t="shared" si="383"/>
        <v>Dec</v>
      </c>
      <c r="Z4892" t="str">
        <f t="shared" si="384"/>
        <v>2016-12</v>
      </c>
    </row>
    <row r="4893" spans="1:26"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s="5">
        <v>37.94</v>
      </c>
      <c r="S4893">
        <v>2</v>
      </c>
      <c r="T4893" s="7">
        <v>0</v>
      </c>
      <c r="U4893" s="5">
        <v>18.211200000000002</v>
      </c>
      <c r="V4893">
        <f t="shared" si="380"/>
        <v>12</v>
      </c>
      <c r="W4893">
        <f t="shared" si="381"/>
        <v>4</v>
      </c>
      <c r="X4893">
        <f t="shared" si="382"/>
        <v>2016</v>
      </c>
      <c r="Y4893" t="str">
        <f t="shared" si="383"/>
        <v>Dec</v>
      </c>
      <c r="Z4893" t="str">
        <f t="shared" si="384"/>
        <v>2016-12</v>
      </c>
    </row>
    <row r="4894" spans="1:26"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s="5">
        <v>4.2</v>
      </c>
      <c r="S4894">
        <v>2</v>
      </c>
      <c r="T4894" s="7">
        <v>0</v>
      </c>
      <c r="U4894" s="5">
        <v>1.1759999999999999</v>
      </c>
      <c r="V4894">
        <f t="shared" si="380"/>
        <v>12</v>
      </c>
      <c r="W4894">
        <f t="shared" si="381"/>
        <v>4</v>
      </c>
      <c r="X4894">
        <f t="shared" si="382"/>
        <v>2016</v>
      </c>
      <c r="Y4894" t="str">
        <f t="shared" si="383"/>
        <v>Dec</v>
      </c>
      <c r="Z4894" t="str">
        <f t="shared" si="384"/>
        <v>2016-12</v>
      </c>
    </row>
    <row r="4895" spans="1:26"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s="5">
        <v>227.28</v>
      </c>
      <c r="S4895">
        <v>2</v>
      </c>
      <c r="T4895" s="7">
        <v>0</v>
      </c>
      <c r="U4895" s="5">
        <v>2.2728000000000002</v>
      </c>
      <c r="V4895">
        <f t="shared" si="380"/>
        <v>12</v>
      </c>
      <c r="W4895">
        <f t="shared" si="381"/>
        <v>4</v>
      </c>
      <c r="X4895">
        <f t="shared" si="382"/>
        <v>2016</v>
      </c>
      <c r="Y4895" t="str">
        <f t="shared" si="383"/>
        <v>Dec</v>
      </c>
      <c r="Z4895" t="str">
        <f t="shared" si="384"/>
        <v>2016-12</v>
      </c>
    </row>
    <row r="4896" spans="1:26"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s="5">
        <v>47.9</v>
      </c>
      <c r="S4896">
        <v>1</v>
      </c>
      <c r="T4896" s="7">
        <v>0</v>
      </c>
      <c r="U4896" s="5">
        <v>22.992000000000001</v>
      </c>
      <c r="V4896">
        <f t="shared" si="380"/>
        <v>12</v>
      </c>
      <c r="W4896">
        <f t="shared" si="381"/>
        <v>4</v>
      </c>
      <c r="X4896">
        <f t="shared" si="382"/>
        <v>2016</v>
      </c>
      <c r="Y4896" t="str">
        <f t="shared" si="383"/>
        <v>Dec</v>
      </c>
      <c r="Z4896" t="str">
        <f t="shared" si="384"/>
        <v>2016-12</v>
      </c>
    </row>
    <row r="4897" spans="1:26"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s="5">
        <v>61.96</v>
      </c>
      <c r="S4897">
        <v>2</v>
      </c>
      <c r="T4897" s="7">
        <v>0</v>
      </c>
      <c r="U4897" s="5">
        <v>30.360399999999998</v>
      </c>
      <c r="V4897">
        <f t="shared" si="380"/>
        <v>12</v>
      </c>
      <c r="W4897">
        <f t="shared" si="381"/>
        <v>4</v>
      </c>
      <c r="X4897">
        <f t="shared" si="382"/>
        <v>2016</v>
      </c>
      <c r="Y4897" t="str">
        <f t="shared" si="383"/>
        <v>Dec</v>
      </c>
      <c r="Z4897" t="str">
        <f t="shared" si="384"/>
        <v>2016-12</v>
      </c>
    </row>
    <row r="4898" spans="1:26"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s="5">
        <v>1117.92</v>
      </c>
      <c r="S4898">
        <v>4</v>
      </c>
      <c r="T4898" s="7">
        <v>0</v>
      </c>
      <c r="U4898" s="5">
        <v>55.896000000000001</v>
      </c>
      <c r="V4898">
        <f t="shared" si="380"/>
        <v>12</v>
      </c>
      <c r="W4898">
        <f t="shared" si="381"/>
        <v>4</v>
      </c>
      <c r="X4898">
        <f t="shared" si="382"/>
        <v>2016</v>
      </c>
      <c r="Y4898" t="str">
        <f t="shared" si="383"/>
        <v>Dec</v>
      </c>
      <c r="Z4898" t="str">
        <f t="shared" si="384"/>
        <v>2016-12</v>
      </c>
    </row>
    <row r="4899" spans="1:26"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s="5">
        <v>183.37200000000001</v>
      </c>
      <c r="S4899">
        <v>2</v>
      </c>
      <c r="T4899" s="7">
        <v>0.3</v>
      </c>
      <c r="U4899" s="5">
        <v>-7.8587999999999996</v>
      </c>
      <c r="V4899">
        <f t="shared" si="380"/>
        <v>10</v>
      </c>
      <c r="W4899">
        <f t="shared" si="381"/>
        <v>4</v>
      </c>
      <c r="X4899">
        <f t="shared" si="382"/>
        <v>2014</v>
      </c>
      <c r="Y4899" t="str">
        <f t="shared" si="383"/>
        <v>Oct</v>
      </c>
      <c r="Z4899" t="str">
        <f t="shared" si="384"/>
        <v>2014-10</v>
      </c>
    </row>
    <row r="4900" spans="1:26"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s="5">
        <v>7.968</v>
      </c>
      <c r="S4900">
        <v>2</v>
      </c>
      <c r="T4900" s="7">
        <v>0.2</v>
      </c>
      <c r="U4900" s="5">
        <v>2.8883999999999999</v>
      </c>
      <c r="V4900">
        <f t="shared" si="380"/>
        <v>10</v>
      </c>
      <c r="W4900">
        <f t="shared" si="381"/>
        <v>4</v>
      </c>
      <c r="X4900">
        <f t="shared" si="382"/>
        <v>2014</v>
      </c>
      <c r="Y4900" t="str">
        <f t="shared" si="383"/>
        <v>Oct</v>
      </c>
      <c r="Z4900" t="str">
        <f t="shared" si="384"/>
        <v>2014-10</v>
      </c>
    </row>
    <row r="4901" spans="1:26"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s="5">
        <v>26.352</v>
      </c>
      <c r="S4901">
        <v>8</v>
      </c>
      <c r="T4901" s="7">
        <v>0.7</v>
      </c>
      <c r="U4901" s="5">
        <v>-18.446400000000001</v>
      </c>
      <c r="V4901">
        <f t="shared" si="380"/>
        <v>8</v>
      </c>
      <c r="W4901">
        <f t="shared" si="381"/>
        <v>3</v>
      </c>
      <c r="X4901">
        <f t="shared" si="382"/>
        <v>2016</v>
      </c>
      <c r="Y4901" t="str">
        <f t="shared" si="383"/>
        <v>Aug</v>
      </c>
      <c r="Z4901" t="str">
        <f t="shared" si="384"/>
        <v>2016-08</v>
      </c>
    </row>
    <row r="4902" spans="1:26"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s="5">
        <v>481.32</v>
      </c>
      <c r="S4902">
        <v>4</v>
      </c>
      <c r="T4902" s="7">
        <v>0</v>
      </c>
      <c r="U4902" s="5">
        <v>125.14319999999999</v>
      </c>
      <c r="V4902">
        <f t="shared" si="380"/>
        <v>12</v>
      </c>
      <c r="W4902">
        <f t="shared" si="381"/>
        <v>4</v>
      </c>
      <c r="X4902">
        <f t="shared" si="382"/>
        <v>2017</v>
      </c>
      <c r="Y4902" t="str">
        <f t="shared" si="383"/>
        <v>Dec</v>
      </c>
      <c r="Z4902" t="str">
        <f t="shared" si="384"/>
        <v>2017-12</v>
      </c>
    </row>
    <row r="4903" spans="1:26"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s="5">
        <v>13.98</v>
      </c>
      <c r="S4903">
        <v>1</v>
      </c>
      <c r="T4903" s="7">
        <v>0</v>
      </c>
      <c r="U4903" s="5">
        <v>3.6347999999999998</v>
      </c>
      <c r="V4903">
        <f t="shared" si="380"/>
        <v>12</v>
      </c>
      <c r="W4903">
        <f t="shared" si="381"/>
        <v>4</v>
      </c>
      <c r="X4903">
        <f t="shared" si="382"/>
        <v>2017</v>
      </c>
      <c r="Y4903" t="str">
        <f t="shared" si="383"/>
        <v>Dec</v>
      </c>
      <c r="Z4903" t="str">
        <f t="shared" si="384"/>
        <v>2017-12</v>
      </c>
    </row>
    <row r="4904" spans="1:26"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s="5">
        <v>25.92</v>
      </c>
      <c r="S4904">
        <v>6</v>
      </c>
      <c r="T4904" s="7">
        <v>0.2</v>
      </c>
      <c r="U4904" s="5">
        <v>9.0719999999999992</v>
      </c>
      <c r="V4904">
        <f t="shared" si="380"/>
        <v>3</v>
      </c>
      <c r="W4904">
        <f t="shared" si="381"/>
        <v>1</v>
      </c>
      <c r="X4904">
        <f t="shared" si="382"/>
        <v>2017</v>
      </c>
      <c r="Y4904" t="str">
        <f t="shared" si="383"/>
        <v>Mar</v>
      </c>
      <c r="Z4904" t="str">
        <f t="shared" si="384"/>
        <v>2017-03</v>
      </c>
    </row>
    <row r="4905" spans="1:26"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s="5">
        <v>91.59</v>
      </c>
      <c r="S4905">
        <v>3</v>
      </c>
      <c r="T4905" s="7">
        <v>0</v>
      </c>
      <c r="U4905" s="5">
        <v>42.131399999999999</v>
      </c>
      <c r="V4905">
        <f t="shared" si="380"/>
        <v>3</v>
      </c>
      <c r="W4905">
        <f t="shared" si="381"/>
        <v>1</v>
      </c>
      <c r="X4905">
        <f t="shared" si="382"/>
        <v>2017</v>
      </c>
      <c r="Y4905" t="str">
        <f t="shared" si="383"/>
        <v>Mar</v>
      </c>
      <c r="Z4905" t="str">
        <f t="shared" si="384"/>
        <v>2017-03</v>
      </c>
    </row>
    <row r="4906" spans="1:26"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s="5">
        <v>674.05799999999999</v>
      </c>
      <c r="S4906">
        <v>3</v>
      </c>
      <c r="T4906" s="7">
        <v>0.3</v>
      </c>
      <c r="U4906" s="5">
        <v>-19.258800000000001</v>
      </c>
      <c r="V4906">
        <f t="shared" si="380"/>
        <v>12</v>
      </c>
      <c r="W4906">
        <f t="shared" si="381"/>
        <v>4</v>
      </c>
      <c r="X4906">
        <f t="shared" si="382"/>
        <v>2014</v>
      </c>
      <c r="Y4906" t="str">
        <f t="shared" si="383"/>
        <v>Dec</v>
      </c>
      <c r="Z4906" t="str">
        <f t="shared" si="384"/>
        <v>2014-12</v>
      </c>
    </row>
    <row r="4907" spans="1:26"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s="5">
        <v>22.92</v>
      </c>
      <c r="S4907">
        <v>4</v>
      </c>
      <c r="T4907" s="7">
        <v>0</v>
      </c>
      <c r="U4907" s="5">
        <v>11.0016</v>
      </c>
      <c r="V4907">
        <f t="shared" si="380"/>
        <v>10</v>
      </c>
      <c r="W4907">
        <f t="shared" si="381"/>
        <v>4</v>
      </c>
      <c r="X4907">
        <f t="shared" si="382"/>
        <v>2014</v>
      </c>
      <c r="Y4907" t="str">
        <f t="shared" si="383"/>
        <v>Oct</v>
      </c>
      <c r="Z4907" t="str">
        <f t="shared" si="384"/>
        <v>2014-10</v>
      </c>
    </row>
    <row r="4908" spans="1:26"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s="5">
        <v>269.89999999999998</v>
      </c>
      <c r="S4908">
        <v>5</v>
      </c>
      <c r="T4908" s="7">
        <v>0</v>
      </c>
      <c r="U4908" s="5">
        <v>16.193999999999999</v>
      </c>
      <c r="V4908">
        <f t="shared" si="380"/>
        <v>10</v>
      </c>
      <c r="W4908">
        <f t="shared" si="381"/>
        <v>4</v>
      </c>
      <c r="X4908">
        <f t="shared" si="382"/>
        <v>2014</v>
      </c>
      <c r="Y4908" t="str">
        <f t="shared" si="383"/>
        <v>Oct</v>
      </c>
      <c r="Z4908" t="str">
        <f t="shared" si="384"/>
        <v>2014-10</v>
      </c>
    </row>
    <row r="4909" spans="1:26"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s="5">
        <v>11.808</v>
      </c>
      <c r="S4909">
        <v>8</v>
      </c>
      <c r="T4909" s="7">
        <v>0.7</v>
      </c>
      <c r="U4909" s="5">
        <v>-8.6592000000000002</v>
      </c>
      <c r="V4909">
        <f t="shared" si="380"/>
        <v>11</v>
      </c>
      <c r="W4909">
        <f t="shared" si="381"/>
        <v>4</v>
      </c>
      <c r="X4909">
        <f t="shared" si="382"/>
        <v>2014</v>
      </c>
      <c r="Y4909" t="str">
        <f t="shared" si="383"/>
        <v>Nov</v>
      </c>
      <c r="Z4909" t="str">
        <f t="shared" si="384"/>
        <v>2014-11</v>
      </c>
    </row>
    <row r="4910" spans="1:26"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s="5">
        <v>9.5879999999999992</v>
      </c>
      <c r="S4910">
        <v>2</v>
      </c>
      <c r="T4910" s="7">
        <v>0.4</v>
      </c>
      <c r="U4910" s="5">
        <v>-2.0773999999999999</v>
      </c>
      <c r="V4910">
        <f t="shared" si="380"/>
        <v>11</v>
      </c>
      <c r="W4910">
        <f t="shared" si="381"/>
        <v>4</v>
      </c>
      <c r="X4910">
        <f t="shared" si="382"/>
        <v>2014</v>
      </c>
      <c r="Y4910" t="str">
        <f t="shared" si="383"/>
        <v>Nov</v>
      </c>
      <c r="Z4910" t="str">
        <f t="shared" si="384"/>
        <v>2014-11</v>
      </c>
    </row>
    <row r="4911" spans="1:26"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s="5">
        <v>18.335999999999999</v>
      </c>
      <c r="S4911">
        <v>3</v>
      </c>
      <c r="T4911" s="7">
        <v>0.2</v>
      </c>
      <c r="U4911" s="5">
        <v>6.6467999999999998</v>
      </c>
      <c r="V4911">
        <f t="shared" si="380"/>
        <v>1</v>
      </c>
      <c r="W4911">
        <f t="shared" si="381"/>
        <v>1</v>
      </c>
      <c r="X4911">
        <f t="shared" si="382"/>
        <v>2017</v>
      </c>
      <c r="Y4911" t="str">
        <f t="shared" si="383"/>
        <v>Jan</v>
      </c>
      <c r="Z4911" t="str">
        <f t="shared" si="384"/>
        <v>2017-01</v>
      </c>
    </row>
    <row r="4912" spans="1:26"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s="5">
        <v>36.287999999999997</v>
      </c>
      <c r="S4912">
        <v>7</v>
      </c>
      <c r="T4912" s="7">
        <v>0.2</v>
      </c>
      <c r="U4912" s="5">
        <v>12.700799999999999</v>
      </c>
      <c r="V4912">
        <f t="shared" si="380"/>
        <v>1</v>
      </c>
      <c r="W4912">
        <f t="shared" si="381"/>
        <v>1</v>
      </c>
      <c r="X4912">
        <f t="shared" si="382"/>
        <v>2017</v>
      </c>
      <c r="Y4912" t="str">
        <f t="shared" si="383"/>
        <v>Jan</v>
      </c>
      <c r="Z4912" t="str">
        <f t="shared" si="384"/>
        <v>2017-01</v>
      </c>
    </row>
    <row r="4913" spans="1:26"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s="5">
        <v>111.98399999999999</v>
      </c>
      <c r="S4913">
        <v>2</v>
      </c>
      <c r="T4913" s="7">
        <v>0.2</v>
      </c>
      <c r="U4913" s="5">
        <v>6.9989999999999997</v>
      </c>
      <c r="V4913">
        <f t="shared" si="380"/>
        <v>1</v>
      </c>
      <c r="W4913">
        <f t="shared" si="381"/>
        <v>1</v>
      </c>
      <c r="X4913">
        <f t="shared" si="382"/>
        <v>2017</v>
      </c>
      <c r="Y4913" t="str">
        <f t="shared" si="383"/>
        <v>Jan</v>
      </c>
      <c r="Z4913" t="str">
        <f t="shared" si="384"/>
        <v>2017-01</v>
      </c>
    </row>
    <row r="4914" spans="1:26"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s="5">
        <v>5.97</v>
      </c>
      <c r="S4914">
        <v>5</v>
      </c>
      <c r="T4914" s="7">
        <v>0.7</v>
      </c>
      <c r="U4914" s="5">
        <v>-4.577</v>
      </c>
      <c r="V4914">
        <f t="shared" si="380"/>
        <v>1</v>
      </c>
      <c r="W4914">
        <f t="shared" si="381"/>
        <v>1</v>
      </c>
      <c r="X4914">
        <f t="shared" si="382"/>
        <v>2017</v>
      </c>
      <c r="Y4914" t="str">
        <f t="shared" si="383"/>
        <v>Jan</v>
      </c>
      <c r="Z4914" t="str">
        <f t="shared" si="384"/>
        <v>2017-01</v>
      </c>
    </row>
    <row r="4915" spans="1:26"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s="5">
        <v>2.508</v>
      </c>
      <c r="S4915">
        <v>2</v>
      </c>
      <c r="T4915" s="7">
        <v>0.7</v>
      </c>
      <c r="U4915" s="5">
        <v>-1.8391999999999999</v>
      </c>
      <c r="V4915">
        <f t="shared" si="380"/>
        <v>1</v>
      </c>
      <c r="W4915">
        <f t="shared" si="381"/>
        <v>1</v>
      </c>
      <c r="X4915">
        <f t="shared" si="382"/>
        <v>2017</v>
      </c>
      <c r="Y4915" t="str">
        <f t="shared" si="383"/>
        <v>Jan</v>
      </c>
      <c r="Z4915" t="str">
        <f t="shared" si="384"/>
        <v>2017-01</v>
      </c>
    </row>
    <row r="4916" spans="1:26"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s="5">
        <v>35.96</v>
      </c>
      <c r="S4916">
        <v>2</v>
      </c>
      <c r="T4916" s="7">
        <v>0</v>
      </c>
      <c r="U4916" s="5">
        <v>10.4284</v>
      </c>
      <c r="V4916">
        <f t="shared" si="380"/>
        <v>9</v>
      </c>
      <c r="W4916">
        <f t="shared" si="381"/>
        <v>3</v>
      </c>
      <c r="X4916">
        <f t="shared" si="382"/>
        <v>2015</v>
      </c>
      <c r="Y4916" t="str">
        <f t="shared" si="383"/>
        <v>Sep</v>
      </c>
      <c r="Z4916" t="str">
        <f t="shared" si="384"/>
        <v>2015-09</v>
      </c>
    </row>
    <row r="4917" spans="1:26"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s="5">
        <v>14.952</v>
      </c>
      <c r="S4917">
        <v>3</v>
      </c>
      <c r="T4917" s="7">
        <v>0.2</v>
      </c>
      <c r="U4917" s="5">
        <v>5.4200999999999997</v>
      </c>
      <c r="V4917">
        <f t="shared" si="380"/>
        <v>9</v>
      </c>
      <c r="W4917">
        <f t="shared" si="381"/>
        <v>3</v>
      </c>
      <c r="X4917">
        <f t="shared" si="382"/>
        <v>2015</v>
      </c>
      <c r="Y4917" t="str">
        <f t="shared" si="383"/>
        <v>Sep</v>
      </c>
      <c r="Z4917" t="str">
        <f t="shared" si="384"/>
        <v>2015-09</v>
      </c>
    </row>
    <row r="4918" spans="1:26"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s="5">
        <v>67.144000000000005</v>
      </c>
      <c r="S4918">
        <v>7</v>
      </c>
      <c r="T4918" s="7">
        <v>0.2</v>
      </c>
      <c r="U4918" s="5">
        <v>5.8750999999999998</v>
      </c>
      <c r="V4918">
        <f t="shared" si="380"/>
        <v>10</v>
      </c>
      <c r="W4918">
        <f t="shared" si="381"/>
        <v>4</v>
      </c>
      <c r="X4918">
        <f t="shared" si="382"/>
        <v>2017</v>
      </c>
      <c r="Y4918" t="str">
        <f t="shared" si="383"/>
        <v>Oct</v>
      </c>
      <c r="Z4918" t="str">
        <f t="shared" si="384"/>
        <v>2017-10</v>
      </c>
    </row>
    <row r="4919" spans="1:26"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s="5">
        <v>254.05799999999999</v>
      </c>
      <c r="S4919">
        <v>3</v>
      </c>
      <c r="T4919" s="7">
        <v>0.3</v>
      </c>
      <c r="U4919" s="5">
        <v>-32.6646</v>
      </c>
      <c r="V4919">
        <f t="shared" si="380"/>
        <v>10</v>
      </c>
      <c r="W4919">
        <f t="shared" si="381"/>
        <v>4</v>
      </c>
      <c r="X4919">
        <f t="shared" si="382"/>
        <v>2017</v>
      </c>
      <c r="Y4919" t="str">
        <f t="shared" si="383"/>
        <v>Oct</v>
      </c>
      <c r="Z4919" t="str">
        <f t="shared" si="384"/>
        <v>2017-10</v>
      </c>
    </row>
    <row r="4920" spans="1:26"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s="5">
        <v>173.94</v>
      </c>
      <c r="S4920">
        <v>3</v>
      </c>
      <c r="T4920" s="7">
        <v>0</v>
      </c>
      <c r="U4920" s="5">
        <v>38.266800000000003</v>
      </c>
      <c r="V4920">
        <f t="shared" si="380"/>
        <v>1</v>
      </c>
      <c r="W4920">
        <f t="shared" si="381"/>
        <v>1</v>
      </c>
      <c r="X4920">
        <f t="shared" si="382"/>
        <v>2016</v>
      </c>
      <c r="Y4920" t="str">
        <f t="shared" si="383"/>
        <v>Jan</v>
      </c>
      <c r="Z4920" t="str">
        <f t="shared" si="384"/>
        <v>2016-01</v>
      </c>
    </row>
    <row r="4921" spans="1:26"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s="5">
        <v>231.98</v>
      </c>
      <c r="S4921">
        <v>2</v>
      </c>
      <c r="T4921" s="7">
        <v>0</v>
      </c>
      <c r="U4921" s="5">
        <v>67.274199999999993</v>
      </c>
      <c r="V4921">
        <f t="shared" si="380"/>
        <v>1</v>
      </c>
      <c r="W4921">
        <f t="shared" si="381"/>
        <v>1</v>
      </c>
      <c r="X4921">
        <f t="shared" si="382"/>
        <v>2016</v>
      </c>
      <c r="Y4921" t="str">
        <f t="shared" si="383"/>
        <v>Jan</v>
      </c>
      <c r="Z4921" t="str">
        <f t="shared" si="384"/>
        <v>2016-01</v>
      </c>
    </row>
    <row r="4922" spans="1:26"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s="5">
        <v>2.2959999999999998</v>
      </c>
      <c r="S4922">
        <v>2</v>
      </c>
      <c r="T4922" s="7">
        <v>0.8</v>
      </c>
      <c r="U4922" s="5">
        <v>-3.9032</v>
      </c>
      <c r="V4922">
        <f t="shared" si="380"/>
        <v>8</v>
      </c>
      <c r="W4922">
        <f t="shared" si="381"/>
        <v>3</v>
      </c>
      <c r="X4922">
        <f t="shared" si="382"/>
        <v>2017</v>
      </c>
      <c r="Y4922" t="str">
        <f t="shared" si="383"/>
        <v>Aug</v>
      </c>
      <c r="Z4922" t="str">
        <f t="shared" si="384"/>
        <v>2017-08</v>
      </c>
    </row>
    <row r="4923" spans="1:26"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s="5">
        <v>96.08</v>
      </c>
      <c r="S4923">
        <v>2</v>
      </c>
      <c r="T4923" s="7">
        <v>0</v>
      </c>
      <c r="U4923" s="5">
        <v>46.118400000000001</v>
      </c>
      <c r="V4923">
        <f t="shared" si="380"/>
        <v>12</v>
      </c>
      <c r="W4923">
        <f t="shared" si="381"/>
        <v>4</v>
      </c>
      <c r="X4923">
        <f t="shared" si="382"/>
        <v>2017</v>
      </c>
      <c r="Y4923" t="str">
        <f t="shared" si="383"/>
        <v>Dec</v>
      </c>
      <c r="Z4923" t="str">
        <f t="shared" si="384"/>
        <v>2017-12</v>
      </c>
    </row>
    <row r="4924" spans="1:26"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5">
        <v>3.62</v>
      </c>
      <c r="S4924">
        <v>2</v>
      </c>
      <c r="T4924" s="7">
        <v>0</v>
      </c>
      <c r="U4924" s="5">
        <v>1.1946000000000001</v>
      </c>
      <c r="V4924">
        <f t="shared" si="380"/>
        <v>12</v>
      </c>
      <c r="W4924">
        <f t="shared" si="381"/>
        <v>4</v>
      </c>
      <c r="X4924">
        <f t="shared" si="382"/>
        <v>2017</v>
      </c>
      <c r="Y4924" t="str">
        <f t="shared" si="383"/>
        <v>Dec</v>
      </c>
      <c r="Z4924" t="str">
        <f t="shared" si="384"/>
        <v>2017-12</v>
      </c>
    </row>
    <row r="4925" spans="1:26"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5">
        <v>629.1</v>
      </c>
      <c r="S4925">
        <v>6</v>
      </c>
      <c r="T4925" s="7">
        <v>0</v>
      </c>
      <c r="U4925" s="5">
        <v>301.96800000000002</v>
      </c>
      <c r="V4925">
        <f t="shared" si="380"/>
        <v>12</v>
      </c>
      <c r="W4925">
        <f t="shared" si="381"/>
        <v>4</v>
      </c>
      <c r="X4925">
        <f t="shared" si="382"/>
        <v>2017</v>
      </c>
      <c r="Y4925" t="str">
        <f t="shared" si="383"/>
        <v>Dec</v>
      </c>
      <c r="Z4925" t="str">
        <f t="shared" si="384"/>
        <v>2017-12</v>
      </c>
    </row>
    <row r="4926" spans="1:26"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s="5">
        <v>90.48</v>
      </c>
      <c r="S4926">
        <v>2</v>
      </c>
      <c r="T4926" s="7">
        <v>0</v>
      </c>
      <c r="U4926" s="5">
        <v>23.524799999999999</v>
      </c>
      <c r="V4926">
        <f t="shared" si="380"/>
        <v>12</v>
      </c>
      <c r="W4926">
        <f t="shared" si="381"/>
        <v>4</v>
      </c>
      <c r="X4926">
        <f t="shared" si="382"/>
        <v>2017</v>
      </c>
      <c r="Y4926" t="str">
        <f t="shared" si="383"/>
        <v>Dec</v>
      </c>
      <c r="Z4926" t="str">
        <f t="shared" si="384"/>
        <v>2017-12</v>
      </c>
    </row>
    <row r="4927" spans="1:26"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s="5">
        <v>14.88</v>
      </c>
      <c r="S4927">
        <v>2</v>
      </c>
      <c r="T4927" s="7">
        <v>0</v>
      </c>
      <c r="U4927" s="5">
        <v>3.72</v>
      </c>
      <c r="V4927">
        <f t="shared" si="380"/>
        <v>9</v>
      </c>
      <c r="W4927">
        <f t="shared" si="381"/>
        <v>3</v>
      </c>
      <c r="X4927">
        <f t="shared" si="382"/>
        <v>2017</v>
      </c>
      <c r="Y4927" t="str">
        <f t="shared" si="383"/>
        <v>Sep</v>
      </c>
      <c r="Z4927" t="str">
        <f t="shared" si="384"/>
        <v>2017-09</v>
      </c>
    </row>
    <row r="4928" spans="1:26"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s="5">
        <v>91.275000000000006</v>
      </c>
      <c r="S4928">
        <v>1</v>
      </c>
      <c r="T4928" s="7">
        <v>0.5</v>
      </c>
      <c r="U4928" s="5">
        <v>-67.543499999999995</v>
      </c>
      <c r="V4928">
        <f t="shared" si="380"/>
        <v>10</v>
      </c>
      <c r="W4928">
        <f t="shared" si="381"/>
        <v>4</v>
      </c>
      <c r="X4928">
        <f t="shared" si="382"/>
        <v>2017</v>
      </c>
      <c r="Y4928" t="str">
        <f t="shared" si="383"/>
        <v>Oct</v>
      </c>
      <c r="Z4928" t="str">
        <f t="shared" si="384"/>
        <v>2017-10</v>
      </c>
    </row>
    <row r="4929" spans="1:26"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s="5">
        <v>19.440000000000001</v>
      </c>
      <c r="S4929">
        <v>3</v>
      </c>
      <c r="T4929" s="7">
        <v>0</v>
      </c>
      <c r="U4929" s="5">
        <v>9.3312000000000008</v>
      </c>
      <c r="V4929">
        <f t="shared" si="380"/>
        <v>12</v>
      </c>
      <c r="W4929">
        <f t="shared" si="381"/>
        <v>4</v>
      </c>
      <c r="X4929">
        <f t="shared" si="382"/>
        <v>2017</v>
      </c>
      <c r="Y4929" t="str">
        <f t="shared" si="383"/>
        <v>Dec</v>
      </c>
      <c r="Z4929" t="str">
        <f t="shared" si="384"/>
        <v>2017-12</v>
      </c>
    </row>
    <row r="4930" spans="1:26"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s="5">
        <v>897.15</v>
      </c>
      <c r="S4930">
        <v>3</v>
      </c>
      <c r="T4930" s="7">
        <v>0</v>
      </c>
      <c r="U4930" s="5">
        <v>251.202</v>
      </c>
      <c r="V4930">
        <f t="shared" si="380"/>
        <v>12</v>
      </c>
      <c r="W4930">
        <f t="shared" si="381"/>
        <v>4</v>
      </c>
      <c r="X4930">
        <f t="shared" si="382"/>
        <v>2017</v>
      </c>
      <c r="Y4930" t="str">
        <f t="shared" si="383"/>
        <v>Dec</v>
      </c>
      <c r="Z4930" t="str">
        <f t="shared" si="384"/>
        <v>2017-12</v>
      </c>
    </row>
    <row r="4931" spans="1:26"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s="5">
        <v>57.75</v>
      </c>
      <c r="S4931">
        <v>5</v>
      </c>
      <c r="T4931" s="7">
        <v>0</v>
      </c>
      <c r="U4931" s="5">
        <v>16.170000000000002</v>
      </c>
      <c r="V4931">
        <f t="shared" ref="V4931:V4994" si="385">MONTH(C4931)</f>
        <v>9</v>
      </c>
      <c r="W4931">
        <f t="shared" ref="W4931:W4994" si="386">ROUNDUP(MONTH(C4931)/3,0)</f>
        <v>3</v>
      </c>
      <c r="X4931">
        <f t="shared" ref="X4931:X4994" si="387">YEAR(C4931)</f>
        <v>2014</v>
      </c>
      <c r="Y4931" t="str">
        <f t="shared" ref="Y4931:Y4994" si="388">TEXT(C4931,"MMM")</f>
        <v>Sep</v>
      </c>
      <c r="Z4931" t="str">
        <f t="shared" ref="Z4931:Z4994" si="389">TEXT(C4931,"YYYY-MM")</f>
        <v>2014-09</v>
      </c>
    </row>
    <row r="4932" spans="1:26"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s="5">
        <v>14.94</v>
      </c>
      <c r="S4932">
        <v>3</v>
      </c>
      <c r="T4932" s="7">
        <v>0</v>
      </c>
      <c r="U4932" s="5">
        <v>7.0217999999999998</v>
      </c>
      <c r="V4932">
        <f t="shared" si="385"/>
        <v>9</v>
      </c>
      <c r="W4932">
        <f t="shared" si="386"/>
        <v>3</v>
      </c>
      <c r="X4932">
        <f t="shared" si="387"/>
        <v>2014</v>
      </c>
      <c r="Y4932" t="str">
        <f t="shared" si="388"/>
        <v>Sep</v>
      </c>
      <c r="Z4932" t="str">
        <f t="shared" si="389"/>
        <v>2014-09</v>
      </c>
    </row>
    <row r="4933" spans="1:26"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s="5">
        <v>23.1</v>
      </c>
      <c r="S4933">
        <v>2</v>
      </c>
      <c r="T4933" s="7">
        <v>0</v>
      </c>
      <c r="U4933" s="5">
        <v>6.93</v>
      </c>
      <c r="V4933">
        <f t="shared" si="385"/>
        <v>3</v>
      </c>
      <c r="W4933">
        <f t="shared" si="386"/>
        <v>1</v>
      </c>
      <c r="X4933">
        <f t="shared" si="387"/>
        <v>2017</v>
      </c>
      <c r="Y4933" t="str">
        <f t="shared" si="388"/>
        <v>Mar</v>
      </c>
      <c r="Z4933" t="str">
        <f t="shared" si="389"/>
        <v>2017-03</v>
      </c>
    </row>
    <row r="4934" spans="1:26"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s="5">
        <v>12.536</v>
      </c>
      <c r="S4934">
        <v>1</v>
      </c>
      <c r="T4934" s="7">
        <v>0.2</v>
      </c>
      <c r="U4934" s="5">
        <v>4.2309000000000001</v>
      </c>
      <c r="V4934">
        <f t="shared" si="385"/>
        <v>9</v>
      </c>
      <c r="W4934">
        <f t="shared" si="386"/>
        <v>3</v>
      </c>
      <c r="X4934">
        <f t="shared" si="387"/>
        <v>2015</v>
      </c>
      <c r="Y4934" t="str">
        <f t="shared" si="388"/>
        <v>Sep</v>
      </c>
      <c r="Z4934" t="str">
        <f t="shared" si="389"/>
        <v>2015-09</v>
      </c>
    </row>
    <row r="4935" spans="1:26"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s="5">
        <v>1.08</v>
      </c>
      <c r="S4935">
        <v>2</v>
      </c>
      <c r="T4935" s="7">
        <v>0.7</v>
      </c>
      <c r="U4935" s="5">
        <v>-0.79200000000000004</v>
      </c>
      <c r="V4935">
        <f t="shared" si="385"/>
        <v>9</v>
      </c>
      <c r="W4935">
        <f t="shared" si="386"/>
        <v>3</v>
      </c>
      <c r="X4935">
        <f t="shared" si="387"/>
        <v>2015</v>
      </c>
      <c r="Y4935" t="str">
        <f t="shared" si="388"/>
        <v>Sep</v>
      </c>
      <c r="Z4935" t="str">
        <f t="shared" si="389"/>
        <v>2015-09</v>
      </c>
    </row>
    <row r="4936" spans="1:26"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s="5">
        <v>4.5119999999999996</v>
      </c>
      <c r="S4936">
        <v>3</v>
      </c>
      <c r="T4936" s="7">
        <v>0.2</v>
      </c>
      <c r="U4936" s="5">
        <v>0.84599999999999997</v>
      </c>
      <c r="V4936">
        <f t="shared" si="385"/>
        <v>9</v>
      </c>
      <c r="W4936">
        <f t="shared" si="386"/>
        <v>3</v>
      </c>
      <c r="X4936">
        <f t="shared" si="387"/>
        <v>2015</v>
      </c>
      <c r="Y4936" t="str">
        <f t="shared" si="388"/>
        <v>Sep</v>
      </c>
      <c r="Z4936" t="str">
        <f t="shared" si="389"/>
        <v>2015-09</v>
      </c>
    </row>
    <row r="4937" spans="1:26"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s="5">
        <v>16.776</v>
      </c>
      <c r="S4937">
        <v>3</v>
      </c>
      <c r="T4937" s="7">
        <v>0.2</v>
      </c>
      <c r="U4937" s="5">
        <v>1.6776</v>
      </c>
      <c r="V4937">
        <f t="shared" si="385"/>
        <v>3</v>
      </c>
      <c r="W4937">
        <f t="shared" si="386"/>
        <v>1</v>
      </c>
      <c r="X4937">
        <f t="shared" si="387"/>
        <v>2015</v>
      </c>
      <c r="Y4937" t="str">
        <f t="shared" si="388"/>
        <v>Mar</v>
      </c>
      <c r="Z4937" t="str">
        <f t="shared" si="389"/>
        <v>2015-03</v>
      </c>
    </row>
    <row r="4938" spans="1:26"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s="5">
        <v>33.74</v>
      </c>
      <c r="S4938">
        <v>7</v>
      </c>
      <c r="T4938" s="7">
        <v>0</v>
      </c>
      <c r="U4938" s="5">
        <v>15.5204</v>
      </c>
      <c r="V4938">
        <f t="shared" si="385"/>
        <v>1</v>
      </c>
      <c r="W4938">
        <f t="shared" si="386"/>
        <v>1</v>
      </c>
      <c r="X4938">
        <f t="shared" si="387"/>
        <v>2017</v>
      </c>
      <c r="Y4938" t="str">
        <f t="shared" si="388"/>
        <v>Jan</v>
      </c>
      <c r="Z4938" t="str">
        <f t="shared" si="389"/>
        <v>2017-01</v>
      </c>
    </row>
    <row r="4939" spans="1:26"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s="5">
        <v>1325.85</v>
      </c>
      <c r="S4939">
        <v>5</v>
      </c>
      <c r="T4939" s="7">
        <v>0</v>
      </c>
      <c r="U4939" s="5">
        <v>238.65299999999999</v>
      </c>
      <c r="V4939">
        <f t="shared" si="385"/>
        <v>1</v>
      </c>
      <c r="W4939">
        <f t="shared" si="386"/>
        <v>1</v>
      </c>
      <c r="X4939">
        <f t="shared" si="387"/>
        <v>2014</v>
      </c>
      <c r="Y4939" t="str">
        <f t="shared" si="388"/>
        <v>Jan</v>
      </c>
      <c r="Z4939" t="str">
        <f t="shared" si="389"/>
        <v>2014-01</v>
      </c>
    </row>
    <row r="4940" spans="1:26"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s="5">
        <v>333.99900000000002</v>
      </c>
      <c r="S4940">
        <v>3</v>
      </c>
      <c r="T4940" s="7">
        <v>0.15</v>
      </c>
      <c r="U4940" s="5">
        <v>3.9293999999999998</v>
      </c>
      <c r="V4940">
        <f t="shared" si="385"/>
        <v>1</v>
      </c>
      <c r="W4940">
        <f t="shared" si="386"/>
        <v>1</v>
      </c>
      <c r="X4940">
        <f t="shared" si="387"/>
        <v>2014</v>
      </c>
      <c r="Y4940" t="str">
        <f t="shared" si="388"/>
        <v>Jan</v>
      </c>
      <c r="Z4940" t="str">
        <f t="shared" si="389"/>
        <v>2014-01</v>
      </c>
    </row>
    <row r="4941" spans="1:26"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s="5">
        <v>19.899999999999999</v>
      </c>
      <c r="S4941">
        <v>5</v>
      </c>
      <c r="T4941" s="7">
        <v>0</v>
      </c>
      <c r="U4941" s="5">
        <v>6.5670000000000002</v>
      </c>
      <c r="V4941">
        <f t="shared" si="385"/>
        <v>1</v>
      </c>
      <c r="W4941">
        <f t="shared" si="386"/>
        <v>1</v>
      </c>
      <c r="X4941">
        <f t="shared" si="387"/>
        <v>2014</v>
      </c>
      <c r="Y4941" t="str">
        <f t="shared" si="388"/>
        <v>Jan</v>
      </c>
      <c r="Z4941" t="str">
        <f t="shared" si="389"/>
        <v>2014-01</v>
      </c>
    </row>
    <row r="4942" spans="1:26"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s="5">
        <v>1268.82</v>
      </c>
      <c r="S4942">
        <v>9</v>
      </c>
      <c r="T4942" s="7">
        <v>0</v>
      </c>
      <c r="U4942" s="5">
        <v>266.4522</v>
      </c>
      <c r="V4942">
        <f t="shared" si="385"/>
        <v>2</v>
      </c>
      <c r="W4942">
        <f t="shared" si="386"/>
        <v>1</v>
      </c>
      <c r="X4942">
        <f t="shared" si="387"/>
        <v>2015</v>
      </c>
      <c r="Y4942" t="str">
        <f t="shared" si="388"/>
        <v>Feb</v>
      </c>
      <c r="Z4942" t="str">
        <f t="shared" si="389"/>
        <v>2015-02</v>
      </c>
    </row>
    <row r="4943" spans="1:26"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s="5">
        <v>283.92</v>
      </c>
      <c r="S4943">
        <v>4</v>
      </c>
      <c r="T4943" s="7">
        <v>0</v>
      </c>
      <c r="U4943" s="5">
        <v>82.336799999999997</v>
      </c>
      <c r="V4943">
        <f t="shared" si="385"/>
        <v>2</v>
      </c>
      <c r="W4943">
        <f t="shared" si="386"/>
        <v>1</v>
      </c>
      <c r="X4943">
        <f t="shared" si="387"/>
        <v>2015</v>
      </c>
      <c r="Y4943" t="str">
        <f t="shared" si="388"/>
        <v>Feb</v>
      </c>
      <c r="Z4943" t="str">
        <f t="shared" si="389"/>
        <v>2015-02</v>
      </c>
    </row>
    <row r="4944" spans="1:26"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s="5">
        <v>5.68</v>
      </c>
      <c r="S4944">
        <v>2</v>
      </c>
      <c r="T4944" s="7">
        <v>0</v>
      </c>
      <c r="U4944" s="5">
        <v>1.7607999999999999</v>
      </c>
      <c r="V4944">
        <f t="shared" si="385"/>
        <v>2</v>
      </c>
      <c r="W4944">
        <f t="shared" si="386"/>
        <v>1</v>
      </c>
      <c r="X4944">
        <f t="shared" si="387"/>
        <v>2015</v>
      </c>
      <c r="Y4944" t="str">
        <f t="shared" si="388"/>
        <v>Feb</v>
      </c>
      <c r="Z4944" t="str">
        <f t="shared" si="389"/>
        <v>2015-02</v>
      </c>
    </row>
    <row r="4945" spans="1:26"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5">
        <v>375.34</v>
      </c>
      <c r="S4945">
        <v>1</v>
      </c>
      <c r="T4945" s="7">
        <v>0</v>
      </c>
      <c r="U4945" s="5">
        <v>18.766999999999999</v>
      </c>
      <c r="V4945">
        <f t="shared" si="385"/>
        <v>12</v>
      </c>
      <c r="W4945">
        <f t="shared" si="386"/>
        <v>4</v>
      </c>
      <c r="X4945">
        <f t="shared" si="387"/>
        <v>2017</v>
      </c>
      <c r="Y4945" t="str">
        <f t="shared" si="388"/>
        <v>Dec</v>
      </c>
      <c r="Z4945" t="str">
        <f t="shared" si="389"/>
        <v>2017-12</v>
      </c>
    </row>
    <row r="4946" spans="1:26"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s="5">
        <v>96.08</v>
      </c>
      <c r="S4946">
        <v>2</v>
      </c>
      <c r="T4946" s="7">
        <v>0</v>
      </c>
      <c r="U4946" s="5">
        <v>46.118400000000001</v>
      </c>
      <c r="V4946">
        <f t="shared" si="385"/>
        <v>9</v>
      </c>
      <c r="W4946">
        <f t="shared" si="386"/>
        <v>3</v>
      </c>
      <c r="X4946">
        <f t="shared" si="387"/>
        <v>2016</v>
      </c>
      <c r="Y4946" t="str">
        <f t="shared" si="388"/>
        <v>Sep</v>
      </c>
      <c r="Z4946" t="str">
        <f t="shared" si="389"/>
        <v>2016-09</v>
      </c>
    </row>
    <row r="4947" spans="1:26"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s="5">
        <v>11.68</v>
      </c>
      <c r="S4947">
        <v>2</v>
      </c>
      <c r="T4947" s="7">
        <v>0.2</v>
      </c>
      <c r="U4947" s="5">
        <v>3.9420000000000002</v>
      </c>
      <c r="V4947">
        <f t="shared" si="385"/>
        <v>9</v>
      </c>
      <c r="W4947">
        <f t="shared" si="386"/>
        <v>3</v>
      </c>
      <c r="X4947">
        <f t="shared" si="387"/>
        <v>2016</v>
      </c>
      <c r="Y4947" t="str">
        <f t="shared" si="388"/>
        <v>Sep</v>
      </c>
      <c r="Z4947" t="str">
        <f t="shared" si="389"/>
        <v>2016-09</v>
      </c>
    </row>
    <row r="4948" spans="1:26"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s="5">
        <v>4.3600000000000003</v>
      </c>
      <c r="S4948">
        <v>2</v>
      </c>
      <c r="T4948" s="7">
        <v>0</v>
      </c>
      <c r="U4948" s="5">
        <v>1.7876000000000001</v>
      </c>
      <c r="V4948">
        <f t="shared" si="385"/>
        <v>9</v>
      </c>
      <c r="W4948">
        <f t="shared" si="386"/>
        <v>3</v>
      </c>
      <c r="X4948">
        <f t="shared" si="387"/>
        <v>2016</v>
      </c>
      <c r="Y4948" t="str">
        <f t="shared" si="388"/>
        <v>Sep</v>
      </c>
      <c r="Z4948" t="str">
        <f t="shared" si="389"/>
        <v>2016-09</v>
      </c>
    </row>
    <row r="4949" spans="1:26"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s="5">
        <v>29.24</v>
      </c>
      <c r="S4949">
        <v>4</v>
      </c>
      <c r="T4949" s="7">
        <v>0</v>
      </c>
      <c r="U4949" s="5">
        <v>13.742800000000001</v>
      </c>
      <c r="V4949">
        <f t="shared" si="385"/>
        <v>10</v>
      </c>
      <c r="W4949">
        <f t="shared" si="386"/>
        <v>4</v>
      </c>
      <c r="X4949">
        <f t="shared" si="387"/>
        <v>2014</v>
      </c>
      <c r="Y4949" t="str">
        <f t="shared" si="388"/>
        <v>Oct</v>
      </c>
      <c r="Z4949" t="str">
        <f t="shared" si="389"/>
        <v>2014-10</v>
      </c>
    </row>
    <row r="4950" spans="1:26"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s="5">
        <v>117.488</v>
      </c>
      <c r="S4950">
        <v>7</v>
      </c>
      <c r="T4950" s="7">
        <v>0.2</v>
      </c>
      <c r="U4950" s="5">
        <v>41.120800000000003</v>
      </c>
      <c r="V4950">
        <f t="shared" si="385"/>
        <v>11</v>
      </c>
      <c r="W4950">
        <f t="shared" si="386"/>
        <v>4</v>
      </c>
      <c r="X4950">
        <f t="shared" si="387"/>
        <v>2017</v>
      </c>
      <c r="Y4950" t="str">
        <f t="shared" si="388"/>
        <v>Nov</v>
      </c>
      <c r="Z4950" t="str">
        <f t="shared" si="389"/>
        <v>2017-11</v>
      </c>
    </row>
    <row r="4951" spans="1:26"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s="5">
        <v>18.84</v>
      </c>
      <c r="S4951">
        <v>3</v>
      </c>
      <c r="T4951" s="7">
        <v>0</v>
      </c>
      <c r="U4951" s="5">
        <v>6.0288000000000004</v>
      </c>
      <c r="V4951">
        <f t="shared" si="385"/>
        <v>11</v>
      </c>
      <c r="W4951">
        <f t="shared" si="386"/>
        <v>4</v>
      </c>
      <c r="X4951">
        <f t="shared" si="387"/>
        <v>2017</v>
      </c>
      <c r="Y4951" t="str">
        <f t="shared" si="388"/>
        <v>Nov</v>
      </c>
      <c r="Z4951" t="str">
        <f t="shared" si="389"/>
        <v>2017-11</v>
      </c>
    </row>
    <row r="4952" spans="1:26"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s="5">
        <v>12.42</v>
      </c>
      <c r="S4952">
        <v>3</v>
      </c>
      <c r="T4952" s="7">
        <v>0</v>
      </c>
      <c r="U4952" s="5">
        <v>5.2164000000000001</v>
      </c>
      <c r="V4952">
        <f t="shared" si="385"/>
        <v>10</v>
      </c>
      <c r="W4952">
        <f t="shared" si="386"/>
        <v>4</v>
      </c>
      <c r="X4952">
        <f t="shared" si="387"/>
        <v>2016</v>
      </c>
      <c r="Y4952" t="str">
        <f t="shared" si="388"/>
        <v>Oct</v>
      </c>
      <c r="Z4952" t="str">
        <f t="shared" si="389"/>
        <v>2016-10</v>
      </c>
    </row>
    <row r="4953" spans="1:26"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s="5">
        <v>12.96</v>
      </c>
      <c r="S4953">
        <v>2</v>
      </c>
      <c r="T4953" s="7">
        <v>0</v>
      </c>
      <c r="U4953" s="5">
        <v>6.2207999999999997</v>
      </c>
      <c r="V4953">
        <f t="shared" si="385"/>
        <v>6</v>
      </c>
      <c r="W4953">
        <f t="shared" si="386"/>
        <v>2</v>
      </c>
      <c r="X4953">
        <f t="shared" si="387"/>
        <v>2015</v>
      </c>
      <c r="Y4953" t="str">
        <f t="shared" si="388"/>
        <v>Jun</v>
      </c>
      <c r="Z4953" t="str">
        <f t="shared" si="389"/>
        <v>2015-06</v>
      </c>
    </row>
    <row r="4954" spans="1:26"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s="5">
        <v>69.48</v>
      </c>
      <c r="S4954">
        <v>1</v>
      </c>
      <c r="T4954" s="7">
        <v>0</v>
      </c>
      <c r="U4954" s="5">
        <v>20.844000000000001</v>
      </c>
      <c r="V4954">
        <f t="shared" si="385"/>
        <v>12</v>
      </c>
      <c r="W4954">
        <f t="shared" si="386"/>
        <v>4</v>
      </c>
      <c r="X4954">
        <f t="shared" si="387"/>
        <v>2017</v>
      </c>
      <c r="Y4954" t="str">
        <f t="shared" si="388"/>
        <v>Dec</v>
      </c>
      <c r="Z4954" t="str">
        <f t="shared" si="389"/>
        <v>2017-12</v>
      </c>
    </row>
    <row r="4955" spans="1:26"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s="5">
        <v>85.9</v>
      </c>
      <c r="S4955">
        <v>2</v>
      </c>
      <c r="T4955" s="7">
        <v>0</v>
      </c>
      <c r="U4955" s="5">
        <v>2.577</v>
      </c>
      <c r="V4955">
        <f t="shared" si="385"/>
        <v>3</v>
      </c>
      <c r="W4955">
        <f t="shared" si="386"/>
        <v>1</v>
      </c>
      <c r="X4955">
        <f t="shared" si="387"/>
        <v>2015</v>
      </c>
      <c r="Y4955" t="str">
        <f t="shared" si="388"/>
        <v>Mar</v>
      </c>
      <c r="Z4955" t="str">
        <f t="shared" si="389"/>
        <v>2015-03</v>
      </c>
    </row>
    <row r="4956" spans="1:26"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5">
        <v>18.059999999999999</v>
      </c>
      <c r="S4956">
        <v>7</v>
      </c>
      <c r="T4956" s="7">
        <v>0</v>
      </c>
      <c r="U4956" s="5">
        <v>4.6955999999999998</v>
      </c>
      <c r="V4956">
        <f t="shared" si="385"/>
        <v>6</v>
      </c>
      <c r="W4956">
        <f t="shared" si="386"/>
        <v>2</v>
      </c>
      <c r="X4956">
        <f t="shared" si="387"/>
        <v>2014</v>
      </c>
      <c r="Y4956" t="str">
        <f t="shared" si="388"/>
        <v>Jun</v>
      </c>
      <c r="Z4956" t="str">
        <f t="shared" si="389"/>
        <v>2014-06</v>
      </c>
    </row>
    <row r="4957" spans="1:26"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5">
        <v>79.14</v>
      </c>
      <c r="S4957">
        <v>3</v>
      </c>
      <c r="T4957" s="7">
        <v>0</v>
      </c>
      <c r="U4957" s="5">
        <v>36.404400000000003</v>
      </c>
      <c r="V4957">
        <f t="shared" si="385"/>
        <v>6</v>
      </c>
      <c r="W4957">
        <f t="shared" si="386"/>
        <v>2</v>
      </c>
      <c r="X4957">
        <f t="shared" si="387"/>
        <v>2014</v>
      </c>
      <c r="Y4957" t="str">
        <f t="shared" si="388"/>
        <v>Jun</v>
      </c>
      <c r="Z4957" t="str">
        <f t="shared" si="389"/>
        <v>2014-06</v>
      </c>
    </row>
    <row r="4958" spans="1:26"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s="5">
        <v>37.4</v>
      </c>
      <c r="S4958">
        <v>2</v>
      </c>
      <c r="T4958" s="7">
        <v>0</v>
      </c>
      <c r="U4958" s="5">
        <v>14.212</v>
      </c>
      <c r="V4958">
        <f t="shared" si="385"/>
        <v>6</v>
      </c>
      <c r="W4958">
        <f t="shared" si="386"/>
        <v>2</v>
      </c>
      <c r="X4958">
        <f t="shared" si="387"/>
        <v>2014</v>
      </c>
      <c r="Y4958" t="str">
        <f t="shared" si="388"/>
        <v>Jun</v>
      </c>
      <c r="Z4958" t="str">
        <f t="shared" si="389"/>
        <v>2014-06</v>
      </c>
    </row>
    <row r="4959" spans="1:26"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s="5">
        <v>2.512</v>
      </c>
      <c r="S4959">
        <v>2</v>
      </c>
      <c r="T4959" s="7">
        <v>0.8</v>
      </c>
      <c r="U4959" s="5">
        <v>-4.3959999999999999</v>
      </c>
      <c r="V4959">
        <f t="shared" si="385"/>
        <v>3</v>
      </c>
      <c r="W4959">
        <f t="shared" si="386"/>
        <v>1</v>
      </c>
      <c r="X4959">
        <f t="shared" si="387"/>
        <v>2015</v>
      </c>
      <c r="Y4959" t="str">
        <f t="shared" si="388"/>
        <v>Mar</v>
      </c>
      <c r="Z4959" t="str">
        <f t="shared" si="389"/>
        <v>2015-03</v>
      </c>
    </row>
    <row r="4960" spans="1:26"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s="5">
        <v>18.864000000000001</v>
      </c>
      <c r="S4960">
        <v>9</v>
      </c>
      <c r="T4960" s="7">
        <v>0.2</v>
      </c>
      <c r="U4960" s="5">
        <v>6.1307999999999998</v>
      </c>
      <c r="V4960">
        <f t="shared" si="385"/>
        <v>3</v>
      </c>
      <c r="W4960">
        <f t="shared" si="386"/>
        <v>1</v>
      </c>
      <c r="X4960">
        <f t="shared" si="387"/>
        <v>2015</v>
      </c>
      <c r="Y4960" t="str">
        <f t="shared" si="388"/>
        <v>Mar</v>
      </c>
      <c r="Z4960" t="str">
        <f t="shared" si="389"/>
        <v>2015-03</v>
      </c>
    </row>
    <row r="4961" spans="1:26"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s="5">
        <v>61.192</v>
      </c>
      <c r="S4961">
        <v>1</v>
      </c>
      <c r="T4961" s="7">
        <v>0.2</v>
      </c>
      <c r="U4961" s="5">
        <v>6.1192000000000002</v>
      </c>
      <c r="V4961">
        <f t="shared" si="385"/>
        <v>11</v>
      </c>
      <c r="W4961">
        <f t="shared" si="386"/>
        <v>4</v>
      </c>
      <c r="X4961">
        <f t="shared" si="387"/>
        <v>2016</v>
      </c>
      <c r="Y4961" t="str">
        <f t="shared" si="388"/>
        <v>Nov</v>
      </c>
      <c r="Z4961" t="str">
        <f t="shared" si="389"/>
        <v>2016-11</v>
      </c>
    </row>
    <row r="4962" spans="1:26"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s="5">
        <v>67.84</v>
      </c>
      <c r="S4962">
        <v>1</v>
      </c>
      <c r="T4962" s="7">
        <v>0</v>
      </c>
      <c r="U4962" s="5">
        <v>18.316800000000001</v>
      </c>
      <c r="V4962">
        <f t="shared" si="385"/>
        <v>11</v>
      </c>
      <c r="W4962">
        <f t="shared" si="386"/>
        <v>4</v>
      </c>
      <c r="X4962">
        <f t="shared" si="387"/>
        <v>2016</v>
      </c>
      <c r="Y4962" t="str">
        <f t="shared" si="388"/>
        <v>Nov</v>
      </c>
      <c r="Z4962" t="str">
        <f t="shared" si="389"/>
        <v>2016-11</v>
      </c>
    </row>
    <row r="4963" spans="1:26"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s="5">
        <v>48.712000000000003</v>
      </c>
      <c r="S4963">
        <v>1</v>
      </c>
      <c r="T4963" s="7">
        <v>0.2</v>
      </c>
      <c r="U4963" s="5">
        <v>5.4801000000000002</v>
      </c>
      <c r="V4963">
        <f t="shared" si="385"/>
        <v>3</v>
      </c>
      <c r="W4963">
        <f t="shared" si="386"/>
        <v>1</v>
      </c>
      <c r="X4963">
        <f t="shared" si="387"/>
        <v>2014</v>
      </c>
      <c r="Y4963" t="str">
        <f t="shared" si="388"/>
        <v>Mar</v>
      </c>
      <c r="Z4963" t="str">
        <f t="shared" si="389"/>
        <v>2014-03</v>
      </c>
    </row>
    <row r="4964" spans="1:26"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s="5">
        <v>17.940000000000001</v>
      </c>
      <c r="S4964">
        <v>3</v>
      </c>
      <c r="T4964" s="7">
        <v>0</v>
      </c>
      <c r="U4964" s="5">
        <v>4.6643999999999997</v>
      </c>
      <c r="V4964">
        <f t="shared" si="385"/>
        <v>3</v>
      </c>
      <c r="W4964">
        <f t="shared" si="386"/>
        <v>1</v>
      </c>
      <c r="X4964">
        <f t="shared" si="387"/>
        <v>2014</v>
      </c>
      <c r="Y4964" t="str">
        <f t="shared" si="388"/>
        <v>Mar</v>
      </c>
      <c r="Z4964" t="str">
        <f t="shared" si="389"/>
        <v>2014-03</v>
      </c>
    </row>
    <row r="4965" spans="1:26"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s="5">
        <v>242.94</v>
      </c>
      <c r="S4965">
        <v>3</v>
      </c>
      <c r="T4965" s="7">
        <v>0</v>
      </c>
      <c r="U4965" s="5">
        <v>4.8587999999999996</v>
      </c>
      <c r="V4965">
        <f t="shared" si="385"/>
        <v>3</v>
      </c>
      <c r="W4965">
        <f t="shared" si="386"/>
        <v>1</v>
      </c>
      <c r="X4965">
        <f t="shared" si="387"/>
        <v>2014</v>
      </c>
      <c r="Y4965" t="str">
        <f t="shared" si="388"/>
        <v>Mar</v>
      </c>
      <c r="Z4965" t="str">
        <f t="shared" si="389"/>
        <v>2014-03</v>
      </c>
    </row>
    <row r="4966" spans="1:26"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s="5">
        <v>7.7640000000000002</v>
      </c>
      <c r="S4966">
        <v>4</v>
      </c>
      <c r="T4966" s="7">
        <v>0.7</v>
      </c>
      <c r="U4966" s="5">
        <v>-5.1760000000000002</v>
      </c>
      <c r="V4966">
        <f t="shared" si="385"/>
        <v>5</v>
      </c>
      <c r="W4966">
        <f t="shared" si="386"/>
        <v>2</v>
      </c>
      <c r="X4966">
        <f t="shared" si="387"/>
        <v>2016</v>
      </c>
      <c r="Y4966" t="str">
        <f t="shared" si="388"/>
        <v>May</v>
      </c>
      <c r="Z4966" t="str">
        <f t="shared" si="389"/>
        <v>2016-05</v>
      </c>
    </row>
    <row r="4967" spans="1:26"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s="5">
        <v>467.04</v>
      </c>
      <c r="S4967">
        <v>4</v>
      </c>
      <c r="T4967" s="7">
        <v>0.2</v>
      </c>
      <c r="U4967" s="5">
        <v>58.38</v>
      </c>
      <c r="V4967">
        <f t="shared" si="385"/>
        <v>5</v>
      </c>
      <c r="W4967">
        <f t="shared" si="386"/>
        <v>2</v>
      </c>
      <c r="X4967">
        <f t="shared" si="387"/>
        <v>2015</v>
      </c>
      <c r="Y4967" t="str">
        <f t="shared" si="388"/>
        <v>May</v>
      </c>
      <c r="Z4967" t="str">
        <f t="shared" si="389"/>
        <v>2015-05</v>
      </c>
    </row>
    <row r="4968" spans="1:26"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s="5">
        <v>128.85</v>
      </c>
      <c r="S4968">
        <v>3</v>
      </c>
      <c r="T4968" s="7">
        <v>0</v>
      </c>
      <c r="U4968" s="5">
        <v>3.8654999999999999</v>
      </c>
      <c r="V4968">
        <f t="shared" si="385"/>
        <v>8</v>
      </c>
      <c r="W4968">
        <f t="shared" si="386"/>
        <v>3</v>
      </c>
      <c r="X4968">
        <f t="shared" si="387"/>
        <v>2015</v>
      </c>
      <c r="Y4968" t="str">
        <f t="shared" si="388"/>
        <v>Aug</v>
      </c>
      <c r="Z4968" t="str">
        <f t="shared" si="389"/>
        <v>2015-08</v>
      </c>
    </row>
    <row r="4969" spans="1:26"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s="5">
        <v>8.4</v>
      </c>
      <c r="S4969">
        <v>2</v>
      </c>
      <c r="T4969" s="7">
        <v>0</v>
      </c>
      <c r="U4969" s="5">
        <v>4.1159999999999997</v>
      </c>
      <c r="V4969">
        <f t="shared" si="385"/>
        <v>8</v>
      </c>
      <c r="W4969">
        <f t="shared" si="386"/>
        <v>3</v>
      </c>
      <c r="X4969">
        <f t="shared" si="387"/>
        <v>2015</v>
      </c>
      <c r="Y4969" t="str">
        <f t="shared" si="388"/>
        <v>Aug</v>
      </c>
      <c r="Z4969" t="str">
        <f t="shared" si="389"/>
        <v>2015-08</v>
      </c>
    </row>
    <row r="4970" spans="1:26"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s="5">
        <v>199.98</v>
      </c>
      <c r="S4970">
        <v>2</v>
      </c>
      <c r="T4970" s="7">
        <v>0</v>
      </c>
      <c r="U4970" s="5">
        <v>83.991600000000005</v>
      </c>
      <c r="V4970">
        <f t="shared" si="385"/>
        <v>8</v>
      </c>
      <c r="W4970">
        <f t="shared" si="386"/>
        <v>3</v>
      </c>
      <c r="X4970">
        <f t="shared" si="387"/>
        <v>2015</v>
      </c>
      <c r="Y4970" t="str">
        <f t="shared" si="388"/>
        <v>Aug</v>
      </c>
      <c r="Z4970" t="str">
        <f t="shared" si="389"/>
        <v>2015-08</v>
      </c>
    </row>
    <row r="4971" spans="1:26"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s="5">
        <v>110.98</v>
      </c>
      <c r="S4971">
        <v>1</v>
      </c>
      <c r="T4971" s="7">
        <v>0</v>
      </c>
      <c r="U4971" s="5">
        <v>15.5372</v>
      </c>
      <c r="V4971">
        <f t="shared" si="385"/>
        <v>8</v>
      </c>
      <c r="W4971">
        <f t="shared" si="386"/>
        <v>3</v>
      </c>
      <c r="X4971">
        <f t="shared" si="387"/>
        <v>2015</v>
      </c>
      <c r="Y4971" t="str">
        <f t="shared" si="388"/>
        <v>Aug</v>
      </c>
      <c r="Z4971" t="str">
        <f t="shared" si="389"/>
        <v>2015-08</v>
      </c>
    </row>
    <row r="4972" spans="1:26"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s="5">
        <v>207.98400000000001</v>
      </c>
      <c r="S4972">
        <v>2</v>
      </c>
      <c r="T4972" s="7">
        <v>0.2</v>
      </c>
      <c r="U4972" s="5">
        <v>-28.597799999999999</v>
      </c>
      <c r="V4972">
        <f t="shared" si="385"/>
        <v>11</v>
      </c>
      <c r="W4972">
        <f t="shared" si="386"/>
        <v>4</v>
      </c>
      <c r="X4972">
        <f t="shared" si="387"/>
        <v>2016</v>
      </c>
      <c r="Y4972" t="str">
        <f t="shared" si="388"/>
        <v>Nov</v>
      </c>
      <c r="Z4972" t="str">
        <f t="shared" si="389"/>
        <v>2016-11</v>
      </c>
    </row>
    <row r="4973" spans="1:26"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s="5">
        <v>36.112000000000002</v>
      </c>
      <c r="S4973">
        <v>2</v>
      </c>
      <c r="T4973" s="7">
        <v>0.2</v>
      </c>
      <c r="U4973" s="5">
        <v>12.639200000000001</v>
      </c>
      <c r="V4973">
        <f t="shared" si="385"/>
        <v>11</v>
      </c>
      <c r="W4973">
        <f t="shared" si="386"/>
        <v>4</v>
      </c>
      <c r="X4973">
        <f t="shared" si="387"/>
        <v>2016</v>
      </c>
      <c r="Y4973" t="str">
        <f t="shared" si="388"/>
        <v>Nov</v>
      </c>
      <c r="Z4973" t="str">
        <f t="shared" si="389"/>
        <v>2016-11</v>
      </c>
    </row>
    <row r="4974" spans="1:26"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s="5">
        <v>35.567999999999998</v>
      </c>
      <c r="S4974">
        <v>2</v>
      </c>
      <c r="T4974" s="7">
        <v>0.2</v>
      </c>
      <c r="U4974" s="5">
        <v>5.7797999999999998</v>
      </c>
      <c r="V4974">
        <f t="shared" si="385"/>
        <v>11</v>
      </c>
      <c r="W4974">
        <f t="shared" si="386"/>
        <v>4</v>
      </c>
      <c r="X4974">
        <f t="shared" si="387"/>
        <v>2016</v>
      </c>
      <c r="Y4974" t="str">
        <f t="shared" si="388"/>
        <v>Nov</v>
      </c>
      <c r="Z4974" t="str">
        <f t="shared" si="389"/>
        <v>2016-11</v>
      </c>
    </row>
    <row r="4975" spans="1:26"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s="5">
        <v>88.768000000000001</v>
      </c>
      <c r="S4975">
        <v>2</v>
      </c>
      <c r="T4975" s="7">
        <v>0.2</v>
      </c>
      <c r="U4975" s="5">
        <v>31.0688</v>
      </c>
      <c r="V4975">
        <f t="shared" si="385"/>
        <v>11</v>
      </c>
      <c r="W4975">
        <f t="shared" si="386"/>
        <v>4</v>
      </c>
      <c r="X4975">
        <f t="shared" si="387"/>
        <v>2016</v>
      </c>
      <c r="Y4975" t="str">
        <f t="shared" si="388"/>
        <v>Nov</v>
      </c>
      <c r="Z4975" t="str">
        <f t="shared" si="389"/>
        <v>2016-11</v>
      </c>
    </row>
    <row r="4976" spans="1:26"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s="5">
        <v>12.9</v>
      </c>
      <c r="S4976">
        <v>2</v>
      </c>
      <c r="T4976" s="7">
        <v>0</v>
      </c>
      <c r="U4976" s="5">
        <v>6.3209999999999997</v>
      </c>
      <c r="V4976">
        <f t="shared" si="385"/>
        <v>11</v>
      </c>
      <c r="W4976">
        <f t="shared" si="386"/>
        <v>4</v>
      </c>
      <c r="X4976">
        <f t="shared" si="387"/>
        <v>2016</v>
      </c>
      <c r="Y4976" t="str">
        <f t="shared" si="388"/>
        <v>Nov</v>
      </c>
      <c r="Z4976" t="str">
        <f t="shared" si="389"/>
        <v>2016-11</v>
      </c>
    </row>
    <row r="4977" spans="1:26"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s="5">
        <v>717.12</v>
      </c>
      <c r="S4977">
        <v>9</v>
      </c>
      <c r="T4977" s="7">
        <v>0.2</v>
      </c>
      <c r="U4977" s="5">
        <v>152.38800000000001</v>
      </c>
      <c r="V4977">
        <f t="shared" si="385"/>
        <v>9</v>
      </c>
      <c r="W4977">
        <f t="shared" si="386"/>
        <v>3</v>
      </c>
      <c r="X4977">
        <f t="shared" si="387"/>
        <v>2015</v>
      </c>
      <c r="Y4977" t="str">
        <f t="shared" si="388"/>
        <v>Sep</v>
      </c>
      <c r="Z4977" t="str">
        <f t="shared" si="389"/>
        <v>2015-09</v>
      </c>
    </row>
    <row r="4978" spans="1:26"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s="5">
        <v>21.36</v>
      </c>
      <c r="S4978">
        <v>5</v>
      </c>
      <c r="T4978" s="7">
        <v>0.2</v>
      </c>
      <c r="U4978" s="5">
        <v>7.2089999999999996</v>
      </c>
      <c r="V4978">
        <f t="shared" si="385"/>
        <v>12</v>
      </c>
      <c r="W4978">
        <f t="shared" si="386"/>
        <v>4</v>
      </c>
      <c r="X4978">
        <f t="shared" si="387"/>
        <v>2015</v>
      </c>
      <c r="Y4978" t="str">
        <f t="shared" si="388"/>
        <v>Dec</v>
      </c>
      <c r="Z4978" t="str">
        <f t="shared" si="389"/>
        <v>2015-12</v>
      </c>
    </row>
    <row r="4979" spans="1:26"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s="5">
        <v>6.6879999999999997</v>
      </c>
      <c r="S4979">
        <v>2</v>
      </c>
      <c r="T4979" s="7">
        <v>0.2</v>
      </c>
      <c r="U4979" s="5">
        <v>2.3408000000000002</v>
      </c>
      <c r="V4979">
        <f t="shared" si="385"/>
        <v>12</v>
      </c>
      <c r="W4979">
        <f t="shared" si="386"/>
        <v>4</v>
      </c>
      <c r="X4979">
        <f t="shared" si="387"/>
        <v>2015</v>
      </c>
      <c r="Y4979" t="str">
        <f t="shared" si="388"/>
        <v>Dec</v>
      </c>
      <c r="Z4979" t="str">
        <f t="shared" si="389"/>
        <v>2015-12</v>
      </c>
    </row>
    <row r="4980" spans="1:26"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s="5">
        <v>773.94</v>
      </c>
      <c r="S4980">
        <v>6</v>
      </c>
      <c r="T4980" s="7">
        <v>0</v>
      </c>
      <c r="U4980" s="5">
        <v>224.4426</v>
      </c>
      <c r="V4980">
        <f t="shared" si="385"/>
        <v>12</v>
      </c>
      <c r="W4980">
        <f t="shared" si="386"/>
        <v>4</v>
      </c>
      <c r="X4980">
        <f t="shared" si="387"/>
        <v>2015</v>
      </c>
      <c r="Y4980" t="str">
        <f t="shared" si="388"/>
        <v>Dec</v>
      </c>
      <c r="Z4980" t="str">
        <f t="shared" si="389"/>
        <v>2015-12</v>
      </c>
    </row>
    <row r="4981" spans="1:26"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5">
        <v>20.568000000000001</v>
      </c>
      <c r="S4981">
        <v>3</v>
      </c>
      <c r="T4981" s="7">
        <v>0.2</v>
      </c>
      <c r="U4981" s="5">
        <v>1.5426</v>
      </c>
      <c r="V4981">
        <f t="shared" si="385"/>
        <v>12</v>
      </c>
      <c r="W4981">
        <f t="shared" si="386"/>
        <v>4</v>
      </c>
      <c r="X4981">
        <f t="shared" si="387"/>
        <v>2016</v>
      </c>
      <c r="Y4981" t="str">
        <f t="shared" si="388"/>
        <v>Dec</v>
      </c>
      <c r="Z4981" t="str">
        <f t="shared" si="389"/>
        <v>2016-12</v>
      </c>
    </row>
    <row r="4982" spans="1:26"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s="5">
        <v>4.3559999999999999</v>
      </c>
      <c r="S4982">
        <v>2</v>
      </c>
      <c r="T4982" s="7">
        <v>0.8</v>
      </c>
      <c r="U4982" s="5">
        <v>-11.761200000000001</v>
      </c>
      <c r="V4982">
        <f t="shared" si="385"/>
        <v>12</v>
      </c>
      <c r="W4982">
        <f t="shared" si="386"/>
        <v>4</v>
      </c>
      <c r="X4982">
        <f t="shared" si="387"/>
        <v>2016</v>
      </c>
      <c r="Y4982" t="str">
        <f t="shared" si="388"/>
        <v>Dec</v>
      </c>
      <c r="Z4982" t="str">
        <f t="shared" si="389"/>
        <v>2016-12</v>
      </c>
    </row>
    <row r="4983" spans="1:26"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s="5">
        <v>19.04</v>
      </c>
      <c r="S4983">
        <v>4</v>
      </c>
      <c r="T4983" s="7">
        <v>0.2</v>
      </c>
      <c r="U4983" s="5">
        <v>-1.4279999999999999</v>
      </c>
      <c r="V4983">
        <f t="shared" si="385"/>
        <v>12</v>
      </c>
      <c r="W4983">
        <f t="shared" si="386"/>
        <v>4</v>
      </c>
      <c r="X4983">
        <f t="shared" si="387"/>
        <v>2016</v>
      </c>
      <c r="Y4983" t="str">
        <f t="shared" si="388"/>
        <v>Dec</v>
      </c>
      <c r="Z4983" t="str">
        <f t="shared" si="389"/>
        <v>2016-12</v>
      </c>
    </row>
    <row r="4984" spans="1:26"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s="5">
        <v>5.22</v>
      </c>
      <c r="S4984">
        <v>2</v>
      </c>
      <c r="T4984" s="7">
        <v>0</v>
      </c>
      <c r="U4984" s="5">
        <v>2.4011999999999998</v>
      </c>
      <c r="V4984">
        <f t="shared" si="385"/>
        <v>11</v>
      </c>
      <c r="W4984">
        <f t="shared" si="386"/>
        <v>4</v>
      </c>
      <c r="X4984">
        <f t="shared" si="387"/>
        <v>2014</v>
      </c>
      <c r="Y4984" t="str">
        <f t="shared" si="388"/>
        <v>Nov</v>
      </c>
      <c r="Z4984" t="str">
        <f t="shared" si="389"/>
        <v>2014-11</v>
      </c>
    </row>
    <row r="4985" spans="1:26"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s="5">
        <v>84.84</v>
      </c>
      <c r="S4985">
        <v>3</v>
      </c>
      <c r="T4985" s="7">
        <v>0</v>
      </c>
      <c r="U4985" s="5">
        <v>22.9068</v>
      </c>
      <c r="V4985">
        <f t="shared" si="385"/>
        <v>11</v>
      </c>
      <c r="W4985">
        <f t="shared" si="386"/>
        <v>4</v>
      </c>
      <c r="X4985">
        <f t="shared" si="387"/>
        <v>2016</v>
      </c>
      <c r="Y4985" t="str">
        <f t="shared" si="388"/>
        <v>Nov</v>
      </c>
      <c r="Z4985" t="str">
        <f t="shared" si="389"/>
        <v>2016-11</v>
      </c>
    </row>
    <row r="4986" spans="1:26"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s="5">
        <v>7.24</v>
      </c>
      <c r="S4986">
        <v>5</v>
      </c>
      <c r="T4986" s="7">
        <v>0.2</v>
      </c>
      <c r="U4986" s="5">
        <v>1.1765000000000001</v>
      </c>
      <c r="V4986">
        <f t="shared" si="385"/>
        <v>9</v>
      </c>
      <c r="W4986">
        <f t="shared" si="386"/>
        <v>3</v>
      </c>
      <c r="X4986">
        <f t="shared" si="387"/>
        <v>2015</v>
      </c>
      <c r="Y4986" t="str">
        <f t="shared" si="388"/>
        <v>Sep</v>
      </c>
      <c r="Z4986" t="str">
        <f t="shared" si="389"/>
        <v>2015-09</v>
      </c>
    </row>
    <row r="4987" spans="1:26"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s="5">
        <v>14.4</v>
      </c>
      <c r="S4987">
        <v>5</v>
      </c>
      <c r="T4987" s="7">
        <v>0</v>
      </c>
      <c r="U4987" s="5">
        <v>7.056</v>
      </c>
      <c r="V4987">
        <f t="shared" si="385"/>
        <v>9</v>
      </c>
      <c r="W4987">
        <f t="shared" si="386"/>
        <v>3</v>
      </c>
      <c r="X4987">
        <f t="shared" si="387"/>
        <v>2014</v>
      </c>
      <c r="Y4987" t="str">
        <f t="shared" si="388"/>
        <v>Sep</v>
      </c>
      <c r="Z4987" t="str">
        <f t="shared" si="389"/>
        <v>2014-09</v>
      </c>
    </row>
    <row r="4988" spans="1:26"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s="5">
        <v>15.552</v>
      </c>
      <c r="S4988">
        <v>3</v>
      </c>
      <c r="T4988" s="7">
        <v>0.2</v>
      </c>
      <c r="U4988" s="5">
        <v>5.4432</v>
      </c>
      <c r="V4988">
        <f t="shared" si="385"/>
        <v>4</v>
      </c>
      <c r="W4988">
        <f t="shared" si="386"/>
        <v>2</v>
      </c>
      <c r="X4988">
        <f t="shared" si="387"/>
        <v>2016</v>
      </c>
      <c r="Y4988" t="str">
        <f t="shared" si="388"/>
        <v>Apr</v>
      </c>
      <c r="Z4988" t="str">
        <f t="shared" si="389"/>
        <v>2016-04</v>
      </c>
    </row>
    <row r="4989" spans="1:26"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s="5">
        <v>1325.76</v>
      </c>
      <c r="S4989">
        <v>6</v>
      </c>
      <c r="T4989" s="7">
        <v>0.2</v>
      </c>
      <c r="U4989" s="5">
        <v>149.148</v>
      </c>
      <c r="V4989">
        <f t="shared" si="385"/>
        <v>4</v>
      </c>
      <c r="W4989">
        <f t="shared" si="386"/>
        <v>2</v>
      </c>
      <c r="X4989">
        <f t="shared" si="387"/>
        <v>2016</v>
      </c>
      <c r="Y4989" t="str">
        <f t="shared" si="388"/>
        <v>Apr</v>
      </c>
      <c r="Z4989" t="str">
        <f t="shared" si="389"/>
        <v>2016-04</v>
      </c>
    </row>
    <row r="4990" spans="1:26"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s="5">
        <v>3.1080000000000001</v>
      </c>
      <c r="S4990">
        <v>2</v>
      </c>
      <c r="T4990" s="7">
        <v>0.7</v>
      </c>
      <c r="U4990" s="5">
        <v>-2.1756000000000002</v>
      </c>
      <c r="V4990">
        <f t="shared" si="385"/>
        <v>4</v>
      </c>
      <c r="W4990">
        <f t="shared" si="386"/>
        <v>2</v>
      </c>
      <c r="X4990">
        <f t="shared" si="387"/>
        <v>2016</v>
      </c>
      <c r="Y4990" t="str">
        <f t="shared" si="388"/>
        <v>Apr</v>
      </c>
      <c r="Z4990" t="str">
        <f t="shared" si="389"/>
        <v>2016-04</v>
      </c>
    </row>
    <row r="4991" spans="1:26"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s="5">
        <v>6.6719999999999997</v>
      </c>
      <c r="S4991">
        <v>3</v>
      </c>
      <c r="T4991" s="7">
        <v>0.2</v>
      </c>
      <c r="U4991" s="5">
        <v>2.1684000000000001</v>
      </c>
      <c r="V4991">
        <f t="shared" si="385"/>
        <v>8</v>
      </c>
      <c r="W4991">
        <f t="shared" si="386"/>
        <v>3</v>
      </c>
      <c r="X4991">
        <f t="shared" si="387"/>
        <v>2017</v>
      </c>
      <c r="Y4991" t="str">
        <f t="shared" si="388"/>
        <v>Aug</v>
      </c>
      <c r="Z4991" t="str">
        <f t="shared" si="389"/>
        <v>2017-08</v>
      </c>
    </row>
    <row r="4992" spans="1:26"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s="5">
        <v>689.40800000000002</v>
      </c>
      <c r="S4992">
        <v>4</v>
      </c>
      <c r="T4992" s="7">
        <v>0.2</v>
      </c>
      <c r="U4992" s="5">
        <v>77.558400000000006</v>
      </c>
      <c r="V4992">
        <f t="shared" si="385"/>
        <v>8</v>
      </c>
      <c r="W4992">
        <f t="shared" si="386"/>
        <v>3</v>
      </c>
      <c r="X4992">
        <f t="shared" si="387"/>
        <v>2017</v>
      </c>
      <c r="Y4992" t="str">
        <f t="shared" si="388"/>
        <v>Aug</v>
      </c>
      <c r="Z4992" t="str">
        <f t="shared" si="389"/>
        <v>2017-08</v>
      </c>
    </row>
    <row r="4993" spans="1:26"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s="5">
        <v>1889.99</v>
      </c>
      <c r="S4993">
        <v>5</v>
      </c>
      <c r="T4993" s="7">
        <v>0.8</v>
      </c>
      <c r="U4993" s="5">
        <v>-2929.4845</v>
      </c>
      <c r="V4993">
        <f t="shared" si="385"/>
        <v>12</v>
      </c>
      <c r="W4993">
        <f t="shared" si="386"/>
        <v>4</v>
      </c>
      <c r="X4993">
        <f t="shared" si="387"/>
        <v>2017</v>
      </c>
      <c r="Y4993" t="str">
        <f t="shared" si="388"/>
        <v>Dec</v>
      </c>
      <c r="Z4993" t="str">
        <f t="shared" si="389"/>
        <v>2017-12</v>
      </c>
    </row>
    <row r="4994" spans="1:26"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s="5">
        <v>55.936</v>
      </c>
      <c r="S4994">
        <v>8</v>
      </c>
      <c r="T4994" s="7">
        <v>0.2</v>
      </c>
      <c r="U4994" s="5">
        <v>18.878399999999999</v>
      </c>
      <c r="V4994">
        <f t="shared" si="385"/>
        <v>12</v>
      </c>
      <c r="W4994">
        <f t="shared" si="386"/>
        <v>4</v>
      </c>
      <c r="X4994">
        <f t="shared" si="387"/>
        <v>2015</v>
      </c>
      <c r="Y4994" t="str">
        <f t="shared" si="388"/>
        <v>Dec</v>
      </c>
      <c r="Z4994" t="str">
        <f t="shared" si="389"/>
        <v>2015-12</v>
      </c>
    </row>
    <row r="4995" spans="1:26"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s="5">
        <v>18.431999999999999</v>
      </c>
      <c r="S4995">
        <v>8</v>
      </c>
      <c r="T4995" s="7">
        <v>0.2</v>
      </c>
      <c r="U4995" s="5">
        <v>5.9904000000000002</v>
      </c>
      <c r="V4995">
        <f t="shared" ref="V4995:V5058" si="390">MONTH(C4995)</f>
        <v>12</v>
      </c>
      <c r="W4995">
        <f t="shared" ref="W4995:W5058" si="391">ROUNDUP(MONTH(C4995)/3,0)</f>
        <v>4</v>
      </c>
      <c r="X4995">
        <f t="shared" ref="X4995:X5058" si="392">YEAR(C4995)</f>
        <v>2015</v>
      </c>
      <c r="Y4995" t="str">
        <f t="shared" ref="Y4995:Y5058" si="393">TEXT(C4995,"MMM")</f>
        <v>Dec</v>
      </c>
      <c r="Z4995" t="str">
        <f t="shared" ref="Z4995:Z5058" si="394">TEXT(C4995,"YYYY-MM")</f>
        <v>2015-12</v>
      </c>
    </row>
    <row r="4996" spans="1:26"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s="5">
        <v>20.32</v>
      </c>
      <c r="S4996">
        <v>5</v>
      </c>
      <c r="T4996" s="7">
        <v>0.2</v>
      </c>
      <c r="U4996" s="5">
        <v>3.556</v>
      </c>
      <c r="V4996">
        <f t="shared" si="390"/>
        <v>12</v>
      </c>
      <c r="W4996">
        <f t="shared" si="391"/>
        <v>4</v>
      </c>
      <c r="X4996">
        <f t="shared" si="392"/>
        <v>2015</v>
      </c>
      <c r="Y4996" t="str">
        <f t="shared" si="393"/>
        <v>Dec</v>
      </c>
      <c r="Z4996" t="str">
        <f t="shared" si="394"/>
        <v>2015-12</v>
      </c>
    </row>
    <row r="4997" spans="1:26"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s="5">
        <v>52.064</v>
      </c>
      <c r="S4997">
        <v>4</v>
      </c>
      <c r="T4997" s="7">
        <v>0.2</v>
      </c>
      <c r="U4997" s="5">
        <v>18.873200000000001</v>
      </c>
      <c r="V4997">
        <f t="shared" si="390"/>
        <v>11</v>
      </c>
      <c r="W4997">
        <f t="shared" si="391"/>
        <v>4</v>
      </c>
      <c r="X4997">
        <f t="shared" si="392"/>
        <v>2014</v>
      </c>
      <c r="Y4997" t="str">
        <f t="shared" si="393"/>
        <v>Nov</v>
      </c>
      <c r="Z4997" t="str">
        <f t="shared" si="394"/>
        <v>2014-11</v>
      </c>
    </row>
    <row r="4998" spans="1:26"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s="5">
        <v>48.783999999999999</v>
      </c>
      <c r="S4998">
        <v>1</v>
      </c>
      <c r="T4998" s="7">
        <v>0.2</v>
      </c>
      <c r="U4998" s="5">
        <v>3.6587999999999998</v>
      </c>
      <c r="V4998">
        <f t="shared" si="390"/>
        <v>3</v>
      </c>
      <c r="W4998">
        <f t="shared" si="391"/>
        <v>1</v>
      </c>
      <c r="X4998">
        <f t="shared" si="392"/>
        <v>2017</v>
      </c>
      <c r="Y4998" t="str">
        <f t="shared" si="393"/>
        <v>Mar</v>
      </c>
      <c r="Z4998" t="str">
        <f t="shared" si="394"/>
        <v>2017-03</v>
      </c>
    </row>
    <row r="4999" spans="1:26"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s="5">
        <v>13.092000000000001</v>
      </c>
      <c r="S4999">
        <v>4</v>
      </c>
      <c r="T4999" s="7">
        <v>0.7</v>
      </c>
      <c r="U4999" s="5">
        <v>-10.0372</v>
      </c>
      <c r="V4999">
        <f t="shared" si="390"/>
        <v>3</v>
      </c>
      <c r="W4999">
        <f t="shared" si="391"/>
        <v>1</v>
      </c>
      <c r="X4999">
        <f t="shared" si="392"/>
        <v>2017</v>
      </c>
      <c r="Y4999" t="str">
        <f t="shared" si="393"/>
        <v>Mar</v>
      </c>
      <c r="Z4999" t="str">
        <f t="shared" si="394"/>
        <v>2017-03</v>
      </c>
    </row>
    <row r="5000" spans="1:26"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s="5">
        <v>109.592</v>
      </c>
      <c r="S5000">
        <v>1</v>
      </c>
      <c r="T5000" s="7">
        <v>0.2</v>
      </c>
      <c r="U5000" s="5">
        <v>8.2194000000000003</v>
      </c>
      <c r="V5000">
        <f t="shared" si="390"/>
        <v>1</v>
      </c>
      <c r="W5000">
        <f t="shared" si="391"/>
        <v>1</v>
      </c>
      <c r="X5000">
        <f t="shared" si="392"/>
        <v>2016</v>
      </c>
      <c r="Y5000" t="str">
        <f t="shared" si="393"/>
        <v>Jan</v>
      </c>
      <c r="Z5000" t="str">
        <f t="shared" si="394"/>
        <v>2016-01</v>
      </c>
    </row>
    <row r="5001" spans="1:26"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s="5">
        <v>56.7</v>
      </c>
      <c r="S5001">
        <v>5</v>
      </c>
      <c r="T5001" s="7">
        <v>0</v>
      </c>
      <c r="U5001" s="5">
        <v>27.783000000000001</v>
      </c>
      <c r="V5001">
        <f t="shared" si="390"/>
        <v>1</v>
      </c>
      <c r="W5001">
        <f t="shared" si="391"/>
        <v>1</v>
      </c>
      <c r="X5001">
        <f t="shared" si="392"/>
        <v>2016</v>
      </c>
      <c r="Y5001" t="str">
        <f t="shared" si="393"/>
        <v>Jan</v>
      </c>
      <c r="Z5001" t="str">
        <f t="shared" si="394"/>
        <v>2016-01</v>
      </c>
    </row>
    <row r="5002" spans="1:26"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s="5">
        <v>79.989999999999995</v>
      </c>
      <c r="S5002">
        <v>1</v>
      </c>
      <c r="T5002" s="7">
        <v>0</v>
      </c>
      <c r="U5002" s="5">
        <v>28.796399999999998</v>
      </c>
      <c r="V5002">
        <f t="shared" si="390"/>
        <v>5</v>
      </c>
      <c r="W5002">
        <f t="shared" si="391"/>
        <v>2</v>
      </c>
      <c r="X5002">
        <f t="shared" si="392"/>
        <v>2017</v>
      </c>
      <c r="Y5002" t="str">
        <f t="shared" si="393"/>
        <v>May</v>
      </c>
      <c r="Z5002" t="str">
        <f t="shared" si="394"/>
        <v>2017-05</v>
      </c>
    </row>
    <row r="5003" spans="1:26"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s="5">
        <v>69.5</v>
      </c>
      <c r="S5003">
        <v>5</v>
      </c>
      <c r="T5003" s="7">
        <v>0</v>
      </c>
      <c r="U5003" s="5">
        <v>20.155000000000001</v>
      </c>
      <c r="V5003">
        <f t="shared" si="390"/>
        <v>5</v>
      </c>
      <c r="W5003">
        <f t="shared" si="391"/>
        <v>2</v>
      </c>
      <c r="X5003">
        <f t="shared" si="392"/>
        <v>2016</v>
      </c>
      <c r="Y5003" t="str">
        <f t="shared" si="393"/>
        <v>May</v>
      </c>
      <c r="Z5003" t="str">
        <f t="shared" si="394"/>
        <v>2016-05</v>
      </c>
    </row>
    <row r="5004" spans="1:26"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s="5">
        <v>191.6</v>
      </c>
      <c r="S5004">
        <v>4</v>
      </c>
      <c r="T5004" s="7">
        <v>0</v>
      </c>
      <c r="U5004" s="5">
        <v>91.968000000000004</v>
      </c>
      <c r="V5004">
        <f t="shared" si="390"/>
        <v>5</v>
      </c>
      <c r="W5004">
        <f t="shared" si="391"/>
        <v>2</v>
      </c>
      <c r="X5004">
        <f t="shared" si="392"/>
        <v>2016</v>
      </c>
      <c r="Y5004" t="str">
        <f t="shared" si="393"/>
        <v>May</v>
      </c>
      <c r="Z5004" t="str">
        <f t="shared" si="394"/>
        <v>2016-05</v>
      </c>
    </row>
    <row r="5005" spans="1:26"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s="5">
        <v>10.56</v>
      </c>
      <c r="S5005">
        <v>2</v>
      </c>
      <c r="T5005" s="7">
        <v>0</v>
      </c>
      <c r="U5005" s="5">
        <v>5.0688000000000004</v>
      </c>
      <c r="V5005">
        <f t="shared" si="390"/>
        <v>10</v>
      </c>
      <c r="W5005">
        <f t="shared" si="391"/>
        <v>4</v>
      </c>
      <c r="X5005">
        <f t="shared" si="392"/>
        <v>2016</v>
      </c>
      <c r="Y5005" t="str">
        <f t="shared" si="393"/>
        <v>Oct</v>
      </c>
      <c r="Z5005" t="str">
        <f t="shared" si="394"/>
        <v>2016-10</v>
      </c>
    </row>
    <row r="5006" spans="1:26"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s="5">
        <v>47.79</v>
      </c>
      <c r="S5006">
        <v>3</v>
      </c>
      <c r="T5006" s="7">
        <v>0</v>
      </c>
      <c r="U5006" s="5">
        <v>16.2486</v>
      </c>
      <c r="V5006">
        <f t="shared" si="390"/>
        <v>4</v>
      </c>
      <c r="W5006">
        <f t="shared" si="391"/>
        <v>2</v>
      </c>
      <c r="X5006">
        <f t="shared" si="392"/>
        <v>2014</v>
      </c>
      <c r="Y5006" t="str">
        <f t="shared" si="393"/>
        <v>Apr</v>
      </c>
      <c r="Z5006" t="str">
        <f t="shared" si="394"/>
        <v>2014-04</v>
      </c>
    </row>
    <row r="5007" spans="1:26"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5">
        <v>714.3</v>
      </c>
      <c r="S5007">
        <v>5</v>
      </c>
      <c r="T5007" s="7">
        <v>0</v>
      </c>
      <c r="U5007" s="5">
        <v>207.14699999999999</v>
      </c>
      <c r="V5007">
        <f t="shared" si="390"/>
        <v>11</v>
      </c>
      <c r="W5007">
        <f t="shared" si="391"/>
        <v>4</v>
      </c>
      <c r="X5007">
        <f t="shared" si="392"/>
        <v>2015</v>
      </c>
      <c r="Y5007" t="str">
        <f t="shared" si="393"/>
        <v>Nov</v>
      </c>
      <c r="Z5007" t="str">
        <f t="shared" si="394"/>
        <v>2015-11</v>
      </c>
    </row>
    <row r="5008" spans="1:26"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s="5">
        <v>2321.9</v>
      </c>
      <c r="S5008">
        <v>2</v>
      </c>
      <c r="T5008" s="7">
        <v>0</v>
      </c>
      <c r="U5008" s="5">
        <v>1114.5119999999999</v>
      </c>
      <c r="V5008">
        <f t="shared" si="390"/>
        <v>11</v>
      </c>
      <c r="W5008">
        <f t="shared" si="391"/>
        <v>4</v>
      </c>
      <c r="X5008">
        <f t="shared" si="392"/>
        <v>2015</v>
      </c>
      <c r="Y5008" t="str">
        <f t="shared" si="393"/>
        <v>Nov</v>
      </c>
      <c r="Z5008" t="str">
        <f t="shared" si="394"/>
        <v>2015-11</v>
      </c>
    </row>
    <row r="5009" spans="1:26"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s="5">
        <v>17.940000000000001</v>
      </c>
      <c r="S5009">
        <v>3</v>
      </c>
      <c r="T5009" s="7">
        <v>0</v>
      </c>
      <c r="U5009" s="5">
        <v>3.0497999999999998</v>
      </c>
      <c r="V5009">
        <f t="shared" si="390"/>
        <v>11</v>
      </c>
      <c r="W5009">
        <f t="shared" si="391"/>
        <v>4</v>
      </c>
      <c r="X5009">
        <f t="shared" si="392"/>
        <v>2015</v>
      </c>
      <c r="Y5009" t="str">
        <f t="shared" si="393"/>
        <v>Nov</v>
      </c>
      <c r="Z5009" t="str">
        <f t="shared" si="394"/>
        <v>2015-11</v>
      </c>
    </row>
    <row r="5010" spans="1:26"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s="5">
        <v>9.5220000000000002</v>
      </c>
      <c r="S5010">
        <v>1</v>
      </c>
      <c r="T5010" s="7">
        <v>0.7</v>
      </c>
      <c r="U5010" s="5">
        <v>-6.9828000000000001</v>
      </c>
      <c r="V5010">
        <f t="shared" si="390"/>
        <v>9</v>
      </c>
      <c r="W5010">
        <f t="shared" si="391"/>
        <v>3</v>
      </c>
      <c r="X5010">
        <f t="shared" si="392"/>
        <v>2015</v>
      </c>
      <c r="Y5010" t="str">
        <f t="shared" si="393"/>
        <v>Sep</v>
      </c>
      <c r="Z5010" t="str">
        <f t="shared" si="394"/>
        <v>2015-09</v>
      </c>
    </row>
    <row r="5011" spans="1:26"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s="5">
        <v>791.96400000000006</v>
      </c>
      <c r="S5011">
        <v>6</v>
      </c>
      <c r="T5011" s="7">
        <v>0.4</v>
      </c>
      <c r="U5011" s="5">
        <v>-131.994</v>
      </c>
      <c r="V5011">
        <f t="shared" si="390"/>
        <v>9</v>
      </c>
      <c r="W5011">
        <f t="shared" si="391"/>
        <v>3</v>
      </c>
      <c r="X5011">
        <f t="shared" si="392"/>
        <v>2015</v>
      </c>
      <c r="Y5011" t="str">
        <f t="shared" si="393"/>
        <v>Sep</v>
      </c>
      <c r="Z5011" t="str">
        <f t="shared" si="394"/>
        <v>2015-09</v>
      </c>
    </row>
    <row r="5012" spans="1:26"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s="5">
        <v>4.923</v>
      </c>
      <c r="S5012">
        <v>3</v>
      </c>
      <c r="T5012" s="7">
        <v>0.7</v>
      </c>
      <c r="U5012" s="5">
        <v>-3.9384000000000001</v>
      </c>
      <c r="V5012">
        <f t="shared" si="390"/>
        <v>9</v>
      </c>
      <c r="W5012">
        <f t="shared" si="391"/>
        <v>3</v>
      </c>
      <c r="X5012">
        <f t="shared" si="392"/>
        <v>2015</v>
      </c>
      <c r="Y5012" t="str">
        <f t="shared" si="393"/>
        <v>Sep</v>
      </c>
      <c r="Z5012" t="str">
        <f t="shared" si="394"/>
        <v>2015-09</v>
      </c>
    </row>
    <row r="5013" spans="1:26"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s="5">
        <v>209.97900000000001</v>
      </c>
      <c r="S5013">
        <v>7</v>
      </c>
      <c r="T5013" s="7">
        <v>0.7</v>
      </c>
      <c r="U5013" s="5">
        <v>-356.96429999999998</v>
      </c>
      <c r="V5013">
        <f t="shared" si="390"/>
        <v>5</v>
      </c>
      <c r="W5013">
        <f t="shared" si="391"/>
        <v>2</v>
      </c>
      <c r="X5013">
        <f t="shared" si="392"/>
        <v>2017</v>
      </c>
      <c r="Y5013" t="str">
        <f t="shared" si="393"/>
        <v>May</v>
      </c>
      <c r="Z5013" t="str">
        <f t="shared" si="394"/>
        <v>2017-05</v>
      </c>
    </row>
    <row r="5014" spans="1:26"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s="5">
        <v>33.93</v>
      </c>
      <c r="S5014">
        <v>3</v>
      </c>
      <c r="T5014" s="7">
        <v>0.7</v>
      </c>
      <c r="U5014" s="5">
        <v>-22.62</v>
      </c>
      <c r="V5014">
        <f t="shared" si="390"/>
        <v>7</v>
      </c>
      <c r="W5014">
        <f t="shared" si="391"/>
        <v>3</v>
      </c>
      <c r="X5014">
        <f t="shared" si="392"/>
        <v>2017</v>
      </c>
      <c r="Y5014" t="str">
        <f t="shared" si="393"/>
        <v>Jul</v>
      </c>
      <c r="Z5014" t="str">
        <f t="shared" si="394"/>
        <v>2017-07</v>
      </c>
    </row>
    <row r="5015" spans="1:26"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s="5">
        <v>222.32</v>
      </c>
      <c r="S5015">
        <v>7</v>
      </c>
      <c r="T5015" s="7">
        <v>0.2</v>
      </c>
      <c r="U5015" s="5">
        <v>25.010999999999999</v>
      </c>
      <c r="V5015">
        <f t="shared" si="390"/>
        <v>7</v>
      </c>
      <c r="W5015">
        <f t="shared" si="391"/>
        <v>3</v>
      </c>
      <c r="X5015">
        <f t="shared" si="392"/>
        <v>2017</v>
      </c>
      <c r="Y5015" t="str">
        <f t="shared" si="393"/>
        <v>Jul</v>
      </c>
      <c r="Z5015" t="str">
        <f t="shared" si="394"/>
        <v>2017-07</v>
      </c>
    </row>
    <row r="5016" spans="1:26"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s="5">
        <v>210.56399999999999</v>
      </c>
      <c r="S5016">
        <v>6</v>
      </c>
      <c r="T5016" s="7">
        <v>0.4</v>
      </c>
      <c r="U5016" s="5">
        <v>-52.640999999999998</v>
      </c>
      <c r="V5016">
        <f t="shared" si="390"/>
        <v>7</v>
      </c>
      <c r="W5016">
        <f t="shared" si="391"/>
        <v>3</v>
      </c>
      <c r="X5016">
        <f t="shared" si="392"/>
        <v>2017</v>
      </c>
      <c r="Y5016" t="str">
        <f t="shared" si="393"/>
        <v>Jul</v>
      </c>
      <c r="Z5016" t="str">
        <f t="shared" si="394"/>
        <v>2017-07</v>
      </c>
    </row>
    <row r="5017" spans="1:26"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s="5">
        <v>35.167999999999999</v>
      </c>
      <c r="S5017">
        <v>7</v>
      </c>
      <c r="T5017" s="7">
        <v>0.2</v>
      </c>
      <c r="U5017" s="5">
        <v>9.6712000000000007</v>
      </c>
      <c r="V5017">
        <f t="shared" si="390"/>
        <v>11</v>
      </c>
      <c r="W5017">
        <f t="shared" si="391"/>
        <v>4</v>
      </c>
      <c r="X5017">
        <f t="shared" si="392"/>
        <v>2014</v>
      </c>
      <c r="Y5017" t="str">
        <f t="shared" si="393"/>
        <v>Nov</v>
      </c>
      <c r="Z5017" t="str">
        <f t="shared" si="394"/>
        <v>2014-11</v>
      </c>
    </row>
    <row r="5018" spans="1:26"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s="5">
        <v>1502.376</v>
      </c>
      <c r="S5018">
        <v>4</v>
      </c>
      <c r="T5018" s="7">
        <v>0.4</v>
      </c>
      <c r="U5018" s="5">
        <v>-250.39599999999999</v>
      </c>
      <c r="V5018">
        <f t="shared" si="390"/>
        <v>11</v>
      </c>
      <c r="W5018">
        <f t="shared" si="391"/>
        <v>4</v>
      </c>
      <c r="X5018">
        <f t="shared" si="392"/>
        <v>2014</v>
      </c>
      <c r="Y5018" t="str">
        <f t="shared" si="393"/>
        <v>Nov</v>
      </c>
      <c r="Z5018" t="str">
        <f t="shared" si="394"/>
        <v>2014-11</v>
      </c>
    </row>
    <row r="5019" spans="1:26"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s="5">
        <v>10.11</v>
      </c>
      <c r="S5019">
        <v>3</v>
      </c>
      <c r="T5019" s="7">
        <v>0</v>
      </c>
      <c r="U5019" s="5">
        <v>3.2351999999999999</v>
      </c>
      <c r="V5019">
        <f t="shared" si="390"/>
        <v>11</v>
      </c>
      <c r="W5019">
        <f t="shared" si="391"/>
        <v>4</v>
      </c>
      <c r="X5019">
        <f t="shared" si="392"/>
        <v>2014</v>
      </c>
      <c r="Y5019" t="str">
        <f t="shared" si="393"/>
        <v>Nov</v>
      </c>
      <c r="Z5019" t="str">
        <f t="shared" si="394"/>
        <v>2014-11</v>
      </c>
    </row>
    <row r="5020" spans="1:26"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s="5">
        <v>772.47</v>
      </c>
      <c r="S5020">
        <v>3</v>
      </c>
      <c r="T5020" s="7">
        <v>0</v>
      </c>
      <c r="U5020" s="5">
        <v>146.76929999999999</v>
      </c>
      <c r="V5020">
        <f t="shared" si="390"/>
        <v>11</v>
      </c>
      <c r="W5020">
        <f t="shared" si="391"/>
        <v>4</v>
      </c>
      <c r="X5020">
        <f t="shared" si="392"/>
        <v>2014</v>
      </c>
      <c r="Y5020" t="str">
        <f t="shared" si="393"/>
        <v>Nov</v>
      </c>
      <c r="Z5020" t="str">
        <f t="shared" si="394"/>
        <v>2014-11</v>
      </c>
    </row>
    <row r="5021" spans="1:26"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s="5">
        <v>20.46</v>
      </c>
      <c r="S5021">
        <v>2</v>
      </c>
      <c r="T5021" s="7">
        <v>0</v>
      </c>
      <c r="U5021" s="5">
        <v>5.3196000000000003</v>
      </c>
      <c r="V5021">
        <f t="shared" si="390"/>
        <v>11</v>
      </c>
      <c r="W5021">
        <f t="shared" si="391"/>
        <v>4</v>
      </c>
      <c r="X5021">
        <f t="shared" si="392"/>
        <v>2014</v>
      </c>
      <c r="Y5021" t="str">
        <f t="shared" si="393"/>
        <v>Nov</v>
      </c>
      <c r="Z5021" t="str">
        <f t="shared" si="394"/>
        <v>2014-11</v>
      </c>
    </row>
    <row r="5022" spans="1:26"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s="5">
        <v>347.58</v>
      </c>
      <c r="S5022">
        <v>3</v>
      </c>
      <c r="T5022" s="7">
        <v>0</v>
      </c>
      <c r="U5022" s="5">
        <v>17.379000000000001</v>
      </c>
      <c r="V5022">
        <f t="shared" si="390"/>
        <v>3</v>
      </c>
      <c r="W5022">
        <f t="shared" si="391"/>
        <v>1</v>
      </c>
      <c r="X5022">
        <f t="shared" si="392"/>
        <v>2017</v>
      </c>
      <c r="Y5022" t="str">
        <f t="shared" si="393"/>
        <v>Mar</v>
      </c>
      <c r="Z5022" t="str">
        <f t="shared" si="394"/>
        <v>2017-03</v>
      </c>
    </row>
    <row r="5023" spans="1:26"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s="5">
        <v>72.64</v>
      </c>
      <c r="S5023">
        <v>2</v>
      </c>
      <c r="T5023" s="7">
        <v>0</v>
      </c>
      <c r="U5023" s="5">
        <v>21.792000000000002</v>
      </c>
      <c r="V5023">
        <f t="shared" si="390"/>
        <v>12</v>
      </c>
      <c r="W5023">
        <f t="shared" si="391"/>
        <v>4</v>
      </c>
      <c r="X5023">
        <f t="shared" si="392"/>
        <v>2016</v>
      </c>
      <c r="Y5023" t="str">
        <f t="shared" si="393"/>
        <v>Dec</v>
      </c>
      <c r="Z5023" t="str">
        <f t="shared" si="394"/>
        <v>2016-12</v>
      </c>
    </row>
    <row r="5024" spans="1:26"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s="5">
        <v>772.47</v>
      </c>
      <c r="S5024">
        <v>3</v>
      </c>
      <c r="T5024" s="7">
        <v>0</v>
      </c>
      <c r="U5024" s="5">
        <v>146.76929999999999</v>
      </c>
      <c r="V5024">
        <f t="shared" si="390"/>
        <v>12</v>
      </c>
      <c r="W5024">
        <f t="shared" si="391"/>
        <v>4</v>
      </c>
      <c r="X5024">
        <f t="shared" si="392"/>
        <v>2016</v>
      </c>
      <c r="Y5024" t="str">
        <f t="shared" si="393"/>
        <v>Dec</v>
      </c>
      <c r="Z5024" t="str">
        <f t="shared" si="394"/>
        <v>2016-12</v>
      </c>
    </row>
    <row r="5025" spans="1:26"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s="5">
        <v>39.92</v>
      </c>
      <c r="S5025">
        <v>4</v>
      </c>
      <c r="T5025" s="7">
        <v>0</v>
      </c>
      <c r="U5025" s="5">
        <v>11.1776</v>
      </c>
      <c r="V5025">
        <f t="shared" si="390"/>
        <v>12</v>
      </c>
      <c r="W5025">
        <f t="shared" si="391"/>
        <v>4</v>
      </c>
      <c r="X5025">
        <f t="shared" si="392"/>
        <v>2016</v>
      </c>
      <c r="Y5025" t="str">
        <f t="shared" si="393"/>
        <v>Dec</v>
      </c>
      <c r="Z5025" t="str">
        <f t="shared" si="394"/>
        <v>2016-12</v>
      </c>
    </row>
    <row r="5026" spans="1:26"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s="5">
        <v>33.479999999999997</v>
      </c>
      <c r="S5026">
        <v>2</v>
      </c>
      <c r="T5026" s="7">
        <v>0</v>
      </c>
      <c r="U5026" s="5">
        <v>16.405200000000001</v>
      </c>
      <c r="V5026">
        <f t="shared" si="390"/>
        <v>7</v>
      </c>
      <c r="W5026">
        <f t="shared" si="391"/>
        <v>3</v>
      </c>
      <c r="X5026">
        <f t="shared" si="392"/>
        <v>2017</v>
      </c>
      <c r="Y5026" t="str">
        <f t="shared" si="393"/>
        <v>Jul</v>
      </c>
      <c r="Z5026" t="str">
        <f t="shared" si="394"/>
        <v>2017-07</v>
      </c>
    </row>
    <row r="5027" spans="1:26"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s="5">
        <v>461.97</v>
      </c>
      <c r="S5027">
        <v>3</v>
      </c>
      <c r="T5027" s="7">
        <v>0</v>
      </c>
      <c r="U5027" s="5">
        <v>133.97130000000001</v>
      </c>
      <c r="V5027">
        <f t="shared" si="390"/>
        <v>7</v>
      </c>
      <c r="W5027">
        <f t="shared" si="391"/>
        <v>3</v>
      </c>
      <c r="X5027">
        <f t="shared" si="392"/>
        <v>2017</v>
      </c>
      <c r="Y5027" t="str">
        <f t="shared" si="393"/>
        <v>Jul</v>
      </c>
      <c r="Z5027" t="str">
        <f t="shared" si="394"/>
        <v>2017-07</v>
      </c>
    </row>
    <row r="5028" spans="1:26"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s="5">
        <v>137.62</v>
      </c>
      <c r="S5028">
        <v>2</v>
      </c>
      <c r="T5028" s="7">
        <v>0</v>
      </c>
      <c r="U5028" s="5">
        <v>60.552799999999998</v>
      </c>
      <c r="V5028">
        <f t="shared" si="390"/>
        <v>7</v>
      </c>
      <c r="W5028">
        <f t="shared" si="391"/>
        <v>3</v>
      </c>
      <c r="X5028">
        <f t="shared" si="392"/>
        <v>2017</v>
      </c>
      <c r="Y5028" t="str">
        <f t="shared" si="393"/>
        <v>Jul</v>
      </c>
      <c r="Z5028" t="str">
        <f t="shared" si="394"/>
        <v>2017-07</v>
      </c>
    </row>
    <row r="5029" spans="1:26"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s="5">
        <v>302.67</v>
      </c>
      <c r="S5029">
        <v>3</v>
      </c>
      <c r="T5029" s="7">
        <v>0</v>
      </c>
      <c r="U5029" s="5">
        <v>72.640799999999999</v>
      </c>
      <c r="V5029">
        <f t="shared" si="390"/>
        <v>7</v>
      </c>
      <c r="W5029">
        <f t="shared" si="391"/>
        <v>3</v>
      </c>
      <c r="X5029">
        <f t="shared" si="392"/>
        <v>2017</v>
      </c>
      <c r="Y5029" t="str">
        <f t="shared" si="393"/>
        <v>Jul</v>
      </c>
      <c r="Z5029" t="str">
        <f t="shared" si="394"/>
        <v>2017-07</v>
      </c>
    </row>
    <row r="5030" spans="1:26"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s="5">
        <v>239.976</v>
      </c>
      <c r="S5030">
        <v>3</v>
      </c>
      <c r="T5030" s="7">
        <v>0.2</v>
      </c>
      <c r="U5030" s="5">
        <v>53.994599999999998</v>
      </c>
      <c r="V5030">
        <f t="shared" si="390"/>
        <v>9</v>
      </c>
      <c r="W5030">
        <f t="shared" si="391"/>
        <v>3</v>
      </c>
      <c r="X5030">
        <f t="shared" si="392"/>
        <v>2014</v>
      </c>
      <c r="Y5030" t="str">
        <f t="shared" si="393"/>
        <v>Sep</v>
      </c>
      <c r="Z5030" t="str">
        <f t="shared" si="394"/>
        <v>2014-09</v>
      </c>
    </row>
    <row r="5031" spans="1:26"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s="5">
        <v>8.34</v>
      </c>
      <c r="S5031">
        <v>3</v>
      </c>
      <c r="T5031" s="7">
        <v>0</v>
      </c>
      <c r="U5031" s="5">
        <v>2.1684000000000001</v>
      </c>
      <c r="V5031">
        <f t="shared" si="390"/>
        <v>1</v>
      </c>
      <c r="W5031">
        <f t="shared" si="391"/>
        <v>1</v>
      </c>
      <c r="X5031">
        <f t="shared" si="392"/>
        <v>2017</v>
      </c>
      <c r="Y5031" t="str">
        <f t="shared" si="393"/>
        <v>Jan</v>
      </c>
      <c r="Z5031" t="str">
        <f t="shared" si="394"/>
        <v>2017-01</v>
      </c>
    </row>
    <row r="5032" spans="1:26"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s="5">
        <v>8.57</v>
      </c>
      <c r="S5032">
        <v>1</v>
      </c>
      <c r="T5032" s="7">
        <v>0</v>
      </c>
      <c r="U5032" s="5">
        <v>2.2282000000000002</v>
      </c>
      <c r="V5032">
        <f t="shared" si="390"/>
        <v>1</v>
      </c>
      <c r="W5032">
        <f t="shared" si="391"/>
        <v>1</v>
      </c>
      <c r="X5032">
        <f t="shared" si="392"/>
        <v>2017</v>
      </c>
      <c r="Y5032" t="str">
        <f t="shared" si="393"/>
        <v>Jan</v>
      </c>
      <c r="Z5032" t="str">
        <f t="shared" si="394"/>
        <v>2017-01</v>
      </c>
    </row>
    <row r="5033" spans="1:26"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s="5">
        <v>119.616</v>
      </c>
      <c r="S5033">
        <v>8</v>
      </c>
      <c r="T5033" s="7">
        <v>0.2</v>
      </c>
      <c r="U5033" s="5">
        <v>40.370399999999997</v>
      </c>
      <c r="V5033">
        <f t="shared" si="390"/>
        <v>1</v>
      </c>
      <c r="W5033">
        <f t="shared" si="391"/>
        <v>1</v>
      </c>
      <c r="X5033">
        <f t="shared" si="392"/>
        <v>2017</v>
      </c>
      <c r="Y5033" t="str">
        <f t="shared" si="393"/>
        <v>Jan</v>
      </c>
      <c r="Z5033" t="str">
        <f t="shared" si="394"/>
        <v>2017-01</v>
      </c>
    </row>
    <row r="5034" spans="1:26"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s="5">
        <v>212.94</v>
      </c>
      <c r="S5034">
        <v>3</v>
      </c>
      <c r="T5034" s="7">
        <v>0</v>
      </c>
      <c r="U5034" s="5">
        <v>25.552800000000001</v>
      </c>
      <c r="V5034">
        <f t="shared" si="390"/>
        <v>12</v>
      </c>
      <c r="W5034">
        <f t="shared" si="391"/>
        <v>4</v>
      </c>
      <c r="X5034">
        <f t="shared" si="392"/>
        <v>2016</v>
      </c>
      <c r="Y5034" t="str">
        <f t="shared" si="393"/>
        <v>Dec</v>
      </c>
      <c r="Z5034" t="str">
        <f t="shared" si="394"/>
        <v>2016-12</v>
      </c>
    </row>
    <row r="5035" spans="1:26"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s="5">
        <v>26.49</v>
      </c>
      <c r="S5035">
        <v>1</v>
      </c>
      <c r="T5035" s="7">
        <v>0</v>
      </c>
      <c r="U5035" s="5">
        <v>7.4172000000000002</v>
      </c>
      <c r="V5035">
        <f t="shared" si="390"/>
        <v>12</v>
      </c>
      <c r="W5035">
        <f t="shared" si="391"/>
        <v>4</v>
      </c>
      <c r="X5035">
        <f t="shared" si="392"/>
        <v>2016</v>
      </c>
      <c r="Y5035" t="str">
        <f t="shared" si="393"/>
        <v>Dec</v>
      </c>
      <c r="Z5035" t="str">
        <f t="shared" si="394"/>
        <v>2016-12</v>
      </c>
    </row>
    <row r="5036" spans="1:26"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s="5">
        <v>687.4</v>
      </c>
      <c r="S5036">
        <v>5</v>
      </c>
      <c r="T5036" s="7">
        <v>0</v>
      </c>
      <c r="U5036" s="5">
        <v>48.118000000000002</v>
      </c>
      <c r="V5036">
        <f t="shared" si="390"/>
        <v>8</v>
      </c>
      <c r="W5036">
        <f t="shared" si="391"/>
        <v>3</v>
      </c>
      <c r="X5036">
        <f t="shared" si="392"/>
        <v>2015</v>
      </c>
      <c r="Y5036" t="str">
        <f t="shared" si="393"/>
        <v>Aug</v>
      </c>
      <c r="Z5036" t="str">
        <f t="shared" si="394"/>
        <v>2015-08</v>
      </c>
    </row>
    <row r="5037" spans="1:26"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s="5">
        <v>653.54999999999995</v>
      </c>
      <c r="S5037">
        <v>3</v>
      </c>
      <c r="T5037" s="7">
        <v>0</v>
      </c>
      <c r="U5037" s="5">
        <v>111.1035</v>
      </c>
      <c r="V5037">
        <f t="shared" si="390"/>
        <v>4</v>
      </c>
      <c r="W5037">
        <f t="shared" si="391"/>
        <v>2</v>
      </c>
      <c r="X5037">
        <f t="shared" si="392"/>
        <v>2014</v>
      </c>
      <c r="Y5037" t="str">
        <f t="shared" si="393"/>
        <v>Apr</v>
      </c>
      <c r="Z5037" t="str">
        <f t="shared" si="394"/>
        <v>2014-04</v>
      </c>
    </row>
    <row r="5038" spans="1:26"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s="5">
        <v>33.9</v>
      </c>
      <c r="S5038">
        <v>2</v>
      </c>
      <c r="T5038" s="7">
        <v>0</v>
      </c>
      <c r="U5038" s="5">
        <v>2.0339999999999998</v>
      </c>
      <c r="V5038">
        <f t="shared" si="390"/>
        <v>4</v>
      </c>
      <c r="W5038">
        <f t="shared" si="391"/>
        <v>2</v>
      </c>
      <c r="X5038">
        <f t="shared" si="392"/>
        <v>2014</v>
      </c>
      <c r="Y5038" t="str">
        <f t="shared" si="393"/>
        <v>Apr</v>
      </c>
      <c r="Z5038" t="str">
        <f t="shared" si="394"/>
        <v>2014-04</v>
      </c>
    </row>
    <row r="5039" spans="1:26"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5">
        <v>239.96</v>
      </c>
      <c r="S5039">
        <v>5</v>
      </c>
      <c r="T5039" s="7">
        <v>0.2</v>
      </c>
      <c r="U5039" s="5">
        <v>83.986000000000004</v>
      </c>
      <c r="V5039">
        <f t="shared" si="390"/>
        <v>11</v>
      </c>
      <c r="W5039">
        <f t="shared" si="391"/>
        <v>4</v>
      </c>
      <c r="X5039">
        <f t="shared" si="392"/>
        <v>2017</v>
      </c>
      <c r="Y5039" t="str">
        <f t="shared" si="393"/>
        <v>Nov</v>
      </c>
      <c r="Z5039" t="str">
        <f t="shared" si="394"/>
        <v>2017-11</v>
      </c>
    </row>
    <row r="5040" spans="1:26"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s="5">
        <v>199.83600000000001</v>
      </c>
      <c r="S5040">
        <v>4</v>
      </c>
      <c r="T5040" s="7">
        <v>0.3</v>
      </c>
      <c r="U5040" s="5">
        <v>-37.112400000000001</v>
      </c>
      <c r="V5040">
        <f t="shared" si="390"/>
        <v>7</v>
      </c>
      <c r="W5040">
        <f t="shared" si="391"/>
        <v>3</v>
      </c>
      <c r="X5040">
        <f t="shared" si="392"/>
        <v>2015</v>
      </c>
      <c r="Y5040" t="str">
        <f t="shared" si="393"/>
        <v>Jul</v>
      </c>
      <c r="Z5040" t="str">
        <f t="shared" si="394"/>
        <v>2015-07</v>
      </c>
    </row>
    <row r="5041" spans="1:26"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s="5">
        <v>716</v>
      </c>
      <c r="S5041">
        <v>2</v>
      </c>
      <c r="T5041" s="7">
        <v>0</v>
      </c>
      <c r="U5041" s="5">
        <v>193.32</v>
      </c>
      <c r="V5041">
        <f t="shared" si="390"/>
        <v>7</v>
      </c>
      <c r="W5041">
        <f t="shared" si="391"/>
        <v>3</v>
      </c>
      <c r="X5041">
        <f t="shared" si="392"/>
        <v>2015</v>
      </c>
      <c r="Y5041" t="str">
        <f t="shared" si="393"/>
        <v>Jul</v>
      </c>
      <c r="Z5041" t="str">
        <f t="shared" si="394"/>
        <v>2015-07</v>
      </c>
    </row>
    <row r="5042" spans="1:26"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s="5">
        <v>221.06</v>
      </c>
      <c r="S5042">
        <v>7</v>
      </c>
      <c r="T5042" s="7">
        <v>0</v>
      </c>
      <c r="U5042" s="5">
        <v>103.8982</v>
      </c>
      <c r="V5042">
        <f t="shared" si="390"/>
        <v>7</v>
      </c>
      <c r="W5042">
        <f t="shared" si="391"/>
        <v>3</v>
      </c>
      <c r="X5042">
        <f t="shared" si="392"/>
        <v>2015</v>
      </c>
      <c r="Y5042" t="str">
        <f t="shared" si="393"/>
        <v>Jul</v>
      </c>
      <c r="Z5042" t="str">
        <f t="shared" si="394"/>
        <v>2015-07</v>
      </c>
    </row>
    <row r="5043" spans="1:26"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s="5">
        <v>67.709999999999994</v>
      </c>
      <c r="S5043">
        <v>3</v>
      </c>
      <c r="T5043" s="7">
        <v>0</v>
      </c>
      <c r="U5043" s="5">
        <v>32.500799999999998</v>
      </c>
      <c r="V5043">
        <f t="shared" si="390"/>
        <v>11</v>
      </c>
      <c r="W5043">
        <f t="shared" si="391"/>
        <v>4</v>
      </c>
      <c r="X5043">
        <f t="shared" si="392"/>
        <v>2016</v>
      </c>
      <c r="Y5043" t="str">
        <f t="shared" si="393"/>
        <v>Nov</v>
      </c>
      <c r="Z5043" t="str">
        <f t="shared" si="394"/>
        <v>2016-11</v>
      </c>
    </row>
    <row r="5044" spans="1:26"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s="5">
        <v>129.91999999999999</v>
      </c>
      <c r="S5044">
        <v>4</v>
      </c>
      <c r="T5044" s="7">
        <v>0</v>
      </c>
      <c r="U5044" s="5">
        <v>38.975999999999999</v>
      </c>
      <c r="V5044">
        <f t="shared" si="390"/>
        <v>11</v>
      </c>
      <c r="W5044">
        <f t="shared" si="391"/>
        <v>4</v>
      </c>
      <c r="X5044">
        <f t="shared" si="392"/>
        <v>2016</v>
      </c>
      <c r="Y5044" t="str">
        <f t="shared" si="393"/>
        <v>Nov</v>
      </c>
      <c r="Z5044" t="str">
        <f t="shared" si="394"/>
        <v>2016-11</v>
      </c>
    </row>
    <row r="5045" spans="1:26"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s="5">
        <v>467.46</v>
      </c>
      <c r="S5045">
        <v>9</v>
      </c>
      <c r="T5045" s="7">
        <v>0</v>
      </c>
      <c r="U5045" s="5">
        <v>191.65860000000001</v>
      </c>
      <c r="V5045">
        <f t="shared" si="390"/>
        <v>11</v>
      </c>
      <c r="W5045">
        <f t="shared" si="391"/>
        <v>4</v>
      </c>
      <c r="X5045">
        <f t="shared" si="392"/>
        <v>2016</v>
      </c>
      <c r="Y5045" t="str">
        <f t="shared" si="393"/>
        <v>Nov</v>
      </c>
      <c r="Z5045" t="str">
        <f t="shared" si="394"/>
        <v>2016-11</v>
      </c>
    </row>
    <row r="5046" spans="1:26"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s="5">
        <v>61.4</v>
      </c>
      <c r="S5046">
        <v>5</v>
      </c>
      <c r="T5046" s="7">
        <v>0</v>
      </c>
      <c r="U5046" s="5">
        <v>28.858000000000001</v>
      </c>
      <c r="V5046">
        <f t="shared" si="390"/>
        <v>11</v>
      </c>
      <c r="W5046">
        <f t="shared" si="391"/>
        <v>4</v>
      </c>
      <c r="X5046">
        <f t="shared" si="392"/>
        <v>2016</v>
      </c>
      <c r="Y5046" t="str">
        <f t="shared" si="393"/>
        <v>Nov</v>
      </c>
      <c r="Z5046" t="str">
        <f t="shared" si="394"/>
        <v>2016-11</v>
      </c>
    </row>
    <row r="5047" spans="1:26"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s="5">
        <v>720.76</v>
      </c>
      <c r="S5047">
        <v>4</v>
      </c>
      <c r="T5047" s="7">
        <v>0</v>
      </c>
      <c r="U5047" s="5">
        <v>187.39760000000001</v>
      </c>
      <c r="V5047">
        <f t="shared" si="390"/>
        <v>11</v>
      </c>
      <c r="W5047">
        <f t="shared" si="391"/>
        <v>4</v>
      </c>
      <c r="X5047">
        <f t="shared" si="392"/>
        <v>2016</v>
      </c>
      <c r="Y5047" t="str">
        <f t="shared" si="393"/>
        <v>Nov</v>
      </c>
      <c r="Z5047" t="str">
        <f t="shared" si="394"/>
        <v>2016-11</v>
      </c>
    </row>
    <row r="5048" spans="1:26"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s="5">
        <v>5.1840000000000002</v>
      </c>
      <c r="S5048">
        <v>3</v>
      </c>
      <c r="T5048" s="7">
        <v>0.2</v>
      </c>
      <c r="U5048" s="5">
        <v>1.8144</v>
      </c>
      <c r="V5048">
        <f t="shared" si="390"/>
        <v>11</v>
      </c>
      <c r="W5048">
        <f t="shared" si="391"/>
        <v>4</v>
      </c>
      <c r="X5048">
        <f t="shared" si="392"/>
        <v>2016</v>
      </c>
      <c r="Y5048" t="str">
        <f t="shared" si="393"/>
        <v>Nov</v>
      </c>
      <c r="Z5048" t="str">
        <f t="shared" si="394"/>
        <v>2016-11</v>
      </c>
    </row>
    <row r="5049" spans="1:26"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s="5">
        <v>14.7</v>
      </c>
      <c r="S5049">
        <v>5</v>
      </c>
      <c r="T5049" s="7">
        <v>0</v>
      </c>
      <c r="U5049" s="5">
        <v>3.9689999999999999</v>
      </c>
      <c r="V5049">
        <f t="shared" si="390"/>
        <v>11</v>
      </c>
      <c r="W5049">
        <f t="shared" si="391"/>
        <v>4</v>
      </c>
      <c r="X5049">
        <f t="shared" si="392"/>
        <v>2016</v>
      </c>
      <c r="Y5049" t="str">
        <f t="shared" si="393"/>
        <v>Nov</v>
      </c>
      <c r="Z5049" t="str">
        <f t="shared" si="394"/>
        <v>2016-11</v>
      </c>
    </row>
    <row r="5050" spans="1:26"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s="5">
        <v>8.1340000000000003</v>
      </c>
      <c r="S5050">
        <v>7</v>
      </c>
      <c r="T5050" s="7">
        <v>0.8</v>
      </c>
      <c r="U5050" s="5">
        <v>-13.8278</v>
      </c>
      <c r="V5050">
        <f t="shared" si="390"/>
        <v>3</v>
      </c>
      <c r="W5050">
        <f t="shared" si="391"/>
        <v>1</v>
      </c>
      <c r="X5050">
        <f t="shared" si="392"/>
        <v>2014</v>
      </c>
      <c r="Y5050" t="str">
        <f t="shared" si="393"/>
        <v>Mar</v>
      </c>
      <c r="Z5050" t="str">
        <f t="shared" si="394"/>
        <v>2014-03</v>
      </c>
    </row>
    <row r="5051" spans="1:26"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s="5">
        <v>79.983999999999995</v>
      </c>
      <c r="S5051">
        <v>2</v>
      </c>
      <c r="T5051" s="7">
        <v>0.2</v>
      </c>
      <c r="U5051" s="5">
        <v>13.997199999999999</v>
      </c>
      <c r="V5051">
        <f t="shared" si="390"/>
        <v>3</v>
      </c>
      <c r="W5051">
        <f t="shared" si="391"/>
        <v>1</v>
      </c>
      <c r="X5051">
        <f t="shared" si="392"/>
        <v>2014</v>
      </c>
      <c r="Y5051" t="str">
        <f t="shared" si="393"/>
        <v>Mar</v>
      </c>
      <c r="Z5051" t="str">
        <f t="shared" si="394"/>
        <v>2014-03</v>
      </c>
    </row>
    <row r="5052" spans="1:26"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s="5">
        <v>18.54</v>
      </c>
      <c r="S5052">
        <v>2</v>
      </c>
      <c r="T5052" s="7">
        <v>0</v>
      </c>
      <c r="U5052" s="5">
        <v>8.7138000000000009</v>
      </c>
      <c r="V5052">
        <f t="shared" si="390"/>
        <v>9</v>
      </c>
      <c r="W5052">
        <f t="shared" si="391"/>
        <v>3</v>
      </c>
      <c r="X5052">
        <f t="shared" si="392"/>
        <v>2015</v>
      </c>
      <c r="Y5052" t="str">
        <f t="shared" si="393"/>
        <v>Sep</v>
      </c>
      <c r="Z5052" t="str">
        <f t="shared" si="394"/>
        <v>2015-09</v>
      </c>
    </row>
    <row r="5053" spans="1:26"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5">
        <v>24.4</v>
      </c>
      <c r="S5053">
        <v>2</v>
      </c>
      <c r="T5053" s="7">
        <v>0.2</v>
      </c>
      <c r="U5053" s="5">
        <v>7.93</v>
      </c>
      <c r="V5053">
        <f t="shared" si="390"/>
        <v>11</v>
      </c>
      <c r="W5053">
        <f t="shared" si="391"/>
        <v>4</v>
      </c>
      <c r="X5053">
        <f t="shared" si="392"/>
        <v>2015</v>
      </c>
      <c r="Y5053" t="str">
        <f t="shared" si="393"/>
        <v>Nov</v>
      </c>
      <c r="Z5053" t="str">
        <f t="shared" si="394"/>
        <v>2015-11</v>
      </c>
    </row>
    <row r="5054" spans="1:26"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5">
        <v>195.64</v>
      </c>
      <c r="S5054">
        <v>4</v>
      </c>
      <c r="T5054" s="7">
        <v>0</v>
      </c>
      <c r="U5054" s="5">
        <v>91.950800000000001</v>
      </c>
      <c r="V5054">
        <f t="shared" si="390"/>
        <v>5</v>
      </c>
      <c r="W5054">
        <f t="shared" si="391"/>
        <v>2</v>
      </c>
      <c r="X5054">
        <f t="shared" si="392"/>
        <v>2017</v>
      </c>
      <c r="Y5054" t="str">
        <f t="shared" si="393"/>
        <v>May</v>
      </c>
      <c r="Z5054" t="str">
        <f t="shared" si="394"/>
        <v>2017-05</v>
      </c>
    </row>
    <row r="5055" spans="1:26"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s="5">
        <v>398.4</v>
      </c>
      <c r="S5055">
        <v>5</v>
      </c>
      <c r="T5055" s="7">
        <v>0.2</v>
      </c>
      <c r="U5055" s="5">
        <v>84.66</v>
      </c>
      <c r="V5055">
        <f t="shared" si="390"/>
        <v>1</v>
      </c>
      <c r="W5055">
        <f t="shared" si="391"/>
        <v>1</v>
      </c>
      <c r="X5055">
        <f t="shared" si="392"/>
        <v>2015</v>
      </c>
      <c r="Y5055" t="str">
        <f t="shared" si="393"/>
        <v>Jan</v>
      </c>
      <c r="Z5055" t="str">
        <f t="shared" si="394"/>
        <v>2015-01</v>
      </c>
    </row>
    <row r="5056" spans="1:26"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s="5">
        <v>7.056</v>
      </c>
      <c r="S5056">
        <v>3</v>
      </c>
      <c r="T5056" s="7">
        <v>0.2</v>
      </c>
      <c r="U5056" s="5">
        <v>0.79379999999999995</v>
      </c>
      <c r="V5056">
        <f t="shared" si="390"/>
        <v>1</v>
      </c>
      <c r="W5056">
        <f t="shared" si="391"/>
        <v>1</v>
      </c>
      <c r="X5056">
        <f t="shared" si="392"/>
        <v>2015</v>
      </c>
      <c r="Y5056" t="str">
        <f t="shared" si="393"/>
        <v>Jan</v>
      </c>
      <c r="Z5056" t="str">
        <f t="shared" si="394"/>
        <v>2015-01</v>
      </c>
    </row>
    <row r="5057" spans="1:26"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s="5">
        <v>1352.3976</v>
      </c>
      <c r="S5057">
        <v>9</v>
      </c>
      <c r="T5057" s="7">
        <v>0.32</v>
      </c>
      <c r="U5057" s="5">
        <v>-437.54039999999998</v>
      </c>
      <c r="V5057">
        <f t="shared" si="390"/>
        <v>1</v>
      </c>
      <c r="W5057">
        <f t="shared" si="391"/>
        <v>1</v>
      </c>
      <c r="X5057">
        <f t="shared" si="392"/>
        <v>2015</v>
      </c>
      <c r="Y5057" t="str">
        <f t="shared" si="393"/>
        <v>Jan</v>
      </c>
      <c r="Z5057" t="str">
        <f t="shared" si="394"/>
        <v>2015-01</v>
      </c>
    </row>
    <row r="5058" spans="1:26"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s="5">
        <v>26.4</v>
      </c>
      <c r="S5058">
        <v>5</v>
      </c>
      <c r="T5058" s="7">
        <v>0</v>
      </c>
      <c r="U5058" s="5">
        <v>11.88</v>
      </c>
      <c r="V5058">
        <f t="shared" si="390"/>
        <v>9</v>
      </c>
      <c r="W5058">
        <f t="shared" si="391"/>
        <v>3</v>
      </c>
      <c r="X5058">
        <f t="shared" si="392"/>
        <v>2015</v>
      </c>
      <c r="Y5058" t="str">
        <f t="shared" si="393"/>
        <v>Sep</v>
      </c>
      <c r="Z5058" t="str">
        <f t="shared" si="394"/>
        <v>2015-09</v>
      </c>
    </row>
    <row r="5059" spans="1:26"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s="5">
        <v>41.88</v>
      </c>
      <c r="S5059">
        <v>6</v>
      </c>
      <c r="T5059" s="7">
        <v>0</v>
      </c>
      <c r="U5059" s="5">
        <v>0.83760000000000001</v>
      </c>
      <c r="V5059">
        <f t="shared" ref="V5059:V5122" si="395">MONTH(C5059)</f>
        <v>9</v>
      </c>
      <c r="W5059">
        <f t="shared" ref="W5059:W5122" si="396">ROUNDUP(MONTH(C5059)/3,0)</f>
        <v>3</v>
      </c>
      <c r="X5059">
        <f t="shared" ref="X5059:X5122" si="397">YEAR(C5059)</f>
        <v>2015</v>
      </c>
      <c r="Y5059" t="str">
        <f t="shared" ref="Y5059:Y5122" si="398">TEXT(C5059,"MMM")</f>
        <v>Sep</v>
      </c>
      <c r="Z5059" t="str">
        <f t="shared" ref="Z5059:Z5122" si="399">TEXT(C5059,"YYYY-MM")</f>
        <v>2015-09</v>
      </c>
    </row>
    <row r="5060" spans="1:26"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s="5">
        <v>99.846000000000004</v>
      </c>
      <c r="S5060">
        <v>9</v>
      </c>
      <c r="T5060" s="7">
        <v>0.7</v>
      </c>
      <c r="U5060" s="5">
        <v>-83.204999999999998</v>
      </c>
      <c r="V5060">
        <f t="shared" si="395"/>
        <v>4</v>
      </c>
      <c r="W5060">
        <f t="shared" si="396"/>
        <v>2</v>
      </c>
      <c r="X5060">
        <f t="shared" si="397"/>
        <v>2016</v>
      </c>
      <c r="Y5060" t="str">
        <f t="shared" si="398"/>
        <v>Apr</v>
      </c>
      <c r="Z5060" t="str">
        <f t="shared" si="399"/>
        <v>2016-04</v>
      </c>
    </row>
    <row r="5061" spans="1:26"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s="5">
        <v>699.98</v>
      </c>
      <c r="S5061">
        <v>2</v>
      </c>
      <c r="T5061" s="7">
        <v>0</v>
      </c>
      <c r="U5061" s="5">
        <v>195.99440000000001</v>
      </c>
      <c r="V5061">
        <f t="shared" si="395"/>
        <v>12</v>
      </c>
      <c r="W5061">
        <f t="shared" si="396"/>
        <v>4</v>
      </c>
      <c r="X5061">
        <f t="shared" si="397"/>
        <v>2016</v>
      </c>
      <c r="Y5061" t="str">
        <f t="shared" si="398"/>
        <v>Dec</v>
      </c>
      <c r="Z5061" t="str">
        <f t="shared" si="399"/>
        <v>2016-12</v>
      </c>
    </row>
    <row r="5062" spans="1:26"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s="5">
        <v>584.82000000000005</v>
      </c>
      <c r="S5062">
        <v>9</v>
      </c>
      <c r="T5062" s="7">
        <v>0</v>
      </c>
      <c r="U5062" s="5">
        <v>70.178399999999996</v>
      </c>
      <c r="V5062">
        <f t="shared" si="395"/>
        <v>12</v>
      </c>
      <c r="W5062">
        <f t="shared" si="396"/>
        <v>4</v>
      </c>
      <c r="X5062">
        <f t="shared" si="397"/>
        <v>2016</v>
      </c>
      <c r="Y5062" t="str">
        <f t="shared" si="398"/>
        <v>Dec</v>
      </c>
      <c r="Z5062" t="str">
        <f t="shared" si="399"/>
        <v>2016-12</v>
      </c>
    </row>
    <row r="5063" spans="1:26"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s="5">
        <v>43.98</v>
      </c>
      <c r="S5063">
        <v>2</v>
      </c>
      <c r="T5063" s="7">
        <v>0</v>
      </c>
      <c r="U5063" s="5">
        <v>21.99</v>
      </c>
      <c r="V5063">
        <f t="shared" si="395"/>
        <v>5</v>
      </c>
      <c r="W5063">
        <f t="shared" si="396"/>
        <v>2</v>
      </c>
      <c r="X5063">
        <f t="shared" si="397"/>
        <v>2015</v>
      </c>
      <c r="Y5063" t="str">
        <f t="shared" si="398"/>
        <v>May</v>
      </c>
      <c r="Z5063" t="str">
        <f t="shared" si="399"/>
        <v>2015-05</v>
      </c>
    </row>
    <row r="5064" spans="1:26"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s="5">
        <v>377.97</v>
      </c>
      <c r="S5064">
        <v>3</v>
      </c>
      <c r="T5064" s="7">
        <v>0</v>
      </c>
      <c r="U5064" s="5">
        <v>105.83159999999999</v>
      </c>
      <c r="V5064">
        <f t="shared" si="395"/>
        <v>5</v>
      </c>
      <c r="W5064">
        <f t="shared" si="396"/>
        <v>2</v>
      </c>
      <c r="X5064">
        <f t="shared" si="397"/>
        <v>2015</v>
      </c>
      <c r="Y5064" t="str">
        <f t="shared" si="398"/>
        <v>May</v>
      </c>
      <c r="Z5064" t="str">
        <f t="shared" si="399"/>
        <v>2015-05</v>
      </c>
    </row>
    <row r="5065" spans="1:26"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s="5">
        <v>123.96</v>
      </c>
      <c r="S5065">
        <v>3</v>
      </c>
      <c r="T5065" s="7">
        <v>0</v>
      </c>
      <c r="U5065" s="5">
        <v>11.1564</v>
      </c>
      <c r="V5065">
        <f t="shared" si="395"/>
        <v>5</v>
      </c>
      <c r="W5065">
        <f t="shared" si="396"/>
        <v>2</v>
      </c>
      <c r="X5065">
        <f t="shared" si="397"/>
        <v>2015</v>
      </c>
      <c r="Y5065" t="str">
        <f t="shared" si="398"/>
        <v>May</v>
      </c>
      <c r="Z5065" t="str">
        <f t="shared" si="399"/>
        <v>2015-05</v>
      </c>
    </row>
    <row r="5066" spans="1:26"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s="5">
        <v>391.98</v>
      </c>
      <c r="S5066">
        <v>2</v>
      </c>
      <c r="T5066" s="7">
        <v>0</v>
      </c>
      <c r="U5066" s="5">
        <v>113.6742</v>
      </c>
      <c r="V5066">
        <f t="shared" si="395"/>
        <v>9</v>
      </c>
      <c r="W5066">
        <f t="shared" si="396"/>
        <v>3</v>
      </c>
      <c r="X5066">
        <f t="shared" si="397"/>
        <v>2017</v>
      </c>
      <c r="Y5066" t="str">
        <f t="shared" si="398"/>
        <v>Sep</v>
      </c>
      <c r="Z5066" t="str">
        <f t="shared" si="399"/>
        <v>2017-09</v>
      </c>
    </row>
    <row r="5067" spans="1:26"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s="5">
        <v>383.976</v>
      </c>
      <c r="S5067">
        <v>3</v>
      </c>
      <c r="T5067" s="7">
        <v>0.2</v>
      </c>
      <c r="U5067" s="5">
        <v>81.594899999999996</v>
      </c>
      <c r="V5067">
        <f t="shared" si="395"/>
        <v>11</v>
      </c>
      <c r="W5067">
        <f t="shared" si="396"/>
        <v>4</v>
      </c>
      <c r="X5067">
        <f t="shared" si="397"/>
        <v>2017</v>
      </c>
      <c r="Y5067" t="str">
        <f t="shared" si="398"/>
        <v>Nov</v>
      </c>
      <c r="Z5067" t="str">
        <f t="shared" si="399"/>
        <v>2017-11</v>
      </c>
    </row>
    <row r="5068" spans="1:26"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s="5">
        <v>1781.682</v>
      </c>
      <c r="S5068">
        <v>7</v>
      </c>
      <c r="T5068" s="7">
        <v>0.4</v>
      </c>
      <c r="U5068" s="5">
        <v>-653.28340000000003</v>
      </c>
      <c r="V5068">
        <f t="shared" si="395"/>
        <v>11</v>
      </c>
      <c r="W5068">
        <f t="shared" si="396"/>
        <v>4</v>
      </c>
      <c r="X5068">
        <f t="shared" si="397"/>
        <v>2017</v>
      </c>
      <c r="Y5068" t="str">
        <f t="shared" si="398"/>
        <v>Nov</v>
      </c>
      <c r="Z5068" t="str">
        <f t="shared" si="399"/>
        <v>2017-11</v>
      </c>
    </row>
    <row r="5069" spans="1:26"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s="5">
        <v>21.4</v>
      </c>
      <c r="S5069">
        <v>5</v>
      </c>
      <c r="T5069" s="7">
        <v>0</v>
      </c>
      <c r="U5069" s="5">
        <v>6.2060000000000004</v>
      </c>
      <c r="V5069">
        <f t="shared" si="395"/>
        <v>1</v>
      </c>
      <c r="W5069">
        <f t="shared" si="396"/>
        <v>1</v>
      </c>
      <c r="X5069">
        <f t="shared" si="397"/>
        <v>2017</v>
      </c>
      <c r="Y5069" t="str">
        <f t="shared" si="398"/>
        <v>Jan</v>
      </c>
      <c r="Z5069" t="str">
        <f t="shared" si="399"/>
        <v>2017-01</v>
      </c>
    </row>
    <row r="5070" spans="1:26"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s="5">
        <v>549.99</v>
      </c>
      <c r="S5070">
        <v>1</v>
      </c>
      <c r="T5070" s="7">
        <v>0</v>
      </c>
      <c r="U5070" s="5">
        <v>274.995</v>
      </c>
      <c r="V5070">
        <f t="shared" si="395"/>
        <v>8</v>
      </c>
      <c r="W5070">
        <f t="shared" si="396"/>
        <v>3</v>
      </c>
      <c r="X5070">
        <f t="shared" si="397"/>
        <v>2014</v>
      </c>
      <c r="Y5070" t="str">
        <f t="shared" si="398"/>
        <v>Aug</v>
      </c>
      <c r="Z5070" t="str">
        <f t="shared" si="399"/>
        <v>2014-08</v>
      </c>
    </row>
    <row r="5071" spans="1:26"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s="5">
        <v>167.535</v>
      </c>
      <c r="S5071">
        <v>3</v>
      </c>
      <c r="T5071" s="7">
        <v>0.1</v>
      </c>
      <c r="U5071" s="5">
        <v>37.229999999999997</v>
      </c>
      <c r="V5071">
        <f t="shared" si="395"/>
        <v>8</v>
      </c>
      <c r="W5071">
        <f t="shared" si="396"/>
        <v>3</v>
      </c>
      <c r="X5071">
        <f t="shared" si="397"/>
        <v>2014</v>
      </c>
      <c r="Y5071" t="str">
        <f t="shared" si="398"/>
        <v>Aug</v>
      </c>
      <c r="Z5071" t="str">
        <f t="shared" si="399"/>
        <v>2014-08</v>
      </c>
    </row>
    <row r="5072" spans="1:26"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s="5">
        <v>38.340000000000003</v>
      </c>
      <c r="S5072">
        <v>3</v>
      </c>
      <c r="T5072" s="7">
        <v>0</v>
      </c>
      <c r="U5072" s="5">
        <v>17.253</v>
      </c>
      <c r="V5072">
        <f t="shared" si="395"/>
        <v>8</v>
      </c>
      <c r="W5072">
        <f t="shared" si="396"/>
        <v>3</v>
      </c>
      <c r="X5072">
        <f t="shared" si="397"/>
        <v>2014</v>
      </c>
      <c r="Y5072" t="str">
        <f t="shared" si="398"/>
        <v>Aug</v>
      </c>
      <c r="Z5072" t="str">
        <f t="shared" si="399"/>
        <v>2014-08</v>
      </c>
    </row>
    <row r="5073" spans="1:26"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s="5">
        <v>53.88</v>
      </c>
      <c r="S5073">
        <v>6</v>
      </c>
      <c r="T5073" s="7">
        <v>0</v>
      </c>
      <c r="U5073" s="5">
        <v>22.6296</v>
      </c>
      <c r="V5073">
        <f t="shared" si="395"/>
        <v>8</v>
      </c>
      <c r="W5073">
        <f t="shared" si="396"/>
        <v>3</v>
      </c>
      <c r="X5073">
        <f t="shared" si="397"/>
        <v>2014</v>
      </c>
      <c r="Y5073" t="str">
        <f t="shared" si="398"/>
        <v>Aug</v>
      </c>
      <c r="Z5073" t="str">
        <f t="shared" si="399"/>
        <v>2014-08</v>
      </c>
    </row>
    <row r="5074" spans="1:26"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s="5">
        <v>299.98</v>
      </c>
      <c r="S5074">
        <v>2</v>
      </c>
      <c r="T5074" s="7">
        <v>0</v>
      </c>
      <c r="U5074" s="5">
        <v>83.994399999999999</v>
      </c>
      <c r="V5074">
        <f t="shared" si="395"/>
        <v>8</v>
      </c>
      <c r="W5074">
        <f t="shared" si="396"/>
        <v>3</v>
      </c>
      <c r="X5074">
        <f t="shared" si="397"/>
        <v>2014</v>
      </c>
      <c r="Y5074" t="str">
        <f t="shared" si="398"/>
        <v>Aug</v>
      </c>
      <c r="Z5074" t="str">
        <f t="shared" si="399"/>
        <v>2014-08</v>
      </c>
    </row>
    <row r="5075" spans="1:26"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s="5">
        <v>62.8</v>
      </c>
      <c r="S5075">
        <v>4</v>
      </c>
      <c r="T5075" s="7">
        <v>0</v>
      </c>
      <c r="U5075" s="5">
        <v>15.7</v>
      </c>
      <c r="V5075">
        <f t="shared" si="395"/>
        <v>11</v>
      </c>
      <c r="W5075">
        <f t="shared" si="396"/>
        <v>4</v>
      </c>
      <c r="X5075">
        <f t="shared" si="397"/>
        <v>2015</v>
      </c>
      <c r="Y5075" t="str">
        <f t="shared" si="398"/>
        <v>Nov</v>
      </c>
      <c r="Z5075" t="str">
        <f t="shared" si="399"/>
        <v>2015-11</v>
      </c>
    </row>
    <row r="5076" spans="1:26"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s="5">
        <v>13.904</v>
      </c>
      <c r="S5076">
        <v>2</v>
      </c>
      <c r="T5076" s="7">
        <v>0.2</v>
      </c>
      <c r="U5076" s="5">
        <v>4.5187999999999997</v>
      </c>
      <c r="V5076">
        <f t="shared" si="395"/>
        <v>4</v>
      </c>
      <c r="W5076">
        <f t="shared" si="396"/>
        <v>2</v>
      </c>
      <c r="X5076">
        <f t="shared" si="397"/>
        <v>2017</v>
      </c>
      <c r="Y5076" t="str">
        <f t="shared" si="398"/>
        <v>Apr</v>
      </c>
      <c r="Z5076" t="str">
        <f t="shared" si="399"/>
        <v>2017-04</v>
      </c>
    </row>
    <row r="5077" spans="1:26"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s="5">
        <v>744.1</v>
      </c>
      <c r="S5077">
        <v>5</v>
      </c>
      <c r="T5077" s="7">
        <v>0.3</v>
      </c>
      <c r="U5077" s="5">
        <v>-95.67</v>
      </c>
      <c r="V5077">
        <f t="shared" si="395"/>
        <v>4</v>
      </c>
      <c r="W5077">
        <f t="shared" si="396"/>
        <v>2</v>
      </c>
      <c r="X5077">
        <f t="shared" si="397"/>
        <v>2014</v>
      </c>
      <c r="Y5077" t="str">
        <f t="shared" si="398"/>
        <v>Apr</v>
      </c>
      <c r="Z5077" t="str">
        <f t="shared" si="399"/>
        <v>2014-04</v>
      </c>
    </row>
    <row r="5078" spans="1:26"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s="5">
        <v>44.84</v>
      </c>
      <c r="S5078">
        <v>5</v>
      </c>
      <c r="T5078" s="7">
        <v>0.2</v>
      </c>
      <c r="U5078" s="5">
        <v>5.6050000000000004</v>
      </c>
      <c r="V5078">
        <f t="shared" si="395"/>
        <v>4</v>
      </c>
      <c r="W5078">
        <f t="shared" si="396"/>
        <v>2</v>
      </c>
      <c r="X5078">
        <f t="shared" si="397"/>
        <v>2014</v>
      </c>
      <c r="Y5078" t="str">
        <f t="shared" si="398"/>
        <v>Apr</v>
      </c>
      <c r="Z5078" t="str">
        <f t="shared" si="399"/>
        <v>2014-04</v>
      </c>
    </row>
    <row r="5079" spans="1:26"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s="5">
        <v>401.59</v>
      </c>
      <c r="S5079">
        <v>2</v>
      </c>
      <c r="T5079" s="7">
        <v>0.3</v>
      </c>
      <c r="U5079" s="5">
        <v>-131.95099999999999</v>
      </c>
      <c r="V5079">
        <f t="shared" si="395"/>
        <v>4</v>
      </c>
      <c r="W5079">
        <f t="shared" si="396"/>
        <v>2</v>
      </c>
      <c r="X5079">
        <f t="shared" si="397"/>
        <v>2014</v>
      </c>
      <c r="Y5079" t="str">
        <f t="shared" si="398"/>
        <v>Apr</v>
      </c>
      <c r="Z5079" t="str">
        <f t="shared" si="399"/>
        <v>2014-04</v>
      </c>
    </row>
    <row r="5080" spans="1:26"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5">
        <v>18.239999999999998</v>
      </c>
      <c r="S5080">
        <v>3</v>
      </c>
      <c r="T5080" s="7">
        <v>0</v>
      </c>
      <c r="U5080" s="5">
        <v>8.5728000000000009</v>
      </c>
      <c r="V5080">
        <f t="shared" si="395"/>
        <v>11</v>
      </c>
      <c r="W5080">
        <f t="shared" si="396"/>
        <v>4</v>
      </c>
      <c r="X5080">
        <f t="shared" si="397"/>
        <v>2017</v>
      </c>
      <c r="Y5080" t="str">
        <f t="shared" si="398"/>
        <v>Nov</v>
      </c>
      <c r="Z5080" t="str">
        <f t="shared" si="399"/>
        <v>2017-11</v>
      </c>
    </row>
    <row r="5081" spans="1:26"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s="5">
        <v>359.49900000000002</v>
      </c>
      <c r="S5081">
        <v>3</v>
      </c>
      <c r="T5081" s="7">
        <v>0.15</v>
      </c>
      <c r="U5081" s="5">
        <v>-29.605799999999999</v>
      </c>
      <c r="V5081">
        <f t="shared" si="395"/>
        <v>11</v>
      </c>
      <c r="W5081">
        <f t="shared" si="396"/>
        <v>4</v>
      </c>
      <c r="X5081">
        <f t="shared" si="397"/>
        <v>2017</v>
      </c>
      <c r="Y5081" t="str">
        <f t="shared" si="398"/>
        <v>Nov</v>
      </c>
      <c r="Z5081" t="str">
        <f t="shared" si="399"/>
        <v>2017-11</v>
      </c>
    </row>
    <row r="5082" spans="1:26"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s="5">
        <v>10.48</v>
      </c>
      <c r="S5082">
        <v>1</v>
      </c>
      <c r="T5082" s="7">
        <v>0</v>
      </c>
      <c r="U5082" s="5">
        <v>2.8296000000000001</v>
      </c>
      <c r="V5082">
        <f t="shared" si="395"/>
        <v>11</v>
      </c>
      <c r="W5082">
        <f t="shared" si="396"/>
        <v>4</v>
      </c>
      <c r="X5082">
        <f t="shared" si="397"/>
        <v>2017</v>
      </c>
      <c r="Y5082" t="str">
        <f t="shared" si="398"/>
        <v>Nov</v>
      </c>
      <c r="Z5082" t="str">
        <f t="shared" si="399"/>
        <v>2017-11</v>
      </c>
    </row>
    <row r="5083" spans="1:26"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5">
        <v>20.736000000000001</v>
      </c>
      <c r="S5083">
        <v>4</v>
      </c>
      <c r="T5083" s="7">
        <v>0.2</v>
      </c>
      <c r="U5083" s="5">
        <v>7.2576000000000001</v>
      </c>
      <c r="V5083">
        <f t="shared" si="395"/>
        <v>12</v>
      </c>
      <c r="W5083">
        <f t="shared" si="396"/>
        <v>4</v>
      </c>
      <c r="X5083">
        <f t="shared" si="397"/>
        <v>2015</v>
      </c>
      <c r="Y5083" t="str">
        <f t="shared" si="398"/>
        <v>Dec</v>
      </c>
      <c r="Z5083" t="str">
        <f t="shared" si="399"/>
        <v>2015-12</v>
      </c>
    </row>
    <row r="5084" spans="1:26"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s="5">
        <v>35.167999999999999</v>
      </c>
      <c r="S5084">
        <v>4</v>
      </c>
      <c r="T5084" s="7">
        <v>0.2</v>
      </c>
      <c r="U5084" s="5">
        <v>8.3523999999999994</v>
      </c>
      <c r="V5084">
        <f t="shared" si="395"/>
        <v>9</v>
      </c>
      <c r="W5084">
        <f t="shared" si="396"/>
        <v>3</v>
      </c>
      <c r="X5084">
        <f t="shared" si="397"/>
        <v>2016</v>
      </c>
      <c r="Y5084" t="str">
        <f t="shared" si="398"/>
        <v>Sep</v>
      </c>
      <c r="Z5084" t="str">
        <f t="shared" si="399"/>
        <v>2016-09</v>
      </c>
    </row>
    <row r="5085" spans="1:26"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s="5">
        <v>64.703999999999994</v>
      </c>
      <c r="S5085">
        <v>3</v>
      </c>
      <c r="T5085" s="7">
        <v>0.2</v>
      </c>
      <c r="U5085" s="5">
        <v>23.455200000000001</v>
      </c>
      <c r="V5085">
        <f t="shared" si="395"/>
        <v>9</v>
      </c>
      <c r="W5085">
        <f t="shared" si="396"/>
        <v>3</v>
      </c>
      <c r="X5085">
        <f t="shared" si="397"/>
        <v>2016</v>
      </c>
      <c r="Y5085" t="str">
        <f t="shared" si="398"/>
        <v>Sep</v>
      </c>
      <c r="Z5085" t="str">
        <f t="shared" si="399"/>
        <v>2016-09</v>
      </c>
    </row>
    <row r="5086" spans="1:26"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s="5">
        <v>105.52</v>
      </c>
      <c r="S5086">
        <v>4</v>
      </c>
      <c r="T5086" s="7">
        <v>0</v>
      </c>
      <c r="U5086" s="5">
        <v>48.539200000000001</v>
      </c>
      <c r="V5086">
        <f t="shared" si="395"/>
        <v>6</v>
      </c>
      <c r="W5086">
        <f t="shared" si="396"/>
        <v>2</v>
      </c>
      <c r="X5086">
        <f t="shared" si="397"/>
        <v>2016</v>
      </c>
      <c r="Y5086" t="str">
        <f t="shared" si="398"/>
        <v>Jun</v>
      </c>
      <c r="Z5086" t="str">
        <f t="shared" si="399"/>
        <v>2016-06</v>
      </c>
    </row>
    <row r="5087" spans="1:26"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5">
        <v>5.7919999999999998</v>
      </c>
      <c r="S5087">
        <v>2</v>
      </c>
      <c r="T5087" s="7">
        <v>0.8</v>
      </c>
      <c r="U5087" s="5">
        <v>-9.5568000000000008</v>
      </c>
      <c r="V5087">
        <f t="shared" si="395"/>
        <v>6</v>
      </c>
      <c r="W5087">
        <f t="shared" si="396"/>
        <v>2</v>
      </c>
      <c r="X5087">
        <f t="shared" si="397"/>
        <v>2015</v>
      </c>
      <c r="Y5087" t="str">
        <f t="shared" si="398"/>
        <v>Jun</v>
      </c>
      <c r="Z5087" t="str">
        <f t="shared" si="399"/>
        <v>2015-06</v>
      </c>
    </row>
    <row r="5088" spans="1:26"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s="5">
        <v>466.15800000000002</v>
      </c>
      <c r="S5088">
        <v>7</v>
      </c>
      <c r="T5088" s="7">
        <v>0.4</v>
      </c>
      <c r="U5088" s="5">
        <v>-93.2316</v>
      </c>
      <c r="V5088">
        <f t="shared" si="395"/>
        <v>3</v>
      </c>
      <c r="W5088">
        <f t="shared" si="396"/>
        <v>1</v>
      </c>
      <c r="X5088">
        <f t="shared" si="397"/>
        <v>2015</v>
      </c>
      <c r="Y5088" t="str">
        <f t="shared" si="398"/>
        <v>Mar</v>
      </c>
      <c r="Z5088" t="str">
        <f t="shared" si="399"/>
        <v>2015-03</v>
      </c>
    </row>
    <row r="5089" spans="1:26"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s="5">
        <v>10.311999999999999</v>
      </c>
      <c r="S5089">
        <v>1</v>
      </c>
      <c r="T5089" s="7">
        <v>0.2</v>
      </c>
      <c r="U5089" s="5">
        <v>-1.2889999999999999</v>
      </c>
      <c r="V5089">
        <f t="shared" si="395"/>
        <v>3</v>
      </c>
      <c r="W5089">
        <f t="shared" si="396"/>
        <v>1</v>
      </c>
      <c r="X5089">
        <f t="shared" si="397"/>
        <v>2015</v>
      </c>
      <c r="Y5089" t="str">
        <f t="shared" si="398"/>
        <v>Mar</v>
      </c>
      <c r="Z5089" t="str">
        <f t="shared" si="399"/>
        <v>2015-03</v>
      </c>
    </row>
    <row r="5090" spans="1:26"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s="5">
        <v>2.556</v>
      </c>
      <c r="S5090">
        <v>3</v>
      </c>
      <c r="T5090" s="7">
        <v>0.7</v>
      </c>
      <c r="U5090" s="5">
        <v>-1.7891999999999999</v>
      </c>
      <c r="V5090">
        <f t="shared" si="395"/>
        <v>3</v>
      </c>
      <c r="W5090">
        <f t="shared" si="396"/>
        <v>1</v>
      </c>
      <c r="X5090">
        <f t="shared" si="397"/>
        <v>2015</v>
      </c>
      <c r="Y5090" t="str">
        <f t="shared" si="398"/>
        <v>Mar</v>
      </c>
      <c r="Z5090" t="str">
        <f t="shared" si="399"/>
        <v>2015-03</v>
      </c>
    </row>
    <row r="5091" spans="1:26"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s="5">
        <v>7.968</v>
      </c>
      <c r="S5091">
        <v>2</v>
      </c>
      <c r="T5091" s="7">
        <v>0.2</v>
      </c>
      <c r="U5091" s="5">
        <v>2.8883999999999999</v>
      </c>
      <c r="V5091">
        <f t="shared" si="395"/>
        <v>8</v>
      </c>
      <c r="W5091">
        <f t="shared" si="396"/>
        <v>3</v>
      </c>
      <c r="X5091">
        <f t="shared" si="397"/>
        <v>2017</v>
      </c>
      <c r="Y5091" t="str">
        <f t="shared" si="398"/>
        <v>Aug</v>
      </c>
      <c r="Z5091" t="str">
        <f t="shared" si="399"/>
        <v>2017-08</v>
      </c>
    </row>
    <row r="5092" spans="1:26"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s="5">
        <v>8.7840000000000007</v>
      </c>
      <c r="S5092">
        <v>1</v>
      </c>
      <c r="T5092" s="7">
        <v>0.2</v>
      </c>
      <c r="U5092" s="5">
        <v>3.1842000000000001</v>
      </c>
      <c r="V5092">
        <f t="shared" si="395"/>
        <v>8</v>
      </c>
      <c r="W5092">
        <f t="shared" si="396"/>
        <v>3</v>
      </c>
      <c r="X5092">
        <f t="shared" si="397"/>
        <v>2017</v>
      </c>
      <c r="Y5092" t="str">
        <f t="shared" si="398"/>
        <v>Aug</v>
      </c>
      <c r="Z5092" t="str">
        <f t="shared" si="399"/>
        <v>2017-08</v>
      </c>
    </row>
    <row r="5093" spans="1:26"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s="5">
        <v>3.024</v>
      </c>
      <c r="S5093">
        <v>3</v>
      </c>
      <c r="T5093" s="7">
        <v>0.2</v>
      </c>
      <c r="U5093" s="5">
        <v>-0.6048</v>
      </c>
      <c r="V5093">
        <f t="shared" si="395"/>
        <v>12</v>
      </c>
      <c r="W5093">
        <f t="shared" si="396"/>
        <v>4</v>
      </c>
      <c r="X5093">
        <f t="shared" si="397"/>
        <v>2017</v>
      </c>
      <c r="Y5093" t="str">
        <f t="shared" si="398"/>
        <v>Dec</v>
      </c>
      <c r="Z5093" t="str">
        <f t="shared" si="399"/>
        <v>2017-12</v>
      </c>
    </row>
    <row r="5094" spans="1:26"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s="5">
        <v>51.45</v>
      </c>
      <c r="S5094">
        <v>3</v>
      </c>
      <c r="T5094" s="7">
        <v>0</v>
      </c>
      <c r="U5094" s="5">
        <v>13.891500000000001</v>
      </c>
      <c r="V5094">
        <f t="shared" si="395"/>
        <v>5</v>
      </c>
      <c r="W5094">
        <f t="shared" si="396"/>
        <v>2</v>
      </c>
      <c r="X5094">
        <f t="shared" si="397"/>
        <v>2015</v>
      </c>
      <c r="Y5094" t="str">
        <f t="shared" si="398"/>
        <v>May</v>
      </c>
      <c r="Z5094" t="str">
        <f t="shared" si="399"/>
        <v>2015-05</v>
      </c>
    </row>
    <row r="5095" spans="1:26"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s="5">
        <v>14.016</v>
      </c>
      <c r="S5095">
        <v>4</v>
      </c>
      <c r="T5095" s="7">
        <v>0.8</v>
      </c>
      <c r="U5095" s="5">
        <v>-31.536000000000001</v>
      </c>
      <c r="V5095">
        <f t="shared" si="395"/>
        <v>12</v>
      </c>
      <c r="W5095">
        <f t="shared" si="396"/>
        <v>4</v>
      </c>
      <c r="X5095">
        <f t="shared" si="397"/>
        <v>2014</v>
      </c>
      <c r="Y5095" t="str">
        <f t="shared" si="398"/>
        <v>Dec</v>
      </c>
      <c r="Z5095" t="str">
        <f t="shared" si="399"/>
        <v>2014-12</v>
      </c>
    </row>
    <row r="5096" spans="1:26"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s="5">
        <v>214.95</v>
      </c>
      <c r="S5096">
        <v>5</v>
      </c>
      <c r="T5096" s="7">
        <v>0.5</v>
      </c>
      <c r="U5096" s="5">
        <v>-120.372</v>
      </c>
      <c r="V5096">
        <f t="shared" si="395"/>
        <v>12</v>
      </c>
      <c r="W5096">
        <f t="shared" si="396"/>
        <v>4</v>
      </c>
      <c r="X5096">
        <f t="shared" si="397"/>
        <v>2014</v>
      </c>
      <c r="Y5096" t="str">
        <f t="shared" si="398"/>
        <v>Dec</v>
      </c>
      <c r="Z5096" t="str">
        <f t="shared" si="399"/>
        <v>2014-12</v>
      </c>
    </row>
    <row r="5097" spans="1:26"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s="5">
        <v>35.04</v>
      </c>
      <c r="S5097">
        <v>4</v>
      </c>
      <c r="T5097" s="7">
        <v>0.2</v>
      </c>
      <c r="U5097" s="5">
        <v>-7.008</v>
      </c>
      <c r="V5097">
        <f t="shared" si="395"/>
        <v>12</v>
      </c>
      <c r="W5097">
        <f t="shared" si="396"/>
        <v>4</v>
      </c>
      <c r="X5097">
        <f t="shared" si="397"/>
        <v>2014</v>
      </c>
      <c r="Y5097" t="str">
        <f t="shared" si="398"/>
        <v>Dec</v>
      </c>
      <c r="Z5097" t="str">
        <f t="shared" si="399"/>
        <v>2014-12</v>
      </c>
    </row>
    <row r="5098" spans="1:26"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s="5">
        <v>10.776</v>
      </c>
      <c r="S5098">
        <v>3</v>
      </c>
      <c r="T5098" s="7">
        <v>0.6</v>
      </c>
      <c r="U5098" s="5">
        <v>-4.8491999999999997</v>
      </c>
      <c r="V5098">
        <f t="shared" si="395"/>
        <v>12</v>
      </c>
      <c r="W5098">
        <f t="shared" si="396"/>
        <v>4</v>
      </c>
      <c r="X5098">
        <f t="shared" si="397"/>
        <v>2014</v>
      </c>
      <c r="Y5098" t="str">
        <f t="shared" si="398"/>
        <v>Dec</v>
      </c>
      <c r="Z5098" t="str">
        <f t="shared" si="399"/>
        <v>2014-12</v>
      </c>
    </row>
    <row r="5099" spans="1:26"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s="5">
        <v>4.5999999999999996</v>
      </c>
      <c r="S5099">
        <v>2</v>
      </c>
      <c r="T5099" s="7">
        <v>0.8</v>
      </c>
      <c r="U5099" s="5">
        <v>-8.0500000000000007</v>
      </c>
      <c r="V5099">
        <f t="shared" si="395"/>
        <v>12</v>
      </c>
      <c r="W5099">
        <f t="shared" si="396"/>
        <v>4</v>
      </c>
      <c r="X5099">
        <f t="shared" si="397"/>
        <v>2014</v>
      </c>
      <c r="Y5099" t="str">
        <f t="shared" si="398"/>
        <v>Dec</v>
      </c>
      <c r="Z5099" t="str">
        <f t="shared" si="399"/>
        <v>2014-12</v>
      </c>
    </row>
    <row r="5100" spans="1:26"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s="5">
        <v>35.167999999999999</v>
      </c>
      <c r="S5100">
        <v>2</v>
      </c>
      <c r="T5100" s="7">
        <v>0.2</v>
      </c>
      <c r="U5100" s="5">
        <v>-8.3523999999999994</v>
      </c>
      <c r="V5100">
        <f t="shared" si="395"/>
        <v>12</v>
      </c>
      <c r="W5100">
        <f t="shared" si="396"/>
        <v>4</v>
      </c>
      <c r="X5100">
        <f t="shared" si="397"/>
        <v>2014</v>
      </c>
      <c r="Y5100" t="str">
        <f t="shared" si="398"/>
        <v>Dec</v>
      </c>
      <c r="Z5100" t="str">
        <f t="shared" si="399"/>
        <v>2014-12</v>
      </c>
    </row>
    <row r="5101" spans="1:26"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s="5">
        <v>19.152000000000001</v>
      </c>
      <c r="S5101">
        <v>3</v>
      </c>
      <c r="T5101" s="7">
        <v>0.2</v>
      </c>
      <c r="U5101" s="5">
        <v>6.4638</v>
      </c>
      <c r="V5101">
        <f t="shared" si="395"/>
        <v>8</v>
      </c>
      <c r="W5101">
        <f t="shared" si="396"/>
        <v>3</v>
      </c>
      <c r="X5101">
        <f t="shared" si="397"/>
        <v>2015</v>
      </c>
      <c r="Y5101" t="str">
        <f t="shared" si="398"/>
        <v>Aug</v>
      </c>
      <c r="Z5101" t="str">
        <f t="shared" si="399"/>
        <v>2015-08</v>
      </c>
    </row>
    <row r="5102" spans="1:26"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s="5">
        <v>4.4480000000000004</v>
      </c>
      <c r="S5102">
        <v>2</v>
      </c>
      <c r="T5102" s="7">
        <v>0.2</v>
      </c>
      <c r="U5102" s="5">
        <v>0.33360000000000001</v>
      </c>
      <c r="V5102">
        <f t="shared" si="395"/>
        <v>3</v>
      </c>
      <c r="W5102">
        <f t="shared" si="396"/>
        <v>1</v>
      </c>
      <c r="X5102">
        <f t="shared" si="397"/>
        <v>2014</v>
      </c>
      <c r="Y5102" t="str">
        <f t="shared" si="398"/>
        <v>Mar</v>
      </c>
      <c r="Z5102" t="str">
        <f t="shared" si="399"/>
        <v>2014-03</v>
      </c>
    </row>
    <row r="5103" spans="1:26"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s="5">
        <v>5.1840000000000002</v>
      </c>
      <c r="S5103">
        <v>1</v>
      </c>
      <c r="T5103" s="7">
        <v>0.2</v>
      </c>
      <c r="U5103" s="5">
        <v>1.8792</v>
      </c>
      <c r="V5103">
        <f t="shared" si="395"/>
        <v>3</v>
      </c>
      <c r="W5103">
        <f t="shared" si="396"/>
        <v>1</v>
      </c>
      <c r="X5103">
        <f t="shared" si="397"/>
        <v>2014</v>
      </c>
      <c r="Y5103" t="str">
        <f t="shared" si="398"/>
        <v>Mar</v>
      </c>
      <c r="Z5103" t="str">
        <f t="shared" si="399"/>
        <v>2014-03</v>
      </c>
    </row>
    <row r="5104" spans="1:26"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s="5">
        <v>15.552</v>
      </c>
      <c r="S5104">
        <v>3</v>
      </c>
      <c r="T5104" s="7">
        <v>0.2</v>
      </c>
      <c r="U5104" s="5">
        <v>5.4432</v>
      </c>
      <c r="V5104">
        <f t="shared" si="395"/>
        <v>3</v>
      </c>
      <c r="W5104">
        <f t="shared" si="396"/>
        <v>1</v>
      </c>
      <c r="X5104">
        <f t="shared" si="397"/>
        <v>2014</v>
      </c>
      <c r="Y5104" t="str">
        <f t="shared" si="398"/>
        <v>Mar</v>
      </c>
      <c r="Z5104" t="str">
        <f t="shared" si="399"/>
        <v>2014-03</v>
      </c>
    </row>
    <row r="5105" spans="1:26"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s="5">
        <v>40.031999999999996</v>
      </c>
      <c r="S5105">
        <v>6</v>
      </c>
      <c r="T5105" s="7">
        <v>0.2</v>
      </c>
      <c r="U5105" s="5">
        <v>12.51</v>
      </c>
      <c r="V5105">
        <f t="shared" si="395"/>
        <v>3</v>
      </c>
      <c r="W5105">
        <f t="shared" si="396"/>
        <v>1</v>
      </c>
      <c r="X5105">
        <f t="shared" si="397"/>
        <v>2015</v>
      </c>
      <c r="Y5105" t="str">
        <f t="shared" si="398"/>
        <v>Mar</v>
      </c>
      <c r="Z5105" t="str">
        <f t="shared" si="399"/>
        <v>2015-03</v>
      </c>
    </row>
    <row r="5106" spans="1:26"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s="5">
        <v>16.776</v>
      </c>
      <c r="S5106">
        <v>3</v>
      </c>
      <c r="T5106" s="7">
        <v>0.2</v>
      </c>
      <c r="U5106" s="5">
        <v>5.0327999999999999</v>
      </c>
      <c r="V5106">
        <f t="shared" si="395"/>
        <v>3</v>
      </c>
      <c r="W5106">
        <f t="shared" si="396"/>
        <v>1</v>
      </c>
      <c r="X5106">
        <f t="shared" si="397"/>
        <v>2015</v>
      </c>
      <c r="Y5106" t="str">
        <f t="shared" si="398"/>
        <v>Mar</v>
      </c>
      <c r="Z5106" t="str">
        <f t="shared" si="399"/>
        <v>2015-03</v>
      </c>
    </row>
    <row r="5107" spans="1:26"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s="5">
        <v>186.304</v>
      </c>
      <c r="S5107">
        <v>4</v>
      </c>
      <c r="T5107" s="7">
        <v>0.2</v>
      </c>
      <c r="U5107" s="5">
        <v>13.972799999999999</v>
      </c>
      <c r="V5107">
        <f t="shared" si="395"/>
        <v>12</v>
      </c>
      <c r="W5107">
        <f t="shared" si="396"/>
        <v>4</v>
      </c>
      <c r="X5107">
        <f t="shared" si="397"/>
        <v>2014</v>
      </c>
      <c r="Y5107" t="str">
        <f t="shared" si="398"/>
        <v>Dec</v>
      </c>
      <c r="Z5107" t="str">
        <f t="shared" si="399"/>
        <v>2014-12</v>
      </c>
    </row>
    <row r="5108" spans="1:26"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s="5">
        <v>66.36</v>
      </c>
      <c r="S5108">
        <v>4</v>
      </c>
      <c r="T5108" s="7">
        <v>0</v>
      </c>
      <c r="U5108" s="5">
        <v>23.225999999999999</v>
      </c>
      <c r="V5108">
        <f t="shared" si="395"/>
        <v>9</v>
      </c>
      <c r="W5108">
        <f t="shared" si="396"/>
        <v>3</v>
      </c>
      <c r="X5108">
        <f t="shared" si="397"/>
        <v>2015</v>
      </c>
      <c r="Y5108" t="str">
        <f t="shared" si="398"/>
        <v>Sep</v>
      </c>
      <c r="Z5108" t="str">
        <f t="shared" si="399"/>
        <v>2015-09</v>
      </c>
    </row>
    <row r="5109" spans="1:26"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s="5">
        <v>42.048000000000002</v>
      </c>
      <c r="S5109">
        <v>9</v>
      </c>
      <c r="T5109" s="7">
        <v>0.2</v>
      </c>
      <c r="U5109" s="5">
        <v>5.2560000000000002</v>
      </c>
      <c r="V5109">
        <f t="shared" si="395"/>
        <v>4</v>
      </c>
      <c r="W5109">
        <f t="shared" si="396"/>
        <v>2</v>
      </c>
      <c r="X5109">
        <f t="shared" si="397"/>
        <v>2017</v>
      </c>
      <c r="Y5109" t="str">
        <f t="shared" si="398"/>
        <v>Apr</v>
      </c>
      <c r="Z5109" t="str">
        <f t="shared" si="399"/>
        <v>2017-04</v>
      </c>
    </row>
    <row r="5110" spans="1:26"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s="5">
        <v>67.92</v>
      </c>
      <c r="S5110">
        <v>5</v>
      </c>
      <c r="T5110" s="7">
        <v>0.2</v>
      </c>
      <c r="U5110" s="5">
        <v>6.7919999999999998</v>
      </c>
      <c r="V5110">
        <f t="shared" si="395"/>
        <v>4</v>
      </c>
      <c r="W5110">
        <f t="shared" si="396"/>
        <v>2</v>
      </c>
      <c r="X5110">
        <f t="shared" si="397"/>
        <v>2017</v>
      </c>
      <c r="Y5110" t="str">
        <f t="shared" si="398"/>
        <v>Apr</v>
      </c>
      <c r="Z5110" t="str">
        <f t="shared" si="399"/>
        <v>2017-04</v>
      </c>
    </row>
    <row r="5111" spans="1:26"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5">
        <v>52.512</v>
      </c>
      <c r="S5111">
        <v>6</v>
      </c>
      <c r="T5111" s="7">
        <v>0.2</v>
      </c>
      <c r="U5111" s="5">
        <v>19.692</v>
      </c>
      <c r="V5111">
        <f t="shared" si="395"/>
        <v>10</v>
      </c>
      <c r="W5111">
        <f t="shared" si="396"/>
        <v>4</v>
      </c>
      <c r="X5111">
        <f t="shared" si="397"/>
        <v>2014</v>
      </c>
      <c r="Y5111" t="str">
        <f t="shared" si="398"/>
        <v>Oct</v>
      </c>
      <c r="Z5111" t="str">
        <f t="shared" si="399"/>
        <v>2014-10</v>
      </c>
    </row>
    <row r="5112" spans="1:26"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s="5">
        <v>186.91200000000001</v>
      </c>
      <c r="S5112">
        <v>6</v>
      </c>
      <c r="T5112" s="7">
        <v>0.2</v>
      </c>
      <c r="U5112" s="5">
        <v>-35.045999999999999</v>
      </c>
      <c r="V5112">
        <f t="shared" si="395"/>
        <v>10</v>
      </c>
      <c r="W5112">
        <f t="shared" si="396"/>
        <v>4</v>
      </c>
      <c r="X5112">
        <f t="shared" si="397"/>
        <v>2014</v>
      </c>
      <c r="Y5112" t="str">
        <f t="shared" si="398"/>
        <v>Oct</v>
      </c>
      <c r="Z5112" t="str">
        <f t="shared" si="399"/>
        <v>2014-10</v>
      </c>
    </row>
    <row r="5113" spans="1:26"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s="5">
        <v>10.048</v>
      </c>
      <c r="S5113">
        <v>4</v>
      </c>
      <c r="T5113" s="7">
        <v>0.2</v>
      </c>
      <c r="U5113" s="5">
        <v>3.14</v>
      </c>
      <c r="V5113">
        <f t="shared" si="395"/>
        <v>10</v>
      </c>
      <c r="W5113">
        <f t="shared" si="396"/>
        <v>4</v>
      </c>
      <c r="X5113">
        <f t="shared" si="397"/>
        <v>2014</v>
      </c>
      <c r="Y5113" t="str">
        <f t="shared" si="398"/>
        <v>Oct</v>
      </c>
      <c r="Z5113" t="str">
        <f t="shared" si="399"/>
        <v>2014-10</v>
      </c>
    </row>
    <row r="5114" spans="1:26"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s="5">
        <v>17.495999999999999</v>
      </c>
      <c r="S5114">
        <v>9</v>
      </c>
      <c r="T5114" s="7">
        <v>0.6</v>
      </c>
      <c r="U5114" s="5">
        <v>-7.4358000000000004</v>
      </c>
      <c r="V5114">
        <f t="shared" si="395"/>
        <v>11</v>
      </c>
      <c r="W5114">
        <f t="shared" si="396"/>
        <v>4</v>
      </c>
      <c r="X5114">
        <f t="shared" si="397"/>
        <v>2015</v>
      </c>
      <c r="Y5114" t="str">
        <f t="shared" si="398"/>
        <v>Nov</v>
      </c>
      <c r="Z5114" t="str">
        <f t="shared" si="399"/>
        <v>2015-11</v>
      </c>
    </row>
    <row r="5115" spans="1:26"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s="5">
        <v>15.552</v>
      </c>
      <c r="S5115">
        <v>3</v>
      </c>
      <c r="T5115" s="7">
        <v>0.2</v>
      </c>
      <c r="U5115" s="5">
        <v>5.4432</v>
      </c>
      <c r="V5115">
        <f t="shared" si="395"/>
        <v>1</v>
      </c>
      <c r="W5115">
        <f t="shared" si="396"/>
        <v>1</v>
      </c>
      <c r="X5115">
        <f t="shared" si="397"/>
        <v>2016</v>
      </c>
      <c r="Y5115" t="str">
        <f t="shared" si="398"/>
        <v>Jan</v>
      </c>
      <c r="Z5115" t="str">
        <f t="shared" si="399"/>
        <v>2016-01</v>
      </c>
    </row>
    <row r="5116" spans="1:26"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s="5">
        <v>10.776</v>
      </c>
      <c r="S5116">
        <v>3</v>
      </c>
      <c r="T5116" s="7">
        <v>0.2</v>
      </c>
      <c r="U5116" s="5">
        <v>3.3675000000000002</v>
      </c>
      <c r="V5116">
        <f t="shared" si="395"/>
        <v>11</v>
      </c>
      <c r="W5116">
        <f t="shared" si="396"/>
        <v>4</v>
      </c>
      <c r="X5116">
        <f t="shared" si="397"/>
        <v>2016</v>
      </c>
      <c r="Y5116" t="str">
        <f t="shared" si="398"/>
        <v>Nov</v>
      </c>
      <c r="Z5116" t="str">
        <f t="shared" si="399"/>
        <v>2016-11</v>
      </c>
    </row>
    <row r="5117" spans="1:26"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s="5">
        <v>3.3039999999999998</v>
      </c>
      <c r="S5117">
        <v>1</v>
      </c>
      <c r="T5117" s="7">
        <v>0.2</v>
      </c>
      <c r="U5117" s="5">
        <v>1.0738000000000001</v>
      </c>
      <c r="V5117">
        <f t="shared" si="395"/>
        <v>7</v>
      </c>
      <c r="W5117">
        <f t="shared" si="396"/>
        <v>3</v>
      </c>
      <c r="X5117">
        <f t="shared" si="397"/>
        <v>2017</v>
      </c>
      <c r="Y5117" t="str">
        <f t="shared" si="398"/>
        <v>Jul</v>
      </c>
      <c r="Z5117" t="str">
        <f t="shared" si="399"/>
        <v>2017-07</v>
      </c>
    </row>
    <row r="5118" spans="1:26"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s="5">
        <v>35.479999999999997</v>
      </c>
      <c r="S5118">
        <v>1</v>
      </c>
      <c r="T5118" s="7">
        <v>0</v>
      </c>
      <c r="U5118" s="5">
        <v>0</v>
      </c>
      <c r="V5118">
        <f t="shared" si="395"/>
        <v>11</v>
      </c>
      <c r="W5118">
        <f t="shared" si="396"/>
        <v>4</v>
      </c>
      <c r="X5118">
        <f t="shared" si="397"/>
        <v>2017</v>
      </c>
      <c r="Y5118" t="str">
        <f t="shared" si="398"/>
        <v>Nov</v>
      </c>
      <c r="Z5118" t="str">
        <f t="shared" si="399"/>
        <v>2017-11</v>
      </c>
    </row>
    <row r="5119" spans="1:26"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s="5">
        <v>34.44</v>
      </c>
      <c r="S5119">
        <v>3</v>
      </c>
      <c r="T5119" s="7">
        <v>0</v>
      </c>
      <c r="U5119" s="5">
        <v>16.186800000000002</v>
      </c>
      <c r="V5119">
        <f t="shared" si="395"/>
        <v>9</v>
      </c>
      <c r="W5119">
        <f t="shared" si="396"/>
        <v>3</v>
      </c>
      <c r="X5119">
        <f t="shared" si="397"/>
        <v>2015</v>
      </c>
      <c r="Y5119" t="str">
        <f t="shared" si="398"/>
        <v>Sep</v>
      </c>
      <c r="Z5119" t="str">
        <f t="shared" si="399"/>
        <v>2015-09</v>
      </c>
    </row>
    <row r="5120" spans="1:26"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s="5">
        <v>629.92999999999995</v>
      </c>
      <c r="S5120">
        <v>7</v>
      </c>
      <c r="T5120" s="7">
        <v>0</v>
      </c>
      <c r="U5120" s="5">
        <v>296.06709999999998</v>
      </c>
      <c r="V5120">
        <f t="shared" si="395"/>
        <v>9</v>
      </c>
      <c r="W5120">
        <f t="shared" si="396"/>
        <v>3</v>
      </c>
      <c r="X5120">
        <f t="shared" si="397"/>
        <v>2015</v>
      </c>
      <c r="Y5120" t="str">
        <f t="shared" si="398"/>
        <v>Sep</v>
      </c>
      <c r="Z5120" t="str">
        <f t="shared" si="399"/>
        <v>2015-09</v>
      </c>
    </row>
    <row r="5121" spans="1:26"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s="5">
        <v>79.055999999999997</v>
      </c>
      <c r="S5121">
        <v>9</v>
      </c>
      <c r="T5121" s="7">
        <v>0.2</v>
      </c>
      <c r="U5121" s="5">
        <v>28.657800000000002</v>
      </c>
      <c r="V5121">
        <f t="shared" si="395"/>
        <v>9</v>
      </c>
      <c r="W5121">
        <f t="shared" si="396"/>
        <v>3</v>
      </c>
      <c r="X5121">
        <f t="shared" si="397"/>
        <v>2015</v>
      </c>
      <c r="Y5121" t="str">
        <f t="shared" si="398"/>
        <v>Sep</v>
      </c>
      <c r="Z5121" t="str">
        <f t="shared" si="399"/>
        <v>2015-09</v>
      </c>
    </row>
    <row r="5122" spans="1:26"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s="5">
        <v>232.55</v>
      </c>
      <c r="S5122">
        <v>5</v>
      </c>
      <c r="T5122" s="7">
        <v>0</v>
      </c>
      <c r="U5122" s="5">
        <v>9.3019999999999996</v>
      </c>
      <c r="V5122">
        <f t="shared" si="395"/>
        <v>4</v>
      </c>
      <c r="W5122">
        <f t="shared" si="396"/>
        <v>2</v>
      </c>
      <c r="X5122">
        <f t="shared" si="397"/>
        <v>2014</v>
      </c>
      <c r="Y5122" t="str">
        <f t="shared" si="398"/>
        <v>Apr</v>
      </c>
      <c r="Z5122" t="str">
        <f t="shared" si="399"/>
        <v>2014-04</v>
      </c>
    </row>
    <row r="5123" spans="1:26"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s="5">
        <v>99.98</v>
      </c>
      <c r="S5123">
        <v>2</v>
      </c>
      <c r="T5123" s="7">
        <v>0</v>
      </c>
      <c r="U5123" s="5">
        <v>42.991399999999999</v>
      </c>
      <c r="V5123">
        <f t="shared" ref="V5123:V5186" si="400">MONTH(C5123)</f>
        <v>4</v>
      </c>
      <c r="W5123">
        <f t="shared" ref="W5123:W5186" si="401">ROUNDUP(MONTH(C5123)/3,0)</f>
        <v>2</v>
      </c>
      <c r="X5123">
        <f t="shared" ref="X5123:X5186" si="402">YEAR(C5123)</f>
        <v>2014</v>
      </c>
      <c r="Y5123" t="str">
        <f t="shared" ref="Y5123:Y5186" si="403">TEXT(C5123,"MMM")</f>
        <v>Apr</v>
      </c>
      <c r="Z5123" t="str">
        <f t="shared" ref="Z5123:Z5186" si="404">TEXT(C5123,"YYYY-MM")</f>
        <v>2014-04</v>
      </c>
    </row>
    <row r="5124" spans="1:26"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s="5">
        <v>19.440000000000001</v>
      </c>
      <c r="S5124">
        <v>3</v>
      </c>
      <c r="T5124" s="7">
        <v>0</v>
      </c>
      <c r="U5124" s="5">
        <v>9.3312000000000008</v>
      </c>
      <c r="V5124">
        <f t="shared" si="400"/>
        <v>4</v>
      </c>
      <c r="W5124">
        <f t="shared" si="401"/>
        <v>2</v>
      </c>
      <c r="X5124">
        <f t="shared" si="402"/>
        <v>2014</v>
      </c>
      <c r="Y5124" t="str">
        <f t="shared" si="403"/>
        <v>Apr</v>
      </c>
      <c r="Z5124" t="str">
        <f t="shared" si="404"/>
        <v>2014-04</v>
      </c>
    </row>
    <row r="5125" spans="1:26"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s="5">
        <v>12.96</v>
      </c>
      <c r="S5125">
        <v>2</v>
      </c>
      <c r="T5125" s="7">
        <v>0</v>
      </c>
      <c r="U5125" s="5">
        <v>6.3503999999999996</v>
      </c>
      <c r="V5125">
        <f t="shared" si="400"/>
        <v>4</v>
      </c>
      <c r="W5125">
        <f t="shared" si="401"/>
        <v>2</v>
      </c>
      <c r="X5125">
        <f t="shared" si="402"/>
        <v>2014</v>
      </c>
      <c r="Y5125" t="str">
        <f t="shared" si="403"/>
        <v>Apr</v>
      </c>
      <c r="Z5125" t="str">
        <f t="shared" si="404"/>
        <v>2014-04</v>
      </c>
    </row>
    <row r="5126" spans="1:26"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s="5">
        <v>464.29199999999997</v>
      </c>
      <c r="S5126">
        <v>9</v>
      </c>
      <c r="T5126" s="7">
        <v>0.4</v>
      </c>
      <c r="U5126" s="5">
        <v>-108.3348</v>
      </c>
      <c r="V5126">
        <f t="shared" si="400"/>
        <v>9</v>
      </c>
      <c r="W5126">
        <f t="shared" si="401"/>
        <v>3</v>
      </c>
      <c r="X5126">
        <f t="shared" si="402"/>
        <v>2014</v>
      </c>
      <c r="Y5126" t="str">
        <f t="shared" si="403"/>
        <v>Sep</v>
      </c>
      <c r="Z5126" t="str">
        <f t="shared" si="404"/>
        <v>2014-09</v>
      </c>
    </row>
    <row r="5127" spans="1:26"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s="5">
        <v>68.459999999999994</v>
      </c>
      <c r="S5127">
        <v>7</v>
      </c>
      <c r="T5127" s="7">
        <v>0</v>
      </c>
      <c r="U5127" s="5">
        <v>31.491599999999998</v>
      </c>
      <c r="V5127">
        <f t="shared" si="400"/>
        <v>9</v>
      </c>
      <c r="W5127">
        <f t="shared" si="401"/>
        <v>3</v>
      </c>
      <c r="X5127">
        <f t="shared" si="402"/>
        <v>2014</v>
      </c>
      <c r="Y5127" t="str">
        <f t="shared" si="403"/>
        <v>Sep</v>
      </c>
      <c r="Z5127" t="str">
        <f t="shared" si="404"/>
        <v>2014-09</v>
      </c>
    </row>
    <row r="5128" spans="1:26"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s="5">
        <v>2799.96</v>
      </c>
      <c r="S5128">
        <v>4</v>
      </c>
      <c r="T5128" s="7">
        <v>0</v>
      </c>
      <c r="U5128" s="5">
        <v>1371.9803999999999</v>
      </c>
      <c r="V5128">
        <f t="shared" si="400"/>
        <v>9</v>
      </c>
      <c r="W5128">
        <f t="shared" si="401"/>
        <v>3</v>
      </c>
      <c r="X5128">
        <f t="shared" si="402"/>
        <v>2014</v>
      </c>
      <c r="Y5128" t="str">
        <f t="shared" si="403"/>
        <v>Sep</v>
      </c>
      <c r="Z5128" t="str">
        <f t="shared" si="404"/>
        <v>2014-09</v>
      </c>
    </row>
    <row r="5129" spans="1:26"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s="5">
        <v>601.29999999999995</v>
      </c>
      <c r="S5129">
        <v>2</v>
      </c>
      <c r="T5129" s="7">
        <v>0</v>
      </c>
      <c r="U5129" s="5">
        <v>198.429</v>
      </c>
      <c r="V5129">
        <f t="shared" si="400"/>
        <v>9</v>
      </c>
      <c r="W5129">
        <f t="shared" si="401"/>
        <v>3</v>
      </c>
      <c r="X5129">
        <f t="shared" si="402"/>
        <v>2014</v>
      </c>
      <c r="Y5129" t="str">
        <f t="shared" si="403"/>
        <v>Sep</v>
      </c>
      <c r="Z5129" t="str">
        <f t="shared" si="404"/>
        <v>2014-09</v>
      </c>
    </row>
    <row r="5130" spans="1:26"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s="5">
        <v>16.989999999999998</v>
      </c>
      <c r="S5130">
        <v>1</v>
      </c>
      <c r="T5130" s="7">
        <v>0</v>
      </c>
      <c r="U5130" s="5">
        <v>4.4173999999999998</v>
      </c>
      <c r="V5130">
        <f t="shared" si="400"/>
        <v>9</v>
      </c>
      <c r="W5130">
        <f t="shared" si="401"/>
        <v>3</v>
      </c>
      <c r="X5130">
        <f t="shared" si="402"/>
        <v>2014</v>
      </c>
      <c r="Y5130" t="str">
        <f t="shared" si="403"/>
        <v>Sep</v>
      </c>
      <c r="Z5130" t="str">
        <f t="shared" si="404"/>
        <v>2014-09</v>
      </c>
    </row>
    <row r="5131" spans="1:26"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s="5">
        <v>287.97000000000003</v>
      </c>
      <c r="S5131">
        <v>3</v>
      </c>
      <c r="T5131" s="7">
        <v>0</v>
      </c>
      <c r="U5131" s="5">
        <v>80.631600000000006</v>
      </c>
      <c r="V5131">
        <f t="shared" si="400"/>
        <v>9</v>
      </c>
      <c r="W5131">
        <f t="shared" si="401"/>
        <v>3</v>
      </c>
      <c r="X5131">
        <f t="shared" si="402"/>
        <v>2014</v>
      </c>
      <c r="Y5131" t="str">
        <f t="shared" si="403"/>
        <v>Sep</v>
      </c>
      <c r="Z5131" t="str">
        <f t="shared" si="404"/>
        <v>2014-09</v>
      </c>
    </row>
    <row r="5132" spans="1:26"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s="5">
        <v>44.82</v>
      </c>
      <c r="S5132">
        <v>9</v>
      </c>
      <c r="T5132" s="7">
        <v>0</v>
      </c>
      <c r="U5132" s="5">
        <v>21.0654</v>
      </c>
      <c r="V5132">
        <f t="shared" si="400"/>
        <v>9</v>
      </c>
      <c r="W5132">
        <f t="shared" si="401"/>
        <v>3</v>
      </c>
      <c r="X5132">
        <f t="shared" si="402"/>
        <v>2014</v>
      </c>
      <c r="Y5132" t="str">
        <f t="shared" si="403"/>
        <v>Sep</v>
      </c>
      <c r="Z5132" t="str">
        <f t="shared" si="404"/>
        <v>2014-09</v>
      </c>
    </row>
    <row r="5133" spans="1:26"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s="5">
        <v>101.12</v>
      </c>
      <c r="S5133">
        <v>8</v>
      </c>
      <c r="T5133" s="7">
        <v>0</v>
      </c>
      <c r="U5133" s="5">
        <v>37.414400000000001</v>
      </c>
      <c r="V5133">
        <f t="shared" si="400"/>
        <v>12</v>
      </c>
      <c r="W5133">
        <f t="shared" si="401"/>
        <v>4</v>
      </c>
      <c r="X5133">
        <f t="shared" si="402"/>
        <v>2017</v>
      </c>
      <c r="Y5133" t="str">
        <f t="shared" si="403"/>
        <v>Dec</v>
      </c>
      <c r="Z5133" t="str">
        <f t="shared" si="404"/>
        <v>2017-12</v>
      </c>
    </row>
    <row r="5134" spans="1:26"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s="5">
        <v>107.976</v>
      </c>
      <c r="S5134">
        <v>3</v>
      </c>
      <c r="T5134" s="7">
        <v>0.2</v>
      </c>
      <c r="U5134" s="5">
        <v>37.791600000000003</v>
      </c>
      <c r="V5134">
        <f t="shared" si="400"/>
        <v>6</v>
      </c>
      <c r="W5134">
        <f t="shared" si="401"/>
        <v>2</v>
      </c>
      <c r="X5134">
        <f t="shared" si="402"/>
        <v>2015</v>
      </c>
      <c r="Y5134" t="str">
        <f t="shared" si="403"/>
        <v>Jun</v>
      </c>
      <c r="Z5134" t="str">
        <f t="shared" si="404"/>
        <v>2015-06</v>
      </c>
    </row>
    <row r="5135" spans="1:26"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s="5">
        <v>58.73</v>
      </c>
      <c r="S5135">
        <v>7</v>
      </c>
      <c r="T5135" s="7">
        <v>0</v>
      </c>
      <c r="U5135" s="5">
        <v>14.682499999999999</v>
      </c>
      <c r="V5135">
        <f t="shared" si="400"/>
        <v>11</v>
      </c>
      <c r="W5135">
        <f t="shared" si="401"/>
        <v>4</v>
      </c>
      <c r="X5135">
        <f t="shared" si="402"/>
        <v>2017</v>
      </c>
      <c r="Y5135" t="str">
        <f t="shared" si="403"/>
        <v>Nov</v>
      </c>
      <c r="Z5135" t="str">
        <f t="shared" si="404"/>
        <v>2017-11</v>
      </c>
    </row>
    <row r="5136" spans="1:26"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5">
        <v>93.343999999999994</v>
      </c>
      <c r="S5136">
        <v>4</v>
      </c>
      <c r="T5136" s="7">
        <v>0.2</v>
      </c>
      <c r="U5136" s="5">
        <v>32.670400000000001</v>
      </c>
      <c r="V5136">
        <f t="shared" si="400"/>
        <v>11</v>
      </c>
      <c r="W5136">
        <f t="shared" si="401"/>
        <v>4</v>
      </c>
      <c r="X5136">
        <f t="shared" si="402"/>
        <v>2017</v>
      </c>
      <c r="Y5136" t="str">
        <f t="shared" si="403"/>
        <v>Nov</v>
      </c>
      <c r="Z5136" t="str">
        <f t="shared" si="404"/>
        <v>2017-11</v>
      </c>
    </row>
    <row r="5137" spans="1:26"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s="5">
        <v>17.05</v>
      </c>
      <c r="S5137">
        <v>5</v>
      </c>
      <c r="T5137" s="7">
        <v>0</v>
      </c>
      <c r="U5137" s="5">
        <v>8.1839999999999993</v>
      </c>
      <c r="V5137">
        <f t="shared" si="400"/>
        <v>10</v>
      </c>
      <c r="W5137">
        <f t="shared" si="401"/>
        <v>4</v>
      </c>
      <c r="X5137">
        <f t="shared" si="402"/>
        <v>2016</v>
      </c>
      <c r="Y5137" t="str">
        <f t="shared" si="403"/>
        <v>Oct</v>
      </c>
      <c r="Z5137" t="str">
        <f t="shared" si="404"/>
        <v>2016-10</v>
      </c>
    </row>
    <row r="5138" spans="1:26"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s="5">
        <v>8.0960000000000001</v>
      </c>
      <c r="S5138">
        <v>2</v>
      </c>
      <c r="T5138" s="7">
        <v>0.2</v>
      </c>
      <c r="U5138" s="5">
        <v>2.7324000000000002</v>
      </c>
      <c r="V5138">
        <f t="shared" si="400"/>
        <v>12</v>
      </c>
      <c r="W5138">
        <f t="shared" si="401"/>
        <v>4</v>
      </c>
      <c r="X5138">
        <f t="shared" si="402"/>
        <v>2015</v>
      </c>
      <c r="Y5138" t="str">
        <f t="shared" si="403"/>
        <v>Dec</v>
      </c>
      <c r="Z5138" t="str">
        <f t="shared" si="404"/>
        <v>2015-12</v>
      </c>
    </row>
    <row r="5139" spans="1:26"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s="5">
        <v>30.36</v>
      </c>
      <c r="S5139">
        <v>4</v>
      </c>
      <c r="T5139" s="7">
        <v>0</v>
      </c>
      <c r="U5139" s="5">
        <v>13.0548</v>
      </c>
      <c r="V5139">
        <f t="shared" si="400"/>
        <v>11</v>
      </c>
      <c r="W5139">
        <f t="shared" si="401"/>
        <v>4</v>
      </c>
      <c r="X5139">
        <f t="shared" si="402"/>
        <v>2016</v>
      </c>
      <c r="Y5139" t="str">
        <f t="shared" si="403"/>
        <v>Nov</v>
      </c>
      <c r="Z5139" t="str">
        <f t="shared" si="404"/>
        <v>2016-11</v>
      </c>
    </row>
    <row r="5140" spans="1:26"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s="5">
        <v>23.34</v>
      </c>
      <c r="S5140">
        <v>3</v>
      </c>
      <c r="T5140" s="7">
        <v>0</v>
      </c>
      <c r="U5140" s="5">
        <v>10.969799999999999</v>
      </c>
      <c r="V5140">
        <f t="shared" si="400"/>
        <v>9</v>
      </c>
      <c r="W5140">
        <f t="shared" si="401"/>
        <v>3</v>
      </c>
      <c r="X5140">
        <f t="shared" si="402"/>
        <v>2017</v>
      </c>
      <c r="Y5140" t="str">
        <f t="shared" si="403"/>
        <v>Sep</v>
      </c>
      <c r="Z5140" t="str">
        <f t="shared" si="404"/>
        <v>2017-09</v>
      </c>
    </row>
    <row r="5141" spans="1:26"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s="5">
        <v>51.55</v>
      </c>
      <c r="S5141">
        <v>5</v>
      </c>
      <c r="T5141" s="7">
        <v>0</v>
      </c>
      <c r="U5141" s="5">
        <v>24.2285</v>
      </c>
      <c r="V5141">
        <f t="shared" si="400"/>
        <v>9</v>
      </c>
      <c r="W5141">
        <f t="shared" si="401"/>
        <v>3</v>
      </c>
      <c r="X5141">
        <f t="shared" si="402"/>
        <v>2017</v>
      </c>
      <c r="Y5141" t="str">
        <f t="shared" si="403"/>
        <v>Sep</v>
      </c>
      <c r="Z5141" t="str">
        <f t="shared" si="404"/>
        <v>2017-09</v>
      </c>
    </row>
    <row r="5142" spans="1:26"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s="5">
        <v>119.9</v>
      </c>
      <c r="S5142">
        <v>2</v>
      </c>
      <c r="T5142" s="7">
        <v>0</v>
      </c>
      <c r="U5142" s="5">
        <v>43.164000000000001</v>
      </c>
      <c r="V5142">
        <f t="shared" si="400"/>
        <v>11</v>
      </c>
      <c r="W5142">
        <f t="shared" si="401"/>
        <v>4</v>
      </c>
      <c r="X5142">
        <f t="shared" si="402"/>
        <v>2015</v>
      </c>
      <c r="Y5142" t="str">
        <f t="shared" si="403"/>
        <v>Nov</v>
      </c>
      <c r="Z5142" t="str">
        <f t="shared" si="404"/>
        <v>2015-11</v>
      </c>
    </row>
    <row r="5143" spans="1:26"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s="5">
        <v>1317.492</v>
      </c>
      <c r="S5143">
        <v>6</v>
      </c>
      <c r="T5143" s="7">
        <v>0.1</v>
      </c>
      <c r="U5143" s="5">
        <v>292.77600000000001</v>
      </c>
      <c r="V5143">
        <f t="shared" si="400"/>
        <v>4</v>
      </c>
      <c r="W5143">
        <f t="shared" si="401"/>
        <v>2</v>
      </c>
      <c r="X5143">
        <f t="shared" si="402"/>
        <v>2016</v>
      </c>
      <c r="Y5143" t="str">
        <f t="shared" si="403"/>
        <v>Apr</v>
      </c>
      <c r="Z5143" t="str">
        <f t="shared" si="404"/>
        <v>2016-04</v>
      </c>
    </row>
    <row r="5144" spans="1:26"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s="5">
        <v>63.84</v>
      </c>
      <c r="S5144">
        <v>8</v>
      </c>
      <c r="T5144" s="7">
        <v>0</v>
      </c>
      <c r="U5144" s="5">
        <v>18.5136</v>
      </c>
      <c r="V5144">
        <f t="shared" si="400"/>
        <v>4</v>
      </c>
      <c r="W5144">
        <f t="shared" si="401"/>
        <v>2</v>
      </c>
      <c r="X5144">
        <f t="shared" si="402"/>
        <v>2016</v>
      </c>
      <c r="Y5144" t="str">
        <f t="shared" si="403"/>
        <v>Apr</v>
      </c>
      <c r="Z5144" t="str">
        <f t="shared" si="404"/>
        <v>2016-04</v>
      </c>
    </row>
    <row r="5145" spans="1:26"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s="5">
        <v>3.5920000000000001</v>
      </c>
      <c r="S5145">
        <v>1</v>
      </c>
      <c r="T5145" s="7">
        <v>0.2</v>
      </c>
      <c r="U5145" s="5">
        <v>1.1225000000000001</v>
      </c>
      <c r="V5145">
        <f t="shared" si="400"/>
        <v>4</v>
      </c>
      <c r="W5145">
        <f t="shared" si="401"/>
        <v>2</v>
      </c>
      <c r="X5145">
        <f t="shared" si="402"/>
        <v>2016</v>
      </c>
      <c r="Y5145" t="str">
        <f t="shared" si="403"/>
        <v>Apr</v>
      </c>
      <c r="Z5145" t="str">
        <f t="shared" si="404"/>
        <v>2016-04</v>
      </c>
    </row>
    <row r="5146" spans="1:26"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s="5">
        <v>86.26</v>
      </c>
      <c r="S5146">
        <v>2</v>
      </c>
      <c r="T5146" s="7">
        <v>0</v>
      </c>
      <c r="U5146" s="5">
        <v>29.328399999999998</v>
      </c>
      <c r="V5146">
        <f t="shared" si="400"/>
        <v>2</v>
      </c>
      <c r="W5146">
        <f t="shared" si="401"/>
        <v>1</v>
      </c>
      <c r="X5146">
        <f t="shared" si="402"/>
        <v>2017</v>
      </c>
      <c r="Y5146" t="str">
        <f t="shared" si="403"/>
        <v>Feb</v>
      </c>
      <c r="Z5146" t="str">
        <f t="shared" si="404"/>
        <v>2017-02</v>
      </c>
    </row>
    <row r="5147" spans="1:26"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s="5">
        <v>139.04</v>
      </c>
      <c r="S5147">
        <v>4</v>
      </c>
      <c r="T5147" s="7">
        <v>0</v>
      </c>
      <c r="U5147" s="5">
        <v>38.931199999999997</v>
      </c>
      <c r="V5147">
        <f t="shared" si="400"/>
        <v>2</v>
      </c>
      <c r="W5147">
        <f t="shared" si="401"/>
        <v>1</v>
      </c>
      <c r="X5147">
        <f t="shared" si="402"/>
        <v>2017</v>
      </c>
      <c r="Y5147" t="str">
        <f t="shared" si="403"/>
        <v>Feb</v>
      </c>
      <c r="Z5147" t="str">
        <f t="shared" si="404"/>
        <v>2017-02</v>
      </c>
    </row>
    <row r="5148" spans="1:26"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s="5">
        <v>46.8</v>
      </c>
      <c r="S5148">
        <v>4</v>
      </c>
      <c r="T5148" s="7">
        <v>0</v>
      </c>
      <c r="U5148" s="5">
        <v>16.38</v>
      </c>
      <c r="V5148">
        <f t="shared" si="400"/>
        <v>2</v>
      </c>
      <c r="W5148">
        <f t="shared" si="401"/>
        <v>1</v>
      </c>
      <c r="X5148">
        <f t="shared" si="402"/>
        <v>2017</v>
      </c>
      <c r="Y5148" t="str">
        <f t="shared" si="403"/>
        <v>Feb</v>
      </c>
      <c r="Z5148" t="str">
        <f t="shared" si="404"/>
        <v>2017-02</v>
      </c>
    </row>
    <row r="5149" spans="1:26"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s="5">
        <v>8.5440000000000005</v>
      </c>
      <c r="S5149">
        <v>4</v>
      </c>
      <c r="T5149" s="7">
        <v>0.2</v>
      </c>
      <c r="U5149" s="5">
        <v>1.9224000000000001</v>
      </c>
      <c r="V5149">
        <f t="shared" si="400"/>
        <v>12</v>
      </c>
      <c r="W5149">
        <f t="shared" si="401"/>
        <v>4</v>
      </c>
      <c r="X5149">
        <f t="shared" si="402"/>
        <v>2017</v>
      </c>
      <c r="Y5149" t="str">
        <f t="shared" si="403"/>
        <v>Dec</v>
      </c>
      <c r="Z5149" t="str">
        <f t="shared" si="404"/>
        <v>2017-12</v>
      </c>
    </row>
    <row r="5150" spans="1:26"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s="5">
        <v>842.37599999999998</v>
      </c>
      <c r="S5150">
        <v>3</v>
      </c>
      <c r="T5150" s="7">
        <v>0.2</v>
      </c>
      <c r="U5150" s="5">
        <v>105.297</v>
      </c>
      <c r="V5150">
        <f t="shared" si="400"/>
        <v>12</v>
      </c>
      <c r="W5150">
        <f t="shared" si="401"/>
        <v>4</v>
      </c>
      <c r="X5150">
        <f t="shared" si="402"/>
        <v>2017</v>
      </c>
      <c r="Y5150" t="str">
        <f t="shared" si="403"/>
        <v>Dec</v>
      </c>
      <c r="Z5150" t="str">
        <f t="shared" si="404"/>
        <v>2017-12</v>
      </c>
    </row>
    <row r="5151" spans="1:26"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5">
        <v>1214.8499999999999</v>
      </c>
      <c r="S5151">
        <v>3</v>
      </c>
      <c r="T5151" s="7">
        <v>0</v>
      </c>
      <c r="U5151" s="5">
        <v>352.30650000000003</v>
      </c>
      <c r="V5151">
        <f t="shared" si="400"/>
        <v>6</v>
      </c>
      <c r="W5151">
        <f t="shared" si="401"/>
        <v>2</v>
      </c>
      <c r="X5151">
        <f t="shared" si="402"/>
        <v>2014</v>
      </c>
      <c r="Y5151" t="str">
        <f t="shared" si="403"/>
        <v>Jun</v>
      </c>
      <c r="Z5151" t="str">
        <f t="shared" si="404"/>
        <v>2014-06</v>
      </c>
    </row>
    <row r="5152" spans="1:26"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s="5">
        <v>67.78</v>
      </c>
      <c r="S5152">
        <v>2</v>
      </c>
      <c r="T5152" s="7">
        <v>0</v>
      </c>
      <c r="U5152" s="5">
        <v>16.945</v>
      </c>
      <c r="V5152">
        <f t="shared" si="400"/>
        <v>3</v>
      </c>
      <c r="W5152">
        <f t="shared" si="401"/>
        <v>1</v>
      </c>
      <c r="X5152">
        <f t="shared" si="402"/>
        <v>2017</v>
      </c>
      <c r="Y5152" t="str">
        <f t="shared" si="403"/>
        <v>Mar</v>
      </c>
      <c r="Z5152" t="str">
        <f t="shared" si="404"/>
        <v>2017-03</v>
      </c>
    </row>
    <row r="5153" spans="1:26"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s="5">
        <v>39.9</v>
      </c>
      <c r="S5153">
        <v>5</v>
      </c>
      <c r="T5153" s="7">
        <v>0</v>
      </c>
      <c r="U5153" s="5">
        <v>10.374000000000001</v>
      </c>
      <c r="V5153">
        <f t="shared" si="400"/>
        <v>9</v>
      </c>
      <c r="W5153">
        <f t="shared" si="401"/>
        <v>3</v>
      </c>
      <c r="X5153">
        <f t="shared" si="402"/>
        <v>2017</v>
      </c>
      <c r="Y5153" t="str">
        <f t="shared" si="403"/>
        <v>Sep</v>
      </c>
      <c r="Z5153" t="str">
        <f t="shared" si="404"/>
        <v>2017-09</v>
      </c>
    </row>
    <row r="5154" spans="1:26"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s="5">
        <v>2.6880000000000002</v>
      </c>
      <c r="S5154">
        <v>1</v>
      </c>
      <c r="T5154" s="7">
        <v>0.2</v>
      </c>
      <c r="U5154" s="5">
        <v>0.84</v>
      </c>
      <c r="V5154">
        <f t="shared" si="400"/>
        <v>6</v>
      </c>
      <c r="W5154">
        <f t="shared" si="401"/>
        <v>2</v>
      </c>
      <c r="X5154">
        <f t="shared" si="402"/>
        <v>2014</v>
      </c>
      <c r="Y5154" t="str">
        <f t="shared" si="403"/>
        <v>Jun</v>
      </c>
      <c r="Z5154" t="str">
        <f t="shared" si="404"/>
        <v>2014-06</v>
      </c>
    </row>
    <row r="5155" spans="1:26"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s="5">
        <v>6.6</v>
      </c>
      <c r="S5155">
        <v>3</v>
      </c>
      <c r="T5155" s="7">
        <v>0</v>
      </c>
      <c r="U5155" s="5">
        <v>2.9039999999999999</v>
      </c>
      <c r="V5155">
        <f t="shared" si="400"/>
        <v>6</v>
      </c>
      <c r="W5155">
        <f t="shared" si="401"/>
        <v>2</v>
      </c>
      <c r="X5155">
        <f t="shared" si="402"/>
        <v>2014</v>
      </c>
      <c r="Y5155" t="str">
        <f t="shared" si="403"/>
        <v>Jun</v>
      </c>
      <c r="Z5155" t="str">
        <f t="shared" si="404"/>
        <v>2014-06</v>
      </c>
    </row>
    <row r="5156" spans="1:26"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s="5">
        <v>28.4</v>
      </c>
      <c r="S5156">
        <v>4</v>
      </c>
      <c r="T5156" s="7">
        <v>0</v>
      </c>
      <c r="U5156" s="5">
        <v>13.064</v>
      </c>
      <c r="V5156">
        <f t="shared" si="400"/>
        <v>8</v>
      </c>
      <c r="W5156">
        <f t="shared" si="401"/>
        <v>3</v>
      </c>
      <c r="X5156">
        <f t="shared" si="402"/>
        <v>2015</v>
      </c>
      <c r="Y5156" t="str">
        <f t="shared" si="403"/>
        <v>Aug</v>
      </c>
      <c r="Z5156" t="str">
        <f t="shared" si="404"/>
        <v>2015-08</v>
      </c>
    </row>
    <row r="5157" spans="1:26"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s="5">
        <v>212.94</v>
      </c>
      <c r="S5157">
        <v>3</v>
      </c>
      <c r="T5157" s="7">
        <v>0</v>
      </c>
      <c r="U5157" s="5">
        <v>34.070399999999999</v>
      </c>
      <c r="V5157">
        <f t="shared" si="400"/>
        <v>8</v>
      </c>
      <c r="W5157">
        <f t="shared" si="401"/>
        <v>3</v>
      </c>
      <c r="X5157">
        <f t="shared" si="402"/>
        <v>2015</v>
      </c>
      <c r="Y5157" t="str">
        <f t="shared" si="403"/>
        <v>Aug</v>
      </c>
      <c r="Z5157" t="str">
        <f t="shared" si="404"/>
        <v>2015-08</v>
      </c>
    </row>
    <row r="5158" spans="1:26"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s="5">
        <v>1001.5839999999999</v>
      </c>
      <c r="S5158">
        <v>2</v>
      </c>
      <c r="T5158" s="7">
        <v>0.2</v>
      </c>
      <c r="U5158" s="5">
        <v>125.19799999999999</v>
      </c>
      <c r="V5158">
        <f t="shared" si="400"/>
        <v>6</v>
      </c>
      <c r="W5158">
        <f t="shared" si="401"/>
        <v>2</v>
      </c>
      <c r="X5158">
        <f t="shared" si="402"/>
        <v>2017</v>
      </c>
      <c r="Y5158" t="str">
        <f t="shared" si="403"/>
        <v>Jun</v>
      </c>
      <c r="Z5158" t="str">
        <f t="shared" si="404"/>
        <v>2017-06</v>
      </c>
    </row>
    <row r="5159" spans="1:26"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s="5">
        <v>569.05799999999999</v>
      </c>
      <c r="S5159">
        <v>3</v>
      </c>
      <c r="T5159" s="7">
        <v>0.3</v>
      </c>
      <c r="U5159" s="5">
        <v>-178.8468</v>
      </c>
      <c r="V5159">
        <f t="shared" si="400"/>
        <v>6</v>
      </c>
      <c r="W5159">
        <f t="shared" si="401"/>
        <v>2</v>
      </c>
      <c r="X5159">
        <f t="shared" si="402"/>
        <v>2017</v>
      </c>
      <c r="Y5159" t="str">
        <f t="shared" si="403"/>
        <v>Jun</v>
      </c>
      <c r="Z5159" t="str">
        <f t="shared" si="404"/>
        <v>2017-06</v>
      </c>
    </row>
    <row r="5160" spans="1:26"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s="5">
        <v>14.224</v>
      </c>
      <c r="S5160">
        <v>2</v>
      </c>
      <c r="T5160" s="7">
        <v>0.6</v>
      </c>
      <c r="U5160" s="5">
        <v>-10.3124</v>
      </c>
      <c r="V5160">
        <f t="shared" si="400"/>
        <v>6</v>
      </c>
      <c r="W5160">
        <f t="shared" si="401"/>
        <v>2</v>
      </c>
      <c r="X5160">
        <f t="shared" si="402"/>
        <v>2017</v>
      </c>
      <c r="Y5160" t="str">
        <f t="shared" si="403"/>
        <v>Jun</v>
      </c>
      <c r="Z5160" t="str">
        <f t="shared" si="404"/>
        <v>2017-06</v>
      </c>
    </row>
    <row r="5161" spans="1:26"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s="5">
        <v>105.584</v>
      </c>
      <c r="S5161">
        <v>2</v>
      </c>
      <c r="T5161" s="7">
        <v>0.2</v>
      </c>
      <c r="U5161" s="5">
        <v>9.2385999999999999</v>
      </c>
      <c r="V5161">
        <f t="shared" si="400"/>
        <v>10</v>
      </c>
      <c r="W5161">
        <f t="shared" si="401"/>
        <v>4</v>
      </c>
      <c r="X5161">
        <f t="shared" si="402"/>
        <v>2015</v>
      </c>
      <c r="Y5161" t="str">
        <f t="shared" si="403"/>
        <v>Oct</v>
      </c>
      <c r="Z5161" t="str">
        <f t="shared" si="404"/>
        <v>2015-10</v>
      </c>
    </row>
    <row r="5162" spans="1:26"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s="5">
        <v>68.72</v>
      </c>
      <c r="S5162">
        <v>2</v>
      </c>
      <c r="T5162" s="7">
        <v>0.2</v>
      </c>
      <c r="U5162" s="5">
        <v>-14.603</v>
      </c>
      <c r="V5162">
        <f t="shared" si="400"/>
        <v>10</v>
      </c>
      <c r="W5162">
        <f t="shared" si="401"/>
        <v>4</v>
      </c>
      <c r="X5162">
        <f t="shared" si="402"/>
        <v>2015</v>
      </c>
      <c r="Y5162" t="str">
        <f t="shared" si="403"/>
        <v>Oct</v>
      </c>
      <c r="Z5162" t="str">
        <f t="shared" si="404"/>
        <v>2015-10</v>
      </c>
    </row>
    <row r="5163" spans="1:26"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s="5">
        <v>1367.84</v>
      </c>
      <c r="S5163">
        <v>8</v>
      </c>
      <c r="T5163" s="7">
        <v>0</v>
      </c>
      <c r="U5163" s="5">
        <v>259.88959999999997</v>
      </c>
      <c r="V5163">
        <f t="shared" si="400"/>
        <v>7</v>
      </c>
      <c r="W5163">
        <f t="shared" si="401"/>
        <v>3</v>
      </c>
      <c r="X5163">
        <f t="shared" si="402"/>
        <v>2014</v>
      </c>
      <c r="Y5163" t="str">
        <f t="shared" si="403"/>
        <v>Jul</v>
      </c>
      <c r="Z5163" t="str">
        <f t="shared" si="404"/>
        <v>2014-07</v>
      </c>
    </row>
    <row r="5164" spans="1:26"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s="5">
        <v>301.95999999999998</v>
      </c>
      <c r="S5164">
        <v>2</v>
      </c>
      <c r="T5164" s="7">
        <v>0</v>
      </c>
      <c r="U5164" s="5">
        <v>33.215600000000002</v>
      </c>
      <c r="V5164">
        <f t="shared" si="400"/>
        <v>11</v>
      </c>
      <c r="W5164">
        <f t="shared" si="401"/>
        <v>4</v>
      </c>
      <c r="X5164">
        <f t="shared" si="402"/>
        <v>2016</v>
      </c>
      <c r="Y5164" t="str">
        <f t="shared" si="403"/>
        <v>Nov</v>
      </c>
      <c r="Z5164" t="str">
        <f t="shared" si="404"/>
        <v>2016-11</v>
      </c>
    </row>
    <row r="5165" spans="1:26"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s="5">
        <v>170.352</v>
      </c>
      <c r="S5165">
        <v>3</v>
      </c>
      <c r="T5165" s="7">
        <v>0.2</v>
      </c>
      <c r="U5165" s="5">
        <v>-17.0352</v>
      </c>
      <c r="V5165">
        <f t="shared" si="400"/>
        <v>7</v>
      </c>
      <c r="W5165">
        <f t="shared" si="401"/>
        <v>3</v>
      </c>
      <c r="X5165">
        <f t="shared" si="402"/>
        <v>2015</v>
      </c>
      <c r="Y5165" t="str">
        <f t="shared" si="403"/>
        <v>Jul</v>
      </c>
      <c r="Z5165" t="str">
        <f t="shared" si="404"/>
        <v>2015-07</v>
      </c>
    </row>
    <row r="5166" spans="1:26"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s="5">
        <v>3.9</v>
      </c>
      <c r="S5166">
        <v>2</v>
      </c>
      <c r="T5166" s="7">
        <v>0</v>
      </c>
      <c r="U5166" s="5">
        <v>1.5209999999999999</v>
      </c>
      <c r="V5166">
        <f t="shared" si="400"/>
        <v>11</v>
      </c>
      <c r="W5166">
        <f t="shared" si="401"/>
        <v>4</v>
      </c>
      <c r="X5166">
        <f t="shared" si="402"/>
        <v>2014</v>
      </c>
      <c r="Y5166" t="str">
        <f t="shared" si="403"/>
        <v>Nov</v>
      </c>
      <c r="Z5166" t="str">
        <f t="shared" si="404"/>
        <v>2014-11</v>
      </c>
    </row>
    <row r="5167" spans="1:26"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s="5">
        <v>12.84</v>
      </c>
      <c r="S5167">
        <v>3</v>
      </c>
      <c r="T5167" s="7">
        <v>0</v>
      </c>
      <c r="U5167" s="5">
        <v>5.7779999999999996</v>
      </c>
      <c r="V5167">
        <f t="shared" si="400"/>
        <v>11</v>
      </c>
      <c r="W5167">
        <f t="shared" si="401"/>
        <v>4</v>
      </c>
      <c r="X5167">
        <f t="shared" si="402"/>
        <v>2014</v>
      </c>
      <c r="Y5167" t="str">
        <f t="shared" si="403"/>
        <v>Nov</v>
      </c>
      <c r="Z5167" t="str">
        <f t="shared" si="404"/>
        <v>2014-11</v>
      </c>
    </row>
    <row r="5168" spans="1:26"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s="5">
        <v>15.84</v>
      </c>
      <c r="S5168">
        <v>3</v>
      </c>
      <c r="T5168" s="7">
        <v>0</v>
      </c>
      <c r="U5168" s="5">
        <v>7.1280000000000001</v>
      </c>
      <c r="V5168">
        <f t="shared" si="400"/>
        <v>11</v>
      </c>
      <c r="W5168">
        <f t="shared" si="401"/>
        <v>4</v>
      </c>
      <c r="X5168">
        <f t="shared" si="402"/>
        <v>2014</v>
      </c>
      <c r="Y5168" t="str">
        <f t="shared" si="403"/>
        <v>Nov</v>
      </c>
      <c r="Z5168" t="str">
        <f t="shared" si="404"/>
        <v>2014-11</v>
      </c>
    </row>
    <row r="5169" spans="1:26"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s="5">
        <v>563.94000000000005</v>
      </c>
      <c r="S5169">
        <v>3</v>
      </c>
      <c r="T5169" s="7">
        <v>0</v>
      </c>
      <c r="U5169" s="5">
        <v>112.788</v>
      </c>
      <c r="V5169">
        <f t="shared" si="400"/>
        <v>11</v>
      </c>
      <c r="W5169">
        <f t="shared" si="401"/>
        <v>4</v>
      </c>
      <c r="X5169">
        <f t="shared" si="402"/>
        <v>2014</v>
      </c>
      <c r="Y5169" t="str">
        <f t="shared" si="403"/>
        <v>Nov</v>
      </c>
      <c r="Z5169" t="str">
        <f t="shared" si="404"/>
        <v>2014-11</v>
      </c>
    </row>
    <row r="5170" spans="1:26"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s="5">
        <v>62.94</v>
      </c>
      <c r="S5170">
        <v>3</v>
      </c>
      <c r="T5170" s="7">
        <v>0</v>
      </c>
      <c r="U5170" s="5">
        <v>11.958600000000001</v>
      </c>
      <c r="V5170">
        <f t="shared" si="400"/>
        <v>11</v>
      </c>
      <c r="W5170">
        <f t="shared" si="401"/>
        <v>4</v>
      </c>
      <c r="X5170">
        <f t="shared" si="402"/>
        <v>2014</v>
      </c>
      <c r="Y5170" t="str">
        <f t="shared" si="403"/>
        <v>Nov</v>
      </c>
      <c r="Z5170" t="str">
        <f t="shared" si="404"/>
        <v>2014-11</v>
      </c>
    </row>
    <row r="5171" spans="1:26"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s="5">
        <v>535.41</v>
      </c>
      <c r="S5171">
        <v>3</v>
      </c>
      <c r="T5171" s="7">
        <v>0</v>
      </c>
      <c r="U5171" s="5">
        <v>160.62299999999999</v>
      </c>
      <c r="V5171">
        <f t="shared" si="400"/>
        <v>11</v>
      </c>
      <c r="W5171">
        <f t="shared" si="401"/>
        <v>4</v>
      </c>
      <c r="X5171">
        <f t="shared" si="402"/>
        <v>2014</v>
      </c>
      <c r="Y5171" t="str">
        <f t="shared" si="403"/>
        <v>Nov</v>
      </c>
      <c r="Z5171" t="str">
        <f t="shared" si="404"/>
        <v>2014-11</v>
      </c>
    </row>
    <row r="5172" spans="1:26"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s="5">
        <v>3504.9</v>
      </c>
      <c r="S5172">
        <v>5</v>
      </c>
      <c r="T5172" s="7">
        <v>0</v>
      </c>
      <c r="U5172" s="5">
        <v>700.98</v>
      </c>
      <c r="V5172">
        <f t="shared" si="400"/>
        <v>5</v>
      </c>
      <c r="W5172">
        <f t="shared" si="401"/>
        <v>2</v>
      </c>
      <c r="X5172">
        <f t="shared" si="402"/>
        <v>2016</v>
      </c>
      <c r="Y5172" t="str">
        <f t="shared" si="403"/>
        <v>May</v>
      </c>
      <c r="Z5172" t="str">
        <f t="shared" si="404"/>
        <v>2016-05</v>
      </c>
    </row>
    <row r="5173" spans="1:26"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s="5">
        <v>144.12</v>
      </c>
      <c r="S5173">
        <v>3</v>
      </c>
      <c r="T5173" s="7">
        <v>0</v>
      </c>
      <c r="U5173" s="5">
        <v>69.177599999999998</v>
      </c>
      <c r="V5173">
        <f t="shared" si="400"/>
        <v>5</v>
      </c>
      <c r="W5173">
        <f t="shared" si="401"/>
        <v>2</v>
      </c>
      <c r="X5173">
        <f t="shared" si="402"/>
        <v>2016</v>
      </c>
      <c r="Y5173" t="str">
        <f t="shared" si="403"/>
        <v>May</v>
      </c>
      <c r="Z5173" t="str">
        <f t="shared" si="404"/>
        <v>2016-05</v>
      </c>
    </row>
    <row r="5174" spans="1:26"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s="5">
        <v>314.55</v>
      </c>
      <c r="S5174">
        <v>3</v>
      </c>
      <c r="T5174" s="7">
        <v>0</v>
      </c>
      <c r="U5174" s="5">
        <v>150.98400000000001</v>
      </c>
      <c r="V5174">
        <f t="shared" si="400"/>
        <v>5</v>
      </c>
      <c r="W5174">
        <f t="shared" si="401"/>
        <v>2</v>
      </c>
      <c r="X5174">
        <f t="shared" si="402"/>
        <v>2016</v>
      </c>
      <c r="Y5174" t="str">
        <f t="shared" si="403"/>
        <v>May</v>
      </c>
      <c r="Z5174" t="str">
        <f t="shared" si="404"/>
        <v>2016-05</v>
      </c>
    </row>
    <row r="5175" spans="1:26"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s="5">
        <v>3.4079999999999999</v>
      </c>
      <c r="S5175">
        <v>1</v>
      </c>
      <c r="T5175" s="7">
        <v>0.2</v>
      </c>
      <c r="U5175" s="5">
        <v>0.89459999999999995</v>
      </c>
      <c r="V5175">
        <f t="shared" si="400"/>
        <v>3</v>
      </c>
      <c r="W5175">
        <f t="shared" si="401"/>
        <v>1</v>
      </c>
      <c r="X5175">
        <f t="shared" si="402"/>
        <v>2015</v>
      </c>
      <c r="Y5175" t="str">
        <f t="shared" si="403"/>
        <v>Mar</v>
      </c>
      <c r="Z5175" t="str">
        <f t="shared" si="404"/>
        <v>2015-03</v>
      </c>
    </row>
    <row r="5176" spans="1:26"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s="5">
        <v>2.0720000000000001</v>
      </c>
      <c r="S5176">
        <v>2</v>
      </c>
      <c r="T5176" s="7">
        <v>0.8</v>
      </c>
      <c r="U5176" s="5">
        <v>-3.5224000000000002</v>
      </c>
      <c r="V5176">
        <f t="shared" si="400"/>
        <v>10</v>
      </c>
      <c r="W5176">
        <f t="shared" si="401"/>
        <v>4</v>
      </c>
      <c r="X5176">
        <f t="shared" si="402"/>
        <v>2017</v>
      </c>
      <c r="Y5176" t="str">
        <f t="shared" si="403"/>
        <v>Oct</v>
      </c>
      <c r="Z5176" t="str">
        <f t="shared" si="404"/>
        <v>2017-10</v>
      </c>
    </row>
    <row r="5177" spans="1:26"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s="5">
        <v>328.39920000000001</v>
      </c>
      <c r="S5177">
        <v>3</v>
      </c>
      <c r="T5177" s="7">
        <v>0.32</v>
      </c>
      <c r="U5177" s="5">
        <v>-91.758600000000001</v>
      </c>
      <c r="V5177">
        <f t="shared" si="400"/>
        <v>10</v>
      </c>
      <c r="W5177">
        <f t="shared" si="401"/>
        <v>4</v>
      </c>
      <c r="X5177">
        <f t="shared" si="402"/>
        <v>2017</v>
      </c>
      <c r="Y5177" t="str">
        <f t="shared" si="403"/>
        <v>Oct</v>
      </c>
      <c r="Z5177" t="str">
        <f t="shared" si="404"/>
        <v>2017-10</v>
      </c>
    </row>
    <row r="5178" spans="1:26"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s="5">
        <v>53.247999999999998</v>
      </c>
      <c r="S5178">
        <v>2</v>
      </c>
      <c r="T5178" s="7">
        <v>0.2</v>
      </c>
      <c r="U5178" s="5">
        <v>19.968</v>
      </c>
      <c r="V5178">
        <f t="shared" si="400"/>
        <v>11</v>
      </c>
      <c r="W5178">
        <f t="shared" si="401"/>
        <v>4</v>
      </c>
      <c r="X5178">
        <f t="shared" si="402"/>
        <v>2016</v>
      </c>
      <c r="Y5178" t="str">
        <f t="shared" si="403"/>
        <v>Nov</v>
      </c>
      <c r="Z5178" t="str">
        <f t="shared" si="404"/>
        <v>2016-11</v>
      </c>
    </row>
    <row r="5179" spans="1:26"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s="5">
        <v>4.992</v>
      </c>
      <c r="S5179">
        <v>3</v>
      </c>
      <c r="T5179" s="7">
        <v>0.2</v>
      </c>
      <c r="U5179" s="5">
        <v>1.6848000000000001</v>
      </c>
      <c r="V5179">
        <f t="shared" si="400"/>
        <v>12</v>
      </c>
      <c r="W5179">
        <f t="shared" si="401"/>
        <v>4</v>
      </c>
      <c r="X5179">
        <f t="shared" si="402"/>
        <v>2016</v>
      </c>
      <c r="Y5179" t="str">
        <f t="shared" si="403"/>
        <v>Dec</v>
      </c>
      <c r="Z5179" t="str">
        <f t="shared" si="404"/>
        <v>2016-12</v>
      </c>
    </row>
    <row r="5180" spans="1:26"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s="5">
        <v>37.68</v>
      </c>
      <c r="S5180">
        <v>2</v>
      </c>
      <c r="T5180" s="7">
        <v>0</v>
      </c>
      <c r="U5180" s="5">
        <v>15.8256</v>
      </c>
      <c r="V5180">
        <f t="shared" si="400"/>
        <v>4</v>
      </c>
      <c r="W5180">
        <f t="shared" si="401"/>
        <v>2</v>
      </c>
      <c r="X5180">
        <f t="shared" si="402"/>
        <v>2015</v>
      </c>
      <c r="Y5180" t="str">
        <f t="shared" si="403"/>
        <v>Apr</v>
      </c>
      <c r="Z5180" t="str">
        <f t="shared" si="404"/>
        <v>2015-04</v>
      </c>
    </row>
    <row r="5181" spans="1:26"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s="5">
        <v>258.57600000000002</v>
      </c>
      <c r="S5181">
        <v>2</v>
      </c>
      <c r="T5181" s="7">
        <v>0.2</v>
      </c>
      <c r="U5181" s="5">
        <v>19.3932</v>
      </c>
      <c r="V5181">
        <f t="shared" si="400"/>
        <v>4</v>
      </c>
      <c r="W5181">
        <f t="shared" si="401"/>
        <v>2</v>
      </c>
      <c r="X5181">
        <f t="shared" si="402"/>
        <v>2015</v>
      </c>
      <c r="Y5181" t="str">
        <f t="shared" si="403"/>
        <v>Apr</v>
      </c>
      <c r="Z5181" t="str">
        <f t="shared" si="404"/>
        <v>2015-04</v>
      </c>
    </row>
    <row r="5182" spans="1:26"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s="5">
        <v>75.84</v>
      </c>
      <c r="S5182">
        <v>2</v>
      </c>
      <c r="T5182" s="7">
        <v>0</v>
      </c>
      <c r="U5182" s="5">
        <v>29.5776</v>
      </c>
      <c r="V5182">
        <f t="shared" si="400"/>
        <v>4</v>
      </c>
      <c r="W5182">
        <f t="shared" si="401"/>
        <v>2</v>
      </c>
      <c r="X5182">
        <f t="shared" si="402"/>
        <v>2015</v>
      </c>
      <c r="Y5182" t="str">
        <f t="shared" si="403"/>
        <v>Apr</v>
      </c>
      <c r="Z5182" t="str">
        <f t="shared" si="404"/>
        <v>2015-04</v>
      </c>
    </row>
    <row r="5183" spans="1:26"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s="5">
        <v>45.36</v>
      </c>
      <c r="S5183">
        <v>7</v>
      </c>
      <c r="T5183" s="7">
        <v>0</v>
      </c>
      <c r="U5183" s="5">
        <v>21.7728</v>
      </c>
      <c r="V5183">
        <f t="shared" si="400"/>
        <v>9</v>
      </c>
      <c r="W5183">
        <f t="shared" si="401"/>
        <v>3</v>
      </c>
      <c r="X5183">
        <f t="shared" si="402"/>
        <v>2017</v>
      </c>
      <c r="Y5183" t="str">
        <f t="shared" si="403"/>
        <v>Sep</v>
      </c>
      <c r="Z5183" t="str">
        <f t="shared" si="404"/>
        <v>2017-09</v>
      </c>
    </row>
    <row r="5184" spans="1:26"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s="5">
        <v>45.78</v>
      </c>
      <c r="S5184">
        <v>3</v>
      </c>
      <c r="T5184" s="7">
        <v>0</v>
      </c>
      <c r="U5184" s="5">
        <v>22.89</v>
      </c>
      <c r="V5184">
        <f t="shared" si="400"/>
        <v>9</v>
      </c>
      <c r="W5184">
        <f t="shared" si="401"/>
        <v>3</v>
      </c>
      <c r="X5184">
        <f t="shared" si="402"/>
        <v>2017</v>
      </c>
      <c r="Y5184" t="str">
        <f t="shared" si="403"/>
        <v>Sep</v>
      </c>
      <c r="Z5184" t="str">
        <f t="shared" si="404"/>
        <v>2017-09</v>
      </c>
    </row>
    <row r="5185" spans="1:26"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s="5">
        <v>40.29</v>
      </c>
      <c r="S5185">
        <v>3</v>
      </c>
      <c r="T5185" s="7">
        <v>0</v>
      </c>
      <c r="U5185" s="5">
        <v>10.0725</v>
      </c>
      <c r="V5185">
        <f t="shared" si="400"/>
        <v>9</v>
      </c>
      <c r="W5185">
        <f t="shared" si="401"/>
        <v>3</v>
      </c>
      <c r="X5185">
        <f t="shared" si="402"/>
        <v>2017</v>
      </c>
      <c r="Y5185" t="str">
        <f t="shared" si="403"/>
        <v>Sep</v>
      </c>
      <c r="Z5185" t="str">
        <f t="shared" si="404"/>
        <v>2017-09</v>
      </c>
    </row>
    <row r="5186" spans="1:26"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5">
        <v>38.71</v>
      </c>
      <c r="S5186">
        <v>7</v>
      </c>
      <c r="T5186" s="7">
        <v>0</v>
      </c>
      <c r="U5186" s="5">
        <v>17.8066</v>
      </c>
      <c r="V5186">
        <f t="shared" si="400"/>
        <v>9</v>
      </c>
      <c r="W5186">
        <f t="shared" si="401"/>
        <v>3</v>
      </c>
      <c r="X5186">
        <f t="shared" si="402"/>
        <v>2017</v>
      </c>
      <c r="Y5186" t="str">
        <f t="shared" si="403"/>
        <v>Sep</v>
      </c>
      <c r="Z5186" t="str">
        <f t="shared" si="404"/>
        <v>2017-09</v>
      </c>
    </row>
    <row r="5187" spans="1:26"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s="5">
        <v>1801.6320000000001</v>
      </c>
      <c r="S5187">
        <v>6</v>
      </c>
      <c r="T5187" s="7">
        <v>0.2</v>
      </c>
      <c r="U5187" s="5">
        <v>-337.80599999999998</v>
      </c>
      <c r="V5187">
        <f t="shared" ref="V5187:V5250" si="405">MONTH(C5187)</f>
        <v>10</v>
      </c>
      <c r="W5187">
        <f t="shared" ref="W5187:W5250" si="406">ROUNDUP(MONTH(C5187)/3,0)</f>
        <v>4</v>
      </c>
      <c r="X5187">
        <f t="shared" ref="X5187:X5250" si="407">YEAR(C5187)</f>
        <v>2015</v>
      </c>
      <c r="Y5187" t="str">
        <f t="shared" ref="Y5187:Y5250" si="408">TEXT(C5187,"MMM")</f>
        <v>Oct</v>
      </c>
      <c r="Z5187" t="str">
        <f t="shared" ref="Z5187:Z5250" si="409">TEXT(C5187,"YYYY-MM")</f>
        <v>2015-10</v>
      </c>
    </row>
    <row r="5188" spans="1:26"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s="5">
        <v>748.75199999999995</v>
      </c>
      <c r="S5188">
        <v>8</v>
      </c>
      <c r="T5188" s="7">
        <v>0.4</v>
      </c>
      <c r="U5188" s="5">
        <v>-162.2296</v>
      </c>
      <c r="V5188">
        <f t="shared" si="405"/>
        <v>11</v>
      </c>
      <c r="W5188">
        <f t="shared" si="406"/>
        <v>4</v>
      </c>
      <c r="X5188">
        <f t="shared" si="407"/>
        <v>2015</v>
      </c>
      <c r="Y5188" t="str">
        <f t="shared" si="408"/>
        <v>Nov</v>
      </c>
      <c r="Z5188" t="str">
        <f t="shared" si="409"/>
        <v>2015-11</v>
      </c>
    </row>
    <row r="5189" spans="1:26"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5">
        <v>199.96</v>
      </c>
      <c r="S5189">
        <v>4</v>
      </c>
      <c r="T5189" s="7">
        <v>0</v>
      </c>
      <c r="U5189" s="5">
        <v>15.9968</v>
      </c>
      <c r="V5189">
        <f t="shared" si="405"/>
        <v>9</v>
      </c>
      <c r="W5189">
        <f t="shared" si="406"/>
        <v>3</v>
      </c>
      <c r="X5189">
        <f t="shared" si="407"/>
        <v>2015</v>
      </c>
      <c r="Y5189" t="str">
        <f t="shared" si="408"/>
        <v>Sep</v>
      </c>
      <c r="Z5189" t="str">
        <f t="shared" si="409"/>
        <v>2015-09</v>
      </c>
    </row>
    <row r="5190" spans="1:26"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s="5">
        <v>1516.2</v>
      </c>
      <c r="S5190">
        <v>7</v>
      </c>
      <c r="T5190" s="7">
        <v>0</v>
      </c>
      <c r="U5190" s="5">
        <v>394.21199999999999</v>
      </c>
      <c r="V5190">
        <f t="shared" si="405"/>
        <v>9</v>
      </c>
      <c r="W5190">
        <f t="shared" si="406"/>
        <v>3</v>
      </c>
      <c r="X5190">
        <f t="shared" si="407"/>
        <v>2015</v>
      </c>
      <c r="Y5190" t="str">
        <f t="shared" si="408"/>
        <v>Sep</v>
      </c>
      <c r="Z5190" t="str">
        <f t="shared" si="409"/>
        <v>2015-09</v>
      </c>
    </row>
    <row r="5191" spans="1:26"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5">
        <v>167.952</v>
      </c>
      <c r="S5191">
        <v>6</v>
      </c>
      <c r="T5191" s="7">
        <v>0.2</v>
      </c>
      <c r="U5191" s="5">
        <v>-27.292200000000001</v>
      </c>
      <c r="V5191">
        <f t="shared" si="405"/>
        <v>11</v>
      </c>
      <c r="W5191">
        <f t="shared" si="406"/>
        <v>4</v>
      </c>
      <c r="X5191">
        <f t="shared" si="407"/>
        <v>2017</v>
      </c>
      <c r="Y5191" t="str">
        <f t="shared" si="408"/>
        <v>Nov</v>
      </c>
      <c r="Z5191" t="str">
        <f t="shared" si="409"/>
        <v>2017-11</v>
      </c>
    </row>
    <row r="5192" spans="1:26"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s="5">
        <v>45.04</v>
      </c>
      <c r="S5192">
        <v>2</v>
      </c>
      <c r="T5192" s="7">
        <v>0.2</v>
      </c>
      <c r="U5192" s="5">
        <v>4.5039999999999996</v>
      </c>
      <c r="V5192">
        <f t="shared" si="405"/>
        <v>11</v>
      </c>
      <c r="W5192">
        <f t="shared" si="406"/>
        <v>4</v>
      </c>
      <c r="X5192">
        <f t="shared" si="407"/>
        <v>2017</v>
      </c>
      <c r="Y5192" t="str">
        <f t="shared" si="408"/>
        <v>Nov</v>
      </c>
      <c r="Z5192" t="str">
        <f t="shared" si="409"/>
        <v>2017-11</v>
      </c>
    </row>
    <row r="5193" spans="1:26"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s="5">
        <v>23.16</v>
      </c>
      <c r="S5193">
        <v>2</v>
      </c>
      <c r="T5193" s="7">
        <v>0</v>
      </c>
      <c r="U5193" s="5">
        <v>11.58</v>
      </c>
      <c r="V5193">
        <f t="shared" si="405"/>
        <v>5</v>
      </c>
      <c r="W5193">
        <f t="shared" si="406"/>
        <v>2</v>
      </c>
      <c r="X5193">
        <f t="shared" si="407"/>
        <v>2017</v>
      </c>
      <c r="Y5193" t="str">
        <f t="shared" si="408"/>
        <v>May</v>
      </c>
      <c r="Z5193" t="str">
        <f t="shared" si="409"/>
        <v>2017-05</v>
      </c>
    </row>
    <row r="5194" spans="1:26"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s="5">
        <v>397.6</v>
      </c>
      <c r="S5194">
        <v>5</v>
      </c>
      <c r="T5194" s="7">
        <v>0</v>
      </c>
      <c r="U5194" s="5">
        <v>43.735999999999997</v>
      </c>
      <c r="V5194">
        <f t="shared" si="405"/>
        <v>11</v>
      </c>
      <c r="W5194">
        <f t="shared" si="406"/>
        <v>4</v>
      </c>
      <c r="X5194">
        <f t="shared" si="407"/>
        <v>2014</v>
      </c>
      <c r="Y5194" t="str">
        <f t="shared" si="408"/>
        <v>Nov</v>
      </c>
      <c r="Z5194" t="str">
        <f t="shared" si="409"/>
        <v>2014-11</v>
      </c>
    </row>
    <row r="5195" spans="1:26"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s="5">
        <v>85.96</v>
      </c>
      <c r="S5195">
        <v>7</v>
      </c>
      <c r="T5195" s="7">
        <v>0</v>
      </c>
      <c r="U5195" s="5">
        <v>40.401200000000003</v>
      </c>
      <c r="V5195">
        <f t="shared" si="405"/>
        <v>11</v>
      </c>
      <c r="W5195">
        <f t="shared" si="406"/>
        <v>4</v>
      </c>
      <c r="X5195">
        <f t="shared" si="407"/>
        <v>2014</v>
      </c>
      <c r="Y5195" t="str">
        <f t="shared" si="408"/>
        <v>Nov</v>
      </c>
      <c r="Z5195" t="str">
        <f t="shared" si="409"/>
        <v>2014-11</v>
      </c>
    </row>
    <row r="5196" spans="1:26"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s="5">
        <v>13.12</v>
      </c>
      <c r="S5196">
        <v>4</v>
      </c>
      <c r="T5196" s="7">
        <v>0</v>
      </c>
      <c r="U5196" s="5">
        <v>4.3296000000000001</v>
      </c>
      <c r="V5196">
        <f t="shared" si="405"/>
        <v>11</v>
      </c>
      <c r="W5196">
        <f t="shared" si="406"/>
        <v>4</v>
      </c>
      <c r="X5196">
        <f t="shared" si="407"/>
        <v>2014</v>
      </c>
      <c r="Y5196" t="str">
        <f t="shared" si="408"/>
        <v>Nov</v>
      </c>
      <c r="Z5196" t="str">
        <f t="shared" si="409"/>
        <v>2014-11</v>
      </c>
    </row>
    <row r="5197" spans="1:26"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s="5">
        <v>45.66</v>
      </c>
      <c r="S5197">
        <v>3</v>
      </c>
      <c r="T5197" s="7">
        <v>0</v>
      </c>
      <c r="U5197" s="5">
        <v>22.3734</v>
      </c>
      <c r="V5197">
        <f t="shared" si="405"/>
        <v>11</v>
      </c>
      <c r="W5197">
        <f t="shared" si="406"/>
        <v>4</v>
      </c>
      <c r="X5197">
        <f t="shared" si="407"/>
        <v>2014</v>
      </c>
      <c r="Y5197" t="str">
        <f t="shared" si="408"/>
        <v>Nov</v>
      </c>
      <c r="Z5197" t="str">
        <f t="shared" si="409"/>
        <v>2014-11</v>
      </c>
    </row>
    <row r="5198" spans="1:26"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s="5">
        <v>158.13</v>
      </c>
      <c r="S5198">
        <v>3</v>
      </c>
      <c r="T5198" s="7">
        <v>0</v>
      </c>
      <c r="U5198" s="5">
        <v>77.483699999999999</v>
      </c>
      <c r="V5198">
        <f t="shared" si="405"/>
        <v>5</v>
      </c>
      <c r="W5198">
        <f t="shared" si="406"/>
        <v>2</v>
      </c>
      <c r="X5198">
        <f t="shared" si="407"/>
        <v>2014</v>
      </c>
      <c r="Y5198" t="str">
        <f t="shared" si="408"/>
        <v>May</v>
      </c>
      <c r="Z5198" t="str">
        <f t="shared" si="409"/>
        <v>2014-05</v>
      </c>
    </row>
    <row r="5199" spans="1:26"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s="5">
        <v>43.6</v>
      </c>
      <c r="S5199">
        <v>5</v>
      </c>
      <c r="T5199" s="7">
        <v>0.2</v>
      </c>
      <c r="U5199" s="5">
        <v>4.3600000000000003</v>
      </c>
      <c r="V5199">
        <f t="shared" si="405"/>
        <v>5</v>
      </c>
      <c r="W5199">
        <f t="shared" si="406"/>
        <v>2</v>
      </c>
      <c r="X5199">
        <f t="shared" si="407"/>
        <v>2014</v>
      </c>
      <c r="Y5199" t="str">
        <f t="shared" si="408"/>
        <v>May</v>
      </c>
      <c r="Z5199" t="str">
        <f t="shared" si="409"/>
        <v>2014-05</v>
      </c>
    </row>
    <row r="5200" spans="1:26"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s="5">
        <v>3930.0720000000001</v>
      </c>
      <c r="S5200">
        <v>3</v>
      </c>
      <c r="T5200" s="7">
        <v>0.2</v>
      </c>
      <c r="U5200" s="5">
        <v>-786.01440000000002</v>
      </c>
      <c r="V5200">
        <f t="shared" si="405"/>
        <v>3</v>
      </c>
      <c r="W5200">
        <f t="shared" si="406"/>
        <v>1</v>
      </c>
      <c r="X5200">
        <f t="shared" si="407"/>
        <v>2016</v>
      </c>
      <c r="Y5200" t="str">
        <f t="shared" si="408"/>
        <v>Mar</v>
      </c>
      <c r="Z5200" t="str">
        <f t="shared" si="409"/>
        <v>2016-03</v>
      </c>
    </row>
    <row r="5201" spans="1:26"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s="5">
        <v>2.3039999999999998</v>
      </c>
      <c r="S5201">
        <v>1</v>
      </c>
      <c r="T5201" s="7">
        <v>0.2</v>
      </c>
      <c r="U5201" s="5">
        <v>0.77759999999999996</v>
      </c>
      <c r="V5201">
        <f t="shared" si="405"/>
        <v>3</v>
      </c>
      <c r="W5201">
        <f t="shared" si="406"/>
        <v>1</v>
      </c>
      <c r="X5201">
        <f t="shared" si="407"/>
        <v>2016</v>
      </c>
      <c r="Y5201" t="str">
        <f t="shared" si="408"/>
        <v>Mar</v>
      </c>
      <c r="Z5201" t="str">
        <f t="shared" si="409"/>
        <v>2016-03</v>
      </c>
    </row>
    <row r="5202" spans="1:26"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s="5">
        <v>431.976</v>
      </c>
      <c r="S5202">
        <v>3</v>
      </c>
      <c r="T5202" s="7">
        <v>0.2</v>
      </c>
      <c r="U5202" s="5">
        <v>32.398200000000003</v>
      </c>
      <c r="V5202">
        <f t="shared" si="405"/>
        <v>3</v>
      </c>
      <c r="W5202">
        <f t="shared" si="406"/>
        <v>1</v>
      </c>
      <c r="X5202">
        <f t="shared" si="407"/>
        <v>2016</v>
      </c>
      <c r="Y5202" t="str">
        <f t="shared" si="408"/>
        <v>Mar</v>
      </c>
      <c r="Z5202" t="str">
        <f t="shared" si="409"/>
        <v>2016-03</v>
      </c>
    </row>
    <row r="5203" spans="1:26"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s="5">
        <v>41.72</v>
      </c>
      <c r="S5203">
        <v>7</v>
      </c>
      <c r="T5203" s="7">
        <v>0.2</v>
      </c>
      <c r="U5203" s="5">
        <v>5.7365000000000004</v>
      </c>
      <c r="V5203">
        <f t="shared" si="405"/>
        <v>3</v>
      </c>
      <c r="W5203">
        <f t="shared" si="406"/>
        <v>1</v>
      </c>
      <c r="X5203">
        <f t="shared" si="407"/>
        <v>2016</v>
      </c>
      <c r="Y5203" t="str">
        <f t="shared" si="408"/>
        <v>Mar</v>
      </c>
      <c r="Z5203" t="str">
        <f t="shared" si="409"/>
        <v>2016-03</v>
      </c>
    </row>
    <row r="5204" spans="1:26"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s="5">
        <v>104.23</v>
      </c>
      <c r="S5204">
        <v>7</v>
      </c>
      <c r="T5204" s="7">
        <v>0</v>
      </c>
      <c r="U5204" s="5">
        <v>28.142099999999999</v>
      </c>
      <c r="V5204">
        <f t="shared" si="405"/>
        <v>8</v>
      </c>
      <c r="W5204">
        <f t="shared" si="406"/>
        <v>3</v>
      </c>
      <c r="X5204">
        <f t="shared" si="407"/>
        <v>2015</v>
      </c>
      <c r="Y5204" t="str">
        <f t="shared" si="408"/>
        <v>Aug</v>
      </c>
      <c r="Z5204" t="str">
        <f t="shared" si="409"/>
        <v>2015-08</v>
      </c>
    </row>
    <row r="5205" spans="1:26"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s="5">
        <v>70.260000000000005</v>
      </c>
      <c r="S5205">
        <v>3</v>
      </c>
      <c r="T5205" s="7">
        <v>0</v>
      </c>
      <c r="U5205" s="5">
        <v>18.970199999999998</v>
      </c>
      <c r="V5205">
        <f t="shared" si="405"/>
        <v>8</v>
      </c>
      <c r="W5205">
        <f t="shared" si="406"/>
        <v>3</v>
      </c>
      <c r="X5205">
        <f t="shared" si="407"/>
        <v>2015</v>
      </c>
      <c r="Y5205" t="str">
        <f t="shared" si="408"/>
        <v>Aug</v>
      </c>
      <c r="Z5205" t="str">
        <f t="shared" si="409"/>
        <v>2015-08</v>
      </c>
    </row>
    <row r="5206" spans="1:26"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s="5">
        <v>9.26</v>
      </c>
      <c r="S5206">
        <v>2</v>
      </c>
      <c r="T5206" s="7">
        <v>0</v>
      </c>
      <c r="U5206" s="5">
        <v>3.0558000000000001</v>
      </c>
      <c r="V5206">
        <f t="shared" si="405"/>
        <v>9</v>
      </c>
      <c r="W5206">
        <f t="shared" si="406"/>
        <v>3</v>
      </c>
      <c r="X5206">
        <f t="shared" si="407"/>
        <v>2015</v>
      </c>
      <c r="Y5206" t="str">
        <f t="shared" si="408"/>
        <v>Sep</v>
      </c>
      <c r="Z5206" t="str">
        <f t="shared" si="409"/>
        <v>2015-09</v>
      </c>
    </row>
    <row r="5207" spans="1:26"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s="5">
        <v>105.98</v>
      </c>
      <c r="S5207">
        <v>2</v>
      </c>
      <c r="T5207" s="7">
        <v>0</v>
      </c>
      <c r="U5207" s="5">
        <v>4.2392000000000003</v>
      </c>
      <c r="V5207">
        <f t="shared" si="405"/>
        <v>9</v>
      </c>
      <c r="W5207">
        <f t="shared" si="406"/>
        <v>3</v>
      </c>
      <c r="X5207">
        <f t="shared" si="407"/>
        <v>2015</v>
      </c>
      <c r="Y5207" t="str">
        <f t="shared" si="408"/>
        <v>Sep</v>
      </c>
      <c r="Z5207" t="str">
        <f t="shared" si="409"/>
        <v>2015-09</v>
      </c>
    </row>
    <row r="5208" spans="1:26"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s="5">
        <v>1.24</v>
      </c>
      <c r="S5208">
        <v>1</v>
      </c>
      <c r="T5208" s="7">
        <v>0</v>
      </c>
      <c r="U5208" s="5">
        <v>0.58279999999999998</v>
      </c>
      <c r="V5208">
        <f t="shared" si="405"/>
        <v>9</v>
      </c>
      <c r="W5208">
        <f t="shared" si="406"/>
        <v>3</v>
      </c>
      <c r="X5208">
        <f t="shared" si="407"/>
        <v>2015</v>
      </c>
      <c r="Y5208" t="str">
        <f t="shared" si="408"/>
        <v>Sep</v>
      </c>
      <c r="Z5208" t="str">
        <f t="shared" si="409"/>
        <v>2015-09</v>
      </c>
    </row>
    <row r="5209" spans="1:26"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s="5">
        <v>20.7</v>
      </c>
      <c r="S5209">
        <v>2</v>
      </c>
      <c r="T5209" s="7">
        <v>0</v>
      </c>
      <c r="U5209" s="5">
        <v>9.9359999999999999</v>
      </c>
      <c r="V5209">
        <f t="shared" si="405"/>
        <v>9</v>
      </c>
      <c r="W5209">
        <f t="shared" si="406"/>
        <v>3</v>
      </c>
      <c r="X5209">
        <f t="shared" si="407"/>
        <v>2015</v>
      </c>
      <c r="Y5209" t="str">
        <f t="shared" si="408"/>
        <v>Sep</v>
      </c>
      <c r="Z5209" t="str">
        <f t="shared" si="409"/>
        <v>2015-09</v>
      </c>
    </row>
    <row r="5210" spans="1:26"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s="5">
        <v>28.9</v>
      </c>
      <c r="S5210">
        <v>5</v>
      </c>
      <c r="T5210" s="7">
        <v>0</v>
      </c>
      <c r="U5210" s="5">
        <v>14.161</v>
      </c>
      <c r="V5210">
        <f t="shared" si="405"/>
        <v>9</v>
      </c>
      <c r="W5210">
        <f t="shared" si="406"/>
        <v>3</v>
      </c>
      <c r="X5210">
        <f t="shared" si="407"/>
        <v>2015</v>
      </c>
      <c r="Y5210" t="str">
        <f t="shared" si="408"/>
        <v>Sep</v>
      </c>
      <c r="Z5210" t="str">
        <f t="shared" si="409"/>
        <v>2015-09</v>
      </c>
    </row>
    <row r="5211" spans="1:26"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s="5">
        <v>27.18</v>
      </c>
      <c r="S5211">
        <v>1</v>
      </c>
      <c r="T5211" s="7">
        <v>0</v>
      </c>
      <c r="U5211" s="5">
        <v>12.7746</v>
      </c>
      <c r="V5211">
        <f t="shared" si="405"/>
        <v>9</v>
      </c>
      <c r="W5211">
        <f t="shared" si="406"/>
        <v>3</v>
      </c>
      <c r="X5211">
        <f t="shared" si="407"/>
        <v>2015</v>
      </c>
      <c r="Y5211" t="str">
        <f t="shared" si="408"/>
        <v>Sep</v>
      </c>
      <c r="Z5211" t="str">
        <f t="shared" si="409"/>
        <v>2015-09</v>
      </c>
    </row>
    <row r="5212" spans="1:26"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s="5">
        <v>465.18</v>
      </c>
      <c r="S5212">
        <v>3</v>
      </c>
      <c r="T5212" s="7">
        <v>0</v>
      </c>
      <c r="U5212" s="5">
        <v>120.9468</v>
      </c>
      <c r="V5212">
        <f t="shared" si="405"/>
        <v>1</v>
      </c>
      <c r="W5212">
        <f t="shared" si="406"/>
        <v>1</v>
      </c>
      <c r="X5212">
        <f t="shared" si="407"/>
        <v>2015</v>
      </c>
      <c r="Y5212" t="str">
        <f t="shared" si="408"/>
        <v>Jan</v>
      </c>
      <c r="Z5212" t="str">
        <f t="shared" si="409"/>
        <v>2015-01</v>
      </c>
    </row>
    <row r="5213" spans="1:26"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s="5">
        <v>36.630000000000003</v>
      </c>
      <c r="S5213">
        <v>3</v>
      </c>
      <c r="T5213" s="7">
        <v>0</v>
      </c>
      <c r="U5213" s="5">
        <v>9.8901000000000003</v>
      </c>
      <c r="V5213">
        <f t="shared" si="405"/>
        <v>5</v>
      </c>
      <c r="W5213">
        <f t="shared" si="406"/>
        <v>2</v>
      </c>
      <c r="X5213">
        <f t="shared" si="407"/>
        <v>2015</v>
      </c>
      <c r="Y5213" t="str">
        <f t="shared" si="408"/>
        <v>May</v>
      </c>
      <c r="Z5213" t="str">
        <f t="shared" si="409"/>
        <v>2015-05</v>
      </c>
    </row>
    <row r="5214" spans="1:26"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s="5">
        <v>51.45</v>
      </c>
      <c r="S5214">
        <v>3</v>
      </c>
      <c r="T5214" s="7">
        <v>0</v>
      </c>
      <c r="U5214" s="5">
        <v>13.891500000000001</v>
      </c>
      <c r="V5214">
        <f t="shared" si="405"/>
        <v>9</v>
      </c>
      <c r="W5214">
        <f t="shared" si="406"/>
        <v>3</v>
      </c>
      <c r="X5214">
        <f t="shared" si="407"/>
        <v>2016</v>
      </c>
      <c r="Y5214" t="str">
        <f t="shared" si="408"/>
        <v>Sep</v>
      </c>
      <c r="Z5214" t="str">
        <f t="shared" si="409"/>
        <v>2016-09</v>
      </c>
    </row>
    <row r="5215" spans="1:26"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s="5">
        <v>7.83</v>
      </c>
      <c r="S5215">
        <v>3</v>
      </c>
      <c r="T5215" s="7">
        <v>0</v>
      </c>
      <c r="U5215" s="5">
        <v>3.6017999999999999</v>
      </c>
      <c r="V5215">
        <f t="shared" si="405"/>
        <v>9</v>
      </c>
      <c r="W5215">
        <f t="shared" si="406"/>
        <v>3</v>
      </c>
      <c r="X5215">
        <f t="shared" si="407"/>
        <v>2016</v>
      </c>
      <c r="Y5215" t="str">
        <f t="shared" si="408"/>
        <v>Sep</v>
      </c>
      <c r="Z5215" t="str">
        <f t="shared" si="409"/>
        <v>2016-09</v>
      </c>
    </row>
    <row r="5216" spans="1:26"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s="5">
        <v>35.4</v>
      </c>
      <c r="S5216">
        <v>5</v>
      </c>
      <c r="T5216" s="7">
        <v>0</v>
      </c>
      <c r="U5216" s="5">
        <v>13.452</v>
      </c>
      <c r="V5216">
        <f t="shared" si="405"/>
        <v>9</v>
      </c>
      <c r="W5216">
        <f t="shared" si="406"/>
        <v>3</v>
      </c>
      <c r="X5216">
        <f t="shared" si="407"/>
        <v>2016</v>
      </c>
      <c r="Y5216" t="str">
        <f t="shared" si="408"/>
        <v>Sep</v>
      </c>
      <c r="Z5216" t="str">
        <f t="shared" si="409"/>
        <v>2016-09</v>
      </c>
    </row>
    <row r="5217" spans="1:26"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s="5">
        <v>29.9</v>
      </c>
      <c r="S5217">
        <v>5</v>
      </c>
      <c r="T5217" s="7">
        <v>0</v>
      </c>
      <c r="U5217" s="5">
        <v>13.455</v>
      </c>
      <c r="V5217">
        <f t="shared" si="405"/>
        <v>9</v>
      </c>
      <c r="W5217">
        <f t="shared" si="406"/>
        <v>3</v>
      </c>
      <c r="X5217">
        <f t="shared" si="407"/>
        <v>2016</v>
      </c>
      <c r="Y5217" t="str">
        <f t="shared" si="408"/>
        <v>Sep</v>
      </c>
      <c r="Z5217" t="str">
        <f t="shared" si="409"/>
        <v>2016-09</v>
      </c>
    </row>
    <row r="5218" spans="1:26"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s="5">
        <v>17.48</v>
      </c>
      <c r="S5218">
        <v>2</v>
      </c>
      <c r="T5218" s="7">
        <v>0</v>
      </c>
      <c r="U5218" s="5">
        <v>8.2156000000000002</v>
      </c>
      <c r="V5218">
        <f t="shared" si="405"/>
        <v>9</v>
      </c>
      <c r="W5218">
        <f t="shared" si="406"/>
        <v>3</v>
      </c>
      <c r="X5218">
        <f t="shared" si="407"/>
        <v>2017</v>
      </c>
      <c r="Y5218" t="str">
        <f t="shared" si="408"/>
        <v>Sep</v>
      </c>
      <c r="Z5218" t="str">
        <f t="shared" si="409"/>
        <v>2017-09</v>
      </c>
    </row>
    <row r="5219" spans="1:26"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s="5">
        <v>79.14</v>
      </c>
      <c r="S5219">
        <v>3</v>
      </c>
      <c r="T5219" s="7">
        <v>0</v>
      </c>
      <c r="U5219" s="5">
        <v>36.404400000000003</v>
      </c>
      <c r="V5219">
        <f t="shared" si="405"/>
        <v>4</v>
      </c>
      <c r="W5219">
        <f t="shared" si="406"/>
        <v>2</v>
      </c>
      <c r="X5219">
        <f t="shared" si="407"/>
        <v>2017</v>
      </c>
      <c r="Y5219" t="str">
        <f t="shared" si="408"/>
        <v>Apr</v>
      </c>
      <c r="Z5219" t="str">
        <f t="shared" si="409"/>
        <v>2017-04</v>
      </c>
    </row>
    <row r="5220" spans="1:26"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s="5">
        <v>8.4</v>
      </c>
      <c r="S5220">
        <v>5</v>
      </c>
      <c r="T5220" s="7">
        <v>0</v>
      </c>
      <c r="U5220" s="5">
        <v>4.2</v>
      </c>
      <c r="V5220">
        <f t="shared" si="405"/>
        <v>6</v>
      </c>
      <c r="W5220">
        <f t="shared" si="406"/>
        <v>2</v>
      </c>
      <c r="X5220">
        <f t="shared" si="407"/>
        <v>2017</v>
      </c>
      <c r="Y5220" t="str">
        <f t="shared" si="408"/>
        <v>Jun</v>
      </c>
      <c r="Z5220" t="str">
        <f t="shared" si="409"/>
        <v>2017-06</v>
      </c>
    </row>
    <row r="5221" spans="1:26"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s="5">
        <v>498.26</v>
      </c>
      <c r="S5221">
        <v>7</v>
      </c>
      <c r="T5221" s="7">
        <v>0</v>
      </c>
      <c r="U5221" s="5">
        <v>134.53020000000001</v>
      </c>
      <c r="V5221">
        <f t="shared" si="405"/>
        <v>9</v>
      </c>
      <c r="W5221">
        <f t="shared" si="406"/>
        <v>3</v>
      </c>
      <c r="X5221">
        <f t="shared" si="407"/>
        <v>2017</v>
      </c>
      <c r="Y5221" t="str">
        <f t="shared" si="408"/>
        <v>Sep</v>
      </c>
      <c r="Z5221" t="str">
        <f t="shared" si="409"/>
        <v>2017-09</v>
      </c>
    </row>
    <row r="5222" spans="1:26"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s="5">
        <v>212.94</v>
      </c>
      <c r="S5222">
        <v>3</v>
      </c>
      <c r="T5222" s="7">
        <v>0</v>
      </c>
      <c r="U5222" s="5">
        <v>57.4938</v>
      </c>
      <c r="V5222">
        <f t="shared" si="405"/>
        <v>6</v>
      </c>
      <c r="W5222">
        <f t="shared" si="406"/>
        <v>2</v>
      </c>
      <c r="X5222">
        <f t="shared" si="407"/>
        <v>2014</v>
      </c>
      <c r="Y5222" t="str">
        <f t="shared" si="408"/>
        <v>Jun</v>
      </c>
      <c r="Z5222" t="str">
        <f t="shared" si="409"/>
        <v>2014-06</v>
      </c>
    </row>
    <row r="5223" spans="1:26"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s="5">
        <v>706.86</v>
      </c>
      <c r="S5223">
        <v>7</v>
      </c>
      <c r="T5223" s="7">
        <v>0</v>
      </c>
      <c r="U5223" s="5">
        <v>197.92080000000001</v>
      </c>
      <c r="V5223">
        <f t="shared" si="405"/>
        <v>5</v>
      </c>
      <c r="W5223">
        <f t="shared" si="406"/>
        <v>2</v>
      </c>
      <c r="X5223">
        <f t="shared" si="407"/>
        <v>2017</v>
      </c>
      <c r="Y5223" t="str">
        <f t="shared" si="408"/>
        <v>May</v>
      </c>
      <c r="Z5223" t="str">
        <f t="shared" si="409"/>
        <v>2017-05</v>
      </c>
    </row>
    <row r="5224" spans="1:26"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5">
        <v>114.95</v>
      </c>
      <c r="S5224">
        <v>5</v>
      </c>
      <c r="T5224" s="7">
        <v>0</v>
      </c>
      <c r="U5224" s="5">
        <v>2.2989999999999999</v>
      </c>
      <c r="V5224">
        <f t="shared" si="405"/>
        <v>5</v>
      </c>
      <c r="W5224">
        <f t="shared" si="406"/>
        <v>2</v>
      </c>
      <c r="X5224">
        <f t="shared" si="407"/>
        <v>2017</v>
      </c>
      <c r="Y5224" t="str">
        <f t="shared" si="408"/>
        <v>May</v>
      </c>
      <c r="Z5224" t="str">
        <f t="shared" si="409"/>
        <v>2017-05</v>
      </c>
    </row>
    <row r="5225" spans="1:26"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s="5">
        <v>43.19</v>
      </c>
      <c r="S5225">
        <v>7</v>
      </c>
      <c r="T5225" s="7">
        <v>0</v>
      </c>
      <c r="U5225" s="5">
        <v>20.731200000000001</v>
      </c>
      <c r="V5225">
        <f t="shared" si="405"/>
        <v>5</v>
      </c>
      <c r="W5225">
        <f t="shared" si="406"/>
        <v>2</v>
      </c>
      <c r="X5225">
        <f t="shared" si="407"/>
        <v>2017</v>
      </c>
      <c r="Y5225" t="str">
        <f t="shared" si="408"/>
        <v>May</v>
      </c>
      <c r="Z5225" t="str">
        <f t="shared" si="409"/>
        <v>2017-05</v>
      </c>
    </row>
    <row r="5226" spans="1:26"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s="5">
        <v>166.44</v>
      </c>
      <c r="S5226">
        <v>3</v>
      </c>
      <c r="T5226" s="7">
        <v>0</v>
      </c>
      <c r="U5226" s="5">
        <v>79.891199999999998</v>
      </c>
      <c r="V5226">
        <f t="shared" si="405"/>
        <v>9</v>
      </c>
      <c r="W5226">
        <f t="shared" si="406"/>
        <v>3</v>
      </c>
      <c r="X5226">
        <f t="shared" si="407"/>
        <v>2017</v>
      </c>
      <c r="Y5226" t="str">
        <f t="shared" si="408"/>
        <v>Sep</v>
      </c>
      <c r="Z5226" t="str">
        <f t="shared" si="409"/>
        <v>2017-09</v>
      </c>
    </row>
    <row r="5227" spans="1:26"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s="5">
        <v>36.56</v>
      </c>
      <c r="S5227">
        <v>5</v>
      </c>
      <c r="T5227" s="7">
        <v>0.2</v>
      </c>
      <c r="U5227" s="5">
        <v>12.795999999999999</v>
      </c>
      <c r="V5227">
        <f t="shared" si="405"/>
        <v>6</v>
      </c>
      <c r="W5227">
        <f t="shared" si="406"/>
        <v>2</v>
      </c>
      <c r="X5227">
        <f t="shared" si="407"/>
        <v>2016</v>
      </c>
      <c r="Y5227" t="str">
        <f t="shared" si="408"/>
        <v>Jun</v>
      </c>
      <c r="Z5227" t="str">
        <f t="shared" si="409"/>
        <v>2016-06</v>
      </c>
    </row>
    <row r="5228" spans="1:26"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s="5">
        <v>186.14400000000001</v>
      </c>
      <c r="S5228">
        <v>6</v>
      </c>
      <c r="T5228" s="7">
        <v>0.2</v>
      </c>
      <c r="U5228" s="5">
        <v>60.4968</v>
      </c>
      <c r="V5228">
        <f t="shared" si="405"/>
        <v>6</v>
      </c>
      <c r="W5228">
        <f t="shared" si="406"/>
        <v>2</v>
      </c>
      <c r="X5228">
        <f t="shared" si="407"/>
        <v>2016</v>
      </c>
      <c r="Y5228" t="str">
        <f t="shared" si="408"/>
        <v>Jun</v>
      </c>
      <c r="Z5228" t="str">
        <f t="shared" si="409"/>
        <v>2016-06</v>
      </c>
    </row>
    <row r="5229" spans="1:26"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s="5">
        <v>353.56799999999998</v>
      </c>
      <c r="S5229">
        <v>2</v>
      </c>
      <c r="T5229" s="7">
        <v>0.2</v>
      </c>
      <c r="U5229" s="5">
        <v>-44.195999999999998</v>
      </c>
      <c r="V5229">
        <f t="shared" si="405"/>
        <v>6</v>
      </c>
      <c r="W5229">
        <f t="shared" si="406"/>
        <v>2</v>
      </c>
      <c r="X5229">
        <f t="shared" si="407"/>
        <v>2016</v>
      </c>
      <c r="Y5229" t="str">
        <f t="shared" si="408"/>
        <v>Jun</v>
      </c>
      <c r="Z5229" t="str">
        <f t="shared" si="409"/>
        <v>2016-06</v>
      </c>
    </row>
    <row r="5230" spans="1:26"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s="5">
        <v>81.98</v>
      </c>
      <c r="S5230">
        <v>2</v>
      </c>
      <c r="T5230" s="7">
        <v>0</v>
      </c>
      <c r="U5230" s="5">
        <v>40.170200000000001</v>
      </c>
      <c r="V5230">
        <f t="shared" si="405"/>
        <v>11</v>
      </c>
      <c r="W5230">
        <f t="shared" si="406"/>
        <v>4</v>
      </c>
      <c r="X5230">
        <f t="shared" si="407"/>
        <v>2014</v>
      </c>
      <c r="Y5230" t="str">
        <f t="shared" si="408"/>
        <v>Nov</v>
      </c>
      <c r="Z5230" t="str">
        <f t="shared" si="409"/>
        <v>2014-11</v>
      </c>
    </row>
    <row r="5231" spans="1:26"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s="5">
        <v>14.624000000000001</v>
      </c>
      <c r="S5231">
        <v>2</v>
      </c>
      <c r="T5231" s="7">
        <v>0.2</v>
      </c>
      <c r="U5231" s="5">
        <v>5.1184000000000003</v>
      </c>
      <c r="V5231">
        <f t="shared" si="405"/>
        <v>3</v>
      </c>
      <c r="W5231">
        <f t="shared" si="406"/>
        <v>1</v>
      </c>
      <c r="X5231">
        <f t="shared" si="407"/>
        <v>2017</v>
      </c>
      <c r="Y5231" t="str">
        <f t="shared" si="408"/>
        <v>Mar</v>
      </c>
      <c r="Z5231" t="str">
        <f t="shared" si="409"/>
        <v>2017-03</v>
      </c>
    </row>
    <row r="5232" spans="1:26"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s="5">
        <v>697.16</v>
      </c>
      <c r="S5232">
        <v>5</v>
      </c>
      <c r="T5232" s="7">
        <v>0.2</v>
      </c>
      <c r="U5232" s="5">
        <v>8.7144999999999992</v>
      </c>
      <c r="V5232">
        <f t="shared" si="405"/>
        <v>3</v>
      </c>
      <c r="W5232">
        <f t="shared" si="406"/>
        <v>1</v>
      </c>
      <c r="X5232">
        <f t="shared" si="407"/>
        <v>2017</v>
      </c>
      <c r="Y5232" t="str">
        <f t="shared" si="408"/>
        <v>Mar</v>
      </c>
      <c r="Z5232" t="str">
        <f t="shared" si="409"/>
        <v>2017-03</v>
      </c>
    </row>
    <row r="5233" spans="1:26"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s="5">
        <v>30.93</v>
      </c>
      <c r="S5233">
        <v>1</v>
      </c>
      <c r="T5233" s="7">
        <v>0</v>
      </c>
      <c r="U5233" s="5">
        <v>12.6813</v>
      </c>
      <c r="V5233">
        <f t="shared" si="405"/>
        <v>3</v>
      </c>
      <c r="W5233">
        <f t="shared" si="406"/>
        <v>1</v>
      </c>
      <c r="X5233">
        <f t="shared" si="407"/>
        <v>2017</v>
      </c>
      <c r="Y5233" t="str">
        <f t="shared" si="408"/>
        <v>Mar</v>
      </c>
      <c r="Z5233" t="str">
        <f t="shared" si="409"/>
        <v>2017-03</v>
      </c>
    </row>
    <row r="5234" spans="1:26"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s="5">
        <v>27.495999999999999</v>
      </c>
      <c r="S5234">
        <v>7</v>
      </c>
      <c r="T5234" s="7">
        <v>0.2</v>
      </c>
      <c r="U5234" s="5">
        <v>9.2798999999999996</v>
      </c>
      <c r="V5234">
        <f t="shared" si="405"/>
        <v>3</v>
      </c>
      <c r="W5234">
        <f t="shared" si="406"/>
        <v>1</v>
      </c>
      <c r="X5234">
        <f t="shared" si="407"/>
        <v>2017</v>
      </c>
      <c r="Y5234" t="str">
        <f t="shared" si="408"/>
        <v>Mar</v>
      </c>
      <c r="Z5234" t="str">
        <f t="shared" si="409"/>
        <v>2017-03</v>
      </c>
    </row>
    <row r="5235" spans="1:26"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s="5">
        <v>605.34</v>
      </c>
      <c r="S5235">
        <v>6</v>
      </c>
      <c r="T5235" s="7">
        <v>0</v>
      </c>
      <c r="U5235" s="5">
        <v>145.2816</v>
      </c>
      <c r="V5235">
        <f t="shared" si="405"/>
        <v>10</v>
      </c>
      <c r="W5235">
        <f t="shared" si="406"/>
        <v>4</v>
      </c>
      <c r="X5235">
        <f t="shared" si="407"/>
        <v>2014</v>
      </c>
      <c r="Y5235" t="str">
        <f t="shared" si="408"/>
        <v>Oct</v>
      </c>
      <c r="Z5235" t="str">
        <f t="shared" si="409"/>
        <v>2014-10</v>
      </c>
    </row>
    <row r="5236" spans="1:26"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s="5">
        <v>210.00800000000001</v>
      </c>
      <c r="S5236">
        <v>1</v>
      </c>
      <c r="T5236" s="7">
        <v>0.2</v>
      </c>
      <c r="U5236" s="5">
        <v>2.6251000000000002</v>
      </c>
      <c r="V5236">
        <f t="shared" si="405"/>
        <v>8</v>
      </c>
      <c r="W5236">
        <f t="shared" si="406"/>
        <v>3</v>
      </c>
      <c r="X5236">
        <f t="shared" si="407"/>
        <v>2017</v>
      </c>
      <c r="Y5236" t="str">
        <f t="shared" si="408"/>
        <v>Aug</v>
      </c>
      <c r="Z5236" t="str">
        <f t="shared" si="409"/>
        <v>2017-08</v>
      </c>
    </row>
    <row r="5237" spans="1:26"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s="5">
        <v>54.96</v>
      </c>
      <c r="S5237">
        <v>3</v>
      </c>
      <c r="T5237" s="7">
        <v>0</v>
      </c>
      <c r="U5237" s="5">
        <v>15.9384</v>
      </c>
      <c r="V5237">
        <f t="shared" si="405"/>
        <v>11</v>
      </c>
      <c r="W5237">
        <f t="shared" si="406"/>
        <v>4</v>
      </c>
      <c r="X5237">
        <f t="shared" si="407"/>
        <v>2016</v>
      </c>
      <c r="Y5237" t="str">
        <f t="shared" si="408"/>
        <v>Nov</v>
      </c>
      <c r="Z5237" t="str">
        <f t="shared" si="409"/>
        <v>2016-11</v>
      </c>
    </row>
    <row r="5238" spans="1:26"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s="5">
        <v>164.22</v>
      </c>
      <c r="S5238">
        <v>3</v>
      </c>
      <c r="T5238" s="7">
        <v>0</v>
      </c>
      <c r="U5238" s="5">
        <v>50.908200000000001</v>
      </c>
      <c r="V5238">
        <f t="shared" si="405"/>
        <v>9</v>
      </c>
      <c r="W5238">
        <f t="shared" si="406"/>
        <v>3</v>
      </c>
      <c r="X5238">
        <f t="shared" si="407"/>
        <v>2014</v>
      </c>
      <c r="Y5238" t="str">
        <f t="shared" si="408"/>
        <v>Sep</v>
      </c>
      <c r="Z5238" t="str">
        <f t="shared" si="409"/>
        <v>2014-09</v>
      </c>
    </row>
    <row r="5239" spans="1:26"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s="5">
        <v>362.94</v>
      </c>
      <c r="S5239">
        <v>3</v>
      </c>
      <c r="T5239" s="7">
        <v>0</v>
      </c>
      <c r="U5239" s="5">
        <v>36.293999999999997</v>
      </c>
      <c r="V5239">
        <f t="shared" si="405"/>
        <v>9</v>
      </c>
      <c r="W5239">
        <f t="shared" si="406"/>
        <v>3</v>
      </c>
      <c r="X5239">
        <f t="shared" si="407"/>
        <v>2014</v>
      </c>
      <c r="Y5239" t="str">
        <f t="shared" si="408"/>
        <v>Sep</v>
      </c>
      <c r="Z5239" t="str">
        <f t="shared" si="409"/>
        <v>2014-09</v>
      </c>
    </row>
    <row r="5240" spans="1:26"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s="5">
        <v>59.98</v>
      </c>
      <c r="S5240">
        <v>2</v>
      </c>
      <c r="T5240" s="7">
        <v>0</v>
      </c>
      <c r="U5240" s="5">
        <v>26.391200000000001</v>
      </c>
      <c r="V5240">
        <f t="shared" si="405"/>
        <v>9</v>
      </c>
      <c r="W5240">
        <f t="shared" si="406"/>
        <v>3</v>
      </c>
      <c r="X5240">
        <f t="shared" si="407"/>
        <v>2014</v>
      </c>
      <c r="Y5240" t="str">
        <f t="shared" si="408"/>
        <v>Sep</v>
      </c>
      <c r="Z5240" t="str">
        <f t="shared" si="409"/>
        <v>2014-09</v>
      </c>
    </row>
    <row r="5241" spans="1:26"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s="5">
        <v>332.94</v>
      </c>
      <c r="S5241">
        <v>3</v>
      </c>
      <c r="T5241" s="7">
        <v>0</v>
      </c>
      <c r="U5241" s="5">
        <v>6.6588000000000003</v>
      </c>
      <c r="V5241">
        <f t="shared" si="405"/>
        <v>9</v>
      </c>
      <c r="W5241">
        <f t="shared" si="406"/>
        <v>3</v>
      </c>
      <c r="X5241">
        <f t="shared" si="407"/>
        <v>2016</v>
      </c>
      <c r="Y5241" t="str">
        <f t="shared" si="408"/>
        <v>Sep</v>
      </c>
      <c r="Z5241" t="str">
        <f t="shared" si="409"/>
        <v>2016-09</v>
      </c>
    </row>
    <row r="5242" spans="1:26"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s="5">
        <v>39.872</v>
      </c>
      <c r="S5242">
        <v>2</v>
      </c>
      <c r="T5242" s="7">
        <v>0.2</v>
      </c>
      <c r="U5242" s="5">
        <v>12.958399999999999</v>
      </c>
      <c r="V5242">
        <f t="shared" si="405"/>
        <v>9</v>
      </c>
      <c r="W5242">
        <f t="shared" si="406"/>
        <v>3</v>
      </c>
      <c r="X5242">
        <f t="shared" si="407"/>
        <v>2016</v>
      </c>
      <c r="Y5242" t="str">
        <f t="shared" si="408"/>
        <v>Sep</v>
      </c>
      <c r="Z5242" t="str">
        <f t="shared" si="409"/>
        <v>2016-09</v>
      </c>
    </row>
    <row r="5243" spans="1:26"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s="5">
        <v>13.68</v>
      </c>
      <c r="S5243">
        <v>2</v>
      </c>
      <c r="T5243" s="7">
        <v>0</v>
      </c>
      <c r="U5243" s="5">
        <v>3.6936</v>
      </c>
      <c r="V5243">
        <f t="shared" si="405"/>
        <v>9</v>
      </c>
      <c r="W5243">
        <f t="shared" si="406"/>
        <v>3</v>
      </c>
      <c r="X5243">
        <f t="shared" si="407"/>
        <v>2016</v>
      </c>
      <c r="Y5243" t="str">
        <f t="shared" si="408"/>
        <v>Sep</v>
      </c>
      <c r="Z5243" t="str">
        <f t="shared" si="409"/>
        <v>2016-09</v>
      </c>
    </row>
    <row r="5244" spans="1:26"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5">
        <v>3.3180000000000001</v>
      </c>
      <c r="S5244">
        <v>3</v>
      </c>
      <c r="T5244" s="7">
        <v>0.8</v>
      </c>
      <c r="U5244" s="5">
        <v>-5.6406000000000001</v>
      </c>
      <c r="V5244">
        <f t="shared" si="405"/>
        <v>8</v>
      </c>
      <c r="W5244">
        <f t="shared" si="406"/>
        <v>3</v>
      </c>
      <c r="X5244">
        <f t="shared" si="407"/>
        <v>2017</v>
      </c>
      <c r="Y5244" t="str">
        <f t="shared" si="408"/>
        <v>Aug</v>
      </c>
      <c r="Z5244" t="str">
        <f t="shared" si="409"/>
        <v>2017-08</v>
      </c>
    </row>
    <row r="5245" spans="1:26"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s="5">
        <v>10.44</v>
      </c>
      <c r="S5245">
        <v>1</v>
      </c>
      <c r="T5245" s="7">
        <v>0</v>
      </c>
      <c r="U5245" s="5">
        <v>4.8023999999999996</v>
      </c>
      <c r="V5245">
        <f t="shared" si="405"/>
        <v>7</v>
      </c>
      <c r="W5245">
        <f t="shared" si="406"/>
        <v>3</v>
      </c>
      <c r="X5245">
        <f t="shared" si="407"/>
        <v>2016</v>
      </c>
      <c r="Y5245" t="str">
        <f t="shared" si="408"/>
        <v>Jul</v>
      </c>
      <c r="Z5245" t="str">
        <f t="shared" si="409"/>
        <v>2016-07</v>
      </c>
    </row>
    <row r="5246" spans="1:26"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s="5">
        <v>136.464</v>
      </c>
      <c r="S5246">
        <v>2</v>
      </c>
      <c r="T5246" s="7">
        <v>0.2</v>
      </c>
      <c r="U5246" s="5">
        <v>15.3522</v>
      </c>
      <c r="V5246">
        <f t="shared" si="405"/>
        <v>8</v>
      </c>
      <c r="W5246">
        <f t="shared" si="406"/>
        <v>3</v>
      </c>
      <c r="X5246">
        <f t="shared" si="407"/>
        <v>2016</v>
      </c>
      <c r="Y5246" t="str">
        <f t="shared" si="408"/>
        <v>Aug</v>
      </c>
      <c r="Z5246" t="str">
        <f t="shared" si="409"/>
        <v>2016-08</v>
      </c>
    </row>
    <row r="5247" spans="1:26"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s="5">
        <v>333.57600000000002</v>
      </c>
      <c r="S5247">
        <v>3</v>
      </c>
      <c r="T5247" s="7">
        <v>0.2</v>
      </c>
      <c r="U5247" s="5">
        <v>33.357599999999998</v>
      </c>
      <c r="V5247">
        <f t="shared" si="405"/>
        <v>8</v>
      </c>
      <c r="W5247">
        <f t="shared" si="406"/>
        <v>3</v>
      </c>
      <c r="X5247">
        <f t="shared" si="407"/>
        <v>2016</v>
      </c>
      <c r="Y5247" t="str">
        <f t="shared" si="408"/>
        <v>Aug</v>
      </c>
      <c r="Z5247" t="str">
        <f t="shared" si="409"/>
        <v>2016-08</v>
      </c>
    </row>
    <row r="5248" spans="1:26"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s="5">
        <v>12.544</v>
      </c>
      <c r="S5248">
        <v>2</v>
      </c>
      <c r="T5248" s="7">
        <v>0.2</v>
      </c>
      <c r="U5248" s="5">
        <v>4.7039999999999997</v>
      </c>
      <c r="V5248">
        <f t="shared" si="405"/>
        <v>8</v>
      </c>
      <c r="W5248">
        <f t="shared" si="406"/>
        <v>3</v>
      </c>
      <c r="X5248">
        <f t="shared" si="407"/>
        <v>2016</v>
      </c>
      <c r="Y5248" t="str">
        <f t="shared" si="408"/>
        <v>Aug</v>
      </c>
      <c r="Z5248" t="str">
        <f t="shared" si="409"/>
        <v>2016-08</v>
      </c>
    </row>
    <row r="5249" spans="1:26"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s="5">
        <v>20.768000000000001</v>
      </c>
      <c r="S5249">
        <v>8</v>
      </c>
      <c r="T5249" s="7">
        <v>0.8</v>
      </c>
      <c r="U5249" s="5">
        <v>-52.958399999999997</v>
      </c>
      <c r="V5249">
        <f t="shared" si="405"/>
        <v>5</v>
      </c>
      <c r="W5249">
        <f t="shared" si="406"/>
        <v>2</v>
      </c>
      <c r="X5249">
        <f t="shared" si="407"/>
        <v>2015</v>
      </c>
      <c r="Y5249" t="str">
        <f t="shared" si="408"/>
        <v>May</v>
      </c>
      <c r="Z5249" t="str">
        <f t="shared" si="409"/>
        <v>2015-05</v>
      </c>
    </row>
    <row r="5250" spans="1:26"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s="5">
        <v>43.5</v>
      </c>
      <c r="S5250">
        <v>3</v>
      </c>
      <c r="T5250" s="7">
        <v>0</v>
      </c>
      <c r="U5250" s="5">
        <v>10.875</v>
      </c>
      <c r="V5250">
        <f t="shared" si="405"/>
        <v>11</v>
      </c>
      <c r="W5250">
        <f t="shared" si="406"/>
        <v>4</v>
      </c>
      <c r="X5250">
        <f t="shared" si="407"/>
        <v>2017</v>
      </c>
      <c r="Y5250" t="str">
        <f t="shared" si="408"/>
        <v>Nov</v>
      </c>
      <c r="Z5250" t="str">
        <f t="shared" si="409"/>
        <v>2017-11</v>
      </c>
    </row>
    <row r="5251" spans="1:26"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s="5">
        <v>12.576000000000001</v>
      </c>
      <c r="S5251">
        <v>4</v>
      </c>
      <c r="T5251" s="7">
        <v>0.2</v>
      </c>
      <c r="U5251" s="5">
        <v>4.0872000000000002</v>
      </c>
      <c r="V5251">
        <f t="shared" ref="V5251:V5314" si="410">MONTH(C5251)</f>
        <v>4</v>
      </c>
      <c r="W5251">
        <f t="shared" ref="W5251:W5314" si="411">ROUNDUP(MONTH(C5251)/3,0)</f>
        <v>2</v>
      </c>
      <c r="X5251">
        <f t="shared" ref="X5251:X5314" si="412">YEAR(C5251)</f>
        <v>2015</v>
      </c>
      <c r="Y5251" t="str">
        <f t="shared" ref="Y5251:Y5314" si="413">TEXT(C5251,"MMM")</f>
        <v>Apr</v>
      </c>
      <c r="Z5251" t="str">
        <f t="shared" ref="Z5251:Z5314" si="414">TEXT(C5251,"YYYY-MM")</f>
        <v>2015-04</v>
      </c>
    </row>
    <row r="5252" spans="1:26"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s="5">
        <v>249.95</v>
      </c>
      <c r="S5252">
        <v>5</v>
      </c>
      <c r="T5252" s="7">
        <v>0</v>
      </c>
      <c r="U5252" s="5">
        <v>19.995999999999999</v>
      </c>
      <c r="V5252">
        <f t="shared" si="410"/>
        <v>12</v>
      </c>
      <c r="W5252">
        <f t="shared" si="411"/>
        <v>4</v>
      </c>
      <c r="X5252">
        <f t="shared" si="412"/>
        <v>2016</v>
      </c>
      <c r="Y5252" t="str">
        <f t="shared" si="413"/>
        <v>Dec</v>
      </c>
      <c r="Z5252" t="str">
        <f t="shared" si="414"/>
        <v>2016-12</v>
      </c>
    </row>
    <row r="5253" spans="1:26"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s="5">
        <v>49.12</v>
      </c>
      <c r="S5253">
        <v>4</v>
      </c>
      <c r="T5253" s="7">
        <v>0</v>
      </c>
      <c r="U5253" s="5">
        <v>23.086400000000001</v>
      </c>
      <c r="V5253">
        <f t="shared" si="410"/>
        <v>12</v>
      </c>
      <c r="W5253">
        <f t="shared" si="411"/>
        <v>4</v>
      </c>
      <c r="X5253">
        <f t="shared" si="412"/>
        <v>2016</v>
      </c>
      <c r="Y5253" t="str">
        <f t="shared" si="413"/>
        <v>Dec</v>
      </c>
      <c r="Z5253" t="str">
        <f t="shared" si="414"/>
        <v>2016-12</v>
      </c>
    </row>
    <row r="5254" spans="1:26"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s="5">
        <v>182.91</v>
      </c>
      <c r="S5254">
        <v>3</v>
      </c>
      <c r="T5254" s="7">
        <v>0</v>
      </c>
      <c r="U5254" s="5">
        <v>53.043900000000001</v>
      </c>
      <c r="V5254">
        <f t="shared" si="410"/>
        <v>10</v>
      </c>
      <c r="W5254">
        <f t="shared" si="411"/>
        <v>4</v>
      </c>
      <c r="X5254">
        <f t="shared" si="412"/>
        <v>2015</v>
      </c>
      <c r="Y5254" t="str">
        <f t="shared" si="413"/>
        <v>Oct</v>
      </c>
      <c r="Z5254" t="str">
        <f t="shared" si="414"/>
        <v>2015-10</v>
      </c>
    </row>
    <row r="5255" spans="1:26"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s="5">
        <v>107.648</v>
      </c>
      <c r="S5255">
        <v>2</v>
      </c>
      <c r="T5255" s="7">
        <v>0.2</v>
      </c>
      <c r="U5255" s="5">
        <v>33.64</v>
      </c>
      <c r="V5255">
        <f t="shared" si="410"/>
        <v>3</v>
      </c>
      <c r="W5255">
        <f t="shared" si="411"/>
        <v>1</v>
      </c>
      <c r="X5255">
        <f t="shared" si="412"/>
        <v>2014</v>
      </c>
      <c r="Y5255" t="str">
        <f t="shared" si="413"/>
        <v>Mar</v>
      </c>
      <c r="Z5255" t="str">
        <f t="shared" si="414"/>
        <v>2014-03</v>
      </c>
    </row>
    <row r="5256" spans="1:26"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s="5">
        <v>99.372</v>
      </c>
      <c r="S5256">
        <v>2</v>
      </c>
      <c r="T5256" s="7">
        <v>0.3</v>
      </c>
      <c r="U5256" s="5">
        <v>-7.0979999999999999</v>
      </c>
      <c r="V5256">
        <f t="shared" si="410"/>
        <v>3</v>
      </c>
      <c r="W5256">
        <f t="shared" si="411"/>
        <v>1</v>
      </c>
      <c r="X5256">
        <f t="shared" si="412"/>
        <v>2015</v>
      </c>
      <c r="Y5256" t="str">
        <f t="shared" si="413"/>
        <v>Mar</v>
      </c>
      <c r="Z5256" t="str">
        <f t="shared" si="414"/>
        <v>2015-03</v>
      </c>
    </row>
    <row r="5257" spans="1:26"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s="5">
        <v>33.567999999999998</v>
      </c>
      <c r="S5257">
        <v>2</v>
      </c>
      <c r="T5257" s="7">
        <v>0.2</v>
      </c>
      <c r="U5257" s="5">
        <v>-5.4547999999999996</v>
      </c>
      <c r="V5257">
        <f t="shared" si="410"/>
        <v>3</v>
      </c>
      <c r="W5257">
        <f t="shared" si="411"/>
        <v>1</v>
      </c>
      <c r="X5257">
        <f t="shared" si="412"/>
        <v>2015</v>
      </c>
      <c r="Y5257" t="str">
        <f t="shared" si="413"/>
        <v>Mar</v>
      </c>
      <c r="Z5257" t="str">
        <f t="shared" si="414"/>
        <v>2015-03</v>
      </c>
    </row>
    <row r="5258" spans="1:26"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s="5">
        <v>10.56</v>
      </c>
      <c r="S5258">
        <v>2</v>
      </c>
      <c r="T5258" s="7">
        <v>0</v>
      </c>
      <c r="U5258" s="5">
        <v>4.7519999999999998</v>
      </c>
      <c r="V5258">
        <f t="shared" si="410"/>
        <v>8</v>
      </c>
      <c r="W5258">
        <f t="shared" si="411"/>
        <v>3</v>
      </c>
      <c r="X5258">
        <f t="shared" si="412"/>
        <v>2016</v>
      </c>
      <c r="Y5258" t="str">
        <f t="shared" si="413"/>
        <v>Aug</v>
      </c>
      <c r="Z5258" t="str">
        <f t="shared" si="414"/>
        <v>2016-08</v>
      </c>
    </row>
    <row r="5259" spans="1:26"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s="5">
        <v>38.880000000000003</v>
      </c>
      <c r="S5259">
        <v>6</v>
      </c>
      <c r="T5259" s="7">
        <v>0</v>
      </c>
      <c r="U5259" s="5">
        <v>18.662400000000002</v>
      </c>
      <c r="V5259">
        <f t="shared" si="410"/>
        <v>1</v>
      </c>
      <c r="W5259">
        <f t="shared" si="411"/>
        <v>1</v>
      </c>
      <c r="X5259">
        <f t="shared" si="412"/>
        <v>2017</v>
      </c>
      <c r="Y5259" t="str">
        <f t="shared" si="413"/>
        <v>Jan</v>
      </c>
      <c r="Z5259" t="str">
        <f t="shared" si="414"/>
        <v>2017-01</v>
      </c>
    </row>
    <row r="5260" spans="1:26"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s="5">
        <v>35.200000000000003</v>
      </c>
      <c r="S5260">
        <v>5</v>
      </c>
      <c r="T5260" s="7">
        <v>0</v>
      </c>
      <c r="U5260" s="5">
        <v>16.544</v>
      </c>
      <c r="V5260">
        <f t="shared" si="410"/>
        <v>10</v>
      </c>
      <c r="W5260">
        <f t="shared" si="411"/>
        <v>4</v>
      </c>
      <c r="X5260">
        <f t="shared" si="412"/>
        <v>2017</v>
      </c>
      <c r="Y5260" t="str">
        <f t="shared" si="413"/>
        <v>Oct</v>
      </c>
      <c r="Z5260" t="str">
        <f t="shared" si="414"/>
        <v>2017-10</v>
      </c>
    </row>
    <row r="5261" spans="1:26"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s="5">
        <v>45.527999999999999</v>
      </c>
      <c r="S5261">
        <v>3</v>
      </c>
      <c r="T5261" s="7">
        <v>0.2</v>
      </c>
      <c r="U5261" s="5">
        <v>15.934799999999999</v>
      </c>
      <c r="V5261">
        <f t="shared" si="410"/>
        <v>10</v>
      </c>
      <c r="W5261">
        <f t="shared" si="411"/>
        <v>4</v>
      </c>
      <c r="X5261">
        <f t="shared" si="412"/>
        <v>2017</v>
      </c>
      <c r="Y5261" t="str">
        <f t="shared" si="413"/>
        <v>Oct</v>
      </c>
      <c r="Z5261" t="str">
        <f t="shared" si="414"/>
        <v>2017-10</v>
      </c>
    </row>
    <row r="5262" spans="1:26"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s="5">
        <v>196.77600000000001</v>
      </c>
      <c r="S5262">
        <v>3</v>
      </c>
      <c r="T5262" s="7">
        <v>0.2</v>
      </c>
      <c r="U5262" s="5">
        <v>14.7582</v>
      </c>
      <c r="V5262">
        <f t="shared" si="410"/>
        <v>9</v>
      </c>
      <c r="W5262">
        <f t="shared" si="411"/>
        <v>3</v>
      </c>
      <c r="X5262">
        <f t="shared" si="412"/>
        <v>2014</v>
      </c>
      <c r="Y5262" t="str">
        <f t="shared" si="413"/>
        <v>Sep</v>
      </c>
      <c r="Z5262" t="str">
        <f t="shared" si="414"/>
        <v>2014-09</v>
      </c>
    </row>
    <row r="5263" spans="1:26"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s="5">
        <v>2.92</v>
      </c>
      <c r="S5263">
        <v>2</v>
      </c>
      <c r="T5263" s="7">
        <v>0.8</v>
      </c>
      <c r="U5263" s="5">
        <v>-4.8179999999999996</v>
      </c>
      <c r="V5263">
        <f t="shared" si="410"/>
        <v>9</v>
      </c>
      <c r="W5263">
        <f t="shared" si="411"/>
        <v>3</v>
      </c>
      <c r="X5263">
        <f t="shared" si="412"/>
        <v>2014</v>
      </c>
      <c r="Y5263" t="str">
        <f t="shared" si="413"/>
        <v>Sep</v>
      </c>
      <c r="Z5263" t="str">
        <f t="shared" si="414"/>
        <v>2014-09</v>
      </c>
    </row>
    <row r="5264" spans="1:26"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s="5">
        <v>200.79499999999999</v>
      </c>
      <c r="S5264">
        <v>1</v>
      </c>
      <c r="T5264" s="7">
        <v>0.3</v>
      </c>
      <c r="U5264" s="5">
        <v>-22.948</v>
      </c>
      <c r="V5264">
        <f t="shared" si="410"/>
        <v>9</v>
      </c>
      <c r="W5264">
        <f t="shared" si="411"/>
        <v>3</v>
      </c>
      <c r="X5264">
        <f t="shared" si="412"/>
        <v>2014</v>
      </c>
      <c r="Y5264" t="str">
        <f t="shared" si="413"/>
        <v>Sep</v>
      </c>
      <c r="Z5264" t="str">
        <f t="shared" si="414"/>
        <v>2014-09</v>
      </c>
    </row>
    <row r="5265" spans="1:26"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s="5">
        <v>46.688000000000002</v>
      </c>
      <c r="S5265">
        <v>4</v>
      </c>
      <c r="T5265" s="7">
        <v>0.2</v>
      </c>
      <c r="U5265" s="5">
        <v>-2.9180000000000001</v>
      </c>
      <c r="V5265">
        <f t="shared" si="410"/>
        <v>9</v>
      </c>
      <c r="W5265">
        <f t="shared" si="411"/>
        <v>3</v>
      </c>
      <c r="X5265">
        <f t="shared" si="412"/>
        <v>2014</v>
      </c>
      <c r="Y5265" t="str">
        <f t="shared" si="413"/>
        <v>Sep</v>
      </c>
      <c r="Z5265" t="str">
        <f t="shared" si="414"/>
        <v>2014-09</v>
      </c>
    </row>
    <row r="5266" spans="1:26"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s="5">
        <v>21.864000000000001</v>
      </c>
      <c r="S5266">
        <v>3</v>
      </c>
      <c r="T5266" s="7">
        <v>0.2</v>
      </c>
      <c r="U5266" s="5">
        <v>3.5529000000000002</v>
      </c>
      <c r="V5266">
        <f t="shared" si="410"/>
        <v>9</v>
      </c>
      <c r="W5266">
        <f t="shared" si="411"/>
        <v>3</v>
      </c>
      <c r="X5266">
        <f t="shared" si="412"/>
        <v>2014</v>
      </c>
      <c r="Y5266" t="str">
        <f t="shared" si="413"/>
        <v>Sep</v>
      </c>
      <c r="Z5266" t="str">
        <f t="shared" si="414"/>
        <v>2014-09</v>
      </c>
    </row>
    <row r="5267" spans="1:26"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s="5">
        <v>11.76</v>
      </c>
      <c r="S5267">
        <v>2</v>
      </c>
      <c r="T5267" s="7">
        <v>0</v>
      </c>
      <c r="U5267" s="5">
        <v>5.7624000000000004</v>
      </c>
      <c r="V5267">
        <f t="shared" si="410"/>
        <v>9</v>
      </c>
      <c r="W5267">
        <f t="shared" si="411"/>
        <v>3</v>
      </c>
      <c r="X5267">
        <f t="shared" si="412"/>
        <v>2017</v>
      </c>
      <c r="Y5267" t="str">
        <f t="shared" si="413"/>
        <v>Sep</v>
      </c>
      <c r="Z5267" t="str">
        <f t="shared" si="414"/>
        <v>2017-09</v>
      </c>
    </row>
    <row r="5268" spans="1:26"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s="5">
        <v>167.94</v>
      </c>
      <c r="S5268">
        <v>3</v>
      </c>
      <c r="T5268" s="7">
        <v>0</v>
      </c>
      <c r="U5268" s="5">
        <v>82.290599999999998</v>
      </c>
      <c r="V5268">
        <f t="shared" si="410"/>
        <v>9</v>
      </c>
      <c r="W5268">
        <f t="shared" si="411"/>
        <v>3</v>
      </c>
      <c r="X5268">
        <f t="shared" si="412"/>
        <v>2017</v>
      </c>
      <c r="Y5268" t="str">
        <f t="shared" si="413"/>
        <v>Sep</v>
      </c>
      <c r="Z5268" t="str">
        <f t="shared" si="414"/>
        <v>2017-09</v>
      </c>
    </row>
    <row r="5269" spans="1:26"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s="5">
        <v>3.89</v>
      </c>
      <c r="S5269">
        <v>1</v>
      </c>
      <c r="T5269" s="7">
        <v>0</v>
      </c>
      <c r="U5269" s="5">
        <v>1.0114000000000001</v>
      </c>
      <c r="V5269">
        <f t="shared" si="410"/>
        <v>9</v>
      </c>
      <c r="W5269">
        <f t="shared" si="411"/>
        <v>3</v>
      </c>
      <c r="X5269">
        <f t="shared" si="412"/>
        <v>2017</v>
      </c>
      <c r="Y5269" t="str">
        <f t="shared" si="413"/>
        <v>Sep</v>
      </c>
      <c r="Z5269" t="str">
        <f t="shared" si="414"/>
        <v>2017-09</v>
      </c>
    </row>
    <row r="5270" spans="1:26"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s="5">
        <v>52.44</v>
      </c>
      <c r="S5270">
        <v>4</v>
      </c>
      <c r="T5270" s="7">
        <v>0</v>
      </c>
      <c r="U5270" s="5">
        <v>24.122399999999999</v>
      </c>
      <c r="V5270">
        <f t="shared" si="410"/>
        <v>11</v>
      </c>
      <c r="W5270">
        <f t="shared" si="411"/>
        <v>4</v>
      </c>
      <c r="X5270">
        <f t="shared" si="412"/>
        <v>2017</v>
      </c>
      <c r="Y5270" t="str">
        <f t="shared" si="413"/>
        <v>Nov</v>
      </c>
      <c r="Z5270" t="str">
        <f t="shared" si="414"/>
        <v>2017-11</v>
      </c>
    </row>
    <row r="5271" spans="1:26"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s="5">
        <v>32.36</v>
      </c>
      <c r="S5271">
        <v>4</v>
      </c>
      <c r="T5271" s="7">
        <v>0</v>
      </c>
      <c r="U5271" s="5">
        <v>11.6496</v>
      </c>
      <c r="V5271">
        <f t="shared" si="410"/>
        <v>9</v>
      </c>
      <c r="W5271">
        <f t="shared" si="411"/>
        <v>3</v>
      </c>
      <c r="X5271">
        <f t="shared" si="412"/>
        <v>2017</v>
      </c>
      <c r="Y5271" t="str">
        <f t="shared" si="413"/>
        <v>Sep</v>
      </c>
      <c r="Z5271" t="str">
        <f t="shared" si="414"/>
        <v>2017-09</v>
      </c>
    </row>
    <row r="5272" spans="1:26"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s="5">
        <v>406.6</v>
      </c>
      <c r="S5272">
        <v>5</v>
      </c>
      <c r="T5272" s="7">
        <v>0</v>
      </c>
      <c r="U5272" s="5">
        <v>113.848</v>
      </c>
      <c r="V5272">
        <f t="shared" si="410"/>
        <v>9</v>
      </c>
      <c r="W5272">
        <f t="shared" si="411"/>
        <v>3</v>
      </c>
      <c r="X5272">
        <f t="shared" si="412"/>
        <v>2017</v>
      </c>
      <c r="Y5272" t="str">
        <f t="shared" si="413"/>
        <v>Sep</v>
      </c>
      <c r="Z5272" t="str">
        <f t="shared" si="414"/>
        <v>2017-09</v>
      </c>
    </row>
    <row r="5273" spans="1:26"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s="5">
        <v>27.92</v>
      </c>
      <c r="S5273">
        <v>4</v>
      </c>
      <c r="T5273" s="7">
        <v>0</v>
      </c>
      <c r="U5273" s="5">
        <v>8.0968</v>
      </c>
      <c r="V5273">
        <f t="shared" si="410"/>
        <v>1</v>
      </c>
      <c r="W5273">
        <f t="shared" si="411"/>
        <v>1</v>
      </c>
      <c r="X5273">
        <f t="shared" si="412"/>
        <v>2017</v>
      </c>
      <c r="Y5273" t="str">
        <f t="shared" si="413"/>
        <v>Jan</v>
      </c>
      <c r="Z5273" t="str">
        <f t="shared" si="414"/>
        <v>2017-01</v>
      </c>
    </row>
    <row r="5274" spans="1:26"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s="5">
        <v>399.67200000000003</v>
      </c>
      <c r="S5274">
        <v>7</v>
      </c>
      <c r="T5274" s="7">
        <v>0.2</v>
      </c>
      <c r="U5274" s="5">
        <v>-14.9877</v>
      </c>
      <c r="V5274">
        <f t="shared" si="410"/>
        <v>1</v>
      </c>
      <c r="W5274">
        <f t="shared" si="411"/>
        <v>1</v>
      </c>
      <c r="X5274">
        <f t="shared" si="412"/>
        <v>2017</v>
      </c>
      <c r="Y5274" t="str">
        <f t="shared" si="413"/>
        <v>Jan</v>
      </c>
      <c r="Z5274" t="str">
        <f t="shared" si="414"/>
        <v>2017-01</v>
      </c>
    </row>
    <row r="5275" spans="1:26"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s="5">
        <v>3.7440000000000002</v>
      </c>
      <c r="S5275">
        <v>4</v>
      </c>
      <c r="T5275" s="7">
        <v>0.7</v>
      </c>
      <c r="U5275" s="5">
        <v>-2.6208</v>
      </c>
      <c r="V5275">
        <f t="shared" si="410"/>
        <v>11</v>
      </c>
      <c r="W5275">
        <f t="shared" si="411"/>
        <v>4</v>
      </c>
      <c r="X5275">
        <f t="shared" si="412"/>
        <v>2016</v>
      </c>
      <c r="Y5275" t="str">
        <f t="shared" si="413"/>
        <v>Nov</v>
      </c>
      <c r="Z5275" t="str">
        <f t="shared" si="414"/>
        <v>2016-11</v>
      </c>
    </row>
    <row r="5276" spans="1:26"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s="5">
        <v>715.2</v>
      </c>
      <c r="S5276">
        <v>3</v>
      </c>
      <c r="T5276" s="7">
        <v>0</v>
      </c>
      <c r="U5276" s="5">
        <v>178.8</v>
      </c>
      <c r="V5276">
        <f t="shared" si="410"/>
        <v>11</v>
      </c>
      <c r="W5276">
        <f t="shared" si="411"/>
        <v>4</v>
      </c>
      <c r="X5276">
        <f t="shared" si="412"/>
        <v>2015</v>
      </c>
      <c r="Y5276" t="str">
        <f t="shared" si="413"/>
        <v>Nov</v>
      </c>
      <c r="Z5276" t="str">
        <f t="shared" si="414"/>
        <v>2015-11</v>
      </c>
    </row>
    <row r="5277" spans="1:26"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s="5">
        <v>159.80000000000001</v>
      </c>
      <c r="S5277">
        <v>4</v>
      </c>
      <c r="T5277" s="7">
        <v>0</v>
      </c>
      <c r="U5277" s="5">
        <v>70.311999999999998</v>
      </c>
      <c r="V5277">
        <f t="shared" si="410"/>
        <v>12</v>
      </c>
      <c r="W5277">
        <f t="shared" si="411"/>
        <v>4</v>
      </c>
      <c r="X5277">
        <f t="shared" si="412"/>
        <v>2017</v>
      </c>
      <c r="Y5277" t="str">
        <f t="shared" si="413"/>
        <v>Dec</v>
      </c>
      <c r="Z5277" t="str">
        <f t="shared" si="414"/>
        <v>2017-12</v>
      </c>
    </row>
    <row r="5278" spans="1:26"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5">
        <v>44.75</v>
      </c>
      <c r="S5278">
        <v>5</v>
      </c>
      <c r="T5278" s="7">
        <v>0</v>
      </c>
      <c r="U5278" s="5">
        <v>8.5024999999999995</v>
      </c>
      <c r="V5278">
        <f t="shared" si="410"/>
        <v>12</v>
      </c>
      <c r="W5278">
        <f t="shared" si="411"/>
        <v>4</v>
      </c>
      <c r="X5278">
        <f t="shared" si="412"/>
        <v>2017</v>
      </c>
      <c r="Y5278" t="str">
        <f t="shared" si="413"/>
        <v>Dec</v>
      </c>
      <c r="Z5278" t="str">
        <f t="shared" si="414"/>
        <v>2017-12</v>
      </c>
    </row>
    <row r="5279" spans="1:26"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s="5">
        <v>340.11599999999999</v>
      </c>
      <c r="S5279">
        <v>6</v>
      </c>
      <c r="T5279" s="7">
        <v>0.3</v>
      </c>
      <c r="U5279" s="5">
        <v>-9.7175999999999991</v>
      </c>
      <c r="V5279">
        <f t="shared" si="410"/>
        <v>9</v>
      </c>
      <c r="W5279">
        <f t="shared" si="411"/>
        <v>3</v>
      </c>
      <c r="X5279">
        <f t="shared" si="412"/>
        <v>2014</v>
      </c>
      <c r="Y5279" t="str">
        <f t="shared" si="413"/>
        <v>Sep</v>
      </c>
      <c r="Z5279" t="str">
        <f t="shared" si="414"/>
        <v>2014-09</v>
      </c>
    </row>
    <row r="5280" spans="1:26"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s="5">
        <v>105.52</v>
      </c>
      <c r="S5280">
        <v>4</v>
      </c>
      <c r="T5280" s="7">
        <v>0</v>
      </c>
      <c r="U5280" s="5">
        <v>48.539200000000001</v>
      </c>
      <c r="V5280">
        <f t="shared" si="410"/>
        <v>12</v>
      </c>
      <c r="W5280">
        <f t="shared" si="411"/>
        <v>4</v>
      </c>
      <c r="X5280">
        <f t="shared" si="412"/>
        <v>2014</v>
      </c>
      <c r="Y5280" t="str">
        <f t="shared" si="413"/>
        <v>Dec</v>
      </c>
      <c r="Z5280" t="str">
        <f t="shared" si="414"/>
        <v>2014-12</v>
      </c>
    </row>
    <row r="5281" spans="1:26"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s="5">
        <v>13.48</v>
      </c>
      <c r="S5281">
        <v>1</v>
      </c>
      <c r="T5281" s="7">
        <v>0</v>
      </c>
      <c r="U5281" s="5">
        <v>1.8872</v>
      </c>
      <c r="V5281">
        <f t="shared" si="410"/>
        <v>9</v>
      </c>
      <c r="W5281">
        <f t="shared" si="411"/>
        <v>3</v>
      </c>
      <c r="X5281">
        <f t="shared" si="412"/>
        <v>2017</v>
      </c>
      <c r="Y5281" t="str">
        <f t="shared" si="413"/>
        <v>Sep</v>
      </c>
      <c r="Z5281" t="str">
        <f t="shared" si="414"/>
        <v>2017-09</v>
      </c>
    </row>
    <row r="5282" spans="1:26"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s="5">
        <v>85.52</v>
      </c>
      <c r="S5282">
        <v>2</v>
      </c>
      <c r="T5282" s="7">
        <v>0</v>
      </c>
      <c r="U5282" s="5">
        <v>22.235199999999999</v>
      </c>
      <c r="V5282">
        <f t="shared" si="410"/>
        <v>10</v>
      </c>
      <c r="W5282">
        <f t="shared" si="411"/>
        <v>4</v>
      </c>
      <c r="X5282">
        <f t="shared" si="412"/>
        <v>2017</v>
      </c>
      <c r="Y5282" t="str">
        <f t="shared" si="413"/>
        <v>Oct</v>
      </c>
      <c r="Z5282" t="str">
        <f t="shared" si="414"/>
        <v>2017-10</v>
      </c>
    </row>
    <row r="5283" spans="1:26"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s="5">
        <v>6.16</v>
      </c>
      <c r="S5283">
        <v>2</v>
      </c>
      <c r="T5283" s="7">
        <v>0</v>
      </c>
      <c r="U5283" s="5">
        <v>2.9567999999999999</v>
      </c>
      <c r="V5283">
        <f t="shared" si="410"/>
        <v>9</v>
      </c>
      <c r="W5283">
        <f t="shared" si="411"/>
        <v>3</v>
      </c>
      <c r="X5283">
        <f t="shared" si="412"/>
        <v>2015</v>
      </c>
      <c r="Y5283" t="str">
        <f t="shared" si="413"/>
        <v>Sep</v>
      </c>
      <c r="Z5283" t="str">
        <f t="shared" si="414"/>
        <v>2015-09</v>
      </c>
    </row>
    <row r="5284" spans="1:26"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s="5">
        <v>36.840000000000003</v>
      </c>
      <c r="S5284">
        <v>3</v>
      </c>
      <c r="T5284" s="7">
        <v>0</v>
      </c>
      <c r="U5284" s="5">
        <v>17.314800000000002</v>
      </c>
      <c r="V5284">
        <f t="shared" si="410"/>
        <v>9</v>
      </c>
      <c r="W5284">
        <f t="shared" si="411"/>
        <v>3</v>
      </c>
      <c r="X5284">
        <f t="shared" si="412"/>
        <v>2015</v>
      </c>
      <c r="Y5284" t="str">
        <f t="shared" si="413"/>
        <v>Sep</v>
      </c>
      <c r="Z5284" t="str">
        <f t="shared" si="414"/>
        <v>2015-09</v>
      </c>
    </row>
    <row r="5285" spans="1:26"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s="5">
        <v>15.84</v>
      </c>
      <c r="S5285">
        <v>3</v>
      </c>
      <c r="T5285" s="7">
        <v>0</v>
      </c>
      <c r="U5285" s="5">
        <v>0</v>
      </c>
      <c r="V5285">
        <f t="shared" si="410"/>
        <v>3</v>
      </c>
      <c r="W5285">
        <f t="shared" si="411"/>
        <v>1</v>
      </c>
      <c r="X5285">
        <f t="shared" si="412"/>
        <v>2014</v>
      </c>
      <c r="Y5285" t="str">
        <f t="shared" si="413"/>
        <v>Mar</v>
      </c>
      <c r="Z5285" t="str">
        <f t="shared" si="414"/>
        <v>2014-03</v>
      </c>
    </row>
    <row r="5286" spans="1:26"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s="5">
        <v>44.4</v>
      </c>
      <c r="S5286">
        <v>3</v>
      </c>
      <c r="T5286" s="7">
        <v>0</v>
      </c>
      <c r="U5286" s="5">
        <v>22.2</v>
      </c>
      <c r="V5286">
        <f t="shared" si="410"/>
        <v>3</v>
      </c>
      <c r="W5286">
        <f t="shared" si="411"/>
        <v>1</v>
      </c>
      <c r="X5286">
        <f t="shared" si="412"/>
        <v>2014</v>
      </c>
      <c r="Y5286" t="str">
        <f t="shared" si="413"/>
        <v>Mar</v>
      </c>
      <c r="Z5286" t="str">
        <f t="shared" si="414"/>
        <v>2014-03</v>
      </c>
    </row>
    <row r="5287" spans="1:26"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s="5">
        <v>21.24</v>
      </c>
      <c r="S5287">
        <v>9</v>
      </c>
      <c r="T5287" s="7">
        <v>0.2</v>
      </c>
      <c r="U5287" s="5">
        <v>7.4340000000000002</v>
      </c>
      <c r="V5287">
        <f t="shared" si="410"/>
        <v>5</v>
      </c>
      <c r="W5287">
        <f t="shared" si="411"/>
        <v>2</v>
      </c>
      <c r="X5287">
        <f t="shared" si="412"/>
        <v>2017</v>
      </c>
      <c r="Y5287" t="str">
        <f t="shared" si="413"/>
        <v>May</v>
      </c>
      <c r="Z5287" t="str">
        <f t="shared" si="414"/>
        <v>2017-05</v>
      </c>
    </row>
    <row r="5288" spans="1:26"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s="5">
        <v>9.5519999999999996</v>
      </c>
      <c r="S5288">
        <v>8</v>
      </c>
      <c r="T5288" s="7">
        <v>0.7</v>
      </c>
      <c r="U5288" s="5">
        <v>-7.3231999999999999</v>
      </c>
      <c r="V5288">
        <f t="shared" si="410"/>
        <v>5</v>
      </c>
      <c r="W5288">
        <f t="shared" si="411"/>
        <v>2</v>
      </c>
      <c r="X5288">
        <f t="shared" si="412"/>
        <v>2017</v>
      </c>
      <c r="Y5288" t="str">
        <f t="shared" si="413"/>
        <v>May</v>
      </c>
      <c r="Z5288" t="str">
        <f t="shared" si="414"/>
        <v>2017-05</v>
      </c>
    </row>
    <row r="5289" spans="1:26"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s="5">
        <v>89.991</v>
      </c>
      <c r="S5289">
        <v>3</v>
      </c>
      <c r="T5289" s="7">
        <v>0.7</v>
      </c>
      <c r="U5289" s="5">
        <v>-152.9847</v>
      </c>
      <c r="V5289">
        <f t="shared" si="410"/>
        <v>5</v>
      </c>
      <c r="W5289">
        <f t="shared" si="411"/>
        <v>2</v>
      </c>
      <c r="X5289">
        <f t="shared" si="412"/>
        <v>2017</v>
      </c>
      <c r="Y5289" t="str">
        <f t="shared" si="413"/>
        <v>May</v>
      </c>
      <c r="Z5289" t="str">
        <f t="shared" si="414"/>
        <v>2017-05</v>
      </c>
    </row>
    <row r="5290" spans="1:26"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s="5">
        <v>163.96</v>
      </c>
      <c r="S5290">
        <v>4</v>
      </c>
      <c r="T5290" s="7">
        <v>0</v>
      </c>
      <c r="U5290" s="5">
        <v>80.340400000000002</v>
      </c>
      <c r="V5290">
        <f t="shared" si="410"/>
        <v>4</v>
      </c>
      <c r="W5290">
        <f t="shared" si="411"/>
        <v>2</v>
      </c>
      <c r="X5290">
        <f t="shared" si="412"/>
        <v>2017</v>
      </c>
      <c r="Y5290" t="str">
        <f t="shared" si="413"/>
        <v>Apr</v>
      </c>
      <c r="Z5290" t="str">
        <f t="shared" si="414"/>
        <v>2017-04</v>
      </c>
    </row>
    <row r="5291" spans="1:26"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s="5">
        <v>17.904</v>
      </c>
      <c r="S5291">
        <v>2</v>
      </c>
      <c r="T5291" s="7">
        <v>0.2</v>
      </c>
      <c r="U5291" s="5">
        <v>6.2664</v>
      </c>
      <c r="V5291">
        <f t="shared" si="410"/>
        <v>9</v>
      </c>
      <c r="W5291">
        <f t="shared" si="411"/>
        <v>3</v>
      </c>
      <c r="X5291">
        <f t="shared" si="412"/>
        <v>2014</v>
      </c>
      <c r="Y5291" t="str">
        <f t="shared" si="413"/>
        <v>Sep</v>
      </c>
      <c r="Z5291" t="str">
        <f t="shared" si="414"/>
        <v>2014-09</v>
      </c>
    </row>
    <row r="5292" spans="1:26"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s="5">
        <v>966.7</v>
      </c>
      <c r="S5292">
        <v>5</v>
      </c>
      <c r="T5292" s="7">
        <v>0.3</v>
      </c>
      <c r="U5292" s="5">
        <v>-13.81</v>
      </c>
      <c r="V5292">
        <f t="shared" si="410"/>
        <v>9</v>
      </c>
      <c r="W5292">
        <f t="shared" si="411"/>
        <v>3</v>
      </c>
      <c r="X5292">
        <f t="shared" si="412"/>
        <v>2014</v>
      </c>
      <c r="Y5292" t="str">
        <f t="shared" si="413"/>
        <v>Sep</v>
      </c>
      <c r="Z5292" t="str">
        <f t="shared" si="414"/>
        <v>2014-09</v>
      </c>
    </row>
    <row r="5293" spans="1:26"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s="5">
        <v>182.11199999999999</v>
      </c>
      <c r="S5293">
        <v>6</v>
      </c>
      <c r="T5293" s="7">
        <v>0.2</v>
      </c>
      <c r="U5293" s="5">
        <v>61.462800000000001</v>
      </c>
      <c r="V5293">
        <f t="shared" si="410"/>
        <v>9</v>
      </c>
      <c r="W5293">
        <f t="shared" si="411"/>
        <v>3</v>
      </c>
      <c r="X5293">
        <f t="shared" si="412"/>
        <v>2014</v>
      </c>
      <c r="Y5293" t="str">
        <f t="shared" si="413"/>
        <v>Sep</v>
      </c>
      <c r="Z5293" t="str">
        <f t="shared" si="414"/>
        <v>2014-09</v>
      </c>
    </row>
    <row r="5294" spans="1:26"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s="5">
        <v>4.4640000000000004</v>
      </c>
      <c r="S5294">
        <v>1</v>
      </c>
      <c r="T5294" s="7">
        <v>0.2</v>
      </c>
      <c r="U5294" s="5">
        <v>0.33479999999999999</v>
      </c>
      <c r="V5294">
        <f t="shared" si="410"/>
        <v>6</v>
      </c>
      <c r="W5294">
        <f t="shared" si="411"/>
        <v>2</v>
      </c>
      <c r="X5294">
        <f t="shared" si="412"/>
        <v>2017</v>
      </c>
      <c r="Y5294" t="str">
        <f t="shared" si="413"/>
        <v>Jun</v>
      </c>
      <c r="Z5294" t="str">
        <f t="shared" si="414"/>
        <v>2017-06</v>
      </c>
    </row>
    <row r="5295" spans="1:26"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s="5">
        <v>51.588000000000001</v>
      </c>
      <c r="S5295">
        <v>1</v>
      </c>
      <c r="T5295" s="7">
        <v>0.4</v>
      </c>
      <c r="U5295" s="5">
        <v>-15.4764</v>
      </c>
      <c r="V5295">
        <f t="shared" si="410"/>
        <v>12</v>
      </c>
      <c r="W5295">
        <f t="shared" si="411"/>
        <v>4</v>
      </c>
      <c r="X5295">
        <f t="shared" si="412"/>
        <v>2015</v>
      </c>
      <c r="Y5295" t="str">
        <f t="shared" si="413"/>
        <v>Dec</v>
      </c>
      <c r="Z5295" t="str">
        <f t="shared" si="414"/>
        <v>2015-12</v>
      </c>
    </row>
    <row r="5296" spans="1:26"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s="5">
        <v>50.4</v>
      </c>
      <c r="S5296">
        <v>8</v>
      </c>
      <c r="T5296" s="7">
        <v>0</v>
      </c>
      <c r="U5296" s="5">
        <v>23.184000000000001</v>
      </c>
      <c r="V5296">
        <f t="shared" si="410"/>
        <v>8</v>
      </c>
      <c r="W5296">
        <f t="shared" si="411"/>
        <v>3</v>
      </c>
      <c r="X5296">
        <f t="shared" si="412"/>
        <v>2017</v>
      </c>
      <c r="Y5296" t="str">
        <f t="shared" si="413"/>
        <v>Aug</v>
      </c>
      <c r="Z5296" t="str">
        <f t="shared" si="414"/>
        <v>2017-08</v>
      </c>
    </row>
    <row r="5297" spans="1:26"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s="5">
        <v>89.567999999999998</v>
      </c>
      <c r="S5297">
        <v>2</v>
      </c>
      <c r="T5297" s="7">
        <v>0.2</v>
      </c>
      <c r="U5297" s="5">
        <v>32.468400000000003</v>
      </c>
      <c r="V5297">
        <f t="shared" si="410"/>
        <v>3</v>
      </c>
      <c r="W5297">
        <f t="shared" si="411"/>
        <v>1</v>
      </c>
      <c r="X5297">
        <f t="shared" si="412"/>
        <v>2017</v>
      </c>
      <c r="Y5297" t="str">
        <f t="shared" si="413"/>
        <v>Mar</v>
      </c>
      <c r="Z5297" t="str">
        <f t="shared" si="414"/>
        <v>2017-03</v>
      </c>
    </row>
    <row r="5298" spans="1:26"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s="5">
        <v>14.89</v>
      </c>
      <c r="S5298">
        <v>1</v>
      </c>
      <c r="T5298" s="7">
        <v>0</v>
      </c>
      <c r="U5298" s="5">
        <v>4.0202999999999998</v>
      </c>
      <c r="V5298">
        <f t="shared" si="410"/>
        <v>7</v>
      </c>
      <c r="W5298">
        <f t="shared" si="411"/>
        <v>3</v>
      </c>
      <c r="X5298">
        <f t="shared" si="412"/>
        <v>2017</v>
      </c>
      <c r="Y5298" t="str">
        <f t="shared" si="413"/>
        <v>Jul</v>
      </c>
      <c r="Z5298" t="str">
        <f t="shared" si="414"/>
        <v>2017-07</v>
      </c>
    </row>
    <row r="5299" spans="1:26"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s="5">
        <v>543.91999999999996</v>
      </c>
      <c r="S5299">
        <v>8</v>
      </c>
      <c r="T5299" s="7">
        <v>0</v>
      </c>
      <c r="U5299" s="5">
        <v>135.97999999999999</v>
      </c>
      <c r="V5299">
        <f t="shared" si="410"/>
        <v>7</v>
      </c>
      <c r="W5299">
        <f t="shared" si="411"/>
        <v>3</v>
      </c>
      <c r="X5299">
        <f t="shared" si="412"/>
        <v>2017</v>
      </c>
      <c r="Y5299" t="str">
        <f t="shared" si="413"/>
        <v>Jul</v>
      </c>
      <c r="Z5299" t="str">
        <f t="shared" si="414"/>
        <v>2017-07</v>
      </c>
    </row>
    <row r="5300" spans="1:26"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s="5">
        <v>4.08</v>
      </c>
      <c r="S5300">
        <v>2</v>
      </c>
      <c r="T5300" s="7">
        <v>0</v>
      </c>
      <c r="U5300" s="5">
        <v>1.9176</v>
      </c>
      <c r="V5300">
        <f t="shared" si="410"/>
        <v>9</v>
      </c>
      <c r="W5300">
        <f t="shared" si="411"/>
        <v>3</v>
      </c>
      <c r="X5300">
        <f t="shared" si="412"/>
        <v>2016</v>
      </c>
      <c r="Y5300" t="str">
        <f t="shared" si="413"/>
        <v>Sep</v>
      </c>
      <c r="Z5300" t="str">
        <f t="shared" si="414"/>
        <v>2016-09</v>
      </c>
    </row>
    <row r="5301" spans="1:26"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s="5">
        <v>18.899999999999999</v>
      </c>
      <c r="S5301">
        <v>3</v>
      </c>
      <c r="T5301" s="7">
        <v>0</v>
      </c>
      <c r="U5301" s="5">
        <v>8.6940000000000008</v>
      </c>
      <c r="V5301">
        <f t="shared" si="410"/>
        <v>9</v>
      </c>
      <c r="W5301">
        <f t="shared" si="411"/>
        <v>3</v>
      </c>
      <c r="X5301">
        <f t="shared" si="412"/>
        <v>2016</v>
      </c>
      <c r="Y5301" t="str">
        <f t="shared" si="413"/>
        <v>Sep</v>
      </c>
      <c r="Z5301" t="str">
        <f t="shared" si="414"/>
        <v>2016-09</v>
      </c>
    </row>
    <row r="5302" spans="1:26"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s="5">
        <v>2275.5</v>
      </c>
      <c r="S5302">
        <v>10</v>
      </c>
      <c r="T5302" s="7">
        <v>0</v>
      </c>
      <c r="U5302" s="5">
        <v>386.83499999999998</v>
      </c>
      <c r="V5302">
        <f t="shared" si="410"/>
        <v>5</v>
      </c>
      <c r="W5302">
        <f t="shared" si="411"/>
        <v>2</v>
      </c>
      <c r="X5302">
        <f t="shared" si="412"/>
        <v>2016</v>
      </c>
      <c r="Y5302" t="str">
        <f t="shared" si="413"/>
        <v>May</v>
      </c>
      <c r="Z5302" t="str">
        <f t="shared" si="414"/>
        <v>2016-05</v>
      </c>
    </row>
    <row r="5303" spans="1:26"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s="5">
        <v>1979.7</v>
      </c>
      <c r="S5303">
        <v>6</v>
      </c>
      <c r="T5303" s="7">
        <v>0</v>
      </c>
      <c r="U5303" s="5">
        <v>653.30100000000004</v>
      </c>
      <c r="V5303">
        <f t="shared" si="410"/>
        <v>5</v>
      </c>
      <c r="W5303">
        <f t="shared" si="411"/>
        <v>2</v>
      </c>
      <c r="X5303">
        <f t="shared" si="412"/>
        <v>2016</v>
      </c>
      <c r="Y5303" t="str">
        <f t="shared" si="413"/>
        <v>May</v>
      </c>
      <c r="Z5303" t="str">
        <f t="shared" si="414"/>
        <v>2016-05</v>
      </c>
    </row>
    <row r="5304" spans="1:26"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s="5">
        <v>62.1</v>
      </c>
      <c r="S5304">
        <v>6</v>
      </c>
      <c r="T5304" s="7">
        <v>0</v>
      </c>
      <c r="U5304" s="5">
        <v>29.808</v>
      </c>
      <c r="V5304">
        <f t="shared" si="410"/>
        <v>5</v>
      </c>
      <c r="W5304">
        <f t="shared" si="411"/>
        <v>2</v>
      </c>
      <c r="X5304">
        <f t="shared" si="412"/>
        <v>2016</v>
      </c>
      <c r="Y5304" t="str">
        <f t="shared" si="413"/>
        <v>May</v>
      </c>
      <c r="Z5304" t="str">
        <f t="shared" si="414"/>
        <v>2016-05</v>
      </c>
    </row>
    <row r="5305" spans="1:26"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s="5">
        <v>37.295999999999999</v>
      </c>
      <c r="S5305">
        <v>2</v>
      </c>
      <c r="T5305" s="7">
        <v>0.3</v>
      </c>
      <c r="U5305" s="5">
        <v>-1.0656000000000001</v>
      </c>
      <c r="V5305">
        <f t="shared" si="410"/>
        <v>11</v>
      </c>
      <c r="W5305">
        <f t="shared" si="411"/>
        <v>4</v>
      </c>
      <c r="X5305">
        <f t="shared" si="412"/>
        <v>2014</v>
      </c>
      <c r="Y5305" t="str">
        <f t="shared" si="413"/>
        <v>Nov</v>
      </c>
      <c r="Z5305" t="str">
        <f t="shared" si="414"/>
        <v>2014-11</v>
      </c>
    </row>
    <row r="5306" spans="1:26"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s="5">
        <v>8.5440000000000005</v>
      </c>
      <c r="S5306">
        <v>2</v>
      </c>
      <c r="T5306" s="7">
        <v>0.6</v>
      </c>
      <c r="U5306" s="5">
        <v>-7.476</v>
      </c>
      <c r="V5306">
        <f t="shared" si="410"/>
        <v>9</v>
      </c>
      <c r="W5306">
        <f t="shared" si="411"/>
        <v>3</v>
      </c>
      <c r="X5306">
        <f t="shared" si="412"/>
        <v>2014</v>
      </c>
      <c r="Y5306" t="str">
        <f t="shared" si="413"/>
        <v>Sep</v>
      </c>
      <c r="Z5306" t="str">
        <f t="shared" si="414"/>
        <v>2014-09</v>
      </c>
    </row>
    <row r="5307" spans="1:26"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s="5">
        <v>68.95</v>
      </c>
      <c r="S5307">
        <v>5</v>
      </c>
      <c r="T5307" s="7">
        <v>0</v>
      </c>
      <c r="U5307" s="5">
        <v>28.959</v>
      </c>
      <c r="V5307">
        <f t="shared" si="410"/>
        <v>2</v>
      </c>
      <c r="W5307">
        <f t="shared" si="411"/>
        <v>1</v>
      </c>
      <c r="X5307">
        <f t="shared" si="412"/>
        <v>2016</v>
      </c>
      <c r="Y5307" t="str">
        <f t="shared" si="413"/>
        <v>Feb</v>
      </c>
      <c r="Z5307" t="str">
        <f t="shared" si="414"/>
        <v>2016-02</v>
      </c>
    </row>
    <row r="5308" spans="1:26"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s="5">
        <v>296.37</v>
      </c>
      <c r="S5308">
        <v>3</v>
      </c>
      <c r="T5308" s="7">
        <v>0</v>
      </c>
      <c r="U5308" s="5">
        <v>80.019900000000007</v>
      </c>
      <c r="V5308">
        <f t="shared" si="410"/>
        <v>2</v>
      </c>
      <c r="W5308">
        <f t="shared" si="411"/>
        <v>1</v>
      </c>
      <c r="X5308">
        <f t="shared" si="412"/>
        <v>2016</v>
      </c>
      <c r="Y5308" t="str">
        <f t="shared" si="413"/>
        <v>Feb</v>
      </c>
      <c r="Z5308" t="str">
        <f t="shared" si="414"/>
        <v>2016-02</v>
      </c>
    </row>
    <row r="5309" spans="1:26"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s="5">
        <v>39.979999999999997</v>
      </c>
      <c r="S5309">
        <v>2</v>
      </c>
      <c r="T5309" s="7">
        <v>0</v>
      </c>
      <c r="U5309" s="5">
        <v>1.9990000000000001</v>
      </c>
      <c r="V5309">
        <f t="shared" si="410"/>
        <v>2</v>
      </c>
      <c r="W5309">
        <f t="shared" si="411"/>
        <v>1</v>
      </c>
      <c r="X5309">
        <f t="shared" si="412"/>
        <v>2016</v>
      </c>
      <c r="Y5309" t="str">
        <f t="shared" si="413"/>
        <v>Feb</v>
      </c>
      <c r="Z5309" t="str">
        <f t="shared" si="414"/>
        <v>2016-02</v>
      </c>
    </row>
    <row r="5310" spans="1:26"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s="5">
        <v>191.05799999999999</v>
      </c>
      <c r="S5310">
        <v>3</v>
      </c>
      <c r="T5310" s="7">
        <v>0.3</v>
      </c>
      <c r="U5310" s="5">
        <v>-46.399799999999999</v>
      </c>
      <c r="V5310">
        <f t="shared" si="410"/>
        <v>11</v>
      </c>
      <c r="W5310">
        <f t="shared" si="411"/>
        <v>4</v>
      </c>
      <c r="X5310">
        <f t="shared" si="412"/>
        <v>2017</v>
      </c>
      <c r="Y5310" t="str">
        <f t="shared" si="413"/>
        <v>Nov</v>
      </c>
      <c r="Z5310" t="str">
        <f t="shared" si="414"/>
        <v>2017-11</v>
      </c>
    </row>
    <row r="5311" spans="1:26"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s="5">
        <v>13.04</v>
      </c>
      <c r="S5311">
        <v>5</v>
      </c>
      <c r="T5311" s="7">
        <v>0.2</v>
      </c>
      <c r="U5311" s="5">
        <v>3.9119999999999999</v>
      </c>
      <c r="V5311">
        <f t="shared" si="410"/>
        <v>11</v>
      </c>
      <c r="W5311">
        <f t="shared" si="411"/>
        <v>4</v>
      </c>
      <c r="X5311">
        <f t="shared" si="412"/>
        <v>2017</v>
      </c>
      <c r="Y5311" t="str">
        <f t="shared" si="413"/>
        <v>Nov</v>
      </c>
      <c r="Z5311" t="str">
        <f t="shared" si="414"/>
        <v>2017-11</v>
      </c>
    </row>
    <row r="5312" spans="1:26"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s="5">
        <v>1525.1880000000001</v>
      </c>
      <c r="S5312">
        <v>6</v>
      </c>
      <c r="T5312" s="7">
        <v>0.8</v>
      </c>
      <c r="U5312" s="5">
        <v>-2287.7820000000002</v>
      </c>
      <c r="V5312">
        <f t="shared" si="410"/>
        <v>11</v>
      </c>
      <c r="W5312">
        <f t="shared" si="411"/>
        <v>4</v>
      </c>
      <c r="X5312">
        <f t="shared" si="412"/>
        <v>2017</v>
      </c>
      <c r="Y5312" t="str">
        <f t="shared" si="413"/>
        <v>Nov</v>
      </c>
      <c r="Z5312" t="str">
        <f t="shared" si="414"/>
        <v>2017-11</v>
      </c>
    </row>
    <row r="5313" spans="1:26"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s="5">
        <v>9.2159999999999993</v>
      </c>
      <c r="S5313">
        <v>4</v>
      </c>
      <c r="T5313" s="7">
        <v>0.2</v>
      </c>
      <c r="U5313" s="5">
        <v>3.3408000000000002</v>
      </c>
      <c r="V5313">
        <f t="shared" si="410"/>
        <v>8</v>
      </c>
      <c r="W5313">
        <f t="shared" si="411"/>
        <v>3</v>
      </c>
      <c r="X5313">
        <f t="shared" si="412"/>
        <v>2016</v>
      </c>
      <c r="Y5313" t="str">
        <f t="shared" si="413"/>
        <v>Aug</v>
      </c>
      <c r="Z5313" t="str">
        <f t="shared" si="414"/>
        <v>2016-08</v>
      </c>
    </row>
    <row r="5314" spans="1:26"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s="5">
        <v>28.047999999999998</v>
      </c>
      <c r="S5314">
        <v>2</v>
      </c>
      <c r="T5314" s="7">
        <v>0.2</v>
      </c>
      <c r="U5314" s="5">
        <v>3.5059999999999998</v>
      </c>
      <c r="V5314">
        <f t="shared" si="410"/>
        <v>8</v>
      </c>
      <c r="W5314">
        <f t="shared" si="411"/>
        <v>3</v>
      </c>
      <c r="X5314">
        <f t="shared" si="412"/>
        <v>2016</v>
      </c>
      <c r="Y5314" t="str">
        <f t="shared" si="413"/>
        <v>Aug</v>
      </c>
      <c r="Z5314" t="str">
        <f t="shared" si="414"/>
        <v>2016-08</v>
      </c>
    </row>
    <row r="5315" spans="1:26"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s="5">
        <v>64.959999999999994</v>
      </c>
      <c r="S5315">
        <v>2</v>
      </c>
      <c r="T5315" s="7">
        <v>0</v>
      </c>
      <c r="U5315" s="5">
        <v>21.436800000000002</v>
      </c>
      <c r="V5315">
        <f t="shared" ref="V5315:V5378" si="415">MONTH(C5315)</f>
        <v>4</v>
      </c>
      <c r="W5315">
        <f t="shared" ref="W5315:W5378" si="416">ROUNDUP(MONTH(C5315)/3,0)</f>
        <v>2</v>
      </c>
      <c r="X5315">
        <f t="shared" ref="X5315:X5378" si="417">YEAR(C5315)</f>
        <v>2017</v>
      </c>
      <c r="Y5315" t="str">
        <f t="shared" ref="Y5315:Y5378" si="418">TEXT(C5315,"MMM")</f>
        <v>Apr</v>
      </c>
      <c r="Z5315" t="str">
        <f t="shared" ref="Z5315:Z5378" si="419">TEXT(C5315,"YYYY-MM")</f>
        <v>2017-04</v>
      </c>
    </row>
    <row r="5316" spans="1:26"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s="5">
        <v>30.56</v>
      </c>
      <c r="S5316">
        <v>4</v>
      </c>
      <c r="T5316" s="7">
        <v>0</v>
      </c>
      <c r="U5316" s="5">
        <v>14.974399999999999</v>
      </c>
      <c r="V5316">
        <f t="shared" si="415"/>
        <v>4</v>
      </c>
      <c r="W5316">
        <f t="shared" si="416"/>
        <v>2</v>
      </c>
      <c r="X5316">
        <f t="shared" si="417"/>
        <v>2017</v>
      </c>
      <c r="Y5316" t="str">
        <f t="shared" si="418"/>
        <v>Apr</v>
      </c>
      <c r="Z5316" t="str">
        <f t="shared" si="419"/>
        <v>2017-04</v>
      </c>
    </row>
    <row r="5317" spans="1:26"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s="5">
        <v>187.05600000000001</v>
      </c>
      <c r="S5317">
        <v>9</v>
      </c>
      <c r="T5317" s="7">
        <v>0.2</v>
      </c>
      <c r="U5317" s="5">
        <v>11.691000000000001</v>
      </c>
      <c r="V5317">
        <f t="shared" si="415"/>
        <v>5</v>
      </c>
      <c r="W5317">
        <f t="shared" si="416"/>
        <v>2</v>
      </c>
      <c r="X5317">
        <f t="shared" si="417"/>
        <v>2016</v>
      </c>
      <c r="Y5317" t="str">
        <f t="shared" si="418"/>
        <v>May</v>
      </c>
      <c r="Z5317" t="str">
        <f t="shared" si="419"/>
        <v>2016-05</v>
      </c>
    </row>
    <row r="5318" spans="1:26"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s="5">
        <v>11.808</v>
      </c>
      <c r="S5318">
        <v>2</v>
      </c>
      <c r="T5318" s="7">
        <v>0.2</v>
      </c>
      <c r="U5318" s="5">
        <v>1.3284</v>
      </c>
      <c r="V5318">
        <f t="shared" si="415"/>
        <v>10</v>
      </c>
      <c r="W5318">
        <f t="shared" si="416"/>
        <v>4</v>
      </c>
      <c r="X5318">
        <f t="shared" si="417"/>
        <v>2017</v>
      </c>
      <c r="Y5318" t="str">
        <f t="shared" si="418"/>
        <v>Oct</v>
      </c>
      <c r="Z5318" t="str">
        <f t="shared" si="419"/>
        <v>2017-10</v>
      </c>
    </row>
    <row r="5319" spans="1:26"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s="5">
        <v>9.6560000000000006</v>
      </c>
      <c r="S5319">
        <v>1</v>
      </c>
      <c r="T5319" s="7">
        <v>0.2</v>
      </c>
      <c r="U5319" s="5">
        <v>1.5690999999999999</v>
      </c>
      <c r="V5319">
        <f t="shared" si="415"/>
        <v>10</v>
      </c>
      <c r="W5319">
        <f t="shared" si="416"/>
        <v>4</v>
      </c>
      <c r="X5319">
        <f t="shared" si="417"/>
        <v>2017</v>
      </c>
      <c r="Y5319" t="str">
        <f t="shared" si="418"/>
        <v>Oct</v>
      </c>
      <c r="Z5319" t="str">
        <f t="shared" si="419"/>
        <v>2017-10</v>
      </c>
    </row>
    <row r="5320" spans="1:26"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s="5">
        <v>20.736000000000001</v>
      </c>
      <c r="S5320">
        <v>4</v>
      </c>
      <c r="T5320" s="7">
        <v>0.2</v>
      </c>
      <c r="U5320" s="5">
        <v>7.2576000000000001</v>
      </c>
      <c r="V5320">
        <f t="shared" si="415"/>
        <v>10</v>
      </c>
      <c r="W5320">
        <f t="shared" si="416"/>
        <v>4</v>
      </c>
      <c r="X5320">
        <f t="shared" si="417"/>
        <v>2017</v>
      </c>
      <c r="Y5320" t="str">
        <f t="shared" si="418"/>
        <v>Oct</v>
      </c>
      <c r="Z5320" t="str">
        <f t="shared" si="419"/>
        <v>2017-10</v>
      </c>
    </row>
    <row r="5321" spans="1:26"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s="5">
        <v>27.36</v>
      </c>
      <c r="S5321">
        <v>3</v>
      </c>
      <c r="T5321" s="7">
        <v>0.7</v>
      </c>
      <c r="U5321" s="5">
        <v>-21.888000000000002</v>
      </c>
      <c r="V5321">
        <f t="shared" si="415"/>
        <v>10</v>
      </c>
      <c r="W5321">
        <f t="shared" si="416"/>
        <v>4</v>
      </c>
      <c r="X5321">
        <f t="shared" si="417"/>
        <v>2017</v>
      </c>
      <c r="Y5321" t="str">
        <f t="shared" si="418"/>
        <v>Oct</v>
      </c>
      <c r="Z5321" t="str">
        <f t="shared" si="419"/>
        <v>2017-10</v>
      </c>
    </row>
    <row r="5322" spans="1:26"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s="5">
        <v>2314.116</v>
      </c>
      <c r="S5322">
        <v>7</v>
      </c>
      <c r="T5322" s="7">
        <v>0.4</v>
      </c>
      <c r="U5322" s="5">
        <v>-1002.7836</v>
      </c>
      <c r="V5322">
        <f t="shared" si="415"/>
        <v>10</v>
      </c>
      <c r="W5322">
        <f t="shared" si="416"/>
        <v>4</v>
      </c>
      <c r="X5322">
        <f t="shared" si="417"/>
        <v>2017</v>
      </c>
      <c r="Y5322" t="str">
        <f t="shared" si="418"/>
        <v>Oct</v>
      </c>
      <c r="Z5322" t="str">
        <f t="shared" si="419"/>
        <v>2017-10</v>
      </c>
    </row>
    <row r="5323" spans="1:26"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s="5">
        <v>34.235999999999997</v>
      </c>
      <c r="S5323">
        <v>4</v>
      </c>
      <c r="T5323" s="7">
        <v>0.7</v>
      </c>
      <c r="U5323" s="5">
        <v>-26.247599999999998</v>
      </c>
      <c r="V5323">
        <f t="shared" si="415"/>
        <v>10</v>
      </c>
      <c r="W5323">
        <f t="shared" si="416"/>
        <v>4</v>
      </c>
      <c r="X5323">
        <f t="shared" si="417"/>
        <v>2017</v>
      </c>
      <c r="Y5323" t="str">
        <f t="shared" si="418"/>
        <v>Oct</v>
      </c>
      <c r="Z5323" t="str">
        <f t="shared" si="419"/>
        <v>2017-10</v>
      </c>
    </row>
    <row r="5324" spans="1:26"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s="5">
        <v>19.760000000000002</v>
      </c>
      <c r="S5324">
        <v>2</v>
      </c>
      <c r="T5324" s="7">
        <v>0.2</v>
      </c>
      <c r="U5324" s="5">
        <v>5.9279999999999999</v>
      </c>
      <c r="V5324">
        <f t="shared" si="415"/>
        <v>10</v>
      </c>
      <c r="W5324">
        <f t="shared" si="416"/>
        <v>4</v>
      </c>
      <c r="X5324">
        <f t="shared" si="417"/>
        <v>2017</v>
      </c>
      <c r="Y5324" t="str">
        <f t="shared" si="418"/>
        <v>Oct</v>
      </c>
      <c r="Z5324" t="str">
        <f t="shared" si="419"/>
        <v>2017-10</v>
      </c>
    </row>
    <row r="5325" spans="1:26"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s="5">
        <v>15.96</v>
      </c>
      <c r="S5325">
        <v>2</v>
      </c>
      <c r="T5325" s="7">
        <v>0</v>
      </c>
      <c r="U5325" s="5">
        <v>7.98</v>
      </c>
      <c r="V5325">
        <f t="shared" si="415"/>
        <v>9</v>
      </c>
      <c r="W5325">
        <f t="shared" si="416"/>
        <v>3</v>
      </c>
      <c r="X5325">
        <f t="shared" si="417"/>
        <v>2017</v>
      </c>
      <c r="Y5325" t="str">
        <f t="shared" si="418"/>
        <v>Sep</v>
      </c>
      <c r="Z5325" t="str">
        <f t="shared" si="419"/>
        <v>2017-09</v>
      </c>
    </row>
    <row r="5326" spans="1:26"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s="5">
        <v>16.899999999999999</v>
      </c>
      <c r="S5326">
        <v>5</v>
      </c>
      <c r="T5326" s="7">
        <v>0</v>
      </c>
      <c r="U5326" s="5">
        <v>6.2530000000000001</v>
      </c>
      <c r="V5326">
        <f t="shared" si="415"/>
        <v>12</v>
      </c>
      <c r="W5326">
        <f t="shared" si="416"/>
        <v>4</v>
      </c>
      <c r="X5326">
        <f t="shared" si="417"/>
        <v>2015</v>
      </c>
      <c r="Y5326" t="str">
        <f t="shared" si="418"/>
        <v>Dec</v>
      </c>
      <c r="Z5326" t="str">
        <f t="shared" si="419"/>
        <v>2015-12</v>
      </c>
    </row>
    <row r="5327" spans="1:26"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s="5">
        <v>25.08</v>
      </c>
      <c r="S5327">
        <v>6</v>
      </c>
      <c r="T5327" s="7">
        <v>0</v>
      </c>
      <c r="U5327" s="5">
        <v>9.0288000000000004</v>
      </c>
      <c r="V5327">
        <f t="shared" si="415"/>
        <v>12</v>
      </c>
      <c r="W5327">
        <f t="shared" si="416"/>
        <v>4</v>
      </c>
      <c r="X5327">
        <f t="shared" si="417"/>
        <v>2015</v>
      </c>
      <c r="Y5327" t="str">
        <f t="shared" si="418"/>
        <v>Dec</v>
      </c>
      <c r="Z5327" t="str">
        <f t="shared" si="419"/>
        <v>2015-12</v>
      </c>
    </row>
    <row r="5328" spans="1:26"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s="5">
        <v>6.68</v>
      </c>
      <c r="S5328">
        <v>2</v>
      </c>
      <c r="T5328" s="7">
        <v>0</v>
      </c>
      <c r="U5328" s="5">
        <v>2.004</v>
      </c>
      <c r="V5328">
        <f t="shared" si="415"/>
        <v>1</v>
      </c>
      <c r="W5328">
        <f t="shared" si="416"/>
        <v>1</v>
      </c>
      <c r="X5328">
        <f t="shared" si="417"/>
        <v>2015</v>
      </c>
      <c r="Y5328" t="str">
        <f t="shared" si="418"/>
        <v>Jan</v>
      </c>
      <c r="Z5328" t="str">
        <f t="shared" si="419"/>
        <v>2015-01</v>
      </c>
    </row>
    <row r="5329" spans="1:26"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s="5">
        <v>19.440000000000001</v>
      </c>
      <c r="S5329">
        <v>3</v>
      </c>
      <c r="T5329" s="7">
        <v>0</v>
      </c>
      <c r="U5329" s="5">
        <v>9.3312000000000008</v>
      </c>
      <c r="V5329">
        <f t="shared" si="415"/>
        <v>1</v>
      </c>
      <c r="W5329">
        <f t="shared" si="416"/>
        <v>1</v>
      </c>
      <c r="X5329">
        <f t="shared" si="417"/>
        <v>2014</v>
      </c>
      <c r="Y5329" t="str">
        <f t="shared" si="418"/>
        <v>Jan</v>
      </c>
      <c r="Z5329" t="str">
        <f t="shared" si="419"/>
        <v>2014-01</v>
      </c>
    </row>
    <row r="5330" spans="1:26"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s="5">
        <v>31.92</v>
      </c>
      <c r="S5330">
        <v>2</v>
      </c>
      <c r="T5330" s="7">
        <v>0.2</v>
      </c>
      <c r="U5330" s="5">
        <v>2.3940000000000001</v>
      </c>
      <c r="V5330">
        <f t="shared" si="415"/>
        <v>3</v>
      </c>
      <c r="W5330">
        <f t="shared" si="416"/>
        <v>1</v>
      </c>
      <c r="X5330">
        <f t="shared" si="417"/>
        <v>2015</v>
      </c>
      <c r="Y5330" t="str">
        <f t="shared" si="418"/>
        <v>Mar</v>
      </c>
      <c r="Z5330" t="str">
        <f t="shared" si="419"/>
        <v>2015-03</v>
      </c>
    </row>
    <row r="5331" spans="1:26"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s="5">
        <v>33.567999999999998</v>
      </c>
      <c r="S5331">
        <v>2</v>
      </c>
      <c r="T5331" s="7">
        <v>0.2</v>
      </c>
      <c r="U5331" s="5">
        <v>11.748799999999999</v>
      </c>
      <c r="V5331">
        <f t="shared" si="415"/>
        <v>12</v>
      </c>
      <c r="W5331">
        <f t="shared" si="416"/>
        <v>4</v>
      </c>
      <c r="X5331">
        <f t="shared" si="417"/>
        <v>2016</v>
      </c>
      <c r="Y5331" t="str">
        <f t="shared" si="418"/>
        <v>Dec</v>
      </c>
      <c r="Z5331" t="str">
        <f t="shared" si="419"/>
        <v>2016-12</v>
      </c>
    </row>
    <row r="5332" spans="1:26"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s="5">
        <v>63.94</v>
      </c>
      <c r="S5332">
        <v>1</v>
      </c>
      <c r="T5332" s="7">
        <v>0</v>
      </c>
      <c r="U5332" s="5">
        <v>24.936599999999999</v>
      </c>
      <c r="V5332">
        <f t="shared" si="415"/>
        <v>9</v>
      </c>
      <c r="W5332">
        <f t="shared" si="416"/>
        <v>3</v>
      </c>
      <c r="X5332">
        <f t="shared" si="417"/>
        <v>2016</v>
      </c>
      <c r="Y5332" t="str">
        <f t="shared" si="418"/>
        <v>Sep</v>
      </c>
      <c r="Z5332" t="str">
        <f t="shared" si="419"/>
        <v>2016-09</v>
      </c>
    </row>
    <row r="5333" spans="1:26"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s="5">
        <v>60.6</v>
      </c>
      <c r="S5333">
        <v>5</v>
      </c>
      <c r="T5333" s="7">
        <v>0.2</v>
      </c>
      <c r="U5333" s="5">
        <v>20.452500000000001</v>
      </c>
      <c r="V5333">
        <f t="shared" si="415"/>
        <v>9</v>
      </c>
      <c r="W5333">
        <f t="shared" si="416"/>
        <v>3</v>
      </c>
      <c r="X5333">
        <f t="shared" si="417"/>
        <v>2016</v>
      </c>
      <c r="Y5333" t="str">
        <f t="shared" si="418"/>
        <v>Sep</v>
      </c>
      <c r="Z5333" t="str">
        <f t="shared" si="419"/>
        <v>2016-09</v>
      </c>
    </row>
    <row r="5334" spans="1:26"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s="5">
        <v>22.72</v>
      </c>
      <c r="S5334">
        <v>4</v>
      </c>
      <c r="T5334" s="7">
        <v>0</v>
      </c>
      <c r="U5334" s="5">
        <v>6.5888</v>
      </c>
      <c r="V5334">
        <f t="shared" si="415"/>
        <v>9</v>
      </c>
      <c r="W5334">
        <f t="shared" si="416"/>
        <v>3</v>
      </c>
      <c r="X5334">
        <f t="shared" si="417"/>
        <v>2016</v>
      </c>
      <c r="Y5334" t="str">
        <f t="shared" si="418"/>
        <v>Sep</v>
      </c>
      <c r="Z5334" t="str">
        <f t="shared" si="419"/>
        <v>2016-09</v>
      </c>
    </row>
    <row r="5335" spans="1:26"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s="5">
        <v>10.68</v>
      </c>
      <c r="S5335">
        <v>4</v>
      </c>
      <c r="T5335" s="7">
        <v>0</v>
      </c>
      <c r="U5335" s="5">
        <v>4.0583999999999998</v>
      </c>
      <c r="V5335">
        <f t="shared" si="415"/>
        <v>8</v>
      </c>
      <c r="W5335">
        <f t="shared" si="416"/>
        <v>3</v>
      </c>
      <c r="X5335">
        <f t="shared" si="417"/>
        <v>2014</v>
      </c>
      <c r="Y5335" t="str">
        <f t="shared" si="418"/>
        <v>Aug</v>
      </c>
      <c r="Z5335" t="str">
        <f t="shared" si="419"/>
        <v>2014-08</v>
      </c>
    </row>
    <row r="5336" spans="1:26"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s="5">
        <v>17.34</v>
      </c>
      <c r="S5336">
        <v>3</v>
      </c>
      <c r="T5336" s="7">
        <v>0</v>
      </c>
      <c r="U5336" s="5">
        <v>8.4966000000000008</v>
      </c>
      <c r="V5336">
        <f t="shared" si="415"/>
        <v>8</v>
      </c>
      <c r="W5336">
        <f t="shared" si="416"/>
        <v>3</v>
      </c>
      <c r="X5336">
        <f t="shared" si="417"/>
        <v>2014</v>
      </c>
      <c r="Y5336" t="str">
        <f t="shared" si="418"/>
        <v>Aug</v>
      </c>
      <c r="Z5336" t="str">
        <f t="shared" si="419"/>
        <v>2014-08</v>
      </c>
    </row>
    <row r="5337" spans="1:26"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s="5">
        <v>3.38</v>
      </c>
      <c r="S5337">
        <v>1</v>
      </c>
      <c r="T5337" s="7">
        <v>0</v>
      </c>
      <c r="U5337" s="5">
        <v>1.5548</v>
      </c>
      <c r="V5337">
        <f t="shared" si="415"/>
        <v>8</v>
      </c>
      <c r="W5337">
        <f t="shared" si="416"/>
        <v>3</v>
      </c>
      <c r="X5337">
        <f t="shared" si="417"/>
        <v>2014</v>
      </c>
      <c r="Y5337" t="str">
        <f t="shared" si="418"/>
        <v>Aug</v>
      </c>
      <c r="Z5337" t="str">
        <f t="shared" si="419"/>
        <v>2014-08</v>
      </c>
    </row>
    <row r="5338" spans="1:26"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s="5">
        <v>26.975999999999999</v>
      </c>
      <c r="S5338">
        <v>4</v>
      </c>
      <c r="T5338" s="7">
        <v>0.2</v>
      </c>
      <c r="U5338" s="5">
        <v>8.7672000000000008</v>
      </c>
      <c r="V5338">
        <f t="shared" si="415"/>
        <v>5</v>
      </c>
      <c r="W5338">
        <f t="shared" si="416"/>
        <v>2</v>
      </c>
      <c r="X5338">
        <f t="shared" si="417"/>
        <v>2015</v>
      </c>
      <c r="Y5338" t="str">
        <f t="shared" si="418"/>
        <v>May</v>
      </c>
      <c r="Z5338" t="str">
        <f t="shared" si="419"/>
        <v>2015-05</v>
      </c>
    </row>
    <row r="5339" spans="1:26"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s="5">
        <v>307.77600000000001</v>
      </c>
      <c r="S5339">
        <v>7</v>
      </c>
      <c r="T5339" s="7">
        <v>0.2</v>
      </c>
      <c r="U5339" s="5">
        <v>111.5688</v>
      </c>
      <c r="V5339">
        <f t="shared" si="415"/>
        <v>10</v>
      </c>
      <c r="W5339">
        <f t="shared" si="416"/>
        <v>4</v>
      </c>
      <c r="X5339">
        <f t="shared" si="417"/>
        <v>2017</v>
      </c>
      <c r="Y5339" t="str">
        <f t="shared" si="418"/>
        <v>Oct</v>
      </c>
      <c r="Z5339" t="str">
        <f t="shared" si="419"/>
        <v>2017-10</v>
      </c>
    </row>
    <row r="5340" spans="1:26"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5">
        <v>244.55</v>
      </c>
      <c r="S5340">
        <v>5</v>
      </c>
      <c r="T5340" s="7">
        <v>0</v>
      </c>
      <c r="U5340" s="5">
        <v>4.891</v>
      </c>
      <c r="V5340">
        <f t="shared" si="415"/>
        <v>11</v>
      </c>
      <c r="W5340">
        <f t="shared" si="416"/>
        <v>4</v>
      </c>
      <c r="X5340">
        <f t="shared" si="417"/>
        <v>2015</v>
      </c>
      <c r="Y5340" t="str">
        <f t="shared" si="418"/>
        <v>Nov</v>
      </c>
      <c r="Z5340" t="str">
        <f t="shared" si="419"/>
        <v>2015-11</v>
      </c>
    </row>
    <row r="5341" spans="1:26"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s="5">
        <v>12.24</v>
      </c>
      <c r="S5341">
        <v>6</v>
      </c>
      <c r="T5341" s="7">
        <v>0</v>
      </c>
      <c r="U5341" s="5">
        <v>5.7527999999999997</v>
      </c>
      <c r="V5341">
        <f t="shared" si="415"/>
        <v>11</v>
      </c>
      <c r="W5341">
        <f t="shared" si="416"/>
        <v>4</v>
      </c>
      <c r="X5341">
        <f t="shared" si="417"/>
        <v>2015</v>
      </c>
      <c r="Y5341" t="str">
        <f t="shared" si="418"/>
        <v>Nov</v>
      </c>
      <c r="Z5341" t="str">
        <f t="shared" si="419"/>
        <v>2015-11</v>
      </c>
    </row>
    <row r="5342" spans="1:26"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s="5">
        <v>13.98</v>
      </c>
      <c r="S5342">
        <v>2</v>
      </c>
      <c r="T5342" s="7">
        <v>0</v>
      </c>
      <c r="U5342" s="5">
        <v>6.0114000000000001</v>
      </c>
      <c r="V5342">
        <f t="shared" si="415"/>
        <v>11</v>
      </c>
      <c r="W5342">
        <f t="shared" si="416"/>
        <v>4</v>
      </c>
      <c r="X5342">
        <f t="shared" si="417"/>
        <v>2015</v>
      </c>
      <c r="Y5342" t="str">
        <f t="shared" si="418"/>
        <v>Nov</v>
      </c>
      <c r="Z5342" t="str">
        <f t="shared" si="419"/>
        <v>2015-11</v>
      </c>
    </row>
    <row r="5343" spans="1:26"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s="5">
        <v>899.95</v>
      </c>
      <c r="S5343">
        <v>5</v>
      </c>
      <c r="T5343" s="7">
        <v>0</v>
      </c>
      <c r="U5343" s="5">
        <v>53.997</v>
      </c>
      <c r="V5343">
        <f t="shared" si="415"/>
        <v>11</v>
      </c>
      <c r="W5343">
        <f t="shared" si="416"/>
        <v>4</v>
      </c>
      <c r="X5343">
        <f t="shared" si="417"/>
        <v>2015</v>
      </c>
      <c r="Y5343" t="str">
        <f t="shared" si="418"/>
        <v>Nov</v>
      </c>
      <c r="Z5343" t="str">
        <f t="shared" si="419"/>
        <v>2015-11</v>
      </c>
    </row>
    <row r="5344" spans="1:26"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s="5">
        <v>1.6319999999999999</v>
      </c>
      <c r="S5344">
        <v>1</v>
      </c>
      <c r="T5344" s="7">
        <v>0.2</v>
      </c>
      <c r="U5344" s="5">
        <v>0.55079999999999996</v>
      </c>
      <c r="V5344">
        <f t="shared" si="415"/>
        <v>11</v>
      </c>
      <c r="W5344">
        <f t="shared" si="416"/>
        <v>4</v>
      </c>
      <c r="X5344">
        <f t="shared" si="417"/>
        <v>2014</v>
      </c>
      <c r="Y5344" t="str">
        <f t="shared" si="418"/>
        <v>Nov</v>
      </c>
      <c r="Z5344" t="str">
        <f t="shared" si="419"/>
        <v>2014-11</v>
      </c>
    </row>
    <row r="5345" spans="1:26"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s="5">
        <v>267.95999999999998</v>
      </c>
      <c r="S5345">
        <v>5</v>
      </c>
      <c r="T5345" s="7">
        <v>0.2</v>
      </c>
      <c r="U5345" s="5">
        <v>16.747499999999999</v>
      </c>
      <c r="V5345">
        <f t="shared" si="415"/>
        <v>11</v>
      </c>
      <c r="W5345">
        <f t="shared" si="416"/>
        <v>4</v>
      </c>
      <c r="X5345">
        <f t="shared" si="417"/>
        <v>2014</v>
      </c>
      <c r="Y5345" t="str">
        <f t="shared" si="418"/>
        <v>Nov</v>
      </c>
      <c r="Z5345" t="str">
        <f t="shared" si="419"/>
        <v>2014-11</v>
      </c>
    </row>
    <row r="5346" spans="1:26"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s="5">
        <v>31.95</v>
      </c>
      <c r="S5346">
        <v>1</v>
      </c>
      <c r="T5346" s="7">
        <v>0</v>
      </c>
      <c r="U5346" s="5">
        <v>2.2364999999999999</v>
      </c>
      <c r="V5346">
        <f t="shared" si="415"/>
        <v>10</v>
      </c>
      <c r="W5346">
        <f t="shared" si="416"/>
        <v>4</v>
      </c>
      <c r="X5346">
        <f t="shared" si="417"/>
        <v>2015</v>
      </c>
      <c r="Y5346" t="str">
        <f t="shared" si="418"/>
        <v>Oct</v>
      </c>
      <c r="Z5346" t="str">
        <f t="shared" si="419"/>
        <v>2015-10</v>
      </c>
    </row>
    <row r="5347" spans="1:26"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s="5">
        <v>725.84</v>
      </c>
      <c r="S5347">
        <v>4</v>
      </c>
      <c r="T5347" s="7">
        <v>0</v>
      </c>
      <c r="U5347" s="5">
        <v>210.49359999999999</v>
      </c>
      <c r="V5347">
        <f t="shared" si="415"/>
        <v>3</v>
      </c>
      <c r="W5347">
        <f t="shared" si="416"/>
        <v>1</v>
      </c>
      <c r="X5347">
        <f t="shared" si="417"/>
        <v>2017</v>
      </c>
      <c r="Y5347" t="str">
        <f t="shared" si="418"/>
        <v>Mar</v>
      </c>
      <c r="Z5347" t="str">
        <f t="shared" si="419"/>
        <v>2017-03</v>
      </c>
    </row>
    <row r="5348" spans="1:26"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s="5">
        <v>10.896000000000001</v>
      </c>
      <c r="S5348">
        <v>3</v>
      </c>
      <c r="T5348" s="7">
        <v>0.2</v>
      </c>
      <c r="U5348" s="5">
        <v>3.9498000000000002</v>
      </c>
      <c r="V5348">
        <f t="shared" si="415"/>
        <v>3</v>
      </c>
      <c r="W5348">
        <f t="shared" si="416"/>
        <v>1</v>
      </c>
      <c r="X5348">
        <f t="shared" si="417"/>
        <v>2017</v>
      </c>
      <c r="Y5348" t="str">
        <f t="shared" si="418"/>
        <v>Mar</v>
      </c>
      <c r="Z5348" t="str">
        <f t="shared" si="419"/>
        <v>2017-03</v>
      </c>
    </row>
    <row r="5349" spans="1:26"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s="5">
        <v>8.5440000000000005</v>
      </c>
      <c r="S5349">
        <v>2</v>
      </c>
      <c r="T5349" s="7">
        <v>0.2</v>
      </c>
      <c r="U5349" s="5">
        <v>2.8835999999999999</v>
      </c>
      <c r="V5349">
        <f t="shared" si="415"/>
        <v>3</v>
      </c>
      <c r="W5349">
        <f t="shared" si="416"/>
        <v>1</v>
      </c>
      <c r="X5349">
        <f t="shared" si="417"/>
        <v>2017</v>
      </c>
      <c r="Y5349" t="str">
        <f t="shared" si="418"/>
        <v>Mar</v>
      </c>
      <c r="Z5349" t="str">
        <f t="shared" si="419"/>
        <v>2017-03</v>
      </c>
    </row>
    <row r="5350" spans="1:26"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s="5">
        <v>32.340000000000003</v>
      </c>
      <c r="S5350">
        <v>3</v>
      </c>
      <c r="T5350" s="7">
        <v>0</v>
      </c>
      <c r="U5350" s="5">
        <v>15.523199999999999</v>
      </c>
      <c r="V5350">
        <f t="shared" si="415"/>
        <v>1</v>
      </c>
      <c r="W5350">
        <f t="shared" si="416"/>
        <v>1</v>
      </c>
      <c r="X5350">
        <f t="shared" si="417"/>
        <v>2015</v>
      </c>
      <c r="Y5350" t="str">
        <f t="shared" si="418"/>
        <v>Jan</v>
      </c>
      <c r="Z5350" t="str">
        <f t="shared" si="419"/>
        <v>2015-01</v>
      </c>
    </row>
    <row r="5351" spans="1:26"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s="5">
        <v>39.9</v>
      </c>
      <c r="S5351">
        <v>5</v>
      </c>
      <c r="T5351" s="7">
        <v>0</v>
      </c>
      <c r="U5351" s="5">
        <v>19.95</v>
      </c>
      <c r="V5351">
        <f t="shared" si="415"/>
        <v>1</v>
      </c>
      <c r="W5351">
        <f t="shared" si="416"/>
        <v>1</v>
      </c>
      <c r="X5351">
        <f t="shared" si="417"/>
        <v>2015</v>
      </c>
      <c r="Y5351" t="str">
        <f t="shared" si="418"/>
        <v>Jan</v>
      </c>
      <c r="Z5351" t="str">
        <f t="shared" si="419"/>
        <v>2015-01</v>
      </c>
    </row>
    <row r="5352" spans="1:26"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s="5">
        <v>143.85599999999999</v>
      </c>
      <c r="S5352">
        <v>9</v>
      </c>
      <c r="T5352" s="7">
        <v>0.2</v>
      </c>
      <c r="U5352" s="5">
        <v>48.551400000000001</v>
      </c>
      <c r="V5352">
        <f t="shared" si="415"/>
        <v>12</v>
      </c>
      <c r="W5352">
        <f t="shared" si="416"/>
        <v>4</v>
      </c>
      <c r="X5352">
        <f t="shared" si="417"/>
        <v>2017</v>
      </c>
      <c r="Y5352" t="str">
        <f t="shared" si="418"/>
        <v>Dec</v>
      </c>
      <c r="Z5352" t="str">
        <f t="shared" si="419"/>
        <v>2017-12</v>
      </c>
    </row>
    <row r="5353" spans="1:26"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s="5">
        <v>41.92</v>
      </c>
      <c r="S5353">
        <v>4</v>
      </c>
      <c r="T5353" s="7">
        <v>0.2</v>
      </c>
      <c r="U5353" s="5">
        <v>15.196</v>
      </c>
      <c r="V5353">
        <f t="shared" si="415"/>
        <v>9</v>
      </c>
      <c r="W5353">
        <f t="shared" si="416"/>
        <v>3</v>
      </c>
      <c r="X5353">
        <f t="shared" si="417"/>
        <v>2016</v>
      </c>
      <c r="Y5353" t="str">
        <f t="shared" si="418"/>
        <v>Sep</v>
      </c>
      <c r="Z5353" t="str">
        <f t="shared" si="419"/>
        <v>2016-09</v>
      </c>
    </row>
    <row r="5354" spans="1:26"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s="5">
        <v>329.584</v>
      </c>
      <c r="S5354">
        <v>2</v>
      </c>
      <c r="T5354" s="7">
        <v>0.2</v>
      </c>
      <c r="U5354" s="5">
        <v>37.078200000000002</v>
      </c>
      <c r="V5354">
        <f t="shared" si="415"/>
        <v>9</v>
      </c>
      <c r="W5354">
        <f t="shared" si="416"/>
        <v>3</v>
      </c>
      <c r="X5354">
        <f t="shared" si="417"/>
        <v>2016</v>
      </c>
      <c r="Y5354" t="str">
        <f t="shared" si="418"/>
        <v>Sep</v>
      </c>
      <c r="Z5354" t="str">
        <f t="shared" si="419"/>
        <v>2016-09</v>
      </c>
    </row>
    <row r="5355" spans="1:26"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s="5">
        <v>87.28</v>
      </c>
      <c r="S5355">
        <v>8</v>
      </c>
      <c r="T5355" s="7">
        <v>0</v>
      </c>
      <c r="U5355" s="5">
        <v>41.021599999999999</v>
      </c>
      <c r="V5355">
        <f t="shared" si="415"/>
        <v>9</v>
      </c>
      <c r="W5355">
        <f t="shared" si="416"/>
        <v>3</v>
      </c>
      <c r="X5355">
        <f t="shared" si="417"/>
        <v>2016</v>
      </c>
      <c r="Y5355" t="str">
        <f t="shared" si="418"/>
        <v>Sep</v>
      </c>
      <c r="Z5355" t="str">
        <f t="shared" si="419"/>
        <v>2016-09</v>
      </c>
    </row>
    <row r="5356" spans="1:26"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s="5">
        <v>279.45600000000002</v>
      </c>
      <c r="S5356">
        <v>6</v>
      </c>
      <c r="T5356" s="7">
        <v>0.2</v>
      </c>
      <c r="U5356" s="5">
        <v>20.959199999999999</v>
      </c>
      <c r="V5356">
        <f t="shared" si="415"/>
        <v>5</v>
      </c>
      <c r="W5356">
        <f t="shared" si="416"/>
        <v>2</v>
      </c>
      <c r="X5356">
        <f t="shared" si="417"/>
        <v>2014</v>
      </c>
      <c r="Y5356" t="str">
        <f t="shared" si="418"/>
        <v>May</v>
      </c>
      <c r="Z5356" t="str">
        <f t="shared" si="419"/>
        <v>2014-05</v>
      </c>
    </row>
    <row r="5357" spans="1:26"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s="5">
        <v>8</v>
      </c>
      <c r="S5357">
        <v>2</v>
      </c>
      <c r="T5357" s="7">
        <v>0</v>
      </c>
      <c r="U5357" s="5">
        <v>3.84</v>
      </c>
      <c r="V5357">
        <f t="shared" si="415"/>
        <v>5</v>
      </c>
      <c r="W5357">
        <f t="shared" si="416"/>
        <v>2</v>
      </c>
      <c r="X5357">
        <f t="shared" si="417"/>
        <v>2014</v>
      </c>
      <c r="Y5357" t="str">
        <f t="shared" si="418"/>
        <v>May</v>
      </c>
      <c r="Z5357" t="str">
        <f t="shared" si="419"/>
        <v>2014-05</v>
      </c>
    </row>
    <row r="5358" spans="1:26"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s="5">
        <v>27.24</v>
      </c>
      <c r="S5358">
        <v>5</v>
      </c>
      <c r="T5358" s="7">
        <v>0.2</v>
      </c>
      <c r="U5358" s="5">
        <v>9.5340000000000007</v>
      </c>
      <c r="V5358">
        <f t="shared" si="415"/>
        <v>9</v>
      </c>
      <c r="W5358">
        <f t="shared" si="416"/>
        <v>3</v>
      </c>
      <c r="X5358">
        <f t="shared" si="417"/>
        <v>2016</v>
      </c>
      <c r="Y5358" t="str">
        <f t="shared" si="418"/>
        <v>Sep</v>
      </c>
      <c r="Z5358" t="str">
        <f t="shared" si="419"/>
        <v>2016-09</v>
      </c>
    </row>
    <row r="5359" spans="1:26"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s="5">
        <v>16.36</v>
      </c>
      <c r="S5359">
        <v>1</v>
      </c>
      <c r="T5359" s="7">
        <v>0</v>
      </c>
      <c r="U5359" s="5">
        <v>1.6359999999999999</v>
      </c>
      <c r="V5359">
        <f t="shared" si="415"/>
        <v>8</v>
      </c>
      <c r="W5359">
        <f t="shared" si="416"/>
        <v>3</v>
      </c>
      <c r="X5359">
        <f t="shared" si="417"/>
        <v>2014</v>
      </c>
      <c r="Y5359" t="str">
        <f t="shared" si="418"/>
        <v>Aug</v>
      </c>
      <c r="Z5359" t="str">
        <f t="shared" si="419"/>
        <v>2014-08</v>
      </c>
    </row>
    <row r="5360" spans="1:26"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s="5">
        <v>15.78</v>
      </c>
      <c r="S5360">
        <v>2</v>
      </c>
      <c r="T5360" s="7">
        <v>0</v>
      </c>
      <c r="U5360" s="5">
        <v>0.63119999999999998</v>
      </c>
      <c r="V5360">
        <f t="shared" si="415"/>
        <v>8</v>
      </c>
      <c r="W5360">
        <f t="shared" si="416"/>
        <v>3</v>
      </c>
      <c r="X5360">
        <f t="shared" si="417"/>
        <v>2014</v>
      </c>
      <c r="Y5360" t="str">
        <f t="shared" si="418"/>
        <v>Aug</v>
      </c>
      <c r="Z5360" t="str">
        <f t="shared" si="419"/>
        <v>2014-08</v>
      </c>
    </row>
    <row r="5361" spans="1:26"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s="5">
        <v>45.98</v>
      </c>
      <c r="S5361">
        <v>2</v>
      </c>
      <c r="T5361" s="7">
        <v>0</v>
      </c>
      <c r="U5361" s="5">
        <v>12.8744</v>
      </c>
      <c r="V5361">
        <f t="shared" si="415"/>
        <v>8</v>
      </c>
      <c r="W5361">
        <f t="shared" si="416"/>
        <v>3</v>
      </c>
      <c r="X5361">
        <f t="shared" si="417"/>
        <v>2014</v>
      </c>
      <c r="Y5361" t="str">
        <f t="shared" si="418"/>
        <v>Aug</v>
      </c>
      <c r="Z5361" t="str">
        <f t="shared" si="419"/>
        <v>2014-08</v>
      </c>
    </row>
    <row r="5362" spans="1:26"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s="5">
        <v>198.27199999999999</v>
      </c>
      <c r="S5362">
        <v>8</v>
      </c>
      <c r="T5362" s="7">
        <v>0.2</v>
      </c>
      <c r="U5362" s="5">
        <v>-32.219200000000001</v>
      </c>
      <c r="V5362">
        <f t="shared" si="415"/>
        <v>4</v>
      </c>
      <c r="W5362">
        <f t="shared" si="416"/>
        <v>2</v>
      </c>
      <c r="X5362">
        <f t="shared" si="417"/>
        <v>2017</v>
      </c>
      <c r="Y5362" t="str">
        <f t="shared" si="418"/>
        <v>Apr</v>
      </c>
      <c r="Z5362" t="str">
        <f t="shared" si="419"/>
        <v>2017-04</v>
      </c>
    </row>
    <row r="5363" spans="1:26"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s="5">
        <v>720.76</v>
      </c>
      <c r="S5363">
        <v>5</v>
      </c>
      <c r="T5363" s="7">
        <v>0.2</v>
      </c>
      <c r="U5363" s="5">
        <v>54.057000000000002</v>
      </c>
      <c r="V5363">
        <f t="shared" si="415"/>
        <v>6</v>
      </c>
      <c r="W5363">
        <f t="shared" si="416"/>
        <v>2</v>
      </c>
      <c r="X5363">
        <f t="shared" si="417"/>
        <v>2017</v>
      </c>
      <c r="Y5363" t="str">
        <f t="shared" si="418"/>
        <v>Jun</v>
      </c>
      <c r="Z5363" t="str">
        <f t="shared" si="419"/>
        <v>2017-06</v>
      </c>
    </row>
    <row r="5364" spans="1:26"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s="5">
        <v>70.56</v>
      </c>
      <c r="S5364">
        <v>6</v>
      </c>
      <c r="T5364" s="7">
        <v>0</v>
      </c>
      <c r="U5364" s="5">
        <v>23.990400000000001</v>
      </c>
      <c r="V5364">
        <f t="shared" si="415"/>
        <v>12</v>
      </c>
      <c r="W5364">
        <f t="shared" si="416"/>
        <v>4</v>
      </c>
      <c r="X5364">
        <f t="shared" si="417"/>
        <v>2016</v>
      </c>
      <c r="Y5364" t="str">
        <f t="shared" si="418"/>
        <v>Dec</v>
      </c>
      <c r="Z5364" t="str">
        <f t="shared" si="419"/>
        <v>2016-12</v>
      </c>
    </row>
    <row r="5365" spans="1:26"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s="5">
        <v>81.96</v>
      </c>
      <c r="S5365">
        <v>2</v>
      </c>
      <c r="T5365" s="7">
        <v>0</v>
      </c>
      <c r="U5365" s="5">
        <v>22.948799999999999</v>
      </c>
      <c r="V5365">
        <f t="shared" si="415"/>
        <v>12</v>
      </c>
      <c r="W5365">
        <f t="shared" si="416"/>
        <v>4</v>
      </c>
      <c r="X5365">
        <f t="shared" si="417"/>
        <v>2016</v>
      </c>
      <c r="Y5365" t="str">
        <f t="shared" si="418"/>
        <v>Dec</v>
      </c>
      <c r="Z5365" t="str">
        <f t="shared" si="419"/>
        <v>2016-12</v>
      </c>
    </row>
    <row r="5366" spans="1:26"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s="5">
        <v>64.864000000000004</v>
      </c>
      <c r="S5366">
        <v>4</v>
      </c>
      <c r="T5366" s="7">
        <v>0.2</v>
      </c>
      <c r="U5366" s="5">
        <v>6.4863999999999997</v>
      </c>
      <c r="V5366">
        <f t="shared" si="415"/>
        <v>1</v>
      </c>
      <c r="W5366">
        <f t="shared" si="416"/>
        <v>1</v>
      </c>
      <c r="X5366">
        <f t="shared" si="417"/>
        <v>2014</v>
      </c>
      <c r="Y5366" t="str">
        <f t="shared" si="418"/>
        <v>Jan</v>
      </c>
      <c r="Z5366" t="str">
        <f t="shared" si="419"/>
        <v>2014-01</v>
      </c>
    </row>
    <row r="5367" spans="1:26"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s="5">
        <v>151.19200000000001</v>
      </c>
      <c r="S5367">
        <v>1</v>
      </c>
      <c r="T5367" s="7">
        <v>0.2</v>
      </c>
      <c r="U5367" s="5">
        <v>13.2293</v>
      </c>
      <c r="V5367">
        <f t="shared" si="415"/>
        <v>11</v>
      </c>
      <c r="W5367">
        <f t="shared" si="416"/>
        <v>4</v>
      </c>
      <c r="X5367">
        <f t="shared" si="417"/>
        <v>2016</v>
      </c>
      <c r="Y5367" t="str">
        <f t="shared" si="418"/>
        <v>Nov</v>
      </c>
      <c r="Z5367" t="str">
        <f t="shared" si="419"/>
        <v>2016-11</v>
      </c>
    </row>
    <row r="5368" spans="1:26"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s="5">
        <v>88.775999999999996</v>
      </c>
      <c r="S5368">
        <v>3</v>
      </c>
      <c r="T5368" s="7">
        <v>0.2</v>
      </c>
      <c r="U5368" s="5">
        <v>7.7679</v>
      </c>
      <c r="V5368">
        <f t="shared" si="415"/>
        <v>6</v>
      </c>
      <c r="W5368">
        <f t="shared" si="416"/>
        <v>2</v>
      </c>
      <c r="X5368">
        <f t="shared" si="417"/>
        <v>2017</v>
      </c>
      <c r="Y5368" t="str">
        <f t="shared" si="418"/>
        <v>Jun</v>
      </c>
      <c r="Z5368" t="str">
        <f t="shared" si="419"/>
        <v>2017-06</v>
      </c>
    </row>
    <row r="5369" spans="1:26"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s="5">
        <v>11.56</v>
      </c>
      <c r="S5369">
        <v>4</v>
      </c>
      <c r="T5369" s="7">
        <v>0</v>
      </c>
      <c r="U5369" s="5">
        <v>5.4332000000000003</v>
      </c>
      <c r="V5369">
        <f t="shared" si="415"/>
        <v>6</v>
      </c>
      <c r="W5369">
        <f t="shared" si="416"/>
        <v>2</v>
      </c>
      <c r="X5369">
        <f t="shared" si="417"/>
        <v>2017</v>
      </c>
      <c r="Y5369" t="str">
        <f t="shared" si="418"/>
        <v>Jun</v>
      </c>
      <c r="Z5369" t="str">
        <f t="shared" si="419"/>
        <v>2017-06</v>
      </c>
    </row>
    <row r="5370" spans="1:26"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s="5">
        <v>15.58</v>
      </c>
      <c r="S5370">
        <v>1</v>
      </c>
      <c r="T5370" s="7">
        <v>0</v>
      </c>
      <c r="U5370" s="5">
        <v>3.895</v>
      </c>
      <c r="V5370">
        <f t="shared" si="415"/>
        <v>6</v>
      </c>
      <c r="W5370">
        <f t="shared" si="416"/>
        <v>2</v>
      </c>
      <c r="X5370">
        <f t="shared" si="417"/>
        <v>2017</v>
      </c>
      <c r="Y5370" t="str">
        <f t="shared" si="418"/>
        <v>Jun</v>
      </c>
      <c r="Z5370" t="str">
        <f t="shared" si="419"/>
        <v>2017-06</v>
      </c>
    </row>
    <row r="5371" spans="1:26"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s="5">
        <v>85.055999999999997</v>
      </c>
      <c r="S5371">
        <v>3</v>
      </c>
      <c r="T5371" s="7">
        <v>0.2</v>
      </c>
      <c r="U5371" s="5">
        <v>28.706399999999999</v>
      </c>
      <c r="V5371">
        <f t="shared" si="415"/>
        <v>9</v>
      </c>
      <c r="W5371">
        <f t="shared" si="416"/>
        <v>3</v>
      </c>
      <c r="X5371">
        <f t="shared" si="417"/>
        <v>2017</v>
      </c>
      <c r="Y5371" t="str">
        <f t="shared" si="418"/>
        <v>Sep</v>
      </c>
      <c r="Z5371" t="str">
        <f t="shared" si="419"/>
        <v>2017-09</v>
      </c>
    </row>
    <row r="5372" spans="1:26"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s="5">
        <v>273.95999999999998</v>
      </c>
      <c r="S5372">
        <v>2</v>
      </c>
      <c r="T5372" s="7">
        <v>0</v>
      </c>
      <c r="U5372" s="5">
        <v>71.229600000000005</v>
      </c>
      <c r="V5372">
        <f t="shared" si="415"/>
        <v>4</v>
      </c>
      <c r="W5372">
        <f t="shared" si="416"/>
        <v>2</v>
      </c>
      <c r="X5372">
        <f t="shared" si="417"/>
        <v>2017</v>
      </c>
      <c r="Y5372" t="str">
        <f t="shared" si="418"/>
        <v>Apr</v>
      </c>
      <c r="Z5372" t="str">
        <f t="shared" si="419"/>
        <v>2017-04</v>
      </c>
    </row>
    <row r="5373" spans="1:26"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s="5">
        <v>306.89999999999998</v>
      </c>
      <c r="S5373">
        <v>3</v>
      </c>
      <c r="T5373" s="7">
        <v>0</v>
      </c>
      <c r="U5373" s="5">
        <v>79.793999999999997</v>
      </c>
      <c r="V5373">
        <f t="shared" si="415"/>
        <v>4</v>
      </c>
      <c r="W5373">
        <f t="shared" si="416"/>
        <v>2</v>
      </c>
      <c r="X5373">
        <f t="shared" si="417"/>
        <v>2017</v>
      </c>
      <c r="Y5373" t="str">
        <f t="shared" si="418"/>
        <v>Apr</v>
      </c>
      <c r="Z5373" t="str">
        <f t="shared" si="419"/>
        <v>2017-04</v>
      </c>
    </row>
    <row r="5374" spans="1:26"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s="5">
        <v>15.552</v>
      </c>
      <c r="S5374">
        <v>3</v>
      </c>
      <c r="T5374" s="7">
        <v>0.2</v>
      </c>
      <c r="U5374" s="5">
        <v>5.4432</v>
      </c>
      <c r="V5374">
        <f t="shared" si="415"/>
        <v>10</v>
      </c>
      <c r="W5374">
        <f t="shared" si="416"/>
        <v>4</v>
      </c>
      <c r="X5374">
        <f t="shared" si="417"/>
        <v>2015</v>
      </c>
      <c r="Y5374" t="str">
        <f t="shared" si="418"/>
        <v>Oct</v>
      </c>
      <c r="Z5374" t="str">
        <f t="shared" si="419"/>
        <v>2015-10</v>
      </c>
    </row>
    <row r="5375" spans="1:26"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s="5">
        <v>347.36099999999999</v>
      </c>
      <c r="S5375">
        <v>7</v>
      </c>
      <c r="T5375" s="7">
        <v>0.3</v>
      </c>
      <c r="U5375" s="5">
        <v>-69.472200000000001</v>
      </c>
      <c r="V5375">
        <f t="shared" si="415"/>
        <v>10</v>
      </c>
      <c r="W5375">
        <f t="shared" si="416"/>
        <v>4</v>
      </c>
      <c r="X5375">
        <f t="shared" si="417"/>
        <v>2015</v>
      </c>
      <c r="Y5375" t="str">
        <f t="shared" si="418"/>
        <v>Oct</v>
      </c>
      <c r="Z5375" t="str">
        <f t="shared" si="419"/>
        <v>2015-10</v>
      </c>
    </row>
    <row r="5376" spans="1:26"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s="5">
        <v>10.368</v>
      </c>
      <c r="S5376">
        <v>2</v>
      </c>
      <c r="T5376" s="7">
        <v>0.2</v>
      </c>
      <c r="U5376" s="5">
        <v>3.6288</v>
      </c>
      <c r="V5376">
        <f t="shared" si="415"/>
        <v>10</v>
      </c>
      <c r="W5376">
        <f t="shared" si="416"/>
        <v>4</v>
      </c>
      <c r="X5376">
        <f t="shared" si="417"/>
        <v>2015</v>
      </c>
      <c r="Y5376" t="str">
        <f t="shared" si="418"/>
        <v>Oct</v>
      </c>
      <c r="Z5376" t="str">
        <f t="shared" si="419"/>
        <v>2015-10</v>
      </c>
    </row>
    <row r="5377" spans="1:26"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s="5">
        <v>98.16</v>
      </c>
      <c r="S5377">
        <v>6</v>
      </c>
      <c r="T5377" s="7">
        <v>0</v>
      </c>
      <c r="U5377" s="5">
        <v>9.8160000000000007</v>
      </c>
      <c r="V5377">
        <f t="shared" si="415"/>
        <v>5</v>
      </c>
      <c r="W5377">
        <f t="shared" si="416"/>
        <v>2</v>
      </c>
      <c r="X5377">
        <f t="shared" si="417"/>
        <v>2017</v>
      </c>
      <c r="Y5377" t="str">
        <f t="shared" si="418"/>
        <v>May</v>
      </c>
      <c r="Z5377" t="str">
        <f t="shared" si="419"/>
        <v>2017-05</v>
      </c>
    </row>
    <row r="5378" spans="1:26"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s="5">
        <v>31.44</v>
      </c>
      <c r="S5378">
        <v>3</v>
      </c>
      <c r="T5378" s="7">
        <v>0</v>
      </c>
      <c r="U5378" s="5">
        <v>7.86</v>
      </c>
      <c r="V5378">
        <f t="shared" si="415"/>
        <v>5</v>
      </c>
      <c r="W5378">
        <f t="shared" si="416"/>
        <v>2</v>
      </c>
      <c r="X5378">
        <f t="shared" si="417"/>
        <v>2017</v>
      </c>
      <c r="Y5378" t="str">
        <f t="shared" si="418"/>
        <v>May</v>
      </c>
      <c r="Z5378" t="str">
        <f t="shared" si="419"/>
        <v>2017-05</v>
      </c>
    </row>
    <row r="5379" spans="1:26"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s="5">
        <v>348.488</v>
      </c>
      <c r="S5379">
        <v>7</v>
      </c>
      <c r="T5379" s="7">
        <v>0.2</v>
      </c>
      <c r="U5379" s="5">
        <v>117.6147</v>
      </c>
      <c r="V5379">
        <f t="shared" ref="V5379:V5442" si="420">MONTH(C5379)</f>
        <v>12</v>
      </c>
      <c r="W5379">
        <f t="shared" ref="W5379:W5442" si="421">ROUNDUP(MONTH(C5379)/3,0)</f>
        <v>4</v>
      </c>
      <c r="X5379">
        <f t="shared" ref="X5379:X5442" si="422">YEAR(C5379)</f>
        <v>2014</v>
      </c>
      <c r="Y5379" t="str">
        <f t="shared" ref="Y5379:Y5442" si="423">TEXT(C5379,"MMM")</f>
        <v>Dec</v>
      </c>
      <c r="Z5379" t="str">
        <f t="shared" ref="Z5379:Z5442" si="424">TEXT(C5379,"YYYY-MM")</f>
        <v>2014-12</v>
      </c>
    </row>
    <row r="5380" spans="1:26"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s="5">
        <v>172.73599999999999</v>
      </c>
      <c r="S5380">
        <v>4</v>
      </c>
      <c r="T5380" s="7">
        <v>0.2</v>
      </c>
      <c r="U5380" s="5">
        <v>-30.2288</v>
      </c>
      <c r="V5380">
        <f t="shared" si="420"/>
        <v>12</v>
      </c>
      <c r="W5380">
        <f t="shared" si="421"/>
        <v>4</v>
      </c>
      <c r="X5380">
        <f t="shared" si="422"/>
        <v>2014</v>
      </c>
      <c r="Y5380" t="str">
        <f t="shared" si="423"/>
        <v>Dec</v>
      </c>
      <c r="Z5380" t="str">
        <f t="shared" si="424"/>
        <v>2014-12</v>
      </c>
    </row>
    <row r="5381" spans="1:26"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s="5">
        <v>15.54</v>
      </c>
      <c r="S5381">
        <v>3</v>
      </c>
      <c r="T5381" s="7">
        <v>0</v>
      </c>
      <c r="U5381" s="5">
        <v>7.6146000000000003</v>
      </c>
      <c r="V5381">
        <f t="shared" si="420"/>
        <v>8</v>
      </c>
      <c r="W5381">
        <f t="shared" si="421"/>
        <v>3</v>
      </c>
      <c r="X5381">
        <f t="shared" si="422"/>
        <v>2016</v>
      </c>
      <c r="Y5381" t="str">
        <f t="shared" si="423"/>
        <v>Aug</v>
      </c>
      <c r="Z5381" t="str">
        <f t="shared" si="424"/>
        <v>2016-08</v>
      </c>
    </row>
    <row r="5382" spans="1:26"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s="5">
        <v>105.55200000000001</v>
      </c>
      <c r="S5382">
        <v>6</v>
      </c>
      <c r="T5382" s="7">
        <v>0.2</v>
      </c>
      <c r="U5382" s="5">
        <v>35.623800000000003</v>
      </c>
      <c r="V5382">
        <f t="shared" si="420"/>
        <v>8</v>
      </c>
      <c r="W5382">
        <f t="shared" si="421"/>
        <v>3</v>
      </c>
      <c r="X5382">
        <f t="shared" si="422"/>
        <v>2016</v>
      </c>
      <c r="Y5382" t="str">
        <f t="shared" si="423"/>
        <v>Aug</v>
      </c>
      <c r="Z5382" t="str">
        <f t="shared" si="424"/>
        <v>2016-08</v>
      </c>
    </row>
    <row r="5383" spans="1:26"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s="5">
        <v>25.92</v>
      </c>
      <c r="S5383">
        <v>5</v>
      </c>
      <c r="T5383" s="7">
        <v>0.2</v>
      </c>
      <c r="U5383" s="5">
        <v>9.0719999999999992</v>
      </c>
      <c r="V5383">
        <f t="shared" si="420"/>
        <v>9</v>
      </c>
      <c r="W5383">
        <f t="shared" si="421"/>
        <v>3</v>
      </c>
      <c r="X5383">
        <f t="shared" si="422"/>
        <v>2016</v>
      </c>
      <c r="Y5383" t="str">
        <f t="shared" si="423"/>
        <v>Sep</v>
      </c>
      <c r="Z5383" t="str">
        <f t="shared" si="424"/>
        <v>2016-09</v>
      </c>
    </row>
    <row r="5384" spans="1:26"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s="5">
        <v>15.808</v>
      </c>
      <c r="S5384">
        <v>8</v>
      </c>
      <c r="T5384" s="7">
        <v>0.2</v>
      </c>
      <c r="U5384" s="5">
        <v>5.3352000000000004</v>
      </c>
      <c r="V5384">
        <f t="shared" si="420"/>
        <v>9</v>
      </c>
      <c r="W5384">
        <f t="shared" si="421"/>
        <v>3</v>
      </c>
      <c r="X5384">
        <f t="shared" si="422"/>
        <v>2016</v>
      </c>
      <c r="Y5384" t="str">
        <f t="shared" si="423"/>
        <v>Sep</v>
      </c>
      <c r="Z5384" t="str">
        <f t="shared" si="424"/>
        <v>2016-09</v>
      </c>
    </row>
    <row r="5385" spans="1:26"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s="5">
        <v>10.368</v>
      </c>
      <c r="S5385">
        <v>2</v>
      </c>
      <c r="T5385" s="7">
        <v>0.2</v>
      </c>
      <c r="U5385" s="5">
        <v>3.7584</v>
      </c>
      <c r="V5385">
        <f t="shared" si="420"/>
        <v>9</v>
      </c>
      <c r="W5385">
        <f t="shared" si="421"/>
        <v>3</v>
      </c>
      <c r="X5385">
        <f t="shared" si="422"/>
        <v>2016</v>
      </c>
      <c r="Y5385" t="str">
        <f t="shared" si="423"/>
        <v>Sep</v>
      </c>
      <c r="Z5385" t="str">
        <f t="shared" si="424"/>
        <v>2016-09</v>
      </c>
    </row>
    <row r="5386" spans="1:26"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s="5">
        <v>358.2</v>
      </c>
      <c r="S5386">
        <v>3</v>
      </c>
      <c r="T5386" s="7">
        <v>0.4</v>
      </c>
      <c r="U5386" s="5">
        <v>41.79</v>
      </c>
      <c r="V5386">
        <f t="shared" si="420"/>
        <v>6</v>
      </c>
      <c r="W5386">
        <f t="shared" si="421"/>
        <v>2</v>
      </c>
      <c r="X5386">
        <f t="shared" si="422"/>
        <v>2017</v>
      </c>
      <c r="Y5386" t="str">
        <f t="shared" si="423"/>
        <v>Jun</v>
      </c>
      <c r="Z5386" t="str">
        <f t="shared" si="424"/>
        <v>2017-06</v>
      </c>
    </row>
    <row r="5387" spans="1:26"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s="5">
        <v>545.91600000000005</v>
      </c>
      <c r="S5387">
        <v>14</v>
      </c>
      <c r="T5387" s="7">
        <v>0.4</v>
      </c>
      <c r="U5387" s="5">
        <v>72.788799999999995</v>
      </c>
      <c r="V5387">
        <f t="shared" si="420"/>
        <v>6</v>
      </c>
      <c r="W5387">
        <f t="shared" si="421"/>
        <v>2</v>
      </c>
      <c r="X5387">
        <f t="shared" si="422"/>
        <v>2017</v>
      </c>
      <c r="Y5387" t="str">
        <f t="shared" si="423"/>
        <v>Jun</v>
      </c>
      <c r="Z5387" t="str">
        <f t="shared" si="424"/>
        <v>2017-06</v>
      </c>
    </row>
    <row r="5388" spans="1:26"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s="5">
        <v>40.409999999999997</v>
      </c>
      <c r="S5388">
        <v>9</v>
      </c>
      <c r="T5388" s="7">
        <v>0</v>
      </c>
      <c r="U5388" s="5">
        <v>18.5886</v>
      </c>
      <c r="V5388">
        <f t="shared" si="420"/>
        <v>3</v>
      </c>
      <c r="W5388">
        <f t="shared" si="421"/>
        <v>1</v>
      </c>
      <c r="X5388">
        <f t="shared" si="422"/>
        <v>2017</v>
      </c>
      <c r="Y5388" t="str">
        <f t="shared" si="423"/>
        <v>Mar</v>
      </c>
      <c r="Z5388" t="str">
        <f t="shared" si="424"/>
        <v>2017-03</v>
      </c>
    </row>
    <row r="5389" spans="1:26"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s="5">
        <v>167.976</v>
      </c>
      <c r="S5389">
        <v>3</v>
      </c>
      <c r="T5389" s="7">
        <v>0.2</v>
      </c>
      <c r="U5389" s="5">
        <v>10.4985</v>
      </c>
      <c r="V5389">
        <f t="shared" si="420"/>
        <v>2</v>
      </c>
      <c r="W5389">
        <f t="shared" si="421"/>
        <v>1</v>
      </c>
      <c r="X5389">
        <f t="shared" si="422"/>
        <v>2017</v>
      </c>
      <c r="Y5389" t="str">
        <f t="shared" si="423"/>
        <v>Feb</v>
      </c>
      <c r="Z5389" t="str">
        <f t="shared" si="424"/>
        <v>2017-02</v>
      </c>
    </row>
    <row r="5390" spans="1:26"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s="5">
        <v>109.53</v>
      </c>
      <c r="S5390">
        <v>3</v>
      </c>
      <c r="T5390" s="7">
        <v>0</v>
      </c>
      <c r="U5390" s="5">
        <v>47.097900000000003</v>
      </c>
      <c r="V5390">
        <f t="shared" si="420"/>
        <v>2</v>
      </c>
      <c r="W5390">
        <f t="shared" si="421"/>
        <v>1</v>
      </c>
      <c r="X5390">
        <f t="shared" si="422"/>
        <v>2017</v>
      </c>
      <c r="Y5390" t="str">
        <f t="shared" si="423"/>
        <v>Feb</v>
      </c>
      <c r="Z5390" t="str">
        <f t="shared" si="424"/>
        <v>2017-02</v>
      </c>
    </row>
    <row r="5391" spans="1:26"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s="5">
        <v>9.82</v>
      </c>
      <c r="S5391">
        <v>2</v>
      </c>
      <c r="T5391" s="7">
        <v>0</v>
      </c>
      <c r="U5391" s="5">
        <v>4.8117999999999999</v>
      </c>
      <c r="V5391">
        <f t="shared" si="420"/>
        <v>2</v>
      </c>
      <c r="W5391">
        <f t="shared" si="421"/>
        <v>1</v>
      </c>
      <c r="X5391">
        <f t="shared" si="422"/>
        <v>2017</v>
      </c>
      <c r="Y5391" t="str">
        <f t="shared" si="423"/>
        <v>Feb</v>
      </c>
      <c r="Z5391" t="str">
        <f t="shared" si="424"/>
        <v>2017-02</v>
      </c>
    </row>
    <row r="5392" spans="1:26"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s="5">
        <v>26.352</v>
      </c>
      <c r="S5392">
        <v>3</v>
      </c>
      <c r="T5392" s="7">
        <v>0.2</v>
      </c>
      <c r="U5392" s="5">
        <v>9.5526</v>
      </c>
      <c r="V5392">
        <f t="shared" si="420"/>
        <v>11</v>
      </c>
      <c r="W5392">
        <f t="shared" si="421"/>
        <v>4</v>
      </c>
      <c r="X5392">
        <f t="shared" si="422"/>
        <v>2017</v>
      </c>
      <c r="Y5392" t="str">
        <f t="shared" si="423"/>
        <v>Nov</v>
      </c>
      <c r="Z5392" t="str">
        <f t="shared" si="424"/>
        <v>2017-11</v>
      </c>
    </row>
    <row r="5393" spans="1:26"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s="5">
        <v>22.5</v>
      </c>
      <c r="S5393">
        <v>6</v>
      </c>
      <c r="T5393" s="7">
        <v>0</v>
      </c>
      <c r="U5393" s="5">
        <v>10.8</v>
      </c>
      <c r="V5393">
        <f t="shared" si="420"/>
        <v>11</v>
      </c>
      <c r="W5393">
        <f t="shared" si="421"/>
        <v>4</v>
      </c>
      <c r="X5393">
        <f t="shared" si="422"/>
        <v>2014</v>
      </c>
      <c r="Y5393" t="str">
        <f t="shared" si="423"/>
        <v>Nov</v>
      </c>
      <c r="Z5393" t="str">
        <f t="shared" si="424"/>
        <v>2014-11</v>
      </c>
    </row>
    <row r="5394" spans="1:26"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s="5">
        <v>9.9600000000000009</v>
      </c>
      <c r="S5394">
        <v>2</v>
      </c>
      <c r="T5394" s="7">
        <v>0</v>
      </c>
      <c r="U5394" s="5">
        <v>4.5815999999999999</v>
      </c>
      <c r="V5394">
        <f t="shared" si="420"/>
        <v>11</v>
      </c>
      <c r="W5394">
        <f t="shared" si="421"/>
        <v>4</v>
      </c>
      <c r="X5394">
        <f t="shared" si="422"/>
        <v>2014</v>
      </c>
      <c r="Y5394" t="str">
        <f t="shared" si="423"/>
        <v>Nov</v>
      </c>
      <c r="Z5394" t="str">
        <f t="shared" si="424"/>
        <v>2014-11</v>
      </c>
    </row>
    <row r="5395" spans="1:26"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s="5">
        <v>213.08</v>
      </c>
      <c r="S5395">
        <v>7</v>
      </c>
      <c r="T5395" s="7">
        <v>0</v>
      </c>
      <c r="U5395" s="5">
        <v>102.2784</v>
      </c>
      <c r="V5395">
        <f t="shared" si="420"/>
        <v>11</v>
      </c>
      <c r="W5395">
        <f t="shared" si="421"/>
        <v>4</v>
      </c>
      <c r="X5395">
        <f t="shared" si="422"/>
        <v>2014</v>
      </c>
      <c r="Y5395" t="str">
        <f t="shared" si="423"/>
        <v>Nov</v>
      </c>
      <c r="Z5395" t="str">
        <f t="shared" si="424"/>
        <v>2014-11</v>
      </c>
    </row>
    <row r="5396" spans="1:26"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s="5">
        <v>1025.8800000000001</v>
      </c>
      <c r="S5396">
        <v>6</v>
      </c>
      <c r="T5396" s="7">
        <v>0</v>
      </c>
      <c r="U5396" s="5">
        <v>235.95240000000001</v>
      </c>
      <c r="V5396">
        <f t="shared" si="420"/>
        <v>11</v>
      </c>
      <c r="W5396">
        <f t="shared" si="421"/>
        <v>4</v>
      </c>
      <c r="X5396">
        <f t="shared" si="422"/>
        <v>2014</v>
      </c>
      <c r="Y5396" t="str">
        <f t="shared" si="423"/>
        <v>Nov</v>
      </c>
      <c r="Z5396" t="str">
        <f t="shared" si="424"/>
        <v>2014-11</v>
      </c>
    </row>
    <row r="5397" spans="1:26"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s="5">
        <v>21.98</v>
      </c>
      <c r="S5397">
        <v>7</v>
      </c>
      <c r="T5397" s="7">
        <v>0</v>
      </c>
      <c r="U5397" s="5">
        <v>9.891</v>
      </c>
      <c r="V5397">
        <f t="shared" si="420"/>
        <v>11</v>
      </c>
      <c r="W5397">
        <f t="shared" si="421"/>
        <v>4</v>
      </c>
      <c r="X5397">
        <f t="shared" si="422"/>
        <v>2014</v>
      </c>
      <c r="Y5397" t="str">
        <f t="shared" si="423"/>
        <v>Nov</v>
      </c>
      <c r="Z5397" t="str">
        <f t="shared" si="424"/>
        <v>2014-11</v>
      </c>
    </row>
    <row r="5398" spans="1:26"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s="5">
        <v>63.2</v>
      </c>
      <c r="S5398">
        <v>5</v>
      </c>
      <c r="T5398" s="7">
        <v>0</v>
      </c>
      <c r="U5398" s="5">
        <v>23.384</v>
      </c>
      <c r="V5398">
        <f t="shared" si="420"/>
        <v>9</v>
      </c>
      <c r="W5398">
        <f t="shared" si="421"/>
        <v>3</v>
      </c>
      <c r="X5398">
        <f t="shared" si="422"/>
        <v>2016</v>
      </c>
      <c r="Y5398" t="str">
        <f t="shared" si="423"/>
        <v>Sep</v>
      </c>
      <c r="Z5398" t="str">
        <f t="shared" si="424"/>
        <v>2016-09</v>
      </c>
    </row>
    <row r="5399" spans="1:26"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s="5">
        <v>39</v>
      </c>
      <c r="S5399">
        <v>12</v>
      </c>
      <c r="T5399" s="7">
        <v>0</v>
      </c>
      <c r="U5399" s="5">
        <v>11.31</v>
      </c>
      <c r="V5399">
        <f t="shared" si="420"/>
        <v>11</v>
      </c>
      <c r="W5399">
        <f t="shared" si="421"/>
        <v>4</v>
      </c>
      <c r="X5399">
        <f t="shared" si="422"/>
        <v>2016</v>
      </c>
      <c r="Y5399" t="str">
        <f t="shared" si="423"/>
        <v>Nov</v>
      </c>
      <c r="Z5399" t="str">
        <f t="shared" si="424"/>
        <v>2016-11</v>
      </c>
    </row>
    <row r="5400" spans="1:26"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s="5">
        <v>2.907</v>
      </c>
      <c r="S5400">
        <v>3</v>
      </c>
      <c r="T5400" s="7">
        <v>0.7</v>
      </c>
      <c r="U5400" s="5">
        <v>-2.0348999999999999</v>
      </c>
      <c r="V5400">
        <f t="shared" si="420"/>
        <v>9</v>
      </c>
      <c r="W5400">
        <f t="shared" si="421"/>
        <v>3</v>
      </c>
      <c r="X5400">
        <f t="shared" si="422"/>
        <v>2016</v>
      </c>
      <c r="Y5400" t="str">
        <f t="shared" si="423"/>
        <v>Sep</v>
      </c>
      <c r="Z5400" t="str">
        <f t="shared" si="424"/>
        <v>2016-09</v>
      </c>
    </row>
    <row r="5401" spans="1:26"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s="5">
        <v>556.66499999999996</v>
      </c>
      <c r="S5401">
        <v>5</v>
      </c>
      <c r="T5401" s="7">
        <v>0.15</v>
      </c>
      <c r="U5401" s="5">
        <v>6.5490000000000004</v>
      </c>
      <c r="V5401">
        <f t="shared" si="420"/>
        <v>4</v>
      </c>
      <c r="W5401">
        <f t="shared" si="421"/>
        <v>2</v>
      </c>
      <c r="X5401">
        <f t="shared" si="422"/>
        <v>2016</v>
      </c>
      <c r="Y5401" t="str">
        <f t="shared" si="423"/>
        <v>Apr</v>
      </c>
      <c r="Z5401" t="str">
        <f t="shared" si="424"/>
        <v>2016-04</v>
      </c>
    </row>
    <row r="5402" spans="1:26"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s="5">
        <v>71.98</v>
      </c>
      <c r="S5402">
        <v>2</v>
      </c>
      <c r="T5402" s="7">
        <v>0</v>
      </c>
      <c r="U5402" s="5">
        <v>15.1158</v>
      </c>
      <c r="V5402">
        <f t="shared" si="420"/>
        <v>9</v>
      </c>
      <c r="W5402">
        <f t="shared" si="421"/>
        <v>3</v>
      </c>
      <c r="X5402">
        <f t="shared" si="422"/>
        <v>2017</v>
      </c>
      <c r="Y5402" t="str">
        <f t="shared" si="423"/>
        <v>Sep</v>
      </c>
      <c r="Z5402" t="str">
        <f t="shared" si="424"/>
        <v>2017-09</v>
      </c>
    </row>
    <row r="5403" spans="1:26"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s="5">
        <v>79.98</v>
      </c>
      <c r="S5403">
        <v>2</v>
      </c>
      <c r="T5403" s="7">
        <v>0</v>
      </c>
      <c r="U5403" s="5">
        <v>26.3934</v>
      </c>
      <c r="V5403">
        <f t="shared" si="420"/>
        <v>9</v>
      </c>
      <c r="W5403">
        <f t="shared" si="421"/>
        <v>3</v>
      </c>
      <c r="X5403">
        <f t="shared" si="422"/>
        <v>2017</v>
      </c>
      <c r="Y5403" t="str">
        <f t="shared" si="423"/>
        <v>Sep</v>
      </c>
      <c r="Z5403" t="str">
        <f t="shared" si="424"/>
        <v>2017-09</v>
      </c>
    </row>
    <row r="5404" spans="1:26"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s="5">
        <v>24.672000000000001</v>
      </c>
      <c r="S5404">
        <v>4</v>
      </c>
      <c r="T5404" s="7">
        <v>0.2</v>
      </c>
      <c r="U5404" s="5">
        <v>7.71</v>
      </c>
      <c r="V5404">
        <f t="shared" si="420"/>
        <v>8</v>
      </c>
      <c r="W5404">
        <f t="shared" si="421"/>
        <v>3</v>
      </c>
      <c r="X5404">
        <f t="shared" si="422"/>
        <v>2017</v>
      </c>
      <c r="Y5404" t="str">
        <f t="shared" si="423"/>
        <v>Aug</v>
      </c>
      <c r="Z5404" t="str">
        <f t="shared" si="424"/>
        <v>2017-08</v>
      </c>
    </row>
    <row r="5405" spans="1:26"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s="5">
        <v>3.7440000000000002</v>
      </c>
      <c r="S5405">
        <v>1</v>
      </c>
      <c r="T5405" s="7">
        <v>0.2</v>
      </c>
      <c r="U5405" s="5">
        <v>1.3104</v>
      </c>
      <c r="V5405">
        <f t="shared" si="420"/>
        <v>8</v>
      </c>
      <c r="W5405">
        <f t="shared" si="421"/>
        <v>3</v>
      </c>
      <c r="X5405">
        <f t="shared" si="422"/>
        <v>2017</v>
      </c>
      <c r="Y5405" t="str">
        <f t="shared" si="423"/>
        <v>Aug</v>
      </c>
      <c r="Z5405" t="str">
        <f t="shared" si="424"/>
        <v>2017-08</v>
      </c>
    </row>
    <row r="5406" spans="1:26"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s="5">
        <v>445.96</v>
      </c>
      <c r="S5406">
        <v>5</v>
      </c>
      <c r="T5406" s="7">
        <v>0.2</v>
      </c>
      <c r="U5406" s="5">
        <v>55.744999999999997</v>
      </c>
      <c r="V5406">
        <f t="shared" si="420"/>
        <v>2</v>
      </c>
      <c r="W5406">
        <f t="shared" si="421"/>
        <v>1</v>
      </c>
      <c r="X5406">
        <f t="shared" si="422"/>
        <v>2016</v>
      </c>
      <c r="Y5406" t="str">
        <f t="shared" si="423"/>
        <v>Feb</v>
      </c>
      <c r="Z5406" t="str">
        <f t="shared" si="424"/>
        <v>2016-02</v>
      </c>
    </row>
    <row r="5407" spans="1:26"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s="5">
        <v>36.24</v>
      </c>
      <c r="S5407">
        <v>1</v>
      </c>
      <c r="T5407" s="7">
        <v>0</v>
      </c>
      <c r="U5407" s="5">
        <v>15.220800000000001</v>
      </c>
      <c r="V5407">
        <f t="shared" si="420"/>
        <v>2</v>
      </c>
      <c r="W5407">
        <f t="shared" si="421"/>
        <v>1</v>
      </c>
      <c r="X5407">
        <f t="shared" si="422"/>
        <v>2016</v>
      </c>
      <c r="Y5407" t="str">
        <f t="shared" si="423"/>
        <v>Feb</v>
      </c>
      <c r="Z5407" t="str">
        <f t="shared" si="424"/>
        <v>2016-02</v>
      </c>
    </row>
    <row r="5408" spans="1:26"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s="5">
        <v>10.65</v>
      </c>
      <c r="S5408">
        <v>3</v>
      </c>
      <c r="T5408" s="7">
        <v>0</v>
      </c>
      <c r="U5408" s="5">
        <v>5.0054999999999996</v>
      </c>
      <c r="V5408">
        <f t="shared" si="420"/>
        <v>2</v>
      </c>
      <c r="W5408">
        <f t="shared" si="421"/>
        <v>1</v>
      </c>
      <c r="X5408">
        <f t="shared" si="422"/>
        <v>2016</v>
      </c>
      <c r="Y5408" t="str">
        <f t="shared" si="423"/>
        <v>Feb</v>
      </c>
      <c r="Z5408" t="str">
        <f t="shared" si="424"/>
        <v>2016-02</v>
      </c>
    </row>
    <row r="5409" spans="1:26"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s="5">
        <v>87.92</v>
      </c>
      <c r="S5409">
        <v>4</v>
      </c>
      <c r="T5409" s="7">
        <v>0</v>
      </c>
      <c r="U5409" s="5">
        <v>40.443199999999997</v>
      </c>
      <c r="V5409">
        <f t="shared" si="420"/>
        <v>12</v>
      </c>
      <c r="W5409">
        <f t="shared" si="421"/>
        <v>4</v>
      </c>
      <c r="X5409">
        <f t="shared" si="422"/>
        <v>2017</v>
      </c>
      <c r="Y5409" t="str">
        <f t="shared" si="423"/>
        <v>Dec</v>
      </c>
      <c r="Z5409" t="str">
        <f t="shared" si="424"/>
        <v>2017-12</v>
      </c>
    </row>
    <row r="5410" spans="1:26"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s="5">
        <v>22.423999999999999</v>
      </c>
      <c r="S5410">
        <v>1</v>
      </c>
      <c r="T5410" s="7">
        <v>0.2</v>
      </c>
      <c r="U5410" s="5">
        <v>8.4090000000000007</v>
      </c>
      <c r="V5410">
        <f t="shared" si="420"/>
        <v>12</v>
      </c>
      <c r="W5410">
        <f t="shared" si="421"/>
        <v>4</v>
      </c>
      <c r="X5410">
        <f t="shared" si="422"/>
        <v>2017</v>
      </c>
      <c r="Y5410" t="str">
        <f t="shared" si="423"/>
        <v>Dec</v>
      </c>
      <c r="Z5410" t="str">
        <f t="shared" si="424"/>
        <v>2017-12</v>
      </c>
    </row>
    <row r="5411" spans="1:26"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s="5">
        <v>90.48</v>
      </c>
      <c r="S5411">
        <v>3</v>
      </c>
      <c r="T5411" s="7">
        <v>0.2</v>
      </c>
      <c r="U5411" s="5">
        <v>33.93</v>
      </c>
      <c r="V5411">
        <f t="shared" si="420"/>
        <v>12</v>
      </c>
      <c r="W5411">
        <f t="shared" si="421"/>
        <v>4</v>
      </c>
      <c r="X5411">
        <f t="shared" si="422"/>
        <v>2017</v>
      </c>
      <c r="Y5411" t="str">
        <f t="shared" si="423"/>
        <v>Dec</v>
      </c>
      <c r="Z5411" t="str">
        <f t="shared" si="424"/>
        <v>2017-12</v>
      </c>
    </row>
    <row r="5412" spans="1:26"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s="5">
        <v>42.76</v>
      </c>
      <c r="S5412">
        <v>1</v>
      </c>
      <c r="T5412" s="7">
        <v>0</v>
      </c>
      <c r="U5412" s="5">
        <v>11.117599999999999</v>
      </c>
      <c r="V5412">
        <f t="shared" si="420"/>
        <v>12</v>
      </c>
      <c r="W5412">
        <f t="shared" si="421"/>
        <v>4</v>
      </c>
      <c r="X5412">
        <f t="shared" si="422"/>
        <v>2017</v>
      </c>
      <c r="Y5412" t="str">
        <f t="shared" si="423"/>
        <v>Dec</v>
      </c>
      <c r="Z5412" t="str">
        <f t="shared" si="424"/>
        <v>2017-12</v>
      </c>
    </row>
    <row r="5413" spans="1:26"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s="5">
        <v>10.08</v>
      </c>
      <c r="S5413">
        <v>7</v>
      </c>
      <c r="T5413" s="7">
        <v>0.2</v>
      </c>
      <c r="U5413" s="5">
        <v>3.528</v>
      </c>
      <c r="V5413">
        <f t="shared" si="420"/>
        <v>9</v>
      </c>
      <c r="W5413">
        <f t="shared" si="421"/>
        <v>3</v>
      </c>
      <c r="X5413">
        <f t="shared" si="422"/>
        <v>2017</v>
      </c>
      <c r="Y5413" t="str">
        <f t="shared" si="423"/>
        <v>Sep</v>
      </c>
      <c r="Z5413" t="str">
        <f t="shared" si="424"/>
        <v>2017-09</v>
      </c>
    </row>
    <row r="5414" spans="1:26"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s="5">
        <v>101.34</v>
      </c>
      <c r="S5414">
        <v>3</v>
      </c>
      <c r="T5414" s="7">
        <v>0</v>
      </c>
      <c r="U5414" s="5">
        <v>8.1072000000000006</v>
      </c>
      <c r="V5414">
        <f t="shared" si="420"/>
        <v>9</v>
      </c>
      <c r="W5414">
        <f t="shared" si="421"/>
        <v>3</v>
      </c>
      <c r="X5414">
        <f t="shared" si="422"/>
        <v>2017</v>
      </c>
      <c r="Y5414" t="str">
        <f t="shared" si="423"/>
        <v>Sep</v>
      </c>
      <c r="Z5414" t="str">
        <f t="shared" si="424"/>
        <v>2017-09</v>
      </c>
    </row>
    <row r="5415" spans="1:26"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s="5">
        <v>224.75</v>
      </c>
      <c r="S5415">
        <v>5</v>
      </c>
      <c r="T5415" s="7">
        <v>0</v>
      </c>
      <c r="U5415" s="5">
        <v>62.93</v>
      </c>
      <c r="V5415">
        <f t="shared" si="420"/>
        <v>9</v>
      </c>
      <c r="W5415">
        <f t="shared" si="421"/>
        <v>3</v>
      </c>
      <c r="X5415">
        <f t="shared" si="422"/>
        <v>2016</v>
      </c>
      <c r="Y5415" t="str">
        <f t="shared" si="423"/>
        <v>Sep</v>
      </c>
      <c r="Z5415" t="str">
        <f t="shared" si="424"/>
        <v>2016-09</v>
      </c>
    </row>
    <row r="5416" spans="1:26"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s="5">
        <v>73.176000000000002</v>
      </c>
      <c r="S5416">
        <v>6</v>
      </c>
      <c r="T5416" s="7">
        <v>0.8</v>
      </c>
      <c r="U5416" s="5">
        <v>-197.5752</v>
      </c>
      <c r="V5416">
        <f t="shared" si="420"/>
        <v>9</v>
      </c>
      <c r="W5416">
        <f t="shared" si="421"/>
        <v>3</v>
      </c>
      <c r="X5416">
        <f t="shared" si="422"/>
        <v>2017</v>
      </c>
      <c r="Y5416" t="str">
        <f t="shared" si="423"/>
        <v>Sep</v>
      </c>
      <c r="Z5416" t="str">
        <f t="shared" si="424"/>
        <v>2017-09</v>
      </c>
    </row>
    <row r="5417" spans="1:26"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s="5">
        <v>20.736000000000001</v>
      </c>
      <c r="S5417">
        <v>4</v>
      </c>
      <c r="T5417" s="7">
        <v>0.2</v>
      </c>
      <c r="U5417" s="5">
        <v>7.2576000000000001</v>
      </c>
      <c r="V5417">
        <f t="shared" si="420"/>
        <v>9</v>
      </c>
      <c r="W5417">
        <f t="shared" si="421"/>
        <v>3</v>
      </c>
      <c r="X5417">
        <f t="shared" si="422"/>
        <v>2017</v>
      </c>
      <c r="Y5417" t="str">
        <f t="shared" si="423"/>
        <v>Sep</v>
      </c>
      <c r="Z5417" t="str">
        <f t="shared" si="424"/>
        <v>2017-09</v>
      </c>
    </row>
    <row r="5418" spans="1:26"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s="5">
        <v>39.984000000000002</v>
      </c>
      <c r="S5418">
        <v>2</v>
      </c>
      <c r="T5418" s="7">
        <v>0.2</v>
      </c>
      <c r="U5418" s="5">
        <v>-8.9963999999999995</v>
      </c>
      <c r="V5418">
        <f t="shared" si="420"/>
        <v>9</v>
      </c>
      <c r="W5418">
        <f t="shared" si="421"/>
        <v>3</v>
      </c>
      <c r="X5418">
        <f t="shared" si="422"/>
        <v>2017</v>
      </c>
      <c r="Y5418" t="str">
        <f t="shared" si="423"/>
        <v>Sep</v>
      </c>
      <c r="Z5418" t="str">
        <f t="shared" si="424"/>
        <v>2017-09</v>
      </c>
    </row>
    <row r="5419" spans="1:26"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s="5">
        <v>15.36</v>
      </c>
      <c r="S5419">
        <v>2</v>
      </c>
      <c r="T5419" s="7">
        <v>0</v>
      </c>
      <c r="U5419" s="5">
        <v>7.68</v>
      </c>
      <c r="V5419">
        <f t="shared" si="420"/>
        <v>10</v>
      </c>
      <c r="W5419">
        <f t="shared" si="421"/>
        <v>4</v>
      </c>
      <c r="X5419">
        <f t="shared" si="422"/>
        <v>2014</v>
      </c>
      <c r="Y5419" t="str">
        <f t="shared" si="423"/>
        <v>Oct</v>
      </c>
      <c r="Z5419" t="str">
        <f t="shared" si="424"/>
        <v>2014-10</v>
      </c>
    </row>
    <row r="5420" spans="1:26"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5">
        <v>36.287999999999997</v>
      </c>
      <c r="S5420">
        <v>7</v>
      </c>
      <c r="T5420" s="7">
        <v>0.2</v>
      </c>
      <c r="U5420" s="5">
        <v>12.700799999999999</v>
      </c>
      <c r="V5420">
        <f t="shared" si="420"/>
        <v>10</v>
      </c>
      <c r="W5420">
        <f t="shared" si="421"/>
        <v>4</v>
      </c>
      <c r="X5420">
        <f t="shared" si="422"/>
        <v>2015</v>
      </c>
      <c r="Y5420" t="str">
        <f t="shared" si="423"/>
        <v>Oct</v>
      </c>
      <c r="Z5420" t="str">
        <f t="shared" si="424"/>
        <v>2015-10</v>
      </c>
    </row>
    <row r="5421" spans="1:26"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5">
        <v>150.38399999999999</v>
      </c>
      <c r="S5421">
        <v>2</v>
      </c>
      <c r="T5421" s="7">
        <v>0.2</v>
      </c>
      <c r="U5421" s="5">
        <v>15.038399999999999</v>
      </c>
      <c r="V5421">
        <f t="shared" si="420"/>
        <v>10</v>
      </c>
      <c r="W5421">
        <f t="shared" si="421"/>
        <v>4</v>
      </c>
      <c r="X5421">
        <f t="shared" si="422"/>
        <v>2015</v>
      </c>
      <c r="Y5421" t="str">
        <f t="shared" si="423"/>
        <v>Oct</v>
      </c>
      <c r="Z5421" t="str">
        <f t="shared" si="424"/>
        <v>2015-10</v>
      </c>
    </row>
    <row r="5422" spans="1:26"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s="5">
        <v>280.78199999999998</v>
      </c>
      <c r="S5422">
        <v>3</v>
      </c>
      <c r="T5422" s="7">
        <v>0.4</v>
      </c>
      <c r="U5422" s="5">
        <v>-60.836100000000002</v>
      </c>
      <c r="V5422">
        <f t="shared" si="420"/>
        <v>3</v>
      </c>
      <c r="W5422">
        <f t="shared" si="421"/>
        <v>1</v>
      </c>
      <c r="X5422">
        <f t="shared" si="422"/>
        <v>2016</v>
      </c>
      <c r="Y5422" t="str">
        <f t="shared" si="423"/>
        <v>Mar</v>
      </c>
      <c r="Z5422" t="str">
        <f t="shared" si="424"/>
        <v>2016-03</v>
      </c>
    </row>
    <row r="5423" spans="1:26"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s="5">
        <v>31.984000000000002</v>
      </c>
      <c r="S5423">
        <v>2</v>
      </c>
      <c r="T5423" s="7">
        <v>0.2</v>
      </c>
      <c r="U5423" s="5">
        <v>1.1994</v>
      </c>
      <c r="V5423">
        <f t="shared" si="420"/>
        <v>3</v>
      </c>
      <c r="W5423">
        <f t="shared" si="421"/>
        <v>1</v>
      </c>
      <c r="X5423">
        <f t="shared" si="422"/>
        <v>2016</v>
      </c>
      <c r="Y5423" t="str">
        <f t="shared" si="423"/>
        <v>Mar</v>
      </c>
      <c r="Z5423" t="str">
        <f t="shared" si="424"/>
        <v>2016-03</v>
      </c>
    </row>
    <row r="5424" spans="1:26"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s="5">
        <v>11.231999999999999</v>
      </c>
      <c r="S5424">
        <v>3</v>
      </c>
      <c r="T5424" s="7">
        <v>0.2</v>
      </c>
      <c r="U5424" s="5">
        <v>3.9312</v>
      </c>
      <c r="V5424">
        <f t="shared" si="420"/>
        <v>12</v>
      </c>
      <c r="W5424">
        <f t="shared" si="421"/>
        <v>4</v>
      </c>
      <c r="X5424">
        <f t="shared" si="422"/>
        <v>2016</v>
      </c>
      <c r="Y5424" t="str">
        <f t="shared" si="423"/>
        <v>Dec</v>
      </c>
      <c r="Z5424" t="str">
        <f t="shared" si="424"/>
        <v>2016-12</v>
      </c>
    </row>
    <row r="5425" spans="1:26"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s="5">
        <v>26.4</v>
      </c>
      <c r="S5425">
        <v>5</v>
      </c>
      <c r="T5425" s="7">
        <v>0</v>
      </c>
      <c r="U5425" s="5">
        <v>11.88</v>
      </c>
      <c r="V5425">
        <f t="shared" si="420"/>
        <v>11</v>
      </c>
      <c r="W5425">
        <f t="shared" si="421"/>
        <v>4</v>
      </c>
      <c r="X5425">
        <f t="shared" si="422"/>
        <v>2017</v>
      </c>
      <c r="Y5425" t="str">
        <f t="shared" si="423"/>
        <v>Nov</v>
      </c>
      <c r="Z5425" t="str">
        <f t="shared" si="424"/>
        <v>2017-11</v>
      </c>
    </row>
    <row r="5426" spans="1:26"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s="5">
        <v>3.52</v>
      </c>
      <c r="S5426">
        <v>2</v>
      </c>
      <c r="T5426" s="7">
        <v>0</v>
      </c>
      <c r="U5426" s="5">
        <v>1.0207999999999999</v>
      </c>
      <c r="V5426">
        <f t="shared" si="420"/>
        <v>1</v>
      </c>
      <c r="W5426">
        <f t="shared" si="421"/>
        <v>1</v>
      </c>
      <c r="X5426">
        <f t="shared" si="422"/>
        <v>2017</v>
      </c>
      <c r="Y5426" t="str">
        <f t="shared" si="423"/>
        <v>Jan</v>
      </c>
      <c r="Z5426" t="str">
        <f t="shared" si="424"/>
        <v>2017-01</v>
      </c>
    </row>
    <row r="5427" spans="1:26"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s="5">
        <v>1649.95</v>
      </c>
      <c r="S5427">
        <v>5</v>
      </c>
      <c r="T5427" s="7">
        <v>0</v>
      </c>
      <c r="U5427" s="5">
        <v>659.98</v>
      </c>
      <c r="V5427">
        <f t="shared" si="420"/>
        <v>12</v>
      </c>
      <c r="W5427">
        <f t="shared" si="421"/>
        <v>4</v>
      </c>
      <c r="X5427">
        <f t="shared" si="422"/>
        <v>2016</v>
      </c>
      <c r="Y5427" t="str">
        <f t="shared" si="423"/>
        <v>Dec</v>
      </c>
      <c r="Z5427" t="str">
        <f t="shared" si="424"/>
        <v>2016-12</v>
      </c>
    </row>
    <row r="5428" spans="1:26"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s="5">
        <v>111.9</v>
      </c>
      <c r="S5428">
        <v>6</v>
      </c>
      <c r="T5428" s="7">
        <v>0</v>
      </c>
      <c r="U5428" s="5">
        <v>51.473999999999997</v>
      </c>
      <c r="V5428">
        <f t="shared" si="420"/>
        <v>12</v>
      </c>
      <c r="W5428">
        <f t="shared" si="421"/>
        <v>4</v>
      </c>
      <c r="X5428">
        <f t="shared" si="422"/>
        <v>2016</v>
      </c>
      <c r="Y5428" t="str">
        <f t="shared" si="423"/>
        <v>Dec</v>
      </c>
      <c r="Z5428" t="str">
        <f t="shared" si="424"/>
        <v>2016-12</v>
      </c>
    </row>
    <row r="5429" spans="1:26"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s="5">
        <v>599.16499999999996</v>
      </c>
      <c r="S5429">
        <v>5</v>
      </c>
      <c r="T5429" s="7">
        <v>0.15</v>
      </c>
      <c r="U5429" s="5">
        <v>35.244999999999997</v>
      </c>
      <c r="V5429">
        <f t="shared" si="420"/>
        <v>6</v>
      </c>
      <c r="W5429">
        <f t="shared" si="421"/>
        <v>2</v>
      </c>
      <c r="X5429">
        <f t="shared" si="422"/>
        <v>2016</v>
      </c>
      <c r="Y5429" t="str">
        <f t="shared" si="423"/>
        <v>Jun</v>
      </c>
      <c r="Z5429" t="str">
        <f t="shared" si="424"/>
        <v>2016-06</v>
      </c>
    </row>
    <row r="5430" spans="1:26"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s="5">
        <v>46.53</v>
      </c>
      <c r="S5430">
        <v>3</v>
      </c>
      <c r="T5430" s="7">
        <v>0</v>
      </c>
      <c r="U5430" s="5">
        <v>12.097799999999999</v>
      </c>
      <c r="V5430">
        <f t="shared" si="420"/>
        <v>9</v>
      </c>
      <c r="W5430">
        <f t="shared" si="421"/>
        <v>3</v>
      </c>
      <c r="X5430">
        <f t="shared" si="422"/>
        <v>2016</v>
      </c>
      <c r="Y5430" t="str">
        <f t="shared" si="423"/>
        <v>Sep</v>
      </c>
      <c r="Z5430" t="str">
        <f t="shared" si="424"/>
        <v>2016-09</v>
      </c>
    </row>
    <row r="5431" spans="1:26"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s="5">
        <v>31.984000000000002</v>
      </c>
      <c r="S5431">
        <v>2</v>
      </c>
      <c r="T5431" s="7">
        <v>0.2</v>
      </c>
      <c r="U5431" s="5">
        <v>1.9990000000000001</v>
      </c>
      <c r="V5431">
        <f t="shared" si="420"/>
        <v>9</v>
      </c>
      <c r="W5431">
        <f t="shared" si="421"/>
        <v>3</v>
      </c>
      <c r="X5431">
        <f t="shared" si="422"/>
        <v>2014</v>
      </c>
      <c r="Y5431" t="str">
        <f t="shared" si="423"/>
        <v>Sep</v>
      </c>
      <c r="Z5431" t="str">
        <f t="shared" si="424"/>
        <v>2014-09</v>
      </c>
    </row>
    <row r="5432" spans="1:26"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s="5">
        <v>161.56800000000001</v>
      </c>
      <c r="S5432">
        <v>2</v>
      </c>
      <c r="T5432" s="7">
        <v>0.2</v>
      </c>
      <c r="U5432" s="5">
        <v>16.1568</v>
      </c>
      <c r="V5432">
        <f t="shared" si="420"/>
        <v>10</v>
      </c>
      <c r="W5432">
        <f t="shared" si="421"/>
        <v>4</v>
      </c>
      <c r="X5432">
        <f t="shared" si="422"/>
        <v>2017</v>
      </c>
      <c r="Y5432" t="str">
        <f t="shared" si="423"/>
        <v>Oct</v>
      </c>
      <c r="Z5432" t="str">
        <f t="shared" si="424"/>
        <v>2017-10</v>
      </c>
    </row>
    <row r="5433" spans="1:26"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s="5">
        <v>4.0640000000000001</v>
      </c>
      <c r="S5433">
        <v>1</v>
      </c>
      <c r="T5433" s="7">
        <v>0.2</v>
      </c>
      <c r="U5433" s="5">
        <v>1.3715999999999999</v>
      </c>
      <c r="V5433">
        <f t="shared" si="420"/>
        <v>10</v>
      </c>
      <c r="W5433">
        <f t="shared" si="421"/>
        <v>4</v>
      </c>
      <c r="X5433">
        <f t="shared" si="422"/>
        <v>2017</v>
      </c>
      <c r="Y5433" t="str">
        <f t="shared" si="423"/>
        <v>Oct</v>
      </c>
      <c r="Z5433" t="str">
        <f t="shared" si="424"/>
        <v>2017-10</v>
      </c>
    </row>
    <row r="5434" spans="1:26"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s="5">
        <v>6.2160000000000002</v>
      </c>
      <c r="S5434">
        <v>4</v>
      </c>
      <c r="T5434" s="7">
        <v>0.7</v>
      </c>
      <c r="U5434" s="5">
        <v>-4.9728000000000003</v>
      </c>
      <c r="V5434">
        <f t="shared" si="420"/>
        <v>10</v>
      </c>
      <c r="W5434">
        <f t="shared" si="421"/>
        <v>4</v>
      </c>
      <c r="X5434">
        <f t="shared" si="422"/>
        <v>2017</v>
      </c>
      <c r="Y5434" t="str">
        <f t="shared" si="423"/>
        <v>Oct</v>
      </c>
      <c r="Z5434" t="str">
        <f t="shared" si="424"/>
        <v>2017-10</v>
      </c>
    </row>
    <row r="5435" spans="1:26"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s="5">
        <v>8.8960000000000008</v>
      </c>
      <c r="S5435">
        <v>4</v>
      </c>
      <c r="T5435" s="7">
        <v>0.2</v>
      </c>
      <c r="U5435" s="5">
        <v>0.66720000000000002</v>
      </c>
      <c r="V5435">
        <f t="shared" si="420"/>
        <v>4</v>
      </c>
      <c r="W5435">
        <f t="shared" si="421"/>
        <v>2</v>
      </c>
      <c r="X5435">
        <f t="shared" si="422"/>
        <v>2017</v>
      </c>
      <c r="Y5435" t="str">
        <f t="shared" si="423"/>
        <v>Apr</v>
      </c>
      <c r="Z5435" t="str">
        <f t="shared" si="424"/>
        <v>2017-04</v>
      </c>
    </row>
    <row r="5436" spans="1:26"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s="5">
        <v>1640.7</v>
      </c>
      <c r="S5436">
        <v>5</v>
      </c>
      <c r="T5436" s="7">
        <v>0</v>
      </c>
      <c r="U5436" s="5">
        <v>459.39600000000002</v>
      </c>
      <c r="V5436">
        <f t="shared" si="420"/>
        <v>10</v>
      </c>
      <c r="W5436">
        <f t="shared" si="421"/>
        <v>4</v>
      </c>
      <c r="X5436">
        <f t="shared" si="422"/>
        <v>2015</v>
      </c>
      <c r="Y5436" t="str">
        <f t="shared" si="423"/>
        <v>Oct</v>
      </c>
      <c r="Z5436" t="str">
        <f t="shared" si="424"/>
        <v>2015-10</v>
      </c>
    </row>
    <row r="5437" spans="1:26"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s="5">
        <v>270</v>
      </c>
      <c r="S5437">
        <v>3</v>
      </c>
      <c r="T5437" s="7">
        <v>0</v>
      </c>
      <c r="U5437" s="5">
        <v>97.2</v>
      </c>
      <c r="V5437">
        <f t="shared" si="420"/>
        <v>10</v>
      </c>
      <c r="W5437">
        <f t="shared" si="421"/>
        <v>4</v>
      </c>
      <c r="X5437">
        <f t="shared" si="422"/>
        <v>2015</v>
      </c>
      <c r="Y5437" t="str">
        <f t="shared" si="423"/>
        <v>Oct</v>
      </c>
      <c r="Z5437" t="str">
        <f t="shared" si="424"/>
        <v>2015-10</v>
      </c>
    </row>
    <row r="5438" spans="1:26"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s="5">
        <v>19.52</v>
      </c>
      <c r="S5438">
        <v>2</v>
      </c>
      <c r="T5438" s="7">
        <v>0.2</v>
      </c>
      <c r="U5438" s="5">
        <v>5.3680000000000003</v>
      </c>
      <c r="V5438">
        <f t="shared" si="420"/>
        <v>7</v>
      </c>
      <c r="W5438">
        <f t="shared" si="421"/>
        <v>3</v>
      </c>
      <c r="X5438">
        <f t="shared" si="422"/>
        <v>2014</v>
      </c>
      <c r="Y5438" t="str">
        <f t="shared" si="423"/>
        <v>Jul</v>
      </c>
      <c r="Z5438" t="str">
        <f t="shared" si="424"/>
        <v>2014-07</v>
      </c>
    </row>
    <row r="5439" spans="1:26"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s="5">
        <v>9.81</v>
      </c>
      <c r="S5439">
        <v>5</v>
      </c>
      <c r="T5439" s="7">
        <v>0.7</v>
      </c>
      <c r="U5439" s="5">
        <v>-6.867</v>
      </c>
      <c r="V5439">
        <f t="shared" si="420"/>
        <v>7</v>
      </c>
      <c r="W5439">
        <f t="shared" si="421"/>
        <v>3</v>
      </c>
      <c r="X5439">
        <f t="shared" si="422"/>
        <v>2014</v>
      </c>
      <c r="Y5439" t="str">
        <f t="shared" si="423"/>
        <v>Jul</v>
      </c>
      <c r="Z5439" t="str">
        <f t="shared" si="424"/>
        <v>2014-07</v>
      </c>
    </row>
    <row r="5440" spans="1:26"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s="5">
        <v>213.21600000000001</v>
      </c>
      <c r="S5440">
        <v>3</v>
      </c>
      <c r="T5440" s="7">
        <v>0.2</v>
      </c>
      <c r="U5440" s="5">
        <v>15.991199999999999</v>
      </c>
      <c r="V5440">
        <f t="shared" si="420"/>
        <v>7</v>
      </c>
      <c r="W5440">
        <f t="shared" si="421"/>
        <v>3</v>
      </c>
      <c r="X5440">
        <f t="shared" si="422"/>
        <v>2014</v>
      </c>
      <c r="Y5440" t="str">
        <f t="shared" si="423"/>
        <v>Jul</v>
      </c>
      <c r="Z5440" t="str">
        <f t="shared" si="424"/>
        <v>2014-07</v>
      </c>
    </row>
    <row r="5441" spans="1:26"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s="5">
        <v>588.78399999999999</v>
      </c>
      <c r="S5441">
        <v>2</v>
      </c>
      <c r="T5441" s="7">
        <v>0.2</v>
      </c>
      <c r="U5441" s="5">
        <v>183.995</v>
      </c>
      <c r="V5441">
        <f t="shared" si="420"/>
        <v>4</v>
      </c>
      <c r="W5441">
        <f t="shared" si="421"/>
        <v>2</v>
      </c>
      <c r="X5441">
        <f t="shared" si="422"/>
        <v>2016</v>
      </c>
      <c r="Y5441" t="str">
        <f t="shared" si="423"/>
        <v>Apr</v>
      </c>
      <c r="Z5441" t="str">
        <f t="shared" si="424"/>
        <v>2016-04</v>
      </c>
    </row>
    <row r="5442" spans="1:26"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s="5">
        <v>2.0640000000000001</v>
      </c>
      <c r="S5442">
        <v>1</v>
      </c>
      <c r="T5442" s="7">
        <v>0.2</v>
      </c>
      <c r="U5442" s="5">
        <v>0.15479999999999999</v>
      </c>
      <c r="V5442">
        <f t="shared" si="420"/>
        <v>11</v>
      </c>
      <c r="W5442">
        <f t="shared" si="421"/>
        <v>4</v>
      </c>
      <c r="X5442">
        <f t="shared" si="422"/>
        <v>2017</v>
      </c>
      <c r="Y5442" t="str">
        <f t="shared" si="423"/>
        <v>Nov</v>
      </c>
      <c r="Z5442" t="str">
        <f t="shared" si="424"/>
        <v>2017-11</v>
      </c>
    </row>
    <row r="5443" spans="1:26"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s="5">
        <v>6.3680000000000003</v>
      </c>
      <c r="S5443">
        <v>2</v>
      </c>
      <c r="T5443" s="7">
        <v>0.2</v>
      </c>
      <c r="U5443" s="5">
        <v>2.3879999999999999</v>
      </c>
      <c r="V5443">
        <f t="shared" ref="V5443:V5506" si="425">MONTH(C5443)</f>
        <v>9</v>
      </c>
      <c r="W5443">
        <f t="shared" ref="W5443:W5506" si="426">ROUNDUP(MONTH(C5443)/3,0)</f>
        <v>3</v>
      </c>
      <c r="X5443">
        <f t="shared" ref="X5443:X5506" si="427">YEAR(C5443)</f>
        <v>2017</v>
      </c>
      <c r="Y5443" t="str">
        <f t="shared" ref="Y5443:Y5506" si="428">TEXT(C5443,"MMM")</f>
        <v>Sep</v>
      </c>
      <c r="Z5443" t="str">
        <f t="shared" ref="Z5443:Z5506" si="429">TEXT(C5443,"YYYY-MM")</f>
        <v>2017-09</v>
      </c>
    </row>
    <row r="5444" spans="1:26"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5">
        <v>99.6</v>
      </c>
      <c r="S5444">
        <v>1</v>
      </c>
      <c r="T5444" s="7">
        <v>0</v>
      </c>
      <c r="U5444" s="5">
        <v>36.851999999999997</v>
      </c>
      <c r="V5444">
        <f t="shared" si="425"/>
        <v>4</v>
      </c>
      <c r="W5444">
        <f t="shared" si="426"/>
        <v>2</v>
      </c>
      <c r="X5444">
        <f t="shared" si="427"/>
        <v>2015</v>
      </c>
      <c r="Y5444" t="str">
        <f t="shared" si="428"/>
        <v>Apr</v>
      </c>
      <c r="Z5444" t="str">
        <f t="shared" si="429"/>
        <v>2015-04</v>
      </c>
    </row>
    <row r="5445" spans="1:26"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s="5">
        <v>62.295999999999999</v>
      </c>
      <c r="S5445">
        <v>13</v>
      </c>
      <c r="T5445" s="7">
        <v>0.2</v>
      </c>
      <c r="U5445" s="5">
        <v>21.024899999999999</v>
      </c>
      <c r="V5445">
        <f t="shared" si="425"/>
        <v>4</v>
      </c>
      <c r="W5445">
        <f t="shared" si="426"/>
        <v>2</v>
      </c>
      <c r="X5445">
        <f t="shared" si="427"/>
        <v>2015</v>
      </c>
      <c r="Y5445" t="str">
        <f t="shared" si="428"/>
        <v>Apr</v>
      </c>
      <c r="Z5445" t="str">
        <f t="shared" si="429"/>
        <v>2015-04</v>
      </c>
    </row>
    <row r="5446" spans="1:26"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s="5">
        <v>10.71</v>
      </c>
      <c r="S5446">
        <v>3</v>
      </c>
      <c r="T5446" s="7">
        <v>0</v>
      </c>
      <c r="U5446" s="5">
        <v>2.7846000000000002</v>
      </c>
      <c r="V5446">
        <f t="shared" si="425"/>
        <v>4</v>
      </c>
      <c r="W5446">
        <f t="shared" si="426"/>
        <v>2</v>
      </c>
      <c r="X5446">
        <f t="shared" si="427"/>
        <v>2015</v>
      </c>
      <c r="Y5446" t="str">
        <f t="shared" si="428"/>
        <v>Apr</v>
      </c>
      <c r="Z5446" t="str">
        <f t="shared" si="429"/>
        <v>2015-04</v>
      </c>
    </row>
    <row r="5447" spans="1:26"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5">
        <v>20.936</v>
      </c>
      <c r="S5447">
        <v>1</v>
      </c>
      <c r="T5447" s="7">
        <v>0.2</v>
      </c>
      <c r="U5447" s="5">
        <v>7.0659000000000001</v>
      </c>
      <c r="V5447">
        <f t="shared" si="425"/>
        <v>7</v>
      </c>
      <c r="W5447">
        <f t="shared" si="426"/>
        <v>3</v>
      </c>
      <c r="X5447">
        <f t="shared" si="427"/>
        <v>2016</v>
      </c>
      <c r="Y5447" t="str">
        <f t="shared" si="428"/>
        <v>Jul</v>
      </c>
      <c r="Z5447" t="str">
        <f t="shared" si="429"/>
        <v>2016-07</v>
      </c>
    </row>
    <row r="5448" spans="1:26"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s="5">
        <v>33</v>
      </c>
      <c r="S5448">
        <v>6</v>
      </c>
      <c r="T5448" s="7">
        <v>0</v>
      </c>
      <c r="U5448" s="5">
        <v>8.25</v>
      </c>
      <c r="V5448">
        <f t="shared" si="425"/>
        <v>8</v>
      </c>
      <c r="W5448">
        <f t="shared" si="426"/>
        <v>3</v>
      </c>
      <c r="X5448">
        <f t="shared" si="427"/>
        <v>2016</v>
      </c>
      <c r="Y5448" t="str">
        <f t="shared" si="428"/>
        <v>Aug</v>
      </c>
      <c r="Z5448" t="str">
        <f t="shared" si="429"/>
        <v>2016-08</v>
      </c>
    </row>
    <row r="5449" spans="1:26"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s="5">
        <v>249.95</v>
      </c>
      <c r="S5449">
        <v>5</v>
      </c>
      <c r="T5449" s="7">
        <v>0</v>
      </c>
      <c r="U5449" s="5">
        <v>87.482500000000002</v>
      </c>
      <c r="V5449">
        <f t="shared" si="425"/>
        <v>8</v>
      </c>
      <c r="W5449">
        <f t="shared" si="426"/>
        <v>3</v>
      </c>
      <c r="X5449">
        <f t="shared" si="427"/>
        <v>2016</v>
      </c>
      <c r="Y5449" t="str">
        <f t="shared" si="428"/>
        <v>Aug</v>
      </c>
      <c r="Z5449" t="str">
        <f t="shared" si="429"/>
        <v>2016-08</v>
      </c>
    </row>
    <row r="5450" spans="1:26"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s="5">
        <v>357.93</v>
      </c>
      <c r="S5450">
        <v>3</v>
      </c>
      <c r="T5450" s="7">
        <v>0</v>
      </c>
      <c r="U5450" s="5">
        <v>7.1585999999999999</v>
      </c>
      <c r="V5450">
        <f t="shared" si="425"/>
        <v>9</v>
      </c>
      <c r="W5450">
        <f t="shared" si="426"/>
        <v>3</v>
      </c>
      <c r="X5450">
        <f t="shared" si="427"/>
        <v>2014</v>
      </c>
      <c r="Y5450" t="str">
        <f t="shared" si="428"/>
        <v>Sep</v>
      </c>
      <c r="Z5450" t="str">
        <f t="shared" si="429"/>
        <v>2014-09</v>
      </c>
    </row>
    <row r="5451" spans="1:26"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s="5">
        <v>57.4</v>
      </c>
      <c r="S5451">
        <v>5</v>
      </c>
      <c r="T5451" s="7">
        <v>0</v>
      </c>
      <c r="U5451" s="5">
        <v>10.906000000000001</v>
      </c>
      <c r="V5451">
        <f t="shared" si="425"/>
        <v>9</v>
      </c>
      <c r="W5451">
        <f t="shared" si="426"/>
        <v>3</v>
      </c>
      <c r="X5451">
        <f t="shared" si="427"/>
        <v>2014</v>
      </c>
      <c r="Y5451" t="str">
        <f t="shared" si="428"/>
        <v>Sep</v>
      </c>
      <c r="Z5451" t="str">
        <f t="shared" si="429"/>
        <v>2014-09</v>
      </c>
    </row>
    <row r="5452" spans="1:26"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s="5">
        <v>331.96</v>
      </c>
      <c r="S5452">
        <v>2</v>
      </c>
      <c r="T5452" s="7">
        <v>0</v>
      </c>
      <c r="U5452" s="5">
        <v>149.38200000000001</v>
      </c>
      <c r="V5452">
        <f t="shared" si="425"/>
        <v>9</v>
      </c>
      <c r="W5452">
        <f t="shared" si="426"/>
        <v>3</v>
      </c>
      <c r="X5452">
        <f t="shared" si="427"/>
        <v>2014</v>
      </c>
      <c r="Y5452" t="str">
        <f t="shared" si="428"/>
        <v>Sep</v>
      </c>
      <c r="Z5452" t="str">
        <f t="shared" si="429"/>
        <v>2014-09</v>
      </c>
    </row>
    <row r="5453" spans="1:26"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s="5">
        <v>40.56</v>
      </c>
      <c r="S5453">
        <v>2</v>
      </c>
      <c r="T5453" s="7">
        <v>0</v>
      </c>
      <c r="U5453" s="5">
        <v>12.979200000000001</v>
      </c>
      <c r="V5453">
        <f t="shared" si="425"/>
        <v>9</v>
      </c>
      <c r="W5453">
        <f t="shared" si="426"/>
        <v>3</v>
      </c>
      <c r="X5453">
        <f t="shared" si="427"/>
        <v>2014</v>
      </c>
      <c r="Y5453" t="str">
        <f t="shared" si="428"/>
        <v>Sep</v>
      </c>
      <c r="Z5453" t="str">
        <f t="shared" si="429"/>
        <v>2014-09</v>
      </c>
    </row>
    <row r="5454" spans="1:26"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s="5">
        <v>86.2</v>
      </c>
      <c r="S5454">
        <v>5</v>
      </c>
      <c r="T5454" s="7">
        <v>0</v>
      </c>
      <c r="U5454" s="5">
        <v>24.998000000000001</v>
      </c>
      <c r="V5454">
        <f t="shared" si="425"/>
        <v>7</v>
      </c>
      <c r="W5454">
        <f t="shared" si="426"/>
        <v>3</v>
      </c>
      <c r="X5454">
        <f t="shared" si="427"/>
        <v>2016</v>
      </c>
      <c r="Y5454" t="str">
        <f t="shared" si="428"/>
        <v>Jul</v>
      </c>
      <c r="Z5454" t="str">
        <f t="shared" si="429"/>
        <v>2016-07</v>
      </c>
    </row>
    <row r="5455" spans="1:26"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s="5">
        <v>38.015999999999998</v>
      </c>
      <c r="S5455">
        <v>6</v>
      </c>
      <c r="T5455" s="7">
        <v>0.2</v>
      </c>
      <c r="U5455" s="5">
        <v>13.780799999999999</v>
      </c>
      <c r="V5455">
        <f t="shared" si="425"/>
        <v>5</v>
      </c>
      <c r="W5455">
        <f t="shared" si="426"/>
        <v>2</v>
      </c>
      <c r="X5455">
        <f t="shared" si="427"/>
        <v>2017</v>
      </c>
      <c r="Y5455" t="str">
        <f t="shared" si="428"/>
        <v>May</v>
      </c>
      <c r="Z5455" t="str">
        <f t="shared" si="429"/>
        <v>2017-05</v>
      </c>
    </row>
    <row r="5456" spans="1:26"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s="5">
        <v>8.3840000000000003</v>
      </c>
      <c r="S5456">
        <v>1</v>
      </c>
      <c r="T5456" s="7">
        <v>0.2</v>
      </c>
      <c r="U5456" s="5">
        <v>0.73360000000000003</v>
      </c>
      <c r="V5456">
        <f t="shared" si="425"/>
        <v>4</v>
      </c>
      <c r="W5456">
        <f t="shared" si="426"/>
        <v>2</v>
      </c>
      <c r="X5456">
        <f t="shared" si="427"/>
        <v>2017</v>
      </c>
      <c r="Y5456" t="str">
        <f t="shared" si="428"/>
        <v>Apr</v>
      </c>
      <c r="Z5456" t="str">
        <f t="shared" si="429"/>
        <v>2017-04</v>
      </c>
    </row>
    <row r="5457" spans="1:26"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s="5">
        <v>6.8479999999999999</v>
      </c>
      <c r="S5457">
        <v>2</v>
      </c>
      <c r="T5457" s="7">
        <v>0.2</v>
      </c>
      <c r="U5457" s="5">
        <v>0.77039999999999997</v>
      </c>
      <c r="V5457">
        <f t="shared" si="425"/>
        <v>4</v>
      </c>
      <c r="W5457">
        <f t="shared" si="426"/>
        <v>2</v>
      </c>
      <c r="X5457">
        <f t="shared" si="427"/>
        <v>2017</v>
      </c>
      <c r="Y5457" t="str">
        <f t="shared" si="428"/>
        <v>Apr</v>
      </c>
      <c r="Z5457" t="str">
        <f t="shared" si="429"/>
        <v>2017-04</v>
      </c>
    </row>
    <row r="5458" spans="1:26"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s="5">
        <v>19.600000000000001</v>
      </c>
      <c r="S5458">
        <v>5</v>
      </c>
      <c r="T5458" s="7">
        <v>0</v>
      </c>
      <c r="U5458" s="5">
        <v>9.6039999999999992</v>
      </c>
      <c r="V5458">
        <f t="shared" si="425"/>
        <v>12</v>
      </c>
      <c r="W5458">
        <f t="shared" si="426"/>
        <v>4</v>
      </c>
      <c r="X5458">
        <f t="shared" si="427"/>
        <v>2017</v>
      </c>
      <c r="Y5458" t="str">
        <f t="shared" si="428"/>
        <v>Dec</v>
      </c>
      <c r="Z5458" t="str">
        <f t="shared" si="429"/>
        <v>2017-12</v>
      </c>
    </row>
    <row r="5459" spans="1:26"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s="5">
        <v>68.459999999999994</v>
      </c>
      <c r="S5459">
        <v>2</v>
      </c>
      <c r="T5459" s="7">
        <v>0</v>
      </c>
      <c r="U5459" s="5">
        <v>20.538</v>
      </c>
      <c r="V5459">
        <f t="shared" si="425"/>
        <v>12</v>
      </c>
      <c r="W5459">
        <f t="shared" si="426"/>
        <v>4</v>
      </c>
      <c r="X5459">
        <f t="shared" si="427"/>
        <v>2017</v>
      </c>
      <c r="Y5459" t="str">
        <f t="shared" si="428"/>
        <v>Dec</v>
      </c>
      <c r="Z5459" t="str">
        <f t="shared" si="429"/>
        <v>2017-12</v>
      </c>
    </row>
    <row r="5460" spans="1:26"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s="5">
        <v>13.343999999999999</v>
      </c>
      <c r="S5460">
        <v>6</v>
      </c>
      <c r="T5460" s="7">
        <v>0.2</v>
      </c>
      <c r="U5460" s="5">
        <v>4.3368000000000002</v>
      </c>
      <c r="V5460">
        <f t="shared" si="425"/>
        <v>9</v>
      </c>
      <c r="W5460">
        <f t="shared" si="426"/>
        <v>3</v>
      </c>
      <c r="X5460">
        <f t="shared" si="427"/>
        <v>2017</v>
      </c>
      <c r="Y5460" t="str">
        <f t="shared" si="428"/>
        <v>Sep</v>
      </c>
      <c r="Z5460" t="str">
        <f t="shared" si="429"/>
        <v>2017-09</v>
      </c>
    </row>
    <row r="5461" spans="1:26"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s="5">
        <v>1478.2719999999999</v>
      </c>
      <c r="S5461">
        <v>8</v>
      </c>
      <c r="T5461" s="7">
        <v>0.2</v>
      </c>
      <c r="U5461" s="5">
        <v>92.391999999999996</v>
      </c>
      <c r="V5461">
        <f t="shared" si="425"/>
        <v>9</v>
      </c>
      <c r="W5461">
        <f t="shared" si="426"/>
        <v>3</v>
      </c>
      <c r="X5461">
        <f t="shared" si="427"/>
        <v>2017</v>
      </c>
      <c r="Y5461" t="str">
        <f t="shared" si="428"/>
        <v>Sep</v>
      </c>
      <c r="Z5461" t="str">
        <f t="shared" si="429"/>
        <v>2017-09</v>
      </c>
    </row>
    <row r="5462" spans="1:26"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s="5">
        <v>16.271999999999998</v>
      </c>
      <c r="S5462">
        <v>1</v>
      </c>
      <c r="T5462" s="7">
        <v>0.2</v>
      </c>
      <c r="U5462" s="5">
        <v>-3.8645999999999998</v>
      </c>
      <c r="V5462">
        <f t="shared" si="425"/>
        <v>3</v>
      </c>
      <c r="W5462">
        <f t="shared" si="426"/>
        <v>1</v>
      </c>
      <c r="X5462">
        <f t="shared" si="427"/>
        <v>2014</v>
      </c>
      <c r="Y5462" t="str">
        <f t="shared" si="428"/>
        <v>Mar</v>
      </c>
      <c r="Z5462" t="str">
        <f t="shared" si="429"/>
        <v>2014-03</v>
      </c>
    </row>
    <row r="5463" spans="1:26"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s="5">
        <v>9.24</v>
      </c>
      <c r="S5463">
        <v>3</v>
      </c>
      <c r="T5463" s="7">
        <v>0</v>
      </c>
      <c r="U5463" s="5">
        <v>4.4352</v>
      </c>
      <c r="V5463">
        <f t="shared" si="425"/>
        <v>9</v>
      </c>
      <c r="W5463">
        <f t="shared" si="426"/>
        <v>3</v>
      </c>
      <c r="X5463">
        <f t="shared" si="427"/>
        <v>2017</v>
      </c>
      <c r="Y5463" t="str">
        <f t="shared" si="428"/>
        <v>Sep</v>
      </c>
      <c r="Z5463" t="str">
        <f t="shared" si="429"/>
        <v>2017-09</v>
      </c>
    </row>
    <row r="5464" spans="1:26"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s="5">
        <v>32.340000000000003</v>
      </c>
      <c r="S5464">
        <v>10</v>
      </c>
      <c r="T5464" s="7">
        <v>0.7</v>
      </c>
      <c r="U5464" s="5">
        <v>-23.716000000000001</v>
      </c>
      <c r="V5464">
        <f t="shared" si="425"/>
        <v>1</v>
      </c>
      <c r="W5464">
        <f t="shared" si="426"/>
        <v>1</v>
      </c>
      <c r="X5464">
        <f t="shared" si="427"/>
        <v>2014</v>
      </c>
      <c r="Y5464" t="str">
        <f t="shared" si="428"/>
        <v>Jan</v>
      </c>
      <c r="Z5464" t="str">
        <f t="shared" si="429"/>
        <v>2014-01</v>
      </c>
    </row>
    <row r="5465" spans="1:26"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s="5">
        <v>56.064</v>
      </c>
      <c r="S5465">
        <v>4</v>
      </c>
      <c r="T5465" s="7">
        <v>0.2</v>
      </c>
      <c r="U5465" s="5">
        <v>19.622399999999999</v>
      </c>
      <c r="V5465">
        <f t="shared" si="425"/>
        <v>1</v>
      </c>
      <c r="W5465">
        <f t="shared" si="426"/>
        <v>1</v>
      </c>
      <c r="X5465">
        <f t="shared" si="427"/>
        <v>2014</v>
      </c>
      <c r="Y5465" t="str">
        <f t="shared" si="428"/>
        <v>Jan</v>
      </c>
      <c r="Z5465" t="str">
        <f t="shared" si="429"/>
        <v>2014-01</v>
      </c>
    </row>
    <row r="5466" spans="1:26"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s="5">
        <v>108.72</v>
      </c>
      <c r="S5466">
        <v>5</v>
      </c>
      <c r="T5466" s="7">
        <v>0.2</v>
      </c>
      <c r="U5466" s="5">
        <v>36.692999999999998</v>
      </c>
      <c r="V5466">
        <f t="shared" si="425"/>
        <v>1</v>
      </c>
      <c r="W5466">
        <f t="shared" si="426"/>
        <v>1</v>
      </c>
      <c r="X5466">
        <f t="shared" si="427"/>
        <v>2014</v>
      </c>
      <c r="Y5466" t="str">
        <f t="shared" si="428"/>
        <v>Jan</v>
      </c>
      <c r="Z5466" t="str">
        <f t="shared" si="429"/>
        <v>2014-01</v>
      </c>
    </row>
    <row r="5467" spans="1:26"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s="5">
        <v>181.47</v>
      </c>
      <c r="S5467">
        <v>5</v>
      </c>
      <c r="T5467" s="7">
        <v>0.7</v>
      </c>
      <c r="U5467" s="5">
        <v>-320.59699999999998</v>
      </c>
      <c r="V5467">
        <f t="shared" si="425"/>
        <v>1</v>
      </c>
      <c r="W5467">
        <f t="shared" si="426"/>
        <v>1</v>
      </c>
      <c r="X5467">
        <f t="shared" si="427"/>
        <v>2014</v>
      </c>
      <c r="Y5467" t="str">
        <f t="shared" si="428"/>
        <v>Jan</v>
      </c>
      <c r="Z5467" t="str">
        <f t="shared" si="429"/>
        <v>2014-01</v>
      </c>
    </row>
    <row r="5468" spans="1:26"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s="5">
        <v>16.175999999999998</v>
      </c>
      <c r="S5468">
        <v>3</v>
      </c>
      <c r="T5468" s="7">
        <v>0.2</v>
      </c>
      <c r="U5468" s="5">
        <v>6.0659999999999998</v>
      </c>
      <c r="V5468">
        <f t="shared" si="425"/>
        <v>2</v>
      </c>
      <c r="W5468">
        <f t="shared" si="426"/>
        <v>1</v>
      </c>
      <c r="X5468">
        <f t="shared" si="427"/>
        <v>2014</v>
      </c>
      <c r="Y5468" t="str">
        <f t="shared" si="428"/>
        <v>Feb</v>
      </c>
      <c r="Z5468" t="str">
        <f t="shared" si="429"/>
        <v>2014-02</v>
      </c>
    </row>
    <row r="5469" spans="1:26"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s="5">
        <v>122.352</v>
      </c>
      <c r="S5469">
        <v>3</v>
      </c>
      <c r="T5469" s="7">
        <v>0.2</v>
      </c>
      <c r="U5469" s="5">
        <v>13.7646</v>
      </c>
      <c r="V5469">
        <f t="shared" si="425"/>
        <v>6</v>
      </c>
      <c r="W5469">
        <f t="shared" si="426"/>
        <v>2</v>
      </c>
      <c r="X5469">
        <f t="shared" si="427"/>
        <v>2016</v>
      </c>
      <c r="Y5469" t="str">
        <f t="shared" si="428"/>
        <v>Jun</v>
      </c>
      <c r="Z5469" t="str">
        <f t="shared" si="429"/>
        <v>2016-06</v>
      </c>
    </row>
    <row r="5470" spans="1:26"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s="5">
        <v>585.55200000000002</v>
      </c>
      <c r="S5470">
        <v>3</v>
      </c>
      <c r="T5470" s="7">
        <v>0.2</v>
      </c>
      <c r="U5470" s="5">
        <v>73.194000000000003</v>
      </c>
      <c r="V5470">
        <f t="shared" si="425"/>
        <v>9</v>
      </c>
      <c r="W5470">
        <f t="shared" si="426"/>
        <v>3</v>
      </c>
      <c r="X5470">
        <f t="shared" si="427"/>
        <v>2014</v>
      </c>
      <c r="Y5470" t="str">
        <f t="shared" si="428"/>
        <v>Sep</v>
      </c>
      <c r="Z5470" t="str">
        <f t="shared" si="429"/>
        <v>2014-09</v>
      </c>
    </row>
    <row r="5471" spans="1:26"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s="5">
        <v>19.440000000000001</v>
      </c>
      <c r="S5471">
        <v>3</v>
      </c>
      <c r="T5471" s="7">
        <v>0</v>
      </c>
      <c r="U5471" s="5">
        <v>9.3312000000000008</v>
      </c>
      <c r="V5471">
        <f t="shared" si="425"/>
        <v>9</v>
      </c>
      <c r="W5471">
        <f t="shared" si="426"/>
        <v>3</v>
      </c>
      <c r="X5471">
        <f t="shared" si="427"/>
        <v>2014</v>
      </c>
      <c r="Y5471" t="str">
        <f t="shared" si="428"/>
        <v>Sep</v>
      </c>
      <c r="Z5471" t="str">
        <f t="shared" si="429"/>
        <v>2014-09</v>
      </c>
    </row>
    <row r="5472" spans="1:26"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s="5">
        <v>123.92</v>
      </c>
      <c r="S5472">
        <v>5</v>
      </c>
      <c r="T5472" s="7">
        <v>0.2</v>
      </c>
      <c r="U5472" s="5">
        <v>9.2940000000000005</v>
      </c>
      <c r="V5472">
        <f t="shared" si="425"/>
        <v>5</v>
      </c>
      <c r="W5472">
        <f t="shared" si="426"/>
        <v>2</v>
      </c>
      <c r="X5472">
        <f t="shared" si="427"/>
        <v>2016</v>
      </c>
      <c r="Y5472" t="str">
        <f t="shared" si="428"/>
        <v>May</v>
      </c>
      <c r="Z5472" t="str">
        <f t="shared" si="429"/>
        <v>2016-05</v>
      </c>
    </row>
    <row r="5473" spans="1:26"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s="5">
        <v>13.36</v>
      </c>
      <c r="S5473">
        <v>5</v>
      </c>
      <c r="T5473" s="7">
        <v>0.2</v>
      </c>
      <c r="U5473" s="5">
        <v>4.008</v>
      </c>
      <c r="V5473">
        <f t="shared" si="425"/>
        <v>12</v>
      </c>
      <c r="W5473">
        <f t="shared" si="426"/>
        <v>4</v>
      </c>
      <c r="X5473">
        <f t="shared" si="427"/>
        <v>2017</v>
      </c>
      <c r="Y5473" t="str">
        <f t="shared" si="428"/>
        <v>Dec</v>
      </c>
      <c r="Z5473" t="str">
        <f t="shared" si="429"/>
        <v>2017-12</v>
      </c>
    </row>
    <row r="5474" spans="1:26"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s="5">
        <v>78.256</v>
      </c>
      <c r="S5474">
        <v>2</v>
      </c>
      <c r="T5474" s="7">
        <v>0.2</v>
      </c>
      <c r="U5474" s="5">
        <v>-17.607600000000001</v>
      </c>
      <c r="V5474">
        <f t="shared" si="425"/>
        <v>12</v>
      </c>
      <c r="W5474">
        <f t="shared" si="426"/>
        <v>4</v>
      </c>
      <c r="X5474">
        <f t="shared" si="427"/>
        <v>2017</v>
      </c>
      <c r="Y5474" t="str">
        <f t="shared" si="428"/>
        <v>Dec</v>
      </c>
      <c r="Z5474" t="str">
        <f t="shared" si="429"/>
        <v>2017-12</v>
      </c>
    </row>
    <row r="5475" spans="1:26"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s="5">
        <v>102.018</v>
      </c>
      <c r="S5475">
        <v>7</v>
      </c>
      <c r="T5475" s="7">
        <v>0.7</v>
      </c>
      <c r="U5475" s="5">
        <v>-183.63239999999999</v>
      </c>
      <c r="V5475">
        <f t="shared" si="425"/>
        <v>12</v>
      </c>
      <c r="W5475">
        <f t="shared" si="426"/>
        <v>4</v>
      </c>
      <c r="X5475">
        <f t="shared" si="427"/>
        <v>2017</v>
      </c>
      <c r="Y5475" t="str">
        <f t="shared" si="428"/>
        <v>Dec</v>
      </c>
      <c r="Z5475" t="str">
        <f t="shared" si="429"/>
        <v>2017-12</v>
      </c>
    </row>
    <row r="5476" spans="1:26"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5">
        <v>750.68</v>
      </c>
      <c r="S5476">
        <v>2</v>
      </c>
      <c r="T5476" s="7">
        <v>0</v>
      </c>
      <c r="U5476" s="5">
        <v>37.533999999999999</v>
      </c>
      <c r="V5476">
        <f t="shared" si="425"/>
        <v>12</v>
      </c>
      <c r="W5476">
        <f t="shared" si="426"/>
        <v>4</v>
      </c>
      <c r="X5476">
        <f t="shared" si="427"/>
        <v>2017</v>
      </c>
      <c r="Y5476" t="str">
        <f t="shared" si="428"/>
        <v>Dec</v>
      </c>
      <c r="Z5476" t="str">
        <f t="shared" si="429"/>
        <v>2017-12</v>
      </c>
    </row>
    <row r="5477" spans="1:26"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s="5">
        <v>44.4</v>
      </c>
      <c r="S5477">
        <v>3</v>
      </c>
      <c r="T5477" s="7">
        <v>0</v>
      </c>
      <c r="U5477" s="5">
        <v>22.2</v>
      </c>
      <c r="V5477">
        <f t="shared" si="425"/>
        <v>6</v>
      </c>
      <c r="W5477">
        <f t="shared" si="426"/>
        <v>2</v>
      </c>
      <c r="X5477">
        <f t="shared" si="427"/>
        <v>2017</v>
      </c>
      <c r="Y5477" t="str">
        <f t="shared" si="428"/>
        <v>Jun</v>
      </c>
      <c r="Z5477" t="str">
        <f t="shared" si="429"/>
        <v>2017-06</v>
      </c>
    </row>
    <row r="5478" spans="1:26"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s="5">
        <v>84.55</v>
      </c>
      <c r="S5478">
        <v>5</v>
      </c>
      <c r="T5478" s="7">
        <v>0</v>
      </c>
      <c r="U5478" s="5">
        <v>22.828499999999998</v>
      </c>
      <c r="V5478">
        <f t="shared" si="425"/>
        <v>6</v>
      </c>
      <c r="W5478">
        <f t="shared" si="426"/>
        <v>2</v>
      </c>
      <c r="X5478">
        <f t="shared" si="427"/>
        <v>2017</v>
      </c>
      <c r="Y5478" t="str">
        <f t="shared" si="428"/>
        <v>Jun</v>
      </c>
      <c r="Z5478" t="str">
        <f t="shared" si="429"/>
        <v>2017-06</v>
      </c>
    </row>
    <row r="5479" spans="1:26"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s="5">
        <v>17.940000000000001</v>
      </c>
      <c r="S5479">
        <v>3</v>
      </c>
      <c r="T5479" s="7">
        <v>0</v>
      </c>
      <c r="U5479" s="5">
        <v>8.7905999999999995</v>
      </c>
      <c r="V5479">
        <f t="shared" si="425"/>
        <v>6</v>
      </c>
      <c r="W5479">
        <f t="shared" si="426"/>
        <v>2</v>
      </c>
      <c r="X5479">
        <f t="shared" si="427"/>
        <v>2017</v>
      </c>
      <c r="Y5479" t="str">
        <f t="shared" si="428"/>
        <v>Jun</v>
      </c>
      <c r="Z5479" t="str">
        <f t="shared" si="429"/>
        <v>2017-06</v>
      </c>
    </row>
    <row r="5480" spans="1:26"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s="5">
        <v>128.4</v>
      </c>
      <c r="S5480">
        <v>3</v>
      </c>
      <c r="T5480" s="7">
        <v>0</v>
      </c>
      <c r="U5480" s="5">
        <v>62.915999999999997</v>
      </c>
      <c r="V5480">
        <f t="shared" si="425"/>
        <v>11</v>
      </c>
      <c r="W5480">
        <f t="shared" si="426"/>
        <v>4</v>
      </c>
      <c r="X5480">
        <f t="shared" si="427"/>
        <v>2016</v>
      </c>
      <c r="Y5480" t="str">
        <f t="shared" si="428"/>
        <v>Nov</v>
      </c>
      <c r="Z5480" t="str">
        <f t="shared" si="429"/>
        <v>2016-11</v>
      </c>
    </row>
    <row r="5481" spans="1:26"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s="5">
        <v>1.869</v>
      </c>
      <c r="S5481">
        <v>1</v>
      </c>
      <c r="T5481" s="7">
        <v>0.7</v>
      </c>
      <c r="U5481" s="5">
        <v>-1.3083</v>
      </c>
      <c r="V5481">
        <f t="shared" si="425"/>
        <v>3</v>
      </c>
      <c r="W5481">
        <f t="shared" si="426"/>
        <v>1</v>
      </c>
      <c r="X5481">
        <f t="shared" si="427"/>
        <v>2014</v>
      </c>
      <c r="Y5481" t="str">
        <f t="shared" si="428"/>
        <v>Mar</v>
      </c>
      <c r="Z5481" t="str">
        <f t="shared" si="429"/>
        <v>2014-03</v>
      </c>
    </row>
    <row r="5482" spans="1:26"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s="5">
        <v>103.19199999999999</v>
      </c>
      <c r="S5482">
        <v>1</v>
      </c>
      <c r="T5482" s="7">
        <v>0.2</v>
      </c>
      <c r="U5482" s="5">
        <v>11.6091</v>
      </c>
      <c r="V5482">
        <f t="shared" si="425"/>
        <v>10</v>
      </c>
      <c r="W5482">
        <f t="shared" si="426"/>
        <v>4</v>
      </c>
      <c r="X5482">
        <f t="shared" si="427"/>
        <v>2017</v>
      </c>
      <c r="Y5482" t="str">
        <f t="shared" si="428"/>
        <v>Oct</v>
      </c>
      <c r="Z5482" t="str">
        <f t="shared" si="429"/>
        <v>2017-10</v>
      </c>
    </row>
    <row r="5483" spans="1:26"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s="5">
        <v>36</v>
      </c>
      <c r="S5483">
        <v>2</v>
      </c>
      <c r="T5483" s="7">
        <v>0</v>
      </c>
      <c r="U5483" s="5">
        <v>6.48</v>
      </c>
      <c r="V5483">
        <f t="shared" si="425"/>
        <v>10</v>
      </c>
      <c r="W5483">
        <f t="shared" si="426"/>
        <v>4</v>
      </c>
      <c r="X5483">
        <f t="shared" si="427"/>
        <v>2017</v>
      </c>
      <c r="Y5483" t="str">
        <f t="shared" si="428"/>
        <v>Oct</v>
      </c>
      <c r="Z5483" t="str">
        <f t="shared" si="429"/>
        <v>2017-10</v>
      </c>
    </row>
    <row r="5484" spans="1:26"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s="5">
        <v>239.96</v>
      </c>
      <c r="S5484">
        <v>4</v>
      </c>
      <c r="T5484" s="7">
        <v>0</v>
      </c>
      <c r="U5484" s="5">
        <v>115.1808</v>
      </c>
      <c r="V5484">
        <f t="shared" si="425"/>
        <v>10</v>
      </c>
      <c r="W5484">
        <f t="shared" si="426"/>
        <v>4</v>
      </c>
      <c r="X5484">
        <f t="shared" si="427"/>
        <v>2017</v>
      </c>
      <c r="Y5484" t="str">
        <f t="shared" si="428"/>
        <v>Oct</v>
      </c>
      <c r="Z5484" t="str">
        <f t="shared" si="429"/>
        <v>2017-10</v>
      </c>
    </row>
    <row r="5485" spans="1:26"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s="5">
        <v>40.68</v>
      </c>
      <c r="S5485">
        <v>2</v>
      </c>
      <c r="T5485" s="7">
        <v>0</v>
      </c>
      <c r="U5485" s="5">
        <v>0.40679999999999999</v>
      </c>
      <c r="V5485">
        <f t="shared" si="425"/>
        <v>10</v>
      </c>
      <c r="W5485">
        <f t="shared" si="426"/>
        <v>4</v>
      </c>
      <c r="X5485">
        <f t="shared" si="427"/>
        <v>2017</v>
      </c>
      <c r="Y5485" t="str">
        <f t="shared" si="428"/>
        <v>Oct</v>
      </c>
      <c r="Z5485" t="str">
        <f t="shared" si="429"/>
        <v>2017-10</v>
      </c>
    </row>
    <row r="5486" spans="1:26"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s="5">
        <v>419.13600000000002</v>
      </c>
      <c r="S5486">
        <v>4</v>
      </c>
      <c r="T5486" s="7">
        <v>0.2</v>
      </c>
      <c r="U5486" s="5">
        <v>-68.1096</v>
      </c>
      <c r="V5486">
        <f t="shared" si="425"/>
        <v>1</v>
      </c>
      <c r="W5486">
        <f t="shared" si="426"/>
        <v>1</v>
      </c>
      <c r="X5486">
        <f t="shared" si="427"/>
        <v>2017</v>
      </c>
      <c r="Y5486" t="str">
        <f t="shared" si="428"/>
        <v>Jan</v>
      </c>
      <c r="Z5486" t="str">
        <f t="shared" si="429"/>
        <v>2017-01</v>
      </c>
    </row>
    <row r="5487" spans="1:26"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s="5">
        <v>23.472000000000001</v>
      </c>
      <c r="S5487">
        <v>3</v>
      </c>
      <c r="T5487" s="7">
        <v>0.2</v>
      </c>
      <c r="U5487" s="5">
        <v>7.6284000000000001</v>
      </c>
      <c r="V5487">
        <f t="shared" si="425"/>
        <v>12</v>
      </c>
      <c r="W5487">
        <f t="shared" si="426"/>
        <v>4</v>
      </c>
      <c r="X5487">
        <f t="shared" si="427"/>
        <v>2014</v>
      </c>
      <c r="Y5487" t="str">
        <f t="shared" si="428"/>
        <v>Dec</v>
      </c>
      <c r="Z5487" t="str">
        <f t="shared" si="429"/>
        <v>2014-12</v>
      </c>
    </row>
    <row r="5488" spans="1:26"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5">
        <v>3.5920000000000001</v>
      </c>
      <c r="S5488">
        <v>4</v>
      </c>
      <c r="T5488" s="7">
        <v>0.8</v>
      </c>
      <c r="U5488" s="5">
        <v>-6.2859999999999996</v>
      </c>
      <c r="V5488">
        <f t="shared" si="425"/>
        <v>10</v>
      </c>
      <c r="W5488">
        <f t="shared" si="426"/>
        <v>4</v>
      </c>
      <c r="X5488">
        <f t="shared" si="427"/>
        <v>2015</v>
      </c>
      <c r="Y5488" t="str">
        <f t="shared" si="428"/>
        <v>Oct</v>
      </c>
      <c r="Z5488" t="str">
        <f t="shared" si="429"/>
        <v>2015-10</v>
      </c>
    </row>
    <row r="5489" spans="1:26"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s="5">
        <v>23.975999999999999</v>
      </c>
      <c r="S5489">
        <v>3</v>
      </c>
      <c r="T5489" s="7">
        <v>0.2</v>
      </c>
      <c r="U5489" s="5">
        <v>-5.6943000000000001</v>
      </c>
      <c r="V5489">
        <f t="shared" si="425"/>
        <v>4</v>
      </c>
      <c r="W5489">
        <f t="shared" si="426"/>
        <v>2</v>
      </c>
      <c r="X5489">
        <f t="shared" si="427"/>
        <v>2017</v>
      </c>
      <c r="Y5489" t="str">
        <f t="shared" si="428"/>
        <v>Apr</v>
      </c>
      <c r="Z5489" t="str">
        <f t="shared" si="429"/>
        <v>2017-04</v>
      </c>
    </row>
    <row r="5490" spans="1:26"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s="5">
        <v>6.2640000000000002</v>
      </c>
      <c r="S5490">
        <v>3</v>
      </c>
      <c r="T5490" s="7">
        <v>0.2</v>
      </c>
      <c r="U5490" s="5">
        <v>2.0358000000000001</v>
      </c>
      <c r="V5490">
        <f t="shared" si="425"/>
        <v>4</v>
      </c>
      <c r="W5490">
        <f t="shared" si="426"/>
        <v>2</v>
      </c>
      <c r="X5490">
        <f t="shared" si="427"/>
        <v>2017</v>
      </c>
      <c r="Y5490" t="str">
        <f t="shared" si="428"/>
        <v>Apr</v>
      </c>
      <c r="Z5490" t="str">
        <f t="shared" si="429"/>
        <v>2017-04</v>
      </c>
    </row>
    <row r="5491" spans="1:26"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s="5">
        <v>20.808</v>
      </c>
      <c r="S5491">
        <v>3</v>
      </c>
      <c r="T5491" s="7">
        <v>0.2</v>
      </c>
      <c r="U5491" s="5">
        <v>1.8207</v>
      </c>
      <c r="V5491">
        <f t="shared" si="425"/>
        <v>4</v>
      </c>
      <c r="W5491">
        <f t="shared" si="426"/>
        <v>2</v>
      </c>
      <c r="X5491">
        <f t="shared" si="427"/>
        <v>2017</v>
      </c>
      <c r="Y5491" t="str">
        <f t="shared" si="428"/>
        <v>Apr</v>
      </c>
      <c r="Z5491" t="str">
        <f t="shared" si="429"/>
        <v>2017-04</v>
      </c>
    </row>
    <row r="5492" spans="1:26"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s="5">
        <v>218.352</v>
      </c>
      <c r="S5492">
        <v>3</v>
      </c>
      <c r="T5492" s="7">
        <v>0.2</v>
      </c>
      <c r="U5492" s="5">
        <v>-19.105799999999999</v>
      </c>
      <c r="V5492">
        <f t="shared" si="425"/>
        <v>4</v>
      </c>
      <c r="W5492">
        <f t="shared" si="426"/>
        <v>2</v>
      </c>
      <c r="X5492">
        <f t="shared" si="427"/>
        <v>2017</v>
      </c>
      <c r="Y5492" t="str">
        <f t="shared" si="428"/>
        <v>Apr</v>
      </c>
      <c r="Z5492" t="str">
        <f t="shared" si="429"/>
        <v>2017-04</v>
      </c>
    </row>
    <row r="5493" spans="1:26"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s="5">
        <v>18.16</v>
      </c>
      <c r="S5493">
        <v>2</v>
      </c>
      <c r="T5493" s="7">
        <v>0.2</v>
      </c>
      <c r="U5493" s="5">
        <v>1.8160000000000001</v>
      </c>
      <c r="V5493">
        <f t="shared" si="425"/>
        <v>1</v>
      </c>
      <c r="W5493">
        <f t="shared" si="426"/>
        <v>1</v>
      </c>
      <c r="X5493">
        <f t="shared" si="427"/>
        <v>2017</v>
      </c>
      <c r="Y5493" t="str">
        <f t="shared" si="428"/>
        <v>Jan</v>
      </c>
      <c r="Z5493" t="str">
        <f t="shared" si="429"/>
        <v>2017-01</v>
      </c>
    </row>
    <row r="5494" spans="1:26"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s="5">
        <v>7.36</v>
      </c>
      <c r="S5494">
        <v>2</v>
      </c>
      <c r="T5494" s="7">
        <v>0</v>
      </c>
      <c r="U5494" s="5">
        <v>0.1472</v>
      </c>
      <c r="V5494">
        <f t="shared" si="425"/>
        <v>11</v>
      </c>
      <c r="W5494">
        <f t="shared" si="426"/>
        <v>4</v>
      </c>
      <c r="X5494">
        <f t="shared" si="427"/>
        <v>2014</v>
      </c>
      <c r="Y5494" t="str">
        <f t="shared" si="428"/>
        <v>Nov</v>
      </c>
      <c r="Z5494" t="str">
        <f t="shared" si="429"/>
        <v>2014-11</v>
      </c>
    </row>
    <row r="5495" spans="1:26"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s="5">
        <v>41.4</v>
      </c>
      <c r="S5495">
        <v>4</v>
      </c>
      <c r="T5495" s="7">
        <v>0</v>
      </c>
      <c r="U5495" s="5">
        <v>19.872</v>
      </c>
      <c r="V5495">
        <f t="shared" si="425"/>
        <v>11</v>
      </c>
      <c r="W5495">
        <f t="shared" si="426"/>
        <v>4</v>
      </c>
      <c r="X5495">
        <f t="shared" si="427"/>
        <v>2014</v>
      </c>
      <c r="Y5495" t="str">
        <f t="shared" si="428"/>
        <v>Nov</v>
      </c>
      <c r="Z5495" t="str">
        <f t="shared" si="429"/>
        <v>2014-11</v>
      </c>
    </row>
    <row r="5496" spans="1:26"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s="5">
        <v>411.33199999999999</v>
      </c>
      <c r="S5496">
        <v>4</v>
      </c>
      <c r="T5496" s="7">
        <v>0.15</v>
      </c>
      <c r="U5496" s="5">
        <v>-4.8391999999999999</v>
      </c>
      <c r="V5496">
        <f t="shared" si="425"/>
        <v>11</v>
      </c>
      <c r="W5496">
        <f t="shared" si="426"/>
        <v>4</v>
      </c>
      <c r="X5496">
        <f t="shared" si="427"/>
        <v>2014</v>
      </c>
      <c r="Y5496" t="str">
        <f t="shared" si="428"/>
        <v>Nov</v>
      </c>
      <c r="Z5496" t="str">
        <f t="shared" si="429"/>
        <v>2014-11</v>
      </c>
    </row>
    <row r="5497" spans="1:26"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s="5">
        <v>7.6559999999999997</v>
      </c>
      <c r="S5497">
        <v>4</v>
      </c>
      <c r="T5497" s="7">
        <v>0.7</v>
      </c>
      <c r="U5497" s="5">
        <v>-6.1247999999999996</v>
      </c>
      <c r="V5497">
        <f t="shared" si="425"/>
        <v>9</v>
      </c>
      <c r="W5497">
        <f t="shared" si="426"/>
        <v>3</v>
      </c>
      <c r="X5497">
        <f t="shared" si="427"/>
        <v>2015</v>
      </c>
      <c r="Y5497" t="str">
        <f t="shared" si="428"/>
        <v>Sep</v>
      </c>
      <c r="Z5497" t="str">
        <f t="shared" si="429"/>
        <v>2015-09</v>
      </c>
    </row>
    <row r="5498" spans="1:26"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s="5">
        <v>63.92</v>
      </c>
      <c r="S5498">
        <v>2</v>
      </c>
      <c r="T5498" s="7">
        <v>0.2</v>
      </c>
      <c r="U5498" s="5">
        <v>19.175999999999998</v>
      </c>
      <c r="V5498">
        <f t="shared" si="425"/>
        <v>6</v>
      </c>
      <c r="W5498">
        <f t="shared" si="426"/>
        <v>2</v>
      </c>
      <c r="X5498">
        <f t="shared" si="427"/>
        <v>2017</v>
      </c>
      <c r="Y5498" t="str">
        <f t="shared" si="428"/>
        <v>Jun</v>
      </c>
      <c r="Z5498" t="str">
        <f t="shared" si="429"/>
        <v>2017-06</v>
      </c>
    </row>
    <row r="5499" spans="1:26"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s="5">
        <v>6.56</v>
      </c>
      <c r="S5499">
        <v>2</v>
      </c>
      <c r="T5499" s="7">
        <v>0</v>
      </c>
      <c r="U5499" s="5">
        <v>1.9024000000000001</v>
      </c>
      <c r="V5499">
        <f t="shared" si="425"/>
        <v>7</v>
      </c>
      <c r="W5499">
        <f t="shared" si="426"/>
        <v>3</v>
      </c>
      <c r="X5499">
        <f t="shared" si="427"/>
        <v>2017</v>
      </c>
      <c r="Y5499" t="str">
        <f t="shared" si="428"/>
        <v>Jul</v>
      </c>
      <c r="Z5499" t="str">
        <f t="shared" si="429"/>
        <v>2017-07</v>
      </c>
    </row>
    <row r="5500" spans="1:26"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s="5">
        <v>7.83</v>
      </c>
      <c r="S5500">
        <v>3</v>
      </c>
      <c r="T5500" s="7">
        <v>0</v>
      </c>
      <c r="U5500" s="5">
        <v>3.6017999999999999</v>
      </c>
      <c r="V5500">
        <f t="shared" si="425"/>
        <v>7</v>
      </c>
      <c r="W5500">
        <f t="shared" si="426"/>
        <v>3</v>
      </c>
      <c r="X5500">
        <f t="shared" si="427"/>
        <v>2017</v>
      </c>
      <c r="Y5500" t="str">
        <f t="shared" si="428"/>
        <v>Jul</v>
      </c>
      <c r="Z5500" t="str">
        <f t="shared" si="429"/>
        <v>2017-07</v>
      </c>
    </row>
    <row r="5501" spans="1:26"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5">
        <v>41.9</v>
      </c>
      <c r="S5501">
        <v>2</v>
      </c>
      <c r="T5501" s="7">
        <v>0</v>
      </c>
      <c r="U5501" s="5">
        <v>8.7989999999999995</v>
      </c>
      <c r="V5501">
        <f t="shared" si="425"/>
        <v>7</v>
      </c>
      <c r="W5501">
        <f t="shared" si="426"/>
        <v>3</v>
      </c>
      <c r="X5501">
        <f t="shared" si="427"/>
        <v>2017</v>
      </c>
      <c r="Y5501" t="str">
        <f t="shared" si="428"/>
        <v>Jul</v>
      </c>
      <c r="Z5501" t="str">
        <f t="shared" si="429"/>
        <v>2017-07</v>
      </c>
    </row>
    <row r="5502" spans="1:26"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s="5">
        <v>664.14599999999996</v>
      </c>
      <c r="S5502">
        <v>6</v>
      </c>
      <c r="T5502" s="7">
        <v>0.1</v>
      </c>
      <c r="U5502" s="5">
        <v>88.552800000000005</v>
      </c>
      <c r="V5502">
        <f t="shared" si="425"/>
        <v>7</v>
      </c>
      <c r="W5502">
        <f t="shared" si="426"/>
        <v>3</v>
      </c>
      <c r="X5502">
        <f t="shared" si="427"/>
        <v>2017</v>
      </c>
      <c r="Y5502" t="str">
        <f t="shared" si="428"/>
        <v>Jul</v>
      </c>
      <c r="Z5502" t="str">
        <f t="shared" si="429"/>
        <v>2017-07</v>
      </c>
    </row>
    <row r="5503" spans="1:26"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s="5">
        <v>8.9600000000000009</v>
      </c>
      <c r="S5503">
        <v>2</v>
      </c>
      <c r="T5503" s="7">
        <v>0</v>
      </c>
      <c r="U5503" s="5">
        <v>4.3903999999999996</v>
      </c>
      <c r="V5503">
        <f t="shared" si="425"/>
        <v>7</v>
      </c>
      <c r="W5503">
        <f t="shared" si="426"/>
        <v>3</v>
      </c>
      <c r="X5503">
        <f t="shared" si="427"/>
        <v>2017</v>
      </c>
      <c r="Y5503" t="str">
        <f t="shared" si="428"/>
        <v>Jul</v>
      </c>
      <c r="Z5503" t="str">
        <f t="shared" si="429"/>
        <v>2017-07</v>
      </c>
    </row>
    <row r="5504" spans="1:26"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s="5">
        <v>3.3119999999999998</v>
      </c>
      <c r="S5504">
        <v>1</v>
      </c>
      <c r="T5504" s="7">
        <v>0.2</v>
      </c>
      <c r="U5504" s="5">
        <v>0.66239999999999999</v>
      </c>
      <c r="V5504">
        <f t="shared" si="425"/>
        <v>11</v>
      </c>
      <c r="W5504">
        <f t="shared" si="426"/>
        <v>4</v>
      </c>
      <c r="X5504">
        <f t="shared" si="427"/>
        <v>2017</v>
      </c>
      <c r="Y5504" t="str">
        <f t="shared" si="428"/>
        <v>Nov</v>
      </c>
      <c r="Z5504" t="str">
        <f t="shared" si="429"/>
        <v>2017-11</v>
      </c>
    </row>
    <row r="5505" spans="1:26"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s="5">
        <v>20.135999999999999</v>
      </c>
      <c r="S5505">
        <v>3</v>
      </c>
      <c r="T5505" s="7">
        <v>0.2</v>
      </c>
      <c r="U5505" s="5">
        <v>1.2585</v>
      </c>
      <c r="V5505">
        <f t="shared" si="425"/>
        <v>11</v>
      </c>
      <c r="W5505">
        <f t="shared" si="426"/>
        <v>4</v>
      </c>
      <c r="X5505">
        <f t="shared" si="427"/>
        <v>2017</v>
      </c>
      <c r="Y5505" t="str">
        <f t="shared" si="428"/>
        <v>Nov</v>
      </c>
      <c r="Z5505" t="str">
        <f t="shared" si="429"/>
        <v>2017-11</v>
      </c>
    </row>
    <row r="5506" spans="1:26"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s="5">
        <v>8.8559999999999999</v>
      </c>
      <c r="S5506">
        <v>3</v>
      </c>
      <c r="T5506" s="7">
        <v>0.2</v>
      </c>
      <c r="U5506" s="5">
        <v>2.8782000000000001</v>
      </c>
      <c r="V5506">
        <f t="shared" si="425"/>
        <v>11</v>
      </c>
      <c r="W5506">
        <f t="shared" si="426"/>
        <v>4</v>
      </c>
      <c r="X5506">
        <f t="shared" si="427"/>
        <v>2017</v>
      </c>
      <c r="Y5506" t="str">
        <f t="shared" si="428"/>
        <v>Nov</v>
      </c>
      <c r="Z5506" t="str">
        <f t="shared" si="429"/>
        <v>2017-11</v>
      </c>
    </row>
    <row r="5507" spans="1:26"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s="5">
        <v>859.2</v>
      </c>
      <c r="S5507">
        <v>4</v>
      </c>
      <c r="T5507" s="7">
        <v>0.4</v>
      </c>
      <c r="U5507" s="5">
        <v>-186.16</v>
      </c>
      <c r="V5507">
        <f t="shared" ref="V5507:V5570" si="430">MONTH(C5507)</f>
        <v>11</v>
      </c>
      <c r="W5507">
        <f t="shared" ref="W5507:W5570" si="431">ROUNDUP(MONTH(C5507)/3,0)</f>
        <v>4</v>
      </c>
      <c r="X5507">
        <f t="shared" ref="X5507:X5570" si="432">YEAR(C5507)</f>
        <v>2017</v>
      </c>
      <c r="Y5507" t="str">
        <f t="shared" ref="Y5507:Y5570" si="433">TEXT(C5507,"MMM")</f>
        <v>Nov</v>
      </c>
      <c r="Z5507" t="str">
        <f t="shared" ref="Z5507:Z5570" si="434">TEXT(C5507,"YYYY-MM")</f>
        <v>2017-11</v>
      </c>
    </row>
    <row r="5508" spans="1:26"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s="5">
        <v>61.96</v>
      </c>
      <c r="S5508">
        <v>2</v>
      </c>
      <c r="T5508" s="7">
        <v>0</v>
      </c>
      <c r="U5508" s="5">
        <v>27.882000000000001</v>
      </c>
      <c r="V5508">
        <f t="shared" si="430"/>
        <v>10</v>
      </c>
      <c r="W5508">
        <f t="shared" si="431"/>
        <v>4</v>
      </c>
      <c r="X5508">
        <f t="shared" si="432"/>
        <v>2016</v>
      </c>
      <c r="Y5508" t="str">
        <f t="shared" si="433"/>
        <v>Oct</v>
      </c>
      <c r="Z5508" t="str">
        <f t="shared" si="434"/>
        <v>2016-10</v>
      </c>
    </row>
    <row r="5509" spans="1:26"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s="5">
        <v>17.920000000000002</v>
      </c>
      <c r="S5509">
        <v>4</v>
      </c>
      <c r="T5509" s="7">
        <v>0</v>
      </c>
      <c r="U5509" s="5">
        <v>8.6015999999999995</v>
      </c>
      <c r="V5509">
        <f t="shared" si="430"/>
        <v>4</v>
      </c>
      <c r="W5509">
        <f t="shared" si="431"/>
        <v>2</v>
      </c>
      <c r="X5509">
        <f t="shared" si="432"/>
        <v>2016</v>
      </c>
      <c r="Y5509" t="str">
        <f t="shared" si="433"/>
        <v>Apr</v>
      </c>
      <c r="Z5509" t="str">
        <f t="shared" si="434"/>
        <v>2016-04</v>
      </c>
    </row>
    <row r="5510" spans="1:26"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s="5">
        <v>145.9</v>
      </c>
      <c r="S5510">
        <v>5</v>
      </c>
      <c r="T5510" s="7">
        <v>0</v>
      </c>
      <c r="U5510" s="5">
        <v>62.737000000000002</v>
      </c>
      <c r="V5510">
        <f t="shared" si="430"/>
        <v>10</v>
      </c>
      <c r="W5510">
        <f t="shared" si="431"/>
        <v>4</v>
      </c>
      <c r="X5510">
        <f t="shared" si="432"/>
        <v>2015</v>
      </c>
      <c r="Y5510" t="str">
        <f t="shared" si="433"/>
        <v>Oct</v>
      </c>
      <c r="Z5510" t="str">
        <f t="shared" si="434"/>
        <v>2015-10</v>
      </c>
    </row>
    <row r="5511" spans="1:26"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s="5">
        <v>56.704000000000001</v>
      </c>
      <c r="S5511">
        <v>2</v>
      </c>
      <c r="T5511" s="7">
        <v>0.2</v>
      </c>
      <c r="U5511" s="5">
        <v>19.137599999999999</v>
      </c>
      <c r="V5511">
        <f t="shared" si="430"/>
        <v>5</v>
      </c>
      <c r="W5511">
        <f t="shared" si="431"/>
        <v>2</v>
      </c>
      <c r="X5511">
        <f t="shared" si="432"/>
        <v>2017</v>
      </c>
      <c r="Y5511" t="str">
        <f t="shared" si="433"/>
        <v>May</v>
      </c>
      <c r="Z5511" t="str">
        <f t="shared" si="434"/>
        <v>2017-05</v>
      </c>
    </row>
    <row r="5512" spans="1:26"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s="5">
        <v>11.12</v>
      </c>
      <c r="S5512">
        <v>2</v>
      </c>
      <c r="T5512" s="7">
        <v>0.2</v>
      </c>
      <c r="U5512" s="5">
        <v>3.4750000000000001</v>
      </c>
      <c r="V5512">
        <f t="shared" si="430"/>
        <v>5</v>
      </c>
      <c r="W5512">
        <f t="shared" si="431"/>
        <v>2</v>
      </c>
      <c r="X5512">
        <f t="shared" si="432"/>
        <v>2017</v>
      </c>
      <c r="Y5512" t="str">
        <f t="shared" si="433"/>
        <v>May</v>
      </c>
      <c r="Z5512" t="str">
        <f t="shared" si="434"/>
        <v>2017-05</v>
      </c>
    </row>
    <row r="5513" spans="1:26"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s="5">
        <v>32.896000000000001</v>
      </c>
      <c r="S5513">
        <v>4</v>
      </c>
      <c r="T5513" s="7">
        <v>0.2</v>
      </c>
      <c r="U5513" s="5">
        <v>11.102399999999999</v>
      </c>
      <c r="V5513">
        <f t="shared" si="430"/>
        <v>2</v>
      </c>
      <c r="W5513">
        <f t="shared" si="431"/>
        <v>1</v>
      </c>
      <c r="X5513">
        <f t="shared" si="432"/>
        <v>2014</v>
      </c>
      <c r="Y5513" t="str">
        <f t="shared" si="433"/>
        <v>Feb</v>
      </c>
      <c r="Z5513" t="str">
        <f t="shared" si="434"/>
        <v>2014-02</v>
      </c>
    </row>
    <row r="5514" spans="1:26"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s="5">
        <v>22.776</v>
      </c>
      <c r="S5514">
        <v>3</v>
      </c>
      <c r="T5514" s="7">
        <v>0.2</v>
      </c>
      <c r="U5514" s="5">
        <v>7.6868999999999996</v>
      </c>
      <c r="V5514">
        <f t="shared" si="430"/>
        <v>2</v>
      </c>
      <c r="W5514">
        <f t="shared" si="431"/>
        <v>1</v>
      </c>
      <c r="X5514">
        <f t="shared" si="432"/>
        <v>2014</v>
      </c>
      <c r="Y5514" t="str">
        <f t="shared" si="433"/>
        <v>Feb</v>
      </c>
      <c r="Z5514" t="str">
        <f t="shared" si="434"/>
        <v>2014-02</v>
      </c>
    </row>
    <row r="5515" spans="1:26"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s="5">
        <v>239.97</v>
      </c>
      <c r="S5515">
        <v>3</v>
      </c>
      <c r="T5515" s="7">
        <v>0</v>
      </c>
      <c r="U5515" s="5">
        <v>2.3997000000000002</v>
      </c>
      <c r="V5515">
        <f t="shared" si="430"/>
        <v>5</v>
      </c>
      <c r="W5515">
        <f t="shared" si="431"/>
        <v>2</v>
      </c>
      <c r="X5515">
        <f t="shared" si="432"/>
        <v>2015</v>
      </c>
      <c r="Y5515" t="str">
        <f t="shared" si="433"/>
        <v>May</v>
      </c>
      <c r="Z5515" t="str">
        <f t="shared" si="434"/>
        <v>2015-05</v>
      </c>
    </row>
    <row r="5516" spans="1:26"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s="5">
        <v>160.32</v>
      </c>
      <c r="S5516">
        <v>2</v>
      </c>
      <c r="T5516" s="7">
        <v>0</v>
      </c>
      <c r="U5516" s="5">
        <v>44.889600000000002</v>
      </c>
      <c r="V5516">
        <f t="shared" si="430"/>
        <v>5</v>
      </c>
      <c r="W5516">
        <f t="shared" si="431"/>
        <v>2</v>
      </c>
      <c r="X5516">
        <f t="shared" si="432"/>
        <v>2015</v>
      </c>
      <c r="Y5516" t="str">
        <f t="shared" si="433"/>
        <v>May</v>
      </c>
      <c r="Z5516" t="str">
        <f t="shared" si="434"/>
        <v>2015-05</v>
      </c>
    </row>
    <row r="5517" spans="1:26"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s="5">
        <v>128.85</v>
      </c>
      <c r="S5517">
        <v>3</v>
      </c>
      <c r="T5517" s="7">
        <v>0</v>
      </c>
      <c r="U5517" s="5">
        <v>3.8654999999999999</v>
      </c>
      <c r="V5517">
        <f t="shared" si="430"/>
        <v>5</v>
      </c>
      <c r="W5517">
        <f t="shared" si="431"/>
        <v>2</v>
      </c>
      <c r="X5517">
        <f t="shared" si="432"/>
        <v>2015</v>
      </c>
      <c r="Y5517" t="str">
        <f t="shared" si="433"/>
        <v>May</v>
      </c>
      <c r="Z5517" t="str">
        <f t="shared" si="434"/>
        <v>2015-05</v>
      </c>
    </row>
    <row r="5518" spans="1:26"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s="5">
        <v>1319.96</v>
      </c>
      <c r="S5518">
        <v>4</v>
      </c>
      <c r="T5518" s="7">
        <v>0</v>
      </c>
      <c r="U5518" s="5">
        <v>527.98400000000004</v>
      </c>
      <c r="V5518">
        <f t="shared" si="430"/>
        <v>11</v>
      </c>
      <c r="W5518">
        <f t="shared" si="431"/>
        <v>4</v>
      </c>
      <c r="X5518">
        <f t="shared" si="432"/>
        <v>2016</v>
      </c>
      <c r="Y5518" t="str">
        <f t="shared" si="433"/>
        <v>Nov</v>
      </c>
      <c r="Z5518" t="str">
        <f t="shared" si="434"/>
        <v>2016-11</v>
      </c>
    </row>
    <row r="5519" spans="1:26"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s="5">
        <v>239.96</v>
      </c>
      <c r="S5519">
        <v>10</v>
      </c>
      <c r="T5519" s="7">
        <v>0.3</v>
      </c>
      <c r="U5519" s="5">
        <v>-10.284000000000001</v>
      </c>
      <c r="V5519">
        <f t="shared" si="430"/>
        <v>12</v>
      </c>
      <c r="W5519">
        <f t="shared" si="431"/>
        <v>4</v>
      </c>
      <c r="X5519">
        <f t="shared" si="432"/>
        <v>2017</v>
      </c>
      <c r="Y5519" t="str">
        <f t="shared" si="433"/>
        <v>Dec</v>
      </c>
      <c r="Z5519" t="str">
        <f t="shared" si="434"/>
        <v>2017-12</v>
      </c>
    </row>
    <row r="5520" spans="1:26"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s="5">
        <v>54.768000000000001</v>
      </c>
      <c r="S5520">
        <v>2</v>
      </c>
      <c r="T5520" s="7">
        <v>0.2</v>
      </c>
      <c r="U5520" s="5">
        <v>6.8460000000000001</v>
      </c>
      <c r="V5520">
        <f t="shared" si="430"/>
        <v>12</v>
      </c>
      <c r="W5520">
        <f t="shared" si="431"/>
        <v>4</v>
      </c>
      <c r="X5520">
        <f t="shared" si="432"/>
        <v>2017</v>
      </c>
      <c r="Y5520" t="str">
        <f t="shared" si="433"/>
        <v>Dec</v>
      </c>
      <c r="Z5520" t="str">
        <f t="shared" si="434"/>
        <v>2017-12</v>
      </c>
    </row>
    <row r="5521" spans="1:26"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s="5">
        <v>13.391999999999999</v>
      </c>
      <c r="S5521">
        <v>3</v>
      </c>
      <c r="T5521" s="7">
        <v>0.2</v>
      </c>
      <c r="U5521" s="5">
        <v>3.1806000000000001</v>
      </c>
      <c r="V5521">
        <f t="shared" si="430"/>
        <v>12</v>
      </c>
      <c r="W5521">
        <f t="shared" si="431"/>
        <v>4</v>
      </c>
      <c r="X5521">
        <f t="shared" si="432"/>
        <v>2017</v>
      </c>
      <c r="Y5521" t="str">
        <f t="shared" si="433"/>
        <v>Dec</v>
      </c>
      <c r="Z5521" t="str">
        <f t="shared" si="434"/>
        <v>2017-12</v>
      </c>
    </row>
    <row r="5522" spans="1:26"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s="5">
        <v>23.92</v>
      </c>
      <c r="S5522">
        <v>5</v>
      </c>
      <c r="T5522" s="7">
        <v>0.2</v>
      </c>
      <c r="U5522" s="5">
        <v>8.6709999999999994</v>
      </c>
      <c r="V5522">
        <f t="shared" si="430"/>
        <v>12</v>
      </c>
      <c r="W5522">
        <f t="shared" si="431"/>
        <v>4</v>
      </c>
      <c r="X5522">
        <f t="shared" si="432"/>
        <v>2017</v>
      </c>
      <c r="Y5522" t="str">
        <f t="shared" si="433"/>
        <v>Dec</v>
      </c>
      <c r="Z5522" t="str">
        <f t="shared" si="434"/>
        <v>2017-12</v>
      </c>
    </row>
    <row r="5523" spans="1:26"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s="5">
        <v>255.96799999999999</v>
      </c>
      <c r="S5523">
        <v>4</v>
      </c>
      <c r="T5523" s="7">
        <v>0.2</v>
      </c>
      <c r="U5523" s="5">
        <v>-28.796399999999998</v>
      </c>
      <c r="V5523">
        <f t="shared" si="430"/>
        <v>12</v>
      </c>
      <c r="W5523">
        <f t="shared" si="431"/>
        <v>4</v>
      </c>
      <c r="X5523">
        <f t="shared" si="432"/>
        <v>2017</v>
      </c>
      <c r="Y5523" t="str">
        <f t="shared" si="433"/>
        <v>Dec</v>
      </c>
      <c r="Z5523" t="str">
        <f t="shared" si="434"/>
        <v>2017-12</v>
      </c>
    </row>
    <row r="5524" spans="1:26"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s="5">
        <v>21.552</v>
      </c>
      <c r="S5524">
        <v>6</v>
      </c>
      <c r="T5524" s="7">
        <v>0.2</v>
      </c>
      <c r="U5524" s="5">
        <v>7.0044000000000004</v>
      </c>
      <c r="V5524">
        <f t="shared" si="430"/>
        <v>6</v>
      </c>
      <c r="W5524">
        <f t="shared" si="431"/>
        <v>2</v>
      </c>
      <c r="X5524">
        <f t="shared" si="432"/>
        <v>2016</v>
      </c>
      <c r="Y5524" t="str">
        <f t="shared" si="433"/>
        <v>Jun</v>
      </c>
      <c r="Z5524" t="str">
        <f t="shared" si="434"/>
        <v>2016-06</v>
      </c>
    </row>
    <row r="5525" spans="1:26"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s="5">
        <v>58.24</v>
      </c>
      <c r="S5525">
        <v>4</v>
      </c>
      <c r="T5525" s="7">
        <v>0</v>
      </c>
      <c r="U5525" s="5">
        <v>15.7248</v>
      </c>
      <c r="V5525">
        <f t="shared" si="430"/>
        <v>6</v>
      </c>
      <c r="W5525">
        <f t="shared" si="431"/>
        <v>2</v>
      </c>
      <c r="X5525">
        <f t="shared" si="432"/>
        <v>2016</v>
      </c>
      <c r="Y5525" t="str">
        <f t="shared" si="433"/>
        <v>Jun</v>
      </c>
      <c r="Z5525" t="str">
        <f t="shared" si="434"/>
        <v>2016-06</v>
      </c>
    </row>
    <row r="5526" spans="1:26"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s="5">
        <v>80.28</v>
      </c>
      <c r="S5526">
        <v>12</v>
      </c>
      <c r="T5526" s="7">
        <v>0</v>
      </c>
      <c r="U5526" s="5">
        <v>36.928800000000003</v>
      </c>
      <c r="V5526">
        <f t="shared" si="430"/>
        <v>12</v>
      </c>
      <c r="W5526">
        <f t="shared" si="431"/>
        <v>4</v>
      </c>
      <c r="X5526">
        <f t="shared" si="432"/>
        <v>2016</v>
      </c>
      <c r="Y5526" t="str">
        <f t="shared" si="433"/>
        <v>Dec</v>
      </c>
      <c r="Z5526" t="str">
        <f t="shared" si="434"/>
        <v>2016-12</v>
      </c>
    </row>
    <row r="5527" spans="1:26"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s="5">
        <v>9.7799999999999994</v>
      </c>
      <c r="S5527">
        <v>2</v>
      </c>
      <c r="T5527" s="7">
        <v>0</v>
      </c>
      <c r="U5527" s="5">
        <v>4.0098000000000003</v>
      </c>
      <c r="V5527">
        <f t="shared" si="430"/>
        <v>4</v>
      </c>
      <c r="W5527">
        <f t="shared" si="431"/>
        <v>2</v>
      </c>
      <c r="X5527">
        <f t="shared" si="432"/>
        <v>2017</v>
      </c>
      <c r="Y5527" t="str">
        <f t="shared" si="433"/>
        <v>Apr</v>
      </c>
      <c r="Z5527" t="str">
        <f t="shared" si="434"/>
        <v>2017-04</v>
      </c>
    </row>
    <row r="5528" spans="1:26"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s="5">
        <v>1.81</v>
      </c>
      <c r="S5528">
        <v>1</v>
      </c>
      <c r="T5528" s="7">
        <v>0</v>
      </c>
      <c r="U5528" s="5">
        <v>0.65159999999999996</v>
      </c>
      <c r="V5528">
        <f t="shared" si="430"/>
        <v>4</v>
      </c>
      <c r="W5528">
        <f t="shared" si="431"/>
        <v>2</v>
      </c>
      <c r="X5528">
        <f t="shared" si="432"/>
        <v>2017</v>
      </c>
      <c r="Y5528" t="str">
        <f t="shared" si="433"/>
        <v>Apr</v>
      </c>
      <c r="Z5528" t="str">
        <f t="shared" si="434"/>
        <v>2017-04</v>
      </c>
    </row>
    <row r="5529" spans="1:26"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s="5">
        <v>37.94</v>
      </c>
      <c r="S5529">
        <v>2</v>
      </c>
      <c r="T5529" s="7">
        <v>0</v>
      </c>
      <c r="U5529" s="5">
        <v>18.211200000000002</v>
      </c>
      <c r="V5529">
        <f t="shared" si="430"/>
        <v>5</v>
      </c>
      <c r="W5529">
        <f t="shared" si="431"/>
        <v>2</v>
      </c>
      <c r="X5529">
        <f t="shared" si="432"/>
        <v>2015</v>
      </c>
      <c r="Y5529" t="str">
        <f t="shared" si="433"/>
        <v>May</v>
      </c>
      <c r="Z5529" t="str">
        <f t="shared" si="434"/>
        <v>2015-05</v>
      </c>
    </row>
    <row r="5530" spans="1:26"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s="5">
        <v>79.959999999999994</v>
      </c>
      <c r="S5530">
        <v>5</v>
      </c>
      <c r="T5530" s="7">
        <v>0.2</v>
      </c>
      <c r="U5530" s="5">
        <v>27.986000000000001</v>
      </c>
      <c r="V5530">
        <f t="shared" si="430"/>
        <v>3</v>
      </c>
      <c r="W5530">
        <f t="shared" si="431"/>
        <v>1</v>
      </c>
      <c r="X5530">
        <f t="shared" si="432"/>
        <v>2015</v>
      </c>
      <c r="Y5530" t="str">
        <f t="shared" si="433"/>
        <v>Mar</v>
      </c>
      <c r="Z5530" t="str">
        <f t="shared" si="434"/>
        <v>2015-03</v>
      </c>
    </row>
    <row r="5531" spans="1:26"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s="5">
        <v>115.29600000000001</v>
      </c>
      <c r="S5531">
        <v>3</v>
      </c>
      <c r="T5531" s="7">
        <v>0.2</v>
      </c>
      <c r="U5531" s="5">
        <v>40.3536</v>
      </c>
      <c r="V5531">
        <f t="shared" si="430"/>
        <v>8</v>
      </c>
      <c r="W5531">
        <f t="shared" si="431"/>
        <v>3</v>
      </c>
      <c r="X5531">
        <f t="shared" si="432"/>
        <v>2017</v>
      </c>
      <c r="Y5531" t="str">
        <f t="shared" si="433"/>
        <v>Aug</v>
      </c>
      <c r="Z5531" t="str">
        <f t="shared" si="434"/>
        <v>2017-08</v>
      </c>
    </row>
    <row r="5532" spans="1:26"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s="5">
        <v>2479.96</v>
      </c>
      <c r="S5532">
        <v>4</v>
      </c>
      <c r="T5532" s="7">
        <v>0</v>
      </c>
      <c r="U5532" s="5">
        <v>743.98800000000006</v>
      </c>
      <c r="V5532">
        <f t="shared" si="430"/>
        <v>12</v>
      </c>
      <c r="W5532">
        <f t="shared" si="431"/>
        <v>4</v>
      </c>
      <c r="X5532">
        <f t="shared" si="432"/>
        <v>2017</v>
      </c>
      <c r="Y5532" t="str">
        <f t="shared" si="433"/>
        <v>Dec</v>
      </c>
      <c r="Z5532" t="str">
        <f t="shared" si="434"/>
        <v>2017-12</v>
      </c>
    </row>
    <row r="5533" spans="1:26"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s="5">
        <v>179.94</v>
      </c>
      <c r="S5533">
        <v>6</v>
      </c>
      <c r="T5533" s="7">
        <v>0</v>
      </c>
      <c r="U5533" s="5">
        <v>75.574799999999996</v>
      </c>
      <c r="V5533">
        <f t="shared" si="430"/>
        <v>6</v>
      </c>
      <c r="W5533">
        <f t="shared" si="431"/>
        <v>2</v>
      </c>
      <c r="X5533">
        <f t="shared" si="432"/>
        <v>2016</v>
      </c>
      <c r="Y5533" t="str">
        <f t="shared" si="433"/>
        <v>Jun</v>
      </c>
      <c r="Z5533" t="str">
        <f t="shared" si="434"/>
        <v>2016-06</v>
      </c>
    </row>
    <row r="5534" spans="1:26"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s="5">
        <v>26.85</v>
      </c>
      <c r="S5534">
        <v>3</v>
      </c>
      <c r="T5534" s="7">
        <v>0</v>
      </c>
      <c r="U5534" s="5">
        <v>5.1014999999999997</v>
      </c>
      <c r="V5534">
        <f t="shared" si="430"/>
        <v>6</v>
      </c>
      <c r="W5534">
        <f t="shared" si="431"/>
        <v>2</v>
      </c>
      <c r="X5534">
        <f t="shared" si="432"/>
        <v>2016</v>
      </c>
      <c r="Y5534" t="str">
        <f t="shared" si="433"/>
        <v>Jun</v>
      </c>
      <c r="Z5534" t="str">
        <f t="shared" si="434"/>
        <v>2016-06</v>
      </c>
    </row>
    <row r="5535" spans="1:26"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s="5">
        <v>323.37</v>
      </c>
      <c r="S5535">
        <v>3</v>
      </c>
      <c r="T5535" s="7">
        <v>0</v>
      </c>
      <c r="U5535" s="5">
        <v>129.34800000000001</v>
      </c>
      <c r="V5535">
        <f t="shared" si="430"/>
        <v>6</v>
      </c>
      <c r="W5535">
        <f t="shared" si="431"/>
        <v>2</v>
      </c>
      <c r="X5535">
        <f t="shared" si="432"/>
        <v>2016</v>
      </c>
      <c r="Y5535" t="str">
        <f t="shared" si="433"/>
        <v>Jun</v>
      </c>
      <c r="Z5535" t="str">
        <f t="shared" si="434"/>
        <v>2016-06</v>
      </c>
    </row>
    <row r="5536" spans="1:26"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s="5">
        <v>59.94</v>
      </c>
      <c r="S5536">
        <v>3</v>
      </c>
      <c r="T5536" s="7">
        <v>0</v>
      </c>
      <c r="U5536" s="5">
        <v>28.171800000000001</v>
      </c>
      <c r="V5536">
        <f t="shared" si="430"/>
        <v>6</v>
      </c>
      <c r="W5536">
        <f t="shared" si="431"/>
        <v>2</v>
      </c>
      <c r="X5536">
        <f t="shared" si="432"/>
        <v>2016</v>
      </c>
      <c r="Y5536" t="str">
        <f t="shared" si="433"/>
        <v>Jun</v>
      </c>
      <c r="Z5536" t="str">
        <f t="shared" si="434"/>
        <v>2016-06</v>
      </c>
    </row>
    <row r="5537" spans="1:26"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s="5">
        <v>64.14</v>
      </c>
      <c r="S5537">
        <v>3</v>
      </c>
      <c r="T5537" s="7">
        <v>0</v>
      </c>
      <c r="U5537" s="5">
        <v>30.787199999999999</v>
      </c>
      <c r="V5537">
        <f t="shared" si="430"/>
        <v>6</v>
      </c>
      <c r="W5537">
        <f t="shared" si="431"/>
        <v>2</v>
      </c>
      <c r="X5537">
        <f t="shared" si="432"/>
        <v>2016</v>
      </c>
      <c r="Y5537" t="str">
        <f t="shared" si="433"/>
        <v>Jun</v>
      </c>
      <c r="Z5537" t="str">
        <f t="shared" si="434"/>
        <v>2016-06</v>
      </c>
    </row>
    <row r="5538" spans="1:26"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s="5">
        <v>11.67</v>
      </c>
      <c r="S5538">
        <v>3</v>
      </c>
      <c r="T5538" s="7">
        <v>0</v>
      </c>
      <c r="U5538" s="5">
        <v>5.6016000000000004</v>
      </c>
      <c r="V5538">
        <f t="shared" si="430"/>
        <v>6</v>
      </c>
      <c r="W5538">
        <f t="shared" si="431"/>
        <v>2</v>
      </c>
      <c r="X5538">
        <f t="shared" si="432"/>
        <v>2016</v>
      </c>
      <c r="Y5538" t="str">
        <f t="shared" si="433"/>
        <v>Jun</v>
      </c>
      <c r="Z5538" t="str">
        <f t="shared" si="434"/>
        <v>2016-06</v>
      </c>
    </row>
    <row r="5539" spans="1:26"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s="5">
        <v>12.96</v>
      </c>
      <c r="S5539">
        <v>2</v>
      </c>
      <c r="T5539" s="7">
        <v>0</v>
      </c>
      <c r="U5539" s="5">
        <v>6.2207999999999997</v>
      </c>
      <c r="V5539">
        <f t="shared" si="430"/>
        <v>6</v>
      </c>
      <c r="W5539">
        <f t="shared" si="431"/>
        <v>2</v>
      </c>
      <c r="X5539">
        <f t="shared" si="432"/>
        <v>2016</v>
      </c>
      <c r="Y5539" t="str">
        <f t="shared" si="433"/>
        <v>Jun</v>
      </c>
      <c r="Z5539" t="str">
        <f t="shared" si="434"/>
        <v>2016-06</v>
      </c>
    </row>
    <row r="5540" spans="1:26"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s="5">
        <v>17.43</v>
      </c>
      <c r="S5540">
        <v>3</v>
      </c>
      <c r="T5540" s="7">
        <v>0</v>
      </c>
      <c r="U5540" s="5">
        <v>8.0177999999999994</v>
      </c>
      <c r="V5540">
        <f t="shared" si="430"/>
        <v>4</v>
      </c>
      <c r="W5540">
        <f t="shared" si="431"/>
        <v>2</v>
      </c>
      <c r="X5540">
        <f t="shared" si="432"/>
        <v>2015</v>
      </c>
      <c r="Y5540" t="str">
        <f t="shared" si="433"/>
        <v>Apr</v>
      </c>
      <c r="Z5540" t="str">
        <f t="shared" si="434"/>
        <v>2015-04</v>
      </c>
    </row>
    <row r="5541" spans="1:26"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s="5">
        <v>181.98599999999999</v>
      </c>
      <c r="S5541">
        <v>2</v>
      </c>
      <c r="T5541" s="7">
        <v>0.3</v>
      </c>
      <c r="U5541" s="5">
        <v>-54.595799999999997</v>
      </c>
      <c r="V5541">
        <f t="shared" si="430"/>
        <v>5</v>
      </c>
      <c r="W5541">
        <f t="shared" si="431"/>
        <v>2</v>
      </c>
      <c r="X5541">
        <f t="shared" si="432"/>
        <v>2017</v>
      </c>
      <c r="Y5541" t="str">
        <f t="shared" si="433"/>
        <v>May</v>
      </c>
      <c r="Z5541" t="str">
        <f t="shared" si="434"/>
        <v>2017-05</v>
      </c>
    </row>
    <row r="5542" spans="1:26"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s="5">
        <v>1.5920000000000001</v>
      </c>
      <c r="S5542">
        <v>2</v>
      </c>
      <c r="T5542" s="7">
        <v>0.8</v>
      </c>
      <c r="U5542" s="5">
        <v>-2.6267999999999998</v>
      </c>
      <c r="V5542">
        <f t="shared" si="430"/>
        <v>5</v>
      </c>
      <c r="W5542">
        <f t="shared" si="431"/>
        <v>2</v>
      </c>
      <c r="X5542">
        <f t="shared" si="432"/>
        <v>2017</v>
      </c>
      <c r="Y5542" t="str">
        <f t="shared" si="433"/>
        <v>May</v>
      </c>
      <c r="Z5542" t="str">
        <f t="shared" si="434"/>
        <v>2017-05</v>
      </c>
    </row>
    <row r="5543" spans="1:26"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s="5">
        <v>22.344000000000001</v>
      </c>
      <c r="S5543">
        <v>3</v>
      </c>
      <c r="T5543" s="7">
        <v>0.2</v>
      </c>
      <c r="U5543" s="5">
        <v>2.5137</v>
      </c>
      <c r="V5543">
        <f t="shared" si="430"/>
        <v>5</v>
      </c>
      <c r="W5543">
        <f t="shared" si="431"/>
        <v>2</v>
      </c>
      <c r="X5543">
        <f t="shared" si="432"/>
        <v>2017</v>
      </c>
      <c r="Y5543" t="str">
        <f t="shared" si="433"/>
        <v>May</v>
      </c>
      <c r="Z5543" t="str">
        <f t="shared" si="434"/>
        <v>2017-05</v>
      </c>
    </row>
    <row r="5544" spans="1:26"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s="5">
        <v>455.97</v>
      </c>
      <c r="S5544">
        <v>6</v>
      </c>
      <c r="T5544" s="7">
        <v>0.5</v>
      </c>
      <c r="U5544" s="5">
        <v>-218.8656</v>
      </c>
      <c r="V5544">
        <f t="shared" si="430"/>
        <v>12</v>
      </c>
      <c r="W5544">
        <f t="shared" si="431"/>
        <v>4</v>
      </c>
      <c r="X5544">
        <f t="shared" si="432"/>
        <v>2016</v>
      </c>
      <c r="Y5544" t="str">
        <f t="shared" si="433"/>
        <v>Dec</v>
      </c>
      <c r="Z5544" t="str">
        <f t="shared" si="434"/>
        <v>2016-12</v>
      </c>
    </row>
    <row r="5545" spans="1:26"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s="5">
        <v>10.44</v>
      </c>
      <c r="S5545">
        <v>6</v>
      </c>
      <c r="T5545" s="7">
        <v>0.7</v>
      </c>
      <c r="U5545" s="5">
        <v>-7.6559999999999997</v>
      </c>
      <c r="V5545">
        <f t="shared" si="430"/>
        <v>12</v>
      </c>
      <c r="W5545">
        <f t="shared" si="431"/>
        <v>4</v>
      </c>
      <c r="X5545">
        <f t="shared" si="432"/>
        <v>2016</v>
      </c>
      <c r="Y5545" t="str">
        <f t="shared" si="433"/>
        <v>Dec</v>
      </c>
      <c r="Z5545" t="str">
        <f t="shared" si="434"/>
        <v>2016-12</v>
      </c>
    </row>
    <row r="5546" spans="1:26"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s="5">
        <v>5.2140000000000004</v>
      </c>
      <c r="S5546">
        <v>2</v>
      </c>
      <c r="T5546" s="7">
        <v>0.7</v>
      </c>
      <c r="U5546" s="5">
        <v>-4.1711999999999998</v>
      </c>
      <c r="V5546">
        <f t="shared" si="430"/>
        <v>12</v>
      </c>
      <c r="W5546">
        <f t="shared" si="431"/>
        <v>4</v>
      </c>
      <c r="X5546">
        <f t="shared" si="432"/>
        <v>2016</v>
      </c>
      <c r="Y5546" t="str">
        <f t="shared" si="433"/>
        <v>Dec</v>
      </c>
      <c r="Z5546" t="str">
        <f t="shared" si="434"/>
        <v>2016-12</v>
      </c>
    </row>
    <row r="5547" spans="1:26"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s="5">
        <v>67.400000000000006</v>
      </c>
      <c r="S5547">
        <v>5</v>
      </c>
      <c r="T5547" s="7">
        <v>0</v>
      </c>
      <c r="U5547" s="5">
        <v>17.524000000000001</v>
      </c>
      <c r="V5547">
        <f t="shared" si="430"/>
        <v>9</v>
      </c>
      <c r="W5547">
        <f t="shared" si="431"/>
        <v>3</v>
      </c>
      <c r="X5547">
        <f t="shared" si="432"/>
        <v>2017</v>
      </c>
      <c r="Y5547" t="str">
        <f t="shared" si="433"/>
        <v>Sep</v>
      </c>
      <c r="Z5547" t="str">
        <f t="shared" si="434"/>
        <v>2017-09</v>
      </c>
    </row>
    <row r="5548" spans="1:26"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s="5">
        <v>25.16</v>
      </c>
      <c r="S5548">
        <v>2</v>
      </c>
      <c r="T5548" s="7">
        <v>0</v>
      </c>
      <c r="U5548" s="5">
        <v>10.5672</v>
      </c>
      <c r="V5548">
        <f t="shared" si="430"/>
        <v>9</v>
      </c>
      <c r="W5548">
        <f t="shared" si="431"/>
        <v>3</v>
      </c>
      <c r="X5548">
        <f t="shared" si="432"/>
        <v>2017</v>
      </c>
      <c r="Y5548" t="str">
        <f t="shared" si="433"/>
        <v>Sep</v>
      </c>
      <c r="Z5548" t="str">
        <f t="shared" si="434"/>
        <v>2017-09</v>
      </c>
    </row>
    <row r="5549" spans="1:26"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s="5">
        <v>126.56</v>
      </c>
      <c r="S5549">
        <v>4</v>
      </c>
      <c r="T5549" s="7">
        <v>0.2</v>
      </c>
      <c r="U5549" s="5">
        <v>47.46</v>
      </c>
      <c r="V5549">
        <f t="shared" si="430"/>
        <v>9</v>
      </c>
      <c r="W5549">
        <f t="shared" si="431"/>
        <v>3</v>
      </c>
      <c r="X5549">
        <f t="shared" si="432"/>
        <v>2017</v>
      </c>
      <c r="Y5549" t="str">
        <f t="shared" si="433"/>
        <v>Sep</v>
      </c>
      <c r="Z5549" t="str">
        <f t="shared" si="434"/>
        <v>2017-09</v>
      </c>
    </row>
    <row r="5550" spans="1:26"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s="5">
        <v>43.68</v>
      </c>
      <c r="S5550">
        <v>3</v>
      </c>
      <c r="T5550" s="7">
        <v>0</v>
      </c>
      <c r="U5550" s="5">
        <v>11.7936</v>
      </c>
      <c r="V5550">
        <f t="shared" si="430"/>
        <v>11</v>
      </c>
      <c r="W5550">
        <f t="shared" si="431"/>
        <v>4</v>
      </c>
      <c r="X5550">
        <f t="shared" si="432"/>
        <v>2014</v>
      </c>
      <c r="Y5550" t="str">
        <f t="shared" si="433"/>
        <v>Nov</v>
      </c>
      <c r="Z5550" t="str">
        <f t="shared" si="434"/>
        <v>2014-11</v>
      </c>
    </row>
    <row r="5551" spans="1:26"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s="5">
        <v>139.93</v>
      </c>
      <c r="S5551">
        <v>7</v>
      </c>
      <c r="T5551" s="7">
        <v>0</v>
      </c>
      <c r="U5551" s="5">
        <v>34.982500000000002</v>
      </c>
      <c r="V5551">
        <f t="shared" si="430"/>
        <v>11</v>
      </c>
      <c r="W5551">
        <f t="shared" si="431"/>
        <v>4</v>
      </c>
      <c r="X5551">
        <f t="shared" si="432"/>
        <v>2014</v>
      </c>
      <c r="Y5551" t="str">
        <f t="shared" si="433"/>
        <v>Nov</v>
      </c>
      <c r="Z5551" t="str">
        <f t="shared" si="434"/>
        <v>2014-11</v>
      </c>
    </row>
    <row r="5552" spans="1:26"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s="5">
        <v>2.6720000000000002</v>
      </c>
      <c r="S5552">
        <v>1</v>
      </c>
      <c r="T5552" s="7">
        <v>0.2</v>
      </c>
      <c r="U5552" s="5">
        <v>0.33400000000000002</v>
      </c>
      <c r="V5552">
        <f t="shared" si="430"/>
        <v>11</v>
      </c>
      <c r="W5552">
        <f t="shared" si="431"/>
        <v>4</v>
      </c>
      <c r="X5552">
        <f t="shared" si="432"/>
        <v>2014</v>
      </c>
      <c r="Y5552" t="str">
        <f t="shared" si="433"/>
        <v>Nov</v>
      </c>
      <c r="Z5552" t="str">
        <f t="shared" si="434"/>
        <v>2014-11</v>
      </c>
    </row>
    <row r="5553" spans="1:26"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s="5">
        <v>16.655999999999999</v>
      </c>
      <c r="S5553">
        <v>6</v>
      </c>
      <c r="T5553" s="7">
        <v>0.2</v>
      </c>
      <c r="U5553" s="5">
        <v>-3.1230000000000002</v>
      </c>
      <c r="V5553">
        <f t="shared" si="430"/>
        <v>11</v>
      </c>
      <c r="W5553">
        <f t="shared" si="431"/>
        <v>4</v>
      </c>
      <c r="X5553">
        <f t="shared" si="432"/>
        <v>2014</v>
      </c>
      <c r="Y5553" t="str">
        <f t="shared" si="433"/>
        <v>Nov</v>
      </c>
      <c r="Z5553" t="str">
        <f t="shared" si="434"/>
        <v>2014-11</v>
      </c>
    </row>
    <row r="5554" spans="1:26"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s="5">
        <v>79.512</v>
      </c>
      <c r="S5554">
        <v>3</v>
      </c>
      <c r="T5554" s="7">
        <v>0.2</v>
      </c>
      <c r="U5554" s="5">
        <v>20.8719</v>
      </c>
      <c r="V5554">
        <f t="shared" si="430"/>
        <v>11</v>
      </c>
      <c r="W5554">
        <f t="shared" si="431"/>
        <v>4</v>
      </c>
      <c r="X5554">
        <f t="shared" si="432"/>
        <v>2014</v>
      </c>
      <c r="Y5554" t="str">
        <f t="shared" si="433"/>
        <v>Nov</v>
      </c>
      <c r="Z5554" t="str">
        <f t="shared" si="434"/>
        <v>2014-11</v>
      </c>
    </row>
    <row r="5555" spans="1:26"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s="5">
        <v>36.287999999999997</v>
      </c>
      <c r="S5555">
        <v>7</v>
      </c>
      <c r="T5555" s="7">
        <v>0.2</v>
      </c>
      <c r="U5555" s="5">
        <v>12.700799999999999</v>
      </c>
      <c r="V5555">
        <f t="shared" si="430"/>
        <v>11</v>
      </c>
      <c r="W5555">
        <f t="shared" si="431"/>
        <v>4</v>
      </c>
      <c r="X5555">
        <f t="shared" si="432"/>
        <v>2014</v>
      </c>
      <c r="Y5555" t="str">
        <f t="shared" si="433"/>
        <v>Nov</v>
      </c>
      <c r="Z5555" t="str">
        <f t="shared" si="434"/>
        <v>2014-11</v>
      </c>
    </row>
    <row r="5556" spans="1:26"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s="5">
        <v>67.993200000000002</v>
      </c>
      <c r="S5556">
        <v>1</v>
      </c>
      <c r="T5556" s="7">
        <v>0.32</v>
      </c>
      <c r="U5556" s="5">
        <v>-12.998699999999999</v>
      </c>
      <c r="V5556">
        <f t="shared" si="430"/>
        <v>11</v>
      </c>
      <c r="W5556">
        <f t="shared" si="431"/>
        <v>4</v>
      </c>
      <c r="X5556">
        <f t="shared" si="432"/>
        <v>2014</v>
      </c>
      <c r="Y5556" t="str">
        <f t="shared" si="433"/>
        <v>Nov</v>
      </c>
      <c r="Z5556" t="str">
        <f t="shared" si="434"/>
        <v>2014-11</v>
      </c>
    </row>
    <row r="5557" spans="1:26"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s="5">
        <v>10.16</v>
      </c>
      <c r="S5557">
        <v>2</v>
      </c>
      <c r="T5557" s="7">
        <v>0</v>
      </c>
      <c r="U5557" s="5">
        <v>3.4544000000000001</v>
      </c>
      <c r="V5557">
        <f t="shared" si="430"/>
        <v>10</v>
      </c>
      <c r="W5557">
        <f t="shared" si="431"/>
        <v>4</v>
      </c>
      <c r="X5557">
        <f t="shared" si="432"/>
        <v>2017</v>
      </c>
      <c r="Y5557" t="str">
        <f t="shared" si="433"/>
        <v>Oct</v>
      </c>
      <c r="Z5557" t="str">
        <f t="shared" si="434"/>
        <v>2017-10</v>
      </c>
    </row>
    <row r="5558" spans="1:26"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s="5">
        <v>6.16</v>
      </c>
      <c r="S5558">
        <v>2</v>
      </c>
      <c r="T5558" s="7">
        <v>0</v>
      </c>
      <c r="U5558" s="5">
        <v>1.9712000000000001</v>
      </c>
      <c r="V5558">
        <f t="shared" si="430"/>
        <v>12</v>
      </c>
      <c r="W5558">
        <f t="shared" si="431"/>
        <v>4</v>
      </c>
      <c r="X5558">
        <f t="shared" si="432"/>
        <v>2015</v>
      </c>
      <c r="Y5558" t="str">
        <f t="shared" si="433"/>
        <v>Dec</v>
      </c>
      <c r="Z5558" t="str">
        <f t="shared" si="434"/>
        <v>2015-12</v>
      </c>
    </row>
    <row r="5559" spans="1:26"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s="5">
        <v>56.3</v>
      </c>
      <c r="S5559">
        <v>2</v>
      </c>
      <c r="T5559" s="7">
        <v>0</v>
      </c>
      <c r="U5559" s="5">
        <v>15.763999999999999</v>
      </c>
      <c r="V5559">
        <f t="shared" si="430"/>
        <v>12</v>
      </c>
      <c r="W5559">
        <f t="shared" si="431"/>
        <v>4</v>
      </c>
      <c r="X5559">
        <f t="shared" si="432"/>
        <v>2015</v>
      </c>
      <c r="Y5559" t="str">
        <f t="shared" si="433"/>
        <v>Dec</v>
      </c>
      <c r="Z5559" t="str">
        <f t="shared" si="434"/>
        <v>2015-12</v>
      </c>
    </row>
    <row r="5560" spans="1:26"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s="5">
        <v>6.48</v>
      </c>
      <c r="S5560">
        <v>1</v>
      </c>
      <c r="T5560" s="7">
        <v>0</v>
      </c>
      <c r="U5560" s="5">
        <v>3.1103999999999998</v>
      </c>
      <c r="V5560">
        <f t="shared" si="430"/>
        <v>12</v>
      </c>
      <c r="W5560">
        <f t="shared" si="431"/>
        <v>4</v>
      </c>
      <c r="X5560">
        <f t="shared" si="432"/>
        <v>2015</v>
      </c>
      <c r="Y5560" t="str">
        <f t="shared" si="433"/>
        <v>Dec</v>
      </c>
      <c r="Z5560" t="str">
        <f t="shared" si="434"/>
        <v>2015-12</v>
      </c>
    </row>
    <row r="5561" spans="1:26"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s="5">
        <v>1325.85</v>
      </c>
      <c r="S5561">
        <v>5</v>
      </c>
      <c r="T5561" s="7">
        <v>0</v>
      </c>
      <c r="U5561" s="5">
        <v>238.65299999999999</v>
      </c>
      <c r="V5561">
        <f t="shared" si="430"/>
        <v>12</v>
      </c>
      <c r="W5561">
        <f t="shared" si="431"/>
        <v>4</v>
      </c>
      <c r="X5561">
        <f t="shared" si="432"/>
        <v>2015</v>
      </c>
      <c r="Y5561" t="str">
        <f t="shared" si="433"/>
        <v>Dec</v>
      </c>
      <c r="Z5561" t="str">
        <f t="shared" si="434"/>
        <v>2015-12</v>
      </c>
    </row>
    <row r="5562" spans="1:26"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s="5">
        <v>14.94</v>
      </c>
      <c r="S5562">
        <v>3</v>
      </c>
      <c r="T5562" s="7">
        <v>0</v>
      </c>
      <c r="U5562" s="5">
        <v>6.8723999999999998</v>
      </c>
      <c r="V5562">
        <f t="shared" si="430"/>
        <v>12</v>
      </c>
      <c r="W5562">
        <f t="shared" si="431"/>
        <v>4</v>
      </c>
      <c r="X5562">
        <f t="shared" si="432"/>
        <v>2015</v>
      </c>
      <c r="Y5562" t="str">
        <f t="shared" si="433"/>
        <v>Dec</v>
      </c>
      <c r="Z5562" t="str">
        <f t="shared" si="434"/>
        <v>2015-12</v>
      </c>
    </row>
    <row r="5563" spans="1:26"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s="5">
        <v>34.54</v>
      </c>
      <c r="S5563">
        <v>1</v>
      </c>
      <c r="T5563" s="7">
        <v>0</v>
      </c>
      <c r="U5563" s="5">
        <v>17.27</v>
      </c>
      <c r="V5563">
        <f t="shared" si="430"/>
        <v>3</v>
      </c>
      <c r="W5563">
        <f t="shared" si="431"/>
        <v>1</v>
      </c>
      <c r="X5563">
        <f t="shared" si="432"/>
        <v>2017</v>
      </c>
      <c r="Y5563" t="str">
        <f t="shared" si="433"/>
        <v>Mar</v>
      </c>
      <c r="Z5563" t="str">
        <f t="shared" si="434"/>
        <v>2017-03</v>
      </c>
    </row>
    <row r="5564" spans="1:26"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s="5">
        <v>2999.95</v>
      </c>
      <c r="S5564">
        <v>5</v>
      </c>
      <c r="T5564" s="7">
        <v>0</v>
      </c>
      <c r="U5564" s="5">
        <v>1439.9760000000001</v>
      </c>
      <c r="V5564">
        <f t="shared" si="430"/>
        <v>3</v>
      </c>
      <c r="W5564">
        <f t="shared" si="431"/>
        <v>1</v>
      </c>
      <c r="X5564">
        <f t="shared" si="432"/>
        <v>2017</v>
      </c>
      <c r="Y5564" t="str">
        <f t="shared" si="433"/>
        <v>Mar</v>
      </c>
      <c r="Z5564" t="str">
        <f t="shared" si="434"/>
        <v>2017-03</v>
      </c>
    </row>
    <row r="5565" spans="1:26"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s="5">
        <v>64.12</v>
      </c>
      <c r="S5565">
        <v>4</v>
      </c>
      <c r="T5565" s="7">
        <v>0</v>
      </c>
      <c r="U5565" s="5">
        <v>30.7776</v>
      </c>
      <c r="V5565">
        <f t="shared" si="430"/>
        <v>3</v>
      </c>
      <c r="W5565">
        <f t="shared" si="431"/>
        <v>1</v>
      </c>
      <c r="X5565">
        <f t="shared" si="432"/>
        <v>2017</v>
      </c>
      <c r="Y5565" t="str">
        <f t="shared" si="433"/>
        <v>Mar</v>
      </c>
      <c r="Z5565" t="str">
        <f t="shared" si="434"/>
        <v>2017-03</v>
      </c>
    </row>
    <row r="5566" spans="1:26"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s="5">
        <v>19.456</v>
      </c>
      <c r="S5566">
        <v>4</v>
      </c>
      <c r="T5566" s="7">
        <v>0.2</v>
      </c>
      <c r="U5566" s="5">
        <v>2.1888000000000001</v>
      </c>
      <c r="V5566">
        <f t="shared" si="430"/>
        <v>3</v>
      </c>
      <c r="W5566">
        <f t="shared" si="431"/>
        <v>1</v>
      </c>
      <c r="X5566">
        <f t="shared" si="432"/>
        <v>2017</v>
      </c>
      <c r="Y5566" t="str">
        <f t="shared" si="433"/>
        <v>Mar</v>
      </c>
      <c r="Z5566" t="str">
        <f t="shared" si="434"/>
        <v>2017-03</v>
      </c>
    </row>
    <row r="5567" spans="1:26"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s="5">
        <v>209.98599999999999</v>
      </c>
      <c r="S5567">
        <v>2</v>
      </c>
      <c r="T5567" s="7">
        <v>0.3</v>
      </c>
      <c r="U5567" s="5">
        <v>8.9993999999999996</v>
      </c>
      <c r="V5567">
        <f t="shared" si="430"/>
        <v>3</v>
      </c>
      <c r="W5567">
        <f t="shared" si="431"/>
        <v>1</v>
      </c>
      <c r="X5567">
        <f t="shared" si="432"/>
        <v>2017</v>
      </c>
      <c r="Y5567" t="str">
        <f t="shared" si="433"/>
        <v>Mar</v>
      </c>
      <c r="Z5567" t="str">
        <f t="shared" si="434"/>
        <v>2017-03</v>
      </c>
    </row>
    <row r="5568" spans="1:26"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s="5">
        <v>29.76</v>
      </c>
      <c r="S5568">
        <v>5</v>
      </c>
      <c r="T5568" s="7">
        <v>0.2</v>
      </c>
      <c r="U5568" s="5">
        <v>1.86</v>
      </c>
      <c r="V5568">
        <f t="shared" si="430"/>
        <v>3</v>
      </c>
      <c r="W5568">
        <f t="shared" si="431"/>
        <v>1</v>
      </c>
      <c r="X5568">
        <f t="shared" si="432"/>
        <v>2017</v>
      </c>
      <c r="Y5568" t="str">
        <f t="shared" si="433"/>
        <v>Mar</v>
      </c>
      <c r="Z5568" t="str">
        <f t="shared" si="434"/>
        <v>2017-03</v>
      </c>
    </row>
    <row r="5569" spans="1:26"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s="5">
        <v>89.768000000000001</v>
      </c>
      <c r="S5569">
        <v>1</v>
      </c>
      <c r="T5569" s="7">
        <v>0.3</v>
      </c>
      <c r="U5569" s="5">
        <v>-2.5648</v>
      </c>
      <c r="V5569">
        <f t="shared" si="430"/>
        <v>3</v>
      </c>
      <c r="W5569">
        <f t="shared" si="431"/>
        <v>1</v>
      </c>
      <c r="X5569">
        <f t="shared" si="432"/>
        <v>2017</v>
      </c>
      <c r="Y5569" t="str">
        <f t="shared" si="433"/>
        <v>Mar</v>
      </c>
      <c r="Z5569" t="str">
        <f t="shared" si="434"/>
        <v>2017-03</v>
      </c>
    </row>
    <row r="5570" spans="1:26"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s="5">
        <v>959.98400000000004</v>
      </c>
      <c r="S5570">
        <v>2</v>
      </c>
      <c r="T5570" s="7">
        <v>0.2</v>
      </c>
      <c r="U5570" s="5">
        <v>335.99439999999998</v>
      </c>
      <c r="V5570">
        <f t="shared" si="430"/>
        <v>3</v>
      </c>
      <c r="W5570">
        <f t="shared" si="431"/>
        <v>1</v>
      </c>
      <c r="X5570">
        <f t="shared" si="432"/>
        <v>2017</v>
      </c>
      <c r="Y5570" t="str">
        <f t="shared" si="433"/>
        <v>Mar</v>
      </c>
      <c r="Z5570" t="str">
        <f t="shared" si="434"/>
        <v>2017-03</v>
      </c>
    </row>
    <row r="5571" spans="1:26"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s="5">
        <v>15.552</v>
      </c>
      <c r="S5571">
        <v>3</v>
      </c>
      <c r="T5571" s="7">
        <v>0.2</v>
      </c>
      <c r="U5571" s="5">
        <v>5.6375999999999999</v>
      </c>
      <c r="V5571">
        <f t="shared" ref="V5571:V5634" si="435">MONTH(C5571)</f>
        <v>3</v>
      </c>
      <c r="W5571">
        <f t="shared" ref="W5571:W5634" si="436">ROUNDUP(MONTH(C5571)/3,0)</f>
        <v>1</v>
      </c>
      <c r="X5571">
        <f t="shared" ref="X5571:X5634" si="437">YEAR(C5571)</f>
        <v>2017</v>
      </c>
      <c r="Y5571" t="str">
        <f t="shared" ref="Y5571:Y5634" si="438">TEXT(C5571,"MMM")</f>
        <v>Mar</v>
      </c>
      <c r="Z5571" t="str">
        <f t="shared" ref="Z5571:Z5634" si="439">TEXT(C5571,"YYYY-MM")</f>
        <v>2017-03</v>
      </c>
    </row>
    <row r="5572" spans="1:26"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s="5">
        <v>34.36</v>
      </c>
      <c r="S5572">
        <v>1</v>
      </c>
      <c r="T5572" s="7">
        <v>0.2</v>
      </c>
      <c r="U5572" s="5">
        <v>-7.3014999999999999</v>
      </c>
      <c r="V5572">
        <f t="shared" si="435"/>
        <v>3</v>
      </c>
      <c r="W5572">
        <f t="shared" si="436"/>
        <v>1</v>
      </c>
      <c r="X5572">
        <f t="shared" si="437"/>
        <v>2017</v>
      </c>
      <c r="Y5572" t="str">
        <f t="shared" si="438"/>
        <v>Mar</v>
      </c>
      <c r="Z5572" t="str">
        <f t="shared" si="439"/>
        <v>2017-03</v>
      </c>
    </row>
    <row r="5573" spans="1:26"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s="5">
        <v>98.376000000000005</v>
      </c>
      <c r="S5573">
        <v>3</v>
      </c>
      <c r="T5573" s="7">
        <v>0.2</v>
      </c>
      <c r="U5573" s="5">
        <v>35.661299999999997</v>
      </c>
      <c r="V5573">
        <f t="shared" si="435"/>
        <v>12</v>
      </c>
      <c r="W5573">
        <f t="shared" si="436"/>
        <v>4</v>
      </c>
      <c r="X5573">
        <f t="shared" si="437"/>
        <v>2014</v>
      </c>
      <c r="Y5573" t="str">
        <f t="shared" si="438"/>
        <v>Dec</v>
      </c>
      <c r="Z5573" t="str">
        <f t="shared" si="439"/>
        <v>2014-12</v>
      </c>
    </row>
    <row r="5574" spans="1:26"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s="5">
        <v>29.94</v>
      </c>
      <c r="S5574">
        <v>4</v>
      </c>
      <c r="T5574" s="7">
        <v>0.7</v>
      </c>
      <c r="U5574" s="5">
        <v>-23.952000000000002</v>
      </c>
      <c r="V5574">
        <f t="shared" si="435"/>
        <v>12</v>
      </c>
      <c r="W5574">
        <f t="shared" si="436"/>
        <v>4</v>
      </c>
      <c r="X5574">
        <f t="shared" si="437"/>
        <v>2014</v>
      </c>
      <c r="Y5574" t="str">
        <f t="shared" si="438"/>
        <v>Dec</v>
      </c>
      <c r="Z5574" t="str">
        <f t="shared" si="439"/>
        <v>2014-12</v>
      </c>
    </row>
    <row r="5575" spans="1:26"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s="5">
        <v>17.472000000000001</v>
      </c>
      <c r="S5575">
        <v>3</v>
      </c>
      <c r="T5575" s="7">
        <v>0.2</v>
      </c>
      <c r="U5575" s="5">
        <v>5.6783999999999999</v>
      </c>
      <c r="V5575">
        <f t="shared" si="435"/>
        <v>12</v>
      </c>
      <c r="W5575">
        <f t="shared" si="436"/>
        <v>4</v>
      </c>
      <c r="X5575">
        <f t="shared" si="437"/>
        <v>2014</v>
      </c>
      <c r="Y5575" t="str">
        <f t="shared" si="438"/>
        <v>Dec</v>
      </c>
      <c r="Z5575" t="str">
        <f t="shared" si="439"/>
        <v>2014-12</v>
      </c>
    </row>
    <row r="5576" spans="1:26"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s="5">
        <v>36.738</v>
      </c>
      <c r="S5576">
        <v>1</v>
      </c>
      <c r="T5576" s="7">
        <v>0.4</v>
      </c>
      <c r="U5576" s="5">
        <v>-9.1844999999999999</v>
      </c>
      <c r="V5576">
        <f t="shared" si="435"/>
        <v>12</v>
      </c>
      <c r="W5576">
        <f t="shared" si="436"/>
        <v>4</v>
      </c>
      <c r="X5576">
        <f t="shared" si="437"/>
        <v>2014</v>
      </c>
      <c r="Y5576" t="str">
        <f t="shared" si="438"/>
        <v>Dec</v>
      </c>
      <c r="Z5576" t="str">
        <f t="shared" si="439"/>
        <v>2014-12</v>
      </c>
    </row>
    <row r="5577" spans="1:26"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s="5">
        <v>179.94</v>
      </c>
      <c r="S5577">
        <v>2</v>
      </c>
      <c r="T5577" s="7">
        <v>0.4</v>
      </c>
      <c r="U5577" s="5">
        <v>-44.984999999999999</v>
      </c>
      <c r="V5577">
        <f t="shared" si="435"/>
        <v>12</v>
      </c>
      <c r="W5577">
        <f t="shared" si="436"/>
        <v>4</v>
      </c>
      <c r="X5577">
        <f t="shared" si="437"/>
        <v>2014</v>
      </c>
      <c r="Y5577" t="str">
        <f t="shared" si="438"/>
        <v>Dec</v>
      </c>
      <c r="Z5577" t="str">
        <f t="shared" si="439"/>
        <v>2014-12</v>
      </c>
    </row>
    <row r="5578" spans="1:26"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s="5">
        <v>383.64</v>
      </c>
      <c r="S5578">
        <v>6</v>
      </c>
      <c r="T5578" s="7">
        <v>0</v>
      </c>
      <c r="U5578" s="5">
        <v>122.76479999999999</v>
      </c>
      <c r="V5578">
        <f t="shared" si="435"/>
        <v>12</v>
      </c>
      <c r="W5578">
        <f t="shared" si="436"/>
        <v>4</v>
      </c>
      <c r="X5578">
        <f t="shared" si="437"/>
        <v>2016</v>
      </c>
      <c r="Y5578" t="str">
        <f t="shared" si="438"/>
        <v>Dec</v>
      </c>
      <c r="Z5578" t="str">
        <f t="shared" si="439"/>
        <v>2016-12</v>
      </c>
    </row>
    <row r="5579" spans="1:26"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s="5">
        <v>56.52</v>
      </c>
      <c r="S5579">
        <v>3</v>
      </c>
      <c r="T5579" s="7">
        <v>0</v>
      </c>
      <c r="U5579" s="5">
        <v>15.8256</v>
      </c>
      <c r="V5579">
        <f t="shared" si="435"/>
        <v>12</v>
      </c>
      <c r="W5579">
        <f t="shared" si="436"/>
        <v>4</v>
      </c>
      <c r="X5579">
        <f t="shared" si="437"/>
        <v>2016</v>
      </c>
      <c r="Y5579" t="str">
        <f t="shared" si="438"/>
        <v>Dec</v>
      </c>
      <c r="Z5579" t="str">
        <f t="shared" si="439"/>
        <v>2016-12</v>
      </c>
    </row>
    <row r="5580" spans="1:26"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s="5">
        <v>6.56</v>
      </c>
      <c r="S5580">
        <v>2</v>
      </c>
      <c r="T5580" s="7">
        <v>0</v>
      </c>
      <c r="U5580" s="5">
        <v>1.9024000000000001</v>
      </c>
      <c r="V5580">
        <f t="shared" si="435"/>
        <v>9</v>
      </c>
      <c r="W5580">
        <f t="shared" si="436"/>
        <v>3</v>
      </c>
      <c r="X5580">
        <f t="shared" si="437"/>
        <v>2017</v>
      </c>
      <c r="Y5580" t="str">
        <f t="shared" si="438"/>
        <v>Sep</v>
      </c>
      <c r="Z5580" t="str">
        <f t="shared" si="439"/>
        <v>2017-09</v>
      </c>
    </row>
    <row r="5581" spans="1:26"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s="5">
        <v>243.92</v>
      </c>
      <c r="S5581">
        <v>5</v>
      </c>
      <c r="T5581" s="7">
        <v>0.2</v>
      </c>
      <c r="U5581" s="5">
        <v>-15.244999999999999</v>
      </c>
      <c r="V5581">
        <f t="shared" si="435"/>
        <v>9</v>
      </c>
      <c r="W5581">
        <f t="shared" si="436"/>
        <v>3</v>
      </c>
      <c r="X5581">
        <f t="shared" si="437"/>
        <v>2017</v>
      </c>
      <c r="Y5581" t="str">
        <f t="shared" si="438"/>
        <v>Sep</v>
      </c>
      <c r="Z5581" t="str">
        <f t="shared" si="439"/>
        <v>2017-09</v>
      </c>
    </row>
    <row r="5582" spans="1:26"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s="5">
        <v>47.52</v>
      </c>
      <c r="S5582">
        <v>9</v>
      </c>
      <c r="T5582" s="7">
        <v>0</v>
      </c>
      <c r="U5582" s="5">
        <v>22.8096</v>
      </c>
      <c r="V5582">
        <f t="shared" si="435"/>
        <v>9</v>
      </c>
      <c r="W5582">
        <f t="shared" si="436"/>
        <v>3</v>
      </c>
      <c r="X5582">
        <f t="shared" si="437"/>
        <v>2017</v>
      </c>
      <c r="Y5582" t="str">
        <f t="shared" si="438"/>
        <v>Sep</v>
      </c>
      <c r="Z5582" t="str">
        <f t="shared" si="439"/>
        <v>2017-09</v>
      </c>
    </row>
    <row r="5583" spans="1:26"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s="5">
        <v>19.98</v>
      </c>
      <c r="S5583">
        <v>1</v>
      </c>
      <c r="T5583" s="7">
        <v>0</v>
      </c>
      <c r="U5583" s="5">
        <v>8.5914000000000001</v>
      </c>
      <c r="V5583">
        <f t="shared" si="435"/>
        <v>10</v>
      </c>
      <c r="W5583">
        <f t="shared" si="436"/>
        <v>4</v>
      </c>
      <c r="X5583">
        <f t="shared" si="437"/>
        <v>2017</v>
      </c>
      <c r="Y5583" t="str">
        <f t="shared" si="438"/>
        <v>Oct</v>
      </c>
      <c r="Z5583" t="str">
        <f t="shared" si="439"/>
        <v>2017-10</v>
      </c>
    </row>
    <row r="5584" spans="1:26"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s="5">
        <v>8</v>
      </c>
      <c r="S5584">
        <v>5</v>
      </c>
      <c r="T5584" s="7">
        <v>0</v>
      </c>
      <c r="U5584" s="5">
        <v>3.44</v>
      </c>
      <c r="V5584">
        <f t="shared" si="435"/>
        <v>5</v>
      </c>
      <c r="W5584">
        <f t="shared" si="436"/>
        <v>2</v>
      </c>
      <c r="X5584">
        <f t="shared" si="437"/>
        <v>2016</v>
      </c>
      <c r="Y5584" t="str">
        <f t="shared" si="438"/>
        <v>May</v>
      </c>
      <c r="Z5584" t="str">
        <f t="shared" si="439"/>
        <v>2016-05</v>
      </c>
    </row>
    <row r="5585" spans="1:26"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s="5">
        <v>6.16</v>
      </c>
      <c r="S5585">
        <v>2</v>
      </c>
      <c r="T5585" s="7">
        <v>0</v>
      </c>
      <c r="U5585" s="5">
        <v>1.9712000000000001</v>
      </c>
      <c r="V5585">
        <f t="shared" si="435"/>
        <v>12</v>
      </c>
      <c r="W5585">
        <f t="shared" si="436"/>
        <v>4</v>
      </c>
      <c r="X5585">
        <f t="shared" si="437"/>
        <v>2014</v>
      </c>
      <c r="Y5585" t="str">
        <f t="shared" si="438"/>
        <v>Dec</v>
      </c>
      <c r="Z5585" t="str">
        <f t="shared" si="439"/>
        <v>2014-12</v>
      </c>
    </row>
    <row r="5586" spans="1:26"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s="5">
        <v>83.56</v>
      </c>
      <c r="S5586">
        <v>4</v>
      </c>
      <c r="T5586" s="7">
        <v>0</v>
      </c>
      <c r="U5586" s="5">
        <v>1.6712</v>
      </c>
      <c r="V5586">
        <f t="shared" si="435"/>
        <v>11</v>
      </c>
      <c r="W5586">
        <f t="shared" si="436"/>
        <v>4</v>
      </c>
      <c r="X5586">
        <f t="shared" si="437"/>
        <v>2017</v>
      </c>
      <c r="Y5586" t="str">
        <f t="shared" si="438"/>
        <v>Nov</v>
      </c>
      <c r="Z5586" t="str">
        <f t="shared" si="439"/>
        <v>2017-11</v>
      </c>
    </row>
    <row r="5587" spans="1:26"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s="5">
        <v>546.05999999999995</v>
      </c>
      <c r="S5587">
        <v>3</v>
      </c>
      <c r="T5587" s="7">
        <v>0</v>
      </c>
      <c r="U5587" s="5">
        <v>163.81800000000001</v>
      </c>
      <c r="V5587">
        <f t="shared" si="435"/>
        <v>11</v>
      </c>
      <c r="W5587">
        <f t="shared" si="436"/>
        <v>4</v>
      </c>
      <c r="X5587">
        <f t="shared" si="437"/>
        <v>2017</v>
      </c>
      <c r="Y5587" t="str">
        <f t="shared" si="438"/>
        <v>Nov</v>
      </c>
      <c r="Z5587" t="str">
        <f t="shared" si="439"/>
        <v>2017-11</v>
      </c>
    </row>
    <row r="5588" spans="1:26"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s="5">
        <v>269.49</v>
      </c>
      <c r="S5588">
        <v>3</v>
      </c>
      <c r="T5588" s="7">
        <v>0</v>
      </c>
      <c r="U5588" s="5">
        <v>5.3898000000000001</v>
      </c>
      <c r="V5588">
        <f t="shared" si="435"/>
        <v>11</v>
      </c>
      <c r="W5588">
        <f t="shared" si="436"/>
        <v>4</v>
      </c>
      <c r="X5588">
        <f t="shared" si="437"/>
        <v>2017</v>
      </c>
      <c r="Y5588" t="str">
        <f t="shared" si="438"/>
        <v>Nov</v>
      </c>
      <c r="Z5588" t="str">
        <f t="shared" si="439"/>
        <v>2017-11</v>
      </c>
    </row>
    <row r="5589" spans="1:26"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5">
        <v>10.9</v>
      </c>
      <c r="S5589">
        <v>5</v>
      </c>
      <c r="T5589" s="7">
        <v>0</v>
      </c>
      <c r="U5589" s="5">
        <v>3.597</v>
      </c>
      <c r="V5589">
        <f t="shared" si="435"/>
        <v>3</v>
      </c>
      <c r="W5589">
        <f t="shared" si="436"/>
        <v>1</v>
      </c>
      <c r="X5589">
        <f t="shared" si="437"/>
        <v>2015</v>
      </c>
      <c r="Y5589" t="str">
        <f t="shared" si="438"/>
        <v>Mar</v>
      </c>
      <c r="Z5589" t="str">
        <f t="shared" si="439"/>
        <v>2015-03</v>
      </c>
    </row>
    <row r="5590" spans="1:26"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s="5">
        <v>6.0960000000000001</v>
      </c>
      <c r="S5590">
        <v>2</v>
      </c>
      <c r="T5590" s="7">
        <v>0.2</v>
      </c>
      <c r="U5590" s="5">
        <v>2.2098</v>
      </c>
      <c r="V5590">
        <f t="shared" si="435"/>
        <v>7</v>
      </c>
      <c r="W5590">
        <f t="shared" si="436"/>
        <v>3</v>
      </c>
      <c r="X5590">
        <f t="shared" si="437"/>
        <v>2014</v>
      </c>
      <c r="Y5590" t="str">
        <f t="shared" si="438"/>
        <v>Jul</v>
      </c>
      <c r="Z5590" t="str">
        <f t="shared" si="439"/>
        <v>2014-07</v>
      </c>
    </row>
    <row r="5591" spans="1:26"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s="5">
        <v>34.049999999999997</v>
      </c>
      <c r="S5591">
        <v>3</v>
      </c>
      <c r="T5591" s="7">
        <v>0</v>
      </c>
      <c r="U5591" s="5">
        <v>9.5340000000000007</v>
      </c>
      <c r="V5591">
        <f t="shared" si="435"/>
        <v>12</v>
      </c>
      <c r="W5591">
        <f t="shared" si="436"/>
        <v>4</v>
      </c>
      <c r="X5591">
        <f t="shared" si="437"/>
        <v>2016</v>
      </c>
      <c r="Y5591" t="str">
        <f t="shared" si="438"/>
        <v>Dec</v>
      </c>
      <c r="Z5591" t="str">
        <f t="shared" si="439"/>
        <v>2016-12</v>
      </c>
    </row>
    <row r="5592" spans="1:26"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s="5">
        <v>352.38</v>
      </c>
      <c r="S5592">
        <v>2</v>
      </c>
      <c r="T5592" s="7">
        <v>0</v>
      </c>
      <c r="U5592" s="5">
        <v>81.047399999999996</v>
      </c>
      <c r="V5592">
        <f t="shared" si="435"/>
        <v>12</v>
      </c>
      <c r="W5592">
        <f t="shared" si="436"/>
        <v>4</v>
      </c>
      <c r="X5592">
        <f t="shared" si="437"/>
        <v>2016</v>
      </c>
      <c r="Y5592" t="str">
        <f t="shared" si="438"/>
        <v>Dec</v>
      </c>
      <c r="Z5592" t="str">
        <f t="shared" si="439"/>
        <v>2016-12</v>
      </c>
    </row>
    <row r="5593" spans="1:26"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s="5">
        <v>245.98</v>
      </c>
      <c r="S5593">
        <v>2</v>
      </c>
      <c r="T5593" s="7">
        <v>0</v>
      </c>
      <c r="U5593" s="5">
        <v>27.0578</v>
      </c>
      <c r="V5593">
        <f t="shared" si="435"/>
        <v>10</v>
      </c>
      <c r="W5593">
        <f t="shared" si="436"/>
        <v>4</v>
      </c>
      <c r="X5593">
        <f t="shared" si="437"/>
        <v>2014</v>
      </c>
      <c r="Y5593" t="str">
        <f t="shared" si="438"/>
        <v>Oct</v>
      </c>
      <c r="Z5593" t="str">
        <f t="shared" si="439"/>
        <v>2014-10</v>
      </c>
    </row>
    <row r="5594" spans="1:26"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s="5">
        <v>18.940000000000001</v>
      </c>
      <c r="S5594">
        <v>1</v>
      </c>
      <c r="T5594" s="7">
        <v>0</v>
      </c>
      <c r="U5594" s="5">
        <v>9.4700000000000006</v>
      </c>
      <c r="V5594">
        <f t="shared" si="435"/>
        <v>10</v>
      </c>
      <c r="W5594">
        <f t="shared" si="436"/>
        <v>4</v>
      </c>
      <c r="X5594">
        <f t="shared" si="437"/>
        <v>2014</v>
      </c>
      <c r="Y5594" t="str">
        <f t="shared" si="438"/>
        <v>Oct</v>
      </c>
      <c r="Z5594" t="str">
        <f t="shared" si="439"/>
        <v>2014-10</v>
      </c>
    </row>
    <row r="5595" spans="1:26"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5">
        <v>59.912999999999997</v>
      </c>
      <c r="S5595">
        <v>7</v>
      </c>
      <c r="T5595" s="7">
        <v>0.7</v>
      </c>
      <c r="U5595" s="5">
        <v>-45.933300000000003</v>
      </c>
      <c r="V5595">
        <f t="shared" si="435"/>
        <v>11</v>
      </c>
      <c r="W5595">
        <f t="shared" si="436"/>
        <v>4</v>
      </c>
      <c r="X5595">
        <f t="shared" si="437"/>
        <v>2017</v>
      </c>
      <c r="Y5595" t="str">
        <f t="shared" si="438"/>
        <v>Nov</v>
      </c>
      <c r="Z5595" t="str">
        <f t="shared" si="439"/>
        <v>2017-11</v>
      </c>
    </row>
    <row r="5596" spans="1:26"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5">
        <v>391.98</v>
      </c>
      <c r="S5596">
        <v>2</v>
      </c>
      <c r="T5596" s="7">
        <v>0</v>
      </c>
      <c r="U5596" s="5">
        <v>109.7544</v>
      </c>
      <c r="V5596">
        <f t="shared" si="435"/>
        <v>9</v>
      </c>
      <c r="W5596">
        <f t="shared" si="436"/>
        <v>3</v>
      </c>
      <c r="X5596">
        <f t="shared" si="437"/>
        <v>2017</v>
      </c>
      <c r="Y5596" t="str">
        <f t="shared" si="438"/>
        <v>Sep</v>
      </c>
      <c r="Z5596" t="str">
        <f t="shared" si="439"/>
        <v>2017-09</v>
      </c>
    </row>
    <row r="5597" spans="1:26"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s="5">
        <v>437.85</v>
      </c>
      <c r="S5597">
        <v>3</v>
      </c>
      <c r="T5597" s="7">
        <v>0</v>
      </c>
      <c r="U5597" s="5">
        <v>131.35499999999999</v>
      </c>
      <c r="V5597">
        <f t="shared" si="435"/>
        <v>9</v>
      </c>
      <c r="W5597">
        <f t="shared" si="436"/>
        <v>3</v>
      </c>
      <c r="X5597">
        <f t="shared" si="437"/>
        <v>2017</v>
      </c>
      <c r="Y5597" t="str">
        <f t="shared" si="438"/>
        <v>Sep</v>
      </c>
      <c r="Z5597" t="str">
        <f t="shared" si="439"/>
        <v>2017-09</v>
      </c>
    </row>
    <row r="5598" spans="1:26"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s="5">
        <v>68.62</v>
      </c>
      <c r="S5598">
        <v>2</v>
      </c>
      <c r="T5598" s="7">
        <v>0</v>
      </c>
      <c r="U5598" s="5">
        <v>32.251399999999997</v>
      </c>
      <c r="V5598">
        <f t="shared" si="435"/>
        <v>9</v>
      </c>
      <c r="W5598">
        <f t="shared" si="436"/>
        <v>3</v>
      </c>
      <c r="X5598">
        <f t="shared" si="437"/>
        <v>2015</v>
      </c>
      <c r="Y5598" t="str">
        <f t="shared" si="438"/>
        <v>Sep</v>
      </c>
      <c r="Z5598" t="str">
        <f t="shared" si="439"/>
        <v>2015-09</v>
      </c>
    </row>
    <row r="5599" spans="1:26"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s="5">
        <v>25.02</v>
      </c>
      <c r="S5599">
        <v>3</v>
      </c>
      <c r="T5599" s="7">
        <v>0</v>
      </c>
      <c r="U5599" s="5">
        <v>6.5052000000000003</v>
      </c>
      <c r="V5599">
        <f t="shared" si="435"/>
        <v>2</v>
      </c>
      <c r="W5599">
        <f t="shared" si="436"/>
        <v>1</v>
      </c>
      <c r="X5599">
        <f t="shared" si="437"/>
        <v>2017</v>
      </c>
      <c r="Y5599" t="str">
        <f t="shared" si="438"/>
        <v>Feb</v>
      </c>
      <c r="Z5599" t="str">
        <f t="shared" si="439"/>
        <v>2017-02</v>
      </c>
    </row>
    <row r="5600" spans="1:26"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s="5">
        <v>10.71</v>
      </c>
      <c r="S5600">
        <v>3</v>
      </c>
      <c r="T5600" s="7">
        <v>0</v>
      </c>
      <c r="U5600" s="5">
        <v>2.7846000000000002</v>
      </c>
      <c r="V5600">
        <f t="shared" si="435"/>
        <v>2</v>
      </c>
      <c r="W5600">
        <f t="shared" si="436"/>
        <v>1</v>
      </c>
      <c r="X5600">
        <f t="shared" si="437"/>
        <v>2017</v>
      </c>
      <c r="Y5600" t="str">
        <f t="shared" si="438"/>
        <v>Feb</v>
      </c>
      <c r="Z5600" t="str">
        <f t="shared" si="439"/>
        <v>2017-02</v>
      </c>
    </row>
    <row r="5601" spans="1:26"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s="5">
        <v>55.984000000000002</v>
      </c>
      <c r="S5601">
        <v>2</v>
      </c>
      <c r="T5601" s="7">
        <v>0.2</v>
      </c>
      <c r="U5601" s="5">
        <v>4.1988000000000003</v>
      </c>
      <c r="V5601">
        <f t="shared" si="435"/>
        <v>10</v>
      </c>
      <c r="W5601">
        <f t="shared" si="436"/>
        <v>4</v>
      </c>
      <c r="X5601">
        <f t="shared" si="437"/>
        <v>2014</v>
      </c>
      <c r="Y5601" t="str">
        <f t="shared" si="438"/>
        <v>Oct</v>
      </c>
      <c r="Z5601" t="str">
        <f t="shared" si="439"/>
        <v>2014-10</v>
      </c>
    </row>
    <row r="5602" spans="1:26"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s="5">
        <v>14.48</v>
      </c>
      <c r="S5602">
        <v>5</v>
      </c>
      <c r="T5602" s="7">
        <v>0.2</v>
      </c>
      <c r="U5602" s="5">
        <v>4.8869999999999996</v>
      </c>
      <c r="V5602">
        <f t="shared" si="435"/>
        <v>10</v>
      </c>
      <c r="W5602">
        <f t="shared" si="436"/>
        <v>4</v>
      </c>
      <c r="X5602">
        <f t="shared" si="437"/>
        <v>2014</v>
      </c>
      <c r="Y5602" t="str">
        <f t="shared" si="438"/>
        <v>Oct</v>
      </c>
      <c r="Z5602" t="str">
        <f t="shared" si="439"/>
        <v>2014-10</v>
      </c>
    </row>
    <row r="5603" spans="1:26"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s="5">
        <v>142.488</v>
      </c>
      <c r="S5603">
        <v>3</v>
      </c>
      <c r="T5603" s="7">
        <v>0.2</v>
      </c>
      <c r="U5603" s="5">
        <v>-3.5621999999999998</v>
      </c>
      <c r="V5603">
        <f t="shared" si="435"/>
        <v>10</v>
      </c>
      <c r="W5603">
        <f t="shared" si="436"/>
        <v>4</v>
      </c>
      <c r="X5603">
        <f t="shared" si="437"/>
        <v>2014</v>
      </c>
      <c r="Y5603" t="str">
        <f t="shared" si="438"/>
        <v>Oct</v>
      </c>
      <c r="Z5603" t="str">
        <f t="shared" si="439"/>
        <v>2014-10</v>
      </c>
    </row>
    <row r="5604" spans="1:26"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s="5">
        <v>14.16</v>
      </c>
      <c r="S5604">
        <v>1</v>
      </c>
      <c r="T5604" s="7">
        <v>0.2</v>
      </c>
      <c r="U5604" s="5">
        <v>1.0620000000000001</v>
      </c>
      <c r="V5604">
        <f t="shared" si="435"/>
        <v>8</v>
      </c>
      <c r="W5604">
        <f t="shared" si="436"/>
        <v>3</v>
      </c>
      <c r="X5604">
        <f t="shared" si="437"/>
        <v>2016</v>
      </c>
      <c r="Y5604" t="str">
        <f t="shared" si="438"/>
        <v>Aug</v>
      </c>
      <c r="Z5604" t="str">
        <f t="shared" si="439"/>
        <v>2016-08</v>
      </c>
    </row>
    <row r="5605" spans="1:26"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s="5">
        <v>79.92</v>
      </c>
      <c r="S5605">
        <v>5</v>
      </c>
      <c r="T5605" s="7">
        <v>0.2</v>
      </c>
      <c r="U5605" s="5">
        <v>27.972000000000001</v>
      </c>
      <c r="V5605">
        <f t="shared" si="435"/>
        <v>8</v>
      </c>
      <c r="W5605">
        <f t="shared" si="436"/>
        <v>3</v>
      </c>
      <c r="X5605">
        <f t="shared" si="437"/>
        <v>2016</v>
      </c>
      <c r="Y5605" t="str">
        <f t="shared" si="438"/>
        <v>Aug</v>
      </c>
      <c r="Z5605" t="str">
        <f t="shared" si="439"/>
        <v>2016-08</v>
      </c>
    </row>
    <row r="5606" spans="1:26"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s="5">
        <v>590.35199999999998</v>
      </c>
      <c r="S5606">
        <v>6</v>
      </c>
      <c r="T5606" s="7">
        <v>0.2</v>
      </c>
      <c r="U5606" s="5">
        <v>206.6232</v>
      </c>
      <c r="V5606">
        <f t="shared" si="435"/>
        <v>12</v>
      </c>
      <c r="W5606">
        <f t="shared" si="436"/>
        <v>4</v>
      </c>
      <c r="X5606">
        <f t="shared" si="437"/>
        <v>2015</v>
      </c>
      <c r="Y5606" t="str">
        <f t="shared" si="438"/>
        <v>Dec</v>
      </c>
      <c r="Z5606" t="str">
        <f t="shared" si="439"/>
        <v>2015-12</v>
      </c>
    </row>
    <row r="5607" spans="1:26"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s="5">
        <v>17.088000000000001</v>
      </c>
      <c r="S5607">
        <v>2</v>
      </c>
      <c r="T5607" s="7">
        <v>0.2</v>
      </c>
      <c r="U5607" s="5">
        <v>1.0680000000000001</v>
      </c>
      <c r="V5607">
        <f t="shared" si="435"/>
        <v>9</v>
      </c>
      <c r="W5607">
        <f t="shared" si="436"/>
        <v>3</v>
      </c>
      <c r="X5607">
        <f t="shared" si="437"/>
        <v>2016</v>
      </c>
      <c r="Y5607" t="str">
        <f t="shared" si="438"/>
        <v>Sep</v>
      </c>
      <c r="Z5607" t="str">
        <f t="shared" si="439"/>
        <v>2016-09</v>
      </c>
    </row>
    <row r="5608" spans="1:26"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s="5">
        <v>98.391999999999996</v>
      </c>
      <c r="S5608">
        <v>1</v>
      </c>
      <c r="T5608" s="7">
        <v>0.2</v>
      </c>
      <c r="U5608" s="5">
        <v>-11.069100000000001</v>
      </c>
      <c r="V5608">
        <f t="shared" si="435"/>
        <v>9</v>
      </c>
      <c r="W5608">
        <f t="shared" si="436"/>
        <v>3</v>
      </c>
      <c r="X5608">
        <f t="shared" si="437"/>
        <v>2016</v>
      </c>
      <c r="Y5608" t="str">
        <f t="shared" si="438"/>
        <v>Sep</v>
      </c>
      <c r="Z5608" t="str">
        <f t="shared" si="439"/>
        <v>2016-09</v>
      </c>
    </row>
    <row r="5609" spans="1:26"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s="5">
        <v>11.05</v>
      </c>
      <c r="S5609">
        <v>5</v>
      </c>
      <c r="T5609" s="7">
        <v>0</v>
      </c>
      <c r="U5609" s="5">
        <v>2.9834999999999998</v>
      </c>
      <c r="V5609">
        <f t="shared" si="435"/>
        <v>3</v>
      </c>
      <c r="W5609">
        <f t="shared" si="436"/>
        <v>1</v>
      </c>
      <c r="X5609">
        <f t="shared" si="437"/>
        <v>2017</v>
      </c>
      <c r="Y5609" t="str">
        <f t="shared" si="438"/>
        <v>Mar</v>
      </c>
      <c r="Z5609" t="str">
        <f t="shared" si="439"/>
        <v>2017-03</v>
      </c>
    </row>
    <row r="5610" spans="1:26"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s="5">
        <v>7.78</v>
      </c>
      <c r="S5610">
        <v>2</v>
      </c>
      <c r="T5610" s="7">
        <v>0</v>
      </c>
      <c r="U5610" s="5">
        <v>2.0228000000000002</v>
      </c>
      <c r="V5610">
        <f t="shared" si="435"/>
        <v>12</v>
      </c>
      <c r="W5610">
        <f t="shared" si="436"/>
        <v>4</v>
      </c>
      <c r="X5610">
        <f t="shared" si="437"/>
        <v>2015</v>
      </c>
      <c r="Y5610" t="str">
        <f t="shared" si="438"/>
        <v>Dec</v>
      </c>
      <c r="Z5610" t="str">
        <f t="shared" si="439"/>
        <v>2015-12</v>
      </c>
    </row>
    <row r="5611" spans="1:26"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s="5">
        <v>659.9</v>
      </c>
      <c r="S5611">
        <v>2</v>
      </c>
      <c r="T5611" s="7">
        <v>0</v>
      </c>
      <c r="U5611" s="5">
        <v>217.767</v>
      </c>
      <c r="V5611">
        <f t="shared" si="435"/>
        <v>8</v>
      </c>
      <c r="W5611">
        <f t="shared" si="436"/>
        <v>3</v>
      </c>
      <c r="X5611">
        <f t="shared" si="437"/>
        <v>2017</v>
      </c>
      <c r="Y5611" t="str">
        <f t="shared" si="438"/>
        <v>Aug</v>
      </c>
      <c r="Z5611" t="str">
        <f t="shared" si="439"/>
        <v>2017-08</v>
      </c>
    </row>
    <row r="5612" spans="1:26"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s="5">
        <v>53.04</v>
      </c>
      <c r="S5612">
        <v>3</v>
      </c>
      <c r="T5612" s="7">
        <v>0.2</v>
      </c>
      <c r="U5612" s="5">
        <v>-4.641</v>
      </c>
      <c r="V5612">
        <f t="shared" si="435"/>
        <v>10</v>
      </c>
      <c r="W5612">
        <f t="shared" si="436"/>
        <v>4</v>
      </c>
      <c r="X5612">
        <f t="shared" si="437"/>
        <v>2015</v>
      </c>
      <c r="Y5612" t="str">
        <f t="shared" si="438"/>
        <v>Oct</v>
      </c>
      <c r="Z5612" t="str">
        <f t="shared" si="439"/>
        <v>2015-10</v>
      </c>
    </row>
    <row r="5613" spans="1:26"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s="5">
        <v>843.9</v>
      </c>
      <c r="S5613">
        <v>2</v>
      </c>
      <c r="T5613" s="7">
        <v>0</v>
      </c>
      <c r="U5613" s="5">
        <v>371.31599999999997</v>
      </c>
      <c r="V5613">
        <f t="shared" si="435"/>
        <v>8</v>
      </c>
      <c r="W5613">
        <f t="shared" si="436"/>
        <v>3</v>
      </c>
      <c r="X5613">
        <f t="shared" si="437"/>
        <v>2017</v>
      </c>
      <c r="Y5613" t="str">
        <f t="shared" si="438"/>
        <v>Aug</v>
      </c>
      <c r="Z5613" t="str">
        <f t="shared" si="439"/>
        <v>2017-08</v>
      </c>
    </row>
    <row r="5614" spans="1:26"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s="5">
        <v>1496.16</v>
      </c>
      <c r="S5614">
        <v>9</v>
      </c>
      <c r="T5614" s="7">
        <v>0</v>
      </c>
      <c r="U5614" s="5">
        <v>224.42400000000001</v>
      </c>
      <c r="V5614">
        <f t="shared" si="435"/>
        <v>8</v>
      </c>
      <c r="W5614">
        <f t="shared" si="436"/>
        <v>3</v>
      </c>
      <c r="X5614">
        <f t="shared" si="437"/>
        <v>2017</v>
      </c>
      <c r="Y5614" t="str">
        <f t="shared" si="438"/>
        <v>Aug</v>
      </c>
      <c r="Z5614" t="str">
        <f t="shared" si="439"/>
        <v>2017-08</v>
      </c>
    </row>
    <row r="5615" spans="1:26"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s="5">
        <v>117.96</v>
      </c>
      <c r="S5615">
        <v>2</v>
      </c>
      <c r="T5615" s="7">
        <v>0</v>
      </c>
      <c r="U5615" s="5">
        <v>5.8979999999999997</v>
      </c>
      <c r="V5615">
        <f t="shared" si="435"/>
        <v>2</v>
      </c>
      <c r="W5615">
        <f t="shared" si="436"/>
        <v>1</v>
      </c>
      <c r="X5615">
        <f t="shared" si="437"/>
        <v>2016</v>
      </c>
      <c r="Y5615" t="str">
        <f t="shared" si="438"/>
        <v>Feb</v>
      </c>
      <c r="Z5615" t="str">
        <f t="shared" si="439"/>
        <v>2016-02</v>
      </c>
    </row>
    <row r="5616" spans="1:26"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s="5">
        <v>21.3</v>
      </c>
      <c r="S5616">
        <v>5</v>
      </c>
      <c r="T5616" s="7">
        <v>0</v>
      </c>
      <c r="U5616" s="5">
        <v>8.7330000000000005</v>
      </c>
      <c r="V5616">
        <f t="shared" si="435"/>
        <v>8</v>
      </c>
      <c r="W5616">
        <f t="shared" si="436"/>
        <v>3</v>
      </c>
      <c r="X5616">
        <f t="shared" si="437"/>
        <v>2016</v>
      </c>
      <c r="Y5616" t="str">
        <f t="shared" si="438"/>
        <v>Aug</v>
      </c>
      <c r="Z5616" t="str">
        <f t="shared" si="439"/>
        <v>2016-08</v>
      </c>
    </row>
    <row r="5617" spans="1:26"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s="5">
        <v>1040.8</v>
      </c>
      <c r="S5617">
        <v>5</v>
      </c>
      <c r="T5617" s="7">
        <v>0</v>
      </c>
      <c r="U5617" s="5">
        <v>281.01600000000002</v>
      </c>
      <c r="V5617">
        <f t="shared" si="435"/>
        <v>8</v>
      </c>
      <c r="W5617">
        <f t="shared" si="436"/>
        <v>3</v>
      </c>
      <c r="X5617">
        <f t="shared" si="437"/>
        <v>2016</v>
      </c>
      <c r="Y5617" t="str">
        <f t="shared" si="438"/>
        <v>Aug</v>
      </c>
      <c r="Z5617" t="str">
        <f t="shared" si="439"/>
        <v>2016-08</v>
      </c>
    </row>
    <row r="5618" spans="1:26"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s="5">
        <v>29.34</v>
      </c>
      <c r="S5618">
        <v>6</v>
      </c>
      <c r="T5618" s="7">
        <v>0</v>
      </c>
      <c r="U5618" s="5">
        <v>7.9218000000000002</v>
      </c>
      <c r="V5618">
        <f t="shared" si="435"/>
        <v>8</v>
      </c>
      <c r="W5618">
        <f t="shared" si="436"/>
        <v>3</v>
      </c>
      <c r="X5618">
        <f t="shared" si="437"/>
        <v>2016</v>
      </c>
      <c r="Y5618" t="str">
        <f t="shared" si="438"/>
        <v>Aug</v>
      </c>
      <c r="Z5618" t="str">
        <f t="shared" si="439"/>
        <v>2016-08</v>
      </c>
    </row>
    <row r="5619" spans="1:26"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s="5">
        <v>19.52</v>
      </c>
      <c r="S5619">
        <v>2</v>
      </c>
      <c r="T5619" s="7">
        <v>0.2</v>
      </c>
      <c r="U5619" s="5">
        <v>5.3680000000000003</v>
      </c>
      <c r="V5619">
        <f t="shared" si="435"/>
        <v>6</v>
      </c>
      <c r="W5619">
        <f t="shared" si="436"/>
        <v>2</v>
      </c>
      <c r="X5619">
        <f t="shared" si="437"/>
        <v>2017</v>
      </c>
      <c r="Y5619" t="str">
        <f t="shared" si="438"/>
        <v>Jun</v>
      </c>
      <c r="Z5619" t="str">
        <f t="shared" si="439"/>
        <v>2017-06</v>
      </c>
    </row>
    <row r="5620" spans="1:26"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s="5">
        <v>443.92</v>
      </c>
      <c r="S5620">
        <v>4</v>
      </c>
      <c r="T5620" s="7">
        <v>0</v>
      </c>
      <c r="U5620" s="5">
        <v>8.8783999999999992</v>
      </c>
      <c r="V5620">
        <f t="shared" si="435"/>
        <v>9</v>
      </c>
      <c r="W5620">
        <f t="shared" si="436"/>
        <v>3</v>
      </c>
      <c r="X5620">
        <f t="shared" si="437"/>
        <v>2015</v>
      </c>
      <c r="Y5620" t="str">
        <f t="shared" si="438"/>
        <v>Sep</v>
      </c>
      <c r="Z5620" t="str">
        <f t="shared" si="439"/>
        <v>2015-09</v>
      </c>
    </row>
    <row r="5621" spans="1:26"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s="5">
        <v>499.95</v>
      </c>
      <c r="S5621">
        <v>5</v>
      </c>
      <c r="T5621" s="7">
        <v>0</v>
      </c>
      <c r="U5621" s="5">
        <v>174.98249999999999</v>
      </c>
      <c r="V5621">
        <f t="shared" si="435"/>
        <v>9</v>
      </c>
      <c r="W5621">
        <f t="shared" si="436"/>
        <v>3</v>
      </c>
      <c r="X5621">
        <f t="shared" si="437"/>
        <v>2016</v>
      </c>
      <c r="Y5621" t="str">
        <f t="shared" si="438"/>
        <v>Sep</v>
      </c>
      <c r="Z5621" t="str">
        <f t="shared" si="439"/>
        <v>2016-09</v>
      </c>
    </row>
    <row r="5622" spans="1:26"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s="5">
        <v>3.04</v>
      </c>
      <c r="S5622">
        <v>1</v>
      </c>
      <c r="T5622" s="7">
        <v>0</v>
      </c>
      <c r="U5622" s="5">
        <v>1.0336000000000001</v>
      </c>
      <c r="V5622">
        <f t="shared" si="435"/>
        <v>9</v>
      </c>
      <c r="W5622">
        <f t="shared" si="436"/>
        <v>3</v>
      </c>
      <c r="X5622">
        <f t="shared" si="437"/>
        <v>2016</v>
      </c>
      <c r="Y5622" t="str">
        <f t="shared" si="438"/>
        <v>Sep</v>
      </c>
      <c r="Z5622" t="str">
        <f t="shared" si="439"/>
        <v>2016-09</v>
      </c>
    </row>
    <row r="5623" spans="1:26"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s="5">
        <v>201.96</v>
      </c>
      <c r="S5623">
        <v>2</v>
      </c>
      <c r="T5623" s="7">
        <v>0</v>
      </c>
      <c r="U5623" s="5">
        <v>50.49</v>
      </c>
      <c r="V5623">
        <f t="shared" si="435"/>
        <v>9</v>
      </c>
      <c r="W5623">
        <f t="shared" si="436"/>
        <v>3</v>
      </c>
      <c r="X5623">
        <f t="shared" si="437"/>
        <v>2016</v>
      </c>
      <c r="Y5623" t="str">
        <f t="shared" si="438"/>
        <v>Sep</v>
      </c>
      <c r="Z5623" t="str">
        <f t="shared" si="439"/>
        <v>2016-09</v>
      </c>
    </row>
    <row r="5624" spans="1:26"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s="5">
        <v>68.64</v>
      </c>
      <c r="S5624">
        <v>11</v>
      </c>
      <c r="T5624" s="7">
        <v>0</v>
      </c>
      <c r="U5624" s="5">
        <v>17.16</v>
      </c>
      <c r="V5624">
        <f t="shared" si="435"/>
        <v>9</v>
      </c>
      <c r="W5624">
        <f t="shared" si="436"/>
        <v>3</v>
      </c>
      <c r="X5624">
        <f t="shared" si="437"/>
        <v>2016</v>
      </c>
      <c r="Y5624" t="str">
        <f t="shared" si="438"/>
        <v>Sep</v>
      </c>
      <c r="Z5624" t="str">
        <f t="shared" si="439"/>
        <v>2016-09</v>
      </c>
    </row>
    <row r="5625" spans="1:26"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s="5">
        <v>100</v>
      </c>
      <c r="S5625">
        <v>4</v>
      </c>
      <c r="T5625" s="7">
        <v>0</v>
      </c>
      <c r="U5625" s="5">
        <v>21</v>
      </c>
      <c r="V5625">
        <f t="shared" si="435"/>
        <v>10</v>
      </c>
      <c r="W5625">
        <f t="shared" si="436"/>
        <v>4</v>
      </c>
      <c r="X5625">
        <f t="shared" si="437"/>
        <v>2016</v>
      </c>
      <c r="Y5625" t="str">
        <f t="shared" si="438"/>
        <v>Oct</v>
      </c>
      <c r="Z5625" t="str">
        <f t="shared" si="439"/>
        <v>2016-10</v>
      </c>
    </row>
    <row r="5626" spans="1:26"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s="5">
        <v>359.98</v>
      </c>
      <c r="S5626">
        <v>2</v>
      </c>
      <c r="T5626" s="7">
        <v>0</v>
      </c>
      <c r="U5626" s="5">
        <v>21.598800000000001</v>
      </c>
      <c r="V5626">
        <f t="shared" si="435"/>
        <v>10</v>
      </c>
      <c r="W5626">
        <f t="shared" si="436"/>
        <v>4</v>
      </c>
      <c r="X5626">
        <f t="shared" si="437"/>
        <v>2016</v>
      </c>
      <c r="Y5626" t="str">
        <f t="shared" si="438"/>
        <v>Oct</v>
      </c>
      <c r="Z5626" t="str">
        <f t="shared" si="439"/>
        <v>2016-10</v>
      </c>
    </row>
    <row r="5627" spans="1:26"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s="5">
        <v>6.16</v>
      </c>
      <c r="S5627">
        <v>2</v>
      </c>
      <c r="T5627" s="7">
        <v>0</v>
      </c>
      <c r="U5627" s="5">
        <v>2.9567999999999999</v>
      </c>
      <c r="V5627">
        <f t="shared" si="435"/>
        <v>9</v>
      </c>
      <c r="W5627">
        <f t="shared" si="436"/>
        <v>3</v>
      </c>
      <c r="X5627">
        <f t="shared" si="437"/>
        <v>2014</v>
      </c>
      <c r="Y5627" t="str">
        <f t="shared" si="438"/>
        <v>Sep</v>
      </c>
      <c r="Z5627" t="str">
        <f t="shared" si="439"/>
        <v>2014-09</v>
      </c>
    </row>
    <row r="5628" spans="1:26"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s="5">
        <v>2348.8200000000002</v>
      </c>
      <c r="S5628">
        <v>9</v>
      </c>
      <c r="T5628" s="7">
        <v>0</v>
      </c>
      <c r="U5628" s="5">
        <v>399.29939999999999</v>
      </c>
      <c r="V5628">
        <f t="shared" si="435"/>
        <v>9</v>
      </c>
      <c r="W5628">
        <f t="shared" si="436"/>
        <v>3</v>
      </c>
      <c r="X5628">
        <f t="shared" si="437"/>
        <v>2014</v>
      </c>
      <c r="Y5628" t="str">
        <f t="shared" si="438"/>
        <v>Sep</v>
      </c>
      <c r="Z5628" t="str">
        <f t="shared" si="439"/>
        <v>2014-09</v>
      </c>
    </row>
    <row r="5629" spans="1:26"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s="5">
        <v>13.872</v>
      </c>
      <c r="S5629">
        <v>6</v>
      </c>
      <c r="T5629" s="7">
        <v>0.2</v>
      </c>
      <c r="U5629" s="5">
        <v>4.6818</v>
      </c>
      <c r="V5629">
        <f t="shared" si="435"/>
        <v>6</v>
      </c>
      <c r="W5629">
        <f t="shared" si="436"/>
        <v>2</v>
      </c>
      <c r="X5629">
        <f t="shared" si="437"/>
        <v>2017</v>
      </c>
      <c r="Y5629" t="str">
        <f t="shared" si="438"/>
        <v>Jun</v>
      </c>
      <c r="Z5629" t="str">
        <f t="shared" si="439"/>
        <v>2017-06</v>
      </c>
    </row>
    <row r="5630" spans="1:26"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s="5">
        <v>273.55200000000002</v>
      </c>
      <c r="S5630">
        <v>3</v>
      </c>
      <c r="T5630" s="7">
        <v>0.2</v>
      </c>
      <c r="U5630" s="5">
        <v>-13.6776</v>
      </c>
      <c r="V5630">
        <f t="shared" si="435"/>
        <v>6</v>
      </c>
      <c r="W5630">
        <f t="shared" si="436"/>
        <v>2</v>
      </c>
      <c r="X5630">
        <f t="shared" si="437"/>
        <v>2017</v>
      </c>
      <c r="Y5630" t="str">
        <f t="shared" si="438"/>
        <v>Jun</v>
      </c>
      <c r="Z5630" t="str">
        <f t="shared" si="439"/>
        <v>2017-06</v>
      </c>
    </row>
    <row r="5631" spans="1:26"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s="5">
        <v>815.29200000000003</v>
      </c>
      <c r="S5631">
        <v>9</v>
      </c>
      <c r="T5631" s="7">
        <v>0.4</v>
      </c>
      <c r="U5631" s="5">
        <v>-339.70499999999998</v>
      </c>
      <c r="V5631">
        <f t="shared" si="435"/>
        <v>8</v>
      </c>
      <c r="W5631">
        <f t="shared" si="436"/>
        <v>3</v>
      </c>
      <c r="X5631">
        <f t="shared" si="437"/>
        <v>2016</v>
      </c>
      <c r="Y5631" t="str">
        <f t="shared" si="438"/>
        <v>Aug</v>
      </c>
      <c r="Z5631" t="str">
        <f t="shared" si="439"/>
        <v>2016-08</v>
      </c>
    </row>
    <row r="5632" spans="1:26"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5">
        <v>234.45</v>
      </c>
      <c r="S5632">
        <v>3</v>
      </c>
      <c r="T5632" s="7">
        <v>0</v>
      </c>
      <c r="U5632" s="5">
        <v>103.158</v>
      </c>
      <c r="V5632">
        <f t="shared" si="435"/>
        <v>2</v>
      </c>
      <c r="W5632">
        <f t="shared" si="436"/>
        <v>1</v>
      </c>
      <c r="X5632">
        <f t="shared" si="437"/>
        <v>2014</v>
      </c>
      <c r="Y5632" t="str">
        <f t="shared" si="438"/>
        <v>Feb</v>
      </c>
      <c r="Z5632" t="str">
        <f t="shared" si="439"/>
        <v>2014-02</v>
      </c>
    </row>
    <row r="5633" spans="1:26"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s="5">
        <v>1256.22</v>
      </c>
      <c r="S5633">
        <v>6</v>
      </c>
      <c r="T5633" s="7">
        <v>0</v>
      </c>
      <c r="U5633" s="5">
        <v>75.373199999999997</v>
      </c>
      <c r="V5633">
        <f t="shared" si="435"/>
        <v>2</v>
      </c>
      <c r="W5633">
        <f t="shared" si="436"/>
        <v>1</v>
      </c>
      <c r="X5633">
        <f t="shared" si="437"/>
        <v>2014</v>
      </c>
      <c r="Y5633" t="str">
        <f t="shared" si="438"/>
        <v>Feb</v>
      </c>
      <c r="Z5633" t="str">
        <f t="shared" si="439"/>
        <v>2014-02</v>
      </c>
    </row>
    <row r="5634" spans="1:26"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s="5">
        <v>17.46</v>
      </c>
      <c r="S5634">
        <v>2</v>
      </c>
      <c r="T5634" s="7">
        <v>0</v>
      </c>
      <c r="U5634" s="5">
        <v>8.2062000000000008</v>
      </c>
      <c r="V5634">
        <f t="shared" si="435"/>
        <v>2</v>
      </c>
      <c r="W5634">
        <f t="shared" si="436"/>
        <v>1</v>
      </c>
      <c r="X5634">
        <f t="shared" si="437"/>
        <v>2014</v>
      </c>
      <c r="Y5634" t="str">
        <f t="shared" si="438"/>
        <v>Feb</v>
      </c>
      <c r="Z5634" t="str">
        <f t="shared" si="439"/>
        <v>2014-02</v>
      </c>
    </row>
    <row r="5635" spans="1:26"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s="5">
        <v>10.528</v>
      </c>
      <c r="S5635">
        <v>7</v>
      </c>
      <c r="T5635" s="7">
        <v>0.2</v>
      </c>
      <c r="U5635" s="5">
        <v>3.6848000000000001</v>
      </c>
      <c r="V5635">
        <f t="shared" ref="V5635:V5698" si="440">MONTH(C5635)</f>
        <v>9</v>
      </c>
      <c r="W5635">
        <f t="shared" ref="W5635:W5698" si="441">ROUNDUP(MONTH(C5635)/3,0)</f>
        <v>3</v>
      </c>
      <c r="X5635">
        <f t="shared" ref="X5635:X5698" si="442">YEAR(C5635)</f>
        <v>2016</v>
      </c>
      <c r="Y5635" t="str">
        <f t="shared" ref="Y5635:Y5698" si="443">TEXT(C5635,"MMM")</f>
        <v>Sep</v>
      </c>
      <c r="Z5635" t="str">
        <f t="shared" ref="Z5635:Z5698" si="444">TEXT(C5635,"YYYY-MM")</f>
        <v>2016-09</v>
      </c>
    </row>
    <row r="5636" spans="1:26"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s="5">
        <v>152.80000000000001</v>
      </c>
      <c r="S5636">
        <v>5</v>
      </c>
      <c r="T5636" s="7">
        <v>0</v>
      </c>
      <c r="U5636" s="5">
        <v>76.400000000000006</v>
      </c>
      <c r="V5636">
        <f t="shared" si="440"/>
        <v>12</v>
      </c>
      <c r="W5636">
        <f t="shared" si="441"/>
        <v>4</v>
      </c>
      <c r="X5636">
        <f t="shared" si="442"/>
        <v>2015</v>
      </c>
      <c r="Y5636" t="str">
        <f t="shared" si="443"/>
        <v>Dec</v>
      </c>
      <c r="Z5636" t="str">
        <f t="shared" si="444"/>
        <v>2015-12</v>
      </c>
    </row>
    <row r="5637" spans="1:26"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s="5">
        <v>82.56</v>
      </c>
      <c r="S5637">
        <v>5</v>
      </c>
      <c r="T5637" s="7">
        <v>0.2</v>
      </c>
      <c r="U5637" s="5">
        <v>28.896000000000001</v>
      </c>
      <c r="V5637">
        <f t="shared" si="440"/>
        <v>9</v>
      </c>
      <c r="W5637">
        <f t="shared" si="441"/>
        <v>3</v>
      </c>
      <c r="X5637">
        <f t="shared" si="442"/>
        <v>2017</v>
      </c>
      <c r="Y5637" t="str">
        <f t="shared" si="443"/>
        <v>Sep</v>
      </c>
      <c r="Z5637" t="str">
        <f t="shared" si="444"/>
        <v>2017-09</v>
      </c>
    </row>
    <row r="5638" spans="1:26"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s="5">
        <v>284.97000000000003</v>
      </c>
      <c r="S5638">
        <v>3</v>
      </c>
      <c r="T5638" s="7">
        <v>0</v>
      </c>
      <c r="U5638" s="5">
        <v>85.491</v>
      </c>
      <c r="V5638">
        <f t="shared" si="440"/>
        <v>9</v>
      </c>
      <c r="W5638">
        <f t="shared" si="441"/>
        <v>3</v>
      </c>
      <c r="X5638">
        <f t="shared" si="442"/>
        <v>2017</v>
      </c>
      <c r="Y5638" t="str">
        <f t="shared" si="443"/>
        <v>Sep</v>
      </c>
      <c r="Z5638" t="str">
        <f t="shared" si="444"/>
        <v>2017-09</v>
      </c>
    </row>
    <row r="5639" spans="1:26"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s="5">
        <v>60.84</v>
      </c>
      <c r="S5639">
        <v>3</v>
      </c>
      <c r="T5639" s="7">
        <v>0</v>
      </c>
      <c r="U5639" s="5">
        <v>23.119199999999999</v>
      </c>
      <c r="V5639">
        <f t="shared" si="440"/>
        <v>3</v>
      </c>
      <c r="W5639">
        <f t="shared" si="441"/>
        <v>1</v>
      </c>
      <c r="X5639">
        <f t="shared" si="442"/>
        <v>2017</v>
      </c>
      <c r="Y5639" t="str">
        <f t="shared" si="443"/>
        <v>Mar</v>
      </c>
      <c r="Z5639" t="str">
        <f t="shared" si="444"/>
        <v>2017-03</v>
      </c>
    </row>
    <row r="5640" spans="1:26"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s="5">
        <v>1325.76</v>
      </c>
      <c r="S5640">
        <v>6</v>
      </c>
      <c r="T5640" s="7">
        <v>0.2</v>
      </c>
      <c r="U5640" s="5">
        <v>149.148</v>
      </c>
      <c r="V5640">
        <f t="shared" si="440"/>
        <v>12</v>
      </c>
      <c r="W5640">
        <f t="shared" si="441"/>
        <v>4</v>
      </c>
      <c r="X5640">
        <f t="shared" si="442"/>
        <v>2014</v>
      </c>
      <c r="Y5640" t="str">
        <f t="shared" si="443"/>
        <v>Dec</v>
      </c>
      <c r="Z5640" t="str">
        <f t="shared" si="444"/>
        <v>2014-12</v>
      </c>
    </row>
    <row r="5641" spans="1:26"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s="5">
        <v>572.16</v>
      </c>
      <c r="S5641">
        <v>3</v>
      </c>
      <c r="T5641" s="7">
        <v>0.2</v>
      </c>
      <c r="U5641" s="5">
        <v>35.76</v>
      </c>
      <c r="V5641">
        <f t="shared" si="440"/>
        <v>12</v>
      </c>
      <c r="W5641">
        <f t="shared" si="441"/>
        <v>4</v>
      </c>
      <c r="X5641">
        <f t="shared" si="442"/>
        <v>2014</v>
      </c>
      <c r="Y5641" t="str">
        <f t="shared" si="443"/>
        <v>Dec</v>
      </c>
      <c r="Z5641" t="str">
        <f t="shared" si="444"/>
        <v>2014-12</v>
      </c>
    </row>
    <row r="5642" spans="1:26"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s="5">
        <v>28.8</v>
      </c>
      <c r="S5642">
        <v>9</v>
      </c>
      <c r="T5642" s="7">
        <v>0.2</v>
      </c>
      <c r="U5642" s="5">
        <v>10.08</v>
      </c>
      <c r="V5642">
        <f t="shared" si="440"/>
        <v>9</v>
      </c>
      <c r="W5642">
        <f t="shared" si="441"/>
        <v>3</v>
      </c>
      <c r="X5642">
        <f t="shared" si="442"/>
        <v>2014</v>
      </c>
      <c r="Y5642" t="str">
        <f t="shared" si="443"/>
        <v>Sep</v>
      </c>
      <c r="Z5642" t="str">
        <f t="shared" si="444"/>
        <v>2014-09</v>
      </c>
    </row>
    <row r="5643" spans="1:26"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s="5">
        <v>11.12</v>
      </c>
      <c r="S5643">
        <v>4</v>
      </c>
      <c r="T5643" s="7">
        <v>0</v>
      </c>
      <c r="U5643" s="5">
        <v>2.8912</v>
      </c>
      <c r="V5643">
        <f t="shared" si="440"/>
        <v>4</v>
      </c>
      <c r="W5643">
        <f t="shared" si="441"/>
        <v>2</v>
      </c>
      <c r="X5643">
        <f t="shared" si="442"/>
        <v>2017</v>
      </c>
      <c r="Y5643" t="str">
        <f t="shared" si="443"/>
        <v>Apr</v>
      </c>
      <c r="Z5643" t="str">
        <f t="shared" si="444"/>
        <v>2017-04</v>
      </c>
    </row>
    <row r="5644" spans="1:26"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s="5">
        <v>7.04</v>
      </c>
      <c r="S5644">
        <v>4</v>
      </c>
      <c r="T5644" s="7">
        <v>0</v>
      </c>
      <c r="U5644" s="5">
        <v>3.0975999999999999</v>
      </c>
      <c r="V5644">
        <f t="shared" si="440"/>
        <v>4</v>
      </c>
      <c r="W5644">
        <f t="shared" si="441"/>
        <v>2</v>
      </c>
      <c r="X5644">
        <f t="shared" si="442"/>
        <v>2016</v>
      </c>
      <c r="Y5644" t="str">
        <f t="shared" si="443"/>
        <v>Apr</v>
      </c>
      <c r="Z5644" t="str">
        <f t="shared" si="444"/>
        <v>2016-04</v>
      </c>
    </row>
    <row r="5645" spans="1:26"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s="5">
        <v>17.940000000000001</v>
      </c>
      <c r="S5645">
        <v>3</v>
      </c>
      <c r="T5645" s="7">
        <v>0</v>
      </c>
      <c r="U5645" s="5">
        <v>8.7905999999999995</v>
      </c>
      <c r="V5645">
        <f t="shared" si="440"/>
        <v>5</v>
      </c>
      <c r="W5645">
        <f t="shared" si="441"/>
        <v>2</v>
      </c>
      <c r="X5645">
        <f t="shared" si="442"/>
        <v>2015</v>
      </c>
      <c r="Y5645" t="str">
        <f t="shared" si="443"/>
        <v>May</v>
      </c>
      <c r="Z5645" t="str">
        <f t="shared" si="444"/>
        <v>2015-05</v>
      </c>
    </row>
    <row r="5646" spans="1:26"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s="5">
        <v>34.76</v>
      </c>
      <c r="S5646">
        <v>5</v>
      </c>
      <c r="T5646" s="7">
        <v>0.2</v>
      </c>
      <c r="U5646" s="5">
        <v>11.297000000000001</v>
      </c>
      <c r="V5646">
        <f t="shared" si="440"/>
        <v>3</v>
      </c>
      <c r="W5646">
        <f t="shared" si="441"/>
        <v>1</v>
      </c>
      <c r="X5646">
        <f t="shared" si="442"/>
        <v>2017</v>
      </c>
      <c r="Y5646" t="str">
        <f t="shared" si="443"/>
        <v>Mar</v>
      </c>
      <c r="Z5646" t="str">
        <f t="shared" si="444"/>
        <v>2017-03</v>
      </c>
    </row>
    <row r="5647" spans="1:26"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s="5">
        <v>74.45</v>
      </c>
      <c r="S5647">
        <v>5</v>
      </c>
      <c r="T5647" s="7">
        <v>0</v>
      </c>
      <c r="U5647" s="5">
        <v>20.101500000000001</v>
      </c>
      <c r="V5647">
        <f t="shared" si="440"/>
        <v>4</v>
      </c>
      <c r="W5647">
        <f t="shared" si="441"/>
        <v>2</v>
      </c>
      <c r="X5647">
        <f t="shared" si="442"/>
        <v>2017</v>
      </c>
      <c r="Y5647" t="str">
        <f t="shared" si="443"/>
        <v>Apr</v>
      </c>
      <c r="Z5647" t="str">
        <f t="shared" si="444"/>
        <v>2017-04</v>
      </c>
    </row>
    <row r="5648" spans="1:26"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s="5">
        <v>192.22</v>
      </c>
      <c r="S5648">
        <v>14</v>
      </c>
      <c r="T5648" s="7">
        <v>0</v>
      </c>
      <c r="U5648" s="5">
        <v>69.199200000000005</v>
      </c>
      <c r="V5648">
        <f t="shared" si="440"/>
        <v>1</v>
      </c>
      <c r="W5648">
        <f t="shared" si="441"/>
        <v>1</v>
      </c>
      <c r="X5648">
        <f t="shared" si="442"/>
        <v>2015</v>
      </c>
      <c r="Y5648" t="str">
        <f t="shared" si="443"/>
        <v>Jan</v>
      </c>
      <c r="Z5648" t="str">
        <f t="shared" si="444"/>
        <v>2015-01</v>
      </c>
    </row>
    <row r="5649" spans="1:26"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s="5">
        <v>19.440000000000001</v>
      </c>
      <c r="S5649">
        <v>3</v>
      </c>
      <c r="T5649" s="7">
        <v>0</v>
      </c>
      <c r="U5649" s="5">
        <v>9.3312000000000008</v>
      </c>
      <c r="V5649">
        <f t="shared" si="440"/>
        <v>11</v>
      </c>
      <c r="W5649">
        <f t="shared" si="441"/>
        <v>4</v>
      </c>
      <c r="X5649">
        <f t="shared" si="442"/>
        <v>2017</v>
      </c>
      <c r="Y5649" t="str">
        <f t="shared" si="443"/>
        <v>Nov</v>
      </c>
      <c r="Z5649" t="str">
        <f t="shared" si="444"/>
        <v>2017-11</v>
      </c>
    </row>
    <row r="5650" spans="1:26"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s="5">
        <v>32.4</v>
      </c>
      <c r="S5650">
        <v>5</v>
      </c>
      <c r="T5650" s="7">
        <v>0</v>
      </c>
      <c r="U5650" s="5">
        <v>15.552</v>
      </c>
      <c r="V5650">
        <f t="shared" si="440"/>
        <v>7</v>
      </c>
      <c r="W5650">
        <f t="shared" si="441"/>
        <v>3</v>
      </c>
      <c r="X5650">
        <f t="shared" si="442"/>
        <v>2017</v>
      </c>
      <c r="Y5650" t="str">
        <f t="shared" si="443"/>
        <v>Jul</v>
      </c>
      <c r="Z5650" t="str">
        <f t="shared" si="444"/>
        <v>2017-07</v>
      </c>
    </row>
    <row r="5651" spans="1:26"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s="5">
        <v>57.9</v>
      </c>
      <c r="S5651">
        <v>5</v>
      </c>
      <c r="T5651" s="7">
        <v>0</v>
      </c>
      <c r="U5651" s="5">
        <v>28.95</v>
      </c>
      <c r="V5651">
        <f t="shared" si="440"/>
        <v>7</v>
      </c>
      <c r="W5651">
        <f t="shared" si="441"/>
        <v>3</v>
      </c>
      <c r="X5651">
        <f t="shared" si="442"/>
        <v>2017</v>
      </c>
      <c r="Y5651" t="str">
        <f t="shared" si="443"/>
        <v>Jul</v>
      </c>
      <c r="Z5651" t="str">
        <f t="shared" si="444"/>
        <v>2017-07</v>
      </c>
    </row>
    <row r="5652" spans="1:26"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s="5">
        <v>10.56</v>
      </c>
      <c r="S5652">
        <v>2</v>
      </c>
      <c r="T5652" s="7">
        <v>0</v>
      </c>
      <c r="U5652" s="5">
        <v>0</v>
      </c>
      <c r="V5652">
        <f t="shared" si="440"/>
        <v>7</v>
      </c>
      <c r="W5652">
        <f t="shared" si="441"/>
        <v>3</v>
      </c>
      <c r="X5652">
        <f t="shared" si="442"/>
        <v>2017</v>
      </c>
      <c r="Y5652" t="str">
        <f t="shared" si="443"/>
        <v>Jul</v>
      </c>
      <c r="Z5652" t="str">
        <f t="shared" si="444"/>
        <v>2017-07</v>
      </c>
    </row>
    <row r="5653" spans="1:26"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s="5">
        <v>1194.165</v>
      </c>
      <c r="S5653">
        <v>5</v>
      </c>
      <c r="T5653" s="7">
        <v>0.15</v>
      </c>
      <c r="U5653" s="5">
        <v>210.73500000000001</v>
      </c>
      <c r="V5653">
        <f t="shared" si="440"/>
        <v>7</v>
      </c>
      <c r="W5653">
        <f t="shared" si="441"/>
        <v>3</v>
      </c>
      <c r="X5653">
        <f t="shared" si="442"/>
        <v>2017</v>
      </c>
      <c r="Y5653" t="str">
        <f t="shared" si="443"/>
        <v>Jul</v>
      </c>
      <c r="Z5653" t="str">
        <f t="shared" si="444"/>
        <v>2017-07</v>
      </c>
    </row>
    <row r="5654" spans="1:26"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s="5">
        <v>40.99</v>
      </c>
      <c r="S5654">
        <v>1</v>
      </c>
      <c r="T5654" s="7">
        <v>0</v>
      </c>
      <c r="U5654" s="5">
        <v>20.085100000000001</v>
      </c>
      <c r="V5654">
        <f t="shared" si="440"/>
        <v>10</v>
      </c>
      <c r="W5654">
        <f t="shared" si="441"/>
        <v>4</v>
      </c>
      <c r="X5654">
        <f t="shared" si="442"/>
        <v>2017</v>
      </c>
      <c r="Y5654" t="str">
        <f t="shared" si="443"/>
        <v>Oct</v>
      </c>
      <c r="Z5654" t="str">
        <f t="shared" si="444"/>
        <v>2017-10</v>
      </c>
    </row>
    <row r="5655" spans="1:26"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s="5">
        <v>2.94</v>
      </c>
      <c r="S5655">
        <v>1</v>
      </c>
      <c r="T5655" s="7">
        <v>0</v>
      </c>
      <c r="U5655" s="5">
        <v>0.79379999999999995</v>
      </c>
      <c r="V5655">
        <f t="shared" si="440"/>
        <v>11</v>
      </c>
      <c r="W5655">
        <f t="shared" si="441"/>
        <v>4</v>
      </c>
      <c r="X5655">
        <f t="shared" si="442"/>
        <v>2014</v>
      </c>
      <c r="Y5655" t="str">
        <f t="shared" si="443"/>
        <v>Nov</v>
      </c>
      <c r="Z5655" t="str">
        <f t="shared" si="444"/>
        <v>2014-11</v>
      </c>
    </row>
    <row r="5656" spans="1:26"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5">
        <v>45.24</v>
      </c>
      <c r="S5656">
        <v>4</v>
      </c>
      <c r="T5656" s="7">
        <v>0.7</v>
      </c>
      <c r="U5656" s="5">
        <v>-30.16</v>
      </c>
      <c r="V5656">
        <f t="shared" si="440"/>
        <v>12</v>
      </c>
      <c r="W5656">
        <f t="shared" si="441"/>
        <v>4</v>
      </c>
      <c r="X5656">
        <f t="shared" si="442"/>
        <v>2016</v>
      </c>
      <c r="Y5656" t="str">
        <f t="shared" si="443"/>
        <v>Dec</v>
      </c>
      <c r="Z5656" t="str">
        <f t="shared" si="444"/>
        <v>2016-12</v>
      </c>
    </row>
    <row r="5657" spans="1:26"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5">
        <v>18.687999999999999</v>
      </c>
      <c r="S5657">
        <v>4</v>
      </c>
      <c r="T5657" s="7">
        <v>0.2</v>
      </c>
      <c r="U5657" s="5">
        <v>2.3359999999999999</v>
      </c>
      <c r="V5657">
        <f t="shared" si="440"/>
        <v>12</v>
      </c>
      <c r="W5657">
        <f t="shared" si="441"/>
        <v>4</v>
      </c>
      <c r="X5657">
        <f t="shared" si="442"/>
        <v>2016</v>
      </c>
      <c r="Y5657" t="str">
        <f t="shared" si="443"/>
        <v>Dec</v>
      </c>
      <c r="Z5657" t="str">
        <f t="shared" si="444"/>
        <v>2016-12</v>
      </c>
    </row>
    <row r="5658" spans="1:26"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s="5">
        <v>11.648</v>
      </c>
      <c r="S5658">
        <v>2</v>
      </c>
      <c r="T5658" s="7">
        <v>0.2</v>
      </c>
      <c r="U5658" s="5">
        <v>3.7856000000000001</v>
      </c>
      <c r="V5658">
        <f t="shared" si="440"/>
        <v>12</v>
      </c>
      <c r="W5658">
        <f t="shared" si="441"/>
        <v>4</v>
      </c>
      <c r="X5658">
        <f t="shared" si="442"/>
        <v>2016</v>
      </c>
      <c r="Y5658" t="str">
        <f t="shared" si="443"/>
        <v>Dec</v>
      </c>
      <c r="Z5658" t="str">
        <f t="shared" si="444"/>
        <v>2016-12</v>
      </c>
    </row>
    <row r="5659" spans="1:26"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5">
        <v>112.776</v>
      </c>
      <c r="S5659">
        <v>3</v>
      </c>
      <c r="T5659" s="7">
        <v>0.2</v>
      </c>
      <c r="U5659" s="5">
        <v>-8.4581999999999997</v>
      </c>
      <c r="V5659">
        <f t="shared" si="440"/>
        <v>12</v>
      </c>
      <c r="W5659">
        <f t="shared" si="441"/>
        <v>4</v>
      </c>
      <c r="X5659">
        <f t="shared" si="442"/>
        <v>2016</v>
      </c>
      <c r="Y5659" t="str">
        <f t="shared" si="443"/>
        <v>Dec</v>
      </c>
      <c r="Z5659" t="str">
        <f t="shared" si="444"/>
        <v>2016-12</v>
      </c>
    </row>
    <row r="5660" spans="1:26"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5">
        <v>377.45</v>
      </c>
      <c r="S5660">
        <v>5</v>
      </c>
      <c r="T5660" s="7">
        <v>0.5</v>
      </c>
      <c r="U5660" s="5">
        <v>-264.21499999999997</v>
      </c>
      <c r="V5660">
        <f t="shared" si="440"/>
        <v>12</v>
      </c>
      <c r="W5660">
        <f t="shared" si="441"/>
        <v>4</v>
      </c>
      <c r="X5660">
        <f t="shared" si="442"/>
        <v>2016</v>
      </c>
      <c r="Y5660" t="str">
        <f t="shared" si="443"/>
        <v>Dec</v>
      </c>
      <c r="Z5660" t="str">
        <f t="shared" si="444"/>
        <v>2016-12</v>
      </c>
    </row>
    <row r="5661" spans="1:26"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s="5">
        <v>15.936</v>
      </c>
      <c r="S5661">
        <v>4</v>
      </c>
      <c r="T5661" s="7">
        <v>0.2</v>
      </c>
      <c r="U5661" s="5">
        <v>5.1791999999999998</v>
      </c>
      <c r="V5661">
        <f t="shared" si="440"/>
        <v>12</v>
      </c>
      <c r="W5661">
        <f t="shared" si="441"/>
        <v>4</v>
      </c>
      <c r="X5661">
        <f t="shared" si="442"/>
        <v>2016</v>
      </c>
      <c r="Y5661" t="str">
        <f t="shared" si="443"/>
        <v>Dec</v>
      </c>
      <c r="Z5661" t="str">
        <f t="shared" si="444"/>
        <v>2016-12</v>
      </c>
    </row>
    <row r="5662" spans="1:26"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s="5">
        <v>28.68</v>
      </c>
      <c r="S5662">
        <v>3</v>
      </c>
      <c r="T5662" s="7">
        <v>0.2</v>
      </c>
      <c r="U5662" s="5">
        <v>-7.17</v>
      </c>
      <c r="V5662">
        <f t="shared" si="440"/>
        <v>12</v>
      </c>
      <c r="W5662">
        <f t="shared" si="441"/>
        <v>4</v>
      </c>
      <c r="X5662">
        <f t="shared" si="442"/>
        <v>2016</v>
      </c>
      <c r="Y5662" t="str">
        <f t="shared" si="443"/>
        <v>Dec</v>
      </c>
      <c r="Z5662" t="str">
        <f t="shared" si="444"/>
        <v>2016-12</v>
      </c>
    </row>
    <row r="5663" spans="1:26"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s="5">
        <v>21.44</v>
      </c>
      <c r="S5663">
        <v>2</v>
      </c>
      <c r="T5663" s="7">
        <v>0.2</v>
      </c>
      <c r="U5663" s="5">
        <v>7.5039999999999996</v>
      </c>
      <c r="V5663">
        <f t="shared" si="440"/>
        <v>9</v>
      </c>
      <c r="W5663">
        <f t="shared" si="441"/>
        <v>3</v>
      </c>
      <c r="X5663">
        <f t="shared" si="442"/>
        <v>2016</v>
      </c>
      <c r="Y5663" t="str">
        <f t="shared" si="443"/>
        <v>Sep</v>
      </c>
      <c r="Z5663" t="str">
        <f t="shared" si="444"/>
        <v>2016-09</v>
      </c>
    </row>
    <row r="5664" spans="1:26"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s="5">
        <v>511.05599999999998</v>
      </c>
      <c r="S5664">
        <v>9</v>
      </c>
      <c r="T5664" s="7">
        <v>0.2</v>
      </c>
      <c r="U5664" s="5">
        <v>-95.822999999999993</v>
      </c>
      <c r="V5664">
        <f t="shared" si="440"/>
        <v>9</v>
      </c>
      <c r="W5664">
        <f t="shared" si="441"/>
        <v>3</v>
      </c>
      <c r="X5664">
        <f t="shared" si="442"/>
        <v>2016</v>
      </c>
      <c r="Y5664" t="str">
        <f t="shared" si="443"/>
        <v>Sep</v>
      </c>
      <c r="Z5664" t="str">
        <f t="shared" si="444"/>
        <v>2016-09</v>
      </c>
    </row>
    <row r="5665" spans="1:26"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s="5">
        <v>18.655999999999999</v>
      </c>
      <c r="S5665">
        <v>2</v>
      </c>
      <c r="T5665" s="7">
        <v>0.2</v>
      </c>
      <c r="U5665" s="5">
        <v>1.3992</v>
      </c>
      <c r="V5665">
        <f t="shared" si="440"/>
        <v>7</v>
      </c>
      <c r="W5665">
        <f t="shared" si="441"/>
        <v>3</v>
      </c>
      <c r="X5665">
        <f t="shared" si="442"/>
        <v>2016</v>
      </c>
      <c r="Y5665" t="str">
        <f t="shared" si="443"/>
        <v>Jul</v>
      </c>
      <c r="Z5665" t="str">
        <f t="shared" si="444"/>
        <v>2016-07</v>
      </c>
    </row>
    <row r="5666" spans="1:26"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s="5">
        <v>11.087999999999999</v>
      </c>
      <c r="S5666">
        <v>7</v>
      </c>
      <c r="T5666" s="7">
        <v>0.7</v>
      </c>
      <c r="U5666" s="5">
        <v>-8.1311999999999998</v>
      </c>
      <c r="V5666">
        <f t="shared" si="440"/>
        <v>7</v>
      </c>
      <c r="W5666">
        <f t="shared" si="441"/>
        <v>3</v>
      </c>
      <c r="X5666">
        <f t="shared" si="442"/>
        <v>2016</v>
      </c>
      <c r="Y5666" t="str">
        <f t="shared" si="443"/>
        <v>Jul</v>
      </c>
      <c r="Z5666" t="str">
        <f t="shared" si="444"/>
        <v>2016-07</v>
      </c>
    </row>
    <row r="5667" spans="1:26"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s="5">
        <v>66.688000000000002</v>
      </c>
      <c r="S5667">
        <v>1</v>
      </c>
      <c r="T5667" s="7">
        <v>0.2</v>
      </c>
      <c r="U5667" s="5">
        <v>4.1680000000000001</v>
      </c>
      <c r="V5667">
        <f t="shared" si="440"/>
        <v>7</v>
      </c>
      <c r="W5667">
        <f t="shared" si="441"/>
        <v>3</v>
      </c>
      <c r="X5667">
        <f t="shared" si="442"/>
        <v>2016</v>
      </c>
      <c r="Y5667" t="str">
        <f t="shared" si="443"/>
        <v>Jul</v>
      </c>
      <c r="Z5667" t="str">
        <f t="shared" si="444"/>
        <v>2016-07</v>
      </c>
    </row>
    <row r="5668" spans="1:26"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s="5">
        <v>99.488</v>
      </c>
      <c r="S5668">
        <v>2</v>
      </c>
      <c r="T5668" s="7">
        <v>0.2</v>
      </c>
      <c r="U5668" s="5">
        <v>8.7051999999999996</v>
      </c>
      <c r="V5668">
        <f t="shared" si="440"/>
        <v>7</v>
      </c>
      <c r="W5668">
        <f t="shared" si="441"/>
        <v>3</v>
      </c>
      <c r="X5668">
        <f t="shared" si="442"/>
        <v>2016</v>
      </c>
      <c r="Y5668" t="str">
        <f t="shared" si="443"/>
        <v>Jul</v>
      </c>
      <c r="Z5668" t="str">
        <f t="shared" si="444"/>
        <v>2016-07</v>
      </c>
    </row>
    <row r="5669" spans="1:26"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s="5">
        <v>14.62</v>
      </c>
      <c r="S5669">
        <v>2</v>
      </c>
      <c r="T5669" s="7">
        <v>0</v>
      </c>
      <c r="U5669" s="5">
        <v>6.8714000000000004</v>
      </c>
      <c r="V5669">
        <f t="shared" si="440"/>
        <v>6</v>
      </c>
      <c r="W5669">
        <f t="shared" si="441"/>
        <v>2</v>
      </c>
      <c r="X5669">
        <f t="shared" si="442"/>
        <v>2016</v>
      </c>
      <c r="Y5669" t="str">
        <f t="shared" si="443"/>
        <v>Jun</v>
      </c>
      <c r="Z5669" t="str">
        <f t="shared" si="444"/>
        <v>2016-06</v>
      </c>
    </row>
    <row r="5670" spans="1:26"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s="5">
        <v>53.984000000000002</v>
      </c>
      <c r="S5670">
        <v>14</v>
      </c>
      <c r="T5670" s="7">
        <v>0.2</v>
      </c>
      <c r="U5670" s="5">
        <v>17.544799999999999</v>
      </c>
      <c r="V5670">
        <f t="shared" si="440"/>
        <v>6</v>
      </c>
      <c r="W5670">
        <f t="shared" si="441"/>
        <v>2</v>
      </c>
      <c r="X5670">
        <f t="shared" si="442"/>
        <v>2016</v>
      </c>
      <c r="Y5670" t="str">
        <f t="shared" si="443"/>
        <v>Jun</v>
      </c>
      <c r="Z5670" t="str">
        <f t="shared" si="444"/>
        <v>2016-06</v>
      </c>
    </row>
    <row r="5671" spans="1:26"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s="5">
        <v>389.97</v>
      </c>
      <c r="S5671">
        <v>3</v>
      </c>
      <c r="T5671" s="7">
        <v>0</v>
      </c>
      <c r="U5671" s="5">
        <v>132.5898</v>
      </c>
      <c r="V5671">
        <f t="shared" si="440"/>
        <v>6</v>
      </c>
      <c r="W5671">
        <f t="shared" si="441"/>
        <v>2</v>
      </c>
      <c r="X5671">
        <f t="shared" si="442"/>
        <v>2016</v>
      </c>
      <c r="Y5671" t="str">
        <f t="shared" si="443"/>
        <v>Jun</v>
      </c>
      <c r="Z5671" t="str">
        <f t="shared" si="444"/>
        <v>2016-06</v>
      </c>
    </row>
    <row r="5672" spans="1:26"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s="5">
        <v>355.36</v>
      </c>
      <c r="S5672">
        <v>4</v>
      </c>
      <c r="T5672" s="7">
        <v>0</v>
      </c>
      <c r="U5672" s="5">
        <v>92.393600000000006</v>
      </c>
      <c r="V5672">
        <f t="shared" si="440"/>
        <v>6</v>
      </c>
      <c r="W5672">
        <f t="shared" si="441"/>
        <v>2</v>
      </c>
      <c r="X5672">
        <f t="shared" si="442"/>
        <v>2015</v>
      </c>
      <c r="Y5672" t="str">
        <f t="shared" si="443"/>
        <v>Jun</v>
      </c>
      <c r="Z5672" t="str">
        <f t="shared" si="444"/>
        <v>2015-06</v>
      </c>
    </row>
    <row r="5673" spans="1:26"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s="5">
        <v>140.376</v>
      </c>
      <c r="S5673">
        <v>3</v>
      </c>
      <c r="T5673" s="7">
        <v>0.2</v>
      </c>
      <c r="U5673" s="5">
        <v>8.7735000000000003</v>
      </c>
      <c r="V5673">
        <f t="shared" si="440"/>
        <v>6</v>
      </c>
      <c r="W5673">
        <f t="shared" si="441"/>
        <v>2</v>
      </c>
      <c r="X5673">
        <f t="shared" si="442"/>
        <v>2015</v>
      </c>
      <c r="Y5673" t="str">
        <f t="shared" si="443"/>
        <v>Jun</v>
      </c>
      <c r="Z5673" t="str">
        <f t="shared" si="444"/>
        <v>2015-06</v>
      </c>
    </row>
    <row r="5674" spans="1:26"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s="5">
        <v>15.84</v>
      </c>
      <c r="S5674">
        <v>2</v>
      </c>
      <c r="T5674" s="7">
        <v>0.2</v>
      </c>
      <c r="U5674" s="5">
        <v>5.5439999999999996</v>
      </c>
      <c r="V5674">
        <f t="shared" si="440"/>
        <v>10</v>
      </c>
      <c r="W5674">
        <f t="shared" si="441"/>
        <v>4</v>
      </c>
      <c r="X5674">
        <f t="shared" si="442"/>
        <v>2017</v>
      </c>
      <c r="Y5674" t="str">
        <f t="shared" si="443"/>
        <v>Oct</v>
      </c>
      <c r="Z5674" t="str">
        <f t="shared" si="444"/>
        <v>2017-10</v>
      </c>
    </row>
    <row r="5675" spans="1:26"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s="5">
        <v>8.4480000000000004</v>
      </c>
      <c r="S5675">
        <v>2</v>
      </c>
      <c r="T5675" s="7">
        <v>0.2</v>
      </c>
      <c r="U5675" s="5">
        <v>2.64</v>
      </c>
      <c r="V5675">
        <f t="shared" si="440"/>
        <v>10</v>
      </c>
      <c r="W5675">
        <f t="shared" si="441"/>
        <v>4</v>
      </c>
      <c r="X5675">
        <f t="shared" si="442"/>
        <v>2017</v>
      </c>
      <c r="Y5675" t="str">
        <f t="shared" si="443"/>
        <v>Oct</v>
      </c>
      <c r="Z5675" t="str">
        <f t="shared" si="444"/>
        <v>2017-10</v>
      </c>
    </row>
    <row r="5676" spans="1:26"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s="5">
        <v>12.96</v>
      </c>
      <c r="S5676">
        <v>2</v>
      </c>
      <c r="T5676" s="7">
        <v>0</v>
      </c>
      <c r="U5676" s="5">
        <v>6.2207999999999997</v>
      </c>
      <c r="V5676">
        <f t="shared" si="440"/>
        <v>1</v>
      </c>
      <c r="W5676">
        <f t="shared" si="441"/>
        <v>1</v>
      </c>
      <c r="X5676">
        <f t="shared" si="442"/>
        <v>2016</v>
      </c>
      <c r="Y5676" t="str">
        <f t="shared" si="443"/>
        <v>Jan</v>
      </c>
      <c r="Z5676" t="str">
        <f t="shared" si="444"/>
        <v>2016-01</v>
      </c>
    </row>
    <row r="5677" spans="1:26"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s="5">
        <v>57.408000000000001</v>
      </c>
      <c r="S5677">
        <v>6</v>
      </c>
      <c r="T5677" s="7">
        <v>0.2</v>
      </c>
      <c r="U5677" s="5">
        <v>5.7408000000000001</v>
      </c>
      <c r="V5677">
        <f t="shared" si="440"/>
        <v>5</v>
      </c>
      <c r="W5677">
        <f t="shared" si="441"/>
        <v>2</v>
      </c>
      <c r="X5677">
        <f t="shared" si="442"/>
        <v>2014</v>
      </c>
      <c r="Y5677" t="str">
        <f t="shared" si="443"/>
        <v>May</v>
      </c>
      <c r="Z5677" t="str">
        <f t="shared" si="444"/>
        <v>2014-05</v>
      </c>
    </row>
    <row r="5678" spans="1:26"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s="5">
        <v>27.6</v>
      </c>
      <c r="S5678">
        <v>4</v>
      </c>
      <c r="T5678" s="7">
        <v>0</v>
      </c>
      <c r="U5678" s="5">
        <v>2.2080000000000002</v>
      </c>
      <c r="V5678">
        <f t="shared" si="440"/>
        <v>5</v>
      </c>
      <c r="W5678">
        <f t="shared" si="441"/>
        <v>2</v>
      </c>
      <c r="X5678">
        <f t="shared" si="442"/>
        <v>2014</v>
      </c>
      <c r="Y5678" t="str">
        <f t="shared" si="443"/>
        <v>May</v>
      </c>
      <c r="Z5678" t="str">
        <f t="shared" si="444"/>
        <v>2014-05</v>
      </c>
    </row>
    <row r="5679" spans="1:26"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s="5">
        <v>38.975999999999999</v>
      </c>
      <c r="S5679">
        <v>3</v>
      </c>
      <c r="T5679" s="7">
        <v>0.6</v>
      </c>
      <c r="U5679" s="5">
        <v>-50.668799999999997</v>
      </c>
      <c r="V5679">
        <f t="shared" si="440"/>
        <v>12</v>
      </c>
      <c r="W5679">
        <f t="shared" si="441"/>
        <v>4</v>
      </c>
      <c r="X5679">
        <f t="shared" si="442"/>
        <v>2014</v>
      </c>
      <c r="Y5679" t="str">
        <f t="shared" si="443"/>
        <v>Dec</v>
      </c>
      <c r="Z5679" t="str">
        <f t="shared" si="444"/>
        <v>2014-12</v>
      </c>
    </row>
    <row r="5680" spans="1:26"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s="5">
        <v>20.440000000000001</v>
      </c>
      <c r="S5680">
        <v>7</v>
      </c>
      <c r="T5680" s="7">
        <v>0</v>
      </c>
      <c r="U5680" s="5">
        <v>9.1980000000000004</v>
      </c>
      <c r="V5680">
        <f t="shared" si="440"/>
        <v>7</v>
      </c>
      <c r="W5680">
        <f t="shared" si="441"/>
        <v>3</v>
      </c>
      <c r="X5680">
        <f t="shared" si="442"/>
        <v>2016</v>
      </c>
      <c r="Y5680" t="str">
        <f t="shared" si="443"/>
        <v>Jul</v>
      </c>
      <c r="Z5680" t="str">
        <f t="shared" si="444"/>
        <v>2016-07</v>
      </c>
    </row>
    <row r="5681" spans="1:26"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s="5">
        <v>109.92</v>
      </c>
      <c r="S5681">
        <v>2</v>
      </c>
      <c r="T5681" s="7">
        <v>0</v>
      </c>
      <c r="U5681" s="5">
        <v>53.860799999999998</v>
      </c>
      <c r="V5681">
        <f t="shared" si="440"/>
        <v>7</v>
      </c>
      <c r="W5681">
        <f t="shared" si="441"/>
        <v>3</v>
      </c>
      <c r="X5681">
        <f t="shared" si="442"/>
        <v>2016</v>
      </c>
      <c r="Y5681" t="str">
        <f t="shared" si="443"/>
        <v>Jul</v>
      </c>
      <c r="Z5681" t="str">
        <f t="shared" si="444"/>
        <v>2016-07</v>
      </c>
    </row>
    <row r="5682" spans="1:26"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s="5">
        <v>6.38</v>
      </c>
      <c r="S5682">
        <v>1</v>
      </c>
      <c r="T5682" s="7">
        <v>0</v>
      </c>
      <c r="U5682" s="5">
        <v>2.9348000000000001</v>
      </c>
      <c r="V5682">
        <f t="shared" si="440"/>
        <v>9</v>
      </c>
      <c r="W5682">
        <f t="shared" si="441"/>
        <v>3</v>
      </c>
      <c r="X5682">
        <f t="shared" si="442"/>
        <v>2016</v>
      </c>
      <c r="Y5682" t="str">
        <f t="shared" si="443"/>
        <v>Sep</v>
      </c>
      <c r="Z5682" t="str">
        <f t="shared" si="444"/>
        <v>2016-09</v>
      </c>
    </row>
    <row r="5683" spans="1:26"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s="5">
        <v>6.48</v>
      </c>
      <c r="S5683">
        <v>1</v>
      </c>
      <c r="T5683" s="7">
        <v>0</v>
      </c>
      <c r="U5683" s="5">
        <v>3.1103999999999998</v>
      </c>
      <c r="V5683">
        <f t="shared" si="440"/>
        <v>9</v>
      </c>
      <c r="W5683">
        <f t="shared" si="441"/>
        <v>3</v>
      </c>
      <c r="X5683">
        <f t="shared" si="442"/>
        <v>2016</v>
      </c>
      <c r="Y5683" t="str">
        <f t="shared" si="443"/>
        <v>Sep</v>
      </c>
      <c r="Z5683" t="str">
        <f t="shared" si="444"/>
        <v>2016-09</v>
      </c>
    </row>
    <row r="5684" spans="1:26"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s="5">
        <v>15.84</v>
      </c>
      <c r="S5684">
        <v>3</v>
      </c>
      <c r="T5684" s="7">
        <v>0</v>
      </c>
      <c r="U5684" s="5">
        <v>7.1280000000000001</v>
      </c>
      <c r="V5684">
        <f t="shared" si="440"/>
        <v>4</v>
      </c>
      <c r="W5684">
        <f t="shared" si="441"/>
        <v>2</v>
      </c>
      <c r="X5684">
        <f t="shared" si="442"/>
        <v>2014</v>
      </c>
      <c r="Y5684" t="str">
        <f t="shared" si="443"/>
        <v>Apr</v>
      </c>
      <c r="Z5684" t="str">
        <f t="shared" si="444"/>
        <v>2014-04</v>
      </c>
    </row>
    <row r="5685" spans="1:26"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s="5">
        <v>1049.93</v>
      </c>
      <c r="S5685">
        <v>7</v>
      </c>
      <c r="T5685" s="7">
        <v>0</v>
      </c>
      <c r="U5685" s="5">
        <v>293.98039999999997</v>
      </c>
      <c r="V5685">
        <f t="shared" si="440"/>
        <v>4</v>
      </c>
      <c r="W5685">
        <f t="shared" si="441"/>
        <v>2</v>
      </c>
      <c r="X5685">
        <f t="shared" si="442"/>
        <v>2014</v>
      </c>
      <c r="Y5685" t="str">
        <f t="shared" si="443"/>
        <v>Apr</v>
      </c>
      <c r="Z5685" t="str">
        <f t="shared" si="444"/>
        <v>2014-04</v>
      </c>
    </row>
    <row r="5686" spans="1:26"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s="5">
        <v>154.9</v>
      </c>
      <c r="S5686">
        <v>5</v>
      </c>
      <c r="T5686" s="7">
        <v>0</v>
      </c>
      <c r="U5686" s="5">
        <v>40.274000000000001</v>
      </c>
      <c r="V5686">
        <f t="shared" si="440"/>
        <v>4</v>
      </c>
      <c r="W5686">
        <f t="shared" si="441"/>
        <v>2</v>
      </c>
      <c r="X5686">
        <f t="shared" si="442"/>
        <v>2014</v>
      </c>
      <c r="Y5686" t="str">
        <f t="shared" si="443"/>
        <v>Apr</v>
      </c>
      <c r="Z5686" t="str">
        <f t="shared" si="444"/>
        <v>2014-04</v>
      </c>
    </row>
    <row r="5687" spans="1:26"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s="5">
        <v>98.352000000000004</v>
      </c>
      <c r="S5687">
        <v>3</v>
      </c>
      <c r="T5687" s="7">
        <v>0.2</v>
      </c>
      <c r="U5687" s="5">
        <v>35.6526</v>
      </c>
      <c r="V5687">
        <f t="shared" si="440"/>
        <v>11</v>
      </c>
      <c r="W5687">
        <f t="shared" si="441"/>
        <v>4</v>
      </c>
      <c r="X5687">
        <f t="shared" si="442"/>
        <v>2015</v>
      </c>
      <c r="Y5687" t="str">
        <f t="shared" si="443"/>
        <v>Nov</v>
      </c>
      <c r="Z5687" t="str">
        <f t="shared" si="444"/>
        <v>2015-11</v>
      </c>
    </row>
    <row r="5688" spans="1:26"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s="5">
        <v>14.32</v>
      </c>
      <c r="S5688">
        <v>5</v>
      </c>
      <c r="T5688" s="7">
        <v>0.2</v>
      </c>
      <c r="U5688" s="5">
        <v>5.1909999999999998</v>
      </c>
      <c r="V5688">
        <f t="shared" si="440"/>
        <v>7</v>
      </c>
      <c r="W5688">
        <f t="shared" si="441"/>
        <v>3</v>
      </c>
      <c r="X5688">
        <f t="shared" si="442"/>
        <v>2014</v>
      </c>
      <c r="Y5688" t="str">
        <f t="shared" si="443"/>
        <v>Jul</v>
      </c>
      <c r="Z5688" t="str">
        <f t="shared" si="444"/>
        <v>2014-07</v>
      </c>
    </row>
    <row r="5689" spans="1:26"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5">
        <v>129.88800000000001</v>
      </c>
      <c r="S5689">
        <v>6</v>
      </c>
      <c r="T5689" s="7">
        <v>0.2</v>
      </c>
      <c r="U5689" s="5">
        <v>12.988799999999999</v>
      </c>
      <c r="V5689">
        <f t="shared" si="440"/>
        <v>7</v>
      </c>
      <c r="W5689">
        <f t="shared" si="441"/>
        <v>3</v>
      </c>
      <c r="X5689">
        <f t="shared" si="442"/>
        <v>2014</v>
      </c>
      <c r="Y5689" t="str">
        <f t="shared" si="443"/>
        <v>Jul</v>
      </c>
      <c r="Z5689" t="str">
        <f t="shared" si="444"/>
        <v>2014-07</v>
      </c>
    </row>
    <row r="5690" spans="1:26"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s="5">
        <v>48.944000000000003</v>
      </c>
      <c r="S5690">
        <v>7</v>
      </c>
      <c r="T5690" s="7">
        <v>0.2</v>
      </c>
      <c r="U5690" s="5">
        <v>16.518599999999999</v>
      </c>
      <c r="V5690">
        <f t="shared" si="440"/>
        <v>7</v>
      </c>
      <c r="W5690">
        <f t="shared" si="441"/>
        <v>3</v>
      </c>
      <c r="X5690">
        <f t="shared" si="442"/>
        <v>2014</v>
      </c>
      <c r="Y5690" t="str">
        <f t="shared" si="443"/>
        <v>Jul</v>
      </c>
      <c r="Z5690" t="str">
        <f t="shared" si="444"/>
        <v>2014-07</v>
      </c>
    </row>
    <row r="5691" spans="1:26"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s="5">
        <v>275.05799999999999</v>
      </c>
      <c r="S5691">
        <v>3</v>
      </c>
      <c r="T5691" s="7">
        <v>0.3</v>
      </c>
      <c r="U5691" s="5">
        <v>-90.376199999999997</v>
      </c>
      <c r="V5691">
        <f t="shared" si="440"/>
        <v>12</v>
      </c>
      <c r="W5691">
        <f t="shared" si="441"/>
        <v>4</v>
      </c>
      <c r="X5691">
        <f t="shared" si="442"/>
        <v>2015</v>
      </c>
      <c r="Y5691" t="str">
        <f t="shared" si="443"/>
        <v>Dec</v>
      </c>
      <c r="Z5691" t="str">
        <f t="shared" si="444"/>
        <v>2015-12</v>
      </c>
    </row>
    <row r="5692" spans="1:26"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s="5">
        <v>27.36</v>
      </c>
      <c r="S5692">
        <v>9</v>
      </c>
      <c r="T5692" s="7">
        <v>0</v>
      </c>
      <c r="U5692" s="5">
        <v>9.3024000000000004</v>
      </c>
      <c r="V5692">
        <f t="shared" si="440"/>
        <v>12</v>
      </c>
      <c r="W5692">
        <f t="shared" si="441"/>
        <v>4</v>
      </c>
      <c r="X5692">
        <f t="shared" si="442"/>
        <v>2015</v>
      </c>
      <c r="Y5692" t="str">
        <f t="shared" si="443"/>
        <v>Dec</v>
      </c>
      <c r="Z5692" t="str">
        <f t="shared" si="444"/>
        <v>2015-12</v>
      </c>
    </row>
    <row r="5693" spans="1:26"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s="5">
        <v>44.75</v>
      </c>
      <c r="S5693">
        <v>5</v>
      </c>
      <c r="T5693" s="7">
        <v>0</v>
      </c>
      <c r="U5693" s="5">
        <v>20.585000000000001</v>
      </c>
      <c r="V5693">
        <f t="shared" si="440"/>
        <v>12</v>
      </c>
      <c r="W5693">
        <f t="shared" si="441"/>
        <v>4</v>
      </c>
      <c r="X5693">
        <f t="shared" si="442"/>
        <v>2015</v>
      </c>
      <c r="Y5693" t="str">
        <f t="shared" si="443"/>
        <v>Dec</v>
      </c>
      <c r="Z5693" t="str">
        <f t="shared" si="444"/>
        <v>2015-12</v>
      </c>
    </row>
    <row r="5694" spans="1:26"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5">
        <v>134.99</v>
      </c>
      <c r="S5694">
        <v>1</v>
      </c>
      <c r="T5694" s="7">
        <v>0</v>
      </c>
      <c r="U5694" s="5">
        <v>36.447299999999998</v>
      </c>
      <c r="V5694">
        <f t="shared" si="440"/>
        <v>12</v>
      </c>
      <c r="W5694">
        <f t="shared" si="441"/>
        <v>4</v>
      </c>
      <c r="X5694">
        <f t="shared" si="442"/>
        <v>2015</v>
      </c>
      <c r="Y5694" t="str">
        <f t="shared" si="443"/>
        <v>Dec</v>
      </c>
      <c r="Z5694" t="str">
        <f t="shared" si="444"/>
        <v>2015-12</v>
      </c>
    </row>
    <row r="5695" spans="1:26"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s="5">
        <v>26.4</v>
      </c>
      <c r="S5695">
        <v>5</v>
      </c>
      <c r="T5695" s="7">
        <v>0</v>
      </c>
      <c r="U5695" s="5">
        <v>12.672000000000001</v>
      </c>
      <c r="V5695">
        <f t="shared" si="440"/>
        <v>12</v>
      </c>
      <c r="W5695">
        <f t="shared" si="441"/>
        <v>4</v>
      </c>
      <c r="X5695">
        <f t="shared" si="442"/>
        <v>2015</v>
      </c>
      <c r="Y5695" t="str">
        <f t="shared" si="443"/>
        <v>Dec</v>
      </c>
      <c r="Z5695" t="str">
        <f t="shared" si="444"/>
        <v>2015-12</v>
      </c>
    </row>
    <row r="5696" spans="1:26"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5">
        <v>542.94000000000005</v>
      </c>
      <c r="S5696">
        <v>3</v>
      </c>
      <c r="T5696" s="7">
        <v>0</v>
      </c>
      <c r="U5696" s="5">
        <v>141.1644</v>
      </c>
      <c r="V5696">
        <f t="shared" si="440"/>
        <v>12</v>
      </c>
      <c r="W5696">
        <f t="shared" si="441"/>
        <v>4</v>
      </c>
      <c r="X5696">
        <f t="shared" si="442"/>
        <v>2015</v>
      </c>
      <c r="Y5696" t="str">
        <f t="shared" si="443"/>
        <v>Dec</v>
      </c>
      <c r="Z5696" t="str">
        <f t="shared" si="444"/>
        <v>2015-12</v>
      </c>
    </row>
    <row r="5697" spans="1:26"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s="5">
        <v>71.087999999999994</v>
      </c>
      <c r="S5697">
        <v>2</v>
      </c>
      <c r="T5697" s="7">
        <v>0.2</v>
      </c>
      <c r="U5697" s="5">
        <v>-1.7771999999999999</v>
      </c>
      <c r="V5697">
        <f t="shared" si="440"/>
        <v>5</v>
      </c>
      <c r="W5697">
        <f t="shared" si="441"/>
        <v>2</v>
      </c>
      <c r="X5697">
        <f t="shared" si="442"/>
        <v>2016</v>
      </c>
      <c r="Y5697" t="str">
        <f t="shared" si="443"/>
        <v>May</v>
      </c>
      <c r="Z5697" t="str">
        <f t="shared" si="444"/>
        <v>2016-05</v>
      </c>
    </row>
    <row r="5698" spans="1:26"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s="5">
        <v>27.396000000000001</v>
      </c>
      <c r="S5698">
        <v>9</v>
      </c>
      <c r="T5698" s="7">
        <v>0.8</v>
      </c>
      <c r="U5698" s="5">
        <v>-42.463799999999999</v>
      </c>
      <c r="V5698">
        <f t="shared" si="440"/>
        <v>10</v>
      </c>
      <c r="W5698">
        <f t="shared" si="441"/>
        <v>4</v>
      </c>
      <c r="X5698">
        <f t="shared" si="442"/>
        <v>2017</v>
      </c>
      <c r="Y5698" t="str">
        <f t="shared" si="443"/>
        <v>Oct</v>
      </c>
      <c r="Z5698" t="str">
        <f t="shared" si="444"/>
        <v>2017-10</v>
      </c>
    </row>
    <row r="5699" spans="1:26"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5">
        <v>13.456</v>
      </c>
      <c r="S5699">
        <v>1</v>
      </c>
      <c r="T5699" s="7">
        <v>0.8</v>
      </c>
      <c r="U5699" s="5">
        <v>-23.547999999999998</v>
      </c>
      <c r="V5699">
        <f t="shared" ref="V5699:V5762" si="445">MONTH(C5699)</f>
        <v>10</v>
      </c>
      <c r="W5699">
        <f t="shared" ref="W5699:W5762" si="446">ROUNDUP(MONTH(C5699)/3,0)</f>
        <v>4</v>
      </c>
      <c r="X5699">
        <f t="shared" ref="X5699:X5762" si="447">YEAR(C5699)</f>
        <v>2017</v>
      </c>
      <c r="Y5699" t="str">
        <f t="shared" ref="Y5699:Y5762" si="448">TEXT(C5699,"MMM")</f>
        <v>Oct</v>
      </c>
      <c r="Z5699" t="str">
        <f t="shared" ref="Z5699:Z5762" si="449">TEXT(C5699,"YYYY-MM")</f>
        <v>2017-10</v>
      </c>
    </row>
    <row r="5700" spans="1:26"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s="5">
        <v>11.84</v>
      </c>
      <c r="S5700">
        <v>1</v>
      </c>
      <c r="T5700" s="7">
        <v>0.2</v>
      </c>
      <c r="U5700" s="5">
        <v>4.4400000000000004</v>
      </c>
      <c r="V5700">
        <f t="shared" si="445"/>
        <v>11</v>
      </c>
      <c r="W5700">
        <f t="shared" si="446"/>
        <v>4</v>
      </c>
      <c r="X5700">
        <f t="shared" si="447"/>
        <v>2016</v>
      </c>
      <c r="Y5700" t="str">
        <f t="shared" si="448"/>
        <v>Nov</v>
      </c>
      <c r="Z5700" t="str">
        <f t="shared" si="449"/>
        <v>2016-11</v>
      </c>
    </row>
    <row r="5701" spans="1:26"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s="5">
        <v>35.880000000000003</v>
      </c>
      <c r="S5701">
        <v>6</v>
      </c>
      <c r="T5701" s="7">
        <v>0</v>
      </c>
      <c r="U5701" s="5">
        <v>17.581199999999999</v>
      </c>
      <c r="V5701">
        <f t="shared" si="445"/>
        <v>11</v>
      </c>
      <c r="W5701">
        <f t="shared" si="446"/>
        <v>4</v>
      </c>
      <c r="X5701">
        <f t="shared" si="447"/>
        <v>2017</v>
      </c>
      <c r="Y5701" t="str">
        <f t="shared" si="448"/>
        <v>Nov</v>
      </c>
      <c r="Z5701" t="str">
        <f t="shared" si="449"/>
        <v>2017-11</v>
      </c>
    </row>
    <row r="5702" spans="1:26"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5">
        <v>40.752000000000002</v>
      </c>
      <c r="S5702">
        <v>3</v>
      </c>
      <c r="T5702" s="7">
        <v>0.2</v>
      </c>
      <c r="U5702" s="5">
        <v>15.282</v>
      </c>
      <c r="V5702">
        <f t="shared" si="445"/>
        <v>11</v>
      </c>
      <c r="W5702">
        <f t="shared" si="446"/>
        <v>4</v>
      </c>
      <c r="X5702">
        <f t="shared" si="447"/>
        <v>2016</v>
      </c>
      <c r="Y5702" t="str">
        <f t="shared" si="448"/>
        <v>Nov</v>
      </c>
      <c r="Z5702" t="str">
        <f t="shared" si="449"/>
        <v>2016-11</v>
      </c>
    </row>
    <row r="5703" spans="1:26"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5">
        <v>139.96</v>
      </c>
      <c r="S5703">
        <v>5</v>
      </c>
      <c r="T5703" s="7">
        <v>0.2</v>
      </c>
      <c r="U5703" s="5">
        <v>-22.743500000000001</v>
      </c>
      <c r="V5703">
        <f t="shared" si="445"/>
        <v>11</v>
      </c>
      <c r="W5703">
        <f t="shared" si="446"/>
        <v>4</v>
      </c>
      <c r="X5703">
        <f t="shared" si="447"/>
        <v>2016</v>
      </c>
      <c r="Y5703" t="str">
        <f t="shared" si="448"/>
        <v>Nov</v>
      </c>
      <c r="Z5703" t="str">
        <f t="shared" si="449"/>
        <v>2016-11</v>
      </c>
    </row>
    <row r="5704" spans="1:26"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5">
        <v>2.6240000000000001</v>
      </c>
      <c r="S5704">
        <v>1</v>
      </c>
      <c r="T5704" s="7">
        <v>0.2</v>
      </c>
      <c r="U5704" s="5">
        <v>0.29520000000000002</v>
      </c>
      <c r="V5704">
        <f t="shared" si="445"/>
        <v>12</v>
      </c>
      <c r="W5704">
        <f t="shared" si="446"/>
        <v>4</v>
      </c>
      <c r="X5704">
        <f t="shared" si="447"/>
        <v>2014</v>
      </c>
      <c r="Y5704" t="str">
        <f t="shared" si="448"/>
        <v>Dec</v>
      </c>
      <c r="Z5704" t="str">
        <f t="shared" si="449"/>
        <v>2014-12</v>
      </c>
    </row>
    <row r="5705" spans="1:26"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s="5">
        <v>136.53</v>
      </c>
      <c r="S5705">
        <v>1</v>
      </c>
      <c r="T5705" s="7">
        <v>0.4</v>
      </c>
      <c r="U5705" s="5">
        <v>-52.336500000000001</v>
      </c>
      <c r="V5705">
        <f t="shared" si="445"/>
        <v>12</v>
      </c>
      <c r="W5705">
        <f t="shared" si="446"/>
        <v>4</v>
      </c>
      <c r="X5705">
        <f t="shared" si="447"/>
        <v>2014</v>
      </c>
      <c r="Y5705" t="str">
        <f t="shared" si="448"/>
        <v>Dec</v>
      </c>
      <c r="Z5705" t="str">
        <f t="shared" si="449"/>
        <v>2014-12</v>
      </c>
    </row>
    <row r="5706" spans="1:26"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5">
        <v>263.95999999999998</v>
      </c>
      <c r="S5706">
        <v>1</v>
      </c>
      <c r="T5706" s="7">
        <v>0.2</v>
      </c>
      <c r="U5706" s="5">
        <v>42.893500000000003</v>
      </c>
      <c r="V5706">
        <f t="shared" si="445"/>
        <v>12</v>
      </c>
      <c r="W5706">
        <f t="shared" si="446"/>
        <v>4</v>
      </c>
      <c r="X5706">
        <f t="shared" si="447"/>
        <v>2014</v>
      </c>
      <c r="Y5706" t="str">
        <f t="shared" si="448"/>
        <v>Dec</v>
      </c>
      <c r="Z5706" t="str">
        <f t="shared" si="449"/>
        <v>2014-12</v>
      </c>
    </row>
    <row r="5707" spans="1:26"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s="5">
        <v>11.64</v>
      </c>
      <c r="S5707">
        <v>3</v>
      </c>
      <c r="T5707" s="7">
        <v>0</v>
      </c>
      <c r="U5707" s="5">
        <v>3.3755999999999999</v>
      </c>
      <c r="V5707">
        <f t="shared" si="445"/>
        <v>11</v>
      </c>
      <c r="W5707">
        <f t="shared" si="446"/>
        <v>4</v>
      </c>
      <c r="X5707">
        <f t="shared" si="447"/>
        <v>2014</v>
      </c>
      <c r="Y5707" t="str">
        <f t="shared" si="448"/>
        <v>Nov</v>
      </c>
      <c r="Z5707" t="str">
        <f t="shared" si="449"/>
        <v>2014-11</v>
      </c>
    </row>
    <row r="5708" spans="1:26"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s="5">
        <v>40.176000000000002</v>
      </c>
      <c r="S5708">
        <v>3</v>
      </c>
      <c r="T5708" s="7">
        <v>0.2</v>
      </c>
      <c r="U5708" s="5">
        <v>14.563800000000001</v>
      </c>
      <c r="V5708">
        <f t="shared" si="445"/>
        <v>9</v>
      </c>
      <c r="W5708">
        <f t="shared" si="446"/>
        <v>3</v>
      </c>
      <c r="X5708">
        <f t="shared" si="447"/>
        <v>2017</v>
      </c>
      <c r="Y5708" t="str">
        <f t="shared" si="448"/>
        <v>Sep</v>
      </c>
      <c r="Z5708" t="str">
        <f t="shared" si="449"/>
        <v>2017-09</v>
      </c>
    </row>
    <row r="5709" spans="1:26"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s="5">
        <v>79.44</v>
      </c>
      <c r="S5709">
        <v>3</v>
      </c>
      <c r="T5709" s="7">
        <v>0</v>
      </c>
      <c r="U5709" s="5">
        <v>30.187200000000001</v>
      </c>
      <c r="V5709">
        <f t="shared" si="445"/>
        <v>5</v>
      </c>
      <c r="W5709">
        <f t="shared" si="446"/>
        <v>2</v>
      </c>
      <c r="X5709">
        <f t="shared" si="447"/>
        <v>2015</v>
      </c>
      <c r="Y5709" t="str">
        <f t="shared" si="448"/>
        <v>May</v>
      </c>
      <c r="Z5709" t="str">
        <f t="shared" si="449"/>
        <v>2015-05</v>
      </c>
    </row>
    <row r="5710" spans="1:26"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s="5">
        <v>357.93</v>
      </c>
      <c r="S5710">
        <v>3</v>
      </c>
      <c r="T5710" s="7">
        <v>0</v>
      </c>
      <c r="U5710" s="5">
        <v>7.1585999999999999</v>
      </c>
      <c r="V5710">
        <f t="shared" si="445"/>
        <v>5</v>
      </c>
      <c r="W5710">
        <f t="shared" si="446"/>
        <v>2</v>
      </c>
      <c r="X5710">
        <f t="shared" si="447"/>
        <v>2015</v>
      </c>
      <c r="Y5710" t="str">
        <f t="shared" si="448"/>
        <v>May</v>
      </c>
      <c r="Z5710" t="str">
        <f t="shared" si="449"/>
        <v>2015-05</v>
      </c>
    </row>
    <row r="5711" spans="1:26"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s="5">
        <v>127.764</v>
      </c>
      <c r="S5711">
        <v>2</v>
      </c>
      <c r="T5711" s="7">
        <v>0.1</v>
      </c>
      <c r="U5711" s="5">
        <v>21.294</v>
      </c>
      <c r="V5711">
        <f t="shared" si="445"/>
        <v>5</v>
      </c>
      <c r="W5711">
        <f t="shared" si="446"/>
        <v>2</v>
      </c>
      <c r="X5711">
        <f t="shared" si="447"/>
        <v>2015</v>
      </c>
      <c r="Y5711" t="str">
        <f t="shared" si="448"/>
        <v>May</v>
      </c>
      <c r="Z5711" t="str">
        <f t="shared" si="449"/>
        <v>2015-05</v>
      </c>
    </row>
    <row r="5712" spans="1:26"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5">
        <v>2799.944</v>
      </c>
      <c r="S5712">
        <v>7</v>
      </c>
      <c r="T5712" s="7">
        <v>0.2</v>
      </c>
      <c r="U5712" s="5">
        <v>1014.9797</v>
      </c>
      <c r="V5712">
        <f t="shared" si="445"/>
        <v>5</v>
      </c>
      <c r="W5712">
        <f t="shared" si="446"/>
        <v>2</v>
      </c>
      <c r="X5712">
        <f t="shared" si="447"/>
        <v>2015</v>
      </c>
      <c r="Y5712" t="str">
        <f t="shared" si="448"/>
        <v>May</v>
      </c>
      <c r="Z5712" t="str">
        <f t="shared" si="449"/>
        <v>2015-05</v>
      </c>
    </row>
    <row r="5713" spans="1:26"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s="5">
        <v>19.440000000000001</v>
      </c>
      <c r="S5713">
        <v>3</v>
      </c>
      <c r="T5713" s="7">
        <v>0</v>
      </c>
      <c r="U5713" s="5">
        <v>9.3312000000000008</v>
      </c>
      <c r="V5713">
        <f t="shared" si="445"/>
        <v>5</v>
      </c>
      <c r="W5713">
        <f t="shared" si="446"/>
        <v>2</v>
      </c>
      <c r="X5713">
        <f t="shared" si="447"/>
        <v>2015</v>
      </c>
      <c r="Y5713" t="str">
        <f t="shared" si="448"/>
        <v>May</v>
      </c>
      <c r="Z5713" t="str">
        <f t="shared" si="449"/>
        <v>2015-05</v>
      </c>
    </row>
    <row r="5714" spans="1:26"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5">
        <v>36.792000000000002</v>
      </c>
      <c r="S5714">
        <v>1</v>
      </c>
      <c r="T5714" s="7">
        <v>0.2</v>
      </c>
      <c r="U5714" s="5">
        <v>4.1391</v>
      </c>
      <c r="V5714">
        <f t="shared" si="445"/>
        <v>7</v>
      </c>
      <c r="W5714">
        <f t="shared" si="446"/>
        <v>3</v>
      </c>
      <c r="X5714">
        <f t="shared" si="447"/>
        <v>2017</v>
      </c>
      <c r="Y5714" t="str">
        <f t="shared" si="448"/>
        <v>Jul</v>
      </c>
      <c r="Z5714" t="str">
        <f t="shared" si="449"/>
        <v>2017-07</v>
      </c>
    </row>
    <row r="5715" spans="1:26"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s="5">
        <v>5.94</v>
      </c>
      <c r="S5715">
        <v>3</v>
      </c>
      <c r="T5715" s="7">
        <v>0</v>
      </c>
      <c r="U5715" s="5">
        <v>1.6037999999999999</v>
      </c>
      <c r="V5715">
        <f t="shared" si="445"/>
        <v>3</v>
      </c>
      <c r="W5715">
        <f t="shared" si="446"/>
        <v>1</v>
      </c>
      <c r="X5715">
        <f t="shared" si="447"/>
        <v>2014</v>
      </c>
      <c r="Y5715" t="str">
        <f t="shared" si="448"/>
        <v>Mar</v>
      </c>
      <c r="Z5715" t="str">
        <f t="shared" si="449"/>
        <v>2014-03</v>
      </c>
    </row>
    <row r="5716" spans="1:26"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s="5">
        <v>177.55</v>
      </c>
      <c r="S5716">
        <v>5</v>
      </c>
      <c r="T5716" s="7">
        <v>0</v>
      </c>
      <c r="U5716" s="5">
        <v>47.938499999999998</v>
      </c>
      <c r="V5716">
        <f t="shared" si="445"/>
        <v>9</v>
      </c>
      <c r="W5716">
        <f t="shared" si="446"/>
        <v>3</v>
      </c>
      <c r="X5716">
        <f t="shared" si="447"/>
        <v>2017</v>
      </c>
      <c r="Y5716" t="str">
        <f t="shared" si="448"/>
        <v>Sep</v>
      </c>
      <c r="Z5716" t="str">
        <f t="shared" si="449"/>
        <v>2017-09</v>
      </c>
    </row>
    <row r="5717" spans="1:26"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s="5">
        <v>619.95000000000005</v>
      </c>
      <c r="S5717">
        <v>5</v>
      </c>
      <c r="T5717" s="7">
        <v>0</v>
      </c>
      <c r="U5717" s="5">
        <v>111.59099999999999</v>
      </c>
      <c r="V5717">
        <f t="shared" si="445"/>
        <v>10</v>
      </c>
      <c r="W5717">
        <f t="shared" si="446"/>
        <v>4</v>
      </c>
      <c r="X5717">
        <f t="shared" si="447"/>
        <v>2015</v>
      </c>
      <c r="Y5717" t="str">
        <f t="shared" si="448"/>
        <v>Oct</v>
      </c>
      <c r="Z5717" t="str">
        <f t="shared" si="449"/>
        <v>2015-10</v>
      </c>
    </row>
    <row r="5718" spans="1:26"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s="5">
        <v>29.16</v>
      </c>
      <c r="S5718">
        <v>3</v>
      </c>
      <c r="T5718" s="7">
        <v>0</v>
      </c>
      <c r="U5718" s="5">
        <v>8.4564000000000004</v>
      </c>
      <c r="V5718">
        <f t="shared" si="445"/>
        <v>10</v>
      </c>
      <c r="W5718">
        <f t="shared" si="446"/>
        <v>4</v>
      </c>
      <c r="X5718">
        <f t="shared" si="447"/>
        <v>2015</v>
      </c>
      <c r="Y5718" t="str">
        <f t="shared" si="448"/>
        <v>Oct</v>
      </c>
      <c r="Z5718" t="str">
        <f t="shared" si="449"/>
        <v>2015-10</v>
      </c>
    </row>
    <row r="5719" spans="1:26"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s="5">
        <v>57.96</v>
      </c>
      <c r="S5719">
        <v>7</v>
      </c>
      <c r="T5719" s="7">
        <v>0</v>
      </c>
      <c r="U5719" s="5">
        <v>27.241199999999999</v>
      </c>
      <c r="V5719">
        <f t="shared" si="445"/>
        <v>10</v>
      </c>
      <c r="W5719">
        <f t="shared" si="446"/>
        <v>4</v>
      </c>
      <c r="X5719">
        <f t="shared" si="447"/>
        <v>2015</v>
      </c>
      <c r="Y5719" t="str">
        <f t="shared" si="448"/>
        <v>Oct</v>
      </c>
      <c r="Z5719" t="str">
        <f t="shared" si="449"/>
        <v>2015-10</v>
      </c>
    </row>
    <row r="5720" spans="1:26"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s="5">
        <v>29.402999999999999</v>
      </c>
      <c r="S5720">
        <v>3</v>
      </c>
      <c r="T5720" s="7">
        <v>0.1</v>
      </c>
      <c r="U5720" s="5">
        <v>5.2271999999999998</v>
      </c>
      <c r="V5720">
        <f t="shared" si="445"/>
        <v>10</v>
      </c>
      <c r="W5720">
        <f t="shared" si="446"/>
        <v>4</v>
      </c>
      <c r="X5720">
        <f t="shared" si="447"/>
        <v>2015</v>
      </c>
      <c r="Y5720" t="str">
        <f t="shared" si="448"/>
        <v>Oct</v>
      </c>
      <c r="Z5720" t="str">
        <f t="shared" si="449"/>
        <v>2015-10</v>
      </c>
    </row>
    <row r="5721" spans="1:26"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s="5">
        <v>81.400000000000006</v>
      </c>
      <c r="S5721">
        <v>5</v>
      </c>
      <c r="T5721" s="7">
        <v>0</v>
      </c>
      <c r="U5721" s="5">
        <v>21.164000000000001</v>
      </c>
      <c r="V5721">
        <f t="shared" si="445"/>
        <v>3</v>
      </c>
      <c r="W5721">
        <f t="shared" si="446"/>
        <v>1</v>
      </c>
      <c r="X5721">
        <f t="shared" si="447"/>
        <v>2017</v>
      </c>
      <c r="Y5721" t="str">
        <f t="shared" si="448"/>
        <v>Mar</v>
      </c>
      <c r="Z5721" t="str">
        <f t="shared" si="449"/>
        <v>2017-03</v>
      </c>
    </row>
    <row r="5722" spans="1:26"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s="5">
        <v>8.7200000000000006</v>
      </c>
      <c r="S5722">
        <v>5</v>
      </c>
      <c r="T5722" s="7">
        <v>0.2</v>
      </c>
      <c r="U5722" s="5">
        <v>2.2890000000000001</v>
      </c>
      <c r="V5722">
        <f t="shared" si="445"/>
        <v>11</v>
      </c>
      <c r="W5722">
        <f t="shared" si="446"/>
        <v>4</v>
      </c>
      <c r="X5722">
        <f t="shared" si="447"/>
        <v>2015</v>
      </c>
      <c r="Y5722" t="str">
        <f t="shared" si="448"/>
        <v>Nov</v>
      </c>
      <c r="Z5722" t="str">
        <f t="shared" si="449"/>
        <v>2015-11</v>
      </c>
    </row>
    <row r="5723" spans="1:26"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s="5">
        <v>91.176000000000002</v>
      </c>
      <c r="S5723">
        <v>3</v>
      </c>
      <c r="T5723" s="7">
        <v>0.2</v>
      </c>
      <c r="U5723" s="5">
        <v>4.5587999999999997</v>
      </c>
      <c r="V5723">
        <f t="shared" si="445"/>
        <v>11</v>
      </c>
      <c r="W5723">
        <f t="shared" si="446"/>
        <v>4</v>
      </c>
      <c r="X5723">
        <f t="shared" si="447"/>
        <v>2015</v>
      </c>
      <c r="Y5723" t="str">
        <f t="shared" si="448"/>
        <v>Nov</v>
      </c>
      <c r="Z5723" t="str">
        <f t="shared" si="449"/>
        <v>2015-11</v>
      </c>
    </row>
    <row r="5724" spans="1:26"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s="5">
        <v>159.96799999999999</v>
      </c>
      <c r="S5724">
        <v>4</v>
      </c>
      <c r="T5724" s="7">
        <v>0.2</v>
      </c>
      <c r="U5724" s="5">
        <v>29.994</v>
      </c>
      <c r="V5724">
        <f t="shared" si="445"/>
        <v>11</v>
      </c>
      <c r="W5724">
        <f t="shared" si="446"/>
        <v>4</v>
      </c>
      <c r="X5724">
        <f t="shared" si="447"/>
        <v>2015</v>
      </c>
      <c r="Y5724" t="str">
        <f t="shared" si="448"/>
        <v>Nov</v>
      </c>
      <c r="Z5724" t="str">
        <f t="shared" si="449"/>
        <v>2015-11</v>
      </c>
    </row>
    <row r="5725" spans="1:26"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s="5">
        <v>12.96</v>
      </c>
      <c r="S5725">
        <v>2</v>
      </c>
      <c r="T5725" s="7">
        <v>0</v>
      </c>
      <c r="U5725" s="5">
        <v>6.2207999999999997</v>
      </c>
      <c r="V5725">
        <f t="shared" si="445"/>
        <v>9</v>
      </c>
      <c r="W5725">
        <f t="shared" si="446"/>
        <v>3</v>
      </c>
      <c r="X5725">
        <f t="shared" si="447"/>
        <v>2016</v>
      </c>
      <c r="Y5725" t="str">
        <f t="shared" si="448"/>
        <v>Sep</v>
      </c>
      <c r="Z5725" t="str">
        <f t="shared" si="449"/>
        <v>2016-09</v>
      </c>
    </row>
    <row r="5726" spans="1:26"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s="5">
        <v>331.536</v>
      </c>
      <c r="S5726">
        <v>3</v>
      </c>
      <c r="T5726" s="7">
        <v>0.2</v>
      </c>
      <c r="U5726" s="5">
        <v>-82.884</v>
      </c>
      <c r="V5726">
        <f t="shared" si="445"/>
        <v>9</v>
      </c>
      <c r="W5726">
        <f t="shared" si="446"/>
        <v>3</v>
      </c>
      <c r="X5726">
        <f t="shared" si="447"/>
        <v>2014</v>
      </c>
      <c r="Y5726" t="str">
        <f t="shared" si="448"/>
        <v>Sep</v>
      </c>
      <c r="Z5726" t="str">
        <f t="shared" si="449"/>
        <v>2014-09</v>
      </c>
    </row>
    <row r="5727" spans="1:26"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s="5">
        <v>899.91</v>
      </c>
      <c r="S5727">
        <v>9</v>
      </c>
      <c r="T5727" s="7">
        <v>0</v>
      </c>
      <c r="U5727" s="5">
        <v>395.96039999999999</v>
      </c>
      <c r="V5727">
        <f t="shared" si="445"/>
        <v>9</v>
      </c>
      <c r="W5727">
        <f t="shared" si="446"/>
        <v>3</v>
      </c>
      <c r="X5727">
        <f t="shared" si="447"/>
        <v>2015</v>
      </c>
      <c r="Y5727" t="str">
        <f t="shared" si="448"/>
        <v>Sep</v>
      </c>
      <c r="Z5727" t="str">
        <f t="shared" si="449"/>
        <v>2015-09</v>
      </c>
    </row>
    <row r="5728" spans="1:26"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s="5">
        <v>946.34400000000005</v>
      </c>
      <c r="S5728">
        <v>7</v>
      </c>
      <c r="T5728" s="7">
        <v>0.2</v>
      </c>
      <c r="U5728" s="5">
        <v>118.29300000000001</v>
      </c>
      <c r="V5728">
        <f t="shared" si="445"/>
        <v>5</v>
      </c>
      <c r="W5728">
        <f t="shared" si="446"/>
        <v>2</v>
      </c>
      <c r="X5728">
        <f t="shared" si="447"/>
        <v>2015</v>
      </c>
      <c r="Y5728" t="str">
        <f t="shared" si="448"/>
        <v>May</v>
      </c>
      <c r="Z5728" t="str">
        <f t="shared" si="449"/>
        <v>2015-05</v>
      </c>
    </row>
    <row r="5729" spans="1:26"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5">
        <v>178.11</v>
      </c>
      <c r="S5729">
        <v>3</v>
      </c>
      <c r="T5729" s="7">
        <v>0</v>
      </c>
      <c r="U5729" s="5">
        <v>32.059800000000003</v>
      </c>
      <c r="V5729">
        <f t="shared" si="445"/>
        <v>12</v>
      </c>
      <c r="W5729">
        <f t="shared" si="446"/>
        <v>4</v>
      </c>
      <c r="X5729">
        <f t="shared" si="447"/>
        <v>2017</v>
      </c>
      <c r="Y5729" t="str">
        <f t="shared" si="448"/>
        <v>Dec</v>
      </c>
      <c r="Z5729" t="str">
        <f t="shared" si="449"/>
        <v>2017-12</v>
      </c>
    </row>
    <row r="5730" spans="1:26"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s="5">
        <v>1089.75</v>
      </c>
      <c r="S5730">
        <v>3</v>
      </c>
      <c r="T5730" s="7">
        <v>0</v>
      </c>
      <c r="U5730" s="5">
        <v>305.13</v>
      </c>
      <c r="V5730">
        <f t="shared" si="445"/>
        <v>12</v>
      </c>
      <c r="W5730">
        <f t="shared" si="446"/>
        <v>4</v>
      </c>
      <c r="X5730">
        <f t="shared" si="447"/>
        <v>2017</v>
      </c>
      <c r="Y5730" t="str">
        <f t="shared" si="448"/>
        <v>Dec</v>
      </c>
      <c r="Z5730" t="str">
        <f t="shared" si="449"/>
        <v>2017-12</v>
      </c>
    </row>
    <row r="5731" spans="1:26"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s="5">
        <v>61.06</v>
      </c>
      <c r="S5731">
        <v>2</v>
      </c>
      <c r="T5731" s="7">
        <v>0</v>
      </c>
      <c r="U5731" s="5">
        <v>28.087599999999998</v>
      </c>
      <c r="V5731">
        <f t="shared" si="445"/>
        <v>12</v>
      </c>
      <c r="W5731">
        <f t="shared" si="446"/>
        <v>4</v>
      </c>
      <c r="X5731">
        <f t="shared" si="447"/>
        <v>2017</v>
      </c>
      <c r="Y5731" t="str">
        <f t="shared" si="448"/>
        <v>Dec</v>
      </c>
      <c r="Z5731" t="str">
        <f t="shared" si="449"/>
        <v>2017-12</v>
      </c>
    </row>
    <row r="5732" spans="1:26"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s="5">
        <v>459.92</v>
      </c>
      <c r="S5732">
        <v>4</v>
      </c>
      <c r="T5732" s="7">
        <v>0</v>
      </c>
      <c r="U5732" s="5">
        <v>41.392800000000001</v>
      </c>
      <c r="V5732">
        <f t="shared" si="445"/>
        <v>12</v>
      </c>
      <c r="W5732">
        <f t="shared" si="446"/>
        <v>4</v>
      </c>
      <c r="X5732">
        <f t="shared" si="447"/>
        <v>2017</v>
      </c>
      <c r="Y5732" t="str">
        <f t="shared" si="448"/>
        <v>Dec</v>
      </c>
      <c r="Z5732" t="str">
        <f t="shared" si="449"/>
        <v>2017-12</v>
      </c>
    </row>
    <row r="5733" spans="1:26"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s="5">
        <v>27.52</v>
      </c>
      <c r="S5733">
        <v>4</v>
      </c>
      <c r="T5733" s="7">
        <v>0</v>
      </c>
      <c r="U5733" s="5">
        <v>12.6592</v>
      </c>
      <c r="V5733">
        <f t="shared" si="445"/>
        <v>12</v>
      </c>
      <c r="W5733">
        <f t="shared" si="446"/>
        <v>4</v>
      </c>
      <c r="X5733">
        <f t="shared" si="447"/>
        <v>2017</v>
      </c>
      <c r="Y5733" t="str">
        <f t="shared" si="448"/>
        <v>Dec</v>
      </c>
      <c r="Z5733" t="str">
        <f t="shared" si="449"/>
        <v>2017-12</v>
      </c>
    </row>
    <row r="5734" spans="1:26"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s="5">
        <v>638.82000000000005</v>
      </c>
      <c r="S5734">
        <v>9</v>
      </c>
      <c r="T5734" s="7">
        <v>0</v>
      </c>
      <c r="U5734" s="5">
        <v>185.2578</v>
      </c>
      <c r="V5734">
        <f t="shared" si="445"/>
        <v>6</v>
      </c>
      <c r="W5734">
        <f t="shared" si="446"/>
        <v>2</v>
      </c>
      <c r="X5734">
        <f t="shared" si="447"/>
        <v>2017</v>
      </c>
      <c r="Y5734" t="str">
        <f t="shared" si="448"/>
        <v>Jun</v>
      </c>
      <c r="Z5734" t="str">
        <f t="shared" si="449"/>
        <v>2017-06</v>
      </c>
    </row>
    <row r="5735" spans="1:26"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s="5">
        <v>30.69</v>
      </c>
      <c r="S5735">
        <v>3</v>
      </c>
      <c r="T5735" s="7">
        <v>0</v>
      </c>
      <c r="U5735" s="5">
        <v>7.9794</v>
      </c>
      <c r="V5735">
        <f t="shared" si="445"/>
        <v>6</v>
      </c>
      <c r="W5735">
        <f t="shared" si="446"/>
        <v>2</v>
      </c>
      <c r="X5735">
        <f t="shared" si="447"/>
        <v>2017</v>
      </c>
      <c r="Y5735" t="str">
        <f t="shared" si="448"/>
        <v>Jun</v>
      </c>
      <c r="Z5735" t="str">
        <f t="shared" si="449"/>
        <v>2017-06</v>
      </c>
    </row>
    <row r="5736" spans="1:26"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s="5">
        <v>25.16</v>
      </c>
      <c r="S5736">
        <v>2</v>
      </c>
      <c r="T5736" s="7">
        <v>0</v>
      </c>
      <c r="U5736" s="5">
        <v>8.5543999999999993</v>
      </c>
      <c r="V5736">
        <f t="shared" si="445"/>
        <v>6</v>
      </c>
      <c r="W5736">
        <f t="shared" si="446"/>
        <v>2</v>
      </c>
      <c r="X5736">
        <f t="shared" si="447"/>
        <v>2017</v>
      </c>
      <c r="Y5736" t="str">
        <f t="shared" si="448"/>
        <v>Jun</v>
      </c>
      <c r="Z5736" t="str">
        <f t="shared" si="449"/>
        <v>2017-06</v>
      </c>
    </row>
    <row r="5737" spans="1:26"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s="5">
        <v>13.92</v>
      </c>
      <c r="S5737">
        <v>3</v>
      </c>
      <c r="T5737" s="7">
        <v>0.2</v>
      </c>
      <c r="U5737" s="5">
        <v>4.8719999999999999</v>
      </c>
      <c r="V5737">
        <f t="shared" si="445"/>
        <v>6</v>
      </c>
      <c r="W5737">
        <f t="shared" si="446"/>
        <v>2</v>
      </c>
      <c r="X5737">
        <f t="shared" si="447"/>
        <v>2014</v>
      </c>
      <c r="Y5737" t="str">
        <f t="shared" si="448"/>
        <v>Jun</v>
      </c>
      <c r="Z5737" t="str">
        <f t="shared" si="449"/>
        <v>2014-06</v>
      </c>
    </row>
    <row r="5738" spans="1:26"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s="5">
        <v>19.36</v>
      </c>
      <c r="S5738">
        <v>2</v>
      </c>
      <c r="T5738" s="7">
        <v>0</v>
      </c>
      <c r="U5738" s="5">
        <v>9.2927999999999997</v>
      </c>
      <c r="V5738">
        <f t="shared" si="445"/>
        <v>1</v>
      </c>
      <c r="W5738">
        <f t="shared" si="446"/>
        <v>1</v>
      </c>
      <c r="X5738">
        <f t="shared" si="447"/>
        <v>2014</v>
      </c>
      <c r="Y5738" t="str">
        <f t="shared" si="448"/>
        <v>Jan</v>
      </c>
      <c r="Z5738" t="str">
        <f t="shared" si="449"/>
        <v>2014-01</v>
      </c>
    </row>
    <row r="5739" spans="1:26"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s="5">
        <v>19.3</v>
      </c>
      <c r="S5739">
        <v>2</v>
      </c>
      <c r="T5739" s="7">
        <v>0</v>
      </c>
      <c r="U5739" s="5">
        <v>5.79</v>
      </c>
      <c r="V5739">
        <f t="shared" si="445"/>
        <v>1</v>
      </c>
      <c r="W5739">
        <f t="shared" si="446"/>
        <v>1</v>
      </c>
      <c r="X5739">
        <f t="shared" si="447"/>
        <v>2014</v>
      </c>
      <c r="Y5739" t="str">
        <f t="shared" si="448"/>
        <v>Jan</v>
      </c>
      <c r="Z5739" t="str">
        <f t="shared" si="449"/>
        <v>2014-01</v>
      </c>
    </row>
    <row r="5740" spans="1:26"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s="5">
        <v>38.375999999999998</v>
      </c>
      <c r="S5740">
        <v>3</v>
      </c>
      <c r="T5740" s="7">
        <v>0.2</v>
      </c>
      <c r="U5740" s="5">
        <v>13.4316</v>
      </c>
      <c r="V5740">
        <f t="shared" si="445"/>
        <v>12</v>
      </c>
      <c r="W5740">
        <f t="shared" si="446"/>
        <v>4</v>
      </c>
      <c r="X5740">
        <f t="shared" si="447"/>
        <v>2016</v>
      </c>
      <c r="Y5740" t="str">
        <f t="shared" si="448"/>
        <v>Dec</v>
      </c>
      <c r="Z5740" t="str">
        <f t="shared" si="449"/>
        <v>2016-12</v>
      </c>
    </row>
    <row r="5741" spans="1:26"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s="5">
        <v>12.96</v>
      </c>
      <c r="S5741">
        <v>2</v>
      </c>
      <c r="T5741" s="7">
        <v>0</v>
      </c>
      <c r="U5741" s="5">
        <v>6.3503999999999996</v>
      </c>
      <c r="V5741">
        <f t="shared" si="445"/>
        <v>3</v>
      </c>
      <c r="W5741">
        <f t="shared" si="446"/>
        <v>1</v>
      </c>
      <c r="X5741">
        <f t="shared" si="447"/>
        <v>2017</v>
      </c>
      <c r="Y5741" t="str">
        <f t="shared" si="448"/>
        <v>Mar</v>
      </c>
      <c r="Z5741" t="str">
        <f t="shared" si="449"/>
        <v>2017-03</v>
      </c>
    </row>
    <row r="5742" spans="1:26"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s="5">
        <v>26.48</v>
      </c>
      <c r="S5742">
        <v>1</v>
      </c>
      <c r="T5742" s="7">
        <v>0</v>
      </c>
      <c r="U5742" s="5">
        <v>10.0624</v>
      </c>
      <c r="V5742">
        <f t="shared" si="445"/>
        <v>3</v>
      </c>
      <c r="W5742">
        <f t="shared" si="446"/>
        <v>1</v>
      </c>
      <c r="X5742">
        <f t="shared" si="447"/>
        <v>2017</v>
      </c>
      <c r="Y5742" t="str">
        <f t="shared" si="448"/>
        <v>Mar</v>
      </c>
      <c r="Z5742" t="str">
        <f t="shared" si="449"/>
        <v>2017-03</v>
      </c>
    </row>
    <row r="5743" spans="1:26"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s="5">
        <v>532.72</v>
      </c>
      <c r="S5743">
        <v>2</v>
      </c>
      <c r="T5743" s="7">
        <v>0.2</v>
      </c>
      <c r="U5743" s="5">
        <v>53.271999999999998</v>
      </c>
      <c r="V5743">
        <f t="shared" si="445"/>
        <v>3</v>
      </c>
      <c r="W5743">
        <f t="shared" si="446"/>
        <v>1</v>
      </c>
      <c r="X5743">
        <f t="shared" si="447"/>
        <v>2017</v>
      </c>
      <c r="Y5743" t="str">
        <f t="shared" si="448"/>
        <v>Mar</v>
      </c>
      <c r="Z5743" t="str">
        <f t="shared" si="449"/>
        <v>2017-03</v>
      </c>
    </row>
    <row r="5744" spans="1:26"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s="5">
        <v>26.72</v>
      </c>
      <c r="S5744">
        <v>4</v>
      </c>
      <c r="T5744" s="7">
        <v>0</v>
      </c>
      <c r="U5744" s="5">
        <v>12.8256</v>
      </c>
      <c r="V5744">
        <f t="shared" si="445"/>
        <v>3</v>
      </c>
      <c r="W5744">
        <f t="shared" si="446"/>
        <v>1</v>
      </c>
      <c r="X5744">
        <f t="shared" si="447"/>
        <v>2017</v>
      </c>
      <c r="Y5744" t="str">
        <f t="shared" si="448"/>
        <v>Mar</v>
      </c>
      <c r="Z5744" t="str">
        <f t="shared" si="449"/>
        <v>2017-03</v>
      </c>
    </row>
    <row r="5745" spans="1:26"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s="5">
        <v>20.04</v>
      </c>
      <c r="S5745">
        <v>3</v>
      </c>
      <c r="T5745" s="7">
        <v>0</v>
      </c>
      <c r="U5745" s="5">
        <v>9.6191999999999993</v>
      </c>
      <c r="V5745">
        <f t="shared" si="445"/>
        <v>3</v>
      </c>
      <c r="W5745">
        <f t="shared" si="446"/>
        <v>1</v>
      </c>
      <c r="X5745">
        <f t="shared" si="447"/>
        <v>2017</v>
      </c>
      <c r="Y5745" t="str">
        <f t="shared" si="448"/>
        <v>Mar</v>
      </c>
      <c r="Z5745" t="str">
        <f t="shared" si="449"/>
        <v>2017-03</v>
      </c>
    </row>
    <row r="5746" spans="1:26"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s="5">
        <v>795.48</v>
      </c>
      <c r="S5746">
        <v>7</v>
      </c>
      <c r="T5746" s="7">
        <v>0</v>
      </c>
      <c r="U5746" s="5">
        <v>7.9547999999999996</v>
      </c>
      <c r="V5746">
        <f t="shared" si="445"/>
        <v>3</v>
      </c>
      <c r="W5746">
        <f t="shared" si="446"/>
        <v>1</v>
      </c>
      <c r="X5746">
        <f t="shared" si="447"/>
        <v>2017</v>
      </c>
      <c r="Y5746" t="str">
        <f t="shared" si="448"/>
        <v>Mar</v>
      </c>
      <c r="Z5746" t="str">
        <f t="shared" si="449"/>
        <v>2017-03</v>
      </c>
    </row>
    <row r="5747" spans="1:26"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s="5">
        <v>21.56</v>
      </c>
      <c r="S5747">
        <v>7</v>
      </c>
      <c r="T5747" s="7">
        <v>0</v>
      </c>
      <c r="U5747" s="5">
        <v>6.8992000000000004</v>
      </c>
      <c r="V5747">
        <f t="shared" si="445"/>
        <v>3</v>
      </c>
      <c r="W5747">
        <f t="shared" si="446"/>
        <v>1</v>
      </c>
      <c r="X5747">
        <f t="shared" si="447"/>
        <v>2017</v>
      </c>
      <c r="Y5747" t="str">
        <f t="shared" si="448"/>
        <v>Mar</v>
      </c>
      <c r="Z5747" t="str">
        <f t="shared" si="449"/>
        <v>2017-03</v>
      </c>
    </row>
    <row r="5748" spans="1:26"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s="5">
        <v>249.584</v>
      </c>
      <c r="S5748">
        <v>2</v>
      </c>
      <c r="T5748" s="7">
        <v>0.2</v>
      </c>
      <c r="U5748" s="5">
        <v>31.198</v>
      </c>
      <c r="V5748">
        <f t="shared" si="445"/>
        <v>12</v>
      </c>
      <c r="W5748">
        <f t="shared" si="446"/>
        <v>4</v>
      </c>
      <c r="X5748">
        <f t="shared" si="447"/>
        <v>2016</v>
      </c>
      <c r="Y5748" t="str">
        <f t="shared" si="448"/>
        <v>Dec</v>
      </c>
      <c r="Z5748" t="str">
        <f t="shared" si="449"/>
        <v>2016-12</v>
      </c>
    </row>
    <row r="5749" spans="1:26"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s="5">
        <v>68.111999999999995</v>
      </c>
      <c r="S5749">
        <v>3</v>
      </c>
      <c r="T5749" s="7">
        <v>0.2</v>
      </c>
      <c r="U5749" s="5">
        <v>17.8794</v>
      </c>
      <c r="V5749">
        <f t="shared" si="445"/>
        <v>12</v>
      </c>
      <c r="W5749">
        <f t="shared" si="446"/>
        <v>4</v>
      </c>
      <c r="X5749">
        <f t="shared" si="447"/>
        <v>2016</v>
      </c>
      <c r="Y5749" t="str">
        <f t="shared" si="448"/>
        <v>Dec</v>
      </c>
      <c r="Z5749" t="str">
        <f t="shared" si="449"/>
        <v>2016-12</v>
      </c>
    </row>
    <row r="5750" spans="1:26"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s="5">
        <v>16.559999999999999</v>
      </c>
      <c r="S5750">
        <v>3</v>
      </c>
      <c r="T5750" s="7">
        <v>0.2</v>
      </c>
      <c r="U5750" s="5">
        <v>-2.484</v>
      </c>
      <c r="V5750">
        <f t="shared" si="445"/>
        <v>12</v>
      </c>
      <c r="W5750">
        <f t="shared" si="446"/>
        <v>4</v>
      </c>
      <c r="X5750">
        <f t="shared" si="447"/>
        <v>2016</v>
      </c>
      <c r="Y5750" t="str">
        <f t="shared" si="448"/>
        <v>Dec</v>
      </c>
      <c r="Z5750" t="str">
        <f t="shared" si="449"/>
        <v>2016-12</v>
      </c>
    </row>
    <row r="5751" spans="1:26"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s="5">
        <v>74.95</v>
      </c>
      <c r="S5751">
        <v>5</v>
      </c>
      <c r="T5751" s="7">
        <v>0</v>
      </c>
      <c r="U5751" s="5">
        <v>36.725499999999997</v>
      </c>
      <c r="V5751">
        <f t="shared" si="445"/>
        <v>11</v>
      </c>
      <c r="W5751">
        <f t="shared" si="446"/>
        <v>4</v>
      </c>
      <c r="X5751">
        <f t="shared" si="447"/>
        <v>2017</v>
      </c>
      <c r="Y5751" t="str">
        <f t="shared" si="448"/>
        <v>Nov</v>
      </c>
      <c r="Z5751" t="str">
        <f t="shared" si="449"/>
        <v>2017-11</v>
      </c>
    </row>
    <row r="5752" spans="1:26"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s="5">
        <v>355.45499999999998</v>
      </c>
      <c r="S5752">
        <v>3</v>
      </c>
      <c r="T5752" s="7">
        <v>0.5</v>
      </c>
      <c r="U5752" s="5">
        <v>-184.8366</v>
      </c>
      <c r="V5752">
        <f t="shared" si="445"/>
        <v>5</v>
      </c>
      <c r="W5752">
        <f t="shared" si="446"/>
        <v>2</v>
      </c>
      <c r="X5752">
        <f t="shared" si="447"/>
        <v>2014</v>
      </c>
      <c r="Y5752" t="str">
        <f t="shared" si="448"/>
        <v>May</v>
      </c>
      <c r="Z5752" t="str">
        <f t="shared" si="449"/>
        <v>2014-05</v>
      </c>
    </row>
    <row r="5753" spans="1:26"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s="5">
        <v>44.4</v>
      </c>
      <c r="S5753">
        <v>3</v>
      </c>
      <c r="T5753" s="7">
        <v>0</v>
      </c>
      <c r="U5753" s="5">
        <v>22.2</v>
      </c>
      <c r="V5753">
        <f t="shared" si="445"/>
        <v>1</v>
      </c>
      <c r="W5753">
        <f t="shared" si="446"/>
        <v>1</v>
      </c>
      <c r="X5753">
        <f t="shared" si="447"/>
        <v>2016</v>
      </c>
      <c r="Y5753" t="str">
        <f t="shared" si="448"/>
        <v>Jan</v>
      </c>
      <c r="Z5753" t="str">
        <f t="shared" si="449"/>
        <v>2016-01</v>
      </c>
    </row>
    <row r="5754" spans="1:26"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s="5">
        <v>20.65</v>
      </c>
      <c r="S5754">
        <v>5</v>
      </c>
      <c r="T5754" s="7">
        <v>0</v>
      </c>
      <c r="U5754" s="5">
        <v>9.4990000000000006</v>
      </c>
      <c r="V5754">
        <f t="shared" si="445"/>
        <v>1</v>
      </c>
      <c r="W5754">
        <f t="shared" si="446"/>
        <v>1</v>
      </c>
      <c r="X5754">
        <f t="shared" si="447"/>
        <v>2016</v>
      </c>
      <c r="Y5754" t="str">
        <f t="shared" si="448"/>
        <v>Jan</v>
      </c>
      <c r="Z5754" t="str">
        <f t="shared" si="449"/>
        <v>2016-01</v>
      </c>
    </row>
    <row r="5755" spans="1:26"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s="5">
        <v>866.4</v>
      </c>
      <c r="S5755">
        <v>4</v>
      </c>
      <c r="T5755" s="7">
        <v>0</v>
      </c>
      <c r="U5755" s="5">
        <v>225.26400000000001</v>
      </c>
      <c r="V5755">
        <f t="shared" si="445"/>
        <v>2</v>
      </c>
      <c r="W5755">
        <f t="shared" si="446"/>
        <v>1</v>
      </c>
      <c r="X5755">
        <f t="shared" si="447"/>
        <v>2016</v>
      </c>
      <c r="Y5755" t="str">
        <f t="shared" si="448"/>
        <v>Feb</v>
      </c>
      <c r="Z5755" t="str">
        <f t="shared" si="449"/>
        <v>2016-02</v>
      </c>
    </row>
    <row r="5756" spans="1:26"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s="5">
        <v>5.56</v>
      </c>
      <c r="S5756">
        <v>2</v>
      </c>
      <c r="T5756" s="7">
        <v>0</v>
      </c>
      <c r="U5756" s="5">
        <v>1.4456</v>
      </c>
      <c r="V5756">
        <f t="shared" si="445"/>
        <v>3</v>
      </c>
      <c r="W5756">
        <f t="shared" si="446"/>
        <v>1</v>
      </c>
      <c r="X5756">
        <f t="shared" si="447"/>
        <v>2015</v>
      </c>
      <c r="Y5756" t="str">
        <f t="shared" si="448"/>
        <v>Mar</v>
      </c>
      <c r="Z5756" t="str">
        <f t="shared" si="449"/>
        <v>2015-03</v>
      </c>
    </row>
    <row r="5757" spans="1:26"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s="5">
        <v>3.16</v>
      </c>
      <c r="S5757">
        <v>4</v>
      </c>
      <c r="T5757" s="7">
        <v>0.8</v>
      </c>
      <c r="U5757" s="5">
        <v>-8.532</v>
      </c>
      <c r="V5757">
        <f t="shared" si="445"/>
        <v>10</v>
      </c>
      <c r="W5757">
        <f t="shared" si="446"/>
        <v>4</v>
      </c>
      <c r="X5757">
        <f t="shared" si="447"/>
        <v>2014</v>
      </c>
      <c r="Y5757" t="str">
        <f t="shared" si="448"/>
        <v>Oct</v>
      </c>
      <c r="Z5757" t="str">
        <f t="shared" si="449"/>
        <v>2014-10</v>
      </c>
    </row>
    <row r="5758" spans="1:26"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s="5">
        <v>1999.96</v>
      </c>
      <c r="S5758">
        <v>5</v>
      </c>
      <c r="T5758" s="7">
        <v>0.2</v>
      </c>
      <c r="U5758" s="5">
        <v>624.98749999999995</v>
      </c>
      <c r="V5758">
        <f t="shared" si="445"/>
        <v>10</v>
      </c>
      <c r="W5758">
        <f t="shared" si="446"/>
        <v>4</v>
      </c>
      <c r="X5758">
        <f t="shared" si="447"/>
        <v>2014</v>
      </c>
      <c r="Y5758" t="str">
        <f t="shared" si="448"/>
        <v>Oct</v>
      </c>
      <c r="Z5758" t="str">
        <f t="shared" si="449"/>
        <v>2014-10</v>
      </c>
    </row>
    <row r="5759" spans="1:26"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s="5">
        <v>46.152000000000001</v>
      </c>
      <c r="S5759">
        <v>3</v>
      </c>
      <c r="T5759" s="7">
        <v>0.2</v>
      </c>
      <c r="U5759" s="5">
        <v>12.1149</v>
      </c>
      <c r="V5759">
        <f t="shared" si="445"/>
        <v>8</v>
      </c>
      <c r="W5759">
        <f t="shared" si="446"/>
        <v>3</v>
      </c>
      <c r="X5759">
        <f t="shared" si="447"/>
        <v>2015</v>
      </c>
      <c r="Y5759" t="str">
        <f t="shared" si="448"/>
        <v>Aug</v>
      </c>
      <c r="Z5759" t="str">
        <f t="shared" si="449"/>
        <v>2015-08</v>
      </c>
    </row>
    <row r="5760" spans="1:26"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s="5">
        <v>32.984999999999999</v>
      </c>
      <c r="S5760">
        <v>3</v>
      </c>
      <c r="T5760" s="7">
        <v>0.5</v>
      </c>
      <c r="U5760" s="5">
        <v>-1.9791000000000001</v>
      </c>
      <c r="V5760">
        <f t="shared" si="445"/>
        <v>11</v>
      </c>
      <c r="W5760">
        <f t="shared" si="446"/>
        <v>4</v>
      </c>
      <c r="X5760">
        <f t="shared" si="447"/>
        <v>2015</v>
      </c>
      <c r="Y5760" t="str">
        <f t="shared" si="448"/>
        <v>Nov</v>
      </c>
      <c r="Z5760" t="str">
        <f t="shared" si="449"/>
        <v>2015-11</v>
      </c>
    </row>
    <row r="5761" spans="1:26"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s="5">
        <v>481.32</v>
      </c>
      <c r="S5761">
        <v>4</v>
      </c>
      <c r="T5761" s="7">
        <v>0</v>
      </c>
      <c r="U5761" s="5">
        <v>125.14319999999999</v>
      </c>
      <c r="V5761">
        <f t="shared" si="445"/>
        <v>12</v>
      </c>
      <c r="W5761">
        <f t="shared" si="446"/>
        <v>4</v>
      </c>
      <c r="X5761">
        <f t="shared" si="447"/>
        <v>2016</v>
      </c>
      <c r="Y5761" t="str">
        <f t="shared" si="448"/>
        <v>Dec</v>
      </c>
      <c r="Z5761" t="str">
        <f t="shared" si="449"/>
        <v>2016-12</v>
      </c>
    </row>
    <row r="5762" spans="1:26"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s="5">
        <v>6.3840000000000003</v>
      </c>
      <c r="S5762">
        <v>1</v>
      </c>
      <c r="T5762" s="7">
        <v>0.2</v>
      </c>
      <c r="U5762" s="5">
        <v>2.1545999999999998</v>
      </c>
      <c r="V5762">
        <f t="shared" si="445"/>
        <v>12</v>
      </c>
      <c r="W5762">
        <f t="shared" si="446"/>
        <v>4</v>
      </c>
      <c r="X5762">
        <f t="shared" si="447"/>
        <v>2016</v>
      </c>
      <c r="Y5762" t="str">
        <f t="shared" si="448"/>
        <v>Dec</v>
      </c>
      <c r="Z5762" t="str">
        <f t="shared" si="449"/>
        <v>2016-12</v>
      </c>
    </row>
    <row r="5763" spans="1:26"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s="5">
        <v>542.94000000000005</v>
      </c>
      <c r="S5763">
        <v>3</v>
      </c>
      <c r="T5763" s="7">
        <v>0</v>
      </c>
      <c r="U5763" s="5">
        <v>152.0232</v>
      </c>
      <c r="V5763">
        <f t="shared" ref="V5763:V5826" si="450">MONTH(C5763)</f>
        <v>8</v>
      </c>
      <c r="W5763">
        <f t="shared" ref="W5763:W5826" si="451">ROUNDUP(MONTH(C5763)/3,0)</f>
        <v>3</v>
      </c>
      <c r="X5763">
        <f t="shared" ref="X5763:X5826" si="452">YEAR(C5763)</f>
        <v>2017</v>
      </c>
      <c r="Y5763" t="str">
        <f t="shared" ref="Y5763:Y5826" si="453">TEXT(C5763,"MMM")</f>
        <v>Aug</v>
      </c>
      <c r="Z5763" t="str">
        <f t="shared" ref="Z5763:Z5826" si="454">TEXT(C5763,"YYYY-MM")</f>
        <v>2017-08</v>
      </c>
    </row>
    <row r="5764" spans="1:26"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s="5">
        <v>54.92</v>
      </c>
      <c r="S5764">
        <v>4</v>
      </c>
      <c r="T5764" s="7">
        <v>0</v>
      </c>
      <c r="U5764" s="5">
        <v>19.7712</v>
      </c>
      <c r="V5764">
        <f t="shared" si="450"/>
        <v>8</v>
      </c>
      <c r="W5764">
        <f t="shared" si="451"/>
        <v>3</v>
      </c>
      <c r="X5764">
        <f t="shared" si="452"/>
        <v>2017</v>
      </c>
      <c r="Y5764" t="str">
        <f t="shared" si="453"/>
        <v>Aug</v>
      </c>
      <c r="Z5764" t="str">
        <f t="shared" si="454"/>
        <v>2017-08</v>
      </c>
    </row>
    <row r="5765" spans="1:26"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s="5">
        <v>1448.82</v>
      </c>
      <c r="S5765">
        <v>10</v>
      </c>
      <c r="T5765" s="7">
        <v>0.1</v>
      </c>
      <c r="U5765" s="5">
        <v>209.274</v>
      </c>
      <c r="V5765">
        <f t="shared" si="450"/>
        <v>11</v>
      </c>
      <c r="W5765">
        <f t="shared" si="451"/>
        <v>4</v>
      </c>
      <c r="X5765">
        <f t="shared" si="452"/>
        <v>2015</v>
      </c>
      <c r="Y5765" t="str">
        <f t="shared" si="453"/>
        <v>Nov</v>
      </c>
      <c r="Z5765" t="str">
        <f t="shared" si="454"/>
        <v>2015-11</v>
      </c>
    </row>
    <row r="5766" spans="1:26"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s="5">
        <v>353.88</v>
      </c>
      <c r="S5766">
        <v>6</v>
      </c>
      <c r="T5766" s="7">
        <v>0</v>
      </c>
      <c r="U5766" s="5">
        <v>17.693999999999999</v>
      </c>
      <c r="V5766">
        <f t="shared" si="450"/>
        <v>9</v>
      </c>
      <c r="W5766">
        <f t="shared" si="451"/>
        <v>3</v>
      </c>
      <c r="X5766">
        <f t="shared" si="452"/>
        <v>2015</v>
      </c>
      <c r="Y5766" t="str">
        <f t="shared" si="453"/>
        <v>Sep</v>
      </c>
      <c r="Z5766" t="str">
        <f t="shared" si="454"/>
        <v>2015-09</v>
      </c>
    </row>
    <row r="5767" spans="1:26"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s="5">
        <v>333.57600000000002</v>
      </c>
      <c r="S5767">
        <v>3</v>
      </c>
      <c r="T5767" s="7">
        <v>0.2</v>
      </c>
      <c r="U5767" s="5">
        <v>25.0182</v>
      </c>
      <c r="V5767">
        <f t="shared" si="450"/>
        <v>11</v>
      </c>
      <c r="W5767">
        <f t="shared" si="451"/>
        <v>4</v>
      </c>
      <c r="X5767">
        <f t="shared" si="452"/>
        <v>2014</v>
      </c>
      <c r="Y5767" t="str">
        <f t="shared" si="453"/>
        <v>Nov</v>
      </c>
      <c r="Z5767" t="str">
        <f t="shared" si="454"/>
        <v>2014-11</v>
      </c>
    </row>
    <row r="5768" spans="1:26"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s="5">
        <v>60.143999999999998</v>
      </c>
      <c r="S5768">
        <v>6</v>
      </c>
      <c r="T5768" s="7">
        <v>0.2</v>
      </c>
      <c r="U5768" s="5">
        <v>20.2986</v>
      </c>
      <c r="V5768">
        <f t="shared" si="450"/>
        <v>10</v>
      </c>
      <c r="W5768">
        <f t="shared" si="451"/>
        <v>4</v>
      </c>
      <c r="X5768">
        <f t="shared" si="452"/>
        <v>2016</v>
      </c>
      <c r="Y5768" t="str">
        <f t="shared" si="453"/>
        <v>Oct</v>
      </c>
      <c r="Z5768" t="str">
        <f t="shared" si="454"/>
        <v>2016-10</v>
      </c>
    </row>
    <row r="5769" spans="1:26"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s="5">
        <v>85.2</v>
      </c>
      <c r="S5769">
        <v>6</v>
      </c>
      <c r="T5769" s="7">
        <v>0.2</v>
      </c>
      <c r="U5769" s="5">
        <v>20.234999999999999</v>
      </c>
      <c r="V5769">
        <f t="shared" si="450"/>
        <v>9</v>
      </c>
      <c r="W5769">
        <f t="shared" si="451"/>
        <v>3</v>
      </c>
      <c r="X5769">
        <f t="shared" si="452"/>
        <v>2017</v>
      </c>
      <c r="Y5769" t="str">
        <f t="shared" si="453"/>
        <v>Sep</v>
      </c>
      <c r="Z5769" t="str">
        <f t="shared" si="454"/>
        <v>2017-09</v>
      </c>
    </row>
    <row r="5770" spans="1:26"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s="5">
        <v>3.15</v>
      </c>
      <c r="S5770">
        <v>1</v>
      </c>
      <c r="T5770" s="7">
        <v>0</v>
      </c>
      <c r="U5770" s="5">
        <v>1.512</v>
      </c>
      <c r="V5770">
        <f t="shared" si="450"/>
        <v>2</v>
      </c>
      <c r="W5770">
        <f t="shared" si="451"/>
        <v>1</v>
      </c>
      <c r="X5770">
        <f t="shared" si="452"/>
        <v>2015</v>
      </c>
      <c r="Y5770" t="str">
        <f t="shared" si="453"/>
        <v>Feb</v>
      </c>
      <c r="Z5770" t="str">
        <f t="shared" si="454"/>
        <v>2015-02</v>
      </c>
    </row>
    <row r="5771" spans="1:26"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s="5">
        <v>22.72</v>
      </c>
      <c r="S5771">
        <v>4</v>
      </c>
      <c r="T5771" s="7">
        <v>0</v>
      </c>
      <c r="U5771" s="5">
        <v>10.224</v>
      </c>
      <c r="V5771">
        <f t="shared" si="450"/>
        <v>2</v>
      </c>
      <c r="W5771">
        <f t="shared" si="451"/>
        <v>1</v>
      </c>
      <c r="X5771">
        <f t="shared" si="452"/>
        <v>2015</v>
      </c>
      <c r="Y5771" t="str">
        <f t="shared" si="453"/>
        <v>Feb</v>
      </c>
      <c r="Z5771" t="str">
        <f t="shared" si="454"/>
        <v>2015-02</v>
      </c>
    </row>
    <row r="5772" spans="1:26"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s="5">
        <v>14.91</v>
      </c>
      <c r="S5772">
        <v>3</v>
      </c>
      <c r="T5772" s="7">
        <v>0</v>
      </c>
      <c r="U5772" s="5">
        <v>4.6220999999999997</v>
      </c>
      <c r="V5772">
        <f t="shared" si="450"/>
        <v>9</v>
      </c>
      <c r="W5772">
        <f t="shared" si="451"/>
        <v>3</v>
      </c>
      <c r="X5772">
        <f t="shared" si="452"/>
        <v>2015</v>
      </c>
      <c r="Y5772" t="str">
        <f t="shared" si="453"/>
        <v>Sep</v>
      </c>
      <c r="Z5772" t="str">
        <f t="shared" si="454"/>
        <v>2015-09</v>
      </c>
    </row>
    <row r="5773" spans="1:26"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s="5">
        <v>1158.1199999999999</v>
      </c>
      <c r="S5773">
        <v>4</v>
      </c>
      <c r="T5773" s="7">
        <v>0</v>
      </c>
      <c r="U5773" s="5">
        <v>335.85480000000001</v>
      </c>
      <c r="V5773">
        <f t="shared" si="450"/>
        <v>9</v>
      </c>
      <c r="W5773">
        <f t="shared" si="451"/>
        <v>3</v>
      </c>
      <c r="X5773">
        <f t="shared" si="452"/>
        <v>2015</v>
      </c>
      <c r="Y5773" t="str">
        <f t="shared" si="453"/>
        <v>Sep</v>
      </c>
      <c r="Z5773" t="str">
        <f t="shared" si="454"/>
        <v>2015-09</v>
      </c>
    </row>
    <row r="5774" spans="1:26"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s="5">
        <v>599.99</v>
      </c>
      <c r="S5774">
        <v>1</v>
      </c>
      <c r="T5774" s="7">
        <v>0</v>
      </c>
      <c r="U5774" s="5">
        <v>233.99610000000001</v>
      </c>
      <c r="V5774">
        <f t="shared" si="450"/>
        <v>11</v>
      </c>
      <c r="W5774">
        <f t="shared" si="451"/>
        <v>4</v>
      </c>
      <c r="X5774">
        <f t="shared" si="452"/>
        <v>2015</v>
      </c>
      <c r="Y5774" t="str">
        <f t="shared" si="453"/>
        <v>Nov</v>
      </c>
      <c r="Z5774" t="str">
        <f t="shared" si="454"/>
        <v>2015-11</v>
      </c>
    </row>
    <row r="5775" spans="1:26"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s="5">
        <v>23.968</v>
      </c>
      <c r="S5775">
        <v>2</v>
      </c>
      <c r="T5775" s="7">
        <v>0.2</v>
      </c>
      <c r="U5775" s="5">
        <v>2.3967999999999998</v>
      </c>
      <c r="V5775">
        <f t="shared" si="450"/>
        <v>8</v>
      </c>
      <c r="W5775">
        <f t="shared" si="451"/>
        <v>3</v>
      </c>
      <c r="X5775">
        <f t="shared" si="452"/>
        <v>2016</v>
      </c>
      <c r="Y5775" t="str">
        <f t="shared" si="453"/>
        <v>Aug</v>
      </c>
      <c r="Z5775" t="str">
        <f t="shared" si="454"/>
        <v>2016-08</v>
      </c>
    </row>
    <row r="5776" spans="1:26"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s="5">
        <v>638.28800000000001</v>
      </c>
      <c r="S5776">
        <v>7</v>
      </c>
      <c r="T5776" s="7">
        <v>0.2</v>
      </c>
      <c r="U5776" s="5">
        <v>-31.914400000000001</v>
      </c>
      <c r="V5776">
        <f t="shared" si="450"/>
        <v>4</v>
      </c>
      <c r="W5776">
        <f t="shared" si="451"/>
        <v>2</v>
      </c>
      <c r="X5776">
        <f t="shared" si="452"/>
        <v>2016</v>
      </c>
      <c r="Y5776" t="str">
        <f t="shared" si="453"/>
        <v>Apr</v>
      </c>
      <c r="Z5776" t="str">
        <f t="shared" si="454"/>
        <v>2016-04</v>
      </c>
    </row>
    <row r="5777" spans="1:26"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s="5">
        <v>13.208</v>
      </c>
      <c r="S5777">
        <v>1</v>
      </c>
      <c r="T5777" s="7">
        <v>0.2</v>
      </c>
      <c r="U5777" s="5">
        <v>4.6227999999999998</v>
      </c>
      <c r="V5777">
        <f t="shared" si="450"/>
        <v>4</v>
      </c>
      <c r="W5777">
        <f t="shared" si="451"/>
        <v>2</v>
      </c>
      <c r="X5777">
        <f t="shared" si="452"/>
        <v>2016</v>
      </c>
      <c r="Y5777" t="str">
        <f t="shared" si="453"/>
        <v>Apr</v>
      </c>
      <c r="Z5777" t="str">
        <f t="shared" si="454"/>
        <v>2016-04</v>
      </c>
    </row>
    <row r="5778" spans="1:26"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s="5">
        <v>15.528</v>
      </c>
      <c r="S5778">
        <v>3</v>
      </c>
      <c r="T5778" s="7">
        <v>0.2</v>
      </c>
      <c r="U5778" s="5">
        <v>5.8230000000000004</v>
      </c>
      <c r="V5778">
        <f t="shared" si="450"/>
        <v>12</v>
      </c>
      <c r="W5778">
        <f t="shared" si="451"/>
        <v>4</v>
      </c>
      <c r="X5778">
        <f t="shared" si="452"/>
        <v>2016</v>
      </c>
      <c r="Y5778" t="str">
        <f t="shared" si="453"/>
        <v>Dec</v>
      </c>
      <c r="Z5778" t="str">
        <f t="shared" si="454"/>
        <v>2016-12</v>
      </c>
    </row>
    <row r="5779" spans="1:26"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s="5">
        <v>104.85</v>
      </c>
      <c r="S5779">
        <v>1</v>
      </c>
      <c r="T5779" s="7">
        <v>0</v>
      </c>
      <c r="U5779" s="5">
        <v>50.328000000000003</v>
      </c>
      <c r="V5779">
        <f t="shared" si="450"/>
        <v>12</v>
      </c>
      <c r="W5779">
        <f t="shared" si="451"/>
        <v>4</v>
      </c>
      <c r="X5779">
        <f t="shared" si="452"/>
        <v>2016</v>
      </c>
      <c r="Y5779" t="str">
        <f t="shared" si="453"/>
        <v>Dec</v>
      </c>
      <c r="Z5779" t="str">
        <f t="shared" si="454"/>
        <v>2016-12</v>
      </c>
    </row>
    <row r="5780" spans="1:26"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s="5">
        <v>30.48</v>
      </c>
      <c r="S5780">
        <v>3</v>
      </c>
      <c r="T5780" s="7">
        <v>0</v>
      </c>
      <c r="U5780" s="5">
        <v>7.9248000000000003</v>
      </c>
      <c r="V5780">
        <f t="shared" si="450"/>
        <v>11</v>
      </c>
      <c r="W5780">
        <f t="shared" si="451"/>
        <v>4</v>
      </c>
      <c r="X5780">
        <f t="shared" si="452"/>
        <v>2014</v>
      </c>
      <c r="Y5780" t="str">
        <f t="shared" si="453"/>
        <v>Nov</v>
      </c>
      <c r="Z5780" t="str">
        <f t="shared" si="454"/>
        <v>2014-11</v>
      </c>
    </row>
    <row r="5781" spans="1:26"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s="5">
        <v>112.648</v>
      </c>
      <c r="S5781">
        <v>1</v>
      </c>
      <c r="T5781" s="7">
        <v>0.2</v>
      </c>
      <c r="U5781" s="5">
        <v>11.264799999999999</v>
      </c>
      <c r="V5781">
        <f t="shared" si="450"/>
        <v>11</v>
      </c>
      <c r="W5781">
        <f t="shared" si="451"/>
        <v>4</v>
      </c>
      <c r="X5781">
        <f t="shared" si="452"/>
        <v>2014</v>
      </c>
      <c r="Y5781" t="str">
        <f t="shared" si="453"/>
        <v>Nov</v>
      </c>
      <c r="Z5781" t="str">
        <f t="shared" si="454"/>
        <v>2014-11</v>
      </c>
    </row>
    <row r="5782" spans="1:26"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s="5">
        <v>71.975999999999999</v>
      </c>
      <c r="S5782">
        <v>3</v>
      </c>
      <c r="T5782" s="7">
        <v>0.2</v>
      </c>
      <c r="U5782" s="5">
        <v>24.291899999999998</v>
      </c>
      <c r="V5782">
        <f t="shared" si="450"/>
        <v>4</v>
      </c>
      <c r="W5782">
        <f t="shared" si="451"/>
        <v>2</v>
      </c>
      <c r="X5782">
        <f t="shared" si="452"/>
        <v>2015</v>
      </c>
      <c r="Y5782" t="str">
        <f t="shared" si="453"/>
        <v>Apr</v>
      </c>
      <c r="Z5782" t="str">
        <f t="shared" si="454"/>
        <v>2015-04</v>
      </c>
    </row>
    <row r="5783" spans="1:26"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s="5">
        <v>2.21</v>
      </c>
      <c r="S5783">
        <v>1</v>
      </c>
      <c r="T5783" s="7">
        <v>0</v>
      </c>
      <c r="U5783" s="5">
        <v>0.59670000000000001</v>
      </c>
      <c r="V5783">
        <f t="shared" si="450"/>
        <v>12</v>
      </c>
      <c r="W5783">
        <f t="shared" si="451"/>
        <v>4</v>
      </c>
      <c r="X5783">
        <f t="shared" si="452"/>
        <v>2015</v>
      </c>
      <c r="Y5783" t="str">
        <f t="shared" si="453"/>
        <v>Dec</v>
      </c>
      <c r="Z5783" t="str">
        <f t="shared" si="454"/>
        <v>2015-12</v>
      </c>
    </row>
    <row r="5784" spans="1:26"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s="5">
        <v>15.52</v>
      </c>
      <c r="S5784">
        <v>4</v>
      </c>
      <c r="T5784" s="7">
        <v>0</v>
      </c>
      <c r="U5784" s="5">
        <v>7.4496000000000002</v>
      </c>
      <c r="V5784">
        <f t="shared" si="450"/>
        <v>12</v>
      </c>
      <c r="W5784">
        <f t="shared" si="451"/>
        <v>4</v>
      </c>
      <c r="X5784">
        <f t="shared" si="452"/>
        <v>2015</v>
      </c>
      <c r="Y5784" t="str">
        <f t="shared" si="453"/>
        <v>Dec</v>
      </c>
      <c r="Z5784" t="str">
        <f t="shared" si="454"/>
        <v>2015-12</v>
      </c>
    </row>
    <row r="5785" spans="1:26"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s="5">
        <v>36.44</v>
      </c>
      <c r="S5785">
        <v>4</v>
      </c>
      <c r="T5785" s="7">
        <v>0</v>
      </c>
      <c r="U5785" s="5">
        <v>16.398</v>
      </c>
      <c r="V5785">
        <f t="shared" si="450"/>
        <v>12</v>
      </c>
      <c r="W5785">
        <f t="shared" si="451"/>
        <v>4</v>
      </c>
      <c r="X5785">
        <f t="shared" si="452"/>
        <v>2015</v>
      </c>
      <c r="Y5785" t="str">
        <f t="shared" si="453"/>
        <v>Dec</v>
      </c>
      <c r="Z5785" t="str">
        <f t="shared" si="454"/>
        <v>2015-12</v>
      </c>
    </row>
    <row r="5786" spans="1:26"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s="5">
        <v>217.76400000000001</v>
      </c>
      <c r="S5786">
        <v>6</v>
      </c>
      <c r="T5786" s="7">
        <v>0.7</v>
      </c>
      <c r="U5786" s="5">
        <v>-384.71640000000002</v>
      </c>
      <c r="V5786">
        <f t="shared" si="450"/>
        <v>10</v>
      </c>
      <c r="W5786">
        <f t="shared" si="451"/>
        <v>4</v>
      </c>
      <c r="X5786">
        <f t="shared" si="452"/>
        <v>2017</v>
      </c>
      <c r="Y5786" t="str">
        <f t="shared" si="453"/>
        <v>Oct</v>
      </c>
      <c r="Z5786" t="str">
        <f t="shared" si="454"/>
        <v>2017-10</v>
      </c>
    </row>
    <row r="5787" spans="1:26"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s="5">
        <v>39.072000000000003</v>
      </c>
      <c r="S5787">
        <v>6</v>
      </c>
      <c r="T5787" s="7">
        <v>0.2</v>
      </c>
      <c r="U5787" s="5">
        <v>4.3956</v>
      </c>
      <c r="V5787">
        <f t="shared" si="450"/>
        <v>10</v>
      </c>
      <c r="W5787">
        <f t="shared" si="451"/>
        <v>4</v>
      </c>
      <c r="X5787">
        <f t="shared" si="452"/>
        <v>2017</v>
      </c>
      <c r="Y5787" t="str">
        <f t="shared" si="453"/>
        <v>Oct</v>
      </c>
      <c r="Z5787" t="str">
        <f t="shared" si="454"/>
        <v>2017-10</v>
      </c>
    </row>
    <row r="5788" spans="1:26"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s="5">
        <v>22.638000000000002</v>
      </c>
      <c r="S5788">
        <v>7</v>
      </c>
      <c r="T5788" s="7">
        <v>0.7</v>
      </c>
      <c r="U5788" s="5">
        <v>-16.601199999999999</v>
      </c>
      <c r="V5788">
        <f t="shared" si="450"/>
        <v>10</v>
      </c>
      <c r="W5788">
        <f t="shared" si="451"/>
        <v>4</v>
      </c>
      <c r="X5788">
        <f t="shared" si="452"/>
        <v>2017</v>
      </c>
      <c r="Y5788" t="str">
        <f t="shared" si="453"/>
        <v>Oct</v>
      </c>
      <c r="Z5788" t="str">
        <f t="shared" si="454"/>
        <v>2017-10</v>
      </c>
    </row>
    <row r="5789" spans="1:26"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s="5">
        <v>95.144000000000005</v>
      </c>
      <c r="S5789">
        <v>7</v>
      </c>
      <c r="T5789" s="7">
        <v>0.2</v>
      </c>
      <c r="U5789" s="5">
        <v>10.7037</v>
      </c>
      <c r="V5789">
        <f t="shared" si="450"/>
        <v>10</v>
      </c>
      <c r="W5789">
        <f t="shared" si="451"/>
        <v>4</v>
      </c>
      <c r="X5789">
        <f t="shared" si="452"/>
        <v>2017</v>
      </c>
      <c r="Y5789" t="str">
        <f t="shared" si="453"/>
        <v>Oct</v>
      </c>
      <c r="Z5789" t="str">
        <f t="shared" si="454"/>
        <v>2017-10</v>
      </c>
    </row>
    <row r="5790" spans="1:26"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s="5">
        <v>12.32</v>
      </c>
      <c r="S5790">
        <v>5</v>
      </c>
      <c r="T5790" s="7">
        <v>0.2</v>
      </c>
      <c r="U5790" s="5">
        <v>1.8480000000000001</v>
      </c>
      <c r="V5790">
        <f t="shared" si="450"/>
        <v>4</v>
      </c>
      <c r="W5790">
        <f t="shared" si="451"/>
        <v>2</v>
      </c>
      <c r="X5790">
        <f t="shared" si="452"/>
        <v>2017</v>
      </c>
      <c r="Y5790" t="str">
        <f t="shared" si="453"/>
        <v>Apr</v>
      </c>
      <c r="Z5790" t="str">
        <f t="shared" si="454"/>
        <v>2017-04</v>
      </c>
    </row>
    <row r="5791" spans="1:26"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s="5">
        <v>4.4189999999999996</v>
      </c>
      <c r="S5791">
        <v>3</v>
      </c>
      <c r="T5791" s="7">
        <v>0.7</v>
      </c>
      <c r="U5791" s="5">
        <v>-3.0933000000000002</v>
      </c>
      <c r="V5791">
        <f t="shared" si="450"/>
        <v>4</v>
      </c>
      <c r="W5791">
        <f t="shared" si="451"/>
        <v>2</v>
      </c>
      <c r="X5791">
        <f t="shared" si="452"/>
        <v>2017</v>
      </c>
      <c r="Y5791" t="str">
        <f t="shared" si="453"/>
        <v>Apr</v>
      </c>
      <c r="Z5791" t="str">
        <f t="shared" si="454"/>
        <v>2017-04</v>
      </c>
    </row>
    <row r="5792" spans="1:26"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s="5">
        <v>35</v>
      </c>
      <c r="S5792">
        <v>7</v>
      </c>
      <c r="T5792" s="7">
        <v>0</v>
      </c>
      <c r="U5792" s="5">
        <v>16.8</v>
      </c>
      <c r="V5792">
        <f t="shared" si="450"/>
        <v>9</v>
      </c>
      <c r="W5792">
        <f t="shared" si="451"/>
        <v>3</v>
      </c>
      <c r="X5792">
        <f t="shared" si="452"/>
        <v>2017</v>
      </c>
      <c r="Y5792" t="str">
        <f t="shared" si="453"/>
        <v>Sep</v>
      </c>
      <c r="Z5792" t="str">
        <f t="shared" si="454"/>
        <v>2017-09</v>
      </c>
    </row>
    <row r="5793" spans="1:26"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s="5">
        <v>72.784000000000006</v>
      </c>
      <c r="S5793">
        <v>1</v>
      </c>
      <c r="T5793" s="7">
        <v>0.2</v>
      </c>
      <c r="U5793" s="5">
        <v>0</v>
      </c>
      <c r="V5793">
        <f t="shared" si="450"/>
        <v>9</v>
      </c>
      <c r="W5793">
        <f t="shared" si="451"/>
        <v>3</v>
      </c>
      <c r="X5793">
        <f t="shared" si="452"/>
        <v>2017</v>
      </c>
      <c r="Y5793" t="str">
        <f t="shared" si="453"/>
        <v>Sep</v>
      </c>
      <c r="Z5793" t="str">
        <f t="shared" si="454"/>
        <v>2017-09</v>
      </c>
    </row>
    <row r="5794" spans="1:26"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s="5">
        <v>97.84</v>
      </c>
      <c r="S5794">
        <v>2</v>
      </c>
      <c r="T5794" s="7">
        <v>0</v>
      </c>
      <c r="U5794" s="5">
        <v>25.438400000000001</v>
      </c>
      <c r="V5794">
        <f t="shared" si="450"/>
        <v>9</v>
      </c>
      <c r="W5794">
        <f t="shared" si="451"/>
        <v>3</v>
      </c>
      <c r="X5794">
        <f t="shared" si="452"/>
        <v>2017</v>
      </c>
      <c r="Y5794" t="str">
        <f t="shared" si="453"/>
        <v>Sep</v>
      </c>
      <c r="Z5794" t="str">
        <f t="shared" si="454"/>
        <v>2017-09</v>
      </c>
    </row>
    <row r="5795" spans="1:26"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s="5">
        <v>51.75</v>
      </c>
      <c r="S5795">
        <v>1</v>
      </c>
      <c r="T5795" s="7">
        <v>0</v>
      </c>
      <c r="U5795" s="5">
        <v>15.525</v>
      </c>
      <c r="V5795">
        <f t="shared" si="450"/>
        <v>9</v>
      </c>
      <c r="W5795">
        <f t="shared" si="451"/>
        <v>3</v>
      </c>
      <c r="X5795">
        <f t="shared" si="452"/>
        <v>2017</v>
      </c>
      <c r="Y5795" t="str">
        <f t="shared" si="453"/>
        <v>Sep</v>
      </c>
      <c r="Z5795" t="str">
        <f t="shared" si="454"/>
        <v>2017-09</v>
      </c>
    </row>
    <row r="5796" spans="1:26"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s="5">
        <v>46.671999999999997</v>
      </c>
      <c r="S5796">
        <v>2</v>
      </c>
      <c r="T5796" s="7">
        <v>0.2</v>
      </c>
      <c r="U5796" s="5">
        <v>16.3352</v>
      </c>
      <c r="V5796">
        <f t="shared" si="450"/>
        <v>9</v>
      </c>
      <c r="W5796">
        <f t="shared" si="451"/>
        <v>3</v>
      </c>
      <c r="X5796">
        <f t="shared" si="452"/>
        <v>2017</v>
      </c>
      <c r="Y5796" t="str">
        <f t="shared" si="453"/>
        <v>Sep</v>
      </c>
      <c r="Z5796" t="str">
        <f t="shared" si="454"/>
        <v>2017-09</v>
      </c>
    </row>
    <row r="5797" spans="1:26"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s="5">
        <v>1395.54</v>
      </c>
      <c r="S5797">
        <v>9</v>
      </c>
      <c r="T5797" s="7">
        <v>0</v>
      </c>
      <c r="U5797" s="5">
        <v>362.84039999999999</v>
      </c>
      <c r="V5797">
        <f t="shared" si="450"/>
        <v>9</v>
      </c>
      <c r="W5797">
        <f t="shared" si="451"/>
        <v>3</v>
      </c>
      <c r="X5797">
        <f t="shared" si="452"/>
        <v>2014</v>
      </c>
      <c r="Y5797" t="str">
        <f t="shared" si="453"/>
        <v>Sep</v>
      </c>
      <c r="Z5797" t="str">
        <f t="shared" si="454"/>
        <v>2014-09</v>
      </c>
    </row>
    <row r="5798" spans="1:26"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s="5">
        <v>117.36</v>
      </c>
      <c r="S5798">
        <v>4</v>
      </c>
      <c r="T5798" s="7">
        <v>0</v>
      </c>
      <c r="U5798" s="5">
        <v>36.381599999999999</v>
      </c>
      <c r="V5798">
        <f t="shared" si="450"/>
        <v>9</v>
      </c>
      <c r="W5798">
        <f t="shared" si="451"/>
        <v>3</v>
      </c>
      <c r="X5798">
        <f t="shared" si="452"/>
        <v>2014</v>
      </c>
      <c r="Y5798" t="str">
        <f t="shared" si="453"/>
        <v>Sep</v>
      </c>
      <c r="Z5798" t="str">
        <f t="shared" si="454"/>
        <v>2014-09</v>
      </c>
    </row>
    <row r="5799" spans="1:26"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s="5">
        <v>18.899999999999999</v>
      </c>
      <c r="S5799">
        <v>3</v>
      </c>
      <c r="T5799" s="7">
        <v>0</v>
      </c>
      <c r="U5799" s="5">
        <v>8.6940000000000008</v>
      </c>
      <c r="V5799">
        <f t="shared" si="450"/>
        <v>9</v>
      </c>
      <c r="W5799">
        <f t="shared" si="451"/>
        <v>3</v>
      </c>
      <c r="X5799">
        <f t="shared" si="452"/>
        <v>2014</v>
      </c>
      <c r="Y5799" t="str">
        <f t="shared" si="453"/>
        <v>Sep</v>
      </c>
      <c r="Z5799" t="str">
        <f t="shared" si="454"/>
        <v>2014-09</v>
      </c>
    </row>
    <row r="5800" spans="1:26"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s="5">
        <v>77.52</v>
      </c>
      <c r="S5800">
        <v>2</v>
      </c>
      <c r="T5800" s="7">
        <v>0</v>
      </c>
      <c r="U5800" s="5">
        <v>37.9848</v>
      </c>
      <c r="V5800">
        <f t="shared" si="450"/>
        <v>9</v>
      </c>
      <c r="W5800">
        <f t="shared" si="451"/>
        <v>3</v>
      </c>
      <c r="X5800">
        <f t="shared" si="452"/>
        <v>2014</v>
      </c>
      <c r="Y5800" t="str">
        <f t="shared" si="453"/>
        <v>Sep</v>
      </c>
      <c r="Z5800" t="str">
        <f t="shared" si="454"/>
        <v>2014-09</v>
      </c>
    </row>
    <row r="5801" spans="1:26"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s="5">
        <v>421.37200000000001</v>
      </c>
      <c r="S5801">
        <v>2</v>
      </c>
      <c r="T5801" s="7">
        <v>0.3</v>
      </c>
      <c r="U5801" s="5">
        <v>-6.0195999999999996</v>
      </c>
      <c r="V5801">
        <f t="shared" si="450"/>
        <v>8</v>
      </c>
      <c r="W5801">
        <f t="shared" si="451"/>
        <v>3</v>
      </c>
      <c r="X5801">
        <f t="shared" si="452"/>
        <v>2014</v>
      </c>
      <c r="Y5801" t="str">
        <f t="shared" si="453"/>
        <v>Aug</v>
      </c>
      <c r="Z5801" t="str">
        <f t="shared" si="454"/>
        <v>2014-08</v>
      </c>
    </row>
    <row r="5802" spans="1:26"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5">
        <v>575.96799999999996</v>
      </c>
      <c r="S5802">
        <v>4</v>
      </c>
      <c r="T5802" s="7">
        <v>0.2</v>
      </c>
      <c r="U5802" s="5">
        <v>43.197600000000001</v>
      </c>
      <c r="V5802">
        <f t="shared" si="450"/>
        <v>7</v>
      </c>
      <c r="W5802">
        <f t="shared" si="451"/>
        <v>3</v>
      </c>
      <c r="X5802">
        <f t="shared" si="452"/>
        <v>2014</v>
      </c>
      <c r="Y5802" t="str">
        <f t="shared" si="453"/>
        <v>Jul</v>
      </c>
      <c r="Z5802" t="str">
        <f t="shared" si="454"/>
        <v>2014-07</v>
      </c>
    </row>
    <row r="5803" spans="1:26"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s="5">
        <v>10.368</v>
      </c>
      <c r="S5803">
        <v>2</v>
      </c>
      <c r="T5803" s="7">
        <v>0.2</v>
      </c>
      <c r="U5803" s="5">
        <v>3.6288</v>
      </c>
      <c r="V5803">
        <f t="shared" si="450"/>
        <v>7</v>
      </c>
      <c r="W5803">
        <f t="shared" si="451"/>
        <v>3</v>
      </c>
      <c r="X5803">
        <f t="shared" si="452"/>
        <v>2014</v>
      </c>
      <c r="Y5803" t="str">
        <f t="shared" si="453"/>
        <v>Jul</v>
      </c>
      <c r="Z5803" t="str">
        <f t="shared" si="454"/>
        <v>2014-07</v>
      </c>
    </row>
    <row r="5804" spans="1:26"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s="5">
        <v>15.984</v>
      </c>
      <c r="S5804">
        <v>2</v>
      </c>
      <c r="T5804" s="7">
        <v>0.2</v>
      </c>
      <c r="U5804" s="5">
        <v>1.1988000000000001</v>
      </c>
      <c r="V5804">
        <f t="shared" si="450"/>
        <v>3</v>
      </c>
      <c r="W5804">
        <f t="shared" si="451"/>
        <v>1</v>
      </c>
      <c r="X5804">
        <f t="shared" si="452"/>
        <v>2015</v>
      </c>
      <c r="Y5804" t="str">
        <f t="shared" si="453"/>
        <v>Mar</v>
      </c>
      <c r="Z5804" t="str">
        <f t="shared" si="454"/>
        <v>2015-03</v>
      </c>
    </row>
    <row r="5805" spans="1:26"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s="5">
        <v>10.272</v>
      </c>
      <c r="S5805">
        <v>3</v>
      </c>
      <c r="T5805" s="7">
        <v>0.2</v>
      </c>
      <c r="U5805" s="5">
        <v>1.1556</v>
      </c>
      <c r="V5805">
        <f t="shared" si="450"/>
        <v>5</v>
      </c>
      <c r="W5805">
        <f t="shared" si="451"/>
        <v>2</v>
      </c>
      <c r="X5805">
        <f t="shared" si="452"/>
        <v>2017</v>
      </c>
      <c r="Y5805" t="str">
        <f t="shared" si="453"/>
        <v>May</v>
      </c>
      <c r="Z5805" t="str">
        <f t="shared" si="454"/>
        <v>2017-05</v>
      </c>
    </row>
    <row r="5806" spans="1:26"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s="5">
        <v>61.792000000000002</v>
      </c>
      <c r="S5806">
        <v>4</v>
      </c>
      <c r="T5806" s="7">
        <v>0.2</v>
      </c>
      <c r="U5806" s="5">
        <v>6.1791999999999998</v>
      </c>
      <c r="V5806">
        <f t="shared" si="450"/>
        <v>11</v>
      </c>
      <c r="W5806">
        <f t="shared" si="451"/>
        <v>4</v>
      </c>
      <c r="X5806">
        <f t="shared" si="452"/>
        <v>2017</v>
      </c>
      <c r="Y5806" t="str">
        <f t="shared" si="453"/>
        <v>Nov</v>
      </c>
      <c r="Z5806" t="str">
        <f t="shared" si="454"/>
        <v>2017-11</v>
      </c>
    </row>
    <row r="5807" spans="1:26"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s="5">
        <v>205.9992</v>
      </c>
      <c r="S5807">
        <v>3</v>
      </c>
      <c r="T5807" s="7">
        <v>0.32</v>
      </c>
      <c r="U5807" s="5">
        <v>-27.264600000000002</v>
      </c>
      <c r="V5807">
        <f t="shared" si="450"/>
        <v>11</v>
      </c>
      <c r="W5807">
        <f t="shared" si="451"/>
        <v>4</v>
      </c>
      <c r="X5807">
        <f t="shared" si="452"/>
        <v>2017</v>
      </c>
      <c r="Y5807" t="str">
        <f t="shared" si="453"/>
        <v>Nov</v>
      </c>
      <c r="Z5807" t="str">
        <f t="shared" si="454"/>
        <v>2017-11</v>
      </c>
    </row>
    <row r="5808" spans="1:26"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s="5">
        <v>12.192</v>
      </c>
      <c r="S5808">
        <v>3</v>
      </c>
      <c r="T5808" s="7">
        <v>0.2</v>
      </c>
      <c r="U5808" s="5">
        <v>4.1147999999999998</v>
      </c>
      <c r="V5808">
        <f t="shared" si="450"/>
        <v>9</v>
      </c>
      <c r="W5808">
        <f t="shared" si="451"/>
        <v>3</v>
      </c>
      <c r="X5808">
        <f t="shared" si="452"/>
        <v>2016</v>
      </c>
      <c r="Y5808" t="str">
        <f t="shared" si="453"/>
        <v>Sep</v>
      </c>
      <c r="Z5808" t="str">
        <f t="shared" si="454"/>
        <v>2016-09</v>
      </c>
    </row>
    <row r="5809" spans="1:26"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s="5">
        <v>87.168000000000006</v>
      </c>
      <c r="S5809">
        <v>2</v>
      </c>
      <c r="T5809" s="7">
        <v>0.2</v>
      </c>
      <c r="U5809" s="5">
        <v>8.7167999999999992</v>
      </c>
      <c r="V5809">
        <f t="shared" si="450"/>
        <v>9</v>
      </c>
      <c r="W5809">
        <f t="shared" si="451"/>
        <v>3</v>
      </c>
      <c r="X5809">
        <f t="shared" si="452"/>
        <v>2016</v>
      </c>
      <c r="Y5809" t="str">
        <f t="shared" si="453"/>
        <v>Sep</v>
      </c>
      <c r="Z5809" t="str">
        <f t="shared" si="454"/>
        <v>2016-09</v>
      </c>
    </row>
    <row r="5810" spans="1:26"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s="5">
        <v>31.744</v>
      </c>
      <c r="S5810">
        <v>2</v>
      </c>
      <c r="T5810" s="7">
        <v>0.2</v>
      </c>
      <c r="U5810" s="5">
        <v>8.3328000000000007</v>
      </c>
      <c r="V5810">
        <f t="shared" si="450"/>
        <v>9</v>
      </c>
      <c r="W5810">
        <f t="shared" si="451"/>
        <v>3</v>
      </c>
      <c r="X5810">
        <f t="shared" si="452"/>
        <v>2016</v>
      </c>
      <c r="Y5810" t="str">
        <f t="shared" si="453"/>
        <v>Sep</v>
      </c>
      <c r="Z5810" t="str">
        <f t="shared" si="454"/>
        <v>2016-09</v>
      </c>
    </row>
    <row r="5811" spans="1:26"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s="5">
        <v>132.22399999999999</v>
      </c>
      <c r="S5811">
        <v>4</v>
      </c>
      <c r="T5811" s="7">
        <v>0.2</v>
      </c>
      <c r="U5811" s="5">
        <v>-18.180800000000001</v>
      </c>
      <c r="V5811">
        <f t="shared" si="450"/>
        <v>2</v>
      </c>
      <c r="W5811">
        <f t="shared" si="451"/>
        <v>1</v>
      </c>
      <c r="X5811">
        <f t="shared" si="452"/>
        <v>2016</v>
      </c>
      <c r="Y5811" t="str">
        <f t="shared" si="453"/>
        <v>Feb</v>
      </c>
      <c r="Z5811" t="str">
        <f t="shared" si="454"/>
        <v>2016-02</v>
      </c>
    </row>
    <row r="5812" spans="1:26"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s="5">
        <v>105.52</v>
      </c>
      <c r="S5812">
        <v>4</v>
      </c>
      <c r="T5812" s="7">
        <v>0</v>
      </c>
      <c r="U5812" s="5">
        <v>48.539200000000001</v>
      </c>
      <c r="V5812">
        <f t="shared" si="450"/>
        <v>3</v>
      </c>
      <c r="W5812">
        <f t="shared" si="451"/>
        <v>1</v>
      </c>
      <c r="X5812">
        <f t="shared" si="452"/>
        <v>2015</v>
      </c>
      <c r="Y5812" t="str">
        <f t="shared" si="453"/>
        <v>Mar</v>
      </c>
      <c r="Z5812" t="str">
        <f t="shared" si="454"/>
        <v>2015-03</v>
      </c>
    </row>
    <row r="5813" spans="1:26"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s="5">
        <v>91.96</v>
      </c>
      <c r="S5813">
        <v>2</v>
      </c>
      <c r="T5813" s="7">
        <v>0</v>
      </c>
      <c r="U5813" s="5">
        <v>15.6332</v>
      </c>
      <c r="V5813">
        <f t="shared" si="450"/>
        <v>3</v>
      </c>
      <c r="W5813">
        <f t="shared" si="451"/>
        <v>1</v>
      </c>
      <c r="X5813">
        <f t="shared" si="452"/>
        <v>2015</v>
      </c>
      <c r="Y5813" t="str">
        <f t="shared" si="453"/>
        <v>Mar</v>
      </c>
      <c r="Z5813" t="str">
        <f t="shared" si="454"/>
        <v>2015-03</v>
      </c>
    </row>
    <row r="5814" spans="1:26"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s="5">
        <v>1487.9760000000001</v>
      </c>
      <c r="S5814">
        <v>3</v>
      </c>
      <c r="T5814" s="7">
        <v>0.2</v>
      </c>
      <c r="U5814" s="5">
        <v>185.99700000000001</v>
      </c>
      <c r="V5814">
        <f t="shared" si="450"/>
        <v>3</v>
      </c>
      <c r="W5814">
        <f t="shared" si="451"/>
        <v>1</v>
      </c>
      <c r="X5814">
        <f t="shared" si="452"/>
        <v>2015</v>
      </c>
      <c r="Y5814" t="str">
        <f t="shared" si="453"/>
        <v>Mar</v>
      </c>
      <c r="Z5814" t="str">
        <f t="shared" si="454"/>
        <v>2015-03</v>
      </c>
    </row>
    <row r="5815" spans="1:26"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s="5">
        <v>19.440000000000001</v>
      </c>
      <c r="S5815">
        <v>3</v>
      </c>
      <c r="T5815" s="7">
        <v>0</v>
      </c>
      <c r="U5815" s="5">
        <v>9.3312000000000008</v>
      </c>
      <c r="V5815">
        <f t="shared" si="450"/>
        <v>7</v>
      </c>
      <c r="W5815">
        <f t="shared" si="451"/>
        <v>3</v>
      </c>
      <c r="X5815">
        <f t="shared" si="452"/>
        <v>2015</v>
      </c>
      <c r="Y5815" t="str">
        <f t="shared" si="453"/>
        <v>Jul</v>
      </c>
      <c r="Z5815" t="str">
        <f t="shared" si="454"/>
        <v>2015-07</v>
      </c>
    </row>
    <row r="5816" spans="1:26"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s="5">
        <v>11.672000000000001</v>
      </c>
      <c r="S5816">
        <v>1</v>
      </c>
      <c r="T5816" s="7">
        <v>0.2</v>
      </c>
      <c r="U5816" s="5">
        <v>-0.72950000000000004</v>
      </c>
      <c r="V5816">
        <f t="shared" si="450"/>
        <v>6</v>
      </c>
      <c r="W5816">
        <f t="shared" si="451"/>
        <v>2</v>
      </c>
      <c r="X5816">
        <f t="shared" si="452"/>
        <v>2015</v>
      </c>
      <c r="Y5816" t="str">
        <f t="shared" si="453"/>
        <v>Jun</v>
      </c>
      <c r="Z5816" t="str">
        <f t="shared" si="454"/>
        <v>2015-06</v>
      </c>
    </row>
    <row r="5817" spans="1:26"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s="5">
        <v>279.95999999999998</v>
      </c>
      <c r="S5817">
        <v>4</v>
      </c>
      <c r="T5817" s="7">
        <v>0</v>
      </c>
      <c r="U5817" s="5">
        <v>78.388800000000003</v>
      </c>
      <c r="V5817">
        <f t="shared" si="450"/>
        <v>11</v>
      </c>
      <c r="W5817">
        <f t="shared" si="451"/>
        <v>4</v>
      </c>
      <c r="X5817">
        <f t="shared" si="452"/>
        <v>2014</v>
      </c>
      <c r="Y5817" t="str">
        <f t="shared" si="453"/>
        <v>Nov</v>
      </c>
      <c r="Z5817" t="str">
        <f t="shared" si="454"/>
        <v>2014-11</v>
      </c>
    </row>
    <row r="5818" spans="1:26"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s="5">
        <v>12.912000000000001</v>
      </c>
      <c r="S5818">
        <v>3</v>
      </c>
      <c r="T5818" s="7">
        <v>0.2</v>
      </c>
      <c r="U5818" s="5">
        <v>4.6806000000000001</v>
      </c>
      <c r="V5818">
        <f t="shared" si="450"/>
        <v>11</v>
      </c>
      <c r="W5818">
        <f t="shared" si="451"/>
        <v>4</v>
      </c>
      <c r="X5818">
        <f t="shared" si="452"/>
        <v>2014</v>
      </c>
      <c r="Y5818" t="str">
        <f t="shared" si="453"/>
        <v>Nov</v>
      </c>
      <c r="Z5818" t="str">
        <f t="shared" si="454"/>
        <v>2014-11</v>
      </c>
    </row>
    <row r="5819" spans="1:26"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s="5">
        <v>17.088000000000001</v>
      </c>
      <c r="S5819">
        <v>4</v>
      </c>
      <c r="T5819" s="7">
        <v>0.2</v>
      </c>
      <c r="U5819" s="5">
        <v>5.7671999999999999</v>
      </c>
      <c r="V5819">
        <f t="shared" si="450"/>
        <v>11</v>
      </c>
      <c r="W5819">
        <f t="shared" si="451"/>
        <v>4</v>
      </c>
      <c r="X5819">
        <f t="shared" si="452"/>
        <v>2014</v>
      </c>
      <c r="Y5819" t="str">
        <f t="shared" si="453"/>
        <v>Nov</v>
      </c>
      <c r="Z5819" t="str">
        <f t="shared" si="454"/>
        <v>2014-11</v>
      </c>
    </row>
    <row r="5820" spans="1:26"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s="5">
        <v>93.15</v>
      </c>
      <c r="S5820">
        <v>9</v>
      </c>
      <c r="T5820" s="7">
        <v>0</v>
      </c>
      <c r="U5820" s="5">
        <v>44.712000000000003</v>
      </c>
      <c r="V5820">
        <f t="shared" si="450"/>
        <v>11</v>
      </c>
      <c r="W5820">
        <f t="shared" si="451"/>
        <v>4</v>
      </c>
      <c r="X5820">
        <f t="shared" si="452"/>
        <v>2014</v>
      </c>
      <c r="Y5820" t="str">
        <f t="shared" si="453"/>
        <v>Nov</v>
      </c>
      <c r="Z5820" t="str">
        <f t="shared" si="454"/>
        <v>2014-11</v>
      </c>
    </row>
    <row r="5821" spans="1:26"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s="5">
        <v>11.52</v>
      </c>
      <c r="S5821">
        <v>4</v>
      </c>
      <c r="T5821" s="7">
        <v>0</v>
      </c>
      <c r="U5821" s="5">
        <v>5.6448</v>
      </c>
      <c r="V5821">
        <f t="shared" si="450"/>
        <v>11</v>
      </c>
      <c r="W5821">
        <f t="shared" si="451"/>
        <v>4</v>
      </c>
      <c r="X5821">
        <f t="shared" si="452"/>
        <v>2014</v>
      </c>
      <c r="Y5821" t="str">
        <f t="shared" si="453"/>
        <v>Nov</v>
      </c>
      <c r="Z5821" t="str">
        <f t="shared" si="454"/>
        <v>2014-11</v>
      </c>
    </row>
    <row r="5822" spans="1:26"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s="5">
        <v>238.62</v>
      </c>
      <c r="S5822">
        <v>2</v>
      </c>
      <c r="T5822" s="7">
        <v>0</v>
      </c>
      <c r="U5822" s="5">
        <v>4.7724000000000002</v>
      </c>
      <c r="V5822">
        <f t="shared" si="450"/>
        <v>5</v>
      </c>
      <c r="W5822">
        <f t="shared" si="451"/>
        <v>2</v>
      </c>
      <c r="X5822">
        <f t="shared" si="452"/>
        <v>2017</v>
      </c>
      <c r="Y5822" t="str">
        <f t="shared" si="453"/>
        <v>May</v>
      </c>
      <c r="Z5822" t="str">
        <f t="shared" si="454"/>
        <v>2017-05</v>
      </c>
    </row>
    <row r="5823" spans="1:26"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s="5">
        <v>7.77</v>
      </c>
      <c r="S5823">
        <v>1</v>
      </c>
      <c r="T5823" s="7">
        <v>0</v>
      </c>
      <c r="U5823" s="5">
        <v>2.0979000000000001</v>
      </c>
      <c r="V5823">
        <f t="shared" si="450"/>
        <v>5</v>
      </c>
      <c r="W5823">
        <f t="shared" si="451"/>
        <v>2</v>
      </c>
      <c r="X5823">
        <f t="shared" si="452"/>
        <v>2017</v>
      </c>
      <c r="Y5823" t="str">
        <f t="shared" si="453"/>
        <v>May</v>
      </c>
      <c r="Z5823" t="str">
        <f t="shared" si="454"/>
        <v>2017-05</v>
      </c>
    </row>
    <row r="5824" spans="1:26"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s="5">
        <v>285.48</v>
      </c>
      <c r="S5824">
        <v>5</v>
      </c>
      <c r="T5824" s="7">
        <v>0.2</v>
      </c>
      <c r="U5824" s="5">
        <v>-10.705500000000001</v>
      </c>
      <c r="V5824">
        <f t="shared" si="450"/>
        <v>5</v>
      </c>
      <c r="W5824">
        <f t="shared" si="451"/>
        <v>2</v>
      </c>
      <c r="X5824">
        <f t="shared" si="452"/>
        <v>2017</v>
      </c>
      <c r="Y5824" t="str">
        <f t="shared" si="453"/>
        <v>May</v>
      </c>
      <c r="Z5824" t="str">
        <f t="shared" si="454"/>
        <v>2017-05</v>
      </c>
    </row>
    <row r="5825" spans="1:26"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s="5">
        <v>19.167999999999999</v>
      </c>
      <c r="S5825">
        <v>4</v>
      </c>
      <c r="T5825" s="7">
        <v>0.2</v>
      </c>
      <c r="U5825" s="5">
        <v>6.4691999999999998</v>
      </c>
      <c r="V5825">
        <f t="shared" si="450"/>
        <v>5</v>
      </c>
      <c r="W5825">
        <f t="shared" si="451"/>
        <v>2</v>
      </c>
      <c r="X5825">
        <f t="shared" si="452"/>
        <v>2017</v>
      </c>
      <c r="Y5825" t="str">
        <f t="shared" si="453"/>
        <v>May</v>
      </c>
      <c r="Z5825" t="str">
        <f t="shared" si="454"/>
        <v>2017-05</v>
      </c>
    </row>
    <row r="5826" spans="1:26"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s="5">
        <v>26.135999999999999</v>
      </c>
      <c r="S5826">
        <v>3</v>
      </c>
      <c r="T5826" s="7">
        <v>0.2</v>
      </c>
      <c r="U5826" s="5">
        <v>1.9601999999999999</v>
      </c>
      <c r="V5826">
        <f t="shared" si="450"/>
        <v>5</v>
      </c>
      <c r="W5826">
        <f t="shared" si="451"/>
        <v>2</v>
      </c>
      <c r="X5826">
        <f t="shared" si="452"/>
        <v>2014</v>
      </c>
      <c r="Y5826" t="str">
        <f t="shared" si="453"/>
        <v>May</v>
      </c>
      <c r="Z5826" t="str">
        <f t="shared" si="454"/>
        <v>2014-05</v>
      </c>
    </row>
    <row r="5827" spans="1:26"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s="5">
        <v>419.4</v>
      </c>
      <c r="S5827">
        <v>4</v>
      </c>
      <c r="T5827" s="7">
        <v>0</v>
      </c>
      <c r="U5827" s="5">
        <v>201.31200000000001</v>
      </c>
      <c r="V5827">
        <f t="shared" ref="V5827:V5890" si="455">MONTH(C5827)</f>
        <v>9</v>
      </c>
      <c r="W5827">
        <f t="shared" ref="W5827:W5890" si="456">ROUNDUP(MONTH(C5827)/3,0)</f>
        <v>3</v>
      </c>
      <c r="X5827">
        <f t="shared" ref="X5827:X5890" si="457">YEAR(C5827)</f>
        <v>2017</v>
      </c>
      <c r="Y5827" t="str">
        <f t="shared" ref="Y5827:Y5890" si="458">TEXT(C5827,"MMM")</f>
        <v>Sep</v>
      </c>
      <c r="Z5827" t="str">
        <f t="shared" ref="Z5827:Z5890" si="459">TEXT(C5827,"YYYY-MM")</f>
        <v>2017-09</v>
      </c>
    </row>
    <row r="5828" spans="1:26"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s="5">
        <v>90.801000000000002</v>
      </c>
      <c r="S5828">
        <v>1</v>
      </c>
      <c r="T5828" s="7">
        <v>0.1</v>
      </c>
      <c r="U5828" s="5">
        <v>14.124599999999999</v>
      </c>
      <c r="V5828">
        <f t="shared" si="455"/>
        <v>9</v>
      </c>
      <c r="W5828">
        <f t="shared" si="456"/>
        <v>3</v>
      </c>
      <c r="X5828">
        <f t="shared" si="457"/>
        <v>2017</v>
      </c>
      <c r="Y5828" t="str">
        <f t="shared" si="458"/>
        <v>Sep</v>
      </c>
      <c r="Z5828" t="str">
        <f t="shared" si="459"/>
        <v>2017-09</v>
      </c>
    </row>
    <row r="5829" spans="1:26"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s="5">
        <v>181.76400000000001</v>
      </c>
      <c r="S5829">
        <v>2</v>
      </c>
      <c r="T5829" s="7">
        <v>0.1</v>
      </c>
      <c r="U5829" s="5">
        <v>-8.0784000000000002</v>
      </c>
      <c r="V5829">
        <f t="shared" si="455"/>
        <v>9</v>
      </c>
      <c r="W5829">
        <f t="shared" si="456"/>
        <v>3</v>
      </c>
      <c r="X5829">
        <f t="shared" si="457"/>
        <v>2017</v>
      </c>
      <c r="Y5829" t="str">
        <f t="shared" si="458"/>
        <v>Sep</v>
      </c>
      <c r="Z5829" t="str">
        <f t="shared" si="459"/>
        <v>2017-09</v>
      </c>
    </row>
    <row r="5830" spans="1:26"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s="5">
        <v>5.56</v>
      </c>
      <c r="S5830">
        <v>2</v>
      </c>
      <c r="T5830" s="7">
        <v>0</v>
      </c>
      <c r="U5830" s="5">
        <v>2.2240000000000002</v>
      </c>
      <c r="V5830">
        <f t="shared" si="455"/>
        <v>9</v>
      </c>
      <c r="W5830">
        <f t="shared" si="456"/>
        <v>3</v>
      </c>
      <c r="X5830">
        <f t="shared" si="457"/>
        <v>2017</v>
      </c>
      <c r="Y5830" t="str">
        <f t="shared" si="458"/>
        <v>Sep</v>
      </c>
      <c r="Z5830" t="str">
        <f t="shared" si="459"/>
        <v>2017-09</v>
      </c>
    </row>
    <row r="5831" spans="1:26"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s="5">
        <v>581.96</v>
      </c>
      <c r="S5831">
        <v>2</v>
      </c>
      <c r="T5831" s="7">
        <v>0</v>
      </c>
      <c r="U5831" s="5">
        <v>104.75279999999999</v>
      </c>
      <c r="V5831">
        <f t="shared" si="455"/>
        <v>12</v>
      </c>
      <c r="W5831">
        <f t="shared" si="456"/>
        <v>4</v>
      </c>
      <c r="X5831">
        <f t="shared" si="457"/>
        <v>2016</v>
      </c>
      <c r="Y5831" t="str">
        <f t="shared" si="458"/>
        <v>Dec</v>
      </c>
      <c r="Z5831" t="str">
        <f t="shared" si="459"/>
        <v>2016-12</v>
      </c>
    </row>
    <row r="5832" spans="1:26"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s="5">
        <v>29.98</v>
      </c>
      <c r="S5832">
        <v>1</v>
      </c>
      <c r="T5832" s="7">
        <v>0</v>
      </c>
      <c r="U5832" s="5">
        <v>8.0945999999999998</v>
      </c>
      <c r="V5832">
        <f t="shared" si="455"/>
        <v>12</v>
      </c>
      <c r="W5832">
        <f t="shared" si="456"/>
        <v>4</v>
      </c>
      <c r="X5832">
        <f t="shared" si="457"/>
        <v>2016</v>
      </c>
      <c r="Y5832" t="str">
        <f t="shared" si="458"/>
        <v>Dec</v>
      </c>
      <c r="Z5832" t="str">
        <f t="shared" si="459"/>
        <v>2016-12</v>
      </c>
    </row>
    <row r="5833" spans="1:26"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s="5">
        <v>519.96</v>
      </c>
      <c r="S5833">
        <v>4</v>
      </c>
      <c r="T5833" s="7">
        <v>0</v>
      </c>
      <c r="U5833" s="5">
        <v>176.78639999999999</v>
      </c>
      <c r="V5833">
        <f t="shared" si="455"/>
        <v>7</v>
      </c>
      <c r="W5833">
        <f t="shared" si="456"/>
        <v>3</v>
      </c>
      <c r="X5833">
        <f t="shared" si="457"/>
        <v>2015</v>
      </c>
      <c r="Y5833" t="str">
        <f t="shared" si="458"/>
        <v>Jul</v>
      </c>
      <c r="Z5833" t="str">
        <f t="shared" si="459"/>
        <v>2015-07</v>
      </c>
    </row>
    <row r="5834" spans="1:26"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s="5">
        <v>6.2640000000000002</v>
      </c>
      <c r="S5834">
        <v>3</v>
      </c>
      <c r="T5834" s="7">
        <v>0.2</v>
      </c>
      <c r="U5834" s="5">
        <v>2.0358000000000001</v>
      </c>
      <c r="V5834">
        <f t="shared" si="455"/>
        <v>7</v>
      </c>
      <c r="W5834">
        <f t="shared" si="456"/>
        <v>3</v>
      </c>
      <c r="X5834">
        <f t="shared" si="457"/>
        <v>2016</v>
      </c>
      <c r="Y5834" t="str">
        <f t="shared" si="458"/>
        <v>Jul</v>
      </c>
      <c r="Z5834" t="str">
        <f t="shared" si="459"/>
        <v>2016-07</v>
      </c>
    </row>
    <row r="5835" spans="1:26"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s="5">
        <v>363.92</v>
      </c>
      <c r="S5835">
        <v>5</v>
      </c>
      <c r="T5835" s="7">
        <v>0.2</v>
      </c>
      <c r="U5835" s="5">
        <v>0</v>
      </c>
      <c r="V5835">
        <f t="shared" si="455"/>
        <v>7</v>
      </c>
      <c r="W5835">
        <f t="shared" si="456"/>
        <v>3</v>
      </c>
      <c r="X5835">
        <f t="shared" si="457"/>
        <v>2016</v>
      </c>
      <c r="Y5835" t="str">
        <f t="shared" si="458"/>
        <v>Jul</v>
      </c>
      <c r="Z5835" t="str">
        <f t="shared" si="459"/>
        <v>2016-07</v>
      </c>
    </row>
    <row r="5836" spans="1:26"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s="5">
        <v>64.2</v>
      </c>
      <c r="S5836">
        <v>5</v>
      </c>
      <c r="T5836" s="7">
        <v>0.7</v>
      </c>
      <c r="U5836" s="5">
        <v>-42.8</v>
      </c>
      <c r="V5836">
        <f t="shared" si="455"/>
        <v>6</v>
      </c>
      <c r="W5836">
        <f t="shared" si="456"/>
        <v>2</v>
      </c>
      <c r="X5836">
        <f t="shared" si="457"/>
        <v>2015</v>
      </c>
      <c r="Y5836" t="str">
        <f t="shared" si="458"/>
        <v>Jun</v>
      </c>
      <c r="Z5836" t="str">
        <f t="shared" si="459"/>
        <v>2015-06</v>
      </c>
    </row>
    <row r="5837" spans="1:26"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s="5">
        <v>38.520000000000003</v>
      </c>
      <c r="S5837">
        <v>3</v>
      </c>
      <c r="T5837" s="7">
        <v>0.7</v>
      </c>
      <c r="U5837" s="5">
        <v>-26.963999999999999</v>
      </c>
      <c r="V5837">
        <f t="shared" si="455"/>
        <v>6</v>
      </c>
      <c r="W5837">
        <f t="shared" si="456"/>
        <v>2</v>
      </c>
      <c r="X5837">
        <f t="shared" si="457"/>
        <v>2015</v>
      </c>
      <c r="Y5837" t="str">
        <f t="shared" si="458"/>
        <v>Jun</v>
      </c>
      <c r="Z5837" t="str">
        <f t="shared" si="459"/>
        <v>2015-06</v>
      </c>
    </row>
    <row r="5838" spans="1:26"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s="5">
        <v>72.599999999999994</v>
      </c>
      <c r="S5838">
        <v>5</v>
      </c>
      <c r="T5838" s="7">
        <v>0.2</v>
      </c>
      <c r="U5838" s="5">
        <v>-8.1675000000000004</v>
      </c>
      <c r="V5838">
        <f t="shared" si="455"/>
        <v>6</v>
      </c>
      <c r="W5838">
        <f t="shared" si="456"/>
        <v>2</v>
      </c>
      <c r="X5838">
        <f t="shared" si="457"/>
        <v>2015</v>
      </c>
      <c r="Y5838" t="str">
        <f t="shared" si="458"/>
        <v>Jun</v>
      </c>
      <c r="Z5838" t="str">
        <f t="shared" si="459"/>
        <v>2015-06</v>
      </c>
    </row>
    <row r="5839" spans="1:26"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s="5">
        <v>57.567999999999998</v>
      </c>
      <c r="S5839">
        <v>4</v>
      </c>
      <c r="T5839" s="7">
        <v>0.2</v>
      </c>
      <c r="U5839" s="5">
        <v>5.7568000000000001</v>
      </c>
      <c r="V5839">
        <f t="shared" si="455"/>
        <v>11</v>
      </c>
      <c r="W5839">
        <f t="shared" si="456"/>
        <v>4</v>
      </c>
      <c r="X5839">
        <f t="shared" si="457"/>
        <v>2017</v>
      </c>
      <c r="Y5839" t="str">
        <f t="shared" si="458"/>
        <v>Nov</v>
      </c>
      <c r="Z5839" t="str">
        <f t="shared" si="459"/>
        <v>2017-11</v>
      </c>
    </row>
    <row r="5840" spans="1:26"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s="5">
        <v>83.7</v>
      </c>
      <c r="S5840">
        <v>5</v>
      </c>
      <c r="T5840" s="7">
        <v>0</v>
      </c>
      <c r="U5840" s="5">
        <v>3.3479999999999999</v>
      </c>
      <c r="V5840">
        <f t="shared" si="455"/>
        <v>3</v>
      </c>
      <c r="W5840">
        <f t="shared" si="456"/>
        <v>1</v>
      </c>
      <c r="X5840">
        <f t="shared" si="457"/>
        <v>2015</v>
      </c>
      <c r="Y5840" t="str">
        <f t="shared" si="458"/>
        <v>Mar</v>
      </c>
      <c r="Z5840" t="str">
        <f t="shared" si="459"/>
        <v>2015-03</v>
      </c>
    </row>
    <row r="5841" spans="1:26"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s="5">
        <v>32.4</v>
      </c>
      <c r="S5841">
        <v>5</v>
      </c>
      <c r="T5841" s="7">
        <v>0</v>
      </c>
      <c r="U5841" s="5">
        <v>15.552</v>
      </c>
      <c r="V5841">
        <f t="shared" si="455"/>
        <v>9</v>
      </c>
      <c r="W5841">
        <f t="shared" si="456"/>
        <v>3</v>
      </c>
      <c r="X5841">
        <f t="shared" si="457"/>
        <v>2015</v>
      </c>
      <c r="Y5841" t="str">
        <f t="shared" si="458"/>
        <v>Sep</v>
      </c>
      <c r="Z5841" t="str">
        <f t="shared" si="459"/>
        <v>2015-09</v>
      </c>
    </row>
    <row r="5842" spans="1:26"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s="5">
        <v>47.98</v>
      </c>
      <c r="S5842">
        <v>2</v>
      </c>
      <c r="T5842" s="7">
        <v>0</v>
      </c>
      <c r="U5842" s="5">
        <v>11.035399999999999</v>
      </c>
      <c r="V5842">
        <f t="shared" si="455"/>
        <v>9</v>
      </c>
      <c r="W5842">
        <f t="shared" si="456"/>
        <v>3</v>
      </c>
      <c r="X5842">
        <f t="shared" si="457"/>
        <v>2015</v>
      </c>
      <c r="Y5842" t="str">
        <f t="shared" si="458"/>
        <v>Sep</v>
      </c>
      <c r="Z5842" t="str">
        <f t="shared" si="459"/>
        <v>2015-09</v>
      </c>
    </row>
    <row r="5843" spans="1:26"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s="5">
        <v>415.96800000000002</v>
      </c>
      <c r="S5843">
        <v>4</v>
      </c>
      <c r="T5843" s="7">
        <v>0.2</v>
      </c>
      <c r="U5843" s="5">
        <v>51.996000000000002</v>
      </c>
      <c r="V5843">
        <f t="shared" si="455"/>
        <v>11</v>
      </c>
      <c r="W5843">
        <f t="shared" si="456"/>
        <v>4</v>
      </c>
      <c r="X5843">
        <f t="shared" si="457"/>
        <v>2015</v>
      </c>
      <c r="Y5843" t="str">
        <f t="shared" si="458"/>
        <v>Nov</v>
      </c>
      <c r="Z5843" t="str">
        <f t="shared" si="459"/>
        <v>2015-11</v>
      </c>
    </row>
    <row r="5844" spans="1:26"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s="5">
        <v>304.89999999999998</v>
      </c>
      <c r="S5844">
        <v>5</v>
      </c>
      <c r="T5844" s="7">
        <v>0</v>
      </c>
      <c r="U5844" s="5">
        <v>6.0979999999999999</v>
      </c>
      <c r="V5844">
        <f t="shared" si="455"/>
        <v>11</v>
      </c>
      <c r="W5844">
        <f t="shared" si="456"/>
        <v>4</v>
      </c>
      <c r="X5844">
        <f t="shared" si="457"/>
        <v>2015</v>
      </c>
      <c r="Y5844" t="str">
        <f t="shared" si="458"/>
        <v>Nov</v>
      </c>
      <c r="Z5844" t="str">
        <f t="shared" si="459"/>
        <v>2015-11</v>
      </c>
    </row>
    <row r="5845" spans="1:26"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s="5">
        <v>80.959999999999994</v>
      </c>
      <c r="S5845">
        <v>4</v>
      </c>
      <c r="T5845" s="7">
        <v>0</v>
      </c>
      <c r="U5845" s="5">
        <v>29.145600000000002</v>
      </c>
      <c r="V5845">
        <f t="shared" si="455"/>
        <v>11</v>
      </c>
      <c r="W5845">
        <f t="shared" si="456"/>
        <v>4</v>
      </c>
      <c r="X5845">
        <f t="shared" si="457"/>
        <v>2015</v>
      </c>
      <c r="Y5845" t="str">
        <f t="shared" si="458"/>
        <v>Nov</v>
      </c>
      <c r="Z5845" t="str">
        <f t="shared" si="459"/>
        <v>2015-11</v>
      </c>
    </row>
    <row r="5846" spans="1:26"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s="5">
        <v>777.21</v>
      </c>
      <c r="S5846">
        <v>7</v>
      </c>
      <c r="T5846" s="7">
        <v>0</v>
      </c>
      <c r="U5846" s="5">
        <v>54.404699999999998</v>
      </c>
      <c r="V5846">
        <f t="shared" si="455"/>
        <v>11</v>
      </c>
      <c r="W5846">
        <f t="shared" si="456"/>
        <v>4</v>
      </c>
      <c r="X5846">
        <f t="shared" si="457"/>
        <v>2015</v>
      </c>
      <c r="Y5846" t="str">
        <f t="shared" si="458"/>
        <v>Nov</v>
      </c>
      <c r="Z5846" t="str">
        <f t="shared" si="459"/>
        <v>2015-11</v>
      </c>
    </row>
    <row r="5847" spans="1:26"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s="5">
        <v>32.4</v>
      </c>
      <c r="S5847">
        <v>5</v>
      </c>
      <c r="T5847" s="7">
        <v>0</v>
      </c>
      <c r="U5847" s="5">
        <v>15.552</v>
      </c>
      <c r="V5847">
        <f t="shared" si="455"/>
        <v>11</v>
      </c>
      <c r="W5847">
        <f t="shared" si="456"/>
        <v>4</v>
      </c>
      <c r="X5847">
        <f t="shared" si="457"/>
        <v>2015</v>
      </c>
      <c r="Y5847" t="str">
        <f t="shared" si="458"/>
        <v>Nov</v>
      </c>
      <c r="Z5847" t="str">
        <f t="shared" si="459"/>
        <v>2015-11</v>
      </c>
    </row>
    <row r="5848" spans="1:26"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s="5">
        <v>225.56800000000001</v>
      </c>
      <c r="S5848">
        <v>2</v>
      </c>
      <c r="T5848" s="7">
        <v>0.2</v>
      </c>
      <c r="U5848" s="5">
        <v>2.8195999999999999</v>
      </c>
      <c r="V5848">
        <f t="shared" si="455"/>
        <v>11</v>
      </c>
      <c r="W5848">
        <f t="shared" si="456"/>
        <v>4</v>
      </c>
      <c r="X5848">
        <f t="shared" si="457"/>
        <v>2015</v>
      </c>
      <c r="Y5848" t="str">
        <f t="shared" si="458"/>
        <v>Nov</v>
      </c>
      <c r="Z5848" t="str">
        <f t="shared" si="459"/>
        <v>2015-11</v>
      </c>
    </row>
    <row r="5849" spans="1:26"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s="5">
        <v>36.6</v>
      </c>
      <c r="S5849">
        <v>3</v>
      </c>
      <c r="T5849" s="7">
        <v>0</v>
      </c>
      <c r="U5849" s="5">
        <v>15.372</v>
      </c>
      <c r="V5849">
        <f t="shared" si="455"/>
        <v>11</v>
      </c>
      <c r="W5849">
        <f t="shared" si="456"/>
        <v>4</v>
      </c>
      <c r="X5849">
        <f t="shared" si="457"/>
        <v>2015</v>
      </c>
      <c r="Y5849" t="str">
        <f t="shared" si="458"/>
        <v>Nov</v>
      </c>
      <c r="Z5849" t="str">
        <f t="shared" si="459"/>
        <v>2015-11</v>
      </c>
    </row>
    <row r="5850" spans="1:26"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5">
        <v>715.64</v>
      </c>
      <c r="S5850">
        <v>2</v>
      </c>
      <c r="T5850" s="7">
        <v>0</v>
      </c>
      <c r="U5850" s="5">
        <v>178.91</v>
      </c>
      <c r="V5850">
        <f t="shared" si="455"/>
        <v>11</v>
      </c>
      <c r="W5850">
        <f t="shared" si="456"/>
        <v>4</v>
      </c>
      <c r="X5850">
        <f t="shared" si="457"/>
        <v>2015</v>
      </c>
      <c r="Y5850" t="str">
        <f t="shared" si="458"/>
        <v>Nov</v>
      </c>
      <c r="Z5850" t="str">
        <f t="shared" si="459"/>
        <v>2015-11</v>
      </c>
    </row>
    <row r="5851" spans="1:26"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5">
        <v>795.51</v>
      </c>
      <c r="S5851">
        <v>3</v>
      </c>
      <c r="T5851" s="7">
        <v>0</v>
      </c>
      <c r="U5851" s="5">
        <v>143.1918</v>
      </c>
      <c r="V5851">
        <f t="shared" si="455"/>
        <v>11</v>
      </c>
      <c r="W5851">
        <f t="shared" si="456"/>
        <v>4</v>
      </c>
      <c r="X5851">
        <f t="shared" si="457"/>
        <v>2015</v>
      </c>
      <c r="Y5851" t="str">
        <f t="shared" si="458"/>
        <v>Nov</v>
      </c>
      <c r="Z5851" t="str">
        <f t="shared" si="459"/>
        <v>2015-11</v>
      </c>
    </row>
    <row r="5852" spans="1:26"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s="5">
        <v>549.99</v>
      </c>
      <c r="S5852">
        <v>1</v>
      </c>
      <c r="T5852" s="7">
        <v>0</v>
      </c>
      <c r="U5852" s="5">
        <v>274.995</v>
      </c>
      <c r="V5852">
        <f t="shared" si="455"/>
        <v>11</v>
      </c>
      <c r="W5852">
        <f t="shared" si="456"/>
        <v>4</v>
      </c>
      <c r="X5852">
        <f t="shared" si="457"/>
        <v>2015</v>
      </c>
      <c r="Y5852" t="str">
        <f t="shared" si="458"/>
        <v>Nov</v>
      </c>
      <c r="Z5852" t="str">
        <f t="shared" si="459"/>
        <v>2015-11</v>
      </c>
    </row>
    <row r="5853" spans="1:26"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5">
        <v>74.760000000000005</v>
      </c>
      <c r="S5853">
        <v>3</v>
      </c>
      <c r="T5853" s="7">
        <v>0</v>
      </c>
      <c r="U5853" s="5">
        <v>34.389600000000002</v>
      </c>
      <c r="V5853">
        <f t="shared" si="455"/>
        <v>11</v>
      </c>
      <c r="W5853">
        <f t="shared" si="456"/>
        <v>4</v>
      </c>
      <c r="X5853">
        <f t="shared" si="457"/>
        <v>2015</v>
      </c>
      <c r="Y5853" t="str">
        <f t="shared" si="458"/>
        <v>Nov</v>
      </c>
      <c r="Z5853" t="str">
        <f t="shared" si="459"/>
        <v>2015-11</v>
      </c>
    </row>
    <row r="5854" spans="1:26"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s="5">
        <v>29.22</v>
      </c>
      <c r="S5854">
        <v>3</v>
      </c>
      <c r="T5854" s="7">
        <v>0</v>
      </c>
      <c r="U5854" s="5">
        <v>12.8568</v>
      </c>
      <c r="V5854">
        <f t="shared" si="455"/>
        <v>11</v>
      </c>
      <c r="W5854">
        <f t="shared" si="456"/>
        <v>4</v>
      </c>
      <c r="X5854">
        <f t="shared" si="457"/>
        <v>2015</v>
      </c>
      <c r="Y5854" t="str">
        <f t="shared" si="458"/>
        <v>Nov</v>
      </c>
      <c r="Z5854" t="str">
        <f t="shared" si="459"/>
        <v>2015-11</v>
      </c>
    </row>
    <row r="5855" spans="1:26"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5">
        <v>9.64</v>
      </c>
      <c r="S5855">
        <v>2</v>
      </c>
      <c r="T5855" s="7">
        <v>0</v>
      </c>
      <c r="U5855" s="5">
        <v>4.7236000000000002</v>
      </c>
      <c r="V5855">
        <f t="shared" si="455"/>
        <v>9</v>
      </c>
      <c r="W5855">
        <f t="shared" si="456"/>
        <v>3</v>
      </c>
      <c r="X5855">
        <f t="shared" si="457"/>
        <v>2014</v>
      </c>
      <c r="Y5855" t="str">
        <f t="shared" si="458"/>
        <v>Sep</v>
      </c>
      <c r="Z5855" t="str">
        <f t="shared" si="459"/>
        <v>2014-09</v>
      </c>
    </row>
    <row r="5856" spans="1:26"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s="5">
        <v>33.488</v>
      </c>
      <c r="S5856">
        <v>7</v>
      </c>
      <c r="T5856" s="7">
        <v>0.2</v>
      </c>
      <c r="U5856" s="5">
        <v>-1.2558</v>
      </c>
      <c r="V5856">
        <f t="shared" si="455"/>
        <v>8</v>
      </c>
      <c r="W5856">
        <f t="shared" si="456"/>
        <v>3</v>
      </c>
      <c r="X5856">
        <f t="shared" si="457"/>
        <v>2015</v>
      </c>
      <c r="Y5856" t="str">
        <f t="shared" si="458"/>
        <v>Aug</v>
      </c>
      <c r="Z5856" t="str">
        <f t="shared" si="459"/>
        <v>2015-08</v>
      </c>
    </row>
    <row r="5857" spans="1:26"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s="5">
        <v>23.04</v>
      </c>
      <c r="S5857">
        <v>3</v>
      </c>
      <c r="T5857" s="7">
        <v>0.2</v>
      </c>
      <c r="U5857" s="5">
        <v>-4.8959999999999999</v>
      </c>
      <c r="V5857">
        <f t="shared" si="455"/>
        <v>8</v>
      </c>
      <c r="W5857">
        <f t="shared" si="456"/>
        <v>3</v>
      </c>
      <c r="X5857">
        <f t="shared" si="457"/>
        <v>2015</v>
      </c>
      <c r="Y5857" t="str">
        <f t="shared" si="458"/>
        <v>Aug</v>
      </c>
      <c r="Z5857" t="str">
        <f t="shared" si="459"/>
        <v>2015-08</v>
      </c>
    </row>
    <row r="5858" spans="1:26"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s="5">
        <v>1.3620000000000001</v>
      </c>
      <c r="S5858">
        <v>1</v>
      </c>
      <c r="T5858" s="7">
        <v>0.8</v>
      </c>
      <c r="U5858" s="5">
        <v>-2.1791999999999998</v>
      </c>
      <c r="V5858">
        <f t="shared" si="455"/>
        <v>8</v>
      </c>
      <c r="W5858">
        <f t="shared" si="456"/>
        <v>3</v>
      </c>
      <c r="X5858">
        <f t="shared" si="457"/>
        <v>2015</v>
      </c>
      <c r="Y5858" t="str">
        <f t="shared" si="458"/>
        <v>Aug</v>
      </c>
      <c r="Z5858" t="str">
        <f t="shared" si="459"/>
        <v>2015-08</v>
      </c>
    </row>
    <row r="5859" spans="1:26"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s="5">
        <v>14.76</v>
      </c>
      <c r="S5859">
        <v>5</v>
      </c>
      <c r="T5859" s="7">
        <v>0.6</v>
      </c>
      <c r="U5859" s="5">
        <v>-11.439</v>
      </c>
      <c r="V5859">
        <f t="shared" si="455"/>
        <v>8</v>
      </c>
      <c r="W5859">
        <f t="shared" si="456"/>
        <v>3</v>
      </c>
      <c r="X5859">
        <f t="shared" si="457"/>
        <v>2015</v>
      </c>
      <c r="Y5859" t="str">
        <f t="shared" si="458"/>
        <v>Aug</v>
      </c>
      <c r="Z5859" t="str">
        <f t="shared" si="459"/>
        <v>2015-08</v>
      </c>
    </row>
    <row r="5860" spans="1:26"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s="5">
        <v>239.666</v>
      </c>
      <c r="S5860">
        <v>2</v>
      </c>
      <c r="T5860" s="7">
        <v>0.15</v>
      </c>
      <c r="U5860" s="5">
        <v>14.098000000000001</v>
      </c>
      <c r="V5860">
        <f t="shared" si="455"/>
        <v>9</v>
      </c>
      <c r="W5860">
        <f t="shared" si="456"/>
        <v>3</v>
      </c>
      <c r="X5860">
        <f t="shared" si="457"/>
        <v>2017</v>
      </c>
      <c r="Y5860" t="str">
        <f t="shared" si="458"/>
        <v>Sep</v>
      </c>
      <c r="Z5860" t="str">
        <f t="shared" si="459"/>
        <v>2017-09</v>
      </c>
    </row>
    <row r="5861" spans="1:26"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s="5">
        <v>301.95999999999998</v>
      </c>
      <c r="S5861">
        <v>2</v>
      </c>
      <c r="T5861" s="7">
        <v>0</v>
      </c>
      <c r="U5861" s="5">
        <v>45.293999999999997</v>
      </c>
      <c r="V5861">
        <f t="shared" si="455"/>
        <v>11</v>
      </c>
      <c r="W5861">
        <f t="shared" si="456"/>
        <v>4</v>
      </c>
      <c r="X5861">
        <f t="shared" si="457"/>
        <v>2015</v>
      </c>
      <c r="Y5861" t="str">
        <f t="shared" si="458"/>
        <v>Nov</v>
      </c>
      <c r="Z5861" t="str">
        <f t="shared" si="459"/>
        <v>2015-11</v>
      </c>
    </row>
    <row r="5862" spans="1:26"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s="5">
        <v>7.968</v>
      </c>
      <c r="S5862">
        <v>2</v>
      </c>
      <c r="T5862" s="7">
        <v>0.2</v>
      </c>
      <c r="U5862" s="5">
        <v>2.8883999999999999</v>
      </c>
      <c r="V5862">
        <f t="shared" si="455"/>
        <v>4</v>
      </c>
      <c r="W5862">
        <f t="shared" si="456"/>
        <v>2</v>
      </c>
      <c r="X5862">
        <f t="shared" si="457"/>
        <v>2015</v>
      </c>
      <c r="Y5862" t="str">
        <f t="shared" si="458"/>
        <v>Apr</v>
      </c>
      <c r="Z5862" t="str">
        <f t="shared" si="459"/>
        <v>2015-04</v>
      </c>
    </row>
    <row r="5863" spans="1:26"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s="5">
        <v>109.92</v>
      </c>
      <c r="S5863">
        <v>2</v>
      </c>
      <c r="T5863" s="7">
        <v>0</v>
      </c>
      <c r="U5863" s="5">
        <v>53.860799999999998</v>
      </c>
      <c r="V5863">
        <f t="shared" si="455"/>
        <v>5</v>
      </c>
      <c r="W5863">
        <f t="shared" si="456"/>
        <v>2</v>
      </c>
      <c r="X5863">
        <f t="shared" si="457"/>
        <v>2016</v>
      </c>
      <c r="Y5863" t="str">
        <f t="shared" si="458"/>
        <v>May</v>
      </c>
      <c r="Z5863" t="str">
        <f t="shared" si="459"/>
        <v>2016-05</v>
      </c>
    </row>
    <row r="5864" spans="1:26"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s="5">
        <v>19.440000000000001</v>
      </c>
      <c r="S5864">
        <v>3</v>
      </c>
      <c r="T5864" s="7">
        <v>0</v>
      </c>
      <c r="U5864" s="5">
        <v>9.3312000000000008</v>
      </c>
      <c r="V5864">
        <f t="shared" si="455"/>
        <v>5</v>
      </c>
      <c r="W5864">
        <f t="shared" si="456"/>
        <v>2</v>
      </c>
      <c r="X5864">
        <f t="shared" si="457"/>
        <v>2016</v>
      </c>
      <c r="Y5864" t="str">
        <f t="shared" si="458"/>
        <v>May</v>
      </c>
      <c r="Z5864" t="str">
        <f t="shared" si="459"/>
        <v>2016-05</v>
      </c>
    </row>
    <row r="5865" spans="1:26"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s="5">
        <v>11.16</v>
      </c>
      <c r="S5865">
        <v>2</v>
      </c>
      <c r="T5865" s="7">
        <v>0</v>
      </c>
      <c r="U5865" s="5">
        <v>4.3524000000000003</v>
      </c>
      <c r="V5865">
        <f t="shared" si="455"/>
        <v>5</v>
      </c>
      <c r="W5865">
        <f t="shared" si="456"/>
        <v>2</v>
      </c>
      <c r="X5865">
        <f t="shared" si="457"/>
        <v>2016</v>
      </c>
      <c r="Y5865" t="str">
        <f t="shared" si="458"/>
        <v>May</v>
      </c>
      <c r="Z5865" t="str">
        <f t="shared" si="459"/>
        <v>2016-05</v>
      </c>
    </row>
    <row r="5866" spans="1:26"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s="5">
        <v>79.47</v>
      </c>
      <c r="S5866">
        <v>3</v>
      </c>
      <c r="T5866" s="7">
        <v>0</v>
      </c>
      <c r="U5866" s="5">
        <v>22.2516</v>
      </c>
      <c r="V5866">
        <f t="shared" si="455"/>
        <v>8</v>
      </c>
      <c r="W5866">
        <f t="shared" si="456"/>
        <v>3</v>
      </c>
      <c r="X5866">
        <f t="shared" si="457"/>
        <v>2014</v>
      </c>
      <c r="Y5866" t="str">
        <f t="shared" si="458"/>
        <v>Aug</v>
      </c>
      <c r="Z5866" t="str">
        <f t="shared" si="459"/>
        <v>2014-08</v>
      </c>
    </row>
    <row r="5867" spans="1:26"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s="5">
        <v>4.5599999999999996</v>
      </c>
      <c r="S5867">
        <v>2</v>
      </c>
      <c r="T5867" s="7">
        <v>0</v>
      </c>
      <c r="U5867" s="5">
        <v>2.0064000000000002</v>
      </c>
      <c r="V5867">
        <f t="shared" si="455"/>
        <v>8</v>
      </c>
      <c r="W5867">
        <f t="shared" si="456"/>
        <v>3</v>
      </c>
      <c r="X5867">
        <f t="shared" si="457"/>
        <v>2014</v>
      </c>
      <c r="Y5867" t="str">
        <f t="shared" si="458"/>
        <v>Aug</v>
      </c>
      <c r="Z5867" t="str">
        <f t="shared" si="459"/>
        <v>2014-08</v>
      </c>
    </row>
    <row r="5868" spans="1:26"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s="5">
        <v>1133.3499999999999</v>
      </c>
      <c r="S5868">
        <v>5</v>
      </c>
      <c r="T5868" s="7">
        <v>0</v>
      </c>
      <c r="U5868" s="5">
        <v>294.67099999999999</v>
      </c>
      <c r="V5868">
        <f t="shared" si="455"/>
        <v>8</v>
      </c>
      <c r="W5868">
        <f t="shared" si="456"/>
        <v>3</v>
      </c>
      <c r="X5868">
        <f t="shared" si="457"/>
        <v>2014</v>
      </c>
      <c r="Y5868" t="str">
        <f t="shared" si="458"/>
        <v>Aug</v>
      </c>
      <c r="Z5868" t="str">
        <f t="shared" si="459"/>
        <v>2014-08</v>
      </c>
    </row>
    <row r="5869" spans="1:26"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s="5">
        <v>4.6719999999999997</v>
      </c>
      <c r="S5869">
        <v>1</v>
      </c>
      <c r="T5869" s="7">
        <v>0.2</v>
      </c>
      <c r="U5869" s="5">
        <v>0.58399999999999996</v>
      </c>
      <c r="V5869">
        <f t="shared" si="455"/>
        <v>1</v>
      </c>
      <c r="W5869">
        <f t="shared" si="456"/>
        <v>1</v>
      </c>
      <c r="X5869">
        <f t="shared" si="457"/>
        <v>2016</v>
      </c>
      <c r="Y5869" t="str">
        <f t="shared" si="458"/>
        <v>Jan</v>
      </c>
      <c r="Z5869" t="str">
        <f t="shared" si="459"/>
        <v>2016-01</v>
      </c>
    </row>
    <row r="5870" spans="1:26"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s="5">
        <v>104.58</v>
      </c>
      <c r="S5870">
        <v>6</v>
      </c>
      <c r="T5870" s="7">
        <v>0.7</v>
      </c>
      <c r="U5870" s="5">
        <v>-80.177999999999997</v>
      </c>
      <c r="V5870">
        <f t="shared" si="455"/>
        <v>1</v>
      </c>
      <c r="W5870">
        <f t="shared" si="456"/>
        <v>1</v>
      </c>
      <c r="X5870">
        <f t="shared" si="457"/>
        <v>2016</v>
      </c>
      <c r="Y5870" t="str">
        <f t="shared" si="458"/>
        <v>Jan</v>
      </c>
      <c r="Z5870" t="str">
        <f t="shared" si="459"/>
        <v>2016-01</v>
      </c>
    </row>
    <row r="5871" spans="1:26"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s="5">
        <v>1603.136</v>
      </c>
      <c r="S5871">
        <v>4</v>
      </c>
      <c r="T5871" s="7">
        <v>0.2</v>
      </c>
      <c r="U5871" s="5">
        <v>100.196</v>
      </c>
      <c r="V5871">
        <f t="shared" si="455"/>
        <v>11</v>
      </c>
      <c r="W5871">
        <f t="shared" si="456"/>
        <v>4</v>
      </c>
      <c r="X5871">
        <f t="shared" si="457"/>
        <v>2016</v>
      </c>
      <c r="Y5871" t="str">
        <f t="shared" si="458"/>
        <v>Nov</v>
      </c>
      <c r="Z5871" t="str">
        <f t="shared" si="459"/>
        <v>2016-11</v>
      </c>
    </row>
    <row r="5872" spans="1:26"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s="5">
        <v>1293.4880000000001</v>
      </c>
      <c r="S5872">
        <v>7</v>
      </c>
      <c r="T5872" s="7">
        <v>0.2</v>
      </c>
      <c r="U5872" s="5">
        <v>80.843000000000004</v>
      </c>
      <c r="V5872">
        <f t="shared" si="455"/>
        <v>6</v>
      </c>
      <c r="W5872">
        <f t="shared" si="456"/>
        <v>2</v>
      </c>
      <c r="X5872">
        <f t="shared" si="457"/>
        <v>2016</v>
      </c>
      <c r="Y5872" t="str">
        <f t="shared" si="458"/>
        <v>Jun</v>
      </c>
      <c r="Z5872" t="str">
        <f t="shared" si="459"/>
        <v>2016-06</v>
      </c>
    </row>
    <row r="5873" spans="1:26"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s="5">
        <v>127.95</v>
      </c>
      <c r="S5873">
        <v>3</v>
      </c>
      <c r="T5873" s="7">
        <v>0</v>
      </c>
      <c r="U5873" s="5">
        <v>21.7515</v>
      </c>
      <c r="V5873">
        <f t="shared" si="455"/>
        <v>9</v>
      </c>
      <c r="W5873">
        <f t="shared" si="456"/>
        <v>3</v>
      </c>
      <c r="X5873">
        <f t="shared" si="457"/>
        <v>2016</v>
      </c>
      <c r="Y5873" t="str">
        <f t="shared" si="458"/>
        <v>Sep</v>
      </c>
      <c r="Z5873" t="str">
        <f t="shared" si="459"/>
        <v>2016-09</v>
      </c>
    </row>
    <row r="5874" spans="1:26"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s="5">
        <v>59.76</v>
      </c>
      <c r="S5874">
        <v>1</v>
      </c>
      <c r="T5874" s="7">
        <v>0</v>
      </c>
      <c r="U5874" s="5">
        <v>16.732800000000001</v>
      </c>
      <c r="V5874">
        <f t="shared" si="455"/>
        <v>3</v>
      </c>
      <c r="W5874">
        <f t="shared" si="456"/>
        <v>1</v>
      </c>
      <c r="X5874">
        <f t="shared" si="457"/>
        <v>2017</v>
      </c>
      <c r="Y5874" t="str">
        <f t="shared" si="458"/>
        <v>Mar</v>
      </c>
      <c r="Z5874" t="str">
        <f t="shared" si="459"/>
        <v>2017-03</v>
      </c>
    </row>
    <row r="5875" spans="1:26"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s="5">
        <v>108.08</v>
      </c>
      <c r="S5875">
        <v>7</v>
      </c>
      <c r="T5875" s="7">
        <v>0</v>
      </c>
      <c r="U5875" s="5">
        <v>54.04</v>
      </c>
      <c r="V5875">
        <f t="shared" si="455"/>
        <v>6</v>
      </c>
      <c r="W5875">
        <f t="shared" si="456"/>
        <v>2</v>
      </c>
      <c r="X5875">
        <f t="shared" si="457"/>
        <v>2017</v>
      </c>
      <c r="Y5875" t="str">
        <f t="shared" si="458"/>
        <v>Jun</v>
      </c>
      <c r="Z5875" t="str">
        <f t="shared" si="459"/>
        <v>2017-06</v>
      </c>
    </row>
    <row r="5876" spans="1:26"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s="5">
        <v>9.5399999999999991</v>
      </c>
      <c r="S5876">
        <v>3</v>
      </c>
      <c r="T5876" s="7">
        <v>0</v>
      </c>
      <c r="U5876" s="5">
        <v>4.3883999999999999</v>
      </c>
      <c r="V5876">
        <f t="shared" si="455"/>
        <v>6</v>
      </c>
      <c r="W5876">
        <f t="shared" si="456"/>
        <v>2</v>
      </c>
      <c r="X5876">
        <f t="shared" si="457"/>
        <v>2017</v>
      </c>
      <c r="Y5876" t="str">
        <f t="shared" si="458"/>
        <v>Jun</v>
      </c>
      <c r="Z5876" t="str">
        <f t="shared" si="459"/>
        <v>2017-06</v>
      </c>
    </row>
    <row r="5877" spans="1:26"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s="5">
        <v>11.736000000000001</v>
      </c>
      <c r="S5877">
        <v>3</v>
      </c>
      <c r="T5877" s="7">
        <v>0.2</v>
      </c>
      <c r="U5877" s="5">
        <v>1.0268999999999999</v>
      </c>
      <c r="V5877">
        <f t="shared" si="455"/>
        <v>4</v>
      </c>
      <c r="W5877">
        <f t="shared" si="456"/>
        <v>2</v>
      </c>
      <c r="X5877">
        <f t="shared" si="457"/>
        <v>2015</v>
      </c>
      <c r="Y5877" t="str">
        <f t="shared" si="458"/>
        <v>Apr</v>
      </c>
      <c r="Z5877" t="str">
        <f t="shared" si="459"/>
        <v>2015-04</v>
      </c>
    </row>
    <row r="5878" spans="1:26"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5">
        <v>447.86</v>
      </c>
      <c r="S5878">
        <v>7</v>
      </c>
      <c r="T5878" s="7">
        <v>0</v>
      </c>
      <c r="U5878" s="5">
        <v>219.45140000000001</v>
      </c>
      <c r="V5878">
        <f t="shared" si="455"/>
        <v>5</v>
      </c>
      <c r="W5878">
        <f t="shared" si="456"/>
        <v>2</v>
      </c>
      <c r="X5878">
        <f t="shared" si="457"/>
        <v>2014</v>
      </c>
      <c r="Y5878" t="str">
        <f t="shared" si="458"/>
        <v>May</v>
      </c>
      <c r="Z5878" t="str">
        <f t="shared" si="459"/>
        <v>2014-05</v>
      </c>
    </row>
    <row r="5879" spans="1:26"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s="5">
        <v>17.940000000000001</v>
      </c>
      <c r="S5879">
        <v>3</v>
      </c>
      <c r="T5879" s="7">
        <v>0</v>
      </c>
      <c r="U5879" s="5">
        <v>8.7905999999999995</v>
      </c>
      <c r="V5879">
        <f t="shared" si="455"/>
        <v>5</v>
      </c>
      <c r="W5879">
        <f t="shared" si="456"/>
        <v>2</v>
      </c>
      <c r="X5879">
        <f t="shared" si="457"/>
        <v>2014</v>
      </c>
      <c r="Y5879" t="str">
        <f t="shared" si="458"/>
        <v>May</v>
      </c>
      <c r="Z5879" t="str">
        <f t="shared" si="459"/>
        <v>2014-05</v>
      </c>
    </row>
    <row r="5880" spans="1:26"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s="5">
        <v>245.88</v>
      </c>
      <c r="S5880">
        <v>6</v>
      </c>
      <c r="T5880" s="7">
        <v>0</v>
      </c>
      <c r="U5880" s="5">
        <v>68.846400000000003</v>
      </c>
      <c r="V5880">
        <f t="shared" si="455"/>
        <v>5</v>
      </c>
      <c r="W5880">
        <f t="shared" si="456"/>
        <v>2</v>
      </c>
      <c r="X5880">
        <f t="shared" si="457"/>
        <v>2014</v>
      </c>
      <c r="Y5880" t="str">
        <f t="shared" si="458"/>
        <v>May</v>
      </c>
      <c r="Z5880" t="str">
        <f t="shared" si="459"/>
        <v>2014-05</v>
      </c>
    </row>
    <row r="5881" spans="1:26"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s="5">
        <v>192.16</v>
      </c>
      <c r="S5881">
        <v>4</v>
      </c>
      <c r="T5881" s="7">
        <v>0</v>
      </c>
      <c r="U5881" s="5">
        <v>92.236800000000002</v>
      </c>
      <c r="V5881">
        <f t="shared" si="455"/>
        <v>9</v>
      </c>
      <c r="W5881">
        <f t="shared" si="456"/>
        <v>3</v>
      </c>
      <c r="X5881">
        <f t="shared" si="457"/>
        <v>2016</v>
      </c>
      <c r="Y5881" t="str">
        <f t="shared" si="458"/>
        <v>Sep</v>
      </c>
      <c r="Z5881" t="str">
        <f t="shared" si="459"/>
        <v>2016-09</v>
      </c>
    </row>
    <row r="5882" spans="1:26"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s="5">
        <v>801.56799999999998</v>
      </c>
      <c r="S5882">
        <v>2</v>
      </c>
      <c r="T5882" s="7">
        <v>0.2</v>
      </c>
      <c r="U5882" s="5">
        <v>50.097999999999999</v>
      </c>
      <c r="V5882">
        <f t="shared" si="455"/>
        <v>9</v>
      </c>
      <c r="W5882">
        <f t="shared" si="456"/>
        <v>3</v>
      </c>
      <c r="X5882">
        <f t="shared" si="457"/>
        <v>2016</v>
      </c>
      <c r="Y5882" t="str">
        <f t="shared" si="458"/>
        <v>Sep</v>
      </c>
      <c r="Z5882" t="str">
        <f t="shared" si="459"/>
        <v>2016-09</v>
      </c>
    </row>
    <row r="5883" spans="1:26"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s="5">
        <v>368.91</v>
      </c>
      <c r="S5883">
        <v>9</v>
      </c>
      <c r="T5883" s="7">
        <v>0</v>
      </c>
      <c r="U5883" s="5">
        <v>180.76589999999999</v>
      </c>
      <c r="V5883">
        <f t="shared" si="455"/>
        <v>9</v>
      </c>
      <c r="W5883">
        <f t="shared" si="456"/>
        <v>3</v>
      </c>
      <c r="X5883">
        <f t="shared" si="457"/>
        <v>2016</v>
      </c>
      <c r="Y5883" t="str">
        <f t="shared" si="458"/>
        <v>Sep</v>
      </c>
      <c r="Z5883" t="str">
        <f t="shared" si="459"/>
        <v>2016-09</v>
      </c>
    </row>
    <row r="5884" spans="1:26"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s="5">
        <v>885.52800000000002</v>
      </c>
      <c r="S5884">
        <v>9</v>
      </c>
      <c r="T5884" s="7">
        <v>0.2</v>
      </c>
      <c r="U5884" s="5">
        <v>-99.621899999999997</v>
      </c>
      <c r="V5884">
        <f t="shared" si="455"/>
        <v>9</v>
      </c>
      <c r="W5884">
        <f t="shared" si="456"/>
        <v>3</v>
      </c>
      <c r="X5884">
        <f t="shared" si="457"/>
        <v>2016</v>
      </c>
      <c r="Y5884" t="str">
        <f t="shared" si="458"/>
        <v>Sep</v>
      </c>
      <c r="Z5884" t="str">
        <f t="shared" si="459"/>
        <v>2016-09</v>
      </c>
    </row>
    <row r="5885" spans="1:26"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s="5">
        <v>28.28</v>
      </c>
      <c r="S5885">
        <v>2</v>
      </c>
      <c r="T5885" s="7">
        <v>0</v>
      </c>
      <c r="U5885" s="5">
        <v>7.3528000000000002</v>
      </c>
      <c r="V5885">
        <f t="shared" si="455"/>
        <v>3</v>
      </c>
      <c r="W5885">
        <f t="shared" si="456"/>
        <v>1</v>
      </c>
      <c r="X5885">
        <f t="shared" si="457"/>
        <v>2016</v>
      </c>
      <c r="Y5885" t="str">
        <f t="shared" si="458"/>
        <v>Mar</v>
      </c>
      <c r="Z5885" t="str">
        <f t="shared" si="459"/>
        <v>2016-03</v>
      </c>
    </row>
    <row r="5886" spans="1:26"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s="5">
        <v>4912.59</v>
      </c>
      <c r="S5886">
        <v>3</v>
      </c>
      <c r="T5886" s="7">
        <v>0</v>
      </c>
      <c r="U5886" s="5">
        <v>196.50360000000001</v>
      </c>
      <c r="V5886">
        <f t="shared" si="455"/>
        <v>3</v>
      </c>
      <c r="W5886">
        <f t="shared" si="456"/>
        <v>1</v>
      </c>
      <c r="X5886">
        <f t="shared" si="457"/>
        <v>2016</v>
      </c>
      <c r="Y5886" t="str">
        <f t="shared" si="458"/>
        <v>Mar</v>
      </c>
      <c r="Z5886" t="str">
        <f t="shared" si="459"/>
        <v>2016-03</v>
      </c>
    </row>
    <row r="5887" spans="1:26"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s="5">
        <v>14.352</v>
      </c>
      <c r="S5887">
        <v>3</v>
      </c>
      <c r="T5887" s="7">
        <v>0.2</v>
      </c>
      <c r="U5887" s="5">
        <v>5.0232000000000001</v>
      </c>
      <c r="V5887">
        <f t="shared" si="455"/>
        <v>10</v>
      </c>
      <c r="W5887">
        <f t="shared" si="456"/>
        <v>4</v>
      </c>
      <c r="X5887">
        <f t="shared" si="457"/>
        <v>2014</v>
      </c>
      <c r="Y5887" t="str">
        <f t="shared" si="458"/>
        <v>Oct</v>
      </c>
      <c r="Z5887" t="str">
        <f t="shared" si="459"/>
        <v>2014-10</v>
      </c>
    </row>
    <row r="5888" spans="1:26"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5">
        <v>179.97</v>
      </c>
      <c r="S5888">
        <v>3</v>
      </c>
      <c r="T5888" s="7">
        <v>0</v>
      </c>
      <c r="U5888" s="5">
        <v>86.385599999999997</v>
      </c>
      <c r="V5888">
        <f t="shared" si="455"/>
        <v>10</v>
      </c>
      <c r="W5888">
        <f t="shared" si="456"/>
        <v>4</v>
      </c>
      <c r="X5888">
        <f t="shared" si="457"/>
        <v>2014</v>
      </c>
      <c r="Y5888" t="str">
        <f t="shared" si="458"/>
        <v>Oct</v>
      </c>
      <c r="Z5888" t="str">
        <f t="shared" si="459"/>
        <v>2014-10</v>
      </c>
    </row>
    <row r="5889" spans="1:26"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s="5">
        <v>42.76</v>
      </c>
      <c r="S5889">
        <v>1</v>
      </c>
      <c r="T5889" s="7">
        <v>0</v>
      </c>
      <c r="U5889" s="5">
        <v>11.117599999999999</v>
      </c>
      <c r="V5889">
        <f t="shared" si="455"/>
        <v>10</v>
      </c>
      <c r="W5889">
        <f t="shared" si="456"/>
        <v>4</v>
      </c>
      <c r="X5889">
        <f t="shared" si="457"/>
        <v>2017</v>
      </c>
      <c r="Y5889" t="str">
        <f t="shared" si="458"/>
        <v>Oct</v>
      </c>
      <c r="Z5889" t="str">
        <f t="shared" si="459"/>
        <v>2017-10</v>
      </c>
    </row>
    <row r="5890" spans="1:26"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s="5">
        <v>45.68</v>
      </c>
      <c r="S5890">
        <v>2</v>
      </c>
      <c r="T5890" s="7">
        <v>0</v>
      </c>
      <c r="U5890" s="5">
        <v>21.012799999999999</v>
      </c>
      <c r="V5890">
        <f t="shared" si="455"/>
        <v>5</v>
      </c>
      <c r="W5890">
        <f t="shared" si="456"/>
        <v>2</v>
      </c>
      <c r="X5890">
        <f t="shared" si="457"/>
        <v>2015</v>
      </c>
      <c r="Y5890" t="str">
        <f t="shared" si="458"/>
        <v>May</v>
      </c>
      <c r="Z5890" t="str">
        <f t="shared" si="459"/>
        <v>2015-05</v>
      </c>
    </row>
    <row r="5891" spans="1:26"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s="5">
        <v>25.06</v>
      </c>
      <c r="S5891">
        <v>2</v>
      </c>
      <c r="T5891" s="7">
        <v>0</v>
      </c>
      <c r="U5891" s="5">
        <v>11.7782</v>
      </c>
      <c r="V5891">
        <f t="shared" ref="V5891:V5954" si="460">MONTH(C5891)</f>
        <v>4</v>
      </c>
      <c r="W5891">
        <f t="shared" ref="W5891:W5954" si="461">ROUNDUP(MONTH(C5891)/3,0)</f>
        <v>2</v>
      </c>
      <c r="X5891">
        <f t="shared" ref="X5891:X5954" si="462">YEAR(C5891)</f>
        <v>2016</v>
      </c>
      <c r="Y5891" t="str">
        <f t="shared" ref="Y5891:Y5954" si="463">TEXT(C5891,"MMM")</f>
        <v>Apr</v>
      </c>
      <c r="Z5891" t="str">
        <f t="shared" ref="Z5891:Z5954" si="464">TEXT(C5891,"YYYY-MM")</f>
        <v>2016-04</v>
      </c>
    </row>
    <row r="5892" spans="1:26"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s="5">
        <v>38.432000000000002</v>
      </c>
      <c r="S5892">
        <v>1</v>
      </c>
      <c r="T5892" s="7">
        <v>0.2</v>
      </c>
      <c r="U5892" s="5">
        <v>13.4512</v>
      </c>
      <c r="V5892">
        <f t="shared" si="460"/>
        <v>11</v>
      </c>
      <c r="W5892">
        <f t="shared" si="461"/>
        <v>4</v>
      </c>
      <c r="X5892">
        <f t="shared" si="462"/>
        <v>2016</v>
      </c>
      <c r="Y5892" t="str">
        <f t="shared" si="463"/>
        <v>Nov</v>
      </c>
      <c r="Z5892" t="str">
        <f t="shared" si="464"/>
        <v>2016-11</v>
      </c>
    </row>
    <row r="5893" spans="1:26"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s="5">
        <v>21.568000000000001</v>
      </c>
      <c r="S5893">
        <v>2</v>
      </c>
      <c r="T5893" s="7">
        <v>0.2</v>
      </c>
      <c r="U5893" s="5">
        <v>1.6175999999999999</v>
      </c>
      <c r="V5893">
        <f t="shared" si="460"/>
        <v>11</v>
      </c>
      <c r="W5893">
        <f t="shared" si="461"/>
        <v>4</v>
      </c>
      <c r="X5893">
        <f t="shared" si="462"/>
        <v>2016</v>
      </c>
      <c r="Y5893" t="str">
        <f t="shared" si="463"/>
        <v>Nov</v>
      </c>
      <c r="Z5893" t="str">
        <f t="shared" si="464"/>
        <v>2016-11</v>
      </c>
    </row>
    <row r="5894" spans="1:26"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s="5">
        <v>81.575999999999993</v>
      </c>
      <c r="S5894">
        <v>3</v>
      </c>
      <c r="T5894" s="7">
        <v>0.2</v>
      </c>
      <c r="U5894" s="5">
        <v>2.0394000000000001</v>
      </c>
      <c r="V5894">
        <f t="shared" si="460"/>
        <v>11</v>
      </c>
      <c r="W5894">
        <f t="shared" si="461"/>
        <v>4</v>
      </c>
      <c r="X5894">
        <f t="shared" si="462"/>
        <v>2016</v>
      </c>
      <c r="Y5894" t="str">
        <f t="shared" si="463"/>
        <v>Nov</v>
      </c>
      <c r="Z5894" t="str">
        <f t="shared" si="464"/>
        <v>2016-11</v>
      </c>
    </row>
    <row r="5895" spans="1:26"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s="5">
        <v>2.78</v>
      </c>
      <c r="S5895">
        <v>1</v>
      </c>
      <c r="T5895" s="7">
        <v>0</v>
      </c>
      <c r="U5895" s="5">
        <v>1.3622000000000001</v>
      </c>
      <c r="V5895">
        <f t="shared" si="460"/>
        <v>9</v>
      </c>
      <c r="W5895">
        <f t="shared" si="461"/>
        <v>3</v>
      </c>
      <c r="X5895">
        <f t="shared" si="462"/>
        <v>2017</v>
      </c>
      <c r="Y5895" t="str">
        <f t="shared" si="463"/>
        <v>Sep</v>
      </c>
      <c r="Z5895" t="str">
        <f t="shared" si="464"/>
        <v>2017-09</v>
      </c>
    </row>
    <row r="5896" spans="1:26"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s="5">
        <v>99.87</v>
      </c>
      <c r="S5896">
        <v>3</v>
      </c>
      <c r="T5896" s="7">
        <v>0</v>
      </c>
      <c r="U5896" s="5">
        <v>23.968800000000002</v>
      </c>
      <c r="V5896">
        <f t="shared" si="460"/>
        <v>9</v>
      </c>
      <c r="W5896">
        <f t="shared" si="461"/>
        <v>3</v>
      </c>
      <c r="X5896">
        <f t="shared" si="462"/>
        <v>2017</v>
      </c>
      <c r="Y5896" t="str">
        <f t="shared" si="463"/>
        <v>Sep</v>
      </c>
      <c r="Z5896" t="str">
        <f t="shared" si="464"/>
        <v>2017-09</v>
      </c>
    </row>
    <row r="5897" spans="1:26"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s="5">
        <v>44.4</v>
      </c>
      <c r="S5897">
        <v>3</v>
      </c>
      <c r="T5897" s="7">
        <v>0</v>
      </c>
      <c r="U5897" s="5">
        <v>22.2</v>
      </c>
      <c r="V5897">
        <f t="shared" si="460"/>
        <v>11</v>
      </c>
      <c r="W5897">
        <f t="shared" si="461"/>
        <v>4</v>
      </c>
      <c r="X5897">
        <f t="shared" si="462"/>
        <v>2014</v>
      </c>
      <c r="Y5897" t="str">
        <f t="shared" si="463"/>
        <v>Nov</v>
      </c>
      <c r="Z5897" t="str">
        <f t="shared" si="464"/>
        <v>2014-11</v>
      </c>
    </row>
    <row r="5898" spans="1:26"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s="5">
        <v>21.4</v>
      </c>
      <c r="S5898">
        <v>5</v>
      </c>
      <c r="T5898" s="7">
        <v>0</v>
      </c>
      <c r="U5898" s="5">
        <v>9.6300000000000008</v>
      </c>
      <c r="V5898">
        <f t="shared" si="460"/>
        <v>11</v>
      </c>
      <c r="W5898">
        <f t="shared" si="461"/>
        <v>4</v>
      </c>
      <c r="X5898">
        <f t="shared" si="462"/>
        <v>2014</v>
      </c>
      <c r="Y5898" t="str">
        <f t="shared" si="463"/>
        <v>Nov</v>
      </c>
      <c r="Z5898" t="str">
        <f t="shared" si="464"/>
        <v>2014-11</v>
      </c>
    </row>
    <row r="5899" spans="1:26"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s="5">
        <v>71.12</v>
      </c>
      <c r="S5899">
        <v>4</v>
      </c>
      <c r="T5899" s="7">
        <v>0</v>
      </c>
      <c r="U5899" s="5">
        <v>22.0472</v>
      </c>
      <c r="V5899">
        <f t="shared" si="460"/>
        <v>4</v>
      </c>
      <c r="W5899">
        <f t="shared" si="461"/>
        <v>2</v>
      </c>
      <c r="X5899">
        <f t="shared" si="462"/>
        <v>2016</v>
      </c>
      <c r="Y5899" t="str">
        <f t="shared" si="463"/>
        <v>Apr</v>
      </c>
      <c r="Z5899" t="str">
        <f t="shared" si="464"/>
        <v>2016-04</v>
      </c>
    </row>
    <row r="5900" spans="1:26"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s="5">
        <v>259.95999999999998</v>
      </c>
      <c r="S5900">
        <v>4</v>
      </c>
      <c r="T5900" s="7">
        <v>0</v>
      </c>
      <c r="U5900" s="5">
        <v>124.7808</v>
      </c>
      <c r="V5900">
        <f t="shared" si="460"/>
        <v>4</v>
      </c>
      <c r="W5900">
        <f t="shared" si="461"/>
        <v>2</v>
      </c>
      <c r="X5900">
        <f t="shared" si="462"/>
        <v>2016</v>
      </c>
      <c r="Y5900" t="str">
        <f t="shared" si="463"/>
        <v>Apr</v>
      </c>
      <c r="Z5900" t="str">
        <f t="shared" si="464"/>
        <v>2016-04</v>
      </c>
    </row>
    <row r="5901" spans="1:26"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s="5">
        <v>9.7799999999999994</v>
      </c>
      <c r="S5901">
        <v>1</v>
      </c>
      <c r="T5901" s="7">
        <v>0</v>
      </c>
      <c r="U5901" s="5">
        <v>4.8899999999999997</v>
      </c>
      <c r="V5901">
        <f t="shared" si="460"/>
        <v>1</v>
      </c>
      <c r="W5901">
        <f t="shared" si="461"/>
        <v>1</v>
      </c>
      <c r="X5901">
        <f t="shared" si="462"/>
        <v>2017</v>
      </c>
      <c r="Y5901" t="str">
        <f t="shared" si="463"/>
        <v>Jan</v>
      </c>
      <c r="Z5901" t="str">
        <f t="shared" si="464"/>
        <v>2017-01</v>
      </c>
    </row>
    <row r="5902" spans="1:26"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s="5">
        <v>24.192</v>
      </c>
      <c r="S5902">
        <v>9</v>
      </c>
      <c r="T5902" s="7">
        <v>0.2</v>
      </c>
      <c r="U5902" s="5">
        <v>7.56</v>
      </c>
      <c r="V5902">
        <f t="shared" si="460"/>
        <v>11</v>
      </c>
      <c r="W5902">
        <f t="shared" si="461"/>
        <v>4</v>
      </c>
      <c r="X5902">
        <f t="shared" si="462"/>
        <v>2015</v>
      </c>
      <c r="Y5902" t="str">
        <f t="shared" si="463"/>
        <v>Nov</v>
      </c>
      <c r="Z5902" t="str">
        <f t="shared" si="464"/>
        <v>2015-11</v>
      </c>
    </row>
    <row r="5903" spans="1:26"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s="5">
        <v>31.56</v>
      </c>
      <c r="S5903">
        <v>3</v>
      </c>
      <c r="T5903" s="7">
        <v>0</v>
      </c>
      <c r="U5903" s="5">
        <v>10.4148</v>
      </c>
      <c r="V5903">
        <f t="shared" si="460"/>
        <v>11</v>
      </c>
      <c r="W5903">
        <f t="shared" si="461"/>
        <v>4</v>
      </c>
      <c r="X5903">
        <f t="shared" si="462"/>
        <v>2016</v>
      </c>
      <c r="Y5903" t="str">
        <f t="shared" si="463"/>
        <v>Nov</v>
      </c>
      <c r="Z5903" t="str">
        <f t="shared" si="464"/>
        <v>2016-11</v>
      </c>
    </row>
    <row r="5904" spans="1:26"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s="5">
        <v>59.94</v>
      </c>
      <c r="S5904">
        <v>3</v>
      </c>
      <c r="T5904" s="7">
        <v>0</v>
      </c>
      <c r="U5904" s="5">
        <v>28.171800000000001</v>
      </c>
      <c r="V5904">
        <f t="shared" si="460"/>
        <v>11</v>
      </c>
      <c r="W5904">
        <f t="shared" si="461"/>
        <v>4</v>
      </c>
      <c r="X5904">
        <f t="shared" si="462"/>
        <v>2017</v>
      </c>
      <c r="Y5904" t="str">
        <f t="shared" si="463"/>
        <v>Nov</v>
      </c>
      <c r="Z5904" t="str">
        <f t="shared" si="464"/>
        <v>2017-11</v>
      </c>
    </row>
    <row r="5905" spans="1:26"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s="5">
        <v>45.36</v>
      </c>
      <c r="S5905">
        <v>4</v>
      </c>
      <c r="T5905" s="7">
        <v>0</v>
      </c>
      <c r="U5905" s="5">
        <v>22.226400000000002</v>
      </c>
      <c r="V5905">
        <f t="shared" si="460"/>
        <v>11</v>
      </c>
      <c r="W5905">
        <f t="shared" si="461"/>
        <v>4</v>
      </c>
      <c r="X5905">
        <f t="shared" si="462"/>
        <v>2017</v>
      </c>
      <c r="Y5905" t="str">
        <f t="shared" si="463"/>
        <v>Nov</v>
      </c>
      <c r="Z5905" t="str">
        <f t="shared" si="464"/>
        <v>2017-11</v>
      </c>
    </row>
    <row r="5906" spans="1:26"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s="5">
        <v>26.4</v>
      </c>
      <c r="S5906">
        <v>5</v>
      </c>
      <c r="T5906" s="7">
        <v>0</v>
      </c>
      <c r="U5906" s="5">
        <v>12.672000000000001</v>
      </c>
      <c r="V5906">
        <f t="shared" si="460"/>
        <v>11</v>
      </c>
      <c r="W5906">
        <f t="shared" si="461"/>
        <v>4</v>
      </c>
      <c r="X5906">
        <f t="shared" si="462"/>
        <v>2017</v>
      </c>
      <c r="Y5906" t="str">
        <f t="shared" si="463"/>
        <v>Nov</v>
      </c>
      <c r="Z5906" t="str">
        <f t="shared" si="464"/>
        <v>2017-11</v>
      </c>
    </row>
    <row r="5907" spans="1:26"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s="5">
        <v>41.4</v>
      </c>
      <c r="S5907">
        <v>4</v>
      </c>
      <c r="T5907" s="7">
        <v>0</v>
      </c>
      <c r="U5907" s="5">
        <v>19.872</v>
      </c>
      <c r="V5907">
        <f t="shared" si="460"/>
        <v>11</v>
      </c>
      <c r="W5907">
        <f t="shared" si="461"/>
        <v>4</v>
      </c>
      <c r="X5907">
        <f t="shared" si="462"/>
        <v>2017</v>
      </c>
      <c r="Y5907" t="str">
        <f t="shared" si="463"/>
        <v>Nov</v>
      </c>
      <c r="Z5907" t="str">
        <f t="shared" si="464"/>
        <v>2017-11</v>
      </c>
    </row>
    <row r="5908" spans="1:26"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s="5">
        <v>16.95</v>
      </c>
      <c r="S5908">
        <v>1</v>
      </c>
      <c r="T5908" s="7">
        <v>0</v>
      </c>
      <c r="U5908" s="5">
        <v>1.0169999999999999</v>
      </c>
      <c r="V5908">
        <f t="shared" si="460"/>
        <v>11</v>
      </c>
      <c r="W5908">
        <f t="shared" si="461"/>
        <v>4</v>
      </c>
      <c r="X5908">
        <f t="shared" si="462"/>
        <v>2017</v>
      </c>
      <c r="Y5908" t="str">
        <f t="shared" si="463"/>
        <v>Nov</v>
      </c>
      <c r="Z5908" t="str">
        <f t="shared" si="464"/>
        <v>2017-11</v>
      </c>
    </row>
    <row r="5909" spans="1:26"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s="5">
        <v>24.704000000000001</v>
      </c>
      <c r="S5909">
        <v>2</v>
      </c>
      <c r="T5909" s="7">
        <v>0.2</v>
      </c>
      <c r="U5909" s="5">
        <v>9.2639999999999993</v>
      </c>
      <c r="V5909">
        <f t="shared" si="460"/>
        <v>12</v>
      </c>
      <c r="W5909">
        <f t="shared" si="461"/>
        <v>4</v>
      </c>
      <c r="X5909">
        <f t="shared" si="462"/>
        <v>2016</v>
      </c>
      <c r="Y5909" t="str">
        <f t="shared" si="463"/>
        <v>Dec</v>
      </c>
      <c r="Z5909" t="str">
        <f t="shared" si="464"/>
        <v>2016-12</v>
      </c>
    </row>
    <row r="5910" spans="1:26"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s="5">
        <v>59.7</v>
      </c>
      <c r="S5910">
        <v>3</v>
      </c>
      <c r="T5910" s="7">
        <v>0</v>
      </c>
      <c r="U5910" s="5">
        <v>26.864999999999998</v>
      </c>
      <c r="V5910">
        <f t="shared" si="460"/>
        <v>12</v>
      </c>
      <c r="W5910">
        <f t="shared" si="461"/>
        <v>4</v>
      </c>
      <c r="X5910">
        <f t="shared" si="462"/>
        <v>2016</v>
      </c>
      <c r="Y5910" t="str">
        <f t="shared" si="463"/>
        <v>Dec</v>
      </c>
      <c r="Z5910" t="str">
        <f t="shared" si="464"/>
        <v>2016-12</v>
      </c>
    </row>
    <row r="5911" spans="1:26"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s="5">
        <v>14.52</v>
      </c>
      <c r="S5911">
        <v>3</v>
      </c>
      <c r="T5911" s="7">
        <v>0</v>
      </c>
      <c r="U5911" s="5">
        <v>5.6627999999999998</v>
      </c>
      <c r="V5911">
        <f t="shared" si="460"/>
        <v>12</v>
      </c>
      <c r="W5911">
        <f t="shared" si="461"/>
        <v>4</v>
      </c>
      <c r="X5911">
        <f t="shared" si="462"/>
        <v>2016</v>
      </c>
      <c r="Y5911" t="str">
        <f t="shared" si="463"/>
        <v>Dec</v>
      </c>
      <c r="Z5911" t="str">
        <f t="shared" si="464"/>
        <v>2016-12</v>
      </c>
    </row>
    <row r="5912" spans="1:26"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s="5">
        <v>104.184</v>
      </c>
      <c r="S5912">
        <v>3</v>
      </c>
      <c r="T5912" s="7">
        <v>0.2</v>
      </c>
      <c r="U5912" s="5">
        <v>33.8598</v>
      </c>
      <c r="V5912">
        <f t="shared" si="460"/>
        <v>12</v>
      </c>
      <c r="W5912">
        <f t="shared" si="461"/>
        <v>4</v>
      </c>
      <c r="X5912">
        <f t="shared" si="462"/>
        <v>2016</v>
      </c>
      <c r="Y5912" t="str">
        <f t="shared" si="463"/>
        <v>Dec</v>
      </c>
      <c r="Z5912" t="str">
        <f t="shared" si="464"/>
        <v>2016-12</v>
      </c>
    </row>
    <row r="5913" spans="1:26"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s="5">
        <v>46.53</v>
      </c>
      <c r="S5913">
        <v>3</v>
      </c>
      <c r="T5913" s="7">
        <v>0</v>
      </c>
      <c r="U5913" s="5">
        <v>13.0284</v>
      </c>
      <c r="V5913">
        <f t="shared" si="460"/>
        <v>12</v>
      </c>
      <c r="W5913">
        <f t="shared" si="461"/>
        <v>4</v>
      </c>
      <c r="X5913">
        <f t="shared" si="462"/>
        <v>2016</v>
      </c>
      <c r="Y5913" t="str">
        <f t="shared" si="463"/>
        <v>Dec</v>
      </c>
      <c r="Z5913" t="str">
        <f t="shared" si="464"/>
        <v>2016-12</v>
      </c>
    </row>
    <row r="5914" spans="1:26"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s="5">
        <v>25.5</v>
      </c>
      <c r="S5914">
        <v>3</v>
      </c>
      <c r="T5914" s="7">
        <v>0</v>
      </c>
      <c r="U5914" s="5">
        <v>6.63</v>
      </c>
      <c r="V5914">
        <f t="shared" si="460"/>
        <v>8</v>
      </c>
      <c r="W5914">
        <f t="shared" si="461"/>
        <v>3</v>
      </c>
      <c r="X5914">
        <f t="shared" si="462"/>
        <v>2014</v>
      </c>
      <c r="Y5914" t="str">
        <f t="shared" si="463"/>
        <v>Aug</v>
      </c>
      <c r="Z5914" t="str">
        <f t="shared" si="464"/>
        <v>2014-08</v>
      </c>
    </row>
    <row r="5915" spans="1:26"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s="5">
        <v>14.9</v>
      </c>
      <c r="S5915">
        <v>5</v>
      </c>
      <c r="T5915" s="7">
        <v>0</v>
      </c>
      <c r="U5915" s="5">
        <v>1.0429999999999999</v>
      </c>
      <c r="V5915">
        <f t="shared" si="460"/>
        <v>9</v>
      </c>
      <c r="W5915">
        <f t="shared" si="461"/>
        <v>3</v>
      </c>
      <c r="X5915">
        <f t="shared" si="462"/>
        <v>2015</v>
      </c>
      <c r="Y5915" t="str">
        <f t="shared" si="463"/>
        <v>Sep</v>
      </c>
      <c r="Z5915" t="str">
        <f t="shared" si="464"/>
        <v>2015-09</v>
      </c>
    </row>
    <row r="5916" spans="1:26"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s="5">
        <v>87.71</v>
      </c>
      <c r="S5916">
        <v>7</v>
      </c>
      <c r="T5916" s="7">
        <v>0</v>
      </c>
      <c r="U5916" s="5">
        <v>41.223700000000001</v>
      </c>
      <c r="V5916">
        <f t="shared" si="460"/>
        <v>9</v>
      </c>
      <c r="W5916">
        <f t="shared" si="461"/>
        <v>3</v>
      </c>
      <c r="X5916">
        <f t="shared" si="462"/>
        <v>2015</v>
      </c>
      <c r="Y5916" t="str">
        <f t="shared" si="463"/>
        <v>Sep</v>
      </c>
      <c r="Z5916" t="str">
        <f t="shared" si="464"/>
        <v>2015-09</v>
      </c>
    </row>
    <row r="5917" spans="1:26"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s="5">
        <v>199.76400000000001</v>
      </c>
      <c r="S5917">
        <v>2</v>
      </c>
      <c r="T5917" s="7">
        <v>0.1</v>
      </c>
      <c r="U5917" s="5">
        <v>8.8783999999999992</v>
      </c>
      <c r="V5917">
        <f t="shared" si="460"/>
        <v>9</v>
      </c>
      <c r="W5917">
        <f t="shared" si="461"/>
        <v>3</v>
      </c>
      <c r="X5917">
        <f t="shared" si="462"/>
        <v>2015</v>
      </c>
      <c r="Y5917" t="str">
        <f t="shared" si="463"/>
        <v>Sep</v>
      </c>
      <c r="Z5917" t="str">
        <f t="shared" si="464"/>
        <v>2015-09</v>
      </c>
    </row>
    <row r="5918" spans="1:26"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s="5">
        <v>94.6</v>
      </c>
      <c r="S5918">
        <v>4</v>
      </c>
      <c r="T5918" s="7">
        <v>0</v>
      </c>
      <c r="U5918" s="5">
        <v>27.434000000000001</v>
      </c>
      <c r="V5918">
        <f t="shared" si="460"/>
        <v>9</v>
      </c>
      <c r="W5918">
        <f t="shared" si="461"/>
        <v>3</v>
      </c>
      <c r="X5918">
        <f t="shared" si="462"/>
        <v>2015</v>
      </c>
      <c r="Y5918" t="str">
        <f t="shared" si="463"/>
        <v>Sep</v>
      </c>
      <c r="Z5918" t="str">
        <f t="shared" si="464"/>
        <v>2015-09</v>
      </c>
    </row>
    <row r="5919" spans="1:26"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s="5">
        <v>4228.7039999999997</v>
      </c>
      <c r="S5919">
        <v>6</v>
      </c>
      <c r="T5919" s="7">
        <v>0.2</v>
      </c>
      <c r="U5919" s="5">
        <v>158.57640000000001</v>
      </c>
      <c r="V5919">
        <f t="shared" si="460"/>
        <v>9</v>
      </c>
      <c r="W5919">
        <f t="shared" si="461"/>
        <v>3</v>
      </c>
      <c r="X5919">
        <f t="shared" si="462"/>
        <v>2015</v>
      </c>
      <c r="Y5919" t="str">
        <f t="shared" si="463"/>
        <v>Sep</v>
      </c>
      <c r="Z5919" t="str">
        <f t="shared" si="464"/>
        <v>2015-09</v>
      </c>
    </row>
    <row r="5920" spans="1:26"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s="5">
        <v>2003.92</v>
      </c>
      <c r="S5920">
        <v>5</v>
      </c>
      <c r="T5920" s="7">
        <v>0.2</v>
      </c>
      <c r="U5920" s="5">
        <v>-25.048999999999999</v>
      </c>
      <c r="V5920">
        <f t="shared" si="460"/>
        <v>9</v>
      </c>
      <c r="W5920">
        <f t="shared" si="461"/>
        <v>3</v>
      </c>
      <c r="X5920">
        <f t="shared" si="462"/>
        <v>2015</v>
      </c>
      <c r="Y5920" t="str">
        <f t="shared" si="463"/>
        <v>Sep</v>
      </c>
      <c r="Z5920" t="str">
        <f t="shared" si="464"/>
        <v>2015-09</v>
      </c>
    </row>
    <row r="5921" spans="1:26"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s="5">
        <v>209.97</v>
      </c>
      <c r="S5921">
        <v>3</v>
      </c>
      <c r="T5921" s="7">
        <v>0</v>
      </c>
      <c r="U5921" s="5">
        <v>58.791600000000003</v>
      </c>
      <c r="V5921">
        <f t="shared" si="460"/>
        <v>9</v>
      </c>
      <c r="W5921">
        <f t="shared" si="461"/>
        <v>3</v>
      </c>
      <c r="X5921">
        <f t="shared" si="462"/>
        <v>2015</v>
      </c>
      <c r="Y5921" t="str">
        <f t="shared" si="463"/>
        <v>Sep</v>
      </c>
      <c r="Z5921" t="str">
        <f t="shared" si="464"/>
        <v>2015-09</v>
      </c>
    </row>
    <row r="5922" spans="1:26"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s="5">
        <v>659.9</v>
      </c>
      <c r="S5922">
        <v>2</v>
      </c>
      <c r="T5922" s="7">
        <v>0</v>
      </c>
      <c r="U5922" s="5">
        <v>217.767</v>
      </c>
      <c r="V5922">
        <f t="shared" si="460"/>
        <v>9</v>
      </c>
      <c r="W5922">
        <f t="shared" si="461"/>
        <v>3</v>
      </c>
      <c r="X5922">
        <f t="shared" si="462"/>
        <v>2015</v>
      </c>
      <c r="Y5922" t="str">
        <f t="shared" si="463"/>
        <v>Sep</v>
      </c>
      <c r="Z5922" t="str">
        <f t="shared" si="464"/>
        <v>2015-09</v>
      </c>
    </row>
    <row r="5923" spans="1:26"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s="5">
        <v>110.96</v>
      </c>
      <c r="S5923">
        <v>2</v>
      </c>
      <c r="T5923" s="7">
        <v>0</v>
      </c>
      <c r="U5923" s="5">
        <v>53.260800000000003</v>
      </c>
      <c r="V5923">
        <f t="shared" si="460"/>
        <v>9</v>
      </c>
      <c r="W5923">
        <f t="shared" si="461"/>
        <v>3</v>
      </c>
      <c r="X5923">
        <f t="shared" si="462"/>
        <v>2015</v>
      </c>
      <c r="Y5923" t="str">
        <f t="shared" si="463"/>
        <v>Sep</v>
      </c>
      <c r="Z5923" t="str">
        <f t="shared" si="464"/>
        <v>2015-09</v>
      </c>
    </row>
    <row r="5924" spans="1:26"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s="5">
        <v>67.8</v>
      </c>
      <c r="S5924">
        <v>4</v>
      </c>
      <c r="T5924" s="7">
        <v>0</v>
      </c>
      <c r="U5924" s="5">
        <v>1.3560000000000001</v>
      </c>
      <c r="V5924">
        <f t="shared" si="460"/>
        <v>9</v>
      </c>
      <c r="W5924">
        <f t="shared" si="461"/>
        <v>3</v>
      </c>
      <c r="X5924">
        <f t="shared" si="462"/>
        <v>2015</v>
      </c>
      <c r="Y5924" t="str">
        <f t="shared" si="463"/>
        <v>Sep</v>
      </c>
      <c r="Z5924" t="str">
        <f t="shared" si="464"/>
        <v>2015-09</v>
      </c>
    </row>
    <row r="5925" spans="1:26"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s="5">
        <v>313.17599999999999</v>
      </c>
      <c r="S5925">
        <v>2</v>
      </c>
      <c r="T5925" s="7">
        <v>0.4</v>
      </c>
      <c r="U5925" s="5">
        <v>-120.0508</v>
      </c>
      <c r="V5925">
        <f t="shared" si="460"/>
        <v>11</v>
      </c>
      <c r="W5925">
        <f t="shared" si="461"/>
        <v>4</v>
      </c>
      <c r="X5925">
        <f t="shared" si="462"/>
        <v>2016</v>
      </c>
      <c r="Y5925" t="str">
        <f t="shared" si="463"/>
        <v>Nov</v>
      </c>
      <c r="Z5925" t="str">
        <f t="shared" si="464"/>
        <v>2016-11</v>
      </c>
    </row>
    <row r="5926" spans="1:26"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s="5">
        <v>22.96</v>
      </c>
      <c r="S5926">
        <v>7</v>
      </c>
      <c r="T5926" s="7">
        <v>0</v>
      </c>
      <c r="U5926" s="5">
        <v>6.6584000000000003</v>
      </c>
      <c r="V5926">
        <f t="shared" si="460"/>
        <v>11</v>
      </c>
      <c r="W5926">
        <f t="shared" si="461"/>
        <v>4</v>
      </c>
      <c r="X5926">
        <f t="shared" si="462"/>
        <v>2017</v>
      </c>
      <c r="Y5926" t="str">
        <f t="shared" si="463"/>
        <v>Nov</v>
      </c>
      <c r="Z5926" t="str">
        <f t="shared" si="464"/>
        <v>2017-11</v>
      </c>
    </row>
    <row r="5927" spans="1:26"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s="5">
        <v>1099.5</v>
      </c>
      <c r="S5927">
        <v>10</v>
      </c>
      <c r="T5927" s="7">
        <v>0</v>
      </c>
      <c r="U5927" s="5">
        <v>362.83499999999998</v>
      </c>
      <c r="V5927">
        <f t="shared" si="460"/>
        <v>6</v>
      </c>
      <c r="W5927">
        <f t="shared" si="461"/>
        <v>2</v>
      </c>
      <c r="X5927">
        <f t="shared" si="462"/>
        <v>2017</v>
      </c>
      <c r="Y5927" t="str">
        <f t="shared" si="463"/>
        <v>Jun</v>
      </c>
      <c r="Z5927" t="str">
        <f t="shared" si="464"/>
        <v>2017-06</v>
      </c>
    </row>
    <row r="5928" spans="1:26"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s="5">
        <v>1215.92</v>
      </c>
      <c r="S5928">
        <v>8</v>
      </c>
      <c r="T5928" s="7">
        <v>0</v>
      </c>
      <c r="U5928" s="5">
        <v>316.13920000000002</v>
      </c>
      <c r="V5928">
        <f t="shared" si="460"/>
        <v>4</v>
      </c>
      <c r="W5928">
        <f t="shared" si="461"/>
        <v>2</v>
      </c>
      <c r="X5928">
        <f t="shared" si="462"/>
        <v>2014</v>
      </c>
      <c r="Y5928" t="str">
        <f t="shared" si="463"/>
        <v>Apr</v>
      </c>
      <c r="Z5928" t="str">
        <f t="shared" si="464"/>
        <v>2014-04</v>
      </c>
    </row>
    <row r="5929" spans="1:26"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s="5">
        <v>7.31</v>
      </c>
      <c r="S5929">
        <v>1</v>
      </c>
      <c r="T5929" s="7">
        <v>0</v>
      </c>
      <c r="U5929" s="5">
        <v>3.4357000000000002</v>
      </c>
      <c r="V5929">
        <f t="shared" si="460"/>
        <v>10</v>
      </c>
      <c r="W5929">
        <f t="shared" si="461"/>
        <v>4</v>
      </c>
      <c r="X5929">
        <f t="shared" si="462"/>
        <v>2014</v>
      </c>
      <c r="Y5929" t="str">
        <f t="shared" si="463"/>
        <v>Oct</v>
      </c>
      <c r="Z5929" t="str">
        <f t="shared" si="464"/>
        <v>2014-10</v>
      </c>
    </row>
    <row r="5930" spans="1:26"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s="5">
        <v>8.92</v>
      </c>
      <c r="S5930">
        <v>4</v>
      </c>
      <c r="T5930" s="7">
        <v>0</v>
      </c>
      <c r="U5930" s="5">
        <v>3.9247999999999998</v>
      </c>
      <c r="V5930">
        <f t="shared" si="460"/>
        <v>10</v>
      </c>
      <c r="W5930">
        <f t="shared" si="461"/>
        <v>4</v>
      </c>
      <c r="X5930">
        <f t="shared" si="462"/>
        <v>2014</v>
      </c>
      <c r="Y5930" t="str">
        <f t="shared" si="463"/>
        <v>Oct</v>
      </c>
      <c r="Z5930" t="str">
        <f t="shared" si="464"/>
        <v>2014-10</v>
      </c>
    </row>
    <row r="5931" spans="1:26"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s="5">
        <v>87.21</v>
      </c>
      <c r="S5931">
        <v>3</v>
      </c>
      <c r="T5931" s="7">
        <v>0.5</v>
      </c>
      <c r="U5931" s="5">
        <v>-45.349200000000003</v>
      </c>
      <c r="V5931">
        <f t="shared" si="460"/>
        <v>7</v>
      </c>
      <c r="W5931">
        <f t="shared" si="461"/>
        <v>3</v>
      </c>
      <c r="X5931">
        <f t="shared" si="462"/>
        <v>2017</v>
      </c>
      <c r="Y5931" t="str">
        <f t="shared" si="463"/>
        <v>Jul</v>
      </c>
      <c r="Z5931" t="str">
        <f t="shared" si="464"/>
        <v>2017-07</v>
      </c>
    </row>
    <row r="5932" spans="1:26"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s="5">
        <v>15.552</v>
      </c>
      <c r="S5932">
        <v>3</v>
      </c>
      <c r="T5932" s="7">
        <v>0.2</v>
      </c>
      <c r="U5932" s="5">
        <v>5.4432</v>
      </c>
      <c r="V5932">
        <f t="shared" si="460"/>
        <v>7</v>
      </c>
      <c r="W5932">
        <f t="shared" si="461"/>
        <v>3</v>
      </c>
      <c r="X5932">
        <f t="shared" si="462"/>
        <v>2017</v>
      </c>
      <c r="Y5932" t="str">
        <f t="shared" si="463"/>
        <v>Jul</v>
      </c>
      <c r="Z5932" t="str">
        <f t="shared" si="464"/>
        <v>2017-07</v>
      </c>
    </row>
    <row r="5933" spans="1:26"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s="5">
        <v>683.98800000000006</v>
      </c>
      <c r="S5933">
        <v>2</v>
      </c>
      <c r="T5933" s="7">
        <v>0.4</v>
      </c>
      <c r="U5933" s="5">
        <v>-113.998</v>
      </c>
      <c r="V5933">
        <f t="shared" si="460"/>
        <v>7</v>
      </c>
      <c r="W5933">
        <f t="shared" si="461"/>
        <v>3</v>
      </c>
      <c r="X5933">
        <f t="shared" si="462"/>
        <v>2017</v>
      </c>
      <c r="Y5933" t="str">
        <f t="shared" si="463"/>
        <v>Jul</v>
      </c>
      <c r="Z5933" t="str">
        <f t="shared" si="464"/>
        <v>2017-07</v>
      </c>
    </row>
    <row r="5934" spans="1:26"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s="5">
        <v>13.391999999999999</v>
      </c>
      <c r="S5934">
        <v>3</v>
      </c>
      <c r="T5934" s="7">
        <v>0.2</v>
      </c>
      <c r="U5934" s="5">
        <v>1.0044</v>
      </c>
      <c r="V5934">
        <f t="shared" si="460"/>
        <v>7</v>
      </c>
      <c r="W5934">
        <f t="shared" si="461"/>
        <v>3</v>
      </c>
      <c r="X5934">
        <f t="shared" si="462"/>
        <v>2017</v>
      </c>
      <c r="Y5934" t="str">
        <f t="shared" si="463"/>
        <v>Jul</v>
      </c>
      <c r="Z5934" t="str">
        <f t="shared" si="464"/>
        <v>2017-07</v>
      </c>
    </row>
    <row r="5935" spans="1:26"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s="5">
        <v>16.776</v>
      </c>
      <c r="S5935">
        <v>3</v>
      </c>
      <c r="T5935" s="7">
        <v>0.2</v>
      </c>
      <c r="U5935" s="5">
        <v>4.8231000000000002</v>
      </c>
      <c r="V5935">
        <f t="shared" si="460"/>
        <v>7</v>
      </c>
      <c r="W5935">
        <f t="shared" si="461"/>
        <v>3</v>
      </c>
      <c r="X5935">
        <f t="shared" si="462"/>
        <v>2017</v>
      </c>
      <c r="Y5935" t="str">
        <f t="shared" si="463"/>
        <v>Jul</v>
      </c>
      <c r="Z5935" t="str">
        <f t="shared" si="464"/>
        <v>2017-07</v>
      </c>
    </row>
    <row r="5936" spans="1:26"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s="5">
        <v>527.91999999999996</v>
      </c>
      <c r="S5936">
        <v>2</v>
      </c>
      <c r="T5936" s="7">
        <v>0.2</v>
      </c>
      <c r="U5936" s="5">
        <v>85.787000000000006</v>
      </c>
      <c r="V5936">
        <f t="shared" si="460"/>
        <v>7</v>
      </c>
      <c r="W5936">
        <f t="shared" si="461"/>
        <v>3</v>
      </c>
      <c r="X5936">
        <f t="shared" si="462"/>
        <v>2017</v>
      </c>
      <c r="Y5936" t="str">
        <f t="shared" si="463"/>
        <v>Jul</v>
      </c>
      <c r="Z5936" t="str">
        <f t="shared" si="464"/>
        <v>2017-07</v>
      </c>
    </row>
    <row r="5937" spans="1:26"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s="5">
        <v>25.4</v>
      </c>
      <c r="S5937">
        <v>5</v>
      </c>
      <c r="T5937" s="7">
        <v>0</v>
      </c>
      <c r="U5937" s="5">
        <v>8.6359999999999992</v>
      </c>
      <c r="V5937">
        <f t="shared" si="460"/>
        <v>7</v>
      </c>
      <c r="W5937">
        <f t="shared" si="461"/>
        <v>3</v>
      </c>
      <c r="X5937">
        <f t="shared" si="462"/>
        <v>2016</v>
      </c>
      <c r="Y5937" t="str">
        <f t="shared" si="463"/>
        <v>Jul</v>
      </c>
      <c r="Z5937" t="str">
        <f t="shared" si="464"/>
        <v>2016-07</v>
      </c>
    </row>
    <row r="5938" spans="1:26"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s="5">
        <v>177.48</v>
      </c>
      <c r="S5938">
        <v>3</v>
      </c>
      <c r="T5938" s="7">
        <v>0.2</v>
      </c>
      <c r="U5938" s="5">
        <v>19.9665</v>
      </c>
      <c r="V5938">
        <f t="shared" si="460"/>
        <v>7</v>
      </c>
      <c r="W5938">
        <f t="shared" si="461"/>
        <v>3</v>
      </c>
      <c r="X5938">
        <f t="shared" si="462"/>
        <v>2016</v>
      </c>
      <c r="Y5938" t="str">
        <f t="shared" si="463"/>
        <v>Jul</v>
      </c>
      <c r="Z5938" t="str">
        <f t="shared" si="464"/>
        <v>2016-07</v>
      </c>
    </row>
    <row r="5939" spans="1:26"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s="5">
        <v>71.975999999999999</v>
      </c>
      <c r="S5939">
        <v>3</v>
      </c>
      <c r="T5939" s="7">
        <v>0.2</v>
      </c>
      <c r="U5939" s="5">
        <v>8.9969999999999999</v>
      </c>
      <c r="V5939">
        <f t="shared" si="460"/>
        <v>7</v>
      </c>
      <c r="W5939">
        <f t="shared" si="461"/>
        <v>3</v>
      </c>
      <c r="X5939">
        <f t="shared" si="462"/>
        <v>2016</v>
      </c>
      <c r="Y5939" t="str">
        <f t="shared" si="463"/>
        <v>Jul</v>
      </c>
      <c r="Z5939" t="str">
        <f t="shared" si="464"/>
        <v>2016-07</v>
      </c>
    </row>
    <row r="5940" spans="1:26"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s="5">
        <v>95.992000000000004</v>
      </c>
      <c r="S5940">
        <v>1</v>
      </c>
      <c r="T5940" s="7">
        <v>0.2</v>
      </c>
      <c r="U5940" s="5">
        <v>9.5991999999999997</v>
      </c>
      <c r="V5940">
        <f t="shared" si="460"/>
        <v>5</v>
      </c>
      <c r="W5940">
        <f t="shared" si="461"/>
        <v>2</v>
      </c>
      <c r="X5940">
        <f t="shared" si="462"/>
        <v>2017</v>
      </c>
      <c r="Y5940" t="str">
        <f t="shared" si="463"/>
        <v>May</v>
      </c>
      <c r="Z5940" t="str">
        <f t="shared" si="464"/>
        <v>2017-05</v>
      </c>
    </row>
    <row r="5941" spans="1:26"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s="5">
        <v>13.215999999999999</v>
      </c>
      <c r="S5941">
        <v>4</v>
      </c>
      <c r="T5941" s="7">
        <v>0.2</v>
      </c>
      <c r="U5941" s="5">
        <v>4.2952000000000004</v>
      </c>
      <c r="V5941">
        <f t="shared" si="460"/>
        <v>5</v>
      </c>
      <c r="W5941">
        <f t="shared" si="461"/>
        <v>2</v>
      </c>
      <c r="X5941">
        <f t="shared" si="462"/>
        <v>2017</v>
      </c>
      <c r="Y5941" t="str">
        <f t="shared" si="463"/>
        <v>May</v>
      </c>
      <c r="Z5941" t="str">
        <f t="shared" si="464"/>
        <v>2017-05</v>
      </c>
    </row>
    <row r="5942" spans="1:26"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s="5">
        <v>435.84</v>
      </c>
      <c r="S5942">
        <v>12</v>
      </c>
      <c r="T5942" s="7">
        <v>0</v>
      </c>
      <c r="U5942" s="5">
        <v>130.75200000000001</v>
      </c>
      <c r="V5942">
        <f t="shared" si="460"/>
        <v>10</v>
      </c>
      <c r="W5942">
        <f t="shared" si="461"/>
        <v>4</v>
      </c>
      <c r="X5942">
        <f t="shared" si="462"/>
        <v>2017</v>
      </c>
      <c r="Y5942" t="str">
        <f t="shared" si="463"/>
        <v>Oct</v>
      </c>
      <c r="Z5942" t="str">
        <f t="shared" si="464"/>
        <v>2017-10</v>
      </c>
    </row>
    <row r="5943" spans="1:26"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s="5">
        <v>5.88</v>
      </c>
      <c r="S5943">
        <v>2</v>
      </c>
      <c r="T5943" s="7">
        <v>0</v>
      </c>
      <c r="U5943" s="5">
        <v>1.5875999999999999</v>
      </c>
      <c r="V5943">
        <f t="shared" si="460"/>
        <v>10</v>
      </c>
      <c r="W5943">
        <f t="shared" si="461"/>
        <v>4</v>
      </c>
      <c r="X5943">
        <f t="shared" si="462"/>
        <v>2017</v>
      </c>
      <c r="Y5943" t="str">
        <f t="shared" si="463"/>
        <v>Oct</v>
      </c>
      <c r="Z5943" t="str">
        <f t="shared" si="464"/>
        <v>2017-10</v>
      </c>
    </row>
    <row r="5944" spans="1:26"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s="5">
        <v>211.16800000000001</v>
      </c>
      <c r="S5944">
        <v>4</v>
      </c>
      <c r="T5944" s="7">
        <v>0.2</v>
      </c>
      <c r="U5944" s="5">
        <v>18.4772</v>
      </c>
      <c r="V5944">
        <f t="shared" si="460"/>
        <v>8</v>
      </c>
      <c r="W5944">
        <f t="shared" si="461"/>
        <v>3</v>
      </c>
      <c r="X5944">
        <f t="shared" si="462"/>
        <v>2016</v>
      </c>
      <c r="Y5944" t="str">
        <f t="shared" si="463"/>
        <v>Aug</v>
      </c>
      <c r="Z5944" t="str">
        <f t="shared" si="464"/>
        <v>2016-08</v>
      </c>
    </row>
    <row r="5945" spans="1:26"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s="5">
        <v>6.28</v>
      </c>
      <c r="S5945">
        <v>1</v>
      </c>
      <c r="T5945" s="7">
        <v>0</v>
      </c>
      <c r="U5945" s="5">
        <v>2.6375999999999999</v>
      </c>
      <c r="V5945">
        <f t="shared" si="460"/>
        <v>8</v>
      </c>
      <c r="W5945">
        <f t="shared" si="461"/>
        <v>3</v>
      </c>
      <c r="X5945">
        <f t="shared" si="462"/>
        <v>2014</v>
      </c>
      <c r="Y5945" t="str">
        <f t="shared" si="463"/>
        <v>Aug</v>
      </c>
      <c r="Z5945" t="str">
        <f t="shared" si="464"/>
        <v>2014-08</v>
      </c>
    </row>
    <row r="5946" spans="1:26"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s="5">
        <v>95.1</v>
      </c>
      <c r="S5946">
        <v>5</v>
      </c>
      <c r="T5946" s="7">
        <v>0</v>
      </c>
      <c r="U5946" s="5">
        <v>30.431999999999999</v>
      </c>
      <c r="V5946">
        <f t="shared" si="460"/>
        <v>8</v>
      </c>
      <c r="W5946">
        <f t="shared" si="461"/>
        <v>3</v>
      </c>
      <c r="X5946">
        <f t="shared" si="462"/>
        <v>2014</v>
      </c>
      <c r="Y5946" t="str">
        <f t="shared" si="463"/>
        <v>Aug</v>
      </c>
      <c r="Z5946" t="str">
        <f t="shared" si="464"/>
        <v>2014-08</v>
      </c>
    </row>
    <row r="5947" spans="1:26"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s="5">
        <v>25.92</v>
      </c>
      <c r="S5947">
        <v>4</v>
      </c>
      <c r="T5947" s="7">
        <v>0</v>
      </c>
      <c r="U5947" s="5">
        <v>12.441599999999999</v>
      </c>
      <c r="V5947">
        <f t="shared" si="460"/>
        <v>8</v>
      </c>
      <c r="W5947">
        <f t="shared" si="461"/>
        <v>3</v>
      </c>
      <c r="X5947">
        <f t="shared" si="462"/>
        <v>2014</v>
      </c>
      <c r="Y5947" t="str">
        <f t="shared" si="463"/>
        <v>Aug</v>
      </c>
      <c r="Z5947" t="str">
        <f t="shared" si="464"/>
        <v>2014-08</v>
      </c>
    </row>
    <row r="5948" spans="1:26"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s="5">
        <v>48.84</v>
      </c>
      <c r="S5948">
        <v>4</v>
      </c>
      <c r="T5948" s="7">
        <v>0</v>
      </c>
      <c r="U5948" s="5">
        <v>13.1868</v>
      </c>
      <c r="V5948">
        <f t="shared" si="460"/>
        <v>8</v>
      </c>
      <c r="W5948">
        <f t="shared" si="461"/>
        <v>3</v>
      </c>
      <c r="X5948">
        <f t="shared" si="462"/>
        <v>2014</v>
      </c>
      <c r="Y5948" t="str">
        <f t="shared" si="463"/>
        <v>Aug</v>
      </c>
      <c r="Z5948" t="str">
        <f t="shared" si="464"/>
        <v>2014-08</v>
      </c>
    </row>
    <row r="5949" spans="1:26"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s="5">
        <v>25.9</v>
      </c>
      <c r="S5949">
        <v>5</v>
      </c>
      <c r="T5949" s="7">
        <v>0</v>
      </c>
      <c r="U5949" s="5">
        <v>12.691000000000001</v>
      </c>
      <c r="V5949">
        <f t="shared" si="460"/>
        <v>9</v>
      </c>
      <c r="W5949">
        <f t="shared" si="461"/>
        <v>3</v>
      </c>
      <c r="X5949">
        <f t="shared" si="462"/>
        <v>2015</v>
      </c>
      <c r="Y5949" t="str">
        <f t="shared" si="463"/>
        <v>Sep</v>
      </c>
      <c r="Z5949" t="str">
        <f t="shared" si="464"/>
        <v>2015-09</v>
      </c>
    </row>
    <row r="5950" spans="1:26"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s="5">
        <v>42.68</v>
      </c>
      <c r="S5950">
        <v>4</v>
      </c>
      <c r="T5950" s="7">
        <v>0</v>
      </c>
      <c r="U5950" s="5">
        <v>19.6328</v>
      </c>
      <c r="V5950">
        <f t="shared" si="460"/>
        <v>3</v>
      </c>
      <c r="W5950">
        <f t="shared" si="461"/>
        <v>1</v>
      </c>
      <c r="X5950">
        <f t="shared" si="462"/>
        <v>2017</v>
      </c>
      <c r="Y5950" t="str">
        <f t="shared" si="463"/>
        <v>Mar</v>
      </c>
      <c r="Z5950" t="str">
        <f t="shared" si="464"/>
        <v>2017-03</v>
      </c>
    </row>
    <row r="5951" spans="1:26"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s="5">
        <v>299.97000000000003</v>
      </c>
      <c r="S5951">
        <v>3</v>
      </c>
      <c r="T5951" s="7">
        <v>0</v>
      </c>
      <c r="U5951" s="5">
        <v>125.98739999999999</v>
      </c>
      <c r="V5951">
        <f t="shared" si="460"/>
        <v>3</v>
      </c>
      <c r="W5951">
        <f t="shared" si="461"/>
        <v>1</v>
      </c>
      <c r="X5951">
        <f t="shared" si="462"/>
        <v>2017</v>
      </c>
      <c r="Y5951" t="str">
        <f t="shared" si="463"/>
        <v>Mar</v>
      </c>
      <c r="Z5951" t="str">
        <f t="shared" si="464"/>
        <v>2017-03</v>
      </c>
    </row>
    <row r="5952" spans="1:26"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s="5">
        <v>262.24</v>
      </c>
      <c r="S5952">
        <v>2</v>
      </c>
      <c r="T5952" s="7">
        <v>0</v>
      </c>
      <c r="U5952" s="5">
        <v>78.671999999999997</v>
      </c>
      <c r="V5952">
        <f t="shared" si="460"/>
        <v>3</v>
      </c>
      <c r="W5952">
        <f t="shared" si="461"/>
        <v>1</v>
      </c>
      <c r="X5952">
        <f t="shared" si="462"/>
        <v>2017</v>
      </c>
      <c r="Y5952" t="str">
        <f t="shared" si="463"/>
        <v>Mar</v>
      </c>
      <c r="Z5952" t="str">
        <f t="shared" si="464"/>
        <v>2017-03</v>
      </c>
    </row>
    <row r="5953" spans="1:26"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s="5">
        <v>234.36</v>
      </c>
      <c r="S5953">
        <v>6</v>
      </c>
      <c r="T5953" s="7">
        <v>0</v>
      </c>
      <c r="U5953" s="5">
        <v>112.4928</v>
      </c>
      <c r="V5953">
        <f t="shared" si="460"/>
        <v>3</v>
      </c>
      <c r="W5953">
        <f t="shared" si="461"/>
        <v>1</v>
      </c>
      <c r="X5953">
        <f t="shared" si="462"/>
        <v>2017</v>
      </c>
      <c r="Y5953" t="str">
        <f t="shared" si="463"/>
        <v>Mar</v>
      </c>
      <c r="Z5953" t="str">
        <f t="shared" si="464"/>
        <v>2017-03</v>
      </c>
    </row>
    <row r="5954" spans="1:26"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s="5">
        <v>20.736000000000001</v>
      </c>
      <c r="S5954">
        <v>4</v>
      </c>
      <c r="T5954" s="7">
        <v>0.2</v>
      </c>
      <c r="U5954" s="5">
        <v>7.2576000000000001</v>
      </c>
      <c r="V5954">
        <f t="shared" si="460"/>
        <v>4</v>
      </c>
      <c r="W5954">
        <f t="shared" si="461"/>
        <v>2</v>
      </c>
      <c r="X5954">
        <f t="shared" si="462"/>
        <v>2017</v>
      </c>
      <c r="Y5954" t="str">
        <f t="shared" si="463"/>
        <v>Apr</v>
      </c>
      <c r="Z5954" t="str">
        <f t="shared" si="464"/>
        <v>2017-04</v>
      </c>
    </row>
    <row r="5955" spans="1:26"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s="5">
        <v>10.5</v>
      </c>
      <c r="S5955">
        <v>5</v>
      </c>
      <c r="T5955" s="7">
        <v>0</v>
      </c>
      <c r="U5955" s="5">
        <v>2.94</v>
      </c>
      <c r="V5955">
        <f t="shared" ref="V5955:V6018" si="465">MONTH(C5955)</f>
        <v>3</v>
      </c>
      <c r="W5955">
        <f t="shared" ref="W5955:W6018" si="466">ROUNDUP(MONTH(C5955)/3,0)</f>
        <v>1</v>
      </c>
      <c r="X5955">
        <f t="shared" ref="X5955:X6018" si="467">YEAR(C5955)</f>
        <v>2014</v>
      </c>
      <c r="Y5955" t="str">
        <f t="shared" ref="Y5955:Y6018" si="468">TEXT(C5955,"MMM")</f>
        <v>Mar</v>
      </c>
      <c r="Z5955" t="str">
        <f t="shared" ref="Z5955:Z6018" si="469">TEXT(C5955,"YYYY-MM")</f>
        <v>2014-03</v>
      </c>
    </row>
    <row r="5956" spans="1:26"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s="5">
        <v>23.968</v>
      </c>
      <c r="S5956">
        <v>2</v>
      </c>
      <c r="T5956" s="7">
        <v>0.2</v>
      </c>
      <c r="U5956" s="5">
        <v>7.7896000000000001</v>
      </c>
      <c r="V5956">
        <f t="shared" si="465"/>
        <v>11</v>
      </c>
      <c r="W5956">
        <f t="shared" si="466"/>
        <v>4</v>
      </c>
      <c r="X5956">
        <f t="shared" si="467"/>
        <v>2014</v>
      </c>
      <c r="Y5956" t="str">
        <f t="shared" si="468"/>
        <v>Nov</v>
      </c>
      <c r="Z5956" t="str">
        <f t="shared" si="469"/>
        <v>2014-11</v>
      </c>
    </row>
    <row r="5957" spans="1:26"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s="5">
        <v>521.96</v>
      </c>
      <c r="S5957">
        <v>4</v>
      </c>
      <c r="T5957" s="7">
        <v>0.5</v>
      </c>
      <c r="U5957" s="5">
        <v>-250.54079999999999</v>
      </c>
      <c r="V5957">
        <f t="shared" si="465"/>
        <v>11</v>
      </c>
      <c r="W5957">
        <f t="shared" si="466"/>
        <v>4</v>
      </c>
      <c r="X5957">
        <f t="shared" si="467"/>
        <v>2014</v>
      </c>
      <c r="Y5957" t="str">
        <f t="shared" si="468"/>
        <v>Nov</v>
      </c>
      <c r="Z5957" t="str">
        <f t="shared" si="469"/>
        <v>2014-11</v>
      </c>
    </row>
    <row r="5958" spans="1:26"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s="5">
        <v>676.55</v>
      </c>
      <c r="S5958">
        <v>5</v>
      </c>
      <c r="T5958" s="7">
        <v>0</v>
      </c>
      <c r="U5958" s="5">
        <v>6.7655000000000003</v>
      </c>
      <c r="V5958">
        <f t="shared" si="465"/>
        <v>3</v>
      </c>
      <c r="W5958">
        <f t="shared" si="466"/>
        <v>1</v>
      </c>
      <c r="X5958">
        <f t="shared" si="467"/>
        <v>2016</v>
      </c>
      <c r="Y5958" t="str">
        <f t="shared" si="468"/>
        <v>Mar</v>
      </c>
      <c r="Z5958" t="str">
        <f t="shared" si="469"/>
        <v>2016-03</v>
      </c>
    </row>
    <row r="5959" spans="1:26"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s="5">
        <v>154.9</v>
      </c>
      <c r="S5959">
        <v>5</v>
      </c>
      <c r="T5959" s="7">
        <v>0</v>
      </c>
      <c r="U5959" s="5">
        <v>40.274000000000001</v>
      </c>
      <c r="V5959">
        <f t="shared" si="465"/>
        <v>3</v>
      </c>
      <c r="W5959">
        <f t="shared" si="466"/>
        <v>1</v>
      </c>
      <c r="X5959">
        <f t="shared" si="467"/>
        <v>2016</v>
      </c>
      <c r="Y5959" t="str">
        <f t="shared" si="468"/>
        <v>Mar</v>
      </c>
      <c r="Z5959" t="str">
        <f t="shared" si="469"/>
        <v>2016-03</v>
      </c>
    </row>
    <row r="5960" spans="1:26"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s="5">
        <v>30.56</v>
      </c>
      <c r="S5960">
        <v>4</v>
      </c>
      <c r="T5960" s="7">
        <v>0</v>
      </c>
      <c r="U5960" s="5">
        <v>14.974399999999999</v>
      </c>
      <c r="V5960">
        <f t="shared" si="465"/>
        <v>3</v>
      </c>
      <c r="W5960">
        <f t="shared" si="466"/>
        <v>1</v>
      </c>
      <c r="X5960">
        <f t="shared" si="467"/>
        <v>2016</v>
      </c>
      <c r="Y5960" t="str">
        <f t="shared" si="468"/>
        <v>Mar</v>
      </c>
      <c r="Z5960" t="str">
        <f t="shared" si="469"/>
        <v>2016-03</v>
      </c>
    </row>
    <row r="5961" spans="1:26"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s="5">
        <v>770.35199999999998</v>
      </c>
      <c r="S5961">
        <v>3</v>
      </c>
      <c r="T5961" s="7">
        <v>0.2</v>
      </c>
      <c r="U5961" s="5">
        <v>77.035200000000003</v>
      </c>
      <c r="V5961">
        <f t="shared" si="465"/>
        <v>3</v>
      </c>
      <c r="W5961">
        <f t="shared" si="466"/>
        <v>1</v>
      </c>
      <c r="X5961">
        <f t="shared" si="467"/>
        <v>2016</v>
      </c>
      <c r="Y5961" t="str">
        <f t="shared" si="468"/>
        <v>Mar</v>
      </c>
      <c r="Z5961" t="str">
        <f t="shared" si="469"/>
        <v>2016-03</v>
      </c>
    </row>
    <row r="5962" spans="1:26"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s="5">
        <v>21.12</v>
      </c>
      <c r="S5962">
        <v>4</v>
      </c>
      <c r="T5962" s="7">
        <v>0</v>
      </c>
      <c r="U5962" s="5">
        <v>6.5472000000000001</v>
      </c>
      <c r="V5962">
        <f t="shared" si="465"/>
        <v>2</v>
      </c>
      <c r="W5962">
        <f t="shared" si="466"/>
        <v>1</v>
      </c>
      <c r="X5962">
        <f t="shared" si="467"/>
        <v>2017</v>
      </c>
      <c r="Y5962" t="str">
        <f t="shared" si="468"/>
        <v>Feb</v>
      </c>
      <c r="Z5962" t="str">
        <f t="shared" si="469"/>
        <v>2017-02</v>
      </c>
    </row>
    <row r="5963" spans="1:26"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s="5">
        <v>575.928</v>
      </c>
      <c r="S5963">
        <v>9</v>
      </c>
      <c r="T5963" s="7">
        <v>0.2</v>
      </c>
      <c r="U5963" s="5">
        <v>57.592799999999997</v>
      </c>
      <c r="V5963">
        <f t="shared" si="465"/>
        <v>11</v>
      </c>
      <c r="W5963">
        <f t="shared" si="466"/>
        <v>4</v>
      </c>
      <c r="X5963">
        <f t="shared" si="467"/>
        <v>2014</v>
      </c>
      <c r="Y5963" t="str">
        <f t="shared" si="468"/>
        <v>Nov</v>
      </c>
      <c r="Z5963" t="str">
        <f t="shared" si="469"/>
        <v>2014-11</v>
      </c>
    </row>
    <row r="5964" spans="1:26"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s="5">
        <v>7.78</v>
      </c>
      <c r="S5964">
        <v>2</v>
      </c>
      <c r="T5964" s="7">
        <v>0</v>
      </c>
      <c r="U5964" s="5">
        <v>2.0228000000000002</v>
      </c>
      <c r="V5964">
        <f t="shared" si="465"/>
        <v>11</v>
      </c>
      <c r="W5964">
        <f t="shared" si="466"/>
        <v>4</v>
      </c>
      <c r="X5964">
        <f t="shared" si="467"/>
        <v>2014</v>
      </c>
      <c r="Y5964" t="str">
        <f t="shared" si="468"/>
        <v>Nov</v>
      </c>
      <c r="Z5964" t="str">
        <f t="shared" si="469"/>
        <v>2014-11</v>
      </c>
    </row>
    <row r="5965" spans="1:26"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s="5">
        <v>123.92</v>
      </c>
      <c r="S5965">
        <v>4</v>
      </c>
      <c r="T5965" s="7">
        <v>0</v>
      </c>
      <c r="U5965" s="5">
        <v>55.764000000000003</v>
      </c>
      <c r="V5965">
        <f t="shared" si="465"/>
        <v>11</v>
      </c>
      <c r="W5965">
        <f t="shared" si="466"/>
        <v>4</v>
      </c>
      <c r="X5965">
        <f t="shared" si="467"/>
        <v>2014</v>
      </c>
      <c r="Y5965" t="str">
        <f t="shared" si="468"/>
        <v>Nov</v>
      </c>
      <c r="Z5965" t="str">
        <f t="shared" si="469"/>
        <v>2014-11</v>
      </c>
    </row>
    <row r="5966" spans="1:26"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s="5">
        <v>17.22</v>
      </c>
      <c r="S5966">
        <v>3</v>
      </c>
      <c r="T5966" s="7">
        <v>0</v>
      </c>
      <c r="U5966" s="5">
        <v>5.1660000000000004</v>
      </c>
      <c r="V5966">
        <f t="shared" si="465"/>
        <v>8</v>
      </c>
      <c r="W5966">
        <f t="shared" si="466"/>
        <v>3</v>
      </c>
      <c r="X5966">
        <f t="shared" si="467"/>
        <v>2017</v>
      </c>
      <c r="Y5966" t="str">
        <f t="shared" si="468"/>
        <v>Aug</v>
      </c>
      <c r="Z5966" t="str">
        <f t="shared" si="469"/>
        <v>2017-08</v>
      </c>
    </row>
    <row r="5967" spans="1:26"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s="5">
        <v>226.56</v>
      </c>
      <c r="S5967">
        <v>6</v>
      </c>
      <c r="T5967" s="7">
        <v>0</v>
      </c>
      <c r="U5967" s="5">
        <v>63.436799999999998</v>
      </c>
      <c r="V5967">
        <f t="shared" si="465"/>
        <v>8</v>
      </c>
      <c r="W5967">
        <f t="shared" si="466"/>
        <v>3</v>
      </c>
      <c r="X5967">
        <f t="shared" si="467"/>
        <v>2017</v>
      </c>
      <c r="Y5967" t="str">
        <f t="shared" si="468"/>
        <v>Aug</v>
      </c>
      <c r="Z5967" t="str">
        <f t="shared" si="469"/>
        <v>2017-08</v>
      </c>
    </row>
    <row r="5968" spans="1:26"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s="5">
        <v>107.88</v>
      </c>
      <c r="S5968">
        <v>3</v>
      </c>
      <c r="T5968" s="7">
        <v>0.2</v>
      </c>
      <c r="U5968" s="5">
        <v>10.788</v>
      </c>
      <c r="V5968">
        <f t="shared" si="465"/>
        <v>8</v>
      </c>
      <c r="W5968">
        <f t="shared" si="466"/>
        <v>3</v>
      </c>
      <c r="X5968">
        <f t="shared" si="467"/>
        <v>2017</v>
      </c>
      <c r="Y5968" t="str">
        <f t="shared" si="468"/>
        <v>Aug</v>
      </c>
      <c r="Z5968" t="str">
        <f t="shared" si="469"/>
        <v>2017-08</v>
      </c>
    </row>
    <row r="5969" spans="1:26"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s="5">
        <v>81.98</v>
      </c>
      <c r="S5969">
        <v>2</v>
      </c>
      <c r="T5969" s="7">
        <v>0</v>
      </c>
      <c r="U5969" s="5">
        <v>40.170200000000001</v>
      </c>
      <c r="V5969">
        <f t="shared" si="465"/>
        <v>1</v>
      </c>
      <c r="W5969">
        <f t="shared" si="466"/>
        <v>1</v>
      </c>
      <c r="X5969">
        <f t="shared" si="467"/>
        <v>2016</v>
      </c>
      <c r="Y5969" t="str">
        <f t="shared" si="468"/>
        <v>Jan</v>
      </c>
      <c r="Z5969" t="str">
        <f t="shared" si="469"/>
        <v>2016-01</v>
      </c>
    </row>
    <row r="5970" spans="1:26"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s="5">
        <v>104.85</v>
      </c>
      <c r="S5970">
        <v>1</v>
      </c>
      <c r="T5970" s="7">
        <v>0</v>
      </c>
      <c r="U5970" s="5">
        <v>50.328000000000003</v>
      </c>
      <c r="V5970">
        <f t="shared" si="465"/>
        <v>7</v>
      </c>
      <c r="W5970">
        <f t="shared" si="466"/>
        <v>3</v>
      </c>
      <c r="X5970">
        <f t="shared" si="467"/>
        <v>2014</v>
      </c>
      <c r="Y5970" t="str">
        <f t="shared" si="468"/>
        <v>Jul</v>
      </c>
      <c r="Z5970" t="str">
        <f t="shared" si="469"/>
        <v>2014-07</v>
      </c>
    </row>
    <row r="5971" spans="1:26"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s="5">
        <v>8.7040000000000006</v>
      </c>
      <c r="S5971">
        <v>2</v>
      </c>
      <c r="T5971" s="7">
        <v>0.2</v>
      </c>
      <c r="U5971" s="5">
        <v>3.1551999999999998</v>
      </c>
      <c r="V5971">
        <f t="shared" si="465"/>
        <v>7</v>
      </c>
      <c r="W5971">
        <f t="shared" si="466"/>
        <v>3</v>
      </c>
      <c r="X5971">
        <f t="shared" si="467"/>
        <v>2014</v>
      </c>
      <c r="Y5971" t="str">
        <f t="shared" si="468"/>
        <v>Jul</v>
      </c>
      <c r="Z5971" t="str">
        <f t="shared" si="469"/>
        <v>2014-07</v>
      </c>
    </row>
    <row r="5972" spans="1:26"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s="5">
        <v>19.920000000000002</v>
      </c>
      <c r="S5972">
        <v>4</v>
      </c>
      <c r="T5972" s="7">
        <v>0</v>
      </c>
      <c r="U5972" s="5">
        <v>9.7607999999999997</v>
      </c>
      <c r="V5972">
        <f t="shared" si="465"/>
        <v>7</v>
      </c>
      <c r="W5972">
        <f t="shared" si="466"/>
        <v>3</v>
      </c>
      <c r="X5972">
        <f t="shared" si="467"/>
        <v>2014</v>
      </c>
      <c r="Y5972" t="str">
        <f t="shared" si="468"/>
        <v>Jul</v>
      </c>
      <c r="Z5972" t="str">
        <f t="shared" si="469"/>
        <v>2014-07</v>
      </c>
    </row>
    <row r="5973" spans="1:26"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s="5">
        <v>43.02</v>
      </c>
      <c r="S5973">
        <v>3</v>
      </c>
      <c r="T5973" s="7">
        <v>0</v>
      </c>
      <c r="U5973" s="5">
        <v>15.4872</v>
      </c>
      <c r="V5973">
        <f t="shared" si="465"/>
        <v>7</v>
      </c>
      <c r="W5973">
        <f t="shared" si="466"/>
        <v>3</v>
      </c>
      <c r="X5973">
        <f t="shared" si="467"/>
        <v>2014</v>
      </c>
      <c r="Y5973" t="str">
        <f t="shared" si="468"/>
        <v>Jul</v>
      </c>
      <c r="Z5973" t="str">
        <f t="shared" si="469"/>
        <v>2014-07</v>
      </c>
    </row>
    <row r="5974" spans="1:26"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s="5">
        <v>240.78399999999999</v>
      </c>
      <c r="S5974">
        <v>1</v>
      </c>
      <c r="T5974" s="7">
        <v>0.2</v>
      </c>
      <c r="U5974" s="5">
        <v>30.097999999999999</v>
      </c>
      <c r="V5974">
        <f t="shared" si="465"/>
        <v>2</v>
      </c>
      <c r="W5974">
        <f t="shared" si="466"/>
        <v>1</v>
      </c>
      <c r="X5974">
        <f t="shared" si="467"/>
        <v>2017</v>
      </c>
      <c r="Y5974" t="str">
        <f t="shared" si="468"/>
        <v>Feb</v>
      </c>
      <c r="Z5974" t="str">
        <f t="shared" si="469"/>
        <v>2017-02</v>
      </c>
    </row>
    <row r="5975" spans="1:26"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s="5">
        <v>414.96</v>
      </c>
      <c r="S5975">
        <v>2</v>
      </c>
      <c r="T5975" s="7">
        <v>0</v>
      </c>
      <c r="U5975" s="5">
        <v>124.488</v>
      </c>
      <c r="V5975">
        <f t="shared" si="465"/>
        <v>12</v>
      </c>
      <c r="W5975">
        <f t="shared" si="466"/>
        <v>4</v>
      </c>
      <c r="X5975">
        <f t="shared" si="467"/>
        <v>2015</v>
      </c>
      <c r="Y5975" t="str">
        <f t="shared" si="468"/>
        <v>Dec</v>
      </c>
      <c r="Z5975" t="str">
        <f t="shared" si="469"/>
        <v>2015-12</v>
      </c>
    </row>
    <row r="5976" spans="1:26"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s="5">
        <v>387.72</v>
      </c>
      <c r="S5976">
        <v>5</v>
      </c>
      <c r="T5976" s="7">
        <v>0.2</v>
      </c>
      <c r="U5976" s="5">
        <v>-67.850999999999999</v>
      </c>
      <c r="V5976">
        <f t="shared" si="465"/>
        <v>10</v>
      </c>
      <c r="W5976">
        <f t="shared" si="466"/>
        <v>4</v>
      </c>
      <c r="X5976">
        <f t="shared" si="467"/>
        <v>2016</v>
      </c>
      <c r="Y5976" t="str">
        <f t="shared" si="468"/>
        <v>Oct</v>
      </c>
      <c r="Z5976" t="str">
        <f t="shared" si="469"/>
        <v>2016-10</v>
      </c>
    </row>
    <row r="5977" spans="1:26"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s="5">
        <v>360.38</v>
      </c>
      <c r="S5977">
        <v>2</v>
      </c>
      <c r="T5977" s="7">
        <v>0</v>
      </c>
      <c r="U5977" s="5">
        <v>93.698800000000006</v>
      </c>
      <c r="V5977">
        <f t="shared" si="465"/>
        <v>7</v>
      </c>
      <c r="W5977">
        <f t="shared" si="466"/>
        <v>3</v>
      </c>
      <c r="X5977">
        <f t="shared" si="467"/>
        <v>2017</v>
      </c>
      <c r="Y5977" t="str">
        <f t="shared" si="468"/>
        <v>Jul</v>
      </c>
      <c r="Z5977" t="str">
        <f t="shared" si="469"/>
        <v>2017-07</v>
      </c>
    </row>
    <row r="5978" spans="1:26"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s="5">
        <v>13.56</v>
      </c>
      <c r="S5978">
        <v>2</v>
      </c>
      <c r="T5978" s="7">
        <v>0</v>
      </c>
      <c r="U5978" s="5">
        <v>6.2375999999999996</v>
      </c>
      <c r="V5978">
        <f t="shared" si="465"/>
        <v>7</v>
      </c>
      <c r="W5978">
        <f t="shared" si="466"/>
        <v>3</v>
      </c>
      <c r="X5978">
        <f t="shared" si="467"/>
        <v>2017</v>
      </c>
      <c r="Y5978" t="str">
        <f t="shared" si="468"/>
        <v>Jul</v>
      </c>
      <c r="Z5978" t="str">
        <f t="shared" si="469"/>
        <v>2017-07</v>
      </c>
    </row>
    <row r="5979" spans="1:26"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s="5">
        <v>552</v>
      </c>
      <c r="S5979">
        <v>10</v>
      </c>
      <c r="T5979" s="7">
        <v>0.2</v>
      </c>
      <c r="U5979" s="5">
        <v>34.5</v>
      </c>
      <c r="V5979">
        <f t="shared" si="465"/>
        <v>4</v>
      </c>
      <c r="W5979">
        <f t="shared" si="466"/>
        <v>2</v>
      </c>
      <c r="X5979">
        <f t="shared" si="467"/>
        <v>2017</v>
      </c>
      <c r="Y5979" t="str">
        <f t="shared" si="468"/>
        <v>Apr</v>
      </c>
      <c r="Z5979" t="str">
        <f t="shared" si="469"/>
        <v>2017-04</v>
      </c>
    </row>
    <row r="5980" spans="1:26"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s="5">
        <v>429.9</v>
      </c>
      <c r="S5980">
        <v>5</v>
      </c>
      <c r="T5980" s="7">
        <v>0</v>
      </c>
      <c r="U5980" s="5">
        <v>111.774</v>
      </c>
      <c r="V5980">
        <f t="shared" si="465"/>
        <v>9</v>
      </c>
      <c r="W5980">
        <f t="shared" si="466"/>
        <v>3</v>
      </c>
      <c r="X5980">
        <f t="shared" si="467"/>
        <v>2014</v>
      </c>
      <c r="Y5980" t="str">
        <f t="shared" si="468"/>
        <v>Sep</v>
      </c>
      <c r="Z5980" t="str">
        <f t="shared" si="469"/>
        <v>2014-09</v>
      </c>
    </row>
    <row r="5981" spans="1:26"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s="5">
        <v>32.06</v>
      </c>
      <c r="S5981">
        <v>2</v>
      </c>
      <c r="T5981" s="7">
        <v>0</v>
      </c>
      <c r="U5981" s="5">
        <v>15.3888</v>
      </c>
      <c r="V5981">
        <f t="shared" si="465"/>
        <v>9</v>
      </c>
      <c r="W5981">
        <f t="shared" si="466"/>
        <v>3</v>
      </c>
      <c r="X5981">
        <f t="shared" si="467"/>
        <v>2014</v>
      </c>
      <c r="Y5981" t="str">
        <f t="shared" si="468"/>
        <v>Sep</v>
      </c>
      <c r="Z5981" t="str">
        <f t="shared" si="469"/>
        <v>2014-09</v>
      </c>
    </row>
    <row r="5982" spans="1:26"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s="5">
        <v>161.96</v>
      </c>
      <c r="S5982">
        <v>2</v>
      </c>
      <c r="T5982" s="7">
        <v>0</v>
      </c>
      <c r="U5982" s="5">
        <v>45.348799999999997</v>
      </c>
      <c r="V5982">
        <f t="shared" si="465"/>
        <v>9</v>
      </c>
      <c r="W5982">
        <f t="shared" si="466"/>
        <v>3</v>
      </c>
      <c r="X5982">
        <f t="shared" si="467"/>
        <v>2014</v>
      </c>
      <c r="Y5982" t="str">
        <f t="shared" si="468"/>
        <v>Sep</v>
      </c>
      <c r="Z5982" t="str">
        <f t="shared" si="469"/>
        <v>2014-09</v>
      </c>
    </row>
    <row r="5983" spans="1:26"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s="5">
        <v>19.86</v>
      </c>
      <c r="S5983">
        <v>2</v>
      </c>
      <c r="T5983" s="7">
        <v>0</v>
      </c>
      <c r="U5983" s="5">
        <v>5.7594000000000003</v>
      </c>
      <c r="V5983">
        <f t="shared" si="465"/>
        <v>9</v>
      </c>
      <c r="W5983">
        <f t="shared" si="466"/>
        <v>3</v>
      </c>
      <c r="X5983">
        <f t="shared" si="467"/>
        <v>2014</v>
      </c>
      <c r="Y5983" t="str">
        <f t="shared" si="468"/>
        <v>Sep</v>
      </c>
      <c r="Z5983" t="str">
        <f t="shared" si="469"/>
        <v>2014-09</v>
      </c>
    </row>
    <row r="5984" spans="1:26"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s="5">
        <v>12.96</v>
      </c>
      <c r="S5984">
        <v>2</v>
      </c>
      <c r="T5984" s="7">
        <v>0</v>
      </c>
      <c r="U5984" s="5">
        <v>6.3503999999999996</v>
      </c>
      <c r="V5984">
        <f t="shared" si="465"/>
        <v>11</v>
      </c>
      <c r="W5984">
        <f t="shared" si="466"/>
        <v>4</v>
      </c>
      <c r="X5984">
        <f t="shared" si="467"/>
        <v>2016</v>
      </c>
      <c r="Y5984" t="str">
        <f t="shared" si="468"/>
        <v>Nov</v>
      </c>
      <c r="Z5984" t="str">
        <f t="shared" si="469"/>
        <v>2016-11</v>
      </c>
    </row>
    <row r="5985" spans="1:26"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s="5">
        <v>20.544</v>
      </c>
      <c r="S5985">
        <v>6</v>
      </c>
      <c r="T5985" s="7">
        <v>0.2</v>
      </c>
      <c r="U5985" s="5">
        <v>6.42</v>
      </c>
      <c r="V5985">
        <f t="shared" si="465"/>
        <v>9</v>
      </c>
      <c r="W5985">
        <f t="shared" si="466"/>
        <v>3</v>
      </c>
      <c r="X5985">
        <f t="shared" si="467"/>
        <v>2017</v>
      </c>
      <c r="Y5985" t="str">
        <f t="shared" si="468"/>
        <v>Sep</v>
      </c>
      <c r="Z5985" t="str">
        <f t="shared" si="469"/>
        <v>2017-09</v>
      </c>
    </row>
    <row r="5986" spans="1:26"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s="5">
        <v>185.58</v>
      </c>
      <c r="S5986">
        <v>6</v>
      </c>
      <c r="T5986" s="7">
        <v>0</v>
      </c>
      <c r="U5986" s="5">
        <v>76.087800000000001</v>
      </c>
      <c r="V5986">
        <f t="shared" si="465"/>
        <v>7</v>
      </c>
      <c r="W5986">
        <f t="shared" si="466"/>
        <v>3</v>
      </c>
      <c r="X5986">
        <f t="shared" si="467"/>
        <v>2016</v>
      </c>
      <c r="Y5986" t="str">
        <f t="shared" si="468"/>
        <v>Jul</v>
      </c>
      <c r="Z5986" t="str">
        <f t="shared" si="469"/>
        <v>2016-07</v>
      </c>
    </row>
    <row r="5987" spans="1:26"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s="5">
        <v>77.56</v>
      </c>
      <c r="S5987">
        <v>2</v>
      </c>
      <c r="T5987" s="7">
        <v>0</v>
      </c>
      <c r="U5987" s="5">
        <v>35.677599999999998</v>
      </c>
      <c r="V5987">
        <f t="shared" si="465"/>
        <v>7</v>
      </c>
      <c r="W5987">
        <f t="shared" si="466"/>
        <v>3</v>
      </c>
      <c r="X5987">
        <f t="shared" si="467"/>
        <v>2016</v>
      </c>
      <c r="Y5987" t="str">
        <f t="shared" si="468"/>
        <v>Jul</v>
      </c>
      <c r="Z5987" t="str">
        <f t="shared" si="469"/>
        <v>2016-07</v>
      </c>
    </row>
    <row r="5988" spans="1:26"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s="5">
        <v>87.92</v>
      </c>
      <c r="S5988">
        <v>4</v>
      </c>
      <c r="T5988" s="7">
        <v>0</v>
      </c>
      <c r="U5988" s="5">
        <v>0.87919999999999998</v>
      </c>
      <c r="V5988">
        <f t="shared" si="465"/>
        <v>7</v>
      </c>
      <c r="W5988">
        <f t="shared" si="466"/>
        <v>3</v>
      </c>
      <c r="X5988">
        <f t="shared" si="467"/>
        <v>2016</v>
      </c>
      <c r="Y5988" t="str">
        <f t="shared" si="468"/>
        <v>Jul</v>
      </c>
      <c r="Z5988" t="str">
        <f t="shared" si="469"/>
        <v>2016-07</v>
      </c>
    </row>
    <row r="5989" spans="1:26"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s="5">
        <v>245.94</v>
      </c>
      <c r="S5989">
        <v>6</v>
      </c>
      <c r="T5989" s="7">
        <v>0</v>
      </c>
      <c r="U5989" s="5">
        <v>120.5106</v>
      </c>
      <c r="V5989">
        <f t="shared" si="465"/>
        <v>7</v>
      </c>
      <c r="W5989">
        <f t="shared" si="466"/>
        <v>3</v>
      </c>
      <c r="X5989">
        <f t="shared" si="467"/>
        <v>2016</v>
      </c>
      <c r="Y5989" t="str">
        <f t="shared" si="468"/>
        <v>Jul</v>
      </c>
      <c r="Z5989" t="str">
        <f t="shared" si="469"/>
        <v>2016-07</v>
      </c>
    </row>
    <row r="5990" spans="1:26"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s="5">
        <v>8.6</v>
      </c>
      <c r="S5990">
        <v>1</v>
      </c>
      <c r="T5990" s="7">
        <v>0</v>
      </c>
      <c r="U5990" s="5">
        <v>4.0419999999999998</v>
      </c>
      <c r="V5990">
        <f t="shared" si="465"/>
        <v>7</v>
      </c>
      <c r="W5990">
        <f t="shared" si="466"/>
        <v>3</v>
      </c>
      <c r="X5990">
        <f t="shared" si="467"/>
        <v>2016</v>
      </c>
      <c r="Y5990" t="str">
        <f t="shared" si="468"/>
        <v>Jul</v>
      </c>
      <c r="Z5990" t="str">
        <f t="shared" si="469"/>
        <v>2016-07</v>
      </c>
    </row>
    <row r="5991" spans="1:26"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s="5">
        <v>504.9</v>
      </c>
      <c r="S5991">
        <v>5</v>
      </c>
      <c r="T5991" s="7">
        <v>0</v>
      </c>
      <c r="U5991" s="5">
        <v>126.22499999999999</v>
      </c>
      <c r="V5991">
        <f t="shared" si="465"/>
        <v>7</v>
      </c>
      <c r="W5991">
        <f t="shared" si="466"/>
        <v>3</v>
      </c>
      <c r="X5991">
        <f t="shared" si="467"/>
        <v>2016</v>
      </c>
      <c r="Y5991" t="str">
        <f t="shared" si="468"/>
        <v>Jul</v>
      </c>
      <c r="Z5991" t="str">
        <f t="shared" si="469"/>
        <v>2016-07</v>
      </c>
    </row>
    <row r="5992" spans="1:26"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s="5">
        <v>2357.4879999999998</v>
      </c>
      <c r="S5992">
        <v>7</v>
      </c>
      <c r="T5992" s="7">
        <v>0.2</v>
      </c>
      <c r="U5992" s="5">
        <v>884.05799999999999</v>
      </c>
      <c r="V5992">
        <f t="shared" si="465"/>
        <v>9</v>
      </c>
      <c r="W5992">
        <f t="shared" si="466"/>
        <v>3</v>
      </c>
      <c r="X5992">
        <f t="shared" si="467"/>
        <v>2017</v>
      </c>
      <c r="Y5992" t="str">
        <f t="shared" si="468"/>
        <v>Sep</v>
      </c>
      <c r="Z5992" t="str">
        <f t="shared" si="469"/>
        <v>2017-09</v>
      </c>
    </row>
    <row r="5993" spans="1:26"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s="5">
        <v>369.54399999999998</v>
      </c>
      <c r="S5993">
        <v>7</v>
      </c>
      <c r="T5993" s="7">
        <v>0.2</v>
      </c>
      <c r="U5993" s="5">
        <v>32.335099999999997</v>
      </c>
      <c r="V5993">
        <f t="shared" si="465"/>
        <v>9</v>
      </c>
      <c r="W5993">
        <f t="shared" si="466"/>
        <v>3</v>
      </c>
      <c r="X5993">
        <f t="shared" si="467"/>
        <v>2017</v>
      </c>
      <c r="Y5993" t="str">
        <f t="shared" si="468"/>
        <v>Sep</v>
      </c>
      <c r="Z5993" t="str">
        <f t="shared" si="469"/>
        <v>2017-09</v>
      </c>
    </row>
    <row r="5994" spans="1:26"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s="5">
        <v>184.75200000000001</v>
      </c>
      <c r="S5994">
        <v>3</v>
      </c>
      <c r="T5994" s="7">
        <v>0.2</v>
      </c>
      <c r="U5994" s="5">
        <v>-20.784600000000001</v>
      </c>
      <c r="V5994">
        <f t="shared" si="465"/>
        <v>9</v>
      </c>
      <c r="W5994">
        <f t="shared" si="466"/>
        <v>3</v>
      </c>
      <c r="X5994">
        <f t="shared" si="467"/>
        <v>2017</v>
      </c>
      <c r="Y5994" t="str">
        <f t="shared" si="468"/>
        <v>Sep</v>
      </c>
      <c r="Z5994" t="str">
        <f t="shared" si="469"/>
        <v>2017-09</v>
      </c>
    </row>
    <row r="5995" spans="1:26"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s="5">
        <v>64.959999999999994</v>
      </c>
      <c r="S5995">
        <v>5</v>
      </c>
      <c r="T5995" s="7">
        <v>0.2</v>
      </c>
      <c r="U5995" s="5">
        <v>-4.0599999999999996</v>
      </c>
      <c r="V5995">
        <f t="shared" si="465"/>
        <v>12</v>
      </c>
      <c r="W5995">
        <f t="shared" si="466"/>
        <v>4</v>
      </c>
      <c r="X5995">
        <f t="shared" si="467"/>
        <v>2016</v>
      </c>
      <c r="Y5995" t="str">
        <f t="shared" si="468"/>
        <v>Dec</v>
      </c>
      <c r="Z5995" t="str">
        <f t="shared" si="469"/>
        <v>2016-12</v>
      </c>
    </row>
    <row r="5996" spans="1:26"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s="5">
        <v>13.52</v>
      </c>
      <c r="S5996">
        <v>2</v>
      </c>
      <c r="T5996" s="7">
        <v>0.2</v>
      </c>
      <c r="U5996" s="5">
        <v>1.69</v>
      </c>
      <c r="V5996">
        <f t="shared" si="465"/>
        <v>12</v>
      </c>
      <c r="W5996">
        <f t="shared" si="466"/>
        <v>4</v>
      </c>
      <c r="X5996">
        <f t="shared" si="467"/>
        <v>2016</v>
      </c>
      <c r="Y5996" t="str">
        <f t="shared" si="468"/>
        <v>Dec</v>
      </c>
      <c r="Z5996" t="str">
        <f t="shared" si="469"/>
        <v>2016-12</v>
      </c>
    </row>
    <row r="5997" spans="1:26"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s="5">
        <v>458.43</v>
      </c>
      <c r="S5997">
        <v>5</v>
      </c>
      <c r="T5997" s="7">
        <v>0.3</v>
      </c>
      <c r="U5997" s="5">
        <v>-137.529</v>
      </c>
      <c r="V5997">
        <f t="shared" si="465"/>
        <v>12</v>
      </c>
      <c r="W5997">
        <f t="shared" si="466"/>
        <v>4</v>
      </c>
      <c r="X5997">
        <f t="shared" si="467"/>
        <v>2016</v>
      </c>
      <c r="Y5997" t="str">
        <f t="shared" si="468"/>
        <v>Dec</v>
      </c>
      <c r="Z5997" t="str">
        <f t="shared" si="469"/>
        <v>2016-12</v>
      </c>
    </row>
    <row r="5998" spans="1:26"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s="5">
        <v>387.13600000000002</v>
      </c>
      <c r="S5998">
        <v>4</v>
      </c>
      <c r="T5998" s="7">
        <v>0.2</v>
      </c>
      <c r="U5998" s="5">
        <v>24.196000000000002</v>
      </c>
      <c r="V5998">
        <f t="shared" si="465"/>
        <v>12</v>
      </c>
      <c r="W5998">
        <f t="shared" si="466"/>
        <v>4</v>
      </c>
      <c r="X5998">
        <f t="shared" si="467"/>
        <v>2016</v>
      </c>
      <c r="Y5998" t="str">
        <f t="shared" si="468"/>
        <v>Dec</v>
      </c>
      <c r="Z5998" t="str">
        <f t="shared" si="469"/>
        <v>2016-12</v>
      </c>
    </row>
    <row r="5999" spans="1:26"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s="5">
        <v>328.59</v>
      </c>
      <c r="S5999">
        <v>3</v>
      </c>
      <c r="T5999" s="7">
        <v>0.4</v>
      </c>
      <c r="U5999" s="5">
        <v>-147.8655</v>
      </c>
      <c r="V5999">
        <f t="shared" si="465"/>
        <v>12</v>
      </c>
      <c r="W5999">
        <f t="shared" si="466"/>
        <v>4</v>
      </c>
      <c r="X5999">
        <f t="shared" si="467"/>
        <v>2016</v>
      </c>
      <c r="Y5999" t="str">
        <f t="shared" si="468"/>
        <v>Dec</v>
      </c>
      <c r="Z5999" t="str">
        <f t="shared" si="469"/>
        <v>2016-12</v>
      </c>
    </row>
    <row r="6000" spans="1:26"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s="5">
        <v>338.35199999999998</v>
      </c>
      <c r="S6000">
        <v>3</v>
      </c>
      <c r="T6000" s="7">
        <v>0.2</v>
      </c>
      <c r="U6000" s="5">
        <v>4.2294</v>
      </c>
      <c r="V6000">
        <f t="shared" si="465"/>
        <v>12</v>
      </c>
      <c r="W6000">
        <f t="shared" si="466"/>
        <v>4</v>
      </c>
      <c r="X6000">
        <f t="shared" si="467"/>
        <v>2014</v>
      </c>
      <c r="Y6000" t="str">
        <f t="shared" si="468"/>
        <v>Dec</v>
      </c>
      <c r="Z6000" t="str">
        <f t="shared" si="469"/>
        <v>2014-12</v>
      </c>
    </row>
    <row r="6001" spans="1:26"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s="5">
        <v>25.92</v>
      </c>
      <c r="S6001">
        <v>4</v>
      </c>
      <c r="T6001" s="7">
        <v>0</v>
      </c>
      <c r="U6001" s="5">
        <v>12.441599999999999</v>
      </c>
      <c r="V6001">
        <f t="shared" si="465"/>
        <v>12</v>
      </c>
      <c r="W6001">
        <f t="shared" si="466"/>
        <v>4</v>
      </c>
      <c r="X6001">
        <f t="shared" si="467"/>
        <v>2014</v>
      </c>
      <c r="Y6001" t="str">
        <f t="shared" si="468"/>
        <v>Dec</v>
      </c>
      <c r="Z6001" t="str">
        <f t="shared" si="469"/>
        <v>2014-12</v>
      </c>
    </row>
    <row r="6002" spans="1:26"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s="5">
        <v>91.36</v>
      </c>
      <c r="S6002">
        <v>4</v>
      </c>
      <c r="T6002" s="7">
        <v>0</v>
      </c>
      <c r="U6002" s="5">
        <v>42.025599999999997</v>
      </c>
      <c r="V6002">
        <f t="shared" si="465"/>
        <v>12</v>
      </c>
      <c r="W6002">
        <f t="shared" si="466"/>
        <v>4</v>
      </c>
      <c r="X6002">
        <f t="shared" si="467"/>
        <v>2014</v>
      </c>
      <c r="Y6002" t="str">
        <f t="shared" si="468"/>
        <v>Dec</v>
      </c>
      <c r="Z6002" t="str">
        <f t="shared" si="469"/>
        <v>2014-12</v>
      </c>
    </row>
    <row r="6003" spans="1:26"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s="5">
        <v>87.96</v>
      </c>
      <c r="S6003">
        <v>3</v>
      </c>
      <c r="T6003" s="7">
        <v>0.2</v>
      </c>
      <c r="U6003" s="5">
        <v>7.6965000000000003</v>
      </c>
      <c r="V6003">
        <f t="shared" si="465"/>
        <v>12</v>
      </c>
      <c r="W6003">
        <f t="shared" si="466"/>
        <v>4</v>
      </c>
      <c r="X6003">
        <f t="shared" si="467"/>
        <v>2014</v>
      </c>
      <c r="Y6003" t="str">
        <f t="shared" si="468"/>
        <v>Dec</v>
      </c>
      <c r="Z6003" t="str">
        <f t="shared" si="469"/>
        <v>2014-12</v>
      </c>
    </row>
    <row r="6004" spans="1:26"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s="5">
        <v>5.2140000000000004</v>
      </c>
      <c r="S6004">
        <v>2</v>
      </c>
      <c r="T6004" s="7">
        <v>0.7</v>
      </c>
      <c r="U6004" s="5">
        <v>-4.1711999999999998</v>
      </c>
      <c r="V6004">
        <f t="shared" si="465"/>
        <v>12</v>
      </c>
      <c r="W6004">
        <f t="shared" si="466"/>
        <v>4</v>
      </c>
      <c r="X6004">
        <f t="shared" si="467"/>
        <v>2014</v>
      </c>
      <c r="Y6004" t="str">
        <f t="shared" si="468"/>
        <v>Dec</v>
      </c>
      <c r="Z6004" t="str">
        <f t="shared" si="469"/>
        <v>2014-12</v>
      </c>
    </row>
    <row r="6005" spans="1:26"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s="5">
        <v>12.294</v>
      </c>
      <c r="S6005">
        <v>1</v>
      </c>
      <c r="T6005" s="7">
        <v>0.7</v>
      </c>
      <c r="U6005" s="5">
        <v>-8.6058000000000003</v>
      </c>
      <c r="V6005">
        <f t="shared" si="465"/>
        <v>9</v>
      </c>
      <c r="W6005">
        <f t="shared" si="466"/>
        <v>3</v>
      </c>
      <c r="X6005">
        <f t="shared" si="467"/>
        <v>2017</v>
      </c>
      <c r="Y6005" t="str">
        <f t="shared" si="468"/>
        <v>Sep</v>
      </c>
      <c r="Z6005" t="str">
        <f t="shared" si="469"/>
        <v>2017-09</v>
      </c>
    </row>
    <row r="6006" spans="1:26"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s="5">
        <v>19.760000000000002</v>
      </c>
      <c r="S6006">
        <v>4</v>
      </c>
      <c r="T6006" s="7">
        <v>0</v>
      </c>
      <c r="U6006" s="5">
        <v>8.2992000000000008</v>
      </c>
      <c r="V6006">
        <f t="shared" si="465"/>
        <v>9</v>
      </c>
      <c r="W6006">
        <f t="shared" si="466"/>
        <v>3</v>
      </c>
      <c r="X6006">
        <f t="shared" si="467"/>
        <v>2017</v>
      </c>
      <c r="Y6006" t="str">
        <f t="shared" si="468"/>
        <v>Sep</v>
      </c>
      <c r="Z6006" t="str">
        <f t="shared" si="469"/>
        <v>2017-09</v>
      </c>
    </row>
    <row r="6007" spans="1:26"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s="5">
        <v>109.764</v>
      </c>
      <c r="S6007">
        <v>2</v>
      </c>
      <c r="T6007" s="7">
        <v>0.1</v>
      </c>
      <c r="U6007" s="5">
        <v>8.5372000000000003</v>
      </c>
      <c r="V6007">
        <f t="shared" si="465"/>
        <v>11</v>
      </c>
      <c r="W6007">
        <f t="shared" si="466"/>
        <v>4</v>
      </c>
      <c r="X6007">
        <f t="shared" si="467"/>
        <v>2015</v>
      </c>
      <c r="Y6007" t="str">
        <f t="shared" si="468"/>
        <v>Nov</v>
      </c>
      <c r="Z6007" t="str">
        <f t="shared" si="469"/>
        <v>2015-11</v>
      </c>
    </row>
    <row r="6008" spans="1:26"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s="5">
        <v>128.85</v>
      </c>
      <c r="S6008">
        <v>3</v>
      </c>
      <c r="T6008" s="7">
        <v>0</v>
      </c>
      <c r="U6008" s="5">
        <v>3.8654999999999999</v>
      </c>
      <c r="V6008">
        <f t="shared" si="465"/>
        <v>12</v>
      </c>
      <c r="W6008">
        <f t="shared" si="466"/>
        <v>4</v>
      </c>
      <c r="X6008">
        <f t="shared" si="467"/>
        <v>2017</v>
      </c>
      <c r="Y6008" t="str">
        <f t="shared" si="468"/>
        <v>Dec</v>
      </c>
      <c r="Z6008" t="str">
        <f t="shared" si="469"/>
        <v>2017-12</v>
      </c>
    </row>
    <row r="6009" spans="1:26"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s="5">
        <v>127.95</v>
      </c>
      <c r="S6009">
        <v>3</v>
      </c>
      <c r="T6009" s="7">
        <v>0</v>
      </c>
      <c r="U6009" s="5">
        <v>21.7515</v>
      </c>
      <c r="V6009">
        <f t="shared" si="465"/>
        <v>4</v>
      </c>
      <c r="W6009">
        <f t="shared" si="466"/>
        <v>2</v>
      </c>
      <c r="X6009">
        <f t="shared" si="467"/>
        <v>2017</v>
      </c>
      <c r="Y6009" t="str">
        <f t="shared" si="468"/>
        <v>Apr</v>
      </c>
      <c r="Z6009" t="str">
        <f t="shared" si="469"/>
        <v>2017-04</v>
      </c>
    </row>
    <row r="6010" spans="1:26"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s="5">
        <v>68.52</v>
      </c>
      <c r="S6010">
        <v>3</v>
      </c>
      <c r="T6010" s="7">
        <v>0</v>
      </c>
      <c r="U6010" s="5">
        <v>31.519200000000001</v>
      </c>
      <c r="V6010">
        <f t="shared" si="465"/>
        <v>12</v>
      </c>
      <c r="W6010">
        <f t="shared" si="466"/>
        <v>4</v>
      </c>
      <c r="X6010">
        <f t="shared" si="467"/>
        <v>2015</v>
      </c>
      <c r="Y6010" t="str">
        <f t="shared" si="468"/>
        <v>Dec</v>
      </c>
      <c r="Z6010" t="str">
        <f t="shared" si="469"/>
        <v>2015-12</v>
      </c>
    </row>
    <row r="6011" spans="1:26"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s="5">
        <v>74.94</v>
      </c>
      <c r="S6011">
        <v>3</v>
      </c>
      <c r="T6011" s="7">
        <v>0</v>
      </c>
      <c r="U6011" s="5">
        <v>14.2386</v>
      </c>
      <c r="V6011">
        <f t="shared" si="465"/>
        <v>12</v>
      </c>
      <c r="W6011">
        <f t="shared" si="466"/>
        <v>4</v>
      </c>
      <c r="X6011">
        <f t="shared" si="467"/>
        <v>2015</v>
      </c>
      <c r="Y6011" t="str">
        <f t="shared" si="468"/>
        <v>Dec</v>
      </c>
      <c r="Z6011" t="str">
        <f t="shared" si="469"/>
        <v>2015-12</v>
      </c>
    </row>
    <row r="6012" spans="1:26"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s="5">
        <v>2548.56</v>
      </c>
      <c r="S6012">
        <v>6</v>
      </c>
      <c r="T6012" s="7">
        <v>0.2</v>
      </c>
      <c r="U6012" s="5">
        <v>286.71300000000002</v>
      </c>
      <c r="V6012">
        <f t="shared" si="465"/>
        <v>12</v>
      </c>
      <c r="W6012">
        <f t="shared" si="466"/>
        <v>4</v>
      </c>
      <c r="X6012">
        <f t="shared" si="467"/>
        <v>2015</v>
      </c>
      <c r="Y6012" t="str">
        <f t="shared" si="468"/>
        <v>Dec</v>
      </c>
      <c r="Z6012" t="str">
        <f t="shared" si="469"/>
        <v>2015-12</v>
      </c>
    </row>
    <row r="6013" spans="1:26"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s="5">
        <v>271.44</v>
      </c>
      <c r="S6013">
        <v>3</v>
      </c>
      <c r="T6013" s="7">
        <v>0</v>
      </c>
      <c r="U6013" s="5">
        <v>122.148</v>
      </c>
      <c r="V6013">
        <f t="shared" si="465"/>
        <v>12</v>
      </c>
      <c r="W6013">
        <f t="shared" si="466"/>
        <v>4</v>
      </c>
      <c r="X6013">
        <f t="shared" si="467"/>
        <v>2015</v>
      </c>
      <c r="Y6013" t="str">
        <f t="shared" si="468"/>
        <v>Dec</v>
      </c>
      <c r="Z6013" t="str">
        <f t="shared" si="469"/>
        <v>2015-12</v>
      </c>
    </row>
    <row r="6014" spans="1:26"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s="5">
        <v>287.88</v>
      </c>
      <c r="S6014">
        <v>3</v>
      </c>
      <c r="T6014" s="7">
        <v>0.2</v>
      </c>
      <c r="U6014" s="5">
        <v>35.984999999999999</v>
      </c>
      <c r="V6014">
        <f t="shared" si="465"/>
        <v>12</v>
      </c>
      <c r="W6014">
        <f t="shared" si="466"/>
        <v>4</v>
      </c>
      <c r="X6014">
        <f t="shared" si="467"/>
        <v>2015</v>
      </c>
      <c r="Y6014" t="str">
        <f t="shared" si="468"/>
        <v>Dec</v>
      </c>
      <c r="Z6014" t="str">
        <f t="shared" si="469"/>
        <v>2015-12</v>
      </c>
    </row>
    <row r="6015" spans="1:26"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s="5">
        <v>14.9</v>
      </c>
      <c r="S6015">
        <v>5</v>
      </c>
      <c r="T6015" s="7">
        <v>0</v>
      </c>
      <c r="U6015" s="5">
        <v>7.1520000000000001</v>
      </c>
      <c r="V6015">
        <f t="shared" si="465"/>
        <v>3</v>
      </c>
      <c r="W6015">
        <f t="shared" si="466"/>
        <v>1</v>
      </c>
      <c r="X6015">
        <f t="shared" si="467"/>
        <v>2016</v>
      </c>
      <c r="Y6015" t="str">
        <f t="shared" si="468"/>
        <v>Mar</v>
      </c>
      <c r="Z6015" t="str">
        <f t="shared" si="469"/>
        <v>2016-03</v>
      </c>
    </row>
    <row r="6016" spans="1:26"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s="5">
        <v>4158.9120000000003</v>
      </c>
      <c r="S6016">
        <v>8</v>
      </c>
      <c r="T6016" s="7">
        <v>0.2</v>
      </c>
      <c r="U6016" s="5">
        <v>363.90480000000002</v>
      </c>
      <c r="V6016">
        <f t="shared" si="465"/>
        <v>3</v>
      </c>
      <c r="W6016">
        <f t="shared" si="466"/>
        <v>1</v>
      </c>
      <c r="X6016">
        <f t="shared" si="467"/>
        <v>2016</v>
      </c>
      <c r="Y6016" t="str">
        <f t="shared" si="468"/>
        <v>Mar</v>
      </c>
      <c r="Z6016" t="str">
        <f t="shared" si="469"/>
        <v>2016-03</v>
      </c>
    </row>
    <row r="6017" spans="1:26"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s="5">
        <v>91.96</v>
      </c>
      <c r="S6017">
        <v>2</v>
      </c>
      <c r="T6017" s="7">
        <v>0</v>
      </c>
      <c r="U6017" s="5">
        <v>15.6332</v>
      </c>
      <c r="V6017">
        <f t="shared" si="465"/>
        <v>4</v>
      </c>
      <c r="W6017">
        <f t="shared" si="466"/>
        <v>2</v>
      </c>
      <c r="X6017">
        <f t="shared" si="467"/>
        <v>2014</v>
      </c>
      <c r="Y6017" t="str">
        <f t="shared" si="468"/>
        <v>Apr</v>
      </c>
      <c r="Z6017" t="str">
        <f t="shared" si="469"/>
        <v>2014-04</v>
      </c>
    </row>
    <row r="6018" spans="1:26"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s="5">
        <v>33.11</v>
      </c>
      <c r="S6018">
        <v>7</v>
      </c>
      <c r="T6018" s="7">
        <v>0</v>
      </c>
      <c r="U6018" s="5">
        <v>12.9129</v>
      </c>
      <c r="V6018">
        <f t="shared" si="465"/>
        <v>4</v>
      </c>
      <c r="W6018">
        <f t="shared" si="466"/>
        <v>2</v>
      </c>
      <c r="X6018">
        <f t="shared" si="467"/>
        <v>2014</v>
      </c>
      <c r="Y6018" t="str">
        <f t="shared" si="468"/>
        <v>Apr</v>
      </c>
      <c r="Z6018" t="str">
        <f t="shared" si="469"/>
        <v>2014-04</v>
      </c>
    </row>
    <row r="6019" spans="1:26"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s="5">
        <v>19.440000000000001</v>
      </c>
      <c r="S6019">
        <v>3</v>
      </c>
      <c r="T6019" s="7">
        <v>0</v>
      </c>
      <c r="U6019" s="5">
        <v>9.3312000000000008</v>
      </c>
      <c r="V6019">
        <f t="shared" ref="V6019:V6082" si="470">MONTH(C6019)</f>
        <v>4</v>
      </c>
      <c r="W6019">
        <f t="shared" ref="W6019:W6082" si="471">ROUNDUP(MONTH(C6019)/3,0)</f>
        <v>2</v>
      </c>
      <c r="X6019">
        <f t="shared" ref="X6019:X6082" si="472">YEAR(C6019)</f>
        <v>2014</v>
      </c>
      <c r="Y6019" t="str">
        <f t="shared" ref="Y6019:Y6082" si="473">TEXT(C6019,"MMM")</f>
        <v>Apr</v>
      </c>
      <c r="Z6019" t="str">
        <f t="shared" ref="Z6019:Z6082" si="474">TEXT(C6019,"YYYY-MM")</f>
        <v>2014-04</v>
      </c>
    </row>
    <row r="6020" spans="1:26"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s="5">
        <v>55.48</v>
      </c>
      <c r="S6020">
        <v>1</v>
      </c>
      <c r="T6020" s="7">
        <v>0</v>
      </c>
      <c r="U6020" s="5">
        <v>26.630400000000002</v>
      </c>
      <c r="V6020">
        <f t="shared" si="470"/>
        <v>4</v>
      </c>
      <c r="W6020">
        <f t="shared" si="471"/>
        <v>2</v>
      </c>
      <c r="X6020">
        <f t="shared" si="472"/>
        <v>2014</v>
      </c>
      <c r="Y6020" t="str">
        <f t="shared" si="473"/>
        <v>Apr</v>
      </c>
      <c r="Z6020" t="str">
        <f t="shared" si="474"/>
        <v>2014-04</v>
      </c>
    </row>
    <row r="6021" spans="1:26"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s="5">
        <v>91.92</v>
      </c>
      <c r="S6021">
        <v>5</v>
      </c>
      <c r="T6021" s="7">
        <v>0.2</v>
      </c>
      <c r="U6021" s="5">
        <v>11.49</v>
      </c>
      <c r="V6021">
        <f t="shared" si="470"/>
        <v>10</v>
      </c>
      <c r="W6021">
        <f t="shared" si="471"/>
        <v>4</v>
      </c>
      <c r="X6021">
        <f t="shared" si="472"/>
        <v>2014</v>
      </c>
      <c r="Y6021" t="str">
        <f t="shared" si="473"/>
        <v>Oct</v>
      </c>
      <c r="Z6021" t="str">
        <f t="shared" si="474"/>
        <v>2014-10</v>
      </c>
    </row>
    <row r="6022" spans="1:26"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s="5">
        <v>17.34</v>
      </c>
      <c r="S6022">
        <v>2</v>
      </c>
      <c r="T6022" s="7">
        <v>0</v>
      </c>
      <c r="U6022" s="5">
        <v>4.6818</v>
      </c>
      <c r="V6022">
        <f t="shared" si="470"/>
        <v>8</v>
      </c>
      <c r="W6022">
        <f t="shared" si="471"/>
        <v>3</v>
      </c>
      <c r="X6022">
        <f t="shared" si="472"/>
        <v>2016</v>
      </c>
      <c r="Y6022" t="str">
        <f t="shared" si="473"/>
        <v>Aug</v>
      </c>
      <c r="Z6022" t="str">
        <f t="shared" si="474"/>
        <v>2016-08</v>
      </c>
    </row>
    <row r="6023" spans="1:26"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s="5">
        <v>71.98</v>
      </c>
      <c r="S6023">
        <v>2</v>
      </c>
      <c r="T6023" s="7">
        <v>0</v>
      </c>
      <c r="U6023" s="5">
        <v>15.1158</v>
      </c>
      <c r="V6023">
        <f t="shared" si="470"/>
        <v>8</v>
      </c>
      <c r="W6023">
        <f t="shared" si="471"/>
        <v>3</v>
      </c>
      <c r="X6023">
        <f t="shared" si="472"/>
        <v>2016</v>
      </c>
      <c r="Y6023" t="str">
        <f t="shared" si="473"/>
        <v>Aug</v>
      </c>
      <c r="Z6023" t="str">
        <f t="shared" si="474"/>
        <v>2016-08</v>
      </c>
    </row>
    <row r="6024" spans="1:26"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s="5">
        <v>7.08</v>
      </c>
      <c r="S6024">
        <v>3</v>
      </c>
      <c r="T6024" s="7">
        <v>0.2</v>
      </c>
      <c r="U6024" s="5">
        <v>2.4780000000000002</v>
      </c>
      <c r="V6024">
        <f t="shared" si="470"/>
        <v>11</v>
      </c>
      <c r="W6024">
        <f t="shared" si="471"/>
        <v>4</v>
      </c>
      <c r="X6024">
        <f t="shared" si="472"/>
        <v>2014</v>
      </c>
      <c r="Y6024" t="str">
        <f t="shared" si="473"/>
        <v>Nov</v>
      </c>
      <c r="Z6024" t="str">
        <f t="shared" si="474"/>
        <v>2014-11</v>
      </c>
    </row>
    <row r="6025" spans="1:26"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5">
        <v>69.98</v>
      </c>
      <c r="S6025">
        <v>2</v>
      </c>
      <c r="T6025" s="7">
        <v>0</v>
      </c>
      <c r="U6025" s="5">
        <v>4.8986000000000001</v>
      </c>
      <c r="V6025">
        <f t="shared" si="470"/>
        <v>4</v>
      </c>
      <c r="W6025">
        <f t="shared" si="471"/>
        <v>2</v>
      </c>
      <c r="X6025">
        <f t="shared" si="472"/>
        <v>2017</v>
      </c>
      <c r="Y6025" t="str">
        <f t="shared" si="473"/>
        <v>Apr</v>
      </c>
      <c r="Z6025" t="str">
        <f t="shared" si="474"/>
        <v>2017-04</v>
      </c>
    </row>
    <row r="6026" spans="1:26"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s="5">
        <v>646.27200000000005</v>
      </c>
      <c r="S6026">
        <v>8</v>
      </c>
      <c r="T6026" s="7">
        <v>0.2</v>
      </c>
      <c r="U6026" s="5">
        <v>64.627200000000002</v>
      </c>
      <c r="V6026">
        <f t="shared" si="470"/>
        <v>8</v>
      </c>
      <c r="W6026">
        <f t="shared" si="471"/>
        <v>3</v>
      </c>
      <c r="X6026">
        <f t="shared" si="472"/>
        <v>2017</v>
      </c>
      <c r="Y6026" t="str">
        <f t="shared" si="473"/>
        <v>Aug</v>
      </c>
      <c r="Z6026" t="str">
        <f t="shared" si="474"/>
        <v>2017-08</v>
      </c>
    </row>
    <row r="6027" spans="1:26"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s="5">
        <v>10.368</v>
      </c>
      <c r="S6027">
        <v>2</v>
      </c>
      <c r="T6027" s="7">
        <v>0.2</v>
      </c>
      <c r="U6027" s="5">
        <v>3.7584</v>
      </c>
      <c r="V6027">
        <f t="shared" si="470"/>
        <v>8</v>
      </c>
      <c r="W6027">
        <f t="shared" si="471"/>
        <v>3</v>
      </c>
      <c r="X6027">
        <f t="shared" si="472"/>
        <v>2017</v>
      </c>
      <c r="Y6027" t="str">
        <f t="shared" si="473"/>
        <v>Aug</v>
      </c>
      <c r="Z6027" t="str">
        <f t="shared" si="474"/>
        <v>2017-08</v>
      </c>
    </row>
    <row r="6028" spans="1:26"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s="5">
        <v>8.4</v>
      </c>
      <c r="S6028">
        <v>5</v>
      </c>
      <c r="T6028" s="7">
        <v>0</v>
      </c>
      <c r="U6028" s="5">
        <v>0.33600000000000002</v>
      </c>
      <c r="V6028">
        <f t="shared" si="470"/>
        <v>2</v>
      </c>
      <c r="W6028">
        <f t="shared" si="471"/>
        <v>1</v>
      </c>
      <c r="X6028">
        <f t="shared" si="472"/>
        <v>2017</v>
      </c>
      <c r="Y6028" t="str">
        <f t="shared" si="473"/>
        <v>Feb</v>
      </c>
      <c r="Z6028" t="str">
        <f t="shared" si="474"/>
        <v>2017-02</v>
      </c>
    </row>
    <row r="6029" spans="1:26"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s="5">
        <v>71.959999999999994</v>
      </c>
      <c r="S6029">
        <v>5</v>
      </c>
      <c r="T6029" s="7">
        <v>0.2</v>
      </c>
      <c r="U6029" s="5">
        <v>25.186</v>
      </c>
      <c r="V6029">
        <f t="shared" si="470"/>
        <v>2</v>
      </c>
      <c r="W6029">
        <f t="shared" si="471"/>
        <v>1</v>
      </c>
      <c r="X6029">
        <f t="shared" si="472"/>
        <v>2017</v>
      </c>
      <c r="Y6029" t="str">
        <f t="shared" si="473"/>
        <v>Feb</v>
      </c>
      <c r="Z6029" t="str">
        <f t="shared" si="474"/>
        <v>2017-02</v>
      </c>
    </row>
    <row r="6030" spans="1:26"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s="5">
        <v>18.48</v>
      </c>
      <c r="S6030">
        <v>2</v>
      </c>
      <c r="T6030" s="7">
        <v>0.2</v>
      </c>
      <c r="U6030" s="5">
        <v>6.0060000000000002</v>
      </c>
      <c r="V6030">
        <f t="shared" si="470"/>
        <v>11</v>
      </c>
      <c r="W6030">
        <f t="shared" si="471"/>
        <v>4</v>
      </c>
      <c r="X6030">
        <f t="shared" si="472"/>
        <v>2016</v>
      </c>
      <c r="Y6030" t="str">
        <f t="shared" si="473"/>
        <v>Nov</v>
      </c>
      <c r="Z6030" t="str">
        <f t="shared" si="474"/>
        <v>2016-11</v>
      </c>
    </row>
    <row r="6031" spans="1:26"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s="5">
        <v>9.84</v>
      </c>
      <c r="S6031">
        <v>3</v>
      </c>
      <c r="T6031" s="7">
        <v>0</v>
      </c>
      <c r="U6031" s="5">
        <v>2.8536000000000001</v>
      </c>
      <c r="V6031">
        <f t="shared" si="470"/>
        <v>11</v>
      </c>
      <c r="W6031">
        <f t="shared" si="471"/>
        <v>4</v>
      </c>
      <c r="X6031">
        <f t="shared" si="472"/>
        <v>2016</v>
      </c>
      <c r="Y6031" t="str">
        <f t="shared" si="473"/>
        <v>Nov</v>
      </c>
      <c r="Z6031" t="str">
        <f t="shared" si="474"/>
        <v>2016-11</v>
      </c>
    </row>
    <row r="6032" spans="1:26"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s="5">
        <v>239.24</v>
      </c>
      <c r="S6032">
        <v>1</v>
      </c>
      <c r="T6032" s="7">
        <v>0.2</v>
      </c>
      <c r="U6032" s="5">
        <v>23.923999999999999</v>
      </c>
      <c r="V6032">
        <f t="shared" si="470"/>
        <v>7</v>
      </c>
      <c r="W6032">
        <f t="shared" si="471"/>
        <v>3</v>
      </c>
      <c r="X6032">
        <f t="shared" si="472"/>
        <v>2017</v>
      </c>
      <c r="Y6032" t="str">
        <f t="shared" si="473"/>
        <v>Jul</v>
      </c>
      <c r="Z6032" t="str">
        <f t="shared" si="474"/>
        <v>2017-07</v>
      </c>
    </row>
    <row r="6033" spans="1:26"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s="5">
        <v>21.12</v>
      </c>
      <c r="S6033">
        <v>4</v>
      </c>
      <c r="T6033" s="7">
        <v>0</v>
      </c>
      <c r="U6033" s="5">
        <v>6.5472000000000001</v>
      </c>
      <c r="V6033">
        <f t="shared" si="470"/>
        <v>12</v>
      </c>
      <c r="W6033">
        <f t="shared" si="471"/>
        <v>4</v>
      </c>
      <c r="X6033">
        <f t="shared" si="472"/>
        <v>2016</v>
      </c>
      <c r="Y6033" t="str">
        <f t="shared" si="473"/>
        <v>Dec</v>
      </c>
      <c r="Z6033" t="str">
        <f t="shared" si="474"/>
        <v>2016-12</v>
      </c>
    </row>
    <row r="6034" spans="1:26"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s="5">
        <v>54.9</v>
      </c>
      <c r="S6034">
        <v>5</v>
      </c>
      <c r="T6034" s="7">
        <v>0</v>
      </c>
      <c r="U6034" s="5">
        <v>15.372</v>
      </c>
      <c r="V6034">
        <f t="shared" si="470"/>
        <v>4</v>
      </c>
      <c r="W6034">
        <f t="shared" si="471"/>
        <v>2</v>
      </c>
      <c r="X6034">
        <f t="shared" si="472"/>
        <v>2017</v>
      </c>
      <c r="Y6034" t="str">
        <f t="shared" si="473"/>
        <v>Apr</v>
      </c>
      <c r="Z6034" t="str">
        <f t="shared" si="474"/>
        <v>2017-04</v>
      </c>
    </row>
    <row r="6035" spans="1:26"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s="5">
        <v>15.24</v>
      </c>
      <c r="S6035">
        <v>3</v>
      </c>
      <c r="T6035" s="7">
        <v>0</v>
      </c>
      <c r="U6035" s="5">
        <v>5.1816000000000004</v>
      </c>
      <c r="V6035">
        <f t="shared" si="470"/>
        <v>12</v>
      </c>
      <c r="W6035">
        <f t="shared" si="471"/>
        <v>4</v>
      </c>
      <c r="X6035">
        <f t="shared" si="472"/>
        <v>2015</v>
      </c>
      <c r="Y6035" t="str">
        <f t="shared" si="473"/>
        <v>Dec</v>
      </c>
      <c r="Z6035" t="str">
        <f t="shared" si="474"/>
        <v>2015-12</v>
      </c>
    </row>
    <row r="6036" spans="1:26"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5">
        <v>19.568000000000001</v>
      </c>
      <c r="S6036">
        <v>2</v>
      </c>
      <c r="T6036" s="7">
        <v>0.8</v>
      </c>
      <c r="U6036" s="5">
        <v>-52.833599999999997</v>
      </c>
      <c r="V6036">
        <f t="shared" si="470"/>
        <v>4</v>
      </c>
      <c r="W6036">
        <f t="shared" si="471"/>
        <v>2</v>
      </c>
      <c r="X6036">
        <f t="shared" si="472"/>
        <v>2015</v>
      </c>
      <c r="Y6036" t="str">
        <f t="shared" si="473"/>
        <v>Apr</v>
      </c>
      <c r="Z6036" t="str">
        <f t="shared" si="474"/>
        <v>2015-04</v>
      </c>
    </row>
    <row r="6037" spans="1:26"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5">
        <v>310.392</v>
      </c>
      <c r="S6037">
        <v>4</v>
      </c>
      <c r="T6037" s="7">
        <v>0.8</v>
      </c>
      <c r="U6037" s="5">
        <v>-512.14679999999998</v>
      </c>
      <c r="V6037">
        <f t="shared" si="470"/>
        <v>4</v>
      </c>
      <c r="W6037">
        <f t="shared" si="471"/>
        <v>2</v>
      </c>
      <c r="X6037">
        <f t="shared" si="472"/>
        <v>2015</v>
      </c>
      <c r="Y6037" t="str">
        <f t="shared" si="473"/>
        <v>Apr</v>
      </c>
      <c r="Z6037" t="str">
        <f t="shared" si="474"/>
        <v>2015-04</v>
      </c>
    </row>
    <row r="6038" spans="1:26"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s="5">
        <v>42.6</v>
      </c>
      <c r="S6038">
        <v>3</v>
      </c>
      <c r="T6038" s="7">
        <v>0</v>
      </c>
      <c r="U6038" s="5">
        <v>16.614000000000001</v>
      </c>
      <c r="V6038">
        <f t="shared" si="470"/>
        <v>9</v>
      </c>
      <c r="W6038">
        <f t="shared" si="471"/>
        <v>3</v>
      </c>
      <c r="X6038">
        <f t="shared" si="472"/>
        <v>2016</v>
      </c>
      <c r="Y6038" t="str">
        <f t="shared" si="473"/>
        <v>Sep</v>
      </c>
      <c r="Z6038" t="str">
        <f t="shared" si="474"/>
        <v>2016-09</v>
      </c>
    </row>
    <row r="6039" spans="1:26"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s="5">
        <v>113.94</v>
      </c>
      <c r="S6039">
        <v>6</v>
      </c>
      <c r="T6039" s="7">
        <v>0</v>
      </c>
      <c r="U6039" s="5">
        <v>54.691200000000002</v>
      </c>
      <c r="V6039">
        <f t="shared" si="470"/>
        <v>9</v>
      </c>
      <c r="W6039">
        <f t="shared" si="471"/>
        <v>3</v>
      </c>
      <c r="X6039">
        <f t="shared" si="472"/>
        <v>2016</v>
      </c>
      <c r="Y6039" t="str">
        <f t="shared" si="473"/>
        <v>Sep</v>
      </c>
      <c r="Z6039" t="str">
        <f t="shared" si="474"/>
        <v>2016-09</v>
      </c>
    </row>
    <row r="6040" spans="1:26"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s="5">
        <v>129.91999999999999</v>
      </c>
      <c r="S6040">
        <v>4</v>
      </c>
      <c r="T6040" s="7">
        <v>0</v>
      </c>
      <c r="U6040" s="5">
        <v>5.1967999999999996</v>
      </c>
      <c r="V6040">
        <f t="shared" si="470"/>
        <v>9</v>
      </c>
      <c r="W6040">
        <f t="shared" si="471"/>
        <v>3</v>
      </c>
      <c r="X6040">
        <f t="shared" si="472"/>
        <v>2016</v>
      </c>
      <c r="Y6040" t="str">
        <f t="shared" si="473"/>
        <v>Sep</v>
      </c>
      <c r="Z6040" t="str">
        <f t="shared" si="474"/>
        <v>2016-09</v>
      </c>
    </row>
    <row r="6041" spans="1:26"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s="5">
        <v>5.28</v>
      </c>
      <c r="S6041">
        <v>3</v>
      </c>
      <c r="T6041" s="7">
        <v>0</v>
      </c>
      <c r="U6041" s="5">
        <v>2.5344000000000002</v>
      </c>
      <c r="V6041">
        <f t="shared" si="470"/>
        <v>9</v>
      </c>
      <c r="W6041">
        <f t="shared" si="471"/>
        <v>3</v>
      </c>
      <c r="X6041">
        <f t="shared" si="472"/>
        <v>2016</v>
      </c>
      <c r="Y6041" t="str">
        <f t="shared" si="473"/>
        <v>Sep</v>
      </c>
      <c r="Z6041" t="str">
        <f t="shared" si="474"/>
        <v>2016-09</v>
      </c>
    </row>
    <row r="6042" spans="1:26"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s="5">
        <v>859.2</v>
      </c>
      <c r="S6042">
        <v>3</v>
      </c>
      <c r="T6042" s="7">
        <v>0.2</v>
      </c>
      <c r="U6042" s="5">
        <v>75.180000000000007</v>
      </c>
      <c r="V6042">
        <f t="shared" si="470"/>
        <v>9</v>
      </c>
      <c r="W6042">
        <f t="shared" si="471"/>
        <v>3</v>
      </c>
      <c r="X6042">
        <f t="shared" si="472"/>
        <v>2017</v>
      </c>
      <c r="Y6042" t="str">
        <f t="shared" si="473"/>
        <v>Sep</v>
      </c>
      <c r="Z6042" t="str">
        <f t="shared" si="474"/>
        <v>2017-09</v>
      </c>
    </row>
    <row r="6043" spans="1:26"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s="5">
        <v>506.28</v>
      </c>
      <c r="S6043">
        <v>3</v>
      </c>
      <c r="T6043" s="7">
        <v>0.2</v>
      </c>
      <c r="U6043" s="5">
        <v>177.19800000000001</v>
      </c>
      <c r="V6043">
        <f t="shared" si="470"/>
        <v>9</v>
      </c>
      <c r="W6043">
        <f t="shared" si="471"/>
        <v>3</v>
      </c>
      <c r="X6043">
        <f t="shared" si="472"/>
        <v>2017</v>
      </c>
      <c r="Y6043" t="str">
        <f t="shared" si="473"/>
        <v>Sep</v>
      </c>
      <c r="Z6043" t="str">
        <f t="shared" si="474"/>
        <v>2017-09</v>
      </c>
    </row>
    <row r="6044" spans="1:26"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s="5">
        <v>14.368</v>
      </c>
      <c r="S6044">
        <v>2</v>
      </c>
      <c r="T6044" s="7">
        <v>0.2</v>
      </c>
      <c r="U6044" s="5">
        <v>3.9512</v>
      </c>
      <c r="V6044">
        <f t="shared" si="470"/>
        <v>2</v>
      </c>
      <c r="W6044">
        <f t="shared" si="471"/>
        <v>1</v>
      </c>
      <c r="X6044">
        <f t="shared" si="472"/>
        <v>2016</v>
      </c>
      <c r="Y6044" t="str">
        <f t="shared" si="473"/>
        <v>Feb</v>
      </c>
      <c r="Z6044" t="str">
        <f t="shared" si="474"/>
        <v>2016-02</v>
      </c>
    </row>
    <row r="6045" spans="1:26"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s="5">
        <v>314.35199999999998</v>
      </c>
      <c r="S6045">
        <v>3</v>
      </c>
      <c r="T6045" s="7">
        <v>0.2</v>
      </c>
      <c r="U6045" s="5">
        <v>-35.364600000000003</v>
      </c>
      <c r="V6045">
        <f t="shared" si="470"/>
        <v>5</v>
      </c>
      <c r="W6045">
        <f t="shared" si="471"/>
        <v>2</v>
      </c>
      <c r="X6045">
        <f t="shared" si="472"/>
        <v>2017</v>
      </c>
      <c r="Y6045" t="str">
        <f t="shared" si="473"/>
        <v>May</v>
      </c>
      <c r="Z6045" t="str">
        <f t="shared" si="474"/>
        <v>2017-05</v>
      </c>
    </row>
    <row r="6046" spans="1:26"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s="5">
        <v>27.888000000000002</v>
      </c>
      <c r="S6046">
        <v>7</v>
      </c>
      <c r="T6046" s="7">
        <v>0.2</v>
      </c>
      <c r="U6046" s="5">
        <v>10.109400000000001</v>
      </c>
      <c r="V6046">
        <f t="shared" si="470"/>
        <v>5</v>
      </c>
      <c r="W6046">
        <f t="shared" si="471"/>
        <v>2</v>
      </c>
      <c r="X6046">
        <f t="shared" si="472"/>
        <v>2017</v>
      </c>
      <c r="Y6046" t="str">
        <f t="shared" si="473"/>
        <v>May</v>
      </c>
      <c r="Z6046" t="str">
        <f t="shared" si="474"/>
        <v>2017-05</v>
      </c>
    </row>
    <row r="6047" spans="1:26"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s="5">
        <v>238.15199999999999</v>
      </c>
      <c r="S6047">
        <v>3</v>
      </c>
      <c r="T6047" s="7">
        <v>0.2</v>
      </c>
      <c r="U6047" s="5">
        <v>89.307000000000002</v>
      </c>
      <c r="V6047">
        <f t="shared" si="470"/>
        <v>9</v>
      </c>
      <c r="W6047">
        <f t="shared" si="471"/>
        <v>3</v>
      </c>
      <c r="X6047">
        <f t="shared" si="472"/>
        <v>2015</v>
      </c>
      <c r="Y6047" t="str">
        <f t="shared" si="473"/>
        <v>Sep</v>
      </c>
      <c r="Z6047" t="str">
        <f t="shared" si="474"/>
        <v>2015-09</v>
      </c>
    </row>
    <row r="6048" spans="1:26"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s="5">
        <v>692.94</v>
      </c>
      <c r="S6048">
        <v>3</v>
      </c>
      <c r="T6048" s="7">
        <v>0</v>
      </c>
      <c r="U6048" s="5">
        <v>173.23500000000001</v>
      </c>
      <c r="V6048">
        <f t="shared" si="470"/>
        <v>6</v>
      </c>
      <c r="W6048">
        <f t="shared" si="471"/>
        <v>2</v>
      </c>
      <c r="X6048">
        <f t="shared" si="472"/>
        <v>2016</v>
      </c>
      <c r="Y6048" t="str">
        <f t="shared" si="473"/>
        <v>Jun</v>
      </c>
      <c r="Z6048" t="str">
        <f t="shared" si="474"/>
        <v>2016-06</v>
      </c>
    </row>
    <row r="6049" spans="1:26"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s="5">
        <v>16.146000000000001</v>
      </c>
      <c r="S6049">
        <v>9</v>
      </c>
      <c r="T6049" s="7">
        <v>0.7</v>
      </c>
      <c r="U6049" s="5">
        <v>-12.9168</v>
      </c>
      <c r="V6049">
        <f t="shared" si="470"/>
        <v>11</v>
      </c>
      <c r="W6049">
        <f t="shared" si="471"/>
        <v>4</v>
      </c>
      <c r="X6049">
        <f t="shared" si="472"/>
        <v>2015</v>
      </c>
      <c r="Y6049" t="str">
        <f t="shared" si="473"/>
        <v>Nov</v>
      </c>
      <c r="Z6049" t="str">
        <f t="shared" si="474"/>
        <v>2015-11</v>
      </c>
    </row>
    <row r="6050" spans="1:26"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s="5">
        <v>1345.4849999999999</v>
      </c>
      <c r="S6050">
        <v>5</v>
      </c>
      <c r="T6050" s="7">
        <v>0.7</v>
      </c>
      <c r="U6050" s="5">
        <v>-1031.5385000000001</v>
      </c>
      <c r="V6050">
        <f t="shared" si="470"/>
        <v>11</v>
      </c>
      <c r="W6050">
        <f t="shared" si="471"/>
        <v>4</v>
      </c>
      <c r="X6050">
        <f t="shared" si="472"/>
        <v>2015</v>
      </c>
      <c r="Y6050" t="str">
        <f t="shared" si="473"/>
        <v>Nov</v>
      </c>
      <c r="Z6050" t="str">
        <f t="shared" si="474"/>
        <v>2015-11</v>
      </c>
    </row>
    <row r="6051" spans="1:26"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s="5">
        <v>173.488</v>
      </c>
      <c r="S6051">
        <v>7</v>
      </c>
      <c r="T6051" s="7">
        <v>0.2</v>
      </c>
      <c r="U6051" s="5">
        <v>54.215000000000003</v>
      </c>
      <c r="V6051">
        <f t="shared" si="470"/>
        <v>6</v>
      </c>
      <c r="W6051">
        <f t="shared" si="471"/>
        <v>2</v>
      </c>
      <c r="X6051">
        <f t="shared" si="472"/>
        <v>2016</v>
      </c>
      <c r="Y6051" t="str">
        <f t="shared" si="473"/>
        <v>Jun</v>
      </c>
      <c r="Z6051" t="str">
        <f t="shared" si="474"/>
        <v>2016-06</v>
      </c>
    </row>
    <row r="6052" spans="1:26"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s="5">
        <v>57.75</v>
      </c>
      <c r="S6052">
        <v>5</v>
      </c>
      <c r="T6052" s="7">
        <v>0</v>
      </c>
      <c r="U6052" s="5">
        <v>16.170000000000002</v>
      </c>
      <c r="V6052">
        <f t="shared" si="470"/>
        <v>4</v>
      </c>
      <c r="W6052">
        <f t="shared" si="471"/>
        <v>2</v>
      </c>
      <c r="X6052">
        <f t="shared" si="472"/>
        <v>2015</v>
      </c>
      <c r="Y6052" t="str">
        <f t="shared" si="473"/>
        <v>Apr</v>
      </c>
      <c r="Z6052" t="str">
        <f t="shared" si="474"/>
        <v>2015-04</v>
      </c>
    </row>
    <row r="6053" spans="1:26"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s="5">
        <v>272.39999999999998</v>
      </c>
      <c r="S6053">
        <v>5</v>
      </c>
      <c r="T6053" s="7">
        <v>0</v>
      </c>
      <c r="U6053" s="5">
        <v>76.272000000000006</v>
      </c>
      <c r="V6053">
        <f t="shared" si="470"/>
        <v>4</v>
      </c>
      <c r="W6053">
        <f t="shared" si="471"/>
        <v>2</v>
      </c>
      <c r="X6053">
        <f t="shared" si="472"/>
        <v>2015</v>
      </c>
      <c r="Y6053" t="str">
        <f t="shared" si="473"/>
        <v>Apr</v>
      </c>
      <c r="Z6053" t="str">
        <f t="shared" si="474"/>
        <v>2015-04</v>
      </c>
    </row>
    <row r="6054" spans="1:26"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5">
        <v>11.952</v>
      </c>
      <c r="S6054">
        <v>3</v>
      </c>
      <c r="T6054" s="7">
        <v>0.2</v>
      </c>
      <c r="U6054" s="5">
        <v>4.0338000000000003</v>
      </c>
      <c r="V6054">
        <f t="shared" si="470"/>
        <v>9</v>
      </c>
      <c r="W6054">
        <f t="shared" si="471"/>
        <v>3</v>
      </c>
      <c r="X6054">
        <f t="shared" si="472"/>
        <v>2016</v>
      </c>
      <c r="Y6054" t="str">
        <f t="shared" si="473"/>
        <v>Sep</v>
      </c>
      <c r="Z6054" t="str">
        <f t="shared" si="474"/>
        <v>2016-09</v>
      </c>
    </row>
    <row r="6055" spans="1:26"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s="5">
        <v>28</v>
      </c>
      <c r="S6055">
        <v>4</v>
      </c>
      <c r="T6055" s="7">
        <v>0.2</v>
      </c>
      <c r="U6055" s="5">
        <v>7.7</v>
      </c>
      <c r="V6055">
        <f t="shared" si="470"/>
        <v>9</v>
      </c>
      <c r="W6055">
        <f t="shared" si="471"/>
        <v>3</v>
      </c>
      <c r="X6055">
        <f t="shared" si="472"/>
        <v>2016</v>
      </c>
      <c r="Y6055" t="str">
        <f t="shared" si="473"/>
        <v>Sep</v>
      </c>
      <c r="Z6055" t="str">
        <f t="shared" si="474"/>
        <v>2016-09</v>
      </c>
    </row>
    <row r="6056" spans="1:26"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5">
        <v>12.201000000000001</v>
      </c>
      <c r="S6056">
        <v>7</v>
      </c>
      <c r="T6056" s="7">
        <v>0.7</v>
      </c>
      <c r="U6056" s="5">
        <v>-9.7607999999999997</v>
      </c>
      <c r="V6056">
        <f t="shared" si="470"/>
        <v>9</v>
      </c>
      <c r="W6056">
        <f t="shared" si="471"/>
        <v>3</v>
      </c>
      <c r="X6056">
        <f t="shared" si="472"/>
        <v>2016</v>
      </c>
      <c r="Y6056" t="str">
        <f t="shared" si="473"/>
        <v>Sep</v>
      </c>
      <c r="Z6056" t="str">
        <f t="shared" si="474"/>
        <v>2016-09</v>
      </c>
    </row>
    <row r="6057" spans="1:26"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s="5">
        <v>2.0680000000000001</v>
      </c>
      <c r="S6057">
        <v>1</v>
      </c>
      <c r="T6057" s="7">
        <v>0.8</v>
      </c>
      <c r="U6057" s="5">
        <v>-3.4121999999999999</v>
      </c>
      <c r="V6057">
        <f t="shared" si="470"/>
        <v>8</v>
      </c>
      <c r="W6057">
        <f t="shared" si="471"/>
        <v>3</v>
      </c>
      <c r="X6057">
        <f t="shared" si="472"/>
        <v>2016</v>
      </c>
      <c r="Y6057" t="str">
        <f t="shared" si="473"/>
        <v>Aug</v>
      </c>
      <c r="Z6057" t="str">
        <f t="shared" si="474"/>
        <v>2016-08</v>
      </c>
    </row>
    <row r="6058" spans="1:26"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s="5">
        <v>83.84</v>
      </c>
      <c r="S6058">
        <v>8</v>
      </c>
      <c r="T6058" s="7">
        <v>0.2</v>
      </c>
      <c r="U6058" s="5">
        <v>30.391999999999999</v>
      </c>
      <c r="V6058">
        <f t="shared" si="470"/>
        <v>8</v>
      </c>
      <c r="W6058">
        <f t="shared" si="471"/>
        <v>3</v>
      </c>
      <c r="X6058">
        <f t="shared" si="472"/>
        <v>2016</v>
      </c>
      <c r="Y6058" t="str">
        <f t="shared" si="473"/>
        <v>Aug</v>
      </c>
      <c r="Z6058" t="str">
        <f t="shared" si="474"/>
        <v>2016-08</v>
      </c>
    </row>
    <row r="6059" spans="1:26"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s="5">
        <v>11.36</v>
      </c>
      <c r="S6059">
        <v>2</v>
      </c>
      <c r="T6059" s="7">
        <v>0</v>
      </c>
      <c r="U6059" s="5">
        <v>5.3391999999999999</v>
      </c>
      <c r="V6059">
        <f t="shared" si="470"/>
        <v>3</v>
      </c>
      <c r="W6059">
        <f t="shared" si="471"/>
        <v>1</v>
      </c>
      <c r="X6059">
        <f t="shared" si="472"/>
        <v>2014</v>
      </c>
      <c r="Y6059" t="str">
        <f t="shared" si="473"/>
        <v>Mar</v>
      </c>
      <c r="Z6059" t="str">
        <f t="shared" si="474"/>
        <v>2014-03</v>
      </c>
    </row>
    <row r="6060" spans="1:26"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s="5">
        <v>36.4</v>
      </c>
      <c r="S6060">
        <v>5</v>
      </c>
      <c r="T6060" s="7">
        <v>0</v>
      </c>
      <c r="U6060" s="5">
        <v>17.472000000000001</v>
      </c>
      <c r="V6060">
        <f t="shared" si="470"/>
        <v>3</v>
      </c>
      <c r="W6060">
        <f t="shared" si="471"/>
        <v>1</v>
      </c>
      <c r="X6060">
        <f t="shared" si="472"/>
        <v>2014</v>
      </c>
      <c r="Y6060" t="str">
        <f t="shared" si="473"/>
        <v>Mar</v>
      </c>
      <c r="Z6060" t="str">
        <f t="shared" si="474"/>
        <v>2014-03</v>
      </c>
    </row>
    <row r="6061" spans="1:26"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s="5">
        <v>27.968</v>
      </c>
      <c r="S6061">
        <v>2</v>
      </c>
      <c r="T6061" s="7">
        <v>0.2</v>
      </c>
      <c r="U6061" s="5">
        <v>6.992</v>
      </c>
      <c r="V6061">
        <f t="shared" si="470"/>
        <v>12</v>
      </c>
      <c r="W6061">
        <f t="shared" si="471"/>
        <v>4</v>
      </c>
      <c r="X6061">
        <f t="shared" si="472"/>
        <v>2014</v>
      </c>
      <c r="Y6061" t="str">
        <f t="shared" si="473"/>
        <v>Dec</v>
      </c>
      <c r="Z6061" t="str">
        <f t="shared" si="474"/>
        <v>2014-12</v>
      </c>
    </row>
    <row r="6062" spans="1:26"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s="5">
        <v>142.04</v>
      </c>
      <c r="S6062">
        <v>4</v>
      </c>
      <c r="T6062" s="7">
        <v>0</v>
      </c>
      <c r="U6062" s="5">
        <v>38.3508</v>
      </c>
      <c r="V6062">
        <f t="shared" si="470"/>
        <v>4</v>
      </c>
      <c r="W6062">
        <f t="shared" si="471"/>
        <v>2</v>
      </c>
      <c r="X6062">
        <f t="shared" si="472"/>
        <v>2015</v>
      </c>
      <c r="Y6062" t="str">
        <f t="shared" si="473"/>
        <v>Apr</v>
      </c>
      <c r="Z6062" t="str">
        <f t="shared" si="474"/>
        <v>2015-04</v>
      </c>
    </row>
    <row r="6063" spans="1:26"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5">
        <v>14.67</v>
      </c>
      <c r="S6063">
        <v>3</v>
      </c>
      <c r="T6063" s="7">
        <v>0</v>
      </c>
      <c r="U6063" s="5">
        <v>6.0147000000000004</v>
      </c>
      <c r="V6063">
        <f t="shared" si="470"/>
        <v>4</v>
      </c>
      <c r="W6063">
        <f t="shared" si="471"/>
        <v>2</v>
      </c>
      <c r="X6063">
        <f t="shared" si="472"/>
        <v>2015</v>
      </c>
      <c r="Y6063" t="str">
        <f t="shared" si="473"/>
        <v>Apr</v>
      </c>
      <c r="Z6063" t="str">
        <f t="shared" si="474"/>
        <v>2015-04</v>
      </c>
    </row>
    <row r="6064" spans="1:26"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s="5">
        <v>1199.96</v>
      </c>
      <c r="S6064">
        <v>5</v>
      </c>
      <c r="T6064" s="7">
        <v>0.2</v>
      </c>
      <c r="U6064" s="5">
        <v>224.99250000000001</v>
      </c>
      <c r="V6064">
        <f t="shared" si="470"/>
        <v>12</v>
      </c>
      <c r="W6064">
        <f t="shared" si="471"/>
        <v>4</v>
      </c>
      <c r="X6064">
        <f t="shared" si="472"/>
        <v>2015</v>
      </c>
      <c r="Y6064" t="str">
        <f t="shared" si="473"/>
        <v>Dec</v>
      </c>
      <c r="Z6064" t="str">
        <f t="shared" si="474"/>
        <v>2015-12</v>
      </c>
    </row>
    <row r="6065" spans="1:26"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s="5">
        <v>12.6</v>
      </c>
      <c r="S6065">
        <v>3</v>
      </c>
      <c r="T6065" s="7">
        <v>0</v>
      </c>
      <c r="U6065" s="5">
        <v>6.1740000000000004</v>
      </c>
      <c r="V6065">
        <f t="shared" si="470"/>
        <v>12</v>
      </c>
      <c r="W6065">
        <f t="shared" si="471"/>
        <v>4</v>
      </c>
      <c r="X6065">
        <f t="shared" si="472"/>
        <v>2015</v>
      </c>
      <c r="Y6065" t="str">
        <f t="shared" si="473"/>
        <v>Dec</v>
      </c>
      <c r="Z6065" t="str">
        <f t="shared" si="474"/>
        <v>2015-12</v>
      </c>
    </row>
    <row r="6066" spans="1:26"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s="5">
        <v>17.940000000000001</v>
      </c>
      <c r="S6066">
        <v>3</v>
      </c>
      <c r="T6066" s="7">
        <v>0</v>
      </c>
      <c r="U6066" s="5">
        <v>8.0730000000000004</v>
      </c>
      <c r="V6066">
        <f t="shared" si="470"/>
        <v>12</v>
      </c>
      <c r="W6066">
        <f t="shared" si="471"/>
        <v>4</v>
      </c>
      <c r="X6066">
        <f t="shared" si="472"/>
        <v>2015</v>
      </c>
      <c r="Y6066" t="str">
        <f t="shared" si="473"/>
        <v>Dec</v>
      </c>
      <c r="Z6066" t="str">
        <f t="shared" si="474"/>
        <v>2015-12</v>
      </c>
    </row>
    <row r="6067" spans="1:26"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s="5">
        <v>23.904</v>
      </c>
      <c r="S6067">
        <v>6</v>
      </c>
      <c r="T6067" s="7">
        <v>0.2</v>
      </c>
      <c r="U6067" s="5">
        <v>7.7687999999999997</v>
      </c>
      <c r="V6067">
        <f t="shared" si="470"/>
        <v>4</v>
      </c>
      <c r="W6067">
        <f t="shared" si="471"/>
        <v>2</v>
      </c>
      <c r="X6067">
        <f t="shared" si="472"/>
        <v>2015</v>
      </c>
      <c r="Y6067" t="str">
        <f t="shared" si="473"/>
        <v>Apr</v>
      </c>
      <c r="Z6067" t="str">
        <f t="shared" si="474"/>
        <v>2015-04</v>
      </c>
    </row>
    <row r="6068" spans="1:26"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s="5">
        <v>88.96</v>
      </c>
      <c r="S6068">
        <v>8</v>
      </c>
      <c r="T6068" s="7">
        <v>0.2</v>
      </c>
      <c r="U6068" s="5">
        <v>10.007999999999999</v>
      </c>
      <c r="V6068">
        <f t="shared" si="470"/>
        <v>1</v>
      </c>
      <c r="W6068">
        <f t="shared" si="471"/>
        <v>1</v>
      </c>
      <c r="X6068">
        <f t="shared" si="472"/>
        <v>2015</v>
      </c>
      <c r="Y6068" t="str">
        <f t="shared" si="473"/>
        <v>Jan</v>
      </c>
      <c r="Z6068" t="str">
        <f t="shared" si="474"/>
        <v>2015-01</v>
      </c>
    </row>
    <row r="6069" spans="1:26"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s="5">
        <v>518.27200000000005</v>
      </c>
      <c r="S6069">
        <v>8</v>
      </c>
      <c r="T6069" s="7">
        <v>0.2</v>
      </c>
      <c r="U6069" s="5">
        <v>-97.176000000000002</v>
      </c>
      <c r="V6069">
        <f t="shared" si="470"/>
        <v>5</v>
      </c>
      <c r="W6069">
        <f t="shared" si="471"/>
        <v>2</v>
      </c>
      <c r="X6069">
        <f t="shared" si="472"/>
        <v>2017</v>
      </c>
      <c r="Y6069" t="str">
        <f t="shared" si="473"/>
        <v>May</v>
      </c>
      <c r="Z6069" t="str">
        <f t="shared" si="474"/>
        <v>2017-05</v>
      </c>
    </row>
    <row r="6070" spans="1:26"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s="5">
        <v>6.98</v>
      </c>
      <c r="S6070">
        <v>1</v>
      </c>
      <c r="T6070" s="7">
        <v>0</v>
      </c>
      <c r="U6070" s="5">
        <v>3.3504</v>
      </c>
      <c r="V6070">
        <f t="shared" si="470"/>
        <v>5</v>
      </c>
      <c r="W6070">
        <f t="shared" si="471"/>
        <v>2</v>
      </c>
      <c r="X6070">
        <f t="shared" si="472"/>
        <v>2017</v>
      </c>
      <c r="Y6070" t="str">
        <f t="shared" si="473"/>
        <v>May</v>
      </c>
      <c r="Z6070" t="str">
        <f t="shared" si="474"/>
        <v>2017-05</v>
      </c>
    </row>
    <row r="6071" spans="1:26"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s="5">
        <v>343.2</v>
      </c>
      <c r="S6071">
        <v>1</v>
      </c>
      <c r="T6071" s="7">
        <v>0.2</v>
      </c>
      <c r="U6071" s="5">
        <v>38.61</v>
      </c>
      <c r="V6071">
        <f t="shared" si="470"/>
        <v>5</v>
      </c>
      <c r="W6071">
        <f t="shared" si="471"/>
        <v>2</v>
      </c>
      <c r="X6071">
        <f t="shared" si="472"/>
        <v>2017</v>
      </c>
      <c r="Y6071" t="str">
        <f t="shared" si="473"/>
        <v>May</v>
      </c>
      <c r="Z6071" t="str">
        <f t="shared" si="474"/>
        <v>2017-05</v>
      </c>
    </row>
    <row r="6072" spans="1:26"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s="5">
        <v>17.544</v>
      </c>
      <c r="S6072">
        <v>3</v>
      </c>
      <c r="T6072" s="7">
        <v>0.2</v>
      </c>
      <c r="U6072" s="5">
        <v>5.9211</v>
      </c>
      <c r="V6072">
        <f t="shared" si="470"/>
        <v>8</v>
      </c>
      <c r="W6072">
        <f t="shared" si="471"/>
        <v>3</v>
      </c>
      <c r="X6072">
        <f t="shared" si="472"/>
        <v>2017</v>
      </c>
      <c r="Y6072" t="str">
        <f t="shared" si="473"/>
        <v>Aug</v>
      </c>
      <c r="Z6072" t="str">
        <f t="shared" si="474"/>
        <v>2017-08</v>
      </c>
    </row>
    <row r="6073" spans="1:26"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s="5">
        <v>152.68799999999999</v>
      </c>
      <c r="S6073">
        <v>2</v>
      </c>
      <c r="T6073" s="7">
        <v>0.2</v>
      </c>
      <c r="U6073" s="5">
        <v>-26.720400000000001</v>
      </c>
      <c r="V6073">
        <f t="shared" si="470"/>
        <v>12</v>
      </c>
      <c r="W6073">
        <f t="shared" si="471"/>
        <v>4</v>
      </c>
      <c r="X6073">
        <f t="shared" si="472"/>
        <v>2015</v>
      </c>
      <c r="Y6073" t="str">
        <f t="shared" si="473"/>
        <v>Dec</v>
      </c>
      <c r="Z6073" t="str">
        <f t="shared" si="474"/>
        <v>2015-12</v>
      </c>
    </row>
    <row r="6074" spans="1:26"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s="5">
        <v>3.488</v>
      </c>
      <c r="S6074">
        <v>2</v>
      </c>
      <c r="T6074" s="7">
        <v>0.2</v>
      </c>
      <c r="U6074" s="5">
        <v>0.56679999999999997</v>
      </c>
      <c r="V6074">
        <f t="shared" si="470"/>
        <v>12</v>
      </c>
      <c r="W6074">
        <f t="shared" si="471"/>
        <v>4</v>
      </c>
      <c r="X6074">
        <f t="shared" si="472"/>
        <v>2015</v>
      </c>
      <c r="Y6074" t="str">
        <f t="shared" si="473"/>
        <v>Dec</v>
      </c>
      <c r="Z6074" t="str">
        <f t="shared" si="474"/>
        <v>2015-12</v>
      </c>
    </row>
    <row r="6075" spans="1:26"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s="5">
        <v>5.8879999999999999</v>
      </c>
      <c r="S6075">
        <v>2</v>
      </c>
      <c r="T6075" s="7">
        <v>0.2</v>
      </c>
      <c r="U6075" s="5">
        <v>-1.3248</v>
      </c>
      <c r="V6075">
        <f t="shared" si="470"/>
        <v>12</v>
      </c>
      <c r="W6075">
        <f t="shared" si="471"/>
        <v>4</v>
      </c>
      <c r="X6075">
        <f t="shared" si="472"/>
        <v>2015</v>
      </c>
      <c r="Y6075" t="str">
        <f t="shared" si="473"/>
        <v>Dec</v>
      </c>
      <c r="Z6075" t="str">
        <f t="shared" si="474"/>
        <v>2015-12</v>
      </c>
    </row>
    <row r="6076" spans="1:26"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s="5">
        <v>153.55199999999999</v>
      </c>
      <c r="S6076">
        <v>3</v>
      </c>
      <c r="T6076" s="7">
        <v>0.2</v>
      </c>
      <c r="U6076" s="5">
        <v>51.823799999999999</v>
      </c>
      <c r="V6076">
        <f t="shared" si="470"/>
        <v>12</v>
      </c>
      <c r="W6076">
        <f t="shared" si="471"/>
        <v>4</v>
      </c>
      <c r="X6076">
        <f t="shared" si="472"/>
        <v>2017</v>
      </c>
      <c r="Y6076" t="str">
        <f t="shared" si="473"/>
        <v>Dec</v>
      </c>
      <c r="Z6076" t="str">
        <f t="shared" si="474"/>
        <v>2017-12</v>
      </c>
    </row>
    <row r="6077" spans="1:26"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s="5">
        <v>270.62</v>
      </c>
      <c r="S6077">
        <v>2</v>
      </c>
      <c r="T6077" s="7">
        <v>0</v>
      </c>
      <c r="U6077" s="5">
        <v>2.7061999999999999</v>
      </c>
      <c r="V6077">
        <f t="shared" si="470"/>
        <v>12</v>
      </c>
      <c r="W6077">
        <f t="shared" si="471"/>
        <v>4</v>
      </c>
      <c r="X6077">
        <f t="shared" si="472"/>
        <v>2017</v>
      </c>
      <c r="Y6077" t="str">
        <f t="shared" si="473"/>
        <v>Dec</v>
      </c>
      <c r="Z6077" t="str">
        <f t="shared" si="474"/>
        <v>2017-12</v>
      </c>
    </row>
    <row r="6078" spans="1:26"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s="5">
        <v>468.9</v>
      </c>
      <c r="S6078">
        <v>6</v>
      </c>
      <c r="T6078" s="7">
        <v>0</v>
      </c>
      <c r="U6078" s="5">
        <v>206.316</v>
      </c>
      <c r="V6078">
        <f t="shared" si="470"/>
        <v>9</v>
      </c>
      <c r="W6078">
        <f t="shared" si="471"/>
        <v>3</v>
      </c>
      <c r="X6078">
        <f t="shared" si="472"/>
        <v>2016</v>
      </c>
      <c r="Y6078" t="str">
        <f t="shared" si="473"/>
        <v>Sep</v>
      </c>
      <c r="Z6078" t="str">
        <f t="shared" si="474"/>
        <v>2016-09</v>
      </c>
    </row>
    <row r="6079" spans="1:26"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s="5">
        <v>72.48</v>
      </c>
      <c r="S6079">
        <v>2</v>
      </c>
      <c r="T6079" s="7">
        <v>0</v>
      </c>
      <c r="U6079" s="5">
        <v>30.441600000000001</v>
      </c>
      <c r="V6079">
        <f t="shared" si="470"/>
        <v>9</v>
      </c>
      <c r="W6079">
        <f t="shared" si="471"/>
        <v>3</v>
      </c>
      <c r="X6079">
        <f t="shared" si="472"/>
        <v>2016</v>
      </c>
      <c r="Y6079" t="str">
        <f t="shared" si="473"/>
        <v>Sep</v>
      </c>
      <c r="Z6079" t="str">
        <f t="shared" si="474"/>
        <v>2016-09</v>
      </c>
    </row>
    <row r="6080" spans="1:26"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s="5">
        <v>10.95</v>
      </c>
      <c r="S6080">
        <v>3</v>
      </c>
      <c r="T6080" s="7">
        <v>0</v>
      </c>
      <c r="U6080" s="5">
        <v>3.2850000000000001</v>
      </c>
      <c r="V6080">
        <f t="shared" si="470"/>
        <v>9</v>
      </c>
      <c r="W6080">
        <f t="shared" si="471"/>
        <v>3</v>
      </c>
      <c r="X6080">
        <f t="shared" si="472"/>
        <v>2016</v>
      </c>
      <c r="Y6080" t="str">
        <f t="shared" si="473"/>
        <v>Sep</v>
      </c>
      <c r="Z6080" t="str">
        <f t="shared" si="474"/>
        <v>2016-09</v>
      </c>
    </row>
    <row r="6081" spans="1:26"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s="5">
        <v>191.82</v>
      </c>
      <c r="S6081">
        <v>3</v>
      </c>
      <c r="T6081" s="7">
        <v>0</v>
      </c>
      <c r="U6081" s="5">
        <v>61.382399999999997</v>
      </c>
      <c r="V6081">
        <f t="shared" si="470"/>
        <v>9</v>
      </c>
      <c r="W6081">
        <f t="shared" si="471"/>
        <v>3</v>
      </c>
      <c r="X6081">
        <f t="shared" si="472"/>
        <v>2016</v>
      </c>
      <c r="Y6081" t="str">
        <f t="shared" si="473"/>
        <v>Sep</v>
      </c>
      <c r="Z6081" t="str">
        <f t="shared" si="474"/>
        <v>2016-09</v>
      </c>
    </row>
    <row r="6082" spans="1:26"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5">
        <v>151.05600000000001</v>
      </c>
      <c r="S6082">
        <v>9</v>
      </c>
      <c r="T6082" s="7">
        <v>0.2</v>
      </c>
      <c r="U6082" s="5">
        <v>7.5528000000000004</v>
      </c>
      <c r="V6082">
        <f t="shared" si="470"/>
        <v>8</v>
      </c>
      <c r="W6082">
        <f t="shared" si="471"/>
        <v>3</v>
      </c>
      <c r="X6082">
        <f t="shared" si="472"/>
        <v>2017</v>
      </c>
      <c r="Y6082" t="str">
        <f t="shared" si="473"/>
        <v>Aug</v>
      </c>
      <c r="Z6082" t="str">
        <f t="shared" si="474"/>
        <v>2017-08</v>
      </c>
    </row>
    <row r="6083" spans="1:26"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s="5">
        <v>25.16</v>
      </c>
      <c r="S6083">
        <v>5</v>
      </c>
      <c r="T6083" s="7">
        <v>0.6</v>
      </c>
      <c r="U6083" s="5">
        <v>-11.321999999999999</v>
      </c>
      <c r="V6083">
        <f t="shared" ref="V6083:V6146" si="475">MONTH(C6083)</f>
        <v>2</v>
      </c>
      <c r="W6083">
        <f t="shared" ref="W6083:W6146" si="476">ROUNDUP(MONTH(C6083)/3,0)</f>
        <v>1</v>
      </c>
      <c r="X6083">
        <f t="shared" ref="X6083:X6146" si="477">YEAR(C6083)</f>
        <v>2014</v>
      </c>
      <c r="Y6083" t="str">
        <f t="shared" ref="Y6083:Y6146" si="478">TEXT(C6083,"MMM")</f>
        <v>Feb</v>
      </c>
      <c r="Z6083" t="str">
        <f t="shared" ref="Z6083:Z6146" si="479">TEXT(C6083,"YYYY-MM")</f>
        <v>2014-02</v>
      </c>
    </row>
    <row r="6084" spans="1:26"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s="5">
        <v>6.2160000000000002</v>
      </c>
      <c r="S6084">
        <v>6</v>
      </c>
      <c r="T6084" s="7">
        <v>0.8</v>
      </c>
      <c r="U6084" s="5">
        <v>-9.6348000000000003</v>
      </c>
      <c r="V6084">
        <f t="shared" si="475"/>
        <v>11</v>
      </c>
      <c r="W6084">
        <f t="shared" si="476"/>
        <v>4</v>
      </c>
      <c r="X6084">
        <f t="shared" si="477"/>
        <v>2016</v>
      </c>
      <c r="Y6084" t="str">
        <f t="shared" si="478"/>
        <v>Nov</v>
      </c>
      <c r="Z6084" t="str">
        <f t="shared" si="479"/>
        <v>2016-11</v>
      </c>
    </row>
    <row r="6085" spans="1:26"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s="5">
        <v>23.616</v>
      </c>
      <c r="S6085">
        <v>9</v>
      </c>
      <c r="T6085" s="7">
        <v>0.2</v>
      </c>
      <c r="U6085" s="5">
        <v>2.6568000000000001</v>
      </c>
      <c r="V6085">
        <f t="shared" si="475"/>
        <v>11</v>
      </c>
      <c r="W6085">
        <f t="shared" si="476"/>
        <v>4</v>
      </c>
      <c r="X6085">
        <f t="shared" si="477"/>
        <v>2016</v>
      </c>
      <c r="Y6085" t="str">
        <f t="shared" si="478"/>
        <v>Nov</v>
      </c>
      <c r="Z6085" t="str">
        <f t="shared" si="479"/>
        <v>2016-11</v>
      </c>
    </row>
    <row r="6086" spans="1:26"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s="5">
        <v>24.032</v>
      </c>
      <c r="S6086">
        <v>2</v>
      </c>
      <c r="T6086" s="7">
        <v>0.2</v>
      </c>
      <c r="U6086" s="5">
        <v>-0.6008</v>
      </c>
      <c r="V6086">
        <f t="shared" si="475"/>
        <v>11</v>
      </c>
      <c r="W6086">
        <f t="shared" si="476"/>
        <v>4</v>
      </c>
      <c r="X6086">
        <f t="shared" si="477"/>
        <v>2016</v>
      </c>
      <c r="Y6086" t="str">
        <f t="shared" si="478"/>
        <v>Nov</v>
      </c>
      <c r="Z6086" t="str">
        <f t="shared" si="479"/>
        <v>2016-11</v>
      </c>
    </row>
    <row r="6087" spans="1:26"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s="5">
        <v>2.0880000000000001</v>
      </c>
      <c r="S6087">
        <v>1</v>
      </c>
      <c r="T6087" s="7">
        <v>0.2</v>
      </c>
      <c r="U6087" s="5">
        <v>0.67859999999999998</v>
      </c>
      <c r="V6087">
        <f t="shared" si="475"/>
        <v>11</v>
      </c>
      <c r="W6087">
        <f t="shared" si="476"/>
        <v>4</v>
      </c>
      <c r="X6087">
        <f t="shared" si="477"/>
        <v>2016</v>
      </c>
      <c r="Y6087" t="str">
        <f t="shared" si="478"/>
        <v>Nov</v>
      </c>
      <c r="Z6087" t="str">
        <f t="shared" si="479"/>
        <v>2016-11</v>
      </c>
    </row>
    <row r="6088" spans="1:26"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s="5">
        <v>4.4880000000000004</v>
      </c>
      <c r="S6088">
        <v>6</v>
      </c>
      <c r="T6088" s="7">
        <v>0.8</v>
      </c>
      <c r="U6088" s="5">
        <v>-6.7320000000000002</v>
      </c>
      <c r="V6088">
        <f t="shared" si="475"/>
        <v>11</v>
      </c>
      <c r="W6088">
        <f t="shared" si="476"/>
        <v>4</v>
      </c>
      <c r="X6088">
        <f t="shared" si="477"/>
        <v>2016</v>
      </c>
      <c r="Y6088" t="str">
        <f t="shared" si="478"/>
        <v>Nov</v>
      </c>
      <c r="Z6088" t="str">
        <f t="shared" si="479"/>
        <v>2016-11</v>
      </c>
    </row>
    <row r="6089" spans="1:26"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s="5">
        <v>29.22</v>
      </c>
      <c r="S6089">
        <v>3</v>
      </c>
      <c r="T6089" s="7">
        <v>0</v>
      </c>
      <c r="U6089" s="5">
        <v>12.8568</v>
      </c>
      <c r="V6089">
        <f t="shared" si="475"/>
        <v>12</v>
      </c>
      <c r="W6089">
        <f t="shared" si="476"/>
        <v>4</v>
      </c>
      <c r="X6089">
        <f t="shared" si="477"/>
        <v>2015</v>
      </c>
      <c r="Y6089" t="str">
        <f t="shared" si="478"/>
        <v>Dec</v>
      </c>
      <c r="Z6089" t="str">
        <f t="shared" si="479"/>
        <v>2015-12</v>
      </c>
    </row>
    <row r="6090" spans="1:26"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5">
        <v>6.48</v>
      </c>
      <c r="S6090">
        <v>1</v>
      </c>
      <c r="T6090" s="7">
        <v>0</v>
      </c>
      <c r="U6090" s="5">
        <v>3.1103999999999998</v>
      </c>
      <c r="V6090">
        <f t="shared" si="475"/>
        <v>6</v>
      </c>
      <c r="W6090">
        <f t="shared" si="476"/>
        <v>2</v>
      </c>
      <c r="X6090">
        <f t="shared" si="477"/>
        <v>2015</v>
      </c>
      <c r="Y6090" t="str">
        <f t="shared" si="478"/>
        <v>Jun</v>
      </c>
      <c r="Z6090" t="str">
        <f t="shared" si="479"/>
        <v>2015-06</v>
      </c>
    </row>
    <row r="6091" spans="1:26"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s="5">
        <v>1.1879999999999999</v>
      </c>
      <c r="S6091">
        <v>2</v>
      </c>
      <c r="T6091" s="7">
        <v>0.7</v>
      </c>
      <c r="U6091" s="5">
        <v>-0.99</v>
      </c>
      <c r="V6091">
        <f t="shared" si="475"/>
        <v>12</v>
      </c>
      <c r="W6091">
        <f t="shared" si="476"/>
        <v>4</v>
      </c>
      <c r="X6091">
        <f t="shared" si="477"/>
        <v>2017</v>
      </c>
      <c r="Y6091" t="str">
        <f t="shared" si="478"/>
        <v>Dec</v>
      </c>
      <c r="Z6091" t="str">
        <f t="shared" si="479"/>
        <v>2017-12</v>
      </c>
    </row>
    <row r="6092" spans="1:26"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s="5">
        <v>272.64600000000002</v>
      </c>
      <c r="S6092">
        <v>3</v>
      </c>
      <c r="T6092" s="7">
        <v>0.1</v>
      </c>
      <c r="U6092" s="5">
        <v>18.176400000000001</v>
      </c>
      <c r="V6092">
        <f t="shared" si="475"/>
        <v>9</v>
      </c>
      <c r="W6092">
        <f t="shared" si="476"/>
        <v>3</v>
      </c>
      <c r="X6092">
        <f t="shared" si="477"/>
        <v>2017</v>
      </c>
      <c r="Y6092" t="str">
        <f t="shared" si="478"/>
        <v>Sep</v>
      </c>
      <c r="Z6092" t="str">
        <f t="shared" si="479"/>
        <v>2017-09</v>
      </c>
    </row>
    <row r="6093" spans="1:26"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s="5">
        <v>212.8</v>
      </c>
      <c r="S6093">
        <v>2</v>
      </c>
      <c r="T6093" s="7">
        <v>0</v>
      </c>
      <c r="U6093" s="5">
        <v>95.76</v>
      </c>
      <c r="V6093">
        <f t="shared" si="475"/>
        <v>9</v>
      </c>
      <c r="W6093">
        <f t="shared" si="476"/>
        <v>3</v>
      </c>
      <c r="X6093">
        <f t="shared" si="477"/>
        <v>2017</v>
      </c>
      <c r="Y6093" t="str">
        <f t="shared" si="478"/>
        <v>Sep</v>
      </c>
      <c r="Z6093" t="str">
        <f t="shared" si="479"/>
        <v>2017-09</v>
      </c>
    </row>
    <row r="6094" spans="1:26"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s="5">
        <v>38.520000000000003</v>
      </c>
      <c r="S6094">
        <v>9</v>
      </c>
      <c r="T6094" s="7">
        <v>0</v>
      </c>
      <c r="U6094" s="5">
        <v>18.104399999999998</v>
      </c>
      <c r="V6094">
        <f t="shared" si="475"/>
        <v>9</v>
      </c>
      <c r="W6094">
        <f t="shared" si="476"/>
        <v>3</v>
      </c>
      <c r="X6094">
        <f t="shared" si="477"/>
        <v>2017</v>
      </c>
      <c r="Y6094" t="str">
        <f t="shared" si="478"/>
        <v>Sep</v>
      </c>
      <c r="Z6094" t="str">
        <f t="shared" si="479"/>
        <v>2017-09</v>
      </c>
    </row>
    <row r="6095" spans="1:26"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5">
        <v>72.64</v>
      </c>
      <c r="S6095">
        <v>2</v>
      </c>
      <c r="T6095" s="7">
        <v>0</v>
      </c>
      <c r="U6095" s="5">
        <v>21.792000000000002</v>
      </c>
      <c r="V6095">
        <f t="shared" si="475"/>
        <v>9</v>
      </c>
      <c r="W6095">
        <f t="shared" si="476"/>
        <v>3</v>
      </c>
      <c r="X6095">
        <f t="shared" si="477"/>
        <v>2017</v>
      </c>
      <c r="Y6095" t="str">
        <f t="shared" si="478"/>
        <v>Sep</v>
      </c>
      <c r="Z6095" t="str">
        <f t="shared" si="479"/>
        <v>2017-09</v>
      </c>
    </row>
    <row r="6096" spans="1:26"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s="5">
        <v>45.4</v>
      </c>
      <c r="S6096">
        <v>4</v>
      </c>
      <c r="T6096" s="7">
        <v>0</v>
      </c>
      <c r="U6096" s="5">
        <v>12.712</v>
      </c>
      <c r="V6096">
        <f t="shared" si="475"/>
        <v>9</v>
      </c>
      <c r="W6096">
        <f t="shared" si="476"/>
        <v>3</v>
      </c>
      <c r="X6096">
        <f t="shared" si="477"/>
        <v>2017</v>
      </c>
      <c r="Y6096" t="str">
        <f t="shared" si="478"/>
        <v>Sep</v>
      </c>
      <c r="Z6096" t="str">
        <f t="shared" si="479"/>
        <v>2017-09</v>
      </c>
    </row>
    <row r="6097" spans="1:26"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s="5">
        <v>13.76</v>
      </c>
      <c r="S6097">
        <v>2</v>
      </c>
      <c r="T6097" s="7">
        <v>0</v>
      </c>
      <c r="U6097" s="5">
        <v>6.3296000000000001</v>
      </c>
      <c r="V6097">
        <f t="shared" si="475"/>
        <v>9</v>
      </c>
      <c r="W6097">
        <f t="shared" si="476"/>
        <v>3</v>
      </c>
      <c r="X6097">
        <f t="shared" si="477"/>
        <v>2017</v>
      </c>
      <c r="Y6097" t="str">
        <f t="shared" si="478"/>
        <v>Sep</v>
      </c>
      <c r="Z6097" t="str">
        <f t="shared" si="479"/>
        <v>2017-09</v>
      </c>
    </row>
    <row r="6098" spans="1:26"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s="5">
        <v>80.991</v>
      </c>
      <c r="S6098">
        <v>1</v>
      </c>
      <c r="T6098" s="7">
        <v>0.1</v>
      </c>
      <c r="U6098" s="5">
        <v>8.0991</v>
      </c>
      <c r="V6098">
        <f t="shared" si="475"/>
        <v>9</v>
      </c>
      <c r="W6098">
        <f t="shared" si="476"/>
        <v>3</v>
      </c>
      <c r="X6098">
        <f t="shared" si="477"/>
        <v>2017</v>
      </c>
      <c r="Y6098" t="str">
        <f t="shared" si="478"/>
        <v>Sep</v>
      </c>
      <c r="Z6098" t="str">
        <f t="shared" si="479"/>
        <v>2017-09</v>
      </c>
    </row>
    <row r="6099" spans="1:26"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s="5">
        <v>11.784000000000001</v>
      </c>
      <c r="S6099">
        <v>3</v>
      </c>
      <c r="T6099" s="7">
        <v>0.2</v>
      </c>
      <c r="U6099" s="5">
        <v>3.9771000000000001</v>
      </c>
      <c r="V6099">
        <f t="shared" si="475"/>
        <v>9</v>
      </c>
      <c r="W6099">
        <f t="shared" si="476"/>
        <v>3</v>
      </c>
      <c r="X6099">
        <f t="shared" si="477"/>
        <v>2017</v>
      </c>
      <c r="Y6099" t="str">
        <f t="shared" si="478"/>
        <v>Sep</v>
      </c>
      <c r="Z6099" t="str">
        <f t="shared" si="479"/>
        <v>2017-09</v>
      </c>
    </row>
    <row r="6100" spans="1:26"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s="5">
        <v>4.3600000000000003</v>
      </c>
      <c r="S6100">
        <v>2</v>
      </c>
      <c r="T6100" s="7">
        <v>0</v>
      </c>
      <c r="U6100" s="5">
        <v>1.7876000000000001</v>
      </c>
      <c r="V6100">
        <f t="shared" si="475"/>
        <v>9</v>
      </c>
      <c r="W6100">
        <f t="shared" si="476"/>
        <v>3</v>
      </c>
      <c r="X6100">
        <f t="shared" si="477"/>
        <v>2017</v>
      </c>
      <c r="Y6100" t="str">
        <f t="shared" si="478"/>
        <v>Sep</v>
      </c>
      <c r="Z6100" t="str">
        <f t="shared" si="479"/>
        <v>2017-09</v>
      </c>
    </row>
    <row r="6101" spans="1:26"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s="5">
        <v>2888.127</v>
      </c>
      <c r="S6101">
        <v>11</v>
      </c>
      <c r="T6101" s="7">
        <v>0.1</v>
      </c>
      <c r="U6101" s="5">
        <v>609.71569999999997</v>
      </c>
      <c r="V6101">
        <f t="shared" si="475"/>
        <v>9</v>
      </c>
      <c r="W6101">
        <f t="shared" si="476"/>
        <v>3</v>
      </c>
      <c r="X6101">
        <f t="shared" si="477"/>
        <v>2017</v>
      </c>
      <c r="Y6101" t="str">
        <f t="shared" si="478"/>
        <v>Sep</v>
      </c>
      <c r="Z6101" t="str">
        <f t="shared" si="479"/>
        <v>2017-09</v>
      </c>
    </row>
    <row r="6102" spans="1:26"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s="5">
        <v>1299.6600000000001</v>
      </c>
      <c r="S6102">
        <v>2</v>
      </c>
      <c r="T6102" s="7">
        <v>0</v>
      </c>
      <c r="U6102" s="5">
        <v>350.90820000000002</v>
      </c>
      <c r="V6102">
        <f t="shared" si="475"/>
        <v>9</v>
      </c>
      <c r="W6102">
        <f t="shared" si="476"/>
        <v>3</v>
      </c>
      <c r="X6102">
        <f t="shared" si="477"/>
        <v>2017</v>
      </c>
      <c r="Y6102" t="str">
        <f t="shared" si="478"/>
        <v>Sep</v>
      </c>
      <c r="Z6102" t="str">
        <f t="shared" si="479"/>
        <v>2017-09</v>
      </c>
    </row>
    <row r="6103" spans="1:26"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s="5">
        <v>2254.41</v>
      </c>
      <c r="S6103">
        <v>5</v>
      </c>
      <c r="T6103" s="7">
        <v>0.1</v>
      </c>
      <c r="U6103" s="5">
        <v>375.73500000000001</v>
      </c>
      <c r="V6103">
        <f t="shared" si="475"/>
        <v>9</v>
      </c>
      <c r="W6103">
        <f t="shared" si="476"/>
        <v>3</v>
      </c>
      <c r="X6103">
        <f t="shared" si="477"/>
        <v>2017</v>
      </c>
      <c r="Y6103" t="str">
        <f t="shared" si="478"/>
        <v>Sep</v>
      </c>
      <c r="Z6103" t="str">
        <f t="shared" si="479"/>
        <v>2017-09</v>
      </c>
    </row>
    <row r="6104" spans="1:26"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s="5">
        <v>104.85</v>
      </c>
      <c r="S6104">
        <v>3</v>
      </c>
      <c r="T6104" s="7">
        <v>0</v>
      </c>
      <c r="U6104" s="5">
        <v>28.3095</v>
      </c>
      <c r="V6104">
        <f t="shared" si="475"/>
        <v>9</v>
      </c>
      <c r="W6104">
        <f t="shared" si="476"/>
        <v>3</v>
      </c>
      <c r="X6104">
        <f t="shared" si="477"/>
        <v>2017</v>
      </c>
      <c r="Y6104" t="str">
        <f t="shared" si="478"/>
        <v>Sep</v>
      </c>
      <c r="Z6104" t="str">
        <f t="shared" si="479"/>
        <v>2017-09</v>
      </c>
    </row>
    <row r="6105" spans="1:26"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s="5">
        <v>59.97</v>
      </c>
      <c r="S6105">
        <v>3</v>
      </c>
      <c r="T6105" s="7">
        <v>0</v>
      </c>
      <c r="U6105" s="5">
        <v>20.389800000000001</v>
      </c>
      <c r="V6105">
        <f t="shared" si="475"/>
        <v>9</v>
      </c>
      <c r="W6105">
        <f t="shared" si="476"/>
        <v>3</v>
      </c>
      <c r="X6105">
        <f t="shared" si="477"/>
        <v>2017</v>
      </c>
      <c r="Y6105" t="str">
        <f t="shared" si="478"/>
        <v>Sep</v>
      </c>
      <c r="Z6105" t="str">
        <f t="shared" si="479"/>
        <v>2017-09</v>
      </c>
    </row>
    <row r="6106" spans="1:26"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s="5">
        <v>314.53199999999998</v>
      </c>
      <c r="S6106">
        <v>2</v>
      </c>
      <c r="T6106" s="7">
        <v>0.4</v>
      </c>
      <c r="U6106" s="5">
        <v>-83.875200000000007</v>
      </c>
      <c r="V6106">
        <f t="shared" si="475"/>
        <v>8</v>
      </c>
      <c r="W6106">
        <f t="shared" si="476"/>
        <v>3</v>
      </c>
      <c r="X6106">
        <f t="shared" si="477"/>
        <v>2017</v>
      </c>
      <c r="Y6106" t="str">
        <f t="shared" si="478"/>
        <v>Aug</v>
      </c>
      <c r="Z6106" t="str">
        <f t="shared" si="479"/>
        <v>2017-08</v>
      </c>
    </row>
    <row r="6107" spans="1:26"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s="5">
        <v>13.632</v>
      </c>
      <c r="S6107">
        <v>4</v>
      </c>
      <c r="T6107" s="7">
        <v>0.2</v>
      </c>
      <c r="U6107" s="5">
        <v>3.5783999999999998</v>
      </c>
      <c r="V6107">
        <f t="shared" si="475"/>
        <v>6</v>
      </c>
      <c r="W6107">
        <f t="shared" si="476"/>
        <v>2</v>
      </c>
      <c r="X6107">
        <f t="shared" si="477"/>
        <v>2015</v>
      </c>
      <c r="Y6107" t="str">
        <f t="shared" si="478"/>
        <v>Jun</v>
      </c>
      <c r="Z6107" t="str">
        <f t="shared" si="479"/>
        <v>2015-06</v>
      </c>
    </row>
    <row r="6108" spans="1:26"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s="5">
        <v>19.431999999999999</v>
      </c>
      <c r="S6108">
        <v>2</v>
      </c>
      <c r="T6108" s="7">
        <v>0.8</v>
      </c>
      <c r="U6108" s="5">
        <v>-49.551600000000001</v>
      </c>
      <c r="V6108">
        <f t="shared" si="475"/>
        <v>12</v>
      </c>
      <c r="W6108">
        <f t="shared" si="476"/>
        <v>4</v>
      </c>
      <c r="X6108">
        <f t="shared" si="477"/>
        <v>2014</v>
      </c>
      <c r="Y6108" t="str">
        <f t="shared" si="478"/>
        <v>Dec</v>
      </c>
      <c r="Z6108" t="str">
        <f t="shared" si="479"/>
        <v>2014-12</v>
      </c>
    </row>
    <row r="6109" spans="1:26"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5">
        <v>65.44</v>
      </c>
      <c r="S6109">
        <v>5</v>
      </c>
      <c r="T6109" s="7">
        <v>0.2</v>
      </c>
      <c r="U6109" s="5">
        <v>-8.18</v>
      </c>
      <c r="V6109">
        <f t="shared" si="475"/>
        <v>12</v>
      </c>
      <c r="W6109">
        <f t="shared" si="476"/>
        <v>4</v>
      </c>
      <c r="X6109">
        <f t="shared" si="477"/>
        <v>2014</v>
      </c>
      <c r="Y6109" t="str">
        <f t="shared" si="478"/>
        <v>Dec</v>
      </c>
      <c r="Z6109" t="str">
        <f t="shared" si="479"/>
        <v>2014-12</v>
      </c>
    </row>
    <row r="6110" spans="1:26"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s="5">
        <v>6</v>
      </c>
      <c r="S6110">
        <v>2</v>
      </c>
      <c r="T6110" s="7">
        <v>0.2</v>
      </c>
      <c r="U6110" s="5">
        <v>2.1</v>
      </c>
      <c r="V6110">
        <f t="shared" si="475"/>
        <v>9</v>
      </c>
      <c r="W6110">
        <f t="shared" si="476"/>
        <v>3</v>
      </c>
      <c r="X6110">
        <f t="shared" si="477"/>
        <v>2016</v>
      </c>
      <c r="Y6110" t="str">
        <f t="shared" si="478"/>
        <v>Sep</v>
      </c>
      <c r="Z6110" t="str">
        <f t="shared" si="479"/>
        <v>2016-09</v>
      </c>
    </row>
    <row r="6111" spans="1:26"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s="5">
        <v>1.9079999999999999</v>
      </c>
      <c r="S6111">
        <v>3</v>
      </c>
      <c r="T6111" s="7">
        <v>0.8</v>
      </c>
      <c r="U6111" s="5">
        <v>-3.2435999999999998</v>
      </c>
      <c r="V6111">
        <f t="shared" si="475"/>
        <v>9</v>
      </c>
      <c r="W6111">
        <f t="shared" si="476"/>
        <v>3</v>
      </c>
      <c r="X6111">
        <f t="shared" si="477"/>
        <v>2016</v>
      </c>
      <c r="Y6111" t="str">
        <f t="shared" si="478"/>
        <v>Sep</v>
      </c>
      <c r="Z6111" t="str">
        <f t="shared" si="479"/>
        <v>2016-09</v>
      </c>
    </row>
    <row r="6112" spans="1:26"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s="5">
        <v>1474.8019999999999</v>
      </c>
      <c r="S6112">
        <v>7</v>
      </c>
      <c r="T6112" s="7">
        <v>0.3</v>
      </c>
      <c r="U6112" s="5">
        <v>-21.0686</v>
      </c>
      <c r="V6112">
        <f t="shared" si="475"/>
        <v>11</v>
      </c>
      <c r="W6112">
        <f t="shared" si="476"/>
        <v>4</v>
      </c>
      <c r="X6112">
        <f t="shared" si="477"/>
        <v>2016</v>
      </c>
      <c r="Y6112" t="str">
        <f t="shared" si="478"/>
        <v>Nov</v>
      </c>
      <c r="Z6112" t="str">
        <f t="shared" si="479"/>
        <v>2016-11</v>
      </c>
    </row>
    <row r="6113" spans="1:26"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s="5">
        <v>110.096</v>
      </c>
      <c r="S6113">
        <v>2</v>
      </c>
      <c r="T6113" s="7">
        <v>0.2</v>
      </c>
      <c r="U6113" s="5">
        <v>33.028799999999997</v>
      </c>
      <c r="V6113">
        <f t="shared" si="475"/>
        <v>11</v>
      </c>
      <c r="W6113">
        <f t="shared" si="476"/>
        <v>4</v>
      </c>
      <c r="X6113">
        <f t="shared" si="477"/>
        <v>2016</v>
      </c>
      <c r="Y6113" t="str">
        <f t="shared" si="478"/>
        <v>Nov</v>
      </c>
      <c r="Z6113" t="str">
        <f t="shared" si="479"/>
        <v>2016-11</v>
      </c>
    </row>
    <row r="6114" spans="1:26"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s="5">
        <v>16.751999999999999</v>
      </c>
      <c r="S6114">
        <v>6</v>
      </c>
      <c r="T6114" s="7">
        <v>0.2</v>
      </c>
      <c r="U6114" s="5">
        <v>5.4443999999999999</v>
      </c>
      <c r="V6114">
        <f t="shared" si="475"/>
        <v>11</v>
      </c>
      <c r="W6114">
        <f t="shared" si="476"/>
        <v>4</v>
      </c>
      <c r="X6114">
        <f t="shared" si="477"/>
        <v>2016</v>
      </c>
      <c r="Y6114" t="str">
        <f t="shared" si="478"/>
        <v>Nov</v>
      </c>
      <c r="Z6114" t="str">
        <f t="shared" si="479"/>
        <v>2016-11</v>
      </c>
    </row>
    <row r="6115" spans="1:26"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s="5">
        <v>1537.0740000000001</v>
      </c>
      <c r="S6115">
        <v>9</v>
      </c>
      <c r="T6115" s="7">
        <v>0.3</v>
      </c>
      <c r="U6115" s="5">
        <v>0</v>
      </c>
      <c r="V6115">
        <f t="shared" si="475"/>
        <v>11</v>
      </c>
      <c r="W6115">
        <f t="shared" si="476"/>
        <v>4</v>
      </c>
      <c r="X6115">
        <f t="shared" si="477"/>
        <v>2016</v>
      </c>
      <c r="Y6115" t="str">
        <f t="shared" si="478"/>
        <v>Nov</v>
      </c>
      <c r="Z6115" t="str">
        <f t="shared" si="479"/>
        <v>2016-11</v>
      </c>
    </row>
    <row r="6116" spans="1:26"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s="5">
        <v>449.37200000000001</v>
      </c>
      <c r="S6116">
        <v>2</v>
      </c>
      <c r="T6116" s="7">
        <v>0.3</v>
      </c>
      <c r="U6116" s="5">
        <v>-12.8392</v>
      </c>
      <c r="V6116">
        <f t="shared" si="475"/>
        <v>11</v>
      </c>
      <c r="W6116">
        <f t="shared" si="476"/>
        <v>4</v>
      </c>
      <c r="X6116">
        <f t="shared" si="477"/>
        <v>2016</v>
      </c>
      <c r="Y6116" t="str">
        <f t="shared" si="478"/>
        <v>Nov</v>
      </c>
      <c r="Z6116" t="str">
        <f t="shared" si="479"/>
        <v>2016-11</v>
      </c>
    </row>
    <row r="6117" spans="1:26"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s="5">
        <v>41.904000000000003</v>
      </c>
      <c r="S6117">
        <v>6</v>
      </c>
      <c r="T6117" s="7">
        <v>0.2</v>
      </c>
      <c r="U6117" s="5">
        <v>14.1426</v>
      </c>
      <c r="V6117">
        <f t="shared" si="475"/>
        <v>3</v>
      </c>
      <c r="W6117">
        <f t="shared" si="476"/>
        <v>1</v>
      </c>
      <c r="X6117">
        <f t="shared" si="477"/>
        <v>2016</v>
      </c>
      <c r="Y6117" t="str">
        <f t="shared" si="478"/>
        <v>Mar</v>
      </c>
      <c r="Z6117" t="str">
        <f t="shared" si="479"/>
        <v>2016-03</v>
      </c>
    </row>
    <row r="6118" spans="1:26"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s="5">
        <v>2279.96</v>
      </c>
      <c r="S6118">
        <v>4</v>
      </c>
      <c r="T6118" s="7">
        <v>0</v>
      </c>
      <c r="U6118" s="5">
        <v>592.78959999999995</v>
      </c>
      <c r="V6118">
        <f t="shared" si="475"/>
        <v>11</v>
      </c>
      <c r="W6118">
        <f t="shared" si="476"/>
        <v>4</v>
      </c>
      <c r="X6118">
        <f t="shared" si="477"/>
        <v>2016</v>
      </c>
      <c r="Y6118" t="str">
        <f t="shared" si="478"/>
        <v>Nov</v>
      </c>
      <c r="Z6118" t="str">
        <f t="shared" si="479"/>
        <v>2016-11</v>
      </c>
    </row>
    <row r="6119" spans="1:26"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5">
        <v>14.94</v>
      </c>
      <c r="S6119">
        <v>3</v>
      </c>
      <c r="T6119" s="7">
        <v>0</v>
      </c>
      <c r="U6119" s="5">
        <v>6.8723999999999998</v>
      </c>
      <c r="V6119">
        <f t="shared" si="475"/>
        <v>11</v>
      </c>
      <c r="W6119">
        <f t="shared" si="476"/>
        <v>4</v>
      </c>
      <c r="X6119">
        <f t="shared" si="477"/>
        <v>2016</v>
      </c>
      <c r="Y6119" t="str">
        <f t="shared" si="478"/>
        <v>Nov</v>
      </c>
      <c r="Z6119" t="str">
        <f t="shared" si="479"/>
        <v>2016-11</v>
      </c>
    </row>
    <row r="6120" spans="1:26"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s="5">
        <v>191.976</v>
      </c>
      <c r="S6120">
        <v>3</v>
      </c>
      <c r="T6120" s="7">
        <v>0.2</v>
      </c>
      <c r="U6120" s="5">
        <v>19.197600000000001</v>
      </c>
      <c r="V6120">
        <f t="shared" si="475"/>
        <v>9</v>
      </c>
      <c r="W6120">
        <f t="shared" si="476"/>
        <v>3</v>
      </c>
      <c r="X6120">
        <f t="shared" si="477"/>
        <v>2017</v>
      </c>
      <c r="Y6120" t="str">
        <f t="shared" si="478"/>
        <v>Sep</v>
      </c>
      <c r="Z6120" t="str">
        <f t="shared" si="479"/>
        <v>2017-09</v>
      </c>
    </row>
    <row r="6121" spans="1:26"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s="5">
        <v>23.832000000000001</v>
      </c>
      <c r="S6121">
        <v>3</v>
      </c>
      <c r="T6121" s="7">
        <v>0.2</v>
      </c>
      <c r="U6121" s="5">
        <v>6.5537999999999998</v>
      </c>
      <c r="V6121">
        <f t="shared" si="475"/>
        <v>9</v>
      </c>
      <c r="W6121">
        <f t="shared" si="476"/>
        <v>3</v>
      </c>
      <c r="X6121">
        <f t="shared" si="477"/>
        <v>2017</v>
      </c>
      <c r="Y6121" t="str">
        <f t="shared" si="478"/>
        <v>Sep</v>
      </c>
      <c r="Z6121" t="str">
        <f t="shared" si="479"/>
        <v>2017-09</v>
      </c>
    </row>
    <row r="6122" spans="1:26"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s="5">
        <v>409.21600000000001</v>
      </c>
      <c r="S6122">
        <v>8</v>
      </c>
      <c r="T6122" s="7">
        <v>0.2</v>
      </c>
      <c r="U6122" s="5">
        <v>61.382399999999997</v>
      </c>
      <c r="V6122">
        <f t="shared" si="475"/>
        <v>9</v>
      </c>
      <c r="W6122">
        <f t="shared" si="476"/>
        <v>3</v>
      </c>
      <c r="X6122">
        <f t="shared" si="477"/>
        <v>2017</v>
      </c>
      <c r="Y6122" t="str">
        <f t="shared" si="478"/>
        <v>Sep</v>
      </c>
      <c r="Z6122" t="str">
        <f t="shared" si="479"/>
        <v>2017-09</v>
      </c>
    </row>
    <row r="6123" spans="1:26"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s="5">
        <v>72.587999999999994</v>
      </c>
      <c r="S6123">
        <v>2</v>
      </c>
      <c r="T6123" s="7">
        <v>0.7</v>
      </c>
      <c r="U6123" s="5">
        <v>-128.2388</v>
      </c>
      <c r="V6123">
        <f t="shared" si="475"/>
        <v>9</v>
      </c>
      <c r="W6123">
        <f t="shared" si="476"/>
        <v>3</v>
      </c>
      <c r="X6123">
        <f t="shared" si="477"/>
        <v>2017</v>
      </c>
      <c r="Y6123" t="str">
        <f t="shared" si="478"/>
        <v>Sep</v>
      </c>
      <c r="Z6123" t="str">
        <f t="shared" si="479"/>
        <v>2017-09</v>
      </c>
    </row>
    <row r="6124" spans="1:26"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s="5">
        <v>61.567999999999998</v>
      </c>
      <c r="S6124">
        <v>2</v>
      </c>
      <c r="T6124" s="7">
        <v>0.2</v>
      </c>
      <c r="U6124" s="5">
        <v>4.6176000000000004</v>
      </c>
      <c r="V6124">
        <f t="shared" si="475"/>
        <v>12</v>
      </c>
      <c r="W6124">
        <f t="shared" si="476"/>
        <v>4</v>
      </c>
      <c r="X6124">
        <f t="shared" si="477"/>
        <v>2017</v>
      </c>
      <c r="Y6124" t="str">
        <f t="shared" si="478"/>
        <v>Dec</v>
      </c>
      <c r="Z6124" t="str">
        <f t="shared" si="479"/>
        <v>2017-12</v>
      </c>
    </row>
    <row r="6125" spans="1:26"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s="5">
        <v>20.96</v>
      </c>
      <c r="S6125">
        <v>4</v>
      </c>
      <c r="T6125" s="7">
        <v>0.2</v>
      </c>
      <c r="U6125" s="5">
        <v>6.8120000000000003</v>
      </c>
      <c r="V6125">
        <f t="shared" si="475"/>
        <v>8</v>
      </c>
      <c r="W6125">
        <f t="shared" si="476"/>
        <v>3</v>
      </c>
      <c r="X6125">
        <f t="shared" si="477"/>
        <v>2015</v>
      </c>
      <c r="Y6125" t="str">
        <f t="shared" si="478"/>
        <v>Aug</v>
      </c>
      <c r="Z6125" t="str">
        <f t="shared" si="479"/>
        <v>2015-08</v>
      </c>
    </row>
    <row r="6126" spans="1:26"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s="5">
        <v>44.75</v>
      </c>
      <c r="S6126">
        <v>5</v>
      </c>
      <c r="T6126" s="7">
        <v>0</v>
      </c>
      <c r="U6126" s="5">
        <v>8.5024999999999995</v>
      </c>
      <c r="V6126">
        <f t="shared" si="475"/>
        <v>6</v>
      </c>
      <c r="W6126">
        <f t="shared" si="476"/>
        <v>2</v>
      </c>
      <c r="X6126">
        <f t="shared" si="477"/>
        <v>2017</v>
      </c>
      <c r="Y6126" t="str">
        <f t="shared" si="478"/>
        <v>Jun</v>
      </c>
      <c r="Z6126" t="str">
        <f t="shared" si="479"/>
        <v>2017-06</v>
      </c>
    </row>
    <row r="6127" spans="1:26"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s="5">
        <v>11.96</v>
      </c>
      <c r="S6127">
        <v>2</v>
      </c>
      <c r="T6127" s="7">
        <v>0</v>
      </c>
      <c r="U6127" s="5">
        <v>5.3819999999999997</v>
      </c>
      <c r="V6127">
        <f t="shared" si="475"/>
        <v>6</v>
      </c>
      <c r="W6127">
        <f t="shared" si="476"/>
        <v>2</v>
      </c>
      <c r="X6127">
        <f t="shared" si="477"/>
        <v>2017</v>
      </c>
      <c r="Y6127" t="str">
        <f t="shared" si="478"/>
        <v>Jun</v>
      </c>
      <c r="Z6127" t="str">
        <f t="shared" si="479"/>
        <v>2017-06</v>
      </c>
    </row>
    <row r="6128" spans="1:26"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s="5">
        <v>3.9119999999999999</v>
      </c>
      <c r="S6128">
        <v>1</v>
      </c>
      <c r="T6128" s="7">
        <v>0.2</v>
      </c>
      <c r="U6128" s="5">
        <v>1.2714000000000001</v>
      </c>
      <c r="V6128">
        <f t="shared" si="475"/>
        <v>6</v>
      </c>
      <c r="W6128">
        <f t="shared" si="476"/>
        <v>2</v>
      </c>
      <c r="X6128">
        <f t="shared" si="477"/>
        <v>2017</v>
      </c>
      <c r="Y6128" t="str">
        <f t="shared" si="478"/>
        <v>Jun</v>
      </c>
      <c r="Z6128" t="str">
        <f t="shared" si="479"/>
        <v>2017-06</v>
      </c>
    </row>
    <row r="6129" spans="1:26"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s="5">
        <v>327.99599999999998</v>
      </c>
      <c r="S6129">
        <v>6</v>
      </c>
      <c r="T6129" s="7">
        <v>0.1</v>
      </c>
      <c r="U6129" s="5">
        <v>54.665999999999997</v>
      </c>
      <c r="V6129">
        <f t="shared" si="475"/>
        <v>3</v>
      </c>
      <c r="W6129">
        <f t="shared" si="476"/>
        <v>1</v>
      </c>
      <c r="X6129">
        <f t="shared" si="477"/>
        <v>2016</v>
      </c>
      <c r="Y6129" t="str">
        <f t="shared" si="478"/>
        <v>Mar</v>
      </c>
      <c r="Z6129" t="str">
        <f t="shared" si="479"/>
        <v>2016-03</v>
      </c>
    </row>
    <row r="6130" spans="1:26"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s="5">
        <v>49.408000000000001</v>
      </c>
      <c r="S6130">
        <v>4</v>
      </c>
      <c r="T6130" s="7">
        <v>0.2</v>
      </c>
      <c r="U6130" s="5">
        <v>18.527999999999999</v>
      </c>
      <c r="V6130">
        <f t="shared" si="475"/>
        <v>10</v>
      </c>
      <c r="W6130">
        <f t="shared" si="476"/>
        <v>4</v>
      </c>
      <c r="X6130">
        <f t="shared" si="477"/>
        <v>2014</v>
      </c>
      <c r="Y6130" t="str">
        <f t="shared" si="478"/>
        <v>Oct</v>
      </c>
      <c r="Z6130" t="str">
        <f t="shared" si="479"/>
        <v>2014-10</v>
      </c>
    </row>
    <row r="6131" spans="1:26"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s="5">
        <v>53.25</v>
      </c>
      <c r="S6131">
        <v>3</v>
      </c>
      <c r="T6131" s="7">
        <v>0</v>
      </c>
      <c r="U6131" s="5">
        <v>20.767499999999998</v>
      </c>
      <c r="V6131">
        <f t="shared" si="475"/>
        <v>3</v>
      </c>
      <c r="W6131">
        <f t="shared" si="476"/>
        <v>1</v>
      </c>
      <c r="X6131">
        <f t="shared" si="477"/>
        <v>2017</v>
      </c>
      <c r="Y6131" t="str">
        <f t="shared" si="478"/>
        <v>Mar</v>
      </c>
      <c r="Z6131" t="str">
        <f t="shared" si="479"/>
        <v>2017-03</v>
      </c>
    </row>
    <row r="6132" spans="1:26"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s="5">
        <v>3.76</v>
      </c>
      <c r="S6132">
        <v>2</v>
      </c>
      <c r="T6132" s="7">
        <v>0</v>
      </c>
      <c r="U6132" s="5">
        <v>1.3160000000000001</v>
      </c>
      <c r="V6132">
        <f t="shared" si="475"/>
        <v>3</v>
      </c>
      <c r="W6132">
        <f t="shared" si="476"/>
        <v>1</v>
      </c>
      <c r="X6132">
        <f t="shared" si="477"/>
        <v>2017</v>
      </c>
      <c r="Y6132" t="str">
        <f t="shared" si="478"/>
        <v>Mar</v>
      </c>
      <c r="Z6132" t="str">
        <f t="shared" si="479"/>
        <v>2017-03</v>
      </c>
    </row>
    <row r="6133" spans="1:26"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s="5">
        <v>767.21400000000006</v>
      </c>
      <c r="S6133">
        <v>14</v>
      </c>
      <c r="T6133" s="7">
        <v>0.1</v>
      </c>
      <c r="U6133" s="5">
        <v>161.9674</v>
      </c>
      <c r="V6133">
        <f t="shared" si="475"/>
        <v>12</v>
      </c>
      <c r="W6133">
        <f t="shared" si="476"/>
        <v>4</v>
      </c>
      <c r="X6133">
        <f t="shared" si="477"/>
        <v>2014</v>
      </c>
      <c r="Y6133" t="str">
        <f t="shared" si="478"/>
        <v>Dec</v>
      </c>
      <c r="Z6133" t="str">
        <f t="shared" si="479"/>
        <v>2014-12</v>
      </c>
    </row>
    <row r="6134" spans="1:26"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s="5">
        <v>163.96</v>
      </c>
      <c r="S6134">
        <v>5</v>
      </c>
      <c r="T6134" s="7">
        <v>0.2</v>
      </c>
      <c r="U6134" s="5">
        <v>59.435499999999998</v>
      </c>
      <c r="V6134">
        <f t="shared" si="475"/>
        <v>9</v>
      </c>
      <c r="W6134">
        <f t="shared" si="476"/>
        <v>3</v>
      </c>
      <c r="X6134">
        <f t="shared" si="477"/>
        <v>2017</v>
      </c>
      <c r="Y6134" t="str">
        <f t="shared" si="478"/>
        <v>Sep</v>
      </c>
      <c r="Z6134" t="str">
        <f t="shared" si="479"/>
        <v>2017-09</v>
      </c>
    </row>
    <row r="6135" spans="1:26"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s="5">
        <v>161.28</v>
      </c>
      <c r="S6135">
        <v>2</v>
      </c>
      <c r="T6135" s="7">
        <v>0.2</v>
      </c>
      <c r="U6135" s="5">
        <v>12.096</v>
      </c>
      <c r="V6135">
        <f t="shared" si="475"/>
        <v>8</v>
      </c>
      <c r="W6135">
        <f t="shared" si="476"/>
        <v>3</v>
      </c>
      <c r="X6135">
        <f t="shared" si="477"/>
        <v>2016</v>
      </c>
      <c r="Y6135" t="str">
        <f t="shared" si="478"/>
        <v>Aug</v>
      </c>
      <c r="Z6135" t="str">
        <f t="shared" si="479"/>
        <v>2016-08</v>
      </c>
    </row>
    <row r="6136" spans="1:26"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s="5">
        <v>192.8</v>
      </c>
      <c r="S6136">
        <v>4</v>
      </c>
      <c r="T6136" s="7">
        <v>0</v>
      </c>
      <c r="U6136" s="5">
        <v>55.911999999999999</v>
      </c>
      <c r="V6136">
        <f t="shared" si="475"/>
        <v>11</v>
      </c>
      <c r="W6136">
        <f t="shared" si="476"/>
        <v>4</v>
      </c>
      <c r="X6136">
        <f t="shared" si="477"/>
        <v>2016</v>
      </c>
      <c r="Y6136" t="str">
        <f t="shared" si="478"/>
        <v>Nov</v>
      </c>
      <c r="Z6136" t="str">
        <f t="shared" si="479"/>
        <v>2016-11</v>
      </c>
    </row>
    <row r="6137" spans="1:26"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s="5">
        <v>27.696000000000002</v>
      </c>
      <c r="S6137">
        <v>3</v>
      </c>
      <c r="T6137" s="7">
        <v>0.2</v>
      </c>
      <c r="U6137" s="5">
        <v>3.4620000000000002</v>
      </c>
      <c r="V6137">
        <f t="shared" si="475"/>
        <v>10</v>
      </c>
      <c r="W6137">
        <f t="shared" si="476"/>
        <v>4</v>
      </c>
      <c r="X6137">
        <f t="shared" si="477"/>
        <v>2015</v>
      </c>
      <c r="Y6137" t="str">
        <f t="shared" si="478"/>
        <v>Oct</v>
      </c>
      <c r="Z6137" t="str">
        <f t="shared" si="479"/>
        <v>2015-10</v>
      </c>
    </row>
    <row r="6138" spans="1:26"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s="5">
        <v>73.164000000000001</v>
      </c>
      <c r="S6138">
        <v>6</v>
      </c>
      <c r="T6138" s="7">
        <v>0.8</v>
      </c>
      <c r="U6138" s="5">
        <v>-186.56819999999999</v>
      </c>
      <c r="V6138">
        <f t="shared" si="475"/>
        <v>10</v>
      </c>
      <c r="W6138">
        <f t="shared" si="476"/>
        <v>4</v>
      </c>
      <c r="X6138">
        <f t="shared" si="477"/>
        <v>2015</v>
      </c>
      <c r="Y6138" t="str">
        <f t="shared" si="478"/>
        <v>Oct</v>
      </c>
      <c r="Z6138" t="str">
        <f t="shared" si="479"/>
        <v>2015-10</v>
      </c>
    </row>
    <row r="6139" spans="1:26"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s="5">
        <v>32.064</v>
      </c>
      <c r="S6139">
        <v>6</v>
      </c>
      <c r="T6139" s="7">
        <v>0.2</v>
      </c>
      <c r="U6139" s="5">
        <v>11.2224</v>
      </c>
      <c r="V6139">
        <f t="shared" si="475"/>
        <v>10</v>
      </c>
      <c r="W6139">
        <f t="shared" si="476"/>
        <v>4</v>
      </c>
      <c r="X6139">
        <f t="shared" si="477"/>
        <v>2016</v>
      </c>
      <c r="Y6139" t="str">
        <f t="shared" si="478"/>
        <v>Oct</v>
      </c>
      <c r="Z6139" t="str">
        <f t="shared" si="479"/>
        <v>2016-10</v>
      </c>
    </row>
    <row r="6140" spans="1:26"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s="5">
        <v>205.666</v>
      </c>
      <c r="S6140">
        <v>2</v>
      </c>
      <c r="T6140" s="7">
        <v>0.15</v>
      </c>
      <c r="U6140" s="5">
        <v>-12.098000000000001</v>
      </c>
      <c r="V6140">
        <f t="shared" si="475"/>
        <v>3</v>
      </c>
      <c r="W6140">
        <f t="shared" si="476"/>
        <v>1</v>
      </c>
      <c r="X6140">
        <f t="shared" si="477"/>
        <v>2014</v>
      </c>
      <c r="Y6140" t="str">
        <f t="shared" si="478"/>
        <v>Mar</v>
      </c>
      <c r="Z6140" t="str">
        <f t="shared" si="479"/>
        <v>2014-03</v>
      </c>
    </row>
    <row r="6141" spans="1:26"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s="5">
        <v>115.44</v>
      </c>
      <c r="S6141">
        <v>3</v>
      </c>
      <c r="T6141" s="7">
        <v>0</v>
      </c>
      <c r="U6141" s="5">
        <v>30.014399999999998</v>
      </c>
      <c r="V6141">
        <f t="shared" si="475"/>
        <v>4</v>
      </c>
      <c r="W6141">
        <f t="shared" si="476"/>
        <v>2</v>
      </c>
      <c r="X6141">
        <f t="shared" si="477"/>
        <v>2015</v>
      </c>
      <c r="Y6141" t="str">
        <f t="shared" si="478"/>
        <v>Apr</v>
      </c>
      <c r="Z6141" t="str">
        <f t="shared" si="479"/>
        <v>2015-04</v>
      </c>
    </row>
    <row r="6142" spans="1:26"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s="5">
        <v>274.8</v>
      </c>
      <c r="S6142">
        <v>5</v>
      </c>
      <c r="T6142" s="7">
        <v>0</v>
      </c>
      <c r="U6142" s="5">
        <v>134.65199999999999</v>
      </c>
      <c r="V6142">
        <f t="shared" si="475"/>
        <v>7</v>
      </c>
      <c r="W6142">
        <f t="shared" si="476"/>
        <v>3</v>
      </c>
      <c r="X6142">
        <f t="shared" si="477"/>
        <v>2017</v>
      </c>
      <c r="Y6142" t="str">
        <f t="shared" si="478"/>
        <v>Jul</v>
      </c>
      <c r="Z6142" t="str">
        <f t="shared" si="479"/>
        <v>2017-07</v>
      </c>
    </row>
    <row r="6143" spans="1:26"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s="5">
        <v>195.64</v>
      </c>
      <c r="S6143">
        <v>4</v>
      </c>
      <c r="T6143" s="7">
        <v>0</v>
      </c>
      <c r="U6143" s="5">
        <v>3.9127999999999998</v>
      </c>
      <c r="V6143">
        <f t="shared" si="475"/>
        <v>7</v>
      </c>
      <c r="W6143">
        <f t="shared" si="476"/>
        <v>3</v>
      </c>
      <c r="X6143">
        <f t="shared" si="477"/>
        <v>2017</v>
      </c>
      <c r="Y6143" t="str">
        <f t="shared" si="478"/>
        <v>Jul</v>
      </c>
      <c r="Z6143" t="str">
        <f t="shared" si="479"/>
        <v>2017-07</v>
      </c>
    </row>
    <row r="6144" spans="1:26"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s="5">
        <v>257.98</v>
      </c>
      <c r="S6144">
        <v>2</v>
      </c>
      <c r="T6144" s="7">
        <v>0</v>
      </c>
      <c r="U6144" s="5">
        <v>74.8142</v>
      </c>
      <c r="V6144">
        <f t="shared" si="475"/>
        <v>7</v>
      </c>
      <c r="W6144">
        <f t="shared" si="476"/>
        <v>3</v>
      </c>
      <c r="X6144">
        <f t="shared" si="477"/>
        <v>2017</v>
      </c>
      <c r="Y6144" t="str">
        <f t="shared" si="478"/>
        <v>Jul</v>
      </c>
      <c r="Z6144" t="str">
        <f t="shared" si="479"/>
        <v>2017-07</v>
      </c>
    </row>
    <row r="6145" spans="1:26"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s="5">
        <v>119.04</v>
      </c>
      <c r="S6145">
        <v>6</v>
      </c>
      <c r="T6145" s="7">
        <v>0</v>
      </c>
      <c r="U6145" s="5">
        <v>48.806399999999996</v>
      </c>
      <c r="V6145">
        <f t="shared" si="475"/>
        <v>7</v>
      </c>
      <c r="W6145">
        <f t="shared" si="476"/>
        <v>3</v>
      </c>
      <c r="X6145">
        <f t="shared" si="477"/>
        <v>2017</v>
      </c>
      <c r="Y6145" t="str">
        <f t="shared" si="478"/>
        <v>Jul</v>
      </c>
      <c r="Z6145" t="str">
        <f t="shared" si="479"/>
        <v>2017-07</v>
      </c>
    </row>
    <row r="6146" spans="1:26"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s="5">
        <v>20.07</v>
      </c>
      <c r="S6146">
        <v>3</v>
      </c>
      <c r="T6146" s="7">
        <v>0</v>
      </c>
      <c r="U6146" s="5">
        <v>9.2322000000000006</v>
      </c>
      <c r="V6146">
        <f t="shared" si="475"/>
        <v>6</v>
      </c>
      <c r="W6146">
        <f t="shared" si="476"/>
        <v>2</v>
      </c>
      <c r="X6146">
        <f t="shared" si="477"/>
        <v>2017</v>
      </c>
      <c r="Y6146" t="str">
        <f t="shared" si="478"/>
        <v>Jun</v>
      </c>
      <c r="Z6146" t="str">
        <f t="shared" si="479"/>
        <v>2017-06</v>
      </c>
    </row>
    <row r="6147" spans="1:26"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s="5">
        <v>11.76</v>
      </c>
      <c r="S6147">
        <v>4</v>
      </c>
      <c r="T6147" s="7">
        <v>0</v>
      </c>
      <c r="U6147" s="5">
        <v>3.1751999999999998</v>
      </c>
      <c r="V6147">
        <f t="shared" ref="V6147:V6210" si="480">MONTH(C6147)</f>
        <v>12</v>
      </c>
      <c r="W6147">
        <f t="shared" ref="W6147:W6210" si="481">ROUNDUP(MONTH(C6147)/3,0)</f>
        <v>4</v>
      </c>
      <c r="X6147">
        <f t="shared" ref="X6147:X6210" si="482">YEAR(C6147)</f>
        <v>2014</v>
      </c>
      <c r="Y6147" t="str">
        <f t="shared" ref="Y6147:Y6210" si="483">TEXT(C6147,"MMM")</f>
        <v>Dec</v>
      </c>
      <c r="Z6147" t="str">
        <f t="shared" ref="Z6147:Z6210" si="484">TEXT(C6147,"YYYY-MM")</f>
        <v>2014-12</v>
      </c>
    </row>
    <row r="6148" spans="1:26"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s="5">
        <v>11.76</v>
      </c>
      <c r="S6148">
        <v>4</v>
      </c>
      <c r="T6148" s="7">
        <v>0</v>
      </c>
      <c r="U6148" s="5">
        <v>3.1751999999999998</v>
      </c>
      <c r="V6148">
        <f t="shared" si="480"/>
        <v>11</v>
      </c>
      <c r="W6148">
        <f t="shared" si="481"/>
        <v>4</v>
      </c>
      <c r="X6148">
        <f t="shared" si="482"/>
        <v>2017</v>
      </c>
      <c r="Y6148" t="str">
        <f t="shared" si="483"/>
        <v>Nov</v>
      </c>
      <c r="Z6148" t="str">
        <f t="shared" si="484"/>
        <v>2017-11</v>
      </c>
    </row>
    <row r="6149" spans="1:26"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s="5">
        <v>40.735999999999997</v>
      </c>
      <c r="S6149">
        <v>2</v>
      </c>
      <c r="T6149" s="7">
        <v>0.2</v>
      </c>
      <c r="U6149" s="5">
        <v>14.7668</v>
      </c>
      <c r="V6149">
        <f t="shared" si="480"/>
        <v>11</v>
      </c>
      <c r="W6149">
        <f t="shared" si="481"/>
        <v>4</v>
      </c>
      <c r="X6149">
        <f t="shared" si="482"/>
        <v>2017</v>
      </c>
      <c r="Y6149" t="str">
        <f t="shared" si="483"/>
        <v>Nov</v>
      </c>
      <c r="Z6149" t="str">
        <f t="shared" si="484"/>
        <v>2017-11</v>
      </c>
    </row>
    <row r="6150" spans="1:26"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s="5">
        <v>201.584</v>
      </c>
      <c r="S6150">
        <v>2</v>
      </c>
      <c r="T6150" s="7">
        <v>0.2</v>
      </c>
      <c r="U6150" s="5">
        <v>12.599</v>
      </c>
      <c r="V6150">
        <f t="shared" si="480"/>
        <v>6</v>
      </c>
      <c r="W6150">
        <f t="shared" si="481"/>
        <v>2</v>
      </c>
      <c r="X6150">
        <f t="shared" si="482"/>
        <v>2016</v>
      </c>
      <c r="Y6150" t="str">
        <f t="shared" si="483"/>
        <v>Jun</v>
      </c>
      <c r="Z6150" t="str">
        <f t="shared" si="484"/>
        <v>2016-06</v>
      </c>
    </row>
    <row r="6151" spans="1:26"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s="5">
        <v>340.70400000000001</v>
      </c>
      <c r="S6151">
        <v>6</v>
      </c>
      <c r="T6151" s="7">
        <v>0.2</v>
      </c>
      <c r="U6151" s="5">
        <v>-34.070399999999999</v>
      </c>
      <c r="V6151">
        <f t="shared" si="480"/>
        <v>12</v>
      </c>
      <c r="W6151">
        <f t="shared" si="481"/>
        <v>4</v>
      </c>
      <c r="X6151">
        <f t="shared" si="482"/>
        <v>2017</v>
      </c>
      <c r="Y6151" t="str">
        <f t="shared" si="483"/>
        <v>Dec</v>
      </c>
      <c r="Z6151" t="str">
        <f t="shared" si="484"/>
        <v>2017-12</v>
      </c>
    </row>
    <row r="6152" spans="1:26"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s="5">
        <v>354.9</v>
      </c>
      <c r="S6152">
        <v>5</v>
      </c>
      <c r="T6152" s="7">
        <v>0</v>
      </c>
      <c r="U6152" s="5">
        <v>88.724999999999994</v>
      </c>
      <c r="V6152">
        <f t="shared" si="480"/>
        <v>4</v>
      </c>
      <c r="W6152">
        <f t="shared" si="481"/>
        <v>2</v>
      </c>
      <c r="X6152">
        <f t="shared" si="482"/>
        <v>2016</v>
      </c>
      <c r="Y6152" t="str">
        <f t="shared" si="483"/>
        <v>Apr</v>
      </c>
      <c r="Z6152" t="str">
        <f t="shared" si="484"/>
        <v>2016-04</v>
      </c>
    </row>
    <row r="6153" spans="1:26"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s="5">
        <v>1198.33</v>
      </c>
      <c r="S6153">
        <v>10</v>
      </c>
      <c r="T6153" s="7">
        <v>0.15</v>
      </c>
      <c r="U6153" s="5">
        <v>70.489999999999995</v>
      </c>
      <c r="V6153">
        <f t="shared" si="480"/>
        <v>3</v>
      </c>
      <c r="W6153">
        <f t="shared" si="481"/>
        <v>1</v>
      </c>
      <c r="X6153">
        <f t="shared" si="482"/>
        <v>2014</v>
      </c>
      <c r="Y6153" t="str">
        <f t="shared" si="483"/>
        <v>Mar</v>
      </c>
      <c r="Z6153" t="str">
        <f t="shared" si="484"/>
        <v>2014-03</v>
      </c>
    </row>
    <row r="6154" spans="1:26"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s="5">
        <v>87.92</v>
      </c>
      <c r="S6154">
        <v>4</v>
      </c>
      <c r="T6154" s="7">
        <v>0</v>
      </c>
      <c r="U6154" s="5">
        <v>0.87919999999999998</v>
      </c>
      <c r="V6154">
        <f t="shared" si="480"/>
        <v>7</v>
      </c>
      <c r="W6154">
        <f t="shared" si="481"/>
        <v>3</v>
      </c>
      <c r="X6154">
        <f t="shared" si="482"/>
        <v>2017</v>
      </c>
      <c r="Y6154" t="str">
        <f t="shared" si="483"/>
        <v>Jul</v>
      </c>
      <c r="Z6154" t="str">
        <f t="shared" si="484"/>
        <v>2017-07</v>
      </c>
    </row>
    <row r="6155" spans="1:26"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s="5">
        <v>51.968000000000004</v>
      </c>
      <c r="S6155">
        <v>2</v>
      </c>
      <c r="T6155" s="7">
        <v>0.2</v>
      </c>
      <c r="U6155" s="5">
        <v>10.393599999999999</v>
      </c>
      <c r="V6155">
        <f t="shared" si="480"/>
        <v>4</v>
      </c>
      <c r="W6155">
        <f t="shared" si="481"/>
        <v>2</v>
      </c>
      <c r="X6155">
        <f t="shared" si="482"/>
        <v>2017</v>
      </c>
      <c r="Y6155" t="str">
        <f t="shared" si="483"/>
        <v>Apr</v>
      </c>
      <c r="Z6155" t="str">
        <f t="shared" si="484"/>
        <v>2017-04</v>
      </c>
    </row>
    <row r="6156" spans="1:26"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s="5">
        <v>51.335999999999999</v>
      </c>
      <c r="S6156">
        <v>3</v>
      </c>
      <c r="T6156" s="7">
        <v>0.2</v>
      </c>
      <c r="U6156" s="5">
        <v>5.7752999999999997</v>
      </c>
      <c r="V6156">
        <f t="shared" si="480"/>
        <v>4</v>
      </c>
      <c r="W6156">
        <f t="shared" si="481"/>
        <v>2</v>
      </c>
      <c r="X6156">
        <f t="shared" si="482"/>
        <v>2017</v>
      </c>
      <c r="Y6156" t="str">
        <f t="shared" si="483"/>
        <v>Apr</v>
      </c>
      <c r="Z6156" t="str">
        <f t="shared" si="484"/>
        <v>2017-04</v>
      </c>
    </row>
    <row r="6157" spans="1:26"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s="5">
        <v>332.70400000000001</v>
      </c>
      <c r="S6157">
        <v>1</v>
      </c>
      <c r="T6157" s="7">
        <v>0.2</v>
      </c>
      <c r="U6157" s="5">
        <v>33.270400000000002</v>
      </c>
      <c r="V6157">
        <f t="shared" si="480"/>
        <v>4</v>
      </c>
      <c r="W6157">
        <f t="shared" si="481"/>
        <v>2</v>
      </c>
      <c r="X6157">
        <f t="shared" si="482"/>
        <v>2017</v>
      </c>
      <c r="Y6157" t="str">
        <f t="shared" si="483"/>
        <v>Apr</v>
      </c>
      <c r="Z6157" t="str">
        <f t="shared" si="484"/>
        <v>2017-04</v>
      </c>
    </row>
    <row r="6158" spans="1:26"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s="5">
        <v>42.408000000000001</v>
      </c>
      <c r="S6158">
        <v>3</v>
      </c>
      <c r="T6158" s="7">
        <v>0.2</v>
      </c>
      <c r="U6158" s="5">
        <v>9.5418000000000003</v>
      </c>
      <c r="V6158">
        <f t="shared" si="480"/>
        <v>4</v>
      </c>
      <c r="W6158">
        <f t="shared" si="481"/>
        <v>2</v>
      </c>
      <c r="X6158">
        <f t="shared" si="482"/>
        <v>2017</v>
      </c>
      <c r="Y6158" t="str">
        <f t="shared" si="483"/>
        <v>Apr</v>
      </c>
      <c r="Z6158" t="str">
        <f t="shared" si="484"/>
        <v>2017-04</v>
      </c>
    </row>
    <row r="6159" spans="1:26"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s="5">
        <v>81.540000000000006</v>
      </c>
      <c r="S6159">
        <v>3</v>
      </c>
      <c r="T6159" s="7">
        <v>0</v>
      </c>
      <c r="U6159" s="5">
        <v>38.323799999999999</v>
      </c>
      <c r="V6159">
        <f t="shared" si="480"/>
        <v>8</v>
      </c>
      <c r="W6159">
        <f t="shared" si="481"/>
        <v>3</v>
      </c>
      <c r="X6159">
        <f t="shared" si="482"/>
        <v>2016</v>
      </c>
      <c r="Y6159" t="str">
        <f t="shared" si="483"/>
        <v>Aug</v>
      </c>
      <c r="Z6159" t="str">
        <f t="shared" si="484"/>
        <v>2016-08</v>
      </c>
    </row>
    <row r="6160" spans="1:26"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s="5">
        <v>167.28</v>
      </c>
      <c r="S6160">
        <v>12</v>
      </c>
      <c r="T6160" s="7">
        <v>0</v>
      </c>
      <c r="U6160" s="5">
        <v>23.4192</v>
      </c>
      <c r="V6160">
        <f t="shared" si="480"/>
        <v>8</v>
      </c>
      <c r="W6160">
        <f t="shared" si="481"/>
        <v>3</v>
      </c>
      <c r="X6160">
        <f t="shared" si="482"/>
        <v>2016</v>
      </c>
      <c r="Y6160" t="str">
        <f t="shared" si="483"/>
        <v>Aug</v>
      </c>
      <c r="Z6160" t="str">
        <f t="shared" si="484"/>
        <v>2016-08</v>
      </c>
    </row>
    <row r="6161" spans="1:26"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s="5">
        <v>772.68</v>
      </c>
      <c r="S6161">
        <v>4</v>
      </c>
      <c r="T6161" s="7">
        <v>0</v>
      </c>
      <c r="U6161" s="5">
        <v>108.1752</v>
      </c>
      <c r="V6161">
        <f t="shared" si="480"/>
        <v>12</v>
      </c>
      <c r="W6161">
        <f t="shared" si="481"/>
        <v>4</v>
      </c>
      <c r="X6161">
        <f t="shared" si="482"/>
        <v>2016</v>
      </c>
      <c r="Y6161" t="str">
        <f t="shared" si="483"/>
        <v>Dec</v>
      </c>
      <c r="Z6161" t="str">
        <f t="shared" si="484"/>
        <v>2016-12</v>
      </c>
    </row>
    <row r="6162" spans="1:26"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s="5">
        <v>323.976</v>
      </c>
      <c r="S6162">
        <v>3</v>
      </c>
      <c r="T6162" s="7">
        <v>0.2</v>
      </c>
      <c r="U6162" s="5">
        <v>28.347899999999999</v>
      </c>
      <c r="V6162">
        <f t="shared" si="480"/>
        <v>3</v>
      </c>
      <c r="W6162">
        <f t="shared" si="481"/>
        <v>1</v>
      </c>
      <c r="X6162">
        <f t="shared" si="482"/>
        <v>2014</v>
      </c>
      <c r="Y6162" t="str">
        <f t="shared" si="483"/>
        <v>Mar</v>
      </c>
      <c r="Z6162" t="str">
        <f t="shared" si="484"/>
        <v>2014-03</v>
      </c>
    </row>
    <row r="6163" spans="1:26"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s="5">
        <v>11.808</v>
      </c>
      <c r="S6163">
        <v>4</v>
      </c>
      <c r="T6163" s="7">
        <v>0.2</v>
      </c>
      <c r="U6163" s="5">
        <v>3.9851999999999999</v>
      </c>
      <c r="V6163">
        <f t="shared" si="480"/>
        <v>3</v>
      </c>
      <c r="W6163">
        <f t="shared" si="481"/>
        <v>1</v>
      </c>
      <c r="X6163">
        <f t="shared" si="482"/>
        <v>2014</v>
      </c>
      <c r="Y6163" t="str">
        <f t="shared" si="483"/>
        <v>Mar</v>
      </c>
      <c r="Z6163" t="str">
        <f t="shared" si="484"/>
        <v>2014-03</v>
      </c>
    </row>
    <row r="6164" spans="1:26"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s="5">
        <v>26.16</v>
      </c>
      <c r="S6164">
        <v>3</v>
      </c>
      <c r="T6164" s="7">
        <v>0.2</v>
      </c>
      <c r="U6164" s="5">
        <v>1.962</v>
      </c>
      <c r="V6164">
        <f t="shared" si="480"/>
        <v>3</v>
      </c>
      <c r="W6164">
        <f t="shared" si="481"/>
        <v>1</v>
      </c>
      <c r="X6164">
        <f t="shared" si="482"/>
        <v>2014</v>
      </c>
      <c r="Y6164" t="str">
        <f t="shared" si="483"/>
        <v>Mar</v>
      </c>
      <c r="Z6164" t="str">
        <f t="shared" si="484"/>
        <v>2014-03</v>
      </c>
    </row>
    <row r="6165" spans="1:26"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s="5">
        <v>33.57</v>
      </c>
      <c r="S6165">
        <v>5</v>
      </c>
      <c r="T6165" s="7">
        <v>0.7</v>
      </c>
      <c r="U6165" s="5">
        <v>-25.736999999999998</v>
      </c>
      <c r="V6165">
        <f t="shared" si="480"/>
        <v>3</v>
      </c>
      <c r="W6165">
        <f t="shared" si="481"/>
        <v>1</v>
      </c>
      <c r="X6165">
        <f t="shared" si="482"/>
        <v>2014</v>
      </c>
      <c r="Y6165" t="str">
        <f t="shared" si="483"/>
        <v>Mar</v>
      </c>
      <c r="Z6165" t="str">
        <f t="shared" si="484"/>
        <v>2014-03</v>
      </c>
    </row>
    <row r="6166" spans="1:26"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s="5">
        <v>4.992</v>
      </c>
      <c r="S6166">
        <v>3</v>
      </c>
      <c r="T6166" s="7">
        <v>0.2</v>
      </c>
      <c r="U6166" s="5">
        <v>1.3728</v>
      </c>
      <c r="V6166">
        <f t="shared" si="480"/>
        <v>3</v>
      </c>
      <c r="W6166">
        <f t="shared" si="481"/>
        <v>1</v>
      </c>
      <c r="X6166">
        <f t="shared" si="482"/>
        <v>2014</v>
      </c>
      <c r="Y6166" t="str">
        <f t="shared" si="483"/>
        <v>Mar</v>
      </c>
      <c r="Z6166" t="str">
        <f t="shared" si="484"/>
        <v>2014-03</v>
      </c>
    </row>
    <row r="6167" spans="1:26"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s="5">
        <v>20.015999999999998</v>
      </c>
      <c r="S6167">
        <v>3</v>
      </c>
      <c r="T6167" s="7">
        <v>0.2</v>
      </c>
      <c r="U6167" s="5">
        <v>5.5044000000000004</v>
      </c>
      <c r="V6167">
        <f t="shared" si="480"/>
        <v>3</v>
      </c>
      <c r="W6167">
        <f t="shared" si="481"/>
        <v>1</v>
      </c>
      <c r="X6167">
        <f t="shared" si="482"/>
        <v>2014</v>
      </c>
      <c r="Y6167" t="str">
        <f t="shared" si="483"/>
        <v>Mar</v>
      </c>
      <c r="Z6167" t="str">
        <f t="shared" si="484"/>
        <v>2014-03</v>
      </c>
    </row>
    <row r="6168" spans="1:26"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s="5">
        <v>170.24</v>
      </c>
      <c r="S6168">
        <v>2</v>
      </c>
      <c r="T6168" s="7">
        <v>0.2</v>
      </c>
      <c r="U6168" s="5">
        <v>53.2</v>
      </c>
      <c r="V6168">
        <f t="shared" si="480"/>
        <v>3</v>
      </c>
      <c r="W6168">
        <f t="shared" si="481"/>
        <v>1</v>
      </c>
      <c r="X6168">
        <f t="shared" si="482"/>
        <v>2014</v>
      </c>
      <c r="Y6168" t="str">
        <f t="shared" si="483"/>
        <v>Mar</v>
      </c>
      <c r="Z6168" t="str">
        <f t="shared" si="484"/>
        <v>2014-03</v>
      </c>
    </row>
    <row r="6169" spans="1:26"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s="5">
        <v>117.456</v>
      </c>
      <c r="S6169">
        <v>3</v>
      </c>
      <c r="T6169" s="7">
        <v>0.2</v>
      </c>
      <c r="U6169" s="5">
        <v>44.045999999999999</v>
      </c>
      <c r="V6169">
        <f t="shared" si="480"/>
        <v>4</v>
      </c>
      <c r="W6169">
        <f t="shared" si="481"/>
        <v>2</v>
      </c>
      <c r="X6169">
        <f t="shared" si="482"/>
        <v>2015</v>
      </c>
      <c r="Y6169" t="str">
        <f t="shared" si="483"/>
        <v>Apr</v>
      </c>
      <c r="Z6169" t="str">
        <f t="shared" si="484"/>
        <v>2015-04</v>
      </c>
    </row>
    <row r="6170" spans="1:26"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s="5">
        <v>22.96</v>
      </c>
      <c r="S6170">
        <v>2</v>
      </c>
      <c r="T6170" s="7">
        <v>0</v>
      </c>
      <c r="U6170" s="5">
        <v>11.250400000000001</v>
      </c>
      <c r="V6170">
        <f t="shared" si="480"/>
        <v>9</v>
      </c>
      <c r="W6170">
        <f t="shared" si="481"/>
        <v>3</v>
      </c>
      <c r="X6170">
        <f t="shared" si="482"/>
        <v>2015</v>
      </c>
      <c r="Y6170" t="str">
        <f t="shared" si="483"/>
        <v>Sep</v>
      </c>
      <c r="Z6170" t="str">
        <f t="shared" si="484"/>
        <v>2015-09</v>
      </c>
    </row>
    <row r="6171" spans="1:26"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s="5">
        <v>13.36</v>
      </c>
      <c r="S6171">
        <v>2</v>
      </c>
      <c r="T6171" s="7">
        <v>0</v>
      </c>
      <c r="U6171" s="5">
        <v>6.4127999999999998</v>
      </c>
      <c r="V6171">
        <f t="shared" si="480"/>
        <v>8</v>
      </c>
      <c r="W6171">
        <f t="shared" si="481"/>
        <v>3</v>
      </c>
      <c r="X6171">
        <f t="shared" si="482"/>
        <v>2014</v>
      </c>
      <c r="Y6171" t="str">
        <f t="shared" si="483"/>
        <v>Aug</v>
      </c>
      <c r="Z6171" t="str">
        <f t="shared" si="484"/>
        <v>2014-08</v>
      </c>
    </row>
    <row r="6172" spans="1:26"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s="5">
        <v>34.247999999999998</v>
      </c>
      <c r="S6172">
        <v>3</v>
      </c>
      <c r="T6172" s="7">
        <v>0.2</v>
      </c>
      <c r="U6172" s="5">
        <v>11.5587</v>
      </c>
      <c r="V6172">
        <f t="shared" si="480"/>
        <v>12</v>
      </c>
      <c r="W6172">
        <f t="shared" si="481"/>
        <v>4</v>
      </c>
      <c r="X6172">
        <f t="shared" si="482"/>
        <v>2016</v>
      </c>
      <c r="Y6172" t="str">
        <f t="shared" si="483"/>
        <v>Dec</v>
      </c>
      <c r="Z6172" t="str">
        <f t="shared" si="484"/>
        <v>2016-12</v>
      </c>
    </row>
    <row r="6173" spans="1:26"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s="5">
        <v>3.52</v>
      </c>
      <c r="S6173">
        <v>2</v>
      </c>
      <c r="T6173" s="7">
        <v>0</v>
      </c>
      <c r="U6173" s="5">
        <v>1.0207999999999999</v>
      </c>
      <c r="V6173">
        <f t="shared" si="480"/>
        <v>12</v>
      </c>
      <c r="W6173">
        <f t="shared" si="481"/>
        <v>4</v>
      </c>
      <c r="X6173">
        <f t="shared" si="482"/>
        <v>2016</v>
      </c>
      <c r="Y6173" t="str">
        <f t="shared" si="483"/>
        <v>Dec</v>
      </c>
      <c r="Z6173" t="str">
        <f t="shared" si="484"/>
        <v>2016-12</v>
      </c>
    </row>
    <row r="6174" spans="1:26"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5">
        <v>26.7</v>
      </c>
      <c r="S6174">
        <v>5</v>
      </c>
      <c r="T6174" s="7">
        <v>0</v>
      </c>
      <c r="U6174" s="5">
        <v>12.548999999999999</v>
      </c>
      <c r="V6174">
        <f t="shared" si="480"/>
        <v>8</v>
      </c>
      <c r="W6174">
        <f t="shared" si="481"/>
        <v>3</v>
      </c>
      <c r="X6174">
        <f t="shared" si="482"/>
        <v>2014</v>
      </c>
      <c r="Y6174" t="str">
        <f t="shared" si="483"/>
        <v>Aug</v>
      </c>
      <c r="Z6174" t="str">
        <f t="shared" si="484"/>
        <v>2014-08</v>
      </c>
    </row>
    <row r="6175" spans="1:26"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s="5">
        <v>21.2</v>
      </c>
      <c r="S6175">
        <v>2</v>
      </c>
      <c r="T6175" s="7">
        <v>0</v>
      </c>
      <c r="U6175" s="5">
        <v>9.1159999999999997</v>
      </c>
      <c r="V6175">
        <f t="shared" si="480"/>
        <v>8</v>
      </c>
      <c r="W6175">
        <f t="shared" si="481"/>
        <v>3</v>
      </c>
      <c r="X6175">
        <f t="shared" si="482"/>
        <v>2014</v>
      </c>
      <c r="Y6175" t="str">
        <f t="shared" si="483"/>
        <v>Aug</v>
      </c>
      <c r="Z6175" t="str">
        <f t="shared" si="484"/>
        <v>2014-08</v>
      </c>
    </row>
    <row r="6176" spans="1:26"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5">
        <v>838.38</v>
      </c>
      <c r="S6176">
        <v>2</v>
      </c>
      <c r="T6176" s="7">
        <v>0</v>
      </c>
      <c r="U6176" s="5">
        <v>226.36259999999999</v>
      </c>
      <c r="V6176">
        <f t="shared" si="480"/>
        <v>8</v>
      </c>
      <c r="W6176">
        <f t="shared" si="481"/>
        <v>3</v>
      </c>
      <c r="X6176">
        <f t="shared" si="482"/>
        <v>2014</v>
      </c>
      <c r="Y6176" t="str">
        <f t="shared" si="483"/>
        <v>Aug</v>
      </c>
      <c r="Z6176" t="str">
        <f t="shared" si="484"/>
        <v>2014-08</v>
      </c>
    </row>
    <row r="6177" spans="1:26"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s="5">
        <v>1690.04</v>
      </c>
      <c r="S6177">
        <v>4</v>
      </c>
      <c r="T6177" s="7">
        <v>0</v>
      </c>
      <c r="U6177" s="5">
        <v>422.51</v>
      </c>
      <c r="V6177">
        <f t="shared" si="480"/>
        <v>9</v>
      </c>
      <c r="W6177">
        <f t="shared" si="481"/>
        <v>3</v>
      </c>
      <c r="X6177">
        <f t="shared" si="482"/>
        <v>2015</v>
      </c>
      <c r="Y6177" t="str">
        <f t="shared" si="483"/>
        <v>Sep</v>
      </c>
      <c r="Z6177" t="str">
        <f t="shared" si="484"/>
        <v>2015-09</v>
      </c>
    </row>
    <row r="6178" spans="1:26"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s="5">
        <v>85.96</v>
      </c>
      <c r="S6178">
        <v>7</v>
      </c>
      <c r="T6178" s="7">
        <v>0</v>
      </c>
      <c r="U6178" s="5">
        <v>24.0688</v>
      </c>
      <c r="V6178">
        <f t="shared" si="480"/>
        <v>9</v>
      </c>
      <c r="W6178">
        <f t="shared" si="481"/>
        <v>3</v>
      </c>
      <c r="X6178">
        <f t="shared" si="482"/>
        <v>2015</v>
      </c>
      <c r="Y6178" t="str">
        <f t="shared" si="483"/>
        <v>Sep</v>
      </c>
      <c r="Z6178" t="str">
        <f t="shared" si="484"/>
        <v>2015-09</v>
      </c>
    </row>
    <row r="6179" spans="1:26"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s="5">
        <v>121.96</v>
      </c>
      <c r="S6179">
        <v>2</v>
      </c>
      <c r="T6179" s="7">
        <v>0</v>
      </c>
      <c r="U6179" s="5">
        <v>57.321199999999997</v>
      </c>
      <c r="V6179">
        <f t="shared" si="480"/>
        <v>9</v>
      </c>
      <c r="W6179">
        <f t="shared" si="481"/>
        <v>3</v>
      </c>
      <c r="X6179">
        <f t="shared" si="482"/>
        <v>2015</v>
      </c>
      <c r="Y6179" t="str">
        <f t="shared" si="483"/>
        <v>Sep</v>
      </c>
      <c r="Z6179" t="str">
        <f t="shared" si="484"/>
        <v>2015-09</v>
      </c>
    </row>
    <row r="6180" spans="1:26"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s="5">
        <v>23.92</v>
      </c>
      <c r="S6180">
        <v>4</v>
      </c>
      <c r="T6180" s="7">
        <v>0</v>
      </c>
      <c r="U6180" s="5">
        <v>11.720800000000001</v>
      </c>
      <c r="V6180">
        <f t="shared" si="480"/>
        <v>9</v>
      </c>
      <c r="W6180">
        <f t="shared" si="481"/>
        <v>3</v>
      </c>
      <c r="X6180">
        <f t="shared" si="482"/>
        <v>2015</v>
      </c>
      <c r="Y6180" t="str">
        <f t="shared" si="483"/>
        <v>Sep</v>
      </c>
      <c r="Z6180" t="str">
        <f t="shared" si="484"/>
        <v>2015-09</v>
      </c>
    </row>
    <row r="6181" spans="1:26"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s="5">
        <v>63.96</v>
      </c>
      <c r="S6181">
        <v>2</v>
      </c>
      <c r="T6181" s="7">
        <v>0</v>
      </c>
      <c r="U6181" s="5">
        <v>6.3959999999999999</v>
      </c>
      <c r="V6181">
        <f t="shared" si="480"/>
        <v>9</v>
      </c>
      <c r="W6181">
        <f t="shared" si="481"/>
        <v>3</v>
      </c>
      <c r="X6181">
        <f t="shared" si="482"/>
        <v>2015</v>
      </c>
      <c r="Y6181" t="str">
        <f t="shared" si="483"/>
        <v>Sep</v>
      </c>
      <c r="Z6181" t="str">
        <f t="shared" si="484"/>
        <v>2015-09</v>
      </c>
    </row>
    <row r="6182" spans="1:26"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s="5">
        <v>629.95000000000005</v>
      </c>
      <c r="S6182">
        <v>5</v>
      </c>
      <c r="T6182" s="7">
        <v>0</v>
      </c>
      <c r="U6182" s="5">
        <v>176.386</v>
      </c>
      <c r="V6182">
        <f t="shared" si="480"/>
        <v>9</v>
      </c>
      <c r="W6182">
        <f t="shared" si="481"/>
        <v>3</v>
      </c>
      <c r="X6182">
        <f t="shared" si="482"/>
        <v>2015</v>
      </c>
      <c r="Y6182" t="str">
        <f t="shared" si="483"/>
        <v>Sep</v>
      </c>
      <c r="Z6182" t="str">
        <f t="shared" si="484"/>
        <v>2015-09</v>
      </c>
    </row>
    <row r="6183" spans="1:26"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s="5">
        <v>113.73</v>
      </c>
      <c r="S6183">
        <v>3</v>
      </c>
      <c r="T6183" s="7">
        <v>0</v>
      </c>
      <c r="U6183" s="5">
        <v>32.981699999999996</v>
      </c>
      <c r="V6183">
        <f t="shared" si="480"/>
        <v>9</v>
      </c>
      <c r="W6183">
        <f t="shared" si="481"/>
        <v>3</v>
      </c>
      <c r="X6183">
        <f t="shared" si="482"/>
        <v>2015</v>
      </c>
      <c r="Y6183" t="str">
        <f t="shared" si="483"/>
        <v>Sep</v>
      </c>
      <c r="Z6183" t="str">
        <f t="shared" si="484"/>
        <v>2015-09</v>
      </c>
    </row>
    <row r="6184" spans="1:26"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s="5">
        <v>14.6</v>
      </c>
      <c r="S6184">
        <v>2</v>
      </c>
      <c r="T6184" s="7">
        <v>0</v>
      </c>
      <c r="U6184" s="5">
        <v>6.8620000000000001</v>
      </c>
      <c r="V6184">
        <f t="shared" si="480"/>
        <v>9</v>
      </c>
      <c r="W6184">
        <f t="shared" si="481"/>
        <v>3</v>
      </c>
      <c r="X6184">
        <f t="shared" si="482"/>
        <v>2015</v>
      </c>
      <c r="Y6184" t="str">
        <f t="shared" si="483"/>
        <v>Sep</v>
      </c>
      <c r="Z6184" t="str">
        <f t="shared" si="484"/>
        <v>2015-09</v>
      </c>
    </row>
    <row r="6185" spans="1:26"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s="5">
        <v>887.84</v>
      </c>
      <c r="S6185">
        <v>8</v>
      </c>
      <c r="T6185" s="7">
        <v>0</v>
      </c>
      <c r="U6185" s="5">
        <v>17.756799999999998</v>
      </c>
      <c r="V6185">
        <f t="shared" si="480"/>
        <v>9</v>
      </c>
      <c r="W6185">
        <f t="shared" si="481"/>
        <v>3</v>
      </c>
      <c r="X6185">
        <f t="shared" si="482"/>
        <v>2015</v>
      </c>
      <c r="Y6185" t="str">
        <f t="shared" si="483"/>
        <v>Sep</v>
      </c>
      <c r="Z6185" t="str">
        <f t="shared" si="484"/>
        <v>2015-09</v>
      </c>
    </row>
    <row r="6186" spans="1:26"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s="5">
        <v>403.92</v>
      </c>
      <c r="S6186">
        <v>5</v>
      </c>
      <c r="T6186" s="7">
        <v>0.2</v>
      </c>
      <c r="U6186" s="5">
        <v>25.245000000000001</v>
      </c>
      <c r="V6186">
        <f t="shared" si="480"/>
        <v>12</v>
      </c>
      <c r="W6186">
        <f t="shared" si="481"/>
        <v>4</v>
      </c>
      <c r="X6186">
        <f t="shared" si="482"/>
        <v>2016</v>
      </c>
      <c r="Y6186" t="str">
        <f t="shared" si="483"/>
        <v>Dec</v>
      </c>
      <c r="Z6186" t="str">
        <f t="shared" si="484"/>
        <v>2016-12</v>
      </c>
    </row>
    <row r="6187" spans="1:26"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s="5">
        <v>106.8</v>
      </c>
      <c r="S6187">
        <v>10</v>
      </c>
      <c r="T6187" s="7">
        <v>0.2</v>
      </c>
      <c r="U6187" s="5">
        <v>10.68</v>
      </c>
      <c r="V6187">
        <f t="shared" si="480"/>
        <v>8</v>
      </c>
      <c r="W6187">
        <f t="shared" si="481"/>
        <v>3</v>
      </c>
      <c r="X6187">
        <f t="shared" si="482"/>
        <v>2015</v>
      </c>
      <c r="Y6187" t="str">
        <f t="shared" si="483"/>
        <v>Aug</v>
      </c>
      <c r="Z6187" t="str">
        <f t="shared" si="484"/>
        <v>2015-08</v>
      </c>
    </row>
    <row r="6188" spans="1:26"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5">
        <v>70.95</v>
      </c>
      <c r="S6188">
        <v>3</v>
      </c>
      <c r="T6188" s="7">
        <v>0</v>
      </c>
      <c r="U6188" s="5">
        <v>20.575500000000002</v>
      </c>
      <c r="V6188">
        <f t="shared" si="480"/>
        <v>11</v>
      </c>
      <c r="W6188">
        <f t="shared" si="481"/>
        <v>4</v>
      </c>
      <c r="X6188">
        <f t="shared" si="482"/>
        <v>2015</v>
      </c>
      <c r="Y6188" t="str">
        <f t="shared" si="483"/>
        <v>Nov</v>
      </c>
      <c r="Z6188" t="str">
        <f t="shared" si="484"/>
        <v>2015-11</v>
      </c>
    </row>
    <row r="6189" spans="1:26"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s="5">
        <v>34.944000000000003</v>
      </c>
      <c r="S6189">
        <v>6</v>
      </c>
      <c r="T6189" s="7">
        <v>0.2</v>
      </c>
      <c r="U6189" s="5">
        <v>11.7936</v>
      </c>
      <c r="V6189">
        <f t="shared" si="480"/>
        <v>11</v>
      </c>
      <c r="W6189">
        <f t="shared" si="481"/>
        <v>4</v>
      </c>
      <c r="X6189">
        <f t="shared" si="482"/>
        <v>2015</v>
      </c>
      <c r="Y6189" t="str">
        <f t="shared" si="483"/>
        <v>Nov</v>
      </c>
      <c r="Z6189" t="str">
        <f t="shared" si="484"/>
        <v>2015-11</v>
      </c>
    </row>
    <row r="6190" spans="1:26"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5">
        <v>119.04</v>
      </c>
      <c r="S6190">
        <v>6</v>
      </c>
      <c r="T6190" s="7">
        <v>0</v>
      </c>
      <c r="U6190" s="5">
        <v>35.712000000000003</v>
      </c>
      <c r="V6190">
        <f t="shared" si="480"/>
        <v>11</v>
      </c>
      <c r="W6190">
        <f t="shared" si="481"/>
        <v>4</v>
      </c>
      <c r="X6190">
        <f t="shared" si="482"/>
        <v>2015</v>
      </c>
      <c r="Y6190" t="str">
        <f t="shared" si="483"/>
        <v>Nov</v>
      </c>
      <c r="Z6190" t="str">
        <f t="shared" si="484"/>
        <v>2015-11</v>
      </c>
    </row>
    <row r="6191" spans="1:26"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s="5">
        <v>383.84</v>
      </c>
      <c r="S6191">
        <v>4</v>
      </c>
      <c r="T6191" s="7">
        <v>0.2</v>
      </c>
      <c r="U6191" s="5">
        <v>47.98</v>
      </c>
      <c r="V6191">
        <f t="shared" si="480"/>
        <v>4</v>
      </c>
      <c r="W6191">
        <f t="shared" si="481"/>
        <v>2</v>
      </c>
      <c r="X6191">
        <f t="shared" si="482"/>
        <v>2017</v>
      </c>
      <c r="Y6191" t="str">
        <f t="shared" si="483"/>
        <v>Apr</v>
      </c>
      <c r="Z6191" t="str">
        <f t="shared" si="484"/>
        <v>2017-04</v>
      </c>
    </row>
    <row r="6192" spans="1:26"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s="5">
        <v>799.56</v>
      </c>
      <c r="S6192">
        <v>9</v>
      </c>
      <c r="T6192" s="7">
        <v>0</v>
      </c>
      <c r="U6192" s="5">
        <v>207.88560000000001</v>
      </c>
      <c r="V6192">
        <f t="shared" si="480"/>
        <v>12</v>
      </c>
      <c r="W6192">
        <f t="shared" si="481"/>
        <v>4</v>
      </c>
      <c r="X6192">
        <f t="shared" si="482"/>
        <v>2016</v>
      </c>
      <c r="Y6192" t="str">
        <f t="shared" si="483"/>
        <v>Dec</v>
      </c>
      <c r="Z6192" t="str">
        <f t="shared" si="484"/>
        <v>2016-12</v>
      </c>
    </row>
    <row r="6193" spans="1:26"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s="5">
        <v>31.44</v>
      </c>
      <c r="S6193">
        <v>3</v>
      </c>
      <c r="T6193" s="7">
        <v>0</v>
      </c>
      <c r="U6193" s="5">
        <v>8.4887999999999995</v>
      </c>
      <c r="V6193">
        <f t="shared" si="480"/>
        <v>12</v>
      </c>
      <c r="W6193">
        <f t="shared" si="481"/>
        <v>4</v>
      </c>
      <c r="X6193">
        <f t="shared" si="482"/>
        <v>2017</v>
      </c>
      <c r="Y6193" t="str">
        <f t="shared" si="483"/>
        <v>Dec</v>
      </c>
      <c r="Z6193" t="str">
        <f t="shared" si="484"/>
        <v>2017-12</v>
      </c>
    </row>
    <row r="6194" spans="1:26"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s="5">
        <v>25.92</v>
      </c>
      <c r="S6194">
        <v>5</v>
      </c>
      <c r="T6194" s="7">
        <v>0.2</v>
      </c>
      <c r="U6194" s="5">
        <v>9.0719999999999992</v>
      </c>
      <c r="V6194">
        <f t="shared" si="480"/>
        <v>12</v>
      </c>
      <c r="W6194">
        <f t="shared" si="481"/>
        <v>4</v>
      </c>
      <c r="X6194">
        <f t="shared" si="482"/>
        <v>2017</v>
      </c>
      <c r="Y6194" t="str">
        <f t="shared" si="483"/>
        <v>Dec</v>
      </c>
      <c r="Z6194" t="str">
        <f t="shared" si="484"/>
        <v>2017-12</v>
      </c>
    </row>
    <row r="6195" spans="1:26"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s="5">
        <v>6.33</v>
      </c>
      <c r="S6195">
        <v>5</v>
      </c>
      <c r="T6195" s="7">
        <v>0.8</v>
      </c>
      <c r="U6195" s="5">
        <v>-9.8115000000000006</v>
      </c>
      <c r="V6195">
        <f t="shared" si="480"/>
        <v>12</v>
      </c>
      <c r="W6195">
        <f t="shared" si="481"/>
        <v>4</v>
      </c>
      <c r="X6195">
        <f t="shared" si="482"/>
        <v>2017</v>
      </c>
      <c r="Y6195" t="str">
        <f t="shared" si="483"/>
        <v>Dec</v>
      </c>
      <c r="Z6195" t="str">
        <f t="shared" si="484"/>
        <v>2017-12</v>
      </c>
    </row>
    <row r="6196" spans="1:26"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s="5">
        <v>75.88</v>
      </c>
      <c r="S6196">
        <v>5</v>
      </c>
      <c r="T6196" s="7">
        <v>0.2</v>
      </c>
      <c r="U6196" s="5">
        <v>26.558</v>
      </c>
      <c r="V6196">
        <f t="shared" si="480"/>
        <v>12</v>
      </c>
      <c r="W6196">
        <f t="shared" si="481"/>
        <v>4</v>
      </c>
      <c r="X6196">
        <f t="shared" si="482"/>
        <v>2017</v>
      </c>
      <c r="Y6196" t="str">
        <f t="shared" si="483"/>
        <v>Dec</v>
      </c>
      <c r="Z6196" t="str">
        <f t="shared" si="484"/>
        <v>2017-12</v>
      </c>
    </row>
    <row r="6197" spans="1:26"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s="5">
        <v>329.988</v>
      </c>
      <c r="S6197">
        <v>2</v>
      </c>
      <c r="T6197" s="7">
        <v>0.4</v>
      </c>
      <c r="U6197" s="5">
        <v>-76.997200000000007</v>
      </c>
      <c r="V6197">
        <f t="shared" si="480"/>
        <v>10</v>
      </c>
      <c r="W6197">
        <f t="shared" si="481"/>
        <v>4</v>
      </c>
      <c r="X6197">
        <f t="shared" si="482"/>
        <v>2017</v>
      </c>
      <c r="Y6197" t="str">
        <f t="shared" si="483"/>
        <v>Oct</v>
      </c>
      <c r="Z6197" t="str">
        <f t="shared" si="484"/>
        <v>2017-10</v>
      </c>
    </row>
    <row r="6198" spans="1:26"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s="5">
        <v>71.376000000000005</v>
      </c>
      <c r="S6198">
        <v>3</v>
      </c>
      <c r="T6198" s="7">
        <v>0.2</v>
      </c>
      <c r="U6198" s="5">
        <v>-4.4610000000000003</v>
      </c>
      <c r="V6198">
        <f t="shared" si="480"/>
        <v>10</v>
      </c>
      <c r="W6198">
        <f t="shared" si="481"/>
        <v>4</v>
      </c>
      <c r="X6198">
        <f t="shared" si="482"/>
        <v>2017</v>
      </c>
      <c r="Y6198" t="str">
        <f t="shared" si="483"/>
        <v>Oct</v>
      </c>
      <c r="Z6198" t="str">
        <f t="shared" si="484"/>
        <v>2017-10</v>
      </c>
    </row>
    <row r="6199" spans="1:26"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s="5">
        <v>63.77</v>
      </c>
      <c r="S6199">
        <v>7</v>
      </c>
      <c r="T6199" s="7">
        <v>0</v>
      </c>
      <c r="U6199" s="5">
        <v>28.6965</v>
      </c>
      <c r="V6199">
        <f t="shared" si="480"/>
        <v>11</v>
      </c>
      <c r="W6199">
        <f t="shared" si="481"/>
        <v>4</v>
      </c>
      <c r="X6199">
        <f t="shared" si="482"/>
        <v>2015</v>
      </c>
      <c r="Y6199" t="str">
        <f t="shared" si="483"/>
        <v>Nov</v>
      </c>
      <c r="Z6199" t="str">
        <f t="shared" si="484"/>
        <v>2015-11</v>
      </c>
    </row>
    <row r="6200" spans="1:26"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s="5">
        <v>50.97</v>
      </c>
      <c r="S6200">
        <v>3</v>
      </c>
      <c r="T6200" s="7">
        <v>0</v>
      </c>
      <c r="U6200" s="5">
        <v>13.2522</v>
      </c>
      <c r="V6200">
        <f t="shared" si="480"/>
        <v>11</v>
      </c>
      <c r="W6200">
        <f t="shared" si="481"/>
        <v>4</v>
      </c>
      <c r="X6200">
        <f t="shared" si="482"/>
        <v>2015</v>
      </c>
      <c r="Y6200" t="str">
        <f t="shared" si="483"/>
        <v>Nov</v>
      </c>
      <c r="Z6200" t="str">
        <f t="shared" si="484"/>
        <v>2015-11</v>
      </c>
    </row>
    <row r="6201" spans="1:26"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s="5">
        <v>96.08</v>
      </c>
      <c r="S6201">
        <v>2</v>
      </c>
      <c r="T6201" s="7">
        <v>0</v>
      </c>
      <c r="U6201" s="5">
        <v>46.118400000000001</v>
      </c>
      <c r="V6201">
        <f t="shared" si="480"/>
        <v>11</v>
      </c>
      <c r="W6201">
        <f t="shared" si="481"/>
        <v>4</v>
      </c>
      <c r="X6201">
        <f t="shared" si="482"/>
        <v>2015</v>
      </c>
      <c r="Y6201" t="str">
        <f t="shared" si="483"/>
        <v>Nov</v>
      </c>
      <c r="Z6201" t="str">
        <f t="shared" si="484"/>
        <v>2015-11</v>
      </c>
    </row>
    <row r="6202" spans="1:26"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s="5">
        <v>1439.9680000000001</v>
      </c>
      <c r="S6202">
        <v>4</v>
      </c>
      <c r="T6202" s="7">
        <v>0.2</v>
      </c>
      <c r="U6202" s="5">
        <v>485.98919999999998</v>
      </c>
      <c r="V6202">
        <f t="shared" si="480"/>
        <v>4</v>
      </c>
      <c r="W6202">
        <f t="shared" si="481"/>
        <v>2</v>
      </c>
      <c r="X6202">
        <f t="shared" si="482"/>
        <v>2015</v>
      </c>
      <c r="Y6202" t="str">
        <f t="shared" si="483"/>
        <v>Apr</v>
      </c>
      <c r="Z6202" t="str">
        <f t="shared" si="484"/>
        <v>2015-04</v>
      </c>
    </row>
    <row r="6203" spans="1:26"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s="5">
        <v>43.56</v>
      </c>
      <c r="S6203">
        <v>3</v>
      </c>
      <c r="T6203" s="7">
        <v>0.2</v>
      </c>
      <c r="U6203" s="5">
        <v>-4.9005000000000001</v>
      </c>
      <c r="V6203">
        <f t="shared" si="480"/>
        <v>4</v>
      </c>
      <c r="W6203">
        <f t="shared" si="481"/>
        <v>2</v>
      </c>
      <c r="X6203">
        <f t="shared" si="482"/>
        <v>2015</v>
      </c>
      <c r="Y6203" t="str">
        <f t="shared" si="483"/>
        <v>Apr</v>
      </c>
      <c r="Z6203" t="str">
        <f t="shared" si="484"/>
        <v>2015-04</v>
      </c>
    </row>
    <row r="6204" spans="1:26"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s="5">
        <v>563.91999999999996</v>
      </c>
      <c r="S6204">
        <v>5</v>
      </c>
      <c r="T6204" s="7">
        <v>0.2</v>
      </c>
      <c r="U6204" s="5">
        <v>7.0490000000000004</v>
      </c>
      <c r="V6204">
        <f t="shared" si="480"/>
        <v>12</v>
      </c>
      <c r="W6204">
        <f t="shared" si="481"/>
        <v>4</v>
      </c>
      <c r="X6204">
        <f t="shared" si="482"/>
        <v>2016</v>
      </c>
      <c r="Y6204" t="str">
        <f t="shared" si="483"/>
        <v>Dec</v>
      </c>
      <c r="Z6204" t="str">
        <f t="shared" si="484"/>
        <v>2016-12</v>
      </c>
    </row>
    <row r="6205" spans="1:26"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s="5">
        <v>235.15199999999999</v>
      </c>
      <c r="S6205">
        <v>8</v>
      </c>
      <c r="T6205" s="7">
        <v>0.4</v>
      </c>
      <c r="U6205" s="5">
        <v>-47.0304</v>
      </c>
      <c r="V6205">
        <f t="shared" si="480"/>
        <v>10</v>
      </c>
      <c r="W6205">
        <f t="shared" si="481"/>
        <v>4</v>
      </c>
      <c r="X6205">
        <f t="shared" si="482"/>
        <v>2016</v>
      </c>
      <c r="Y6205" t="str">
        <f t="shared" si="483"/>
        <v>Oct</v>
      </c>
      <c r="Z6205" t="str">
        <f t="shared" si="484"/>
        <v>2016-10</v>
      </c>
    </row>
    <row r="6206" spans="1:26"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s="5">
        <v>7.7119999999999997</v>
      </c>
      <c r="S6206">
        <v>2</v>
      </c>
      <c r="T6206" s="7">
        <v>0.2</v>
      </c>
      <c r="U6206" s="5">
        <v>1.7352000000000001</v>
      </c>
      <c r="V6206">
        <f t="shared" si="480"/>
        <v>12</v>
      </c>
      <c r="W6206">
        <f t="shared" si="481"/>
        <v>4</v>
      </c>
      <c r="X6206">
        <f t="shared" si="482"/>
        <v>2017</v>
      </c>
      <c r="Y6206" t="str">
        <f t="shared" si="483"/>
        <v>Dec</v>
      </c>
      <c r="Z6206" t="str">
        <f t="shared" si="484"/>
        <v>2017-12</v>
      </c>
    </row>
    <row r="6207" spans="1:26"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s="5">
        <v>51.015999999999998</v>
      </c>
      <c r="S6207">
        <v>7</v>
      </c>
      <c r="T6207" s="7">
        <v>0.2</v>
      </c>
      <c r="U6207" s="5">
        <v>15.942500000000001</v>
      </c>
      <c r="V6207">
        <f t="shared" si="480"/>
        <v>10</v>
      </c>
      <c r="W6207">
        <f t="shared" si="481"/>
        <v>4</v>
      </c>
      <c r="X6207">
        <f t="shared" si="482"/>
        <v>2016</v>
      </c>
      <c r="Y6207" t="str">
        <f t="shared" si="483"/>
        <v>Oct</v>
      </c>
      <c r="Z6207" t="str">
        <f t="shared" si="484"/>
        <v>2016-10</v>
      </c>
    </row>
    <row r="6208" spans="1:26"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s="5">
        <v>25.248000000000001</v>
      </c>
      <c r="S6208">
        <v>4</v>
      </c>
      <c r="T6208" s="7">
        <v>0.2</v>
      </c>
      <c r="U6208" s="5">
        <v>7.89</v>
      </c>
      <c r="V6208">
        <f t="shared" si="480"/>
        <v>10</v>
      </c>
      <c r="W6208">
        <f t="shared" si="481"/>
        <v>4</v>
      </c>
      <c r="X6208">
        <f t="shared" si="482"/>
        <v>2016</v>
      </c>
      <c r="Y6208" t="str">
        <f t="shared" si="483"/>
        <v>Oct</v>
      </c>
      <c r="Z6208" t="str">
        <f t="shared" si="484"/>
        <v>2016-10</v>
      </c>
    </row>
    <row r="6209" spans="1:26"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s="5">
        <v>56.686</v>
      </c>
      <c r="S6209">
        <v>1</v>
      </c>
      <c r="T6209" s="7">
        <v>0.3</v>
      </c>
      <c r="U6209" s="5">
        <v>-14.5764</v>
      </c>
      <c r="V6209">
        <f t="shared" si="480"/>
        <v>10</v>
      </c>
      <c r="W6209">
        <f t="shared" si="481"/>
        <v>4</v>
      </c>
      <c r="X6209">
        <f t="shared" si="482"/>
        <v>2016</v>
      </c>
      <c r="Y6209" t="str">
        <f t="shared" si="483"/>
        <v>Oct</v>
      </c>
      <c r="Z6209" t="str">
        <f t="shared" si="484"/>
        <v>2016-10</v>
      </c>
    </row>
    <row r="6210" spans="1:26"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s="5">
        <v>51.167999999999999</v>
      </c>
      <c r="S6210">
        <v>2</v>
      </c>
      <c r="T6210" s="7">
        <v>0.2</v>
      </c>
      <c r="U6210" s="5">
        <v>-6.3959999999999999</v>
      </c>
      <c r="V6210">
        <f t="shared" si="480"/>
        <v>9</v>
      </c>
      <c r="W6210">
        <f t="shared" si="481"/>
        <v>3</v>
      </c>
      <c r="X6210">
        <f t="shared" si="482"/>
        <v>2017</v>
      </c>
      <c r="Y6210" t="str">
        <f t="shared" si="483"/>
        <v>Sep</v>
      </c>
      <c r="Z6210" t="str">
        <f t="shared" si="484"/>
        <v>2017-09</v>
      </c>
    </row>
    <row r="6211" spans="1:26"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s="5">
        <v>2793.5279999999998</v>
      </c>
      <c r="S6211">
        <v>9</v>
      </c>
      <c r="T6211" s="7">
        <v>0.2</v>
      </c>
      <c r="U6211" s="5">
        <v>942.81569999999999</v>
      </c>
      <c r="V6211">
        <f t="shared" ref="V6211:V6274" si="485">MONTH(C6211)</f>
        <v>8</v>
      </c>
      <c r="W6211">
        <f t="shared" ref="W6211:W6274" si="486">ROUNDUP(MONTH(C6211)/3,0)</f>
        <v>3</v>
      </c>
      <c r="X6211">
        <f t="shared" ref="X6211:X6274" si="487">YEAR(C6211)</f>
        <v>2017</v>
      </c>
      <c r="Y6211" t="str">
        <f t="shared" ref="Y6211:Y6274" si="488">TEXT(C6211,"MMM")</f>
        <v>Aug</v>
      </c>
      <c r="Z6211" t="str">
        <f t="shared" ref="Z6211:Z6274" si="489">TEXT(C6211,"YYYY-MM")</f>
        <v>2017-08</v>
      </c>
    </row>
    <row r="6212" spans="1:26"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s="5">
        <v>1000.02</v>
      </c>
      <c r="S6212">
        <v>7</v>
      </c>
      <c r="T6212" s="7">
        <v>0</v>
      </c>
      <c r="U6212" s="5">
        <v>290.00580000000002</v>
      </c>
      <c r="V6212">
        <f t="shared" si="485"/>
        <v>8</v>
      </c>
      <c r="W6212">
        <f t="shared" si="486"/>
        <v>3</v>
      </c>
      <c r="X6212">
        <f t="shared" si="487"/>
        <v>2017</v>
      </c>
      <c r="Y6212" t="str">
        <f t="shared" si="488"/>
        <v>Aug</v>
      </c>
      <c r="Z6212" t="str">
        <f t="shared" si="489"/>
        <v>2017-08</v>
      </c>
    </row>
    <row r="6213" spans="1:26"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s="5">
        <v>65.94</v>
      </c>
      <c r="S6213">
        <v>3</v>
      </c>
      <c r="T6213" s="7">
        <v>0</v>
      </c>
      <c r="U6213" s="5">
        <v>22.419599999999999</v>
      </c>
      <c r="V6213">
        <f t="shared" si="485"/>
        <v>8</v>
      </c>
      <c r="W6213">
        <f t="shared" si="486"/>
        <v>3</v>
      </c>
      <c r="X6213">
        <f t="shared" si="487"/>
        <v>2017</v>
      </c>
      <c r="Y6213" t="str">
        <f t="shared" si="488"/>
        <v>Aug</v>
      </c>
      <c r="Z6213" t="str">
        <f t="shared" si="489"/>
        <v>2017-08</v>
      </c>
    </row>
    <row r="6214" spans="1:26"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s="5">
        <v>18.239999999999998</v>
      </c>
      <c r="S6214">
        <v>3</v>
      </c>
      <c r="T6214" s="7">
        <v>0</v>
      </c>
      <c r="U6214" s="5">
        <v>9.1199999999999992</v>
      </c>
      <c r="V6214">
        <f t="shared" si="485"/>
        <v>11</v>
      </c>
      <c r="W6214">
        <f t="shared" si="486"/>
        <v>4</v>
      </c>
      <c r="X6214">
        <f t="shared" si="487"/>
        <v>2017</v>
      </c>
      <c r="Y6214" t="str">
        <f t="shared" si="488"/>
        <v>Nov</v>
      </c>
      <c r="Z6214" t="str">
        <f t="shared" si="489"/>
        <v>2017-11</v>
      </c>
    </row>
    <row r="6215" spans="1:26"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s="5">
        <v>76.12</v>
      </c>
      <c r="S6215">
        <v>2</v>
      </c>
      <c r="T6215" s="7">
        <v>0</v>
      </c>
      <c r="U6215" s="5">
        <v>22.0748</v>
      </c>
      <c r="V6215">
        <f t="shared" si="485"/>
        <v>11</v>
      </c>
      <c r="W6215">
        <f t="shared" si="486"/>
        <v>4</v>
      </c>
      <c r="X6215">
        <f t="shared" si="487"/>
        <v>2017</v>
      </c>
      <c r="Y6215" t="str">
        <f t="shared" si="488"/>
        <v>Nov</v>
      </c>
      <c r="Z6215" t="str">
        <f t="shared" si="489"/>
        <v>2017-11</v>
      </c>
    </row>
    <row r="6216" spans="1:26"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s="5">
        <v>7.64</v>
      </c>
      <c r="S6216">
        <v>1</v>
      </c>
      <c r="T6216" s="7">
        <v>0</v>
      </c>
      <c r="U6216" s="5">
        <v>3.7435999999999998</v>
      </c>
      <c r="V6216">
        <f t="shared" si="485"/>
        <v>10</v>
      </c>
      <c r="W6216">
        <f t="shared" si="486"/>
        <v>4</v>
      </c>
      <c r="X6216">
        <f t="shared" si="487"/>
        <v>2014</v>
      </c>
      <c r="Y6216" t="str">
        <f t="shared" si="488"/>
        <v>Oct</v>
      </c>
      <c r="Z6216" t="str">
        <f t="shared" si="489"/>
        <v>2014-10</v>
      </c>
    </row>
    <row r="6217" spans="1:26"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s="5">
        <v>68.16</v>
      </c>
      <c r="S6217">
        <v>3</v>
      </c>
      <c r="T6217" s="7">
        <v>0</v>
      </c>
      <c r="U6217" s="5">
        <v>27.945599999999999</v>
      </c>
      <c r="V6217">
        <f t="shared" si="485"/>
        <v>11</v>
      </c>
      <c r="W6217">
        <f t="shared" si="486"/>
        <v>4</v>
      </c>
      <c r="X6217">
        <f t="shared" si="487"/>
        <v>2015</v>
      </c>
      <c r="Y6217" t="str">
        <f t="shared" si="488"/>
        <v>Nov</v>
      </c>
      <c r="Z6217" t="str">
        <f t="shared" si="489"/>
        <v>2015-11</v>
      </c>
    </row>
    <row r="6218" spans="1:26"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s="5">
        <v>62.24</v>
      </c>
      <c r="S6218">
        <v>8</v>
      </c>
      <c r="T6218" s="7">
        <v>0</v>
      </c>
      <c r="U6218" s="5">
        <v>29.252800000000001</v>
      </c>
      <c r="V6218">
        <f t="shared" si="485"/>
        <v>11</v>
      </c>
      <c r="W6218">
        <f t="shared" si="486"/>
        <v>4</v>
      </c>
      <c r="X6218">
        <f t="shared" si="487"/>
        <v>2015</v>
      </c>
      <c r="Y6218" t="str">
        <f t="shared" si="488"/>
        <v>Nov</v>
      </c>
      <c r="Z6218" t="str">
        <f t="shared" si="489"/>
        <v>2015-11</v>
      </c>
    </row>
    <row r="6219" spans="1:26"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s="5">
        <v>29.97</v>
      </c>
      <c r="S6219">
        <v>3</v>
      </c>
      <c r="T6219" s="7">
        <v>0</v>
      </c>
      <c r="U6219" s="5">
        <v>0.29970000000000002</v>
      </c>
      <c r="V6219">
        <f t="shared" si="485"/>
        <v>7</v>
      </c>
      <c r="W6219">
        <f t="shared" si="486"/>
        <v>3</v>
      </c>
      <c r="X6219">
        <f t="shared" si="487"/>
        <v>2015</v>
      </c>
      <c r="Y6219" t="str">
        <f t="shared" si="488"/>
        <v>Jul</v>
      </c>
      <c r="Z6219" t="str">
        <f t="shared" si="489"/>
        <v>2015-07</v>
      </c>
    </row>
    <row r="6220" spans="1:26"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5">
        <v>125.7</v>
      </c>
      <c r="S6220">
        <v>6</v>
      </c>
      <c r="T6220" s="7">
        <v>0</v>
      </c>
      <c r="U6220" s="5">
        <v>35.195999999999998</v>
      </c>
      <c r="V6220">
        <f t="shared" si="485"/>
        <v>10</v>
      </c>
      <c r="W6220">
        <f t="shared" si="486"/>
        <v>4</v>
      </c>
      <c r="X6220">
        <f t="shared" si="487"/>
        <v>2016</v>
      </c>
      <c r="Y6220" t="str">
        <f t="shared" si="488"/>
        <v>Oct</v>
      </c>
      <c r="Z6220" t="str">
        <f t="shared" si="489"/>
        <v>2016-10</v>
      </c>
    </row>
    <row r="6221" spans="1:26"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5">
        <v>191.98</v>
      </c>
      <c r="S6221">
        <v>2</v>
      </c>
      <c r="T6221" s="7">
        <v>0</v>
      </c>
      <c r="U6221" s="5">
        <v>51.834600000000002</v>
      </c>
      <c r="V6221">
        <f t="shared" si="485"/>
        <v>10</v>
      </c>
      <c r="W6221">
        <f t="shared" si="486"/>
        <v>4</v>
      </c>
      <c r="X6221">
        <f t="shared" si="487"/>
        <v>2016</v>
      </c>
      <c r="Y6221" t="str">
        <f t="shared" si="488"/>
        <v>Oct</v>
      </c>
      <c r="Z6221" t="str">
        <f t="shared" si="489"/>
        <v>2016-10</v>
      </c>
    </row>
    <row r="6222" spans="1:26"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5">
        <v>20.86</v>
      </c>
      <c r="S6222">
        <v>7</v>
      </c>
      <c r="T6222" s="7">
        <v>0</v>
      </c>
      <c r="U6222" s="5">
        <v>1.4601999999999999</v>
      </c>
      <c r="V6222">
        <f t="shared" si="485"/>
        <v>10</v>
      </c>
      <c r="W6222">
        <f t="shared" si="486"/>
        <v>4</v>
      </c>
      <c r="X6222">
        <f t="shared" si="487"/>
        <v>2016</v>
      </c>
      <c r="Y6222" t="str">
        <f t="shared" si="488"/>
        <v>Oct</v>
      </c>
      <c r="Z6222" t="str">
        <f t="shared" si="489"/>
        <v>2016-10</v>
      </c>
    </row>
    <row r="6223" spans="1:26"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s="5">
        <v>56.7</v>
      </c>
      <c r="S6223">
        <v>9</v>
      </c>
      <c r="T6223" s="7">
        <v>0</v>
      </c>
      <c r="U6223" s="5">
        <v>26.082000000000001</v>
      </c>
      <c r="V6223">
        <f t="shared" si="485"/>
        <v>9</v>
      </c>
      <c r="W6223">
        <f t="shared" si="486"/>
        <v>3</v>
      </c>
      <c r="X6223">
        <f t="shared" si="487"/>
        <v>2017</v>
      </c>
      <c r="Y6223" t="str">
        <f t="shared" si="488"/>
        <v>Sep</v>
      </c>
      <c r="Z6223" t="str">
        <f t="shared" si="489"/>
        <v>2017-09</v>
      </c>
    </row>
    <row r="6224" spans="1:26"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s="5">
        <v>72.703999999999994</v>
      </c>
      <c r="S6224">
        <v>4</v>
      </c>
      <c r="T6224" s="7">
        <v>0.2</v>
      </c>
      <c r="U6224" s="5">
        <v>19.084800000000001</v>
      </c>
      <c r="V6224">
        <f t="shared" si="485"/>
        <v>12</v>
      </c>
      <c r="W6224">
        <f t="shared" si="486"/>
        <v>4</v>
      </c>
      <c r="X6224">
        <f t="shared" si="487"/>
        <v>2017</v>
      </c>
      <c r="Y6224" t="str">
        <f t="shared" si="488"/>
        <v>Dec</v>
      </c>
      <c r="Z6224" t="str">
        <f t="shared" si="489"/>
        <v>2017-12</v>
      </c>
    </row>
    <row r="6225" spans="1:26"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s="5">
        <v>12.263999999999999</v>
      </c>
      <c r="S6225">
        <v>7</v>
      </c>
      <c r="T6225" s="7">
        <v>0.2</v>
      </c>
      <c r="U6225" s="5">
        <v>1.0730999999999999</v>
      </c>
      <c r="V6225">
        <f t="shared" si="485"/>
        <v>12</v>
      </c>
      <c r="W6225">
        <f t="shared" si="486"/>
        <v>4</v>
      </c>
      <c r="X6225">
        <f t="shared" si="487"/>
        <v>2017</v>
      </c>
      <c r="Y6225" t="str">
        <f t="shared" si="488"/>
        <v>Dec</v>
      </c>
      <c r="Z6225" t="str">
        <f t="shared" si="489"/>
        <v>2017-12</v>
      </c>
    </row>
    <row r="6226" spans="1:26"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s="5">
        <v>218.352</v>
      </c>
      <c r="S6226">
        <v>3</v>
      </c>
      <c r="T6226" s="7">
        <v>0.2</v>
      </c>
      <c r="U6226" s="5">
        <v>-54.588000000000001</v>
      </c>
      <c r="V6226">
        <f t="shared" si="485"/>
        <v>12</v>
      </c>
      <c r="W6226">
        <f t="shared" si="486"/>
        <v>4</v>
      </c>
      <c r="X6226">
        <f t="shared" si="487"/>
        <v>2017</v>
      </c>
      <c r="Y6226" t="str">
        <f t="shared" si="488"/>
        <v>Dec</v>
      </c>
      <c r="Z6226" t="str">
        <f t="shared" si="489"/>
        <v>2017-12</v>
      </c>
    </row>
    <row r="6227" spans="1:26"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s="5">
        <v>66.293999999999997</v>
      </c>
      <c r="S6227">
        <v>1</v>
      </c>
      <c r="T6227" s="7">
        <v>0.7</v>
      </c>
      <c r="U6227" s="5">
        <v>-103.86060000000001</v>
      </c>
      <c r="V6227">
        <f t="shared" si="485"/>
        <v>10</v>
      </c>
      <c r="W6227">
        <f t="shared" si="486"/>
        <v>4</v>
      </c>
      <c r="X6227">
        <f t="shared" si="487"/>
        <v>2015</v>
      </c>
      <c r="Y6227" t="str">
        <f t="shared" si="488"/>
        <v>Oct</v>
      </c>
      <c r="Z6227" t="str">
        <f t="shared" si="489"/>
        <v>2015-10</v>
      </c>
    </row>
    <row r="6228" spans="1:26"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s="5">
        <v>291.16800000000001</v>
      </c>
      <c r="S6228">
        <v>4</v>
      </c>
      <c r="T6228" s="7">
        <v>0.2</v>
      </c>
      <c r="U6228" s="5">
        <v>-14.558400000000001</v>
      </c>
      <c r="V6228">
        <f t="shared" si="485"/>
        <v>10</v>
      </c>
      <c r="W6228">
        <f t="shared" si="486"/>
        <v>4</v>
      </c>
      <c r="X6228">
        <f t="shared" si="487"/>
        <v>2015</v>
      </c>
      <c r="Y6228" t="str">
        <f t="shared" si="488"/>
        <v>Oct</v>
      </c>
      <c r="Z6228" t="str">
        <f t="shared" si="489"/>
        <v>2015-10</v>
      </c>
    </row>
    <row r="6229" spans="1:26"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s="5">
        <v>88.775999999999996</v>
      </c>
      <c r="S6229">
        <v>3</v>
      </c>
      <c r="T6229" s="7">
        <v>0.2</v>
      </c>
      <c r="U6229" s="5">
        <v>7.7679</v>
      </c>
      <c r="V6229">
        <f t="shared" si="485"/>
        <v>11</v>
      </c>
      <c r="W6229">
        <f t="shared" si="486"/>
        <v>4</v>
      </c>
      <c r="X6229">
        <f t="shared" si="487"/>
        <v>2014</v>
      </c>
      <c r="Y6229" t="str">
        <f t="shared" si="488"/>
        <v>Nov</v>
      </c>
      <c r="Z6229" t="str">
        <f t="shared" si="489"/>
        <v>2014-11</v>
      </c>
    </row>
    <row r="6230" spans="1:26"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s="5">
        <v>110.376</v>
      </c>
      <c r="S6230">
        <v>4</v>
      </c>
      <c r="T6230" s="7">
        <v>0.4</v>
      </c>
      <c r="U6230" s="5">
        <v>-20.235600000000002</v>
      </c>
      <c r="V6230">
        <f t="shared" si="485"/>
        <v>1</v>
      </c>
      <c r="W6230">
        <f t="shared" si="486"/>
        <v>1</v>
      </c>
      <c r="X6230">
        <f t="shared" si="487"/>
        <v>2016</v>
      </c>
      <c r="Y6230" t="str">
        <f t="shared" si="488"/>
        <v>Jan</v>
      </c>
      <c r="Z6230" t="str">
        <f t="shared" si="489"/>
        <v>2016-01</v>
      </c>
    </row>
    <row r="6231" spans="1:26"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s="5">
        <v>55.176000000000002</v>
      </c>
      <c r="S6231">
        <v>3</v>
      </c>
      <c r="T6231" s="7">
        <v>0.2</v>
      </c>
      <c r="U6231" s="5">
        <v>15.863099999999999</v>
      </c>
      <c r="V6231">
        <f t="shared" si="485"/>
        <v>1</v>
      </c>
      <c r="W6231">
        <f t="shared" si="486"/>
        <v>1</v>
      </c>
      <c r="X6231">
        <f t="shared" si="487"/>
        <v>2016</v>
      </c>
      <c r="Y6231" t="str">
        <f t="shared" si="488"/>
        <v>Jan</v>
      </c>
      <c r="Z6231" t="str">
        <f t="shared" si="489"/>
        <v>2016-01</v>
      </c>
    </row>
    <row r="6232" spans="1:26"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s="5">
        <v>30.32</v>
      </c>
      <c r="S6232">
        <v>4</v>
      </c>
      <c r="T6232" s="7">
        <v>0</v>
      </c>
      <c r="U6232" s="5">
        <v>11.8248</v>
      </c>
      <c r="V6232">
        <f t="shared" si="485"/>
        <v>7</v>
      </c>
      <c r="W6232">
        <f t="shared" si="486"/>
        <v>3</v>
      </c>
      <c r="X6232">
        <f t="shared" si="487"/>
        <v>2017</v>
      </c>
      <c r="Y6232" t="str">
        <f t="shared" si="488"/>
        <v>Jul</v>
      </c>
      <c r="Z6232" t="str">
        <f t="shared" si="489"/>
        <v>2017-07</v>
      </c>
    </row>
    <row r="6233" spans="1:26"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s="5">
        <v>177.56800000000001</v>
      </c>
      <c r="S6233">
        <v>2</v>
      </c>
      <c r="T6233" s="7">
        <v>0.2</v>
      </c>
      <c r="U6233" s="5">
        <v>8.8783999999999992</v>
      </c>
      <c r="V6233">
        <f t="shared" si="485"/>
        <v>9</v>
      </c>
      <c r="W6233">
        <f t="shared" si="486"/>
        <v>3</v>
      </c>
      <c r="X6233">
        <f t="shared" si="487"/>
        <v>2017</v>
      </c>
      <c r="Y6233" t="str">
        <f t="shared" si="488"/>
        <v>Sep</v>
      </c>
      <c r="Z6233" t="str">
        <f t="shared" si="489"/>
        <v>2017-09</v>
      </c>
    </row>
    <row r="6234" spans="1:26"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s="5">
        <v>19.440000000000001</v>
      </c>
      <c r="S6234">
        <v>3</v>
      </c>
      <c r="T6234" s="7">
        <v>0</v>
      </c>
      <c r="U6234" s="5">
        <v>9.3312000000000008</v>
      </c>
      <c r="V6234">
        <f t="shared" si="485"/>
        <v>9</v>
      </c>
      <c r="W6234">
        <f t="shared" si="486"/>
        <v>3</v>
      </c>
      <c r="X6234">
        <f t="shared" si="487"/>
        <v>2017</v>
      </c>
      <c r="Y6234" t="str">
        <f t="shared" si="488"/>
        <v>Sep</v>
      </c>
      <c r="Z6234" t="str">
        <f t="shared" si="489"/>
        <v>2017-09</v>
      </c>
    </row>
    <row r="6235" spans="1:26"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s="5">
        <v>71.28</v>
      </c>
      <c r="S6235">
        <v>11</v>
      </c>
      <c r="T6235" s="7">
        <v>0</v>
      </c>
      <c r="U6235" s="5">
        <v>34.214399999999998</v>
      </c>
      <c r="V6235">
        <f t="shared" si="485"/>
        <v>9</v>
      </c>
      <c r="W6235">
        <f t="shared" si="486"/>
        <v>3</v>
      </c>
      <c r="X6235">
        <f t="shared" si="487"/>
        <v>2017</v>
      </c>
      <c r="Y6235" t="str">
        <f t="shared" si="488"/>
        <v>Sep</v>
      </c>
      <c r="Z6235" t="str">
        <f t="shared" si="489"/>
        <v>2017-09</v>
      </c>
    </row>
    <row r="6236" spans="1:26"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s="5">
        <v>1471.96</v>
      </c>
      <c r="S6236">
        <v>5</v>
      </c>
      <c r="T6236" s="7">
        <v>0.2</v>
      </c>
      <c r="U6236" s="5">
        <v>459.98750000000001</v>
      </c>
      <c r="V6236">
        <f t="shared" si="485"/>
        <v>9</v>
      </c>
      <c r="W6236">
        <f t="shared" si="486"/>
        <v>3</v>
      </c>
      <c r="X6236">
        <f t="shared" si="487"/>
        <v>2017</v>
      </c>
      <c r="Y6236" t="str">
        <f t="shared" si="488"/>
        <v>Sep</v>
      </c>
      <c r="Z6236" t="str">
        <f t="shared" si="489"/>
        <v>2017-09</v>
      </c>
    </row>
    <row r="6237" spans="1:26"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s="5">
        <v>79.959999999999994</v>
      </c>
      <c r="S6237">
        <v>5</v>
      </c>
      <c r="T6237" s="7">
        <v>0.2</v>
      </c>
      <c r="U6237" s="5">
        <v>-17.991</v>
      </c>
      <c r="V6237">
        <f t="shared" si="485"/>
        <v>9</v>
      </c>
      <c r="W6237">
        <f t="shared" si="486"/>
        <v>3</v>
      </c>
      <c r="X6237">
        <f t="shared" si="487"/>
        <v>2017</v>
      </c>
      <c r="Y6237" t="str">
        <f t="shared" si="488"/>
        <v>Sep</v>
      </c>
      <c r="Z6237" t="str">
        <f t="shared" si="489"/>
        <v>2017-09</v>
      </c>
    </row>
    <row r="6238" spans="1:26"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5">
        <v>57.576000000000001</v>
      </c>
      <c r="S6238">
        <v>3</v>
      </c>
      <c r="T6238" s="7">
        <v>0.2</v>
      </c>
      <c r="U6238" s="5">
        <v>21.591000000000001</v>
      </c>
      <c r="V6238">
        <f t="shared" si="485"/>
        <v>2</v>
      </c>
      <c r="W6238">
        <f t="shared" si="486"/>
        <v>1</v>
      </c>
      <c r="X6238">
        <f t="shared" si="487"/>
        <v>2016</v>
      </c>
      <c r="Y6238" t="str">
        <f t="shared" si="488"/>
        <v>Feb</v>
      </c>
      <c r="Z6238" t="str">
        <f t="shared" si="489"/>
        <v>2016-02</v>
      </c>
    </row>
    <row r="6239" spans="1:26"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s="5">
        <v>26.335999999999999</v>
      </c>
      <c r="S6239">
        <v>4</v>
      </c>
      <c r="T6239" s="7">
        <v>0.2</v>
      </c>
      <c r="U6239" s="5">
        <v>9.2175999999999991</v>
      </c>
      <c r="V6239">
        <f t="shared" si="485"/>
        <v>1</v>
      </c>
      <c r="W6239">
        <f t="shared" si="486"/>
        <v>1</v>
      </c>
      <c r="X6239">
        <f t="shared" si="487"/>
        <v>2016</v>
      </c>
      <c r="Y6239" t="str">
        <f t="shared" si="488"/>
        <v>Jan</v>
      </c>
      <c r="Z6239" t="str">
        <f t="shared" si="489"/>
        <v>2016-01</v>
      </c>
    </row>
    <row r="6240" spans="1:26"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s="5">
        <v>166.5</v>
      </c>
      <c r="S6240">
        <v>3</v>
      </c>
      <c r="T6240" s="7">
        <v>0</v>
      </c>
      <c r="U6240" s="5">
        <v>21.645</v>
      </c>
      <c r="V6240">
        <f t="shared" si="485"/>
        <v>12</v>
      </c>
      <c r="W6240">
        <f t="shared" si="486"/>
        <v>4</v>
      </c>
      <c r="X6240">
        <f t="shared" si="487"/>
        <v>2015</v>
      </c>
      <c r="Y6240" t="str">
        <f t="shared" si="488"/>
        <v>Dec</v>
      </c>
      <c r="Z6240" t="str">
        <f t="shared" si="489"/>
        <v>2015-12</v>
      </c>
    </row>
    <row r="6241" spans="1:26"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s="5">
        <v>360.38</v>
      </c>
      <c r="S6241">
        <v>2</v>
      </c>
      <c r="T6241" s="7">
        <v>0</v>
      </c>
      <c r="U6241" s="5">
        <v>93.698800000000006</v>
      </c>
      <c r="V6241">
        <f t="shared" si="485"/>
        <v>12</v>
      </c>
      <c r="W6241">
        <f t="shared" si="486"/>
        <v>4</v>
      </c>
      <c r="X6241">
        <f t="shared" si="487"/>
        <v>2015</v>
      </c>
      <c r="Y6241" t="str">
        <f t="shared" si="488"/>
        <v>Dec</v>
      </c>
      <c r="Z6241" t="str">
        <f t="shared" si="489"/>
        <v>2015-12</v>
      </c>
    </row>
    <row r="6242" spans="1:26"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s="5">
        <v>11.744</v>
      </c>
      <c r="S6242">
        <v>1</v>
      </c>
      <c r="T6242" s="7">
        <v>0.2</v>
      </c>
      <c r="U6242" s="5">
        <v>3.8168000000000002</v>
      </c>
      <c r="V6242">
        <f t="shared" si="485"/>
        <v>10</v>
      </c>
      <c r="W6242">
        <f t="shared" si="486"/>
        <v>4</v>
      </c>
      <c r="X6242">
        <f t="shared" si="487"/>
        <v>2016</v>
      </c>
      <c r="Y6242" t="str">
        <f t="shared" si="488"/>
        <v>Oct</v>
      </c>
      <c r="Z6242" t="str">
        <f t="shared" si="489"/>
        <v>2016-10</v>
      </c>
    </row>
    <row r="6243" spans="1:26"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s="5">
        <v>247.44</v>
      </c>
      <c r="S6243">
        <v>8</v>
      </c>
      <c r="T6243" s="7">
        <v>0</v>
      </c>
      <c r="U6243" s="5">
        <v>101.4504</v>
      </c>
      <c r="V6243">
        <f t="shared" si="485"/>
        <v>5</v>
      </c>
      <c r="W6243">
        <f t="shared" si="486"/>
        <v>2</v>
      </c>
      <c r="X6243">
        <f t="shared" si="487"/>
        <v>2017</v>
      </c>
      <c r="Y6243" t="str">
        <f t="shared" si="488"/>
        <v>May</v>
      </c>
      <c r="Z6243" t="str">
        <f t="shared" si="489"/>
        <v>2017-05</v>
      </c>
    </row>
    <row r="6244" spans="1:26"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s="5">
        <v>18.239999999999998</v>
      </c>
      <c r="S6244">
        <v>2</v>
      </c>
      <c r="T6244" s="7">
        <v>0.7</v>
      </c>
      <c r="U6244" s="5">
        <v>-14.592000000000001</v>
      </c>
      <c r="V6244">
        <f t="shared" si="485"/>
        <v>12</v>
      </c>
      <c r="W6244">
        <f t="shared" si="486"/>
        <v>4</v>
      </c>
      <c r="X6244">
        <f t="shared" si="487"/>
        <v>2014</v>
      </c>
      <c r="Y6244" t="str">
        <f t="shared" si="488"/>
        <v>Dec</v>
      </c>
      <c r="Z6244" t="str">
        <f t="shared" si="489"/>
        <v>2014-12</v>
      </c>
    </row>
    <row r="6245" spans="1:26"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s="5">
        <v>25.35</v>
      </c>
      <c r="S6245">
        <v>3</v>
      </c>
      <c r="T6245" s="7">
        <v>0</v>
      </c>
      <c r="U6245" s="5">
        <v>7.6050000000000004</v>
      </c>
      <c r="V6245">
        <f t="shared" si="485"/>
        <v>11</v>
      </c>
      <c r="W6245">
        <f t="shared" si="486"/>
        <v>4</v>
      </c>
      <c r="X6245">
        <f t="shared" si="487"/>
        <v>2016</v>
      </c>
      <c r="Y6245" t="str">
        <f t="shared" si="488"/>
        <v>Nov</v>
      </c>
      <c r="Z6245" t="str">
        <f t="shared" si="489"/>
        <v>2016-11</v>
      </c>
    </row>
    <row r="6246" spans="1:26"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s="5">
        <v>119.04</v>
      </c>
      <c r="S6246">
        <v>6</v>
      </c>
      <c r="T6246" s="7">
        <v>0</v>
      </c>
      <c r="U6246" s="5">
        <v>30.950399999999998</v>
      </c>
      <c r="V6246">
        <f t="shared" si="485"/>
        <v>11</v>
      </c>
      <c r="W6246">
        <f t="shared" si="486"/>
        <v>4</v>
      </c>
      <c r="X6246">
        <f t="shared" si="487"/>
        <v>2015</v>
      </c>
      <c r="Y6246" t="str">
        <f t="shared" si="488"/>
        <v>Nov</v>
      </c>
      <c r="Z6246" t="str">
        <f t="shared" si="489"/>
        <v>2015-11</v>
      </c>
    </row>
    <row r="6247" spans="1:26"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s="5">
        <v>22.14</v>
      </c>
      <c r="S6247">
        <v>3</v>
      </c>
      <c r="T6247" s="7">
        <v>0</v>
      </c>
      <c r="U6247" s="5">
        <v>6.4206000000000003</v>
      </c>
      <c r="V6247">
        <f t="shared" si="485"/>
        <v>11</v>
      </c>
      <c r="W6247">
        <f t="shared" si="486"/>
        <v>4</v>
      </c>
      <c r="X6247">
        <f t="shared" si="487"/>
        <v>2015</v>
      </c>
      <c r="Y6247" t="str">
        <f t="shared" si="488"/>
        <v>Nov</v>
      </c>
      <c r="Z6247" t="str">
        <f t="shared" si="489"/>
        <v>2015-11</v>
      </c>
    </row>
    <row r="6248" spans="1:26"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s="5">
        <v>13.98</v>
      </c>
      <c r="S6248">
        <v>2</v>
      </c>
      <c r="T6248" s="7">
        <v>0</v>
      </c>
      <c r="U6248" s="5">
        <v>6.0114000000000001</v>
      </c>
      <c r="V6248">
        <f t="shared" si="485"/>
        <v>11</v>
      </c>
      <c r="W6248">
        <f t="shared" si="486"/>
        <v>4</v>
      </c>
      <c r="X6248">
        <f t="shared" si="487"/>
        <v>2015</v>
      </c>
      <c r="Y6248" t="str">
        <f t="shared" si="488"/>
        <v>Nov</v>
      </c>
      <c r="Z6248" t="str">
        <f t="shared" si="489"/>
        <v>2015-11</v>
      </c>
    </row>
    <row r="6249" spans="1:26"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s="5">
        <v>43.41</v>
      </c>
      <c r="S6249">
        <v>1</v>
      </c>
      <c r="T6249" s="7">
        <v>0</v>
      </c>
      <c r="U6249" s="5">
        <v>19.968599999999999</v>
      </c>
      <c r="V6249">
        <f t="shared" si="485"/>
        <v>5</v>
      </c>
      <c r="W6249">
        <f t="shared" si="486"/>
        <v>2</v>
      </c>
      <c r="X6249">
        <f t="shared" si="487"/>
        <v>2017</v>
      </c>
      <c r="Y6249" t="str">
        <f t="shared" si="488"/>
        <v>May</v>
      </c>
      <c r="Z6249" t="str">
        <f t="shared" si="489"/>
        <v>2017-05</v>
      </c>
    </row>
    <row r="6250" spans="1:26"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s="5">
        <v>6.24</v>
      </c>
      <c r="S6250">
        <v>3</v>
      </c>
      <c r="T6250" s="7">
        <v>0</v>
      </c>
      <c r="U6250" s="5">
        <v>2.6208</v>
      </c>
      <c r="V6250">
        <f t="shared" si="485"/>
        <v>5</v>
      </c>
      <c r="W6250">
        <f t="shared" si="486"/>
        <v>2</v>
      </c>
      <c r="X6250">
        <f t="shared" si="487"/>
        <v>2017</v>
      </c>
      <c r="Y6250" t="str">
        <f t="shared" si="488"/>
        <v>May</v>
      </c>
      <c r="Z6250" t="str">
        <f t="shared" si="489"/>
        <v>2017-05</v>
      </c>
    </row>
    <row r="6251" spans="1:26"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s="5">
        <v>465.16</v>
      </c>
      <c r="S6251">
        <v>2</v>
      </c>
      <c r="T6251" s="7">
        <v>0</v>
      </c>
      <c r="U6251" s="5">
        <v>120.94159999999999</v>
      </c>
      <c r="V6251">
        <f t="shared" si="485"/>
        <v>5</v>
      </c>
      <c r="W6251">
        <f t="shared" si="486"/>
        <v>2</v>
      </c>
      <c r="X6251">
        <f t="shared" si="487"/>
        <v>2017</v>
      </c>
      <c r="Y6251" t="str">
        <f t="shared" si="488"/>
        <v>May</v>
      </c>
      <c r="Z6251" t="str">
        <f t="shared" si="489"/>
        <v>2017-05</v>
      </c>
    </row>
    <row r="6252" spans="1:26"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s="5">
        <v>7.98</v>
      </c>
      <c r="S6252">
        <v>1</v>
      </c>
      <c r="T6252" s="7">
        <v>0</v>
      </c>
      <c r="U6252" s="5">
        <v>3.99</v>
      </c>
      <c r="V6252">
        <f t="shared" si="485"/>
        <v>5</v>
      </c>
      <c r="W6252">
        <f t="shared" si="486"/>
        <v>2</v>
      </c>
      <c r="X6252">
        <f t="shared" si="487"/>
        <v>2017</v>
      </c>
      <c r="Y6252" t="str">
        <f t="shared" si="488"/>
        <v>May</v>
      </c>
      <c r="Z6252" t="str">
        <f t="shared" si="489"/>
        <v>2017-05</v>
      </c>
    </row>
    <row r="6253" spans="1:26"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s="5">
        <v>2.3940000000000001</v>
      </c>
      <c r="S6253">
        <v>1</v>
      </c>
      <c r="T6253" s="7">
        <v>0.8</v>
      </c>
      <c r="U6253" s="5">
        <v>-6.3441000000000001</v>
      </c>
      <c r="V6253">
        <f t="shared" si="485"/>
        <v>12</v>
      </c>
      <c r="W6253">
        <f t="shared" si="486"/>
        <v>4</v>
      </c>
      <c r="X6253">
        <f t="shared" si="487"/>
        <v>2014</v>
      </c>
      <c r="Y6253" t="str">
        <f t="shared" si="488"/>
        <v>Dec</v>
      </c>
      <c r="Z6253" t="str">
        <f t="shared" si="489"/>
        <v>2014-12</v>
      </c>
    </row>
    <row r="6254" spans="1:26"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s="5">
        <v>58.32</v>
      </c>
      <c r="S6254">
        <v>9</v>
      </c>
      <c r="T6254" s="7">
        <v>0</v>
      </c>
      <c r="U6254" s="5">
        <v>27.993600000000001</v>
      </c>
      <c r="V6254">
        <f t="shared" si="485"/>
        <v>4</v>
      </c>
      <c r="W6254">
        <f t="shared" si="486"/>
        <v>2</v>
      </c>
      <c r="X6254">
        <f t="shared" si="487"/>
        <v>2014</v>
      </c>
      <c r="Y6254" t="str">
        <f t="shared" si="488"/>
        <v>Apr</v>
      </c>
      <c r="Z6254" t="str">
        <f t="shared" si="489"/>
        <v>2014-04</v>
      </c>
    </row>
    <row r="6255" spans="1:26"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s="5">
        <v>200.97</v>
      </c>
      <c r="S6255">
        <v>3</v>
      </c>
      <c r="T6255" s="7">
        <v>0</v>
      </c>
      <c r="U6255" s="5">
        <v>50.2425</v>
      </c>
      <c r="V6255">
        <f t="shared" si="485"/>
        <v>4</v>
      </c>
      <c r="W6255">
        <f t="shared" si="486"/>
        <v>2</v>
      </c>
      <c r="X6255">
        <f t="shared" si="487"/>
        <v>2014</v>
      </c>
      <c r="Y6255" t="str">
        <f t="shared" si="488"/>
        <v>Apr</v>
      </c>
      <c r="Z6255" t="str">
        <f t="shared" si="489"/>
        <v>2014-04</v>
      </c>
    </row>
    <row r="6256" spans="1:26"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s="5">
        <v>21.36</v>
      </c>
      <c r="S6256">
        <v>8</v>
      </c>
      <c r="T6256" s="7">
        <v>0</v>
      </c>
      <c r="U6256" s="5">
        <v>8.1167999999999996</v>
      </c>
      <c r="V6256">
        <f t="shared" si="485"/>
        <v>9</v>
      </c>
      <c r="W6256">
        <f t="shared" si="486"/>
        <v>3</v>
      </c>
      <c r="X6256">
        <f t="shared" si="487"/>
        <v>2015</v>
      </c>
      <c r="Y6256" t="str">
        <f t="shared" si="488"/>
        <v>Sep</v>
      </c>
      <c r="Z6256" t="str">
        <f t="shared" si="489"/>
        <v>2015-09</v>
      </c>
    </row>
    <row r="6257" spans="1:26"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s="5">
        <v>9.8559999999999999</v>
      </c>
      <c r="S6257">
        <v>4</v>
      </c>
      <c r="T6257" s="7">
        <v>0.2</v>
      </c>
      <c r="U6257" s="5">
        <v>3.4496000000000002</v>
      </c>
      <c r="V6257">
        <f t="shared" si="485"/>
        <v>9</v>
      </c>
      <c r="W6257">
        <f t="shared" si="486"/>
        <v>3</v>
      </c>
      <c r="X6257">
        <f t="shared" si="487"/>
        <v>2017</v>
      </c>
      <c r="Y6257" t="str">
        <f t="shared" si="488"/>
        <v>Sep</v>
      </c>
      <c r="Z6257" t="str">
        <f t="shared" si="489"/>
        <v>2017-09</v>
      </c>
    </row>
    <row r="6258" spans="1:26"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s="5">
        <v>3.444</v>
      </c>
      <c r="S6258">
        <v>1</v>
      </c>
      <c r="T6258" s="7">
        <v>0.7</v>
      </c>
      <c r="U6258" s="5">
        <v>-2.5255999999999998</v>
      </c>
      <c r="V6258">
        <f t="shared" si="485"/>
        <v>9</v>
      </c>
      <c r="W6258">
        <f t="shared" si="486"/>
        <v>3</v>
      </c>
      <c r="X6258">
        <f t="shared" si="487"/>
        <v>2015</v>
      </c>
      <c r="Y6258" t="str">
        <f t="shared" si="488"/>
        <v>Sep</v>
      </c>
      <c r="Z6258" t="str">
        <f t="shared" si="489"/>
        <v>2015-09</v>
      </c>
    </row>
    <row r="6259" spans="1:26"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s="5">
        <v>384.59199999999998</v>
      </c>
      <c r="S6259">
        <v>2</v>
      </c>
      <c r="T6259" s="7">
        <v>0.2</v>
      </c>
      <c r="U6259" s="5">
        <v>-81.725800000000007</v>
      </c>
      <c r="V6259">
        <f t="shared" si="485"/>
        <v>11</v>
      </c>
      <c r="W6259">
        <f t="shared" si="486"/>
        <v>4</v>
      </c>
      <c r="X6259">
        <f t="shared" si="487"/>
        <v>2017</v>
      </c>
      <c r="Y6259" t="str">
        <f t="shared" si="488"/>
        <v>Nov</v>
      </c>
      <c r="Z6259" t="str">
        <f t="shared" si="489"/>
        <v>2017-11</v>
      </c>
    </row>
    <row r="6260" spans="1:26"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5">
        <v>22.92</v>
      </c>
      <c r="S6260">
        <v>3</v>
      </c>
      <c r="T6260" s="7">
        <v>0</v>
      </c>
      <c r="U6260" s="5">
        <v>11.2308</v>
      </c>
      <c r="V6260">
        <f t="shared" si="485"/>
        <v>3</v>
      </c>
      <c r="W6260">
        <f t="shared" si="486"/>
        <v>1</v>
      </c>
      <c r="X6260">
        <f t="shared" si="487"/>
        <v>2015</v>
      </c>
      <c r="Y6260" t="str">
        <f t="shared" si="488"/>
        <v>Mar</v>
      </c>
      <c r="Z6260" t="str">
        <f t="shared" si="489"/>
        <v>2015-03</v>
      </c>
    </row>
    <row r="6261" spans="1:26"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5">
        <v>11.36</v>
      </c>
      <c r="S6261">
        <v>4</v>
      </c>
      <c r="T6261" s="7">
        <v>0</v>
      </c>
      <c r="U6261" s="5">
        <v>5.5663999999999998</v>
      </c>
      <c r="V6261">
        <f t="shared" si="485"/>
        <v>8</v>
      </c>
      <c r="W6261">
        <f t="shared" si="486"/>
        <v>3</v>
      </c>
      <c r="X6261">
        <f t="shared" si="487"/>
        <v>2015</v>
      </c>
      <c r="Y6261" t="str">
        <f t="shared" si="488"/>
        <v>Aug</v>
      </c>
      <c r="Z6261" t="str">
        <f t="shared" si="489"/>
        <v>2015-08</v>
      </c>
    </row>
    <row r="6262" spans="1:26"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s="5">
        <v>14.592000000000001</v>
      </c>
      <c r="S6262">
        <v>3</v>
      </c>
      <c r="T6262" s="7">
        <v>0.2</v>
      </c>
      <c r="U6262" s="5">
        <v>4.9248000000000003</v>
      </c>
      <c r="V6262">
        <f t="shared" si="485"/>
        <v>5</v>
      </c>
      <c r="W6262">
        <f t="shared" si="486"/>
        <v>2</v>
      </c>
      <c r="X6262">
        <f t="shared" si="487"/>
        <v>2015</v>
      </c>
      <c r="Y6262" t="str">
        <f t="shared" si="488"/>
        <v>May</v>
      </c>
      <c r="Z6262" t="str">
        <f t="shared" si="489"/>
        <v>2015-05</v>
      </c>
    </row>
    <row r="6263" spans="1:26"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s="5">
        <v>41.4</v>
      </c>
      <c r="S6263">
        <v>4</v>
      </c>
      <c r="T6263" s="7">
        <v>0</v>
      </c>
      <c r="U6263" s="5">
        <v>19.872</v>
      </c>
      <c r="V6263">
        <f t="shared" si="485"/>
        <v>7</v>
      </c>
      <c r="W6263">
        <f t="shared" si="486"/>
        <v>3</v>
      </c>
      <c r="X6263">
        <f t="shared" si="487"/>
        <v>2017</v>
      </c>
      <c r="Y6263" t="str">
        <f t="shared" si="488"/>
        <v>Jul</v>
      </c>
      <c r="Z6263" t="str">
        <f t="shared" si="489"/>
        <v>2017-07</v>
      </c>
    </row>
    <row r="6264" spans="1:26"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5">
        <v>442.37200000000001</v>
      </c>
      <c r="S6264">
        <v>7</v>
      </c>
      <c r="T6264" s="7">
        <v>0.8</v>
      </c>
      <c r="U6264" s="5">
        <v>-729.91380000000004</v>
      </c>
      <c r="V6264">
        <f t="shared" si="485"/>
        <v>9</v>
      </c>
      <c r="W6264">
        <f t="shared" si="486"/>
        <v>3</v>
      </c>
      <c r="X6264">
        <f t="shared" si="487"/>
        <v>2016</v>
      </c>
      <c r="Y6264" t="str">
        <f t="shared" si="488"/>
        <v>Sep</v>
      </c>
      <c r="Z6264" t="str">
        <f t="shared" si="489"/>
        <v>2016-09</v>
      </c>
    </row>
    <row r="6265" spans="1:26"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s="5">
        <v>34.5</v>
      </c>
      <c r="S6265">
        <v>3</v>
      </c>
      <c r="T6265" s="7">
        <v>0</v>
      </c>
      <c r="U6265" s="5">
        <v>15.525</v>
      </c>
      <c r="V6265">
        <f t="shared" si="485"/>
        <v>5</v>
      </c>
      <c r="W6265">
        <f t="shared" si="486"/>
        <v>2</v>
      </c>
      <c r="X6265">
        <f t="shared" si="487"/>
        <v>2017</v>
      </c>
      <c r="Y6265" t="str">
        <f t="shared" si="488"/>
        <v>May</v>
      </c>
      <c r="Z6265" t="str">
        <f t="shared" si="489"/>
        <v>2017-05</v>
      </c>
    </row>
    <row r="6266" spans="1:26"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s="5">
        <v>28.85</v>
      </c>
      <c r="S6266">
        <v>5</v>
      </c>
      <c r="T6266" s="7">
        <v>0</v>
      </c>
      <c r="U6266" s="5">
        <v>14.425000000000001</v>
      </c>
      <c r="V6266">
        <f t="shared" si="485"/>
        <v>10</v>
      </c>
      <c r="W6266">
        <f t="shared" si="486"/>
        <v>4</v>
      </c>
      <c r="X6266">
        <f t="shared" si="487"/>
        <v>2016</v>
      </c>
      <c r="Y6266" t="str">
        <f t="shared" si="488"/>
        <v>Oct</v>
      </c>
      <c r="Z6266" t="str">
        <f t="shared" si="489"/>
        <v>2016-10</v>
      </c>
    </row>
    <row r="6267" spans="1:26"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s="5">
        <v>3.488</v>
      </c>
      <c r="S6267">
        <v>2</v>
      </c>
      <c r="T6267" s="7">
        <v>0.2</v>
      </c>
      <c r="U6267" s="5">
        <v>1.1772</v>
      </c>
      <c r="V6267">
        <f t="shared" si="485"/>
        <v>11</v>
      </c>
      <c r="W6267">
        <f t="shared" si="486"/>
        <v>4</v>
      </c>
      <c r="X6267">
        <f t="shared" si="487"/>
        <v>2014</v>
      </c>
      <c r="Y6267" t="str">
        <f t="shared" si="488"/>
        <v>Nov</v>
      </c>
      <c r="Z6267" t="str">
        <f t="shared" si="489"/>
        <v>2014-11</v>
      </c>
    </row>
    <row r="6268" spans="1:26"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s="5">
        <v>143.85599999999999</v>
      </c>
      <c r="S6268">
        <v>9</v>
      </c>
      <c r="T6268" s="7">
        <v>0.2</v>
      </c>
      <c r="U6268" s="5">
        <v>48.551400000000001</v>
      </c>
      <c r="V6268">
        <f t="shared" si="485"/>
        <v>11</v>
      </c>
      <c r="W6268">
        <f t="shared" si="486"/>
        <v>4</v>
      </c>
      <c r="X6268">
        <f t="shared" si="487"/>
        <v>2014</v>
      </c>
      <c r="Y6268" t="str">
        <f t="shared" si="488"/>
        <v>Nov</v>
      </c>
      <c r="Z6268" t="str">
        <f t="shared" si="489"/>
        <v>2014-11</v>
      </c>
    </row>
    <row r="6269" spans="1:26"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s="5">
        <v>311.98</v>
      </c>
      <c r="S6269">
        <v>2</v>
      </c>
      <c r="T6269" s="7">
        <v>0</v>
      </c>
      <c r="U6269" s="5">
        <v>93.593999999999994</v>
      </c>
      <c r="V6269">
        <f t="shared" si="485"/>
        <v>10</v>
      </c>
      <c r="W6269">
        <f t="shared" si="486"/>
        <v>4</v>
      </c>
      <c r="X6269">
        <f t="shared" si="487"/>
        <v>2015</v>
      </c>
      <c r="Y6269" t="str">
        <f t="shared" si="488"/>
        <v>Oct</v>
      </c>
      <c r="Z6269" t="str">
        <f t="shared" si="489"/>
        <v>2015-10</v>
      </c>
    </row>
    <row r="6270" spans="1:26"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s="5">
        <v>22.45</v>
      </c>
      <c r="S6270">
        <v>5</v>
      </c>
      <c r="T6270" s="7">
        <v>0</v>
      </c>
      <c r="U6270" s="5">
        <v>10.327</v>
      </c>
      <c r="V6270">
        <f t="shared" si="485"/>
        <v>10</v>
      </c>
      <c r="W6270">
        <f t="shared" si="486"/>
        <v>4</v>
      </c>
      <c r="X6270">
        <f t="shared" si="487"/>
        <v>2015</v>
      </c>
      <c r="Y6270" t="str">
        <f t="shared" si="488"/>
        <v>Oct</v>
      </c>
      <c r="Z6270" t="str">
        <f t="shared" si="489"/>
        <v>2015-10</v>
      </c>
    </row>
    <row r="6271" spans="1:26"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s="5">
        <v>39.991999999999997</v>
      </c>
      <c r="S6271">
        <v>1</v>
      </c>
      <c r="T6271" s="7">
        <v>0.2</v>
      </c>
      <c r="U6271" s="5">
        <v>-7.9984000000000002</v>
      </c>
      <c r="V6271">
        <f t="shared" si="485"/>
        <v>12</v>
      </c>
      <c r="W6271">
        <f t="shared" si="486"/>
        <v>4</v>
      </c>
      <c r="X6271">
        <f t="shared" si="487"/>
        <v>2017</v>
      </c>
      <c r="Y6271" t="str">
        <f t="shared" si="488"/>
        <v>Dec</v>
      </c>
      <c r="Z6271" t="str">
        <f t="shared" si="489"/>
        <v>2017-12</v>
      </c>
    </row>
    <row r="6272" spans="1:26"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s="5">
        <v>1159.056</v>
      </c>
      <c r="S6272">
        <v>9</v>
      </c>
      <c r="T6272" s="7">
        <v>0.2</v>
      </c>
      <c r="U6272" s="5">
        <v>43.464599999999997</v>
      </c>
      <c r="V6272">
        <f t="shared" si="485"/>
        <v>12</v>
      </c>
      <c r="W6272">
        <f t="shared" si="486"/>
        <v>4</v>
      </c>
      <c r="X6272">
        <f t="shared" si="487"/>
        <v>2017</v>
      </c>
      <c r="Y6272" t="str">
        <f t="shared" si="488"/>
        <v>Dec</v>
      </c>
      <c r="Z6272" t="str">
        <f t="shared" si="489"/>
        <v>2017-12</v>
      </c>
    </row>
    <row r="6273" spans="1:26"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s="5">
        <v>179.9</v>
      </c>
      <c r="S6273">
        <v>5</v>
      </c>
      <c r="T6273" s="7">
        <v>0</v>
      </c>
      <c r="U6273" s="5">
        <v>44.975000000000001</v>
      </c>
      <c r="V6273">
        <f t="shared" si="485"/>
        <v>12</v>
      </c>
      <c r="W6273">
        <f t="shared" si="486"/>
        <v>4</v>
      </c>
      <c r="X6273">
        <f t="shared" si="487"/>
        <v>2017</v>
      </c>
      <c r="Y6273" t="str">
        <f t="shared" si="488"/>
        <v>Dec</v>
      </c>
      <c r="Z6273" t="str">
        <f t="shared" si="489"/>
        <v>2017-12</v>
      </c>
    </row>
    <row r="6274" spans="1:26"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s="5">
        <v>116.312</v>
      </c>
      <c r="S6274">
        <v>7</v>
      </c>
      <c r="T6274" s="7">
        <v>0.2</v>
      </c>
      <c r="U6274" s="5">
        <v>23.2624</v>
      </c>
      <c r="V6274">
        <f t="shared" si="485"/>
        <v>12</v>
      </c>
      <c r="W6274">
        <f t="shared" si="486"/>
        <v>4</v>
      </c>
      <c r="X6274">
        <f t="shared" si="487"/>
        <v>2017</v>
      </c>
      <c r="Y6274" t="str">
        <f t="shared" si="488"/>
        <v>Dec</v>
      </c>
      <c r="Z6274" t="str">
        <f t="shared" si="489"/>
        <v>2017-12</v>
      </c>
    </row>
    <row r="6275" spans="1:26"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s="5">
        <v>12.42</v>
      </c>
      <c r="S6275">
        <v>3</v>
      </c>
      <c r="T6275" s="7">
        <v>0</v>
      </c>
      <c r="U6275" s="5">
        <v>4.4711999999999996</v>
      </c>
      <c r="V6275">
        <f t="shared" ref="V6275:V6338" si="490">MONTH(C6275)</f>
        <v>7</v>
      </c>
      <c r="W6275">
        <f t="shared" ref="W6275:W6338" si="491">ROUNDUP(MONTH(C6275)/3,0)</f>
        <v>3</v>
      </c>
      <c r="X6275">
        <f t="shared" ref="X6275:X6338" si="492">YEAR(C6275)</f>
        <v>2016</v>
      </c>
      <c r="Y6275" t="str">
        <f t="shared" ref="Y6275:Y6338" si="493">TEXT(C6275,"MMM")</f>
        <v>Jul</v>
      </c>
      <c r="Z6275" t="str">
        <f t="shared" ref="Z6275:Z6338" si="494">TEXT(C6275,"YYYY-MM")</f>
        <v>2016-07</v>
      </c>
    </row>
    <row r="6276" spans="1:26"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s="5">
        <v>428.4</v>
      </c>
      <c r="S6276">
        <v>3</v>
      </c>
      <c r="T6276" s="7">
        <v>0</v>
      </c>
      <c r="U6276" s="5">
        <v>89.963999999999999</v>
      </c>
      <c r="V6276">
        <f t="shared" si="490"/>
        <v>7</v>
      </c>
      <c r="W6276">
        <f t="shared" si="491"/>
        <v>3</v>
      </c>
      <c r="X6276">
        <f t="shared" si="492"/>
        <v>2016</v>
      </c>
      <c r="Y6276" t="str">
        <f t="shared" si="493"/>
        <v>Jul</v>
      </c>
      <c r="Z6276" t="str">
        <f t="shared" si="494"/>
        <v>2016-07</v>
      </c>
    </row>
    <row r="6277" spans="1:26"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s="5">
        <v>24.75</v>
      </c>
      <c r="S6277">
        <v>5</v>
      </c>
      <c r="T6277" s="7">
        <v>0</v>
      </c>
      <c r="U6277" s="5">
        <v>10.89</v>
      </c>
      <c r="V6277">
        <f t="shared" si="490"/>
        <v>7</v>
      </c>
      <c r="W6277">
        <f t="shared" si="491"/>
        <v>3</v>
      </c>
      <c r="X6277">
        <f t="shared" si="492"/>
        <v>2016</v>
      </c>
      <c r="Y6277" t="str">
        <f t="shared" si="493"/>
        <v>Jul</v>
      </c>
      <c r="Z6277" t="str">
        <f t="shared" si="494"/>
        <v>2016-07</v>
      </c>
    </row>
    <row r="6278" spans="1:26"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s="5">
        <v>87.71</v>
      </c>
      <c r="S6278">
        <v>7</v>
      </c>
      <c r="T6278" s="7">
        <v>0</v>
      </c>
      <c r="U6278" s="5">
        <v>41.223700000000001</v>
      </c>
      <c r="V6278">
        <f t="shared" si="490"/>
        <v>7</v>
      </c>
      <c r="W6278">
        <f t="shared" si="491"/>
        <v>3</v>
      </c>
      <c r="X6278">
        <f t="shared" si="492"/>
        <v>2016</v>
      </c>
      <c r="Y6278" t="str">
        <f t="shared" si="493"/>
        <v>Jul</v>
      </c>
      <c r="Z6278" t="str">
        <f t="shared" si="494"/>
        <v>2016-07</v>
      </c>
    </row>
    <row r="6279" spans="1:26"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s="5">
        <v>69.52</v>
      </c>
      <c r="S6279">
        <v>2</v>
      </c>
      <c r="T6279" s="7">
        <v>0</v>
      </c>
      <c r="U6279" s="5">
        <v>17.38</v>
      </c>
      <c r="V6279">
        <f t="shared" si="490"/>
        <v>7</v>
      </c>
      <c r="W6279">
        <f t="shared" si="491"/>
        <v>3</v>
      </c>
      <c r="X6279">
        <f t="shared" si="492"/>
        <v>2016</v>
      </c>
      <c r="Y6279" t="str">
        <f t="shared" si="493"/>
        <v>Jul</v>
      </c>
      <c r="Z6279" t="str">
        <f t="shared" si="494"/>
        <v>2016-07</v>
      </c>
    </row>
    <row r="6280" spans="1:26"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s="5">
        <v>20.783999999999999</v>
      </c>
      <c r="S6280">
        <v>2</v>
      </c>
      <c r="T6280" s="7">
        <v>0.2</v>
      </c>
      <c r="U6280" s="5">
        <v>-4.6764000000000001</v>
      </c>
      <c r="V6280">
        <f t="shared" si="490"/>
        <v>7</v>
      </c>
      <c r="W6280">
        <f t="shared" si="491"/>
        <v>3</v>
      </c>
      <c r="X6280">
        <f t="shared" si="492"/>
        <v>2016</v>
      </c>
      <c r="Y6280" t="str">
        <f t="shared" si="493"/>
        <v>Jul</v>
      </c>
      <c r="Z6280" t="str">
        <f t="shared" si="494"/>
        <v>2016-07</v>
      </c>
    </row>
    <row r="6281" spans="1:26"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s="5">
        <v>12.816000000000001</v>
      </c>
      <c r="S6281">
        <v>3</v>
      </c>
      <c r="T6281" s="7">
        <v>0.2</v>
      </c>
      <c r="U6281" s="5">
        <v>4.1651999999999996</v>
      </c>
      <c r="V6281">
        <f t="shared" si="490"/>
        <v>7</v>
      </c>
      <c r="W6281">
        <f t="shared" si="491"/>
        <v>3</v>
      </c>
      <c r="X6281">
        <f t="shared" si="492"/>
        <v>2016</v>
      </c>
      <c r="Y6281" t="str">
        <f t="shared" si="493"/>
        <v>Jul</v>
      </c>
      <c r="Z6281" t="str">
        <f t="shared" si="494"/>
        <v>2016-07</v>
      </c>
    </row>
    <row r="6282" spans="1:26"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s="5">
        <v>5.9039999999999999</v>
      </c>
      <c r="S6282">
        <v>2</v>
      </c>
      <c r="T6282" s="7">
        <v>0.2</v>
      </c>
      <c r="U6282" s="5">
        <v>1.9925999999999999</v>
      </c>
      <c r="V6282">
        <f t="shared" si="490"/>
        <v>5</v>
      </c>
      <c r="W6282">
        <f t="shared" si="491"/>
        <v>2</v>
      </c>
      <c r="X6282">
        <f t="shared" si="492"/>
        <v>2017</v>
      </c>
      <c r="Y6282" t="str">
        <f t="shared" si="493"/>
        <v>May</v>
      </c>
      <c r="Z6282" t="str">
        <f t="shared" si="494"/>
        <v>2017-05</v>
      </c>
    </row>
    <row r="6283" spans="1:26"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s="5">
        <v>63.823999999999998</v>
      </c>
      <c r="S6283">
        <v>2</v>
      </c>
      <c r="T6283" s="7">
        <v>0.2</v>
      </c>
      <c r="U6283" s="5">
        <v>9.5736000000000008</v>
      </c>
      <c r="V6283">
        <f t="shared" si="490"/>
        <v>11</v>
      </c>
      <c r="W6283">
        <f t="shared" si="491"/>
        <v>4</v>
      </c>
      <c r="X6283">
        <f t="shared" si="492"/>
        <v>2015</v>
      </c>
      <c r="Y6283" t="str">
        <f t="shared" si="493"/>
        <v>Nov</v>
      </c>
      <c r="Z6283" t="str">
        <f t="shared" si="494"/>
        <v>2015-11</v>
      </c>
    </row>
    <row r="6284" spans="1:26"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s="5">
        <v>141.55199999999999</v>
      </c>
      <c r="S6284">
        <v>3</v>
      </c>
      <c r="T6284" s="7">
        <v>0.2</v>
      </c>
      <c r="U6284" s="5">
        <v>-26.541</v>
      </c>
      <c r="V6284">
        <f t="shared" si="490"/>
        <v>11</v>
      </c>
      <c r="W6284">
        <f t="shared" si="491"/>
        <v>4</v>
      </c>
      <c r="X6284">
        <f t="shared" si="492"/>
        <v>2015</v>
      </c>
      <c r="Y6284" t="str">
        <f t="shared" si="493"/>
        <v>Nov</v>
      </c>
      <c r="Z6284" t="str">
        <f t="shared" si="494"/>
        <v>2015-11</v>
      </c>
    </row>
    <row r="6285" spans="1:26"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s="5">
        <v>304.89999999999998</v>
      </c>
      <c r="S6285">
        <v>5</v>
      </c>
      <c r="T6285" s="7">
        <v>0</v>
      </c>
      <c r="U6285" s="5">
        <v>143.303</v>
      </c>
      <c r="V6285">
        <f t="shared" si="490"/>
        <v>9</v>
      </c>
      <c r="W6285">
        <f t="shared" si="491"/>
        <v>3</v>
      </c>
      <c r="X6285">
        <f t="shared" si="492"/>
        <v>2016</v>
      </c>
      <c r="Y6285" t="str">
        <f t="shared" si="493"/>
        <v>Sep</v>
      </c>
      <c r="Z6285" t="str">
        <f t="shared" si="494"/>
        <v>2016-09</v>
      </c>
    </row>
    <row r="6286" spans="1:26"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s="5">
        <v>563.24</v>
      </c>
      <c r="S6286">
        <v>5</v>
      </c>
      <c r="T6286" s="7">
        <v>0.2</v>
      </c>
      <c r="U6286" s="5">
        <v>56.323999999999998</v>
      </c>
      <c r="V6286">
        <f t="shared" si="490"/>
        <v>9</v>
      </c>
      <c r="W6286">
        <f t="shared" si="491"/>
        <v>3</v>
      </c>
      <c r="X6286">
        <f t="shared" si="492"/>
        <v>2016</v>
      </c>
      <c r="Y6286" t="str">
        <f t="shared" si="493"/>
        <v>Sep</v>
      </c>
      <c r="Z6286" t="str">
        <f t="shared" si="494"/>
        <v>2016-09</v>
      </c>
    </row>
    <row r="6287" spans="1:26"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s="5">
        <v>661.17600000000004</v>
      </c>
      <c r="S6287">
        <v>2</v>
      </c>
      <c r="T6287" s="7">
        <v>0.4</v>
      </c>
      <c r="U6287" s="5">
        <v>-231.41159999999999</v>
      </c>
      <c r="V6287">
        <f t="shared" si="490"/>
        <v>10</v>
      </c>
      <c r="W6287">
        <f t="shared" si="491"/>
        <v>4</v>
      </c>
      <c r="X6287">
        <f t="shared" si="492"/>
        <v>2016</v>
      </c>
      <c r="Y6287" t="str">
        <f t="shared" si="493"/>
        <v>Oct</v>
      </c>
      <c r="Z6287" t="str">
        <f t="shared" si="494"/>
        <v>2016-10</v>
      </c>
    </row>
    <row r="6288" spans="1:26"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s="5">
        <v>239.976</v>
      </c>
      <c r="S6288">
        <v>3</v>
      </c>
      <c r="T6288" s="7">
        <v>0.2</v>
      </c>
      <c r="U6288" s="5">
        <v>17.998200000000001</v>
      </c>
      <c r="V6288">
        <f t="shared" si="490"/>
        <v>10</v>
      </c>
      <c r="W6288">
        <f t="shared" si="491"/>
        <v>4</v>
      </c>
      <c r="X6288">
        <f t="shared" si="492"/>
        <v>2016</v>
      </c>
      <c r="Y6288" t="str">
        <f t="shared" si="493"/>
        <v>Oct</v>
      </c>
      <c r="Z6288" t="str">
        <f t="shared" si="494"/>
        <v>2016-10</v>
      </c>
    </row>
    <row r="6289" spans="1:26"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s="5">
        <v>502.488</v>
      </c>
      <c r="S6289">
        <v>3</v>
      </c>
      <c r="T6289" s="7">
        <v>0.2</v>
      </c>
      <c r="U6289" s="5">
        <v>-87.935400000000001</v>
      </c>
      <c r="V6289">
        <f t="shared" si="490"/>
        <v>7</v>
      </c>
      <c r="W6289">
        <f t="shared" si="491"/>
        <v>3</v>
      </c>
      <c r="X6289">
        <f t="shared" si="492"/>
        <v>2014</v>
      </c>
      <c r="Y6289" t="str">
        <f t="shared" si="493"/>
        <v>Jul</v>
      </c>
      <c r="Z6289" t="str">
        <f t="shared" si="494"/>
        <v>2014-07</v>
      </c>
    </row>
    <row r="6290" spans="1:26"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s="5">
        <v>196.70400000000001</v>
      </c>
      <c r="S6290">
        <v>6</v>
      </c>
      <c r="T6290" s="7">
        <v>0.2</v>
      </c>
      <c r="U6290" s="5">
        <v>68.846400000000003</v>
      </c>
      <c r="V6290">
        <f t="shared" si="490"/>
        <v>7</v>
      </c>
      <c r="W6290">
        <f t="shared" si="491"/>
        <v>3</v>
      </c>
      <c r="X6290">
        <f t="shared" si="492"/>
        <v>2014</v>
      </c>
      <c r="Y6290" t="str">
        <f t="shared" si="493"/>
        <v>Jul</v>
      </c>
      <c r="Z6290" t="str">
        <f t="shared" si="494"/>
        <v>2014-07</v>
      </c>
    </row>
    <row r="6291" spans="1:26"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s="5">
        <v>915.13599999999997</v>
      </c>
      <c r="S6291">
        <v>4</v>
      </c>
      <c r="T6291" s="7">
        <v>0.2</v>
      </c>
      <c r="U6291" s="5">
        <v>102.9528</v>
      </c>
      <c r="V6291">
        <f t="shared" si="490"/>
        <v>3</v>
      </c>
      <c r="W6291">
        <f t="shared" si="491"/>
        <v>1</v>
      </c>
      <c r="X6291">
        <f t="shared" si="492"/>
        <v>2015</v>
      </c>
      <c r="Y6291" t="str">
        <f t="shared" si="493"/>
        <v>Mar</v>
      </c>
      <c r="Z6291" t="str">
        <f t="shared" si="494"/>
        <v>2015-03</v>
      </c>
    </row>
    <row r="6292" spans="1:26"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s="5">
        <v>327.76</v>
      </c>
      <c r="S6292">
        <v>8</v>
      </c>
      <c r="T6292" s="7">
        <v>0</v>
      </c>
      <c r="U6292" s="5">
        <v>91.772800000000004</v>
      </c>
      <c r="V6292">
        <f t="shared" si="490"/>
        <v>3</v>
      </c>
      <c r="W6292">
        <f t="shared" si="491"/>
        <v>1</v>
      </c>
      <c r="X6292">
        <f t="shared" si="492"/>
        <v>2015</v>
      </c>
      <c r="Y6292" t="str">
        <f t="shared" si="493"/>
        <v>Mar</v>
      </c>
      <c r="Z6292" t="str">
        <f t="shared" si="494"/>
        <v>2015-03</v>
      </c>
    </row>
    <row r="6293" spans="1:26"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s="5">
        <v>701.96</v>
      </c>
      <c r="S6293">
        <v>2</v>
      </c>
      <c r="T6293" s="7">
        <v>0</v>
      </c>
      <c r="U6293" s="5">
        <v>168.47040000000001</v>
      </c>
      <c r="V6293">
        <f t="shared" si="490"/>
        <v>12</v>
      </c>
      <c r="W6293">
        <f t="shared" si="491"/>
        <v>4</v>
      </c>
      <c r="X6293">
        <f t="shared" si="492"/>
        <v>2017</v>
      </c>
      <c r="Y6293" t="str">
        <f t="shared" si="493"/>
        <v>Dec</v>
      </c>
      <c r="Z6293" t="str">
        <f t="shared" si="494"/>
        <v>2017-12</v>
      </c>
    </row>
    <row r="6294" spans="1:26"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s="5">
        <v>88.775999999999996</v>
      </c>
      <c r="S6294">
        <v>3</v>
      </c>
      <c r="T6294" s="7">
        <v>0.2</v>
      </c>
      <c r="U6294" s="5">
        <v>7.7679</v>
      </c>
      <c r="V6294">
        <f t="shared" si="490"/>
        <v>4</v>
      </c>
      <c r="W6294">
        <f t="shared" si="491"/>
        <v>2</v>
      </c>
      <c r="X6294">
        <f t="shared" si="492"/>
        <v>2015</v>
      </c>
      <c r="Y6294" t="str">
        <f t="shared" si="493"/>
        <v>Apr</v>
      </c>
      <c r="Z6294" t="str">
        <f t="shared" si="494"/>
        <v>2015-04</v>
      </c>
    </row>
    <row r="6295" spans="1:26"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s="5">
        <v>64.14</v>
      </c>
      <c r="S6295">
        <v>3</v>
      </c>
      <c r="T6295" s="7">
        <v>0</v>
      </c>
      <c r="U6295" s="5">
        <v>16.676400000000001</v>
      </c>
      <c r="V6295">
        <f t="shared" si="490"/>
        <v>4</v>
      </c>
      <c r="W6295">
        <f t="shared" si="491"/>
        <v>2</v>
      </c>
      <c r="X6295">
        <f t="shared" si="492"/>
        <v>2015</v>
      </c>
      <c r="Y6295" t="str">
        <f t="shared" si="493"/>
        <v>Apr</v>
      </c>
      <c r="Z6295" t="str">
        <f t="shared" si="494"/>
        <v>2015-04</v>
      </c>
    </row>
    <row r="6296" spans="1:26"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5">
        <v>33.552</v>
      </c>
      <c r="S6296">
        <v>1</v>
      </c>
      <c r="T6296" s="7">
        <v>0.2</v>
      </c>
      <c r="U6296" s="5">
        <v>12.582000000000001</v>
      </c>
      <c r="V6296">
        <f t="shared" si="490"/>
        <v>9</v>
      </c>
      <c r="W6296">
        <f t="shared" si="491"/>
        <v>3</v>
      </c>
      <c r="X6296">
        <f t="shared" si="492"/>
        <v>2014</v>
      </c>
      <c r="Y6296" t="str">
        <f t="shared" si="493"/>
        <v>Sep</v>
      </c>
      <c r="Z6296" t="str">
        <f t="shared" si="494"/>
        <v>2014-09</v>
      </c>
    </row>
    <row r="6297" spans="1:26"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s="5">
        <v>1737.18</v>
      </c>
      <c r="S6297">
        <v>6</v>
      </c>
      <c r="T6297" s="7">
        <v>0</v>
      </c>
      <c r="U6297" s="5">
        <v>503.78219999999999</v>
      </c>
      <c r="V6297">
        <f t="shared" si="490"/>
        <v>12</v>
      </c>
      <c r="W6297">
        <f t="shared" si="491"/>
        <v>4</v>
      </c>
      <c r="X6297">
        <f t="shared" si="492"/>
        <v>2014</v>
      </c>
      <c r="Y6297" t="str">
        <f t="shared" si="493"/>
        <v>Dec</v>
      </c>
      <c r="Z6297" t="str">
        <f t="shared" si="494"/>
        <v>2014-12</v>
      </c>
    </row>
    <row r="6298" spans="1:26"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s="5">
        <v>704.25</v>
      </c>
      <c r="S6298">
        <v>5</v>
      </c>
      <c r="T6298" s="7">
        <v>0</v>
      </c>
      <c r="U6298" s="5">
        <v>84.51</v>
      </c>
      <c r="V6298">
        <f t="shared" si="490"/>
        <v>12</v>
      </c>
      <c r="W6298">
        <f t="shared" si="491"/>
        <v>4</v>
      </c>
      <c r="X6298">
        <f t="shared" si="492"/>
        <v>2014</v>
      </c>
      <c r="Y6298" t="str">
        <f t="shared" si="493"/>
        <v>Dec</v>
      </c>
      <c r="Z6298" t="str">
        <f t="shared" si="494"/>
        <v>2014-12</v>
      </c>
    </row>
    <row r="6299" spans="1:26"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s="5">
        <v>141.76</v>
      </c>
      <c r="S6299">
        <v>4</v>
      </c>
      <c r="T6299" s="7">
        <v>0</v>
      </c>
      <c r="U6299" s="5">
        <v>66.627200000000002</v>
      </c>
      <c r="V6299">
        <f t="shared" si="490"/>
        <v>12</v>
      </c>
      <c r="W6299">
        <f t="shared" si="491"/>
        <v>4</v>
      </c>
      <c r="X6299">
        <f t="shared" si="492"/>
        <v>2014</v>
      </c>
      <c r="Y6299" t="str">
        <f t="shared" si="493"/>
        <v>Dec</v>
      </c>
      <c r="Z6299" t="str">
        <f t="shared" si="494"/>
        <v>2014-12</v>
      </c>
    </row>
    <row r="6300" spans="1:26"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s="5">
        <v>36.36</v>
      </c>
      <c r="S6300">
        <v>3</v>
      </c>
      <c r="T6300" s="7">
        <v>0.2</v>
      </c>
      <c r="U6300" s="5">
        <v>12.2715</v>
      </c>
      <c r="V6300">
        <f t="shared" si="490"/>
        <v>10</v>
      </c>
      <c r="W6300">
        <f t="shared" si="491"/>
        <v>4</v>
      </c>
      <c r="X6300">
        <f t="shared" si="492"/>
        <v>2014</v>
      </c>
      <c r="Y6300" t="str">
        <f t="shared" si="493"/>
        <v>Oct</v>
      </c>
      <c r="Z6300" t="str">
        <f t="shared" si="494"/>
        <v>2014-10</v>
      </c>
    </row>
    <row r="6301" spans="1:26"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s="5">
        <v>25.83</v>
      </c>
      <c r="S6301">
        <v>3</v>
      </c>
      <c r="T6301" s="7">
        <v>0</v>
      </c>
      <c r="U6301" s="5">
        <v>9.5571000000000002</v>
      </c>
      <c r="V6301">
        <f t="shared" si="490"/>
        <v>11</v>
      </c>
      <c r="W6301">
        <f t="shared" si="491"/>
        <v>4</v>
      </c>
      <c r="X6301">
        <f t="shared" si="492"/>
        <v>2017</v>
      </c>
      <c r="Y6301" t="str">
        <f t="shared" si="493"/>
        <v>Nov</v>
      </c>
      <c r="Z6301" t="str">
        <f t="shared" si="494"/>
        <v>2017-11</v>
      </c>
    </row>
    <row r="6302" spans="1:26"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s="5">
        <v>24.588000000000001</v>
      </c>
      <c r="S6302">
        <v>3</v>
      </c>
      <c r="T6302" s="7">
        <v>0.8</v>
      </c>
      <c r="U6302" s="5">
        <v>-38.111400000000003</v>
      </c>
      <c r="V6302">
        <f t="shared" si="490"/>
        <v>6</v>
      </c>
      <c r="W6302">
        <f t="shared" si="491"/>
        <v>2</v>
      </c>
      <c r="X6302">
        <f t="shared" si="492"/>
        <v>2014</v>
      </c>
      <c r="Y6302" t="str">
        <f t="shared" si="493"/>
        <v>Jun</v>
      </c>
      <c r="Z6302" t="str">
        <f t="shared" si="494"/>
        <v>2014-06</v>
      </c>
    </row>
    <row r="6303" spans="1:26"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s="5">
        <v>13.984</v>
      </c>
      <c r="S6303">
        <v>2</v>
      </c>
      <c r="T6303" s="7">
        <v>0.2</v>
      </c>
      <c r="U6303" s="5">
        <v>4.7195999999999998</v>
      </c>
      <c r="V6303">
        <f t="shared" si="490"/>
        <v>6</v>
      </c>
      <c r="W6303">
        <f t="shared" si="491"/>
        <v>2</v>
      </c>
      <c r="X6303">
        <f t="shared" si="492"/>
        <v>2014</v>
      </c>
      <c r="Y6303" t="str">
        <f t="shared" si="493"/>
        <v>Jun</v>
      </c>
      <c r="Z6303" t="str">
        <f t="shared" si="494"/>
        <v>2014-06</v>
      </c>
    </row>
    <row r="6304" spans="1:26"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s="5">
        <v>195.96</v>
      </c>
      <c r="S6304">
        <v>5</v>
      </c>
      <c r="T6304" s="7">
        <v>0.2</v>
      </c>
      <c r="U6304" s="5">
        <v>19.596</v>
      </c>
      <c r="V6304">
        <f t="shared" si="490"/>
        <v>11</v>
      </c>
      <c r="W6304">
        <f t="shared" si="491"/>
        <v>4</v>
      </c>
      <c r="X6304">
        <f t="shared" si="492"/>
        <v>2017</v>
      </c>
      <c r="Y6304" t="str">
        <f t="shared" si="493"/>
        <v>Nov</v>
      </c>
      <c r="Z6304" t="str">
        <f t="shared" si="494"/>
        <v>2017-11</v>
      </c>
    </row>
    <row r="6305" spans="1:26"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s="5">
        <v>74.352000000000004</v>
      </c>
      <c r="S6305">
        <v>3</v>
      </c>
      <c r="T6305" s="7">
        <v>0.2</v>
      </c>
      <c r="U6305" s="5">
        <v>23.234999999999999</v>
      </c>
      <c r="V6305">
        <f t="shared" si="490"/>
        <v>6</v>
      </c>
      <c r="W6305">
        <f t="shared" si="491"/>
        <v>2</v>
      </c>
      <c r="X6305">
        <f t="shared" si="492"/>
        <v>2017</v>
      </c>
      <c r="Y6305" t="str">
        <f t="shared" si="493"/>
        <v>Jun</v>
      </c>
      <c r="Z6305" t="str">
        <f t="shared" si="494"/>
        <v>2017-06</v>
      </c>
    </row>
    <row r="6306" spans="1:26"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5">
        <v>6.68</v>
      </c>
      <c r="S6306">
        <v>1</v>
      </c>
      <c r="T6306" s="7">
        <v>0</v>
      </c>
      <c r="U6306" s="5">
        <v>3.2063999999999999</v>
      </c>
      <c r="V6306">
        <f t="shared" si="490"/>
        <v>5</v>
      </c>
      <c r="W6306">
        <f t="shared" si="491"/>
        <v>2</v>
      </c>
      <c r="X6306">
        <f t="shared" si="492"/>
        <v>2017</v>
      </c>
      <c r="Y6306" t="str">
        <f t="shared" si="493"/>
        <v>May</v>
      </c>
      <c r="Z6306" t="str">
        <f t="shared" si="494"/>
        <v>2017-05</v>
      </c>
    </row>
    <row r="6307" spans="1:26"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s="5">
        <v>17.584</v>
      </c>
      <c r="S6307">
        <v>7</v>
      </c>
      <c r="T6307" s="7">
        <v>0.2</v>
      </c>
      <c r="U6307" s="5">
        <v>-4.1761999999999997</v>
      </c>
      <c r="V6307">
        <f t="shared" si="490"/>
        <v>11</v>
      </c>
      <c r="W6307">
        <f t="shared" si="491"/>
        <v>4</v>
      </c>
      <c r="X6307">
        <f t="shared" si="492"/>
        <v>2016</v>
      </c>
      <c r="Y6307" t="str">
        <f t="shared" si="493"/>
        <v>Nov</v>
      </c>
      <c r="Z6307" t="str">
        <f t="shared" si="494"/>
        <v>2016-11</v>
      </c>
    </row>
    <row r="6308" spans="1:26"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s="5">
        <v>104.78400000000001</v>
      </c>
      <c r="S6308">
        <v>1</v>
      </c>
      <c r="T6308" s="7">
        <v>0.2</v>
      </c>
      <c r="U6308" s="5">
        <v>-14.4078</v>
      </c>
      <c r="V6308">
        <f t="shared" si="490"/>
        <v>11</v>
      </c>
      <c r="W6308">
        <f t="shared" si="491"/>
        <v>4</v>
      </c>
      <c r="X6308">
        <f t="shared" si="492"/>
        <v>2016</v>
      </c>
      <c r="Y6308" t="str">
        <f t="shared" si="493"/>
        <v>Nov</v>
      </c>
      <c r="Z6308" t="str">
        <f t="shared" si="494"/>
        <v>2016-11</v>
      </c>
    </row>
    <row r="6309" spans="1:26"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s="5">
        <v>47.951999999999998</v>
      </c>
      <c r="S6309">
        <v>3</v>
      </c>
      <c r="T6309" s="7">
        <v>0.2</v>
      </c>
      <c r="U6309" s="5">
        <v>16.783200000000001</v>
      </c>
      <c r="V6309">
        <f t="shared" si="490"/>
        <v>11</v>
      </c>
      <c r="W6309">
        <f t="shared" si="491"/>
        <v>4</v>
      </c>
      <c r="X6309">
        <f t="shared" si="492"/>
        <v>2016</v>
      </c>
      <c r="Y6309" t="str">
        <f t="shared" si="493"/>
        <v>Nov</v>
      </c>
      <c r="Z6309" t="str">
        <f t="shared" si="494"/>
        <v>2016-11</v>
      </c>
    </row>
    <row r="6310" spans="1:26"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s="5">
        <v>650.35199999999998</v>
      </c>
      <c r="S6310">
        <v>3</v>
      </c>
      <c r="T6310" s="7">
        <v>0.2</v>
      </c>
      <c r="U6310" s="5">
        <v>-97.552800000000005</v>
      </c>
      <c r="V6310">
        <f t="shared" si="490"/>
        <v>11</v>
      </c>
      <c r="W6310">
        <f t="shared" si="491"/>
        <v>4</v>
      </c>
      <c r="X6310">
        <f t="shared" si="492"/>
        <v>2016</v>
      </c>
      <c r="Y6310" t="str">
        <f t="shared" si="493"/>
        <v>Nov</v>
      </c>
      <c r="Z6310" t="str">
        <f t="shared" si="494"/>
        <v>2016-11</v>
      </c>
    </row>
    <row r="6311" spans="1:26"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s="5">
        <v>629.18399999999997</v>
      </c>
      <c r="S6311">
        <v>8</v>
      </c>
      <c r="T6311" s="7">
        <v>0.2</v>
      </c>
      <c r="U6311" s="5">
        <v>228.07919999999999</v>
      </c>
      <c r="V6311">
        <f t="shared" si="490"/>
        <v>11</v>
      </c>
      <c r="W6311">
        <f t="shared" si="491"/>
        <v>4</v>
      </c>
      <c r="X6311">
        <f t="shared" si="492"/>
        <v>2016</v>
      </c>
      <c r="Y6311" t="str">
        <f t="shared" si="493"/>
        <v>Nov</v>
      </c>
      <c r="Z6311" t="str">
        <f t="shared" si="494"/>
        <v>2016-11</v>
      </c>
    </row>
    <row r="6312" spans="1:26"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s="5">
        <v>15.176</v>
      </c>
      <c r="S6312">
        <v>1</v>
      </c>
      <c r="T6312" s="7">
        <v>0.2</v>
      </c>
      <c r="U6312" s="5">
        <v>5.3116000000000003</v>
      </c>
      <c r="V6312">
        <f t="shared" si="490"/>
        <v>11</v>
      </c>
      <c r="W6312">
        <f t="shared" si="491"/>
        <v>4</v>
      </c>
      <c r="X6312">
        <f t="shared" si="492"/>
        <v>2016</v>
      </c>
      <c r="Y6312" t="str">
        <f t="shared" si="493"/>
        <v>Nov</v>
      </c>
      <c r="Z6312" t="str">
        <f t="shared" si="494"/>
        <v>2016-11</v>
      </c>
    </row>
    <row r="6313" spans="1:26"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s="5">
        <v>127.95</v>
      </c>
      <c r="S6313">
        <v>3</v>
      </c>
      <c r="T6313" s="7">
        <v>0</v>
      </c>
      <c r="U6313" s="5">
        <v>21.7515</v>
      </c>
      <c r="V6313">
        <f t="shared" si="490"/>
        <v>9</v>
      </c>
      <c r="W6313">
        <f t="shared" si="491"/>
        <v>3</v>
      </c>
      <c r="X6313">
        <f t="shared" si="492"/>
        <v>2014</v>
      </c>
      <c r="Y6313" t="str">
        <f t="shared" si="493"/>
        <v>Sep</v>
      </c>
      <c r="Z6313" t="str">
        <f t="shared" si="494"/>
        <v>2014-09</v>
      </c>
    </row>
    <row r="6314" spans="1:26"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s="5">
        <v>579.51</v>
      </c>
      <c r="S6314">
        <v>3</v>
      </c>
      <c r="T6314" s="7">
        <v>0</v>
      </c>
      <c r="U6314" s="5">
        <v>81.131399999999999</v>
      </c>
      <c r="V6314">
        <f t="shared" si="490"/>
        <v>2</v>
      </c>
      <c r="W6314">
        <f t="shared" si="491"/>
        <v>1</v>
      </c>
      <c r="X6314">
        <f t="shared" si="492"/>
        <v>2017</v>
      </c>
      <c r="Y6314" t="str">
        <f t="shared" si="493"/>
        <v>Feb</v>
      </c>
      <c r="Z6314" t="str">
        <f t="shared" si="494"/>
        <v>2017-02</v>
      </c>
    </row>
    <row r="6315" spans="1:26"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s="5">
        <v>14.99</v>
      </c>
      <c r="S6315">
        <v>1</v>
      </c>
      <c r="T6315" s="7">
        <v>0</v>
      </c>
      <c r="U6315" s="5">
        <v>7.3451000000000004</v>
      </c>
      <c r="V6315">
        <f t="shared" si="490"/>
        <v>2</v>
      </c>
      <c r="W6315">
        <f t="shared" si="491"/>
        <v>1</v>
      </c>
      <c r="X6315">
        <f t="shared" si="492"/>
        <v>2017</v>
      </c>
      <c r="Y6315" t="str">
        <f t="shared" si="493"/>
        <v>Feb</v>
      </c>
      <c r="Z6315" t="str">
        <f t="shared" si="494"/>
        <v>2017-02</v>
      </c>
    </row>
    <row r="6316" spans="1:26"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s="5">
        <v>151.91999999999999</v>
      </c>
      <c r="S6316">
        <v>4</v>
      </c>
      <c r="T6316" s="7">
        <v>0</v>
      </c>
      <c r="U6316" s="5">
        <v>45.576000000000001</v>
      </c>
      <c r="V6316">
        <f t="shared" si="490"/>
        <v>11</v>
      </c>
      <c r="W6316">
        <f t="shared" si="491"/>
        <v>4</v>
      </c>
      <c r="X6316">
        <f t="shared" si="492"/>
        <v>2014</v>
      </c>
      <c r="Y6316" t="str">
        <f t="shared" si="493"/>
        <v>Nov</v>
      </c>
      <c r="Z6316" t="str">
        <f t="shared" si="494"/>
        <v>2014-11</v>
      </c>
    </row>
    <row r="6317" spans="1:26"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s="5">
        <v>196.62</v>
      </c>
      <c r="S6317">
        <v>2</v>
      </c>
      <c r="T6317" s="7">
        <v>0</v>
      </c>
      <c r="U6317" s="5">
        <v>96.343800000000002</v>
      </c>
      <c r="V6317">
        <f t="shared" si="490"/>
        <v>11</v>
      </c>
      <c r="W6317">
        <f t="shared" si="491"/>
        <v>4</v>
      </c>
      <c r="X6317">
        <f t="shared" si="492"/>
        <v>2014</v>
      </c>
      <c r="Y6317" t="str">
        <f t="shared" si="493"/>
        <v>Nov</v>
      </c>
      <c r="Z6317" t="str">
        <f t="shared" si="494"/>
        <v>2014-11</v>
      </c>
    </row>
    <row r="6318" spans="1:26"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s="5">
        <v>144.12</v>
      </c>
      <c r="S6318">
        <v>3</v>
      </c>
      <c r="T6318" s="7">
        <v>0</v>
      </c>
      <c r="U6318" s="5">
        <v>69.177599999999998</v>
      </c>
      <c r="V6318">
        <f t="shared" si="490"/>
        <v>11</v>
      </c>
      <c r="W6318">
        <f t="shared" si="491"/>
        <v>4</v>
      </c>
      <c r="X6318">
        <f t="shared" si="492"/>
        <v>2014</v>
      </c>
      <c r="Y6318" t="str">
        <f t="shared" si="493"/>
        <v>Nov</v>
      </c>
      <c r="Z6318" t="str">
        <f t="shared" si="494"/>
        <v>2014-11</v>
      </c>
    </row>
    <row r="6319" spans="1:26"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s="5">
        <v>15.96</v>
      </c>
      <c r="S6319">
        <v>2</v>
      </c>
      <c r="T6319" s="7">
        <v>0</v>
      </c>
      <c r="U6319" s="5">
        <v>7.98</v>
      </c>
      <c r="V6319">
        <f t="shared" si="490"/>
        <v>11</v>
      </c>
      <c r="W6319">
        <f t="shared" si="491"/>
        <v>4</v>
      </c>
      <c r="X6319">
        <f t="shared" si="492"/>
        <v>2014</v>
      </c>
      <c r="Y6319" t="str">
        <f t="shared" si="493"/>
        <v>Nov</v>
      </c>
      <c r="Z6319" t="str">
        <f t="shared" si="494"/>
        <v>2014-11</v>
      </c>
    </row>
    <row r="6320" spans="1:26"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s="5">
        <v>39.96</v>
      </c>
      <c r="S6320">
        <v>5</v>
      </c>
      <c r="T6320" s="7">
        <v>0.2</v>
      </c>
      <c r="U6320" s="5">
        <v>3.4965000000000002</v>
      </c>
      <c r="V6320">
        <f t="shared" si="490"/>
        <v>11</v>
      </c>
      <c r="W6320">
        <f t="shared" si="491"/>
        <v>4</v>
      </c>
      <c r="X6320">
        <f t="shared" si="492"/>
        <v>2017</v>
      </c>
      <c r="Y6320" t="str">
        <f t="shared" si="493"/>
        <v>Nov</v>
      </c>
      <c r="Z6320" t="str">
        <f t="shared" si="494"/>
        <v>2017-11</v>
      </c>
    </row>
    <row r="6321" spans="1:26"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s="5">
        <v>34.08</v>
      </c>
      <c r="S6321">
        <v>6</v>
      </c>
      <c r="T6321" s="7">
        <v>0</v>
      </c>
      <c r="U6321" s="5">
        <v>15.336</v>
      </c>
      <c r="V6321">
        <f t="shared" si="490"/>
        <v>11</v>
      </c>
      <c r="W6321">
        <f t="shared" si="491"/>
        <v>4</v>
      </c>
      <c r="X6321">
        <f t="shared" si="492"/>
        <v>2017</v>
      </c>
      <c r="Y6321" t="str">
        <f t="shared" si="493"/>
        <v>Nov</v>
      </c>
      <c r="Z6321" t="str">
        <f t="shared" si="494"/>
        <v>2017-11</v>
      </c>
    </row>
    <row r="6322" spans="1:26"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s="5">
        <v>10.368</v>
      </c>
      <c r="S6322">
        <v>2</v>
      </c>
      <c r="T6322" s="7">
        <v>0.2</v>
      </c>
      <c r="U6322" s="5">
        <v>3.6288</v>
      </c>
      <c r="V6322">
        <f t="shared" si="490"/>
        <v>9</v>
      </c>
      <c r="W6322">
        <f t="shared" si="491"/>
        <v>3</v>
      </c>
      <c r="X6322">
        <f t="shared" si="492"/>
        <v>2017</v>
      </c>
      <c r="Y6322" t="str">
        <f t="shared" si="493"/>
        <v>Sep</v>
      </c>
      <c r="Z6322" t="str">
        <f t="shared" si="494"/>
        <v>2017-09</v>
      </c>
    </row>
    <row r="6323" spans="1:26"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5">
        <v>7.7519999999999998</v>
      </c>
      <c r="S6323">
        <v>3</v>
      </c>
      <c r="T6323" s="7">
        <v>0.2</v>
      </c>
      <c r="U6323" s="5">
        <v>2.8100999999999998</v>
      </c>
      <c r="V6323">
        <f t="shared" si="490"/>
        <v>10</v>
      </c>
      <c r="W6323">
        <f t="shared" si="491"/>
        <v>4</v>
      </c>
      <c r="X6323">
        <f t="shared" si="492"/>
        <v>2014</v>
      </c>
      <c r="Y6323" t="str">
        <f t="shared" si="493"/>
        <v>Oct</v>
      </c>
      <c r="Z6323" t="str">
        <f t="shared" si="494"/>
        <v>2014-10</v>
      </c>
    </row>
    <row r="6324" spans="1:26"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s="5">
        <v>15.28</v>
      </c>
      <c r="S6324">
        <v>2</v>
      </c>
      <c r="T6324" s="7">
        <v>0</v>
      </c>
      <c r="U6324" s="5">
        <v>7.4871999999999996</v>
      </c>
      <c r="V6324">
        <f t="shared" si="490"/>
        <v>6</v>
      </c>
      <c r="W6324">
        <f t="shared" si="491"/>
        <v>2</v>
      </c>
      <c r="X6324">
        <f t="shared" si="492"/>
        <v>2014</v>
      </c>
      <c r="Y6324" t="str">
        <f t="shared" si="493"/>
        <v>Jun</v>
      </c>
      <c r="Z6324" t="str">
        <f t="shared" si="494"/>
        <v>2014-06</v>
      </c>
    </row>
    <row r="6325" spans="1:26"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s="5">
        <v>65.97</v>
      </c>
      <c r="S6325">
        <v>3</v>
      </c>
      <c r="T6325" s="7">
        <v>0</v>
      </c>
      <c r="U6325" s="5">
        <v>31.0059</v>
      </c>
      <c r="V6325">
        <f t="shared" si="490"/>
        <v>6</v>
      </c>
      <c r="W6325">
        <f t="shared" si="491"/>
        <v>2</v>
      </c>
      <c r="X6325">
        <f t="shared" si="492"/>
        <v>2014</v>
      </c>
      <c r="Y6325" t="str">
        <f t="shared" si="493"/>
        <v>Jun</v>
      </c>
      <c r="Z6325" t="str">
        <f t="shared" si="494"/>
        <v>2014-06</v>
      </c>
    </row>
    <row r="6326" spans="1:26"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s="5">
        <v>33.4</v>
      </c>
      <c r="S6326">
        <v>5</v>
      </c>
      <c r="T6326" s="7">
        <v>0</v>
      </c>
      <c r="U6326" s="5">
        <v>16.032</v>
      </c>
      <c r="V6326">
        <f t="shared" si="490"/>
        <v>10</v>
      </c>
      <c r="W6326">
        <f t="shared" si="491"/>
        <v>4</v>
      </c>
      <c r="X6326">
        <f t="shared" si="492"/>
        <v>2015</v>
      </c>
      <c r="Y6326" t="str">
        <f t="shared" si="493"/>
        <v>Oct</v>
      </c>
      <c r="Z6326" t="str">
        <f t="shared" si="494"/>
        <v>2015-10</v>
      </c>
    </row>
    <row r="6327" spans="1:26"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s="5">
        <v>210.84</v>
      </c>
      <c r="S6327">
        <v>4</v>
      </c>
      <c r="T6327" s="7">
        <v>0</v>
      </c>
      <c r="U6327" s="5">
        <v>103.3116</v>
      </c>
      <c r="V6327">
        <f t="shared" si="490"/>
        <v>10</v>
      </c>
      <c r="W6327">
        <f t="shared" si="491"/>
        <v>4</v>
      </c>
      <c r="X6327">
        <f t="shared" si="492"/>
        <v>2015</v>
      </c>
      <c r="Y6327" t="str">
        <f t="shared" si="493"/>
        <v>Oct</v>
      </c>
      <c r="Z6327" t="str">
        <f t="shared" si="494"/>
        <v>2015-10</v>
      </c>
    </row>
    <row r="6328" spans="1:26"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s="5">
        <v>13.98</v>
      </c>
      <c r="S6328">
        <v>1</v>
      </c>
      <c r="T6328" s="7">
        <v>0</v>
      </c>
      <c r="U6328" s="5">
        <v>4.0541999999999998</v>
      </c>
      <c r="V6328">
        <f t="shared" si="490"/>
        <v>1</v>
      </c>
      <c r="W6328">
        <f t="shared" si="491"/>
        <v>1</v>
      </c>
      <c r="X6328">
        <f t="shared" si="492"/>
        <v>2014</v>
      </c>
      <c r="Y6328" t="str">
        <f t="shared" si="493"/>
        <v>Jan</v>
      </c>
      <c r="Z6328" t="str">
        <f t="shared" si="494"/>
        <v>2014-01</v>
      </c>
    </row>
    <row r="6329" spans="1:26"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s="5">
        <v>272.94</v>
      </c>
      <c r="S6329">
        <v>3</v>
      </c>
      <c r="T6329" s="7">
        <v>0</v>
      </c>
      <c r="U6329" s="5">
        <v>30.023399999999999</v>
      </c>
      <c r="V6329">
        <f t="shared" si="490"/>
        <v>1</v>
      </c>
      <c r="W6329">
        <f t="shared" si="491"/>
        <v>1</v>
      </c>
      <c r="X6329">
        <f t="shared" si="492"/>
        <v>2014</v>
      </c>
      <c r="Y6329" t="str">
        <f t="shared" si="493"/>
        <v>Jan</v>
      </c>
      <c r="Z6329" t="str">
        <f t="shared" si="494"/>
        <v>2014-01</v>
      </c>
    </row>
    <row r="6330" spans="1:26"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s="5">
        <v>19.05</v>
      </c>
      <c r="S6330">
        <v>5</v>
      </c>
      <c r="T6330" s="7">
        <v>0</v>
      </c>
      <c r="U6330" s="5">
        <v>8.9535</v>
      </c>
      <c r="V6330">
        <f t="shared" si="490"/>
        <v>1</v>
      </c>
      <c r="W6330">
        <f t="shared" si="491"/>
        <v>1</v>
      </c>
      <c r="X6330">
        <f t="shared" si="492"/>
        <v>2014</v>
      </c>
      <c r="Y6330" t="str">
        <f t="shared" si="493"/>
        <v>Jan</v>
      </c>
      <c r="Z6330" t="str">
        <f t="shared" si="494"/>
        <v>2014-01</v>
      </c>
    </row>
    <row r="6331" spans="1:26"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s="5">
        <v>247.71600000000001</v>
      </c>
      <c r="S6331">
        <v>4</v>
      </c>
      <c r="T6331" s="7">
        <v>0.1</v>
      </c>
      <c r="U6331" s="5">
        <v>93.581599999999995</v>
      </c>
      <c r="V6331">
        <f t="shared" si="490"/>
        <v>1</v>
      </c>
      <c r="W6331">
        <f t="shared" si="491"/>
        <v>1</v>
      </c>
      <c r="X6331">
        <f t="shared" si="492"/>
        <v>2014</v>
      </c>
      <c r="Y6331" t="str">
        <f t="shared" si="493"/>
        <v>Jan</v>
      </c>
      <c r="Z6331" t="str">
        <f t="shared" si="494"/>
        <v>2014-01</v>
      </c>
    </row>
    <row r="6332" spans="1:26"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s="5">
        <v>66.58</v>
      </c>
      <c r="S6332">
        <v>2</v>
      </c>
      <c r="T6332" s="7">
        <v>0</v>
      </c>
      <c r="U6332" s="5">
        <v>15.979200000000001</v>
      </c>
      <c r="V6332">
        <f t="shared" si="490"/>
        <v>1</v>
      </c>
      <c r="W6332">
        <f t="shared" si="491"/>
        <v>1</v>
      </c>
      <c r="X6332">
        <f t="shared" si="492"/>
        <v>2014</v>
      </c>
      <c r="Y6332" t="str">
        <f t="shared" si="493"/>
        <v>Jan</v>
      </c>
      <c r="Z6332" t="str">
        <f t="shared" si="494"/>
        <v>2014-01</v>
      </c>
    </row>
    <row r="6333" spans="1:26"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s="5">
        <v>43.92</v>
      </c>
      <c r="S6333">
        <v>3</v>
      </c>
      <c r="T6333" s="7">
        <v>0</v>
      </c>
      <c r="U6333" s="5">
        <v>12.736800000000001</v>
      </c>
      <c r="V6333">
        <f t="shared" si="490"/>
        <v>1</v>
      </c>
      <c r="W6333">
        <f t="shared" si="491"/>
        <v>1</v>
      </c>
      <c r="X6333">
        <f t="shared" si="492"/>
        <v>2014</v>
      </c>
      <c r="Y6333" t="str">
        <f t="shared" si="493"/>
        <v>Jan</v>
      </c>
      <c r="Z6333" t="str">
        <f t="shared" si="494"/>
        <v>2014-01</v>
      </c>
    </row>
    <row r="6334" spans="1:26"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s="5">
        <v>14.73</v>
      </c>
      <c r="S6334">
        <v>3</v>
      </c>
      <c r="T6334" s="7">
        <v>0</v>
      </c>
      <c r="U6334" s="5">
        <v>4.8609</v>
      </c>
      <c r="V6334">
        <f t="shared" si="490"/>
        <v>1</v>
      </c>
      <c r="W6334">
        <f t="shared" si="491"/>
        <v>1</v>
      </c>
      <c r="X6334">
        <f t="shared" si="492"/>
        <v>2014</v>
      </c>
      <c r="Y6334" t="str">
        <f t="shared" si="493"/>
        <v>Jan</v>
      </c>
      <c r="Z6334" t="str">
        <f t="shared" si="494"/>
        <v>2014-01</v>
      </c>
    </row>
    <row r="6335" spans="1:26"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s="5">
        <v>29.7</v>
      </c>
      <c r="S6335">
        <v>5</v>
      </c>
      <c r="T6335" s="7">
        <v>0</v>
      </c>
      <c r="U6335" s="5">
        <v>13.365</v>
      </c>
      <c r="V6335">
        <f t="shared" si="490"/>
        <v>1</v>
      </c>
      <c r="W6335">
        <f t="shared" si="491"/>
        <v>1</v>
      </c>
      <c r="X6335">
        <f t="shared" si="492"/>
        <v>2014</v>
      </c>
      <c r="Y6335" t="str">
        <f t="shared" si="493"/>
        <v>Jan</v>
      </c>
      <c r="Z6335" t="str">
        <f t="shared" si="494"/>
        <v>2014-01</v>
      </c>
    </row>
    <row r="6336" spans="1:26"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s="5">
        <v>49.12</v>
      </c>
      <c r="S6336">
        <v>4</v>
      </c>
      <c r="T6336" s="7">
        <v>0</v>
      </c>
      <c r="U6336" s="5">
        <v>23.086400000000001</v>
      </c>
      <c r="V6336">
        <f t="shared" si="490"/>
        <v>7</v>
      </c>
      <c r="W6336">
        <f t="shared" si="491"/>
        <v>3</v>
      </c>
      <c r="X6336">
        <f t="shared" si="492"/>
        <v>2014</v>
      </c>
      <c r="Y6336" t="str">
        <f t="shared" si="493"/>
        <v>Jul</v>
      </c>
      <c r="Z6336" t="str">
        <f t="shared" si="494"/>
        <v>2014-07</v>
      </c>
    </row>
    <row r="6337" spans="1:26"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s="5">
        <v>18.28</v>
      </c>
      <c r="S6337">
        <v>5</v>
      </c>
      <c r="T6337" s="7">
        <v>0.2</v>
      </c>
      <c r="U6337" s="5">
        <v>6.3979999999999997</v>
      </c>
      <c r="V6337">
        <f t="shared" si="490"/>
        <v>7</v>
      </c>
      <c r="W6337">
        <f t="shared" si="491"/>
        <v>3</v>
      </c>
      <c r="X6337">
        <f t="shared" si="492"/>
        <v>2014</v>
      </c>
      <c r="Y6337" t="str">
        <f t="shared" si="493"/>
        <v>Jul</v>
      </c>
      <c r="Z6337" t="str">
        <f t="shared" si="494"/>
        <v>2014-07</v>
      </c>
    </row>
    <row r="6338" spans="1:26"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s="5">
        <v>47.04</v>
      </c>
      <c r="S6338">
        <v>4</v>
      </c>
      <c r="T6338" s="7">
        <v>0</v>
      </c>
      <c r="U6338" s="5">
        <v>15.993600000000001</v>
      </c>
      <c r="V6338">
        <f t="shared" si="490"/>
        <v>8</v>
      </c>
      <c r="W6338">
        <f t="shared" si="491"/>
        <v>3</v>
      </c>
      <c r="X6338">
        <f t="shared" si="492"/>
        <v>2016</v>
      </c>
      <c r="Y6338" t="str">
        <f t="shared" si="493"/>
        <v>Aug</v>
      </c>
      <c r="Z6338" t="str">
        <f t="shared" si="494"/>
        <v>2016-08</v>
      </c>
    </row>
    <row r="6339" spans="1:26"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s="5">
        <v>339.96</v>
      </c>
      <c r="S6339">
        <v>5</v>
      </c>
      <c r="T6339" s="7">
        <v>0.2</v>
      </c>
      <c r="U6339" s="5">
        <v>42.494999999999997</v>
      </c>
      <c r="V6339">
        <f t="shared" ref="V6339:V6402" si="495">MONTH(C6339)</f>
        <v>8</v>
      </c>
      <c r="W6339">
        <f t="shared" ref="W6339:W6402" si="496">ROUNDUP(MONTH(C6339)/3,0)</f>
        <v>3</v>
      </c>
      <c r="X6339">
        <f t="shared" ref="X6339:X6402" si="497">YEAR(C6339)</f>
        <v>2016</v>
      </c>
      <c r="Y6339" t="str">
        <f t="shared" ref="Y6339:Y6402" si="498">TEXT(C6339,"MMM")</f>
        <v>Aug</v>
      </c>
      <c r="Z6339" t="str">
        <f t="shared" ref="Z6339:Z6402" si="499">TEXT(C6339,"YYYY-MM")</f>
        <v>2016-08</v>
      </c>
    </row>
    <row r="6340" spans="1:26"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s="5">
        <v>87.8</v>
      </c>
      <c r="S6340">
        <v>4</v>
      </c>
      <c r="T6340" s="7">
        <v>0</v>
      </c>
      <c r="U6340" s="5">
        <v>43.9</v>
      </c>
      <c r="V6340">
        <f t="shared" si="495"/>
        <v>10</v>
      </c>
      <c r="W6340">
        <f t="shared" si="496"/>
        <v>4</v>
      </c>
      <c r="X6340">
        <f t="shared" si="497"/>
        <v>2017</v>
      </c>
      <c r="Y6340" t="str">
        <f t="shared" si="498"/>
        <v>Oct</v>
      </c>
      <c r="Z6340" t="str">
        <f t="shared" si="499"/>
        <v>2017-10</v>
      </c>
    </row>
    <row r="6341" spans="1:26"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s="5">
        <v>221.38200000000001</v>
      </c>
      <c r="S6341">
        <v>2</v>
      </c>
      <c r="T6341" s="7">
        <v>0.1</v>
      </c>
      <c r="U6341" s="5">
        <v>2.4598</v>
      </c>
      <c r="V6341">
        <f t="shared" si="495"/>
        <v>10</v>
      </c>
      <c r="W6341">
        <f t="shared" si="496"/>
        <v>4</v>
      </c>
      <c r="X6341">
        <f t="shared" si="497"/>
        <v>2017</v>
      </c>
      <c r="Y6341" t="str">
        <f t="shared" si="498"/>
        <v>Oct</v>
      </c>
      <c r="Z6341" t="str">
        <f t="shared" si="499"/>
        <v>2017-10</v>
      </c>
    </row>
    <row r="6342" spans="1:26"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s="5">
        <v>5199.96</v>
      </c>
      <c r="S6342">
        <v>4</v>
      </c>
      <c r="T6342" s="7">
        <v>0</v>
      </c>
      <c r="U6342" s="5">
        <v>1351.9896000000001</v>
      </c>
      <c r="V6342">
        <f t="shared" si="495"/>
        <v>10</v>
      </c>
      <c r="W6342">
        <f t="shared" si="496"/>
        <v>4</v>
      </c>
      <c r="X6342">
        <f t="shared" si="497"/>
        <v>2017</v>
      </c>
      <c r="Y6342" t="str">
        <f t="shared" si="498"/>
        <v>Oct</v>
      </c>
      <c r="Z6342" t="str">
        <f t="shared" si="499"/>
        <v>2017-10</v>
      </c>
    </row>
    <row r="6343" spans="1:26"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s="5">
        <v>156.512</v>
      </c>
      <c r="S6343">
        <v>4</v>
      </c>
      <c r="T6343" s="7">
        <v>0.2</v>
      </c>
      <c r="U6343" s="5">
        <v>-35.215200000000003</v>
      </c>
      <c r="V6343">
        <f t="shared" si="495"/>
        <v>12</v>
      </c>
      <c r="W6343">
        <f t="shared" si="496"/>
        <v>4</v>
      </c>
      <c r="X6343">
        <f t="shared" si="497"/>
        <v>2016</v>
      </c>
      <c r="Y6343" t="str">
        <f t="shared" si="498"/>
        <v>Dec</v>
      </c>
      <c r="Z6343" t="str">
        <f t="shared" si="499"/>
        <v>2016-12</v>
      </c>
    </row>
    <row r="6344" spans="1:26"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s="5">
        <v>119.85</v>
      </c>
      <c r="S6344">
        <v>3</v>
      </c>
      <c r="T6344" s="7">
        <v>0</v>
      </c>
      <c r="U6344" s="5">
        <v>52.734000000000002</v>
      </c>
      <c r="V6344">
        <f t="shared" si="495"/>
        <v>3</v>
      </c>
      <c r="W6344">
        <f t="shared" si="496"/>
        <v>1</v>
      </c>
      <c r="X6344">
        <f t="shared" si="497"/>
        <v>2015</v>
      </c>
      <c r="Y6344" t="str">
        <f t="shared" si="498"/>
        <v>Mar</v>
      </c>
      <c r="Z6344" t="str">
        <f t="shared" si="499"/>
        <v>2015-03</v>
      </c>
    </row>
    <row r="6345" spans="1:26"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s="5">
        <v>30.44</v>
      </c>
      <c r="S6345">
        <v>2</v>
      </c>
      <c r="T6345" s="7">
        <v>0</v>
      </c>
      <c r="U6345" s="5">
        <v>14.9156</v>
      </c>
      <c r="V6345">
        <f t="shared" si="495"/>
        <v>3</v>
      </c>
      <c r="W6345">
        <f t="shared" si="496"/>
        <v>1</v>
      </c>
      <c r="X6345">
        <f t="shared" si="497"/>
        <v>2015</v>
      </c>
      <c r="Y6345" t="str">
        <f t="shared" si="498"/>
        <v>Mar</v>
      </c>
      <c r="Z6345" t="str">
        <f t="shared" si="499"/>
        <v>2015-03</v>
      </c>
    </row>
    <row r="6346" spans="1:26"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s="5">
        <v>69.28</v>
      </c>
      <c r="S6346">
        <v>2</v>
      </c>
      <c r="T6346" s="7">
        <v>0</v>
      </c>
      <c r="U6346" s="5">
        <v>33.254399999999997</v>
      </c>
      <c r="V6346">
        <f t="shared" si="495"/>
        <v>3</v>
      </c>
      <c r="W6346">
        <f t="shared" si="496"/>
        <v>1</v>
      </c>
      <c r="X6346">
        <f t="shared" si="497"/>
        <v>2015</v>
      </c>
      <c r="Y6346" t="str">
        <f t="shared" si="498"/>
        <v>Mar</v>
      </c>
      <c r="Z6346" t="str">
        <f t="shared" si="499"/>
        <v>2015-03</v>
      </c>
    </row>
    <row r="6347" spans="1:26"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s="5">
        <v>587.97</v>
      </c>
      <c r="S6347">
        <v>3</v>
      </c>
      <c r="T6347" s="7">
        <v>0</v>
      </c>
      <c r="U6347" s="5">
        <v>170.51130000000001</v>
      </c>
      <c r="V6347">
        <f t="shared" si="495"/>
        <v>3</v>
      </c>
      <c r="W6347">
        <f t="shared" si="496"/>
        <v>1</v>
      </c>
      <c r="X6347">
        <f t="shared" si="497"/>
        <v>2015</v>
      </c>
      <c r="Y6347" t="str">
        <f t="shared" si="498"/>
        <v>Mar</v>
      </c>
      <c r="Z6347" t="str">
        <f t="shared" si="499"/>
        <v>2015-03</v>
      </c>
    </row>
    <row r="6348" spans="1:26"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5">
        <v>24.55</v>
      </c>
      <c r="S6348">
        <v>5</v>
      </c>
      <c r="T6348" s="7">
        <v>0</v>
      </c>
      <c r="U6348" s="5">
        <v>12.029500000000001</v>
      </c>
      <c r="V6348">
        <f t="shared" si="495"/>
        <v>10</v>
      </c>
      <c r="W6348">
        <f t="shared" si="496"/>
        <v>4</v>
      </c>
      <c r="X6348">
        <f t="shared" si="497"/>
        <v>2017</v>
      </c>
      <c r="Y6348" t="str">
        <f t="shared" si="498"/>
        <v>Oct</v>
      </c>
      <c r="Z6348" t="str">
        <f t="shared" si="499"/>
        <v>2017-10</v>
      </c>
    </row>
    <row r="6349" spans="1:26"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s="5">
        <v>12.176</v>
      </c>
      <c r="S6349">
        <v>1</v>
      </c>
      <c r="T6349" s="7">
        <v>0.2</v>
      </c>
      <c r="U6349" s="5">
        <v>4.4138000000000002</v>
      </c>
      <c r="V6349">
        <f t="shared" si="495"/>
        <v>5</v>
      </c>
      <c r="W6349">
        <f t="shared" si="496"/>
        <v>2</v>
      </c>
      <c r="X6349">
        <f t="shared" si="497"/>
        <v>2015</v>
      </c>
      <c r="Y6349" t="str">
        <f t="shared" si="498"/>
        <v>May</v>
      </c>
      <c r="Z6349" t="str">
        <f t="shared" si="499"/>
        <v>2015-05</v>
      </c>
    </row>
    <row r="6350" spans="1:26"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s="5">
        <v>37.32</v>
      </c>
      <c r="S6350">
        <v>3</v>
      </c>
      <c r="T6350" s="7">
        <v>0</v>
      </c>
      <c r="U6350" s="5">
        <v>10.4496</v>
      </c>
      <c r="V6350">
        <f t="shared" si="495"/>
        <v>5</v>
      </c>
      <c r="W6350">
        <f t="shared" si="496"/>
        <v>2</v>
      </c>
      <c r="X6350">
        <f t="shared" si="497"/>
        <v>2015</v>
      </c>
      <c r="Y6350" t="str">
        <f t="shared" si="498"/>
        <v>May</v>
      </c>
      <c r="Z6350" t="str">
        <f t="shared" si="499"/>
        <v>2015-05</v>
      </c>
    </row>
    <row r="6351" spans="1:26"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s="5">
        <v>35.06</v>
      </c>
      <c r="S6351">
        <v>2</v>
      </c>
      <c r="T6351" s="7">
        <v>0</v>
      </c>
      <c r="U6351" s="5">
        <v>10.518000000000001</v>
      </c>
      <c r="V6351">
        <f t="shared" si="495"/>
        <v>5</v>
      </c>
      <c r="W6351">
        <f t="shared" si="496"/>
        <v>2</v>
      </c>
      <c r="X6351">
        <f t="shared" si="497"/>
        <v>2015</v>
      </c>
      <c r="Y6351" t="str">
        <f t="shared" si="498"/>
        <v>May</v>
      </c>
      <c r="Z6351" t="str">
        <f t="shared" si="499"/>
        <v>2015-05</v>
      </c>
    </row>
    <row r="6352" spans="1:26"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s="5">
        <v>108.4</v>
      </c>
      <c r="S6352">
        <v>5</v>
      </c>
      <c r="T6352" s="7">
        <v>0.6</v>
      </c>
      <c r="U6352" s="5">
        <v>-105.69</v>
      </c>
      <c r="V6352">
        <f t="shared" si="495"/>
        <v>9</v>
      </c>
      <c r="W6352">
        <f t="shared" si="496"/>
        <v>3</v>
      </c>
      <c r="X6352">
        <f t="shared" si="497"/>
        <v>2017</v>
      </c>
      <c r="Y6352" t="str">
        <f t="shared" si="498"/>
        <v>Sep</v>
      </c>
      <c r="Z6352" t="str">
        <f t="shared" si="499"/>
        <v>2017-09</v>
      </c>
    </row>
    <row r="6353" spans="1:26"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s="5">
        <v>361.37599999999998</v>
      </c>
      <c r="S6353">
        <v>2</v>
      </c>
      <c r="T6353" s="7">
        <v>0.2</v>
      </c>
      <c r="U6353" s="5">
        <v>27.103200000000001</v>
      </c>
      <c r="V6353">
        <f t="shared" si="495"/>
        <v>11</v>
      </c>
      <c r="W6353">
        <f t="shared" si="496"/>
        <v>4</v>
      </c>
      <c r="X6353">
        <f t="shared" si="497"/>
        <v>2017</v>
      </c>
      <c r="Y6353" t="str">
        <f t="shared" si="498"/>
        <v>Nov</v>
      </c>
      <c r="Z6353" t="str">
        <f t="shared" si="499"/>
        <v>2017-11</v>
      </c>
    </row>
    <row r="6354" spans="1:26"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s="5">
        <v>2.4119999999999999</v>
      </c>
      <c r="S6354">
        <v>1</v>
      </c>
      <c r="T6354" s="7">
        <v>0.7</v>
      </c>
      <c r="U6354" s="5">
        <v>-2.0099999999999998</v>
      </c>
      <c r="V6354">
        <f t="shared" si="495"/>
        <v>9</v>
      </c>
      <c r="W6354">
        <f t="shared" si="496"/>
        <v>3</v>
      </c>
      <c r="X6354">
        <f t="shared" si="497"/>
        <v>2015</v>
      </c>
      <c r="Y6354" t="str">
        <f t="shared" si="498"/>
        <v>Sep</v>
      </c>
      <c r="Z6354" t="str">
        <f t="shared" si="499"/>
        <v>2015-09</v>
      </c>
    </row>
    <row r="6355" spans="1:26"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s="5">
        <v>8.39</v>
      </c>
      <c r="S6355">
        <v>1</v>
      </c>
      <c r="T6355" s="7">
        <v>0</v>
      </c>
      <c r="U6355" s="5">
        <v>2.0975000000000001</v>
      </c>
      <c r="V6355">
        <f t="shared" si="495"/>
        <v>9</v>
      </c>
      <c r="W6355">
        <f t="shared" si="496"/>
        <v>3</v>
      </c>
      <c r="X6355">
        <f t="shared" si="497"/>
        <v>2015</v>
      </c>
      <c r="Y6355" t="str">
        <f t="shared" si="498"/>
        <v>Sep</v>
      </c>
      <c r="Z6355" t="str">
        <f t="shared" si="499"/>
        <v>2015-09</v>
      </c>
    </row>
    <row r="6356" spans="1:26"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s="5">
        <v>337.98</v>
      </c>
      <c r="S6356">
        <v>2</v>
      </c>
      <c r="T6356" s="7">
        <v>0</v>
      </c>
      <c r="U6356" s="5">
        <v>101.39400000000001</v>
      </c>
      <c r="V6356">
        <f t="shared" si="495"/>
        <v>9</v>
      </c>
      <c r="W6356">
        <f t="shared" si="496"/>
        <v>3</v>
      </c>
      <c r="X6356">
        <f t="shared" si="497"/>
        <v>2015</v>
      </c>
      <c r="Y6356" t="str">
        <f t="shared" si="498"/>
        <v>Sep</v>
      </c>
      <c r="Z6356" t="str">
        <f t="shared" si="499"/>
        <v>2015-09</v>
      </c>
    </row>
    <row r="6357" spans="1:26"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s="5">
        <v>83.92</v>
      </c>
      <c r="S6357">
        <v>5</v>
      </c>
      <c r="T6357" s="7">
        <v>0.2</v>
      </c>
      <c r="U6357" s="5">
        <v>-13.637</v>
      </c>
      <c r="V6357">
        <f t="shared" si="495"/>
        <v>10</v>
      </c>
      <c r="W6357">
        <f t="shared" si="496"/>
        <v>4</v>
      </c>
      <c r="X6357">
        <f t="shared" si="497"/>
        <v>2014</v>
      </c>
      <c r="Y6357" t="str">
        <f t="shared" si="498"/>
        <v>Oct</v>
      </c>
      <c r="Z6357" t="str">
        <f t="shared" si="499"/>
        <v>2014-10</v>
      </c>
    </row>
    <row r="6358" spans="1:26"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s="5">
        <v>19.68</v>
      </c>
      <c r="S6358">
        <v>5</v>
      </c>
      <c r="T6358" s="7">
        <v>0.2</v>
      </c>
      <c r="U6358" s="5">
        <v>6.8879999999999999</v>
      </c>
      <c r="V6358">
        <f t="shared" si="495"/>
        <v>1</v>
      </c>
      <c r="W6358">
        <f t="shared" si="496"/>
        <v>1</v>
      </c>
      <c r="X6358">
        <f t="shared" si="497"/>
        <v>2017</v>
      </c>
      <c r="Y6358" t="str">
        <f t="shared" si="498"/>
        <v>Jan</v>
      </c>
      <c r="Z6358" t="str">
        <f t="shared" si="499"/>
        <v>2017-01</v>
      </c>
    </row>
    <row r="6359" spans="1:26"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s="5">
        <v>25.92</v>
      </c>
      <c r="S6359">
        <v>4</v>
      </c>
      <c r="T6359" s="7">
        <v>0</v>
      </c>
      <c r="U6359" s="5">
        <v>12.441599999999999</v>
      </c>
      <c r="V6359">
        <f t="shared" si="495"/>
        <v>1</v>
      </c>
      <c r="W6359">
        <f t="shared" si="496"/>
        <v>1</v>
      </c>
      <c r="X6359">
        <f t="shared" si="497"/>
        <v>2017</v>
      </c>
      <c r="Y6359" t="str">
        <f t="shared" si="498"/>
        <v>Jan</v>
      </c>
      <c r="Z6359" t="str">
        <f t="shared" si="499"/>
        <v>2017-01</v>
      </c>
    </row>
    <row r="6360" spans="1:26"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s="5">
        <v>6.48</v>
      </c>
      <c r="S6360">
        <v>1</v>
      </c>
      <c r="T6360" s="7">
        <v>0</v>
      </c>
      <c r="U6360" s="5">
        <v>3.1103999999999998</v>
      </c>
      <c r="V6360">
        <f t="shared" si="495"/>
        <v>1</v>
      </c>
      <c r="W6360">
        <f t="shared" si="496"/>
        <v>1</v>
      </c>
      <c r="X6360">
        <f t="shared" si="497"/>
        <v>2017</v>
      </c>
      <c r="Y6360" t="str">
        <f t="shared" si="498"/>
        <v>Jan</v>
      </c>
      <c r="Z6360" t="str">
        <f t="shared" si="499"/>
        <v>2017-01</v>
      </c>
    </row>
    <row r="6361" spans="1:26"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s="5">
        <v>86.352000000000004</v>
      </c>
      <c r="S6361">
        <v>6</v>
      </c>
      <c r="T6361" s="7">
        <v>0.2</v>
      </c>
      <c r="U6361" s="5">
        <v>8.6351999999999993</v>
      </c>
      <c r="V6361">
        <f t="shared" si="495"/>
        <v>1</v>
      </c>
      <c r="W6361">
        <f t="shared" si="496"/>
        <v>1</v>
      </c>
      <c r="X6361">
        <f t="shared" si="497"/>
        <v>2017</v>
      </c>
      <c r="Y6361" t="str">
        <f t="shared" si="498"/>
        <v>Jan</v>
      </c>
      <c r="Z6361" t="str">
        <f t="shared" si="499"/>
        <v>2017-01</v>
      </c>
    </row>
    <row r="6362" spans="1:26"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s="5">
        <v>56.3</v>
      </c>
      <c r="S6362">
        <v>2</v>
      </c>
      <c r="T6362" s="7">
        <v>0</v>
      </c>
      <c r="U6362" s="5">
        <v>15.763999999999999</v>
      </c>
      <c r="V6362">
        <f t="shared" si="495"/>
        <v>12</v>
      </c>
      <c r="W6362">
        <f t="shared" si="496"/>
        <v>4</v>
      </c>
      <c r="X6362">
        <f t="shared" si="497"/>
        <v>2015</v>
      </c>
      <c r="Y6362" t="str">
        <f t="shared" si="498"/>
        <v>Dec</v>
      </c>
      <c r="Z6362" t="str">
        <f t="shared" si="499"/>
        <v>2015-12</v>
      </c>
    </row>
    <row r="6363" spans="1:26"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s="5">
        <v>51.015999999999998</v>
      </c>
      <c r="S6363">
        <v>7</v>
      </c>
      <c r="T6363" s="7">
        <v>0.2</v>
      </c>
      <c r="U6363" s="5">
        <v>8.2901000000000007</v>
      </c>
      <c r="V6363">
        <f t="shared" si="495"/>
        <v>11</v>
      </c>
      <c r="W6363">
        <f t="shared" si="496"/>
        <v>4</v>
      </c>
      <c r="X6363">
        <f t="shared" si="497"/>
        <v>2014</v>
      </c>
      <c r="Y6363" t="str">
        <f t="shared" si="498"/>
        <v>Nov</v>
      </c>
      <c r="Z6363" t="str">
        <f t="shared" si="499"/>
        <v>2014-11</v>
      </c>
    </row>
    <row r="6364" spans="1:26"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s="5">
        <v>150.80000000000001</v>
      </c>
      <c r="S6364">
        <v>5</v>
      </c>
      <c r="T6364" s="7">
        <v>0.2</v>
      </c>
      <c r="U6364" s="5">
        <v>56.55</v>
      </c>
      <c r="V6364">
        <f t="shared" si="495"/>
        <v>11</v>
      </c>
      <c r="W6364">
        <f t="shared" si="496"/>
        <v>4</v>
      </c>
      <c r="X6364">
        <f t="shared" si="497"/>
        <v>2017</v>
      </c>
      <c r="Y6364" t="str">
        <f t="shared" si="498"/>
        <v>Nov</v>
      </c>
      <c r="Z6364" t="str">
        <f t="shared" si="499"/>
        <v>2017-11</v>
      </c>
    </row>
    <row r="6365" spans="1:26"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s="5">
        <v>1039.992</v>
      </c>
      <c r="S6365">
        <v>1</v>
      </c>
      <c r="T6365" s="7">
        <v>0.2</v>
      </c>
      <c r="U6365" s="5">
        <v>103.9992</v>
      </c>
      <c r="V6365">
        <f t="shared" si="495"/>
        <v>11</v>
      </c>
      <c r="W6365">
        <f t="shared" si="496"/>
        <v>4</v>
      </c>
      <c r="X6365">
        <f t="shared" si="497"/>
        <v>2017</v>
      </c>
      <c r="Y6365" t="str">
        <f t="shared" si="498"/>
        <v>Nov</v>
      </c>
      <c r="Z6365" t="str">
        <f t="shared" si="499"/>
        <v>2017-11</v>
      </c>
    </row>
    <row r="6366" spans="1:26"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s="5">
        <v>51.84</v>
      </c>
      <c r="S6366">
        <v>8</v>
      </c>
      <c r="T6366" s="7">
        <v>0</v>
      </c>
      <c r="U6366" s="5">
        <v>24.883199999999999</v>
      </c>
      <c r="V6366">
        <f t="shared" si="495"/>
        <v>11</v>
      </c>
      <c r="W6366">
        <f t="shared" si="496"/>
        <v>4</v>
      </c>
      <c r="X6366">
        <f t="shared" si="497"/>
        <v>2017</v>
      </c>
      <c r="Y6366" t="str">
        <f t="shared" si="498"/>
        <v>Nov</v>
      </c>
      <c r="Z6366" t="str">
        <f t="shared" si="499"/>
        <v>2017-11</v>
      </c>
    </row>
    <row r="6367" spans="1:26"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s="5">
        <v>41.22</v>
      </c>
      <c r="S6367">
        <v>1</v>
      </c>
      <c r="T6367" s="7">
        <v>0</v>
      </c>
      <c r="U6367" s="5">
        <v>11.1294</v>
      </c>
      <c r="V6367">
        <f t="shared" si="495"/>
        <v>4</v>
      </c>
      <c r="W6367">
        <f t="shared" si="496"/>
        <v>2</v>
      </c>
      <c r="X6367">
        <f t="shared" si="497"/>
        <v>2017</v>
      </c>
      <c r="Y6367" t="str">
        <f t="shared" si="498"/>
        <v>Apr</v>
      </c>
      <c r="Z6367" t="str">
        <f t="shared" si="499"/>
        <v>2017-04</v>
      </c>
    </row>
    <row r="6368" spans="1:26"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s="5">
        <v>240.37</v>
      </c>
      <c r="S6368">
        <v>1</v>
      </c>
      <c r="T6368" s="7">
        <v>0</v>
      </c>
      <c r="U6368" s="5">
        <v>7.2111000000000001</v>
      </c>
      <c r="V6368">
        <f t="shared" si="495"/>
        <v>4</v>
      </c>
      <c r="W6368">
        <f t="shared" si="496"/>
        <v>2</v>
      </c>
      <c r="X6368">
        <f t="shared" si="497"/>
        <v>2017</v>
      </c>
      <c r="Y6368" t="str">
        <f t="shared" si="498"/>
        <v>Apr</v>
      </c>
      <c r="Z6368" t="str">
        <f t="shared" si="499"/>
        <v>2017-04</v>
      </c>
    </row>
    <row r="6369" spans="1:26"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s="5">
        <v>119.02</v>
      </c>
      <c r="S6369">
        <v>2</v>
      </c>
      <c r="T6369" s="7">
        <v>0</v>
      </c>
      <c r="U6369" s="5">
        <v>33.325600000000001</v>
      </c>
      <c r="V6369">
        <f t="shared" si="495"/>
        <v>4</v>
      </c>
      <c r="W6369">
        <f t="shared" si="496"/>
        <v>2</v>
      </c>
      <c r="X6369">
        <f t="shared" si="497"/>
        <v>2017</v>
      </c>
      <c r="Y6369" t="str">
        <f t="shared" si="498"/>
        <v>Apr</v>
      </c>
      <c r="Z6369" t="str">
        <f t="shared" si="499"/>
        <v>2017-04</v>
      </c>
    </row>
    <row r="6370" spans="1:26"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s="5">
        <v>133.12</v>
      </c>
      <c r="S6370">
        <v>5</v>
      </c>
      <c r="T6370" s="7">
        <v>0.2</v>
      </c>
      <c r="U6370" s="5">
        <v>49.92</v>
      </c>
      <c r="V6370">
        <f t="shared" si="495"/>
        <v>5</v>
      </c>
      <c r="W6370">
        <f t="shared" si="496"/>
        <v>2</v>
      </c>
      <c r="X6370">
        <f t="shared" si="497"/>
        <v>2017</v>
      </c>
      <c r="Y6370" t="str">
        <f t="shared" si="498"/>
        <v>May</v>
      </c>
      <c r="Z6370" t="str">
        <f t="shared" si="499"/>
        <v>2017-05</v>
      </c>
    </row>
    <row r="6371" spans="1:26"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s="5">
        <v>38.08</v>
      </c>
      <c r="S6371">
        <v>5</v>
      </c>
      <c r="T6371" s="7">
        <v>0.6</v>
      </c>
      <c r="U6371" s="5">
        <v>-29.512</v>
      </c>
      <c r="V6371">
        <f t="shared" si="495"/>
        <v>10</v>
      </c>
      <c r="W6371">
        <f t="shared" si="496"/>
        <v>4</v>
      </c>
      <c r="X6371">
        <f t="shared" si="497"/>
        <v>2016</v>
      </c>
      <c r="Y6371" t="str">
        <f t="shared" si="498"/>
        <v>Oct</v>
      </c>
      <c r="Z6371" t="str">
        <f t="shared" si="499"/>
        <v>2016-10</v>
      </c>
    </row>
    <row r="6372" spans="1:26"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s="5">
        <v>113.568</v>
      </c>
      <c r="S6372">
        <v>2</v>
      </c>
      <c r="T6372" s="7">
        <v>0.2</v>
      </c>
      <c r="U6372" s="5">
        <v>12.776400000000001</v>
      </c>
      <c r="V6372">
        <f t="shared" si="495"/>
        <v>11</v>
      </c>
      <c r="W6372">
        <f t="shared" si="496"/>
        <v>4</v>
      </c>
      <c r="X6372">
        <f t="shared" si="497"/>
        <v>2016</v>
      </c>
      <c r="Y6372" t="str">
        <f t="shared" si="498"/>
        <v>Nov</v>
      </c>
      <c r="Z6372" t="str">
        <f t="shared" si="499"/>
        <v>2016-11</v>
      </c>
    </row>
    <row r="6373" spans="1:26"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s="5">
        <v>83.92</v>
      </c>
      <c r="S6373">
        <v>4</v>
      </c>
      <c r="T6373" s="7">
        <v>0</v>
      </c>
      <c r="U6373" s="5">
        <v>21.819199999999999</v>
      </c>
      <c r="V6373">
        <f t="shared" si="495"/>
        <v>10</v>
      </c>
      <c r="W6373">
        <f t="shared" si="496"/>
        <v>4</v>
      </c>
      <c r="X6373">
        <f t="shared" si="497"/>
        <v>2017</v>
      </c>
      <c r="Y6373" t="str">
        <f t="shared" si="498"/>
        <v>Oct</v>
      </c>
      <c r="Z6373" t="str">
        <f t="shared" si="499"/>
        <v>2017-10</v>
      </c>
    </row>
    <row r="6374" spans="1:26"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s="5">
        <v>6.63</v>
      </c>
      <c r="S6374">
        <v>3</v>
      </c>
      <c r="T6374" s="7">
        <v>0</v>
      </c>
      <c r="U6374" s="5">
        <v>3.1160999999999999</v>
      </c>
      <c r="V6374">
        <f t="shared" si="495"/>
        <v>10</v>
      </c>
      <c r="W6374">
        <f t="shared" si="496"/>
        <v>4</v>
      </c>
      <c r="X6374">
        <f t="shared" si="497"/>
        <v>2017</v>
      </c>
      <c r="Y6374" t="str">
        <f t="shared" si="498"/>
        <v>Oct</v>
      </c>
      <c r="Z6374" t="str">
        <f t="shared" si="499"/>
        <v>2017-10</v>
      </c>
    </row>
    <row r="6375" spans="1:26"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s="5">
        <v>371.97</v>
      </c>
      <c r="S6375">
        <v>3</v>
      </c>
      <c r="T6375" s="7">
        <v>0</v>
      </c>
      <c r="U6375" s="5">
        <v>66.954599999999999</v>
      </c>
      <c r="V6375">
        <f t="shared" si="495"/>
        <v>10</v>
      </c>
      <c r="W6375">
        <f t="shared" si="496"/>
        <v>4</v>
      </c>
      <c r="X6375">
        <f t="shared" si="497"/>
        <v>2017</v>
      </c>
      <c r="Y6375" t="str">
        <f t="shared" si="498"/>
        <v>Oct</v>
      </c>
      <c r="Z6375" t="str">
        <f t="shared" si="499"/>
        <v>2017-10</v>
      </c>
    </row>
    <row r="6376" spans="1:26"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s="5">
        <v>561.58399999999995</v>
      </c>
      <c r="S6376">
        <v>2</v>
      </c>
      <c r="T6376" s="7">
        <v>0.2</v>
      </c>
      <c r="U6376" s="5">
        <v>70.197999999999993</v>
      </c>
      <c r="V6376">
        <f t="shared" si="495"/>
        <v>4</v>
      </c>
      <c r="W6376">
        <f t="shared" si="496"/>
        <v>2</v>
      </c>
      <c r="X6376">
        <f t="shared" si="497"/>
        <v>2014</v>
      </c>
      <c r="Y6376" t="str">
        <f t="shared" si="498"/>
        <v>Apr</v>
      </c>
      <c r="Z6376" t="str">
        <f t="shared" si="499"/>
        <v>2014-04</v>
      </c>
    </row>
    <row r="6377" spans="1:26"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s="5">
        <v>99.92</v>
      </c>
      <c r="S6377">
        <v>5</v>
      </c>
      <c r="T6377" s="7">
        <v>0.2</v>
      </c>
      <c r="U6377" s="5">
        <v>-1.2490000000000001</v>
      </c>
      <c r="V6377">
        <f t="shared" si="495"/>
        <v>4</v>
      </c>
      <c r="W6377">
        <f t="shared" si="496"/>
        <v>2</v>
      </c>
      <c r="X6377">
        <f t="shared" si="497"/>
        <v>2014</v>
      </c>
      <c r="Y6377" t="str">
        <f t="shared" si="498"/>
        <v>Apr</v>
      </c>
      <c r="Z6377" t="str">
        <f t="shared" si="499"/>
        <v>2014-04</v>
      </c>
    </row>
    <row r="6378" spans="1:26"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s="5">
        <v>4.9279999999999999</v>
      </c>
      <c r="S6378">
        <v>2</v>
      </c>
      <c r="T6378" s="7">
        <v>0.2</v>
      </c>
      <c r="U6378" s="5">
        <v>1.7248000000000001</v>
      </c>
      <c r="V6378">
        <f t="shared" si="495"/>
        <v>10</v>
      </c>
      <c r="W6378">
        <f t="shared" si="496"/>
        <v>4</v>
      </c>
      <c r="X6378">
        <f t="shared" si="497"/>
        <v>2016</v>
      </c>
      <c r="Y6378" t="str">
        <f t="shared" si="498"/>
        <v>Oct</v>
      </c>
      <c r="Z6378" t="str">
        <f t="shared" si="499"/>
        <v>2016-10</v>
      </c>
    </row>
    <row r="6379" spans="1:26"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s="5">
        <v>14.76</v>
      </c>
      <c r="S6379">
        <v>2</v>
      </c>
      <c r="T6379" s="7">
        <v>0</v>
      </c>
      <c r="U6379" s="5">
        <v>4.2804000000000002</v>
      </c>
      <c r="V6379">
        <f t="shared" si="495"/>
        <v>12</v>
      </c>
      <c r="W6379">
        <f t="shared" si="496"/>
        <v>4</v>
      </c>
      <c r="X6379">
        <f t="shared" si="497"/>
        <v>2016</v>
      </c>
      <c r="Y6379" t="str">
        <f t="shared" si="498"/>
        <v>Dec</v>
      </c>
      <c r="Z6379" t="str">
        <f t="shared" si="499"/>
        <v>2016-12</v>
      </c>
    </row>
    <row r="6380" spans="1:26"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s="5">
        <v>99.99</v>
      </c>
      <c r="S6380">
        <v>1</v>
      </c>
      <c r="T6380" s="7">
        <v>0</v>
      </c>
      <c r="U6380" s="5">
        <v>41.995800000000003</v>
      </c>
      <c r="V6380">
        <f t="shared" si="495"/>
        <v>4</v>
      </c>
      <c r="W6380">
        <f t="shared" si="496"/>
        <v>2</v>
      </c>
      <c r="X6380">
        <f t="shared" si="497"/>
        <v>2017</v>
      </c>
      <c r="Y6380" t="str">
        <f t="shared" si="498"/>
        <v>Apr</v>
      </c>
      <c r="Z6380" t="str">
        <f t="shared" si="499"/>
        <v>2017-04</v>
      </c>
    </row>
    <row r="6381" spans="1:26"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s="5">
        <v>286.14999999999998</v>
      </c>
      <c r="S6381">
        <v>5</v>
      </c>
      <c r="T6381" s="7">
        <v>0</v>
      </c>
      <c r="U6381" s="5">
        <v>71.537499999999994</v>
      </c>
      <c r="V6381">
        <f t="shared" si="495"/>
        <v>4</v>
      </c>
      <c r="W6381">
        <f t="shared" si="496"/>
        <v>2</v>
      </c>
      <c r="X6381">
        <f t="shared" si="497"/>
        <v>2017</v>
      </c>
      <c r="Y6381" t="str">
        <f t="shared" si="498"/>
        <v>Apr</v>
      </c>
      <c r="Z6381" t="str">
        <f t="shared" si="499"/>
        <v>2017-04</v>
      </c>
    </row>
    <row r="6382" spans="1:26"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s="5">
        <v>49.792000000000002</v>
      </c>
      <c r="S6382">
        <v>8</v>
      </c>
      <c r="T6382" s="7">
        <v>0.2</v>
      </c>
      <c r="U6382" s="5">
        <v>-11.8256</v>
      </c>
      <c r="V6382">
        <f t="shared" si="495"/>
        <v>4</v>
      </c>
      <c r="W6382">
        <f t="shared" si="496"/>
        <v>2</v>
      </c>
      <c r="X6382">
        <f t="shared" si="497"/>
        <v>2014</v>
      </c>
      <c r="Y6382" t="str">
        <f t="shared" si="498"/>
        <v>Apr</v>
      </c>
      <c r="Z6382" t="str">
        <f t="shared" si="499"/>
        <v>2014-04</v>
      </c>
    </row>
    <row r="6383" spans="1:26"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s="5">
        <v>299.97500000000002</v>
      </c>
      <c r="S6383">
        <v>5</v>
      </c>
      <c r="T6383" s="7">
        <v>0.5</v>
      </c>
      <c r="U6383" s="5">
        <v>-167.98599999999999</v>
      </c>
      <c r="V6383">
        <f t="shared" si="495"/>
        <v>3</v>
      </c>
      <c r="W6383">
        <f t="shared" si="496"/>
        <v>1</v>
      </c>
      <c r="X6383">
        <f t="shared" si="497"/>
        <v>2016</v>
      </c>
      <c r="Y6383" t="str">
        <f t="shared" si="498"/>
        <v>Mar</v>
      </c>
      <c r="Z6383" t="str">
        <f t="shared" si="499"/>
        <v>2016-03</v>
      </c>
    </row>
    <row r="6384" spans="1:26"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s="5">
        <v>158.376</v>
      </c>
      <c r="S6384">
        <v>4</v>
      </c>
      <c r="T6384" s="7">
        <v>0.4</v>
      </c>
      <c r="U6384" s="5">
        <v>-36.9544</v>
      </c>
      <c r="V6384">
        <f t="shared" si="495"/>
        <v>3</v>
      </c>
      <c r="W6384">
        <f t="shared" si="496"/>
        <v>1</v>
      </c>
      <c r="X6384">
        <f t="shared" si="497"/>
        <v>2016</v>
      </c>
      <c r="Y6384" t="str">
        <f t="shared" si="498"/>
        <v>Mar</v>
      </c>
      <c r="Z6384" t="str">
        <f t="shared" si="499"/>
        <v>2016-03</v>
      </c>
    </row>
    <row r="6385" spans="1:26"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s="5">
        <v>32.783999999999999</v>
      </c>
      <c r="S6385">
        <v>4</v>
      </c>
      <c r="T6385" s="7">
        <v>0.8</v>
      </c>
      <c r="U6385" s="5">
        <v>-52.4544</v>
      </c>
      <c r="V6385">
        <f t="shared" si="495"/>
        <v>1</v>
      </c>
      <c r="W6385">
        <f t="shared" si="496"/>
        <v>1</v>
      </c>
      <c r="X6385">
        <f t="shared" si="497"/>
        <v>2017</v>
      </c>
      <c r="Y6385" t="str">
        <f t="shared" si="498"/>
        <v>Jan</v>
      </c>
      <c r="Z6385" t="str">
        <f t="shared" si="499"/>
        <v>2017-01</v>
      </c>
    </row>
    <row r="6386" spans="1:26"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s="5">
        <v>47.984000000000002</v>
      </c>
      <c r="S6386">
        <v>2</v>
      </c>
      <c r="T6386" s="7">
        <v>0.2</v>
      </c>
      <c r="U6386" s="5">
        <v>14.395200000000001</v>
      </c>
      <c r="V6386">
        <f t="shared" si="495"/>
        <v>1</v>
      </c>
      <c r="W6386">
        <f t="shared" si="496"/>
        <v>1</v>
      </c>
      <c r="X6386">
        <f t="shared" si="497"/>
        <v>2017</v>
      </c>
      <c r="Y6386" t="str">
        <f t="shared" si="498"/>
        <v>Jan</v>
      </c>
      <c r="Z6386" t="str">
        <f t="shared" si="499"/>
        <v>2017-01</v>
      </c>
    </row>
    <row r="6387" spans="1:26"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s="5">
        <v>62.591999999999999</v>
      </c>
      <c r="S6387">
        <v>8</v>
      </c>
      <c r="T6387" s="7">
        <v>0.2</v>
      </c>
      <c r="U6387" s="5">
        <v>13.300800000000001</v>
      </c>
      <c r="V6387">
        <f t="shared" si="495"/>
        <v>1</v>
      </c>
      <c r="W6387">
        <f t="shared" si="496"/>
        <v>1</v>
      </c>
      <c r="X6387">
        <f t="shared" si="497"/>
        <v>2017</v>
      </c>
      <c r="Y6387" t="str">
        <f t="shared" si="498"/>
        <v>Jan</v>
      </c>
      <c r="Z6387" t="str">
        <f t="shared" si="499"/>
        <v>2017-01</v>
      </c>
    </row>
    <row r="6388" spans="1:26"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s="5">
        <v>4.2759999999999998</v>
      </c>
      <c r="S6388">
        <v>1</v>
      </c>
      <c r="T6388" s="7">
        <v>0.8</v>
      </c>
      <c r="U6388" s="5">
        <v>-6.6277999999999997</v>
      </c>
      <c r="V6388">
        <f t="shared" si="495"/>
        <v>1</v>
      </c>
      <c r="W6388">
        <f t="shared" si="496"/>
        <v>1</v>
      </c>
      <c r="X6388">
        <f t="shared" si="497"/>
        <v>2017</v>
      </c>
      <c r="Y6388" t="str">
        <f t="shared" si="498"/>
        <v>Jan</v>
      </c>
      <c r="Z6388" t="str">
        <f t="shared" si="499"/>
        <v>2017-01</v>
      </c>
    </row>
    <row r="6389" spans="1:26"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s="5">
        <v>10.56</v>
      </c>
      <c r="S6389">
        <v>2</v>
      </c>
      <c r="T6389" s="7">
        <v>0</v>
      </c>
      <c r="U6389" s="5">
        <v>4.7519999999999998</v>
      </c>
      <c r="V6389">
        <f t="shared" si="495"/>
        <v>1</v>
      </c>
      <c r="W6389">
        <f t="shared" si="496"/>
        <v>1</v>
      </c>
      <c r="X6389">
        <f t="shared" si="497"/>
        <v>2014</v>
      </c>
      <c r="Y6389" t="str">
        <f t="shared" si="498"/>
        <v>Jan</v>
      </c>
      <c r="Z6389" t="str">
        <f t="shared" si="499"/>
        <v>2014-01</v>
      </c>
    </row>
    <row r="6390" spans="1:26"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s="5">
        <v>229.94</v>
      </c>
      <c r="S6390">
        <v>2</v>
      </c>
      <c r="T6390" s="7">
        <v>0</v>
      </c>
      <c r="U6390" s="5">
        <v>6.8982000000000001</v>
      </c>
      <c r="V6390">
        <f t="shared" si="495"/>
        <v>1</v>
      </c>
      <c r="W6390">
        <f t="shared" si="496"/>
        <v>1</v>
      </c>
      <c r="X6390">
        <f t="shared" si="497"/>
        <v>2014</v>
      </c>
      <c r="Y6390" t="str">
        <f t="shared" si="498"/>
        <v>Jan</v>
      </c>
      <c r="Z6390" t="str">
        <f t="shared" si="499"/>
        <v>2014-01</v>
      </c>
    </row>
    <row r="6391" spans="1:26"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s="5">
        <v>311.14999999999998</v>
      </c>
      <c r="S6391">
        <v>5</v>
      </c>
      <c r="T6391" s="7">
        <v>0</v>
      </c>
      <c r="U6391" s="5">
        <v>146.2405</v>
      </c>
      <c r="V6391">
        <f t="shared" si="495"/>
        <v>2</v>
      </c>
      <c r="W6391">
        <f t="shared" si="496"/>
        <v>1</v>
      </c>
      <c r="X6391">
        <f t="shared" si="497"/>
        <v>2015</v>
      </c>
      <c r="Y6391" t="str">
        <f t="shared" si="498"/>
        <v>Feb</v>
      </c>
      <c r="Z6391" t="str">
        <f t="shared" si="499"/>
        <v>2015-02</v>
      </c>
    </row>
    <row r="6392" spans="1:26"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s="5">
        <v>12.96</v>
      </c>
      <c r="S6392">
        <v>2</v>
      </c>
      <c r="T6392" s="7">
        <v>0</v>
      </c>
      <c r="U6392" s="5">
        <v>6.3503999999999996</v>
      </c>
      <c r="V6392">
        <f t="shared" si="495"/>
        <v>2</v>
      </c>
      <c r="W6392">
        <f t="shared" si="496"/>
        <v>1</v>
      </c>
      <c r="X6392">
        <f t="shared" si="497"/>
        <v>2015</v>
      </c>
      <c r="Y6392" t="str">
        <f t="shared" si="498"/>
        <v>Feb</v>
      </c>
      <c r="Z6392" t="str">
        <f t="shared" si="499"/>
        <v>2015-02</v>
      </c>
    </row>
    <row r="6393" spans="1:26"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s="5">
        <v>14.62</v>
      </c>
      <c r="S6393">
        <v>2</v>
      </c>
      <c r="T6393" s="7">
        <v>0</v>
      </c>
      <c r="U6393" s="5">
        <v>6.7252000000000001</v>
      </c>
      <c r="V6393">
        <f t="shared" si="495"/>
        <v>12</v>
      </c>
      <c r="W6393">
        <f t="shared" si="496"/>
        <v>4</v>
      </c>
      <c r="X6393">
        <f t="shared" si="497"/>
        <v>2016</v>
      </c>
      <c r="Y6393" t="str">
        <f t="shared" si="498"/>
        <v>Dec</v>
      </c>
      <c r="Z6393" t="str">
        <f t="shared" si="499"/>
        <v>2016-12</v>
      </c>
    </row>
    <row r="6394" spans="1:26"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s="5">
        <v>5.76</v>
      </c>
      <c r="S6394">
        <v>2</v>
      </c>
      <c r="T6394" s="7">
        <v>0</v>
      </c>
      <c r="U6394" s="5">
        <v>2.8224</v>
      </c>
      <c r="V6394">
        <f t="shared" si="495"/>
        <v>12</v>
      </c>
      <c r="W6394">
        <f t="shared" si="496"/>
        <v>4</v>
      </c>
      <c r="X6394">
        <f t="shared" si="497"/>
        <v>2016</v>
      </c>
      <c r="Y6394" t="str">
        <f t="shared" si="498"/>
        <v>Dec</v>
      </c>
      <c r="Z6394" t="str">
        <f t="shared" si="499"/>
        <v>2016-12</v>
      </c>
    </row>
    <row r="6395" spans="1:26"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s="5">
        <v>21.48</v>
      </c>
      <c r="S6395">
        <v>6</v>
      </c>
      <c r="T6395" s="7">
        <v>0</v>
      </c>
      <c r="U6395" s="5">
        <v>10.5252</v>
      </c>
      <c r="V6395">
        <f t="shared" si="495"/>
        <v>12</v>
      </c>
      <c r="W6395">
        <f t="shared" si="496"/>
        <v>4</v>
      </c>
      <c r="X6395">
        <f t="shared" si="497"/>
        <v>2016</v>
      </c>
      <c r="Y6395" t="str">
        <f t="shared" si="498"/>
        <v>Dec</v>
      </c>
      <c r="Z6395" t="str">
        <f t="shared" si="499"/>
        <v>2016-12</v>
      </c>
    </row>
    <row r="6396" spans="1:26"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s="5">
        <v>396.92</v>
      </c>
      <c r="S6396">
        <v>4</v>
      </c>
      <c r="T6396" s="7">
        <v>0</v>
      </c>
      <c r="U6396" s="5">
        <v>198.46</v>
      </c>
      <c r="V6396">
        <f t="shared" si="495"/>
        <v>12</v>
      </c>
      <c r="W6396">
        <f t="shared" si="496"/>
        <v>4</v>
      </c>
      <c r="X6396">
        <f t="shared" si="497"/>
        <v>2016</v>
      </c>
      <c r="Y6396" t="str">
        <f t="shared" si="498"/>
        <v>Dec</v>
      </c>
      <c r="Z6396" t="str">
        <f t="shared" si="499"/>
        <v>2016-12</v>
      </c>
    </row>
    <row r="6397" spans="1:26"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s="5">
        <v>17.149999999999999</v>
      </c>
      <c r="S6397">
        <v>1</v>
      </c>
      <c r="T6397" s="7">
        <v>0</v>
      </c>
      <c r="U6397" s="5">
        <v>4.6304999999999996</v>
      </c>
      <c r="V6397">
        <f t="shared" si="495"/>
        <v>12</v>
      </c>
      <c r="W6397">
        <f t="shared" si="496"/>
        <v>4</v>
      </c>
      <c r="X6397">
        <f t="shared" si="497"/>
        <v>2016</v>
      </c>
      <c r="Y6397" t="str">
        <f t="shared" si="498"/>
        <v>Dec</v>
      </c>
      <c r="Z6397" t="str">
        <f t="shared" si="499"/>
        <v>2016-12</v>
      </c>
    </row>
    <row r="6398" spans="1:26"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s="5">
        <v>23.12</v>
      </c>
      <c r="S6398">
        <v>2</v>
      </c>
      <c r="T6398" s="7">
        <v>0.2</v>
      </c>
      <c r="U6398" s="5">
        <v>7.8029999999999999</v>
      </c>
      <c r="V6398">
        <f t="shared" si="495"/>
        <v>12</v>
      </c>
      <c r="W6398">
        <f t="shared" si="496"/>
        <v>4</v>
      </c>
      <c r="X6398">
        <f t="shared" si="497"/>
        <v>2016</v>
      </c>
      <c r="Y6398" t="str">
        <f t="shared" si="498"/>
        <v>Dec</v>
      </c>
      <c r="Z6398" t="str">
        <f t="shared" si="499"/>
        <v>2016-12</v>
      </c>
    </row>
    <row r="6399" spans="1:26"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s="5">
        <v>5.2480000000000002</v>
      </c>
      <c r="S6399">
        <v>2</v>
      </c>
      <c r="T6399" s="7">
        <v>0.2</v>
      </c>
      <c r="U6399" s="5">
        <v>0.59040000000000004</v>
      </c>
      <c r="V6399">
        <f t="shared" si="495"/>
        <v>10</v>
      </c>
      <c r="W6399">
        <f t="shared" si="496"/>
        <v>4</v>
      </c>
      <c r="X6399">
        <f t="shared" si="497"/>
        <v>2017</v>
      </c>
      <c r="Y6399" t="str">
        <f t="shared" si="498"/>
        <v>Oct</v>
      </c>
      <c r="Z6399" t="str">
        <f t="shared" si="499"/>
        <v>2017-10</v>
      </c>
    </row>
    <row r="6400" spans="1:26"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s="5">
        <v>824.95</v>
      </c>
      <c r="S6400">
        <v>5</v>
      </c>
      <c r="T6400" s="7">
        <v>0</v>
      </c>
      <c r="U6400" s="5">
        <v>247.48500000000001</v>
      </c>
      <c r="V6400">
        <f t="shared" si="495"/>
        <v>8</v>
      </c>
      <c r="W6400">
        <f t="shared" si="496"/>
        <v>3</v>
      </c>
      <c r="X6400">
        <f t="shared" si="497"/>
        <v>2017</v>
      </c>
      <c r="Y6400" t="str">
        <f t="shared" si="498"/>
        <v>Aug</v>
      </c>
      <c r="Z6400" t="str">
        <f t="shared" si="499"/>
        <v>2017-08</v>
      </c>
    </row>
    <row r="6401" spans="1:26"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s="5">
        <v>24.64</v>
      </c>
      <c r="S6401">
        <v>8</v>
      </c>
      <c r="T6401" s="7">
        <v>0</v>
      </c>
      <c r="U6401" s="5">
        <v>11.827199999999999</v>
      </c>
      <c r="V6401">
        <f t="shared" si="495"/>
        <v>8</v>
      </c>
      <c r="W6401">
        <f t="shared" si="496"/>
        <v>3</v>
      </c>
      <c r="X6401">
        <f t="shared" si="497"/>
        <v>2017</v>
      </c>
      <c r="Y6401" t="str">
        <f t="shared" si="498"/>
        <v>Aug</v>
      </c>
      <c r="Z6401" t="str">
        <f t="shared" si="499"/>
        <v>2017-08</v>
      </c>
    </row>
    <row r="6402" spans="1:26"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s="5">
        <v>227.88</v>
      </c>
      <c r="S6402">
        <v>6</v>
      </c>
      <c r="T6402" s="7">
        <v>0</v>
      </c>
      <c r="U6402" s="5">
        <v>68.364000000000004</v>
      </c>
      <c r="V6402">
        <f t="shared" si="495"/>
        <v>8</v>
      </c>
      <c r="W6402">
        <f t="shared" si="496"/>
        <v>3</v>
      </c>
      <c r="X6402">
        <f t="shared" si="497"/>
        <v>2017</v>
      </c>
      <c r="Y6402" t="str">
        <f t="shared" si="498"/>
        <v>Aug</v>
      </c>
      <c r="Z6402" t="str">
        <f t="shared" si="499"/>
        <v>2017-08</v>
      </c>
    </row>
    <row r="6403" spans="1:26"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5">
        <v>241.96</v>
      </c>
      <c r="S6403">
        <v>2</v>
      </c>
      <c r="T6403" s="7">
        <v>0</v>
      </c>
      <c r="U6403" s="5">
        <v>33.874400000000001</v>
      </c>
      <c r="V6403">
        <f t="shared" ref="V6403:V6466" si="500">MONTH(C6403)</f>
        <v>5</v>
      </c>
      <c r="W6403">
        <f t="shared" ref="W6403:W6466" si="501">ROUNDUP(MONTH(C6403)/3,0)</f>
        <v>2</v>
      </c>
      <c r="X6403">
        <f t="shared" ref="X6403:X6466" si="502">YEAR(C6403)</f>
        <v>2017</v>
      </c>
      <c r="Y6403" t="str">
        <f t="shared" ref="Y6403:Y6466" si="503">TEXT(C6403,"MMM")</f>
        <v>May</v>
      </c>
      <c r="Z6403" t="str">
        <f t="shared" ref="Z6403:Z6466" si="504">TEXT(C6403,"YYYY-MM")</f>
        <v>2017-05</v>
      </c>
    </row>
    <row r="6404" spans="1:26"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5">
        <v>3.89</v>
      </c>
      <c r="S6404">
        <v>1</v>
      </c>
      <c r="T6404" s="7">
        <v>0</v>
      </c>
      <c r="U6404" s="5">
        <v>1.8672</v>
      </c>
      <c r="V6404">
        <f t="shared" si="500"/>
        <v>5</v>
      </c>
      <c r="W6404">
        <f t="shared" si="501"/>
        <v>2</v>
      </c>
      <c r="X6404">
        <f t="shared" si="502"/>
        <v>2017</v>
      </c>
      <c r="Y6404" t="str">
        <f t="shared" si="503"/>
        <v>May</v>
      </c>
      <c r="Z6404" t="str">
        <f t="shared" si="504"/>
        <v>2017-05</v>
      </c>
    </row>
    <row r="6405" spans="1:26"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s="5">
        <v>8.01</v>
      </c>
      <c r="S6405">
        <v>3</v>
      </c>
      <c r="T6405" s="7">
        <v>0</v>
      </c>
      <c r="U6405" s="5">
        <v>3.0438000000000001</v>
      </c>
      <c r="V6405">
        <f t="shared" si="500"/>
        <v>5</v>
      </c>
      <c r="W6405">
        <f t="shared" si="501"/>
        <v>2</v>
      </c>
      <c r="X6405">
        <f t="shared" si="502"/>
        <v>2017</v>
      </c>
      <c r="Y6405" t="str">
        <f t="shared" si="503"/>
        <v>May</v>
      </c>
      <c r="Z6405" t="str">
        <f t="shared" si="504"/>
        <v>2017-05</v>
      </c>
    </row>
    <row r="6406" spans="1:26"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s="5">
        <v>177.48</v>
      </c>
      <c r="S6406">
        <v>3</v>
      </c>
      <c r="T6406" s="7">
        <v>0.2</v>
      </c>
      <c r="U6406" s="5">
        <v>19.9665</v>
      </c>
      <c r="V6406">
        <f t="shared" si="500"/>
        <v>11</v>
      </c>
      <c r="W6406">
        <f t="shared" si="501"/>
        <v>4</v>
      </c>
      <c r="X6406">
        <f t="shared" si="502"/>
        <v>2015</v>
      </c>
      <c r="Y6406" t="str">
        <f t="shared" si="503"/>
        <v>Nov</v>
      </c>
      <c r="Z6406" t="str">
        <f t="shared" si="504"/>
        <v>2015-11</v>
      </c>
    </row>
    <row r="6407" spans="1:26"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s="5">
        <v>569.56799999999998</v>
      </c>
      <c r="S6407">
        <v>2</v>
      </c>
      <c r="T6407" s="7">
        <v>0.2</v>
      </c>
      <c r="U6407" s="5">
        <v>7.1196000000000002</v>
      </c>
      <c r="V6407">
        <f t="shared" si="500"/>
        <v>8</v>
      </c>
      <c r="W6407">
        <f t="shared" si="501"/>
        <v>3</v>
      </c>
      <c r="X6407">
        <f t="shared" si="502"/>
        <v>2017</v>
      </c>
      <c r="Y6407" t="str">
        <f t="shared" si="503"/>
        <v>Aug</v>
      </c>
      <c r="Z6407" t="str">
        <f t="shared" si="504"/>
        <v>2017-08</v>
      </c>
    </row>
    <row r="6408" spans="1:26"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s="5">
        <v>149.72999999999999</v>
      </c>
      <c r="S6408">
        <v>7</v>
      </c>
      <c r="T6408" s="7">
        <v>0</v>
      </c>
      <c r="U6408" s="5">
        <v>43.421700000000001</v>
      </c>
      <c r="V6408">
        <f t="shared" si="500"/>
        <v>8</v>
      </c>
      <c r="W6408">
        <f t="shared" si="501"/>
        <v>3</v>
      </c>
      <c r="X6408">
        <f t="shared" si="502"/>
        <v>2017</v>
      </c>
      <c r="Y6408" t="str">
        <f t="shared" si="503"/>
        <v>Aug</v>
      </c>
      <c r="Z6408" t="str">
        <f t="shared" si="504"/>
        <v>2017-08</v>
      </c>
    </row>
    <row r="6409" spans="1:26"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s="5">
        <v>899.43</v>
      </c>
      <c r="S6409">
        <v>5</v>
      </c>
      <c r="T6409" s="7">
        <v>0.3</v>
      </c>
      <c r="U6409" s="5">
        <v>-12.849</v>
      </c>
      <c r="V6409">
        <f t="shared" si="500"/>
        <v>5</v>
      </c>
      <c r="W6409">
        <f t="shared" si="501"/>
        <v>2</v>
      </c>
      <c r="X6409">
        <f t="shared" si="502"/>
        <v>2017</v>
      </c>
      <c r="Y6409" t="str">
        <f t="shared" si="503"/>
        <v>May</v>
      </c>
      <c r="Z6409" t="str">
        <f t="shared" si="504"/>
        <v>2017-05</v>
      </c>
    </row>
    <row r="6410" spans="1:26"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5">
        <v>46.2</v>
      </c>
      <c r="S6410">
        <v>5</v>
      </c>
      <c r="T6410" s="7">
        <v>0.2</v>
      </c>
      <c r="U6410" s="5">
        <v>5.7750000000000004</v>
      </c>
      <c r="V6410">
        <f t="shared" si="500"/>
        <v>5</v>
      </c>
      <c r="W6410">
        <f t="shared" si="501"/>
        <v>2</v>
      </c>
      <c r="X6410">
        <f t="shared" si="502"/>
        <v>2017</v>
      </c>
      <c r="Y6410" t="str">
        <f t="shared" si="503"/>
        <v>May</v>
      </c>
      <c r="Z6410" t="str">
        <f t="shared" si="504"/>
        <v>2017-05</v>
      </c>
    </row>
    <row r="6411" spans="1:26"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s="5">
        <v>47.951999999999998</v>
      </c>
      <c r="S6411">
        <v>3</v>
      </c>
      <c r="T6411" s="7">
        <v>0.2</v>
      </c>
      <c r="U6411" s="5">
        <v>16.183800000000002</v>
      </c>
      <c r="V6411">
        <f t="shared" si="500"/>
        <v>5</v>
      </c>
      <c r="W6411">
        <f t="shared" si="501"/>
        <v>2</v>
      </c>
      <c r="X6411">
        <f t="shared" si="502"/>
        <v>2017</v>
      </c>
      <c r="Y6411" t="str">
        <f t="shared" si="503"/>
        <v>May</v>
      </c>
      <c r="Z6411" t="str">
        <f t="shared" si="504"/>
        <v>2017-05</v>
      </c>
    </row>
    <row r="6412" spans="1:26"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s="5">
        <v>7.992</v>
      </c>
      <c r="S6412">
        <v>1</v>
      </c>
      <c r="T6412" s="7">
        <v>0.2</v>
      </c>
      <c r="U6412" s="5">
        <v>0.69930000000000003</v>
      </c>
      <c r="V6412">
        <f t="shared" si="500"/>
        <v>5</v>
      </c>
      <c r="W6412">
        <f t="shared" si="501"/>
        <v>2</v>
      </c>
      <c r="X6412">
        <f t="shared" si="502"/>
        <v>2017</v>
      </c>
      <c r="Y6412" t="str">
        <f t="shared" si="503"/>
        <v>May</v>
      </c>
      <c r="Z6412" t="str">
        <f t="shared" si="504"/>
        <v>2017-05</v>
      </c>
    </row>
    <row r="6413" spans="1:26"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s="5">
        <v>76.864000000000004</v>
      </c>
      <c r="S6413">
        <v>2</v>
      </c>
      <c r="T6413" s="7">
        <v>0.2</v>
      </c>
      <c r="U6413" s="5">
        <v>26.9024</v>
      </c>
      <c r="V6413">
        <f t="shared" si="500"/>
        <v>5</v>
      </c>
      <c r="W6413">
        <f t="shared" si="501"/>
        <v>2</v>
      </c>
      <c r="X6413">
        <f t="shared" si="502"/>
        <v>2017</v>
      </c>
      <c r="Y6413" t="str">
        <f t="shared" si="503"/>
        <v>May</v>
      </c>
      <c r="Z6413" t="str">
        <f t="shared" si="504"/>
        <v>2017-05</v>
      </c>
    </row>
    <row r="6414" spans="1:26"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s="5">
        <v>102.93</v>
      </c>
      <c r="S6414">
        <v>3</v>
      </c>
      <c r="T6414" s="7">
        <v>0</v>
      </c>
      <c r="U6414" s="5">
        <v>48.377099999999999</v>
      </c>
      <c r="V6414">
        <f t="shared" si="500"/>
        <v>8</v>
      </c>
      <c r="W6414">
        <f t="shared" si="501"/>
        <v>3</v>
      </c>
      <c r="X6414">
        <f t="shared" si="502"/>
        <v>2017</v>
      </c>
      <c r="Y6414" t="str">
        <f t="shared" si="503"/>
        <v>Aug</v>
      </c>
      <c r="Z6414" t="str">
        <f t="shared" si="504"/>
        <v>2017-08</v>
      </c>
    </row>
    <row r="6415" spans="1:26"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5">
        <v>98.16</v>
      </c>
      <c r="S6415">
        <v>6</v>
      </c>
      <c r="T6415" s="7">
        <v>0</v>
      </c>
      <c r="U6415" s="5">
        <v>9.8160000000000007</v>
      </c>
      <c r="V6415">
        <f t="shared" si="500"/>
        <v>8</v>
      </c>
      <c r="W6415">
        <f t="shared" si="501"/>
        <v>3</v>
      </c>
      <c r="X6415">
        <f t="shared" si="502"/>
        <v>2017</v>
      </c>
      <c r="Y6415" t="str">
        <f t="shared" si="503"/>
        <v>Aug</v>
      </c>
      <c r="Z6415" t="str">
        <f t="shared" si="504"/>
        <v>2017-08</v>
      </c>
    </row>
    <row r="6416" spans="1:26"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s="5">
        <v>11.52</v>
      </c>
      <c r="S6416">
        <v>5</v>
      </c>
      <c r="T6416" s="7">
        <v>0.7</v>
      </c>
      <c r="U6416" s="5">
        <v>-7.68</v>
      </c>
      <c r="V6416">
        <f t="shared" si="500"/>
        <v>11</v>
      </c>
      <c r="W6416">
        <f t="shared" si="501"/>
        <v>4</v>
      </c>
      <c r="X6416">
        <f t="shared" si="502"/>
        <v>2017</v>
      </c>
      <c r="Y6416" t="str">
        <f t="shared" si="503"/>
        <v>Nov</v>
      </c>
      <c r="Z6416" t="str">
        <f t="shared" si="504"/>
        <v>2017-11</v>
      </c>
    </row>
    <row r="6417" spans="1:26"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s="5">
        <v>83.88</v>
      </c>
      <c r="S6417">
        <v>1</v>
      </c>
      <c r="T6417" s="7">
        <v>0.2</v>
      </c>
      <c r="U6417" s="5">
        <v>29.358000000000001</v>
      </c>
      <c r="V6417">
        <f t="shared" si="500"/>
        <v>8</v>
      </c>
      <c r="W6417">
        <f t="shared" si="501"/>
        <v>3</v>
      </c>
      <c r="X6417">
        <f t="shared" si="502"/>
        <v>2017</v>
      </c>
      <c r="Y6417" t="str">
        <f t="shared" si="503"/>
        <v>Aug</v>
      </c>
      <c r="Z6417" t="str">
        <f t="shared" si="504"/>
        <v>2017-08</v>
      </c>
    </row>
    <row r="6418" spans="1:26"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s="5">
        <v>108.57599999999999</v>
      </c>
      <c r="S6418">
        <v>4</v>
      </c>
      <c r="T6418" s="7">
        <v>0.4</v>
      </c>
      <c r="U6418" s="5">
        <v>-25.334399999999999</v>
      </c>
      <c r="V6418">
        <f t="shared" si="500"/>
        <v>3</v>
      </c>
      <c r="W6418">
        <f t="shared" si="501"/>
        <v>1</v>
      </c>
      <c r="X6418">
        <f t="shared" si="502"/>
        <v>2016</v>
      </c>
      <c r="Y6418" t="str">
        <f t="shared" si="503"/>
        <v>Mar</v>
      </c>
      <c r="Z6418" t="str">
        <f t="shared" si="504"/>
        <v>2016-03</v>
      </c>
    </row>
    <row r="6419" spans="1:26"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s="5">
        <v>5.984</v>
      </c>
      <c r="S6419">
        <v>2</v>
      </c>
      <c r="T6419" s="7">
        <v>0.2</v>
      </c>
      <c r="U6419" s="5">
        <v>-1.3464</v>
      </c>
      <c r="V6419">
        <f t="shared" si="500"/>
        <v>3</v>
      </c>
      <c r="W6419">
        <f t="shared" si="501"/>
        <v>1</v>
      </c>
      <c r="X6419">
        <f t="shared" si="502"/>
        <v>2016</v>
      </c>
      <c r="Y6419" t="str">
        <f t="shared" si="503"/>
        <v>Mar</v>
      </c>
      <c r="Z6419" t="str">
        <f t="shared" si="504"/>
        <v>2016-03</v>
      </c>
    </row>
    <row r="6420" spans="1:26"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s="5">
        <v>21.96</v>
      </c>
      <c r="S6420">
        <v>2</v>
      </c>
      <c r="T6420" s="7">
        <v>0</v>
      </c>
      <c r="U6420" s="5">
        <v>6.1487999999999996</v>
      </c>
      <c r="V6420">
        <f t="shared" si="500"/>
        <v>10</v>
      </c>
      <c r="W6420">
        <f t="shared" si="501"/>
        <v>4</v>
      </c>
      <c r="X6420">
        <f t="shared" si="502"/>
        <v>2016</v>
      </c>
      <c r="Y6420" t="str">
        <f t="shared" si="503"/>
        <v>Oct</v>
      </c>
      <c r="Z6420" t="str">
        <f t="shared" si="504"/>
        <v>2016-10</v>
      </c>
    </row>
    <row r="6421" spans="1:26"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s="5">
        <v>368.97</v>
      </c>
      <c r="S6421">
        <v>3</v>
      </c>
      <c r="T6421" s="7">
        <v>0</v>
      </c>
      <c r="U6421" s="5">
        <v>81.173400000000001</v>
      </c>
      <c r="V6421">
        <f t="shared" si="500"/>
        <v>10</v>
      </c>
      <c r="W6421">
        <f t="shared" si="501"/>
        <v>4</v>
      </c>
      <c r="X6421">
        <f t="shared" si="502"/>
        <v>2016</v>
      </c>
      <c r="Y6421" t="str">
        <f t="shared" si="503"/>
        <v>Oct</v>
      </c>
      <c r="Z6421" t="str">
        <f t="shared" si="504"/>
        <v>2016-10</v>
      </c>
    </row>
    <row r="6422" spans="1:26"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s="5">
        <v>12.39</v>
      </c>
      <c r="S6422">
        <v>3</v>
      </c>
      <c r="T6422" s="7">
        <v>0</v>
      </c>
      <c r="U6422" s="5">
        <v>3.4691999999999998</v>
      </c>
      <c r="V6422">
        <f t="shared" si="500"/>
        <v>10</v>
      </c>
      <c r="W6422">
        <f t="shared" si="501"/>
        <v>4</v>
      </c>
      <c r="X6422">
        <f t="shared" si="502"/>
        <v>2016</v>
      </c>
      <c r="Y6422" t="str">
        <f t="shared" si="503"/>
        <v>Oct</v>
      </c>
      <c r="Z6422" t="str">
        <f t="shared" si="504"/>
        <v>2016-10</v>
      </c>
    </row>
    <row r="6423" spans="1:26"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s="5">
        <v>332.94</v>
      </c>
      <c r="S6423">
        <v>3</v>
      </c>
      <c r="T6423" s="7">
        <v>0</v>
      </c>
      <c r="U6423" s="5">
        <v>9.9882000000000009</v>
      </c>
      <c r="V6423">
        <f t="shared" si="500"/>
        <v>10</v>
      </c>
      <c r="W6423">
        <f t="shared" si="501"/>
        <v>4</v>
      </c>
      <c r="X6423">
        <f t="shared" si="502"/>
        <v>2016</v>
      </c>
      <c r="Y6423" t="str">
        <f t="shared" si="503"/>
        <v>Oct</v>
      </c>
      <c r="Z6423" t="str">
        <f t="shared" si="504"/>
        <v>2016-10</v>
      </c>
    </row>
    <row r="6424" spans="1:26"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s="5">
        <v>111.93</v>
      </c>
      <c r="S6424">
        <v>7</v>
      </c>
      <c r="T6424" s="7">
        <v>0</v>
      </c>
      <c r="U6424" s="5">
        <v>34.698300000000003</v>
      </c>
      <c r="V6424">
        <f t="shared" si="500"/>
        <v>7</v>
      </c>
      <c r="W6424">
        <f t="shared" si="501"/>
        <v>3</v>
      </c>
      <c r="X6424">
        <f t="shared" si="502"/>
        <v>2014</v>
      </c>
      <c r="Y6424" t="str">
        <f t="shared" si="503"/>
        <v>Jul</v>
      </c>
      <c r="Z6424" t="str">
        <f t="shared" si="504"/>
        <v>2014-07</v>
      </c>
    </row>
    <row r="6425" spans="1:26"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5">
        <v>454.27199999999999</v>
      </c>
      <c r="S6425">
        <v>8</v>
      </c>
      <c r="T6425" s="7">
        <v>0.2</v>
      </c>
      <c r="U6425" s="5">
        <v>-73.819199999999995</v>
      </c>
      <c r="V6425">
        <f t="shared" si="500"/>
        <v>10</v>
      </c>
      <c r="W6425">
        <f t="shared" si="501"/>
        <v>4</v>
      </c>
      <c r="X6425">
        <f t="shared" si="502"/>
        <v>2015</v>
      </c>
      <c r="Y6425" t="str">
        <f t="shared" si="503"/>
        <v>Oct</v>
      </c>
      <c r="Z6425" t="str">
        <f t="shared" si="504"/>
        <v>2015-10</v>
      </c>
    </row>
    <row r="6426" spans="1:26"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s="5">
        <v>19.440000000000001</v>
      </c>
      <c r="S6426">
        <v>3</v>
      </c>
      <c r="T6426" s="7">
        <v>0</v>
      </c>
      <c r="U6426" s="5">
        <v>9.3312000000000008</v>
      </c>
      <c r="V6426">
        <f t="shared" si="500"/>
        <v>8</v>
      </c>
      <c r="W6426">
        <f t="shared" si="501"/>
        <v>3</v>
      </c>
      <c r="X6426">
        <f t="shared" si="502"/>
        <v>2017</v>
      </c>
      <c r="Y6426" t="str">
        <f t="shared" si="503"/>
        <v>Aug</v>
      </c>
      <c r="Z6426" t="str">
        <f t="shared" si="504"/>
        <v>2017-08</v>
      </c>
    </row>
    <row r="6427" spans="1:26"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s="5">
        <v>8399.9760000000006</v>
      </c>
      <c r="S6427">
        <v>4</v>
      </c>
      <c r="T6427" s="7">
        <v>0.4</v>
      </c>
      <c r="U6427" s="5">
        <v>1119.9967999999999</v>
      </c>
      <c r="V6427">
        <f t="shared" si="500"/>
        <v>5</v>
      </c>
      <c r="W6427">
        <f t="shared" si="501"/>
        <v>2</v>
      </c>
      <c r="X6427">
        <f t="shared" si="502"/>
        <v>2016</v>
      </c>
      <c r="Y6427" t="str">
        <f t="shared" si="503"/>
        <v>May</v>
      </c>
      <c r="Z6427" t="str">
        <f t="shared" si="504"/>
        <v>2016-05</v>
      </c>
    </row>
    <row r="6428" spans="1:26"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s="5">
        <v>6.2939999999999996</v>
      </c>
      <c r="S6428">
        <v>1</v>
      </c>
      <c r="T6428" s="7">
        <v>0.7</v>
      </c>
      <c r="U6428" s="5">
        <v>-4.1959999999999997</v>
      </c>
      <c r="V6428">
        <f t="shared" si="500"/>
        <v>5</v>
      </c>
      <c r="W6428">
        <f t="shared" si="501"/>
        <v>2</v>
      </c>
      <c r="X6428">
        <f t="shared" si="502"/>
        <v>2016</v>
      </c>
      <c r="Y6428" t="str">
        <f t="shared" si="503"/>
        <v>May</v>
      </c>
      <c r="Z6428" t="str">
        <f t="shared" si="504"/>
        <v>2016-05</v>
      </c>
    </row>
    <row r="6429" spans="1:26"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s="5">
        <v>10.368</v>
      </c>
      <c r="S6429">
        <v>2</v>
      </c>
      <c r="T6429" s="7">
        <v>0.2</v>
      </c>
      <c r="U6429" s="5">
        <v>3.6288</v>
      </c>
      <c r="V6429">
        <f t="shared" si="500"/>
        <v>5</v>
      </c>
      <c r="W6429">
        <f t="shared" si="501"/>
        <v>2</v>
      </c>
      <c r="X6429">
        <f t="shared" si="502"/>
        <v>2016</v>
      </c>
      <c r="Y6429" t="str">
        <f t="shared" si="503"/>
        <v>May</v>
      </c>
      <c r="Z6429" t="str">
        <f t="shared" si="504"/>
        <v>2016-05</v>
      </c>
    </row>
    <row r="6430" spans="1:26"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s="5">
        <v>122.38200000000001</v>
      </c>
      <c r="S6430">
        <v>3</v>
      </c>
      <c r="T6430" s="7">
        <v>0.4</v>
      </c>
      <c r="U6430" s="5">
        <v>-24.476400000000002</v>
      </c>
      <c r="V6430">
        <f t="shared" si="500"/>
        <v>5</v>
      </c>
      <c r="W6430">
        <f t="shared" si="501"/>
        <v>2</v>
      </c>
      <c r="X6430">
        <f t="shared" si="502"/>
        <v>2016</v>
      </c>
      <c r="Y6430" t="str">
        <f t="shared" si="503"/>
        <v>May</v>
      </c>
      <c r="Z6430" t="str">
        <f t="shared" si="504"/>
        <v>2016-05</v>
      </c>
    </row>
    <row r="6431" spans="1:26"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s="5">
        <v>25.984000000000002</v>
      </c>
      <c r="S6431">
        <v>2</v>
      </c>
      <c r="T6431" s="7">
        <v>0.2</v>
      </c>
      <c r="U6431" s="5">
        <v>-1.6240000000000001</v>
      </c>
      <c r="V6431">
        <f t="shared" si="500"/>
        <v>11</v>
      </c>
      <c r="W6431">
        <f t="shared" si="501"/>
        <v>4</v>
      </c>
      <c r="X6431">
        <f t="shared" si="502"/>
        <v>2014</v>
      </c>
      <c r="Y6431" t="str">
        <f t="shared" si="503"/>
        <v>Nov</v>
      </c>
      <c r="Z6431" t="str">
        <f t="shared" si="504"/>
        <v>2014-11</v>
      </c>
    </row>
    <row r="6432" spans="1:26"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s="5">
        <v>945.03599999999994</v>
      </c>
      <c r="S6432">
        <v>6</v>
      </c>
      <c r="T6432" s="7">
        <v>0.4</v>
      </c>
      <c r="U6432" s="5">
        <v>-299.26139999999998</v>
      </c>
      <c r="V6432">
        <f t="shared" si="500"/>
        <v>11</v>
      </c>
      <c r="W6432">
        <f t="shared" si="501"/>
        <v>4</v>
      </c>
      <c r="X6432">
        <f t="shared" si="502"/>
        <v>2014</v>
      </c>
      <c r="Y6432" t="str">
        <f t="shared" si="503"/>
        <v>Nov</v>
      </c>
      <c r="Z6432" t="str">
        <f t="shared" si="504"/>
        <v>2014-11</v>
      </c>
    </row>
    <row r="6433" spans="1:26"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s="5">
        <v>14.301</v>
      </c>
      <c r="S6433">
        <v>7</v>
      </c>
      <c r="T6433" s="7">
        <v>0.7</v>
      </c>
      <c r="U6433" s="5">
        <v>-10.487399999999999</v>
      </c>
      <c r="V6433">
        <f t="shared" si="500"/>
        <v>11</v>
      </c>
      <c r="W6433">
        <f t="shared" si="501"/>
        <v>4</v>
      </c>
      <c r="X6433">
        <f t="shared" si="502"/>
        <v>2014</v>
      </c>
      <c r="Y6433" t="str">
        <f t="shared" si="503"/>
        <v>Nov</v>
      </c>
      <c r="Z6433" t="str">
        <f t="shared" si="504"/>
        <v>2014-11</v>
      </c>
    </row>
    <row r="6434" spans="1:26"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s="5">
        <v>410.35199999999998</v>
      </c>
      <c r="S6434">
        <v>3</v>
      </c>
      <c r="T6434" s="7">
        <v>0.2</v>
      </c>
      <c r="U6434" s="5">
        <v>-51.293999999999997</v>
      </c>
      <c r="V6434">
        <f t="shared" si="500"/>
        <v>11</v>
      </c>
      <c r="W6434">
        <f t="shared" si="501"/>
        <v>4</v>
      </c>
      <c r="X6434">
        <f t="shared" si="502"/>
        <v>2014</v>
      </c>
      <c r="Y6434" t="str">
        <f t="shared" si="503"/>
        <v>Nov</v>
      </c>
      <c r="Z6434" t="str">
        <f t="shared" si="504"/>
        <v>2014-11</v>
      </c>
    </row>
    <row r="6435" spans="1:26"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s="5">
        <v>23.52</v>
      </c>
      <c r="S6435">
        <v>5</v>
      </c>
      <c r="T6435" s="7">
        <v>0.2</v>
      </c>
      <c r="U6435" s="5">
        <v>8.5259999999999998</v>
      </c>
      <c r="V6435">
        <f t="shared" si="500"/>
        <v>3</v>
      </c>
      <c r="W6435">
        <f t="shared" si="501"/>
        <v>1</v>
      </c>
      <c r="X6435">
        <f t="shared" si="502"/>
        <v>2015</v>
      </c>
      <c r="Y6435" t="str">
        <f t="shared" si="503"/>
        <v>Mar</v>
      </c>
      <c r="Z6435" t="str">
        <f t="shared" si="504"/>
        <v>2015-03</v>
      </c>
    </row>
    <row r="6436" spans="1:26"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s="5">
        <v>180.96</v>
      </c>
      <c r="S6436">
        <v>5</v>
      </c>
      <c r="T6436" s="7">
        <v>0.2</v>
      </c>
      <c r="U6436" s="5">
        <v>13.571999999999999</v>
      </c>
      <c r="V6436">
        <f t="shared" si="500"/>
        <v>3</v>
      </c>
      <c r="W6436">
        <f t="shared" si="501"/>
        <v>1</v>
      </c>
      <c r="X6436">
        <f t="shared" si="502"/>
        <v>2015</v>
      </c>
      <c r="Y6436" t="str">
        <f t="shared" si="503"/>
        <v>Mar</v>
      </c>
      <c r="Z6436" t="str">
        <f t="shared" si="504"/>
        <v>2015-03</v>
      </c>
    </row>
    <row r="6437" spans="1:26"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s="5">
        <v>35</v>
      </c>
      <c r="S6437">
        <v>4</v>
      </c>
      <c r="T6437" s="7">
        <v>0</v>
      </c>
      <c r="U6437" s="5">
        <v>14.7</v>
      </c>
      <c r="V6437">
        <f t="shared" si="500"/>
        <v>5</v>
      </c>
      <c r="W6437">
        <f t="shared" si="501"/>
        <v>2</v>
      </c>
      <c r="X6437">
        <f t="shared" si="502"/>
        <v>2017</v>
      </c>
      <c r="Y6437" t="str">
        <f t="shared" si="503"/>
        <v>May</v>
      </c>
      <c r="Z6437" t="str">
        <f t="shared" si="504"/>
        <v>2017-05</v>
      </c>
    </row>
    <row r="6438" spans="1:26"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s="5">
        <v>477.15</v>
      </c>
      <c r="S6438">
        <v>5</v>
      </c>
      <c r="T6438" s="7">
        <v>0</v>
      </c>
      <c r="U6438" s="5">
        <v>28.629000000000001</v>
      </c>
      <c r="V6438">
        <f t="shared" si="500"/>
        <v>5</v>
      </c>
      <c r="W6438">
        <f t="shared" si="501"/>
        <v>2</v>
      </c>
      <c r="X6438">
        <f t="shared" si="502"/>
        <v>2017</v>
      </c>
      <c r="Y6438" t="str">
        <f t="shared" si="503"/>
        <v>May</v>
      </c>
      <c r="Z6438" t="str">
        <f t="shared" si="504"/>
        <v>2017-05</v>
      </c>
    </row>
    <row r="6439" spans="1:26"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s="5">
        <v>302.37599999999998</v>
      </c>
      <c r="S6439">
        <v>3</v>
      </c>
      <c r="T6439" s="7">
        <v>0.2</v>
      </c>
      <c r="U6439" s="5">
        <v>22.6782</v>
      </c>
      <c r="V6439">
        <f t="shared" si="500"/>
        <v>5</v>
      </c>
      <c r="W6439">
        <f t="shared" si="501"/>
        <v>2</v>
      </c>
      <c r="X6439">
        <f t="shared" si="502"/>
        <v>2017</v>
      </c>
      <c r="Y6439" t="str">
        <f t="shared" si="503"/>
        <v>May</v>
      </c>
      <c r="Z6439" t="str">
        <f t="shared" si="504"/>
        <v>2017-05</v>
      </c>
    </row>
    <row r="6440" spans="1:26"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s="5">
        <v>974.98800000000006</v>
      </c>
      <c r="S6440">
        <v>4</v>
      </c>
      <c r="T6440" s="7">
        <v>0.3</v>
      </c>
      <c r="U6440" s="5">
        <v>-97.498800000000003</v>
      </c>
      <c r="V6440">
        <f t="shared" si="500"/>
        <v>12</v>
      </c>
      <c r="W6440">
        <f t="shared" si="501"/>
        <v>4</v>
      </c>
      <c r="X6440">
        <f t="shared" si="502"/>
        <v>2017</v>
      </c>
      <c r="Y6440" t="str">
        <f t="shared" si="503"/>
        <v>Dec</v>
      </c>
      <c r="Z6440" t="str">
        <f t="shared" si="504"/>
        <v>2017-12</v>
      </c>
    </row>
    <row r="6441" spans="1:26"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s="5">
        <v>589.41</v>
      </c>
      <c r="S6441">
        <v>5</v>
      </c>
      <c r="T6441" s="7">
        <v>0.1</v>
      </c>
      <c r="U6441" s="5">
        <v>-6.5490000000000004</v>
      </c>
      <c r="V6441">
        <f t="shared" si="500"/>
        <v>10</v>
      </c>
      <c r="W6441">
        <f t="shared" si="501"/>
        <v>4</v>
      </c>
      <c r="X6441">
        <f t="shared" si="502"/>
        <v>2014</v>
      </c>
      <c r="Y6441" t="str">
        <f t="shared" si="503"/>
        <v>Oct</v>
      </c>
      <c r="Z6441" t="str">
        <f t="shared" si="504"/>
        <v>2014-10</v>
      </c>
    </row>
    <row r="6442" spans="1:26"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s="5">
        <v>34.700000000000003</v>
      </c>
      <c r="S6442">
        <v>5</v>
      </c>
      <c r="T6442" s="7">
        <v>0</v>
      </c>
      <c r="U6442" s="5">
        <v>12.492000000000001</v>
      </c>
      <c r="V6442">
        <f t="shared" si="500"/>
        <v>10</v>
      </c>
      <c r="W6442">
        <f t="shared" si="501"/>
        <v>4</v>
      </c>
      <c r="X6442">
        <f t="shared" si="502"/>
        <v>2016</v>
      </c>
      <c r="Y6442" t="str">
        <f t="shared" si="503"/>
        <v>Oct</v>
      </c>
      <c r="Z6442" t="str">
        <f t="shared" si="504"/>
        <v>2016-10</v>
      </c>
    </row>
    <row r="6443" spans="1:26"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s="5">
        <v>99.87</v>
      </c>
      <c r="S6443">
        <v>3</v>
      </c>
      <c r="T6443" s="7">
        <v>0</v>
      </c>
      <c r="U6443" s="5">
        <v>23.968800000000002</v>
      </c>
      <c r="V6443">
        <f t="shared" si="500"/>
        <v>10</v>
      </c>
      <c r="W6443">
        <f t="shared" si="501"/>
        <v>4</v>
      </c>
      <c r="X6443">
        <f t="shared" si="502"/>
        <v>2016</v>
      </c>
      <c r="Y6443" t="str">
        <f t="shared" si="503"/>
        <v>Oct</v>
      </c>
      <c r="Z6443" t="str">
        <f t="shared" si="504"/>
        <v>2016-10</v>
      </c>
    </row>
    <row r="6444" spans="1:26"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s="5">
        <v>37.94</v>
      </c>
      <c r="S6444">
        <v>2</v>
      </c>
      <c r="T6444" s="7">
        <v>0</v>
      </c>
      <c r="U6444" s="5">
        <v>18.211200000000002</v>
      </c>
      <c r="V6444">
        <f t="shared" si="500"/>
        <v>10</v>
      </c>
      <c r="W6444">
        <f t="shared" si="501"/>
        <v>4</v>
      </c>
      <c r="X6444">
        <f t="shared" si="502"/>
        <v>2016</v>
      </c>
      <c r="Y6444" t="str">
        <f t="shared" si="503"/>
        <v>Oct</v>
      </c>
      <c r="Z6444" t="str">
        <f t="shared" si="504"/>
        <v>2016-10</v>
      </c>
    </row>
    <row r="6445" spans="1:26"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s="5">
        <v>24.9</v>
      </c>
      <c r="S6445">
        <v>5</v>
      </c>
      <c r="T6445" s="7">
        <v>0</v>
      </c>
      <c r="U6445" s="5">
        <v>11.454000000000001</v>
      </c>
      <c r="V6445">
        <f t="shared" si="500"/>
        <v>10</v>
      </c>
      <c r="W6445">
        <f t="shared" si="501"/>
        <v>4</v>
      </c>
      <c r="X6445">
        <f t="shared" si="502"/>
        <v>2016</v>
      </c>
      <c r="Y6445" t="str">
        <f t="shared" si="503"/>
        <v>Oct</v>
      </c>
      <c r="Z6445" t="str">
        <f t="shared" si="504"/>
        <v>2016-10</v>
      </c>
    </row>
    <row r="6446" spans="1:26"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s="5">
        <v>82.26</v>
      </c>
      <c r="S6446">
        <v>3</v>
      </c>
      <c r="T6446" s="7">
        <v>0</v>
      </c>
      <c r="U6446" s="5">
        <v>33.726599999999998</v>
      </c>
      <c r="V6446">
        <f t="shared" si="500"/>
        <v>10</v>
      </c>
      <c r="W6446">
        <f t="shared" si="501"/>
        <v>4</v>
      </c>
      <c r="X6446">
        <f t="shared" si="502"/>
        <v>2016</v>
      </c>
      <c r="Y6446" t="str">
        <f t="shared" si="503"/>
        <v>Oct</v>
      </c>
      <c r="Z6446" t="str">
        <f t="shared" si="504"/>
        <v>2016-10</v>
      </c>
    </row>
    <row r="6447" spans="1:26"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s="5">
        <v>7.1040000000000001</v>
      </c>
      <c r="S6447">
        <v>6</v>
      </c>
      <c r="T6447" s="7">
        <v>0.2</v>
      </c>
      <c r="U6447" s="5">
        <v>2.4864000000000002</v>
      </c>
      <c r="V6447">
        <f t="shared" si="500"/>
        <v>3</v>
      </c>
      <c r="W6447">
        <f t="shared" si="501"/>
        <v>1</v>
      </c>
      <c r="X6447">
        <f t="shared" si="502"/>
        <v>2015</v>
      </c>
      <c r="Y6447" t="str">
        <f t="shared" si="503"/>
        <v>Mar</v>
      </c>
      <c r="Z6447" t="str">
        <f t="shared" si="504"/>
        <v>2015-03</v>
      </c>
    </row>
    <row r="6448" spans="1:26"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s="5">
        <v>103.5</v>
      </c>
      <c r="S6448">
        <v>5</v>
      </c>
      <c r="T6448" s="7">
        <v>0.6</v>
      </c>
      <c r="U6448" s="5">
        <v>-77.625</v>
      </c>
      <c r="V6448">
        <f t="shared" si="500"/>
        <v>3</v>
      </c>
      <c r="W6448">
        <f t="shared" si="501"/>
        <v>1</v>
      </c>
      <c r="X6448">
        <f t="shared" si="502"/>
        <v>2017</v>
      </c>
      <c r="Y6448" t="str">
        <f t="shared" si="503"/>
        <v>Mar</v>
      </c>
      <c r="Z6448" t="str">
        <f t="shared" si="504"/>
        <v>2017-03</v>
      </c>
    </row>
    <row r="6449" spans="1:26"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s="5">
        <v>2.464</v>
      </c>
      <c r="S6449">
        <v>1</v>
      </c>
      <c r="T6449" s="7">
        <v>0.2</v>
      </c>
      <c r="U6449" s="5">
        <v>0.86240000000000006</v>
      </c>
      <c r="V6449">
        <f t="shared" si="500"/>
        <v>3</v>
      </c>
      <c r="W6449">
        <f t="shared" si="501"/>
        <v>1</v>
      </c>
      <c r="X6449">
        <f t="shared" si="502"/>
        <v>2017</v>
      </c>
      <c r="Y6449" t="str">
        <f t="shared" si="503"/>
        <v>Mar</v>
      </c>
      <c r="Z6449" t="str">
        <f t="shared" si="504"/>
        <v>2017-03</v>
      </c>
    </row>
    <row r="6450" spans="1:26"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s="5">
        <v>8.7200000000000006</v>
      </c>
      <c r="S6450">
        <v>1</v>
      </c>
      <c r="T6450" s="7">
        <v>0.2</v>
      </c>
      <c r="U6450" s="5">
        <v>0.65400000000000003</v>
      </c>
      <c r="V6450">
        <f t="shared" si="500"/>
        <v>3</v>
      </c>
      <c r="W6450">
        <f t="shared" si="501"/>
        <v>1</v>
      </c>
      <c r="X6450">
        <f t="shared" si="502"/>
        <v>2017</v>
      </c>
      <c r="Y6450" t="str">
        <f t="shared" si="503"/>
        <v>Mar</v>
      </c>
      <c r="Z6450" t="str">
        <f t="shared" si="504"/>
        <v>2017-03</v>
      </c>
    </row>
    <row r="6451" spans="1:26"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s="5">
        <v>10.76</v>
      </c>
      <c r="S6451">
        <v>2</v>
      </c>
      <c r="T6451" s="7">
        <v>0</v>
      </c>
      <c r="U6451" s="5">
        <v>5.1647999999999996</v>
      </c>
      <c r="V6451">
        <f t="shared" si="500"/>
        <v>9</v>
      </c>
      <c r="W6451">
        <f t="shared" si="501"/>
        <v>3</v>
      </c>
      <c r="X6451">
        <f t="shared" si="502"/>
        <v>2015</v>
      </c>
      <c r="Y6451" t="str">
        <f t="shared" si="503"/>
        <v>Sep</v>
      </c>
      <c r="Z6451" t="str">
        <f t="shared" si="504"/>
        <v>2015-09</v>
      </c>
    </row>
    <row r="6452" spans="1:26"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s="5">
        <v>45.68</v>
      </c>
      <c r="S6452">
        <v>2</v>
      </c>
      <c r="T6452" s="7">
        <v>0</v>
      </c>
      <c r="U6452" s="5">
        <v>21.012799999999999</v>
      </c>
      <c r="V6452">
        <f t="shared" si="500"/>
        <v>9</v>
      </c>
      <c r="W6452">
        <f t="shared" si="501"/>
        <v>3</v>
      </c>
      <c r="X6452">
        <f t="shared" si="502"/>
        <v>2015</v>
      </c>
      <c r="Y6452" t="str">
        <f t="shared" si="503"/>
        <v>Sep</v>
      </c>
      <c r="Z6452" t="str">
        <f t="shared" si="504"/>
        <v>2015-09</v>
      </c>
    </row>
    <row r="6453" spans="1:26"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s="5">
        <v>6.7</v>
      </c>
      <c r="S6453">
        <v>1</v>
      </c>
      <c r="T6453" s="7">
        <v>0</v>
      </c>
      <c r="U6453" s="5">
        <v>2.2109999999999999</v>
      </c>
      <c r="V6453">
        <f t="shared" si="500"/>
        <v>9</v>
      </c>
      <c r="W6453">
        <f t="shared" si="501"/>
        <v>3</v>
      </c>
      <c r="X6453">
        <f t="shared" si="502"/>
        <v>2015</v>
      </c>
      <c r="Y6453" t="str">
        <f t="shared" si="503"/>
        <v>Sep</v>
      </c>
      <c r="Z6453" t="str">
        <f t="shared" si="504"/>
        <v>2015-09</v>
      </c>
    </row>
    <row r="6454" spans="1:26"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s="5">
        <v>158.376</v>
      </c>
      <c r="S6454">
        <v>3</v>
      </c>
      <c r="T6454" s="7">
        <v>0.2</v>
      </c>
      <c r="U6454" s="5">
        <v>13.857900000000001</v>
      </c>
      <c r="V6454">
        <f t="shared" si="500"/>
        <v>12</v>
      </c>
      <c r="W6454">
        <f t="shared" si="501"/>
        <v>4</v>
      </c>
      <c r="X6454">
        <f t="shared" si="502"/>
        <v>2015</v>
      </c>
      <c r="Y6454" t="str">
        <f t="shared" si="503"/>
        <v>Dec</v>
      </c>
      <c r="Z6454" t="str">
        <f t="shared" si="504"/>
        <v>2015-12</v>
      </c>
    </row>
    <row r="6455" spans="1:26"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s="5">
        <v>3.44</v>
      </c>
      <c r="S6455">
        <v>2</v>
      </c>
      <c r="T6455" s="7">
        <v>0.2</v>
      </c>
      <c r="U6455" s="5">
        <v>0.55900000000000005</v>
      </c>
      <c r="V6455">
        <f t="shared" si="500"/>
        <v>10</v>
      </c>
      <c r="W6455">
        <f t="shared" si="501"/>
        <v>4</v>
      </c>
      <c r="X6455">
        <f t="shared" si="502"/>
        <v>2015</v>
      </c>
      <c r="Y6455" t="str">
        <f t="shared" si="503"/>
        <v>Oct</v>
      </c>
      <c r="Z6455" t="str">
        <f t="shared" si="504"/>
        <v>2015-10</v>
      </c>
    </row>
    <row r="6456" spans="1:26"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s="5">
        <v>56.56</v>
      </c>
      <c r="S6456">
        <v>2</v>
      </c>
      <c r="T6456" s="7">
        <v>0</v>
      </c>
      <c r="U6456" s="5">
        <v>15.2712</v>
      </c>
      <c r="V6456">
        <f t="shared" si="500"/>
        <v>7</v>
      </c>
      <c r="W6456">
        <f t="shared" si="501"/>
        <v>3</v>
      </c>
      <c r="X6456">
        <f t="shared" si="502"/>
        <v>2017</v>
      </c>
      <c r="Y6456" t="str">
        <f t="shared" si="503"/>
        <v>Jul</v>
      </c>
      <c r="Z6456" t="str">
        <f t="shared" si="504"/>
        <v>2017-07</v>
      </c>
    </row>
    <row r="6457" spans="1:26"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s="5">
        <v>36.96</v>
      </c>
      <c r="S6457">
        <v>7</v>
      </c>
      <c r="T6457" s="7">
        <v>0</v>
      </c>
      <c r="U6457" s="5">
        <v>11.457599999999999</v>
      </c>
      <c r="V6457">
        <f t="shared" si="500"/>
        <v>7</v>
      </c>
      <c r="W6457">
        <f t="shared" si="501"/>
        <v>3</v>
      </c>
      <c r="X6457">
        <f t="shared" si="502"/>
        <v>2017</v>
      </c>
      <c r="Y6457" t="str">
        <f t="shared" si="503"/>
        <v>Jul</v>
      </c>
      <c r="Z6457" t="str">
        <f t="shared" si="504"/>
        <v>2017-07</v>
      </c>
    </row>
    <row r="6458" spans="1:26"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s="5">
        <v>135.99</v>
      </c>
      <c r="S6458">
        <v>1</v>
      </c>
      <c r="T6458" s="7">
        <v>0</v>
      </c>
      <c r="U6458" s="5">
        <v>36.717300000000002</v>
      </c>
      <c r="V6458">
        <f t="shared" si="500"/>
        <v>8</v>
      </c>
      <c r="W6458">
        <f t="shared" si="501"/>
        <v>3</v>
      </c>
      <c r="X6458">
        <f t="shared" si="502"/>
        <v>2014</v>
      </c>
      <c r="Y6458" t="str">
        <f t="shared" si="503"/>
        <v>Aug</v>
      </c>
      <c r="Z6458" t="str">
        <f t="shared" si="504"/>
        <v>2014-08</v>
      </c>
    </row>
    <row r="6459" spans="1:26"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s="5">
        <v>15.96</v>
      </c>
      <c r="S6459">
        <v>7</v>
      </c>
      <c r="T6459" s="7">
        <v>0</v>
      </c>
      <c r="U6459" s="5">
        <v>7.0224000000000002</v>
      </c>
      <c r="V6459">
        <f t="shared" si="500"/>
        <v>8</v>
      </c>
      <c r="W6459">
        <f t="shared" si="501"/>
        <v>3</v>
      </c>
      <c r="X6459">
        <f t="shared" si="502"/>
        <v>2014</v>
      </c>
      <c r="Y6459" t="str">
        <f t="shared" si="503"/>
        <v>Aug</v>
      </c>
      <c r="Z6459" t="str">
        <f t="shared" si="504"/>
        <v>2014-08</v>
      </c>
    </row>
    <row r="6460" spans="1:26"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5">
        <v>3.76</v>
      </c>
      <c r="S6460">
        <v>2</v>
      </c>
      <c r="T6460" s="7">
        <v>0</v>
      </c>
      <c r="U6460" s="5">
        <v>1.0904</v>
      </c>
      <c r="V6460">
        <f t="shared" si="500"/>
        <v>5</v>
      </c>
      <c r="W6460">
        <f t="shared" si="501"/>
        <v>2</v>
      </c>
      <c r="X6460">
        <f t="shared" si="502"/>
        <v>2017</v>
      </c>
      <c r="Y6460" t="str">
        <f t="shared" si="503"/>
        <v>May</v>
      </c>
      <c r="Z6460" t="str">
        <f t="shared" si="504"/>
        <v>2017-05</v>
      </c>
    </row>
    <row r="6461" spans="1:26"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5">
        <v>14.7</v>
      </c>
      <c r="S6461">
        <v>5</v>
      </c>
      <c r="T6461" s="7">
        <v>0</v>
      </c>
      <c r="U6461" s="5">
        <v>6.6150000000000002</v>
      </c>
      <c r="V6461">
        <f t="shared" si="500"/>
        <v>5</v>
      </c>
      <c r="W6461">
        <f t="shared" si="501"/>
        <v>2</v>
      </c>
      <c r="X6461">
        <f t="shared" si="502"/>
        <v>2017</v>
      </c>
      <c r="Y6461" t="str">
        <f t="shared" si="503"/>
        <v>May</v>
      </c>
      <c r="Z6461" t="str">
        <f t="shared" si="504"/>
        <v>2017-05</v>
      </c>
    </row>
    <row r="6462" spans="1:26"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s="5">
        <v>37.200000000000003</v>
      </c>
      <c r="S6462">
        <v>5</v>
      </c>
      <c r="T6462" s="7">
        <v>0</v>
      </c>
      <c r="U6462" s="5">
        <v>9.3000000000000007</v>
      </c>
      <c r="V6462">
        <f t="shared" si="500"/>
        <v>5</v>
      </c>
      <c r="W6462">
        <f t="shared" si="501"/>
        <v>2</v>
      </c>
      <c r="X6462">
        <f t="shared" si="502"/>
        <v>2017</v>
      </c>
      <c r="Y6462" t="str">
        <f t="shared" si="503"/>
        <v>May</v>
      </c>
      <c r="Z6462" t="str">
        <f t="shared" si="504"/>
        <v>2017-05</v>
      </c>
    </row>
    <row r="6463" spans="1:26"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5">
        <v>89.97</v>
      </c>
      <c r="S6463">
        <v>3</v>
      </c>
      <c r="T6463" s="7">
        <v>0</v>
      </c>
      <c r="U6463" s="5">
        <v>18.893699999999999</v>
      </c>
      <c r="V6463">
        <f t="shared" si="500"/>
        <v>5</v>
      </c>
      <c r="W6463">
        <f t="shared" si="501"/>
        <v>2</v>
      </c>
      <c r="X6463">
        <f t="shared" si="502"/>
        <v>2017</v>
      </c>
      <c r="Y6463" t="str">
        <f t="shared" si="503"/>
        <v>May</v>
      </c>
      <c r="Z6463" t="str">
        <f t="shared" si="504"/>
        <v>2017-05</v>
      </c>
    </row>
    <row r="6464" spans="1:26"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s="5">
        <v>261.95999999999998</v>
      </c>
      <c r="S6464">
        <v>2</v>
      </c>
      <c r="T6464" s="7">
        <v>0</v>
      </c>
      <c r="U6464" s="5">
        <v>23.5764</v>
      </c>
      <c r="V6464">
        <f t="shared" si="500"/>
        <v>5</v>
      </c>
      <c r="W6464">
        <f t="shared" si="501"/>
        <v>2</v>
      </c>
      <c r="X6464">
        <f t="shared" si="502"/>
        <v>2017</v>
      </c>
      <c r="Y6464" t="str">
        <f t="shared" si="503"/>
        <v>May</v>
      </c>
      <c r="Z6464" t="str">
        <f t="shared" si="504"/>
        <v>2017-05</v>
      </c>
    </row>
    <row r="6465" spans="1:26"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5">
        <v>74</v>
      </c>
      <c r="S6465">
        <v>5</v>
      </c>
      <c r="T6465" s="7">
        <v>0</v>
      </c>
      <c r="U6465" s="5">
        <v>37</v>
      </c>
      <c r="V6465">
        <f t="shared" si="500"/>
        <v>5</v>
      </c>
      <c r="W6465">
        <f t="shared" si="501"/>
        <v>2</v>
      </c>
      <c r="X6465">
        <f t="shared" si="502"/>
        <v>2017</v>
      </c>
      <c r="Y6465" t="str">
        <f t="shared" si="503"/>
        <v>May</v>
      </c>
      <c r="Z6465" t="str">
        <f t="shared" si="504"/>
        <v>2017-05</v>
      </c>
    </row>
    <row r="6466" spans="1:26"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s="5">
        <v>13.28</v>
      </c>
      <c r="S6466">
        <v>2</v>
      </c>
      <c r="T6466" s="7">
        <v>0</v>
      </c>
      <c r="U6466" s="5">
        <v>6.3743999999999996</v>
      </c>
      <c r="V6466">
        <f t="shared" si="500"/>
        <v>9</v>
      </c>
      <c r="W6466">
        <f t="shared" si="501"/>
        <v>3</v>
      </c>
      <c r="X6466">
        <f t="shared" si="502"/>
        <v>2016</v>
      </c>
      <c r="Y6466" t="str">
        <f t="shared" si="503"/>
        <v>Sep</v>
      </c>
      <c r="Z6466" t="str">
        <f t="shared" si="504"/>
        <v>2016-09</v>
      </c>
    </row>
    <row r="6467" spans="1:26"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s="5">
        <v>84.96</v>
      </c>
      <c r="S6467">
        <v>6</v>
      </c>
      <c r="T6467" s="7">
        <v>0.2</v>
      </c>
      <c r="U6467" s="5">
        <v>6.3719999999999999</v>
      </c>
      <c r="V6467">
        <f t="shared" ref="V6467:V6530" si="505">MONTH(C6467)</f>
        <v>11</v>
      </c>
      <c r="W6467">
        <f t="shared" ref="W6467:W6530" si="506">ROUNDUP(MONTH(C6467)/3,0)</f>
        <v>4</v>
      </c>
      <c r="X6467">
        <f t="shared" ref="X6467:X6530" si="507">YEAR(C6467)</f>
        <v>2015</v>
      </c>
      <c r="Y6467" t="str">
        <f t="shared" ref="Y6467:Y6530" si="508">TEXT(C6467,"MMM")</f>
        <v>Nov</v>
      </c>
      <c r="Z6467" t="str">
        <f t="shared" ref="Z6467:Z6530" si="509">TEXT(C6467,"YYYY-MM")</f>
        <v>2015-11</v>
      </c>
    </row>
    <row r="6468" spans="1:26"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s="5">
        <v>68.459999999999994</v>
      </c>
      <c r="S6468">
        <v>7</v>
      </c>
      <c r="T6468" s="7">
        <v>0</v>
      </c>
      <c r="U6468" s="5">
        <v>25.330200000000001</v>
      </c>
      <c r="V6468">
        <f t="shared" si="505"/>
        <v>5</v>
      </c>
      <c r="W6468">
        <f t="shared" si="506"/>
        <v>2</v>
      </c>
      <c r="X6468">
        <f t="shared" si="507"/>
        <v>2017</v>
      </c>
      <c r="Y6468" t="str">
        <f t="shared" si="508"/>
        <v>May</v>
      </c>
      <c r="Z6468" t="str">
        <f t="shared" si="509"/>
        <v>2017-05</v>
      </c>
    </row>
    <row r="6469" spans="1:26"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s="5">
        <v>2079.4</v>
      </c>
      <c r="S6469">
        <v>5</v>
      </c>
      <c r="T6469" s="7">
        <v>0</v>
      </c>
      <c r="U6469" s="5">
        <v>582.23199999999997</v>
      </c>
      <c r="V6469">
        <f t="shared" si="505"/>
        <v>12</v>
      </c>
      <c r="W6469">
        <f t="shared" si="506"/>
        <v>4</v>
      </c>
      <c r="X6469">
        <f t="shared" si="507"/>
        <v>2016</v>
      </c>
      <c r="Y6469" t="str">
        <f t="shared" si="508"/>
        <v>Dec</v>
      </c>
      <c r="Z6469" t="str">
        <f t="shared" si="509"/>
        <v>2016-12</v>
      </c>
    </row>
    <row r="6470" spans="1:26"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s="5">
        <v>629.95000000000005</v>
      </c>
      <c r="S6470">
        <v>5</v>
      </c>
      <c r="T6470" s="7">
        <v>0</v>
      </c>
      <c r="U6470" s="5">
        <v>176.386</v>
      </c>
      <c r="V6470">
        <f t="shared" si="505"/>
        <v>12</v>
      </c>
      <c r="W6470">
        <f t="shared" si="506"/>
        <v>4</v>
      </c>
      <c r="X6470">
        <f t="shared" si="507"/>
        <v>2016</v>
      </c>
      <c r="Y6470" t="str">
        <f t="shared" si="508"/>
        <v>Dec</v>
      </c>
      <c r="Z6470" t="str">
        <f t="shared" si="509"/>
        <v>2016-12</v>
      </c>
    </row>
    <row r="6471" spans="1:26"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s="5">
        <v>72.42</v>
      </c>
      <c r="S6471">
        <v>6</v>
      </c>
      <c r="T6471" s="7">
        <v>0</v>
      </c>
      <c r="U6471" s="5">
        <v>23.898599999999998</v>
      </c>
      <c r="V6471">
        <f t="shared" si="505"/>
        <v>12</v>
      </c>
      <c r="W6471">
        <f t="shared" si="506"/>
        <v>4</v>
      </c>
      <c r="X6471">
        <f t="shared" si="507"/>
        <v>2016</v>
      </c>
      <c r="Y6471" t="str">
        <f t="shared" si="508"/>
        <v>Dec</v>
      </c>
      <c r="Z6471" t="str">
        <f t="shared" si="509"/>
        <v>2016-12</v>
      </c>
    </row>
    <row r="6472" spans="1:26"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s="5">
        <v>131.97999999999999</v>
      </c>
      <c r="S6472">
        <v>2</v>
      </c>
      <c r="T6472" s="7">
        <v>0</v>
      </c>
      <c r="U6472" s="5">
        <v>35.634599999999999</v>
      </c>
      <c r="V6472">
        <f t="shared" si="505"/>
        <v>8</v>
      </c>
      <c r="W6472">
        <f t="shared" si="506"/>
        <v>3</v>
      </c>
      <c r="X6472">
        <f t="shared" si="507"/>
        <v>2015</v>
      </c>
      <c r="Y6472" t="str">
        <f t="shared" si="508"/>
        <v>Aug</v>
      </c>
      <c r="Z6472" t="str">
        <f t="shared" si="509"/>
        <v>2015-08</v>
      </c>
    </row>
    <row r="6473" spans="1:26"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s="5">
        <v>114.52</v>
      </c>
      <c r="S6473">
        <v>7</v>
      </c>
      <c r="T6473" s="7">
        <v>0</v>
      </c>
      <c r="U6473" s="5">
        <v>11.452</v>
      </c>
      <c r="V6473">
        <f t="shared" si="505"/>
        <v>8</v>
      </c>
      <c r="W6473">
        <f t="shared" si="506"/>
        <v>3</v>
      </c>
      <c r="X6473">
        <f t="shared" si="507"/>
        <v>2015</v>
      </c>
      <c r="Y6473" t="str">
        <f t="shared" si="508"/>
        <v>Aug</v>
      </c>
      <c r="Z6473" t="str">
        <f t="shared" si="509"/>
        <v>2015-08</v>
      </c>
    </row>
    <row r="6474" spans="1:26"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s="5">
        <v>100.24</v>
      </c>
      <c r="S6474">
        <v>10</v>
      </c>
      <c r="T6474" s="7">
        <v>0.2</v>
      </c>
      <c r="U6474" s="5">
        <v>33.831000000000003</v>
      </c>
      <c r="V6474">
        <f t="shared" si="505"/>
        <v>6</v>
      </c>
      <c r="W6474">
        <f t="shared" si="506"/>
        <v>2</v>
      </c>
      <c r="X6474">
        <f t="shared" si="507"/>
        <v>2014</v>
      </c>
      <c r="Y6474" t="str">
        <f t="shared" si="508"/>
        <v>Jun</v>
      </c>
      <c r="Z6474" t="str">
        <f t="shared" si="509"/>
        <v>2014-06</v>
      </c>
    </row>
    <row r="6475" spans="1:26"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s="5">
        <v>871.8</v>
      </c>
      <c r="S6475">
        <v>3</v>
      </c>
      <c r="T6475" s="7">
        <v>0.2</v>
      </c>
      <c r="U6475" s="5">
        <v>87.18</v>
      </c>
      <c r="V6475">
        <f t="shared" si="505"/>
        <v>3</v>
      </c>
      <c r="W6475">
        <f t="shared" si="506"/>
        <v>1</v>
      </c>
      <c r="X6475">
        <f t="shared" si="507"/>
        <v>2016</v>
      </c>
      <c r="Y6475" t="str">
        <f t="shared" si="508"/>
        <v>Mar</v>
      </c>
      <c r="Z6475" t="str">
        <f t="shared" si="509"/>
        <v>2016-03</v>
      </c>
    </row>
    <row r="6476" spans="1:26"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s="5">
        <v>61.96</v>
      </c>
      <c r="S6476">
        <v>4</v>
      </c>
      <c r="T6476" s="7">
        <v>0.5</v>
      </c>
      <c r="U6476" s="5">
        <v>-53.285600000000002</v>
      </c>
      <c r="V6476">
        <f t="shared" si="505"/>
        <v>1</v>
      </c>
      <c r="W6476">
        <f t="shared" si="506"/>
        <v>1</v>
      </c>
      <c r="X6476">
        <f t="shared" si="507"/>
        <v>2014</v>
      </c>
      <c r="Y6476" t="str">
        <f t="shared" si="508"/>
        <v>Jan</v>
      </c>
      <c r="Z6476" t="str">
        <f t="shared" si="509"/>
        <v>2014-01</v>
      </c>
    </row>
    <row r="6477" spans="1:26"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s="5">
        <v>4.5540000000000003</v>
      </c>
      <c r="S6477">
        <v>3</v>
      </c>
      <c r="T6477" s="7">
        <v>0.7</v>
      </c>
      <c r="U6477" s="5">
        <v>-3.4914000000000001</v>
      </c>
      <c r="V6477">
        <f t="shared" si="505"/>
        <v>6</v>
      </c>
      <c r="W6477">
        <f t="shared" si="506"/>
        <v>2</v>
      </c>
      <c r="X6477">
        <f t="shared" si="507"/>
        <v>2017</v>
      </c>
      <c r="Y6477" t="str">
        <f t="shared" si="508"/>
        <v>Jun</v>
      </c>
      <c r="Z6477" t="str">
        <f t="shared" si="509"/>
        <v>2017-06</v>
      </c>
    </row>
    <row r="6478" spans="1:26"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s="5">
        <v>5.2</v>
      </c>
      <c r="S6478">
        <v>2</v>
      </c>
      <c r="T6478" s="7">
        <v>0.2</v>
      </c>
      <c r="U6478" s="5">
        <v>0.58499999999999996</v>
      </c>
      <c r="V6478">
        <f t="shared" si="505"/>
        <v>6</v>
      </c>
      <c r="W6478">
        <f t="shared" si="506"/>
        <v>2</v>
      </c>
      <c r="X6478">
        <f t="shared" si="507"/>
        <v>2017</v>
      </c>
      <c r="Y6478" t="str">
        <f t="shared" si="508"/>
        <v>Jun</v>
      </c>
      <c r="Z6478" t="str">
        <f t="shared" si="509"/>
        <v>2017-06</v>
      </c>
    </row>
    <row r="6479" spans="1:26"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s="5">
        <v>205.99199999999999</v>
      </c>
      <c r="S6479">
        <v>1</v>
      </c>
      <c r="T6479" s="7">
        <v>0.2</v>
      </c>
      <c r="U6479" s="5">
        <v>-2.5749</v>
      </c>
      <c r="V6479">
        <f t="shared" si="505"/>
        <v>6</v>
      </c>
      <c r="W6479">
        <f t="shared" si="506"/>
        <v>2</v>
      </c>
      <c r="X6479">
        <f t="shared" si="507"/>
        <v>2017</v>
      </c>
      <c r="Y6479" t="str">
        <f t="shared" si="508"/>
        <v>Jun</v>
      </c>
      <c r="Z6479" t="str">
        <f t="shared" si="509"/>
        <v>2017-06</v>
      </c>
    </row>
    <row r="6480" spans="1:26"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s="5">
        <v>15.552</v>
      </c>
      <c r="S6480">
        <v>3</v>
      </c>
      <c r="T6480" s="7">
        <v>0.2</v>
      </c>
      <c r="U6480" s="5">
        <v>5.4432</v>
      </c>
      <c r="V6480">
        <f t="shared" si="505"/>
        <v>6</v>
      </c>
      <c r="W6480">
        <f t="shared" si="506"/>
        <v>2</v>
      </c>
      <c r="X6480">
        <f t="shared" si="507"/>
        <v>2017</v>
      </c>
      <c r="Y6480" t="str">
        <f t="shared" si="508"/>
        <v>Jun</v>
      </c>
      <c r="Z6480" t="str">
        <f t="shared" si="509"/>
        <v>2017-06</v>
      </c>
    </row>
    <row r="6481" spans="1:26"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s="5">
        <v>503.96</v>
      </c>
      <c r="S6481">
        <v>5</v>
      </c>
      <c r="T6481" s="7">
        <v>0.2</v>
      </c>
      <c r="U6481" s="5">
        <v>50.396000000000001</v>
      </c>
      <c r="V6481">
        <f t="shared" si="505"/>
        <v>6</v>
      </c>
      <c r="W6481">
        <f t="shared" si="506"/>
        <v>2</v>
      </c>
      <c r="X6481">
        <f t="shared" si="507"/>
        <v>2017</v>
      </c>
      <c r="Y6481" t="str">
        <f t="shared" si="508"/>
        <v>Jun</v>
      </c>
      <c r="Z6481" t="str">
        <f t="shared" si="509"/>
        <v>2017-06</v>
      </c>
    </row>
    <row r="6482" spans="1:26"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s="5">
        <v>24.472000000000001</v>
      </c>
      <c r="S6482">
        <v>7</v>
      </c>
      <c r="T6482" s="7">
        <v>0.2</v>
      </c>
      <c r="U6482" s="5">
        <v>1.8353999999999999</v>
      </c>
      <c r="V6482">
        <f t="shared" si="505"/>
        <v>6</v>
      </c>
      <c r="W6482">
        <f t="shared" si="506"/>
        <v>2</v>
      </c>
      <c r="X6482">
        <f t="shared" si="507"/>
        <v>2017</v>
      </c>
      <c r="Y6482" t="str">
        <f t="shared" si="508"/>
        <v>Jun</v>
      </c>
      <c r="Z6482" t="str">
        <f t="shared" si="509"/>
        <v>2017-06</v>
      </c>
    </row>
    <row r="6483" spans="1:26"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s="5">
        <v>241.56800000000001</v>
      </c>
      <c r="S6483">
        <v>2</v>
      </c>
      <c r="T6483" s="7">
        <v>0.2</v>
      </c>
      <c r="U6483" s="5">
        <v>0</v>
      </c>
      <c r="V6483">
        <f t="shared" si="505"/>
        <v>6</v>
      </c>
      <c r="W6483">
        <f t="shared" si="506"/>
        <v>2</v>
      </c>
      <c r="X6483">
        <f t="shared" si="507"/>
        <v>2017</v>
      </c>
      <c r="Y6483" t="str">
        <f t="shared" si="508"/>
        <v>Jun</v>
      </c>
      <c r="Z6483" t="str">
        <f t="shared" si="509"/>
        <v>2017-06</v>
      </c>
    </row>
    <row r="6484" spans="1:26"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s="5">
        <v>110.4</v>
      </c>
      <c r="S6484">
        <v>2</v>
      </c>
      <c r="T6484" s="7">
        <v>0.2</v>
      </c>
      <c r="U6484" s="5">
        <v>-4.1399999999999997</v>
      </c>
      <c r="V6484">
        <f t="shared" si="505"/>
        <v>6</v>
      </c>
      <c r="W6484">
        <f t="shared" si="506"/>
        <v>2</v>
      </c>
      <c r="X6484">
        <f t="shared" si="507"/>
        <v>2017</v>
      </c>
      <c r="Y6484" t="str">
        <f t="shared" si="508"/>
        <v>Jun</v>
      </c>
      <c r="Z6484" t="str">
        <f t="shared" si="509"/>
        <v>2017-06</v>
      </c>
    </row>
    <row r="6485" spans="1:26"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s="5">
        <v>384.76799999999997</v>
      </c>
      <c r="S6485">
        <v>2</v>
      </c>
      <c r="T6485" s="7">
        <v>0.4</v>
      </c>
      <c r="U6485" s="5">
        <v>-115.43040000000001</v>
      </c>
      <c r="V6485">
        <f t="shared" si="505"/>
        <v>6</v>
      </c>
      <c r="W6485">
        <f t="shared" si="506"/>
        <v>2</v>
      </c>
      <c r="X6485">
        <f t="shared" si="507"/>
        <v>2017</v>
      </c>
      <c r="Y6485" t="str">
        <f t="shared" si="508"/>
        <v>Jun</v>
      </c>
      <c r="Z6485" t="str">
        <f t="shared" si="509"/>
        <v>2017-06</v>
      </c>
    </row>
    <row r="6486" spans="1:26"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s="5">
        <v>78.66</v>
      </c>
      <c r="S6486">
        <v>6</v>
      </c>
      <c r="T6486" s="7">
        <v>0</v>
      </c>
      <c r="U6486" s="5">
        <v>36.183599999999998</v>
      </c>
      <c r="V6486">
        <f t="shared" si="505"/>
        <v>6</v>
      </c>
      <c r="W6486">
        <f t="shared" si="506"/>
        <v>2</v>
      </c>
      <c r="X6486">
        <f t="shared" si="507"/>
        <v>2017</v>
      </c>
      <c r="Y6486" t="str">
        <f t="shared" si="508"/>
        <v>Jun</v>
      </c>
      <c r="Z6486" t="str">
        <f t="shared" si="509"/>
        <v>2017-06</v>
      </c>
    </row>
    <row r="6487" spans="1:26"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s="5">
        <v>45.36</v>
      </c>
      <c r="S6487">
        <v>4</v>
      </c>
      <c r="T6487" s="7">
        <v>0</v>
      </c>
      <c r="U6487" s="5">
        <v>22.226400000000002</v>
      </c>
      <c r="V6487">
        <f t="shared" si="505"/>
        <v>6</v>
      </c>
      <c r="W6487">
        <f t="shared" si="506"/>
        <v>2</v>
      </c>
      <c r="X6487">
        <f t="shared" si="507"/>
        <v>2017</v>
      </c>
      <c r="Y6487" t="str">
        <f t="shared" si="508"/>
        <v>Jun</v>
      </c>
      <c r="Z6487" t="str">
        <f t="shared" si="509"/>
        <v>2017-06</v>
      </c>
    </row>
    <row r="6488" spans="1:26"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s="5">
        <v>962.08</v>
      </c>
      <c r="S6488">
        <v>4</v>
      </c>
      <c r="T6488" s="7">
        <v>0.2</v>
      </c>
      <c r="U6488" s="5">
        <v>156.33799999999999</v>
      </c>
      <c r="V6488">
        <f t="shared" si="505"/>
        <v>3</v>
      </c>
      <c r="W6488">
        <f t="shared" si="506"/>
        <v>1</v>
      </c>
      <c r="X6488">
        <f t="shared" si="507"/>
        <v>2015</v>
      </c>
      <c r="Y6488" t="str">
        <f t="shared" si="508"/>
        <v>Mar</v>
      </c>
      <c r="Z6488" t="str">
        <f t="shared" si="509"/>
        <v>2015-03</v>
      </c>
    </row>
    <row r="6489" spans="1:26"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s="5">
        <v>12.843</v>
      </c>
      <c r="S6489">
        <v>3</v>
      </c>
      <c r="T6489" s="7">
        <v>0.7</v>
      </c>
      <c r="U6489" s="5">
        <v>-9.8462999999999994</v>
      </c>
      <c r="V6489">
        <f t="shared" si="505"/>
        <v>3</v>
      </c>
      <c r="W6489">
        <f t="shared" si="506"/>
        <v>1</v>
      </c>
      <c r="X6489">
        <f t="shared" si="507"/>
        <v>2015</v>
      </c>
      <c r="Y6489" t="str">
        <f t="shared" si="508"/>
        <v>Mar</v>
      </c>
      <c r="Z6489" t="str">
        <f t="shared" si="509"/>
        <v>2015-03</v>
      </c>
    </row>
    <row r="6490" spans="1:26"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s="5">
        <v>295.45600000000002</v>
      </c>
      <c r="S6490">
        <v>14</v>
      </c>
      <c r="T6490" s="7">
        <v>0.2</v>
      </c>
      <c r="U6490" s="5">
        <v>96.023200000000003</v>
      </c>
      <c r="V6490">
        <f t="shared" si="505"/>
        <v>3</v>
      </c>
      <c r="W6490">
        <f t="shared" si="506"/>
        <v>1</v>
      </c>
      <c r="X6490">
        <f t="shared" si="507"/>
        <v>2015</v>
      </c>
      <c r="Y6490" t="str">
        <f t="shared" si="508"/>
        <v>Mar</v>
      </c>
      <c r="Z6490" t="str">
        <f t="shared" si="509"/>
        <v>2015-03</v>
      </c>
    </row>
    <row r="6491" spans="1:26"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s="5">
        <v>32.4</v>
      </c>
      <c r="S6491">
        <v>5</v>
      </c>
      <c r="T6491" s="7">
        <v>0</v>
      </c>
      <c r="U6491" s="5">
        <v>15.552</v>
      </c>
      <c r="V6491">
        <f t="shared" si="505"/>
        <v>9</v>
      </c>
      <c r="W6491">
        <f t="shared" si="506"/>
        <v>3</v>
      </c>
      <c r="X6491">
        <f t="shared" si="507"/>
        <v>2017</v>
      </c>
      <c r="Y6491" t="str">
        <f t="shared" si="508"/>
        <v>Sep</v>
      </c>
      <c r="Z6491" t="str">
        <f t="shared" si="509"/>
        <v>2017-09</v>
      </c>
    </row>
    <row r="6492" spans="1:26"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s="5">
        <v>103.93600000000001</v>
      </c>
      <c r="S6492">
        <v>4</v>
      </c>
      <c r="T6492" s="7">
        <v>0.2</v>
      </c>
      <c r="U6492" s="5">
        <v>16.889600000000002</v>
      </c>
      <c r="V6492">
        <f t="shared" si="505"/>
        <v>9</v>
      </c>
      <c r="W6492">
        <f t="shared" si="506"/>
        <v>3</v>
      </c>
      <c r="X6492">
        <f t="shared" si="507"/>
        <v>2014</v>
      </c>
      <c r="Y6492" t="str">
        <f t="shared" si="508"/>
        <v>Sep</v>
      </c>
      <c r="Z6492" t="str">
        <f t="shared" si="509"/>
        <v>2014-09</v>
      </c>
    </row>
    <row r="6493" spans="1:26"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s="5">
        <v>289.56799999999998</v>
      </c>
      <c r="S6493">
        <v>2</v>
      </c>
      <c r="T6493" s="7">
        <v>0.2</v>
      </c>
      <c r="U6493" s="5">
        <v>10.8588</v>
      </c>
      <c r="V6493">
        <f t="shared" si="505"/>
        <v>11</v>
      </c>
      <c r="W6493">
        <f t="shared" si="506"/>
        <v>4</v>
      </c>
      <c r="X6493">
        <f t="shared" si="507"/>
        <v>2016</v>
      </c>
      <c r="Y6493" t="str">
        <f t="shared" si="508"/>
        <v>Nov</v>
      </c>
      <c r="Z6493" t="str">
        <f t="shared" si="509"/>
        <v>2016-11</v>
      </c>
    </row>
    <row r="6494" spans="1:26"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s="5">
        <v>39.72</v>
      </c>
      <c r="S6494">
        <v>5</v>
      </c>
      <c r="T6494" s="7">
        <v>0.2</v>
      </c>
      <c r="U6494" s="5">
        <v>4.4684999999999997</v>
      </c>
      <c r="V6494">
        <f t="shared" si="505"/>
        <v>11</v>
      </c>
      <c r="W6494">
        <f t="shared" si="506"/>
        <v>4</v>
      </c>
      <c r="X6494">
        <f t="shared" si="507"/>
        <v>2016</v>
      </c>
      <c r="Y6494" t="str">
        <f t="shared" si="508"/>
        <v>Nov</v>
      </c>
      <c r="Z6494" t="str">
        <f t="shared" si="509"/>
        <v>2016-11</v>
      </c>
    </row>
    <row r="6495" spans="1:26"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s="5">
        <v>244.768</v>
      </c>
      <c r="S6495">
        <v>4</v>
      </c>
      <c r="T6495" s="7">
        <v>0.2</v>
      </c>
      <c r="U6495" s="5">
        <v>24.476800000000001</v>
      </c>
      <c r="V6495">
        <f t="shared" si="505"/>
        <v>11</v>
      </c>
      <c r="W6495">
        <f t="shared" si="506"/>
        <v>4</v>
      </c>
      <c r="X6495">
        <f t="shared" si="507"/>
        <v>2016</v>
      </c>
      <c r="Y6495" t="str">
        <f t="shared" si="508"/>
        <v>Nov</v>
      </c>
      <c r="Z6495" t="str">
        <f t="shared" si="509"/>
        <v>2016-11</v>
      </c>
    </row>
    <row r="6496" spans="1:26"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s="5">
        <v>24</v>
      </c>
      <c r="S6496">
        <v>2</v>
      </c>
      <c r="T6496" s="7">
        <v>0.2</v>
      </c>
      <c r="U6496" s="5">
        <v>-2.7</v>
      </c>
      <c r="V6496">
        <f t="shared" si="505"/>
        <v>10</v>
      </c>
      <c r="W6496">
        <f t="shared" si="506"/>
        <v>4</v>
      </c>
      <c r="X6496">
        <f t="shared" si="507"/>
        <v>2017</v>
      </c>
      <c r="Y6496" t="str">
        <f t="shared" si="508"/>
        <v>Oct</v>
      </c>
      <c r="Z6496" t="str">
        <f t="shared" si="509"/>
        <v>2017-10</v>
      </c>
    </row>
    <row r="6497" spans="1:26"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s="5">
        <v>15.552</v>
      </c>
      <c r="S6497">
        <v>3</v>
      </c>
      <c r="T6497" s="7">
        <v>0.2</v>
      </c>
      <c r="U6497" s="5">
        <v>5.4432</v>
      </c>
      <c r="V6497">
        <f t="shared" si="505"/>
        <v>10</v>
      </c>
      <c r="W6497">
        <f t="shared" si="506"/>
        <v>4</v>
      </c>
      <c r="X6497">
        <f t="shared" si="507"/>
        <v>2017</v>
      </c>
      <c r="Y6497" t="str">
        <f t="shared" si="508"/>
        <v>Oct</v>
      </c>
      <c r="Z6497" t="str">
        <f t="shared" si="509"/>
        <v>2017-10</v>
      </c>
    </row>
    <row r="6498" spans="1:26"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s="5">
        <v>26.175999999999998</v>
      </c>
      <c r="S6498">
        <v>2</v>
      </c>
      <c r="T6498" s="7">
        <v>0.2</v>
      </c>
      <c r="U6498" s="5">
        <v>-3.2719999999999998</v>
      </c>
      <c r="V6498">
        <f t="shared" si="505"/>
        <v>10</v>
      </c>
      <c r="W6498">
        <f t="shared" si="506"/>
        <v>4</v>
      </c>
      <c r="X6498">
        <f t="shared" si="507"/>
        <v>2017</v>
      </c>
      <c r="Y6498" t="str">
        <f t="shared" si="508"/>
        <v>Oct</v>
      </c>
      <c r="Z6498" t="str">
        <f t="shared" si="509"/>
        <v>2017-10</v>
      </c>
    </row>
    <row r="6499" spans="1:26"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s="5">
        <v>20.94</v>
      </c>
      <c r="S6499">
        <v>3</v>
      </c>
      <c r="T6499" s="7">
        <v>0</v>
      </c>
      <c r="U6499" s="5">
        <v>6.0726000000000004</v>
      </c>
      <c r="V6499">
        <f t="shared" si="505"/>
        <v>7</v>
      </c>
      <c r="W6499">
        <f t="shared" si="506"/>
        <v>3</v>
      </c>
      <c r="X6499">
        <f t="shared" si="507"/>
        <v>2015</v>
      </c>
      <c r="Y6499" t="str">
        <f t="shared" si="508"/>
        <v>Jul</v>
      </c>
      <c r="Z6499" t="str">
        <f t="shared" si="509"/>
        <v>2015-07</v>
      </c>
    </row>
    <row r="6500" spans="1:26"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s="5">
        <v>135.09</v>
      </c>
      <c r="S6500">
        <v>9</v>
      </c>
      <c r="T6500" s="7">
        <v>0</v>
      </c>
      <c r="U6500" s="5">
        <v>62.141399999999997</v>
      </c>
      <c r="V6500">
        <f t="shared" si="505"/>
        <v>7</v>
      </c>
      <c r="W6500">
        <f t="shared" si="506"/>
        <v>3</v>
      </c>
      <c r="X6500">
        <f t="shared" si="507"/>
        <v>2015</v>
      </c>
      <c r="Y6500" t="str">
        <f t="shared" si="508"/>
        <v>Jul</v>
      </c>
      <c r="Z6500" t="str">
        <f t="shared" si="509"/>
        <v>2015-07</v>
      </c>
    </row>
    <row r="6501" spans="1:26"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s="5">
        <v>279.86</v>
      </c>
      <c r="S6501">
        <v>14</v>
      </c>
      <c r="T6501" s="7">
        <v>0</v>
      </c>
      <c r="U6501" s="5">
        <v>64.367800000000003</v>
      </c>
      <c r="V6501">
        <f t="shared" si="505"/>
        <v>7</v>
      </c>
      <c r="W6501">
        <f t="shared" si="506"/>
        <v>3</v>
      </c>
      <c r="X6501">
        <f t="shared" si="507"/>
        <v>2015</v>
      </c>
      <c r="Y6501" t="str">
        <f t="shared" si="508"/>
        <v>Jul</v>
      </c>
      <c r="Z6501" t="str">
        <f t="shared" si="509"/>
        <v>2015-07</v>
      </c>
    </row>
    <row r="6502" spans="1:26"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s="5">
        <v>90.06</v>
      </c>
      <c r="S6502">
        <v>6</v>
      </c>
      <c r="T6502" s="7">
        <v>0</v>
      </c>
      <c r="U6502" s="5">
        <v>41.427599999999998</v>
      </c>
      <c r="V6502">
        <f t="shared" si="505"/>
        <v>7</v>
      </c>
      <c r="W6502">
        <f t="shared" si="506"/>
        <v>3</v>
      </c>
      <c r="X6502">
        <f t="shared" si="507"/>
        <v>2015</v>
      </c>
      <c r="Y6502" t="str">
        <f t="shared" si="508"/>
        <v>Jul</v>
      </c>
      <c r="Z6502" t="str">
        <f t="shared" si="509"/>
        <v>2015-07</v>
      </c>
    </row>
    <row r="6503" spans="1:26"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s="5">
        <v>539.96400000000006</v>
      </c>
      <c r="S6503">
        <v>6</v>
      </c>
      <c r="T6503" s="7">
        <v>0.4</v>
      </c>
      <c r="U6503" s="5">
        <v>-107.9928</v>
      </c>
      <c r="V6503">
        <f t="shared" si="505"/>
        <v>11</v>
      </c>
      <c r="W6503">
        <f t="shared" si="506"/>
        <v>4</v>
      </c>
      <c r="X6503">
        <f t="shared" si="507"/>
        <v>2014</v>
      </c>
      <c r="Y6503" t="str">
        <f t="shared" si="508"/>
        <v>Nov</v>
      </c>
      <c r="Z6503" t="str">
        <f t="shared" si="509"/>
        <v>2014-11</v>
      </c>
    </row>
    <row r="6504" spans="1:26"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s="5">
        <v>50.231999999999999</v>
      </c>
      <c r="S6504">
        <v>7</v>
      </c>
      <c r="T6504" s="7">
        <v>0.4</v>
      </c>
      <c r="U6504" s="5">
        <v>-10.0464</v>
      </c>
      <c r="V6504">
        <f t="shared" si="505"/>
        <v>11</v>
      </c>
      <c r="W6504">
        <f t="shared" si="506"/>
        <v>4</v>
      </c>
      <c r="X6504">
        <f t="shared" si="507"/>
        <v>2014</v>
      </c>
      <c r="Y6504" t="str">
        <f t="shared" si="508"/>
        <v>Nov</v>
      </c>
      <c r="Z6504" t="str">
        <f t="shared" si="509"/>
        <v>2014-11</v>
      </c>
    </row>
    <row r="6505" spans="1:26"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s="5">
        <v>19.242000000000001</v>
      </c>
      <c r="S6505">
        <v>3</v>
      </c>
      <c r="T6505" s="7">
        <v>0.7</v>
      </c>
      <c r="U6505" s="5">
        <v>-13.4694</v>
      </c>
      <c r="V6505">
        <f t="shared" si="505"/>
        <v>11</v>
      </c>
      <c r="W6505">
        <f t="shared" si="506"/>
        <v>4</v>
      </c>
      <c r="X6505">
        <f t="shared" si="507"/>
        <v>2014</v>
      </c>
      <c r="Y6505" t="str">
        <f t="shared" si="508"/>
        <v>Nov</v>
      </c>
      <c r="Z6505" t="str">
        <f t="shared" si="509"/>
        <v>2014-11</v>
      </c>
    </row>
    <row r="6506" spans="1:26"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s="5">
        <v>1247.6400000000001</v>
      </c>
      <c r="S6506">
        <v>3</v>
      </c>
      <c r="T6506" s="7">
        <v>0</v>
      </c>
      <c r="U6506" s="5">
        <v>349.33920000000001</v>
      </c>
      <c r="V6506">
        <f t="shared" si="505"/>
        <v>11</v>
      </c>
      <c r="W6506">
        <f t="shared" si="506"/>
        <v>4</v>
      </c>
      <c r="X6506">
        <f t="shared" si="507"/>
        <v>2017</v>
      </c>
      <c r="Y6506" t="str">
        <f t="shared" si="508"/>
        <v>Nov</v>
      </c>
      <c r="Z6506" t="str">
        <f t="shared" si="509"/>
        <v>2017-11</v>
      </c>
    </row>
    <row r="6507" spans="1:26"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s="5">
        <v>5.3040000000000003</v>
      </c>
      <c r="S6507">
        <v>3</v>
      </c>
      <c r="T6507" s="7">
        <v>0.2</v>
      </c>
      <c r="U6507" s="5">
        <v>0.46410000000000001</v>
      </c>
      <c r="V6507">
        <f t="shared" si="505"/>
        <v>6</v>
      </c>
      <c r="W6507">
        <f t="shared" si="506"/>
        <v>2</v>
      </c>
      <c r="X6507">
        <f t="shared" si="507"/>
        <v>2016</v>
      </c>
      <c r="Y6507" t="str">
        <f t="shared" si="508"/>
        <v>Jun</v>
      </c>
      <c r="Z6507" t="str">
        <f t="shared" si="509"/>
        <v>2016-06</v>
      </c>
    </row>
    <row r="6508" spans="1:26"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s="5">
        <v>19.135999999999999</v>
      </c>
      <c r="S6508">
        <v>4</v>
      </c>
      <c r="T6508" s="7">
        <v>0.2</v>
      </c>
      <c r="U6508" s="5">
        <v>5.98</v>
      </c>
      <c r="V6508">
        <f t="shared" si="505"/>
        <v>10</v>
      </c>
      <c r="W6508">
        <f t="shared" si="506"/>
        <v>4</v>
      </c>
      <c r="X6508">
        <f t="shared" si="507"/>
        <v>2016</v>
      </c>
      <c r="Y6508" t="str">
        <f t="shared" si="508"/>
        <v>Oct</v>
      </c>
      <c r="Z6508" t="str">
        <f t="shared" si="509"/>
        <v>2016-10</v>
      </c>
    </row>
    <row r="6509" spans="1:26"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s="5">
        <v>332.83199999999999</v>
      </c>
      <c r="S6509">
        <v>4</v>
      </c>
      <c r="T6509" s="7">
        <v>0.2</v>
      </c>
      <c r="U6509" s="5">
        <v>-24.962399999999999</v>
      </c>
      <c r="V6509">
        <f t="shared" si="505"/>
        <v>10</v>
      </c>
      <c r="W6509">
        <f t="shared" si="506"/>
        <v>4</v>
      </c>
      <c r="X6509">
        <f t="shared" si="507"/>
        <v>2016</v>
      </c>
      <c r="Y6509" t="str">
        <f t="shared" si="508"/>
        <v>Oct</v>
      </c>
      <c r="Z6509" t="str">
        <f t="shared" si="509"/>
        <v>2016-10</v>
      </c>
    </row>
    <row r="6510" spans="1:26"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s="5">
        <v>279.89999999999998</v>
      </c>
      <c r="S6510">
        <v>5</v>
      </c>
      <c r="T6510" s="7">
        <v>0</v>
      </c>
      <c r="U6510" s="5">
        <v>137.15100000000001</v>
      </c>
      <c r="V6510">
        <f t="shared" si="505"/>
        <v>12</v>
      </c>
      <c r="W6510">
        <f t="shared" si="506"/>
        <v>4</v>
      </c>
      <c r="X6510">
        <f t="shared" si="507"/>
        <v>2017</v>
      </c>
      <c r="Y6510" t="str">
        <f t="shared" si="508"/>
        <v>Dec</v>
      </c>
      <c r="Z6510" t="str">
        <f t="shared" si="509"/>
        <v>2017-12</v>
      </c>
    </row>
    <row r="6511" spans="1:26"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s="5">
        <v>50.351999999999997</v>
      </c>
      <c r="S6511">
        <v>3</v>
      </c>
      <c r="T6511" s="7">
        <v>0.2</v>
      </c>
      <c r="U6511" s="5">
        <v>17.623200000000001</v>
      </c>
      <c r="V6511">
        <f t="shared" si="505"/>
        <v>12</v>
      </c>
      <c r="W6511">
        <f t="shared" si="506"/>
        <v>4</v>
      </c>
      <c r="X6511">
        <f t="shared" si="507"/>
        <v>2017</v>
      </c>
      <c r="Y6511" t="str">
        <f t="shared" si="508"/>
        <v>Dec</v>
      </c>
      <c r="Z6511" t="str">
        <f t="shared" si="509"/>
        <v>2017-12</v>
      </c>
    </row>
    <row r="6512" spans="1:26"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s="5">
        <v>34.020000000000003</v>
      </c>
      <c r="S6512">
        <v>3</v>
      </c>
      <c r="T6512" s="7">
        <v>0</v>
      </c>
      <c r="U6512" s="5">
        <v>16.669799999999999</v>
      </c>
      <c r="V6512">
        <f t="shared" si="505"/>
        <v>12</v>
      </c>
      <c r="W6512">
        <f t="shared" si="506"/>
        <v>4</v>
      </c>
      <c r="X6512">
        <f t="shared" si="507"/>
        <v>2017</v>
      </c>
      <c r="Y6512" t="str">
        <f t="shared" si="508"/>
        <v>Dec</v>
      </c>
      <c r="Z6512" t="str">
        <f t="shared" si="509"/>
        <v>2017-12</v>
      </c>
    </row>
    <row r="6513" spans="1:26"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s="5">
        <v>23.88</v>
      </c>
      <c r="S6513">
        <v>6</v>
      </c>
      <c r="T6513" s="7">
        <v>0</v>
      </c>
      <c r="U6513" s="5">
        <v>8.1191999999999993</v>
      </c>
      <c r="V6513">
        <f t="shared" si="505"/>
        <v>3</v>
      </c>
      <c r="W6513">
        <f t="shared" si="506"/>
        <v>1</v>
      </c>
      <c r="X6513">
        <f t="shared" si="507"/>
        <v>2017</v>
      </c>
      <c r="Y6513" t="str">
        <f t="shared" si="508"/>
        <v>Mar</v>
      </c>
      <c r="Z6513" t="str">
        <f t="shared" si="509"/>
        <v>2017-03</v>
      </c>
    </row>
    <row r="6514" spans="1:26"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s="5">
        <v>11.52</v>
      </c>
      <c r="S6514">
        <v>4</v>
      </c>
      <c r="T6514" s="7">
        <v>0</v>
      </c>
      <c r="U6514" s="5">
        <v>5.6448</v>
      </c>
      <c r="V6514">
        <f t="shared" si="505"/>
        <v>3</v>
      </c>
      <c r="W6514">
        <f t="shared" si="506"/>
        <v>1</v>
      </c>
      <c r="X6514">
        <f t="shared" si="507"/>
        <v>2017</v>
      </c>
      <c r="Y6514" t="str">
        <f t="shared" si="508"/>
        <v>Mar</v>
      </c>
      <c r="Z6514" t="str">
        <f t="shared" si="509"/>
        <v>2017-03</v>
      </c>
    </row>
    <row r="6515" spans="1:26"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s="5">
        <v>286.93</v>
      </c>
      <c r="S6515">
        <v>7</v>
      </c>
      <c r="T6515" s="7">
        <v>0</v>
      </c>
      <c r="U6515" s="5">
        <v>140.59569999999999</v>
      </c>
      <c r="V6515">
        <f t="shared" si="505"/>
        <v>3</v>
      </c>
      <c r="W6515">
        <f t="shared" si="506"/>
        <v>1</v>
      </c>
      <c r="X6515">
        <f t="shared" si="507"/>
        <v>2017</v>
      </c>
      <c r="Y6515" t="str">
        <f t="shared" si="508"/>
        <v>Mar</v>
      </c>
      <c r="Z6515" t="str">
        <f t="shared" si="509"/>
        <v>2017-03</v>
      </c>
    </row>
    <row r="6516" spans="1:26"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s="5">
        <v>206.38399999999999</v>
      </c>
      <c r="S6516">
        <v>2</v>
      </c>
      <c r="T6516" s="7">
        <v>0.2</v>
      </c>
      <c r="U6516" s="5">
        <v>23.2182</v>
      </c>
      <c r="V6516">
        <f t="shared" si="505"/>
        <v>3</v>
      </c>
      <c r="W6516">
        <f t="shared" si="506"/>
        <v>1</v>
      </c>
      <c r="X6516">
        <f t="shared" si="507"/>
        <v>2017</v>
      </c>
      <c r="Y6516" t="str">
        <f t="shared" si="508"/>
        <v>Mar</v>
      </c>
      <c r="Z6516" t="str">
        <f t="shared" si="509"/>
        <v>2017-03</v>
      </c>
    </row>
    <row r="6517" spans="1:26"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s="5">
        <v>218.352</v>
      </c>
      <c r="S6517">
        <v>3</v>
      </c>
      <c r="T6517" s="7">
        <v>0.2</v>
      </c>
      <c r="U6517" s="5">
        <v>0</v>
      </c>
      <c r="V6517">
        <f t="shared" si="505"/>
        <v>9</v>
      </c>
      <c r="W6517">
        <f t="shared" si="506"/>
        <v>3</v>
      </c>
      <c r="X6517">
        <f t="shared" si="507"/>
        <v>2017</v>
      </c>
      <c r="Y6517" t="str">
        <f t="shared" si="508"/>
        <v>Sep</v>
      </c>
      <c r="Z6517" t="str">
        <f t="shared" si="509"/>
        <v>2017-09</v>
      </c>
    </row>
    <row r="6518" spans="1:26"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s="5">
        <v>529.9</v>
      </c>
      <c r="S6518">
        <v>5</v>
      </c>
      <c r="T6518" s="7">
        <v>0</v>
      </c>
      <c r="U6518" s="5">
        <v>105.98</v>
      </c>
      <c r="V6518">
        <f t="shared" si="505"/>
        <v>9</v>
      </c>
      <c r="W6518">
        <f t="shared" si="506"/>
        <v>3</v>
      </c>
      <c r="X6518">
        <f t="shared" si="507"/>
        <v>2017</v>
      </c>
      <c r="Y6518" t="str">
        <f t="shared" si="508"/>
        <v>Sep</v>
      </c>
      <c r="Z6518" t="str">
        <f t="shared" si="509"/>
        <v>2017-09</v>
      </c>
    </row>
    <row r="6519" spans="1:26"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s="5">
        <v>99.3</v>
      </c>
      <c r="S6519">
        <v>10</v>
      </c>
      <c r="T6519" s="7">
        <v>0</v>
      </c>
      <c r="U6519" s="5">
        <v>41.706000000000003</v>
      </c>
      <c r="V6519">
        <f t="shared" si="505"/>
        <v>9</v>
      </c>
      <c r="W6519">
        <f t="shared" si="506"/>
        <v>3</v>
      </c>
      <c r="X6519">
        <f t="shared" si="507"/>
        <v>2017</v>
      </c>
      <c r="Y6519" t="str">
        <f t="shared" si="508"/>
        <v>Sep</v>
      </c>
      <c r="Z6519" t="str">
        <f t="shared" si="509"/>
        <v>2017-09</v>
      </c>
    </row>
    <row r="6520" spans="1:26"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s="5">
        <v>108.96</v>
      </c>
      <c r="S6520">
        <v>2</v>
      </c>
      <c r="T6520" s="7">
        <v>0</v>
      </c>
      <c r="U6520" s="5">
        <v>30.508800000000001</v>
      </c>
      <c r="V6520">
        <f t="shared" si="505"/>
        <v>9</v>
      </c>
      <c r="W6520">
        <f t="shared" si="506"/>
        <v>3</v>
      </c>
      <c r="X6520">
        <f t="shared" si="507"/>
        <v>2017</v>
      </c>
      <c r="Y6520" t="str">
        <f t="shared" si="508"/>
        <v>Sep</v>
      </c>
      <c r="Z6520" t="str">
        <f t="shared" si="509"/>
        <v>2017-09</v>
      </c>
    </row>
    <row r="6521" spans="1:26"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s="5">
        <v>2.6880000000000002</v>
      </c>
      <c r="S6521">
        <v>1</v>
      </c>
      <c r="T6521" s="7">
        <v>0.2</v>
      </c>
      <c r="U6521" s="5">
        <v>0.84</v>
      </c>
      <c r="V6521">
        <f t="shared" si="505"/>
        <v>9</v>
      </c>
      <c r="W6521">
        <f t="shared" si="506"/>
        <v>3</v>
      </c>
      <c r="X6521">
        <f t="shared" si="507"/>
        <v>2017</v>
      </c>
      <c r="Y6521" t="str">
        <f t="shared" si="508"/>
        <v>Sep</v>
      </c>
      <c r="Z6521" t="str">
        <f t="shared" si="509"/>
        <v>2017-09</v>
      </c>
    </row>
    <row r="6522" spans="1:26"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s="5">
        <v>5443.96</v>
      </c>
      <c r="S6522">
        <v>4</v>
      </c>
      <c r="T6522" s="7">
        <v>0</v>
      </c>
      <c r="U6522" s="5">
        <v>2504.2215999999999</v>
      </c>
      <c r="V6522">
        <f t="shared" si="505"/>
        <v>1</v>
      </c>
      <c r="W6522">
        <f t="shared" si="506"/>
        <v>1</v>
      </c>
      <c r="X6522">
        <f t="shared" si="507"/>
        <v>2017</v>
      </c>
      <c r="Y6522" t="str">
        <f t="shared" si="508"/>
        <v>Jan</v>
      </c>
      <c r="Z6522" t="str">
        <f t="shared" si="509"/>
        <v>2017-01</v>
      </c>
    </row>
    <row r="6523" spans="1:26"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s="5">
        <v>302.67</v>
      </c>
      <c r="S6523">
        <v>3</v>
      </c>
      <c r="T6523" s="7">
        <v>0</v>
      </c>
      <c r="U6523" s="5">
        <v>72.640799999999999</v>
      </c>
      <c r="V6523">
        <f t="shared" si="505"/>
        <v>1</v>
      </c>
      <c r="W6523">
        <f t="shared" si="506"/>
        <v>1</v>
      </c>
      <c r="X6523">
        <f t="shared" si="507"/>
        <v>2017</v>
      </c>
      <c r="Y6523" t="str">
        <f t="shared" si="508"/>
        <v>Jan</v>
      </c>
      <c r="Z6523" t="str">
        <f t="shared" si="509"/>
        <v>2017-01</v>
      </c>
    </row>
    <row r="6524" spans="1:26"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s="5">
        <v>56.07</v>
      </c>
      <c r="S6524">
        <v>7</v>
      </c>
      <c r="T6524" s="7">
        <v>0</v>
      </c>
      <c r="U6524" s="5">
        <v>25.2315</v>
      </c>
      <c r="V6524">
        <f t="shared" si="505"/>
        <v>1</v>
      </c>
      <c r="W6524">
        <f t="shared" si="506"/>
        <v>1</v>
      </c>
      <c r="X6524">
        <f t="shared" si="507"/>
        <v>2017</v>
      </c>
      <c r="Y6524" t="str">
        <f t="shared" si="508"/>
        <v>Jan</v>
      </c>
      <c r="Z6524" t="str">
        <f t="shared" si="509"/>
        <v>2017-01</v>
      </c>
    </row>
    <row r="6525" spans="1:26"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s="5">
        <v>10.08</v>
      </c>
      <c r="S6525">
        <v>2</v>
      </c>
      <c r="T6525" s="7">
        <v>0.2</v>
      </c>
      <c r="U6525" s="5">
        <v>3.2759999999999998</v>
      </c>
      <c r="V6525">
        <f t="shared" si="505"/>
        <v>7</v>
      </c>
      <c r="W6525">
        <f t="shared" si="506"/>
        <v>3</v>
      </c>
      <c r="X6525">
        <f t="shared" si="507"/>
        <v>2016</v>
      </c>
      <c r="Y6525" t="str">
        <f t="shared" si="508"/>
        <v>Jul</v>
      </c>
      <c r="Z6525" t="str">
        <f t="shared" si="509"/>
        <v>2016-07</v>
      </c>
    </row>
    <row r="6526" spans="1:26"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5">
        <v>59.994</v>
      </c>
      <c r="S6526">
        <v>1</v>
      </c>
      <c r="T6526" s="7">
        <v>0.4</v>
      </c>
      <c r="U6526" s="5">
        <v>-12.998699999999999</v>
      </c>
      <c r="V6526">
        <f t="shared" si="505"/>
        <v>7</v>
      </c>
      <c r="W6526">
        <f t="shared" si="506"/>
        <v>3</v>
      </c>
      <c r="X6526">
        <f t="shared" si="507"/>
        <v>2016</v>
      </c>
      <c r="Y6526" t="str">
        <f t="shared" si="508"/>
        <v>Jul</v>
      </c>
      <c r="Z6526" t="str">
        <f t="shared" si="509"/>
        <v>2016-07</v>
      </c>
    </row>
    <row r="6527" spans="1:26"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s="5">
        <v>5.7149999999999999</v>
      </c>
      <c r="S6527">
        <v>5</v>
      </c>
      <c r="T6527" s="7">
        <v>0.7</v>
      </c>
      <c r="U6527" s="5">
        <v>-4.7625000000000002</v>
      </c>
      <c r="V6527">
        <f t="shared" si="505"/>
        <v>7</v>
      </c>
      <c r="W6527">
        <f t="shared" si="506"/>
        <v>3</v>
      </c>
      <c r="X6527">
        <f t="shared" si="507"/>
        <v>2016</v>
      </c>
      <c r="Y6527" t="str">
        <f t="shared" si="508"/>
        <v>Jul</v>
      </c>
      <c r="Z6527" t="str">
        <f t="shared" si="509"/>
        <v>2016-07</v>
      </c>
    </row>
    <row r="6528" spans="1:26"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s="5">
        <v>9.42</v>
      </c>
      <c r="S6528">
        <v>5</v>
      </c>
      <c r="T6528" s="7">
        <v>0.7</v>
      </c>
      <c r="U6528" s="5">
        <v>-7.85</v>
      </c>
      <c r="V6528">
        <f t="shared" si="505"/>
        <v>7</v>
      </c>
      <c r="W6528">
        <f t="shared" si="506"/>
        <v>3</v>
      </c>
      <c r="X6528">
        <f t="shared" si="507"/>
        <v>2016</v>
      </c>
      <c r="Y6528" t="str">
        <f t="shared" si="508"/>
        <v>Jul</v>
      </c>
      <c r="Z6528" t="str">
        <f t="shared" si="509"/>
        <v>2016-07</v>
      </c>
    </row>
    <row r="6529" spans="1:26"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s="5">
        <v>1999.96</v>
      </c>
      <c r="S6529">
        <v>4</v>
      </c>
      <c r="T6529" s="7">
        <v>0</v>
      </c>
      <c r="U6529" s="5">
        <v>899.98199999999997</v>
      </c>
      <c r="V6529">
        <f t="shared" si="505"/>
        <v>12</v>
      </c>
      <c r="W6529">
        <f t="shared" si="506"/>
        <v>4</v>
      </c>
      <c r="X6529">
        <f t="shared" si="507"/>
        <v>2016</v>
      </c>
      <c r="Y6529" t="str">
        <f t="shared" si="508"/>
        <v>Dec</v>
      </c>
      <c r="Z6529" t="str">
        <f t="shared" si="509"/>
        <v>2016-12</v>
      </c>
    </row>
    <row r="6530" spans="1:26"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s="5">
        <v>216.4</v>
      </c>
      <c r="S6530">
        <v>4</v>
      </c>
      <c r="T6530" s="7">
        <v>0</v>
      </c>
      <c r="U6530" s="5">
        <v>56.264000000000003</v>
      </c>
      <c r="V6530">
        <f t="shared" si="505"/>
        <v>12</v>
      </c>
      <c r="W6530">
        <f t="shared" si="506"/>
        <v>4</v>
      </c>
      <c r="X6530">
        <f t="shared" si="507"/>
        <v>2014</v>
      </c>
      <c r="Y6530" t="str">
        <f t="shared" si="508"/>
        <v>Dec</v>
      </c>
      <c r="Z6530" t="str">
        <f t="shared" si="509"/>
        <v>2014-12</v>
      </c>
    </row>
    <row r="6531" spans="1:26"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s="5">
        <v>6.9359999999999999</v>
      </c>
      <c r="S6531">
        <v>3</v>
      </c>
      <c r="T6531" s="7">
        <v>0.2</v>
      </c>
      <c r="U6531" s="5">
        <v>2.3409</v>
      </c>
      <c r="V6531">
        <f t="shared" ref="V6531:V6594" si="510">MONTH(C6531)</f>
        <v>2</v>
      </c>
      <c r="W6531">
        <f t="shared" ref="W6531:W6594" si="511">ROUNDUP(MONTH(C6531)/3,0)</f>
        <v>1</v>
      </c>
      <c r="X6531">
        <f t="shared" ref="X6531:X6594" si="512">YEAR(C6531)</f>
        <v>2014</v>
      </c>
      <c r="Y6531" t="str">
        <f t="shared" ref="Y6531:Y6594" si="513">TEXT(C6531,"MMM")</f>
        <v>Feb</v>
      </c>
      <c r="Z6531" t="str">
        <f t="shared" ref="Z6531:Z6594" si="514">TEXT(C6531,"YYYY-MM")</f>
        <v>2014-02</v>
      </c>
    </row>
    <row r="6532" spans="1:26"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s="5">
        <v>4.4279999999999999</v>
      </c>
      <c r="S6532">
        <v>3</v>
      </c>
      <c r="T6532" s="7">
        <v>0.8</v>
      </c>
      <c r="U6532" s="5">
        <v>-6.8634000000000004</v>
      </c>
      <c r="V6532">
        <f t="shared" si="510"/>
        <v>2</v>
      </c>
      <c r="W6532">
        <f t="shared" si="511"/>
        <v>1</v>
      </c>
      <c r="X6532">
        <f t="shared" si="512"/>
        <v>2014</v>
      </c>
      <c r="Y6532" t="str">
        <f t="shared" si="513"/>
        <v>Feb</v>
      </c>
      <c r="Z6532" t="str">
        <f t="shared" si="514"/>
        <v>2014-02</v>
      </c>
    </row>
    <row r="6533" spans="1:26"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s="5">
        <v>8.8000000000000007</v>
      </c>
      <c r="S6533">
        <v>5</v>
      </c>
      <c r="T6533" s="7">
        <v>0</v>
      </c>
      <c r="U6533" s="5">
        <v>2.552</v>
      </c>
      <c r="V6533">
        <f t="shared" si="510"/>
        <v>12</v>
      </c>
      <c r="W6533">
        <f t="shared" si="511"/>
        <v>4</v>
      </c>
      <c r="X6533">
        <f t="shared" si="512"/>
        <v>2017</v>
      </c>
      <c r="Y6533" t="str">
        <f t="shared" si="513"/>
        <v>Dec</v>
      </c>
      <c r="Z6533" t="str">
        <f t="shared" si="514"/>
        <v>2017-12</v>
      </c>
    </row>
    <row r="6534" spans="1:26"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s="5">
        <v>142.80000000000001</v>
      </c>
      <c r="S6534">
        <v>1</v>
      </c>
      <c r="T6534" s="7">
        <v>0</v>
      </c>
      <c r="U6534" s="5">
        <v>29.988</v>
      </c>
      <c r="V6534">
        <f t="shared" si="510"/>
        <v>12</v>
      </c>
      <c r="W6534">
        <f t="shared" si="511"/>
        <v>4</v>
      </c>
      <c r="X6534">
        <f t="shared" si="512"/>
        <v>2017</v>
      </c>
      <c r="Y6534" t="str">
        <f t="shared" si="513"/>
        <v>Dec</v>
      </c>
      <c r="Z6534" t="str">
        <f t="shared" si="514"/>
        <v>2017-12</v>
      </c>
    </row>
    <row r="6535" spans="1:26"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s="5">
        <v>399.95</v>
      </c>
      <c r="S6535">
        <v>5</v>
      </c>
      <c r="T6535" s="7">
        <v>0</v>
      </c>
      <c r="U6535" s="5">
        <v>143.982</v>
      </c>
      <c r="V6535">
        <f t="shared" si="510"/>
        <v>12</v>
      </c>
      <c r="W6535">
        <f t="shared" si="511"/>
        <v>4</v>
      </c>
      <c r="X6535">
        <f t="shared" si="512"/>
        <v>2017</v>
      </c>
      <c r="Y6535" t="str">
        <f t="shared" si="513"/>
        <v>Dec</v>
      </c>
      <c r="Z6535" t="str">
        <f t="shared" si="514"/>
        <v>2017-12</v>
      </c>
    </row>
    <row r="6536" spans="1:26"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5">
        <v>2152.7759999999998</v>
      </c>
      <c r="S6536">
        <v>3</v>
      </c>
      <c r="T6536" s="7">
        <v>0.2</v>
      </c>
      <c r="U6536" s="5">
        <v>726.56190000000004</v>
      </c>
      <c r="V6536">
        <f t="shared" si="510"/>
        <v>11</v>
      </c>
      <c r="W6536">
        <f t="shared" si="511"/>
        <v>4</v>
      </c>
      <c r="X6536">
        <f t="shared" si="512"/>
        <v>2014</v>
      </c>
      <c r="Y6536" t="str">
        <f t="shared" si="513"/>
        <v>Nov</v>
      </c>
      <c r="Z6536" t="str">
        <f t="shared" si="514"/>
        <v>2014-11</v>
      </c>
    </row>
    <row r="6537" spans="1:26"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5">
        <v>4007.84</v>
      </c>
      <c r="S6537">
        <v>10</v>
      </c>
      <c r="T6537" s="7">
        <v>0.2</v>
      </c>
      <c r="U6537" s="5">
        <v>-50.097999999999999</v>
      </c>
      <c r="V6537">
        <f t="shared" si="510"/>
        <v>11</v>
      </c>
      <c r="W6537">
        <f t="shared" si="511"/>
        <v>4</v>
      </c>
      <c r="X6537">
        <f t="shared" si="512"/>
        <v>2014</v>
      </c>
      <c r="Y6537" t="str">
        <f t="shared" si="513"/>
        <v>Nov</v>
      </c>
      <c r="Z6537" t="str">
        <f t="shared" si="514"/>
        <v>2014-11</v>
      </c>
    </row>
    <row r="6538" spans="1:26"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s="5">
        <v>328.59</v>
      </c>
      <c r="S6538">
        <v>3</v>
      </c>
      <c r="T6538" s="7">
        <v>0.4</v>
      </c>
      <c r="U6538" s="5">
        <v>-147.8655</v>
      </c>
      <c r="V6538">
        <f t="shared" si="510"/>
        <v>10</v>
      </c>
      <c r="W6538">
        <f t="shared" si="511"/>
        <v>4</v>
      </c>
      <c r="X6538">
        <f t="shared" si="512"/>
        <v>2014</v>
      </c>
      <c r="Y6538" t="str">
        <f t="shared" si="513"/>
        <v>Oct</v>
      </c>
      <c r="Z6538" t="str">
        <f t="shared" si="514"/>
        <v>2014-10</v>
      </c>
    </row>
    <row r="6539" spans="1:26"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s="5">
        <v>98.352000000000004</v>
      </c>
      <c r="S6539">
        <v>3</v>
      </c>
      <c r="T6539" s="7">
        <v>0.2</v>
      </c>
      <c r="U6539" s="5">
        <v>-24.588000000000001</v>
      </c>
      <c r="V6539">
        <f t="shared" si="510"/>
        <v>10</v>
      </c>
      <c r="W6539">
        <f t="shared" si="511"/>
        <v>4</v>
      </c>
      <c r="X6539">
        <f t="shared" si="512"/>
        <v>2014</v>
      </c>
      <c r="Y6539" t="str">
        <f t="shared" si="513"/>
        <v>Oct</v>
      </c>
      <c r="Z6539" t="str">
        <f t="shared" si="514"/>
        <v>2014-10</v>
      </c>
    </row>
    <row r="6540" spans="1:26"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s="5">
        <v>158.99</v>
      </c>
      <c r="S6540">
        <v>1</v>
      </c>
      <c r="T6540" s="7">
        <v>0</v>
      </c>
      <c r="U6540" s="5">
        <v>41.337400000000002</v>
      </c>
      <c r="V6540">
        <f t="shared" si="510"/>
        <v>10</v>
      </c>
      <c r="W6540">
        <f t="shared" si="511"/>
        <v>4</v>
      </c>
      <c r="X6540">
        <f t="shared" si="512"/>
        <v>2015</v>
      </c>
      <c r="Y6540" t="str">
        <f t="shared" si="513"/>
        <v>Oct</v>
      </c>
      <c r="Z6540" t="str">
        <f t="shared" si="514"/>
        <v>2015-10</v>
      </c>
    </row>
    <row r="6541" spans="1:26"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s="5">
        <v>291.10000000000002</v>
      </c>
      <c r="S6541">
        <v>5</v>
      </c>
      <c r="T6541" s="7">
        <v>0</v>
      </c>
      <c r="U6541" s="5">
        <v>75.686000000000007</v>
      </c>
      <c r="V6541">
        <f t="shared" si="510"/>
        <v>10</v>
      </c>
      <c r="W6541">
        <f t="shared" si="511"/>
        <v>4</v>
      </c>
      <c r="X6541">
        <f t="shared" si="512"/>
        <v>2015</v>
      </c>
      <c r="Y6541" t="str">
        <f t="shared" si="513"/>
        <v>Oct</v>
      </c>
      <c r="Z6541" t="str">
        <f t="shared" si="514"/>
        <v>2015-10</v>
      </c>
    </row>
    <row r="6542" spans="1:26"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s="5">
        <v>73.680000000000007</v>
      </c>
      <c r="S6542">
        <v>6</v>
      </c>
      <c r="T6542" s="7">
        <v>0</v>
      </c>
      <c r="U6542" s="5">
        <v>34.629600000000003</v>
      </c>
      <c r="V6542">
        <f t="shared" si="510"/>
        <v>11</v>
      </c>
      <c r="W6542">
        <f t="shared" si="511"/>
        <v>4</v>
      </c>
      <c r="X6542">
        <f t="shared" si="512"/>
        <v>2017</v>
      </c>
      <c r="Y6542" t="str">
        <f t="shared" si="513"/>
        <v>Nov</v>
      </c>
      <c r="Z6542" t="str">
        <f t="shared" si="514"/>
        <v>2017-11</v>
      </c>
    </row>
    <row r="6543" spans="1:26"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s="5">
        <v>139.91999999999999</v>
      </c>
      <c r="S6543">
        <v>2</v>
      </c>
      <c r="T6543" s="7">
        <v>0</v>
      </c>
      <c r="U6543" s="5">
        <v>23.7864</v>
      </c>
      <c r="V6543">
        <f t="shared" si="510"/>
        <v>11</v>
      </c>
      <c r="W6543">
        <f t="shared" si="511"/>
        <v>4</v>
      </c>
      <c r="X6543">
        <f t="shared" si="512"/>
        <v>2017</v>
      </c>
      <c r="Y6543" t="str">
        <f t="shared" si="513"/>
        <v>Nov</v>
      </c>
      <c r="Z6543" t="str">
        <f t="shared" si="514"/>
        <v>2017-11</v>
      </c>
    </row>
    <row r="6544" spans="1:26"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s="5">
        <v>107.88</v>
      </c>
      <c r="S6544">
        <v>3</v>
      </c>
      <c r="T6544" s="7">
        <v>0.2</v>
      </c>
      <c r="U6544" s="5">
        <v>10.788</v>
      </c>
      <c r="V6544">
        <f t="shared" si="510"/>
        <v>11</v>
      </c>
      <c r="W6544">
        <f t="shared" si="511"/>
        <v>4</v>
      </c>
      <c r="X6544">
        <f t="shared" si="512"/>
        <v>2017</v>
      </c>
      <c r="Y6544" t="str">
        <f t="shared" si="513"/>
        <v>Nov</v>
      </c>
      <c r="Z6544" t="str">
        <f t="shared" si="514"/>
        <v>2017-11</v>
      </c>
    </row>
    <row r="6545" spans="1:26"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s="5">
        <v>33.29</v>
      </c>
      <c r="S6545">
        <v>1</v>
      </c>
      <c r="T6545" s="7">
        <v>0</v>
      </c>
      <c r="U6545" s="5">
        <v>7.9896000000000003</v>
      </c>
      <c r="V6545">
        <f t="shared" si="510"/>
        <v>11</v>
      </c>
      <c r="W6545">
        <f t="shared" si="511"/>
        <v>4</v>
      </c>
      <c r="X6545">
        <f t="shared" si="512"/>
        <v>2017</v>
      </c>
      <c r="Y6545" t="str">
        <f t="shared" si="513"/>
        <v>Nov</v>
      </c>
      <c r="Z6545" t="str">
        <f t="shared" si="514"/>
        <v>2017-11</v>
      </c>
    </row>
    <row r="6546" spans="1:26"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s="5">
        <v>58.17</v>
      </c>
      <c r="S6546">
        <v>5</v>
      </c>
      <c r="T6546" s="7">
        <v>0.7</v>
      </c>
      <c r="U6546" s="5">
        <v>-46.536000000000001</v>
      </c>
      <c r="V6546">
        <f t="shared" si="510"/>
        <v>5</v>
      </c>
      <c r="W6546">
        <f t="shared" si="511"/>
        <v>2</v>
      </c>
      <c r="X6546">
        <f t="shared" si="512"/>
        <v>2017</v>
      </c>
      <c r="Y6546" t="str">
        <f t="shared" si="513"/>
        <v>May</v>
      </c>
      <c r="Z6546" t="str">
        <f t="shared" si="514"/>
        <v>2017-05</v>
      </c>
    </row>
    <row r="6547" spans="1:26"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s="5">
        <v>5.04</v>
      </c>
      <c r="S6547">
        <v>2</v>
      </c>
      <c r="T6547" s="7">
        <v>0.2</v>
      </c>
      <c r="U6547" s="5">
        <v>1.764</v>
      </c>
      <c r="V6547">
        <f t="shared" si="510"/>
        <v>5</v>
      </c>
      <c r="W6547">
        <f t="shared" si="511"/>
        <v>2</v>
      </c>
      <c r="X6547">
        <f t="shared" si="512"/>
        <v>2017</v>
      </c>
      <c r="Y6547" t="str">
        <f t="shared" si="513"/>
        <v>May</v>
      </c>
      <c r="Z6547" t="str">
        <f t="shared" si="514"/>
        <v>2017-05</v>
      </c>
    </row>
    <row r="6548" spans="1:26"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s="5">
        <v>24.783999999999999</v>
      </c>
      <c r="S6548">
        <v>1</v>
      </c>
      <c r="T6548" s="7">
        <v>0.2</v>
      </c>
      <c r="U6548" s="5">
        <v>7.7450000000000001</v>
      </c>
      <c r="V6548">
        <f t="shared" si="510"/>
        <v>5</v>
      </c>
      <c r="W6548">
        <f t="shared" si="511"/>
        <v>2</v>
      </c>
      <c r="X6548">
        <f t="shared" si="512"/>
        <v>2017</v>
      </c>
      <c r="Y6548" t="str">
        <f t="shared" si="513"/>
        <v>May</v>
      </c>
      <c r="Z6548" t="str">
        <f t="shared" si="514"/>
        <v>2017-05</v>
      </c>
    </row>
    <row r="6549" spans="1:26"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s="5">
        <v>634.11599999999999</v>
      </c>
      <c r="S6549">
        <v>6</v>
      </c>
      <c r="T6549" s="7">
        <v>0.3</v>
      </c>
      <c r="U6549" s="5">
        <v>-172.1172</v>
      </c>
      <c r="V6549">
        <f t="shared" si="510"/>
        <v>3</v>
      </c>
      <c r="W6549">
        <f t="shared" si="511"/>
        <v>1</v>
      </c>
      <c r="X6549">
        <f t="shared" si="512"/>
        <v>2014</v>
      </c>
      <c r="Y6549" t="str">
        <f t="shared" si="513"/>
        <v>Mar</v>
      </c>
      <c r="Z6549" t="str">
        <f t="shared" si="514"/>
        <v>2014-03</v>
      </c>
    </row>
    <row r="6550" spans="1:26"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s="5">
        <v>17.472000000000001</v>
      </c>
      <c r="S6550">
        <v>3</v>
      </c>
      <c r="T6550" s="7">
        <v>0.2</v>
      </c>
      <c r="U6550" s="5">
        <v>5.6783999999999999</v>
      </c>
      <c r="V6550">
        <f t="shared" si="510"/>
        <v>3</v>
      </c>
      <c r="W6550">
        <f t="shared" si="511"/>
        <v>1</v>
      </c>
      <c r="X6550">
        <f t="shared" si="512"/>
        <v>2014</v>
      </c>
      <c r="Y6550" t="str">
        <f t="shared" si="513"/>
        <v>Mar</v>
      </c>
      <c r="Z6550" t="str">
        <f t="shared" si="514"/>
        <v>2014-03</v>
      </c>
    </row>
    <row r="6551" spans="1:26"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s="5">
        <v>155.88</v>
      </c>
      <c r="S6551">
        <v>6</v>
      </c>
      <c r="T6551" s="7">
        <v>0</v>
      </c>
      <c r="U6551" s="5">
        <v>38.97</v>
      </c>
      <c r="V6551">
        <f t="shared" si="510"/>
        <v>7</v>
      </c>
      <c r="W6551">
        <f t="shared" si="511"/>
        <v>3</v>
      </c>
      <c r="X6551">
        <f t="shared" si="512"/>
        <v>2015</v>
      </c>
      <c r="Y6551" t="str">
        <f t="shared" si="513"/>
        <v>Jul</v>
      </c>
      <c r="Z6551" t="str">
        <f t="shared" si="514"/>
        <v>2015-07</v>
      </c>
    </row>
    <row r="6552" spans="1:26"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s="5">
        <v>327.56400000000002</v>
      </c>
      <c r="S6552">
        <v>4</v>
      </c>
      <c r="T6552" s="7">
        <v>0.1</v>
      </c>
      <c r="U6552" s="5">
        <v>21.837599999999998</v>
      </c>
      <c r="V6552">
        <f t="shared" si="510"/>
        <v>11</v>
      </c>
      <c r="W6552">
        <f t="shared" si="511"/>
        <v>4</v>
      </c>
      <c r="X6552">
        <f t="shared" si="512"/>
        <v>2015</v>
      </c>
      <c r="Y6552" t="str">
        <f t="shared" si="513"/>
        <v>Nov</v>
      </c>
      <c r="Z6552" t="str">
        <f t="shared" si="514"/>
        <v>2015-11</v>
      </c>
    </row>
    <row r="6553" spans="1:26"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s="5">
        <v>13.36</v>
      </c>
      <c r="S6553">
        <v>2</v>
      </c>
      <c r="T6553" s="7">
        <v>0</v>
      </c>
      <c r="U6553" s="5">
        <v>6.4127999999999998</v>
      </c>
      <c r="V6553">
        <f t="shared" si="510"/>
        <v>12</v>
      </c>
      <c r="W6553">
        <f t="shared" si="511"/>
        <v>4</v>
      </c>
      <c r="X6553">
        <f t="shared" si="512"/>
        <v>2017</v>
      </c>
      <c r="Y6553" t="str">
        <f t="shared" si="513"/>
        <v>Dec</v>
      </c>
      <c r="Z6553" t="str">
        <f t="shared" si="514"/>
        <v>2017-12</v>
      </c>
    </row>
    <row r="6554" spans="1:26"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s="5">
        <v>158.9</v>
      </c>
      <c r="S6554">
        <v>5</v>
      </c>
      <c r="T6554" s="7">
        <v>0</v>
      </c>
      <c r="U6554" s="5">
        <v>7.9450000000000003</v>
      </c>
      <c r="V6554">
        <f t="shared" si="510"/>
        <v>12</v>
      </c>
      <c r="W6554">
        <f t="shared" si="511"/>
        <v>4</v>
      </c>
      <c r="X6554">
        <f t="shared" si="512"/>
        <v>2017</v>
      </c>
      <c r="Y6554" t="str">
        <f t="shared" si="513"/>
        <v>Dec</v>
      </c>
      <c r="Z6554" t="str">
        <f t="shared" si="514"/>
        <v>2017-12</v>
      </c>
    </row>
    <row r="6555" spans="1:26"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s="5">
        <v>319.96800000000002</v>
      </c>
      <c r="S6555">
        <v>4</v>
      </c>
      <c r="T6555" s="7">
        <v>0.2</v>
      </c>
      <c r="U6555" s="5">
        <v>71.992800000000003</v>
      </c>
      <c r="V6555">
        <f t="shared" si="510"/>
        <v>10</v>
      </c>
      <c r="W6555">
        <f t="shared" si="511"/>
        <v>4</v>
      </c>
      <c r="X6555">
        <f t="shared" si="512"/>
        <v>2014</v>
      </c>
      <c r="Y6555" t="str">
        <f t="shared" si="513"/>
        <v>Oct</v>
      </c>
      <c r="Z6555" t="str">
        <f t="shared" si="514"/>
        <v>2014-10</v>
      </c>
    </row>
    <row r="6556" spans="1:26"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s="5">
        <v>505.32</v>
      </c>
      <c r="S6556">
        <v>3</v>
      </c>
      <c r="T6556" s="7">
        <v>0.2</v>
      </c>
      <c r="U6556" s="5">
        <v>31.5825</v>
      </c>
      <c r="V6556">
        <f t="shared" si="510"/>
        <v>10</v>
      </c>
      <c r="W6556">
        <f t="shared" si="511"/>
        <v>4</v>
      </c>
      <c r="X6556">
        <f t="shared" si="512"/>
        <v>2014</v>
      </c>
      <c r="Y6556" t="str">
        <f t="shared" si="513"/>
        <v>Oct</v>
      </c>
      <c r="Z6556" t="str">
        <f t="shared" si="514"/>
        <v>2014-10</v>
      </c>
    </row>
    <row r="6557" spans="1:26"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s="5">
        <v>3.8079999999999998</v>
      </c>
      <c r="S6557">
        <v>1</v>
      </c>
      <c r="T6557" s="7">
        <v>0.2</v>
      </c>
      <c r="U6557" s="5">
        <v>1.2376</v>
      </c>
      <c r="V6557">
        <f t="shared" si="510"/>
        <v>10</v>
      </c>
      <c r="W6557">
        <f t="shared" si="511"/>
        <v>4</v>
      </c>
      <c r="X6557">
        <f t="shared" si="512"/>
        <v>2014</v>
      </c>
      <c r="Y6557" t="str">
        <f t="shared" si="513"/>
        <v>Oct</v>
      </c>
      <c r="Z6557" t="str">
        <f t="shared" si="514"/>
        <v>2014-10</v>
      </c>
    </row>
    <row r="6558" spans="1:26"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s="5">
        <v>8.6820000000000004</v>
      </c>
      <c r="S6558">
        <v>1</v>
      </c>
      <c r="T6558" s="7">
        <v>0.8</v>
      </c>
      <c r="U6558" s="5">
        <v>-14.759399999999999</v>
      </c>
      <c r="V6558">
        <f t="shared" si="510"/>
        <v>10</v>
      </c>
      <c r="W6558">
        <f t="shared" si="511"/>
        <v>4</v>
      </c>
      <c r="X6558">
        <f t="shared" si="512"/>
        <v>2014</v>
      </c>
      <c r="Y6558" t="str">
        <f t="shared" si="513"/>
        <v>Oct</v>
      </c>
      <c r="Z6558" t="str">
        <f t="shared" si="514"/>
        <v>2014-10</v>
      </c>
    </row>
    <row r="6559" spans="1:26"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s="5">
        <v>24.423999999999999</v>
      </c>
      <c r="S6559">
        <v>1</v>
      </c>
      <c r="T6559" s="7">
        <v>0.2</v>
      </c>
      <c r="U6559" s="5">
        <v>7.9378000000000002</v>
      </c>
      <c r="V6559">
        <f t="shared" si="510"/>
        <v>10</v>
      </c>
      <c r="W6559">
        <f t="shared" si="511"/>
        <v>4</v>
      </c>
      <c r="X6559">
        <f t="shared" si="512"/>
        <v>2014</v>
      </c>
      <c r="Y6559" t="str">
        <f t="shared" si="513"/>
        <v>Oct</v>
      </c>
      <c r="Z6559" t="str">
        <f t="shared" si="514"/>
        <v>2014-10</v>
      </c>
    </row>
    <row r="6560" spans="1:26"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s="5">
        <v>1522.6379999999999</v>
      </c>
      <c r="S6560">
        <v>9</v>
      </c>
      <c r="T6560" s="7">
        <v>0.1</v>
      </c>
      <c r="U6560" s="5">
        <v>169.18199999999999</v>
      </c>
      <c r="V6560">
        <f t="shared" si="510"/>
        <v>6</v>
      </c>
      <c r="W6560">
        <f t="shared" si="511"/>
        <v>2</v>
      </c>
      <c r="X6560">
        <f t="shared" si="512"/>
        <v>2015</v>
      </c>
      <c r="Y6560" t="str">
        <f t="shared" si="513"/>
        <v>Jun</v>
      </c>
      <c r="Z6560" t="str">
        <f t="shared" si="514"/>
        <v>2015-06</v>
      </c>
    </row>
    <row r="6561" spans="1:26"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s="5">
        <v>419.9</v>
      </c>
      <c r="S6561">
        <v>5</v>
      </c>
      <c r="T6561" s="7">
        <v>0</v>
      </c>
      <c r="U6561" s="5">
        <v>197.35300000000001</v>
      </c>
      <c r="V6561">
        <f t="shared" si="510"/>
        <v>7</v>
      </c>
      <c r="W6561">
        <f t="shared" si="511"/>
        <v>3</v>
      </c>
      <c r="X6561">
        <f t="shared" si="512"/>
        <v>2016</v>
      </c>
      <c r="Y6561" t="str">
        <f t="shared" si="513"/>
        <v>Jul</v>
      </c>
      <c r="Z6561" t="str">
        <f t="shared" si="514"/>
        <v>2016-07</v>
      </c>
    </row>
    <row r="6562" spans="1:26"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s="5">
        <v>3.15</v>
      </c>
      <c r="S6562">
        <v>1</v>
      </c>
      <c r="T6562" s="7">
        <v>0</v>
      </c>
      <c r="U6562" s="5">
        <v>1.512</v>
      </c>
      <c r="V6562">
        <f t="shared" si="510"/>
        <v>7</v>
      </c>
      <c r="W6562">
        <f t="shared" si="511"/>
        <v>3</v>
      </c>
      <c r="X6562">
        <f t="shared" si="512"/>
        <v>2016</v>
      </c>
      <c r="Y6562" t="str">
        <f t="shared" si="513"/>
        <v>Jul</v>
      </c>
      <c r="Z6562" t="str">
        <f t="shared" si="514"/>
        <v>2016-07</v>
      </c>
    </row>
    <row r="6563" spans="1:26"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s="5">
        <v>33.619999999999997</v>
      </c>
      <c r="S6563">
        <v>5</v>
      </c>
      <c r="T6563" s="7">
        <v>0.8</v>
      </c>
      <c r="U6563" s="5">
        <v>-90.774000000000001</v>
      </c>
      <c r="V6563">
        <f t="shared" si="510"/>
        <v>3</v>
      </c>
      <c r="W6563">
        <f t="shared" si="511"/>
        <v>1</v>
      </c>
      <c r="X6563">
        <f t="shared" si="512"/>
        <v>2017</v>
      </c>
      <c r="Y6563" t="str">
        <f t="shared" si="513"/>
        <v>Mar</v>
      </c>
      <c r="Z6563" t="str">
        <f t="shared" si="514"/>
        <v>2017-03</v>
      </c>
    </row>
    <row r="6564" spans="1:26"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s="5">
        <v>16.14</v>
      </c>
      <c r="S6564">
        <v>3</v>
      </c>
      <c r="T6564" s="7">
        <v>0</v>
      </c>
      <c r="U6564" s="5">
        <v>7.9085999999999999</v>
      </c>
      <c r="V6564">
        <f t="shared" si="510"/>
        <v>5</v>
      </c>
      <c r="W6564">
        <f t="shared" si="511"/>
        <v>2</v>
      </c>
      <c r="X6564">
        <f t="shared" si="512"/>
        <v>2014</v>
      </c>
      <c r="Y6564" t="str">
        <f t="shared" si="513"/>
        <v>May</v>
      </c>
      <c r="Z6564" t="str">
        <f t="shared" si="514"/>
        <v>2014-05</v>
      </c>
    </row>
    <row r="6565" spans="1:26"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s="5">
        <v>194.25</v>
      </c>
      <c r="S6565">
        <v>2</v>
      </c>
      <c r="T6565" s="7">
        <v>0.3</v>
      </c>
      <c r="U6565" s="5">
        <v>-38.85</v>
      </c>
      <c r="V6565">
        <f t="shared" si="510"/>
        <v>5</v>
      </c>
      <c r="W6565">
        <f t="shared" si="511"/>
        <v>2</v>
      </c>
      <c r="X6565">
        <f t="shared" si="512"/>
        <v>2014</v>
      </c>
      <c r="Y6565" t="str">
        <f t="shared" si="513"/>
        <v>May</v>
      </c>
      <c r="Z6565" t="str">
        <f t="shared" si="514"/>
        <v>2014-05</v>
      </c>
    </row>
    <row r="6566" spans="1:26"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s="5">
        <v>8.64</v>
      </c>
      <c r="S6566">
        <v>3</v>
      </c>
      <c r="T6566" s="7">
        <v>0</v>
      </c>
      <c r="U6566" s="5">
        <v>2.5055999999999998</v>
      </c>
      <c r="V6566">
        <f t="shared" si="510"/>
        <v>5</v>
      </c>
      <c r="W6566">
        <f t="shared" si="511"/>
        <v>2</v>
      </c>
      <c r="X6566">
        <f t="shared" si="512"/>
        <v>2014</v>
      </c>
      <c r="Y6566" t="str">
        <f t="shared" si="513"/>
        <v>May</v>
      </c>
      <c r="Z6566" t="str">
        <f t="shared" si="514"/>
        <v>2014-05</v>
      </c>
    </row>
    <row r="6567" spans="1:26"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s="5">
        <v>872.32</v>
      </c>
      <c r="S6567">
        <v>4</v>
      </c>
      <c r="T6567" s="7">
        <v>0</v>
      </c>
      <c r="U6567" s="5">
        <v>244.24959999999999</v>
      </c>
      <c r="V6567">
        <f t="shared" si="510"/>
        <v>5</v>
      </c>
      <c r="W6567">
        <f t="shared" si="511"/>
        <v>2</v>
      </c>
      <c r="X6567">
        <f t="shared" si="512"/>
        <v>2014</v>
      </c>
      <c r="Y6567" t="str">
        <f t="shared" si="513"/>
        <v>May</v>
      </c>
      <c r="Z6567" t="str">
        <f t="shared" si="514"/>
        <v>2014-05</v>
      </c>
    </row>
    <row r="6568" spans="1:26"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s="5">
        <v>243.99199999999999</v>
      </c>
      <c r="S6568">
        <v>4</v>
      </c>
      <c r="T6568" s="7">
        <v>0.8</v>
      </c>
      <c r="U6568" s="5">
        <v>-426.98599999999999</v>
      </c>
      <c r="V6568">
        <f t="shared" si="510"/>
        <v>2</v>
      </c>
      <c r="W6568">
        <f t="shared" si="511"/>
        <v>1</v>
      </c>
      <c r="X6568">
        <f t="shared" si="512"/>
        <v>2017</v>
      </c>
      <c r="Y6568" t="str">
        <f t="shared" si="513"/>
        <v>Feb</v>
      </c>
      <c r="Z6568" t="str">
        <f t="shared" si="514"/>
        <v>2017-02</v>
      </c>
    </row>
    <row r="6569" spans="1:26"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s="5">
        <v>7.12</v>
      </c>
      <c r="S6569">
        <v>5</v>
      </c>
      <c r="T6569" s="7">
        <v>0.2</v>
      </c>
      <c r="U6569" s="5">
        <v>0.71199999999999997</v>
      </c>
      <c r="V6569">
        <f t="shared" si="510"/>
        <v>2</v>
      </c>
      <c r="W6569">
        <f t="shared" si="511"/>
        <v>1</v>
      </c>
      <c r="X6569">
        <f t="shared" si="512"/>
        <v>2017</v>
      </c>
      <c r="Y6569" t="str">
        <f t="shared" si="513"/>
        <v>Feb</v>
      </c>
      <c r="Z6569" t="str">
        <f t="shared" si="514"/>
        <v>2017-02</v>
      </c>
    </row>
    <row r="6570" spans="1:26"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s="5">
        <v>2.6880000000000002</v>
      </c>
      <c r="S6570">
        <v>2</v>
      </c>
      <c r="T6570" s="7">
        <v>0.2</v>
      </c>
      <c r="U6570" s="5">
        <v>1.008</v>
      </c>
      <c r="V6570">
        <f t="shared" si="510"/>
        <v>4</v>
      </c>
      <c r="W6570">
        <f t="shared" si="511"/>
        <v>2</v>
      </c>
      <c r="X6570">
        <f t="shared" si="512"/>
        <v>2014</v>
      </c>
      <c r="Y6570" t="str">
        <f t="shared" si="513"/>
        <v>Apr</v>
      </c>
      <c r="Z6570" t="str">
        <f t="shared" si="514"/>
        <v>2014-04</v>
      </c>
    </row>
    <row r="6571" spans="1:26"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s="5">
        <v>317.05799999999999</v>
      </c>
      <c r="S6571">
        <v>3</v>
      </c>
      <c r="T6571" s="7">
        <v>0.3</v>
      </c>
      <c r="U6571" s="5">
        <v>-18.117599999999999</v>
      </c>
      <c r="V6571">
        <f t="shared" si="510"/>
        <v>4</v>
      </c>
      <c r="W6571">
        <f t="shared" si="511"/>
        <v>2</v>
      </c>
      <c r="X6571">
        <f t="shared" si="512"/>
        <v>2014</v>
      </c>
      <c r="Y6571" t="str">
        <f t="shared" si="513"/>
        <v>Apr</v>
      </c>
      <c r="Z6571" t="str">
        <f t="shared" si="514"/>
        <v>2014-04</v>
      </c>
    </row>
    <row r="6572" spans="1:26"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s="5">
        <v>149.352</v>
      </c>
      <c r="S6572">
        <v>3</v>
      </c>
      <c r="T6572" s="7">
        <v>0.2</v>
      </c>
      <c r="U6572" s="5">
        <v>50.406300000000002</v>
      </c>
      <c r="V6572">
        <f t="shared" si="510"/>
        <v>4</v>
      </c>
      <c r="W6572">
        <f t="shared" si="511"/>
        <v>2</v>
      </c>
      <c r="X6572">
        <f t="shared" si="512"/>
        <v>2014</v>
      </c>
      <c r="Y6572" t="str">
        <f t="shared" si="513"/>
        <v>Apr</v>
      </c>
      <c r="Z6572" t="str">
        <f t="shared" si="514"/>
        <v>2014-04</v>
      </c>
    </row>
    <row r="6573" spans="1:26"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s="5">
        <v>227.976</v>
      </c>
      <c r="S6573">
        <v>3</v>
      </c>
      <c r="T6573" s="7">
        <v>0.2</v>
      </c>
      <c r="U6573" s="5">
        <v>28.497</v>
      </c>
      <c r="V6573">
        <f t="shared" si="510"/>
        <v>4</v>
      </c>
      <c r="W6573">
        <f t="shared" si="511"/>
        <v>2</v>
      </c>
      <c r="X6573">
        <f t="shared" si="512"/>
        <v>2014</v>
      </c>
      <c r="Y6573" t="str">
        <f t="shared" si="513"/>
        <v>Apr</v>
      </c>
      <c r="Z6573" t="str">
        <f t="shared" si="514"/>
        <v>2014-04</v>
      </c>
    </row>
    <row r="6574" spans="1:26"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s="5">
        <v>11.96</v>
      </c>
      <c r="S6574">
        <v>2</v>
      </c>
      <c r="T6574" s="7">
        <v>0</v>
      </c>
      <c r="U6574" s="5">
        <v>5.8604000000000003</v>
      </c>
      <c r="V6574">
        <f t="shared" si="510"/>
        <v>5</v>
      </c>
      <c r="W6574">
        <f t="shared" si="511"/>
        <v>2</v>
      </c>
      <c r="X6574">
        <f t="shared" si="512"/>
        <v>2016</v>
      </c>
      <c r="Y6574" t="str">
        <f t="shared" si="513"/>
        <v>May</v>
      </c>
      <c r="Z6574" t="str">
        <f t="shared" si="514"/>
        <v>2016-05</v>
      </c>
    </row>
    <row r="6575" spans="1:26"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s="5">
        <v>563.4</v>
      </c>
      <c r="S6575">
        <v>4</v>
      </c>
      <c r="T6575" s="7">
        <v>0</v>
      </c>
      <c r="U6575" s="5">
        <v>67.608000000000004</v>
      </c>
      <c r="V6575">
        <f t="shared" si="510"/>
        <v>11</v>
      </c>
      <c r="W6575">
        <f t="shared" si="511"/>
        <v>4</v>
      </c>
      <c r="X6575">
        <f t="shared" si="512"/>
        <v>2016</v>
      </c>
      <c r="Y6575" t="str">
        <f t="shared" si="513"/>
        <v>Nov</v>
      </c>
      <c r="Z6575" t="str">
        <f t="shared" si="514"/>
        <v>2016-11</v>
      </c>
    </row>
    <row r="6576" spans="1:26"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s="5">
        <v>319.92</v>
      </c>
      <c r="S6576">
        <v>8</v>
      </c>
      <c r="T6576" s="7">
        <v>0</v>
      </c>
      <c r="U6576" s="5">
        <v>118.3704</v>
      </c>
      <c r="V6576">
        <f t="shared" si="510"/>
        <v>11</v>
      </c>
      <c r="W6576">
        <f t="shared" si="511"/>
        <v>4</v>
      </c>
      <c r="X6576">
        <f t="shared" si="512"/>
        <v>2016</v>
      </c>
      <c r="Y6576" t="str">
        <f t="shared" si="513"/>
        <v>Nov</v>
      </c>
      <c r="Z6576" t="str">
        <f t="shared" si="514"/>
        <v>2016-11</v>
      </c>
    </row>
    <row r="6577" spans="1:26"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s="5">
        <v>1049.44</v>
      </c>
      <c r="S6577">
        <v>8</v>
      </c>
      <c r="T6577" s="7">
        <v>0</v>
      </c>
      <c r="U6577" s="5">
        <v>440.76479999999998</v>
      </c>
      <c r="V6577">
        <f t="shared" si="510"/>
        <v>3</v>
      </c>
      <c r="W6577">
        <f t="shared" si="511"/>
        <v>1</v>
      </c>
      <c r="X6577">
        <f t="shared" si="512"/>
        <v>2017</v>
      </c>
      <c r="Y6577" t="str">
        <f t="shared" si="513"/>
        <v>Mar</v>
      </c>
      <c r="Z6577" t="str">
        <f t="shared" si="514"/>
        <v>2017-03</v>
      </c>
    </row>
    <row r="6578" spans="1:26"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s="5">
        <v>170.352</v>
      </c>
      <c r="S6578">
        <v>3</v>
      </c>
      <c r="T6578" s="7">
        <v>0.2</v>
      </c>
      <c r="U6578" s="5">
        <v>-17.0352</v>
      </c>
      <c r="V6578">
        <f t="shared" si="510"/>
        <v>3</v>
      </c>
      <c r="W6578">
        <f t="shared" si="511"/>
        <v>1</v>
      </c>
      <c r="X6578">
        <f t="shared" si="512"/>
        <v>2017</v>
      </c>
      <c r="Y6578" t="str">
        <f t="shared" si="513"/>
        <v>Mar</v>
      </c>
      <c r="Z6578" t="str">
        <f t="shared" si="514"/>
        <v>2017-03</v>
      </c>
    </row>
    <row r="6579" spans="1:26"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s="5">
        <v>173.94</v>
      </c>
      <c r="S6579">
        <v>6</v>
      </c>
      <c r="T6579" s="7">
        <v>0</v>
      </c>
      <c r="U6579" s="5">
        <v>50.442599999999999</v>
      </c>
      <c r="V6579">
        <f t="shared" si="510"/>
        <v>12</v>
      </c>
      <c r="W6579">
        <f t="shared" si="511"/>
        <v>4</v>
      </c>
      <c r="X6579">
        <f t="shared" si="512"/>
        <v>2015</v>
      </c>
      <c r="Y6579" t="str">
        <f t="shared" si="513"/>
        <v>Dec</v>
      </c>
      <c r="Z6579" t="str">
        <f t="shared" si="514"/>
        <v>2015-12</v>
      </c>
    </row>
    <row r="6580" spans="1:26"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s="5">
        <v>1007.944</v>
      </c>
      <c r="S6580">
        <v>7</v>
      </c>
      <c r="T6580" s="7">
        <v>0.2</v>
      </c>
      <c r="U6580" s="5">
        <v>75.595799999999997</v>
      </c>
      <c r="V6580">
        <f t="shared" si="510"/>
        <v>8</v>
      </c>
      <c r="W6580">
        <f t="shared" si="511"/>
        <v>3</v>
      </c>
      <c r="X6580">
        <f t="shared" si="512"/>
        <v>2014</v>
      </c>
      <c r="Y6580" t="str">
        <f t="shared" si="513"/>
        <v>Aug</v>
      </c>
      <c r="Z6580" t="str">
        <f t="shared" si="514"/>
        <v>2014-08</v>
      </c>
    </row>
    <row r="6581" spans="1:26"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s="5">
        <v>6.68</v>
      </c>
      <c r="S6581">
        <v>1</v>
      </c>
      <c r="T6581" s="7">
        <v>0</v>
      </c>
      <c r="U6581" s="5">
        <v>3.2063999999999999</v>
      </c>
      <c r="V6581">
        <f t="shared" si="510"/>
        <v>10</v>
      </c>
      <c r="W6581">
        <f t="shared" si="511"/>
        <v>4</v>
      </c>
      <c r="X6581">
        <f t="shared" si="512"/>
        <v>2016</v>
      </c>
      <c r="Y6581" t="str">
        <f t="shared" si="513"/>
        <v>Oct</v>
      </c>
      <c r="Z6581" t="str">
        <f t="shared" si="514"/>
        <v>2016-10</v>
      </c>
    </row>
    <row r="6582" spans="1:26"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s="5">
        <v>8.34</v>
      </c>
      <c r="S6582">
        <v>3</v>
      </c>
      <c r="T6582" s="7">
        <v>0</v>
      </c>
      <c r="U6582" s="5">
        <v>2.2517999999999998</v>
      </c>
      <c r="V6582">
        <f t="shared" si="510"/>
        <v>10</v>
      </c>
      <c r="W6582">
        <f t="shared" si="511"/>
        <v>4</v>
      </c>
      <c r="X6582">
        <f t="shared" si="512"/>
        <v>2016</v>
      </c>
      <c r="Y6582" t="str">
        <f t="shared" si="513"/>
        <v>Oct</v>
      </c>
      <c r="Z6582" t="str">
        <f t="shared" si="514"/>
        <v>2016-10</v>
      </c>
    </row>
    <row r="6583" spans="1:26"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s="5">
        <v>101.94</v>
      </c>
      <c r="S6583">
        <v>3</v>
      </c>
      <c r="T6583" s="7">
        <v>0</v>
      </c>
      <c r="U6583" s="5">
        <v>30.582000000000001</v>
      </c>
      <c r="V6583">
        <f t="shared" si="510"/>
        <v>10</v>
      </c>
      <c r="W6583">
        <f t="shared" si="511"/>
        <v>4</v>
      </c>
      <c r="X6583">
        <f t="shared" si="512"/>
        <v>2016</v>
      </c>
      <c r="Y6583" t="str">
        <f t="shared" si="513"/>
        <v>Oct</v>
      </c>
      <c r="Z6583" t="str">
        <f t="shared" si="514"/>
        <v>2016-10</v>
      </c>
    </row>
    <row r="6584" spans="1:26"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s="5">
        <v>179.97</v>
      </c>
      <c r="S6584">
        <v>3</v>
      </c>
      <c r="T6584" s="7">
        <v>0</v>
      </c>
      <c r="U6584" s="5">
        <v>86.385599999999997</v>
      </c>
      <c r="V6584">
        <f t="shared" si="510"/>
        <v>8</v>
      </c>
      <c r="W6584">
        <f t="shared" si="511"/>
        <v>3</v>
      </c>
      <c r="X6584">
        <f t="shared" si="512"/>
        <v>2016</v>
      </c>
      <c r="Y6584" t="str">
        <f t="shared" si="513"/>
        <v>Aug</v>
      </c>
      <c r="Z6584" t="str">
        <f t="shared" si="514"/>
        <v>2016-08</v>
      </c>
    </row>
    <row r="6585" spans="1:26"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s="5">
        <v>101.94</v>
      </c>
      <c r="S6585">
        <v>6</v>
      </c>
      <c r="T6585" s="7">
        <v>0</v>
      </c>
      <c r="U6585" s="5">
        <v>29.5626</v>
      </c>
      <c r="V6585">
        <f t="shared" si="510"/>
        <v>7</v>
      </c>
      <c r="W6585">
        <f t="shared" si="511"/>
        <v>3</v>
      </c>
      <c r="X6585">
        <f t="shared" si="512"/>
        <v>2017</v>
      </c>
      <c r="Y6585" t="str">
        <f t="shared" si="513"/>
        <v>Jul</v>
      </c>
      <c r="Z6585" t="str">
        <f t="shared" si="514"/>
        <v>2017-07</v>
      </c>
    </row>
    <row r="6586" spans="1:26"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s="5">
        <v>271.95999999999998</v>
      </c>
      <c r="S6586">
        <v>4</v>
      </c>
      <c r="T6586" s="7">
        <v>0</v>
      </c>
      <c r="U6586" s="5">
        <v>67.989999999999995</v>
      </c>
      <c r="V6586">
        <f t="shared" si="510"/>
        <v>7</v>
      </c>
      <c r="W6586">
        <f t="shared" si="511"/>
        <v>3</v>
      </c>
      <c r="X6586">
        <f t="shared" si="512"/>
        <v>2017</v>
      </c>
      <c r="Y6586" t="str">
        <f t="shared" si="513"/>
        <v>Jul</v>
      </c>
      <c r="Z6586" t="str">
        <f t="shared" si="514"/>
        <v>2017-07</v>
      </c>
    </row>
    <row r="6587" spans="1:26"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s="5">
        <v>8.8000000000000007</v>
      </c>
      <c r="S6587">
        <v>5</v>
      </c>
      <c r="T6587" s="7">
        <v>0</v>
      </c>
      <c r="U6587" s="5">
        <v>3.8719999999999999</v>
      </c>
      <c r="V6587">
        <f t="shared" si="510"/>
        <v>7</v>
      </c>
      <c r="W6587">
        <f t="shared" si="511"/>
        <v>3</v>
      </c>
      <c r="X6587">
        <f t="shared" si="512"/>
        <v>2017</v>
      </c>
      <c r="Y6587" t="str">
        <f t="shared" si="513"/>
        <v>Jul</v>
      </c>
      <c r="Z6587" t="str">
        <f t="shared" si="514"/>
        <v>2017-07</v>
      </c>
    </row>
    <row r="6588" spans="1:26"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s="5">
        <v>19.68</v>
      </c>
      <c r="S6588">
        <v>6</v>
      </c>
      <c r="T6588" s="7">
        <v>0</v>
      </c>
      <c r="U6588" s="5">
        <v>5.7072000000000003</v>
      </c>
      <c r="V6588">
        <f t="shared" si="510"/>
        <v>7</v>
      </c>
      <c r="W6588">
        <f t="shared" si="511"/>
        <v>3</v>
      </c>
      <c r="X6588">
        <f t="shared" si="512"/>
        <v>2017</v>
      </c>
      <c r="Y6588" t="str">
        <f t="shared" si="513"/>
        <v>Jul</v>
      </c>
      <c r="Z6588" t="str">
        <f t="shared" si="514"/>
        <v>2017-07</v>
      </c>
    </row>
    <row r="6589" spans="1:26"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s="5">
        <v>302.94</v>
      </c>
      <c r="S6589">
        <v>3</v>
      </c>
      <c r="T6589" s="7">
        <v>0</v>
      </c>
      <c r="U6589" s="5">
        <v>69.676199999999994</v>
      </c>
      <c r="V6589">
        <f t="shared" si="510"/>
        <v>7</v>
      </c>
      <c r="W6589">
        <f t="shared" si="511"/>
        <v>3</v>
      </c>
      <c r="X6589">
        <f t="shared" si="512"/>
        <v>2017</v>
      </c>
      <c r="Y6589" t="str">
        <f t="shared" si="513"/>
        <v>Jul</v>
      </c>
      <c r="Z6589" t="str">
        <f t="shared" si="514"/>
        <v>2017-07</v>
      </c>
    </row>
    <row r="6590" spans="1:26"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s="5">
        <v>14.94</v>
      </c>
      <c r="S6590">
        <v>3</v>
      </c>
      <c r="T6590" s="7">
        <v>0</v>
      </c>
      <c r="U6590" s="5">
        <v>7.1711999999999998</v>
      </c>
      <c r="V6590">
        <f t="shared" si="510"/>
        <v>7</v>
      </c>
      <c r="W6590">
        <f t="shared" si="511"/>
        <v>3</v>
      </c>
      <c r="X6590">
        <f t="shared" si="512"/>
        <v>2017</v>
      </c>
      <c r="Y6590" t="str">
        <f t="shared" si="513"/>
        <v>Jul</v>
      </c>
      <c r="Z6590" t="str">
        <f t="shared" si="514"/>
        <v>2017-07</v>
      </c>
    </row>
    <row r="6591" spans="1:26"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5">
        <v>231.72</v>
      </c>
      <c r="S6591">
        <v>2</v>
      </c>
      <c r="T6591" s="7">
        <v>0</v>
      </c>
      <c r="U6591" s="5">
        <v>11.586</v>
      </c>
      <c r="V6591">
        <f t="shared" si="510"/>
        <v>7</v>
      </c>
      <c r="W6591">
        <f t="shared" si="511"/>
        <v>3</v>
      </c>
      <c r="X6591">
        <f t="shared" si="512"/>
        <v>2017</v>
      </c>
      <c r="Y6591" t="str">
        <f t="shared" si="513"/>
        <v>Jul</v>
      </c>
      <c r="Z6591" t="str">
        <f t="shared" si="514"/>
        <v>2017-07</v>
      </c>
    </row>
    <row r="6592" spans="1:26"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s="5">
        <v>9.9120000000000008</v>
      </c>
      <c r="S6592">
        <v>3</v>
      </c>
      <c r="T6592" s="7">
        <v>0.2</v>
      </c>
      <c r="U6592" s="5">
        <v>3.2214</v>
      </c>
      <c r="V6592">
        <f t="shared" si="510"/>
        <v>3</v>
      </c>
      <c r="W6592">
        <f t="shared" si="511"/>
        <v>1</v>
      </c>
      <c r="X6592">
        <f t="shared" si="512"/>
        <v>2014</v>
      </c>
      <c r="Y6592" t="str">
        <f t="shared" si="513"/>
        <v>Mar</v>
      </c>
      <c r="Z6592" t="str">
        <f t="shared" si="514"/>
        <v>2014-03</v>
      </c>
    </row>
    <row r="6593" spans="1:26"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s="5">
        <v>34.65</v>
      </c>
      <c r="S6593">
        <v>3</v>
      </c>
      <c r="T6593" s="7">
        <v>0</v>
      </c>
      <c r="U6593" s="5">
        <v>9.702</v>
      </c>
      <c r="V6593">
        <f t="shared" si="510"/>
        <v>4</v>
      </c>
      <c r="W6593">
        <f t="shared" si="511"/>
        <v>2</v>
      </c>
      <c r="X6593">
        <f t="shared" si="512"/>
        <v>2015</v>
      </c>
      <c r="Y6593" t="str">
        <f t="shared" si="513"/>
        <v>Apr</v>
      </c>
      <c r="Z6593" t="str">
        <f t="shared" si="514"/>
        <v>2015-04</v>
      </c>
    </row>
    <row r="6594" spans="1:26"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s="5">
        <v>19.8</v>
      </c>
      <c r="S6594">
        <v>5</v>
      </c>
      <c r="T6594" s="7">
        <v>0.2</v>
      </c>
      <c r="U6594" s="5">
        <v>1.7324999999999999</v>
      </c>
      <c r="V6594">
        <f t="shared" si="510"/>
        <v>4</v>
      </c>
      <c r="W6594">
        <f t="shared" si="511"/>
        <v>2</v>
      </c>
      <c r="X6594">
        <f t="shared" si="512"/>
        <v>2015</v>
      </c>
      <c r="Y6594" t="str">
        <f t="shared" si="513"/>
        <v>Apr</v>
      </c>
      <c r="Z6594" t="str">
        <f t="shared" si="514"/>
        <v>2015-04</v>
      </c>
    </row>
    <row r="6595" spans="1:26"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s="5">
        <v>33.567999999999998</v>
      </c>
      <c r="S6595">
        <v>2</v>
      </c>
      <c r="T6595" s="7">
        <v>0.2</v>
      </c>
      <c r="U6595" s="5">
        <v>11.748799999999999</v>
      </c>
      <c r="V6595">
        <f t="shared" ref="V6595:V6658" si="515">MONTH(C6595)</f>
        <v>6</v>
      </c>
      <c r="W6595">
        <f t="shared" ref="W6595:W6658" si="516">ROUNDUP(MONTH(C6595)/3,0)</f>
        <v>2</v>
      </c>
      <c r="X6595">
        <f t="shared" ref="X6595:X6658" si="517">YEAR(C6595)</f>
        <v>2016</v>
      </c>
      <c r="Y6595" t="str">
        <f t="shared" ref="Y6595:Y6658" si="518">TEXT(C6595,"MMM")</f>
        <v>Jun</v>
      </c>
      <c r="Z6595" t="str">
        <f t="shared" ref="Z6595:Z6658" si="519">TEXT(C6595,"YYYY-MM")</f>
        <v>2016-06</v>
      </c>
    </row>
    <row r="6596" spans="1:26"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s="5">
        <v>125.93</v>
      </c>
      <c r="S6596">
        <v>7</v>
      </c>
      <c r="T6596" s="7">
        <v>0</v>
      </c>
      <c r="U6596" s="5">
        <v>35.260399999999997</v>
      </c>
      <c r="V6596">
        <f t="shared" si="515"/>
        <v>5</v>
      </c>
      <c r="W6596">
        <f t="shared" si="516"/>
        <v>2</v>
      </c>
      <c r="X6596">
        <f t="shared" si="517"/>
        <v>2015</v>
      </c>
      <c r="Y6596" t="str">
        <f t="shared" si="518"/>
        <v>May</v>
      </c>
      <c r="Z6596" t="str">
        <f t="shared" si="519"/>
        <v>2015-05</v>
      </c>
    </row>
    <row r="6597" spans="1:26"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s="5">
        <v>11.76</v>
      </c>
      <c r="S6597">
        <v>5</v>
      </c>
      <c r="T6597" s="7">
        <v>0.7</v>
      </c>
      <c r="U6597" s="5">
        <v>-7.84</v>
      </c>
      <c r="V6597">
        <f t="shared" si="515"/>
        <v>4</v>
      </c>
      <c r="W6597">
        <f t="shared" si="516"/>
        <v>2</v>
      </c>
      <c r="X6597">
        <f t="shared" si="517"/>
        <v>2017</v>
      </c>
      <c r="Y6597" t="str">
        <f t="shared" si="518"/>
        <v>Apr</v>
      </c>
      <c r="Z6597" t="str">
        <f t="shared" si="519"/>
        <v>2017-04</v>
      </c>
    </row>
    <row r="6598" spans="1:26"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s="5">
        <v>5.3440000000000003</v>
      </c>
      <c r="S6598">
        <v>1</v>
      </c>
      <c r="T6598" s="7">
        <v>0.2</v>
      </c>
      <c r="U6598" s="5">
        <v>1.8704000000000001</v>
      </c>
      <c r="V6598">
        <f t="shared" si="515"/>
        <v>4</v>
      </c>
      <c r="W6598">
        <f t="shared" si="516"/>
        <v>2</v>
      </c>
      <c r="X6598">
        <f t="shared" si="517"/>
        <v>2017</v>
      </c>
      <c r="Y6598" t="str">
        <f t="shared" si="518"/>
        <v>Apr</v>
      </c>
      <c r="Z6598" t="str">
        <f t="shared" si="519"/>
        <v>2017-04</v>
      </c>
    </row>
    <row r="6599" spans="1:26"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s="5">
        <v>1.365</v>
      </c>
      <c r="S6599">
        <v>1</v>
      </c>
      <c r="T6599" s="7">
        <v>0.7</v>
      </c>
      <c r="U6599" s="5">
        <v>-0.91</v>
      </c>
      <c r="V6599">
        <f t="shared" si="515"/>
        <v>6</v>
      </c>
      <c r="W6599">
        <f t="shared" si="516"/>
        <v>2</v>
      </c>
      <c r="X6599">
        <f t="shared" si="517"/>
        <v>2014</v>
      </c>
      <c r="Y6599" t="str">
        <f t="shared" si="518"/>
        <v>Jun</v>
      </c>
      <c r="Z6599" t="str">
        <f t="shared" si="519"/>
        <v>2014-06</v>
      </c>
    </row>
    <row r="6600" spans="1:26"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s="5">
        <v>62.015999999999998</v>
      </c>
      <c r="S6600">
        <v>2</v>
      </c>
      <c r="T6600" s="7">
        <v>0.2</v>
      </c>
      <c r="U6600" s="5">
        <v>22.480799999999999</v>
      </c>
      <c r="V6600">
        <f t="shared" si="515"/>
        <v>6</v>
      </c>
      <c r="W6600">
        <f t="shared" si="516"/>
        <v>2</v>
      </c>
      <c r="X6600">
        <f t="shared" si="517"/>
        <v>2014</v>
      </c>
      <c r="Y6600" t="str">
        <f t="shared" si="518"/>
        <v>Jun</v>
      </c>
      <c r="Z6600" t="str">
        <f t="shared" si="519"/>
        <v>2014-06</v>
      </c>
    </row>
    <row r="6601" spans="1:26"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s="5">
        <v>60.72</v>
      </c>
      <c r="S6601">
        <v>3</v>
      </c>
      <c r="T6601" s="7">
        <v>0</v>
      </c>
      <c r="U6601" s="5">
        <v>23.680800000000001</v>
      </c>
      <c r="V6601">
        <f t="shared" si="515"/>
        <v>12</v>
      </c>
      <c r="W6601">
        <f t="shared" si="516"/>
        <v>4</v>
      </c>
      <c r="X6601">
        <f t="shared" si="517"/>
        <v>2014</v>
      </c>
      <c r="Y6601" t="str">
        <f t="shared" si="518"/>
        <v>Dec</v>
      </c>
      <c r="Z6601" t="str">
        <f t="shared" si="519"/>
        <v>2014-12</v>
      </c>
    </row>
    <row r="6602" spans="1:26"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s="5">
        <v>146.82</v>
      </c>
      <c r="S6602">
        <v>3</v>
      </c>
      <c r="T6602" s="7">
        <v>0</v>
      </c>
      <c r="U6602" s="5">
        <v>73.41</v>
      </c>
      <c r="V6602">
        <f t="shared" si="515"/>
        <v>12</v>
      </c>
      <c r="W6602">
        <f t="shared" si="516"/>
        <v>4</v>
      </c>
      <c r="X6602">
        <f t="shared" si="517"/>
        <v>2014</v>
      </c>
      <c r="Y6602" t="str">
        <f t="shared" si="518"/>
        <v>Dec</v>
      </c>
      <c r="Z6602" t="str">
        <f t="shared" si="519"/>
        <v>2014-12</v>
      </c>
    </row>
    <row r="6603" spans="1:26"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s="5">
        <v>239.84</v>
      </c>
      <c r="S6603">
        <v>8</v>
      </c>
      <c r="T6603" s="7">
        <v>0</v>
      </c>
      <c r="U6603" s="5">
        <v>64.756799999999998</v>
      </c>
      <c r="V6603">
        <f t="shared" si="515"/>
        <v>12</v>
      </c>
      <c r="W6603">
        <f t="shared" si="516"/>
        <v>4</v>
      </c>
      <c r="X6603">
        <f t="shared" si="517"/>
        <v>2014</v>
      </c>
      <c r="Y6603" t="str">
        <f t="shared" si="518"/>
        <v>Dec</v>
      </c>
      <c r="Z6603" t="str">
        <f t="shared" si="519"/>
        <v>2014-12</v>
      </c>
    </row>
    <row r="6604" spans="1:26"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s="5">
        <v>15.66</v>
      </c>
      <c r="S6604">
        <v>6</v>
      </c>
      <c r="T6604" s="7">
        <v>0</v>
      </c>
      <c r="U6604" s="5">
        <v>7.2035999999999998</v>
      </c>
      <c r="V6604">
        <f t="shared" si="515"/>
        <v>12</v>
      </c>
      <c r="W6604">
        <f t="shared" si="516"/>
        <v>4</v>
      </c>
      <c r="X6604">
        <f t="shared" si="517"/>
        <v>2014</v>
      </c>
      <c r="Y6604" t="str">
        <f t="shared" si="518"/>
        <v>Dec</v>
      </c>
      <c r="Z6604" t="str">
        <f t="shared" si="519"/>
        <v>2014-12</v>
      </c>
    </row>
    <row r="6605" spans="1:26"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s="5">
        <v>146.352</v>
      </c>
      <c r="S6605">
        <v>3</v>
      </c>
      <c r="T6605" s="7">
        <v>0.2</v>
      </c>
      <c r="U6605" s="5">
        <v>-32.929200000000002</v>
      </c>
      <c r="V6605">
        <f t="shared" si="515"/>
        <v>6</v>
      </c>
      <c r="W6605">
        <f t="shared" si="516"/>
        <v>2</v>
      </c>
      <c r="X6605">
        <f t="shared" si="517"/>
        <v>2017</v>
      </c>
      <c r="Y6605" t="str">
        <f t="shared" si="518"/>
        <v>Jun</v>
      </c>
      <c r="Z6605" t="str">
        <f t="shared" si="519"/>
        <v>2017-06</v>
      </c>
    </row>
    <row r="6606" spans="1:26"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s="5">
        <v>5.94</v>
      </c>
      <c r="S6606">
        <v>3</v>
      </c>
      <c r="T6606" s="7">
        <v>0</v>
      </c>
      <c r="U6606" s="5">
        <v>0</v>
      </c>
      <c r="V6606">
        <f t="shared" si="515"/>
        <v>5</v>
      </c>
      <c r="W6606">
        <f t="shared" si="516"/>
        <v>2</v>
      </c>
      <c r="X6606">
        <f t="shared" si="517"/>
        <v>2016</v>
      </c>
      <c r="Y6606" t="str">
        <f t="shared" si="518"/>
        <v>May</v>
      </c>
      <c r="Z6606" t="str">
        <f t="shared" si="519"/>
        <v>2016-05</v>
      </c>
    </row>
    <row r="6607" spans="1:26"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s="5">
        <v>45.36</v>
      </c>
      <c r="S6607">
        <v>7</v>
      </c>
      <c r="T6607" s="7">
        <v>0</v>
      </c>
      <c r="U6607" s="5">
        <v>21.7728</v>
      </c>
      <c r="V6607">
        <f t="shared" si="515"/>
        <v>5</v>
      </c>
      <c r="W6607">
        <f t="shared" si="516"/>
        <v>2</v>
      </c>
      <c r="X6607">
        <f t="shared" si="517"/>
        <v>2016</v>
      </c>
      <c r="Y6607" t="str">
        <f t="shared" si="518"/>
        <v>May</v>
      </c>
      <c r="Z6607" t="str">
        <f t="shared" si="519"/>
        <v>2016-05</v>
      </c>
    </row>
    <row r="6608" spans="1:26"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s="5">
        <v>211.16800000000001</v>
      </c>
      <c r="S6608">
        <v>4</v>
      </c>
      <c r="T6608" s="7">
        <v>0.2</v>
      </c>
      <c r="U6608" s="5">
        <v>23.756399999999999</v>
      </c>
      <c r="V6608">
        <f t="shared" si="515"/>
        <v>5</v>
      </c>
      <c r="W6608">
        <f t="shared" si="516"/>
        <v>2</v>
      </c>
      <c r="X6608">
        <f t="shared" si="517"/>
        <v>2016</v>
      </c>
      <c r="Y6608" t="str">
        <f t="shared" si="518"/>
        <v>May</v>
      </c>
      <c r="Z6608" t="str">
        <f t="shared" si="519"/>
        <v>2016-05</v>
      </c>
    </row>
    <row r="6609" spans="1:26"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s="5">
        <v>484.70400000000001</v>
      </c>
      <c r="S6609">
        <v>6</v>
      </c>
      <c r="T6609" s="7">
        <v>0.2</v>
      </c>
      <c r="U6609" s="5">
        <v>-84.8232</v>
      </c>
      <c r="V6609">
        <f t="shared" si="515"/>
        <v>5</v>
      </c>
      <c r="W6609">
        <f t="shared" si="516"/>
        <v>2</v>
      </c>
      <c r="X6609">
        <f t="shared" si="517"/>
        <v>2016</v>
      </c>
      <c r="Y6609" t="str">
        <f t="shared" si="518"/>
        <v>May</v>
      </c>
      <c r="Z6609" t="str">
        <f t="shared" si="519"/>
        <v>2016-05</v>
      </c>
    </row>
    <row r="6610" spans="1:26"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s="5">
        <v>371.976</v>
      </c>
      <c r="S6610">
        <v>3</v>
      </c>
      <c r="T6610" s="7">
        <v>0.2</v>
      </c>
      <c r="U6610" s="5">
        <v>116.24250000000001</v>
      </c>
      <c r="V6610">
        <f t="shared" si="515"/>
        <v>5</v>
      </c>
      <c r="W6610">
        <f t="shared" si="516"/>
        <v>2</v>
      </c>
      <c r="X6610">
        <f t="shared" si="517"/>
        <v>2016</v>
      </c>
      <c r="Y6610" t="str">
        <f t="shared" si="518"/>
        <v>May</v>
      </c>
      <c r="Z6610" t="str">
        <f t="shared" si="519"/>
        <v>2016-05</v>
      </c>
    </row>
    <row r="6611" spans="1:26"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s="5">
        <v>89.82</v>
      </c>
      <c r="S6611">
        <v>6</v>
      </c>
      <c r="T6611" s="7">
        <v>0</v>
      </c>
      <c r="U6611" s="5">
        <v>25.1496</v>
      </c>
      <c r="V6611">
        <f t="shared" si="515"/>
        <v>3</v>
      </c>
      <c r="W6611">
        <f t="shared" si="516"/>
        <v>1</v>
      </c>
      <c r="X6611">
        <f t="shared" si="517"/>
        <v>2015</v>
      </c>
      <c r="Y6611" t="str">
        <f t="shared" si="518"/>
        <v>Mar</v>
      </c>
      <c r="Z6611" t="str">
        <f t="shared" si="519"/>
        <v>2015-03</v>
      </c>
    </row>
    <row r="6612" spans="1:26"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s="5">
        <v>19.295999999999999</v>
      </c>
      <c r="S6612">
        <v>3</v>
      </c>
      <c r="T6612" s="7">
        <v>0.2</v>
      </c>
      <c r="U6612" s="5">
        <v>6.03</v>
      </c>
      <c r="V6612">
        <f t="shared" si="515"/>
        <v>10</v>
      </c>
      <c r="W6612">
        <f t="shared" si="516"/>
        <v>4</v>
      </c>
      <c r="X6612">
        <f t="shared" si="517"/>
        <v>2016</v>
      </c>
      <c r="Y6612" t="str">
        <f t="shared" si="518"/>
        <v>Oct</v>
      </c>
      <c r="Z6612" t="str">
        <f t="shared" si="519"/>
        <v>2016-10</v>
      </c>
    </row>
    <row r="6613" spans="1:26"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s="5">
        <v>191.96</v>
      </c>
      <c r="S6613">
        <v>2</v>
      </c>
      <c r="T6613" s="7">
        <v>0</v>
      </c>
      <c r="U6613" s="5">
        <v>51.8292</v>
      </c>
      <c r="V6613">
        <f t="shared" si="515"/>
        <v>4</v>
      </c>
      <c r="W6613">
        <f t="shared" si="516"/>
        <v>2</v>
      </c>
      <c r="X6613">
        <f t="shared" si="517"/>
        <v>2015</v>
      </c>
      <c r="Y6613" t="str">
        <f t="shared" si="518"/>
        <v>Apr</v>
      </c>
      <c r="Z6613" t="str">
        <f t="shared" si="519"/>
        <v>2015-04</v>
      </c>
    </row>
    <row r="6614" spans="1:26"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s="5">
        <v>21.3</v>
      </c>
      <c r="S6614">
        <v>3</v>
      </c>
      <c r="T6614" s="7">
        <v>0</v>
      </c>
      <c r="U6614" s="5">
        <v>9.798</v>
      </c>
      <c r="V6614">
        <f t="shared" si="515"/>
        <v>4</v>
      </c>
      <c r="W6614">
        <f t="shared" si="516"/>
        <v>2</v>
      </c>
      <c r="X6614">
        <f t="shared" si="517"/>
        <v>2015</v>
      </c>
      <c r="Y6614" t="str">
        <f t="shared" si="518"/>
        <v>Apr</v>
      </c>
      <c r="Z6614" t="str">
        <f t="shared" si="519"/>
        <v>2015-04</v>
      </c>
    </row>
    <row r="6615" spans="1:26"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s="5">
        <v>469.95</v>
      </c>
      <c r="S6615">
        <v>5</v>
      </c>
      <c r="T6615" s="7">
        <v>0</v>
      </c>
      <c r="U6615" s="5">
        <v>131.58600000000001</v>
      </c>
      <c r="V6615">
        <f t="shared" si="515"/>
        <v>4</v>
      </c>
      <c r="W6615">
        <f t="shared" si="516"/>
        <v>2</v>
      </c>
      <c r="X6615">
        <f t="shared" si="517"/>
        <v>2015</v>
      </c>
      <c r="Y6615" t="str">
        <f t="shared" si="518"/>
        <v>Apr</v>
      </c>
      <c r="Z6615" t="str">
        <f t="shared" si="519"/>
        <v>2015-04</v>
      </c>
    </row>
    <row r="6616" spans="1:26"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s="5">
        <v>209.88</v>
      </c>
      <c r="S6616">
        <v>3</v>
      </c>
      <c r="T6616" s="7">
        <v>0</v>
      </c>
      <c r="U6616" s="5">
        <v>35.679600000000001</v>
      </c>
      <c r="V6616">
        <f t="shared" si="515"/>
        <v>4</v>
      </c>
      <c r="W6616">
        <f t="shared" si="516"/>
        <v>2</v>
      </c>
      <c r="X6616">
        <f t="shared" si="517"/>
        <v>2015</v>
      </c>
      <c r="Y6616" t="str">
        <f t="shared" si="518"/>
        <v>Apr</v>
      </c>
      <c r="Z6616" t="str">
        <f t="shared" si="519"/>
        <v>2015-04</v>
      </c>
    </row>
    <row r="6617" spans="1:26"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s="5">
        <v>239.666</v>
      </c>
      <c r="S6617">
        <v>2</v>
      </c>
      <c r="T6617" s="7">
        <v>0.15</v>
      </c>
      <c r="U6617" s="5">
        <v>14.098000000000001</v>
      </c>
      <c r="V6617">
        <f t="shared" si="515"/>
        <v>6</v>
      </c>
      <c r="W6617">
        <f t="shared" si="516"/>
        <v>2</v>
      </c>
      <c r="X6617">
        <f t="shared" si="517"/>
        <v>2016</v>
      </c>
      <c r="Y6617" t="str">
        <f t="shared" si="518"/>
        <v>Jun</v>
      </c>
      <c r="Z6617" t="str">
        <f t="shared" si="519"/>
        <v>2016-06</v>
      </c>
    </row>
    <row r="6618" spans="1:26"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s="5">
        <v>22.5</v>
      </c>
      <c r="S6618">
        <v>6</v>
      </c>
      <c r="T6618" s="7">
        <v>0</v>
      </c>
      <c r="U6618" s="5">
        <v>10.8</v>
      </c>
      <c r="V6618">
        <f t="shared" si="515"/>
        <v>6</v>
      </c>
      <c r="W6618">
        <f t="shared" si="516"/>
        <v>2</v>
      </c>
      <c r="X6618">
        <f t="shared" si="517"/>
        <v>2016</v>
      </c>
      <c r="Y6618" t="str">
        <f t="shared" si="518"/>
        <v>Jun</v>
      </c>
      <c r="Z6618" t="str">
        <f t="shared" si="519"/>
        <v>2016-06</v>
      </c>
    </row>
    <row r="6619" spans="1:26"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s="5">
        <v>219.84</v>
      </c>
      <c r="S6619">
        <v>4</v>
      </c>
      <c r="T6619" s="7">
        <v>0</v>
      </c>
      <c r="U6619" s="5">
        <v>107.7216</v>
      </c>
      <c r="V6619">
        <f t="shared" si="515"/>
        <v>6</v>
      </c>
      <c r="W6619">
        <f t="shared" si="516"/>
        <v>2</v>
      </c>
      <c r="X6619">
        <f t="shared" si="517"/>
        <v>2016</v>
      </c>
      <c r="Y6619" t="str">
        <f t="shared" si="518"/>
        <v>Jun</v>
      </c>
      <c r="Z6619" t="str">
        <f t="shared" si="519"/>
        <v>2016-06</v>
      </c>
    </row>
    <row r="6620" spans="1:26"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s="5">
        <v>32.4</v>
      </c>
      <c r="S6620">
        <v>5</v>
      </c>
      <c r="T6620" s="7">
        <v>0</v>
      </c>
      <c r="U6620" s="5">
        <v>15.552</v>
      </c>
      <c r="V6620">
        <f t="shared" si="515"/>
        <v>1</v>
      </c>
      <c r="W6620">
        <f t="shared" si="516"/>
        <v>1</v>
      </c>
      <c r="X6620">
        <f t="shared" si="517"/>
        <v>2017</v>
      </c>
      <c r="Y6620" t="str">
        <f t="shared" si="518"/>
        <v>Jan</v>
      </c>
      <c r="Z6620" t="str">
        <f t="shared" si="519"/>
        <v>2017-01</v>
      </c>
    </row>
    <row r="6621" spans="1:26"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s="5">
        <v>209.94</v>
      </c>
      <c r="S6621">
        <v>6</v>
      </c>
      <c r="T6621" s="7">
        <v>0</v>
      </c>
      <c r="U6621" s="5">
        <v>54.584400000000002</v>
      </c>
      <c r="V6621">
        <f t="shared" si="515"/>
        <v>1</v>
      </c>
      <c r="W6621">
        <f t="shared" si="516"/>
        <v>1</v>
      </c>
      <c r="X6621">
        <f t="shared" si="517"/>
        <v>2017</v>
      </c>
      <c r="Y6621" t="str">
        <f t="shared" si="518"/>
        <v>Jan</v>
      </c>
      <c r="Z6621" t="str">
        <f t="shared" si="519"/>
        <v>2017-01</v>
      </c>
    </row>
    <row r="6622" spans="1:26"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5">
        <v>4164.05</v>
      </c>
      <c r="S6622">
        <v>5</v>
      </c>
      <c r="T6622" s="7">
        <v>0</v>
      </c>
      <c r="U6622" s="5">
        <v>83.281000000000006</v>
      </c>
      <c r="V6622">
        <f t="shared" si="515"/>
        <v>1</v>
      </c>
      <c r="W6622">
        <f t="shared" si="516"/>
        <v>1</v>
      </c>
      <c r="X6622">
        <f t="shared" si="517"/>
        <v>2017</v>
      </c>
      <c r="Y6622" t="str">
        <f t="shared" si="518"/>
        <v>Jan</v>
      </c>
      <c r="Z6622" t="str">
        <f t="shared" si="519"/>
        <v>2017-01</v>
      </c>
    </row>
    <row r="6623" spans="1:26"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s="5">
        <v>212.94</v>
      </c>
      <c r="S6623">
        <v>3</v>
      </c>
      <c r="T6623" s="7">
        <v>0</v>
      </c>
      <c r="U6623" s="5">
        <v>53.234999999999999</v>
      </c>
      <c r="V6623">
        <f t="shared" si="515"/>
        <v>1</v>
      </c>
      <c r="W6623">
        <f t="shared" si="516"/>
        <v>1</v>
      </c>
      <c r="X6623">
        <f t="shared" si="517"/>
        <v>2017</v>
      </c>
      <c r="Y6623" t="str">
        <f t="shared" si="518"/>
        <v>Jan</v>
      </c>
      <c r="Z6623" t="str">
        <f t="shared" si="519"/>
        <v>2017-01</v>
      </c>
    </row>
    <row r="6624" spans="1:26"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s="5">
        <v>41.88</v>
      </c>
      <c r="S6624">
        <v>6</v>
      </c>
      <c r="T6624" s="7">
        <v>0</v>
      </c>
      <c r="U6624" s="5">
        <v>12.145200000000001</v>
      </c>
      <c r="V6624">
        <f t="shared" si="515"/>
        <v>9</v>
      </c>
      <c r="W6624">
        <f t="shared" si="516"/>
        <v>3</v>
      </c>
      <c r="X6624">
        <f t="shared" si="517"/>
        <v>2014</v>
      </c>
      <c r="Y6624" t="str">
        <f t="shared" si="518"/>
        <v>Sep</v>
      </c>
      <c r="Z6624" t="str">
        <f t="shared" si="519"/>
        <v>2014-09</v>
      </c>
    </row>
    <row r="6625" spans="1:26"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s="5">
        <v>58.48</v>
      </c>
      <c r="S6625">
        <v>8</v>
      </c>
      <c r="T6625" s="7">
        <v>0</v>
      </c>
      <c r="U6625" s="5">
        <v>27.485600000000002</v>
      </c>
      <c r="V6625">
        <f t="shared" si="515"/>
        <v>9</v>
      </c>
      <c r="W6625">
        <f t="shared" si="516"/>
        <v>3</v>
      </c>
      <c r="X6625">
        <f t="shared" si="517"/>
        <v>2014</v>
      </c>
      <c r="Y6625" t="str">
        <f t="shared" si="518"/>
        <v>Sep</v>
      </c>
      <c r="Z6625" t="str">
        <f t="shared" si="519"/>
        <v>2014-09</v>
      </c>
    </row>
    <row r="6626" spans="1:26"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s="5">
        <v>102.438</v>
      </c>
      <c r="S6626">
        <v>1</v>
      </c>
      <c r="T6626" s="7">
        <v>0.3</v>
      </c>
      <c r="U6626" s="5">
        <v>-13.1706</v>
      </c>
      <c r="V6626">
        <f t="shared" si="515"/>
        <v>1</v>
      </c>
      <c r="W6626">
        <f t="shared" si="516"/>
        <v>1</v>
      </c>
      <c r="X6626">
        <f t="shared" si="517"/>
        <v>2015</v>
      </c>
      <c r="Y6626" t="str">
        <f t="shared" si="518"/>
        <v>Jan</v>
      </c>
      <c r="Z6626" t="str">
        <f t="shared" si="519"/>
        <v>2015-01</v>
      </c>
    </row>
    <row r="6627" spans="1:26"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s="5">
        <v>199.304</v>
      </c>
      <c r="S6627">
        <v>4</v>
      </c>
      <c r="T6627" s="7">
        <v>0.3</v>
      </c>
      <c r="U6627" s="5">
        <v>-8.5416000000000007</v>
      </c>
      <c r="V6627">
        <f t="shared" si="515"/>
        <v>1</v>
      </c>
      <c r="W6627">
        <f t="shared" si="516"/>
        <v>1</v>
      </c>
      <c r="X6627">
        <f t="shared" si="517"/>
        <v>2015</v>
      </c>
      <c r="Y6627" t="str">
        <f t="shared" si="518"/>
        <v>Jan</v>
      </c>
      <c r="Z6627" t="str">
        <f t="shared" si="519"/>
        <v>2015-01</v>
      </c>
    </row>
    <row r="6628" spans="1:26"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s="5">
        <v>6999.96</v>
      </c>
      <c r="S6628">
        <v>4</v>
      </c>
      <c r="T6628" s="7">
        <v>0</v>
      </c>
      <c r="U6628" s="5">
        <v>2239.9872</v>
      </c>
      <c r="V6628">
        <f t="shared" si="515"/>
        <v>12</v>
      </c>
      <c r="W6628">
        <f t="shared" si="516"/>
        <v>4</v>
      </c>
      <c r="X6628">
        <f t="shared" si="517"/>
        <v>2014</v>
      </c>
      <c r="Y6628" t="str">
        <f t="shared" si="518"/>
        <v>Dec</v>
      </c>
      <c r="Z6628" t="str">
        <f t="shared" si="519"/>
        <v>2014-12</v>
      </c>
    </row>
    <row r="6629" spans="1:26"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s="5">
        <v>12.96</v>
      </c>
      <c r="S6629">
        <v>2</v>
      </c>
      <c r="T6629" s="7">
        <v>0</v>
      </c>
      <c r="U6629" s="5">
        <v>6.2207999999999997</v>
      </c>
      <c r="V6629">
        <f t="shared" si="515"/>
        <v>5</v>
      </c>
      <c r="W6629">
        <f t="shared" si="516"/>
        <v>2</v>
      </c>
      <c r="X6629">
        <f t="shared" si="517"/>
        <v>2014</v>
      </c>
      <c r="Y6629" t="str">
        <f t="shared" si="518"/>
        <v>May</v>
      </c>
      <c r="Z6629" t="str">
        <f t="shared" si="519"/>
        <v>2014-05</v>
      </c>
    </row>
    <row r="6630" spans="1:26"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s="5">
        <v>279.86</v>
      </c>
      <c r="S6630">
        <v>14</v>
      </c>
      <c r="T6630" s="7">
        <v>0</v>
      </c>
      <c r="U6630" s="5">
        <v>134.33279999999999</v>
      </c>
      <c r="V6630">
        <f t="shared" si="515"/>
        <v>9</v>
      </c>
      <c r="W6630">
        <f t="shared" si="516"/>
        <v>3</v>
      </c>
      <c r="X6630">
        <f t="shared" si="517"/>
        <v>2015</v>
      </c>
      <c r="Y6630" t="str">
        <f t="shared" si="518"/>
        <v>Sep</v>
      </c>
      <c r="Z6630" t="str">
        <f t="shared" si="519"/>
        <v>2015-09</v>
      </c>
    </row>
    <row r="6631" spans="1:26"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s="5">
        <v>7.38</v>
      </c>
      <c r="S6631">
        <v>5</v>
      </c>
      <c r="T6631" s="7">
        <v>0.7</v>
      </c>
      <c r="U6631" s="5">
        <v>-5.4119999999999999</v>
      </c>
      <c r="V6631">
        <f t="shared" si="515"/>
        <v>10</v>
      </c>
      <c r="W6631">
        <f t="shared" si="516"/>
        <v>4</v>
      </c>
      <c r="X6631">
        <f t="shared" si="517"/>
        <v>2015</v>
      </c>
      <c r="Y6631" t="str">
        <f t="shared" si="518"/>
        <v>Oct</v>
      </c>
      <c r="Z6631" t="str">
        <f t="shared" si="519"/>
        <v>2015-10</v>
      </c>
    </row>
    <row r="6632" spans="1:26"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s="5">
        <v>698.35199999999998</v>
      </c>
      <c r="S6632">
        <v>3</v>
      </c>
      <c r="T6632" s="7">
        <v>0.2</v>
      </c>
      <c r="U6632" s="5">
        <v>52.376399999999997</v>
      </c>
      <c r="V6632">
        <f t="shared" si="515"/>
        <v>12</v>
      </c>
      <c r="W6632">
        <f t="shared" si="516"/>
        <v>4</v>
      </c>
      <c r="X6632">
        <f t="shared" si="517"/>
        <v>2016</v>
      </c>
      <c r="Y6632" t="str">
        <f t="shared" si="518"/>
        <v>Dec</v>
      </c>
      <c r="Z6632" t="str">
        <f t="shared" si="519"/>
        <v>2016-12</v>
      </c>
    </row>
    <row r="6633" spans="1:26"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s="5">
        <v>1747.25</v>
      </c>
      <c r="S6633">
        <v>5</v>
      </c>
      <c r="T6633" s="7">
        <v>0</v>
      </c>
      <c r="U6633" s="5">
        <v>629.01</v>
      </c>
      <c r="V6633">
        <f t="shared" si="515"/>
        <v>12</v>
      </c>
      <c r="W6633">
        <f t="shared" si="516"/>
        <v>4</v>
      </c>
      <c r="X6633">
        <f t="shared" si="517"/>
        <v>2016</v>
      </c>
      <c r="Y6633" t="str">
        <f t="shared" si="518"/>
        <v>Dec</v>
      </c>
      <c r="Z6633" t="str">
        <f t="shared" si="519"/>
        <v>2016-12</v>
      </c>
    </row>
    <row r="6634" spans="1:26"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s="5">
        <v>54.48</v>
      </c>
      <c r="S6634">
        <v>1</v>
      </c>
      <c r="T6634" s="7">
        <v>0</v>
      </c>
      <c r="U6634" s="5">
        <v>15.2544</v>
      </c>
      <c r="V6634">
        <f t="shared" si="515"/>
        <v>5</v>
      </c>
      <c r="W6634">
        <f t="shared" si="516"/>
        <v>2</v>
      </c>
      <c r="X6634">
        <f t="shared" si="517"/>
        <v>2016</v>
      </c>
      <c r="Y6634" t="str">
        <f t="shared" si="518"/>
        <v>May</v>
      </c>
      <c r="Z6634" t="str">
        <f t="shared" si="519"/>
        <v>2016-05</v>
      </c>
    </row>
    <row r="6635" spans="1:26"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5">
        <v>199.99</v>
      </c>
      <c r="S6635">
        <v>1</v>
      </c>
      <c r="T6635" s="7">
        <v>0</v>
      </c>
      <c r="U6635" s="5">
        <v>85.995699999999999</v>
      </c>
      <c r="V6635">
        <f t="shared" si="515"/>
        <v>10</v>
      </c>
      <c r="W6635">
        <f t="shared" si="516"/>
        <v>4</v>
      </c>
      <c r="X6635">
        <f t="shared" si="517"/>
        <v>2016</v>
      </c>
      <c r="Y6635" t="str">
        <f t="shared" si="518"/>
        <v>Oct</v>
      </c>
      <c r="Z6635" t="str">
        <f t="shared" si="519"/>
        <v>2016-10</v>
      </c>
    </row>
    <row r="6636" spans="1:26"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s="5">
        <v>68.540999999999997</v>
      </c>
      <c r="S6636">
        <v>11</v>
      </c>
      <c r="T6636" s="7">
        <v>0.7</v>
      </c>
      <c r="U6636" s="5">
        <v>-52.548099999999998</v>
      </c>
      <c r="V6636">
        <f t="shared" si="515"/>
        <v>5</v>
      </c>
      <c r="W6636">
        <f t="shared" si="516"/>
        <v>2</v>
      </c>
      <c r="X6636">
        <f t="shared" si="517"/>
        <v>2017</v>
      </c>
      <c r="Y6636" t="str">
        <f t="shared" si="518"/>
        <v>May</v>
      </c>
      <c r="Z6636" t="str">
        <f t="shared" si="519"/>
        <v>2017-05</v>
      </c>
    </row>
    <row r="6637" spans="1:26"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s="5">
        <v>627.16800000000001</v>
      </c>
      <c r="S6637">
        <v>4</v>
      </c>
      <c r="T6637" s="7">
        <v>0.2</v>
      </c>
      <c r="U6637" s="5">
        <v>70.556399999999996</v>
      </c>
      <c r="V6637">
        <f t="shared" si="515"/>
        <v>5</v>
      </c>
      <c r="W6637">
        <f t="shared" si="516"/>
        <v>2</v>
      </c>
      <c r="X6637">
        <f t="shared" si="517"/>
        <v>2017</v>
      </c>
      <c r="Y6637" t="str">
        <f t="shared" si="518"/>
        <v>May</v>
      </c>
      <c r="Z6637" t="str">
        <f t="shared" si="519"/>
        <v>2017-05</v>
      </c>
    </row>
    <row r="6638" spans="1:26"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s="5">
        <v>122.12</v>
      </c>
      <c r="S6638">
        <v>5</v>
      </c>
      <c r="T6638" s="7">
        <v>0.2</v>
      </c>
      <c r="U6638" s="5">
        <v>39.689</v>
      </c>
      <c r="V6638">
        <f t="shared" si="515"/>
        <v>5</v>
      </c>
      <c r="W6638">
        <f t="shared" si="516"/>
        <v>2</v>
      </c>
      <c r="X6638">
        <f t="shared" si="517"/>
        <v>2017</v>
      </c>
      <c r="Y6638" t="str">
        <f t="shared" si="518"/>
        <v>May</v>
      </c>
      <c r="Z6638" t="str">
        <f t="shared" si="519"/>
        <v>2017-05</v>
      </c>
    </row>
    <row r="6639" spans="1:26"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s="5">
        <v>6.99</v>
      </c>
      <c r="S6639">
        <v>3</v>
      </c>
      <c r="T6639" s="7">
        <v>0</v>
      </c>
      <c r="U6639" s="5">
        <v>2.0270999999999999</v>
      </c>
      <c r="V6639">
        <f t="shared" si="515"/>
        <v>11</v>
      </c>
      <c r="W6639">
        <f t="shared" si="516"/>
        <v>4</v>
      </c>
      <c r="X6639">
        <f t="shared" si="517"/>
        <v>2017</v>
      </c>
      <c r="Y6639" t="str">
        <f t="shared" si="518"/>
        <v>Nov</v>
      </c>
      <c r="Z6639" t="str">
        <f t="shared" si="519"/>
        <v>2017-11</v>
      </c>
    </row>
    <row r="6640" spans="1:26"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s="5">
        <v>107.42400000000001</v>
      </c>
      <c r="S6640">
        <v>6</v>
      </c>
      <c r="T6640" s="7">
        <v>0.2</v>
      </c>
      <c r="U6640" s="5">
        <v>36.255600000000001</v>
      </c>
      <c r="V6640">
        <f t="shared" si="515"/>
        <v>11</v>
      </c>
      <c r="W6640">
        <f t="shared" si="516"/>
        <v>4</v>
      </c>
      <c r="X6640">
        <f t="shared" si="517"/>
        <v>2017</v>
      </c>
      <c r="Y6640" t="str">
        <f t="shared" si="518"/>
        <v>Nov</v>
      </c>
      <c r="Z6640" t="str">
        <f t="shared" si="519"/>
        <v>2017-11</v>
      </c>
    </row>
    <row r="6641" spans="1:26"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s="5">
        <v>1421.664</v>
      </c>
      <c r="S6641">
        <v>8</v>
      </c>
      <c r="T6641" s="7">
        <v>0.4</v>
      </c>
      <c r="U6641" s="5">
        <v>-734.52639999999997</v>
      </c>
      <c r="V6641">
        <f t="shared" si="515"/>
        <v>10</v>
      </c>
      <c r="W6641">
        <f t="shared" si="516"/>
        <v>4</v>
      </c>
      <c r="X6641">
        <f t="shared" si="517"/>
        <v>2014</v>
      </c>
      <c r="Y6641" t="str">
        <f t="shared" si="518"/>
        <v>Oct</v>
      </c>
      <c r="Z6641" t="str">
        <f t="shared" si="519"/>
        <v>2014-10</v>
      </c>
    </row>
    <row r="6642" spans="1:26"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s="5">
        <v>125.88</v>
      </c>
      <c r="S6642">
        <v>6</v>
      </c>
      <c r="T6642" s="7">
        <v>0</v>
      </c>
      <c r="U6642" s="5">
        <v>60.422400000000003</v>
      </c>
      <c r="V6642">
        <f t="shared" si="515"/>
        <v>8</v>
      </c>
      <c r="W6642">
        <f t="shared" si="516"/>
        <v>3</v>
      </c>
      <c r="X6642">
        <f t="shared" si="517"/>
        <v>2017</v>
      </c>
      <c r="Y6642" t="str">
        <f t="shared" si="518"/>
        <v>Aug</v>
      </c>
      <c r="Z6642" t="str">
        <f t="shared" si="519"/>
        <v>2017-08</v>
      </c>
    </row>
    <row r="6643" spans="1:26"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s="5">
        <v>79.78</v>
      </c>
      <c r="S6643">
        <v>2</v>
      </c>
      <c r="T6643" s="7">
        <v>0</v>
      </c>
      <c r="U6643" s="5">
        <v>29.518599999999999</v>
      </c>
      <c r="V6643">
        <f t="shared" si="515"/>
        <v>8</v>
      </c>
      <c r="W6643">
        <f t="shared" si="516"/>
        <v>3</v>
      </c>
      <c r="X6643">
        <f t="shared" si="517"/>
        <v>2017</v>
      </c>
      <c r="Y6643" t="str">
        <f t="shared" si="518"/>
        <v>Aug</v>
      </c>
      <c r="Z6643" t="str">
        <f t="shared" si="519"/>
        <v>2017-08</v>
      </c>
    </row>
    <row r="6644" spans="1:26"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s="5">
        <v>133.19999999999999</v>
      </c>
      <c r="S6644">
        <v>9</v>
      </c>
      <c r="T6644" s="7">
        <v>0</v>
      </c>
      <c r="U6644" s="5">
        <v>66.599999999999994</v>
      </c>
      <c r="V6644">
        <f t="shared" si="515"/>
        <v>8</v>
      </c>
      <c r="W6644">
        <f t="shared" si="516"/>
        <v>3</v>
      </c>
      <c r="X6644">
        <f t="shared" si="517"/>
        <v>2017</v>
      </c>
      <c r="Y6644" t="str">
        <f t="shared" si="518"/>
        <v>Aug</v>
      </c>
      <c r="Z6644" t="str">
        <f t="shared" si="519"/>
        <v>2017-08</v>
      </c>
    </row>
    <row r="6645" spans="1:26"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s="5">
        <v>438.36799999999999</v>
      </c>
      <c r="S6645">
        <v>4</v>
      </c>
      <c r="T6645" s="7">
        <v>0.2</v>
      </c>
      <c r="U6645" s="5">
        <v>38.357199999999999</v>
      </c>
      <c r="V6645">
        <f t="shared" si="515"/>
        <v>8</v>
      </c>
      <c r="W6645">
        <f t="shared" si="516"/>
        <v>3</v>
      </c>
      <c r="X6645">
        <f t="shared" si="517"/>
        <v>2015</v>
      </c>
      <c r="Y6645" t="str">
        <f t="shared" si="518"/>
        <v>Aug</v>
      </c>
      <c r="Z6645" t="str">
        <f t="shared" si="519"/>
        <v>2015-08</v>
      </c>
    </row>
    <row r="6646" spans="1:26"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s="5">
        <v>139.94399999999999</v>
      </c>
      <c r="S6646">
        <v>7</v>
      </c>
      <c r="T6646" s="7">
        <v>0.2</v>
      </c>
      <c r="U6646" s="5">
        <v>-31.487400000000001</v>
      </c>
      <c r="V6646">
        <f t="shared" si="515"/>
        <v>8</v>
      </c>
      <c r="W6646">
        <f t="shared" si="516"/>
        <v>3</v>
      </c>
      <c r="X6646">
        <f t="shared" si="517"/>
        <v>2015</v>
      </c>
      <c r="Y6646" t="str">
        <f t="shared" si="518"/>
        <v>Aug</v>
      </c>
      <c r="Z6646" t="str">
        <f t="shared" si="519"/>
        <v>2015-08</v>
      </c>
    </row>
    <row r="6647" spans="1:26"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s="5">
        <v>133.47200000000001</v>
      </c>
      <c r="S6647">
        <v>4</v>
      </c>
      <c r="T6647" s="7">
        <v>0.2</v>
      </c>
      <c r="U6647" s="5">
        <v>15.015599999999999</v>
      </c>
      <c r="V6647">
        <f t="shared" si="515"/>
        <v>8</v>
      </c>
      <c r="W6647">
        <f t="shared" si="516"/>
        <v>3</v>
      </c>
      <c r="X6647">
        <f t="shared" si="517"/>
        <v>2015</v>
      </c>
      <c r="Y6647" t="str">
        <f t="shared" si="518"/>
        <v>Aug</v>
      </c>
      <c r="Z6647" t="str">
        <f t="shared" si="519"/>
        <v>2015-08</v>
      </c>
    </row>
    <row r="6648" spans="1:26"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s="5">
        <v>564.19500000000005</v>
      </c>
      <c r="S6648">
        <v>3</v>
      </c>
      <c r="T6648" s="7">
        <v>0.5</v>
      </c>
      <c r="U6648" s="5">
        <v>-304.6653</v>
      </c>
      <c r="V6648">
        <f t="shared" si="515"/>
        <v>12</v>
      </c>
      <c r="W6648">
        <f t="shared" si="516"/>
        <v>4</v>
      </c>
      <c r="X6648">
        <f t="shared" si="517"/>
        <v>2016</v>
      </c>
      <c r="Y6648" t="str">
        <f t="shared" si="518"/>
        <v>Dec</v>
      </c>
      <c r="Z6648" t="str">
        <f t="shared" si="519"/>
        <v>2016-12</v>
      </c>
    </row>
    <row r="6649" spans="1:26"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s="5">
        <v>87.168000000000006</v>
      </c>
      <c r="S6649">
        <v>2</v>
      </c>
      <c r="T6649" s="7">
        <v>0.2</v>
      </c>
      <c r="U6649" s="5">
        <v>8.7167999999999992</v>
      </c>
      <c r="V6649">
        <f t="shared" si="515"/>
        <v>12</v>
      </c>
      <c r="W6649">
        <f t="shared" si="516"/>
        <v>4</v>
      </c>
      <c r="X6649">
        <f t="shared" si="517"/>
        <v>2016</v>
      </c>
      <c r="Y6649" t="str">
        <f t="shared" si="518"/>
        <v>Dec</v>
      </c>
      <c r="Z6649" t="str">
        <f t="shared" si="519"/>
        <v>2016-12</v>
      </c>
    </row>
    <row r="6650" spans="1:26"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s="5">
        <v>42.616</v>
      </c>
      <c r="S6650">
        <v>7</v>
      </c>
      <c r="T6650" s="7">
        <v>0.8</v>
      </c>
      <c r="U6650" s="5">
        <v>-68.185599999999994</v>
      </c>
      <c r="V6650">
        <f t="shared" si="515"/>
        <v>9</v>
      </c>
      <c r="W6650">
        <f t="shared" si="516"/>
        <v>3</v>
      </c>
      <c r="X6650">
        <f t="shared" si="517"/>
        <v>2017</v>
      </c>
      <c r="Y6650" t="str">
        <f t="shared" si="518"/>
        <v>Sep</v>
      </c>
      <c r="Z6650" t="str">
        <f t="shared" si="519"/>
        <v>2017-09</v>
      </c>
    </row>
    <row r="6651" spans="1:26"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s="5">
        <v>319.98399999999998</v>
      </c>
      <c r="S6651">
        <v>2</v>
      </c>
      <c r="T6651" s="7">
        <v>0.2</v>
      </c>
      <c r="U6651" s="5">
        <v>107.99460000000001</v>
      </c>
      <c r="V6651">
        <f t="shared" si="515"/>
        <v>9</v>
      </c>
      <c r="W6651">
        <f t="shared" si="516"/>
        <v>3</v>
      </c>
      <c r="X6651">
        <f t="shared" si="517"/>
        <v>2017</v>
      </c>
      <c r="Y6651" t="str">
        <f t="shared" si="518"/>
        <v>Sep</v>
      </c>
      <c r="Z6651" t="str">
        <f t="shared" si="519"/>
        <v>2017-09</v>
      </c>
    </row>
    <row r="6652" spans="1:26"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s="5">
        <v>45.92</v>
      </c>
      <c r="S6652">
        <v>5</v>
      </c>
      <c r="T6652" s="7">
        <v>0.2</v>
      </c>
      <c r="U6652" s="5">
        <v>15.497999999999999</v>
      </c>
      <c r="V6652">
        <f t="shared" si="515"/>
        <v>9</v>
      </c>
      <c r="W6652">
        <f t="shared" si="516"/>
        <v>3</v>
      </c>
      <c r="X6652">
        <f t="shared" si="517"/>
        <v>2017</v>
      </c>
      <c r="Y6652" t="str">
        <f t="shared" si="518"/>
        <v>Sep</v>
      </c>
      <c r="Z6652" t="str">
        <f t="shared" si="519"/>
        <v>2017-09</v>
      </c>
    </row>
    <row r="6653" spans="1:26"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s="5">
        <v>21.184000000000001</v>
      </c>
      <c r="S6653">
        <v>2</v>
      </c>
      <c r="T6653" s="7">
        <v>0.6</v>
      </c>
      <c r="U6653" s="5">
        <v>-11.651199999999999</v>
      </c>
      <c r="V6653">
        <f t="shared" si="515"/>
        <v>9</v>
      </c>
      <c r="W6653">
        <f t="shared" si="516"/>
        <v>3</v>
      </c>
      <c r="X6653">
        <f t="shared" si="517"/>
        <v>2017</v>
      </c>
      <c r="Y6653" t="str">
        <f t="shared" si="518"/>
        <v>Sep</v>
      </c>
      <c r="Z6653" t="str">
        <f t="shared" si="519"/>
        <v>2017-09</v>
      </c>
    </row>
    <row r="6654" spans="1:26"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s="5">
        <v>20.736000000000001</v>
      </c>
      <c r="S6654">
        <v>4</v>
      </c>
      <c r="T6654" s="7">
        <v>0.2</v>
      </c>
      <c r="U6654" s="5">
        <v>7.2576000000000001</v>
      </c>
      <c r="V6654">
        <f t="shared" si="515"/>
        <v>9</v>
      </c>
      <c r="W6654">
        <f t="shared" si="516"/>
        <v>3</v>
      </c>
      <c r="X6654">
        <f t="shared" si="517"/>
        <v>2017</v>
      </c>
      <c r="Y6654" t="str">
        <f t="shared" si="518"/>
        <v>Sep</v>
      </c>
      <c r="Z6654" t="str">
        <f t="shared" si="519"/>
        <v>2017-09</v>
      </c>
    </row>
    <row r="6655" spans="1:26"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s="5">
        <v>213.43</v>
      </c>
      <c r="S6655">
        <v>5</v>
      </c>
      <c r="T6655" s="7">
        <v>0.3</v>
      </c>
      <c r="U6655" s="5">
        <v>-39.637</v>
      </c>
      <c r="V6655">
        <f t="shared" si="515"/>
        <v>9</v>
      </c>
      <c r="W6655">
        <f t="shared" si="516"/>
        <v>3</v>
      </c>
      <c r="X6655">
        <f t="shared" si="517"/>
        <v>2017</v>
      </c>
      <c r="Y6655" t="str">
        <f t="shared" si="518"/>
        <v>Sep</v>
      </c>
      <c r="Z6655" t="str">
        <f t="shared" si="519"/>
        <v>2017-09</v>
      </c>
    </row>
    <row r="6656" spans="1:26"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s="5">
        <v>333.57600000000002</v>
      </c>
      <c r="S6656">
        <v>3</v>
      </c>
      <c r="T6656" s="7">
        <v>0.2</v>
      </c>
      <c r="U6656" s="5">
        <v>25.0182</v>
      </c>
      <c r="V6656">
        <f t="shared" si="515"/>
        <v>2</v>
      </c>
      <c r="W6656">
        <f t="shared" si="516"/>
        <v>1</v>
      </c>
      <c r="X6656">
        <f t="shared" si="517"/>
        <v>2017</v>
      </c>
      <c r="Y6656" t="str">
        <f t="shared" si="518"/>
        <v>Feb</v>
      </c>
      <c r="Z6656" t="str">
        <f t="shared" si="519"/>
        <v>2017-02</v>
      </c>
    </row>
    <row r="6657" spans="1:26"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5">
        <v>31.992000000000001</v>
      </c>
      <c r="S6657">
        <v>1</v>
      </c>
      <c r="T6657" s="7">
        <v>0.2</v>
      </c>
      <c r="U6657" s="5">
        <v>4.7988</v>
      </c>
      <c r="V6657">
        <f t="shared" si="515"/>
        <v>2</v>
      </c>
      <c r="W6657">
        <f t="shared" si="516"/>
        <v>1</v>
      </c>
      <c r="X6657">
        <f t="shared" si="517"/>
        <v>2017</v>
      </c>
      <c r="Y6657" t="str">
        <f t="shared" si="518"/>
        <v>Feb</v>
      </c>
      <c r="Z6657" t="str">
        <f t="shared" si="519"/>
        <v>2017-02</v>
      </c>
    </row>
    <row r="6658" spans="1:26"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s="5">
        <v>51.167999999999999</v>
      </c>
      <c r="S6658">
        <v>2</v>
      </c>
      <c r="T6658" s="7">
        <v>0.2</v>
      </c>
      <c r="U6658" s="5">
        <v>-6.3959999999999999</v>
      </c>
      <c r="V6658">
        <f t="shared" si="515"/>
        <v>2</v>
      </c>
      <c r="W6658">
        <f t="shared" si="516"/>
        <v>1</v>
      </c>
      <c r="X6658">
        <f t="shared" si="517"/>
        <v>2017</v>
      </c>
      <c r="Y6658" t="str">
        <f t="shared" si="518"/>
        <v>Feb</v>
      </c>
      <c r="Z6658" t="str">
        <f t="shared" si="519"/>
        <v>2017-02</v>
      </c>
    </row>
    <row r="6659" spans="1:26"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s="5">
        <v>10.64</v>
      </c>
      <c r="S6659">
        <v>5</v>
      </c>
      <c r="T6659" s="7">
        <v>0.2</v>
      </c>
      <c r="U6659" s="5">
        <v>3.8570000000000002</v>
      </c>
      <c r="V6659">
        <f t="shared" ref="V6659:V6722" si="520">MONTH(C6659)</f>
        <v>2</v>
      </c>
      <c r="W6659">
        <f t="shared" ref="W6659:W6722" si="521">ROUNDUP(MONTH(C6659)/3,0)</f>
        <v>1</v>
      </c>
      <c r="X6659">
        <f t="shared" ref="X6659:X6722" si="522">YEAR(C6659)</f>
        <v>2017</v>
      </c>
      <c r="Y6659" t="str">
        <f t="shared" ref="Y6659:Y6722" si="523">TEXT(C6659,"MMM")</f>
        <v>Feb</v>
      </c>
      <c r="Z6659" t="str">
        <f t="shared" ref="Z6659:Z6722" si="524">TEXT(C6659,"YYYY-MM")</f>
        <v>2017-02</v>
      </c>
    </row>
    <row r="6660" spans="1:26"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s="5">
        <v>68.703999999999994</v>
      </c>
      <c r="S6660">
        <v>2</v>
      </c>
      <c r="T6660" s="7">
        <v>0.2</v>
      </c>
      <c r="U6660" s="5">
        <v>16.3172</v>
      </c>
      <c r="V6660">
        <f t="shared" si="520"/>
        <v>2</v>
      </c>
      <c r="W6660">
        <f t="shared" si="521"/>
        <v>1</v>
      </c>
      <c r="X6660">
        <f t="shared" si="522"/>
        <v>2017</v>
      </c>
      <c r="Y6660" t="str">
        <f t="shared" si="523"/>
        <v>Feb</v>
      </c>
      <c r="Z6660" t="str">
        <f t="shared" si="524"/>
        <v>2017-02</v>
      </c>
    </row>
    <row r="6661" spans="1:26"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s="5">
        <v>386.91</v>
      </c>
      <c r="S6661">
        <v>9</v>
      </c>
      <c r="T6661" s="7">
        <v>0.5</v>
      </c>
      <c r="U6661" s="5">
        <v>-185.71680000000001</v>
      </c>
      <c r="V6661">
        <f t="shared" si="520"/>
        <v>2</v>
      </c>
      <c r="W6661">
        <f t="shared" si="521"/>
        <v>1</v>
      </c>
      <c r="X6661">
        <f t="shared" si="522"/>
        <v>2017</v>
      </c>
      <c r="Y6661" t="str">
        <f t="shared" si="523"/>
        <v>Feb</v>
      </c>
      <c r="Z6661" t="str">
        <f t="shared" si="524"/>
        <v>2017-02</v>
      </c>
    </row>
    <row r="6662" spans="1:26"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s="5">
        <v>39.659999999999997</v>
      </c>
      <c r="S6662">
        <v>2</v>
      </c>
      <c r="T6662" s="7">
        <v>0</v>
      </c>
      <c r="U6662" s="5">
        <v>11.898</v>
      </c>
      <c r="V6662">
        <f t="shared" si="520"/>
        <v>8</v>
      </c>
      <c r="W6662">
        <f t="shared" si="521"/>
        <v>3</v>
      </c>
      <c r="X6662">
        <f t="shared" si="522"/>
        <v>2015</v>
      </c>
      <c r="Y6662" t="str">
        <f t="shared" si="523"/>
        <v>Aug</v>
      </c>
      <c r="Z6662" t="str">
        <f t="shared" si="524"/>
        <v>2015-08</v>
      </c>
    </row>
    <row r="6663" spans="1:26"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s="5">
        <v>113.92</v>
      </c>
      <c r="S6663">
        <v>2</v>
      </c>
      <c r="T6663" s="7">
        <v>0</v>
      </c>
      <c r="U6663" s="5">
        <v>33.036799999999999</v>
      </c>
      <c r="V6663">
        <f t="shared" si="520"/>
        <v>8</v>
      </c>
      <c r="W6663">
        <f t="shared" si="521"/>
        <v>3</v>
      </c>
      <c r="X6663">
        <f t="shared" si="522"/>
        <v>2015</v>
      </c>
      <c r="Y6663" t="str">
        <f t="shared" si="523"/>
        <v>Aug</v>
      </c>
      <c r="Z6663" t="str">
        <f t="shared" si="524"/>
        <v>2015-08</v>
      </c>
    </row>
    <row r="6664" spans="1:26"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s="5">
        <v>447.86</v>
      </c>
      <c r="S6664">
        <v>7</v>
      </c>
      <c r="T6664" s="7">
        <v>0</v>
      </c>
      <c r="U6664" s="5">
        <v>210.49420000000001</v>
      </c>
      <c r="V6664">
        <f t="shared" si="520"/>
        <v>8</v>
      </c>
      <c r="W6664">
        <f t="shared" si="521"/>
        <v>3</v>
      </c>
      <c r="X6664">
        <f t="shared" si="522"/>
        <v>2015</v>
      </c>
      <c r="Y6664" t="str">
        <f t="shared" si="523"/>
        <v>Aug</v>
      </c>
      <c r="Z6664" t="str">
        <f t="shared" si="524"/>
        <v>2015-08</v>
      </c>
    </row>
    <row r="6665" spans="1:26"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s="5">
        <v>356.85</v>
      </c>
      <c r="S6665">
        <v>5</v>
      </c>
      <c r="T6665" s="7">
        <v>0</v>
      </c>
      <c r="U6665" s="5">
        <v>60.664499999999997</v>
      </c>
      <c r="V6665">
        <f t="shared" si="520"/>
        <v>10</v>
      </c>
      <c r="W6665">
        <f t="shared" si="521"/>
        <v>4</v>
      </c>
      <c r="X6665">
        <f t="shared" si="522"/>
        <v>2017</v>
      </c>
      <c r="Y6665" t="str">
        <f t="shared" si="523"/>
        <v>Oct</v>
      </c>
      <c r="Z6665" t="str">
        <f t="shared" si="524"/>
        <v>2017-10</v>
      </c>
    </row>
    <row r="6666" spans="1:26"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s="5">
        <v>251.58</v>
      </c>
      <c r="S6666">
        <v>7</v>
      </c>
      <c r="T6666" s="7">
        <v>0</v>
      </c>
      <c r="U6666" s="5">
        <v>113.211</v>
      </c>
      <c r="V6666">
        <f t="shared" si="520"/>
        <v>10</v>
      </c>
      <c r="W6666">
        <f t="shared" si="521"/>
        <v>4</v>
      </c>
      <c r="X6666">
        <f t="shared" si="522"/>
        <v>2017</v>
      </c>
      <c r="Y6666" t="str">
        <f t="shared" si="523"/>
        <v>Oct</v>
      </c>
      <c r="Z6666" t="str">
        <f t="shared" si="524"/>
        <v>2017-10</v>
      </c>
    </row>
    <row r="6667" spans="1:26"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s="5">
        <v>219.84</v>
      </c>
      <c r="S6667">
        <v>5</v>
      </c>
      <c r="T6667" s="7">
        <v>0.2</v>
      </c>
      <c r="U6667" s="5">
        <v>79.691999999999993</v>
      </c>
      <c r="V6667">
        <f t="shared" si="520"/>
        <v>7</v>
      </c>
      <c r="W6667">
        <f t="shared" si="521"/>
        <v>3</v>
      </c>
      <c r="X6667">
        <f t="shared" si="522"/>
        <v>2016</v>
      </c>
      <c r="Y6667" t="str">
        <f t="shared" si="523"/>
        <v>Jul</v>
      </c>
      <c r="Z6667" t="str">
        <f t="shared" si="524"/>
        <v>2016-07</v>
      </c>
    </row>
    <row r="6668" spans="1:26"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s="5">
        <v>42.85</v>
      </c>
      <c r="S6668">
        <v>5</v>
      </c>
      <c r="T6668" s="7">
        <v>0</v>
      </c>
      <c r="U6668" s="5">
        <v>15.426</v>
      </c>
      <c r="V6668">
        <f t="shared" si="520"/>
        <v>5</v>
      </c>
      <c r="W6668">
        <f t="shared" si="521"/>
        <v>2</v>
      </c>
      <c r="X6668">
        <f t="shared" si="522"/>
        <v>2017</v>
      </c>
      <c r="Y6668" t="str">
        <f t="shared" si="523"/>
        <v>May</v>
      </c>
      <c r="Z6668" t="str">
        <f t="shared" si="524"/>
        <v>2017-05</v>
      </c>
    </row>
    <row r="6669" spans="1:26"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s="5">
        <v>6.16</v>
      </c>
      <c r="S6669">
        <v>2</v>
      </c>
      <c r="T6669" s="7">
        <v>0</v>
      </c>
      <c r="U6669" s="5">
        <v>2.9567999999999999</v>
      </c>
      <c r="V6669">
        <f t="shared" si="520"/>
        <v>5</v>
      </c>
      <c r="W6669">
        <f t="shared" si="521"/>
        <v>2</v>
      </c>
      <c r="X6669">
        <f t="shared" si="522"/>
        <v>2017</v>
      </c>
      <c r="Y6669" t="str">
        <f t="shared" si="523"/>
        <v>May</v>
      </c>
      <c r="Z6669" t="str">
        <f t="shared" si="524"/>
        <v>2017-05</v>
      </c>
    </row>
    <row r="6670" spans="1:26"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s="5">
        <v>17</v>
      </c>
      <c r="S6670">
        <v>2</v>
      </c>
      <c r="T6670" s="7">
        <v>0</v>
      </c>
      <c r="U6670" s="5">
        <v>4.42</v>
      </c>
      <c r="V6670">
        <f t="shared" si="520"/>
        <v>5</v>
      </c>
      <c r="W6670">
        <f t="shared" si="521"/>
        <v>2</v>
      </c>
      <c r="X6670">
        <f t="shared" si="522"/>
        <v>2017</v>
      </c>
      <c r="Y6670" t="str">
        <f t="shared" si="523"/>
        <v>May</v>
      </c>
      <c r="Z6670" t="str">
        <f t="shared" si="524"/>
        <v>2017-05</v>
      </c>
    </row>
    <row r="6671" spans="1:26"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s="5">
        <v>87.4</v>
      </c>
      <c r="S6671">
        <v>5</v>
      </c>
      <c r="T6671" s="7">
        <v>0</v>
      </c>
      <c r="U6671" s="5">
        <v>34.96</v>
      </c>
      <c r="V6671">
        <f t="shared" si="520"/>
        <v>5</v>
      </c>
      <c r="W6671">
        <f t="shared" si="521"/>
        <v>2</v>
      </c>
      <c r="X6671">
        <f t="shared" si="522"/>
        <v>2017</v>
      </c>
      <c r="Y6671" t="str">
        <f t="shared" si="523"/>
        <v>May</v>
      </c>
      <c r="Z6671" t="str">
        <f t="shared" si="524"/>
        <v>2017-05</v>
      </c>
    </row>
    <row r="6672" spans="1:26"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5">
        <v>29.84</v>
      </c>
      <c r="S6672">
        <v>2</v>
      </c>
      <c r="T6672" s="7">
        <v>0</v>
      </c>
      <c r="U6672" s="5">
        <v>13.428000000000001</v>
      </c>
      <c r="V6672">
        <f t="shared" si="520"/>
        <v>5</v>
      </c>
      <c r="W6672">
        <f t="shared" si="521"/>
        <v>2</v>
      </c>
      <c r="X6672">
        <f t="shared" si="522"/>
        <v>2017</v>
      </c>
      <c r="Y6672" t="str">
        <f t="shared" si="523"/>
        <v>May</v>
      </c>
      <c r="Z6672" t="str">
        <f t="shared" si="524"/>
        <v>2017-05</v>
      </c>
    </row>
    <row r="6673" spans="1:26"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s="5">
        <v>49.567999999999998</v>
      </c>
      <c r="S6673">
        <v>2</v>
      </c>
      <c r="T6673" s="7">
        <v>0.2</v>
      </c>
      <c r="U6673" s="5">
        <v>17.348800000000001</v>
      </c>
      <c r="V6673">
        <f t="shared" si="520"/>
        <v>8</v>
      </c>
      <c r="W6673">
        <f t="shared" si="521"/>
        <v>3</v>
      </c>
      <c r="X6673">
        <f t="shared" si="522"/>
        <v>2014</v>
      </c>
      <c r="Y6673" t="str">
        <f t="shared" si="523"/>
        <v>Aug</v>
      </c>
      <c r="Z6673" t="str">
        <f t="shared" si="524"/>
        <v>2014-08</v>
      </c>
    </row>
    <row r="6674" spans="1:26"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s="5">
        <v>265.86</v>
      </c>
      <c r="S6674">
        <v>7</v>
      </c>
      <c r="T6674" s="7">
        <v>0</v>
      </c>
      <c r="U6674" s="5">
        <v>79.757999999999996</v>
      </c>
      <c r="V6674">
        <f t="shared" si="520"/>
        <v>9</v>
      </c>
      <c r="W6674">
        <f t="shared" si="521"/>
        <v>3</v>
      </c>
      <c r="X6674">
        <f t="shared" si="522"/>
        <v>2015</v>
      </c>
      <c r="Y6674" t="str">
        <f t="shared" si="523"/>
        <v>Sep</v>
      </c>
      <c r="Z6674" t="str">
        <f t="shared" si="524"/>
        <v>2015-09</v>
      </c>
    </row>
    <row r="6675" spans="1:26"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s="5">
        <v>67.959999999999994</v>
      </c>
      <c r="S6675">
        <v>4</v>
      </c>
      <c r="T6675" s="7">
        <v>0</v>
      </c>
      <c r="U6675" s="5">
        <v>12.232799999999999</v>
      </c>
      <c r="V6675">
        <f t="shared" si="520"/>
        <v>9</v>
      </c>
      <c r="W6675">
        <f t="shared" si="521"/>
        <v>3</v>
      </c>
      <c r="X6675">
        <f t="shared" si="522"/>
        <v>2015</v>
      </c>
      <c r="Y6675" t="str">
        <f t="shared" si="523"/>
        <v>Sep</v>
      </c>
      <c r="Z6675" t="str">
        <f t="shared" si="524"/>
        <v>2015-09</v>
      </c>
    </row>
    <row r="6676" spans="1:26"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s="5">
        <v>10.92</v>
      </c>
      <c r="S6676">
        <v>6</v>
      </c>
      <c r="T6676" s="7">
        <v>0</v>
      </c>
      <c r="U6676" s="5">
        <v>4.9139999999999997</v>
      </c>
      <c r="V6676">
        <f t="shared" si="520"/>
        <v>11</v>
      </c>
      <c r="W6676">
        <f t="shared" si="521"/>
        <v>4</v>
      </c>
      <c r="X6676">
        <f t="shared" si="522"/>
        <v>2015</v>
      </c>
      <c r="Y6676" t="str">
        <f t="shared" si="523"/>
        <v>Nov</v>
      </c>
      <c r="Z6676" t="str">
        <f t="shared" si="524"/>
        <v>2015-11</v>
      </c>
    </row>
    <row r="6677" spans="1:26"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s="5">
        <v>83.9</v>
      </c>
      <c r="S6677">
        <v>2</v>
      </c>
      <c r="T6677" s="7">
        <v>0</v>
      </c>
      <c r="U6677" s="5">
        <v>22.652999999999999</v>
      </c>
      <c r="V6677">
        <f t="shared" si="520"/>
        <v>11</v>
      </c>
      <c r="W6677">
        <f t="shared" si="521"/>
        <v>4</v>
      </c>
      <c r="X6677">
        <f t="shared" si="522"/>
        <v>2015</v>
      </c>
      <c r="Y6677" t="str">
        <f t="shared" si="523"/>
        <v>Nov</v>
      </c>
      <c r="Z6677" t="str">
        <f t="shared" si="524"/>
        <v>2015-11</v>
      </c>
    </row>
    <row r="6678" spans="1:26"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s="5">
        <v>19.75</v>
      </c>
      <c r="S6678">
        <v>5</v>
      </c>
      <c r="T6678" s="7">
        <v>0</v>
      </c>
      <c r="U6678" s="5">
        <v>5.1349999999999998</v>
      </c>
      <c r="V6678">
        <f t="shared" si="520"/>
        <v>11</v>
      </c>
      <c r="W6678">
        <f t="shared" si="521"/>
        <v>4</v>
      </c>
      <c r="X6678">
        <f t="shared" si="522"/>
        <v>2015</v>
      </c>
      <c r="Y6678" t="str">
        <f t="shared" si="523"/>
        <v>Nov</v>
      </c>
      <c r="Z6678" t="str">
        <f t="shared" si="524"/>
        <v>2015-11</v>
      </c>
    </row>
    <row r="6679" spans="1:26"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s="5">
        <v>393.54</v>
      </c>
      <c r="S6679">
        <v>3</v>
      </c>
      <c r="T6679" s="7">
        <v>0</v>
      </c>
      <c r="U6679" s="5">
        <v>165.2868</v>
      </c>
      <c r="V6679">
        <f t="shared" si="520"/>
        <v>11</v>
      </c>
      <c r="W6679">
        <f t="shared" si="521"/>
        <v>4</v>
      </c>
      <c r="X6679">
        <f t="shared" si="522"/>
        <v>2015</v>
      </c>
      <c r="Y6679" t="str">
        <f t="shared" si="523"/>
        <v>Nov</v>
      </c>
      <c r="Z6679" t="str">
        <f t="shared" si="524"/>
        <v>2015-11</v>
      </c>
    </row>
    <row r="6680" spans="1:26"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s="5">
        <v>46.872</v>
      </c>
      <c r="S6680">
        <v>7</v>
      </c>
      <c r="T6680" s="7">
        <v>0.2</v>
      </c>
      <c r="U6680" s="5">
        <v>3.5154000000000001</v>
      </c>
      <c r="V6680">
        <f t="shared" si="520"/>
        <v>10</v>
      </c>
      <c r="W6680">
        <f t="shared" si="521"/>
        <v>4</v>
      </c>
      <c r="X6680">
        <f t="shared" si="522"/>
        <v>2014</v>
      </c>
      <c r="Y6680" t="str">
        <f t="shared" si="523"/>
        <v>Oct</v>
      </c>
      <c r="Z6680" t="str">
        <f t="shared" si="524"/>
        <v>2014-10</v>
      </c>
    </row>
    <row r="6681" spans="1:26"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s="5">
        <v>10.9</v>
      </c>
      <c r="S6681">
        <v>1</v>
      </c>
      <c r="T6681" s="7">
        <v>0</v>
      </c>
      <c r="U6681" s="5">
        <v>2.8340000000000001</v>
      </c>
      <c r="V6681">
        <f t="shared" si="520"/>
        <v>9</v>
      </c>
      <c r="W6681">
        <f t="shared" si="521"/>
        <v>3</v>
      </c>
      <c r="X6681">
        <f t="shared" si="522"/>
        <v>2017</v>
      </c>
      <c r="Y6681" t="str">
        <f t="shared" si="523"/>
        <v>Sep</v>
      </c>
      <c r="Z6681" t="str">
        <f t="shared" si="524"/>
        <v>2017-09</v>
      </c>
    </row>
    <row r="6682" spans="1:26"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s="5">
        <v>79.92</v>
      </c>
      <c r="S6682">
        <v>4</v>
      </c>
      <c r="T6682" s="7">
        <v>0</v>
      </c>
      <c r="U6682" s="5">
        <v>37.562399999999997</v>
      </c>
      <c r="V6682">
        <f t="shared" si="520"/>
        <v>9</v>
      </c>
      <c r="W6682">
        <f t="shared" si="521"/>
        <v>3</v>
      </c>
      <c r="X6682">
        <f t="shared" si="522"/>
        <v>2017</v>
      </c>
      <c r="Y6682" t="str">
        <f t="shared" si="523"/>
        <v>Sep</v>
      </c>
      <c r="Z6682" t="str">
        <f t="shared" si="524"/>
        <v>2017-09</v>
      </c>
    </row>
    <row r="6683" spans="1:26"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s="5">
        <v>146.82</v>
      </c>
      <c r="S6683">
        <v>3</v>
      </c>
      <c r="T6683" s="7">
        <v>0</v>
      </c>
      <c r="U6683" s="5">
        <v>73.41</v>
      </c>
      <c r="V6683">
        <f t="shared" si="520"/>
        <v>9</v>
      </c>
      <c r="W6683">
        <f t="shared" si="521"/>
        <v>3</v>
      </c>
      <c r="X6683">
        <f t="shared" si="522"/>
        <v>2017</v>
      </c>
      <c r="Y6683" t="str">
        <f t="shared" si="523"/>
        <v>Sep</v>
      </c>
      <c r="Z6683" t="str">
        <f t="shared" si="524"/>
        <v>2017-09</v>
      </c>
    </row>
    <row r="6684" spans="1:26"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s="5">
        <v>3.6</v>
      </c>
      <c r="S6684">
        <v>2</v>
      </c>
      <c r="T6684" s="7">
        <v>0</v>
      </c>
      <c r="U6684" s="5">
        <v>1.728</v>
      </c>
      <c r="V6684">
        <f t="shared" si="520"/>
        <v>1</v>
      </c>
      <c r="W6684">
        <f t="shared" si="521"/>
        <v>1</v>
      </c>
      <c r="X6684">
        <f t="shared" si="522"/>
        <v>2017</v>
      </c>
      <c r="Y6684" t="str">
        <f t="shared" si="523"/>
        <v>Jan</v>
      </c>
      <c r="Z6684" t="str">
        <f t="shared" si="524"/>
        <v>2017-01</v>
      </c>
    </row>
    <row r="6685" spans="1:26"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s="5">
        <v>20.04</v>
      </c>
      <c r="S6685">
        <v>6</v>
      </c>
      <c r="T6685" s="7">
        <v>0</v>
      </c>
      <c r="U6685" s="5">
        <v>8.8176000000000005</v>
      </c>
      <c r="V6685">
        <f t="shared" si="520"/>
        <v>11</v>
      </c>
      <c r="W6685">
        <f t="shared" si="521"/>
        <v>4</v>
      </c>
      <c r="X6685">
        <f t="shared" si="522"/>
        <v>2014</v>
      </c>
      <c r="Y6685" t="str">
        <f t="shared" si="523"/>
        <v>Nov</v>
      </c>
      <c r="Z6685" t="str">
        <f t="shared" si="524"/>
        <v>2014-11</v>
      </c>
    </row>
    <row r="6686" spans="1:26"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s="5">
        <v>180.01599999999999</v>
      </c>
      <c r="S6686">
        <v>1</v>
      </c>
      <c r="T6686" s="7">
        <v>0.2</v>
      </c>
      <c r="U6686" s="5">
        <v>-15.7514</v>
      </c>
      <c r="V6686">
        <f t="shared" si="520"/>
        <v>12</v>
      </c>
      <c r="W6686">
        <f t="shared" si="521"/>
        <v>4</v>
      </c>
      <c r="X6686">
        <f t="shared" si="522"/>
        <v>2015</v>
      </c>
      <c r="Y6686" t="str">
        <f t="shared" si="523"/>
        <v>Dec</v>
      </c>
      <c r="Z6686" t="str">
        <f t="shared" si="524"/>
        <v>2015-12</v>
      </c>
    </row>
    <row r="6687" spans="1:26"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s="5">
        <v>41.552</v>
      </c>
      <c r="S6687">
        <v>2</v>
      </c>
      <c r="T6687" s="7">
        <v>0.6</v>
      </c>
      <c r="U6687" s="5">
        <v>-19.737200000000001</v>
      </c>
      <c r="V6687">
        <f t="shared" si="520"/>
        <v>12</v>
      </c>
      <c r="W6687">
        <f t="shared" si="521"/>
        <v>4</v>
      </c>
      <c r="X6687">
        <f t="shared" si="522"/>
        <v>2015</v>
      </c>
      <c r="Y6687" t="str">
        <f t="shared" si="523"/>
        <v>Dec</v>
      </c>
      <c r="Z6687" t="str">
        <f t="shared" si="524"/>
        <v>2015-12</v>
      </c>
    </row>
    <row r="6688" spans="1:26"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s="5">
        <v>13.12</v>
      </c>
      <c r="S6688">
        <v>5</v>
      </c>
      <c r="T6688" s="7">
        <v>0.2</v>
      </c>
      <c r="U6688" s="5">
        <v>1.476</v>
      </c>
      <c r="V6688">
        <f t="shared" si="520"/>
        <v>12</v>
      </c>
      <c r="W6688">
        <f t="shared" si="521"/>
        <v>4</v>
      </c>
      <c r="X6688">
        <f t="shared" si="522"/>
        <v>2015</v>
      </c>
      <c r="Y6688" t="str">
        <f t="shared" si="523"/>
        <v>Dec</v>
      </c>
      <c r="Z6688" t="str">
        <f t="shared" si="524"/>
        <v>2015-12</v>
      </c>
    </row>
    <row r="6689" spans="1:26"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s="5">
        <v>1117.92</v>
      </c>
      <c r="S6689">
        <v>4</v>
      </c>
      <c r="T6689" s="7">
        <v>0</v>
      </c>
      <c r="U6689" s="5">
        <v>55.896000000000001</v>
      </c>
      <c r="V6689">
        <f t="shared" si="520"/>
        <v>5</v>
      </c>
      <c r="W6689">
        <f t="shared" si="521"/>
        <v>2</v>
      </c>
      <c r="X6689">
        <f t="shared" si="522"/>
        <v>2015</v>
      </c>
      <c r="Y6689" t="str">
        <f t="shared" si="523"/>
        <v>May</v>
      </c>
      <c r="Z6689" t="str">
        <f t="shared" si="524"/>
        <v>2015-05</v>
      </c>
    </row>
    <row r="6690" spans="1:26"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s="5">
        <v>111.96</v>
      </c>
      <c r="S6690">
        <v>4</v>
      </c>
      <c r="T6690" s="7">
        <v>0</v>
      </c>
      <c r="U6690" s="5">
        <v>21.272400000000001</v>
      </c>
      <c r="V6690">
        <f t="shared" si="520"/>
        <v>3</v>
      </c>
      <c r="W6690">
        <f t="shared" si="521"/>
        <v>1</v>
      </c>
      <c r="X6690">
        <f t="shared" si="522"/>
        <v>2017</v>
      </c>
      <c r="Y6690" t="str">
        <f t="shared" si="523"/>
        <v>Mar</v>
      </c>
      <c r="Z6690" t="str">
        <f t="shared" si="524"/>
        <v>2017-03</v>
      </c>
    </row>
    <row r="6691" spans="1:26"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s="5">
        <v>12.16</v>
      </c>
      <c r="S6691">
        <v>5</v>
      </c>
      <c r="T6691" s="7">
        <v>0.2</v>
      </c>
      <c r="U6691" s="5">
        <v>2.1280000000000001</v>
      </c>
      <c r="V6691">
        <f t="shared" si="520"/>
        <v>12</v>
      </c>
      <c r="W6691">
        <f t="shared" si="521"/>
        <v>4</v>
      </c>
      <c r="X6691">
        <f t="shared" si="522"/>
        <v>2017</v>
      </c>
      <c r="Y6691" t="str">
        <f t="shared" si="523"/>
        <v>Dec</v>
      </c>
      <c r="Z6691" t="str">
        <f t="shared" si="524"/>
        <v>2017-12</v>
      </c>
    </row>
    <row r="6692" spans="1:26"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s="5">
        <v>17.52</v>
      </c>
      <c r="S6692">
        <v>4</v>
      </c>
      <c r="T6692" s="7">
        <v>0</v>
      </c>
      <c r="U6692" s="5">
        <v>8.4095999999999993</v>
      </c>
      <c r="V6692">
        <f t="shared" si="520"/>
        <v>7</v>
      </c>
      <c r="W6692">
        <f t="shared" si="521"/>
        <v>3</v>
      </c>
      <c r="X6692">
        <f t="shared" si="522"/>
        <v>2017</v>
      </c>
      <c r="Y6692" t="str">
        <f t="shared" si="523"/>
        <v>Jul</v>
      </c>
      <c r="Z6692" t="str">
        <f t="shared" si="524"/>
        <v>2017-07</v>
      </c>
    </row>
    <row r="6693" spans="1:26"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s="5">
        <v>155.88</v>
      </c>
      <c r="S6693">
        <v>6</v>
      </c>
      <c r="T6693" s="7">
        <v>0</v>
      </c>
      <c r="U6693" s="5">
        <v>54.558</v>
      </c>
      <c r="V6693">
        <f t="shared" si="520"/>
        <v>7</v>
      </c>
      <c r="W6693">
        <f t="shared" si="521"/>
        <v>3</v>
      </c>
      <c r="X6693">
        <f t="shared" si="522"/>
        <v>2017</v>
      </c>
      <c r="Y6693" t="str">
        <f t="shared" si="523"/>
        <v>Jul</v>
      </c>
      <c r="Z6693" t="str">
        <f t="shared" si="524"/>
        <v>2017-07</v>
      </c>
    </row>
    <row r="6694" spans="1:26"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s="5">
        <v>477.51</v>
      </c>
      <c r="S6694">
        <v>11</v>
      </c>
      <c r="T6694" s="7">
        <v>0</v>
      </c>
      <c r="U6694" s="5">
        <v>219.65459999999999</v>
      </c>
      <c r="V6694">
        <f t="shared" si="520"/>
        <v>8</v>
      </c>
      <c r="W6694">
        <f t="shared" si="521"/>
        <v>3</v>
      </c>
      <c r="X6694">
        <f t="shared" si="522"/>
        <v>2017</v>
      </c>
      <c r="Y6694" t="str">
        <f t="shared" si="523"/>
        <v>Aug</v>
      </c>
      <c r="Z6694" t="str">
        <f t="shared" si="524"/>
        <v>2017-08</v>
      </c>
    </row>
    <row r="6695" spans="1:26"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s="5">
        <v>164.88</v>
      </c>
      <c r="S6695">
        <v>3</v>
      </c>
      <c r="T6695" s="7">
        <v>0</v>
      </c>
      <c r="U6695" s="5">
        <v>80.791200000000003</v>
      </c>
      <c r="V6695">
        <f t="shared" si="520"/>
        <v>9</v>
      </c>
      <c r="W6695">
        <f t="shared" si="521"/>
        <v>3</v>
      </c>
      <c r="X6695">
        <f t="shared" si="522"/>
        <v>2017</v>
      </c>
      <c r="Y6695" t="str">
        <f t="shared" si="523"/>
        <v>Sep</v>
      </c>
      <c r="Z6695" t="str">
        <f t="shared" si="524"/>
        <v>2017-09</v>
      </c>
    </row>
    <row r="6696" spans="1:26"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s="5">
        <v>47.97</v>
      </c>
      <c r="S6696">
        <v>3</v>
      </c>
      <c r="T6696" s="7">
        <v>0</v>
      </c>
      <c r="U6696" s="5">
        <v>14.870699999999999</v>
      </c>
      <c r="V6696">
        <f t="shared" si="520"/>
        <v>8</v>
      </c>
      <c r="W6696">
        <f t="shared" si="521"/>
        <v>3</v>
      </c>
      <c r="X6696">
        <f t="shared" si="522"/>
        <v>2016</v>
      </c>
      <c r="Y6696" t="str">
        <f t="shared" si="523"/>
        <v>Aug</v>
      </c>
      <c r="Z6696" t="str">
        <f t="shared" si="524"/>
        <v>2016-08</v>
      </c>
    </row>
    <row r="6697" spans="1:26"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s="5">
        <v>415.17599999999999</v>
      </c>
      <c r="S6697">
        <v>3</v>
      </c>
      <c r="T6697" s="7">
        <v>0.2</v>
      </c>
      <c r="U6697" s="5">
        <v>134.93219999999999</v>
      </c>
      <c r="V6697">
        <f t="shared" si="520"/>
        <v>12</v>
      </c>
      <c r="W6697">
        <f t="shared" si="521"/>
        <v>4</v>
      </c>
      <c r="X6697">
        <f t="shared" si="522"/>
        <v>2016</v>
      </c>
      <c r="Y6697" t="str">
        <f t="shared" si="523"/>
        <v>Dec</v>
      </c>
      <c r="Z6697" t="str">
        <f t="shared" si="524"/>
        <v>2016-12</v>
      </c>
    </row>
    <row r="6698" spans="1:26"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s="5">
        <v>35.231999999999999</v>
      </c>
      <c r="S6698">
        <v>3</v>
      </c>
      <c r="T6698" s="7">
        <v>0.2</v>
      </c>
      <c r="U6698" s="5">
        <v>11.4504</v>
      </c>
      <c r="V6698">
        <f t="shared" si="520"/>
        <v>12</v>
      </c>
      <c r="W6698">
        <f t="shared" si="521"/>
        <v>4</v>
      </c>
      <c r="X6698">
        <f t="shared" si="522"/>
        <v>2016</v>
      </c>
      <c r="Y6698" t="str">
        <f t="shared" si="523"/>
        <v>Dec</v>
      </c>
      <c r="Z6698" t="str">
        <f t="shared" si="524"/>
        <v>2016-12</v>
      </c>
    </row>
    <row r="6699" spans="1:26"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s="5">
        <v>54.96</v>
      </c>
      <c r="S6699">
        <v>1</v>
      </c>
      <c r="T6699" s="7">
        <v>0</v>
      </c>
      <c r="U6699" s="5">
        <v>26.930399999999999</v>
      </c>
      <c r="V6699">
        <f t="shared" si="520"/>
        <v>12</v>
      </c>
      <c r="W6699">
        <f t="shared" si="521"/>
        <v>4</v>
      </c>
      <c r="X6699">
        <f t="shared" si="522"/>
        <v>2016</v>
      </c>
      <c r="Y6699" t="str">
        <f t="shared" si="523"/>
        <v>Dec</v>
      </c>
      <c r="Z6699" t="str">
        <f t="shared" si="524"/>
        <v>2016-12</v>
      </c>
    </row>
    <row r="6700" spans="1:26"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s="5">
        <v>16.34</v>
      </c>
      <c r="S6700">
        <v>2</v>
      </c>
      <c r="T6700" s="7">
        <v>0</v>
      </c>
      <c r="U6700" s="5">
        <v>7.6798000000000002</v>
      </c>
      <c r="V6700">
        <f t="shared" si="520"/>
        <v>7</v>
      </c>
      <c r="W6700">
        <f t="shared" si="521"/>
        <v>3</v>
      </c>
      <c r="X6700">
        <f t="shared" si="522"/>
        <v>2017</v>
      </c>
      <c r="Y6700" t="str">
        <f t="shared" si="523"/>
        <v>Jul</v>
      </c>
      <c r="Z6700" t="str">
        <f t="shared" si="524"/>
        <v>2017-07</v>
      </c>
    </row>
    <row r="6701" spans="1:26"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s="5">
        <v>225.29599999999999</v>
      </c>
      <c r="S6701">
        <v>2</v>
      </c>
      <c r="T6701" s="7">
        <v>0.2</v>
      </c>
      <c r="U6701" s="5">
        <v>22.529599999999999</v>
      </c>
      <c r="V6701">
        <f t="shared" si="520"/>
        <v>7</v>
      </c>
      <c r="W6701">
        <f t="shared" si="521"/>
        <v>3</v>
      </c>
      <c r="X6701">
        <f t="shared" si="522"/>
        <v>2017</v>
      </c>
      <c r="Y6701" t="str">
        <f t="shared" si="523"/>
        <v>Jul</v>
      </c>
      <c r="Z6701" t="str">
        <f t="shared" si="524"/>
        <v>2017-07</v>
      </c>
    </row>
    <row r="6702" spans="1:26"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s="5">
        <v>50.351999999999997</v>
      </c>
      <c r="S6702">
        <v>3</v>
      </c>
      <c r="T6702" s="7">
        <v>0.2</v>
      </c>
      <c r="U6702" s="5">
        <v>17.623200000000001</v>
      </c>
      <c r="V6702">
        <f t="shared" si="520"/>
        <v>7</v>
      </c>
      <c r="W6702">
        <f t="shared" si="521"/>
        <v>3</v>
      </c>
      <c r="X6702">
        <f t="shared" si="522"/>
        <v>2017</v>
      </c>
      <c r="Y6702" t="str">
        <f t="shared" si="523"/>
        <v>Jul</v>
      </c>
      <c r="Z6702" t="str">
        <f t="shared" si="524"/>
        <v>2017-07</v>
      </c>
    </row>
    <row r="6703" spans="1:26"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s="5">
        <v>163.136</v>
      </c>
      <c r="S6703">
        <v>4</v>
      </c>
      <c r="T6703" s="7">
        <v>0.2</v>
      </c>
      <c r="U6703" s="5">
        <v>20.391999999999999</v>
      </c>
      <c r="V6703">
        <f t="shared" si="520"/>
        <v>5</v>
      </c>
      <c r="W6703">
        <f t="shared" si="521"/>
        <v>2</v>
      </c>
      <c r="X6703">
        <f t="shared" si="522"/>
        <v>2015</v>
      </c>
      <c r="Y6703" t="str">
        <f t="shared" si="523"/>
        <v>May</v>
      </c>
      <c r="Z6703" t="str">
        <f t="shared" si="524"/>
        <v>2015-05</v>
      </c>
    </row>
    <row r="6704" spans="1:26"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s="5">
        <v>6.4080000000000004</v>
      </c>
      <c r="S6704">
        <v>4</v>
      </c>
      <c r="T6704" s="7">
        <v>0.7</v>
      </c>
      <c r="U6704" s="5">
        <v>-4.9127999999999998</v>
      </c>
      <c r="V6704">
        <f t="shared" si="520"/>
        <v>5</v>
      </c>
      <c r="W6704">
        <f t="shared" si="521"/>
        <v>2</v>
      </c>
      <c r="X6704">
        <f t="shared" si="522"/>
        <v>2015</v>
      </c>
      <c r="Y6704" t="str">
        <f t="shared" si="523"/>
        <v>May</v>
      </c>
      <c r="Z6704" t="str">
        <f t="shared" si="524"/>
        <v>2015-05</v>
      </c>
    </row>
    <row r="6705" spans="1:26"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s="5">
        <v>217.584</v>
      </c>
      <c r="S6705">
        <v>2</v>
      </c>
      <c r="T6705" s="7">
        <v>0.2</v>
      </c>
      <c r="U6705" s="5">
        <v>19.038599999999999</v>
      </c>
      <c r="V6705">
        <f t="shared" si="520"/>
        <v>6</v>
      </c>
      <c r="W6705">
        <f t="shared" si="521"/>
        <v>2</v>
      </c>
      <c r="X6705">
        <f t="shared" si="522"/>
        <v>2015</v>
      </c>
      <c r="Y6705" t="str">
        <f t="shared" si="523"/>
        <v>Jun</v>
      </c>
      <c r="Z6705" t="str">
        <f t="shared" si="524"/>
        <v>2015-06</v>
      </c>
    </row>
    <row r="6706" spans="1:26"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s="5">
        <v>5.43</v>
      </c>
      <c r="S6706">
        <v>3</v>
      </c>
      <c r="T6706" s="7">
        <v>0</v>
      </c>
      <c r="U6706" s="5">
        <v>1.7919</v>
      </c>
      <c r="V6706">
        <f t="shared" si="520"/>
        <v>6</v>
      </c>
      <c r="W6706">
        <f t="shared" si="521"/>
        <v>2</v>
      </c>
      <c r="X6706">
        <f t="shared" si="522"/>
        <v>2015</v>
      </c>
      <c r="Y6706" t="str">
        <f t="shared" si="523"/>
        <v>Jun</v>
      </c>
      <c r="Z6706" t="str">
        <f t="shared" si="524"/>
        <v>2015-06</v>
      </c>
    </row>
    <row r="6707" spans="1:26"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s="5">
        <v>143.976</v>
      </c>
      <c r="S6707">
        <v>3</v>
      </c>
      <c r="T6707" s="7">
        <v>0.2</v>
      </c>
      <c r="U6707" s="5">
        <v>8.9984999999999999</v>
      </c>
      <c r="V6707">
        <f t="shared" si="520"/>
        <v>6</v>
      </c>
      <c r="W6707">
        <f t="shared" si="521"/>
        <v>2</v>
      </c>
      <c r="X6707">
        <f t="shared" si="522"/>
        <v>2015</v>
      </c>
      <c r="Y6707" t="str">
        <f t="shared" si="523"/>
        <v>Jun</v>
      </c>
      <c r="Z6707" t="str">
        <f t="shared" si="524"/>
        <v>2015-06</v>
      </c>
    </row>
    <row r="6708" spans="1:26"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s="5">
        <v>519.67999999999995</v>
      </c>
      <c r="S6708">
        <v>7</v>
      </c>
      <c r="T6708" s="7">
        <v>0.2</v>
      </c>
      <c r="U6708" s="5">
        <v>58.463999999999999</v>
      </c>
      <c r="V6708">
        <f t="shared" si="520"/>
        <v>9</v>
      </c>
      <c r="W6708">
        <f t="shared" si="521"/>
        <v>3</v>
      </c>
      <c r="X6708">
        <f t="shared" si="522"/>
        <v>2016</v>
      </c>
      <c r="Y6708" t="str">
        <f t="shared" si="523"/>
        <v>Sep</v>
      </c>
      <c r="Z6708" t="str">
        <f t="shared" si="524"/>
        <v>2016-09</v>
      </c>
    </row>
    <row r="6709" spans="1:26"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s="5">
        <v>7.83</v>
      </c>
      <c r="S6709">
        <v>3</v>
      </c>
      <c r="T6709" s="7">
        <v>0</v>
      </c>
      <c r="U6709" s="5">
        <v>3.6017999999999999</v>
      </c>
      <c r="V6709">
        <f t="shared" si="520"/>
        <v>4</v>
      </c>
      <c r="W6709">
        <f t="shared" si="521"/>
        <v>2</v>
      </c>
      <c r="X6709">
        <f t="shared" si="522"/>
        <v>2014</v>
      </c>
      <c r="Y6709" t="str">
        <f t="shared" si="523"/>
        <v>Apr</v>
      </c>
      <c r="Z6709" t="str">
        <f t="shared" si="524"/>
        <v>2014-04</v>
      </c>
    </row>
    <row r="6710" spans="1:26"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s="5">
        <v>883.84</v>
      </c>
      <c r="S6710">
        <v>4</v>
      </c>
      <c r="T6710" s="7">
        <v>0.2</v>
      </c>
      <c r="U6710" s="5">
        <v>99.432000000000002</v>
      </c>
      <c r="V6710">
        <f t="shared" si="520"/>
        <v>11</v>
      </c>
      <c r="W6710">
        <f t="shared" si="521"/>
        <v>4</v>
      </c>
      <c r="X6710">
        <f t="shared" si="522"/>
        <v>2015</v>
      </c>
      <c r="Y6710" t="str">
        <f t="shared" si="523"/>
        <v>Nov</v>
      </c>
      <c r="Z6710" t="str">
        <f t="shared" si="524"/>
        <v>2015-11</v>
      </c>
    </row>
    <row r="6711" spans="1:26"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s="5">
        <v>230.352</v>
      </c>
      <c r="S6711">
        <v>3</v>
      </c>
      <c r="T6711" s="7">
        <v>0.2</v>
      </c>
      <c r="U6711" s="5">
        <v>20.155799999999999</v>
      </c>
      <c r="V6711">
        <f t="shared" si="520"/>
        <v>11</v>
      </c>
      <c r="W6711">
        <f t="shared" si="521"/>
        <v>4</v>
      </c>
      <c r="X6711">
        <f t="shared" si="522"/>
        <v>2015</v>
      </c>
      <c r="Y6711" t="str">
        <f t="shared" si="523"/>
        <v>Nov</v>
      </c>
      <c r="Z6711" t="str">
        <f t="shared" si="524"/>
        <v>2015-11</v>
      </c>
    </row>
    <row r="6712" spans="1:26"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s="5">
        <v>273.92</v>
      </c>
      <c r="S6712">
        <v>8</v>
      </c>
      <c r="T6712" s="7">
        <v>0.2</v>
      </c>
      <c r="U6712" s="5">
        <v>99.296000000000006</v>
      </c>
      <c r="V6712">
        <f t="shared" si="520"/>
        <v>12</v>
      </c>
      <c r="W6712">
        <f t="shared" si="521"/>
        <v>4</v>
      </c>
      <c r="X6712">
        <f t="shared" si="522"/>
        <v>2016</v>
      </c>
      <c r="Y6712" t="str">
        <f t="shared" si="523"/>
        <v>Dec</v>
      </c>
      <c r="Z6712" t="str">
        <f t="shared" si="524"/>
        <v>2016-12</v>
      </c>
    </row>
    <row r="6713" spans="1:26"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s="5">
        <v>9.9120000000000008</v>
      </c>
      <c r="S6713">
        <v>3</v>
      </c>
      <c r="T6713" s="7">
        <v>0.2</v>
      </c>
      <c r="U6713" s="5">
        <v>1.2390000000000001</v>
      </c>
      <c r="V6713">
        <f t="shared" si="520"/>
        <v>8</v>
      </c>
      <c r="W6713">
        <f t="shared" si="521"/>
        <v>3</v>
      </c>
      <c r="X6713">
        <f t="shared" si="522"/>
        <v>2017</v>
      </c>
      <c r="Y6713" t="str">
        <f t="shared" si="523"/>
        <v>Aug</v>
      </c>
      <c r="Z6713" t="str">
        <f t="shared" si="524"/>
        <v>2017-08</v>
      </c>
    </row>
    <row r="6714" spans="1:26"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s="5">
        <v>266.35199999999998</v>
      </c>
      <c r="S6714">
        <v>6</v>
      </c>
      <c r="T6714" s="7">
        <v>0.6</v>
      </c>
      <c r="U6714" s="5">
        <v>-292.98719999999997</v>
      </c>
      <c r="V6714">
        <f t="shared" si="520"/>
        <v>12</v>
      </c>
      <c r="W6714">
        <f t="shared" si="521"/>
        <v>4</v>
      </c>
      <c r="X6714">
        <f t="shared" si="522"/>
        <v>2017</v>
      </c>
      <c r="Y6714" t="str">
        <f t="shared" si="523"/>
        <v>Dec</v>
      </c>
      <c r="Z6714" t="str">
        <f t="shared" si="524"/>
        <v>2017-12</v>
      </c>
    </row>
    <row r="6715" spans="1:26"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5">
        <v>56.328000000000003</v>
      </c>
      <c r="S6715">
        <v>3</v>
      </c>
      <c r="T6715" s="7">
        <v>0.6</v>
      </c>
      <c r="U6715" s="5">
        <v>-26.755800000000001</v>
      </c>
      <c r="V6715">
        <f t="shared" si="520"/>
        <v>12</v>
      </c>
      <c r="W6715">
        <f t="shared" si="521"/>
        <v>4</v>
      </c>
      <c r="X6715">
        <f t="shared" si="522"/>
        <v>2017</v>
      </c>
      <c r="Y6715" t="str">
        <f t="shared" si="523"/>
        <v>Dec</v>
      </c>
      <c r="Z6715" t="str">
        <f t="shared" si="524"/>
        <v>2017-12</v>
      </c>
    </row>
    <row r="6716" spans="1:26"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5">
        <v>39.264000000000003</v>
      </c>
      <c r="S6716">
        <v>3</v>
      </c>
      <c r="T6716" s="7">
        <v>0.2</v>
      </c>
      <c r="U6716" s="5">
        <v>-4.9080000000000004</v>
      </c>
      <c r="V6716">
        <f t="shared" si="520"/>
        <v>12</v>
      </c>
      <c r="W6716">
        <f t="shared" si="521"/>
        <v>4</v>
      </c>
      <c r="X6716">
        <f t="shared" si="522"/>
        <v>2017</v>
      </c>
      <c r="Y6716" t="str">
        <f t="shared" si="523"/>
        <v>Dec</v>
      </c>
      <c r="Z6716" t="str">
        <f t="shared" si="524"/>
        <v>2017-12</v>
      </c>
    </row>
    <row r="6717" spans="1:26"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s="5">
        <v>95.231999999999999</v>
      </c>
      <c r="S6717">
        <v>6</v>
      </c>
      <c r="T6717" s="7">
        <v>0.2</v>
      </c>
      <c r="U6717" s="5">
        <v>24.9984</v>
      </c>
      <c r="V6717">
        <f t="shared" si="520"/>
        <v>12</v>
      </c>
      <c r="W6717">
        <f t="shared" si="521"/>
        <v>4</v>
      </c>
      <c r="X6717">
        <f t="shared" si="522"/>
        <v>2017</v>
      </c>
      <c r="Y6717" t="str">
        <f t="shared" si="523"/>
        <v>Dec</v>
      </c>
      <c r="Z6717" t="str">
        <f t="shared" si="524"/>
        <v>2017-12</v>
      </c>
    </row>
    <row r="6718" spans="1:26"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s="5">
        <v>30</v>
      </c>
      <c r="S6718">
        <v>6</v>
      </c>
      <c r="T6718" s="7">
        <v>0</v>
      </c>
      <c r="U6718" s="5">
        <v>14.4</v>
      </c>
      <c r="V6718">
        <f t="shared" si="520"/>
        <v>4</v>
      </c>
      <c r="W6718">
        <f t="shared" si="521"/>
        <v>2</v>
      </c>
      <c r="X6718">
        <f t="shared" si="522"/>
        <v>2016</v>
      </c>
      <c r="Y6718" t="str">
        <f t="shared" si="523"/>
        <v>Apr</v>
      </c>
      <c r="Z6718" t="str">
        <f t="shared" si="524"/>
        <v>2016-04</v>
      </c>
    </row>
    <row r="6719" spans="1:26"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s="5">
        <v>25.92</v>
      </c>
      <c r="S6719">
        <v>4</v>
      </c>
      <c r="T6719" s="7">
        <v>0</v>
      </c>
      <c r="U6719" s="5">
        <v>12.700799999999999</v>
      </c>
      <c r="V6719">
        <f t="shared" si="520"/>
        <v>4</v>
      </c>
      <c r="W6719">
        <f t="shared" si="521"/>
        <v>2</v>
      </c>
      <c r="X6719">
        <f t="shared" si="522"/>
        <v>2016</v>
      </c>
      <c r="Y6719" t="str">
        <f t="shared" si="523"/>
        <v>Apr</v>
      </c>
      <c r="Z6719" t="str">
        <f t="shared" si="524"/>
        <v>2016-04</v>
      </c>
    </row>
    <row r="6720" spans="1:26"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s="5">
        <v>159.91999999999999</v>
      </c>
      <c r="S6720">
        <v>4</v>
      </c>
      <c r="T6720" s="7">
        <v>0</v>
      </c>
      <c r="U6720" s="5">
        <v>31.984000000000002</v>
      </c>
      <c r="V6720">
        <f t="shared" si="520"/>
        <v>4</v>
      </c>
      <c r="W6720">
        <f t="shared" si="521"/>
        <v>2</v>
      </c>
      <c r="X6720">
        <f t="shared" si="522"/>
        <v>2016</v>
      </c>
      <c r="Y6720" t="str">
        <f t="shared" si="523"/>
        <v>Apr</v>
      </c>
      <c r="Z6720" t="str">
        <f t="shared" si="524"/>
        <v>2016-04</v>
      </c>
    </row>
    <row r="6721" spans="1:26"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s="5">
        <v>34.944000000000003</v>
      </c>
      <c r="S6721">
        <v>3</v>
      </c>
      <c r="T6721" s="7">
        <v>0.2</v>
      </c>
      <c r="U6721" s="5">
        <v>3.0575999999999999</v>
      </c>
      <c r="V6721">
        <f t="shared" si="520"/>
        <v>12</v>
      </c>
      <c r="W6721">
        <f t="shared" si="521"/>
        <v>4</v>
      </c>
      <c r="X6721">
        <f t="shared" si="522"/>
        <v>2016</v>
      </c>
      <c r="Y6721" t="str">
        <f t="shared" si="523"/>
        <v>Dec</v>
      </c>
      <c r="Z6721" t="str">
        <f t="shared" si="524"/>
        <v>2016-12</v>
      </c>
    </row>
    <row r="6722" spans="1:26"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s="5">
        <v>149.94999999999999</v>
      </c>
      <c r="S6722">
        <v>5</v>
      </c>
      <c r="T6722" s="7">
        <v>0</v>
      </c>
      <c r="U6722" s="5">
        <v>31.4895</v>
      </c>
      <c r="V6722">
        <f t="shared" si="520"/>
        <v>9</v>
      </c>
      <c r="W6722">
        <f t="shared" si="521"/>
        <v>3</v>
      </c>
      <c r="X6722">
        <f t="shared" si="522"/>
        <v>2017</v>
      </c>
      <c r="Y6722" t="str">
        <f t="shared" si="523"/>
        <v>Sep</v>
      </c>
      <c r="Z6722" t="str">
        <f t="shared" si="524"/>
        <v>2017-09</v>
      </c>
    </row>
    <row r="6723" spans="1:26"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s="5">
        <v>23.32</v>
      </c>
      <c r="S6723">
        <v>2</v>
      </c>
      <c r="T6723" s="7">
        <v>0</v>
      </c>
      <c r="U6723" s="5">
        <v>6.0632000000000001</v>
      </c>
      <c r="V6723">
        <f t="shared" ref="V6723:V6786" si="525">MONTH(C6723)</f>
        <v>9</v>
      </c>
      <c r="W6723">
        <f t="shared" ref="W6723:W6786" si="526">ROUNDUP(MONTH(C6723)/3,0)</f>
        <v>3</v>
      </c>
      <c r="X6723">
        <f t="shared" ref="X6723:X6786" si="527">YEAR(C6723)</f>
        <v>2017</v>
      </c>
      <c r="Y6723" t="str">
        <f t="shared" ref="Y6723:Y6786" si="528">TEXT(C6723,"MMM")</f>
        <v>Sep</v>
      </c>
      <c r="Z6723" t="str">
        <f t="shared" ref="Z6723:Z6786" si="529">TEXT(C6723,"YYYY-MM")</f>
        <v>2017-09</v>
      </c>
    </row>
    <row r="6724" spans="1:26"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s="5">
        <v>16.739999999999998</v>
      </c>
      <c r="S6724">
        <v>3</v>
      </c>
      <c r="T6724" s="7">
        <v>0</v>
      </c>
      <c r="U6724" s="5">
        <v>4.8545999999999996</v>
      </c>
      <c r="V6724">
        <f t="shared" si="525"/>
        <v>9</v>
      </c>
      <c r="W6724">
        <f t="shared" si="526"/>
        <v>3</v>
      </c>
      <c r="X6724">
        <f t="shared" si="527"/>
        <v>2017</v>
      </c>
      <c r="Y6724" t="str">
        <f t="shared" si="528"/>
        <v>Sep</v>
      </c>
      <c r="Z6724" t="str">
        <f t="shared" si="529"/>
        <v>2017-09</v>
      </c>
    </row>
    <row r="6725" spans="1:26"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s="5">
        <v>14.82</v>
      </c>
      <c r="S6725">
        <v>6</v>
      </c>
      <c r="T6725" s="7">
        <v>0</v>
      </c>
      <c r="U6725" s="5">
        <v>6.9653999999999998</v>
      </c>
      <c r="V6725">
        <f t="shared" si="525"/>
        <v>9</v>
      </c>
      <c r="W6725">
        <f t="shared" si="526"/>
        <v>3</v>
      </c>
      <c r="X6725">
        <f t="shared" si="527"/>
        <v>2017</v>
      </c>
      <c r="Y6725" t="str">
        <f t="shared" si="528"/>
        <v>Sep</v>
      </c>
      <c r="Z6725" t="str">
        <f t="shared" si="529"/>
        <v>2017-09</v>
      </c>
    </row>
    <row r="6726" spans="1:26"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s="5">
        <v>10.47</v>
      </c>
      <c r="S6726">
        <v>3</v>
      </c>
      <c r="T6726" s="7">
        <v>0</v>
      </c>
      <c r="U6726" s="5">
        <v>4.8162000000000003</v>
      </c>
      <c r="V6726">
        <f t="shared" si="525"/>
        <v>9</v>
      </c>
      <c r="W6726">
        <f t="shared" si="526"/>
        <v>3</v>
      </c>
      <c r="X6726">
        <f t="shared" si="527"/>
        <v>2016</v>
      </c>
      <c r="Y6726" t="str">
        <f t="shared" si="528"/>
        <v>Sep</v>
      </c>
      <c r="Z6726" t="str">
        <f t="shared" si="529"/>
        <v>2016-09</v>
      </c>
    </row>
    <row r="6727" spans="1:26"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s="5">
        <v>11.07</v>
      </c>
      <c r="S6727">
        <v>3</v>
      </c>
      <c r="T6727" s="7">
        <v>0</v>
      </c>
      <c r="U6727" s="5">
        <v>5.2028999999999996</v>
      </c>
      <c r="V6727">
        <f t="shared" si="525"/>
        <v>9</v>
      </c>
      <c r="W6727">
        <f t="shared" si="526"/>
        <v>3</v>
      </c>
      <c r="X6727">
        <f t="shared" si="527"/>
        <v>2016</v>
      </c>
      <c r="Y6727" t="str">
        <f t="shared" si="528"/>
        <v>Sep</v>
      </c>
      <c r="Z6727" t="str">
        <f t="shared" si="529"/>
        <v>2016-09</v>
      </c>
    </row>
    <row r="6728" spans="1:26"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s="5">
        <v>20.704000000000001</v>
      </c>
      <c r="S6728">
        <v>4</v>
      </c>
      <c r="T6728" s="7">
        <v>0.2</v>
      </c>
      <c r="U6728" s="5">
        <v>7.7640000000000002</v>
      </c>
      <c r="V6728">
        <f t="shared" si="525"/>
        <v>9</v>
      </c>
      <c r="W6728">
        <f t="shared" si="526"/>
        <v>3</v>
      </c>
      <c r="X6728">
        <f t="shared" si="527"/>
        <v>2016</v>
      </c>
      <c r="Y6728" t="str">
        <f t="shared" si="528"/>
        <v>Sep</v>
      </c>
      <c r="Z6728" t="str">
        <f t="shared" si="529"/>
        <v>2016-09</v>
      </c>
    </row>
    <row r="6729" spans="1:26"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s="5">
        <v>177.2</v>
      </c>
      <c r="S6729">
        <v>5</v>
      </c>
      <c r="T6729" s="7">
        <v>0</v>
      </c>
      <c r="U6729" s="5">
        <v>83.284000000000006</v>
      </c>
      <c r="V6729">
        <f t="shared" si="525"/>
        <v>8</v>
      </c>
      <c r="W6729">
        <f t="shared" si="526"/>
        <v>3</v>
      </c>
      <c r="X6729">
        <f t="shared" si="527"/>
        <v>2017</v>
      </c>
      <c r="Y6729" t="str">
        <f t="shared" si="528"/>
        <v>Aug</v>
      </c>
      <c r="Z6729" t="str">
        <f t="shared" si="529"/>
        <v>2017-08</v>
      </c>
    </row>
    <row r="6730" spans="1:26"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s="5">
        <v>50.496000000000002</v>
      </c>
      <c r="S6730">
        <v>6</v>
      </c>
      <c r="T6730" s="7">
        <v>0.2</v>
      </c>
      <c r="U6730" s="5">
        <v>8.2056000000000004</v>
      </c>
      <c r="V6730">
        <f t="shared" si="525"/>
        <v>11</v>
      </c>
      <c r="W6730">
        <f t="shared" si="526"/>
        <v>4</v>
      </c>
      <c r="X6730">
        <f t="shared" si="527"/>
        <v>2016</v>
      </c>
      <c r="Y6730" t="str">
        <f t="shared" si="528"/>
        <v>Nov</v>
      </c>
      <c r="Z6730" t="str">
        <f t="shared" si="529"/>
        <v>2016-11</v>
      </c>
    </row>
    <row r="6731" spans="1:26"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s="5">
        <v>6.1289999999999996</v>
      </c>
      <c r="S6731">
        <v>3</v>
      </c>
      <c r="T6731" s="7">
        <v>0.7</v>
      </c>
      <c r="U6731" s="5">
        <v>-4.4946000000000002</v>
      </c>
      <c r="V6731">
        <f t="shared" si="525"/>
        <v>6</v>
      </c>
      <c r="W6731">
        <f t="shared" si="526"/>
        <v>2</v>
      </c>
      <c r="X6731">
        <f t="shared" si="527"/>
        <v>2015</v>
      </c>
      <c r="Y6731" t="str">
        <f t="shared" si="528"/>
        <v>Jun</v>
      </c>
      <c r="Z6731" t="str">
        <f t="shared" si="529"/>
        <v>2015-06</v>
      </c>
    </row>
    <row r="6732" spans="1:26"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s="5">
        <v>643.13599999999997</v>
      </c>
      <c r="S6732">
        <v>4</v>
      </c>
      <c r="T6732" s="7">
        <v>0.2</v>
      </c>
      <c r="U6732" s="5">
        <v>56.2744</v>
      </c>
      <c r="V6732">
        <f t="shared" si="525"/>
        <v>6</v>
      </c>
      <c r="W6732">
        <f t="shared" si="526"/>
        <v>2</v>
      </c>
      <c r="X6732">
        <f t="shared" si="527"/>
        <v>2015</v>
      </c>
      <c r="Y6732" t="str">
        <f t="shared" si="528"/>
        <v>Jun</v>
      </c>
      <c r="Z6732" t="str">
        <f t="shared" si="529"/>
        <v>2015-06</v>
      </c>
    </row>
    <row r="6733" spans="1:26"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5">
        <v>20.736000000000001</v>
      </c>
      <c r="S6733">
        <v>4</v>
      </c>
      <c r="T6733" s="7">
        <v>0.2</v>
      </c>
      <c r="U6733" s="5">
        <v>7.2576000000000001</v>
      </c>
      <c r="V6733">
        <f t="shared" si="525"/>
        <v>6</v>
      </c>
      <c r="W6733">
        <f t="shared" si="526"/>
        <v>2</v>
      </c>
      <c r="X6733">
        <f t="shared" si="527"/>
        <v>2015</v>
      </c>
      <c r="Y6733" t="str">
        <f t="shared" si="528"/>
        <v>Jun</v>
      </c>
      <c r="Z6733" t="str">
        <f t="shared" si="529"/>
        <v>2015-06</v>
      </c>
    </row>
    <row r="6734" spans="1:26"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s="5">
        <v>177.536</v>
      </c>
      <c r="S6734">
        <v>4</v>
      </c>
      <c r="T6734" s="7">
        <v>0.2</v>
      </c>
      <c r="U6734" s="5">
        <v>62.137599999999999</v>
      </c>
      <c r="V6734">
        <f t="shared" si="525"/>
        <v>7</v>
      </c>
      <c r="W6734">
        <f t="shared" si="526"/>
        <v>3</v>
      </c>
      <c r="X6734">
        <f t="shared" si="527"/>
        <v>2014</v>
      </c>
      <c r="Y6734" t="str">
        <f t="shared" si="528"/>
        <v>Jul</v>
      </c>
      <c r="Z6734" t="str">
        <f t="shared" si="529"/>
        <v>2014-07</v>
      </c>
    </row>
    <row r="6735" spans="1:26"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s="5">
        <v>32.432000000000002</v>
      </c>
      <c r="S6735">
        <v>2</v>
      </c>
      <c r="T6735" s="7">
        <v>0.2</v>
      </c>
      <c r="U6735" s="5">
        <v>3.2431999999999999</v>
      </c>
      <c r="V6735">
        <f t="shared" si="525"/>
        <v>7</v>
      </c>
      <c r="W6735">
        <f t="shared" si="526"/>
        <v>3</v>
      </c>
      <c r="X6735">
        <f t="shared" si="527"/>
        <v>2014</v>
      </c>
      <c r="Y6735" t="str">
        <f t="shared" si="528"/>
        <v>Jul</v>
      </c>
      <c r="Z6735" t="str">
        <f t="shared" si="529"/>
        <v>2014-07</v>
      </c>
    </row>
    <row r="6736" spans="1:26"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s="5">
        <v>11.696</v>
      </c>
      <c r="S6736">
        <v>2</v>
      </c>
      <c r="T6736" s="7">
        <v>0.2</v>
      </c>
      <c r="U6736" s="5">
        <v>3.9474</v>
      </c>
      <c r="V6736">
        <f t="shared" si="525"/>
        <v>12</v>
      </c>
      <c r="W6736">
        <f t="shared" si="526"/>
        <v>4</v>
      </c>
      <c r="X6736">
        <f t="shared" si="527"/>
        <v>2015</v>
      </c>
      <c r="Y6736" t="str">
        <f t="shared" si="528"/>
        <v>Dec</v>
      </c>
      <c r="Z6736" t="str">
        <f t="shared" si="529"/>
        <v>2015-12</v>
      </c>
    </row>
    <row r="6737" spans="1:26"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s="5">
        <v>113.76</v>
      </c>
      <c r="S6737">
        <v>3</v>
      </c>
      <c r="T6737" s="7">
        <v>0</v>
      </c>
      <c r="U6737" s="5">
        <v>44.366399999999999</v>
      </c>
      <c r="V6737">
        <f t="shared" si="525"/>
        <v>4</v>
      </c>
      <c r="W6737">
        <f t="shared" si="526"/>
        <v>2</v>
      </c>
      <c r="X6737">
        <f t="shared" si="527"/>
        <v>2016</v>
      </c>
      <c r="Y6737" t="str">
        <f t="shared" si="528"/>
        <v>Apr</v>
      </c>
      <c r="Z6737" t="str">
        <f t="shared" si="529"/>
        <v>2016-04</v>
      </c>
    </row>
    <row r="6738" spans="1:26"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s="5">
        <v>579.51</v>
      </c>
      <c r="S6738">
        <v>3</v>
      </c>
      <c r="T6738" s="7">
        <v>0</v>
      </c>
      <c r="U6738" s="5">
        <v>81.131399999999999</v>
      </c>
      <c r="V6738">
        <f t="shared" si="525"/>
        <v>4</v>
      </c>
      <c r="W6738">
        <f t="shared" si="526"/>
        <v>2</v>
      </c>
      <c r="X6738">
        <f t="shared" si="527"/>
        <v>2016</v>
      </c>
      <c r="Y6738" t="str">
        <f t="shared" si="528"/>
        <v>Apr</v>
      </c>
      <c r="Z6738" t="str">
        <f t="shared" si="529"/>
        <v>2016-04</v>
      </c>
    </row>
    <row r="6739" spans="1:26"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s="5">
        <v>150.66</v>
      </c>
      <c r="S6739">
        <v>9</v>
      </c>
      <c r="T6739" s="7">
        <v>0</v>
      </c>
      <c r="U6739" s="5">
        <v>6.0263999999999998</v>
      </c>
      <c r="V6739">
        <f t="shared" si="525"/>
        <v>4</v>
      </c>
      <c r="W6739">
        <f t="shared" si="526"/>
        <v>2</v>
      </c>
      <c r="X6739">
        <f t="shared" si="527"/>
        <v>2016</v>
      </c>
      <c r="Y6739" t="str">
        <f t="shared" si="528"/>
        <v>Apr</v>
      </c>
      <c r="Z6739" t="str">
        <f t="shared" si="529"/>
        <v>2016-04</v>
      </c>
    </row>
    <row r="6740" spans="1:26"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s="5">
        <v>48.031999999999996</v>
      </c>
      <c r="S6740">
        <v>4</v>
      </c>
      <c r="T6740" s="7">
        <v>0.2</v>
      </c>
      <c r="U6740" s="5">
        <v>15.6104</v>
      </c>
      <c r="V6740">
        <f t="shared" si="525"/>
        <v>4</v>
      </c>
      <c r="W6740">
        <f t="shared" si="526"/>
        <v>2</v>
      </c>
      <c r="X6740">
        <f t="shared" si="527"/>
        <v>2016</v>
      </c>
      <c r="Y6740" t="str">
        <f t="shared" si="528"/>
        <v>Apr</v>
      </c>
      <c r="Z6740" t="str">
        <f t="shared" si="529"/>
        <v>2016-04</v>
      </c>
    </row>
    <row r="6741" spans="1:26"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s="5">
        <v>102.624</v>
      </c>
      <c r="S6741">
        <v>3</v>
      </c>
      <c r="T6741" s="7">
        <v>0.2</v>
      </c>
      <c r="U6741" s="5">
        <v>7.6967999999999996</v>
      </c>
      <c r="V6741">
        <f t="shared" si="525"/>
        <v>5</v>
      </c>
      <c r="W6741">
        <f t="shared" si="526"/>
        <v>2</v>
      </c>
      <c r="X6741">
        <f t="shared" si="527"/>
        <v>2014</v>
      </c>
      <c r="Y6741" t="str">
        <f t="shared" si="528"/>
        <v>May</v>
      </c>
      <c r="Z6741" t="str">
        <f t="shared" si="529"/>
        <v>2014-05</v>
      </c>
    </row>
    <row r="6742" spans="1:26"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s="5">
        <v>359.77199999999999</v>
      </c>
      <c r="S6742">
        <v>2</v>
      </c>
      <c r="T6742" s="7">
        <v>0.3</v>
      </c>
      <c r="U6742" s="5">
        <v>-5.1395999999999997</v>
      </c>
      <c r="V6742">
        <f t="shared" si="525"/>
        <v>5</v>
      </c>
      <c r="W6742">
        <f t="shared" si="526"/>
        <v>2</v>
      </c>
      <c r="X6742">
        <f t="shared" si="527"/>
        <v>2014</v>
      </c>
      <c r="Y6742" t="str">
        <f t="shared" si="528"/>
        <v>May</v>
      </c>
      <c r="Z6742" t="str">
        <f t="shared" si="529"/>
        <v>2014-05</v>
      </c>
    </row>
    <row r="6743" spans="1:26"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s="5">
        <v>13.391999999999999</v>
      </c>
      <c r="S6743">
        <v>3</v>
      </c>
      <c r="T6743" s="7">
        <v>0.2</v>
      </c>
      <c r="U6743" s="5">
        <v>3.1806000000000001</v>
      </c>
      <c r="V6743">
        <f t="shared" si="525"/>
        <v>5</v>
      </c>
      <c r="W6743">
        <f t="shared" si="526"/>
        <v>2</v>
      </c>
      <c r="X6743">
        <f t="shared" si="527"/>
        <v>2014</v>
      </c>
      <c r="Y6743" t="str">
        <f t="shared" si="528"/>
        <v>May</v>
      </c>
      <c r="Z6743" t="str">
        <f t="shared" si="529"/>
        <v>2014-05</v>
      </c>
    </row>
    <row r="6744" spans="1:26"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s="5">
        <v>122.136</v>
      </c>
      <c r="S6744">
        <v>3</v>
      </c>
      <c r="T6744" s="7">
        <v>0.2</v>
      </c>
      <c r="U6744" s="5">
        <v>-13.7403</v>
      </c>
      <c r="V6744">
        <f t="shared" si="525"/>
        <v>7</v>
      </c>
      <c r="W6744">
        <f t="shared" si="526"/>
        <v>3</v>
      </c>
      <c r="X6744">
        <f t="shared" si="527"/>
        <v>2017</v>
      </c>
      <c r="Y6744" t="str">
        <f t="shared" si="528"/>
        <v>Jul</v>
      </c>
      <c r="Z6744" t="str">
        <f t="shared" si="529"/>
        <v>2017-07</v>
      </c>
    </row>
    <row r="6745" spans="1:26"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s="5">
        <v>35.880000000000003</v>
      </c>
      <c r="S6745">
        <v>6</v>
      </c>
      <c r="T6745" s="7">
        <v>0</v>
      </c>
      <c r="U6745" s="5">
        <v>16.146000000000001</v>
      </c>
      <c r="V6745">
        <f t="shared" si="525"/>
        <v>2</v>
      </c>
      <c r="W6745">
        <f t="shared" si="526"/>
        <v>1</v>
      </c>
      <c r="X6745">
        <f t="shared" si="527"/>
        <v>2015</v>
      </c>
      <c r="Y6745" t="str">
        <f t="shared" si="528"/>
        <v>Feb</v>
      </c>
      <c r="Z6745" t="str">
        <f t="shared" si="529"/>
        <v>2015-02</v>
      </c>
    </row>
    <row r="6746" spans="1:26"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5">
        <v>479.952</v>
      </c>
      <c r="S6746">
        <v>6</v>
      </c>
      <c r="T6746" s="7">
        <v>0.2</v>
      </c>
      <c r="U6746" s="5">
        <v>107.9892</v>
      </c>
      <c r="V6746">
        <f t="shared" si="525"/>
        <v>6</v>
      </c>
      <c r="W6746">
        <f t="shared" si="526"/>
        <v>2</v>
      </c>
      <c r="X6746">
        <f t="shared" si="527"/>
        <v>2017</v>
      </c>
      <c r="Y6746" t="str">
        <f t="shared" si="528"/>
        <v>Jun</v>
      </c>
      <c r="Z6746" t="str">
        <f t="shared" si="529"/>
        <v>2017-06</v>
      </c>
    </row>
    <row r="6747" spans="1:26"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s="5">
        <v>23.92</v>
      </c>
      <c r="S6747">
        <v>5</v>
      </c>
      <c r="T6747" s="7">
        <v>0.2</v>
      </c>
      <c r="U6747" s="5">
        <v>1.794</v>
      </c>
      <c r="V6747">
        <f t="shared" si="525"/>
        <v>6</v>
      </c>
      <c r="W6747">
        <f t="shared" si="526"/>
        <v>2</v>
      </c>
      <c r="X6747">
        <f t="shared" si="527"/>
        <v>2017</v>
      </c>
      <c r="Y6747" t="str">
        <f t="shared" si="528"/>
        <v>Jun</v>
      </c>
      <c r="Z6747" t="str">
        <f t="shared" si="529"/>
        <v>2017-06</v>
      </c>
    </row>
    <row r="6748" spans="1:26"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s="5">
        <v>629.95000000000005</v>
      </c>
      <c r="S6748">
        <v>5</v>
      </c>
      <c r="T6748" s="7">
        <v>0</v>
      </c>
      <c r="U6748" s="5">
        <v>163.78700000000001</v>
      </c>
      <c r="V6748">
        <f t="shared" si="525"/>
        <v>11</v>
      </c>
      <c r="W6748">
        <f t="shared" si="526"/>
        <v>4</v>
      </c>
      <c r="X6748">
        <f t="shared" si="527"/>
        <v>2017</v>
      </c>
      <c r="Y6748" t="str">
        <f t="shared" si="528"/>
        <v>Nov</v>
      </c>
      <c r="Z6748" t="str">
        <f t="shared" si="529"/>
        <v>2017-11</v>
      </c>
    </row>
    <row r="6749" spans="1:26"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s="5">
        <v>14.952</v>
      </c>
      <c r="S6749">
        <v>1</v>
      </c>
      <c r="T6749" s="7">
        <v>0.2</v>
      </c>
      <c r="U6749" s="5">
        <v>5.0462999999999996</v>
      </c>
      <c r="V6749">
        <f t="shared" si="525"/>
        <v>12</v>
      </c>
      <c r="W6749">
        <f t="shared" si="526"/>
        <v>4</v>
      </c>
      <c r="X6749">
        <f t="shared" si="527"/>
        <v>2017</v>
      </c>
      <c r="Y6749" t="str">
        <f t="shared" si="528"/>
        <v>Dec</v>
      </c>
      <c r="Z6749" t="str">
        <f t="shared" si="529"/>
        <v>2017-12</v>
      </c>
    </row>
    <row r="6750" spans="1:26"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s="5">
        <v>17.940000000000001</v>
      </c>
      <c r="S6750">
        <v>3</v>
      </c>
      <c r="T6750" s="7">
        <v>0</v>
      </c>
      <c r="U6750" s="5">
        <v>8.0730000000000004</v>
      </c>
      <c r="V6750">
        <f t="shared" si="525"/>
        <v>12</v>
      </c>
      <c r="W6750">
        <f t="shared" si="526"/>
        <v>4</v>
      </c>
      <c r="X6750">
        <f t="shared" si="527"/>
        <v>2017</v>
      </c>
      <c r="Y6750" t="str">
        <f t="shared" si="528"/>
        <v>Dec</v>
      </c>
      <c r="Z6750" t="str">
        <f t="shared" si="529"/>
        <v>2017-12</v>
      </c>
    </row>
    <row r="6751" spans="1:26"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s="5">
        <v>116.98</v>
      </c>
      <c r="S6751">
        <v>2</v>
      </c>
      <c r="T6751" s="7">
        <v>0</v>
      </c>
      <c r="U6751" s="5">
        <v>29.245000000000001</v>
      </c>
      <c r="V6751">
        <f t="shared" si="525"/>
        <v>12</v>
      </c>
      <c r="W6751">
        <f t="shared" si="526"/>
        <v>4</v>
      </c>
      <c r="X6751">
        <f t="shared" si="527"/>
        <v>2017</v>
      </c>
      <c r="Y6751" t="str">
        <f t="shared" si="528"/>
        <v>Dec</v>
      </c>
      <c r="Z6751" t="str">
        <f t="shared" si="529"/>
        <v>2017-12</v>
      </c>
    </row>
    <row r="6752" spans="1:26"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s="5">
        <v>121.96</v>
      </c>
      <c r="S6752">
        <v>2</v>
      </c>
      <c r="T6752" s="7">
        <v>0</v>
      </c>
      <c r="U6752" s="5">
        <v>20.7332</v>
      </c>
      <c r="V6752">
        <f t="shared" si="525"/>
        <v>6</v>
      </c>
      <c r="W6752">
        <f t="shared" si="526"/>
        <v>2</v>
      </c>
      <c r="X6752">
        <f t="shared" si="527"/>
        <v>2016</v>
      </c>
      <c r="Y6752" t="str">
        <f t="shared" si="528"/>
        <v>Jun</v>
      </c>
      <c r="Z6752" t="str">
        <f t="shared" si="529"/>
        <v>2016-06</v>
      </c>
    </row>
    <row r="6753" spans="1:26"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s="5">
        <v>8.74</v>
      </c>
      <c r="S6753">
        <v>2</v>
      </c>
      <c r="T6753" s="7">
        <v>0</v>
      </c>
      <c r="U6753" s="5">
        <v>2.2724000000000002</v>
      </c>
      <c r="V6753">
        <f t="shared" si="525"/>
        <v>6</v>
      </c>
      <c r="W6753">
        <f t="shared" si="526"/>
        <v>2</v>
      </c>
      <c r="X6753">
        <f t="shared" si="527"/>
        <v>2016</v>
      </c>
      <c r="Y6753" t="str">
        <f t="shared" si="528"/>
        <v>Jun</v>
      </c>
      <c r="Z6753" t="str">
        <f t="shared" si="529"/>
        <v>2016-06</v>
      </c>
    </row>
    <row r="6754" spans="1:26"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s="5">
        <v>61.96</v>
      </c>
      <c r="S6754">
        <v>2</v>
      </c>
      <c r="T6754" s="7">
        <v>0</v>
      </c>
      <c r="U6754" s="5">
        <v>27.882000000000001</v>
      </c>
      <c r="V6754">
        <f t="shared" si="525"/>
        <v>6</v>
      </c>
      <c r="W6754">
        <f t="shared" si="526"/>
        <v>2</v>
      </c>
      <c r="X6754">
        <f t="shared" si="527"/>
        <v>2016</v>
      </c>
      <c r="Y6754" t="str">
        <f t="shared" si="528"/>
        <v>Jun</v>
      </c>
      <c r="Z6754" t="str">
        <f t="shared" si="529"/>
        <v>2016-06</v>
      </c>
    </row>
    <row r="6755" spans="1:26"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s="5">
        <v>7.96</v>
      </c>
      <c r="S6755">
        <v>2</v>
      </c>
      <c r="T6755" s="7">
        <v>0</v>
      </c>
      <c r="U6755" s="5">
        <v>3.7412000000000001</v>
      </c>
      <c r="V6755">
        <f t="shared" si="525"/>
        <v>6</v>
      </c>
      <c r="W6755">
        <f t="shared" si="526"/>
        <v>2</v>
      </c>
      <c r="X6755">
        <f t="shared" si="527"/>
        <v>2016</v>
      </c>
      <c r="Y6755" t="str">
        <f t="shared" si="528"/>
        <v>Jun</v>
      </c>
      <c r="Z6755" t="str">
        <f t="shared" si="529"/>
        <v>2016-06</v>
      </c>
    </row>
    <row r="6756" spans="1:26"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s="5">
        <v>275.24</v>
      </c>
      <c r="S6756">
        <v>4</v>
      </c>
      <c r="T6756" s="7">
        <v>0</v>
      </c>
      <c r="U6756" s="5">
        <v>121.1056</v>
      </c>
      <c r="V6756">
        <f t="shared" si="525"/>
        <v>6</v>
      </c>
      <c r="W6756">
        <f t="shared" si="526"/>
        <v>2</v>
      </c>
      <c r="X6756">
        <f t="shared" si="527"/>
        <v>2016</v>
      </c>
      <c r="Y6756" t="str">
        <f t="shared" si="528"/>
        <v>Jun</v>
      </c>
      <c r="Z6756" t="str">
        <f t="shared" si="529"/>
        <v>2016-06</v>
      </c>
    </row>
    <row r="6757" spans="1:26"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s="5">
        <v>47.4</v>
      </c>
      <c r="S6757">
        <v>5</v>
      </c>
      <c r="T6757" s="7">
        <v>0</v>
      </c>
      <c r="U6757" s="5">
        <v>18.96</v>
      </c>
      <c r="V6757">
        <f t="shared" si="525"/>
        <v>9</v>
      </c>
      <c r="W6757">
        <f t="shared" si="526"/>
        <v>3</v>
      </c>
      <c r="X6757">
        <f t="shared" si="527"/>
        <v>2017</v>
      </c>
      <c r="Y6757" t="str">
        <f t="shared" si="528"/>
        <v>Sep</v>
      </c>
      <c r="Z6757" t="str">
        <f t="shared" si="529"/>
        <v>2017-09</v>
      </c>
    </row>
    <row r="6758" spans="1:26"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s="5">
        <v>512.96</v>
      </c>
      <c r="S6758">
        <v>4</v>
      </c>
      <c r="T6758" s="7">
        <v>0</v>
      </c>
      <c r="U6758" s="5">
        <v>143.62880000000001</v>
      </c>
      <c r="V6758">
        <f t="shared" si="525"/>
        <v>9</v>
      </c>
      <c r="W6758">
        <f t="shared" si="526"/>
        <v>3</v>
      </c>
      <c r="X6758">
        <f t="shared" si="527"/>
        <v>2017</v>
      </c>
      <c r="Y6758" t="str">
        <f t="shared" si="528"/>
        <v>Sep</v>
      </c>
      <c r="Z6758" t="str">
        <f t="shared" si="529"/>
        <v>2017-09</v>
      </c>
    </row>
    <row r="6759" spans="1:26"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s="5">
        <v>395.94</v>
      </c>
      <c r="S6759">
        <v>6</v>
      </c>
      <c r="T6759" s="7">
        <v>0</v>
      </c>
      <c r="U6759" s="5">
        <v>102.9444</v>
      </c>
      <c r="V6759">
        <f t="shared" si="525"/>
        <v>9</v>
      </c>
      <c r="W6759">
        <f t="shared" si="526"/>
        <v>3</v>
      </c>
      <c r="X6759">
        <f t="shared" si="527"/>
        <v>2017</v>
      </c>
      <c r="Y6759" t="str">
        <f t="shared" si="528"/>
        <v>Sep</v>
      </c>
      <c r="Z6759" t="str">
        <f t="shared" si="529"/>
        <v>2017-09</v>
      </c>
    </row>
    <row r="6760" spans="1:26"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s="5">
        <v>81.96</v>
      </c>
      <c r="S6760">
        <v>2</v>
      </c>
      <c r="T6760" s="7">
        <v>0</v>
      </c>
      <c r="U6760" s="5">
        <v>0</v>
      </c>
      <c r="V6760">
        <f t="shared" si="525"/>
        <v>9</v>
      </c>
      <c r="W6760">
        <f t="shared" si="526"/>
        <v>3</v>
      </c>
      <c r="X6760">
        <f t="shared" si="527"/>
        <v>2017</v>
      </c>
      <c r="Y6760" t="str">
        <f t="shared" si="528"/>
        <v>Sep</v>
      </c>
      <c r="Z6760" t="str">
        <f t="shared" si="529"/>
        <v>2017-09</v>
      </c>
    </row>
    <row r="6761" spans="1:26"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s="5">
        <v>32.776000000000003</v>
      </c>
      <c r="S6761">
        <v>1</v>
      </c>
      <c r="T6761" s="7">
        <v>0.2</v>
      </c>
      <c r="U6761" s="5">
        <v>2.4582000000000002</v>
      </c>
      <c r="V6761">
        <f t="shared" si="525"/>
        <v>12</v>
      </c>
      <c r="W6761">
        <f t="shared" si="526"/>
        <v>4</v>
      </c>
      <c r="X6761">
        <f t="shared" si="527"/>
        <v>2017</v>
      </c>
      <c r="Y6761" t="str">
        <f t="shared" si="528"/>
        <v>Dec</v>
      </c>
      <c r="Z6761" t="str">
        <f t="shared" si="529"/>
        <v>2017-12</v>
      </c>
    </row>
    <row r="6762" spans="1:26"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s="5">
        <v>272.94</v>
      </c>
      <c r="S6762">
        <v>3</v>
      </c>
      <c r="T6762" s="7">
        <v>0</v>
      </c>
      <c r="U6762" s="5">
        <v>0</v>
      </c>
      <c r="V6762">
        <f t="shared" si="525"/>
        <v>6</v>
      </c>
      <c r="W6762">
        <f t="shared" si="526"/>
        <v>2</v>
      </c>
      <c r="X6762">
        <f t="shared" si="527"/>
        <v>2017</v>
      </c>
      <c r="Y6762" t="str">
        <f t="shared" si="528"/>
        <v>Jun</v>
      </c>
      <c r="Z6762" t="str">
        <f t="shared" si="529"/>
        <v>2017-06</v>
      </c>
    </row>
    <row r="6763" spans="1:26"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s="5">
        <v>253.76400000000001</v>
      </c>
      <c r="S6763">
        <v>2</v>
      </c>
      <c r="T6763" s="7">
        <v>0.1</v>
      </c>
      <c r="U6763" s="5">
        <v>31.015599999999999</v>
      </c>
      <c r="V6763">
        <f t="shared" si="525"/>
        <v>7</v>
      </c>
      <c r="W6763">
        <f t="shared" si="526"/>
        <v>3</v>
      </c>
      <c r="X6763">
        <f t="shared" si="527"/>
        <v>2016</v>
      </c>
      <c r="Y6763" t="str">
        <f t="shared" si="528"/>
        <v>Jul</v>
      </c>
      <c r="Z6763" t="str">
        <f t="shared" si="529"/>
        <v>2016-07</v>
      </c>
    </row>
    <row r="6764" spans="1:26"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s="5">
        <v>29.24</v>
      </c>
      <c r="S6764">
        <v>5</v>
      </c>
      <c r="T6764" s="7">
        <v>0.2</v>
      </c>
      <c r="U6764" s="5">
        <v>9.8684999999999992</v>
      </c>
      <c r="V6764">
        <f t="shared" si="525"/>
        <v>9</v>
      </c>
      <c r="W6764">
        <f t="shared" si="526"/>
        <v>3</v>
      </c>
      <c r="X6764">
        <f t="shared" si="527"/>
        <v>2016</v>
      </c>
      <c r="Y6764" t="str">
        <f t="shared" si="528"/>
        <v>Sep</v>
      </c>
      <c r="Z6764" t="str">
        <f t="shared" si="529"/>
        <v>2016-09</v>
      </c>
    </row>
    <row r="6765" spans="1:26"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s="5">
        <v>35.167999999999999</v>
      </c>
      <c r="S6765">
        <v>2</v>
      </c>
      <c r="T6765" s="7">
        <v>0.2</v>
      </c>
      <c r="U6765" s="5">
        <v>-8.3523999999999994</v>
      </c>
      <c r="V6765">
        <f t="shared" si="525"/>
        <v>9</v>
      </c>
      <c r="W6765">
        <f t="shared" si="526"/>
        <v>3</v>
      </c>
      <c r="X6765">
        <f t="shared" si="527"/>
        <v>2016</v>
      </c>
      <c r="Y6765" t="str">
        <f t="shared" si="528"/>
        <v>Sep</v>
      </c>
      <c r="Z6765" t="str">
        <f t="shared" si="529"/>
        <v>2016-09</v>
      </c>
    </row>
    <row r="6766" spans="1:26"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s="5">
        <v>1362.9</v>
      </c>
      <c r="S6766">
        <v>3</v>
      </c>
      <c r="T6766" s="7">
        <v>0.3</v>
      </c>
      <c r="U6766" s="5">
        <v>-19.47</v>
      </c>
      <c r="V6766">
        <f t="shared" si="525"/>
        <v>9</v>
      </c>
      <c r="W6766">
        <f t="shared" si="526"/>
        <v>3</v>
      </c>
      <c r="X6766">
        <f t="shared" si="527"/>
        <v>2016</v>
      </c>
      <c r="Y6766" t="str">
        <f t="shared" si="528"/>
        <v>Sep</v>
      </c>
      <c r="Z6766" t="str">
        <f t="shared" si="529"/>
        <v>2016-09</v>
      </c>
    </row>
    <row r="6767" spans="1:26"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s="5">
        <v>317.05799999999999</v>
      </c>
      <c r="S6767">
        <v>3</v>
      </c>
      <c r="T6767" s="7">
        <v>0.3</v>
      </c>
      <c r="U6767" s="5">
        <v>-18.117599999999999</v>
      </c>
      <c r="V6767">
        <f t="shared" si="525"/>
        <v>4</v>
      </c>
      <c r="W6767">
        <f t="shared" si="526"/>
        <v>2</v>
      </c>
      <c r="X6767">
        <f t="shared" si="527"/>
        <v>2017</v>
      </c>
      <c r="Y6767" t="str">
        <f t="shared" si="528"/>
        <v>Apr</v>
      </c>
      <c r="Z6767" t="str">
        <f t="shared" si="529"/>
        <v>2017-04</v>
      </c>
    </row>
    <row r="6768" spans="1:26"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s="5">
        <v>15.76</v>
      </c>
      <c r="S6768">
        <v>2</v>
      </c>
      <c r="T6768" s="7">
        <v>0.2</v>
      </c>
      <c r="U6768" s="5">
        <v>3.5459999999999998</v>
      </c>
      <c r="V6768">
        <f t="shared" si="525"/>
        <v>4</v>
      </c>
      <c r="W6768">
        <f t="shared" si="526"/>
        <v>2</v>
      </c>
      <c r="X6768">
        <f t="shared" si="527"/>
        <v>2017</v>
      </c>
      <c r="Y6768" t="str">
        <f t="shared" si="528"/>
        <v>Apr</v>
      </c>
      <c r="Z6768" t="str">
        <f t="shared" si="529"/>
        <v>2017-04</v>
      </c>
    </row>
    <row r="6769" spans="1:26"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s="5">
        <v>14.56</v>
      </c>
      <c r="S6769">
        <v>5</v>
      </c>
      <c r="T6769" s="7">
        <v>0.6</v>
      </c>
      <c r="U6769" s="5">
        <v>-6.1879999999999997</v>
      </c>
      <c r="V6769">
        <f t="shared" si="525"/>
        <v>4</v>
      </c>
      <c r="W6769">
        <f t="shared" si="526"/>
        <v>2</v>
      </c>
      <c r="X6769">
        <f t="shared" si="527"/>
        <v>2017</v>
      </c>
      <c r="Y6769" t="str">
        <f t="shared" si="528"/>
        <v>Apr</v>
      </c>
      <c r="Z6769" t="str">
        <f t="shared" si="529"/>
        <v>2017-04</v>
      </c>
    </row>
    <row r="6770" spans="1:26"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s="5">
        <v>196.21</v>
      </c>
      <c r="S6770">
        <v>7</v>
      </c>
      <c r="T6770" s="7">
        <v>0</v>
      </c>
      <c r="U6770" s="5">
        <v>98.105000000000004</v>
      </c>
      <c r="V6770">
        <f t="shared" si="525"/>
        <v>8</v>
      </c>
      <c r="W6770">
        <f t="shared" si="526"/>
        <v>3</v>
      </c>
      <c r="X6770">
        <f t="shared" si="527"/>
        <v>2014</v>
      </c>
      <c r="Y6770" t="str">
        <f t="shared" si="528"/>
        <v>Aug</v>
      </c>
      <c r="Z6770" t="str">
        <f t="shared" si="529"/>
        <v>2014-08</v>
      </c>
    </row>
    <row r="6771" spans="1:26"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s="5">
        <v>35.4</v>
      </c>
      <c r="S6771">
        <v>5</v>
      </c>
      <c r="T6771" s="7">
        <v>0</v>
      </c>
      <c r="U6771" s="5">
        <v>13.452</v>
      </c>
      <c r="V6771">
        <f t="shared" si="525"/>
        <v>9</v>
      </c>
      <c r="W6771">
        <f t="shared" si="526"/>
        <v>3</v>
      </c>
      <c r="X6771">
        <f t="shared" si="527"/>
        <v>2017</v>
      </c>
      <c r="Y6771" t="str">
        <f t="shared" si="528"/>
        <v>Sep</v>
      </c>
      <c r="Z6771" t="str">
        <f t="shared" si="529"/>
        <v>2017-09</v>
      </c>
    </row>
    <row r="6772" spans="1:26"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s="5">
        <v>419.4</v>
      </c>
      <c r="S6772">
        <v>5</v>
      </c>
      <c r="T6772" s="7">
        <v>0.2</v>
      </c>
      <c r="U6772" s="5">
        <v>146.79</v>
      </c>
      <c r="V6772">
        <f t="shared" si="525"/>
        <v>12</v>
      </c>
      <c r="W6772">
        <f t="shared" si="526"/>
        <v>4</v>
      </c>
      <c r="X6772">
        <f t="shared" si="527"/>
        <v>2017</v>
      </c>
      <c r="Y6772" t="str">
        <f t="shared" si="528"/>
        <v>Dec</v>
      </c>
      <c r="Z6772" t="str">
        <f t="shared" si="529"/>
        <v>2017-12</v>
      </c>
    </row>
    <row r="6773" spans="1:26"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s="5">
        <v>13.005000000000001</v>
      </c>
      <c r="S6773">
        <v>3</v>
      </c>
      <c r="T6773" s="7">
        <v>0.7</v>
      </c>
      <c r="U6773" s="5">
        <v>-9.9704999999999995</v>
      </c>
      <c r="V6773">
        <f t="shared" si="525"/>
        <v>12</v>
      </c>
      <c r="W6773">
        <f t="shared" si="526"/>
        <v>4</v>
      </c>
      <c r="X6773">
        <f t="shared" si="527"/>
        <v>2017</v>
      </c>
      <c r="Y6773" t="str">
        <f t="shared" si="528"/>
        <v>Dec</v>
      </c>
      <c r="Z6773" t="str">
        <f t="shared" si="529"/>
        <v>2017-12</v>
      </c>
    </row>
    <row r="6774" spans="1:26"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s="5">
        <v>7.7119999999999997</v>
      </c>
      <c r="S6774">
        <v>2</v>
      </c>
      <c r="T6774" s="7">
        <v>0.2</v>
      </c>
      <c r="U6774" s="5">
        <v>2.7955999999999999</v>
      </c>
      <c r="V6774">
        <f t="shared" si="525"/>
        <v>11</v>
      </c>
      <c r="W6774">
        <f t="shared" si="526"/>
        <v>4</v>
      </c>
      <c r="X6774">
        <f t="shared" si="527"/>
        <v>2016</v>
      </c>
      <c r="Y6774" t="str">
        <f t="shared" si="528"/>
        <v>Nov</v>
      </c>
      <c r="Z6774" t="str">
        <f t="shared" si="529"/>
        <v>2016-11</v>
      </c>
    </row>
    <row r="6775" spans="1:26"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s="5">
        <v>4.1760000000000002</v>
      </c>
      <c r="S6775">
        <v>1</v>
      </c>
      <c r="T6775" s="7">
        <v>0.2</v>
      </c>
      <c r="U6775" s="5">
        <v>1.3049999999999999</v>
      </c>
      <c r="V6775">
        <f t="shared" si="525"/>
        <v>11</v>
      </c>
      <c r="W6775">
        <f t="shared" si="526"/>
        <v>4</v>
      </c>
      <c r="X6775">
        <f t="shared" si="527"/>
        <v>2016</v>
      </c>
      <c r="Y6775" t="str">
        <f t="shared" si="528"/>
        <v>Nov</v>
      </c>
      <c r="Z6775" t="str">
        <f t="shared" si="529"/>
        <v>2016-11</v>
      </c>
    </row>
    <row r="6776" spans="1:26"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s="5">
        <v>38.880000000000003</v>
      </c>
      <c r="S6776">
        <v>6</v>
      </c>
      <c r="T6776" s="7">
        <v>0</v>
      </c>
      <c r="U6776" s="5">
        <v>18.662400000000002</v>
      </c>
      <c r="V6776">
        <f t="shared" si="525"/>
        <v>11</v>
      </c>
      <c r="W6776">
        <f t="shared" si="526"/>
        <v>4</v>
      </c>
      <c r="X6776">
        <f t="shared" si="527"/>
        <v>2016</v>
      </c>
      <c r="Y6776" t="str">
        <f t="shared" si="528"/>
        <v>Nov</v>
      </c>
      <c r="Z6776" t="str">
        <f t="shared" si="529"/>
        <v>2016-11</v>
      </c>
    </row>
    <row r="6777" spans="1:26"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s="5">
        <v>17.64</v>
      </c>
      <c r="S6777">
        <v>4</v>
      </c>
      <c r="T6777" s="7">
        <v>0</v>
      </c>
      <c r="U6777" s="5">
        <v>8.1143999999999998</v>
      </c>
      <c r="V6777">
        <f t="shared" si="525"/>
        <v>3</v>
      </c>
      <c r="W6777">
        <f t="shared" si="526"/>
        <v>1</v>
      </c>
      <c r="X6777">
        <f t="shared" si="527"/>
        <v>2015</v>
      </c>
      <c r="Y6777" t="str">
        <f t="shared" si="528"/>
        <v>Mar</v>
      </c>
      <c r="Z6777" t="str">
        <f t="shared" si="529"/>
        <v>2015-03</v>
      </c>
    </row>
    <row r="6778" spans="1:26"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s="5">
        <v>93.456000000000003</v>
      </c>
      <c r="S6778">
        <v>3</v>
      </c>
      <c r="T6778" s="7">
        <v>0.2</v>
      </c>
      <c r="U6778" s="5">
        <v>-17.523</v>
      </c>
      <c r="V6778">
        <f t="shared" si="525"/>
        <v>9</v>
      </c>
      <c r="W6778">
        <f t="shared" si="526"/>
        <v>3</v>
      </c>
      <c r="X6778">
        <f t="shared" si="527"/>
        <v>2016</v>
      </c>
      <c r="Y6778" t="str">
        <f t="shared" si="528"/>
        <v>Sep</v>
      </c>
      <c r="Z6778" t="str">
        <f t="shared" si="529"/>
        <v>2016-09</v>
      </c>
    </row>
    <row r="6779" spans="1:26"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s="5">
        <v>449.91</v>
      </c>
      <c r="S6779">
        <v>9</v>
      </c>
      <c r="T6779" s="7">
        <v>0</v>
      </c>
      <c r="U6779" s="5">
        <v>157.46850000000001</v>
      </c>
      <c r="V6779">
        <f t="shared" si="525"/>
        <v>1</v>
      </c>
      <c r="W6779">
        <f t="shared" si="526"/>
        <v>1</v>
      </c>
      <c r="X6779">
        <f t="shared" si="527"/>
        <v>2017</v>
      </c>
      <c r="Y6779" t="str">
        <f t="shared" si="528"/>
        <v>Jan</v>
      </c>
      <c r="Z6779" t="str">
        <f t="shared" si="529"/>
        <v>2017-01</v>
      </c>
    </row>
    <row r="6780" spans="1:26"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s="5">
        <v>344.94</v>
      </c>
      <c r="S6780">
        <v>3</v>
      </c>
      <c r="T6780" s="7">
        <v>0</v>
      </c>
      <c r="U6780" s="5">
        <v>31.044599999999999</v>
      </c>
      <c r="V6780">
        <f t="shared" si="525"/>
        <v>9</v>
      </c>
      <c r="W6780">
        <f t="shared" si="526"/>
        <v>3</v>
      </c>
      <c r="X6780">
        <f t="shared" si="527"/>
        <v>2016</v>
      </c>
      <c r="Y6780" t="str">
        <f t="shared" si="528"/>
        <v>Sep</v>
      </c>
      <c r="Z6780" t="str">
        <f t="shared" si="529"/>
        <v>2016-09</v>
      </c>
    </row>
    <row r="6781" spans="1:26"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s="5">
        <v>14.76</v>
      </c>
      <c r="S6781">
        <v>2</v>
      </c>
      <c r="T6781" s="7">
        <v>0</v>
      </c>
      <c r="U6781" s="5">
        <v>4.2804000000000002</v>
      </c>
      <c r="V6781">
        <f t="shared" si="525"/>
        <v>9</v>
      </c>
      <c r="W6781">
        <f t="shared" si="526"/>
        <v>3</v>
      </c>
      <c r="X6781">
        <f t="shared" si="527"/>
        <v>2016</v>
      </c>
      <c r="Y6781" t="str">
        <f t="shared" si="528"/>
        <v>Sep</v>
      </c>
      <c r="Z6781" t="str">
        <f t="shared" si="529"/>
        <v>2016-09</v>
      </c>
    </row>
    <row r="6782" spans="1:26"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s="5">
        <v>12.76</v>
      </c>
      <c r="S6782">
        <v>2</v>
      </c>
      <c r="T6782" s="7">
        <v>0</v>
      </c>
      <c r="U6782" s="5">
        <v>5.8696000000000002</v>
      </c>
      <c r="V6782">
        <f t="shared" si="525"/>
        <v>9</v>
      </c>
      <c r="W6782">
        <f t="shared" si="526"/>
        <v>3</v>
      </c>
      <c r="X6782">
        <f t="shared" si="527"/>
        <v>2016</v>
      </c>
      <c r="Y6782" t="str">
        <f t="shared" si="528"/>
        <v>Sep</v>
      </c>
      <c r="Z6782" t="str">
        <f t="shared" si="529"/>
        <v>2016-09</v>
      </c>
    </row>
    <row r="6783" spans="1:26"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s="5">
        <v>58.48</v>
      </c>
      <c r="S6783">
        <v>8</v>
      </c>
      <c r="T6783" s="7">
        <v>0</v>
      </c>
      <c r="U6783" s="5">
        <v>27.485600000000002</v>
      </c>
      <c r="V6783">
        <f t="shared" si="525"/>
        <v>9</v>
      </c>
      <c r="W6783">
        <f t="shared" si="526"/>
        <v>3</v>
      </c>
      <c r="X6783">
        <f t="shared" si="527"/>
        <v>2016</v>
      </c>
      <c r="Y6783" t="str">
        <f t="shared" si="528"/>
        <v>Sep</v>
      </c>
      <c r="Z6783" t="str">
        <f t="shared" si="529"/>
        <v>2016-09</v>
      </c>
    </row>
    <row r="6784" spans="1:26"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s="5">
        <v>20.096</v>
      </c>
      <c r="S6784">
        <v>4</v>
      </c>
      <c r="T6784" s="7">
        <v>0.2</v>
      </c>
      <c r="U6784" s="5">
        <v>3.0144000000000002</v>
      </c>
      <c r="V6784">
        <f t="shared" si="525"/>
        <v>7</v>
      </c>
      <c r="W6784">
        <f t="shared" si="526"/>
        <v>3</v>
      </c>
      <c r="X6784">
        <f t="shared" si="527"/>
        <v>2017</v>
      </c>
      <c r="Y6784" t="str">
        <f t="shared" si="528"/>
        <v>Jul</v>
      </c>
      <c r="Z6784" t="str">
        <f t="shared" si="529"/>
        <v>2017-07</v>
      </c>
    </row>
    <row r="6785" spans="1:26"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s="5">
        <v>37.752000000000002</v>
      </c>
      <c r="S6785">
        <v>3</v>
      </c>
      <c r="T6785" s="7">
        <v>0.2</v>
      </c>
      <c r="U6785" s="5">
        <v>4.2470999999999997</v>
      </c>
      <c r="V6785">
        <f t="shared" si="525"/>
        <v>7</v>
      </c>
      <c r="W6785">
        <f t="shared" si="526"/>
        <v>3</v>
      </c>
      <c r="X6785">
        <f t="shared" si="527"/>
        <v>2017</v>
      </c>
      <c r="Y6785" t="str">
        <f t="shared" si="528"/>
        <v>Jul</v>
      </c>
      <c r="Z6785" t="str">
        <f t="shared" si="529"/>
        <v>2017-07</v>
      </c>
    </row>
    <row r="6786" spans="1:26"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s="5">
        <v>138.58799999999999</v>
      </c>
      <c r="S6786">
        <v>1</v>
      </c>
      <c r="T6786" s="7">
        <v>0.4</v>
      </c>
      <c r="U6786" s="5">
        <v>-34.646999999999998</v>
      </c>
      <c r="V6786">
        <f t="shared" si="525"/>
        <v>7</v>
      </c>
      <c r="W6786">
        <f t="shared" si="526"/>
        <v>3</v>
      </c>
      <c r="X6786">
        <f t="shared" si="527"/>
        <v>2017</v>
      </c>
      <c r="Y6786" t="str">
        <f t="shared" si="528"/>
        <v>Jul</v>
      </c>
      <c r="Z6786" t="str">
        <f t="shared" si="529"/>
        <v>2017-07</v>
      </c>
    </row>
    <row r="6787" spans="1:26"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s="5">
        <v>259.92</v>
      </c>
      <c r="S6787">
        <v>5</v>
      </c>
      <c r="T6787" s="7">
        <v>0.2</v>
      </c>
      <c r="U6787" s="5">
        <v>-25.992000000000001</v>
      </c>
      <c r="V6787">
        <f t="shared" ref="V6787:V6850" si="530">MONTH(C6787)</f>
        <v>7</v>
      </c>
      <c r="W6787">
        <f t="shared" ref="W6787:W6850" si="531">ROUNDUP(MONTH(C6787)/3,0)</f>
        <v>3</v>
      </c>
      <c r="X6787">
        <f t="shared" ref="X6787:X6850" si="532">YEAR(C6787)</f>
        <v>2017</v>
      </c>
      <c r="Y6787" t="str">
        <f t="shared" ref="Y6787:Y6850" si="533">TEXT(C6787,"MMM")</f>
        <v>Jul</v>
      </c>
      <c r="Z6787" t="str">
        <f t="shared" ref="Z6787:Z6850" si="534">TEXT(C6787,"YYYY-MM")</f>
        <v>2017-07</v>
      </c>
    </row>
    <row r="6788" spans="1:26"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s="5">
        <v>20.736000000000001</v>
      </c>
      <c r="S6788">
        <v>4</v>
      </c>
      <c r="T6788" s="7">
        <v>0.2</v>
      </c>
      <c r="U6788" s="5">
        <v>7.2576000000000001</v>
      </c>
      <c r="V6788">
        <f t="shared" si="530"/>
        <v>7</v>
      </c>
      <c r="W6788">
        <f t="shared" si="531"/>
        <v>3</v>
      </c>
      <c r="X6788">
        <f t="shared" si="532"/>
        <v>2017</v>
      </c>
      <c r="Y6788" t="str">
        <f t="shared" si="533"/>
        <v>Jul</v>
      </c>
      <c r="Z6788" t="str">
        <f t="shared" si="534"/>
        <v>2017-07</v>
      </c>
    </row>
    <row r="6789" spans="1:26"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s="5">
        <v>129.93</v>
      </c>
      <c r="S6789">
        <v>3</v>
      </c>
      <c r="T6789" s="7">
        <v>0</v>
      </c>
      <c r="U6789" s="5">
        <v>12.993</v>
      </c>
      <c r="V6789">
        <f t="shared" si="530"/>
        <v>9</v>
      </c>
      <c r="W6789">
        <f t="shared" si="531"/>
        <v>3</v>
      </c>
      <c r="X6789">
        <f t="shared" si="532"/>
        <v>2015</v>
      </c>
      <c r="Y6789" t="str">
        <f t="shared" si="533"/>
        <v>Sep</v>
      </c>
      <c r="Z6789" t="str">
        <f t="shared" si="534"/>
        <v>2015-09</v>
      </c>
    </row>
    <row r="6790" spans="1:26"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s="5">
        <v>69.930000000000007</v>
      </c>
      <c r="S6790">
        <v>7</v>
      </c>
      <c r="T6790" s="7">
        <v>0</v>
      </c>
      <c r="U6790" s="5">
        <v>31.468499999999999</v>
      </c>
      <c r="V6790">
        <f t="shared" si="530"/>
        <v>9</v>
      </c>
      <c r="W6790">
        <f t="shared" si="531"/>
        <v>3</v>
      </c>
      <c r="X6790">
        <f t="shared" si="532"/>
        <v>2015</v>
      </c>
      <c r="Y6790" t="str">
        <f t="shared" si="533"/>
        <v>Sep</v>
      </c>
      <c r="Z6790" t="str">
        <f t="shared" si="534"/>
        <v>2015-09</v>
      </c>
    </row>
    <row r="6791" spans="1:26"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s="5">
        <v>140.73599999999999</v>
      </c>
      <c r="S6791">
        <v>4</v>
      </c>
      <c r="T6791" s="7">
        <v>0.2</v>
      </c>
      <c r="U6791" s="5">
        <v>12.314399999999999</v>
      </c>
      <c r="V6791">
        <f t="shared" si="530"/>
        <v>9</v>
      </c>
      <c r="W6791">
        <f t="shared" si="531"/>
        <v>3</v>
      </c>
      <c r="X6791">
        <f t="shared" si="532"/>
        <v>2015</v>
      </c>
      <c r="Y6791" t="str">
        <f t="shared" si="533"/>
        <v>Sep</v>
      </c>
      <c r="Z6791" t="str">
        <f t="shared" si="534"/>
        <v>2015-09</v>
      </c>
    </row>
    <row r="6792" spans="1:26"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s="5">
        <v>8.32</v>
      </c>
      <c r="S6792">
        <v>5</v>
      </c>
      <c r="T6792" s="7">
        <v>0.2</v>
      </c>
      <c r="U6792" s="5">
        <v>2.8079999999999998</v>
      </c>
      <c r="V6792">
        <f t="shared" si="530"/>
        <v>11</v>
      </c>
      <c r="W6792">
        <f t="shared" si="531"/>
        <v>4</v>
      </c>
      <c r="X6792">
        <f t="shared" si="532"/>
        <v>2016</v>
      </c>
      <c r="Y6792" t="str">
        <f t="shared" si="533"/>
        <v>Nov</v>
      </c>
      <c r="Z6792" t="str">
        <f t="shared" si="534"/>
        <v>2016-11</v>
      </c>
    </row>
    <row r="6793" spans="1:26"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s="5">
        <v>9.98</v>
      </c>
      <c r="S6793">
        <v>1</v>
      </c>
      <c r="T6793" s="7">
        <v>0</v>
      </c>
      <c r="U6793" s="5">
        <v>2.7944</v>
      </c>
      <c r="V6793">
        <f t="shared" si="530"/>
        <v>11</v>
      </c>
      <c r="W6793">
        <f t="shared" si="531"/>
        <v>4</v>
      </c>
      <c r="X6793">
        <f t="shared" si="532"/>
        <v>2016</v>
      </c>
      <c r="Y6793" t="str">
        <f t="shared" si="533"/>
        <v>Nov</v>
      </c>
      <c r="Z6793" t="str">
        <f t="shared" si="534"/>
        <v>2016-11</v>
      </c>
    </row>
    <row r="6794" spans="1:26"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s="5">
        <v>62.94</v>
      </c>
      <c r="S6794">
        <v>3</v>
      </c>
      <c r="T6794" s="7">
        <v>0</v>
      </c>
      <c r="U6794" s="5">
        <v>30.211200000000002</v>
      </c>
      <c r="V6794">
        <f t="shared" si="530"/>
        <v>8</v>
      </c>
      <c r="W6794">
        <f t="shared" si="531"/>
        <v>3</v>
      </c>
      <c r="X6794">
        <f t="shared" si="532"/>
        <v>2014</v>
      </c>
      <c r="Y6794" t="str">
        <f t="shared" si="533"/>
        <v>Aug</v>
      </c>
      <c r="Z6794" t="str">
        <f t="shared" si="534"/>
        <v>2014-08</v>
      </c>
    </row>
    <row r="6795" spans="1:26"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s="5">
        <v>21.488</v>
      </c>
      <c r="S6795">
        <v>2</v>
      </c>
      <c r="T6795" s="7">
        <v>0.2</v>
      </c>
      <c r="U6795" s="5">
        <v>1.6115999999999999</v>
      </c>
      <c r="V6795">
        <f t="shared" si="530"/>
        <v>11</v>
      </c>
      <c r="W6795">
        <f t="shared" si="531"/>
        <v>4</v>
      </c>
      <c r="X6795">
        <f t="shared" si="532"/>
        <v>2015</v>
      </c>
      <c r="Y6795" t="str">
        <f t="shared" si="533"/>
        <v>Nov</v>
      </c>
      <c r="Z6795" t="str">
        <f t="shared" si="534"/>
        <v>2015-11</v>
      </c>
    </row>
    <row r="6796" spans="1:26"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s="5">
        <v>239.976</v>
      </c>
      <c r="S6796">
        <v>3</v>
      </c>
      <c r="T6796" s="7">
        <v>0.2</v>
      </c>
      <c r="U6796" s="5">
        <v>26.997299999999999</v>
      </c>
      <c r="V6796">
        <f t="shared" si="530"/>
        <v>11</v>
      </c>
      <c r="W6796">
        <f t="shared" si="531"/>
        <v>4</v>
      </c>
      <c r="X6796">
        <f t="shared" si="532"/>
        <v>2015</v>
      </c>
      <c r="Y6796" t="str">
        <f t="shared" si="533"/>
        <v>Nov</v>
      </c>
      <c r="Z6796" t="str">
        <f t="shared" si="534"/>
        <v>2015-11</v>
      </c>
    </row>
    <row r="6797" spans="1:26"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s="5">
        <v>34.503999999999998</v>
      </c>
      <c r="S6797">
        <v>2</v>
      </c>
      <c r="T6797" s="7">
        <v>0.6</v>
      </c>
      <c r="U6797" s="5">
        <v>-15.5268</v>
      </c>
      <c r="V6797">
        <f t="shared" si="530"/>
        <v>11</v>
      </c>
      <c r="W6797">
        <f t="shared" si="531"/>
        <v>4</v>
      </c>
      <c r="X6797">
        <f t="shared" si="532"/>
        <v>2015</v>
      </c>
      <c r="Y6797" t="str">
        <f t="shared" si="533"/>
        <v>Nov</v>
      </c>
      <c r="Z6797" t="str">
        <f t="shared" si="534"/>
        <v>2015-11</v>
      </c>
    </row>
    <row r="6798" spans="1:26"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5">
        <v>20.103999999999999</v>
      </c>
      <c r="S6798">
        <v>2</v>
      </c>
      <c r="T6798" s="7">
        <v>0.6</v>
      </c>
      <c r="U6798" s="5">
        <v>-16.585799999999999</v>
      </c>
      <c r="V6798">
        <f t="shared" si="530"/>
        <v>8</v>
      </c>
      <c r="W6798">
        <f t="shared" si="531"/>
        <v>3</v>
      </c>
      <c r="X6798">
        <f t="shared" si="532"/>
        <v>2015</v>
      </c>
      <c r="Y6798" t="str">
        <f t="shared" si="533"/>
        <v>Aug</v>
      </c>
      <c r="Z6798" t="str">
        <f t="shared" si="534"/>
        <v>2015-08</v>
      </c>
    </row>
    <row r="6799" spans="1:26"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5">
        <v>3.798</v>
      </c>
      <c r="S6799">
        <v>1</v>
      </c>
      <c r="T6799" s="7">
        <v>0.8</v>
      </c>
      <c r="U6799" s="5">
        <v>-6.0768000000000004</v>
      </c>
      <c r="V6799">
        <f t="shared" si="530"/>
        <v>8</v>
      </c>
      <c r="W6799">
        <f t="shared" si="531"/>
        <v>3</v>
      </c>
      <c r="X6799">
        <f t="shared" si="532"/>
        <v>2015</v>
      </c>
      <c r="Y6799" t="str">
        <f t="shared" si="533"/>
        <v>Aug</v>
      </c>
      <c r="Z6799" t="str">
        <f t="shared" si="534"/>
        <v>2015-08</v>
      </c>
    </row>
    <row r="6800" spans="1:26"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s="5">
        <v>7.88</v>
      </c>
      <c r="S6800">
        <v>5</v>
      </c>
      <c r="T6800" s="7">
        <v>0.6</v>
      </c>
      <c r="U6800" s="5">
        <v>-3.94</v>
      </c>
      <c r="V6800">
        <f t="shared" si="530"/>
        <v>8</v>
      </c>
      <c r="W6800">
        <f t="shared" si="531"/>
        <v>3</v>
      </c>
      <c r="X6800">
        <f t="shared" si="532"/>
        <v>2015</v>
      </c>
      <c r="Y6800" t="str">
        <f t="shared" si="533"/>
        <v>Aug</v>
      </c>
      <c r="Z6800" t="str">
        <f t="shared" si="534"/>
        <v>2015-08</v>
      </c>
    </row>
    <row r="6801" spans="1:26"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s="5">
        <v>35.445</v>
      </c>
      <c r="S6801">
        <v>1</v>
      </c>
      <c r="T6801" s="7">
        <v>0.5</v>
      </c>
      <c r="U6801" s="5">
        <v>-24.102599999999999</v>
      </c>
      <c r="V6801">
        <f t="shared" si="530"/>
        <v>12</v>
      </c>
      <c r="W6801">
        <f t="shared" si="531"/>
        <v>4</v>
      </c>
      <c r="X6801">
        <f t="shared" si="532"/>
        <v>2016</v>
      </c>
      <c r="Y6801" t="str">
        <f t="shared" si="533"/>
        <v>Dec</v>
      </c>
      <c r="Z6801" t="str">
        <f t="shared" si="534"/>
        <v>2016-12</v>
      </c>
    </row>
    <row r="6802" spans="1:26"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s="5">
        <v>269.97000000000003</v>
      </c>
      <c r="S6802">
        <v>2</v>
      </c>
      <c r="T6802" s="7">
        <v>0.7</v>
      </c>
      <c r="U6802" s="5">
        <v>-386.95699999999999</v>
      </c>
      <c r="V6802">
        <f t="shared" si="530"/>
        <v>12</v>
      </c>
      <c r="W6802">
        <f t="shared" si="531"/>
        <v>4</v>
      </c>
      <c r="X6802">
        <f t="shared" si="532"/>
        <v>2016</v>
      </c>
      <c r="Y6802" t="str">
        <f t="shared" si="533"/>
        <v>Dec</v>
      </c>
      <c r="Z6802" t="str">
        <f t="shared" si="534"/>
        <v>2016-12</v>
      </c>
    </row>
    <row r="6803" spans="1:26"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s="5">
        <v>45.12</v>
      </c>
      <c r="S6803">
        <v>3</v>
      </c>
      <c r="T6803" s="7">
        <v>0.2</v>
      </c>
      <c r="U6803" s="5">
        <v>-7.8959999999999999</v>
      </c>
      <c r="V6803">
        <f t="shared" si="530"/>
        <v>12</v>
      </c>
      <c r="W6803">
        <f t="shared" si="531"/>
        <v>4</v>
      </c>
      <c r="X6803">
        <f t="shared" si="532"/>
        <v>2016</v>
      </c>
      <c r="Y6803" t="str">
        <f t="shared" si="533"/>
        <v>Dec</v>
      </c>
      <c r="Z6803" t="str">
        <f t="shared" si="534"/>
        <v>2016-12</v>
      </c>
    </row>
    <row r="6804" spans="1:26"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s="5">
        <v>100.8</v>
      </c>
      <c r="S6804">
        <v>2</v>
      </c>
      <c r="T6804" s="7">
        <v>0.2</v>
      </c>
      <c r="U6804" s="5">
        <v>21.42</v>
      </c>
      <c r="V6804">
        <f t="shared" si="530"/>
        <v>12</v>
      </c>
      <c r="W6804">
        <f t="shared" si="531"/>
        <v>4</v>
      </c>
      <c r="X6804">
        <f t="shared" si="532"/>
        <v>2016</v>
      </c>
      <c r="Y6804" t="str">
        <f t="shared" si="533"/>
        <v>Dec</v>
      </c>
      <c r="Z6804" t="str">
        <f t="shared" si="534"/>
        <v>2016-12</v>
      </c>
    </row>
    <row r="6805" spans="1:26"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s="5">
        <v>47.968000000000004</v>
      </c>
      <c r="S6805">
        <v>2</v>
      </c>
      <c r="T6805" s="7">
        <v>0.2</v>
      </c>
      <c r="U6805" s="5">
        <v>4.1971999999999996</v>
      </c>
      <c r="V6805">
        <f t="shared" si="530"/>
        <v>12</v>
      </c>
      <c r="W6805">
        <f t="shared" si="531"/>
        <v>4</v>
      </c>
      <c r="X6805">
        <f t="shared" si="532"/>
        <v>2016</v>
      </c>
      <c r="Y6805" t="str">
        <f t="shared" si="533"/>
        <v>Dec</v>
      </c>
      <c r="Z6805" t="str">
        <f t="shared" si="534"/>
        <v>2016-12</v>
      </c>
    </row>
    <row r="6806" spans="1:26"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s="5">
        <v>99.98</v>
      </c>
      <c r="S6806">
        <v>2</v>
      </c>
      <c r="T6806" s="7">
        <v>0</v>
      </c>
      <c r="U6806" s="5">
        <v>34.993000000000002</v>
      </c>
      <c r="V6806">
        <f t="shared" si="530"/>
        <v>10</v>
      </c>
      <c r="W6806">
        <f t="shared" si="531"/>
        <v>4</v>
      </c>
      <c r="X6806">
        <f t="shared" si="532"/>
        <v>2014</v>
      </c>
      <c r="Y6806" t="str">
        <f t="shared" si="533"/>
        <v>Oct</v>
      </c>
      <c r="Z6806" t="str">
        <f t="shared" si="534"/>
        <v>2014-10</v>
      </c>
    </row>
    <row r="6807" spans="1:26"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s="5">
        <v>9.9600000000000009</v>
      </c>
      <c r="S6807">
        <v>2</v>
      </c>
      <c r="T6807" s="7">
        <v>0</v>
      </c>
      <c r="U6807" s="5">
        <v>4.8803999999999998</v>
      </c>
      <c r="V6807">
        <f t="shared" si="530"/>
        <v>11</v>
      </c>
      <c r="W6807">
        <f t="shared" si="531"/>
        <v>4</v>
      </c>
      <c r="X6807">
        <f t="shared" si="532"/>
        <v>2014</v>
      </c>
      <c r="Y6807" t="str">
        <f t="shared" si="533"/>
        <v>Nov</v>
      </c>
      <c r="Z6807" t="str">
        <f t="shared" si="534"/>
        <v>2014-11</v>
      </c>
    </row>
    <row r="6808" spans="1:26"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s="5">
        <v>3.8559999999999999</v>
      </c>
      <c r="S6808">
        <v>1</v>
      </c>
      <c r="T6808" s="7">
        <v>0.2</v>
      </c>
      <c r="U6808" s="5">
        <v>1.3977999999999999</v>
      </c>
      <c r="V6808">
        <f t="shared" si="530"/>
        <v>12</v>
      </c>
      <c r="W6808">
        <f t="shared" si="531"/>
        <v>4</v>
      </c>
      <c r="X6808">
        <f t="shared" si="532"/>
        <v>2017</v>
      </c>
      <c r="Y6808" t="str">
        <f t="shared" si="533"/>
        <v>Dec</v>
      </c>
      <c r="Z6808" t="str">
        <f t="shared" si="534"/>
        <v>2017-12</v>
      </c>
    </row>
    <row r="6809" spans="1:26"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s="5">
        <v>98.376000000000005</v>
      </c>
      <c r="S6809">
        <v>3</v>
      </c>
      <c r="T6809" s="7">
        <v>0.2</v>
      </c>
      <c r="U6809" s="5">
        <v>35.661299999999997</v>
      </c>
      <c r="V6809">
        <f t="shared" si="530"/>
        <v>3</v>
      </c>
      <c r="W6809">
        <f t="shared" si="531"/>
        <v>1</v>
      </c>
      <c r="X6809">
        <f t="shared" si="532"/>
        <v>2015</v>
      </c>
      <c r="Y6809" t="str">
        <f t="shared" si="533"/>
        <v>Mar</v>
      </c>
      <c r="Z6809" t="str">
        <f t="shared" si="534"/>
        <v>2015-03</v>
      </c>
    </row>
    <row r="6810" spans="1:26"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s="5">
        <v>22.38</v>
      </c>
      <c r="S6810">
        <v>3</v>
      </c>
      <c r="T6810" s="7">
        <v>0.6</v>
      </c>
      <c r="U6810" s="5">
        <v>-7.8330000000000002</v>
      </c>
      <c r="V6810">
        <f t="shared" si="530"/>
        <v>3</v>
      </c>
      <c r="W6810">
        <f t="shared" si="531"/>
        <v>1</v>
      </c>
      <c r="X6810">
        <f t="shared" si="532"/>
        <v>2015</v>
      </c>
      <c r="Y6810" t="str">
        <f t="shared" si="533"/>
        <v>Mar</v>
      </c>
      <c r="Z6810" t="str">
        <f t="shared" si="534"/>
        <v>2015-03</v>
      </c>
    </row>
    <row r="6811" spans="1:26"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5">
        <v>3.8820000000000001</v>
      </c>
      <c r="S6811">
        <v>2</v>
      </c>
      <c r="T6811" s="7">
        <v>0.7</v>
      </c>
      <c r="U6811" s="5">
        <v>-2.5880000000000001</v>
      </c>
      <c r="V6811">
        <f t="shared" si="530"/>
        <v>9</v>
      </c>
      <c r="W6811">
        <f t="shared" si="531"/>
        <v>3</v>
      </c>
      <c r="X6811">
        <f t="shared" si="532"/>
        <v>2017</v>
      </c>
      <c r="Y6811" t="str">
        <f t="shared" si="533"/>
        <v>Sep</v>
      </c>
      <c r="Z6811" t="str">
        <f t="shared" si="534"/>
        <v>2017-09</v>
      </c>
    </row>
    <row r="6812" spans="1:26"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s="5">
        <v>12.585000000000001</v>
      </c>
      <c r="S6812">
        <v>1</v>
      </c>
      <c r="T6812" s="7">
        <v>0.7</v>
      </c>
      <c r="U6812" s="5">
        <v>-18.038499999999999</v>
      </c>
      <c r="V6812">
        <f t="shared" si="530"/>
        <v>9</v>
      </c>
      <c r="W6812">
        <f t="shared" si="531"/>
        <v>3</v>
      </c>
      <c r="X6812">
        <f t="shared" si="532"/>
        <v>2017</v>
      </c>
      <c r="Y6812" t="str">
        <f t="shared" si="533"/>
        <v>Sep</v>
      </c>
      <c r="Z6812" t="str">
        <f t="shared" si="534"/>
        <v>2017-09</v>
      </c>
    </row>
    <row r="6813" spans="1:26"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5">
        <v>113.372</v>
      </c>
      <c r="S6813">
        <v>2</v>
      </c>
      <c r="T6813" s="7">
        <v>0.3</v>
      </c>
      <c r="U6813" s="5">
        <v>-29.152799999999999</v>
      </c>
      <c r="V6813">
        <f t="shared" si="530"/>
        <v>9</v>
      </c>
      <c r="W6813">
        <f t="shared" si="531"/>
        <v>3</v>
      </c>
      <c r="X6813">
        <f t="shared" si="532"/>
        <v>2017</v>
      </c>
      <c r="Y6813" t="str">
        <f t="shared" si="533"/>
        <v>Sep</v>
      </c>
      <c r="Z6813" t="str">
        <f t="shared" si="534"/>
        <v>2017-09</v>
      </c>
    </row>
    <row r="6814" spans="1:26"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5">
        <v>18.312000000000001</v>
      </c>
      <c r="S6814">
        <v>4</v>
      </c>
      <c r="T6814" s="7">
        <v>0.7</v>
      </c>
      <c r="U6814" s="5">
        <v>-12.208</v>
      </c>
      <c r="V6814">
        <f t="shared" si="530"/>
        <v>9</v>
      </c>
      <c r="W6814">
        <f t="shared" si="531"/>
        <v>3</v>
      </c>
      <c r="X6814">
        <f t="shared" si="532"/>
        <v>2017</v>
      </c>
      <c r="Y6814" t="str">
        <f t="shared" si="533"/>
        <v>Sep</v>
      </c>
      <c r="Z6814" t="str">
        <f t="shared" si="534"/>
        <v>2017-09</v>
      </c>
    </row>
    <row r="6815" spans="1:26"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s="5">
        <v>127.93600000000001</v>
      </c>
      <c r="S6815">
        <v>8</v>
      </c>
      <c r="T6815" s="7">
        <v>0.2</v>
      </c>
      <c r="U6815" s="5">
        <v>4.7976000000000001</v>
      </c>
      <c r="V6815">
        <f t="shared" si="530"/>
        <v>9</v>
      </c>
      <c r="W6815">
        <f t="shared" si="531"/>
        <v>3</v>
      </c>
      <c r="X6815">
        <f t="shared" si="532"/>
        <v>2017</v>
      </c>
      <c r="Y6815" t="str">
        <f t="shared" si="533"/>
        <v>Sep</v>
      </c>
      <c r="Z6815" t="str">
        <f t="shared" si="534"/>
        <v>2017-09</v>
      </c>
    </row>
    <row r="6816" spans="1:26"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5">
        <v>241.17</v>
      </c>
      <c r="S6816">
        <v>2</v>
      </c>
      <c r="T6816" s="7">
        <v>0.7</v>
      </c>
      <c r="U6816" s="5">
        <v>-168.81899999999999</v>
      </c>
      <c r="V6816">
        <f t="shared" si="530"/>
        <v>9</v>
      </c>
      <c r="W6816">
        <f t="shared" si="531"/>
        <v>3</v>
      </c>
      <c r="X6816">
        <f t="shared" si="532"/>
        <v>2017</v>
      </c>
      <c r="Y6816" t="str">
        <f t="shared" si="533"/>
        <v>Sep</v>
      </c>
      <c r="Z6816" t="str">
        <f t="shared" si="534"/>
        <v>2017-09</v>
      </c>
    </row>
    <row r="6817" spans="1:26"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s="5">
        <v>6.24</v>
      </c>
      <c r="S6817">
        <v>3</v>
      </c>
      <c r="T6817" s="7">
        <v>0</v>
      </c>
      <c r="U6817" s="5">
        <v>2.6208</v>
      </c>
      <c r="V6817">
        <f t="shared" si="530"/>
        <v>6</v>
      </c>
      <c r="W6817">
        <f t="shared" si="531"/>
        <v>2</v>
      </c>
      <c r="X6817">
        <f t="shared" si="532"/>
        <v>2014</v>
      </c>
      <c r="Y6817" t="str">
        <f t="shared" si="533"/>
        <v>Jun</v>
      </c>
      <c r="Z6817" t="str">
        <f t="shared" si="534"/>
        <v>2014-06</v>
      </c>
    </row>
    <row r="6818" spans="1:26"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s="5">
        <v>17.899999999999999</v>
      </c>
      <c r="S6818">
        <v>5</v>
      </c>
      <c r="T6818" s="7">
        <v>0</v>
      </c>
      <c r="U6818" s="5">
        <v>8.9499999999999993</v>
      </c>
      <c r="V6818">
        <f t="shared" si="530"/>
        <v>6</v>
      </c>
      <c r="W6818">
        <f t="shared" si="531"/>
        <v>2</v>
      </c>
      <c r="X6818">
        <f t="shared" si="532"/>
        <v>2014</v>
      </c>
      <c r="Y6818" t="str">
        <f t="shared" si="533"/>
        <v>Jun</v>
      </c>
      <c r="Z6818" t="str">
        <f t="shared" si="534"/>
        <v>2014-06</v>
      </c>
    </row>
    <row r="6819" spans="1:26"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s="5">
        <v>3266.3760000000002</v>
      </c>
      <c r="S6819">
        <v>3</v>
      </c>
      <c r="T6819" s="7">
        <v>0.2</v>
      </c>
      <c r="U6819" s="5">
        <v>1061.5722000000001</v>
      </c>
      <c r="V6819">
        <f t="shared" si="530"/>
        <v>6</v>
      </c>
      <c r="W6819">
        <f t="shared" si="531"/>
        <v>2</v>
      </c>
      <c r="X6819">
        <f t="shared" si="532"/>
        <v>2014</v>
      </c>
      <c r="Y6819" t="str">
        <f t="shared" si="533"/>
        <v>Jun</v>
      </c>
      <c r="Z6819" t="str">
        <f t="shared" si="534"/>
        <v>2014-06</v>
      </c>
    </row>
    <row r="6820" spans="1:26"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s="5">
        <v>1.68</v>
      </c>
      <c r="S6820">
        <v>5</v>
      </c>
      <c r="T6820" s="7">
        <v>0.8</v>
      </c>
      <c r="U6820" s="5">
        <v>-2.6880000000000002</v>
      </c>
      <c r="V6820">
        <f t="shared" si="530"/>
        <v>12</v>
      </c>
      <c r="W6820">
        <f t="shared" si="531"/>
        <v>4</v>
      </c>
      <c r="X6820">
        <f t="shared" si="532"/>
        <v>2017</v>
      </c>
      <c r="Y6820" t="str">
        <f t="shared" si="533"/>
        <v>Dec</v>
      </c>
      <c r="Z6820" t="str">
        <f t="shared" si="534"/>
        <v>2017-12</v>
      </c>
    </row>
    <row r="6821" spans="1:26"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s="5">
        <v>7.968</v>
      </c>
      <c r="S6821">
        <v>3</v>
      </c>
      <c r="T6821" s="7">
        <v>0.6</v>
      </c>
      <c r="U6821" s="5">
        <v>-2.3904000000000001</v>
      </c>
      <c r="V6821">
        <f t="shared" si="530"/>
        <v>12</v>
      </c>
      <c r="W6821">
        <f t="shared" si="531"/>
        <v>4</v>
      </c>
      <c r="X6821">
        <f t="shared" si="532"/>
        <v>2017</v>
      </c>
      <c r="Y6821" t="str">
        <f t="shared" si="533"/>
        <v>Dec</v>
      </c>
      <c r="Z6821" t="str">
        <f t="shared" si="534"/>
        <v>2017-12</v>
      </c>
    </row>
    <row r="6822" spans="1:26"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s="5">
        <v>113.372</v>
      </c>
      <c r="S6822">
        <v>2</v>
      </c>
      <c r="T6822" s="7">
        <v>0.3</v>
      </c>
      <c r="U6822" s="5">
        <v>-3.2391999999999999</v>
      </c>
      <c r="V6822">
        <f t="shared" si="530"/>
        <v>12</v>
      </c>
      <c r="W6822">
        <f t="shared" si="531"/>
        <v>4</v>
      </c>
      <c r="X6822">
        <f t="shared" si="532"/>
        <v>2017</v>
      </c>
      <c r="Y6822" t="str">
        <f t="shared" si="533"/>
        <v>Dec</v>
      </c>
      <c r="Z6822" t="str">
        <f t="shared" si="534"/>
        <v>2017-12</v>
      </c>
    </row>
    <row r="6823" spans="1:26"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s="5">
        <v>2.96</v>
      </c>
      <c r="S6823">
        <v>2</v>
      </c>
      <c r="T6823" s="7">
        <v>0.6</v>
      </c>
      <c r="U6823" s="5">
        <v>-1.4059999999999999</v>
      </c>
      <c r="V6823">
        <f t="shared" si="530"/>
        <v>12</v>
      </c>
      <c r="W6823">
        <f t="shared" si="531"/>
        <v>4</v>
      </c>
      <c r="X6823">
        <f t="shared" si="532"/>
        <v>2017</v>
      </c>
      <c r="Y6823" t="str">
        <f t="shared" si="533"/>
        <v>Dec</v>
      </c>
      <c r="Z6823" t="str">
        <f t="shared" si="534"/>
        <v>2017-12</v>
      </c>
    </row>
    <row r="6824" spans="1:26"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s="5">
        <v>168.1</v>
      </c>
      <c r="S6824">
        <v>5</v>
      </c>
      <c r="T6824" s="7">
        <v>0</v>
      </c>
      <c r="U6824" s="5">
        <v>43.706000000000003</v>
      </c>
      <c r="V6824">
        <f t="shared" si="530"/>
        <v>11</v>
      </c>
      <c r="W6824">
        <f t="shared" si="531"/>
        <v>4</v>
      </c>
      <c r="X6824">
        <f t="shared" si="532"/>
        <v>2017</v>
      </c>
      <c r="Y6824" t="str">
        <f t="shared" si="533"/>
        <v>Nov</v>
      </c>
      <c r="Z6824" t="str">
        <f t="shared" si="534"/>
        <v>2017-11</v>
      </c>
    </row>
    <row r="6825" spans="1:26"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5">
        <v>98.46</v>
      </c>
      <c r="S6825">
        <v>9</v>
      </c>
      <c r="T6825" s="7">
        <v>0</v>
      </c>
      <c r="U6825" s="5">
        <v>49.23</v>
      </c>
      <c r="V6825">
        <f t="shared" si="530"/>
        <v>7</v>
      </c>
      <c r="W6825">
        <f t="shared" si="531"/>
        <v>3</v>
      </c>
      <c r="X6825">
        <f t="shared" si="532"/>
        <v>2015</v>
      </c>
      <c r="Y6825" t="str">
        <f t="shared" si="533"/>
        <v>Jul</v>
      </c>
      <c r="Z6825" t="str">
        <f t="shared" si="534"/>
        <v>2015-07</v>
      </c>
    </row>
    <row r="6826" spans="1:26"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s="5">
        <v>358.58</v>
      </c>
      <c r="S6826">
        <v>2</v>
      </c>
      <c r="T6826" s="7">
        <v>0</v>
      </c>
      <c r="U6826" s="5">
        <v>39.443800000000003</v>
      </c>
      <c r="V6826">
        <f t="shared" si="530"/>
        <v>7</v>
      </c>
      <c r="W6826">
        <f t="shared" si="531"/>
        <v>3</v>
      </c>
      <c r="X6826">
        <f t="shared" si="532"/>
        <v>2015</v>
      </c>
      <c r="Y6826" t="str">
        <f t="shared" si="533"/>
        <v>Jul</v>
      </c>
      <c r="Z6826" t="str">
        <f t="shared" si="534"/>
        <v>2015-07</v>
      </c>
    </row>
    <row r="6827" spans="1:26"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s="5">
        <v>32.479999999999997</v>
      </c>
      <c r="S6827">
        <v>2</v>
      </c>
      <c r="T6827" s="7">
        <v>0</v>
      </c>
      <c r="U6827" s="5">
        <v>4.8719999999999999</v>
      </c>
      <c r="V6827">
        <f t="shared" si="530"/>
        <v>10</v>
      </c>
      <c r="W6827">
        <f t="shared" si="531"/>
        <v>4</v>
      </c>
      <c r="X6827">
        <f t="shared" si="532"/>
        <v>2016</v>
      </c>
      <c r="Y6827" t="str">
        <f t="shared" si="533"/>
        <v>Oct</v>
      </c>
      <c r="Z6827" t="str">
        <f t="shared" si="534"/>
        <v>2016-10</v>
      </c>
    </row>
    <row r="6828" spans="1:26"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s="5">
        <v>17499.95</v>
      </c>
      <c r="S6828">
        <v>5</v>
      </c>
      <c r="T6828" s="7">
        <v>0</v>
      </c>
      <c r="U6828" s="5">
        <v>8399.9760000000006</v>
      </c>
      <c r="V6828">
        <f t="shared" si="530"/>
        <v>10</v>
      </c>
      <c r="W6828">
        <f t="shared" si="531"/>
        <v>4</v>
      </c>
      <c r="X6828">
        <f t="shared" si="532"/>
        <v>2016</v>
      </c>
      <c r="Y6828" t="str">
        <f t="shared" si="533"/>
        <v>Oct</v>
      </c>
      <c r="Z6828" t="str">
        <f t="shared" si="534"/>
        <v>2016-10</v>
      </c>
    </row>
    <row r="6829" spans="1:26"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s="5">
        <v>735.98</v>
      </c>
      <c r="S6829">
        <v>2</v>
      </c>
      <c r="T6829" s="7">
        <v>0</v>
      </c>
      <c r="U6829" s="5">
        <v>331.19099999999997</v>
      </c>
      <c r="V6829">
        <f t="shared" si="530"/>
        <v>10</v>
      </c>
      <c r="W6829">
        <f t="shared" si="531"/>
        <v>4</v>
      </c>
      <c r="X6829">
        <f t="shared" si="532"/>
        <v>2016</v>
      </c>
      <c r="Y6829" t="str">
        <f t="shared" si="533"/>
        <v>Oct</v>
      </c>
      <c r="Z6829" t="str">
        <f t="shared" si="534"/>
        <v>2016-10</v>
      </c>
    </row>
    <row r="6830" spans="1:26"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s="5">
        <v>34.369999999999997</v>
      </c>
      <c r="S6830">
        <v>7</v>
      </c>
      <c r="T6830" s="7">
        <v>0</v>
      </c>
      <c r="U6830" s="5">
        <v>16.8413</v>
      </c>
      <c r="V6830">
        <f t="shared" si="530"/>
        <v>10</v>
      </c>
      <c r="W6830">
        <f t="shared" si="531"/>
        <v>4</v>
      </c>
      <c r="X6830">
        <f t="shared" si="532"/>
        <v>2016</v>
      </c>
      <c r="Y6830" t="str">
        <f t="shared" si="533"/>
        <v>Oct</v>
      </c>
      <c r="Z6830" t="str">
        <f t="shared" si="534"/>
        <v>2016-10</v>
      </c>
    </row>
    <row r="6831" spans="1:26"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s="5">
        <v>33.96</v>
      </c>
      <c r="S6831">
        <v>2</v>
      </c>
      <c r="T6831" s="7">
        <v>0</v>
      </c>
      <c r="U6831" s="5">
        <v>9.5088000000000008</v>
      </c>
      <c r="V6831">
        <f t="shared" si="530"/>
        <v>10</v>
      </c>
      <c r="W6831">
        <f t="shared" si="531"/>
        <v>4</v>
      </c>
      <c r="X6831">
        <f t="shared" si="532"/>
        <v>2016</v>
      </c>
      <c r="Y6831" t="str">
        <f t="shared" si="533"/>
        <v>Oct</v>
      </c>
      <c r="Z6831" t="str">
        <f t="shared" si="534"/>
        <v>2016-10</v>
      </c>
    </row>
    <row r="6832" spans="1:26"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s="5">
        <v>197.97</v>
      </c>
      <c r="S6832">
        <v>3</v>
      </c>
      <c r="T6832" s="7">
        <v>0</v>
      </c>
      <c r="U6832" s="5">
        <v>53.451900000000002</v>
      </c>
      <c r="V6832">
        <f t="shared" si="530"/>
        <v>12</v>
      </c>
      <c r="W6832">
        <f t="shared" si="531"/>
        <v>4</v>
      </c>
      <c r="X6832">
        <f t="shared" si="532"/>
        <v>2016</v>
      </c>
      <c r="Y6832" t="str">
        <f t="shared" si="533"/>
        <v>Dec</v>
      </c>
      <c r="Z6832" t="str">
        <f t="shared" si="534"/>
        <v>2016-12</v>
      </c>
    </row>
    <row r="6833" spans="1:26"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s="5">
        <v>17.48</v>
      </c>
      <c r="S6833">
        <v>4</v>
      </c>
      <c r="T6833" s="7">
        <v>0</v>
      </c>
      <c r="U6833" s="5">
        <v>4.5448000000000004</v>
      </c>
      <c r="V6833">
        <f t="shared" si="530"/>
        <v>7</v>
      </c>
      <c r="W6833">
        <f t="shared" si="531"/>
        <v>3</v>
      </c>
      <c r="X6833">
        <f t="shared" si="532"/>
        <v>2017</v>
      </c>
      <c r="Y6833" t="str">
        <f t="shared" si="533"/>
        <v>Jul</v>
      </c>
      <c r="Z6833" t="str">
        <f t="shared" si="534"/>
        <v>2017-07</v>
      </c>
    </row>
    <row r="6834" spans="1:26"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s="5">
        <v>8.016</v>
      </c>
      <c r="S6834">
        <v>3</v>
      </c>
      <c r="T6834" s="7">
        <v>0.2</v>
      </c>
      <c r="U6834" s="5">
        <v>1.002</v>
      </c>
      <c r="V6834">
        <f t="shared" si="530"/>
        <v>10</v>
      </c>
      <c r="W6834">
        <f t="shared" si="531"/>
        <v>4</v>
      </c>
      <c r="X6834">
        <f t="shared" si="532"/>
        <v>2015</v>
      </c>
      <c r="Y6834" t="str">
        <f t="shared" si="533"/>
        <v>Oct</v>
      </c>
      <c r="Z6834" t="str">
        <f t="shared" si="534"/>
        <v>2015-10</v>
      </c>
    </row>
    <row r="6835" spans="1:26"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s="5">
        <v>146.04</v>
      </c>
      <c r="S6835">
        <v>1</v>
      </c>
      <c r="T6835" s="7">
        <v>0.2</v>
      </c>
      <c r="U6835" s="5">
        <v>-12.778499999999999</v>
      </c>
      <c r="V6835">
        <f t="shared" si="530"/>
        <v>9</v>
      </c>
      <c r="W6835">
        <f t="shared" si="531"/>
        <v>3</v>
      </c>
      <c r="X6835">
        <f t="shared" si="532"/>
        <v>2016</v>
      </c>
      <c r="Y6835" t="str">
        <f t="shared" si="533"/>
        <v>Sep</v>
      </c>
      <c r="Z6835" t="str">
        <f t="shared" si="534"/>
        <v>2016-09</v>
      </c>
    </row>
    <row r="6836" spans="1:26"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s="5">
        <v>27.88</v>
      </c>
      <c r="S6836">
        <v>2</v>
      </c>
      <c r="T6836" s="7">
        <v>0</v>
      </c>
      <c r="U6836" s="5">
        <v>3.9032</v>
      </c>
      <c r="V6836">
        <f t="shared" si="530"/>
        <v>11</v>
      </c>
      <c r="W6836">
        <f t="shared" si="531"/>
        <v>4</v>
      </c>
      <c r="X6836">
        <f t="shared" si="532"/>
        <v>2016</v>
      </c>
      <c r="Y6836" t="str">
        <f t="shared" si="533"/>
        <v>Nov</v>
      </c>
      <c r="Z6836" t="str">
        <f t="shared" si="534"/>
        <v>2016-11</v>
      </c>
    </row>
    <row r="6837" spans="1:26"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s="5">
        <v>152.65</v>
      </c>
      <c r="S6837">
        <v>5</v>
      </c>
      <c r="T6837" s="7">
        <v>0</v>
      </c>
      <c r="U6837" s="5">
        <v>70.218999999999994</v>
      </c>
      <c r="V6837">
        <f t="shared" si="530"/>
        <v>10</v>
      </c>
      <c r="W6837">
        <f t="shared" si="531"/>
        <v>4</v>
      </c>
      <c r="X6837">
        <f t="shared" si="532"/>
        <v>2017</v>
      </c>
      <c r="Y6837" t="str">
        <f t="shared" si="533"/>
        <v>Oct</v>
      </c>
      <c r="Z6837" t="str">
        <f t="shared" si="534"/>
        <v>2017-10</v>
      </c>
    </row>
    <row r="6838" spans="1:26"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s="5">
        <v>22.72</v>
      </c>
      <c r="S6838">
        <v>1</v>
      </c>
      <c r="T6838" s="7">
        <v>0</v>
      </c>
      <c r="U6838" s="5">
        <v>9.3152000000000008</v>
      </c>
      <c r="V6838">
        <f t="shared" si="530"/>
        <v>10</v>
      </c>
      <c r="W6838">
        <f t="shared" si="531"/>
        <v>4</v>
      </c>
      <c r="X6838">
        <f t="shared" si="532"/>
        <v>2017</v>
      </c>
      <c r="Y6838" t="str">
        <f t="shared" si="533"/>
        <v>Oct</v>
      </c>
      <c r="Z6838" t="str">
        <f t="shared" si="534"/>
        <v>2017-10</v>
      </c>
    </row>
    <row r="6839" spans="1:26"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s="5">
        <v>11.12</v>
      </c>
      <c r="S6839">
        <v>4</v>
      </c>
      <c r="T6839" s="7">
        <v>0</v>
      </c>
      <c r="U6839" s="5">
        <v>2.8912</v>
      </c>
      <c r="V6839">
        <f t="shared" si="530"/>
        <v>7</v>
      </c>
      <c r="W6839">
        <f t="shared" si="531"/>
        <v>3</v>
      </c>
      <c r="X6839">
        <f t="shared" si="532"/>
        <v>2015</v>
      </c>
      <c r="Y6839" t="str">
        <f t="shared" si="533"/>
        <v>Jul</v>
      </c>
      <c r="Z6839" t="str">
        <f t="shared" si="534"/>
        <v>2015-07</v>
      </c>
    </row>
    <row r="6840" spans="1:26"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s="5">
        <v>1640.7</v>
      </c>
      <c r="S6840">
        <v>5</v>
      </c>
      <c r="T6840" s="7">
        <v>0</v>
      </c>
      <c r="U6840" s="5">
        <v>459.39600000000002</v>
      </c>
      <c r="V6840">
        <f t="shared" si="530"/>
        <v>2</v>
      </c>
      <c r="W6840">
        <f t="shared" si="531"/>
        <v>1</v>
      </c>
      <c r="X6840">
        <f t="shared" si="532"/>
        <v>2017</v>
      </c>
      <c r="Y6840" t="str">
        <f t="shared" si="533"/>
        <v>Feb</v>
      </c>
      <c r="Z6840" t="str">
        <f t="shared" si="534"/>
        <v>2017-02</v>
      </c>
    </row>
    <row r="6841" spans="1:26"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s="5">
        <v>371.2</v>
      </c>
      <c r="S6841">
        <v>5</v>
      </c>
      <c r="T6841" s="7">
        <v>0.2</v>
      </c>
      <c r="U6841" s="5">
        <v>41.76</v>
      </c>
      <c r="V6841">
        <f t="shared" si="530"/>
        <v>2</v>
      </c>
      <c r="W6841">
        <f t="shared" si="531"/>
        <v>1</v>
      </c>
      <c r="X6841">
        <f t="shared" si="532"/>
        <v>2017</v>
      </c>
      <c r="Y6841" t="str">
        <f t="shared" si="533"/>
        <v>Feb</v>
      </c>
      <c r="Z6841" t="str">
        <f t="shared" si="534"/>
        <v>2017-02</v>
      </c>
    </row>
    <row r="6842" spans="1:26"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s="5">
        <v>14.832000000000001</v>
      </c>
      <c r="S6842">
        <v>3</v>
      </c>
      <c r="T6842" s="7">
        <v>0.7</v>
      </c>
      <c r="U6842" s="5">
        <v>-10.382400000000001</v>
      </c>
      <c r="V6842">
        <f t="shared" si="530"/>
        <v>12</v>
      </c>
      <c r="W6842">
        <f t="shared" si="531"/>
        <v>4</v>
      </c>
      <c r="X6842">
        <f t="shared" si="532"/>
        <v>2015</v>
      </c>
      <c r="Y6842" t="str">
        <f t="shared" si="533"/>
        <v>Dec</v>
      </c>
      <c r="Z6842" t="str">
        <f t="shared" si="534"/>
        <v>2015-12</v>
      </c>
    </row>
    <row r="6843" spans="1:26"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s="5">
        <v>20.7</v>
      </c>
      <c r="S6843">
        <v>3</v>
      </c>
      <c r="T6843" s="7">
        <v>0</v>
      </c>
      <c r="U6843" s="5">
        <v>1.6559999999999999</v>
      </c>
      <c r="V6843">
        <f t="shared" si="530"/>
        <v>9</v>
      </c>
      <c r="W6843">
        <f t="shared" si="531"/>
        <v>3</v>
      </c>
      <c r="X6843">
        <f t="shared" si="532"/>
        <v>2016</v>
      </c>
      <c r="Y6843" t="str">
        <f t="shared" si="533"/>
        <v>Sep</v>
      </c>
      <c r="Z6843" t="str">
        <f t="shared" si="534"/>
        <v>2016-09</v>
      </c>
    </row>
    <row r="6844" spans="1:26"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s="5">
        <v>11.34</v>
      </c>
      <c r="S6844">
        <v>3</v>
      </c>
      <c r="T6844" s="7">
        <v>0</v>
      </c>
      <c r="U6844" s="5">
        <v>5.2164000000000001</v>
      </c>
      <c r="V6844">
        <f t="shared" si="530"/>
        <v>9</v>
      </c>
      <c r="W6844">
        <f t="shared" si="531"/>
        <v>3</v>
      </c>
      <c r="X6844">
        <f t="shared" si="532"/>
        <v>2016</v>
      </c>
      <c r="Y6844" t="str">
        <f t="shared" si="533"/>
        <v>Sep</v>
      </c>
      <c r="Z6844" t="str">
        <f t="shared" si="534"/>
        <v>2016-09</v>
      </c>
    </row>
    <row r="6845" spans="1:26"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s="5">
        <v>67.900000000000006</v>
      </c>
      <c r="S6845">
        <v>5</v>
      </c>
      <c r="T6845" s="7">
        <v>0</v>
      </c>
      <c r="U6845" s="5">
        <v>0.67900000000000005</v>
      </c>
      <c r="V6845">
        <f t="shared" si="530"/>
        <v>9</v>
      </c>
      <c r="W6845">
        <f t="shared" si="531"/>
        <v>3</v>
      </c>
      <c r="X6845">
        <f t="shared" si="532"/>
        <v>2016</v>
      </c>
      <c r="Y6845" t="str">
        <f t="shared" si="533"/>
        <v>Sep</v>
      </c>
      <c r="Z6845" t="str">
        <f t="shared" si="534"/>
        <v>2016-09</v>
      </c>
    </row>
    <row r="6846" spans="1:26"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s="5">
        <v>1059.1199999999999</v>
      </c>
      <c r="S6846">
        <v>4</v>
      </c>
      <c r="T6846" s="7">
        <v>0</v>
      </c>
      <c r="U6846" s="5">
        <v>307.14479999999998</v>
      </c>
      <c r="V6846">
        <f t="shared" si="530"/>
        <v>9</v>
      </c>
      <c r="W6846">
        <f t="shared" si="531"/>
        <v>3</v>
      </c>
      <c r="X6846">
        <f t="shared" si="532"/>
        <v>2016</v>
      </c>
      <c r="Y6846" t="str">
        <f t="shared" si="533"/>
        <v>Sep</v>
      </c>
      <c r="Z6846" t="str">
        <f t="shared" si="534"/>
        <v>2016-09</v>
      </c>
    </row>
    <row r="6847" spans="1:26"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s="5">
        <v>478.48</v>
      </c>
      <c r="S6847">
        <v>2</v>
      </c>
      <c r="T6847" s="7">
        <v>0.2</v>
      </c>
      <c r="U6847" s="5">
        <v>47.847999999999999</v>
      </c>
      <c r="V6847">
        <f t="shared" si="530"/>
        <v>7</v>
      </c>
      <c r="W6847">
        <f t="shared" si="531"/>
        <v>3</v>
      </c>
      <c r="X6847">
        <f t="shared" si="532"/>
        <v>2014</v>
      </c>
      <c r="Y6847" t="str">
        <f t="shared" si="533"/>
        <v>Jul</v>
      </c>
      <c r="Z6847" t="str">
        <f t="shared" si="534"/>
        <v>2014-07</v>
      </c>
    </row>
    <row r="6848" spans="1:26"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s="5">
        <v>32.04</v>
      </c>
      <c r="S6848">
        <v>4</v>
      </c>
      <c r="T6848" s="7">
        <v>0</v>
      </c>
      <c r="U6848" s="5">
        <v>14.417999999999999</v>
      </c>
      <c r="V6848">
        <f t="shared" si="530"/>
        <v>5</v>
      </c>
      <c r="W6848">
        <f t="shared" si="531"/>
        <v>2</v>
      </c>
      <c r="X6848">
        <f t="shared" si="532"/>
        <v>2016</v>
      </c>
      <c r="Y6848" t="str">
        <f t="shared" si="533"/>
        <v>May</v>
      </c>
      <c r="Z6848" t="str">
        <f t="shared" si="534"/>
        <v>2016-05</v>
      </c>
    </row>
    <row r="6849" spans="1:26"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s="5">
        <v>55.991999999999997</v>
      </c>
      <c r="S6849">
        <v>1</v>
      </c>
      <c r="T6849" s="7">
        <v>0.2</v>
      </c>
      <c r="U6849" s="5">
        <v>3.4994999999999998</v>
      </c>
      <c r="V6849">
        <f t="shared" si="530"/>
        <v>7</v>
      </c>
      <c r="W6849">
        <f t="shared" si="531"/>
        <v>3</v>
      </c>
      <c r="X6849">
        <f t="shared" si="532"/>
        <v>2016</v>
      </c>
      <c r="Y6849" t="str">
        <f t="shared" si="533"/>
        <v>Jul</v>
      </c>
      <c r="Z6849" t="str">
        <f t="shared" si="534"/>
        <v>2016-07</v>
      </c>
    </row>
    <row r="6850" spans="1:26"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s="5">
        <v>76.864000000000004</v>
      </c>
      <c r="S6850">
        <v>2</v>
      </c>
      <c r="T6850" s="7">
        <v>0.2</v>
      </c>
      <c r="U6850" s="5">
        <v>26.9024</v>
      </c>
      <c r="V6850">
        <f t="shared" si="530"/>
        <v>6</v>
      </c>
      <c r="W6850">
        <f t="shared" si="531"/>
        <v>2</v>
      </c>
      <c r="X6850">
        <f t="shared" si="532"/>
        <v>2016</v>
      </c>
      <c r="Y6850" t="str">
        <f t="shared" si="533"/>
        <v>Jun</v>
      </c>
      <c r="Z6850" t="str">
        <f t="shared" si="534"/>
        <v>2016-06</v>
      </c>
    </row>
    <row r="6851" spans="1:26"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s="5">
        <v>59.92</v>
      </c>
      <c r="S6851">
        <v>4</v>
      </c>
      <c r="T6851" s="7">
        <v>0</v>
      </c>
      <c r="U6851" s="5">
        <v>27.563199999999998</v>
      </c>
      <c r="V6851">
        <f t="shared" ref="V6851:V6914" si="535">MONTH(C6851)</f>
        <v>4</v>
      </c>
      <c r="W6851">
        <f t="shared" ref="W6851:W6914" si="536">ROUNDUP(MONTH(C6851)/3,0)</f>
        <v>2</v>
      </c>
      <c r="X6851">
        <f t="shared" ref="X6851:X6914" si="537">YEAR(C6851)</f>
        <v>2014</v>
      </c>
      <c r="Y6851" t="str">
        <f t="shared" ref="Y6851:Y6914" si="538">TEXT(C6851,"MMM")</f>
        <v>Apr</v>
      </c>
      <c r="Z6851" t="str">
        <f t="shared" ref="Z6851:Z6914" si="539">TEXT(C6851,"YYYY-MM")</f>
        <v>2014-04</v>
      </c>
    </row>
    <row r="6852" spans="1:26"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s="5">
        <v>1565.88</v>
      </c>
      <c r="S6852">
        <v>6</v>
      </c>
      <c r="T6852" s="7">
        <v>0</v>
      </c>
      <c r="U6852" s="5">
        <v>407.12880000000001</v>
      </c>
      <c r="V6852">
        <f t="shared" si="535"/>
        <v>1</v>
      </c>
      <c r="W6852">
        <f t="shared" si="536"/>
        <v>1</v>
      </c>
      <c r="X6852">
        <f t="shared" si="537"/>
        <v>2016</v>
      </c>
      <c r="Y6852" t="str">
        <f t="shared" si="538"/>
        <v>Jan</v>
      </c>
      <c r="Z6852" t="str">
        <f t="shared" si="539"/>
        <v>2016-01</v>
      </c>
    </row>
    <row r="6853" spans="1:26"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s="5">
        <v>106.05</v>
      </c>
      <c r="S6853">
        <v>7</v>
      </c>
      <c r="T6853" s="7">
        <v>0</v>
      </c>
      <c r="U6853" s="5">
        <v>49.843499999999999</v>
      </c>
      <c r="V6853">
        <f t="shared" si="535"/>
        <v>1</v>
      </c>
      <c r="W6853">
        <f t="shared" si="536"/>
        <v>1</v>
      </c>
      <c r="X6853">
        <f t="shared" si="537"/>
        <v>2016</v>
      </c>
      <c r="Y6853" t="str">
        <f t="shared" si="538"/>
        <v>Jan</v>
      </c>
      <c r="Z6853" t="str">
        <f t="shared" si="539"/>
        <v>2016-01</v>
      </c>
    </row>
    <row r="6854" spans="1:26"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s="5">
        <v>62.04</v>
      </c>
      <c r="S6854">
        <v>4</v>
      </c>
      <c r="T6854" s="7">
        <v>0</v>
      </c>
      <c r="U6854" s="5">
        <v>17.371200000000002</v>
      </c>
      <c r="V6854">
        <f t="shared" si="535"/>
        <v>12</v>
      </c>
      <c r="W6854">
        <f t="shared" si="536"/>
        <v>4</v>
      </c>
      <c r="X6854">
        <f t="shared" si="537"/>
        <v>2017</v>
      </c>
      <c r="Y6854" t="str">
        <f t="shared" si="538"/>
        <v>Dec</v>
      </c>
      <c r="Z6854" t="str">
        <f t="shared" si="539"/>
        <v>2017-12</v>
      </c>
    </row>
    <row r="6855" spans="1:26"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s="5">
        <v>494.97</v>
      </c>
      <c r="S6855">
        <v>3</v>
      </c>
      <c r="T6855" s="7">
        <v>0</v>
      </c>
      <c r="U6855" s="5">
        <v>148.49100000000001</v>
      </c>
      <c r="V6855">
        <f t="shared" si="535"/>
        <v>12</v>
      </c>
      <c r="W6855">
        <f t="shared" si="536"/>
        <v>4</v>
      </c>
      <c r="X6855">
        <f t="shared" si="537"/>
        <v>2017</v>
      </c>
      <c r="Y6855" t="str">
        <f t="shared" si="538"/>
        <v>Dec</v>
      </c>
      <c r="Z6855" t="str">
        <f t="shared" si="539"/>
        <v>2017-12</v>
      </c>
    </row>
    <row r="6856" spans="1:26"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s="5">
        <v>367.96</v>
      </c>
      <c r="S6856">
        <v>4</v>
      </c>
      <c r="T6856" s="7">
        <v>0</v>
      </c>
      <c r="U6856" s="5">
        <v>14.718400000000001</v>
      </c>
      <c r="V6856">
        <f t="shared" si="535"/>
        <v>12</v>
      </c>
      <c r="W6856">
        <f t="shared" si="536"/>
        <v>4</v>
      </c>
      <c r="X6856">
        <f t="shared" si="537"/>
        <v>2017</v>
      </c>
      <c r="Y6856" t="str">
        <f t="shared" si="538"/>
        <v>Dec</v>
      </c>
      <c r="Z6856" t="str">
        <f t="shared" si="539"/>
        <v>2017-12</v>
      </c>
    </row>
    <row r="6857" spans="1:26"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s="5">
        <v>44.96</v>
      </c>
      <c r="S6857">
        <v>2</v>
      </c>
      <c r="T6857" s="7">
        <v>0</v>
      </c>
      <c r="U6857" s="5">
        <v>20.6816</v>
      </c>
      <c r="V6857">
        <f t="shared" si="535"/>
        <v>12</v>
      </c>
      <c r="W6857">
        <f t="shared" si="536"/>
        <v>4</v>
      </c>
      <c r="X6857">
        <f t="shared" si="537"/>
        <v>2017</v>
      </c>
      <c r="Y6857" t="str">
        <f t="shared" si="538"/>
        <v>Dec</v>
      </c>
      <c r="Z6857" t="str">
        <f t="shared" si="539"/>
        <v>2017-12</v>
      </c>
    </row>
    <row r="6858" spans="1:26"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s="5">
        <v>182.94</v>
      </c>
      <c r="S6858">
        <v>3</v>
      </c>
      <c r="T6858" s="7">
        <v>0</v>
      </c>
      <c r="U6858" s="5">
        <v>85.981800000000007</v>
      </c>
      <c r="V6858">
        <f t="shared" si="535"/>
        <v>12</v>
      </c>
      <c r="W6858">
        <f t="shared" si="536"/>
        <v>4</v>
      </c>
      <c r="X6858">
        <f t="shared" si="537"/>
        <v>2017</v>
      </c>
      <c r="Y6858" t="str">
        <f t="shared" si="538"/>
        <v>Dec</v>
      </c>
      <c r="Z6858" t="str">
        <f t="shared" si="539"/>
        <v>2017-12</v>
      </c>
    </row>
    <row r="6859" spans="1:26"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s="5">
        <v>28.14</v>
      </c>
      <c r="S6859">
        <v>3</v>
      </c>
      <c r="T6859" s="7">
        <v>0</v>
      </c>
      <c r="U6859" s="5">
        <v>13.507199999999999</v>
      </c>
      <c r="V6859">
        <f t="shared" si="535"/>
        <v>4</v>
      </c>
      <c r="W6859">
        <f t="shared" si="536"/>
        <v>2</v>
      </c>
      <c r="X6859">
        <f t="shared" si="537"/>
        <v>2017</v>
      </c>
      <c r="Y6859" t="str">
        <f t="shared" si="538"/>
        <v>Apr</v>
      </c>
      <c r="Z6859" t="str">
        <f t="shared" si="539"/>
        <v>2017-04</v>
      </c>
    </row>
    <row r="6860" spans="1:26"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s="5">
        <v>7.38</v>
      </c>
      <c r="S6860">
        <v>2</v>
      </c>
      <c r="T6860" s="7">
        <v>0</v>
      </c>
      <c r="U6860" s="5">
        <v>3.4685999999999999</v>
      </c>
      <c r="V6860">
        <f t="shared" si="535"/>
        <v>4</v>
      </c>
      <c r="W6860">
        <f t="shared" si="536"/>
        <v>2</v>
      </c>
      <c r="X6860">
        <f t="shared" si="537"/>
        <v>2017</v>
      </c>
      <c r="Y6860" t="str">
        <f t="shared" si="538"/>
        <v>Apr</v>
      </c>
      <c r="Z6860" t="str">
        <f t="shared" si="539"/>
        <v>2017-04</v>
      </c>
    </row>
    <row r="6861" spans="1:26"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s="5">
        <v>10.9</v>
      </c>
      <c r="S6861">
        <v>5</v>
      </c>
      <c r="T6861" s="7">
        <v>0</v>
      </c>
      <c r="U6861" s="5">
        <v>3.597</v>
      </c>
      <c r="V6861">
        <f t="shared" si="535"/>
        <v>4</v>
      </c>
      <c r="W6861">
        <f t="shared" si="536"/>
        <v>2</v>
      </c>
      <c r="X6861">
        <f t="shared" si="537"/>
        <v>2017</v>
      </c>
      <c r="Y6861" t="str">
        <f t="shared" si="538"/>
        <v>Apr</v>
      </c>
      <c r="Z6861" t="str">
        <f t="shared" si="539"/>
        <v>2017-04</v>
      </c>
    </row>
    <row r="6862" spans="1:26"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s="5">
        <v>274.89</v>
      </c>
      <c r="S6862">
        <v>11</v>
      </c>
      <c r="T6862" s="7">
        <v>0</v>
      </c>
      <c r="U6862" s="5">
        <v>46.731299999999997</v>
      </c>
      <c r="V6862">
        <f t="shared" si="535"/>
        <v>4</v>
      </c>
      <c r="W6862">
        <f t="shared" si="536"/>
        <v>2</v>
      </c>
      <c r="X6862">
        <f t="shared" si="537"/>
        <v>2017</v>
      </c>
      <c r="Y6862" t="str">
        <f t="shared" si="538"/>
        <v>Apr</v>
      </c>
      <c r="Z6862" t="str">
        <f t="shared" si="539"/>
        <v>2017-04</v>
      </c>
    </row>
    <row r="6863" spans="1:26"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s="5">
        <v>23.04</v>
      </c>
      <c r="S6863">
        <v>8</v>
      </c>
      <c r="T6863" s="7">
        <v>0</v>
      </c>
      <c r="U6863" s="5">
        <v>11.2896</v>
      </c>
      <c r="V6863">
        <f t="shared" si="535"/>
        <v>4</v>
      </c>
      <c r="W6863">
        <f t="shared" si="536"/>
        <v>2</v>
      </c>
      <c r="X6863">
        <f t="shared" si="537"/>
        <v>2017</v>
      </c>
      <c r="Y6863" t="str">
        <f t="shared" si="538"/>
        <v>Apr</v>
      </c>
      <c r="Z6863" t="str">
        <f t="shared" si="539"/>
        <v>2017-04</v>
      </c>
    </row>
    <row r="6864" spans="1:26"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s="5">
        <v>218.352</v>
      </c>
      <c r="S6864">
        <v>3</v>
      </c>
      <c r="T6864" s="7">
        <v>0.2</v>
      </c>
      <c r="U6864" s="5">
        <v>-19.105799999999999</v>
      </c>
      <c r="V6864">
        <f t="shared" si="535"/>
        <v>4</v>
      </c>
      <c r="W6864">
        <f t="shared" si="536"/>
        <v>2</v>
      </c>
      <c r="X6864">
        <f t="shared" si="537"/>
        <v>2017</v>
      </c>
      <c r="Y6864" t="str">
        <f t="shared" si="538"/>
        <v>Apr</v>
      </c>
      <c r="Z6864" t="str">
        <f t="shared" si="539"/>
        <v>2017-04</v>
      </c>
    </row>
    <row r="6865" spans="1:26"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s="5">
        <v>10.368</v>
      </c>
      <c r="S6865">
        <v>2</v>
      </c>
      <c r="T6865" s="7">
        <v>0.2</v>
      </c>
      <c r="U6865" s="5">
        <v>3.6288</v>
      </c>
      <c r="V6865">
        <f t="shared" si="535"/>
        <v>12</v>
      </c>
      <c r="W6865">
        <f t="shared" si="536"/>
        <v>4</v>
      </c>
      <c r="X6865">
        <f t="shared" si="537"/>
        <v>2017</v>
      </c>
      <c r="Y6865" t="str">
        <f t="shared" si="538"/>
        <v>Dec</v>
      </c>
      <c r="Z6865" t="str">
        <f t="shared" si="539"/>
        <v>2017-12</v>
      </c>
    </row>
    <row r="6866" spans="1:26"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s="5">
        <v>12.672000000000001</v>
      </c>
      <c r="S6866">
        <v>2</v>
      </c>
      <c r="T6866" s="7">
        <v>0.2</v>
      </c>
      <c r="U6866" s="5">
        <v>4.7519999999999998</v>
      </c>
      <c r="V6866">
        <f t="shared" si="535"/>
        <v>8</v>
      </c>
      <c r="W6866">
        <f t="shared" si="536"/>
        <v>3</v>
      </c>
      <c r="X6866">
        <f t="shared" si="537"/>
        <v>2016</v>
      </c>
      <c r="Y6866" t="str">
        <f t="shared" si="538"/>
        <v>Aug</v>
      </c>
      <c r="Z6866" t="str">
        <f t="shared" si="539"/>
        <v>2016-08</v>
      </c>
    </row>
    <row r="6867" spans="1:26"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s="5">
        <v>91.96</v>
      </c>
      <c r="S6867">
        <v>5</v>
      </c>
      <c r="T6867" s="7">
        <v>0.2</v>
      </c>
      <c r="U6867" s="5">
        <v>-20.690999999999999</v>
      </c>
      <c r="V6867">
        <f t="shared" si="535"/>
        <v>8</v>
      </c>
      <c r="W6867">
        <f t="shared" si="536"/>
        <v>3</v>
      </c>
      <c r="X6867">
        <f t="shared" si="537"/>
        <v>2016</v>
      </c>
      <c r="Y6867" t="str">
        <f t="shared" si="538"/>
        <v>Aug</v>
      </c>
      <c r="Z6867" t="str">
        <f t="shared" si="539"/>
        <v>2016-08</v>
      </c>
    </row>
    <row r="6868" spans="1:26"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s="5">
        <v>254.97</v>
      </c>
      <c r="S6868">
        <v>3</v>
      </c>
      <c r="T6868" s="7">
        <v>0</v>
      </c>
      <c r="U6868" s="5">
        <v>91.789199999999994</v>
      </c>
      <c r="V6868">
        <f t="shared" si="535"/>
        <v>8</v>
      </c>
      <c r="W6868">
        <f t="shared" si="536"/>
        <v>3</v>
      </c>
      <c r="X6868">
        <f t="shared" si="537"/>
        <v>2016</v>
      </c>
      <c r="Y6868" t="str">
        <f t="shared" si="538"/>
        <v>Aug</v>
      </c>
      <c r="Z6868" t="str">
        <f t="shared" si="539"/>
        <v>2016-08</v>
      </c>
    </row>
    <row r="6869" spans="1:26"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s="5">
        <v>31.984000000000002</v>
      </c>
      <c r="S6869">
        <v>2</v>
      </c>
      <c r="T6869" s="7">
        <v>0.2</v>
      </c>
      <c r="U6869" s="5">
        <v>-7.9960000000000004</v>
      </c>
      <c r="V6869">
        <f t="shared" si="535"/>
        <v>8</v>
      </c>
      <c r="W6869">
        <f t="shared" si="536"/>
        <v>3</v>
      </c>
      <c r="X6869">
        <f t="shared" si="537"/>
        <v>2016</v>
      </c>
      <c r="Y6869" t="str">
        <f t="shared" si="538"/>
        <v>Aug</v>
      </c>
      <c r="Z6869" t="str">
        <f t="shared" si="539"/>
        <v>2016-08</v>
      </c>
    </row>
    <row r="6870" spans="1:26"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s="5">
        <v>2887.056</v>
      </c>
      <c r="S6870">
        <v>9</v>
      </c>
      <c r="T6870" s="7">
        <v>0.2</v>
      </c>
      <c r="U6870" s="5">
        <v>180.441</v>
      </c>
      <c r="V6870">
        <f t="shared" si="535"/>
        <v>8</v>
      </c>
      <c r="W6870">
        <f t="shared" si="536"/>
        <v>3</v>
      </c>
      <c r="X6870">
        <f t="shared" si="537"/>
        <v>2016</v>
      </c>
      <c r="Y6870" t="str">
        <f t="shared" si="538"/>
        <v>Aug</v>
      </c>
      <c r="Z6870" t="str">
        <f t="shared" si="539"/>
        <v>2016-08</v>
      </c>
    </row>
    <row r="6871" spans="1:26"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s="5">
        <v>12.96</v>
      </c>
      <c r="S6871">
        <v>2</v>
      </c>
      <c r="T6871" s="7">
        <v>0</v>
      </c>
      <c r="U6871" s="5">
        <v>6.2207999999999997</v>
      </c>
      <c r="V6871">
        <f t="shared" si="535"/>
        <v>8</v>
      </c>
      <c r="W6871">
        <f t="shared" si="536"/>
        <v>3</v>
      </c>
      <c r="X6871">
        <f t="shared" si="537"/>
        <v>2016</v>
      </c>
      <c r="Y6871" t="str">
        <f t="shared" si="538"/>
        <v>Aug</v>
      </c>
      <c r="Z6871" t="str">
        <f t="shared" si="539"/>
        <v>2016-08</v>
      </c>
    </row>
    <row r="6872" spans="1:26"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s="5">
        <v>47.52</v>
      </c>
      <c r="S6872">
        <v>9</v>
      </c>
      <c r="T6872" s="7">
        <v>0</v>
      </c>
      <c r="U6872" s="5">
        <v>21.384</v>
      </c>
      <c r="V6872">
        <f t="shared" si="535"/>
        <v>8</v>
      </c>
      <c r="W6872">
        <f t="shared" si="536"/>
        <v>3</v>
      </c>
      <c r="X6872">
        <f t="shared" si="537"/>
        <v>2016</v>
      </c>
      <c r="Y6872" t="str">
        <f t="shared" si="538"/>
        <v>Aug</v>
      </c>
      <c r="Z6872" t="str">
        <f t="shared" si="539"/>
        <v>2016-08</v>
      </c>
    </row>
    <row r="6873" spans="1:26"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s="5">
        <v>11.952</v>
      </c>
      <c r="S6873">
        <v>3</v>
      </c>
      <c r="T6873" s="7">
        <v>0.2</v>
      </c>
      <c r="U6873" s="5">
        <v>3.8843999999999999</v>
      </c>
      <c r="V6873">
        <f t="shared" si="535"/>
        <v>12</v>
      </c>
      <c r="W6873">
        <f t="shared" si="536"/>
        <v>4</v>
      </c>
      <c r="X6873">
        <f t="shared" si="537"/>
        <v>2016</v>
      </c>
      <c r="Y6873" t="str">
        <f t="shared" si="538"/>
        <v>Dec</v>
      </c>
      <c r="Z6873" t="str">
        <f t="shared" si="539"/>
        <v>2016-12</v>
      </c>
    </row>
    <row r="6874" spans="1:26"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s="5">
        <v>4.9800000000000004</v>
      </c>
      <c r="S6874">
        <v>1</v>
      </c>
      <c r="T6874" s="7">
        <v>0</v>
      </c>
      <c r="U6874" s="5">
        <v>2.3405999999999998</v>
      </c>
      <c r="V6874">
        <f t="shared" si="535"/>
        <v>12</v>
      </c>
      <c r="W6874">
        <f t="shared" si="536"/>
        <v>4</v>
      </c>
      <c r="X6874">
        <f t="shared" si="537"/>
        <v>2015</v>
      </c>
      <c r="Y6874" t="str">
        <f t="shared" si="538"/>
        <v>Dec</v>
      </c>
      <c r="Z6874" t="str">
        <f t="shared" si="539"/>
        <v>2015-12</v>
      </c>
    </row>
    <row r="6875" spans="1:26"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s="5">
        <v>10.78</v>
      </c>
      <c r="S6875">
        <v>5</v>
      </c>
      <c r="T6875" s="7">
        <v>0.8</v>
      </c>
      <c r="U6875" s="5">
        <v>-17.248000000000001</v>
      </c>
      <c r="V6875">
        <f t="shared" si="535"/>
        <v>10</v>
      </c>
      <c r="W6875">
        <f t="shared" si="536"/>
        <v>4</v>
      </c>
      <c r="X6875">
        <f t="shared" si="537"/>
        <v>2014</v>
      </c>
      <c r="Y6875" t="str">
        <f t="shared" si="538"/>
        <v>Oct</v>
      </c>
      <c r="Z6875" t="str">
        <f t="shared" si="539"/>
        <v>2014-10</v>
      </c>
    </row>
    <row r="6876" spans="1:26"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s="5">
        <v>119.976</v>
      </c>
      <c r="S6876">
        <v>3</v>
      </c>
      <c r="T6876" s="7">
        <v>0.2</v>
      </c>
      <c r="U6876" s="5">
        <v>-17.996400000000001</v>
      </c>
      <c r="V6876">
        <f t="shared" si="535"/>
        <v>10</v>
      </c>
      <c r="W6876">
        <f t="shared" si="536"/>
        <v>4</v>
      </c>
      <c r="X6876">
        <f t="shared" si="537"/>
        <v>2014</v>
      </c>
      <c r="Y6876" t="str">
        <f t="shared" si="538"/>
        <v>Oct</v>
      </c>
      <c r="Z6876" t="str">
        <f t="shared" si="539"/>
        <v>2014-10</v>
      </c>
    </row>
    <row r="6877" spans="1:26"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s="5">
        <v>25.06</v>
      </c>
      <c r="S6877">
        <v>2</v>
      </c>
      <c r="T6877" s="7">
        <v>0</v>
      </c>
      <c r="U6877" s="5">
        <v>11.7782</v>
      </c>
      <c r="V6877">
        <f t="shared" si="535"/>
        <v>9</v>
      </c>
      <c r="W6877">
        <f t="shared" si="536"/>
        <v>3</v>
      </c>
      <c r="X6877">
        <f t="shared" si="537"/>
        <v>2016</v>
      </c>
      <c r="Y6877" t="str">
        <f t="shared" si="538"/>
        <v>Sep</v>
      </c>
      <c r="Z6877" t="str">
        <f t="shared" si="539"/>
        <v>2016-09</v>
      </c>
    </row>
    <row r="6878" spans="1:26"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s="5">
        <v>1652.94</v>
      </c>
      <c r="S6878">
        <v>3</v>
      </c>
      <c r="T6878" s="7">
        <v>0</v>
      </c>
      <c r="U6878" s="5">
        <v>314.05860000000001</v>
      </c>
      <c r="V6878">
        <f t="shared" si="535"/>
        <v>9</v>
      </c>
      <c r="W6878">
        <f t="shared" si="536"/>
        <v>3</v>
      </c>
      <c r="X6878">
        <f t="shared" si="537"/>
        <v>2016</v>
      </c>
      <c r="Y6878" t="str">
        <f t="shared" si="538"/>
        <v>Sep</v>
      </c>
      <c r="Z6878" t="str">
        <f t="shared" si="539"/>
        <v>2016-09</v>
      </c>
    </row>
    <row r="6879" spans="1:26"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s="5">
        <v>131.376</v>
      </c>
      <c r="S6879">
        <v>6</v>
      </c>
      <c r="T6879" s="7">
        <v>0.6</v>
      </c>
      <c r="U6879" s="5">
        <v>-95.247600000000006</v>
      </c>
      <c r="V6879">
        <f t="shared" si="535"/>
        <v>10</v>
      </c>
      <c r="W6879">
        <f t="shared" si="536"/>
        <v>4</v>
      </c>
      <c r="X6879">
        <f t="shared" si="537"/>
        <v>2015</v>
      </c>
      <c r="Y6879" t="str">
        <f t="shared" si="538"/>
        <v>Oct</v>
      </c>
      <c r="Z6879" t="str">
        <f t="shared" si="539"/>
        <v>2015-10</v>
      </c>
    </row>
    <row r="6880" spans="1:26"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s="5">
        <v>5.3440000000000003</v>
      </c>
      <c r="S6880">
        <v>1</v>
      </c>
      <c r="T6880" s="7">
        <v>0.2</v>
      </c>
      <c r="U6880" s="5">
        <v>1.8704000000000001</v>
      </c>
      <c r="V6880">
        <f t="shared" si="535"/>
        <v>10</v>
      </c>
      <c r="W6880">
        <f t="shared" si="536"/>
        <v>4</v>
      </c>
      <c r="X6880">
        <f t="shared" si="537"/>
        <v>2015</v>
      </c>
      <c r="Y6880" t="str">
        <f t="shared" si="538"/>
        <v>Oct</v>
      </c>
      <c r="Z6880" t="str">
        <f t="shared" si="539"/>
        <v>2015-10</v>
      </c>
    </row>
    <row r="6881" spans="1:26"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s="5">
        <v>2003.92</v>
      </c>
      <c r="S6881">
        <v>5</v>
      </c>
      <c r="T6881" s="7">
        <v>0.2</v>
      </c>
      <c r="U6881" s="5">
        <v>125.245</v>
      </c>
      <c r="V6881">
        <f t="shared" si="535"/>
        <v>12</v>
      </c>
      <c r="W6881">
        <f t="shared" si="536"/>
        <v>4</v>
      </c>
      <c r="X6881">
        <f t="shared" si="537"/>
        <v>2015</v>
      </c>
      <c r="Y6881" t="str">
        <f t="shared" si="538"/>
        <v>Dec</v>
      </c>
      <c r="Z6881" t="str">
        <f t="shared" si="539"/>
        <v>2015-12</v>
      </c>
    </row>
    <row r="6882" spans="1:26"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s="5">
        <v>32.4</v>
      </c>
      <c r="S6882">
        <v>5</v>
      </c>
      <c r="T6882" s="7">
        <v>0</v>
      </c>
      <c r="U6882" s="5">
        <v>15.552</v>
      </c>
      <c r="V6882">
        <f t="shared" si="535"/>
        <v>12</v>
      </c>
      <c r="W6882">
        <f t="shared" si="536"/>
        <v>4</v>
      </c>
      <c r="X6882">
        <f t="shared" si="537"/>
        <v>2015</v>
      </c>
      <c r="Y6882" t="str">
        <f t="shared" si="538"/>
        <v>Dec</v>
      </c>
      <c r="Z6882" t="str">
        <f t="shared" si="539"/>
        <v>2015-12</v>
      </c>
    </row>
    <row r="6883" spans="1:26"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s="5">
        <v>1913.4</v>
      </c>
      <c r="S6883">
        <v>9</v>
      </c>
      <c r="T6883" s="7">
        <v>0</v>
      </c>
      <c r="U6883" s="5">
        <v>401.81400000000002</v>
      </c>
      <c r="V6883">
        <f t="shared" si="535"/>
        <v>12</v>
      </c>
      <c r="W6883">
        <f t="shared" si="536"/>
        <v>4</v>
      </c>
      <c r="X6883">
        <f t="shared" si="537"/>
        <v>2015</v>
      </c>
      <c r="Y6883" t="str">
        <f t="shared" si="538"/>
        <v>Dec</v>
      </c>
      <c r="Z6883" t="str">
        <f t="shared" si="539"/>
        <v>2015-12</v>
      </c>
    </row>
    <row r="6884" spans="1:26"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s="5">
        <v>146.72999999999999</v>
      </c>
      <c r="S6884">
        <v>3</v>
      </c>
      <c r="T6884" s="7">
        <v>0</v>
      </c>
      <c r="U6884" s="5">
        <v>2.9346000000000001</v>
      </c>
      <c r="V6884">
        <f t="shared" si="535"/>
        <v>12</v>
      </c>
      <c r="W6884">
        <f t="shared" si="536"/>
        <v>4</v>
      </c>
      <c r="X6884">
        <f t="shared" si="537"/>
        <v>2015</v>
      </c>
      <c r="Y6884" t="str">
        <f t="shared" si="538"/>
        <v>Dec</v>
      </c>
      <c r="Z6884" t="str">
        <f t="shared" si="539"/>
        <v>2015-12</v>
      </c>
    </row>
    <row r="6885" spans="1:26"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s="5">
        <v>114.2</v>
      </c>
      <c r="S6885">
        <v>5</v>
      </c>
      <c r="T6885" s="7">
        <v>0</v>
      </c>
      <c r="U6885" s="5">
        <v>52.531999999999996</v>
      </c>
      <c r="V6885">
        <f t="shared" si="535"/>
        <v>12</v>
      </c>
      <c r="W6885">
        <f t="shared" si="536"/>
        <v>4</v>
      </c>
      <c r="X6885">
        <f t="shared" si="537"/>
        <v>2015</v>
      </c>
      <c r="Y6885" t="str">
        <f t="shared" si="538"/>
        <v>Dec</v>
      </c>
      <c r="Z6885" t="str">
        <f t="shared" si="539"/>
        <v>2015-12</v>
      </c>
    </row>
    <row r="6886" spans="1:26"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s="5">
        <v>2567.84</v>
      </c>
      <c r="S6886">
        <v>8</v>
      </c>
      <c r="T6886" s="7">
        <v>0</v>
      </c>
      <c r="U6886" s="5">
        <v>770.35199999999998</v>
      </c>
      <c r="V6886">
        <f t="shared" si="535"/>
        <v>5</v>
      </c>
      <c r="W6886">
        <f t="shared" si="536"/>
        <v>2</v>
      </c>
      <c r="X6886">
        <f t="shared" si="537"/>
        <v>2015</v>
      </c>
      <c r="Y6886" t="str">
        <f t="shared" si="538"/>
        <v>May</v>
      </c>
      <c r="Z6886" t="str">
        <f t="shared" si="539"/>
        <v>2015-05</v>
      </c>
    </row>
    <row r="6887" spans="1:26"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s="5">
        <v>37.055999999999997</v>
      </c>
      <c r="S6887">
        <v>4</v>
      </c>
      <c r="T6887" s="7">
        <v>0.2</v>
      </c>
      <c r="U6887" s="5">
        <v>8.8008000000000006</v>
      </c>
      <c r="V6887">
        <f t="shared" si="535"/>
        <v>9</v>
      </c>
      <c r="W6887">
        <f t="shared" si="536"/>
        <v>3</v>
      </c>
      <c r="X6887">
        <f t="shared" si="537"/>
        <v>2017</v>
      </c>
      <c r="Y6887" t="str">
        <f t="shared" si="538"/>
        <v>Sep</v>
      </c>
      <c r="Z6887" t="str">
        <f t="shared" si="539"/>
        <v>2017-09</v>
      </c>
    </row>
    <row r="6888" spans="1:26"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s="5">
        <v>259.89600000000002</v>
      </c>
      <c r="S6888">
        <v>2</v>
      </c>
      <c r="T6888" s="7">
        <v>0.4</v>
      </c>
      <c r="U6888" s="5">
        <v>-56.3108</v>
      </c>
      <c r="V6888">
        <f t="shared" si="535"/>
        <v>9</v>
      </c>
      <c r="W6888">
        <f t="shared" si="536"/>
        <v>3</v>
      </c>
      <c r="X6888">
        <f t="shared" si="537"/>
        <v>2017</v>
      </c>
      <c r="Y6888" t="str">
        <f t="shared" si="538"/>
        <v>Sep</v>
      </c>
      <c r="Z6888" t="str">
        <f t="shared" si="539"/>
        <v>2017-09</v>
      </c>
    </row>
    <row r="6889" spans="1:26"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s="5">
        <v>19.05</v>
      </c>
      <c r="S6889">
        <v>3</v>
      </c>
      <c r="T6889" s="7">
        <v>0</v>
      </c>
      <c r="U6889" s="5">
        <v>8.7629999999999999</v>
      </c>
      <c r="V6889">
        <f t="shared" si="535"/>
        <v>4</v>
      </c>
      <c r="W6889">
        <f t="shared" si="536"/>
        <v>2</v>
      </c>
      <c r="X6889">
        <f t="shared" si="537"/>
        <v>2017</v>
      </c>
      <c r="Y6889" t="str">
        <f t="shared" si="538"/>
        <v>Apr</v>
      </c>
      <c r="Z6889" t="str">
        <f t="shared" si="539"/>
        <v>2017-04</v>
      </c>
    </row>
    <row r="6890" spans="1:26"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s="5">
        <v>73.343999999999994</v>
      </c>
      <c r="S6890">
        <v>3</v>
      </c>
      <c r="T6890" s="7">
        <v>0.2</v>
      </c>
      <c r="U6890" s="5">
        <v>27.504000000000001</v>
      </c>
      <c r="V6890">
        <f t="shared" si="535"/>
        <v>4</v>
      </c>
      <c r="W6890">
        <f t="shared" si="536"/>
        <v>2</v>
      </c>
      <c r="X6890">
        <f t="shared" si="537"/>
        <v>2017</v>
      </c>
      <c r="Y6890" t="str">
        <f t="shared" si="538"/>
        <v>Apr</v>
      </c>
      <c r="Z6890" t="str">
        <f t="shared" si="539"/>
        <v>2017-04</v>
      </c>
    </row>
    <row r="6891" spans="1:26"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s="5">
        <v>95.68</v>
      </c>
      <c r="S6891">
        <v>8</v>
      </c>
      <c r="T6891" s="7">
        <v>0</v>
      </c>
      <c r="U6891" s="5">
        <v>26.790400000000002</v>
      </c>
      <c r="V6891">
        <f t="shared" si="535"/>
        <v>9</v>
      </c>
      <c r="W6891">
        <f t="shared" si="536"/>
        <v>3</v>
      </c>
      <c r="X6891">
        <f t="shared" si="537"/>
        <v>2017</v>
      </c>
      <c r="Y6891" t="str">
        <f t="shared" si="538"/>
        <v>Sep</v>
      </c>
      <c r="Z6891" t="str">
        <f t="shared" si="539"/>
        <v>2017-09</v>
      </c>
    </row>
    <row r="6892" spans="1:26"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s="5">
        <v>50.96</v>
      </c>
      <c r="S6892">
        <v>7</v>
      </c>
      <c r="T6892" s="7">
        <v>0</v>
      </c>
      <c r="U6892" s="5">
        <v>24.460799999999999</v>
      </c>
      <c r="V6892">
        <f t="shared" si="535"/>
        <v>9</v>
      </c>
      <c r="W6892">
        <f t="shared" si="536"/>
        <v>3</v>
      </c>
      <c r="X6892">
        <f t="shared" si="537"/>
        <v>2017</v>
      </c>
      <c r="Y6892" t="str">
        <f t="shared" si="538"/>
        <v>Sep</v>
      </c>
      <c r="Z6892" t="str">
        <f t="shared" si="539"/>
        <v>2017-09</v>
      </c>
    </row>
    <row r="6893" spans="1:26"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s="5">
        <v>113.94</v>
      </c>
      <c r="S6893">
        <v>3</v>
      </c>
      <c r="T6893" s="7">
        <v>0</v>
      </c>
      <c r="U6893" s="5">
        <v>34.182000000000002</v>
      </c>
      <c r="V6893">
        <f t="shared" si="535"/>
        <v>9</v>
      </c>
      <c r="W6893">
        <f t="shared" si="536"/>
        <v>3</v>
      </c>
      <c r="X6893">
        <f t="shared" si="537"/>
        <v>2017</v>
      </c>
      <c r="Y6893" t="str">
        <f t="shared" si="538"/>
        <v>Sep</v>
      </c>
      <c r="Z6893" t="str">
        <f t="shared" si="539"/>
        <v>2017-09</v>
      </c>
    </row>
    <row r="6894" spans="1:26"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s="5">
        <v>25.92</v>
      </c>
      <c r="S6894">
        <v>4</v>
      </c>
      <c r="T6894" s="7">
        <v>0</v>
      </c>
      <c r="U6894" s="5">
        <v>12.441599999999999</v>
      </c>
      <c r="V6894">
        <f t="shared" si="535"/>
        <v>9</v>
      </c>
      <c r="W6894">
        <f t="shared" si="536"/>
        <v>3</v>
      </c>
      <c r="X6894">
        <f t="shared" si="537"/>
        <v>2017</v>
      </c>
      <c r="Y6894" t="str">
        <f t="shared" si="538"/>
        <v>Sep</v>
      </c>
      <c r="Z6894" t="str">
        <f t="shared" si="539"/>
        <v>2017-09</v>
      </c>
    </row>
    <row r="6895" spans="1:26"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s="5">
        <v>20.32</v>
      </c>
      <c r="S6895">
        <v>4</v>
      </c>
      <c r="T6895" s="7">
        <v>0</v>
      </c>
      <c r="U6895" s="5">
        <v>6.9088000000000003</v>
      </c>
      <c r="V6895">
        <f t="shared" si="535"/>
        <v>9</v>
      </c>
      <c r="W6895">
        <f t="shared" si="536"/>
        <v>3</v>
      </c>
      <c r="X6895">
        <f t="shared" si="537"/>
        <v>2017</v>
      </c>
      <c r="Y6895" t="str">
        <f t="shared" si="538"/>
        <v>Sep</v>
      </c>
      <c r="Z6895" t="str">
        <f t="shared" si="539"/>
        <v>2017-09</v>
      </c>
    </row>
    <row r="6896" spans="1:26"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s="5">
        <v>411.98</v>
      </c>
      <c r="S6896">
        <v>2</v>
      </c>
      <c r="T6896" s="7">
        <v>0</v>
      </c>
      <c r="U6896" s="5">
        <v>119.4742</v>
      </c>
      <c r="V6896">
        <f t="shared" si="535"/>
        <v>9</v>
      </c>
      <c r="W6896">
        <f t="shared" si="536"/>
        <v>3</v>
      </c>
      <c r="X6896">
        <f t="shared" si="537"/>
        <v>2017</v>
      </c>
      <c r="Y6896" t="str">
        <f t="shared" si="538"/>
        <v>Sep</v>
      </c>
      <c r="Z6896" t="str">
        <f t="shared" si="539"/>
        <v>2017-09</v>
      </c>
    </row>
    <row r="6897" spans="1:26"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s="5">
        <v>34.479999999999997</v>
      </c>
      <c r="S6897">
        <v>2</v>
      </c>
      <c r="T6897" s="7">
        <v>0</v>
      </c>
      <c r="U6897" s="5">
        <v>9.9992000000000001</v>
      </c>
      <c r="V6897">
        <f t="shared" si="535"/>
        <v>9</v>
      </c>
      <c r="W6897">
        <f t="shared" si="536"/>
        <v>3</v>
      </c>
      <c r="X6897">
        <f t="shared" si="537"/>
        <v>2017</v>
      </c>
      <c r="Y6897" t="str">
        <f t="shared" si="538"/>
        <v>Sep</v>
      </c>
      <c r="Z6897" t="str">
        <f t="shared" si="539"/>
        <v>2017-09</v>
      </c>
    </row>
    <row r="6898" spans="1:26"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s="5">
        <v>244.55</v>
      </c>
      <c r="S6898">
        <v>5</v>
      </c>
      <c r="T6898" s="7">
        <v>0</v>
      </c>
      <c r="U6898" s="5">
        <v>114.9385</v>
      </c>
      <c r="V6898">
        <f t="shared" si="535"/>
        <v>9</v>
      </c>
      <c r="W6898">
        <f t="shared" si="536"/>
        <v>3</v>
      </c>
      <c r="X6898">
        <f t="shared" si="537"/>
        <v>2017</v>
      </c>
      <c r="Y6898" t="str">
        <f t="shared" si="538"/>
        <v>Sep</v>
      </c>
      <c r="Z6898" t="str">
        <f t="shared" si="539"/>
        <v>2017-09</v>
      </c>
    </row>
    <row r="6899" spans="1:26"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5">
        <v>10.782</v>
      </c>
      <c r="S6899">
        <v>3</v>
      </c>
      <c r="T6899" s="7">
        <v>0.7</v>
      </c>
      <c r="U6899" s="5">
        <v>-7.9067999999999996</v>
      </c>
      <c r="V6899">
        <f t="shared" si="535"/>
        <v>8</v>
      </c>
      <c r="W6899">
        <f t="shared" si="536"/>
        <v>3</v>
      </c>
      <c r="X6899">
        <f t="shared" si="537"/>
        <v>2017</v>
      </c>
      <c r="Y6899" t="str">
        <f t="shared" si="538"/>
        <v>Aug</v>
      </c>
      <c r="Z6899" t="str">
        <f t="shared" si="539"/>
        <v>2017-08</v>
      </c>
    </row>
    <row r="6900" spans="1:26"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s="5">
        <v>602.65099999999995</v>
      </c>
      <c r="S6900">
        <v>7</v>
      </c>
      <c r="T6900" s="7">
        <v>0.3</v>
      </c>
      <c r="U6900" s="5">
        <v>-163.57669999999999</v>
      </c>
      <c r="V6900">
        <f t="shared" si="535"/>
        <v>5</v>
      </c>
      <c r="W6900">
        <f t="shared" si="536"/>
        <v>2</v>
      </c>
      <c r="X6900">
        <f t="shared" si="537"/>
        <v>2015</v>
      </c>
      <c r="Y6900" t="str">
        <f t="shared" si="538"/>
        <v>May</v>
      </c>
      <c r="Z6900" t="str">
        <f t="shared" si="539"/>
        <v>2015-05</v>
      </c>
    </row>
    <row r="6901" spans="1:26"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s="5">
        <v>7.6559999999999997</v>
      </c>
      <c r="S6901">
        <v>6</v>
      </c>
      <c r="T6901" s="7">
        <v>0.8</v>
      </c>
      <c r="U6901" s="5">
        <v>-13.0152</v>
      </c>
      <c r="V6901">
        <f t="shared" si="535"/>
        <v>5</v>
      </c>
      <c r="W6901">
        <f t="shared" si="536"/>
        <v>2</v>
      </c>
      <c r="X6901">
        <f t="shared" si="537"/>
        <v>2015</v>
      </c>
      <c r="Y6901" t="str">
        <f t="shared" si="538"/>
        <v>May</v>
      </c>
      <c r="Z6901" t="str">
        <f t="shared" si="539"/>
        <v>2015-05</v>
      </c>
    </row>
    <row r="6902" spans="1:26"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s="5">
        <v>559.92999999999995</v>
      </c>
      <c r="S6902">
        <v>7</v>
      </c>
      <c r="T6902" s="7">
        <v>0</v>
      </c>
      <c r="U6902" s="5">
        <v>167.97900000000001</v>
      </c>
      <c r="V6902">
        <f t="shared" si="535"/>
        <v>9</v>
      </c>
      <c r="W6902">
        <f t="shared" si="536"/>
        <v>3</v>
      </c>
      <c r="X6902">
        <f t="shared" si="537"/>
        <v>2015</v>
      </c>
      <c r="Y6902" t="str">
        <f t="shared" si="538"/>
        <v>Sep</v>
      </c>
      <c r="Z6902" t="str">
        <f t="shared" si="539"/>
        <v>2015-09</v>
      </c>
    </row>
    <row r="6903" spans="1:26"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5">
        <v>2399.96</v>
      </c>
      <c r="S6903">
        <v>5</v>
      </c>
      <c r="T6903" s="7">
        <v>0.2</v>
      </c>
      <c r="U6903" s="5">
        <v>839.98599999999999</v>
      </c>
      <c r="V6903">
        <f t="shared" si="535"/>
        <v>7</v>
      </c>
      <c r="W6903">
        <f t="shared" si="536"/>
        <v>3</v>
      </c>
      <c r="X6903">
        <f t="shared" si="537"/>
        <v>2017</v>
      </c>
      <c r="Y6903" t="str">
        <f t="shared" si="538"/>
        <v>Jul</v>
      </c>
      <c r="Z6903" t="str">
        <f t="shared" si="539"/>
        <v>2017-07</v>
      </c>
    </row>
    <row r="6904" spans="1:26"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s="5">
        <v>16</v>
      </c>
      <c r="S6904">
        <v>4</v>
      </c>
      <c r="T6904" s="7">
        <v>0.2</v>
      </c>
      <c r="U6904" s="5">
        <v>5.6</v>
      </c>
      <c r="V6904">
        <f t="shared" si="535"/>
        <v>9</v>
      </c>
      <c r="W6904">
        <f t="shared" si="536"/>
        <v>3</v>
      </c>
      <c r="X6904">
        <f t="shared" si="537"/>
        <v>2017</v>
      </c>
      <c r="Y6904" t="str">
        <f t="shared" si="538"/>
        <v>Sep</v>
      </c>
      <c r="Z6904" t="str">
        <f t="shared" si="539"/>
        <v>2017-09</v>
      </c>
    </row>
    <row r="6905" spans="1:26"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s="5">
        <v>5.5880000000000001</v>
      </c>
      <c r="S6905">
        <v>2</v>
      </c>
      <c r="T6905" s="7">
        <v>0.8</v>
      </c>
      <c r="U6905" s="5">
        <v>-15.0876</v>
      </c>
      <c r="V6905">
        <f t="shared" si="535"/>
        <v>9</v>
      </c>
      <c r="W6905">
        <f t="shared" si="536"/>
        <v>3</v>
      </c>
      <c r="X6905">
        <f t="shared" si="537"/>
        <v>2017</v>
      </c>
      <c r="Y6905" t="str">
        <f t="shared" si="538"/>
        <v>Sep</v>
      </c>
      <c r="Z6905" t="str">
        <f t="shared" si="539"/>
        <v>2017-09</v>
      </c>
    </row>
    <row r="6906" spans="1:26"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s="5">
        <v>235.92</v>
      </c>
      <c r="S6906">
        <v>5</v>
      </c>
      <c r="T6906" s="7">
        <v>0.2</v>
      </c>
      <c r="U6906" s="5">
        <v>-44.234999999999999</v>
      </c>
      <c r="V6906">
        <f t="shared" si="535"/>
        <v>9</v>
      </c>
      <c r="W6906">
        <f t="shared" si="536"/>
        <v>3</v>
      </c>
      <c r="X6906">
        <f t="shared" si="537"/>
        <v>2017</v>
      </c>
      <c r="Y6906" t="str">
        <f t="shared" si="538"/>
        <v>Sep</v>
      </c>
      <c r="Z6906" t="str">
        <f t="shared" si="539"/>
        <v>2017-09</v>
      </c>
    </row>
    <row r="6907" spans="1:26"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s="5">
        <v>10.68</v>
      </c>
      <c r="S6907">
        <v>1</v>
      </c>
      <c r="T6907" s="7">
        <v>0</v>
      </c>
      <c r="U6907" s="5">
        <v>2.8835999999999999</v>
      </c>
      <c r="V6907">
        <f t="shared" si="535"/>
        <v>12</v>
      </c>
      <c r="W6907">
        <f t="shared" si="536"/>
        <v>4</v>
      </c>
      <c r="X6907">
        <f t="shared" si="537"/>
        <v>2017</v>
      </c>
      <c r="Y6907" t="str">
        <f t="shared" si="538"/>
        <v>Dec</v>
      </c>
      <c r="Z6907" t="str">
        <f t="shared" si="539"/>
        <v>2017-12</v>
      </c>
    </row>
    <row r="6908" spans="1:26"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s="5">
        <v>41.28</v>
      </c>
      <c r="S6908">
        <v>2</v>
      </c>
      <c r="T6908" s="7">
        <v>0</v>
      </c>
      <c r="U6908" s="5">
        <v>19.814399999999999</v>
      </c>
      <c r="V6908">
        <f t="shared" si="535"/>
        <v>5</v>
      </c>
      <c r="W6908">
        <f t="shared" si="536"/>
        <v>2</v>
      </c>
      <c r="X6908">
        <f t="shared" si="537"/>
        <v>2017</v>
      </c>
      <c r="Y6908" t="str">
        <f t="shared" si="538"/>
        <v>May</v>
      </c>
      <c r="Z6908" t="str">
        <f t="shared" si="539"/>
        <v>2017-05</v>
      </c>
    </row>
    <row r="6909" spans="1:26"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s="5">
        <v>1001.5839999999999</v>
      </c>
      <c r="S6909">
        <v>2</v>
      </c>
      <c r="T6909" s="7">
        <v>0.2</v>
      </c>
      <c r="U6909" s="5">
        <v>125.19799999999999</v>
      </c>
      <c r="V6909">
        <f t="shared" si="535"/>
        <v>9</v>
      </c>
      <c r="W6909">
        <f t="shared" si="536"/>
        <v>3</v>
      </c>
      <c r="X6909">
        <f t="shared" si="537"/>
        <v>2016</v>
      </c>
      <c r="Y6909" t="str">
        <f t="shared" si="538"/>
        <v>Sep</v>
      </c>
      <c r="Z6909" t="str">
        <f t="shared" si="539"/>
        <v>2016-09</v>
      </c>
    </row>
    <row r="6910" spans="1:26"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s="5">
        <v>14.76</v>
      </c>
      <c r="S6910">
        <v>2</v>
      </c>
      <c r="T6910" s="7">
        <v>0</v>
      </c>
      <c r="U6910" s="5">
        <v>4.2804000000000002</v>
      </c>
      <c r="V6910">
        <f t="shared" si="535"/>
        <v>12</v>
      </c>
      <c r="W6910">
        <f t="shared" si="536"/>
        <v>4</v>
      </c>
      <c r="X6910">
        <f t="shared" si="537"/>
        <v>2017</v>
      </c>
      <c r="Y6910" t="str">
        <f t="shared" si="538"/>
        <v>Dec</v>
      </c>
      <c r="Z6910" t="str">
        <f t="shared" si="539"/>
        <v>2017-12</v>
      </c>
    </row>
    <row r="6911" spans="1:26"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s="5">
        <v>2.5019999999999998</v>
      </c>
      <c r="S6911">
        <v>3</v>
      </c>
      <c r="T6911" s="7">
        <v>0.7</v>
      </c>
      <c r="U6911" s="5">
        <v>-2.0015999999999998</v>
      </c>
      <c r="V6911">
        <f t="shared" si="535"/>
        <v>9</v>
      </c>
      <c r="W6911">
        <f t="shared" si="536"/>
        <v>3</v>
      </c>
      <c r="X6911">
        <f t="shared" si="537"/>
        <v>2014</v>
      </c>
      <c r="Y6911" t="str">
        <f t="shared" si="538"/>
        <v>Sep</v>
      </c>
      <c r="Z6911" t="str">
        <f t="shared" si="539"/>
        <v>2014-09</v>
      </c>
    </row>
    <row r="6912" spans="1:26"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s="5">
        <v>115.96</v>
      </c>
      <c r="S6912">
        <v>2</v>
      </c>
      <c r="T6912" s="7">
        <v>0</v>
      </c>
      <c r="U6912" s="5">
        <v>25.511199999999999</v>
      </c>
      <c r="V6912">
        <f t="shared" si="535"/>
        <v>7</v>
      </c>
      <c r="W6912">
        <f t="shared" si="536"/>
        <v>3</v>
      </c>
      <c r="X6912">
        <f t="shared" si="537"/>
        <v>2017</v>
      </c>
      <c r="Y6912" t="str">
        <f t="shared" si="538"/>
        <v>Jul</v>
      </c>
      <c r="Z6912" t="str">
        <f t="shared" si="539"/>
        <v>2017-07</v>
      </c>
    </row>
    <row r="6913" spans="1:26"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s="5">
        <v>186.54</v>
      </c>
      <c r="S6913">
        <v>3</v>
      </c>
      <c r="T6913" s="7">
        <v>0</v>
      </c>
      <c r="U6913" s="5">
        <v>50.3658</v>
      </c>
      <c r="V6913">
        <f t="shared" si="535"/>
        <v>8</v>
      </c>
      <c r="W6913">
        <f t="shared" si="536"/>
        <v>3</v>
      </c>
      <c r="X6913">
        <f t="shared" si="537"/>
        <v>2017</v>
      </c>
      <c r="Y6913" t="str">
        <f t="shared" si="538"/>
        <v>Aug</v>
      </c>
      <c r="Z6913" t="str">
        <f t="shared" si="539"/>
        <v>2017-08</v>
      </c>
    </row>
    <row r="6914" spans="1:26"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s="5">
        <v>159.56</v>
      </c>
      <c r="S6914">
        <v>4</v>
      </c>
      <c r="T6914" s="7">
        <v>0</v>
      </c>
      <c r="U6914" s="5">
        <v>59.037199999999999</v>
      </c>
      <c r="V6914">
        <f t="shared" si="535"/>
        <v>5</v>
      </c>
      <c r="W6914">
        <f t="shared" si="536"/>
        <v>2</v>
      </c>
      <c r="X6914">
        <f t="shared" si="537"/>
        <v>2017</v>
      </c>
      <c r="Y6914" t="str">
        <f t="shared" si="538"/>
        <v>May</v>
      </c>
      <c r="Z6914" t="str">
        <f t="shared" si="539"/>
        <v>2017-05</v>
      </c>
    </row>
    <row r="6915" spans="1:26"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s="5">
        <v>55.984000000000002</v>
      </c>
      <c r="S6915">
        <v>2</v>
      </c>
      <c r="T6915" s="7">
        <v>0.2</v>
      </c>
      <c r="U6915" s="5">
        <v>4.1988000000000003</v>
      </c>
      <c r="V6915">
        <f t="shared" ref="V6915:V6978" si="540">MONTH(C6915)</f>
        <v>6</v>
      </c>
      <c r="W6915">
        <f t="shared" ref="W6915:W6978" si="541">ROUNDUP(MONTH(C6915)/3,0)</f>
        <v>2</v>
      </c>
      <c r="X6915">
        <f t="shared" ref="X6915:X6978" si="542">YEAR(C6915)</f>
        <v>2015</v>
      </c>
      <c r="Y6915" t="str">
        <f t="shared" ref="Y6915:Y6978" si="543">TEXT(C6915,"MMM")</f>
        <v>Jun</v>
      </c>
      <c r="Z6915" t="str">
        <f t="shared" ref="Z6915:Z6978" si="544">TEXT(C6915,"YYYY-MM")</f>
        <v>2015-06</v>
      </c>
    </row>
    <row r="6916" spans="1:26"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s="5">
        <v>132.16</v>
      </c>
      <c r="S6916">
        <v>1</v>
      </c>
      <c r="T6916" s="7">
        <v>0.2</v>
      </c>
      <c r="U6916" s="5">
        <v>9.9120000000000008</v>
      </c>
      <c r="V6916">
        <f t="shared" si="540"/>
        <v>12</v>
      </c>
      <c r="W6916">
        <f t="shared" si="541"/>
        <v>4</v>
      </c>
      <c r="X6916">
        <f t="shared" si="542"/>
        <v>2014</v>
      </c>
      <c r="Y6916" t="str">
        <f t="shared" si="543"/>
        <v>Dec</v>
      </c>
      <c r="Z6916" t="str">
        <f t="shared" si="544"/>
        <v>2014-12</v>
      </c>
    </row>
    <row r="6917" spans="1:26"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s="5">
        <v>17.904</v>
      </c>
      <c r="S6917">
        <v>6</v>
      </c>
      <c r="T6917" s="7">
        <v>0.8</v>
      </c>
      <c r="U6917" s="5">
        <v>-31.332000000000001</v>
      </c>
      <c r="V6917">
        <f t="shared" si="540"/>
        <v>12</v>
      </c>
      <c r="W6917">
        <f t="shared" si="541"/>
        <v>4</v>
      </c>
      <c r="X6917">
        <f t="shared" si="542"/>
        <v>2014</v>
      </c>
      <c r="Y6917" t="str">
        <f t="shared" si="543"/>
        <v>Dec</v>
      </c>
      <c r="Z6917" t="str">
        <f t="shared" si="544"/>
        <v>2014-12</v>
      </c>
    </row>
    <row r="6918" spans="1:26"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s="5">
        <v>124.032</v>
      </c>
      <c r="S6918">
        <v>4</v>
      </c>
      <c r="T6918" s="7">
        <v>0.2</v>
      </c>
      <c r="U6918" s="5">
        <v>44.961599999999997</v>
      </c>
      <c r="V6918">
        <f t="shared" si="540"/>
        <v>12</v>
      </c>
      <c r="W6918">
        <f t="shared" si="541"/>
        <v>4</v>
      </c>
      <c r="X6918">
        <f t="shared" si="542"/>
        <v>2014</v>
      </c>
      <c r="Y6918" t="str">
        <f t="shared" si="543"/>
        <v>Dec</v>
      </c>
      <c r="Z6918" t="str">
        <f t="shared" si="544"/>
        <v>2014-12</v>
      </c>
    </row>
    <row r="6919" spans="1:26"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s="5">
        <v>1403.92</v>
      </c>
      <c r="S6919">
        <v>5</v>
      </c>
      <c r="T6919" s="7">
        <v>0.2</v>
      </c>
      <c r="U6919" s="5">
        <v>70.195999999999998</v>
      </c>
      <c r="V6919">
        <f t="shared" si="540"/>
        <v>12</v>
      </c>
      <c r="W6919">
        <f t="shared" si="541"/>
        <v>4</v>
      </c>
      <c r="X6919">
        <f t="shared" si="542"/>
        <v>2014</v>
      </c>
      <c r="Y6919" t="str">
        <f t="shared" si="543"/>
        <v>Dec</v>
      </c>
      <c r="Z6919" t="str">
        <f t="shared" si="544"/>
        <v>2014-12</v>
      </c>
    </row>
    <row r="6920" spans="1:26"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s="5">
        <v>28.8</v>
      </c>
      <c r="S6920">
        <v>3</v>
      </c>
      <c r="T6920" s="7">
        <v>0</v>
      </c>
      <c r="U6920" s="5">
        <v>0.86399999999999999</v>
      </c>
      <c r="V6920">
        <f t="shared" si="540"/>
        <v>4</v>
      </c>
      <c r="W6920">
        <f t="shared" si="541"/>
        <v>2</v>
      </c>
      <c r="X6920">
        <f t="shared" si="542"/>
        <v>2016</v>
      </c>
      <c r="Y6920" t="str">
        <f t="shared" si="543"/>
        <v>Apr</v>
      </c>
      <c r="Z6920" t="str">
        <f t="shared" si="544"/>
        <v>2016-04</v>
      </c>
    </row>
    <row r="6921" spans="1:26"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s="5">
        <v>24.588000000000001</v>
      </c>
      <c r="S6921">
        <v>2</v>
      </c>
      <c r="T6921" s="7">
        <v>0.7</v>
      </c>
      <c r="U6921" s="5">
        <v>-18.031199999999998</v>
      </c>
      <c r="V6921">
        <f t="shared" si="540"/>
        <v>5</v>
      </c>
      <c r="W6921">
        <f t="shared" si="541"/>
        <v>2</v>
      </c>
      <c r="X6921">
        <f t="shared" si="542"/>
        <v>2015</v>
      </c>
      <c r="Y6921" t="str">
        <f t="shared" si="543"/>
        <v>May</v>
      </c>
      <c r="Z6921" t="str">
        <f t="shared" si="544"/>
        <v>2015-05</v>
      </c>
    </row>
    <row r="6922" spans="1:26"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s="5">
        <v>356.79</v>
      </c>
      <c r="S6922">
        <v>7</v>
      </c>
      <c r="T6922" s="7">
        <v>0</v>
      </c>
      <c r="U6922" s="5">
        <v>99.901200000000003</v>
      </c>
      <c r="V6922">
        <f t="shared" si="540"/>
        <v>2</v>
      </c>
      <c r="W6922">
        <f t="shared" si="541"/>
        <v>1</v>
      </c>
      <c r="X6922">
        <f t="shared" si="542"/>
        <v>2017</v>
      </c>
      <c r="Y6922" t="str">
        <f t="shared" si="543"/>
        <v>Feb</v>
      </c>
      <c r="Z6922" t="str">
        <f t="shared" si="544"/>
        <v>2017-02</v>
      </c>
    </row>
    <row r="6923" spans="1:26"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s="5">
        <v>16.98</v>
      </c>
      <c r="S6923">
        <v>1</v>
      </c>
      <c r="T6923" s="7">
        <v>0</v>
      </c>
      <c r="U6923" s="5">
        <v>8.49</v>
      </c>
      <c r="V6923">
        <f t="shared" si="540"/>
        <v>4</v>
      </c>
      <c r="W6923">
        <f t="shared" si="541"/>
        <v>2</v>
      </c>
      <c r="X6923">
        <f t="shared" si="542"/>
        <v>2017</v>
      </c>
      <c r="Y6923" t="str">
        <f t="shared" si="543"/>
        <v>Apr</v>
      </c>
      <c r="Z6923" t="str">
        <f t="shared" si="544"/>
        <v>2017-04</v>
      </c>
    </row>
    <row r="6924" spans="1:26"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s="5">
        <v>491.55</v>
      </c>
      <c r="S6924">
        <v>5</v>
      </c>
      <c r="T6924" s="7">
        <v>0</v>
      </c>
      <c r="U6924" s="5">
        <v>240.8595</v>
      </c>
      <c r="V6924">
        <f t="shared" si="540"/>
        <v>3</v>
      </c>
      <c r="W6924">
        <f t="shared" si="541"/>
        <v>1</v>
      </c>
      <c r="X6924">
        <f t="shared" si="542"/>
        <v>2015</v>
      </c>
      <c r="Y6924" t="str">
        <f t="shared" si="543"/>
        <v>Mar</v>
      </c>
      <c r="Z6924" t="str">
        <f t="shared" si="544"/>
        <v>2015-03</v>
      </c>
    </row>
    <row r="6925" spans="1:26"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5">
        <v>7.38</v>
      </c>
      <c r="S6925">
        <v>2</v>
      </c>
      <c r="T6925" s="7">
        <v>0</v>
      </c>
      <c r="U6925" s="5">
        <v>3.3948</v>
      </c>
      <c r="V6925">
        <f t="shared" si="540"/>
        <v>3</v>
      </c>
      <c r="W6925">
        <f t="shared" si="541"/>
        <v>1</v>
      </c>
      <c r="X6925">
        <f t="shared" si="542"/>
        <v>2015</v>
      </c>
      <c r="Y6925" t="str">
        <f t="shared" si="543"/>
        <v>Mar</v>
      </c>
      <c r="Z6925" t="str">
        <f t="shared" si="544"/>
        <v>2015-03</v>
      </c>
    </row>
    <row r="6926" spans="1:26"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s="5">
        <v>23.66</v>
      </c>
      <c r="S6926">
        <v>7</v>
      </c>
      <c r="T6926" s="7">
        <v>0</v>
      </c>
      <c r="U6926" s="5">
        <v>10.883599999999999</v>
      </c>
      <c r="V6926">
        <f t="shared" si="540"/>
        <v>11</v>
      </c>
      <c r="W6926">
        <f t="shared" si="541"/>
        <v>4</v>
      </c>
      <c r="X6926">
        <f t="shared" si="542"/>
        <v>2015</v>
      </c>
      <c r="Y6926" t="str">
        <f t="shared" si="543"/>
        <v>Nov</v>
      </c>
      <c r="Z6926" t="str">
        <f t="shared" si="544"/>
        <v>2015-11</v>
      </c>
    </row>
    <row r="6927" spans="1:26"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s="5">
        <v>681.40800000000002</v>
      </c>
      <c r="S6927">
        <v>12</v>
      </c>
      <c r="T6927" s="7">
        <v>0.2</v>
      </c>
      <c r="U6927" s="5">
        <v>42.588000000000001</v>
      </c>
      <c r="V6927">
        <f t="shared" si="540"/>
        <v>11</v>
      </c>
      <c r="W6927">
        <f t="shared" si="541"/>
        <v>4</v>
      </c>
      <c r="X6927">
        <f t="shared" si="542"/>
        <v>2015</v>
      </c>
      <c r="Y6927" t="str">
        <f t="shared" si="543"/>
        <v>Nov</v>
      </c>
      <c r="Z6927" t="str">
        <f t="shared" si="544"/>
        <v>2015-11</v>
      </c>
    </row>
    <row r="6928" spans="1:26"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s="5">
        <v>18.899999999999999</v>
      </c>
      <c r="S6928">
        <v>3</v>
      </c>
      <c r="T6928" s="7">
        <v>0</v>
      </c>
      <c r="U6928" s="5">
        <v>8.6940000000000008</v>
      </c>
      <c r="V6928">
        <f t="shared" si="540"/>
        <v>7</v>
      </c>
      <c r="W6928">
        <f t="shared" si="541"/>
        <v>3</v>
      </c>
      <c r="X6928">
        <f t="shared" si="542"/>
        <v>2016</v>
      </c>
      <c r="Y6928" t="str">
        <f t="shared" si="543"/>
        <v>Jul</v>
      </c>
      <c r="Z6928" t="str">
        <f t="shared" si="544"/>
        <v>2016-07</v>
      </c>
    </row>
    <row r="6929" spans="1:26"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s="5">
        <v>93.68</v>
      </c>
      <c r="S6929">
        <v>4</v>
      </c>
      <c r="T6929" s="7">
        <v>0</v>
      </c>
      <c r="U6929" s="5">
        <v>25.293600000000001</v>
      </c>
      <c r="V6929">
        <f t="shared" si="540"/>
        <v>6</v>
      </c>
      <c r="W6929">
        <f t="shared" si="541"/>
        <v>2</v>
      </c>
      <c r="X6929">
        <f t="shared" si="542"/>
        <v>2016</v>
      </c>
      <c r="Y6929" t="str">
        <f t="shared" si="543"/>
        <v>Jun</v>
      </c>
      <c r="Z6929" t="str">
        <f t="shared" si="544"/>
        <v>2016-06</v>
      </c>
    </row>
    <row r="6930" spans="1:26"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s="5">
        <v>21.93</v>
      </c>
      <c r="S6930">
        <v>3</v>
      </c>
      <c r="T6930" s="7">
        <v>0</v>
      </c>
      <c r="U6930" s="5">
        <v>10.3071</v>
      </c>
      <c r="V6930">
        <f t="shared" si="540"/>
        <v>6</v>
      </c>
      <c r="W6930">
        <f t="shared" si="541"/>
        <v>2</v>
      </c>
      <c r="X6930">
        <f t="shared" si="542"/>
        <v>2016</v>
      </c>
      <c r="Y6930" t="str">
        <f t="shared" si="543"/>
        <v>Jun</v>
      </c>
      <c r="Z6930" t="str">
        <f t="shared" si="544"/>
        <v>2016-06</v>
      </c>
    </row>
    <row r="6931" spans="1:26"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s="5">
        <v>862.34400000000005</v>
      </c>
      <c r="S6931">
        <v>7</v>
      </c>
      <c r="T6931" s="7">
        <v>0.2</v>
      </c>
      <c r="U6931" s="5">
        <v>97.0137</v>
      </c>
      <c r="V6931">
        <f t="shared" si="540"/>
        <v>6</v>
      </c>
      <c r="W6931">
        <f t="shared" si="541"/>
        <v>2</v>
      </c>
      <c r="X6931">
        <f t="shared" si="542"/>
        <v>2016</v>
      </c>
      <c r="Y6931" t="str">
        <f t="shared" si="543"/>
        <v>Jun</v>
      </c>
      <c r="Z6931" t="str">
        <f t="shared" si="544"/>
        <v>2016-06</v>
      </c>
    </row>
    <row r="6932" spans="1:26"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s="5">
        <v>19.98</v>
      </c>
      <c r="S6932">
        <v>1</v>
      </c>
      <c r="T6932" s="7">
        <v>0</v>
      </c>
      <c r="U6932" s="5">
        <v>9.3905999999999992</v>
      </c>
      <c r="V6932">
        <f t="shared" si="540"/>
        <v>6</v>
      </c>
      <c r="W6932">
        <f t="shared" si="541"/>
        <v>2</v>
      </c>
      <c r="X6932">
        <f t="shared" si="542"/>
        <v>2016</v>
      </c>
      <c r="Y6932" t="str">
        <f t="shared" si="543"/>
        <v>Jun</v>
      </c>
      <c r="Z6932" t="str">
        <f t="shared" si="544"/>
        <v>2016-06</v>
      </c>
    </row>
    <row r="6933" spans="1:26"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s="5">
        <v>13.494</v>
      </c>
      <c r="S6933">
        <v>1</v>
      </c>
      <c r="T6933" s="7">
        <v>0.4</v>
      </c>
      <c r="U6933" s="5">
        <v>-2.2490000000000001</v>
      </c>
      <c r="V6933">
        <f t="shared" si="540"/>
        <v>7</v>
      </c>
      <c r="W6933">
        <f t="shared" si="541"/>
        <v>3</v>
      </c>
      <c r="X6933">
        <f t="shared" si="542"/>
        <v>2014</v>
      </c>
      <c r="Y6933" t="str">
        <f t="shared" si="543"/>
        <v>Jul</v>
      </c>
      <c r="Z6933" t="str">
        <f t="shared" si="544"/>
        <v>2014-07</v>
      </c>
    </row>
    <row r="6934" spans="1:26"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s="5">
        <v>23.988</v>
      </c>
      <c r="S6934">
        <v>2</v>
      </c>
      <c r="T6934" s="7">
        <v>0.4</v>
      </c>
      <c r="U6934" s="5">
        <v>-13.993</v>
      </c>
      <c r="V6934">
        <f t="shared" si="540"/>
        <v>7</v>
      </c>
      <c r="W6934">
        <f t="shared" si="541"/>
        <v>3</v>
      </c>
      <c r="X6934">
        <f t="shared" si="542"/>
        <v>2014</v>
      </c>
      <c r="Y6934" t="str">
        <f t="shared" si="543"/>
        <v>Jul</v>
      </c>
      <c r="Z6934" t="str">
        <f t="shared" si="544"/>
        <v>2014-07</v>
      </c>
    </row>
    <row r="6935" spans="1:26"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s="5">
        <v>31.984000000000002</v>
      </c>
      <c r="S6935">
        <v>2</v>
      </c>
      <c r="T6935" s="7">
        <v>0.2</v>
      </c>
      <c r="U6935" s="5">
        <v>1.1994</v>
      </c>
      <c r="V6935">
        <f t="shared" si="540"/>
        <v>7</v>
      </c>
      <c r="W6935">
        <f t="shared" si="541"/>
        <v>3</v>
      </c>
      <c r="X6935">
        <f t="shared" si="542"/>
        <v>2014</v>
      </c>
      <c r="Y6935" t="str">
        <f t="shared" si="543"/>
        <v>Jul</v>
      </c>
      <c r="Z6935" t="str">
        <f t="shared" si="544"/>
        <v>2014-07</v>
      </c>
    </row>
    <row r="6936" spans="1:26"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s="5">
        <v>41.584000000000003</v>
      </c>
      <c r="S6936">
        <v>2</v>
      </c>
      <c r="T6936" s="7">
        <v>0.2</v>
      </c>
      <c r="U6936" s="5">
        <v>4.6782000000000004</v>
      </c>
      <c r="V6936">
        <f t="shared" si="540"/>
        <v>7</v>
      </c>
      <c r="W6936">
        <f t="shared" si="541"/>
        <v>3</v>
      </c>
      <c r="X6936">
        <f t="shared" si="542"/>
        <v>2014</v>
      </c>
      <c r="Y6936" t="str">
        <f t="shared" si="543"/>
        <v>Jul</v>
      </c>
      <c r="Z6936" t="str">
        <f t="shared" si="544"/>
        <v>2014-07</v>
      </c>
    </row>
    <row r="6937" spans="1:26"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s="5">
        <v>95.975999999999999</v>
      </c>
      <c r="S6937">
        <v>3</v>
      </c>
      <c r="T6937" s="7">
        <v>0.2</v>
      </c>
      <c r="U6937" s="5">
        <v>-10.7973</v>
      </c>
      <c r="V6937">
        <f t="shared" si="540"/>
        <v>11</v>
      </c>
      <c r="W6937">
        <f t="shared" si="541"/>
        <v>4</v>
      </c>
      <c r="X6937">
        <f t="shared" si="542"/>
        <v>2017</v>
      </c>
      <c r="Y6937" t="str">
        <f t="shared" si="543"/>
        <v>Nov</v>
      </c>
      <c r="Z6937" t="str">
        <f t="shared" si="544"/>
        <v>2017-11</v>
      </c>
    </row>
    <row r="6938" spans="1:26"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s="5">
        <v>84.272000000000006</v>
      </c>
      <c r="S6938">
        <v>2</v>
      </c>
      <c r="T6938" s="7">
        <v>0.6</v>
      </c>
      <c r="U6938" s="5">
        <v>-75.844800000000006</v>
      </c>
      <c r="V6938">
        <f t="shared" si="540"/>
        <v>9</v>
      </c>
      <c r="W6938">
        <f t="shared" si="541"/>
        <v>3</v>
      </c>
      <c r="X6938">
        <f t="shared" si="542"/>
        <v>2016</v>
      </c>
      <c r="Y6938" t="str">
        <f t="shared" si="543"/>
        <v>Sep</v>
      </c>
      <c r="Z6938" t="str">
        <f t="shared" si="544"/>
        <v>2016-09</v>
      </c>
    </row>
    <row r="6939" spans="1:26"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s="5">
        <v>36.543999999999997</v>
      </c>
      <c r="S6939">
        <v>2</v>
      </c>
      <c r="T6939" s="7">
        <v>0.2</v>
      </c>
      <c r="U6939" s="5">
        <v>11.876799999999999</v>
      </c>
      <c r="V6939">
        <f t="shared" si="540"/>
        <v>6</v>
      </c>
      <c r="W6939">
        <f t="shared" si="541"/>
        <v>2</v>
      </c>
      <c r="X6939">
        <f t="shared" si="542"/>
        <v>2014</v>
      </c>
      <c r="Y6939" t="str">
        <f t="shared" si="543"/>
        <v>Jun</v>
      </c>
      <c r="Z6939" t="str">
        <f t="shared" si="544"/>
        <v>2014-06</v>
      </c>
    </row>
    <row r="6940" spans="1:26"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s="5">
        <v>479.72</v>
      </c>
      <c r="S6940">
        <v>4</v>
      </c>
      <c r="T6940" s="7">
        <v>0</v>
      </c>
      <c r="U6940" s="5">
        <v>52.769199999999998</v>
      </c>
      <c r="V6940">
        <f t="shared" si="540"/>
        <v>11</v>
      </c>
      <c r="W6940">
        <f t="shared" si="541"/>
        <v>4</v>
      </c>
      <c r="X6940">
        <f t="shared" si="542"/>
        <v>2016</v>
      </c>
      <c r="Y6940" t="str">
        <f t="shared" si="543"/>
        <v>Nov</v>
      </c>
      <c r="Z6940" t="str">
        <f t="shared" si="544"/>
        <v>2016-11</v>
      </c>
    </row>
    <row r="6941" spans="1:26"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s="5">
        <v>102.36799999999999</v>
      </c>
      <c r="S6941">
        <v>2</v>
      </c>
      <c r="T6941" s="7">
        <v>0.2</v>
      </c>
      <c r="U6941" s="5">
        <v>37.108400000000003</v>
      </c>
      <c r="V6941">
        <f t="shared" si="540"/>
        <v>6</v>
      </c>
      <c r="W6941">
        <f t="shared" si="541"/>
        <v>2</v>
      </c>
      <c r="X6941">
        <f t="shared" si="542"/>
        <v>2017</v>
      </c>
      <c r="Y6941" t="str">
        <f t="shared" si="543"/>
        <v>Jun</v>
      </c>
      <c r="Z6941" t="str">
        <f t="shared" si="544"/>
        <v>2017-06</v>
      </c>
    </row>
    <row r="6942" spans="1:26"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s="5">
        <v>28.4</v>
      </c>
      <c r="S6942">
        <v>5</v>
      </c>
      <c r="T6942" s="7">
        <v>0</v>
      </c>
      <c r="U6942" s="5">
        <v>8.2360000000000007</v>
      </c>
      <c r="V6942">
        <f t="shared" si="540"/>
        <v>6</v>
      </c>
      <c r="W6942">
        <f t="shared" si="541"/>
        <v>2</v>
      </c>
      <c r="X6942">
        <f t="shared" si="542"/>
        <v>2017</v>
      </c>
      <c r="Y6942" t="str">
        <f t="shared" si="543"/>
        <v>Jun</v>
      </c>
      <c r="Z6942" t="str">
        <f t="shared" si="544"/>
        <v>2017-06</v>
      </c>
    </row>
    <row r="6943" spans="1:26"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s="5">
        <v>713.88</v>
      </c>
      <c r="S6943">
        <v>4</v>
      </c>
      <c r="T6943" s="7">
        <v>0</v>
      </c>
      <c r="U6943" s="5">
        <v>214.16399999999999</v>
      </c>
      <c r="V6943">
        <f t="shared" si="540"/>
        <v>6</v>
      </c>
      <c r="W6943">
        <f t="shared" si="541"/>
        <v>2</v>
      </c>
      <c r="X6943">
        <f t="shared" si="542"/>
        <v>2017</v>
      </c>
      <c r="Y6943" t="str">
        <f t="shared" si="543"/>
        <v>Jun</v>
      </c>
      <c r="Z6943" t="str">
        <f t="shared" si="544"/>
        <v>2017-06</v>
      </c>
    </row>
    <row r="6944" spans="1:26"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s="5">
        <v>68.52</v>
      </c>
      <c r="S6944">
        <v>3</v>
      </c>
      <c r="T6944" s="7">
        <v>0</v>
      </c>
      <c r="U6944" s="5">
        <v>31.519200000000001</v>
      </c>
      <c r="V6944">
        <f t="shared" si="540"/>
        <v>6</v>
      </c>
      <c r="W6944">
        <f t="shared" si="541"/>
        <v>2</v>
      </c>
      <c r="X6944">
        <f t="shared" si="542"/>
        <v>2017</v>
      </c>
      <c r="Y6944" t="str">
        <f t="shared" si="543"/>
        <v>Jun</v>
      </c>
      <c r="Z6944" t="str">
        <f t="shared" si="544"/>
        <v>2017-06</v>
      </c>
    </row>
    <row r="6945" spans="1:26"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s="5">
        <v>623.96</v>
      </c>
      <c r="S6945">
        <v>5</v>
      </c>
      <c r="T6945" s="7">
        <v>0.2</v>
      </c>
      <c r="U6945" s="5">
        <v>38.997500000000002</v>
      </c>
      <c r="V6945">
        <f t="shared" si="540"/>
        <v>7</v>
      </c>
      <c r="W6945">
        <f t="shared" si="541"/>
        <v>3</v>
      </c>
      <c r="X6945">
        <f t="shared" si="542"/>
        <v>2015</v>
      </c>
      <c r="Y6945" t="str">
        <f t="shared" si="543"/>
        <v>Jul</v>
      </c>
      <c r="Z6945" t="str">
        <f t="shared" si="544"/>
        <v>2015-07</v>
      </c>
    </row>
    <row r="6946" spans="1:26"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s="5">
        <v>11.12</v>
      </c>
      <c r="S6946">
        <v>4</v>
      </c>
      <c r="T6946" s="7">
        <v>0</v>
      </c>
      <c r="U6946" s="5">
        <v>5.4488000000000003</v>
      </c>
      <c r="V6946">
        <f t="shared" si="540"/>
        <v>9</v>
      </c>
      <c r="W6946">
        <f t="shared" si="541"/>
        <v>3</v>
      </c>
      <c r="X6946">
        <f t="shared" si="542"/>
        <v>2014</v>
      </c>
      <c r="Y6946" t="str">
        <f t="shared" si="543"/>
        <v>Sep</v>
      </c>
      <c r="Z6946" t="str">
        <f t="shared" si="544"/>
        <v>2014-09</v>
      </c>
    </row>
    <row r="6947" spans="1:26"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s="5">
        <v>523.91999999999996</v>
      </c>
      <c r="S6947">
        <v>5</v>
      </c>
      <c r="T6947" s="7">
        <v>0.2</v>
      </c>
      <c r="U6947" s="5">
        <v>-26.196000000000002</v>
      </c>
      <c r="V6947">
        <f t="shared" si="540"/>
        <v>9</v>
      </c>
      <c r="W6947">
        <f t="shared" si="541"/>
        <v>3</v>
      </c>
      <c r="X6947">
        <f t="shared" si="542"/>
        <v>2016</v>
      </c>
      <c r="Y6947" t="str">
        <f t="shared" si="543"/>
        <v>Sep</v>
      </c>
      <c r="Z6947" t="str">
        <f t="shared" si="544"/>
        <v>2016-09</v>
      </c>
    </row>
    <row r="6948" spans="1:26"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s="5">
        <v>2.48</v>
      </c>
      <c r="S6948">
        <v>2</v>
      </c>
      <c r="T6948" s="7">
        <v>0</v>
      </c>
      <c r="U6948" s="5">
        <v>1.1656</v>
      </c>
      <c r="V6948">
        <f t="shared" si="540"/>
        <v>11</v>
      </c>
      <c r="W6948">
        <f t="shared" si="541"/>
        <v>4</v>
      </c>
      <c r="X6948">
        <f t="shared" si="542"/>
        <v>2015</v>
      </c>
      <c r="Y6948" t="str">
        <f t="shared" si="543"/>
        <v>Nov</v>
      </c>
      <c r="Z6948" t="str">
        <f t="shared" si="544"/>
        <v>2015-11</v>
      </c>
    </row>
    <row r="6949" spans="1:26"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s="5">
        <v>221.024</v>
      </c>
      <c r="S6949">
        <v>2</v>
      </c>
      <c r="T6949" s="7">
        <v>0.2</v>
      </c>
      <c r="U6949" s="5">
        <v>-55.256</v>
      </c>
      <c r="V6949">
        <f t="shared" si="540"/>
        <v>4</v>
      </c>
      <c r="W6949">
        <f t="shared" si="541"/>
        <v>2</v>
      </c>
      <c r="X6949">
        <f t="shared" si="542"/>
        <v>2015</v>
      </c>
      <c r="Y6949" t="str">
        <f t="shared" si="543"/>
        <v>Apr</v>
      </c>
      <c r="Z6949" t="str">
        <f t="shared" si="544"/>
        <v>2015-04</v>
      </c>
    </row>
    <row r="6950" spans="1:26"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s="5">
        <v>128.05799999999999</v>
      </c>
      <c r="S6950">
        <v>3</v>
      </c>
      <c r="T6950" s="7">
        <v>0.3</v>
      </c>
      <c r="U6950" s="5">
        <v>-23.7822</v>
      </c>
      <c r="V6950">
        <f t="shared" si="540"/>
        <v>4</v>
      </c>
      <c r="W6950">
        <f t="shared" si="541"/>
        <v>2</v>
      </c>
      <c r="X6950">
        <f t="shared" si="542"/>
        <v>2015</v>
      </c>
      <c r="Y6950" t="str">
        <f t="shared" si="543"/>
        <v>Apr</v>
      </c>
      <c r="Z6950" t="str">
        <f t="shared" si="544"/>
        <v>2015-04</v>
      </c>
    </row>
    <row r="6951" spans="1:26"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5">
        <v>58.408000000000001</v>
      </c>
      <c r="S6951">
        <v>7</v>
      </c>
      <c r="T6951" s="7">
        <v>0.2</v>
      </c>
      <c r="U6951" s="5">
        <v>18.252500000000001</v>
      </c>
      <c r="V6951">
        <f t="shared" si="540"/>
        <v>11</v>
      </c>
      <c r="W6951">
        <f t="shared" si="541"/>
        <v>4</v>
      </c>
      <c r="X6951">
        <f t="shared" si="542"/>
        <v>2017</v>
      </c>
      <c r="Y6951" t="str">
        <f t="shared" si="543"/>
        <v>Nov</v>
      </c>
      <c r="Z6951" t="str">
        <f t="shared" si="544"/>
        <v>2017-11</v>
      </c>
    </row>
    <row r="6952" spans="1:26"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5">
        <v>79.974000000000004</v>
      </c>
      <c r="S6952">
        <v>3</v>
      </c>
      <c r="T6952" s="7">
        <v>0.4</v>
      </c>
      <c r="U6952" s="5">
        <v>-29.323799999999999</v>
      </c>
      <c r="V6952">
        <f t="shared" si="540"/>
        <v>11</v>
      </c>
      <c r="W6952">
        <f t="shared" si="541"/>
        <v>4</v>
      </c>
      <c r="X6952">
        <f t="shared" si="542"/>
        <v>2017</v>
      </c>
      <c r="Y6952" t="str">
        <f t="shared" si="543"/>
        <v>Nov</v>
      </c>
      <c r="Z6952" t="str">
        <f t="shared" si="544"/>
        <v>2017-11</v>
      </c>
    </row>
    <row r="6953" spans="1:26"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s="5">
        <v>479.988</v>
      </c>
      <c r="S6953">
        <v>2</v>
      </c>
      <c r="T6953" s="7">
        <v>0.4</v>
      </c>
      <c r="U6953" s="5">
        <v>55.998600000000003</v>
      </c>
      <c r="V6953">
        <f t="shared" si="540"/>
        <v>11</v>
      </c>
      <c r="W6953">
        <f t="shared" si="541"/>
        <v>4</v>
      </c>
      <c r="X6953">
        <f t="shared" si="542"/>
        <v>2015</v>
      </c>
      <c r="Y6953" t="str">
        <f t="shared" si="543"/>
        <v>Nov</v>
      </c>
      <c r="Z6953" t="str">
        <f t="shared" si="544"/>
        <v>2015-11</v>
      </c>
    </row>
    <row r="6954" spans="1:26"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s="5">
        <v>11.808</v>
      </c>
      <c r="S6954">
        <v>3</v>
      </c>
      <c r="T6954" s="7">
        <v>0.2</v>
      </c>
      <c r="U6954" s="5">
        <v>4.1327999999999996</v>
      </c>
      <c r="V6954">
        <f t="shared" si="540"/>
        <v>10</v>
      </c>
      <c r="W6954">
        <f t="shared" si="541"/>
        <v>4</v>
      </c>
      <c r="X6954">
        <f t="shared" si="542"/>
        <v>2015</v>
      </c>
      <c r="Y6954" t="str">
        <f t="shared" si="543"/>
        <v>Oct</v>
      </c>
      <c r="Z6954" t="str">
        <f t="shared" si="544"/>
        <v>2015-10</v>
      </c>
    </row>
    <row r="6955" spans="1:26"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s="5">
        <v>53.567999999999998</v>
      </c>
      <c r="S6955">
        <v>4</v>
      </c>
      <c r="T6955" s="7">
        <v>0.2</v>
      </c>
      <c r="U6955" s="5">
        <v>19.418399999999998</v>
      </c>
      <c r="V6955">
        <f t="shared" si="540"/>
        <v>10</v>
      </c>
      <c r="W6955">
        <f t="shared" si="541"/>
        <v>4</v>
      </c>
      <c r="X6955">
        <f t="shared" si="542"/>
        <v>2015</v>
      </c>
      <c r="Y6955" t="str">
        <f t="shared" si="543"/>
        <v>Oct</v>
      </c>
      <c r="Z6955" t="str">
        <f t="shared" si="544"/>
        <v>2015-10</v>
      </c>
    </row>
    <row r="6956" spans="1:26"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s="5">
        <v>503.96</v>
      </c>
      <c r="S6956">
        <v>5</v>
      </c>
      <c r="T6956" s="7">
        <v>0.2</v>
      </c>
      <c r="U6956" s="5">
        <v>50.396000000000001</v>
      </c>
      <c r="V6956">
        <f t="shared" si="540"/>
        <v>10</v>
      </c>
      <c r="W6956">
        <f t="shared" si="541"/>
        <v>4</v>
      </c>
      <c r="X6956">
        <f t="shared" si="542"/>
        <v>2015</v>
      </c>
      <c r="Y6956" t="str">
        <f t="shared" si="543"/>
        <v>Oct</v>
      </c>
      <c r="Z6956" t="str">
        <f t="shared" si="544"/>
        <v>2015-10</v>
      </c>
    </row>
    <row r="6957" spans="1:26"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s="5">
        <v>21.34</v>
      </c>
      <c r="S6957">
        <v>2</v>
      </c>
      <c r="T6957" s="7">
        <v>0</v>
      </c>
      <c r="U6957" s="5">
        <v>9.8163999999999998</v>
      </c>
      <c r="V6957">
        <f t="shared" si="540"/>
        <v>4</v>
      </c>
      <c r="W6957">
        <f t="shared" si="541"/>
        <v>2</v>
      </c>
      <c r="X6957">
        <f t="shared" si="542"/>
        <v>2015</v>
      </c>
      <c r="Y6957" t="str">
        <f t="shared" si="543"/>
        <v>Apr</v>
      </c>
      <c r="Z6957" t="str">
        <f t="shared" si="544"/>
        <v>2015-04</v>
      </c>
    </row>
    <row r="6958" spans="1:26"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s="5">
        <v>36.4</v>
      </c>
      <c r="S6958">
        <v>5</v>
      </c>
      <c r="T6958" s="7">
        <v>0</v>
      </c>
      <c r="U6958" s="5">
        <v>17.108000000000001</v>
      </c>
      <c r="V6958">
        <f t="shared" si="540"/>
        <v>7</v>
      </c>
      <c r="W6958">
        <f t="shared" si="541"/>
        <v>3</v>
      </c>
      <c r="X6958">
        <f t="shared" si="542"/>
        <v>2016</v>
      </c>
      <c r="Y6958" t="str">
        <f t="shared" si="543"/>
        <v>Jul</v>
      </c>
      <c r="Z6958" t="str">
        <f t="shared" si="544"/>
        <v>2016-07</v>
      </c>
    </row>
    <row r="6959" spans="1:26"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s="5">
        <v>51.75</v>
      </c>
      <c r="S6959">
        <v>1</v>
      </c>
      <c r="T6959" s="7">
        <v>0</v>
      </c>
      <c r="U6959" s="5">
        <v>15.525</v>
      </c>
      <c r="V6959">
        <f t="shared" si="540"/>
        <v>7</v>
      </c>
      <c r="W6959">
        <f t="shared" si="541"/>
        <v>3</v>
      </c>
      <c r="X6959">
        <f t="shared" si="542"/>
        <v>2016</v>
      </c>
      <c r="Y6959" t="str">
        <f t="shared" si="543"/>
        <v>Jul</v>
      </c>
      <c r="Z6959" t="str">
        <f t="shared" si="544"/>
        <v>2016-07</v>
      </c>
    </row>
    <row r="6960" spans="1:26"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s="5">
        <v>15.51</v>
      </c>
      <c r="S6960">
        <v>1</v>
      </c>
      <c r="T6960" s="7">
        <v>0</v>
      </c>
      <c r="U6960" s="5">
        <v>4.3428000000000004</v>
      </c>
      <c r="V6960">
        <f t="shared" si="540"/>
        <v>9</v>
      </c>
      <c r="W6960">
        <f t="shared" si="541"/>
        <v>3</v>
      </c>
      <c r="X6960">
        <f t="shared" si="542"/>
        <v>2015</v>
      </c>
      <c r="Y6960" t="str">
        <f t="shared" si="543"/>
        <v>Sep</v>
      </c>
      <c r="Z6960" t="str">
        <f t="shared" si="544"/>
        <v>2015-09</v>
      </c>
    </row>
    <row r="6961" spans="1:26"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s="5">
        <v>146.82</v>
      </c>
      <c r="S6961">
        <v>3</v>
      </c>
      <c r="T6961" s="7">
        <v>0</v>
      </c>
      <c r="U6961" s="5">
        <v>73.41</v>
      </c>
      <c r="V6961">
        <f t="shared" si="540"/>
        <v>9</v>
      </c>
      <c r="W6961">
        <f t="shared" si="541"/>
        <v>3</v>
      </c>
      <c r="X6961">
        <f t="shared" si="542"/>
        <v>2015</v>
      </c>
      <c r="Y6961" t="str">
        <f t="shared" si="543"/>
        <v>Sep</v>
      </c>
      <c r="Z6961" t="str">
        <f t="shared" si="544"/>
        <v>2015-09</v>
      </c>
    </row>
    <row r="6962" spans="1:26"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s="5">
        <v>12.96</v>
      </c>
      <c r="S6962">
        <v>2</v>
      </c>
      <c r="T6962" s="7">
        <v>0</v>
      </c>
      <c r="U6962" s="5">
        <v>6.2207999999999997</v>
      </c>
      <c r="V6962">
        <f t="shared" si="540"/>
        <v>9</v>
      </c>
      <c r="W6962">
        <f t="shared" si="541"/>
        <v>3</v>
      </c>
      <c r="X6962">
        <f t="shared" si="542"/>
        <v>2015</v>
      </c>
      <c r="Y6962" t="str">
        <f t="shared" si="543"/>
        <v>Sep</v>
      </c>
      <c r="Z6962" t="str">
        <f t="shared" si="544"/>
        <v>2015-09</v>
      </c>
    </row>
    <row r="6963" spans="1:26"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s="5">
        <v>7.8</v>
      </c>
      <c r="S6963">
        <v>3</v>
      </c>
      <c r="T6963" s="7">
        <v>0</v>
      </c>
      <c r="U6963" s="5">
        <v>2.1059999999999999</v>
      </c>
      <c r="V6963">
        <f t="shared" si="540"/>
        <v>11</v>
      </c>
      <c r="W6963">
        <f t="shared" si="541"/>
        <v>4</v>
      </c>
      <c r="X6963">
        <f t="shared" si="542"/>
        <v>2017</v>
      </c>
      <c r="Y6963" t="str">
        <f t="shared" si="543"/>
        <v>Nov</v>
      </c>
      <c r="Z6963" t="str">
        <f t="shared" si="544"/>
        <v>2017-11</v>
      </c>
    </row>
    <row r="6964" spans="1:26"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s="5">
        <v>10.199999999999999</v>
      </c>
      <c r="S6964">
        <v>5</v>
      </c>
      <c r="T6964" s="7">
        <v>0</v>
      </c>
      <c r="U6964" s="5">
        <v>4.7939999999999996</v>
      </c>
      <c r="V6964">
        <f t="shared" si="540"/>
        <v>7</v>
      </c>
      <c r="W6964">
        <f t="shared" si="541"/>
        <v>3</v>
      </c>
      <c r="X6964">
        <f t="shared" si="542"/>
        <v>2016</v>
      </c>
      <c r="Y6964" t="str">
        <f t="shared" si="543"/>
        <v>Jul</v>
      </c>
      <c r="Z6964" t="str">
        <f t="shared" si="544"/>
        <v>2016-07</v>
      </c>
    </row>
    <row r="6965" spans="1:26"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s="5">
        <v>22.32</v>
      </c>
      <c r="S6965">
        <v>3</v>
      </c>
      <c r="T6965" s="7">
        <v>0</v>
      </c>
      <c r="U6965" s="5">
        <v>5.58</v>
      </c>
      <c r="V6965">
        <f t="shared" si="540"/>
        <v>7</v>
      </c>
      <c r="W6965">
        <f t="shared" si="541"/>
        <v>3</v>
      </c>
      <c r="X6965">
        <f t="shared" si="542"/>
        <v>2016</v>
      </c>
      <c r="Y6965" t="str">
        <f t="shared" si="543"/>
        <v>Jul</v>
      </c>
      <c r="Z6965" t="str">
        <f t="shared" si="544"/>
        <v>2016-07</v>
      </c>
    </row>
    <row r="6966" spans="1:26"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s="5">
        <v>24.1</v>
      </c>
      <c r="S6966">
        <v>5</v>
      </c>
      <c r="T6966" s="7">
        <v>0</v>
      </c>
      <c r="U6966" s="5">
        <v>11.086</v>
      </c>
      <c r="V6966">
        <f t="shared" si="540"/>
        <v>7</v>
      </c>
      <c r="W6966">
        <f t="shared" si="541"/>
        <v>3</v>
      </c>
      <c r="X6966">
        <f t="shared" si="542"/>
        <v>2016</v>
      </c>
      <c r="Y6966" t="str">
        <f t="shared" si="543"/>
        <v>Jul</v>
      </c>
      <c r="Z6966" t="str">
        <f t="shared" si="544"/>
        <v>2016-07</v>
      </c>
    </row>
    <row r="6967" spans="1:26"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s="5">
        <v>75.98</v>
      </c>
      <c r="S6967">
        <v>2</v>
      </c>
      <c r="T6967" s="7">
        <v>0</v>
      </c>
      <c r="U6967" s="5">
        <v>18.235199999999999</v>
      </c>
      <c r="V6967">
        <f t="shared" si="540"/>
        <v>7</v>
      </c>
      <c r="W6967">
        <f t="shared" si="541"/>
        <v>3</v>
      </c>
      <c r="X6967">
        <f t="shared" si="542"/>
        <v>2016</v>
      </c>
      <c r="Y6967" t="str">
        <f t="shared" si="543"/>
        <v>Jul</v>
      </c>
      <c r="Z6967" t="str">
        <f t="shared" si="544"/>
        <v>2016-07</v>
      </c>
    </row>
    <row r="6968" spans="1:26"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s="5">
        <v>6.46</v>
      </c>
      <c r="S6968">
        <v>2</v>
      </c>
      <c r="T6968" s="7">
        <v>0</v>
      </c>
      <c r="U6968" s="5">
        <v>3.1654</v>
      </c>
      <c r="V6968">
        <f t="shared" si="540"/>
        <v>7</v>
      </c>
      <c r="W6968">
        <f t="shared" si="541"/>
        <v>3</v>
      </c>
      <c r="X6968">
        <f t="shared" si="542"/>
        <v>2016</v>
      </c>
      <c r="Y6968" t="str">
        <f t="shared" si="543"/>
        <v>Jul</v>
      </c>
      <c r="Z6968" t="str">
        <f t="shared" si="544"/>
        <v>2016-07</v>
      </c>
    </row>
    <row r="6969" spans="1:26"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s="5">
        <v>60.12</v>
      </c>
      <c r="S6969">
        <v>9</v>
      </c>
      <c r="T6969" s="7">
        <v>0</v>
      </c>
      <c r="U6969" s="5">
        <v>28.857600000000001</v>
      </c>
      <c r="V6969">
        <f t="shared" si="540"/>
        <v>7</v>
      </c>
      <c r="W6969">
        <f t="shared" si="541"/>
        <v>3</v>
      </c>
      <c r="X6969">
        <f t="shared" si="542"/>
        <v>2016</v>
      </c>
      <c r="Y6969" t="str">
        <f t="shared" si="543"/>
        <v>Jul</v>
      </c>
      <c r="Z6969" t="str">
        <f t="shared" si="544"/>
        <v>2016-07</v>
      </c>
    </row>
    <row r="6970" spans="1:26"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s="5">
        <v>824.97</v>
      </c>
      <c r="S6970">
        <v>3</v>
      </c>
      <c r="T6970" s="7">
        <v>0</v>
      </c>
      <c r="U6970" s="5">
        <v>214.4922</v>
      </c>
      <c r="V6970">
        <f t="shared" si="540"/>
        <v>10</v>
      </c>
      <c r="W6970">
        <f t="shared" si="541"/>
        <v>4</v>
      </c>
      <c r="X6970">
        <f t="shared" si="542"/>
        <v>2015</v>
      </c>
      <c r="Y6970" t="str">
        <f t="shared" si="543"/>
        <v>Oct</v>
      </c>
      <c r="Z6970" t="str">
        <f t="shared" si="544"/>
        <v>2015-10</v>
      </c>
    </row>
    <row r="6971" spans="1:26"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s="5">
        <v>24.85</v>
      </c>
      <c r="S6971">
        <v>5</v>
      </c>
      <c r="T6971" s="7">
        <v>0</v>
      </c>
      <c r="U6971" s="5">
        <v>7.7035</v>
      </c>
      <c r="V6971">
        <f t="shared" si="540"/>
        <v>1</v>
      </c>
      <c r="W6971">
        <f t="shared" si="541"/>
        <v>1</v>
      </c>
      <c r="X6971">
        <f t="shared" si="542"/>
        <v>2016</v>
      </c>
      <c r="Y6971" t="str">
        <f t="shared" si="543"/>
        <v>Jan</v>
      </c>
      <c r="Z6971" t="str">
        <f t="shared" si="544"/>
        <v>2016-01</v>
      </c>
    </row>
    <row r="6972" spans="1:26"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s="5">
        <v>12.624000000000001</v>
      </c>
      <c r="S6972">
        <v>2</v>
      </c>
      <c r="T6972" s="7">
        <v>0.2</v>
      </c>
      <c r="U6972" s="5">
        <v>-2.5247999999999999</v>
      </c>
      <c r="V6972">
        <f t="shared" si="540"/>
        <v>9</v>
      </c>
      <c r="W6972">
        <f t="shared" si="541"/>
        <v>3</v>
      </c>
      <c r="X6972">
        <f t="shared" si="542"/>
        <v>2017</v>
      </c>
      <c r="Y6972" t="str">
        <f t="shared" si="543"/>
        <v>Sep</v>
      </c>
      <c r="Z6972" t="str">
        <f t="shared" si="544"/>
        <v>2017-09</v>
      </c>
    </row>
    <row r="6973" spans="1:26"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s="5">
        <v>89.584000000000003</v>
      </c>
      <c r="S6973">
        <v>2</v>
      </c>
      <c r="T6973" s="7">
        <v>0.2</v>
      </c>
      <c r="U6973" s="5">
        <v>4.4791999999999996</v>
      </c>
      <c r="V6973">
        <f t="shared" si="540"/>
        <v>9</v>
      </c>
      <c r="W6973">
        <f t="shared" si="541"/>
        <v>3</v>
      </c>
      <c r="X6973">
        <f t="shared" si="542"/>
        <v>2017</v>
      </c>
      <c r="Y6973" t="str">
        <f t="shared" si="543"/>
        <v>Sep</v>
      </c>
      <c r="Z6973" t="str">
        <f t="shared" si="544"/>
        <v>2017-09</v>
      </c>
    </row>
    <row r="6974" spans="1:26"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s="5">
        <v>471.92</v>
      </c>
      <c r="S6974">
        <v>2</v>
      </c>
      <c r="T6974" s="7">
        <v>0.2</v>
      </c>
      <c r="U6974" s="5">
        <v>29.495000000000001</v>
      </c>
      <c r="V6974">
        <f t="shared" si="540"/>
        <v>9</v>
      </c>
      <c r="W6974">
        <f t="shared" si="541"/>
        <v>3</v>
      </c>
      <c r="X6974">
        <f t="shared" si="542"/>
        <v>2017</v>
      </c>
      <c r="Y6974" t="str">
        <f t="shared" si="543"/>
        <v>Sep</v>
      </c>
      <c r="Z6974" t="str">
        <f t="shared" si="544"/>
        <v>2017-09</v>
      </c>
    </row>
    <row r="6975" spans="1:26"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s="5">
        <v>18.18</v>
      </c>
      <c r="S6975">
        <v>4</v>
      </c>
      <c r="T6975" s="7">
        <v>0.7</v>
      </c>
      <c r="U6975" s="5">
        <v>-13.938000000000001</v>
      </c>
      <c r="V6975">
        <f t="shared" si="540"/>
        <v>9</v>
      </c>
      <c r="W6975">
        <f t="shared" si="541"/>
        <v>3</v>
      </c>
      <c r="X6975">
        <f t="shared" si="542"/>
        <v>2017</v>
      </c>
      <c r="Y6975" t="str">
        <f t="shared" si="543"/>
        <v>Sep</v>
      </c>
      <c r="Z6975" t="str">
        <f t="shared" si="544"/>
        <v>2017-09</v>
      </c>
    </row>
    <row r="6976" spans="1:26"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s="5">
        <v>31.744</v>
      </c>
      <c r="S6976">
        <v>2</v>
      </c>
      <c r="T6976" s="7">
        <v>0.2</v>
      </c>
      <c r="U6976" s="5">
        <v>8.3328000000000007</v>
      </c>
      <c r="V6976">
        <f t="shared" si="540"/>
        <v>9</v>
      </c>
      <c r="W6976">
        <f t="shared" si="541"/>
        <v>3</v>
      </c>
      <c r="X6976">
        <f t="shared" si="542"/>
        <v>2017</v>
      </c>
      <c r="Y6976" t="str">
        <f t="shared" si="543"/>
        <v>Sep</v>
      </c>
      <c r="Z6976" t="str">
        <f t="shared" si="544"/>
        <v>2017-09</v>
      </c>
    </row>
    <row r="6977" spans="1:26"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s="5">
        <v>5.9039999999999999</v>
      </c>
      <c r="S6977">
        <v>2</v>
      </c>
      <c r="T6977" s="7">
        <v>0.2</v>
      </c>
      <c r="U6977" s="5">
        <v>1.9925999999999999</v>
      </c>
      <c r="V6977">
        <f t="shared" si="540"/>
        <v>6</v>
      </c>
      <c r="W6977">
        <f t="shared" si="541"/>
        <v>2</v>
      </c>
      <c r="X6977">
        <f t="shared" si="542"/>
        <v>2015</v>
      </c>
      <c r="Y6977" t="str">
        <f t="shared" si="543"/>
        <v>Jun</v>
      </c>
      <c r="Z6977" t="str">
        <f t="shared" si="544"/>
        <v>2015-06</v>
      </c>
    </row>
    <row r="6978" spans="1:26"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s="5">
        <v>621.76</v>
      </c>
      <c r="S6978">
        <v>4</v>
      </c>
      <c r="T6978" s="7">
        <v>0.2</v>
      </c>
      <c r="U6978" s="5">
        <v>46.631999999999998</v>
      </c>
      <c r="V6978">
        <f t="shared" si="540"/>
        <v>6</v>
      </c>
      <c r="W6978">
        <f t="shared" si="541"/>
        <v>2</v>
      </c>
      <c r="X6978">
        <f t="shared" si="542"/>
        <v>2015</v>
      </c>
      <c r="Y6978" t="str">
        <f t="shared" si="543"/>
        <v>Jun</v>
      </c>
      <c r="Z6978" t="str">
        <f t="shared" si="544"/>
        <v>2015-06</v>
      </c>
    </row>
    <row r="6979" spans="1:26"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5">
        <v>59.98</v>
      </c>
      <c r="S6979">
        <v>2</v>
      </c>
      <c r="T6979" s="7">
        <v>0</v>
      </c>
      <c r="U6979" s="5">
        <v>17.994</v>
      </c>
      <c r="V6979">
        <f t="shared" ref="V6979:V7042" si="545">MONTH(C6979)</f>
        <v>11</v>
      </c>
      <c r="W6979">
        <f t="shared" ref="W6979:W7042" si="546">ROUNDUP(MONTH(C6979)/3,0)</f>
        <v>4</v>
      </c>
      <c r="X6979">
        <f t="shared" ref="X6979:X7042" si="547">YEAR(C6979)</f>
        <v>2016</v>
      </c>
      <c r="Y6979" t="str">
        <f t="shared" ref="Y6979:Y7042" si="548">TEXT(C6979,"MMM")</f>
        <v>Nov</v>
      </c>
      <c r="Z6979" t="str">
        <f t="shared" ref="Z6979:Z7042" si="549">TEXT(C6979,"YYYY-MM")</f>
        <v>2016-11</v>
      </c>
    </row>
    <row r="6980" spans="1:26"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s="5">
        <v>48.87</v>
      </c>
      <c r="S6980">
        <v>9</v>
      </c>
      <c r="T6980" s="7">
        <v>0</v>
      </c>
      <c r="U6980" s="5">
        <v>23.946300000000001</v>
      </c>
      <c r="V6980">
        <f t="shared" si="545"/>
        <v>11</v>
      </c>
      <c r="W6980">
        <f t="shared" si="546"/>
        <v>4</v>
      </c>
      <c r="X6980">
        <f t="shared" si="547"/>
        <v>2017</v>
      </c>
      <c r="Y6980" t="str">
        <f t="shared" si="548"/>
        <v>Nov</v>
      </c>
      <c r="Z6980" t="str">
        <f t="shared" si="549"/>
        <v>2017-11</v>
      </c>
    </row>
    <row r="6981" spans="1:26"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s="5">
        <v>154.9</v>
      </c>
      <c r="S6981">
        <v>5</v>
      </c>
      <c r="T6981" s="7">
        <v>0</v>
      </c>
      <c r="U6981" s="5">
        <v>69.704999999999998</v>
      </c>
      <c r="V6981">
        <f t="shared" si="545"/>
        <v>1</v>
      </c>
      <c r="W6981">
        <f t="shared" si="546"/>
        <v>1</v>
      </c>
      <c r="X6981">
        <f t="shared" si="547"/>
        <v>2017</v>
      </c>
      <c r="Y6981" t="str">
        <f t="shared" si="548"/>
        <v>Jan</v>
      </c>
      <c r="Z6981" t="str">
        <f t="shared" si="549"/>
        <v>2017-01</v>
      </c>
    </row>
    <row r="6982" spans="1:26"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s="5">
        <v>5.92</v>
      </c>
      <c r="S6982">
        <v>4</v>
      </c>
      <c r="T6982" s="7">
        <v>0</v>
      </c>
      <c r="U6982" s="5">
        <v>2.8416000000000001</v>
      </c>
      <c r="V6982">
        <f t="shared" si="545"/>
        <v>11</v>
      </c>
      <c r="W6982">
        <f t="shared" si="546"/>
        <v>4</v>
      </c>
      <c r="X6982">
        <f t="shared" si="547"/>
        <v>2014</v>
      </c>
      <c r="Y6982" t="str">
        <f t="shared" si="548"/>
        <v>Nov</v>
      </c>
      <c r="Z6982" t="str">
        <f t="shared" si="549"/>
        <v>2014-11</v>
      </c>
    </row>
    <row r="6983" spans="1:26"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s="5">
        <v>30.18</v>
      </c>
      <c r="S6983">
        <v>3</v>
      </c>
      <c r="T6983" s="7">
        <v>0</v>
      </c>
      <c r="U6983" s="5">
        <v>13.8828</v>
      </c>
      <c r="V6983">
        <f t="shared" si="545"/>
        <v>11</v>
      </c>
      <c r="W6983">
        <f t="shared" si="546"/>
        <v>4</v>
      </c>
      <c r="X6983">
        <f t="shared" si="547"/>
        <v>2014</v>
      </c>
      <c r="Y6983" t="str">
        <f t="shared" si="548"/>
        <v>Nov</v>
      </c>
      <c r="Z6983" t="str">
        <f t="shared" si="549"/>
        <v>2014-11</v>
      </c>
    </row>
    <row r="6984" spans="1:26"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s="5">
        <v>24.1</v>
      </c>
      <c r="S6984">
        <v>5</v>
      </c>
      <c r="T6984" s="7">
        <v>0</v>
      </c>
      <c r="U6984" s="5">
        <v>11.086</v>
      </c>
      <c r="V6984">
        <f t="shared" si="545"/>
        <v>9</v>
      </c>
      <c r="W6984">
        <f t="shared" si="546"/>
        <v>3</v>
      </c>
      <c r="X6984">
        <f t="shared" si="547"/>
        <v>2016</v>
      </c>
      <c r="Y6984" t="str">
        <f t="shared" si="548"/>
        <v>Sep</v>
      </c>
      <c r="Z6984" t="str">
        <f t="shared" si="549"/>
        <v>2016-09</v>
      </c>
    </row>
    <row r="6985" spans="1:26"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s="5">
        <v>8.7799999999999994</v>
      </c>
      <c r="S6985">
        <v>1</v>
      </c>
      <c r="T6985" s="7">
        <v>0</v>
      </c>
      <c r="U6985" s="5">
        <v>2.2827999999999999</v>
      </c>
      <c r="V6985">
        <f t="shared" si="545"/>
        <v>9</v>
      </c>
      <c r="W6985">
        <f t="shared" si="546"/>
        <v>3</v>
      </c>
      <c r="X6985">
        <f t="shared" si="547"/>
        <v>2016</v>
      </c>
      <c r="Y6985" t="str">
        <f t="shared" si="548"/>
        <v>Sep</v>
      </c>
      <c r="Z6985" t="str">
        <f t="shared" si="549"/>
        <v>2016-09</v>
      </c>
    </row>
    <row r="6986" spans="1:26"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s="5">
        <v>376.74</v>
      </c>
      <c r="S6986">
        <v>4</v>
      </c>
      <c r="T6986" s="7">
        <v>0.1</v>
      </c>
      <c r="U6986" s="5">
        <v>71.162000000000006</v>
      </c>
      <c r="V6986">
        <f t="shared" si="545"/>
        <v>9</v>
      </c>
      <c r="W6986">
        <f t="shared" si="546"/>
        <v>3</v>
      </c>
      <c r="X6986">
        <f t="shared" si="547"/>
        <v>2016</v>
      </c>
      <c r="Y6986" t="str">
        <f t="shared" si="548"/>
        <v>Sep</v>
      </c>
      <c r="Z6986" t="str">
        <f t="shared" si="549"/>
        <v>2016-09</v>
      </c>
    </row>
    <row r="6987" spans="1:26"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s="5">
        <v>29.52</v>
      </c>
      <c r="S6987">
        <v>4</v>
      </c>
      <c r="T6987" s="7">
        <v>0</v>
      </c>
      <c r="U6987" s="5">
        <v>14.4648</v>
      </c>
      <c r="V6987">
        <f t="shared" si="545"/>
        <v>9</v>
      </c>
      <c r="W6987">
        <f t="shared" si="546"/>
        <v>3</v>
      </c>
      <c r="X6987">
        <f t="shared" si="547"/>
        <v>2016</v>
      </c>
      <c r="Y6987" t="str">
        <f t="shared" si="548"/>
        <v>Sep</v>
      </c>
      <c r="Z6987" t="str">
        <f t="shared" si="549"/>
        <v>2016-09</v>
      </c>
    </row>
    <row r="6988" spans="1:26"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s="5">
        <v>11.96</v>
      </c>
      <c r="S6988">
        <v>2</v>
      </c>
      <c r="T6988" s="7">
        <v>0</v>
      </c>
      <c r="U6988" s="5">
        <v>2.99</v>
      </c>
      <c r="V6988">
        <f t="shared" si="545"/>
        <v>9</v>
      </c>
      <c r="W6988">
        <f t="shared" si="546"/>
        <v>3</v>
      </c>
      <c r="X6988">
        <f t="shared" si="547"/>
        <v>2016</v>
      </c>
      <c r="Y6988" t="str">
        <f t="shared" si="548"/>
        <v>Sep</v>
      </c>
      <c r="Z6988" t="str">
        <f t="shared" si="549"/>
        <v>2016-09</v>
      </c>
    </row>
    <row r="6989" spans="1:26"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s="5">
        <v>26.4</v>
      </c>
      <c r="S6989">
        <v>5</v>
      </c>
      <c r="T6989" s="7">
        <v>0</v>
      </c>
      <c r="U6989" s="5">
        <v>12.672000000000001</v>
      </c>
      <c r="V6989">
        <f t="shared" si="545"/>
        <v>9</v>
      </c>
      <c r="W6989">
        <f t="shared" si="546"/>
        <v>3</v>
      </c>
      <c r="X6989">
        <f t="shared" si="547"/>
        <v>2016</v>
      </c>
      <c r="Y6989" t="str">
        <f t="shared" si="548"/>
        <v>Sep</v>
      </c>
      <c r="Z6989" t="str">
        <f t="shared" si="549"/>
        <v>2016-09</v>
      </c>
    </row>
    <row r="6990" spans="1:26"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s="5">
        <v>1158.1199999999999</v>
      </c>
      <c r="S6990">
        <v>5</v>
      </c>
      <c r="T6990" s="7">
        <v>0.2</v>
      </c>
      <c r="U6990" s="5">
        <v>130.2885</v>
      </c>
      <c r="V6990">
        <f t="shared" si="545"/>
        <v>11</v>
      </c>
      <c r="W6990">
        <f t="shared" si="546"/>
        <v>4</v>
      </c>
      <c r="X6990">
        <f t="shared" si="547"/>
        <v>2017</v>
      </c>
      <c r="Y6990" t="str">
        <f t="shared" si="548"/>
        <v>Nov</v>
      </c>
      <c r="Z6990" t="str">
        <f t="shared" si="549"/>
        <v>2017-11</v>
      </c>
    </row>
    <row r="6991" spans="1:26"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s="5">
        <v>1.3919999999999999</v>
      </c>
      <c r="S6991">
        <v>2</v>
      </c>
      <c r="T6991" s="7">
        <v>0.8</v>
      </c>
      <c r="U6991" s="5">
        <v>-3.7584</v>
      </c>
      <c r="V6991">
        <f t="shared" si="545"/>
        <v>12</v>
      </c>
      <c r="W6991">
        <f t="shared" si="546"/>
        <v>4</v>
      </c>
      <c r="X6991">
        <f t="shared" si="547"/>
        <v>2017</v>
      </c>
      <c r="Y6991" t="str">
        <f t="shared" si="548"/>
        <v>Dec</v>
      </c>
      <c r="Z6991" t="str">
        <f t="shared" si="549"/>
        <v>2017-12</v>
      </c>
    </row>
    <row r="6992" spans="1:26"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s="5">
        <v>44.43</v>
      </c>
      <c r="S6992">
        <v>3</v>
      </c>
      <c r="T6992" s="7">
        <v>0</v>
      </c>
      <c r="U6992" s="5">
        <v>18.660599999999999</v>
      </c>
      <c r="V6992">
        <f t="shared" si="545"/>
        <v>11</v>
      </c>
      <c r="W6992">
        <f t="shared" si="546"/>
        <v>4</v>
      </c>
      <c r="X6992">
        <f t="shared" si="547"/>
        <v>2015</v>
      </c>
      <c r="Y6992" t="str">
        <f t="shared" si="548"/>
        <v>Nov</v>
      </c>
      <c r="Z6992" t="str">
        <f t="shared" si="549"/>
        <v>2015-11</v>
      </c>
    </row>
    <row r="6993" spans="1:26"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s="5">
        <v>226.2</v>
      </c>
      <c r="S6993">
        <v>5</v>
      </c>
      <c r="T6993" s="7">
        <v>0</v>
      </c>
      <c r="U6993" s="5">
        <v>58.811999999999998</v>
      </c>
      <c r="V6993">
        <f t="shared" si="545"/>
        <v>11</v>
      </c>
      <c r="W6993">
        <f t="shared" si="546"/>
        <v>4</v>
      </c>
      <c r="X6993">
        <f t="shared" si="547"/>
        <v>2015</v>
      </c>
      <c r="Y6993" t="str">
        <f t="shared" si="548"/>
        <v>Nov</v>
      </c>
      <c r="Z6993" t="str">
        <f t="shared" si="549"/>
        <v>2015-11</v>
      </c>
    </row>
    <row r="6994" spans="1:26"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s="5">
        <v>186.54</v>
      </c>
      <c r="S6994">
        <v>3</v>
      </c>
      <c r="T6994" s="7">
        <v>0</v>
      </c>
      <c r="U6994" s="5">
        <v>41.038800000000002</v>
      </c>
      <c r="V6994">
        <f t="shared" si="545"/>
        <v>11</v>
      </c>
      <c r="W6994">
        <f t="shared" si="546"/>
        <v>4</v>
      </c>
      <c r="X6994">
        <f t="shared" si="547"/>
        <v>2015</v>
      </c>
      <c r="Y6994" t="str">
        <f t="shared" si="548"/>
        <v>Nov</v>
      </c>
      <c r="Z6994" t="str">
        <f t="shared" si="549"/>
        <v>2015-11</v>
      </c>
    </row>
    <row r="6995" spans="1:26"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s="5">
        <v>265.86</v>
      </c>
      <c r="S6995">
        <v>7</v>
      </c>
      <c r="T6995" s="7">
        <v>0</v>
      </c>
      <c r="U6995" s="5">
        <v>79.757999999999996</v>
      </c>
      <c r="V6995">
        <f t="shared" si="545"/>
        <v>11</v>
      </c>
      <c r="W6995">
        <f t="shared" si="546"/>
        <v>4</v>
      </c>
      <c r="X6995">
        <f t="shared" si="547"/>
        <v>2015</v>
      </c>
      <c r="Y6995" t="str">
        <f t="shared" si="548"/>
        <v>Nov</v>
      </c>
      <c r="Z6995" t="str">
        <f t="shared" si="549"/>
        <v>2015-11</v>
      </c>
    </row>
    <row r="6996" spans="1:26"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s="5">
        <v>27.9</v>
      </c>
      <c r="S6996">
        <v>5</v>
      </c>
      <c r="T6996" s="7">
        <v>0</v>
      </c>
      <c r="U6996" s="5">
        <v>6.9749999999999996</v>
      </c>
      <c r="V6996">
        <f t="shared" si="545"/>
        <v>11</v>
      </c>
      <c r="W6996">
        <f t="shared" si="546"/>
        <v>4</v>
      </c>
      <c r="X6996">
        <f t="shared" si="547"/>
        <v>2015</v>
      </c>
      <c r="Y6996" t="str">
        <f t="shared" si="548"/>
        <v>Nov</v>
      </c>
      <c r="Z6996" t="str">
        <f t="shared" si="549"/>
        <v>2015-11</v>
      </c>
    </row>
    <row r="6997" spans="1:26"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s="5">
        <v>31.08</v>
      </c>
      <c r="S6997">
        <v>4</v>
      </c>
      <c r="T6997" s="7">
        <v>0</v>
      </c>
      <c r="U6997" s="5">
        <v>8.3916000000000004</v>
      </c>
      <c r="V6997">
        <f t="shared" si="545"/>
        <v>11</v>
      </c>
      <c r="W6997">
        <f t="shared" si="546"/>
        <v>4</v>
      </c>
      <c r="X6997">
        <f t="shared" si="547"/>
        <v>2015</v>
      </c>
      <c r="Y6997" t="str">
        <f t="shared" si="548"/>
        <v>Nov</v>
      </c>
      <c r="Z6997" t="str">
        <f t="shared" si="549"/>
        <v>2015-11</v>
      </c>
    </row>
    <row r="6998" spans="1:26"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s="5">
        <v>13.84</v>
      </c>
      <c r="S6998">
        <v>4</v>
      </c>
      <c r="T6998" s="7">
        <v>0.8</v>
      </c>
      <c r="U6998" s="5">
        <v>-22.143999999999998</v>
      </c>
      <c r="V6998">
        <f t="shared" si="545"/>
        <v>12</v>
      </c>
      <c r="W6998">
        <f t="shared" si="546"/>
        <v>4</v>
      </c>
      <c r="X6998">
        <f t="shared" si="547"/>
        <v>2017</v>
      </c>
      <c r="Y6998" t="str">
        <f t="shared" si="548"/>
        <v>Dec</v>
      </c>
      <c r="Z6998" t="str">
        <f t="shared" si="549"/>
        <v>2017-12</v>
      </c>
    </row>
    <row r="6999" spans="1:26"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s="5">
        <v>175.87200000000001</v>
      </c>
      <c r="S6999">
        <v>4</v>
      </c>
      <c r="T6999" s="7">
        <v>0.2</v>
      </c>
      <c r="U6999" s="5">
        <v>63.753599999999999</v>
      </c>
      <c r="V6999">
        <f t="shared" si="545"/>
        <v>12</v>
      </c>
      <c r="W6999">
        <f t="shared" si="546"/>
        <v>4</v>
      </c>
      <c r="X6999">
        <f t="shared" si="547"/>
        <v>2017</v>
      </c>
      <c r="Y6999" t="str">
        <f t="shared" si="548"/>
        <v>Dec</v>
      </c>
      <c r="Z6999" t="str">
        <f t="shared" si="549"/>
        <v>2017-12</v>
      </c>
    </row>
    <row r="7000" spans="1:26"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s="5">
        <v>12.96</v>
      </c>
      <c r="S7000">
        <v>2</v>
      </c>
      <c r="T7000" s="7">
        <v>0</v>
      </c>
      <c r="U7000" s="5">
        <v>6.3503999999999996</v>
      </c>
      <c r="V7000">
        <f t="shared" si="545"/>
        <v>9</v>
      </c>
      <c r="W7000">
        <f t="shared" si="546"/>
        <v>3</v>
      </c>
      <c r="X7000">
        <f t="shared" si="547"/>
        <v>2016</v>
      </c>
      <c r="Y7000" t="str">
        <f t="shared" si="548"/>
        <v>Sep</v>
      </c>
      <c r="Z7000" t="str">
        <f t="shared" si="549"/>
        <v>2016-09</v>
      </c>
    </row>
    <row r="7001" spans="1:26"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s="5">
        <v>208.44</v>
      </c>
      <c r="S7001">
        <v>3</v>
      </c>
      <c r="T7001" s="7">
        <v>0</v>
      </c>
      <c r="U7001" s="5">
        <v>62.531999999999996</v>
      </c>
      <c r="V7001">
        <f t="shared" si="545"/>
        <v>5</v>
      </c>
      <c r="W7001">
        <f t="shared" si="546"/>
        <v>2</v>
      </c>
      <c r="X7001">
        <f t="shared" si="547"/>
        <v>2017</v>
      </c>
      <c r="Y7001" t="str">
        <f t="shared" si="548"/>
        <v>May</v>
      </c>
      <c r="Z7001" t="str">
        <f t="shared" si="549"/>
        <v>2017-05</v>
      </c>
    </row>
    <row r="7002" spans="1:26"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5">
        <v>25.76</v>
      </c>
      <c r="S7002">
        <v>2</v>
      </c>
      <c r="T7002" s="7">
        <v>0</v>
      </c>
      <c r="U7002" s="5">
        <v>0.77280000000000004</v>
      </c>
      <c r="V7002">
        <f t="shared" si="545"/>
        <v>5</v>
      </c>
      <c r="W7002">
        <f t="shared" si="546"/>
        <v>2</v>
      </c>
      <c r="X7002">
        <f t="shared" si="547"/>
        <v>2017</v>
      </c>
      <c r="Y7002" t="str">
        <f t="shared" si="548"/>
        <v>May</v>
      </c>
      <c r="Z7002" t="str">
        <f t="shared" si="549"/>
        <v>2017-05</v>
      </c>
    </row>
    <row r="7003" spans="1:26"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s="5">
        <v>366.74400000000003</v>
      </c>
      <c r="S7003">
        <v>4</v>
      </c>
      <c r="T7003" s="7">
        <v>0.3</v>
      </c>
      <c r="U7003" s="5">
        <v>-110.0232</v>
      </c>
      <c r="V7003">
        <f t="shared" si="545"/>
        <v>3</v>
      </c>
      <c r="W7003">
        <f t="shared" si="546"/>
        <v>1</v>
      </c>
      <c r="X7003">
        <f t="shared" si="547"/>
        <v>2015</v>
      </c>
      <c r="Y7003" t="str">
        <f t="shared" si="548"/>
        <v>Mar</v>
      </c>
      <c r="Z7003" t="str">
        <f t="shared" si="549"/>
        <v>2015-03</v>
      </c>
    </row>
    <row r="7004" spans="1:26"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s="5">
        <v>289.24</v>
      </c>
      <c r="S7004">
        <v>7</v>
      </c>
      <c r="T7004" s="7">
        <v>0</v>
      </c>
      <c r="U7004" s="5">
        <v>26.031600000000001</v>
      </c>
      <c r="V7004">
        <f t="shared" si="545"/>
        <v>8</v>
      </c>
      <c r="W7004">
        <f t="shared" si="546"/>
        <v>3</v>
      </c>
      <c r="X7004">
        <f t="shared" si="547"/>
        <v>2014</v>
      </c>
      <c r="Y7004" t="str">
        <f t="shared" si="548"/>
        <v>Aug</v>
      </c>
      <c r="Z7004" t="str">
        <f t="shared" si="549"/>
        <v>2014-08</v>
      </c>
    </row>
    <row r="7005" spans="1:26"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s="5">
        <v>69.456000000000003</v>
      </c>
      <c r="S7005">
        <v>2</v>
      </c>
      <c r="T7005" s="7">
        <v>0.2</v>
      </c>
      <c r="U7005" s="5">
        <v>22.5732</v>
      </c>
      <c r="V7005">
        <f t="shared" si="545"/>
        <v>8</v>
      </c>
      <c r="W7005">
        <f t="shared" si="546"/>
        <v>3</v>
      </c>
      <c r="X7005">
        <f t="shared" si="547"/>
        <v>2014</v>
      </c>
      <c r="Y7005" t="str">
        <f t="shared" si="548"/>
        <v>Aug</v>
      </c>
      <c r="Z7005" t="str">
        <f t="shared" si="549"/>
        <v>2014-08</v>
      </c>
    </row>
    <row r="7006" spans="1:26"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s="5">
        <v>5.1840000000000002</v>
      </c>
      <c r="S7006">
        <v>1</v>
      </c>
      <c r="T7006" s="7">
        <v>0.2</v>
      </c>
      <c r="U7006" s="5">
        <v>1.8144</v>
      </c>
      <c r="V7006">
        <f t="shared" si="545"/>
        <v>12</v>
      </c>
      <c r="W7006">
        <f t="shared" si="546"/>
        <v>4</v>
      </c>
      <c r="X7006">
        <f t="shared" si="547"/>
        <v>2014</v>
      </c>
      <c r="Y7006" t="str">
        <f t="shared" si="548"/>
        <v>Dec</v>
      </c>
      <c r="Z7006" t="str">
        <f t="shared" si="549"/>
        <v>2014-12</v>
      </c>
    </row>
    <row r="7007" spans="1:26"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s="5">
        <v>205.16399999999999</v>
      </c>
      <c r="S7007">
        <v>2</v>
      </c>
      <c r="T7007" s="7">
        <v>0.1</v>
      </c>
      <c r="U7007" s="5">
        <v>13.6776</v>
      </c>
      <c r="V7007">
        <f t="shared" si="545"/>
        <v>11</v>
      </c>
      <c r="W7007">
        <f t="shared" si="546"/>
        <v>4</v>
      </c>
      <c r="X7007">
        <f t="shared" si="547"/>
        <v>2015</v>
      </c>
      <c r="Y7007" t="str">
        <f t="shared" si="548"/>
        <v>Nov</v>
      </c>
      <c r="Z7007" t="str">
        <f t="shared" si="549"/>
        <v>2015-11</v>
      </c>
    </row>
    <row r="7008" spans="1:26"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s="5">
        <v>8.5440000000000005</v>
      </c>
      <c r="S7008">
        <v>2</v>
      </c>
      <c r="T7008" s="7">
        <v>0.6</v>
      </c>
      <c r="U7008" s="5">
        <v>-7.476</v>
      </c>
      <c r="V7008">
        <f t="shared" si="545"/>
        <v>12</v>
      </c>
      <c r="W7008">
        <f t="shared" si="546"/>
        <v>4</v>
      </c>
      <c r="X7008">
        <f t="shared" si="547"/>
        <v>2014</v>
      </c>
      <c r="Y7008" t="str">
        <f t="shared" si="548"/>
        <v>Dec</v>
      </c>
      <c r="Z7008" t="str">
        <f t="shared" si="549"/>
        <v>2014-12</v>
      </c>
    </row>
    <row r="7009" spans="1:26"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s="5">
        <v>12.827999999999999</v>
      </c>
      <c r="S7009">
        <v>2</v>
      </c>
      <c r="T7009" s="7">
        <v>0.7</v>
      </c>
      <c r="U7009" s="5">
        <v>-8.9795999999999996</v>
      </c>
      <c r="V7009">
        <f t="shared" si="545"/>
        <v>8</v>
      </c>
      <c r="W7009">
        <f t="shared" si="546"/>
        <v>3</v>
      </c>
      <c r="X7009">
        <f t="shared" si="547"/>
        <v>2015</v>
      </c>
      <c r="Y7009" t="str">
        <f t="shared" si="548"/>
        <v>Aug</v>
      </c>
      <c r="Z7009" t="str">
        <f t="shared" si="549"/>
        <v>2015-08</v>
      </c>
    </row>
    <row r="7010" spans="1:26"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s="5">
        <v>598.45799999999997</v>
      </c>
      <c r="S7010">
        <v>3</v>
      </c>
      <c r="T7010" s="7">
        <v>0.3</v>
      </c>
      <c r="U7010" s="5">
        <v>-42.747</v>
      </c>
      <c r="V7010">
        <f t="shared" si="545"/>
        <v>8</v>
      </c>
      <c r="W7010">
        <f t="shared" si="546"/>
        <v>3</v>
      </c>
      <c r="X7010">
        <f t="shared" si="547"/>
        <v>2015</v>
      </c>
      <c r="Y7010" t="str">
        <f t="shared" si="548"/>
        <v>Aug</v>
      </c>
      <c r="Z7010" t="str">
        <f t="shared" si="549"/>
        <v>2015-08</v>
      </c>
    </row>
    <row r="7011" spans="1:26"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s="5">
        <v>25.984000000000002</v>
      </c>
      <c r="S7011">
        <v>1</v>
      </c>
      <c r="T7011" s="7">
        <v>0.2</v>
      </c>
      <c r="U7011" s="5">
        <v>-3.8976000000000002</v>
      </c>
      <c r="V7011">
        <f t="shared" si="545"/>
        <v>8</v>
      </c>
      <c r="W7011">
        <f t="shared" si="546"/>
        <v>3</v>
      </c>
      <c r="X7011">
        <f t="shared" si="547"/>
        <v>2015</v>
      </c>
      <c r="Y7011" t="str">
        <f t="shared" si="548"/>
        <v>Aug</v>
      </c>
      <c r="Z7011" t="str">
        <f t="shared" si="549"/>
        <v>2015-08</v>
      </c>
    </row>
    <row r="7012" spans="1:26"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s="5">
        <v>17.96</v>
      </c>
      <c r="S7012">
        <v>5</v>
      </c>
      <c r="T7012" s="7">
        <v>0.2</v>
      </c>
      <c r="U7012" s="5">
        <v>5.8369999999999997</v>
      </c>
      <c r="V7012">
        <f t="shared" si="545"/>
        <v>5</v>
      </c>
      <c r="W7012">
        <f t="shared" si="546"/>
        <v>2</v>
      </c>
      <c r="X7012">
        <f t="shared" si="547"/>
        <v>2014</v>
      </c>
      <c r="Y7012" t="str">
        <f t="shared" si="548"/>
        <v>May</v>
      </c>
      <c r="Z7012" t="str">
        <f t="shared" si="549"/>
        <v>2014-05</v>
      </c>
    </row>
    <row r="7013" spans="1:26"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s="5">
        <v>5.04</v>
      </c>
      <c r="S7013">
        <v>2</v>
      </c>
      <c r="T7013" s="7">
        <v>0</v>
      </c>
      <c r="U7013" s="5">
        <v>0.1512</v>
      </c>
      <c r="V7013">
        <f t="shared" si="545"/>
        <v>5</v>
      </c>
      <c r="W7013">
        <f t="shared" si="546"/>
        <v>2</v>
      </c>
      <c r="X7013">
        <f t="shared" si="547"/>
        <v>2014</v>
      </c>
      <c r="Y7013" t="str">
        <f t="shared" si="548"/>
        <v>May</v>
      </c>
      <c r="Z7013" t="str">
        <f t="shared" si="549"/>
        <v>2014-05</v>
      </c>
    </row>
    <row r="7014" spans="1:26"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s="5">
        <v>208.16</v>
      </c>
      <c r="S7014">
        <v>1</v>
      </c>
      <c r="T7014" s="7">
        <v>0</v>
      </c>
      <c r="U7014" s="5">
        <v>56.203200000000002</v>
      </c>
      <c r="V7014">
        <f t="shared" si="545"/>
        <v>5</v>
      </c>
      <c r="W7014">
        <f t="shared" si="546"/>
        <v>2</v>
      </c>
      <c r="X7014">
        <f t="shared" si="547"/>
        <v>2014</v>
      </c>
      <c r="Y7014" t="str">
        <f t="shared" si="548"/>
        <v>May</v>
      </c>
      <c r="Z7014" t="str">
        <f t="shared" si="549"/>
        <v>2014-05</v>
      </c>
    </row>
    <row r="7015" spans="1:26"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s="5">
        <v>148.25700000000001</v>
      </c>
      <c r="S7015">
        <v>3</v>
      </c>
      <c r="T7015" s="7">
        <v>0.15</v>
      </c>
      <c r="U7015" s="5">
        <v>15.697800000000001</v>
      </c>
      <c r="V7015">
        <f t="shared" si="545"/>
        <v>12</v>
      </c>
      <c r="W7015">
        <f t="shared" si="546"/>
        <v>4</v>
      </c>
      <c r="X7015">
        <f t="shared" si="547"/>
        <v>2017</v>
      </c>
      <c r="Y7015" t="str">
        <f t="shared" si="548"/>
        <v>Dec</v>
      </c>
      <c r="Z7015" t="str">
        <f t="shared" si="549"/>
        <v>2017-12</v>
      </c>
    </row>
    <row r="7016" spans="1:26"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s="5">
        <v>146.76</v>
      </c>
      <c r="S7016">
        <v>3</v>
      </c>
      <c r="T7016" s="7">
        <v>0</v>
      </c>
      <c r="U7016" s="5">
        <v>38.157600000000002</v>
      </c>
      <c r="V7016">
        <f t="shared" si="545"/>
        <v>3</v>
      </c>
      <c r="W7016">
        <f t="shared" si="546"/>
        <v>1</v>
      </c>
      <c r="X7016">
        <f t="shared" si="547"/>
        <v>2014</v>
      </c>
      <c r="Y7016" t="str">
        <f t="shared" si="548"/>
        <v>Mar</v>
      </c>
      <c r="Z7016" t="str">
        <f t="shared" si="549"/>
        <v>2014-03</v>
      </c>
    </row>
    <row r="7017" spans="1:26"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s="5">
        <v>32.96</v>
      </c>
      <c r="S7017">
        <v>2</v>
      </c>
      <c r="T7017" s="7">
        <v>0</v>
      </c>
      <c r="U7017" s="5">
        <v>14.172800000000001</v>
      </c>
      <c r="V7017">
        <f t="shared" si="545"/>
        <v>3</v>
      </c>
      <c r="W7017">
        <f t="shared" si="546"/>
        <v>1</v>
      </c>
      <c r="X7017">
        <f t="shared" si="547"/>
        <v>2014</v>
      </c>
      <c r="Y7017" t="str">
        <f t="shared" si="548"/>
        <v>Mar</v>
      </c>
      <c r="Z7017" t="str">
        <f t="shared" si="549"/>
        <v>2014-03</v>
      </c>
    </row>
    <row r="7018" spans="1:26"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s="5">
        <v>587.97</v>
      </c>
      <c r="S7018">
        <v>3</v>
      </c>
      <c r="T7018" s="7">
        <v>0</v>
      </c>
      <c r="U7018" s="5">
        <v>164.63159999999999</v>
      </c>
      <c r="V7018">
        <f t="shared" si="545"/>
        <v>3</v>
      </c>
      <c r="W7018">
        <f t="shared" si="546"/>
        <v>1</v>
      </c>
      <c r="X7018">
        <f t="shared" si="547"/>
        <v>2014</v>
      </c>
      <c r="Y7018" t="str">
        <f t="shared" si="548"/>
        <v>Mar</v>
      </c>
      <c r="Z7018" t="str">
        <f t="shared" si="549"/>
        <v>2014-03</v>
      </c>
    </row>
    <row r="7019" spans="1:26"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s="5">
        <v>14.94</v>
      </c>
      <c r="S7019">
        <v>3</v>
      </c>
      <c r="T7019" s="7">
        <v>0</v>
      </c>
      <c r="U7019" s="5">
        <v>7.0217999999999998</v>
      </c>
      <c r="V7019">
        <f t="shared" si="545"/>
        <v>3</v>
      </c>
      <c r="W7019">
        <f t="shared" si="546"/>
        <v>1</v>
      </c>
      <c r="X7019">
        <f t="shared" si="547"/>
        <v>2014</v>
      </c>
      <c r="Y7019" t="str">
        <f t="shared" si="548"/>
        <v>Mar</v>
      </c>
      <c r="Z7019" t="str">
        <f t="shared" si="549"/>
        <v>2014-03</v>
      </c>
    </row>
    <row r="7020" spans="1:26"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s="5">
        <v>25.83</v>
      </c>
      <c r="S7020">
        <v>7</v>
      </c>
      <c r="T7020" s="7">
        <v>0</v>
      </c>
      <c r="U7020" s="5">
        <v>12.1401</v>
      </c>
      <c r="V7020">
        <f t="shared" si="545"/>
        <v>6</v>
      </c>
      <c r="W7020">
        <f t="shared" si="546"/>
        <v>2</v>
      </c>
      <c r="X7020">
        <f t="shared" si="547"/>
        <v>2016</v>
      </c>
      <c r="Y7020" t="str">
        <f t="shared" si="548"/>
        <v>Jun</v>
      </c>
      <c r="Z7020" t="str">
        <f t="shared" si="549"/>
        <v>2016-06</v>
      </c>
    </row>
    <row r="7021" spans="1:26"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s="5">
        <v>15.552</v>
      </c>
      <c r="S7021">
        <v>3</v>
      </c>
      <c r="T7021" s="7">
        <v>0.2</v>
      </c>
      <c r="U7021" s="5">
        <v>5.4432</v>
      </c>
      <c r="V7021">
        <f t="shared" si="545"/>
        <v>8</v>
      </c>
      <c r="W7021">
        <f t="shared" si="546"/>
        <v>3</v>
      </c>
      <c r="X7021">
        <f t="shared" si="547"/>
        <v>2014</v>
      </c>
      <c r="Y7021" t="str">
        <f t="shared" si="548"/>
        <v>Aug</v>
      </c>
      <c r="Z7021" t="str">
        <f t="shared" si="549"/>
        <v>2014-08</v>
      </c>
    </row>
    <row r="7022" spans="1:26"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s="5">
        <v>6.8</v>
      </c>
      <c r="S7022">
        <v>1</v>
      </c>
      <c r="T7022" s="7">
        <v>0.2</v>
      </c>
      <c r="U7022" s="5">
        <v>0.51</v>
      </c>
      <c r="V7022">
        <f t="shared" si="545"/>
        <v>8</v>
      </c>
      <c r="W7022">
        <f t="shared" si="546"/>
        <v>3</v>
      </c>
      <c r="X7022">
        <f t="shared" si="547"/>
        <v>2014</v>
      </c>
      <c r="Y7022" t="str">
        <f t="shared" si="548"/>
        <v>Aug</v>
      </c>
      <c r="Z7022" t="str">
        <f t="shared" si="549"/>
        <v>2014-08</v>
      </c>
    </row>
    <row r="7023" spans="1:26"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s="5">
        <v>4.2240000000000002</v>
      </c>
      <c r="S7023">
        <v>3</v>
      </c>
      <c r="T7023" s="7">
        <v>0.2</v>
      </c>
      <c r="U7023" s="5">
        <v>1.2672000000000001</v>
      </c>
      <c r="V7023">
        <f t="shared" si="545"/>
        <v>8</v>
      </c>
      <c r="W7023">
        <f t="shared" si="546"/>
        <v>3</v>
      </c>
      <c r="X7023">
        <f t="shared" si="547"/>
        <v>2014</v>
      </c>
      <c r="Y7023" t="str">
        <f t="shared" si="548"/>
        <v>Aug</v>
      </c>
      <c r="Z7023" t="str">
        <f t="shared" si="549"/>
        <v>2014-08</v>
      </c>
    </row>
    <row r="7024" spans="1:26"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s="5">
        <v>143.63999999999999</v>
      </c>
      <c r="S7024">
        <v>9</v>
      </c>
      <c r="T7024" s="7">
        <v>0.2</v>
      </c>
      <c r="U7024" s="5">
        <v>10.773</v>
      </c>
      <c r="V7024">
        <f t="shared" si="545"/>
        <v>8</v>
      </c>
      <c r="W7024">
        <f t="shared" si="546"/>
        <v>3</v>
      </c>
      <c r="X7024">
        <f t="shared" si="547"/>
        <v>2014</v>
      </c>
      <c r="Y7024" t="str">
        <f t="shared" si="548"/>
        <v>Aug</v>
      </c>
      <c r="Z7024" t="str">
        <f t="shared" si="549"/>
        <v>2014-08</v>
      </c>
    </row>
    <row r="7025" spans="1:26"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s="5">
        <v>31.103999999999999</v>
      </c>
      <c r="S7025">
        <v>6</v>
      </c>
      <c r="T7025" s="7">
        <v>0.2</v>
      </c>
      <c r="U7025" s="5">
        <v>10.8864</v>
      </c>
      <c r="V7025">
        <f t="shared" si="545"/>
        <v>8</v>
      </c>
      <c r="W7025">
        <f t="shared" si="546"/>
        <v>3</v>
      </c>
      <c r="X7025">
        <f t="shared" si="547"/>
        <v>2014</v>
      </c>
      <c r="Y7025" t="str">
        <f t="shared" si="548"/>
        <v>Aug</v>
      </c>
      <c r="Z7025" t="str">
        <f t="shared" si="549"/>
        <v>2014-08</v>
      </c>
    </row>
    <row r="7026" spans="1:26"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s="5">
        <v>223.05600000000001</v>
      </c>
      <c r="S7026">
        <v>9</v>
      </c>
      <c r="T7026" s="7">
        <v>0.2</v>
      </c>
      <c r="U7026" s="5">
        <v>69.704999999999998</v>
      </c>
      <c r="V7026">
        <f t="shared" si="545"/>
        <v>8</v>
      </c>
      <c r="W7026">
        <f t="shared" si="546"/>
        <v>3</v>
      </c>
      <c r="X7026">
        <f t="shared" si="547"/>
        <v>2014</v>
      </c>
      <c r="Y7026" t="str">
        <f t="shared" si="548"/>
        <v>Aug</v>
      </c>
      <c r="Z7026" t="str">
        <f t="shared" si="549"/>
        <v>2014-08</v>
      </c>
    </row>
    <row r="7027" spans="1:26"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s="5">
        <v>227.46</v>
      </c>
      <c r="S7027">
        <v>6</v>
      </c>
      <c r="T7027" s="7">
        <v>0</v>
      </c>
      <c r="U7027" s="5">
        <v>65.963399999999993</v>
      </c>
      <c r="V7027">
        <f t="shared" si="545"/>
        <v>2</v>
      </c>
      <c r="W7027">
        <f t="shared" si="546"/>
        <v>1</v>
      </c>
      <c r="X7027">
        <f t="shared" si="547"/>
        <v>2017</v>
      </c>
      <c r="Y7027" t="str">
        <f t="shared" si="548"/>
        <v>Feb</v>
      </c>
      <c r="Z7027" t="str">
        <f t="shared" si="549"/>
        <v>2017-02</v>
      </c>
    </row>
    <row r="7028" spans="1:26"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s="5">
        <v>46.24</v>
      </c>
      <c r="S7028">
        <v>4</v>
      </c>
      <c r="T7028" s="7">
        <v>0.2</v>
      </c>
      <c r="U7028" s="5">
        <v>15.606</v>
      </c>
      <c r="V7028">
        <f t="shared" si="545"/>
        <v>2</v>
      </c>
      <c r="W7028">
        <f t="shared" si="546"/>
        <v>1</v>
      </c>
      <c r="X7028">
        <f t="shared" si="547"/>
        <v>2017</v>
      </c>
      <c r="Y7028" t="str">
        <f t="shared" si="548"/>
        <v>Feb</v>
      </c>
      <c r="Z7028" t="str">
        <f t="shared" si="549"/>
        <v>2017-02</v>
      </c>
    </row>
    <row r="7029" spans="1:26"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s="5">
        <v>5.22</v>
      </c>
      <c r="S7029">
        <v>2</v>
      </c>
      <c r="T7029" s="7">
        <v>0</v>
      </c>
      <c r="U7029" s="5">
        <v>2.4011999999999998</v>
      </c>
      <c r="V7029">
        <f t="shared" si="545"/>
        <v>1</v>
      </c>
      <c r="W7029">
        <f t="shared" si="546"/>
        <v>1</v>
      </c>
      <c r="X7029">
        <f t="shared" si="547"/>
        <v>2017</v>
      </c>
      <c r="Y7029" t="str">
        <f t="shared" si="548"/>
        <v>Jan</v>
      </c>
      <c r="Z7029" t="str">
        <f t="shared" si="549"/>
        <v>2017-01</v>
      </c>
    </row>
    <row r="7030" spans="1:26"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s="5">
        <v>33.9</v>
      </c>
      <c r="S7030">
        <v>5</v>
      </c>
      <c r="T7030" s="7">
        <v>0</v>
      </c>
      <c r="U7030" s="5">
        <v>15.593999999999999</v>
      </c>
      <c r="V7030">
        <f t="shared" si="545"/>
        <v>12</v>
      </c>
      <c r="W7030">
        <f t="shared" si="546"/>
        <v>4</v>
      </c>
      <c r="X7030">
        <f t="shared" si="547"/>
        <v>2016</v>
      </c>
      <c r="Y7030" t="str">
        <f t="shared" si="548"/>
        <v>Dec</v>
      </c>
      <c r="Z7030" t="str">
        <f t="shared" si="549"/>
        <v>2016-12</v>
      </c>
    </row>
    <row r="7031" spans="1:26"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s="5">
        <v>28.14</v>
      </c>
      <c r="S7031">
        <v>3</v>
      </c>
      <c r="T7031" s="7">
        <v>0</v>
      </c>
      <c r="U7031" s="5">
        <v>7.8792</v>
      </c>
      <c r="V7031">
        <f t="shared" si="545"/>
        <v>11</v>
      </c>
      <c r="W7031">
        <f t="shared" si="546"/>
        <v>4</v>
      </c>
      <c r="X7031">
        <f t="shared" si="547"/>
        <v>2016</v>
      </c>
      <c r="Y7031" t="str">
        <f t="shared" si="548"/>
        <v>Nov</v>
      </c>
      <c r="Z7031" t="str">
        <f t="shared" si="549"/>
        <v>2016-11</v>
      </c>
    </row>
    <row r="7032" spans="1:26"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s="5">
        <v>36</v>
      </c>
      <c r="S7032">
        <v>2</v>
      </c>
      <c r="T7032" s="7">
        <v>0</v>
      </c>
      <c r="U7032" s="5">
        <v>6.48</v>
      </c>
      <c r="V7032">
        <f t="shared" si="545"/>
        <v>11</v>
      </c>
      <c r="W7032">
        <f t="shared" si="546"/>
        <v>4</v>
      </c>
      <c r="X7032">
        <f t="shared" si="547"/>
        <v>2016</v>
      </c>
      <c r="Y7032" t="str">
        <f t="shared" si="548"/>
        <v>Nov</v>
      </c>
      <c r="Z7032" t="str">
        <f t="shared" si="549"/>
        <v>2016-11</v>
      </c>
    </row>
    <row r="7033" spans="1:26"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s="5">
        <v>92.94</v>
      </c>
      <c r="S7033">
        <v>3</v>
      </c>
      <c r="T7033" s="7">
        <v>0</v>
      </c>
      <c r="U7033" s="5">
        <v>25.093800000000002</v>
      </c>
      <c r="V7033">
        <f t="shared" si="545"/>
        <v>11</v>
      </c>
      <c r="W7033">
        <f t="shared" si="546"/>
        <v>4</v>
      </c>
      <c r="X7033">
        <f t="shared" si="547"/>
        <v>2016</v>
      </c>
      <c r="Y7033" t="str">
        <f t="shared" si="548"/>
        <v>Nov</v>
      </c>
      <c r="Z7033" t="str">
        <f t="shared" si="549"/>
        <v>2016-11</v>
      </c>
    </row>
    <row r="7034" spans="1:26"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s="5">
        <v>245.64599999999999</v>
      </c>
      <c r="S7034">
        <v>3</v>
      </c>
      <c r="T7034" s="7">
        <v>0.1</v>
      </c>
      <c r="U7034" s="5">
        <v>8.1882000000000001</v>
      </c>
      <c r="V7034">
        <f t="shared" si="545"/>
        <v>11</v>
      </c>
      <c r="W7034">
        <f t="shared" si="546"/>
        <v>4</v>
      </c>
      <c r="X7034">
        <f t="shared" si="547"/>
        <v>2016</v>
      </c>
      <c r="Y7034" t="str">
        <f t="shared" si="548"/>
        <v>Nov</v>
      </c>
      <c r="Z7034" t="str">
        <f t="shared" si="549"/>
        <v>2016-11</v>
      </c>
    </row>
    <row r="7035" spans="1:26"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s="5">
        <v>55.008000000000003</v>
      </c>
      <c r="S7035">
        <v>3</v>
      </c>
      <c r="T7035" s="7">
        <v>0.2</v>
      </c>
      <c r="U7035" s="5">
        <v>17.190000000000001</v>
      </c>
      <c r="V7035">
        <f t="shared" si="545"/>
        <v>11</v>
      </c>
      <c r="W7035">
        <f t="shared" si="546"/>
        <v>4</v>
      </c>
      <c r="X7035">
        <f t="shared" si="547"/>
        <v>2016</v>
      </c>
      <c r="Y7035" t="str">
        <f t="shared" si="548"/>
        <v>Nov</v>
      </c>
      <c r="Z7035" t="str">
        <f t="shared" si="549"/>
        <v>2016-11</v>
      </c>
    </row>
    <row r="7036" spans="1:26"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s="5">
        <v>35.231999999999999</v>
      </c>
      <c r="S7036">
        <v>3</v>
      </c>
      <c r="T7036" s="7">
        <v>0.2</v>
      </c>
      <c r="U7036" s="5">
        <v>11.4504</v>
      </c>
      <c r="V7036">
        <f t="shared" si="545"/>
        <v>11</v>
      </c>
      <c r="W7036">
        <f t="shared" si="546"/>
        <v>4</v>
      </c>
      <c r="X7036">
        <f t="shared" si="547"/>
        <v>2016</v>
      </c>
      <c r="Y7036" t="str">
        <f t="shared" si="548"/>
        <v>Nov</v>
      </c>
      <c r="Z7036" t="str">
        <f t="shared" si="549"/>
        <v>2016-11</v>
      </c>
    </row>
    <row r="7037" spans="1:26"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s="5">
        <v>523.39200000000005</v>
      </c>
      <c r="S7037">
        <v>3</v>
      </c>
      <c r="T7037" s="7">
        <v>0.2</v>
      </c>
      <c r="U7037" s="5">
        <v>52.339199999999998</v>
      </c>
      <c r="V7037">
        <f t="shared" si="545"/>
        <v>11</v>
      </c>
      <c r="W7037">
        <f t="shared" si="546"/>
        <v>4</v>
      </c>
      <c r="X7037">
        <f t="shared" si="547"/>
        <v>2017</v>
      </c>
      <c r="Y7037" t="str">
        <f t="shared" si="548"/>
        <v>Nov</v>
      </c>
      <c r="Z7037" t="str">
        <f t="shared" si="549"/>
        <v>2017-11</v>
      </c>
    </row>
    <row r="7038" spans="1:26"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s="5">
        <v>479.98399999999998</v>
      </c>
      <c r="S7038">
        <v>2</v>
      </c>
      <c r="T7038" s="7">
        <v>0.2</v>
      </c>
      <c r="U7038" s="5">
        <v>89.997</v>
      </c>
      <c r="V7038">
        <f t="shared" si="545"/>
        <v>5</v>
      </c>
      <c r="W7038">
        <f t="shared" si="546"/>
        <v>2</v>
      </c>
      <c r="X7038">
        <f t="shared" si="547"/>
        <v>2014</v>
      </c>
      <c r="Y7038" t="str">
        <f t="shared" si="548"/>
        <v>May</v>
      </c>
      <c r="Z7038" t="str">
        <f t="shared" si="549"/>
        <v>2014-05</v>
      </c>
    </row>
    <row r="7039" spans="1:26"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s="5">
        <v>12.96</v>
      </c>
      <c r="S7039">
        <v>2</v>
      </c>
      <c r="T7039" s="7">
        <v>0</v>
      </c>
      <c r="U7039" s="5">
        <v>6.2207999999999997</v>
      </c>
      <c r="V7039">
        <f t="shared" si="545"/>
        <v>9</v>
      </c>
      <c r="W7039">
        <f t="shared" si="546"/>
        <v>3</v>
      </c>
      <c r="X7039">
        <f t="shared" si="547"/>
        <v>2017</v>
      </c>
      <c r="Y7039" t="str">
        <f t="shared" si="548"/>
        <v>Sep</v>
      </c>
      <c r="Z7039" t="str">
        <f t="shared" si="549"/>
        <v>2017-09</v>
      </c>
    </row>
    <row r="7040" spans="1:26"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s="5">
        <v>17.940000000000001</v>
      </c>
      <c r="S7040">
        <v>3</v>
      </c>
      <c r="T7040" s="7">
        <v>0</v>
      </c>
      <c r="U7040" s="5">
        <v>6.4584000000000001</v>
      </c>
      <c r="V7040">
        <f t="shared" si="545"/>
        <v>9</v>
      </c>
      <c r="W7040">
        <f t="shared" si="546"/>
        <v>3</v>
      </c>
      <c r="X7040">
        <f t="shared" si="547"/>
        <v>2017</v>
      </c>
      <c r="Y7040" t="str">
        <f t="shared" si="548"/>
        <v>Sep</v>
      </c>
      <c r="Z7040" t="str">
        <f t="shared" si="549"/>
        <v>2017-09</v>
      </c>
    </row>
    <row r="7041" spans="1:26"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s="5">
        <v>166.72</v>
      </c>
      <c r="S7041">
        <v>2</v>
      </c>
      <c r="T7041" s="7">
        <v>0</v>
      </c>
      <c r="U7041" s="5">
        <v>41.68</v>
      </c>
      <c r="V7041">
        <f t="shared" si="545"/>
        <v>12</v>
      </c>
      <c r="W7041">
        <f t="shared" si="546"/>
        <v>4</v>
      </c>
      <c r="X7041">
        <f t="shared" si="547"/>
        <v>2017</v>
      </c>
      <c r="Y7041" t="str">
        <f t="shared" si="548"/>
        <v>Dec</v>
      </c>
      <c r="Z7041" t="str">
        <f t="shared" si="549"/>
        <v>2017-12</v>
      </c>
    </row>
    <row r="7042" spans="1:26"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s="5">
        <v>24.815999999999999</v>
      </c>
      <c r="S7042">
        <v>3</v>
      </c>
      <c r="T7042" s="7">
        <v>0.2</v>
      </c>
      <c r="U7042" s="5">
        <v>8.3754000000000008</v>
      </c>
      <c r="V7042">
        <f t="shared" si="545"/>
        <v>12</v>
      </c>
      <c r="W7042">
        <f t="shared" si="546"/>
        <v>4</v>
      </c>
      <c r="X7042">
        <f t="shared" si="547"/>
        <v>2017</v>
      </c>
      <c r="Y7042" t="str">
        <f t="shared" si="548"/>
        <v>Dec</v>
      </c>
      <c r="Z7042" t="str">
        <f t="shared" si="549"/>
        <v>2017-12</v>
      </c>
    </row>
    <row r="7043" spans="1:26"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s="5">
        <v>124.36</v>
      </c>
      <c r="S7043">
        <v>2</v>
      </c>
      <c r="T7043" s="7">
        <v>0</v>
      </c>
      <c r="U7043" s="5">
        <v>27.359200000000001</v>
      </c>
      <c r="V7043">
        <f t="shared" ref="V7043:V7106" si="550">MONTH(C7043)</f>
        <v>12</v>
      </c>
      <c r="W7043">
        <f t="shared" ref="W7043:W7106" si="551">ROUNDUP(MONTH(C7043)/3,0)</f>
        <v>4</v>
      </c>
      <c r="X7043">
        <f t="shared" ref="X7043:X7106" si="552">YEAR(C7043)</f>
        <v>2017</v>
      </c>
      <c r="Y7043" t="str">
        <f t="shared" ref="Y7043:Y7106" si="553">TEXT(C7043,"MMM")</f>
        <v>Dec</v>
      </c>
      <c r="Z7043" t="str">
        <f t="shared" ref="Z7043:Z7106" si="554">TEXT(C7043,"YYYY-MM")</f>
        <v>2017-12</v>
      </c>
    </row>
    <row r="7044" spans="1:26"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s="5">
        <v>599.97</v>
      </c>
      <c r="S7044">
        <v>5</v>
      </c>
      <c r="T7044" s="7">
        <v>0.4</v>
      </c>
      <c r="U7044" s="5">
        <v>69.996499999999997</v>
      </c>
      <c r="V7044">
        <f t="shared" si="550"/>
        <v>7</v>
      </c>
      <c r="W7044">
        <f t="shared" si="551"/>
        <v>3</v>
      </c>
      <c r="X7044">
        <f t="shared" si="552"/>
        <v>2017</v>
      </c>
      <c r="Y7044" t="str">
        <f t="shared" si="553"/>
        <v>Jul</v>
      </c>
      <c r="Z7044" t="str">
        <f t="shared" si="554"/>
        <v>2017-07</v>
      </c>
    </row>
    <row r="7045" spans="1:26"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s="5">
        <v>198.744</v>
      </c>
      <c r="S7045">
        <v>4</v>
      </c>
      <c r="T7045" s="7">
        <v>0.3</v>
      </c>
      <c r="U7045" s="5">
        <v>-14.196</v>
      </c>
      <c r="V7045">
        <f t="shared" si="550"/>
        <v>7</v>
      </c>
      <c r="W7045">
        <f t="shared" si="551"/>
        <v>3</v>
      </c>
      <c r="X7045">
        <f t="shared" si="552"/>
        <v>2017</v>
      </c>
      <c r="Y7045" t="str">
        <f t="shared" si="553"/>
        <v>Jul</v>
      </c>
      <c r="Z7045" t="str">
        <f t="shared" si="554"/>
        <v>2017-07</v>
      </c>
    </row>
    <row r="7046" spans="1:26"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s="5">
        <v>9.1839999999999993</v>
      </c>
      <c r="S7046">
        <v>2</v>
      </c>
      <c r="T7046" s="7">
        <v>0.2</v>
      </c>
      <c r="U7046" s="5">
        <v>1.1479999999999999</v>
      </c>
      <c r="V7046">
        <f t="shared" si="550"/>
        <v>7</v>
      </c>
      <c r="W7046">
        <f t="shared" si="551"/>
        <v>3</v>
      </c>
      <c r="X7046">
        <f t="shared" si="552"/>
        <v>2017</v>
      </c>
      <c r="Y7046" t="str">
        <f t="shared" si="553"/>
        <v>Jul</v>
      </c>
      <c r="Z7046" t="str">
        <f t="shared" si="554"/>
        <v>2017-07</v>
      </c>
    </row>
    <row r="7047" spans="1:26"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s="5">
        <v>9.2479999999999993</v>
      </c>
      <c r="S7047">
        <v>2</v>
      </c>
      <c r="T7047" s="7">
        <v>0.2</v>
      </c>
      <c r="U7047" s="5">
        <v>3.3523999999999998</v>
      </c>
      <c r="V7047">
        <f t="shared" si="550"/>
        <v>11</v>
      </c>
      <c r="W7047">
        <f t="shared" si="551"/>
        <v>4</v>
      </c>
      <c r="X7047">
        <f t="shared" si="552"/>
        <v>2016</v>
      </c>
      <c r="Y7047" t="str">
        <f t="shared" si="553"/>
        <v>Nov</v>
      </c>
      <c r="Z7047" t="str">
        <f t="shared" si="554"/>
        <v>2016-11</v>
      </c>
    </row>
    <row r="7048" spans="1:26"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s="5">
        <v>99.591999999999999</v>
      </c>
      <c r="S7048">
        <v>1</v>
      </c>
      <c r="T7048" s="7">
        <v>0.2</v>
      </c>
      <c r="U7048" s="5">
        <v>2.4897999999999998</v>
      </c>
      <c r="V7048">
        <f t="shared" si="550"/>
        <v>4</v>
      </c>
      <c r="W7048">
        <f t="shared" si="551"/>
        <v>2</v>
      </c>
      <c r="X7048">
        <f t="shared" si="552"/>
        <v>2014</v>
      </c>
      <c r="Y7048" t="str">
        <f t="shared" si="553"/>
        <v>Apr</v>
      </c>
      <c r="Z7048" t="str">
        <f t="shared" si="554"/>
        <v>2014-04</v>
      </c>
    </row>
    <row r="7049" spans="1:26"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s="5">
        <v>399.96</v>
      </c>
      <c r="S7049">
        <v>4</v>
      </c>
      <c r="T7049" s="7">
        <v>0</v>
      </c>
      <c r="U7049" s="5">
        <v>139.98599999999999</v>
      </c>
      <c r="V7049">
        <f t="shared" si="550"/>
        <v>4</v>
      </c>
      <c r="W7049">
        <f t="shared" si="551"/>
        <v>2</v>
      </c>
      <c r="X7049">
        <f t="shared" si="552"/>
        <v>2014</v>
      </c>
      <c r="Y7049" t="str">
        <f t="shared" si="553"/>
        <v>Apr</v>
      </c>
      <c r="Z7049" t="str">
        <f t="shared" si="554"/>
        <v>2014-04</v>
      </c>
    </row>
    <row r="7050" spans="1:26"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s="5">
        <v>15.552</v>
      </c>
      <c r="S7050">
        <v>3</v>
      </c>
      <c r="T7050" s="7">
        <v>0.2</v>
      </c>
      <c r="U7050" s="5">
        <v>5.4432</v>
      </c>
      <c r="V7050">
        <f t="shared" si="550"/>
        <v>8</v>
      </c>
      <c r="W7050">
        <f t="shared" si="551"/>
        <v>3</v>
      </c>
      <c r="X7050">
        <f t="shared" si="552"/>
        <v>2016</v>
      </c>
      <c r="Y7050" t="str">
        <f t="shared" si="553"/>
        <v>Aug</v>
      </c>
      <c r="Z7050" t="str">
        <f t="shared" si="554"/>
        <v>2016-08</v>
      </c>
    </row>
    <row r="7051" spans="1:26"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s="5">
        <v>14.576000000000001</v>
      </c>
      <c r="S7051">
        <v>2</v>
      </c>
      <c r="T7051" s="7">
        <v>0.2</v>
      </c>
      <c r="U7051" s="5">
        <v>2.3685999999999998</v>
      </c>
      <c r="V7051">
        <f t="shared" si="550"/>
        <v>9</v>
      </c>
      <c r="W7051">
        <f t="shared" si="551"/>
        <v>3</v>
      </c>
      <c r="X7051">
        <f t="shared" si="552"/>
        <v>2014</v>
      </c>
      <c r="Y7051" t="str">
        <f t="shared" si="553"/>
        <v>Sep</v>
      </c>
      <c r="Z7051" t="str">
        <f t="shared" si="554"/>
        <v>2014-09</v>
      </c>
    </row>
    <row r="7052" spans="1:26"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s="5">
        <v>209.6</v>
      </c>
      <c r="S7052">
        <v>5</v>
      </c>
      <c r="T7052" s="7">
        <v>0.2</v>
      </c>
      <c r="U7052" s="5">
        <v>68.12</v>
      </c>
      <c r="V7052">
        <f t="shared" si="550"/>
        <v>12</v>
      </c>
      <c r="W7052">
        <f t="shared" si="551"/>
        <v>4</v>
      </c>
      <c r="X7052">
        <f t="shared" si="552"/>
        <v>2016</v>
      </c>
      <c r="Y7052" t="str">
        <f t="shared" si="553"/>
        <v>Dec</v>
      </c>
      <c r="Z7052" t="str">
        <f t="shared" si="554"/>
        <v>2016-12</v>
      </c>
    </row>
    <row r="7053" spans="1:26"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s="5">
        <v>23.32</v>
      </c>
      <c r="S7053">
        <v>2</v>
      </c>
      <c r="T7053" s="7">
        <v>0</v>
      </c>
      <c r="U7053" s="5">
        <v>6.0632000000000001</v>
      </c>
      <c r="V7053">
        <f t="shared" si="550"/>
        <v>12</v>
      </c>
      <c r="W7053">
        <f t="shared" si="551"/>
        <v>4</v>
      </c>
      <c r="X7053">
        <f t="shared" si="552"/>
        <v>2016</v>
      </c>
      <c r="Y7053" t="str">
        <f t="shared" si="553"/>
        <v>Dec</v>
      </c>
      <c r="Z7053" t="str">
        <f t="shared" si="554"/>
        <v>2016-12</v>
      </c>
    </row>
    <row r="7054" spans="1:26"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s="5">
        <v>30.98</v>
      </c>
      <c r="S7054">
        <v>1</v>
      </c>
      <c r="T7054" s="7">
        <v>0</v>
      </c>
      <c r="U7054" s="5">
        <v>13.941000000000001</v>
      </c>
      <c r="V7054">
        <f t="shared" si="550"/>
        <v>12</v>
      </c>
      <c r="W7054">
        <f t="shared" si="551"/>
        <v>4</v>
      </c>
      <c r="X7054">
        <f t="shared" si="552"/>
        <v>2016</v>
      </c>
      <c r="Y7054" t="str">
        <f t="shared" si="553"/>
        <v>Dec</v>
      </c>
      <c r="Z7054" t="str">
        <f t="shared" si="554"/>
        <v>2016-12</v>
      </c>
    </row>
    <row r="7055" spans="1:26"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s="5">
        <v>119.96</v>
      </c>
      <c r="S7055">
        <v>4</v>
      </c>
      <c r="T7055" s="7">
        <v>0</v>
      </c>
      <c r="U7055" s="5">
        <v>25.191600000000001</v>
      </c>
      <c r="V7055">
        <f t="shared" si="550"/>
        <v>12</v>
      </c>
      <c r="W7055">
        <f t="shared" si="551"/>
        <v>4</v>
      </c>
      <c r="X7055">
        <f t="shared" si="552"/>
        <v>2016</v>
      </c>
      <c r="Y7055" t="str">
        <f t="shared" si="553"/>
        <v>Dec</v>
      </c>
      <c r="Z7055" t="str">
        <f t="shared" si="554"/>
        <v>2016-12</v>
      </c>
    </row>
    <row r="7056" spans="1:26"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s="5">
        <v>363.92</v>
      </c>
      <c r="S7056">
        <v>5</v>
      </c>
      <c r="T7056" s="7">
        <v>0.2</v>
      </c>
      <c r="U7056" s="5">
        <v>-31.843</v>
      </c>
      <c r="V7056">
        <f t="shared" si="550"/>
        <v>12</v>
      </c>
      <c r="W7056">
        <f t="shared" si="551"/>
        <v>4</v>
      </c>
      <c r="X7056">
        <f t="shared" si="552"/>
        <v>2016</v>
      </c>
      <c r="Y7056" t="str">
        <f t="shared" si="553"/>
        <v>Dec</v>
      </c>
      <c r="Z7056" t="str">
        <f t="shared" si="554"/>
        <v>2016-12</v>
      </c>
    </row>
    <row r="7057" spans="1:26"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s="5">
        <v>35.808</v>
      </c>
      <c r="S7057">
        <v>3</v>
      </c>
      <c r="T7057" s="7">
        <v>0.2</v>
      </c>
      <c r="U7057" s="5">
        <v>11.19</v>
      </c>
      <c r="V7057">
        <f t="shared" si="550"/>
        <v>12</v>
      </c>
      <c r="W7057">
        <f t="shared" si="551"/>
        <v>4</v>
      </c>
      <c r="X7057">
        <f t="shared" si="552"/>
        <v>2016</v>
      </c>
      <c r="Y7057" t="str">
        <f t="shared" si="553"/>
        <v>Dec</v>
      </c>
      <c r="Z7057" t="str">
        <f t="shared" si="554"/>
        <v>2016-12</v>
      </c>
    </row>
    <row r="7058" spans="1:26"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s="5">
        <v>122.688</v>
      </c>
      <c r="S7058">
        <v>9</v>
      </c>
      <c r="T7058" s="7">
        <v>0.2</v>
      </c>
      <c r="U7058" s="5">
        <v>39.873600000000003</v>
      </c>
      <c r="V7058">
        <f t="shared" si="550"/>
        <v>12</v>
      </c>
      <c r="W7058">
        <f t="shared" si="551"/>
        <v>4</v>
      </c>
      <c r="X7058">
        <f t="shared" si="552"/>
        <v>2016</v>
      </c>
      <c r="Y7058" t="str">
        <f t="shared" si="553"/>
        <v>Dec</v>
      </c>
      <c r="Z7058" t="str">
        <f t="shared" si="554"/>
        <v>2016-12</v>
      </c>
    </row>
    <row r="7059" spans="1:26"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s="5">
        <v>892.13599999999997</v>
      </c>
      <c r="S7059">
        <v>7</v>
      </c>
      <c r="T7059" s="7">
        <v>0.2</v>
      </c>
      <c r="U7059" s="5">
        <v>111.517</v>
      </c>
      <c r="V7059">
        <f t="shared" si="550"/>
        <v>12</v>
      </c>
      <c r="W7059">
        <f t="shared" si="551"/>
        <v>4</v>
      </c>
      <c r="X7059">
        <f t="shared" si="552"/>
        <v>2016</v>
      </c>
      <c r="Y7059" t="str">
        <f t="shared" si="553"/>
        <v>Dec</v>
      </c>
      <c r="Z7059" t="str">
        <f t="shared" si="554"/>
        <v>2016-12</v>
      </c>
    </row>
    <row r="7060" spans="1:26"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s="5">
        <v>50.22</v>
      </c>
      <c r="S7060">
        <v>3</v>
      </c>
      <c r="T7060" s="7">
        <v>0</v>
      </c>
      <c r="U7060" s="5">
        <v>2.0087999999999999</v>
      </c>
      <c r="V7060">
        <f t="shared" si="550"/>
        <v>12</v>
      </c>
      <c r="W7060">
        <f t="shared" si="551"/>
        <v>4</v>
      </c>
      <c r="X7060">
        <f t="shared" si="552"/>
        <v>2016</v>
      </c>
      <c r="Y7060" t="str">
        <f t="shared" si="553"/>
        <v>Dec</v>
      </c>
      <c r="Z7060" t="str">
        <f t="shared" si="554"/>
        <v>2016-12</v>
      </c>
    </row>
    <row r="7061" spans="1:26"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s="5">
        <v>83.42</v>
      </c>
      <c r="S7061">
        <v>2</v>
      </c>
      <c r="T7061" s="7">
        <v>0</v>
      </c>
      <c r="U7061" s="5">
        <v>24.191800000000001</v>
      </c>
      <c r="V7061">
        <f t="shared" si="550"/>
        <v>12</v>
      </c>
      <c r="W7061">
        <f t="shared" si="551"/>
        <v>4</v>
      </c>
      <c r="X7061">
        <f t="shared" si="552"/>
        <v>2016</v>
      </c>
      <c r="Y7061" t="str">
        <f t="shared" si="553"/>
        <v>Dec</v>
      </c>
      <c r="Z7061" t="str">
        <f t="shared" si="554"/>
        <v>2016-12</v>
      </c>
    </row>
    <row r="7062" spans="1:26"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s="5">
        <v>5.8719999999999999</v>
      </c>
      <c r="S7062">
        <v>2</v>
      </c>
      <c r="T7062" s="7">
        <v>0.2</v>
      </c>
      <c r="U7062" s="5">
        <v>2.1286</v>
      </c>
      <c r="V7062">
        <f t="shared" si="550"/>
        <v>12</v>
      </c>
      <c r="W7062">
        <f t="shared" si="551"/>
        <v>4</v>
      </c>
      <c r="X7062">
        <f t="shared" si="552"/>
        <v>2016</v>
      </c>
      <c r="Y7062" t="str">
        <f t="shared" si="553"/>
        <v>Dec</v>
      </c>
      <c r="Z7062" t="str">
        <f t="shared" si="554"/>
        <v>2016-12</v>
      </c>
    </row>
    <row r="7063" spans="1:26"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s="5">
        <v>12.144</v>
      </c>
      <c r="S7063">
        <v>3</v>
      </c>
      <c r="T7063" s="7">
        <v>0.2</v>
      </c>
      <c r="U7063" s="5">
        <v>4.0986000000000002</v>
      </c>
      <c r="V7063">
        <f t="shared" si="550"/>
        <v>2</v>
      </c>
      <c r="W7063">
        <f t="shared" si="551"/>
        <v>1</v>
      </c>
      <c r="X7063">
        <f t="shared" si="552"/>
        <v>2015</v>
      </c>
      <c r="Y7063" t="str">
        <f t="shared" si="553"/>
        <v>Feb</v>
      </c>
      <c r="Z7063" t="str">
        <f t="shared" si="554"/>
        <v>2015-02</v>
      </c>
    </row>
    <row r="7064" spans="1:26"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s="5">
        <v>27.792000000000002</v>
      </c>
      <c r="S7064">
        <v>3</v>
      </c>
      <c r="T7064" s="7">
        <v>0.2</v>
      </c>
      <c r="U7064" s="5">
        <v>10.422000000000001</v>
      </c>
      <c r="V7064">
        <f t="shared" si="550"/>
        <v>12</v>
      </c>
      <c r="W7064">
        <f t="shared" si="551"/>
        <v>4</v>
      </c>
      <c r="X7064">
        <f t="shared" si="552"/>
        <v>2016</v>
      </c>
      <c r="Y7064" t="str">
        <f t="shared" si="553"/>
        <v>Dec</v>
      </c>
      <c r="Z7064" t="str">
        <f t="shared" si="554"/>
        <v>2016-12</v>
      </c>
    </row>
    <row r="7065" spans="1:26"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s="5">
        <v>6.2080000000000002</v>
      </c>
      <c r="S7065">
        <v>2</v>
      </c>
      <c r="T7065" s="7">
        <v>0.2</v>
      </c>
      <c r="U7065" s="5">
        <v>0.69840000000000002</v>
      </c>
      <c r="V7065">
        <f t="shared" si="550"/>
        <v>8</v>
      </c>
      <c r="W7065">
        <f t="shared" si="551"/>
        <v>3</v>
      </c>
      <c r="X7065">
        <f t="shared" si="552"/>
        <v>2017</v>
      </c>
      <c r="Y7065" t="str">
        <f t="shared" si="553"/>
        <v>Aug</v>
      </c>
      <c r="Z7065" t="str">
        <f t="shared" si="554"/>
        <v>2017-08</v>
      </c>
    </row>
    <row r="7066" spans="1:26"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s="5">
        <v>32.67</v>
      </c>
      <c r="S7066">
        <v>3</v>
      </c>
      <c r="T7066" s="7">
        <v>0</v>
      </c>
      <c r="U7066" s="5">
        <v>8.4941999999999993</v>
      </c>
      <c r="V7066">
        <f t="shared" si="550"/>
        <v>2</v>
      </c>
      <c r="W7066">
        <f t="shared" si="551"/>
        <v>1</v>
      </c>
      <c r="X7066">
        <f t="shared" si="552"/>
        <v>2017</v>
      </c>
      <c r="Y7066" t="str">
        <f t="shared" si="553"/>
        <v>Feb</v>
      </c>
      <c r="Z7066" t="str">
        <f t="shared" si="554"/>
        <v>2017-02</v>
      </c>
    </row>
    <row r="7067" spans="1:26"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s="5">
        <v>1261.33</v>
      </c>
      <c r="S7067">
        <v>7</v>
      </c>
      <c r="T7067" s="7">
        <v>0</v>
      </c>
      <c r="U7067" s="5">
        <v>327.94580000000002</v>
      </c>
      <c r="V7067">
        <f t="shared" si="550"/>
        <v>12</v>
      </c>
      <c r="W7067">
        <f t="shared" si="551"/>
        <v>4</v>
      </c>
      <c r="X7067">
        <f t="shared" si="552"/>
        <v>2014</v>
      </c>
      <c r="Y7067" t="str">
        <f t="shared" si="553"/>
        <v>Dec</v>
      </c>
      <c r="Z7067" t="str">
        <f t="shared" si="554"/>
        <v>2014-12</v>
      </c>
    </row>
    <row r="7068" spans="1:26"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s="5">
        <v>38.880000000000003</v>
      </c>
      <c r="S7068">
        <v>6</v>
      </c>
      <c r="T7068" s="7">
        <v>0</v>
      </c>
      <c r="U7068" s="5">
        <v>18.662400000000002</v>
      </c>
      <c r="V7068">
        <f t="shared" si="550"/>
        <v>5</v>
      </c>
      <c r="W7068">
        <f t="shared" si="551"/>
        <v>2</v>
      </c>
      <c r="X7068">
        <f t="shared" si="552"/>
        <v>2016</v>
      </c>
      <c r="Y7068" t="str">
        <f t="shared" si="553"/>
        <v>May</v>
      </c>
      <c r="Z7068" t="str">
        <f t="shared" si="554"/>
        <v>2016-05</v>
      </c>
    </row>
    <row r="7069" spans="1:26"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s="5">
        <v>1.964</v>
      </c>
      <c r="S7069">
        <v>2</v>
      </c>
      <c r="T7069" s="7">
        <v>0.8</v>
      </c>
      <c r="U7069" s="5">
        <v>-3.2406000000000001</v>
      </c>
      <c r="V7069">
        <f t="shared" si="550"/>
        <v>5</v>
      </c>
      <c r="W7069">
        <f t="shared" si="551"/>
        <v>2</v>
      </c>
      <c r="X7069">
        <f t="shared" si="552"/>
        <v>2016</v>
      </c>
      <c r="Y7069" t="str">
        <f t="shared" si="553"/>
        <v>May</v>
      </c>
      <c r="Z7069" t="str">
        <f t="shared" si="554"/>
        <v>2016-05</v>
      </c>
    </row>
    <row r="7070" spans="1:26"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s="5">
        <v>82.656000000000006</v>
      </c>
      <c r="S7070">
        <v>9</v>
      </c>
      <c r="T7070" s="7">
        <v>0.2</v>
      </c>
      <c r="U7070" s="5">
        <v>30.995999999999999</v>
      </c>
      <c r="V7070">
        <f t="shared" si="550"/>
        <v>5</v>
      </c>
      <c r="W7070">
        <f t="shared" si="551"/>
        <v>2</v>
      </c>
      <c r="X7070">
        <f t="shared" si="552"/>
        <v>2016</v>
      </c>
      <c r="Y7070" t="str">
        <f t="shared" si="553"/>
        <v>May</v>
      </c>
      <c r="Z7070" t="str">
        <f t="shared" si="554"/>
        <v>2016-05</v>
      </c>
    </row>
    <row r="7071" spans="1:26"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s="5">
        <v>5.98</v>
      </c>
      <c r="S7071">
        <v>1</v>
      </c>
      <c r="T7071" s="7">
        <v>0</v>
      </c>
      <c r="U7071" s="5">
        <v>2.6909999999999998</v>
      </c>
      <c r="V7071">
        <f t="shared" si="550"/>
        <v>8</v>
      </c>
      <c r="W7071">
        <f t="shared" si="551"/>
        <v>3</v>
      </c>
      <c r="X7071">
        <f t="shared" si="552"/>
        <v>2014</v>
      </c>
      <c r="Y7071" t="str">
        <f t="shared" si="553"/>
        <v>Aug</v>
      </c>
      <c r="Z7071" t="str">
        <f t="shared" si="554"/>
        <v>2014-08</v>
      </c>
    </row>
    <row r="7072" spans="1:26"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s="5">
        <v>9.2479999999999993</v>
      </c>
      <c r="S7072">
        <v>2</v>
      </c>
      <c r="T7072" s="7">
        <v>0.2</v>
      </c>
      <c r="U7072" s="5">
        <v>3.3523999999999998</v>
      </c>
      <c r="V7072">
        <f t="shared" si="550"/>
        <v>9</v>
      </c>
      <c r="W7072">
        <f t="shared" si="551"/>
        <v>3</v>
      </c>
      <c r="X7072">
        <f t="shared" si="552"/>
        <v>2016</v>
      </c>
      <c r="Y7072" t="str">
        <f t="shared" si="553"/>
        <v>Sep</v>
      </c>
      <c r="Z7072" t="str">
        <f t="shared" si="554"/>
        <v>2016-09</v>
      </c>
    </row>
    <row r="7073" spans="1:26"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s="5">
        <v>4.4480000000000004</v>
      </c>
      <c r="S7073">
        <v>2</v>
      </c>
      <c r="T7073" s="7">
        <v>0.2</v>
      </c>
      <c r="U7073" s="5">
        <v>0.33360000000000001</v>
      </c>
      <c r="V7073">
        <f t="shared" si="550"/>
        <v>7</v>
      </c>
      <c r="W7073">
        <f t="shared" si="551"/>
        <v>3</v>
      </c>
      <c r="X7073">
        <f t="shared" si="552"/>
        <v>2016</v>
      </c>
      <c r="Y7073" t="str">
        <f t="shared" si="553"/>
        <v>Jul</v>
      </c>
      <c r="Z7073" t="str">
        <f t="shared" si="554"/>
        <v>2016-07</v>
      </c>
    </row>
    <row r="7074" spans="1:26"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s="5">
        <v>5.1840000000000002</v>
      </c>
      <c r="S7074">
        <v>1</v>
      </c>
      <c r="T7074" s="7">
        <v>0.2</v>
      </c>
      <c r="U7074" s="5">
        <v>1.8144</v>
      </c>
      <c r="V7074">
        <f t="shared" si="550"/>
        <v>7</v>
      </c>
      <c r="W7074">
        <f t="shared" si="551"/>
        <v>3</v>
      </c>
      <c r="X7074">
        <f t="shared" si="552"/>
        <v>2016</v>
      </c>
      <c r="Y7074" t="str">
        <f t="shared" si="553"/>
        <v>Jul</v>
      </c>
      <c r="Z7074" t="str">
        <f t="shared" si="554"/>
        <v>2016-07</v>
      </c>
    </row>
    <row r="7075" spans="1:26"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s="5">
        <v>175.92</v>
      </c>
      <c r="S7075">
        <v>5</v>
      </c>
      <c r="T7075" s="7">
        <v>0.2</v>
      </c>
      <c r="U7075" s="5">
        <v>15.393000000000001</v>
      </c>
      <c r="V7075">
        <f t="shared" si="550"/>
        <v>7</v>
      </c>
      <c r="W7075">
        <f t="shared" si="551"/>
        <v>3</v>
      </c>
      <c r="X7075">
        <f t="shared" si="552"/>
        <v>2016</v>
      </c>
      <c r="Y7075" t="str">
        <f t="shared" si="553"/>
        <v>Jul</v>
      </c>
      <c r="Z7075" t="str">
        <f t="shared" si="554"/>
        <v>2016-07</v>
      </c>
    </row>
    <row r="7076" spans="1:26"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s="5">
        <v>4.7519999999999998</v>
      </c>
      <c r="S7076">
        <v>4</v>
      </c>
      <c r="T7076" s="7">
        <v>0.8</v>
      </c>
      <c r="U7076" s="5">
        <v>-8.3160000000000007</v>
      </c>
      <c r="V7076">
        <f t="shared" si="550"/>
        <v>7</v>
      </c>
      <c r="W7076">
        <f t="shared" si="551"/>
        <v>3</v>
      </c>
      <c r="X7076">
        <f t="shared" si="552"/>
        <v>2016</v>
      </c>
      <c r="Y7076" t="str">
        <f t="shared" si="553"/>
        <v>Jul</v>
      </c>
      <c r="Z7076" t="str">
        <f t="shared" si="554"/>
        <v>2016-07</v>
      </c>
    </row>
    <row r="7077" spans="1:26"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s="5">
        <v>13.343999999999999</v>
      </c>
      <c r="S7077">
        <v>2</v>
      </c>
      <c r="T7077" s="7">
        <v>0.2</v>
      </c>
      <c r="U7077" s="5">
        <v>1.0007999999999999</v>
      </c>
      <c r="V7077">
        <f t="shared" si="550"/>
        <v>7</v>
      </c>
      <c r="W7077">
        <f t="shared" si="551"/>
        <v>3</v>
      </c>
      <c r="X7077">
        <f t="shared" si="552"/>
        <v>2016</v>
      </c>
      <c r="Y7077" t="str">
        <f t="shared" si="553"/>
        <v>Jul</v>
      </c>
      <c r="Z7077" t="str">
        <f t="shared" si="554"/>
        <v>2016-07</v>
      </c>
    </row>
    <row r="7078" spans="1:26"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s="5">
        <v>54.9</v>
      </c>
      <c r="S7078">
        <v>5</v>
      </c>
      <c r="T7078" s="7">
        <v>0</v>
      </c>
      <c r="U7078" s="5">
        <v>26.901</v>
      </c>
      <c r="V7078">
        <f t="shared" si="550"/>
        <v>5</v>
      </c>
      <c r="W7078">
        <f t="shared" si="551"/>
        <v>2</v>
      </c>
      <c r="X7078">
        <f t="shared" si="552"/>
        <v>2016</v>
      </c>
      <c r="Y7078" t="str">
        <f t="shared" si="553"/>
        <v>May</v>
      </c>
      <c r="Z7078" t="str">
        <f t="shared" si="554"/>
        <v>2016-05</v>
      </c>
    </row>
    <row r="7079" spans="1:26"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s="5">
        <v>22.911000000000001</v>
      </c>
      <c r="S7079">
        <v>7</v>
      </c>
      <c r="T7079" s="7">
        <v>0.7</v>
      </c>
      <c r="U7079" s="5">
        <v>-17.565100000000001</v>
      </c>
      <c r="V7079">
        <f t="shared" si="550"/>
        <v>9</v>
      </c>
      <c r="W7079">
        <f t="shared" si="551"/>
        <v>3</v>
      </c>
      <c r="X7079">
        <f t="shared" si="552"/>
        <v>2016</v>
      </c>
      <c r="Y7079" t="str">
        <f t="shared" si="553"/>
        <v>Sep</v>
      </c>
      <c r="Z7079" t="str">
        <f t="shared" si="554"/>
        <v>2016-09</v>
      </c>
    </row>
    <row r="7080" spans="1:26"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s="5">
        <v>309.45600000000002</v>
      </c>
      <c r="S7080">
        <v>9</v>
      </c>
      <c r="T7080" s="7">
        <v>0.2</v>
      </c>
      <c r="U7080" s="5">
        <v>34.813800000000001</v>
      </c>
      <c r="V7080">
        <f t="shared" si="550"/>
        <v>9</v>
      </c>
      <c r="W7080">
        <f t="shared" si="551"/>
        <v>3</v>
      </c>
      <c r="X7080">
        <f t="shared" si="552"/>
        <v>2016</v>
      </c>
      <c r="Y7080" t="str">
        <f t="shared" si="553"/>
        <v>Sep</v>
      </c>
      <c r="Z7080" t="str">
        <f t="shared" si="554"/>
        <v>2016-09</v>
      </c>
    </row>
    <row r="7081" spans="1:26"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s="5">
        <v>19.456</v>
      </c>
      <c r="S7081">
        <v>4</v>
      </c>
      <c r="T7081" s="7">
        <v>0.2</v>
      </c>
      <c r="U7081" s="5">
        <v>3.4047999999999998</v>
      </c>
      <c r="V7081">
        <f t="shared" si="550"/>
        <v>9</v>
      </c>
      <c r="W7081">
        <f t="shared" si="551"/>
        <v>3</v>
      </c>
      <c r="X7081">
        <f t="shared" si="552"/>
        <v>2016</v>
      </c>
      <c r="Y7081" t="str">
        <f t="shared" si="553"/>
        <v>Sep</v>
      </c>
      <c r="Z7081" t="str">
        <f t="shared" si="554"/>
        <v>2016-09</v>
      </c>
    </row>
    <row r="7082" spans="1:26"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s="5">
        <v>472.51799999999997</v>
      </c>
      <c r="S7082">
        <v>3</v>
      </c>
      <c r="T7082" s="7">
        <v>0.4</v>
      </c>
      <c r="U7082" s="5">
        <v>-149.63069999999999</v>
      </c>
      <c r="V7082">
        <f t="shared" si="550"/>
        <v>9</v>
      </c>
      <c r="W7082">
        <f t="shared" si="551"/>
        <v>3</v>
      </c>
      <c r="X7082">
        <f t="shared" si="552"/>
        <v>2016</v>
      </c>
      <c r="Y7082" t="str">
        <f t="shared" si="553"/>
        <v>Sep</v>
      </c>
      <c r="Z7082" t="str">
        <f t="shared" si="554"/>
        <v>2016-09</v>
      </c>
    </row>
    <row r="7083" spans="1:26"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s="5">
        <v>1012.68</v>
      </c>
      <c r="S7083">
        <v>3</v>
      </c>
      <c r="T7083" s="7">
        <v>0.2</v>
      </c>
      <c r="U7083" s="5">
        <v>303.80399999999997</v>
      </c>
      <c r="V7083">
        <f t="shared" si="550"/>
        <v>9</v>
      </c>
      <c r="W7083">
        <f t="shared" si="551"/>
        <v>3</v>
      </c>
      <c r="X7083">
        <f t="shared" si="552"/>
        <v>2016</v>
      </c>
      <c r="Y7083" t="str">
        <f t="shared" si="553"/>
        <v>Sep</v>
      </c>
      <c r="Z7083" t="str">
        <f t="shared" si="554"/>
        <v>2016-09</v>
      </c>
    </row>
    <row r="7084" spans="1:26"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s="5">
        <v>17.22</v>
      </c>
      <c r="S7084">
        <v>5</v>
      </c>
      <c r="T7084" s="7">
        <v>0.7</v>
      </c>
      <c r="U7084" s="5">
        <v>-12.628</v>
      </c>
      <c r="V7084">
        <f t="shared" si="550"/>
        <v>9</v>
      </c>
      <c r="W7084">
        <f t="shared" si="551"/>
        <v>3</v>
      </c>
      <c r="X7084">
        <f t="shared" si="552"/>
        <v>2016</v>
      </c>
      <c r="Y7084" t="str">
        <f t="shared" si="553"/>
        <v>Sep</v>
      </c>
      <c r="Z7084" t="str">
        <f t="shared" si="554"/>
        <v>2016-09</v>
      </c>
    </row>
    <row r="7085" spans="1:26"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s="5">
        <v>3.52</v>
      </c>
      <c r="S7085">
        <v>2</v>
      </c>
      <c r="T7085" s="7">
        <v>0</v>
      </c>
      <c r="U7085" s="5">
        <v>1.6896</v>
      </c>
      <c r="V7085">
        <f t="shared" si="550"/>
        <v>7</v>
      </c>
      <c r="W7085">
        <f t="shared" si="551"/>
        <v>3</v>
      </c>
      <c r="X7085">
        <f t="shared" si="552"/>
        <v>2017</v>
      </c>
      <c r="Y7085" t="str">
        <f t="shared" si="553"/>
        <v>Jul</v>
      </c>
      <c r="Z7085" t="str">
        <f t="shared" si="554"/>
        <v>2017-07</v>
      </c>
    </row>
    <row r="7086" spans="1:26"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s="5">
        <v>1626.192</v>
      </c>
      <c r="S7086">
        <v>9</v>
      </c>
      <c r="T7086" s="7">
        <v>0.2</v>
      </c>
      <c r="U7086" s="5">
        <v>121.9644</v>
      </c>
      <c r="V7086">
        <f t="shared" si="550"/>
        <v>7</v>
      </c>
      <c r="W7086">
        <f t="shared" si="551"/>
        <v>3</v>
      </c>
      <c r="X7086">
        <f t="shared" si="552"/>
        <v>2017</v>
      </c>
      <c r="Y7086" t="str">
        <f t="shared" si="553"/>
        <v>Jul</v>
      </c>
      <c r="Z7086" t="str">
        <f t="shared" si="554"/>
        <v>2017-07</v>
      </c>
    </row>
    <row r="7087" spans="1:26"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s="5">
        <v>8.5950000000000006</v>
      </c>
      <c r="S7087">
        <v>5</v>
      </c>
      <c r="T7087" s="7">
        <v>0.7</v>
      </c>
      <c r="U7087" s="5">
        <v>-6.3029999999999999</v>
      </c>
      <c r="V7087">
        <f t="shared" si="550"/>
        <v>9</v>
      </c>
      <c r="W7087">
        <f t="shared" si="551"/>
        <v>3</v>
      </c>
      <c r="X7087">
        <f t="shared" si="552"/>
        <v>2017</v>
      </c>
      <c r="Y7087" t="str">
        <f t="shared" si="553"/>
        <v>Sep</v>
      </c>
      <c r="Z7087" t="str">
        <f t="shared" si="554"/>
        <v>2017-09</v>
      </c>
    </row>
    <row r="7088" spans="1:26"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s="5">
        <v>190.89599999999999</v>
      </c>
      <c r="S7088">
        <v>2</v>
      </c>
      <c r="T7088" s="7">
        <v>0.2</v>
      </c>
      <c r="U7088" s="5">
        <v>-42.951599999999999</v>
      </c>
      <c r="V7088">
        <f t="shared" si="550"/>
        <v>9</v>
      </c>
      <c r="W7088">
        <f t="shared" si="551"/>
        <v>3</v>
      </c>
      <c r="X7088">
        <f t="shared" si="552"/>
        <v>2017</v>
      </c>
      <c r="Y7088" t="str">
        <f t="shared" si="553"/>
        <v>Sep</v>
      </c>
      <c r="Z7088" t="str">
        <f t="shared" si="554"/>
        <v>2017-09</v>
      </c>
    </row>
    <row r="7089" spans="1:26"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s="5">
        <v>99.87</v>
      </c>
      <c r="S7089">
        <v>3</v>
      </c>
      <c r="T7089" s="7">
        <v>0</v>
      </c>
      <c r="U7089" s="5">
        <v>23.968800000000002</v>
      </c>
      <c r="V7089">
        <f t="shared" si="550"/>
        <v>8</v>
      </c>
      <c r="W7089">
        <f t="shared" si="551"/>
        <v>3</v>
      </c>
      <c r="X7089">
        <f t="shared" si="552"/>
        <v>2017</v>
      </c>
      <c r="Y7089" t="str">
        <f t="shared" si="553"/>
        <v>Aug</v>
      </c>
      <c r="Z7089" t="str">
        <f t="shared" si="554"/>
        <v>2017-08</v>
      </c>
    </row>
    <row r="7090" spans="1:26"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s="5">
        <v>79.36</v>
      </c>
      <c r="S7090">
        <v>4</v>
      </c>
      <c r="T7090" s="7">
        <v>0</v>
      </c>
      <c r="U7090" s="5">
        <v>23.808</v>
      </c>
      <c r="V7090">
        <f t="shared" si="550"/>
        <v>10</v>
      </c>
      <c r="W7090">
        <f t="shared" si="551"/>
        <v>4</v>
      </c>
      <c r="X7090">
        <f t="shared" si="552"/>
        <v>2015</v>
      </c>
      <c r="Y7090" t="str">
        <f t="shared" si="553"/>
        <v>Oct</v>
      </c>
      <c r="Z7090" t="str">
        <f t="shared" si="554"/>
        <v>2015-10</v>
      </c>
    </row>
    <row r="7091" spans="1:26"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s="5">
        <v>119.96</v>
      </c>
      <c r="S7091">
        <v>1</v>
      </c>
      <c r="T7091" s="7">
        <v>0.2</v>
      </c>
      <c r="U7091" s="5">
        <v>7.4974999999999996</v>
      </c>
      <c r="V7091">
        <f t="shared" si="550"/>
        <v>6</v>
      </c>
      <c r="W7091">
        <f t="shared" si="551"/>
        <v>2</v>
      </c>
      <c r="X7091">
        <f t="shared" si="552"/>
        <v>2017</v>
      </c>
      <c r="Y7091" t="str">
        <f t="shared" si="553"/>
        <v>Jun</v>
      </c>
      <c r="Z7091" t="str">
        <f t="shared" si="554"/>
        <v>2017-06</v>
      </c>
    </row>
    <row r="7092" spans="1:26"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s="5">
        <v>106.32</v>
      </c>
      <c r="S7092">
        <v>3</v>
      </c>
      <c r="T7092" s="7">
        <v>0</v>
      </c>
      <c r="U7092" s="5">
        <v>49.970399999999998</v>
      </c>
      <c r="V7092">
        <f t="shared" si="550"/>
        <v>1</v>
      </c>
      <c r="W7092">
        <f t="shared" si="551"/>
        <v>1</v>
      </c>
      <c r="X7092">
        <f t="shared" si="552"/>
        <v>2015</v>
      </c>
      <c r="Y7092" t="str">
        <f t="shared" si="553"/>
        <v>Jan</v>
      </c>
      <c r="Z7092" t="str">
        <f t="shared" si="554"/>
        <v>2015-01</v>
      </c>
    </row>
    <row r="7093" spans="1:26"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s="5">
        <v>163.44</v>
      </c>
      <c r="S7093">
        <v>3</v>
      </c>
      <c r="T7093" s="7">
        <v>0</v>
      </c>
      <c r="U7093" s="5">
        <v>45.763199999999998</v>
      </c>
      <c r="V7093">
        <f t="shared" si="550"/>
        <v>1</v>
      </c>
      <c r="W7093">
        <f t="shared" si="551"/>
        <v>1</v>
      </c>
      <c r="X7093">
        <f t="shared" si="552"/>
        <v>2015</v>
      </c>
      <c r="Y7093" t="str">
        <f t="shared" si="553"/>
        <v>Jan</v>
      </c>
      <c r="Z7093" t="str">
        <f t="shared" si="554"/>
        <v>2015-01</v>
      </c>
    </row>
    <row r="7094" spans="1:26"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s="5">
        <v>42.76</v>
      </c>
      <c r="S7094">
        <v>2</v>
      </c>
      <c r="T7094" s="7">
        <v>0</v>
      </c>
      <c r="U7094" s="5">
        <v>11.117599999999999</v>
      </c>
      <c r="V7094">
        <f t="shared" si="550"/>
        <v>1</v>
      </c>
      <c r="W7094">
        <f t="shared" si="551"/>
        <v>1</v>
      </c>
      <c r="X7094">
        <f t="shared" si="552"/>
        <v>2015</v>
      </c>
      <c r="Y7094" t="str">
        <f t="shared" si="553"/>
        <v>Jan</v>
      </c>
      <c r="Z7094" t="str">
        <f t="shared" si="554"/>
        <v>2015-01</v>
      </c>
    </row>
    <row r="7095" spans="1:26"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s="5">
        <v>51.55</v>
      </c>
      <c r="S7095">
        <v>5</v>
      </c>
      <c r="T7095" s="7">
        <v>0</v>
      </c>
      <c r="U7095" s="5">
        <v>24.2285</v>
      </c>
      <c r="V7095">
        <f t="shared" si="550"/>
        <v>1</v>
      </c>
      <c r="W7095">
        <f t="shared" si="551"/>
        <v>1</v>
      </c>
      <c r="X7095">
        <f t="shared" si="552"/>
        <v>2015</v>
      </c>
      <c r="Y7095" t="str">
        <f t="shared" si="553"/>
        <v>Jan</v>
      </c>
      <c r="Z7095" t="str">
        <f t="shared" si="554"/>
        <v>2015-01</v>
      </c>
    </row>
    <row r="7096" spans="1:26"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5">
        <v>479.952</v>
      </c>
      <c r="S7096">
        <v>6</v>
      </c>
      <c r="T7096" s="7">
        <v>0.2</v>
      </c>
      <c r="U7096" s="5">
        <v>89.991</v>
      </c>
      <c r="V7096">
        <f t="shared" si="550"/>
        <v>2</v>
      </c>
      <c r="W7096">
        <f t="shared" si="551"/>
        <v>1</v>
      </c>
      <c r="X7096">
        <f t="shared" si="552"/>
        <v>2015</v>
      </c>
      <c r="Y7096" t="str">
        <f t="shared" si="553"/>
        <v>Feb</v>
      </c>
      <c r="Z7096" t="str">
        <f t="shared" si="554"/>
        <v>2015-02</v>
      </c>
    </row>
    <row r="7097" spans="1:26"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5">
        <v>146.68799999999999</v>
      </c>
      <c r="S7097">
        <v>6</v>
      </c>
      <c r="T7097" s="7">
        <v>0.2</v>
      </c>
      <c r="U7097" s="5">
        <v>55.008000000000003</v>
      </c>
      <c r="V7097">
        <f t="shared" si="550"/>
        <v>8</v>
      </c>
      <c r="W7097">
        <f t="shared" si="551"/>
        <v>3</v>
      </c>
      <c r="X7097">
        <f t="shared" si="552"/>
        <v>2016</v>
      </c>
      <c r="Y7097" t="str">
        <f t="shared" si="553"/>
        <v>Aug</v>
      </c>
      <c r="Z7097" t="str">
        <f t="shared" si="554"/>
        <v>2016-08</v>
      </c>
    </row>
    <row r="7098" spans="1:26"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s="5">
        <v>276.78399999999999</v>
      </c>
      <c r="S7098">
        <v>2</v>
      </c>
      <c r="T7098" s="7">
        <v>0.2</v>
      </c>
      <c r="U7098" s="5">
        <v>89.954800000000006</v>
      </c>
      <c r="V7098">
        <f t="shared" si="550"/>
        <v>8</v>
      </c>
      <c r="W7098">
        <f t="shared" si="551"/>
        <v>3</v>
      </c>
      <c r="X7098">
        <f t="shared" si="552"/>
        <v>2016</v>
      </c>
      <c r="Y7098" t="str">
        <f t="shared" si="553"/>
        <v>Aug</v>
      </c>
      <c r="Z7098" t="str">
        <f t="shared" si="554"/>
        <v>2016-08</v>
      </c>
    </row>
    <row r="7099" spans="1:26"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5">
        <v>25.32</v>
      </c>
      <c r="S7099">
        <v>5</v>
      </c>
      <c r="T7099" s="7">
        <v>0.2</v>
      </c>
      <c r="U7099" s="5">
        <v>9.1784999999999997</v>
      </c>
      <c r="V7099">
        <f t="shared" si="550"/>
        <v>8</v>
      </c>
      <c r="W7099">
        <f t="shared" si="551"/>
        <v>3</v>
      </c>
      <c r="X7099">
        <f t="shared" si="552"/>
        <v>2016</v>
      </c>
      <c r="Y7099" t="str">
        <f t="shared" si="553"/>
        <v>Aug</v>
      </c>
      <c r="Z7099" t="str">
        <f t="shared" si="554"/>
        <v>2016-08</v>
      </c>
    </row>
    <row r="7100" spans="1:26"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s="5">
        <v>318.95999999999998</v>
      </c>
      <c r="S7100">
        <v>9</v>
      </c>
      <c r="T7100" s="7">
        <v>0</v>
      </c>
      <c r="U7100" s="5">
        <v>149.91120000000001</v>
      </c>
      <c r="V7100">
        <f t="shared" si="550"/>
        <v>11</v>
      </c>
      <c r="W7100">
        <f t="shared" si="551"/>
        <v>4</v>
      </c>
      <c r="X7100">
        <f t="shared" si="552"/>
        <v>2017</v>
      </c>
      <c r="Y7100" t="str">
        <f t="shared" si="553"/>
        <v>Nov</v>
      </c>
      <c r="Z7100" t="str">
        <f t="shared" si="554"/>
        <v>2017-11</v>
      </c>
    </row>
    <row r="7101" spans="1:26"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s="5">
        <v>212.64</v>
      </c>
      <c r="S7101">
        <v>6</v>
      </c>
      <c r="T7101" s="7">
        <v>0</v>
      </c>
      <c r="U7101" s="5">
        <v>99.940799999999996</v>
      </c>
      <c r="V7101">
        <f t="shared" si="550"/>
        <v>12</v>
      </c>
      <c r="W7101">
        <f t="shared" si="551"/>
        <v>4</v>
      </c>
      <c r="X7101">
        <f t="shared" si="552"/>
        <v>2015</v>
      </c>
      <c r="Y7101" t="str">
        <f t="shared" si="553"/>
        <v>Dec</v>
      </c>
      <c r="Z7101" t="str">
        <f t="shared" si="554"/>
        <v>2015-12</v>
      </c>
    </row>
    <row r="7102" spans="1:26"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s="5">
        <v>23.472000000000001</v>
      </c>
      <c r="S7102">
        <v>3</v>
      </c>
      <c r="T7102" s="7">
        <v>0.2</v>
      </c>
      <c r="U7102" s="5">
        <v>8.8019999999999996</v>
      </c>
      <c r="V7102">
        <f t="shared" si="550"/>
        <v>11</v>
      </c>
      <c r="W7102">
        <f t="shared" si="551"/>
        <v>4</v>
      </c>
      <c r="X7102">
        <f t="shared" si="552"/>
        <v>2014</v>
      </c>
      <c r="Y7102" t="str">
        <f t="shared" si="553"/>
        <v>Nov</v>
      </c>
      <c r="Z7102" t="str">
        <f t="shared" si="554"/>
        <v>2014-11</v>
      </c>
    </row>
    <row r="7103" spans="1:26"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s="5">
        <v>19.648</v>
      </c>
      <c r="S7103">
        <v>2</v>
      </c>
      <c r="T7103" s="7">
        <v>0.2</v>
      </c>
      <c r="U7103" s="5">
        <v>6.6311999999999998</v>
      </c>
      <c r="V7103">
        <f t="shared" si="550"/>
        <v>8</v>
      </c>
      <c r="W7103">
        <f t="shared" si="551"/>
        <v>3</v>
      </c>
      <c r="X7103">
        <f t="shared" si="552"/>
        <v>2016</v>
      </c>
      <c r="Y7103" t="str">
        <f t="shared" si="553"/>
        <v>Aug</v>
      </c>
      <c r="Z7103" t="str">
        <f t="shared" si="554"/>
        <v>2016-08</v>
      </c>
    </row>
    <row r="7104" spans="1:26"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5">
        <v>6.57</v>
      </c>
      <c r="S7104">
        <v>3</v>
      </c>
      <c r="T7104" s="7">
        <v>0.7</v>
      </c>
      <c r="U7104" s="5">
        <v>-5.0369999999999999</v>
      </c>
      <c r="V7104">
        <f t="shared" si="550"/>
        <v>9</v>
      </c>
      <c r="W7104">
        <f t="shared" si="551"/>
        <v>3</v>
      </c>
      <c r="X7104">
        <f t="shared" si="552"/>
        <v>2014</v>
      </c>
      <c r="Y7104" t="str">
        <f t="shared" si="553"/>
        <v>Sep</v>
      </c>
      <c r="Z7104" t="str">
        <f t="shared" si="554"/>
        <v>2014-09</v>
      </c>
    </row>
    <row r="7105" spans="1:26"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s="5">
        <v>421.1</v>
      </c>
      <c r="S7105">
        <v>2</v>
      </c>
      <c r="T7105" s="7">
        <v>0</v>
      </c>
      <c r="U7105" s="5">
        <v>105.27500000000001</v>
      </c>
      <c r="V7105">
        <f t="shared" si="550"/>
        <v>9</v>
      </c>
      <c r="W7105">
        <f t="shared" si="551"/>
        <v>3</v>
      </c>
      <c r="X7105">
        <f t="shared" si="552"/>
        <v>2017</v>
      </c>
      <c r="Y7105" t="str">
        <f t="shared" si="553"/>
        <v>Sep</v>
      </c>
      <c r="Z7105" t="str">
        <f t="shared" si="554"/>
        <v>2017-09</v>
      </c>
    </row>
    <row r="7106" spans="1:26"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s="5">
        <v>760.11599999999999</v>
      </c>
      <c r="S7106">
        <v>6</v>
      </c>
      <c r="T7106" s="7">
        <v>0.3</v>
      </c>
      <c r="U7106" s="5">
        <v>-43.435200000000002</v>
      </c>
      <c r="V7106">
        <f t="shared" si="550"/>
        <v>6</v>
      </c>
      <c r="W7106">
        <f t="shared" si="551"/>
        <v>2</v>
      </c>
      <c r="X7106">
        <f t="shared" si="552"/>
        <v>2017</v>
      </c>
      <c r="Y7106" t="str">
        <f t="shared" si="553"/>
        <v>Jun</v>
      </c>
      <c r="Z7106" t="str">
        <f t="shared" si="554"/>
        <v>2017-06</v>
      </c>
    </row>
    <row r="7107" spans="1:26"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s="5">
        <v>38.783999999999999</v>
      </c>
      <c r="S7107">
        <v>3</v>
      </c>
      <c r="T7107" s="7">
        <v>0.2</v>
      </c>
      <c r="U7107" s="5">
        <v>7.2720000000000002</v>
      </c>
      <c r="V7107">
        <f t="shared" ref="V7107:V7170" si="555">MONTH(C7107)</f>
        <v>6</v>
      </c>
      <c r="W7107">
        <f t="shared" ref="W7107:W7170" si="556">ROUNDUP(MONTH(C7107)/3,0)</f>
        <v>2</v>
      </c>
      <c r="X7107">
        <f t="shared" ref="X7107:X7170" si="557">YEAR(C7107)</f>
        <v>2017</v>
      </c>
      <c r="Y7107" t="str">
        <f t="shared" ref="Y7107:Y7170" si="558">TEXT(C7107,"MMM")</f>
        <v>Jun</v>
      </c>
      <c r="Z7107" t="str">
        <f t="shared" ref="Z7107:Z7170" si="559">TEXT(C7107,"YYYY-MM")</f>
        <v>2017-06</v>
      </c>
    </row>
    <row r="7108" spans="1:26"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s="5">
        <v>122.328</v>
      </c>
      <c r="S7108">
        <v>9</v>
      </c>
      <c r="T7108" s="7">
        <v>0.2</v>
      </c>
      <c r="U7108" s="5">
        <v>1.5290999999999999</v>
      </c>
      <c r="V7108">
        <f t="shared" si="555"/>
        <v>6</v>
      </c>
      <c r="W7108">
        <f t="shared" si="556"/>
        <v>2</v>
      </c>
      <c r="X7108">
        <f t="shared" si="557"/>
        <v>2017</v>
      </c>
      <c r="Y7108" t="str">
        <f t="shared" si="558"/>
        <v>Jun</v>
      </c>
      <c r="Z7108" t="str">
        <f t="shared" si="559"/>
        <v>2017-06</v>
      </c>
    </row>
    <row r="7109" spans="1:26"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s="5">
        <v>25.98</v>
      </c>
      <c r="S7109">
        <v>2</v>
      </c>
      <c r="T7109" s="7">
        <v>0</v>
      </c>
      <c r="U7109" s="5">
        <v>0.77939999999999998</v>
      </c>
      <c r="V7109">
        <f t="shared" si="555"/>
        <v>4</v>
      </c>
      <c r="W7109">
        <f t="shared" si="556"/>
        <v>2</v>
      </c>
      <c r="X7109">
        <f t="shared" si="557"/>
        <v>2016</v>
      </c>
      <c r="Y7109" t="str">
        <f t="shared" si="558"/>
        <v>Apr</v>
      </c>
      <c r="Z7109" t="str">
        <f t="shared" si="559"/>
        <v>2016-04</v>
      </c>
    </row>
    <row r="7110" spans="1:26"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s="5">
        <v>3.28</v>
      </c>
      <c r="S7110">
        <v>2</v>
      </c>
      <c r="T7110" s="7">
        <v>0</v>
      </c>
      <c r="U7110" s="5">
        <v>1.476</v>
      </c>
      <c r="V7110">
        <f t="shared" si="555"/>
        <v>4</v>
      </c>
      <c r="W7110">
        <f t="shared" si="556"/>
        <v>2</v>
      </c>
      <c r="X7110">
        <f t="shared" si="557"/>
        <v>2016</v>
      </c>
      <c r="Y7110" t="str">
        <f t="shared" si="558"/>
        <v>Apr</v>
      </c>
      <c r="Z7110" t="str">
        <f t="shared" si="559"/>
        <v>2016-04</v>
      </c>
    </row>
    <row r="7111" spans="1:26"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s="5">
        <v>459.88</v>
      </c>
      <c r="S7111">
        <v>4</v>
      </c>
      <c r="T7111" s="7">
        <v>0</v>
      </c>
      <c r="U7111" s="5">
        <v>13.7964</v>
      </c>
      <c r="V7111">
        <f t="shared" si="555"/>
        <v>4</v>
      </c>
      <c r="W7111">
        <f t="shared" si="556"/>
        <v>2</v>
      </c>
      <c r="X7111">
        <f t="shared" si="557"/>
        <v>2016</v>
      </c>
      <c r="Y7111" t="str">
        <f t="shared" si="558"/>
        <v>Apr</v>
      </c>
      <c r="Z7111" t="str">
        <f t="shared" si="559"/>
        <v>2016-04</v>
      </c>
    </row>
    <row r="7112" spans="1:26"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s="5">
        <v>7.76</v>
      </c>
      <c r="S7112">
        <v>2</v>
      </c>
      <c r="T7112" s="7">
        <v>0</v>
      </c>
      <c r="U7112" s="5">
        <v>2.2504</v>
      </c>
      <c r="V7112">
        <f t="shared" si="555"/>
        <v>4</v>
      </c>
      <c r="W7112">
        <f t="shared" si="556"/>
        <v>2</v>
      </c>
      <c r="X7112">
        <f t="shared" si="557"/>
        <v>2016</v>
      </c>
      <c r="Y7112" t="str">
        <f t="shared" si="558"/>
        <v>Apr</v>
      </c>
      <c r="Z7112" t="str">
        <f t="shared" si="559"/>
        <v>2016-04</v>
      </c>
    </row>
    <row r="7113" spans="1:26"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s="5">
        <v>71.959999999999994</v>
      </c>
      <c r="S7113">
        <v>2</v>
      </c>
      <c r="T7113" s="7">
        <v>0</v>
      </c>
      <c r="U7113" s="5">
        <v>17.989999999999998</v>
      </c>
      <c r="V7113">
        <f t="shared" si="555"/>
        <v>4</v>
      </c>
      <c r="W7113">
        <f t="shared" si="556"/>
        <v>2</v>
      </c>
      <c r="X7113">
        <f t="shared" si="557"/>
        <v>2016</v>
      </c>
      <c r="Y7113" t="str">
        <f t="shared" si="558"/>
        <v>Apr</v>
      </c>
      <c r="Z7113" t="str">
        <f t="shared" si="559"/>
        <v>2016-04</v>
      </c>
    </row>
    <row r="7114" spans="1:26"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s="5">
        <v>54.9</v>
      </c>
      <c r="S7114">
        <v>5</v>
      </c>
      <c r="T7114" s="7">
        <v>0</v>
      </c>
      <c r="U7114" s="5">
        <v>15.372</v>
      </c>
      <c r="V7114">
        <f t="shared" si="555"/>
        <v>4</v>
      </c>
      <c r="W7114">
        <f t="shared" si="556"/>
        <v>2</v>
      </c>
      <c r="X7114">
        <f t="shared" si="557"/>
        <v>2016</v>
      </c>
      <c r="Y7114" t="str">
        <f t="shared" si="558"/>
        <v>Apr</v>
      </c>
      <c r="Z7114" t="str">
        <f t="shared" si="559"/>
        <v>2016-04</v>
      </c>
    </row>
    <row r="7115" spans="1:26"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s="5">
        <v>9.2799999999999994</v>
      </c>
      <c r="S7115">
        <v>2</v>
      </c>
      <c r="T7115" s="7">
        <v>0.2</v>
      </c>
      <c r="U7115" s="5">
        <v>3.2480000000000002</v>
      </c>
      <c r="V7115">
        <f t="shared" si="555"/>
        <v>4</v>
      </c>
      <c r="W7115">
        <f t="shared" si="556"/>
        <v>2</v>
      </c>
      <c r="X7115">
        <f t="shared" si="557"/>
        <v>2016</v>
      </c>
      <c r="Y7115" t="str">
        <f t="shared" si="558"/>
        <v>Apr</v>
      </c>
      <c r="Z7115" t="str">
        <f t="shared" si="559"/>
        <v>2016-04</v>
      </c>
    </row>
    <row r="7116" spans="1:26"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s="5">
        <v>1685.88</v>
      </c>
      <c r="S7116">
        <v>6</v>
      </c>
      <c r="T7116" s="7">
        <v>0</v>
      </c>
      <c r="U7116" s="5">
        <v>320.31720000000001</v>
      </c>
      <c r="V7116">
        <f t="shared" si="555"/>
        <v>5</v>
      </c>
      <c r="W7116">
        <f t="shared" si="556"/>
        <v>2</v>
      </c>
      <c r="X7116">
        <f t="shared" si="557"/>
        <v>2016</v>
      </c>
      <c r="Y7116" t="str">
        <f t="shared" si="558"/>
        <v>May</v>
      </c>
      <c r="Z7116" t="str">
        <f t="shared" si="559"/>
        <v>2016-05</v>
      </c>
    </row>
    <row r="7117" spans="1:26"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s="5">
        <v>5.7279999999999998</v>
      </c>
      <c r="S7117">
        <v>2</v>
      </c>
      <c r="T7117" s="7">
        <v>0.2</v>
      </c>
      <c r="U7117" s="5">
        <v>2.0047999999999999</v>
      </c>
      <c r="V7117">
        <f t="shared" si="555"/>
        <v>5</v>
      </c>
      <c r="W7117">
        <f t="shared" si="556"/>
        <v>2</v>
      </c>
      <c r="X7117">
        <f t="shared" si="557"/>
        <v>2016</v>
      </c>
      <c r="Y7117" t="str">
        <f t="shared" si="558"/>
        <v>May</v>
      </c>
      <c r="Z7117" t="str">
        <f t="shared" si="559"/>
        <v>2016-05</v>
      </c>
    </row>
    <row r="7118" spans="1:26"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s="5">
        <v>61.96</v>
      </c>
      <c r="S7118">
        <v>2</v>
      </c>
      <c r="T7118" s="7">
        <v>0</v>
      </c>
      <c r="U7118" s="5">
        <v>27.882000000000001</v>
      </c>
      <c r="V7118">
        <f t="shared" si="555"/>
        <v>10</v>
      </c>
      <c r="W7118">
        <f t="shared" si="556"/>
        <v>4</v>
      </c>
      <c r="X7118">
        <f t="shared" si="557"/>
        <v>2014</v>
      </c>
      <c r="Y7118" t="str">
        <f t="shared" si="558"/>
        <v>Oct</v>
      </c>
      <c r="Z7118" t="str">
        <f t="shared" si="559"/>
        <v>2014-10</v>
      </c>
    </row>
    <row r="7119" spans="1:26"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s="5">
        <v>1.3440000000000001</v>
      </c>
      <c r="S7119">
        <v>1</v>
      </c>
      <c r="T7119" s="7">
        <v>0.2</v>
      </c>
      <c r="U7119" s="5">
        <v>0.47039999999999998</v>
      </c>
      <c r="V7119">
        <f t="shared" si="555"/>
        <v>10</v>
      </c>
      <c r="W7119">
        <f t="shared" si="556"/>
        <v>4</v>
      </c>
      <c r="X7119">
        <f t="shared" si="557"/>
        <v>2014</v>
      </c>
      <c r="Y7119" t="str">
        <f t="shared" si="558"/>
        <v>Oct</v>
      </c>
      <c r="Z7119" t="str">
        <f t="shared" si="559"/>
        <v>2014-10</v>
      </c>
    </row>
    <row r="7120" spans="1:26"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s="5">
        <v>17.940000000000001</v>
      </c>
      <c r="S7120">
        <v>3</v>
      </c>
      <c r="T7120" s="7">
        <v>0</v>
      </c>
      <c r="U7120" s="5">
        <v>8.7905999999999995</v>
      </c>
      <c r="V7120">
        <f t="shared" si="555"/>
        <v>2</v>
      </c>
      <c r="W7120">
        <f t="shared" si="556"/>
        <v>1</v>
      </c>
      <c r="X7120">
        <f t="shared" si="557"/>
        <v>2017</v>
      </c>
      <c r="Y7120" t="str">
        <f t="shared" si="558"/>
        <v>Feb</v>
      </c>
      <c r="Z7120" t="str">
        <f t="shared" si="559"/>
        <v>2017-02</v>
      </c>
    </row>
    <row r="7121" spans="1:26"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s="5">
        <v>13.904</v>
      </c>
      <c r="S7121">
        <v>2</v>
      </c>
      <c r="T7121" s="7">
        <v>0.2</v>
      </c>
      <c r="U7121" s="5">
        <v>4.5187999999999997</v>
      </c>
      <c r="V7121">
        <f t="shared" si="555"/>
        <v>11</v>
      </c>
      <c r="W7121">
        <f t="shared" si="556"/>
        <v>4</v>
      </c>
      <c r="X7121">
        <f t="shared" si="557"/>
        <v>2017</v>
      </c>
      <c r="Y7121" t="str">
        <f t="shared" si="558"/>
        <v>Nov</v>
      </c>
      <c r="Z7121" t="str">
        <f t="shared" si="559"/>
        <v>2017-11</v>
      </c>
    </row>
    <row r="7122" spans="1:26"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s="5">
        <v>67.194000000000003</v>
      </c>
      <c r="S7122">
        <v>1</v>
      </c>
      <c r="T7122" s="7">
        <v>0.7</v>
      </c>
      <c r="U7122" s="5">
        <v>-51.5154</v>
      </c>
      <c r="V7122">
        <f t="shared" si="555"/>
        <v>1</v>
      </c>
      <c r="W7122">
        <f t="shared" si="556"/>
        <v>1</v>
      </c>
      <c r="X7122">
        <f t="shared" si="557"/>
        <v>2014</v>
      </c>
      <c r="Y7122" t="str">
        <f t="shared" si="558"/>
        <v>Jan</v>
      </c>
      <c r="Z7122" t="str">
        <f t="shared" si="559"/>
        <v>2014-01</v>
      </c>
    </row>
    <row r="7123" spans="1:26"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s="5">
        <v>41.86</v>
      </c>
      <c r="S7123">
        <v>7</v>
      </c>
      <c r="T7123" s="7">
        <v>0</v>
      </c>
      <c r="U7123" s="5">
        <v>18.837</v>
      </c>
      <c r="V7123">
        <f t="shared" si="555"/>
        <v>12</v>
      </c>
      <c r="W7123">
        <f t="shared" si="556"/>
        <v>4</v>
      </c>
      <c r="X7123">
        <f t="shared" si="557"/>
        <v>2017</v>
      </c>
      <c r="Y7123" t="str">
        <f t="shared" si="558"/>
        <v>Dec</v>
      </c>
      <c r="Z7123" t="str">
        <f t="shared" si="559"/>
        <v>2017-12</v>
      </c>
    </row>
    <row r="7124" spans="1:26"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s="5">
        <v>141.96</v>
      </c>
      <c r="S7124">
        <v>2</v>
      </c>
      <c r="T7124" s="7">
        <v>0</v>
      </c>
      <c r="U7124" s="5">
        <v>41.168399999999998</v>
      </c>
      <c r="V7124">
        <f t="shared" si="555"/>
        <v>12</v>
      </c>
      <c r="W7124">
        <f t="shared" si="556"/>
        <v>4</v>
      </c>
      <c r="X7124">
        <f t="shared" si="557"/>
        <v>2017</v>
      </c>
      <c r="Y7124" t="str">
        <f t="shared" si="558"/>
        <v>Dec</v>
      </c>
      <c r="Z7124" t="str">
        <f t="shared" si="559"/>
        <v>2017-12</v>
      </c>
    </row>
    <row r="7125" spans="1:26"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s="5">
        <v>10.02</v>
      </c>
      <c r="S7125">
        <v>3</v>
      </c>
      <c r="T7125" s="7">
        <v>0</v>
      </c>
      <c r="U7125" s="5">
        <v>4.4088000000000003</v>
      </c>
      <c r="V7125">
        <f t="shared" si="555"/>
        <v>8</v>
      </c>
      <c r="W7125">
        <f t="shared" si="556"/>
        <v>3</v>
      </c>
      <c r="X7125">
        <f t="shared" si="557"/>
        <v>2015</v>
      </c>
      <c r="Y7125" t="str">
        <f t="shared" si="558"/>
        <v>Aug</v>
      </c>
      <c r="Z7125" t="str">
        <f t="shared" si="559"/>
        <v>2015-08</v>
      </c>
    </row>
    <row r="7126" spans="1:26"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s="5">
        <v>144.12</v>
      </c>
      <c r="S7126">
        <v>3</v>
      </c>
      <c r="T7126" s="7">
        <v>0</v>
      </c>
      <c r="U7126" s="5">
        <v>69.177599999999998</v>
      </c>
      <c r="V7126">
        <f t="shared" si="555"/>
        <v>8</v>
      </c>
      <c r="W7126">
        <f t="shared" si="556"/>
        <v>3</v>
      </c>
      <c r="X7126">
        <f t="shared" si="557"/>
        <v>2015</v>
      </c>
      <c r="Y7126" t="str">
        <f t="shared" si="558"/>
        <v>Aug</v>
      </c>
      <c r="Z7126" t="str">
        <f t="shared" si="559"/>
        <v>2015-08</v>
      </c>
    </row>
    <row r="7127" spans="1:26"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s="5">
        <v>17.940000000000001</v>
      </c>
      <c r="S7127">
        <v>3</v>
      </c>
      <c r="T7127" s="7">
        <v>0</v>
      </c>
      <c r="U7127" s="5">
        <v>8.7905999999999995</v>
      </c>
      <c r="V7127">
        <f t="shared" si="555"/>
        <v>9</v>
      </c>
      <c r="W7127">
        <f t="shared" si="556"/>
        <v>3</v>
      </c>
      <c r="X7127">
        <f t="shared" si="557"/>
        <v>2016</v>
      </c>
      <c r="Y7127" t="str">
        <f t="shared" si="558"/>
        <v>Sep</v>
      </c>
      <c r="Z7127" t="str">
        <f t="shared" si="559"/>
        <v>2016-09</v>
      </c>
    </row>
    <row r="7128" spans="1:26"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s="5">
        <v>13.89</v>
      </c>
      <c r="S7128">
        <v>3</v>
      </c>
      <c r="T7128" s="7">
        <v>0</v>
      </c>
      <c r="U7128" s="5">
        <v>4.5837000000000003</v>
      </c>
      <c r="V7128">
        <f t="shared" si="555"/>
        <v>9</v>
      </c>
      <c r="W7128">
        <f t="shared" si="556"/>
        <v>3</v>
      </c>
      <c r="X7128">
        <f t="shared" si="557"/>
        <v>2016</v>
      </c>
      <c r="Y7128" t="str">
        <f t="shared" si="558"/>
        <v>Sep</v>
      </c>
      <c r="Z7128" t="str">
        <f t="shared" si="559"/>
        <v>2016-09</v>
      </c>
    </row>
    <row r="7129" spans="1:26"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s="5">
        <v>16.45</v>
      </c>
      <c r="S7129">
        <v>5</v>
      </c>
      <c r="T7129" s="7">
        <v>0</v>
      </c>
      <c r="U7129" s="5">
        <v>7.5670000000000002</v>
      </c>
      <c r="V7129">
        <f t="shared" si="555"/>
        <v>11</v>
      </c>
      <c r="W7129">
        <f t="shared" si="556"/>
        <v>4</v>
      </c>
      <c r="X7129">
        <f t="shared" si="557"/>
        <v>2016</v>
      </c>
      <c r="Y7129" t="str">
        <f t="shared" si="558"/>
        <v>Nov</v>
      </c>
      <c r="Z7129" t="str">
        <f t="shared" si="559"/>
        <v>2016-11</v>
      </c>
    </row>
    <row r="7130" spans="1:26"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s="5">
        <v>19.920000000000002</v>
      </c>
      <c r="S7130">
        <v>4</v>
      </c>
      <c r="T7130" s="7">
        <v>0</v>
      </c>
      <c r="U7130" s="5">
        <v>6.5735999999999999</v>
      </c>
      <c r="V7130">
        <f t="shared" si="555"/>
        <v>11</v>
      </c>
      <c r="W7130">
        <f t="shared" si="556"/>
        <v>4</v>
      </c>
      <c r="X7130">
        <f t="shared" si="557"/>
        <v>2016</v>
      </c>
      <c r="Y7130" t="str">
        <f t="shared" si="558"/>
        <v>Nov</v>
      </c>
      <c r="Z7130" t="str">
        <f t="shared" si="559"/>
        <v>2016-11</v>
      </c>
    </row>
    <row r="7131" spans="1:26"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s="5">
        <v>35.167999999999999</v>
      </c>
      <c r="S7131">
        <v>4</v>
      </c>
      <c r="T7131" s="7">
        <v>0.2</v>
      </c>
      <c r="U7131" s="5">
        <v>8.3523999999999994</v>
      </c>
      <c r="V7131">
        <f t="shared" si="555"/>
        <v>4</v>
      </c>
      <c r="W7131">
        <f t="shared" si="556"/>
        <v>2</v>
      </c>
      <c r="X7131">
        <f t="shared" si="557"/>
        <v>2016</v>
      </c>
      <c r="Y7131" t="str">
        <f t="shared" si="558"/>
        <v>Apr</v>
      </c>
      <c r="Z7131" t="str">
        <f t="shared" si="559"/>
        <v>2016-04</v>
      </c>
    </row>
    <row r="7132" spans="1:26"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s="5">
        <v>123.08799999999999</v>
      </c>
      <c r="S7132">
        <v>7</v>
      </c>
      <c r="T7132" s="7">
        <v>0.2</v>
      </c>
      <c r="U7132" s="5">
        <v>40.003599999999999</v>
      </c>
      <c r="V7132">
        <f t="shared" si="555"/>
        <v>4</v>
      </c>
      <c r="W7132">
        <f t="shared" si="556"/>
        <v>2</v>
      </c>
      <c r="X7132">
        <f t="shared" si="557"/>
        <v>2016</v>
      </c>
      <c r="Y7132" t="str">
        <f t="shared" si="558"/>
        <v>Apr</v>
      </c>
      <c r="Z7132" t="str">
        <f t="shared" si="559"/>
        <v>2016-04</v>
      </c>
    </row>
    <row r="7133" spans="1:26"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s="5">
        <v>257.94</v>
      </c>
      <c r="S7133">
        <v>3</v>
      </c>
      <c r="T7133" s="7">
        <v>0</v>
      </c>
      <c r="U7133" s="5">
        <v>67.064400000000006</v>
      </c>
      <c r="V7133">
        <f t="shared" si="555"/>
        <v>11</v>
      </c>
      <c r="W7133">
        <f t="shared" si="556"/>
        <v>4</v>
      </c>
      <c r="X7133">
        <f t="shared" si="557"/>
        <v>2017</v>
      </c>
      <c r="Y7133" t="str">
        <f t="shared" si="558"/>
        <v>Nov</v>
      </c>
      <c r="Z7133" t="str">
        <f t="shared" si="559"/>
        <v>2017-11</v>
      </c>
    </row>
    <row r="7134" spans="1:26"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s="5">
        <v>1879.96</v>
      </c>
      <c r="S7134">
        <v>4</v>
      </c>
      <c r="T7134" s="7">
        <v>0</v>
      </c>
      <c r="U7134" s="5">
        <v>545.1884</v>
      </c>
      <c r="V7134">
        <f t="shared" si="555"/>
        <v>11</v>
      </c>
      <c r="W7134">
        <f t="shared" si="556"/>
        <v>4</v>
      </c>
      <c r="X7134">
        <f t="shared" si="557"/>
        <v>2017</v>
      </c>
      <c r="Y7134" t="str">
        <f t="shared" si="558"/>
        <v>Nov</v>
      </c>
      <c r="Z7134" t="str">
        <f t="shared" si="559"/>
        <v>2017-11</v>
      </c>
    </row>
    <row r="7135" spans="1:26"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s="5">
        <v>27.46</v>
      </c>
      <c r="S7135">
        <v>2</v>
      </c>
      <c r="T7135" s="7">
        <v>0</v>
      </c>
      <c r="U7135" s="5">
        <v>9.8856000000000002</v>
      </c>
      <c r="V7135">
        <f t="shared" si="555"/>
        <v>11</v>
      </c>
      <c r="W7135">
        <f t="shared" si="556"/>
        <v>4</v>
      </c>
      <c r="X7135">
        <f t="shared" si="557"/>
        <v>2017</v>
      </c>
      <c r="Y7135" t="str">
        <f t="shared" si="558"/>
        <v>Nov</v>
      </c>
      <c r="Z7135" t="str">
        <f t="shared" si="559"/>
        <v>2017-11</v>
      </c>
    </row>
    <row r="7136" spans="1:26"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s="5">
        <v>89.98</v>
      </c>
      <c r="S7136">
        <v>2</v>
      </c>
      <c r="T7136" s="7">
        <v>0</v>
      </c>
      <c r="U7136" s="5">
        <v>43.190399999999997</v>
      </c>
      <c r="V7136">
        <f t="shared" si="555"/>
        <v>11</v>
      </c>
      <c r="W7136">
        <f t="shared" si="556"/>
        <v>4</v>
      </c>
      <c r="X7136">
        <f t="shared" si="557"/>
        <v>2017</v>
      </c>
      <c r="Y7136" t="str">
        <f t="shared" si="558"/>
        <v>Nov</v>
      </c>
      <c r="Z7136" t="str">
        <f t="shared" si="559"/>
        <v>2017-11</v>
      </c>
    </row>
    <row r="7137" spans="1:26"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s="5">
        <v>828.6</v>
      </c>
      <c r="S7137">
        <v>3</v>
      </c>
      <c r="T7137" s="7">
        <v>0</v>
      </c>
      <c r="U7137" s="5">
        <v>240.29400000000001</v>
      </c>
      <c r="V7137">
        <f t="shared" si="555"/>
        <v>11</v>
      </c>
      <c r="W7137">
        <f t="shared" si="556"/>
        <v>4</v>
      </c>
      <c r="X7137">
        <f t="shared" si="557"/>
        <v>2017</v>
      </c>
      <c r="Y7137" t="str">
        <f t="shared" si="558"/>
        <v>Nov</v>
      </c>
      <c r="Z7137" t="str">
        <f t="shared" si="559"/>
        <v>2017-11</v>
      </c>
    </row>
    <row r="7138" spans="1:26"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s="5">
        <v>7.23</v>
      </c>
      <c r="S7138">
        <v>5</v>
      </c>
      <c r="T7138" s="7">
        <v>0.7</v>
      </c>
      <c r="U7138" s="5">
        <v>-5.7839999999999998</v>
      </c>
      <c r="V7138">
        <f t="shared" si="555"/>
        <v>11</v>
      </c>
      <c r="W7138">
        <f t="shared" si="556"/>
        <v>4</v>
      </c>
      <c r="X7138">
        <f t="shared" si="557"/>
        <v>2015</v>
      </c>
      <c r="Y7138" t="str">
        <f t="shared" si="558"/>
        <v>Nov</v>
      </c>
      <c r="Z7138" t="str">
        <f t="shared" si="559"/>
        <v>2015-11</v>
      </c>
    </row>
    <row r="7139" spans="1:26"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s="5">
        <v>17.440000000000001</v>
      </c>
      <c r="S7139">
        <v>2</v>
      </c>
      <c r="T7139" s="7">
        <v>0.2</v>
      </c>
      <c r="U7139" s="5">
        <v>1.3080000000000001</v>
      </c>
      <c r="V7139">
        <f t="shared" si="555"/>
        <v>11</v>
      </c>
      <c r="W7139">
        <f t="shared" si="556"/>
        <v>4</v>
      </c>
      <c r="X7139">
        <f t="shared" si="557"/>
        <v>2015</v>
      </c>
      <c r="Y7139" t="str">
        <f t="shared" si="558"/>
        <v>Nov</v>
      </c>
      <c r="Z7139" t="str">
        <f t="shared" si="559"/>
        <v>2015-11</v>
      </c>
    </row>
    <row r="7140" spans="1:26"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s="5">
        <v>62.88</v>
      </c>
      <c r="S7140">
        <v>4</v>
      </c>
      <c r="T7140" s="7">
        <v>0.7</v>
      </c>
      <c r="U7140" s="5">
        <v>-50.304000000000002</v>
      </c>
      <c r="V7140">
        <f t="shared" si="555"/>
        <v>11</v>
      </c>
      <c r="W7140">
        <f t="shared" si="556"/>
        <v>4</v>
      </c>
      <c r="X7140">
        <f t="shared" si="557"/>
        <v>2015</v>
      </c>
      <c r="Y7140" t="str">
        <f t="shared" si="558"/>
        <v>Nov</v>
      </c>
      <c r="Z7140" t="str">
        <f t="shared" si="559"/>
        <v>2015-11</v>
      </c>
    </row>
    <row r="7141" spans="1:26"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s="5">
        <v>290.35199999999998</v>
      </c>
      <c r="S7141">
        <v>3</v>
      </c>
      <c r="T7141" s="7">
        <v>0.2</v>
      </c>
      <c r="U7141" s="5">
        <v>-36.293999999999997</v>
      </c>
      <c r="V7141">
        <f t="shared" si="555"/>
        <v>11</v>
      </c>
      <c r="W7141">
        <f t="shared" si="556"/>
        <v>4</v>
      </c>
      <c r="X7141">
        <f t="shared" si="557"/>
        <v>2015</v>
      </c>
      <c r="Y7141" t="str">
        <f t="shared" si="558"/>
        <v>Nov</v>
      </c>
      <c r="Z7141" t="str">
        <f t="shared" si="559"/>
        <v>2015-11</v>
      </c>
    </row>
    <row r="7142" spans="1:26"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s="5">
        <v>113.52</v>
      </c>
      <c r="S7142">
        <v>4</v>
      </c>
      <c r="T7142" s="7">
        <v>0</v>
      </c>
      <c r="U7142" s="5">
        <v>46.543199999999999</v>
      </c>
      <c r="V7142">
        <f t="shared" si="555"/>
        <v>9</v>
      </c>
      <c r="W7142">
        <f t="shared" si="556"/>
        <v>3</v>
      </c>
      <c r="X7142">
        <f t="shared" si="557"/>
        <v>2017</v>
      </c>
      <c r="Y7142" t="str">
        <f t="shared" si="558"/>
        <v>Sep</v>
      </c>
      <c r="Z7142" t="str">
        <f t="shared" si="559"/>
        <v>2017-09</v>
      </c>
    </row>
    <row r="7143" spans="1:26"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s="5">
        <v>135.30000000000001</v>
      </c>
      <c r="S7143">
        <v>5</v>
      </c>
      <c r="T7143" s="7">
        <v>0</v>
      </c>
      <c r="U7143" s="5">
        <v>37.884</v>
      </c>
      <c r="V7143">
        <f t="shared" si="555"/>
        <v>9</v>
      </c>
      <c r="W7143">
        <f t="shared" si="556"/>
        <v>3</v>
      </c>
      <c r="X7143">
        <f t="shared" si="557"/>
        <v>2017</v>
      </c>
      <c r="Y7143" t="str">
        <f t="shared" si="558"/>
        <v>Sep</v>
      </c>
      <c r="Z7143" t="str">
        <f t="shared" si="559"/>
        <v>2017-09</v>
      </c>
    </row>
    <row r="7144" spans="1:26"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s="5">
        <v>111.15</v>
      </c>
      <c r="S7144">
        <v>5</v>
      </c>
      <c r="T7144" s="7">
        <v>0</v>
      </c>
      <c r="U7144" s="5">
        <v>48.905999999999999</v>
      </c>
      <c r="V7144">
        <f t="shared" si="555"/>
        <v>11</v>
      </c>
      <c r="W7144">
        <f t="shared" si="556"/>
        <v>4</v>
      </c>
      <c r="X7144">
        <f t="shared" si="557"/>
        <v>2014</v>
      </c>
      <c r="Y7144" t="str">
        <f t="shared" si="558"/>
        <v>Nov</v>
      </c>
      <c r="Z7144" t="str">
        <f t="shared" si="559"/>
        <v>2014-11</v>
      </c>
    </row>
    <row r="7145" spans="1:26"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s="5">
        <v>776.85</v>
      </c>
      <c r="S7145">
        <v>5</v>
      </c>
      <c r="T7145" s="7">
        <v>0.4</v>
      </c>
      <c r="U7145" s="5">
        <v>-181.26499999999999</v>
      </c>
      <c r="V7145">
        <f t="shared" si="555"/>
        <v>3</v>
      </c>
      <c r="W7145">
        <f t="shared" si="556"/>
        <v>1</v>
      </c>
      <c r="X7145">
        <f t="shared" si="557"/>
        <v>2017</v>
      </c>
      <c r="Y7145" t="str">
        <f t="shared" si="558"/>
        <v>Mar</v>
      </c>
      <c r="Z7145" t="str">
        <f t="shared" si="559"/>
        <v>2017-03</v>
      </c>
    </row>
    <row r="7146" spans="1:26"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s="5">
        <v>12.294</v>
      </c>
      <c r="S7146">
        <v>1</v>
      </c>
      <c r="T7146" s="7">
        <v>0.7</v>
      </c>
      <c r="U7146" s="5">
        <v>-8.6058000000000003</v>
      </c>
      <c r="V7146">
        <f t="shared" si="555"/>
        <v>3</v>
      </c>
      <c r="W7146">
        <f t="shared" si="556"/>
        <v>1</v>
      </c>
      <c r="X7146">
        <f t="shared" si="557"/>
        <v>2017</v>
      </c>
      <c r="Y7146" t="str">
        <f t="shared" si="558"/>
        <v>Mar</v>
      </c>
      <c r="Z7146" t="str">
        <f t="shared" si="559"/>
        <v>2017-03</v>
      </c>
    </row>
    <row r="7147" spans="1:26"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s="5">
        <v>154.76400000000001</v>
      </c>
      <c r="S7147">
        <v>3</v>
      </c>
      <c r="T7147" s="7">
        <v>0.4</v>
      </c>
      <c r="U7147" s="5">
        <v>-46.429200000000002</v>
      </c>
      <c r="V7147">
        <f t="shared" si="555"/>
        <v>3</v>
      </c>
      <c r="W7147">
        <f t="shared" si="556"/>
        <v>1</v>
      </c>
      <c r="X7147">
        <f t="shared" si="557"/>
        <v>2017</v>
      </c>
      <c r="Y7147" t="str">
        <f t="shared" si="558"/>
        <v>Mar</v>
      </c>
      <c r="Z7147" t="str">
        <f t="shared" si="559"/>
        <v>2017-03</v>
      </c>
    </row>
    <row r="7148" spans="1:26"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s="5">
        <v>43.28</v>
      </c>
      <c r="S7148">
        <v>1</v>
      </c>
      <c r="T7148" s="7">
        <v>0.2</v>
      </c>
      <c r="U7148" s="5">
        <v>3.246</v>
      </c>
      <c r="V7148">
        <f t="shared" si="555"/>
        <v>3</v>
      </c>
      <c r="W7148">
        <f t="shared" si="556"/>
        <v>1</v>
      </c>
      <c r="X7148">
        <f t="shared" si="557"/>
        <v>2017</v>
      </c>
      <c r="Y7148" t="str">
        <f t="shared" si="558"/>
        <v>Mar</v>
      </c>
      <c r="Z7148" t="str">
        <f t="shared" si="559"/>
        <v>2017-03</v>
      </c>
    </row>
    <row r="7149" spans="1:26"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s="5">
        <v>92.94</v>
      </c>
      <c r="S7149">
        <v>3</v>
      </c>
      <c r="T7149" s="7">
        <v>0</v>
      </c>
      <c r="U7149" s="5">
        <v>41.823</v>
      </c>
      <c r="V7149">
        <f t="shared" si="555"/>
        <v>6</v>
      </c>
      <c r="W7149">
        <f t="shared" si="556"/>
        <v>2</v>
      </c>
      <c r="X7149">
        <f t="shared" si="557"/>
        <v>2016</v>
      </c>
      <c r="Y7149" t="str">
        <f t="shared" si="558"/>
        <v>Jun</v>
      </c>
      <c r="Z7149" t="str">
        <f t="shared" si="559"/>
        <v>2016-06</v>
      </c>
    </row>
    <row r="7150" spans="1:26"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s="5">
        <v>52.56</v>
      </c>
      <c r="S7150">
        <v>3</v>
      </c>
      <c r="T7150" s="7">
        <v>0</v>
      </c>
      <c r="U7150" s="5">
        <v>18.396000000000001</v>
      </c>
      <c r="V7150">
        <f t="shared" si="555"/>
        <v>6</v>
      </c>
      <c r="W7150">
        <f t="shared" si="556"/>
        <v>2</v>
      </c>
      <c r="X7150">
        <f t="shared" si="557"/>
        <v>2016</v>
      </c>
      <c r="Y7150" t="str">
        <f t="shared" si="558"/>
        <v>Jun</v>
      </c>
      <c r="Z7150" t="str">
        <f t="shared" si="559"/>
        <v>2016-06</v>
      </c>
    </row>
    <row r="7151" spans="1:26"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s="5">
        <v>971.88</v>
      </c>
      <c r="S7151">
        <v>3</v>
      </c>
      <c r="T7151" s="7">
        <v>0.2</v>
      </c>
      <c r="U7151" s="5">
        <v>109.3365</v>
      </c>
      <c r="V7151">
        <f t="shared" si="555"/>
        <v>6</v>
      </c>
      <c r="W7151">
        <f t="shared" si="556"/>
        <v>2</v>
      </c>
      <c r="X7151">
        <f t="shared" si="557"/>
        <v>2015</v>
      </c>
      <c r="Y7151" t="str">
        <f t="shared" si="558"/>
        <v>Jun</v>
      </c>
      <c r="Z7151" t="str">
        <f t="shared" si="559"/>
        <v>2015-06</v>
      </c>
    </row>
    <row r="7152" spans="1:26"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s="5">
        <v>141.96</v>
      </c>
      <c r="S7152">
        <v>2</v>
      </c>
      <c r="T7152" s="7">
        <v>0</v>
      </c>
      <c r="U7152" s="5">
        <v>35.49</v>
      </c>
      <c r="V7152">
        <f t="shared" si="555"/>
        <v>12</v>
      </c>
      <c r="W7152">
        <f t="shared" si="556"/>
        <v>4</v>
      </c>
      <c r="X7152">
        <f t="shared" si="557"/>
        <v>2017</v>
      </c>
      <c r="Y7152" t="str">
        <f t="shared" si="558"/>
        <v>Dec</v>
      </c>
      <c r="Z7152" t="str">
        <f t="shared" si="559"/>
        <v>2017-12</v>
      </c>
    </row>
    <row r="7153" spans="1:26"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s="5">
        <v>182.55</v>
      </c>
      <c r="S7153">
        <v>2</v>
      </c>
      <c r="T7153" s="7">
        <v>0.5</v>
      </c>
      <c r="U7153" s="5">
        <v>-135.08699999999999</v>
      </c>
      <c r="V7153">
        <f t="shared" si="555"/>
        <v>12</v>
      </c>
      <c r="W7153">
        <f t="shared" si="556"/>
        <v>4</v>
      </c>
      <c r="X7153">
        <f t="shared" si="557"/>
        <v>2017</v>
      </c>
      <c r="Y7153" t="str">
        <f t="shared" si="558"/>
        <v>Dec</v>
      </c>
      <c r="Z7153" t="str">
        <f t="shared" si="559"/>
        <v>2017-12</v>
      </c>
    </row>
    <row r="7154" spans="1:26"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s="5">
        <v>88.768000000000001</v>
      </c>
      <c r="S7154">
        <v>2</v>
      </c>
      <c r="T7154" s="7">
        <v>0.2</v>
      </c>
      <c r="U7154" s="5">
        <v>31.0688</v>
      </c>
      <c r="V7154">
        <f t="shared" si="555"/>
        <v>10</v>
      </c>
      <c r="W7154">
        <f t="shared" si="556"/>
        <v>4</v>
      </c>
      <c r="X7154">
        <f t="shared" si="557"/>
        <v>2014</v>
      </c>
      <c r="Y7154" t="str">
        <f t="shared" si="558"/>
        <v>Oct</v>
      </c>
      <c r="Z7154" t="str">
        <f t="shared" si="559"/>
        <v>2014-10</v>
      </c>
    </row>
    <row r="7155" spans="1:26"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s="5">
        <v>53.088000000000001</v>
      </c>
      <c r="S7155">
        <v>7</v>
      </c>
      <c r="T7155" s="7">
        <v>0.8</v>
      </c>
      <c r="U7155" s="5">
        <v>-108.8304</v>
      </c>
      <c r="V7155">
        <f t="shared" si="555"/>
        <v>12</v>
      </c>
      <c r="W7155">
        <f t="shared" si="556"/>
        <v>4</v>
      </c>
      <c r="X7155">
        <f t="shared" si="557"/>
        <v>2015</v>
      </c>
      <c r="Y7155" t="str">
        <f t="shared" si="558"/>
        <v>Dec</v>
      </c>
      <c r="Z7155" t="str">
        <f t="shared" si="559"/>
        <v>2015-12</v>
      </c>
    </row>
    <row r="7156" spans="1:26"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s="5">
        <v>275.88</v>
      </c>
      <c r="S7156">
        <v>6</v>
      </c>
      <c r="T7156" s="7">
        <v>0</v>
      </c>
      <c r="U7156" s="5">
        <v>46.8996</v>
      </c>
      <c r="V7156">
        <f t="shared" si="555"/>
        <v>12</v>
      </c>
      <c r="W7156">
        <f t="shared" si="556"/>
        <v>4</v>
      </c>
      <c r="X7156">
        <f t="shared" si="557"/>
        <v>2015</v>
      </c>
      <c r="Y7156" t="str">
        <f t="shared" si="558"/>
        <v>Dec</v>
      </c>
      <c r="Z7156" t="str">
        <f t="shared" si="559"/>
        <v>2015-12</v>
      </c>
    </row>
    <row r="7157" spans="1:26"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s="5">
        <v>157.9</v>
      </c>
      <c r="S7157">
        <v>5</v>
      </c>
      <c r="T7157" s="7">
        <v>0</v>
      </c>
      <c r="U7157" s="5">
        <v>74.212999999999994</v>
      </c>
      <c r="V7157">
        <f t="shared" si="555"/>
        <v>12</v>
      </c>
      <c r="W7157">
        <f t="shared" si="556"/>
        <v>4</v>
      </c>
      <c r="X7157">
        <f t="shared" si="557"/>
        <v>2015</v>
      </c>
      <c r="Y7157" t="str">
        <f t="shared" si="558"/>
        <v>Dec</v>
      </c>
      <c r="Z7157" t="str">
        <f t="shared" si="559"/>
        <v>2015-12</v>
      </c>
    </row>
    <row r="7158" spans="1:26"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s="5">
        <v>4.91</v>
      </c>
      <c r="S7158">
        <v>1</v>
      </c>
      <c r="T7158" s="7">
        <v>0</v>
      </c>
      <c r="U7158" s="5">
        <v>2.4058999999999999</v>
      </c>
      <c r="V7158">
        <f t="shared" si="555"/>
        <v>4</v>
      </c>
      <c r="W7158">
        <f t="shared" si="556"/>
        <v>2</v>
      </c>
      <c r="X7158">
        <f t="shared" si="557"/>
        <v>2017</v>
      </c>
      <c r="Y7158" t="str">
        <f t="shared" si="558"/>
        <v>Apr</v>
      </c>
      <c r="Z7158" t="str">
        <f t="shared" si="559"/>
        <v>2017-04</v>
      </c>
    </row>
    <row r="7159" spans="1:26"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s="5">
        <v>87.92</v>
      </c>
      <c r="S7159">
        <v>4</v>
      </c>
      <c r="T7159" s="7">
        <v>0</v>
      </c>
      <c r="U7159" s="5">
        <v>0.87919999999999998</v>
      </c>
      <c r="V7159">
        <f t="shared" si="555"/>
        <v>3</v>
      </c>
      <c r="W7159">
        <f t="shared" si="556"/>
        <v>1</v>
      </c>
      <c r="X7159">
        <f t="shared" si="557"/>
        <v>2016</v>
      </c>
      <c r="Y7159" t="str">
        <f t="shared" si="558"/>
        <v>Mar</v>
      </c>
      <c r="Z7159" t="str">
        <f t="shared" si="559"/>
        <v>2016-03</v>
      </c>
    </row>
    <row r="7160" spans="1:26"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s="5">
        <v>5.98</v>
      </c>
      <c r="S7160">
        <v>1</v>
      </c>
      <c r="T7160" s="7">
        <v>0</v>
      </c>
      <c r="U7160" s="5">
        <v>2.9302000000000001</v>
      </c>
      <c r="V7160">
        <f t="shared" si="555"/>
        <v>3</v>
      </c>
      <c r="W7160">
        <f t="shared" si="556"/>
        <v>1</v>
      </c>
      <c r="X7160">
        <f t="shared" si="557"/>
        <v>2016</v>
      </c>
      <c r="Y7160" t="str">
        <f t="shared" si="558"/>
        <v>Mar</v>
      </c>
      <c r="Z7160" t="str">
        <f t="shared" si="559"/>
        <v>2016-03</v>
      </c>
    </row>
    <row r="7161" spans="1:26"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5">
        <v>222.38399999999999</v>
      </c>
      <c r="S7161">
        <v>2</v>
      </c>
      <c r="T7161" s="7">
        <v>0.2</v>
      </c>
      <c r="U7161" s="5">
        <v>16.678799999999999</v>
      </c>
      <c r="V7161">
        <f t="shared" si="555"/>
        <v>5</v>
      </c>
      <c r="W7161">
        <f t="shared" si="556"/>
        <v>2</v>
      </c>
      <c r="X7161">
        <f t="shared" si="557"/>
        <v>2015</v>
      </c>
      <c r="Y7161" t="str">
        <f t="shared" si="558"/>
        <v>May</v>
      </c>
      <c r="Z7161" t="str">
        <f t="shared" si="559"/>
        <v>2015-05</v>
      </c>
    </row>
    <row r="7162" spans="1:26"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5">
        <v>16</v>
      </c>
      <c r="S7162">
        <v>4</v>
      </c>
      <c r="T7162" s="7">
        <v>0.2</v>
      </c>
      <c r="U7162" s="5">
        <v>5.6</v>
      </c>
      <c r="V7162">
        <f t="shared" si="555"/>
        <v>5</v>
      </c>
      <c r="W7162">
        <f t="shared" si="556"/>
        <v>2</v>
      </c>
      <c r="X7162">
        <f t="shared" si="557"/>
        <v>2015</v>
      </c>
      <c r="Y7162" t="str">
        <f t="shared" si="558"/>
        <v>May</v>
      </c>
      <c r="Z7162" t="str">
        <f t="shared" si="559"/>
        <v>2015-05</v>
      </c>
    </row>
    <row r="7163" spans="1:26"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s="5">
        <v>21.84</v>
      </c>
      <c r="S7163">
        <v>3</v>
      </c>
      <c r="T7163" s="7">
        <v>0</v>
      </c>
      <c r="U7163" s="5">
        <v>10.92</v>
      </c>
      <c r="V7163">
        <f t="shared" si="555"/>
        <v>7</v>
      </c>
      <c r="W7163">
        <f t="shared" si="556"/>
        <v>3</v>
      </c>
      <c r="X7163">
        <f t="shared" si="557"/>
        <v>2014</v>
      </c>
      <c r="Y7163" t="str">
        <f t="shared" si="558"/>
        <v>Jul</v>
      </c>
      <c r="Z7163" t="str">
        <f t="shared" si="559"/>
        <v>2014-07</v>
      </c>
    </row>
    <row r="7164" spans="1:26"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s="5">
        <v>15.6</v>
      </c>
      <c r="S7164">
        <v>5</v>
      </c>
      <c r="T7164" s="7">
        <v>0</v>
      </c>
      <c r="U7164" s="5">
        <v>7.6440000000000001</v>
      </c>
      <c r="V7164">
        <f t="shared" si="555"/>
        <v>7</v>
      </c>
      <c r="W7164">
        <f t="shared" si="556"/>
        <v>3</v>
      </c>
      <c r="X7164">
        <f t="shared" si="557"/>
        <v>2014</v>
      </c>
      <c r="Y7164" t="str">
        <f t="shared" si="558"/>
        <v>Jul</v>
      </c>
      <c r="Z7164" t="str">
        <f t="shared" si="559"/>
        <v>2014-07</v>
      </c>
    </row>
    <row r="7165" spans="1:26"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s="5">
        <v>247.84</v>
      </c>
      <c r="S7165">
        <v>8</v>
      </c>
      <c r="T7165" s="7">
        <v>0</v>
      </c>
      <c r="U7165" s="5">
        <v>121.44159999999999</v>
      </c>
      <c r="V7165">
        <f t="shared" si="555"/>
        <v>4</v>
      </c>
      <c r="W7165">
        <f t="shared" si="556"/>
        <v>2</v>
      </c>
      <c r="X7165">
        <f t="shared" si="557"/>
        <v>2014</v>
      </c>
      <c r="Y7165" t="str">
        <f t="shared" si="558"/>
        <v>Apr</v>
      </c>
      <c r="Z7165" t="str">
        <f t="shared" si="559"/>
        <v>2014-04</v>
      </c>
    </row>
    <row r="7166" spans="1:26"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s="5">
        <v>9.9120000000000008</v>
      </c>
      <c r="S7166">
        <v>3</v>
      </c>
      <c r="T7166" s="7">
        <v>0.2</v>
      </c>
      <c r="U7166" s="5">
        <v>3.3452999999999999</v>
      </c>
      <c r="V7166">
        <f t="shared" si="555"/>
        <v>4</v>
      </c>
      <c r="W7166">
        <f t="shared" si="556"/>
        <v>2</v>
      </c>
      <c r="X7166">
        <f t="shared" si="557"/>
        <v>2014</v>
      </c>
      <c r="Y7166" t="str">
        <f t="shared" si="558"/>
        <v>Apr</v>
      </c>
      <c r="Z7166" t="str">
        <f t="shared" si="559"/>
        <v>2014-04</v>
      </c>
    </row>
    <row r="7167" spans="1:26"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s="5">
        <v>69.52</v>
      </c>
      <c r="S7167">
        <v>2</v>
      </c>
      <c r="T7167" s="7">
        <v>0</v>
      </c>
      <c r="U7167" s="5">
        <v>17.38</v>
      </c>
      <c r="V7167">
        <f t="shared" si="555"/>
        <v>9</v>
      </c>
      <c r="W7167">
        <f t="shared" si="556"/>
        <v>3</v>
      </c>
      <c r="X7167">
        <f t="shared" si="557"/>
        <v>2016</v>
      </c>
      <c r="Y7167" t="str">
        <f t="shared" si="558"/>
        <v>Sep</v>
      </c>
      <c r="Z7167" t="str">
        <f t="shared" si="559"/>
        <v>2016-09</v>
      </c>
    </row>
    <row r="7168" spans="1:26"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s="5">
        <v>11.52</v>
      </c>
      <c r="S7168">
        <v>4</v>
      </c>
      <c r="T7168" s="7">
        <v>0</v>
      </c>
      <c r="U7168" s="5">
        <v>3.2256</v>
      </c>
      <c r="V7168">
        <f t="shared" si="555"/>
        <v>7</v>
      </c>
      <c r="W7168">
        <f t="shared" si="556"/>
        <v>3</v>
      </c>
      <c r="X7168">
        <f t="shared" si="557"/>
        <v>2014</v>
      </c>
      <c r="Y7168" t="str">
        <f t="shared" si="558"/>
        <v>Jul</v>
      </c>
      <c r="Z7168" t="str">
        <f t="shared" si="559"/>
        <v>2014-07</v>
      </c>
    </row>
    <row r="7169" spans="1:26"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s="5">
        <v>717.72</v>
      </c>
      <c r="S7169">
        <v>3</v>
      </c>
      <c r="T7169" s="7">
        <v>0.2</v>
      </c>
      <c r="U7169" s="5">
        <v>71.772000000000006</v>
      </c>
      <c r="V7169">
        <f t="shared" si="555"/>
        <v>7</v>
      </c>
      <c r="W7169">
        <f t="shared" si="556"/>
        <v>3</v>
      </c>
      <c r="X7169">
        <f t="shared" si="557"/>
        <v>2014</v>
      </c>
      <c r="Y7169" t="str">
        <f t="shared" si="558"/>
        <v>Jul</v>
      </c>
      <c r="Z7169" t="str">
        <f t="shared" si="559"/>
        <v>2014-07</v>
      </c>
    </row>
    <row r="7170" spans="1:26"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s="5">
        <v>236.5</v>
      </c>
      <c r="S7170">
        <v>10</v>
      </c>
      <c r="T7170" s="7">
        <v>0</v>
      </c>
      <c r="U7170" s="5">
        <v>68.584999999999994</v>
      </c>
      <c r="V7170">
        <f t="shared" si="555"/>
        <v>7</v>
      </c>
      <c r="W7170">
        <f t="shared" si="556"/>
        <v>3</v>
      </c>
      <c r="X7170">
        <f t="shared" si="557"/>
        <v>2014</v>
      </c>
      <c r="Y7170" t="str">
        <f t="shared" si="558"/>
        <v>Jul</v>
      </c>
      <c r="Z7170" t="str">
        <f t="shared" si="559"/>
        <v>2014-07</v>
      </c>
    </row>
    <row r="7171" spans="1:26"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s="5">
        <v>170.352</v>
      </c>
      <c r="S7171">
        <v>3</v>
      </c>
      <c r="T7171" s="7">
        <v>0.2</v>
      </c>
      <c r="U7171" s="5">
        <v>19.1646</v>
      </c>
      <c r="V7171">
        <f t="shared" ref="V7171:V7234" si="560">MONTH(C7171)</f>
        <v>7</v>
      </c>
      <c r="W7171">
        <f t="shared" ref="W7171:W7234" si="561">ROUNDUP(MONTH(C7171)/3,0)</f>
        <v>3</v>
      </c>
      <c r="X7171">
        <f t="shared" ref="X7171:X7234" si="562">YEAR(C7171)</f>
        <v>2014</v>
      </c>
      <c r="Y7171" t="str">
        <f t="shared" ref="Y7171:Y7234" si="563">TEXT(C7171,"MMM")</f>
        <v>Jul</v>
      </c>
      <c r="Z7171" t="str">
        <f t="shared" ref="Z7171:Z7234" si="564">TEXT(C7171,"YYYY-MM")</f>
        <v>2014-07</v>
      </c>
    </row>
    <row r="7172" spans="1:26"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s="5">
        <v>145.76400000000001</v>
      </c>
      <c r="S7172">
        <v>2</v>
      </c>
      <c r="T7172" s="7">
        <v>0.1</v>
      </c>
      <c r="U7172" s="5">
        <v>3.2391999999999999</v>
      </c>
      <c r="V7172">
        <f t="shared" si="560"/>
        <v>10</v>
      </c>
      <c r="W7172">
        <f t="shared" si="561"/>
        <v>4</v>
      </c>
      <c r="X7172">
        <f t="shared" si="562"/>
        <v>2017</v>
      </c>
      <c r="Y7172" t="str">
        <f t="shared" si="563"/>
        <v>Oct</v>
      </c>
      <c r="Z7172" t="str">
        <f t="shared" si="564"/>
        <v>2017-10</v>
      </c>
    </row>
    <row r="7173" spans="1:26"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s="5">
        <v>107.97</v>
      </c>
      <c r="S7173">
        <v>3</v>
      </c>
      <c r="T7173" s="7">
        <v>0</v>
      </c>
      <c r="U7173" s="5">
        <v>22.6737</v>
      </c>
      <c r="V7173">
        <f t="shared" si="560"/>
        <v>4</v>
      </c>
      <c r="W7173">
        <f t="shared" si="561"/>
        <v>2</v>
      </c>
      <c r="X7173">
        <f t="shared" si="562"/>
        <v>2017</v>
      </c>
      <c r="Y7173" t="str">
        <f t="shared" si="563"/>
        <v>Apr</v>
      </c>
      <c r="Z7173" t="str">
        <f t="shared" si="564"/>
        <v>2017-04</v>
      </c>
    </row>
    <row r="7174" spans="1:26"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s="5">
        <v>143.96</v>
      </c>
      <c r="S7174">
        <v>5</v>
      </c>
      <c r="T7174" s="7">
        <v>0.2</v>
      </c>
      <c r="U7174" s="5">
        <v>1.7995000000000001</v>
      </c>
      <c r="V7174">
        <f t="shared" si="560"/>
        <v>3</v>
      </c>
      <c r="W7174">
        <f t="shared" si="561"/>
        <v>1</v>
      </c>
      <c r="X7174">
        <f t="shared" si="562"/>
        <v>2017</v>
      </c>
      <c r="Y7174" t="str">
        <f t="shared" si="563"/>
        <v>Mar</v>
      </c>
      <c r="Z7174" t="str">
        <f t="shared" si="564"/>
        <v>2017-03</v>
      </c>
    </row>
    <row r="7175" spans="1:26"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s="5">
        <v>2399.96</v>
      </c>
      <c r="S7175">
        <v>5</v>
      </c>
      <c r="T7175" s="7">
        <v>0.2</v>
      </c>
      <c r="U7175" s="5">
        <v>569.9905</v>
      </c>
      <c r="V7175">
        <f t="shared" si="560"/>
        <v>3</v>
      </c>
      <c r="W7175">
        <f t="shared" si="561"/>
        <v>1</v>
      </c>
      <c r="X7175">
        <f t="shared" si="562"/>
        <v>2017</v>
      </c>
      <c r="Y7175" t="str">
        <f t="shared" si="563"/>
        <v>Mar</v>
      </c>
      <c r="Z7175" t="str">
        <f t="shared" si="564"/>
        <v>2017-03</v>
      </c>
    </row>
    <row r="7176" spans="1:26"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s="5">
        <v>74.352000000000004</v>
      </c>
      <c r="S7176">
        <v>3</v>
      </c>
      <c r="T7176" s="7">
        <v>0.2</v>
      </c>
      <c r="U7176" s="5">
        <v>23.234999999999999</v>
      </c>
      <c r="V7176">
        <f t="shared" si="560"/>
        <v>3</v>
      </c>
      <c r="W7176">
        <f t="shared" si="561"/>
        <v>1</v>
      </c>
      <c r="X7176">
        <f t="shared" si="562"/>
        <v>2017</v>
      </c>
      <c r="Y7176" t="str">
        <f t="shared" si="563"/>
        <v>Mar</v>
      </c>
      <c r="Z7176" t="str">
        <f t="shared" si="564"/>
        <v>2017-03</v>
      </c>
    </row>
    <row r="7177" spans="1:26"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s="5">
        <v>87.168000000000006</v>
      </c>
      <c r="S7177">
        <v>8</v>
      </c>
      <c r="T7177" s="7">
        <v>0.8</v>
      </c>
      <c r="U7177" s="5">
        <v>-226.63679999999999</v>
      </c>
      <c r="V7177">
        <f t="shared" si="560"/>
        <v>3</v>
      </c>
      <c r="W7177">
        <f t="shared" si="561"/>
        <v>1</v>
      </c>
      <c r="X7177">
        <f t="shared" si="562"/>
        <v>2017</v>
      </c>
      <c r="Y7177" t="str">
        <f t="shared" si="563"/>
        <v>Mar</v>
      </c>
      <c r="Z7177" t="str">
        <f t="shared" si="564"/>
        <v>2017-03</v>
      </c>
    </row>
    <row r="7178" spans="1:26"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s="5">
        <v>32.231999999999999</v>
      </c>
      <c r="S7178">
        <v>3</v>
      </c>
      <c r="T7178" s="7">
        <v>0.2</v>
      </c>
      <c r="U7178" s="5">
        <v>2.4174000000000002</v>
      </c>
      <c r="V7178">
        <f t="shared" si="560"/>
        <v>3</v>
      </c>
      <c r="W7178">
        <f t="shared" si="561"/>
        <v>1</v>
      </c>
      <c r="X7178">
        <f t="shared" si="562"/>
        <v>2017</v>
      </c>
      <c r="Y7178" t="str">
        <f t="shared" si="563"/>
        <v>Mar</v>
      </c>
      <c r="Z7178" t="str">
        <f t="shared" si="564"/>
        <v>2017-03</v>
      </c>
    </row>
    <row r="7179" spans="1:26"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s="5">
        <v>2.202</v>
      </c>
      <c r="S7179">
        <v>2</v>
      </c>
      <c r="T7179" s="7">
        <v>0.7</v>
      </c>
      <c r="U7179" s="5">
        <v>-1.5414000000000001</v>
      </c>
      <c r="V7179">
        <f t="shared" si="560"/>
        <v>5</v>
      </c>
      <c r="W7179">
        <f t="shared" si="561"/>
        <v>2</v>
      </c>
      <c r="X7179">
        <f t="shared" si="562"/>
        <v>2017</v>
      </c>
      <c r="Y7179" t="str">
        <f t="shared" si="563"/>
        <v>May</v>
      </c>
      <c r="Z7179" t="str">
        <f t="shared" si="564"/>
        <v>2017-05</v>
      </c>
    </row>
    <row r="7180" spans="1:26"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s="5">
        <v>9.3960000000000008</v>
      </c>
      <c r="S7180">
        <v>3</v>
      </c>
      <c r="T7180" s="7">
        <v>0.7</v>
      </c>
      <c r="U7180" s="5">
        <v>-7.5167999999999999</v>
      </c>
      <c r="V7180">
        <f t="shared" si="560"/>
        <v>5</v>
      </c>
      <c r="W7180">
        <f t="shared" si="561"/>
        <v>2</v>
      </c>
      <c r="X7180">
        <f t="shared" si="562"/>
        <v>2017</v>
      </c>
      <c r="Y7180" t="str">
        <f t="shared" si="563"/>
        <v>May</v>
      </c>
      <c r="Z7180" t="str">
        <f t="shared" si="564"/>
        <v>2017-05</v>
      </c>
    </row>
    <row r="7181" spans="1:26"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s="5">
        <v>89.97</v>
      </c>
      <c r="S7181">
        <v>3</v>
      </c>
      <c r="T7181" s="7">
        <v>0</v>
      </c>
      <c r="U7181" s="5">
        <v>25.191600000000001</v>
      </c>
      <c r="V7181">
        <f t="shared" si="560"/>
        <v>11</v>
      </c>
      <c r="W7181">
        <f t="shared" si="561"/>
        <v>4</v>
      </c>
      <c r="X7181">
        <f t="shared" si="562"/>
        <v>2016</v>
      </c>
      <c r="Y7181" t="str">
        <f t="shared" si="563"/>
        <v>Nov</v>
      </c>
      <c r="Z7181" t="str">
        <f t="shared" si="564"/>
        <v>2016-11</v>
      </c>
    </row>
    <row r="7182" spans="1:26"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s="5">
        <v>12.78</v>
      </c>
      <c r="S7182">
        <v>3</v>
      </c>
      <c r="T7182" s="7">
        <v>0</v>
      </c>
      <c r="U7182" s="5">
        <v>5.2397999999999998</v>
      </c>
      <c r="V7182">
        <f t="shared" si="560"/>
        <v>1</v>
      </c>
      <c r="W7182">
        <f t="shared" si="561"/>
        <v>1</v>
      </c>
      <c r="X7182">
        <f t="shared" si="562"/>
        <v>2014</v>
      </c>
      <c r="Y7182" t="str">
        <f t="shared" si="563"/>
        <v>Jan</v>
      </c>
      <c r="Z7182" t="str">
        <f t="shared" si="564"/>
        <v>2014-01</v>
      </c>
    </row>
    <row r="7183" spans="1:26"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s="5">
        <v>40</v>
      </c>
      <c r="S7183">
        <v>2</v>
      </c>
      <c r="T7183" s="7">
        <v>0.2</v>
      </c>
      <c r="U7183" s="5">
        <v>0.5</v>
      </c>
      <c r="V7183">
        <f t="shared" si="560"/>
        <v>12</v>
      </c>
      <c r="W7183">
        <f t="shared" si="561"/>
        <v>4</v>
      </c>
      <c r="X7183">
        <f t="shared" si="562"/>
        <v>2016</v>
      </c>
      <c r="Y7183" t="str">
        <f t="shared" si="563"/>
        <v>Dec</v>
      </c>
      <c r="Z7183" t="str">
        <f t="shared" si="564"/>
        <v>2016-12</v>
      </c>
    </row>
    <row r="7184" spans="1:26"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s="5">
        <v>23.24</v>
      </c>
      <c r="S7184">
        <v>5</v>
      </c>
      <c r="T7184" s="7">
        <v>0.2</v>
      </c>
      <c r="U7184" s="5">
        <v>7.5529999999999999</v>
      </c>
      <c r="V7184">
        <f t="shared" si="560"/>
        <v>4</v>
      </c>
      <c r="W7184">
        <f t="shared" si="561"/>
        <v>2</v>
      </c>
      <c r="X7184">
        <f t="shared" si="562"/>
        <v>2017</v>
      </c>
      <c r="Y7184" t="str">
        <f t="shared" si="563"/>
        <v>Apr</v>
      </c>
      <c r="Z7184" t="str">
        <f t="shared" si="564"/>
        <v>2017-04</v>
      </c>
    </row>
    <row r="7185" spans="1:26"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s="5">
        <v>908.82</v>
      </c>
      <c r="S7185">
        <v>9</v>
      </c>
      <c r="T7185" s="7">
        <v>0</v>
      </c>
      <c r="U7185" s="5">
        <v>227.20500000000001</v>
      </c>
      <c r="V7185">
        <f t="shared" si="560"/>
        <v>4</v>
      </c>
      <c r="W7185">
        <f t="shared" si="561"/>
        <v>2</v>
      </c>
      <c r="X7185">
        <f t="shared" si="562"/>
        <v>2017</v>
      </c>
      <c r="Y7185" t="str">
        <f t="shared" si="563"/>
        <v>Apr</v>
      </c>
      <c r="Z7185" t="str">
        <f t="shared" si="564"/>
        <v>2017-04</v>
      </c>
    </row>
    <row r="7186" spans="1:26"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s="5">
        <v>5.5519999999999996</v>
      </c>
      <c r="S7186">
        <v>2</v>
      </c>
      <c r="T7186" s="7">
        <v>0.2</v>
      </c>
      <c r="U7186" s="5">
        <v>-1.0409999999999999</v>
      </c>
      <c r="V7186">
        <f t="shared" si="560"/>
        <v>8</v>
      </c>
      <c r="W7186">
        <f t="shared" si="561"/>
        <v>3</v>
      </c>
      <c r="X7186">
        <f t="shared" si="562"/>
        <v>2017</v>
      </c>
      <c r="Y7186" t="str">
        <f t="shared" si="563"/>
        <v>Aug</v>
      </c>
      <c r="Z7186" t="str">
        <f t="shared" si="564"/>
        <v>2017-08</v>
      </c>
    </row>
    <row r="7187" spans="1:26"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s="5">
        <v>8.016</v>
      </c>
      <c r="S7187">
        <v>3</v>
      </c>
      <c r="T7187" s="7">
        <v>0.2</v>
      </c>
      <c r="U7187" s="5">
        <v>1.002</v>
      </c>
      <c r="V7187">
        <f t="shared" si="560"/>
        <v>8</v>
      </c>
      <c r="W7187">
        <f t="shared" si="561"/>
        <v>3</v>
      </c>
      <c r="X7187">
        <f t="shared" si="562"/>
        <v>2017</v>
      </c>
      <c r="Y7187" t="str">
        <f t="shared" si="563"/>
        <v>Aug</v>
      </c>
      <c r="Z7187" t="str">
        <f t="shared" si="564"/>
        <v>2017-08</v>
      </c>
    </row>
    <row r="7188" spans="1:26"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s="5">
        <v>74.591999999999999</v>
      </c>
      <c r="S7188">
        <v>4</v>
      </c>
      <c r="T7188" s="7">
        <v>0.3</v>
      </c>
      <c r="U7188" s="5">
        <v>-2.1312000000000002</v>
      </c>
      <c r="V7188">
        <f t="shared" si="560"/>
        <v>8</v>
      </c>
      <c r="W7188">
        <f t="shared" si="561"/>
        <v>3</v>
      </c>
      <c r="X7188">
        <f t="shared" si="562"/>
        <v>2017</v>
      </c>
      <c r="Y7188" t="str">
        <f t="shared" si="563"/>
        <v>Aug</v>
      </c>
      <c r="Z7188" t="str">
        <f t="shared" si="564"/>
        <v>2017-08</v>
      </c>
    </row>
    <row r="7189" spans="1:26"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s="5">
        <v>16.783999999999999</v>
      </c>
      <c r="S7189">
        <v>2</v>
      </c>
      <c r="T7189" s="7">
        <v>0.6</v>
      </c>
      <c r="U7189" s="5">
        <v>-22.238800000000001</v>
      </c>
      <c r="V7189">
        <f t="shared" si="560"/>
        <v>8</v>
      </c>
      <c r="W7189">
        <f t="shared" si="561"/>
        <v>3</v>
      </c>
      <c r="X7189">
        <f t="shared" si="562"/>
        <v>2017</v>
      </c>
      <c r="Y7189" t="str">
        <f t="shared" si="563"/>
        <v>Aug</v>
      </c>
      <c r="Z7189" t="str">
        <f t="shared" si="564"/>
        <v>2017-08</v>
      </c>
    </row>
    <row r="7190" spans="1:26"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5">
        <v>38.863999999999997</v>
      </c>
      <c r="S7190">
        <v>4</v>
      </c>
      <c r="T7190" s="7">
        <v>0.8</v>
      </c>
      <c r="U7190" s="5">
        <v>-99.103200000000001</v>
      </c>
      <c r="V7190">
        <f t="shared" si="560"/>
        <v>8</v>
      </c>
      <c r="W7190">
        <f t="shared" si="561"/>
        <v>3</v>
      </c>
      <c r="X7190">
        <f t="shared" si="562"/>
        <v>2017</v>
      </c>
      <c r="Y7190" t="str">
        <f t="shared" si="563"/>
        <v>Aug</v>
      </c>
      <c r="Z7190" t="str">
        <f t="shared" si="564"/>
        <v>2017-08</v>
      </c>
    </row>
    <row r="7191" spans="1:26"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s="5">
        <v>203.976</v>
      </c>
      <c r="S7191">
        <v>3</v>
      </c>
      <c r="T7191" s="7">
        <v>0.2</v>
      </c>
      <c r="U7191" s="5">
        <v>25.497</v>
      </c>
      <c r="V7191">
        <f t="shared" si="560"/>
        <v>11</v>
      </c>
      <c r="W7191">
        <f t="shared" si="561"/>
        <v>4</v>
      </c>
      <c r="X7191">
        <f t="shared" si="562"/>
        <v>2016</v>
      </c>
      <c r="Y7191" t="str">
        <f t="shared" si="563"/>
        <v>Nov</v>
      </c>
      <c r="Z7191" t="str">
        <f t="shared" si="564"/>
        <v>2016-11</v>
      </c>
    </row>
    <row r="7192" spans="1:26"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s="5">
        <v>674.35199999999998</v>
      </c>
      <c r="S7192">
        <v>3</v>
      </c>
      <c r="T7192" s="7">
        <v>0.2</v>
      </c>
      <c r="U7192" s="5">
        <v>-8.4293999999999993</v>
      </c>
      <c r="V7192">
        <f t="shared" si="560"/>
        <v>11</v>
      </c>
      <c r="W7192">
        <f t="shared" si="561"/>
        <v>4</v>
      </c>
      <c r="X7192">
        <f t="shared" si="562"/>
        <v>2016</v>
      </c>
      <c r="Y7192" t="str">
        <f t="shared" si="563"/>
        <v>Nov</v>
      </c>
      <c r="Z7192" t="str">
        <f t="shared" si="564"/>
        <v>2016-11</v>
      </c>
    </row>
    <row r="7193" spans="1:26"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s="5">
        <v>5.3879999999999999</v>
      </c>
      <c r="S7193">
        <v>4</v>
      </c>
      <c r="T7193" s="7">
        <v>0.7</v>
      </c>
      <c r="U7193" s="5">
        <v>-4.49</v>
      </c>
      <c r="V7193">
        <f t="shared" si="560"/>
        <v>10</v>
      </c>
      <c r="W7193">
        <f t="shared" si="561"/>
        <v>4</v>
      </c>
      <c r="X7193">
        <f t="shared" si="562"/>
        <v>2016</v>
      </c>
      <c r="Y7193" t="str">
        <f t="shared" si="563"/>
        <v>Oct</v>
      </c>
      <c r="Z7193" t="str">
        <f t="shared" si="564"/>
        <v>2016-10</v>
      </c>
    </row>
    <row r="7194" spans="1:26"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s="5">
        <v>30.975999999999999</v>
      </c>
      <c r="S7194">
        <v>8</v>
      </c>
      <c r="T7194" s="7">
        <v>0.2</v>
      </c>
      <c r="U7194" s="5">
        <v>5.0335999999999999</v>
      </c>
      <c r="V7194">
        <f t="shared" si="560"/>
        <v>10</v>
      </c>
      <c r="W7194">
        <f t="shared" si="561"/>
        <v>4</v>
      </c>
      <c r="X7194">
        <f t="shared" si="562"/>
        <v>2016</v>
      </c>
      <c r="Y7194" t="str">
        <f t="shared" si="563"/>
        <v>Oct</v>
      </c>
      <c r="Z7194" t="str">
        <f t="shared" si="564"/>
        <v>2016-10</v>
      </c>
    </row>
    <row r="7195" spans="1:26"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5">
        <v>1350.12</v>
      </c>
      <c r="S7195">
        <v>6</v>
      </c>
      <c r="T7195" s="7">
        <v>0</v>
      </c>
      <c r="U7195" s="5">
        <v>175.51560000000001</v>
      </c>
      <c r="V7195">
        <f t="shared" si="560"/>
        <v>2</v>
      </c>
      <c r="W7195">
        <f t="shared" si="561"/>
        <v>1</v>
      </c>
      <c r="X7195">
        <f t="shared" si="562"/>
        <v>2016</v>
      </c>
      <c r="Y7195" t="str">
        <f t="shared" si="563"/>
        <v>Feb</v>
      </c>
      <c r="Z7195" t="str">
        <f t="shared" si="564"/>
        <v>2016-02</v>
      </c>
    </row>
    <row r="7196" spans="1:26"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s="5">
        <v>15.92</v>
      </c>
      <c r="S7196">
        <v>4</v>
      </c>
      <c r="T7196" s="7">
        <v>0</v>
      </c>
      <c r="U7196" s="5">
        <v>7.4824000000000002</v>
      </c>
      <c r="V7196">
        <f t="shared" si="560"/>
        <v>2</v>
      </c>
      <c r="W7196">
        <f t="shared" si="561"/>
        <v>1</v>
      </c>
      <c r="X7196">
        <f t="shared" si="562"/>
        <v>2016</v>
      </c>
      <c r="Y7196" t="str">
        <f t="shared" si="563"/>
        <v>Feb</v>
      </c>
      <c r="Z7196" t="str">
        <f t="shared" si="564"/>
        <v>2016-02</v>
      </c>
    </row>
    <row r="7197" spans="1:26"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s="5">
        <v>19.54</v>
      </c>
      <c r="S7197">
        <v>2</v>
      </c>
      <c r="T7197" s="7">
        <v>0</v>
      </c>
      <c r="U7197" s="5">
        <v>7.2298</v>
      </c>
      <c r="V7197">
        <f t="shared" si="560"/>
        <v>11</v>
      </c>
      <c r="W7197">
        <f t="shared" si="561"/>
        <v>4</v>
      </c>
      <c r="X7197">
        <f t="shared" si="562"/>
        <v>2016</v>
      </c>
      <c r="Y7197" t="str">
        <f t="shared" si="563"/>
        <v>Nov</v>
      </c>
      <c r="Z7197" t="str">
        <f t="shared" si="564"/>
        <v>2016-11</v>
      </c>
    </row>
    <row r="7198" spans="1:26"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s="5">
        <v>21.4</v>
      </c>
      <c r="S7198">
        <v>5</v>
      </c>
      <c r="T7198" s="7">
        <v>0</v>
      </c>
      <c r="U7198" s="5">
        <v>6.2060000000000004</v>
      </c>
      <c r="V7198">
        <f t="shared" si="560"/>
        <v>4</v>
      </c>
      <c r="W7198">
        <f t="shared" si="561"/>
        <v>2</v>
      </c>
      <c r="X7198">
        <f t="shared" si="562"/>
        <v>2014</v>
      </c>
      <c r="Y7198" t="str">
        <f t="shared" si="563"/>
        <v>Apr</v>
      </c>
      <c r="Z7198" t="str">
        <f t="shared" si="564"/>
        <v>2014-04</v>
      </c>
    </row>
    <row r="7199" spans="1:26"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s="5">
        <v>12.6</v>
      </c>
      <c r="S7199">
        <v>2</v>
      </c>
      <c r="T7199" s="7">
        <v>0</v>
      </c>
      <c r="U7199" s="5">
        <v>5.7960000000000003</v>
      </c>
      <c r="V7199">
        <f t="shared" si="560"/>
        <v>4</v>
      </c>
      <c r="W7199">
        <f t="shared" si="561"/>
        <v>2</v>
      </c>
      <c r="X7199">
        <f t="shared" si="562"/>
        <v>2014</v>
      </c>
      <c r="Y7199" t="str">
        <f t="shared" si="563"/>
        <v>Apr</v>
      </c>
      <c r="Z7199" t="str">
        <f t="shared" si="564"/>
        <v>2014-04</v>
      </c>
    </row>
    <row r="7200" spans="1:26"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5">
        <v>11.96</v>
      </c>
      <c r="S7200">
        <v>2</v>
      </c>
      <c r="T7200" s="7">
        <v>0</v>
      </c>
      <c r="U7200" s="5">
        <v>3.1095999999999999</v>
      </c>
      <c r="V7200">
        <f t="shared" si="560"/>
        <v>8</v>
      </c>
      <c r="W7200">
        <f t="shared" si="561"/>
        <v>3</v>
      </c>
      <c r="X7200">
        <f t="shared" si="562"/>
        <v>2015</v>
      </c>
      <c r="Y7200" t="str">
        <f t="shared" si="563"/>
        <v>Aug</v>
      </c>
      <c r="Z7200" t="str">
        <f t="shared" si="564"/>
        <v>2015-08</v>
      </c>
    </row>
    <row r="7201" spans="1:26"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5">
        <v>138</v>
      </c>
      <c r="S7201">
        <v>2</v>
      </c>
      <c r="T7201" s="7">
        <v>0</v>
      </c>
      <c r="U7201" s="5">
        <v>34.5</v>
      </c>
      <c r="V7201">
        <f t="shared" si="560"/>
        <v>8</v>
      </c>
      <c r="W7201">
        <f t="shared" si="561"/>
        <v>3</v>
      </c>
      <c r="X7201">
        <f t="shared" si="562"/>
        <v>2015</v>
      </c>
      <c r="Y7201" t="str">
        <f t="shared" si="563"/>
        <v>Aug</v>
      </c>
      <c r="Z7201" t="str">
        <f t="shared" si="564"/>
        <v>2015-08</v>
      </c>
    </row>
    <row r="7202" spans="1:26"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s="5">
        <v>116.76</v>
      </c>
      <c r="S7202">
        <v>1</v>
      </c>
      <c r="T7202" s="7">
        <v>0.2</v>
      </c>
      <c r="U7202" s="5">
        <v>14.595000000000001</v>
      </c>
      <c r="V7202">
        <f t="shared" si="560"/>
        <v>11</v>
      </c>
      <c r="W7202">
        <f t="shared" si="561"/>
        <v>4</v>
      </c>
      <c r="X7202">
        <f t="shared" si="562"/>
        <v>2016</v>
      </c>
      <c r="Y7202" t="str">
        <f t="shared" si="563"/>
        <v>Nov</v>
      </c>
      <c r="Z7202" t="str">
        <f t="shared" si="564"/>
        <v>2016-11</v>
      </c>
    </row>
    <row r="7203" spans="1:26"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s="5">
        <v>331.02300000000002</v>
      </c>
      <c r="S7203">
        <v>7</v>
      </c>
      <c r="T7203" s="7">
        <v>0.45</v>
      </c>
      <c r="U7203" s="5">
        <v>-114.35339999999999</v>
      </c>
      <c r="V7203">
        <f t="shared" si="560"/>
        <v>11</v>
      </c>
      <c r="W7203">
        <f t="shared" si="561"/>
        <v>4</v>
      </c>
      <c r="X7203">
        <f t="shared" si="562"/>
        <v>2016</v>
      </c>
      <c r="Y7203" t="str">
        <f t="shared" si="563"/>
        <v>Nov</v>
      </c>
      <c r="Z7203" t="str">
        <f t="shared" si="564"/>
        <v>2016-11</v>
      </c>
    </row>
    <row r="7204" spans="1:26"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s="5">
        <v>756.8</v>
      </c>
      <c r="S7204">
        <v>5</v>
      </c>
      <c r="T7204" s="7">
        <v>0</v>
      </c>
      <c r="U7204" s="5">
        <v>75.680000000000007</v>
      </c>
      <c r="V7204">
        <f t="shared" si="560"/>
        <v>10</v>
      </c>
      <c r="W7204">
        <f t="shared" si="561"/>
        <v>4</v>
      </c>
      <c r="X7204">
        <f t="shared" si="562"/>
        <v>2016</v>
      </c>
      <c r="Y7204" t="str">
        <f t="shared" si="563"/>
        <v>Oct</v>
      </c>
      <c r="Z7204" t="str">
        <f t="shared" si="564"/>
        <v>2016-10</v>
      </c>
    </row>
    <row r="7205" spans="1:26"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s="5">
        <v>8.7360000000000007</v>
      </c>
      <c r="S7205">
        <v>3</v>
      </c>
      <c r="T7205" s="7">
        <v>0.6</v>
      </c>
      <c r="U7205" s="5">
        <v>-4.8048000000000002</v>
      </c>
      <c r="V7205">
        <f t="shared" si="560"/>
        <v>12</v>
      </c>
      <c r="W7205">
        <f t="shared" si="561"/>
        <v>4</v>
      </c>
      <c r="X7205">
        <f t="shared" si="562"/>
        <v>2014</v>
      </c>
      <c r="Y7205" t="str">
        <f t="shared" si="563"/>
        <v>Dec</v>
      </c>
      <c r="Z7205" t="str">
        <f t="shared" si="564"/>
        <v>2014-12</v>
      </c>
    </row>
    <row r="7206" spans="1:26"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s="5">
        <v>6.08</v>
      </c>
      <c r="S7206">
        <v>2</v>
      </c>
      <c r="T7206" s="7">
        <v>0</v>
      </c>
      <c r="U7206" s="5">
        <v>2.0672000000000001</v>
      </c>
      <c r="V7206">
        <f t="shared" si="560"/>
        <v>9</v>
      </c>
      <c r="W7206">
        <f t="shared" si="561"/>
        <v>3</v>
      </c>
      <c r="X7206">
        <f t="shared" si="562"/>
        <v>2015</v>
      </c>
      <c r="Y7206" t="str">
        <f t="shared" si="563"/>
        <v>Sep</v>
      </c>
      <c r="Z7206" t="str">
        <f t="shared" si="564"/>
        <v>2015-09</v>
      </c>
    </row>
    <row r="7207" spans="1:26"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s="5">
        <v>17.46</v>
      </c>
      <c r="S7207">
        <v>2</v>
      </c>
      <c r="T7207" s="7">
        <v>0</v>
      </c>
      <c r="U7207" s="5">
        <v>5.9363999999999999</v>
      </c>
      <c r="V7207">
        <f t="shared" si="560"/>
        <v>10</v>
      </c>
      <c r="W7207">
        <f t="shared" si="561"/>
        <v>4</v>
      </c>
      <c r="X7207">
        <f t="shared" si="562"/>
        <v>2017</v>
      </c>
      <c r="Y7207" t="str">
        <f t="shared" si="563"/>
        <v>Oct</v>
      </c>
      <c r="Z7207" t="str">
        <f t="shared" si="564"/>
        <v>2017-10</v>
      </c>
    </row>
    <row r="7208" spans="1:26"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s="5">
        <v>369.16</v>
      </c>
      <c r="S7208">
        <v>11</v>
      </c>
      <c r="T7208" s="7">
        <v>0.2</v>
      </c>
      <c r="U7208" s="5">
        <v>32.301499999999997</v>
      </c>
      <c r="V7208">
        <f t="shared" si="560"/>
        <v>10</v>
      </c>
      <c r="W7208">
        <f t="shared" si="561"/>
        <v>4</v>
      </c>
      <c r="X7208">
        <f t="shared" si="562"/>
        <v>2017</v>
      </c>
      <c r="Y7208" t="str">
        <f t="shared" si="563"/>
        <v>Oct</v>
      </c>
      <c r="Z7208" t="str">
        <f t="shared" si="564"/>
        <v>2017-10</v>
      </c>
    </row>
    <row r="7209" spans="1:26"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s="5">
        <v>2.9119999999999999</v>
      </c>
      <c r="S7209">
        <v>2</v>
      </c>
      <c r="T7209" s="7">
        <v>0.2</v>
      </c>
      <c r="U7209" s="5">
        <v>0.91</v>
      </c>
      <c r="V7209">
        <f t="shared" si="560"/>
        <v>9</v>
      </c>
      <c r="W7209">
        <f t="shared" si="561"/>
        <v>3</v>
      </c>
      <c r="X7209">
        <f t="shared" si="562"/>
        <v>2016</v>
      </c>
      <c r="Y7209" t="str">
        <f t="shared" si="563"/>
        <v>Sep</v>
      </c>
      <c r="Z7209" t="str">
        <f t="shared" si="564"/>
        <v>2016-09</v>
      </c>
    </row>
    <row r="7210" spans="1:26"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s="5">
        <v>20.736000000000001</v>
      </c>
      <c r="S7210">
        <v>4</v>
      </c>
      <c r="T7210" s="7">
        <v>0.2</v>
      </c>
      <c r="U7210" s="5">
        <v>7.2576000000000001</v>
      </c>
      <c r="V7210">
        <f t="shared" si="560"/>
        <v>9</v>
      </c>
      <c r="W7210">
        <f t="shared" si="561"/>
        <v>3</v>
      </c>
      <c r="X7210">
        <f t="shared" si="562"/>
        <v>2016</v>
      </c>
      <c r="Y7210" t="str">
        <f t="shared" si="563"/>
        <v>Sep</v>
      </c>
      <c r="Z7210" t="str">
        <f t="shared" si="564"/>
        <v>2016-09</v>
      </c>
    </row>
    <row r="7211" spans="1:26"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s="5">
        <v>9.5679999999999996</v>
      </c>
      <c r="S7211">
        <v>2</v>
      </c>
      <c r="T7211" s="7">
        <v>0.2</v>
      </c>
      <c r="U7211" s="5">
        <v>2.99</v>
      </c>
      <c r="V7211">
        <f t="shared" si="560"/>
        <v>9</v>
      </c>
      <c r="W7211">
        <f t="shared" si="561"/>
        <v>3</v>
      </c>
      <c r="X7211">
        <f t="shared" si="562"/>
        <v>2016</v>
      </c>
      <c r="Y7211" t="str">
        <f t="shared" si="563"/>
        <v>Sep</v>
      </c>
      <c r="Z7211" t="str">
        <f t="shared" si="564"/>
        <v>2016-09</v>
      </c>
    </row>
    <row r="7212" spans="1:26"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s="5">
        <v>30.18</v>
      </c>
      <c r="S7212">
        <v>3</v>
      </c>
      <c r="T7212" s="7">
        <v>0</v>
      </c>
      <c r="U7212" s="5">
        <v>13.8828</v>
      </c>
      <c r="V7212">
        <f t="shared" si="560"/>
        <v>6</v>
      </c>
      <c r="W7212">
        <f t="shared" si="561"/>
        <v>2</v>
      </c>
      <c r="X7212">
        <f t="shared" si="562"/>
        <v>2016</v>
      </c>
      <c r="Y7212" t="str">
        <f t="shared" si="563"/>
        <v>Jun</v>
      </c>
      <c r="Z7212" t="str">
        <f t="shared" si="564"/>
        <v>2016-06</v>
      </c>
    </row>
    <row r="7213" spans="1:26"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s="5">
        <v>51.648000000000003</v>
      </c>
      <c r="S7213">
        <v>12</v>
      </c>
      <c r="T7213" s="7">
        <v>0.2</v>
      </c>
      <c r="U7213" s="5">
        <v>18.7224</v>
      </c>
      <c r="V7213">
        <f t="shared" si="560"/>
        <v>6</v>
      </c>
      <c r="W7213">
        <f t="shared" si="561"/>
        <v>2</v>
      </c>
      <c r="X7213">
        <f t="shared" si="562"/>
        <v>2016</v>
      </c>
      <c r="Y7213" t="str">
        <f t="shared" si="563"/>
        <v>Jun</v>
      </c>
      <c r="Z7213" t="str">
        <f t="shared" si="564"/>
        <v>2016-06</v>
      </c>
    </row>
    <row r="7214" spans="1:26"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s="5">
        <v>11.231999999999999</v>
      </c>
      <c r="S7214">
        <v>3</v>
      </c>
      <c r="T7214" s="7">
        <v>0.2</v>
      </c>
      <c r="U7214" s="5">
        <v>3.9312</v>
      </c>
      <c r="V7214">
        <f t="shared" si="560"/>
        <v>6</v>
      </c>
      <c r="W7214">
        <f t="shared" si="561"/>
        <v>2</v>
      </c>
      <c r="X7214">
        <f t="shared" si="562"/>
        <v>2016</v>
      </c>
      <c r="Y7214" t="str">
        <f t="shared" si="563"/>
        <v>Jun</v>
      </c>
      <c r="Z7214" t="str">
        <f t="shared" si="564"/>
        <v>2016-06</v>
      </c>
    </row>
    <row r="7215" spans="1:26"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s="5">
        <v>14.73</v>
      </c>
      <c r="S7215">
        <v>3</v>
      </c>
      <c r="T7215" s="7">
        <v>0</v>
      </c>
      <c r="U7215" s="5">
        <v>7.2176999999999998</v>
      </c>
      <c r="V7215">
        <f t="shared" si="560"/>
        <v>10</v>
      </c>
      <c r="W7215">
        <f t="shared" si="561"/>
        <v>4</v>
      </c>
      <c r="X7215">
        <f t="shared" si="562"/>
        <v>2017</v>
      </c>
      <c r="Y7215" t="str">
        <f t="shared" si="563"/>
        <v>Oct</v>
      </c>
      <c r="Z7215" t="str">
        <f t="shared" si="564"/>
        <v>2017-10</v>
      </c>
    </row>
    <row r="7216" spans="1:26"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s="5">
        <v>16.399999999999999</v>
      </c>
      <c r="S7216">
        <v>5</v>
      </c>
      <c r="T7216" s="7">
        <v>0</v>
      </c>
      <c r="U7216" s="5">
        <v>4.7560000000000002</v>
      </c>
      <c r="V7216">
        <f t="shared" si="560"/>
        <v>9</v>
      </c>
      <c r="W7216">
        <f t="shared" si="561"/>
        <v>3</v>
      </c>
      <c r="X7216">
        <f t="shared" si="562"/>
        <v>2015</v>
      </c>
      <c r="Y7216" t="str">
        <f t="shared" si="563"/>
        <v>Sep</v>
      </c>
      <c r="Z7216" t="str">
        <f t="shared" si="564"/>
        <v>2015-09</v>
      </c>
    </row>
    <row r="7217" spans="1:26"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s="5">
        <v>25.92</v>
      </c>
      <c r="S7217">
        <v>4</v>
      </c>
      <c r="T7217" s="7">
        <v>0</v>
      </c>
      <c r="U7217" s="5">
        <v>12.441599999999999</v>
      </c>
      <c r="V7217">
        <f t="shared" si="560"/>
        <v>9</v>
      </c>
      <c r="W7217">
        <f t="shared" si="561"/>
        <v>3</v>
      </c>
      <c r="X7217">
        <f t="shared" si="562"/>
        <v>2015</v>
      </c>
      <c r="Y7217" t="str">
        <f t="shared" si="563"/>
        <v>Sep</v>
      </c>
      <c r="Z7217" t="str">
        <f t="shared" si="564"/>
        <v>2015-09</v>
      </c>
    </row>
    <row r="7218" spans="1:26"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s="5">
        <v>8.82</v>
      </c>
      <c r="S7218">
        <v>3</v>
      </c>
      <c r="T7218" s="7">
        <v>0</v>
      </c>
      <c r="U7218" s="5">
        <v>2.5577999999999999</v>
      </c>
      <c r="V7218">
        <f t="shared" si="560"/>
        <v>5</v>
      </c>
      <c r="W7218">
        <f t="shared" si="561"/>
        <v>2</v>
      </c>
      <c r="X7218">
        <f t="shared" si="562"/>
        <v>2015</v>
      </c>
      <c r="Y7218" t="str">
        <f t="shared" si="563"/>
        <v>May</v>
      </c>
      <c r="Z7218" t="str">
        <f t="shared" si="564"/>
        <v>2015-05</v>
      </c>
    </row>
    <row r="7219" spans="1:26"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s="5">
        <v>62.496000000000002</v>
      </c>
      <c r="S7219">
        <v>2</v>
      </c>
      <c r="T7219" s="7">
        <v>0.2</v>
      </c>
      <c r="U7219" s="5">
        <v>21.8736</v>
      </c>
      <c r="V7219">
        <f t="shared" si="560"/>
        <v>5</v>
      </c>
      <c r="W7219">
        <f t="shared" si="561"/>
        <v>2</v>
      </c>
      <c r="X7219">
        <f t="shared" si="562"/>
        <v>2015</v>
      </c>
      <c r="Y7219" t="str">
        <f t="shared" si="563"/>
        <v>May</v>
      </c>
      <c r="Z7219" t="str">
        <f t="shared" si="564"/>
        <v>2015-05</v>
      </c>
    </row>
    <row r="7220" spans="1:26"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s="5">
        <v>339.96</v>
      </c>
      <c r="S7220">
        <v>4</v>
      </c>
      <c r="T7220" s="7">
        <v>0</v>
      </c>
      <c r="U7220" s="5">
        <v>122.3856</v>
      </c>
      <c r="V7220">
        <f t="shared" si="560"/>
        <v>5</v>
      </c>
      <c r="W7220">
        <f t="shared" si="561"/>
        <v>2</v>
      </c>
      <c r="X7220">
        <f t="shared" si="562"/>
        <v>2015</v>
      </c>
      <c r="Y7220" t="str">
        <f t="shared" si="563"/>
        <v>May</v>
      </c>
      <c r="Z7220" t="str">
        <f t="shared" si="564"/>
        <v>2015-05</v>
      </c>
    </row>
    <row r="7221" spans="1:26"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s="5">
        <v>49.567999999999998</v>
      </c>
      <c r="S7221">
        <v>2</v>
      </c>
      <c r="T7221" s="7">
        <v>0.2</v>
      </c>
      <c r="U7221" s="5">
        <v>17.348800000000001</v>
      </c>
      <c r="V7221">
        <f t="shared" si="560"/>
        <v>5</v>
      </c>
      <c r="W7221">
        <f t="shared" si="561"/>
        <v>2</v>
      </c>
      <c r="X7221">
        <f t="shared" si="562"/>
        <v>2015</v>
      </c>
      <c r="Y7221" t="str">
        <f t="shared" si="563"/>
        <v>May</v>
      </c>
      <c r="Z7221" t="str">
        <f t="shared" si="564"/>
        <v>2015-05</v>
      </c>
    </row>
    <row r="7222" spans="1:26"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s="5">
        <v>274.49099999999999</v>
      </c>
      <c r="S7222">
        <v>3</v>
      </c>
      <c r="T7222" s="7">
        <v>0.7</v>
      </c>
      <c r="U7222" s="5">
        <v>-228.74250000000001</v>
      </c>
      <c r="V7222">
        <f t="shared" si="560"/>
        <v>1</v>
      </c>
      <c r="W7222">
        <f t="shared" si="561"/>
        <v>1</v>
      </c>
      <c r="X7222">
        <f t="shared" si="562"/>
        <v>2017</v>
      </c>
      <c r="Y7222" t="str">
        <f t="shared" si="563"/>
        <v>Jan</v>
      </c>
      <c r="Z7222" t="str">
        <f t="shared" si="564"/>
        <v>2017-01</v>
      </c>
    </row>
    <row r="7223" spans="1:26"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s="5">
        <v>137.94</v>
      </c>
      <c r="S7223">
        <v>3</v>
      </c>
      <c r="T7223" s="7">
        <v>0</v>
      </c>
      <c r="U7223" s="5">
        <v>35.864400000000003</v>
      </c>
      <c r="V7223">
        <f t="shared" si="560"/>
        <v>1</v>
      </c>
      <c r="W7223">
        <f t="shared" si="561"/>
        <v>1</v>
      </c>
      <c r="X7223">
        <f t="shared" si="562"/>
        <v>2017</v>
      </c>
      <c r="Y7223" t="str">
        <f t="shared" si="563"/>
        <v>Jan</v>
      </c>
      <c r="Z7223" t="str">
        <f t="shared" si="564"/>
        <v>2017-01</v>
      </c>
    </row>
    <row r="7224" spans="1:26"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s="5">
        <v>40.68</v>
      </c>
      <c r="S7224">
        <v>3</v>
      </c>
      <c r="T7224" s="7">
        <v>0.2</v>
      </c>
      <c r="U7224" s="5">
        <v>-7.1189999999999998</v>
      </c>
      <c r="V7224">
        <f t="shared" si="560"/>
        <v>9</v>
      </c>
      <c r="W7224">
        <f t="shared" si="561"/>
        <v>3</v>
      </c>
      <c r="X7224">
        <f t="shared" si="562"/>
        <v>2017</v>
      </c>
      <c r="Y7224" t="str">
        <f t="shared" si="563"/>
        <v>Sep</v>
      </c>
      <c r="Z7224" t="str">
        <f t="shared" si="564"/>
        <v>2017-09</v>
      </c>
    </row>
    <row r="7225" spans="1:26"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s="5">
        <v>110.376</v>
      </c>
      <c r="S7225">
        <v>3</v>
      </c>
      <c r="T7225" s="7">
        <v>0.2</v>
      </c>
      <c r="U7225" s="5">
        <v>12.417299999999999</v>
      </c>
      <c r="V7225">
        <f t="shared" si="560"/>
        <v>7</v>
      </c>
      <c r="W7225">
        <f t="shared" si="561"/>
        <v>3</v>
      </c>
      <c r="X7225">
        <f t="shared" si="562"/>
        <v>2016</v>
      </c>
      <c r="Y7225" t="str">
        <f t="shared" si="563"/>
        <v>Jul</v>
      </c>
      <c r="Z7225" t="str">
        <f t="shared" si="564"/>
        <v>2016-07</v>
      </c>
    </row>
    <row r="7226" spans="1:26"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s="5">
        <v>151.62</v>
      </c>
      <c r="S7226">
        <v>7</v>
      </c>
      <c r="T7226" s="7">
        <v>0</v>
      </c>
      <c r="U7226" s="5">
        <v>50.034599999999998</v>
      </c>
      <c r="V7226">
        <f t="shared" si="560"/>
        <v>7</v>
      </c>
      <c r="W7226">
        <f t="shared" si="561"/>
        <v>3</v>
      </c>
      <c r="X7226">
        <f t="shared" si="562"/>
        <v>2016</v>
      </c>
      <c r="Y7226" t="str">
        <f t="shared" si="563"/>
        <v>Jul</v>
      </c>
      <c r="Z7226" t="str">
        <f t="shared" si="564"/>
        <v>2016-07</v>
      </c>
    </row>
    <row r="7227" spans="1:26"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s="5">
        <v>30.8</v>
      </c>
      <c r="S7227">
        <v>4</v>
      </c>
      <c r="T7227" s="7">
        <v>0</v>
      </c>
      <c r="U7227" s="5">
        <v>10.164</v>
      </c>
      <c r="V7227">
        <f t="shared" si="560"/>
        <v>7</v>
      </c>
      <c r="W7227">
        <f t="shared" si="561"/>
        <v>3</v>
      </c>
      <c r="X7227">
        <f t="shared" si="562"/>
        <v>2016</v>
      </c>
      <c r="Y7227" t="str">
        <f t="shared" si="563"/>
        <v>Jul</v>
      </c>
      <c r="Z7227" t="str">
        <f t="shared" si="564"/>
        <v>2016-07</v>
      </c>
    </row>
    <row r="7228" spans="1:26"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s="5">
        <v>123.92</v>
      </c>
      <c r="S7228">
        <v>5</v>
      </c>
      <c r="T7228" s="7">
        <v>0.2</v>
      </c>
      <c r="U7228" s="5">
        <v>38.725000000000001</v>
      </c>
      <c r="V7228">
        <f t="shared" si="560"/>
        <v>2</v>
      </c>
      <c r="W7228">
        <f t="shared" si="561"/>
        <v>1</v>
      </c>
      <c r="X7228">
        <f t="shared" si="562"/>
        <v>2017</v>
      </c>
      <c r="Y7228" t="str">
        <f t="shared" si="563"/>
        <v>Feb</v>
      </c>
      <c r="Z7228" t="str">
        <f t="shared" si="564"/>
        <v>2017-02</v>
      </c>
    </row>
    <row r="7229" spans="1:26"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s="5">
        <v>1319.8</v>
      </c>
      <c r="S7229">
        <v>5</v>
      </c>
      <c r="T7229" s="7">
        <v>0.2</v>
      </c>
      <c r="U7229" s="5">
        <v>214.4675</v>
      </c>
      <c r="V7229">
        <f t="shared" si="560"/>
        <v>2</v>
      </c>
      <c r="W7229">
        <f t="shared" si="561"/>
        <v>1</v>
      </c>
      <c r="X7229">
        <f t="shared" si="562"/>
        <v>2017</v>
      </c>
      <c r="Y7229" t="str">
        <f t="shared" si="563"/>
        <v>Feb</v>
      </c>
      <c r="Z7229" t="str">
        <f t="shared" si="564"/>
        <v>2017-02</v>
      </c>
    </row>
    <row r="7230" spans="1:26"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s="5">
        <v>89.712000000000003</v>
      </c>
      <c r="S7230">
        <v>6</v>
      </c>
      <c r="T7230" s="7">
        <v>0.2</v>
      </c>
      <c r="U7230" s="5">
        <v>30.277799999999999</v>
      </c>
      <c r="V7230">
        <f t="shared" si="560"/>
        <v>7</v>
      </c>
      <c r="W7230">
        <f t="shared" si="561"/>
        <v>3</v>
      </c>
      <c r="X7230">
        <f t="shared" si="562"/>
        <v>2014</v>
      </c>
      <c r="Y7230" t="str">
        <f t="shared" si="563"/>
        <v>Jul</v>
      </c>
      <c r="Z7230" t="str">
        <f t="shared" si="564"/>
        <v>2014-07</v>
      </c>
    </row>
    <row r="7231" spans="1:26"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s="5">
        <v>22.83</v>
      </c>
      <c r="S7231">
        <v>3</v>
      </c>
      <c r="T7231" s="7">
        <v>0</v>
      </c>
      <c r="U7231" s="5">
        <v>10.7301</v>
      </c>
      <c r="V7231">
        <f t="shared" si="560"/>
        <v>7</v>
      </c>
      <c r="W7231">
        <f t="shared" si="561"/>
        <v>3</v>
      </c>
      <c r="X7231">
        <f t="shared" si="562"/>
        <v>2014</v>
      </c>
      <c r="Y7231" t="str">
        <f t="shared" si="563"/>
        <v>Jul</v>
      </c>
      <c r="Z7231" t="str">
        <f t="shared" si="564"/>
        <v>2014-07</v>
      </c>
    </row>
    <row r="7232" spans="1:26"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s="5">
        <v>30.88</v>
      </c>
      <c r="S7232">
        <v>2</v>
      </c>
      <c r="T7232" s="7">
        <v>0</v>
      </c>
      <c r="U7232" s="5">
        <v>15.44</v>
      </c>
      <c r="V7232">
        <f t="shared" si="560"/>
        <v>3</v>
      </c>
      <c r="W7232">
        <f t="shared" si="561"/>
        <v>1</v>
      </c>
      <c r="X7232">
        <f t="shared" si="562"/>
        <v>2017</v>
      </c>
      <c r="Y7232" t="str">
        <f t="shared" si="563"/>
        <v>Mar</v>
      </c>
      <c r="Z7232" t="str">
        <f t="shared" si="564"/>
        <v>2017-03</v>
      </c>
    </row>
    <row r="7233" spans="1:26"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s="5">
        <v>465.16</v>
      </c>
      <c r="S7233">
        <v>2</v>
      </c>
      <c r="T7233" s="7">
        <v>0</v>
      </c>
      <c r="U7233" s="5">
        <v>120.94159999999999</v>
      </c>
      <c r="V7233">
        <f t="shared" si="560"/>
        <v>3</v>
      </c>
      <c r="W7233">
        <f t="shared" si="561"/>
        <v>1</v>
      </c>
      <c r="X7233">
        <f t="shared" si="562"/>
        <v>2017</v>
      </c>
      <c r="Y7233" t="str">
        <f t="shared" si="563"/>
        <v>Mar</v>
      </c>
      <c r="Z7233" t="str">
        <f t="shared" si="564"/>
        <v>2017-03</v>
      </c>
    </row>
    <row r="7234" spans="1:26"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s="5">
        <v>27.12</v>
      </c>
      <c r="S7234">
        <v>4</v>
      </c>
      <c r="T7234" s="7">
        <v>0</v>
      </c>
      <c r="U7234" s="5">
        <v>12.475199999999999</v>
      </c>
      <c r="V7234">
        <f t="shared" si="560"/>
        <v>3</v>
      </c>
      <c r="W7234">
        <f t="shared" si="561"/>
        <v>1</v>
      </c>
      <c r="X7234">
        <f t="shared" si="562"/>
        <v>2017</v>
      </c>
      <c r="Y7234" t="str">
        <f t="shared" si="563"/>
        <v>Mar</v>
      </c>
      <c r="Z7234" t="str">
        <f t="shared" si="564"/>
        <v>2017-03</v>
      </c>
    </row>
    <row r="7235" spans="1:26"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s="5">
        <v>113.6</v>
      </c>
      <c r="S7235">
        <v>8</v>
      </c>
      <c r="T7235" s="7">
        <v>0</v>
      </c>
      <c r="U7235" s="5">
        <v>44.304000000000002</v>
      </c>
      <c r="V7235">
        <f t="shared" ref="V7235:V7298" si="565">MONTH(C7235)</f>
        <v>3</v>
      </c>
      <c r="W7235">
        <f t="shared" ref="W7235:W7298" si="566">ROUNDUP(MONTH(C7235)/3,0)</f>
        <v>1</v>
      </c>
      <c r="X7235">
        <f t="shared" ref="X7235:X7298" si="567">YEAR(C7235)</f>
        <v>2016</v>
      </c>
      <c r="Y7235" t="str">
        <f t="shared" ref="Y7235:Y7298" si="568">TEXT(C7235,"MMM")</f>
        <v>Mar</v>
      </c>
      <c r="Z7235" t="str">
        <f t="shared" ref="Z7235:Z7298" si="569">TEXT(C7235,"YYYY-MM")</f>
        <v>2016-03</v>
      </c>
    </row>
    <row r="7236" spans="1:26"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s="5">
        <v>12.96</v>
      </c>
      <c r="S7236">
        <v>2</v>
      </c>
      <c r="T7236" s="7">
        <v>0</v>
      </c>
      <c r="U7236" s="5">
        <v>6.3503999999999996</v>
      </c>
      <c r="V7236">
        <f t="shared" si="565"/>
        <v>3</v>
      </c>
      <c r="W7236">
        <f t="shared" si="566"/>
        <v>1</v>
      </c>
      <c r="X7236">
        <f t="shared" si="567"/>
        <v>2016</v>
      </c>
      <c r="Y7236" t="str">
        <f t="shared" si="568"/>
        <v>Mar</v>
      </c>
      <c r="Z7236" t="str">
        <f t="shared" si="569"/>
        <v>2016-03</v>
      </c>
    </row>
    <row r="7237" spans="1:26"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s="5">
        <v>69.456000000000003</v>
      </c>
      <c r="S7237">
        <v>2</v>
      </c>
      <c r="T7237" s="7">
        <v>0.2</v>
      </c>
      <c r="U7237" s="5">
        <v>22.5732</v>
      </c>
      <c r="V7237">
        <f t="shared" si="565"/>
        <v>3</v>
      </c>
      <c r="W7237">
        <f t="shared" si="566"/>
        <v>1</v>
      </c>
      <c r="X7237">
        <f t="shared" si="567"/>
        <v>2016</v>
      </c>
      <c r="Y7237" t="str">
        <f t="shared" si="568"/>
        <v>Mar</v>
      </c>
      <c r="Z7237" t="str">
        <f t="shared" si="569"/>
        <v>2016-03</v>
      </c>
    </row>
    <row r="7238" spans="1:26"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s="5">
        <v>8.64</v>
      </c>
      <c r="S7238">
        <v>3</v>
      </c>
      <c r="T7238" s="7">
        <v>0</v>
      </c>
      <c r="U7238" s="5">
        <v>2.4192</v>
      </c>
      <c r="V7238">
        <f t="shared" si="565"/>
        <v>12</v>
      </c>
      <c r="W7238">
        <f t="shared" si="566"/>
        <v>4</v>
      </c>
      <c r="X7238">
        <f t="shared" si="567"/>
        <v>2014</v>
      </c>
      <c r="Y7238" t="str">
        <f t="shared" si="568"/>
        <v>Dec</v>
      </c>
      <c r="Z7238" t="str">
        <f t="shared" si="569"/>
        <v>2014-12</v>
      </c>
    </row>
    <row r="7239" spans="1:26"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s="5">
        <v>341.99099999999999</v>
      </c>
      <c r="S7239">
        <v>3</v>
      </c>
      <c r="T7239" s="7">
        <v>0.7</v>
      </c>
      <c r="U7239" s="5">
        <v>-319.19159999999999</v>
      </c>
      <c r="V7239">
        <f t="shared" si="565"/>
        <v>7</v>
      </c>
      <c r="W7239">
        <f t="shared" si="566"/>
        <v>3</v>
      </c>
      <c r="X7239">
        <f t="shared" si="567"/>
        <v>2016</v>
      </c>
      <c r="Y7239" t="str">
        <f t="shared" si="568"/>
        <v>Jul</v>
      </c>
      <c r="Z7239" t="str">
        <f t="shared" si="569"/>
        <v>2016-07</v>
      </c>
    </row>
    <row r="7240" spans="1:26"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s="5">
        <v>43.96</v>
      </c>
      <c r="S7240">
        <v>7</v>
      </c>
      <c r="T7240" s="7">
        <v>0</v>
      </c>
      <c r="U7240" s="5">
        <v>18.463200000000001</v>
      </c>
      <c r="V7240">
        <f t="shared" si="565"/>
        <v>12</v>
      </c>
      <c r="W7240">
        <f t="shared" si="566"/>
        <v>4</v>
      </c>
      <c r="X7240">
        <f t="shared" si="567"/>
        <v>2016</v>
      </c>
      <c r="Y7240" t="str">
        <f t="shared" si="568"/>
        <v>Dec</v>
      </c>
      <c r="Z7240" t="str">
        <f t="shared" si="569"/>
        <v>2016-12</v>
      </c>
    </row>
    <row r="7241" spans="1:26"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s="5">
        <v>39.76</v>
      </c>
      <c r="S7241">
        <v>7</v>
      </c>
      <c r="T7241" s="7">
        <v>0</v>
      </c>
      <c r="U7241" s="5">
        <v>18.687200000000001</v>
      </c>
      <c r="V7241">
        <f t="shared" si="565"/>
        <v>12</v>
      </c>
      <c r="W7241">
        <f t="shared" si="566"/>
        <v>4</v>
      </c>
      <c r="X7241">
        <f t="shared" si="567"/>
        <v>2016</v>
      </c>
      <c r="Y7241" t="str">
        <f t="shared" si="568"/>
        <v>Dec</v>
      </c>
      <c r="Z7241" t="str">
        <f t="shared" si="569"/>
        <v>2016-12</v>
      </c>
    </row>
    <row r="7242" spans="1:26"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s="5">
        <v>66.36</v>
      </c>
      <c r="S7242">
        <v>7</v>
      </c>
      <c r="T7242" s="7">
        <v>0</v>
      </c>
      <c r="U7242" s="5">
        <v>26.544</v>
      </c>
      <c r="V7242">
        <f t="shared" si="565"/>
        <v>4</v>
      </c>
      <c r="W7242">
        <f t="shared" si="566"/>
        <v>2</v>
      </c>
      <c r="X7242">
        <f t="shared" si="567"/>
        <v>2017</v>
      </c>
      <c r="Y7242" t="str">
        <f t="shared" si="568"/>
        <v>Apr</v>
      </c>
      <c r="Z7242" t="str">
        <f t="shared" si="569"/>
        <v>2017-04</v>
      </c>
    </row>
    <row r="7243" spans="1:26"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s="5">
        <v>92.88</v>
      </c>
      <c r="S7243">
        <v>6</v>
      </c>
      <c r="T7243" s="7">
        <v>0.2</v>
      </c>
      <c r="U7243" s="5">
        <v>30.186</v>
      </c>
      <c r="V7243">
        <f t="shared" si="565"/>
        <v>4</v>
      </c>
      <c r="W7243">
        <f t="shared" si="566"/>
        <v>2</v>
      </c>
      <c r="X7243">
        <f t="shared" si="567"/>
        <v>2017</v>
      </c>
      <c r="Y7243" t="str">
        <f t="shared" si="568"/>
        <v>Apr</v>
      </c>
      <c r="Z7243" t="str">
        <f t="shared" si="569"/>
        <v>2017-04</v>
      </c>
    </row>
    <row r="7244" spans="1:26"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s="5">
        <v>24.14</v>
      </c>
      <c r="S7244">
        <v>2</v>
      </c>
      <c r="T7244" s="7">
        <v>0</v>
      </c>
      <c r="U7244" s="5">
        <v>7.9661999999999997</v>
      </c>
      <c r="V7244">
        <f t="shared" si="565"/>
        <v>4</v>
      </c>
      <c r="W7244">
        <f t="shared" si="566"/>
        <v>2</v>
      </c>
      <c r="X7244">
        <f t="shared" si="567"/>
        <v>2017</v>
      </c>
      <c r="Y7244" t="str">
        <f t="shared" si="568"/>
        <v>Apr</v>
      </c>
      <c r="Z7244" t="str">
        <f t="shared" si="569"/>
        <v>2017-04</v>
      </c>
    </row>
    <row r="7245" spans="1:26"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s="5">
        <v>4416.174</v>
      </c>
      <c r="S7245">
        <v>9</v>
      </c>
      <c r="T7245" s="7">
        <v>0.3</v>
      </c>
      <c r="U7245" s="5">
        <v>-630.88199999999995</v>
      </c>
      <c r="V7245">
        <f t="shared" si="565"/>
        <v>8</v>
      </c>
      <c r="W7245">
        <f t="shared" si="566"/>
        <v>3</v>
      </c>
      <c r="X7245">
        <f t="shared" si="567"/>
        <v>2017</v>
      </c>
      <c r="Y7245" t="str">
        <f t="shared" si="568"/>
        <v>Aug</v>
      </c>
      <c r="Z7245" t="str">
        <f t="shared" si="569"/>
        <v>2017-08</v>
      </c>
    </row>
    <row r="7246" spans="1:26"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s="5">
        <v>49.56</v>
      </c>
      <c r="S7246">
        <v>7</v>
      </c>
      <c r="T7246" s="7">
        <v>0</v>
      </c>
      <c r="U7246" s="5">
        <v>18.832799999999999</v>
      </c>
      <c r="V7246">
        <f t="shared" si="565"/>
        <v>5</v>
      </c>
      <c r="W7246">
        <f t="shared" si="566"/>
        <v>2</v>
      </c>
      <c r="X7246">
        <f t="shared" si="567"/>
        <v>2017</v>
      </c>
      <c r="Y7246" t="str">
        <f t="shared" si="568"/>
        <v>May</v>
      </c>
      <c r="Z7246" t="str">
        <f t="shared" si="569"/>
        <v>2017-05</v>
      </c>
    </row>
    <row r="7247" spans="1:26"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s="5">
        <v>354.9</v>
      </c>
      <c r="S7247">
        <v>5</v>
      </c>
      <c r="T7247" s="7">
        <v>0</v>
      </c>
      <c r="U7247" s="5">
        <v>17.745000000000001</v>
      </c>
      <c r="V7247">
        <f t="shared" si="565"/>
        <v>2</v>
      </c>
      <c r="W7247">
        <f t="shared" si="566"/>
        <v>1</v>
      </c>
      <c r="X7247">
        <f t="shared" si="567"/>
        <v>2017</v>
      </c>
      <c r="Y7247" t="str">
        <f t="shared" si="568"/>
        <v>Feb</v>
      </c>
      <c r="Z7247" t="str">
        <f t="shared" si="569"/>
        <v>2017-02</v>
      </c>
    </row>
    <row r="7248" spans="1:26"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s="5">
        <v>15.12</v>
      </c>
      <c r="S7248">
        <v>3</v>
      </c>
      <c r="T7248" s="7">
        <v>0.2</v>
      </c>
      <c r="U7248" s="5">
        <v>4.9139999999999997</v>
      </c>
      <c r="V7248">
        <f t="shared" si="565"/>
        <v>3</v>
      </c>
      <c r="W7248">
        <f t="shared" si="566"/>
        <v>1</v>
      </c>
      <c r="X7248">
        <f t="shared" si="567"/>
        <v>2014</v>
      </c>
      <c r="Y7248" t="str">
        <f t="shared" si="568"/>
        <v>Mar</v>
      </c>
      <c r="Z7248" t="str">
        <f t="shared" si="569"/>
        <v>2014-03</v>
      </c>
    </row>
    <row r="7249" spans="1:26"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s="5">
        <v>302.45</v>
      </c>
      <c r="S7249">
        <v>5</v>
      </c>
      <c r="T7249" s="7">
        <v>0.5</v>
      </c>
      <c r="U7249" s="5">
        <v>-199.61699999999999</v>
      </c>
      <c r="V7249">
        <f t="shared" si="565"/>
        <v>3</v>
      </c>
      <c r="W7249">
        <f t="shared" si="566"/>
        <v>1</v>
      </c>
      <c r="X7249">
        <f t="shared" si="567"/>
        <v>2014</v>
      </c>
      <c r="Y7249" t="str">
        <f t="shared" si="568"/>
        <v>Mar</v>
      </c>
      <c r="Z7249" t="str">
        <f t="shared" si="569"/>
        <v>2014-03</v>
      </c>
    </row>
    <row r="7250" spans="1:26"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s="5">
        <v>44.671999999999997</v>
      </c>
      <c r="S7250">
        <v>8</v>
      </c>
      <c r="T7250" s="7">
        <v>0.2</v>
      </c>
      <c r="U7250" s="5">
        <v>-10.0512</v>
      </c>
      <c r="V7250">
        <f t="shared" si="565"/>
        <v>3</v>
      </c>
      <c r="W7250">
        <f t="shared" si="566"/>
        <v>1</v>
      </c>
      <c r="X7250">
        <f t="shared" si="567"/>
        <v>2014</v>
      </c>
      <c r="Y7250" t="str">
        <f t="shared" si="568"/>
        <v>Mar</v>
      </c>
      <c r="Z7250" t="str">
        <f t="shared" si="569"/>
        <v>2014-03</v>
      </c>
    </row>
    <row r="7251" spans="1:26"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s="5">
        <v>119.98</v>
      </c>
      <c r="S7251">
        <v>2</v>
      </c>
      <c r="T7251" s="7">
        <v>0</v>
      </c>
      <c r="U7251" s="5">
        <v>35.994</v>
      </c>
      <c r="V7251">
        <f t="shared" si="565"/>
        <v>6</v>
      </c>
      <c r="W7251">
        <f t="shared" si="566"/>
        <v>2</v>
      </c>
      <c r="X7251">
        <f t="shared" si="567"/>
        <v>2015</v>
      </c>
      <c r="Y7251" t="str">
        <f t="shared" si="568"/>
        <v>Jun</v>
      </c>
      <c r="Z7251" t="str">
        <f t="shared" si="569"/>
        <v>2015-06</v>
      </c>
    </row>
    <row r="7252" spans="1:26"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s="5">
        <v>989.97</v>
      </c>
      <c r="S7252">
        <v>3</v>
      </c>
      <c r="T7252" s="7">
        <v>0</v>
      </c>
      <c r="U7252" s="5">
        <v>395.988</v>
      </c>
      <c r="V7252">
        <f t="shared" si="565"/>
        <v>6</v>
      </c>
      <c r="W7252">
        <f t="shared" si="566"/>
        <v>2</v>
      </c>
      <c r="X7252">
        <f t="shared" si="567"/>
        <v>2015</v>
      </c>
      <c r="Y7252" t="str">
        <f t="shared" si="568"/>
        <v>Jun</v>
      </c>
      <c r="Z7252" t="str">
        <f t="shared" si="569"/>
        <v>2015-06</v>
      </c>
    </row>
    <row r="7253" spans="1:26"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s="5">
        <v>9.2159999999999993</v>
      </c>
      <c r="S7253">
        <v>4</v>
      </c>
      <c r="T7253" s="7">
        <v>0.2</v>
      </c>
      <c r="U7253" s="5">
        <v>3.3408000000000002</v>
      </c>
      <c r="V7253">
        <f t="shared" si="565"/>
        <v>8</v>
      </c>
      <c r="W7253">
        <f t="shared" si="566"/>
        <v>3</v>
      </c>
      <c r="X7253">
        <f t="shared" si="567"/>
        <v>2016</v>
      </c>
      <c r="Y7253" t="str">
        <f t="shared" si="568"/>
        <v>Aug</v>
      </c>
      <c r="Z7253" t="str">
        <f t="shared" si="569"/>
        <v>2016-08</v>
      </c>
    </row>
    <row r="7254" spans="1:26"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s="5">
        <v>68.52</v>
      </c>
      <c r="S7254">
        <v>3</v>
      </c>
      <c r="T7254" s="7">
        <v>0</v>
      </c>
      <c r="U7254" s="5">
        <v>31.519200000000001</v>
      </c>
      <c r="V7254">
        <f t="shared" si="565"/>
        <v>9</v>
      </c>
      <c r="W7254">
        <f t="shared" si="566"/>
        <v>3</v>
      </c>
      <c r="X7254">
        <f t="shared" si="567"/>
        <v>2016</v>
      </c>
      <c r="Y7254" t="str">
        <f t="shared" si="568"/>
        <v>Sep</v>
      </c>
      <c r="Z7254" t="str">
        <f t="shared" si="569"/>
        <v>2016-09</v>
      </c>
    </row>
    <row r="7255" spans="1:26"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s="5">
        <v>364.74</v>
      </c>
      <c r="S7255">
        <v>3</v>
      </c>
      <c r="T7255" s="7">
        <v>0</v>
      </c>
      <c r="U7255" s="5">
        <v>109.422</v>
      </c>
      <c r="V7255">
        <f t="shared" si="565"/>
        <v>5</v>
      </c>
      <c r="W7255">
        <f t="shared" si="566"/>
        <v>2</v>
      </c>
      <c r="X7255">
        <f t="shared" si="567"/>
        <v>2016</v>
      </c>
      <c r="Y7255" t="str">
        <f t="shared" si="568"/>
        <v>May</v>
      </c>
      <c r="Z7255" t="str">
        <f t="shared" si="569"/>
        <v>2016-05</v>
      </c>
    </row>
    <row r="7256" spans="1:26"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s="5">
        <v>47.4</v>
      </c>
      <c r="S7256">
        <v>5</v>
      </c>
      <c r="T7256" s="7">
        <v>0</v>
      </c>
      <c r="U7256" s="5">
        <v>21.33</v>
      </c>
      <c r="V7256">
        <f t="shared" si="565"/>
        <v>5</v>
      </c>
      <c r="W7256">
        <f t="shared" si="566"/>
        <v>2</v>
      </c>
      <c r="X7256">
        <f t="shared" si="567"/>
        <v>2016</v>
      </c>
      <c r="Y7256" t="str">
        <f t="shared" si="568"/>
        <v>May</v>
      </c>
      <c r="Z7256" t="str">
        <f t="shared" si="569"/>
        <v>2016-05</v>
      </c>
    </row>
    <row r="7257" spans="1:26"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s="5">
        <v>49.76</v>
      </c>
      <c r="S7257">
        <v>4</v>
      </c>
      <c r="T7257" s="7">
        <v>0</v>
      </c>
      <c r="U7257" s="5">
        <v>13.9328</v>
      </c>
      <c r="V7257">
        <f t="shared" si="565"/>
        <v>5</v>
      </c>
      <c r="W7257">
        <f t="shared" si="566"/>
        <v>2</v>
      </c>
      <c r="X7257">
        <f t="shared" si="567"/>
        <v>2016</v>
      </c>
      <c r="Y7257" t="str">
        <f t="shared" si="568"/>
        <v>May</v>
      </c>
      <c r="Z7257" t="str">
        <f t="shared" si="569"/>
        <v>2016-05</v>
      </c>
    </row>
    <row r="7258" spans="1:26"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s="5">
        <v>5.56</v>
      </c>
      <c r="S7258">
        <v>2</v>
      </c>
      <c r="T7258" s="7">
        <v>0</v>
      </c>
      <c r="U7258" s="5">
        <v>1.4456</v>
      </c>
      <c r="V7258">
        <f t="shared" si="565"/>
        <v>5</v>
      </c>
      <c r="W7258">
        <f t="shared" si="566"/>
        <v>2</v>
      </c>
      <c r="X7258">
        <f t="shared" si="567"/>
        <v>2016</v>
      </c>
      <c r="Y7258" t="str">
        <f t="shared" si="568"/>
        <v>May</v>
      </c>
      <c r="Z7258" t="str">
        <f t="shared" si="569"/>
        <v>2016-05</v>
      </c>
    </row>
    <row r="7259" spans="1:26"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s="5">
        <v>629.1</v>
      </c>
      <c r="S7259">
        <v>6</v>
      </c>
      <c r="T7259" s="7">
        <v>0</v>
      </c>
      <c r="U7259" s="5">
        <v>301.96800000000002</v>
      </c>
      <c r="V7259">
        <f t="shared" si="565"/>
        <v>5</v>
      </c>
      <c r="W7259">
        <f t="shared" si="566"/>
        <v>2</v>
      </c>
      <c r="X7259">
        <f t="shared" si="567"/>
        <v>2016</v>
      </c>
      <c r="Y7259" t="str">
        <f t="shared" si="568"/>
        <v>May</v>
      </c>
      <c r="Z7259" t="str">
        <f t="shared" si="569"/>
        <v>2016-05</v>
      </c>
    </row>
    <row r="7260" spans="1:26"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s="5">
        <v>14.7</v>
      </c>
      <c r="S7260">
        <v>5</v>
      </c>
      <c r="T7260" s="7">
        <v>0</v>
      </c>
      <c r="U7260" s="5">
        <v>3.9689999999999999</v>
      </c>
      <c r="V7260">
        <f t="shared" si="565"/>
        <v>5</v>
      </c>
      <c r="W7260">
        <f t="shared" si="566"/>
        <v>2</v>
      </c>
      <c r="X7260">
        <f t="shared" si="567"/>
        <v>2016</v>
      </c>
      <c r="Y7260" t="str">
        <f t="shared" si="568"/>
        <v>May</v>
      </c>
      <c r="Z7260" t="str">
        <f t="shared" si="569"/>
        <v>2016-05</v>
      </c>
    </row>
    <row r="7261" spans="1:26"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s="5">
        <v>45.36</v>
      </c>
      <c r="S7261">
        <v>7</v>
      </c>
      <c r="T7261" s="7">
        <v>0</v>
      </c>
      <c r="U7261" s="5">
        <v>21.7728</v>
      </c>
      <c r="V7261">
        <f t="shared" si="565"/>
        <v>5</v>
      </c>
      <c r="W7261">
        <f t="shared" si="566"/>
        <v>2</v>
      </c>
      <c r="X7261">
        <f t="shared" si="567"/>
        <v>2016</v>
      </c>
      <c r="Y7261" t="str">
        <f t="shared" si="568"/>
        <v>May</v>
      </c>
      <c r="Z7261" t="str">
        <f t="shared" si="569"/>
        <v>2016-05</v>
      </c>
    </row>
    <row r="7262" spans="1:26"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s="5">
        <v>125.99</v>
      </c>
      <c r="S7262">
        <v>1</v>
      </c>
      <c r="T7262" s="7">
        <v>0</v>
      </c>
      <c r="U7262" s="5">
        <v>35.277200000000001</v>
      </c>
      <c r="V7262">
        <f t="shared" si="565"/>
        <v>5</v>
      </c>
      <c r="W7262">
        <f t="shared" si="566"/>
        <v>2</v>
      </c>
      <c r="X7262">
        <f t="shared" si="567"/>
        <v>2016</v>
      </c>
      <c r="Y7262" t="str">
        <f t="shared" si="568"/>
        <v>May</v>
      </c>
      <c r="Z7262" t="str">
        <f t="shared" si="569"/>
        <v>2016-05</v>
      </c>
    </row>
    <row r="7263" spans="1:26"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s="5">
        <v>14.7</v>
      </c>
      <c r="S7263">
        <v>7</v>
      </c>
      <c r="T7263" s="7">
        <v>0</v>
      </c>
      <c r="U7263" s="5">
        <v>4.1159999999999997</v>
      </c>
      <c r="V7263">
        <f t="shared" si="565"/>
        <v>6</v>
      </c>
      <c r="W7263">
        <f t="shared" si="566"/>
        <v>2</v>
      </c>
      <c r="X7263">
        <f t="shared" si="567"/>
        <v>2017</v>
      </c>
      <c r="Y7263" t="str">
        <f t="shared" si="568"/>
        <v>Jun</v>
      </c>
      <c r="Z7263" t="str">
        <f t="shared" si="569"/>
        <v>2017-06</v>
      </c>
    </row>
    <row r="7264" spans="1:26"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s="5">
        <v>32.700000000000003</v>
      </c>
      <c r="S7264">
        <v>5</v>
      </c>
      <c r="T7264" s="7">
        <v>0.4</v>
      </c>
      <c r="U7264" s="5">
        <v>-6.54</v>
      </c>
      <c r="V7264">
        <f t="shared" si="565"/>
        <v>10</v>
      </c>
      <c r="W7264">
        <f t="shared" si="566"/>
        <v>4</v>
      </c>
      <c r="X7264">
        <f t="shared" si="567"/>
        <v>2017</v>
      </c>
      <c r="Y7264" t="str">
        <f t="shared" si="568"/>
        <v>Oct</v>
      </c>
      <c r="Z7264" t="str">
        <f t="shared" si="569"/>
        <v>2017-10</v>
      </c>
    </row>
    <row r="7265" spans="1:26"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s="5">
        <v>31.68</v>
      </c>
      <c r="S7265">
        <v>4</v>
      </c>
      <c r="T7265" s="7">
        <v>0.2</v>
      </c>
      <c r="U7265" s="5">
        <v>11.087999999999999</v>
      </c>
      <c r="V7265">
        <f t="shared" si="565"/>
        <v>10</v>
      </c>
      <c r="W7265">
        <f t="shared" si="566"/>
        <v>4</v>
      </c>
      <c r="X7265">
        <f t="shared" si="567"/>
        <v>2017</v>
      </c>
      <c r="Y7265" t="str">
        <f t="shared" si="568"/>
        <v>Oct</v>
      </c>
      <c r="Z7265" t="str">
        <f t="shared" si="569"/>
        <v>2017-10</v>
      </c>
    </row>
    <row r="7266" spans="1:26"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s="5">
        <v>181.86</v>
      </c>
      <c r="S7266">
        <v>7</v>
      </c>
      <c r="T7266" s="7">
        <v>0</v>
      </c>
      <c r="U7266" s="5">
        <v>50.9208</v>
      </c>
      <c r="V7266">
        <f t="shared" si="565"/>
        <v>6</v>
      </c>
      <c r="W7266">
        <f t="shared" si="566"/>
        <v>2</v>
      </c>
      <c r="X7266">
        <f t="shared" si="567"/>
        <v>2017</v>
      </c>
      <c r="Y7266" t="str">
        <f t="shared" si="568"/>
        <v>Jun</v>
      </c>
      <c r="Z7266" t="str">
        <f t="shared" si="569"/>
        <v>2017-06</v>
      </c>
    </row>
    <row r="7267" spans="1:26"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s="5">
        <v>155.37200000000001</v>
      </c>
      <c r="S7267">
        <v>2</v>
      </c>
      <c r="T7267" s="7">
        <v>0.3</v>
      </c>
      <c r="U7267" s="5">
        <v>-35.513599999999997</v>
      </c>
      <c r="V7267">
        <f t="shared" si="565"/>
        <v>11</v>
      </c>
      <c r="W7267">
        <f t="shared" si="566"/>
        <v>4</v>
      </c>
      <c r="X7267">
        <f t="shared" si="567"/>
        <v>2014</v>
      </c>
      <c r="Y7267" t="str">
        <f t="shared" si="568"/>
        <v>Nov</v>
      </c>
      <c r="Z7267" t="str">
        <f t="shared" si="569"/>
        <v>2014-11</v>
      </c>
    </row>
    <row r="7268" spans="1:26"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s="5">
        <v>13.428000000000001</v>
      </c>
      <c r="S7268">
        <v>3</v>
      </c>
      <c r="T7268" s="7">
        <v>0.7</v>
      </c>
      <c r="U7268" s="5">
        <v>-11.19</v>
      </c>
      <c r="V7268">
        <f t="shared" si="565"/>
        <v>8</v>
      </c>
      <c r="W7268">
        <f t="shared" si="566"/>
        <v>3</v>
      </c>
      <c r="X7268">
        <f t="shared" si="567"/>
        <v>2017</v>
      </c>
      <c r="Y7268" t="str">
        <f t="shared" si="568"/>
        <v>Aug</v>
      </c>
      <c r="Z7268" t="str">
        <f t="shared" si="569"/>
        <v>2017-08</v>
      </c>
    </row>
    <row r="7269" spans="1:26"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s="5">
        <v>67.135999999999996</v>
      </c>
      <c r="S7269">
        <v>4</v>
      </c>
      <c r="T7269" s="7">
        <v>0.2</v>
      </c>
      <c r="U7269" s="5">
        <v>-0.83919999999999995</v>
      </c>
      <c r="V7269">
        <f t="shared" si="565"/>
        <v>8</v>
      </c>
      <c r="W7269">
        <f t="shared" si="566"/>
        <v>3</v>
      </c>
      <c r="X7269">
        <f t="shared" si="567"/>
        <v>2017</v>
      </c>
      <c r="Y7269" t="str">
        <f t="shared" si="568"/>
        <v>Aug</v>
      </c>
      <c r="Z7269" t="str">
        <f t="shared" si="569"/>
        <v>2017-08</v>
      </c>
    </row>
    <row r="7270" spans="1:26"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s="5">
        <v>89.567999999999998</v>
      </c>
      <c r="S7270">
        <v>2</v>
      </c>
      <c r="T7270" s="7">
        <v>0.2</v>
      </c>
      <c r="U7270" s="5">
        <v>32.468400000000003</v>
      </c>
      <c r="V7270">
        <f t="shared" si="565"/>
        <v>1</v>
      </c>
      <c r="W7270">
        <f t="shared" si="566"/>
        <v>1</v>
      </c>
      <c r="X7270">
        <f t="shared" si="567"/>
        <v>2016</v>
      </c>
      <c r="Y7270" t="str">
        <f t="shared" si="568"/>
        <v>Jan</v>
      </c>
      <c r="Z7270" t="str">
        <f t="shared" si="569"/>
        <v>2016-01</v>
      </c>
    </row>
    <row r="7271" spans="1:26"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s="5">
        <v>315.77600000000001</v>
      </c>
      <c r="S7271">
        <v>8</v>
      </c>
      <c r="T7271" s="7">
        <v>0.2</v>
      </c>
      <c r="U7271" s="5">
        <v>31.5776</v>
      </c>
      <c r="V7271">
        <f t="shared" si="565"/>
        <v>1</v>
      </c>
      <c r="W7271">
        <f t="shared" si="566"/>
        <v>1</v>
      </c>
      <c r="X7271">
        <f t="shared" si="567"/>
        <v>2016</v>
      </c>
      <c r="Y7271" t="str">
        <f t="shared" si="568"/>
        <v>Jan</v>
      </c>
      <c r="Z7271" t="str">
        <f t="shared" si="569"/>
        <v>2016-01</v>
      </c>
    </row>
    <row r="7272" spans="1:26"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s="5">
        <v>273.666</v>
      </c>
      <c r="S7272">
        <v>2</v>
      </c>
      <c r="T7272" s="7">
        <v>0.15</v>
      </c>
      <c r="U7272" s="5">
        <v>-12.878399999999999</v>
      </c>
      <c r="V7272">
        <f t="shared" si="565"/>
        <v>9</v>
      </c>
      <c r="W7272">
        <f t="shared" si="566"/>
        <v>3</v>
      </c>
      <c r="X7272">
        <f t="shared" si="567"/>
        <v>2016</v>
      </c>
      <c r="Y7272" t="str">
        <f t="shared" si="568"/>
        <v>Sep</v>
      </c>
      <c r="Z7272" t="str">
        <f t="shared" si="569"/>
        <v>2016-09</v>
      </c>
    </row>
    <row r="7273" spans="1:26"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s="5">
        <v>17.48</v>
      </c>
      <c r="S7273">
        <v>4</v>
      </c>
      <c r="T7273" s="7">
        <v>0</v>
      </c>
      <c r="U7273" s="5">
        <v>4.5448000000000004</v>
      </c>
      <c r="V7273">
        <f t="shared" si="565"/>
        <v>9</v>
      </c>
      <c r="W7273">
        <f t="shared" si="566"/>
        <v>3</v>
      </c>
      <c r="X7273">
        <f t="shared" si="567"/>
        <v>2016</v>
      </c>
      <c r="Y7273" t="str">
        <f t="shared" si="568"/>
        <v>Sep</v>
      </c>
      <c r="Z7273" t="str">
        <f t="shared" si="569"/>
        <v>2016-09</v>
      </c>
    </row>
    <row r="7274" spans="1:26"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s="5">
        <v>20.608000000000001</v>
      </c>
      <c r="S7274">
        <v>2</v>
      </c>
      <c r="T7274" s="7">
        <v>0.2</v>
      </c>
      <c r="U7274" s="5">
        <v>-4.3792</v>
      </c>
      <c r="V7274">
        <f t="shared" si="565"/>
        <v>10</v>
      </c>
      <c r="W7274">
        <f t="shared" si="566"/>
        <v>4</v>
      </c>
      <c r="X7274">
        <f t="shared" si="567"/>
        <v>2016</v>
      </c>
      <c r="Y7274" t="str">
        <f t="shared" si="568"/>
        <v>Oct</v>
      </c>
      <c r="Z7274" t="str">
        <f t="shared" si="569"/>
        <v>2016-10</v>
      </c>
    </row>
    <row r="7275" spans="1:26"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s="5">
        <v>4.0949999999999998</v>
      </c>
      <c r="S7275">
        <v>3</v>
      </c>
      <c r="T7275" s="7">
        <v>0.7</v>
      </c>
      <c r="U7275" s="5">
        <v>-2.73</v>
      </c>
      <c r="V7275">
        <f t="shared" si="565"/>
        <v>10</v>
      </c>
      <c r="W7275">
        <f t="shared" si="566"/>
        <v>4</v>
      </c>
      <c r="X7275">
        <f t="shared" si="567"/>
        <v>2016</v>
      </c>
      <c r="Y7275" t="str">
        <f t="shared" si="568"/>
        <v>Oct</v>
      </c>
      <c r="Z7275" t="str">
        <f t="shared" si="569"/>
        <v>2016-10</v>
      </c>
    </row>
    <row r="7276" spans="1:26"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s="5">
        <v>339.96</v>
      </c>
      <c r="S7276">
        <v>5</v>
      </c>
      <c r="T7276" s="7">
        <v>0.2</v>
      </c>
      <c r="U7276" s="5">
        <v>42.494999999999997</v>
      </c>
      <c r="V7276">
        <f t="shared" si="565"/>
        <v>11</v>
      </c>
      <c r="W7276">
        <f t="shared" si="566"/>
        <v>4</v>
      </c>
      <c r="X7276">
        <f t="shared" si="567"/>
        <v>2015</v>
      </c>
      <c r="Y7276" t="str">
        <f t="shared" si="568"/>
        <v>Nov</v>
      </c>
      <c r="Z7276" t="str">
        <f t="shared" si="569"/>
        <v>2015-11</v>
      </c>
    </row>
    <row r="7277" spans="1:26"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s="5">
        <v>63.98</v>
      </c>
      <c r="S7277">
        <v>7</v>
      </c>
      <c r="T7277" s="7">
        <v>0</v>
      </c>
      <c r="U7277" s="5">
        <v>21.7532</v>
      </c>
      <c r="V7277">
        <f t="shared" si="565"/>
        <v>11</v>
      </c>
      <c r="W7277">
        <f t="shared" si="566"/>
        <v>4</v>
      </c>
      <c r="X7277">
        <f t="shared" si="567"/>
        <v>2015</v>
      </c>
      <c r="Y7277" t="str">
        <f t="shared" si="568"/>
        <v>Nov</v>
      </c>
      <c r="Z7277" t="str">
        <f t="shared" si="569"/>
        <v>2015-11</v>
      </c>
    </row>
    <row r="7278" spans="1:26"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s="5">
        <v>799.92</v>
      </c>
      <c r="S7278">
        <v>10</v>
      </c>
      <c r="T7278" s="7">
        <v>0.2</v>
      </c>
      <c r="U7278" s="5">
        <v>239.976</v>
      </c>
      <c r="V7278">
        <f t="shared" si="565"/>
        <v>11</v>
      </c>
      <c r="W7278">
        <f t="shared" si="566"/>
        <v>4</v>
      </c>
      <c r="X7278">
        <f t="shared" si="567"/>
        <v>2014</v>
      </c>
      <c r="Y7278" t="str">
        <f t="shared" si="568"/>
        <v>Nov</v>
      </c>
      <c r="Z7278" t="str">
        <f t="shared" si="569"/>
        <v>2014-11</v>
      </c>
    </row>
    <row r="7279" spans="1:26"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s="5">
        <v>35.984000000000002</v>
      </c>
      <c r="S7279">
        <v>2</v>
      </c>
      <c r="T7279" s="7">
        <v>0.2</v>
      </c>
      <c r="U7279" s="5">
        <v>4.4980000000000002</v>
      </c>
      <c r="V7279">
        <f t="shared" si="565"/>
        <v>7</v>
      </c>
      <c r="W7279">
        <f t="shared" si="566"/>
        <v>3</v>
      </c>
      <c r="X7279">
        <f t="shared" si="567"/>
        <v>2016</v>
      </c>
      <c r="Y7279" t="str">
        <f t="shared" si="568"/>
        <v>Jul</v>
      </c>
      <c r="Z7279" t="str">
        <f t="shared" si="569"/>
        <v>2016-07</v>
      </c>
    </row>
    <row r="7280" spans="1:26"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s="5">
        <v>389.97</v>
      </c>
      <c r="S7280">
        <v>3</v>
      </c>
      <c r="T7280" s="7">
        <v>0</v>
      </c>
      <c r="U7280" s="5">
        <v>132.5898</v>
      </c>
      <c r="V7280">
        <f t="shared" si="565"/>
        <v>7</v>
      </c>
      <c r="W7280">
        <f t="shared" si="566"/>
        <v>3</v>
      </c>
      <c r="X7280">
        <f t="shared" si="567"/>
        <v>2016</v>
      </c>
      <c r="Y7280" t="str">
        <f t="shared" si="568"/>
        <v>Jul</v>
      </c>
      <c r="Z7280" t="str">
        <f t="shared" si="569"/>
        <v>2016-07</v>
      </c>
    </row>
    <row r="7281" spans="1:26"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s="5">
        <v>185.52799999999999</v>
      </c>
      <c r="S7281">
        <v>7</v>
      </c>
      <c r="T7281" s="7">
        <v>0.2</v>
      </c>
      <c r="U7281" s="5">
        <v>48.701099999999997</v>
      </c>
      <c r="V7281">
        <f t="shared" si="565"/>
        <v>5</v>
      </c>
      <c r="W7281">
        <f t="shared" si="566"/>
        <v>2</v>
      </c>
      <c r="X7281">
        <f t="shared" si="567"/>
        <v>2016</v>
      </c>
      <c r="Y7281" t="str">
        <f t="shared" si="568"/>
        <v>May</v>
      </c>
      <c r="Z7281" t="str">
        <f t="shared" si="569"/>
        <v>2016-05</v>
      </c>
    </row>
    <row r="7282" spans="1:26"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s="5">
        <v>2541.98</v>
      </c>
      <c r="S7282">
        <v>2</v>
      </c>
      <c r="T7282" s="7">
        <v>0</v>
      </c>
      <c r="U7282" s="5">
        <v>1270.99</v>
      </c>
      <c r="V7282">
        <f t="shared" si="565"/>
        <v>2</v>
      </c>
      <c r="W7282">
        <f t="shared" si="566"/>
        <v>1</v>
      </c>
      <c r="X7282">
        <f t="shared" si="567"/>
        <v>2015</v>
      </c>
      <c r="Y7282" t="str">
        <f t="shared" si="568"/>
        <v>Feb</v>
      </c>
      <c r="Z7282" t="str">
        <f t="shared" si="569"/>
        <v>2015-02</v>
      </c>
    </row>
    <row r="7283" spans="1:26"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s="5">
        <v>599.98500000000001</v>
      </c>
      <c r="S7283">
        <v>5</v>
      </c>
      <c r="T7283" s="7">
        <v>0.7</v>
      </c>
      <c r="U7283" s="5">
        <v>-479.988</v>
      </c>
      <c r="V7283">
        <f t="shared" si="565"/>
        <v>10</v>
      </c>
      <c r="W7283">
        <f t="shared" si="566"/>
        <v>4</v>
      </c>
      <c r="X7283">
        <f t="shared" si="567"/>
        <v>2017</v>
      </c>
      <c r="Y7283" t="str">
        <f t="shared" si="568"/>
        <v>Oct</v>
      </c>
      <c r="Z7283" t="str">
        <f t="shared" si="569"/>
        <v>2017-10</v>
      </c>
    </row>
    <row r="7284" spans="1:26"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s="5">
        <v>3.036</v>
      </c>
      <c r="S7284">
        <v>3</v>
      </c>
      <c r="T7284" s="7">
        <v>0.8</v>
      </c>
      <c r="U7284" s="5">
        <v>-5.0094000000000003</v>
      </c>
      <c r="V7284">
        <f t="shared" si="565"/>
        <v>6</v>
      </c>
      <c r="W7284">
        <f t="shared" si="566"/>
        <v>2</v>
      </c>
      <c r="X7284">
        <f t="shared" si="567"/>
        <v>2017</v>
      </c>
      <c r="Y7284" t="str">
        <f t="shared" si="568"/>
        <v>Jun</v>
      </c>
      <c r="Z7284" t="str">
        <f t="shared" si="569"/>
        <v>2017-06</v>
      </c>
    </row>
    <row r="7285" spans="1:26"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s="5">
        <v>25.92</v>
      </c>
      <c r="S7285">
        <v>5</v>
      </c>
      <c r="T7285" s="7">
        <v>0.2</v>
      </c>
      <c r="U7285" s="5">
        <v>3.8879999999999999</v>
      </c>
      <c r="V7285">
        <f t="shared" si="565"/>
        <v>9</v>
      </c>
      <c r="W7285">
        <f t="shared" si="566"/>
        <v>3</v>
      </c>
      <c r="X7285">
        <f t="shared" si="567"/>
        <v>2017</v>
      </c>
      <c r="Y7285" t="str">
        <f t="shared" si="568"/>
        <v>Sep</v>
      </c>
      <c r="Z7285" t="str">
        <f t="shared" si="569"/>
        <v>2017-09</v>
      </c>
    </row>
    <row r="7286" spans="1:26"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s="5">
        <v>66.111999999999995</v>
      </c>
      <c r="S7286">
        <v>2</v>
      </c>
      <c r="T7286" s="7">
        <v>0.2</v>
      </c>
      <c r="U7286" s="5">
        <v>-9.0904000000000007</v>
      </c>
      <c r="V7286">
        <f t="shared" si="565"/>
        <v>9</v>
      </c>
      <c r="W7286">
        <f t="shared" si="566"/>
        <v>3</v>
      </c>
      <c r="X7286">
        <f t="shared" si="567"/>
        <v>2017</v>
      </c>
      <c r="Y7286" t="str">
        <f t="shared" si="568"/>
        <v>Sep</v>
      </c>
      <c r="Z7286" t="str">
        <f t="shared" si="569"/>
        <v>2017-09</v>
      </c>
    </row>
    <row r="7287" spans="1:26"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s="5">
        <v>46.36</v>
      </c>
      <c r="S7287">
        <v>4</v>
      </c>
      <c r="T7287" s="7">
        <v>0</v>
      </c>
      <c r="U7287" s="5">
        <v>15.2988</v>
      </c>
      <c r="V7287">
        <f t="shared" si="565"/>
        <v>10</v>
      </c>
      <c r="W7287">
        <f t="shared" si="566"/>
        <v>4</v>
      </c>
      <c r="X7287">
        <f t="shared" si="567"/>
        <v>2017</v>
      </c>
      <c r="Y7287" t="str">
        <f t="shared" si="568"/>
        <v>Oct</v>
      </c>
      <c r="Z7287" t="str">
        <f t="shared" si="569"/>
        <v>2017-10</v>
      </c>
    </row>
    <row r="7288" spans="1:26"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s="5">
        <v>6.9</v>
      </c>
      <c r="S7288">
        <v>1</v>
      </c>
      <c r="T7288" s="7">
        <v>0</v>
      </c>
      <c r="U7288" s="5">
        <v>0.55200000000000005</v>
      </c>
      <c r="V7288">
        <f t="shared" si="565"/>
        <v>6</v>
      </c>
      <c r="W7288">
        <f t="shared" si="566"/>
        <v>2</v>
      </c>
      <c r="X7288">
        <f t="shared" si="567"/>
        <v>2016</v>
      </c>
      <c r="Y7288" t="str">
        <f t="shared" si="568"/>
        <v>Jun</v>
      </c>
      <c r="Z7288" t="str">
        <f t="shared" si="569"/>
        <v>2016-06</v>
      </c>
    </row>
    <row r="7289" spans="1:26"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s="5">
        <v>57.69</v>
      </c>
      <c r="S7289">
        <v>3</v>
      </c>
      <c r="T7289" s="7">
        <v>0</v>
      </c>
      <c r="U7289" s="5">
        <v>23.652899999999999</v>
      </c>
      <c r="V7289">
        <f t="shared" si="565"/>
        <v>6</v>
      </c>
      <c r="W7289">
        <f t="shared" si="566"/>
        <v>2</v>
      </c>
      <c r="X7289">
        <f t="shared" si="567"/>
        <v>2016</v>
      </c>
      <c r="Y7289" t="str">
        <f t="shared" si="568"/>
        <v>Jun</v>
      </c>
      <c r="Z7289" t="str">
        <f t="shared" si="569"/>
        <v>2016-06</v>
      </c>
    </row>
    <row r="7290" spans="1:26"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s="5">
        <v>559.71</v>
      </c>
      <c r="S7290">
        <v>3</v>
      </c>
      <c r="T7290" s="7">
        <v>0.4</v>
      </c>
      <c r="U7290" s="5">
        <v>-121.2705</v>
      </c>
      <c r="V7290">
        <f t="shared" si="565"/>
        <v>9</v>
      </c>
      <c r="W7290">
        <f t="shared" si="566"/>
        <v>3</v>
      </c>
      <c r="X7290">
        <f t="shared" si="567"/>
        <v>2014</v>
      </c>
      <c r="Y7290" t="str">
        <f t="shared" si="568"/>
        <v>Sep</v>
      </c>
      <c r="Z7290" t="str">
        <f t="shared" si="569"/>
        <v>2014-09</v>
      </c>
    </row>
    <row r="7291" spans="1:26"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s="5">
        <v>305.01</v>
      </c>
      <c r="S7291">
        <v>9</v>
      </c>
      <c r="T7291" s="7">
        <v>0</v>
      </c>
      <c r="U7291" s="5">
        <v>76.252499999999998</v>
      </c>
      <c r="V7291">
        <f t="shared" si="565"/>
        <v>1</v>
      </c>
      <c r="W7291">
        <f t="shared" si="566"/>
        <v>1</v>
      </c>
      <c r="X7291">
        <f t="shared" si="567"/>
        <v>2016</v>
      </c>
      <c r="Y7291" t="str">
        <f t="shared" si="568"/>
        <v>Jan</v>
      </c>
      <c r="Z7291" t="str">
        <f t="shared" si="569"/>
        <v>2016-01</v>
      </c>
    </row>
    <row r="7292" spans="1:26"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s="5">
        <v>50.783999999999999</v>
      </c>
      <c r="S7292">
        <v>2</v>
      </c>
      <c r="T7292" s="7">
        <v>0.2</v>
      </c>
      <c r="U7292" s="5">
        <v>17.7744</v>
      </c>
      <c r="V7292">
        <f t="shared" si="565"/>
        <v>1</v>
      </c>
      <c r="W7292">
        <f t="shared" si="566"/>
        <v>1</v>
      </c>
      <c r="X7292">
        <f t="shared" si="567"/>
        <v>2016</v>
      </c>
      <c r="Y7292" t="str">
        <f t="shared" si="568"/>
        <v>Jan</v>
      </c>
      <c r="Z7292" t="str">
        <f t="shared" si="569"/>
        <v>2016-01</v>
      </c>
    </row>
    <row r="7293" spans="1:26"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s="5">
        <v>26.01</v>
      </c>
      <c r="S7293">
        <v>9</v>
      </c>
      <c r="T7293" s="7">
        <v>0</v>
      </c>
      <c r="U7293" s="5">
        <v>12.2247</v>
      </c>
      <c r="V7293">
        <f t="shared" si="565"/>
        <v>1</v>
      </c>
      <c r="W7293">
        <f t="shared" si="566"/>
        <v>1</v>
      </c>
      <c r="X7293">
        <f t="shared" si="567"/>
        <v>2016</v>
      </c>
      <c r="Y7293" t="str">
        <f t="shared" si="568"/>
        <v>Jan</v>
      </c>
      <c r="Z7293" t="str">
        <f t="shared" si="569"/>
        <v>2016-01</v>
      </c>
    </row>
    <row r="7294" spans="1:26"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s="5">
        <v>649</v>
      </c>
      <c r="S7294">
        <v>2</v>
      </c>
      <c r="T7294" s="7">
        <v>0.5</v>
      </c>
      <c r="U7294" s="5">
        <v>-272.58</v>
      </c>
      <c r="V7294">
        <f t="shared" si="565"/>
        <v>12</v>
      </c>
      <c r="W7294">
        <f t="shared" si="566"/>
        <v>4</v>
      </c>
      <c r="X7294">
        <f t="shared" si="567"/>
        <v>2017</v>
      </c>
      <c r="Y7294" t="str">
        <f t="shared" si="568"/>
        <v>Dec</v>
      </c>
      <c r="Z7294" t="str">
        <f t="shared" si="569"/>
        <v>2017-12</v>
      </c>
    </row>
    <row r="7295" spans="1:26"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s="5">
        <v>59.99</v>
      </c>
      <c r="S7295">
        <v>7</v>
      </c>
      <c r="T7295" s="7">
        <v>0</v>
      </c>
      <c r="U7295" s="5">
        <v>21.596399999999999</v>
      </c>
      <c r="V7295">
        <f t="shared" si="565"/>
        <v>1</v>
      </c>
      <c r="W7295">
        <f t="shared" si="566"/>
        <v>1</v>
      </c>
      <c r="X7295">
        <f t="shared" si="567"/>
        <v>2016</v>
      </c>
      <c r="Y7295" t="str">
        <f t="shared" si="568"/>
        <v>Jan</v>
      </c>
      <c r="Z7295" t="str">
        <f t="shared" si="569"/>
        <v>2016-01</v>
      </c>
    </row>
    <row r="7296" spans="1:26"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s="5">
        <v>20.239999999999998</v>
      </c>
      <c r="S7296">
        <v>1</v>
      </c>
      <c r="T7296" s="7">
        <v>0</v>
      </c>
      <c r="U7296" s="5">
        <v>7.8936000000000002</v>
      </c>
      <c r="V7296">
        <f t="shared" si="565"/>
        <v>5</v>
      </c>
      <c r="W7296">
        <f t="shared" si="566"/>
        <v>2</v>
      </c>
      <c r="X7296">
        <f t="shared" si="567"/>
        <v>2015</v>
      </c>
      <c r="Y7296" t="str">
        <f t="shared" si="568"/>
        <v>May</v>
      </c>
      <c r="Z7296" t="str">
        <f t="shared" si="569"/>
        <v>2015-05</v>
      </c>
    </row>
    <row r="7297" spans="1:26"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s="5">
        <v>37.840000000000003</v>
      </c>
      <c r="S7297">
        <v>2</v>
      </c>
      <c r="T7297" s="7">
        <v>0.2</v>
      </c>
      <c r="U7297" s="5">
        <v>2.8380000000000001</v>
      </c>
      <c r="V7297">
        <f t="shared" si="565"/>
        <v>5</v>
      </c>
      <c r="W7297">
        <f t="shared" si="566"/>
        <v>2</v>
      </c>
      <c r="X7297">
        <f t="shared" si="567"/>
        <v>2014</v>
      </c>
      <c r="Y7297" t="str">
        <f t="shared" si="568"/>
        <v>May</v>
      </c>
      <c r="Z7297" t="str">
        <f t="shared" si="569"/>
        <v>2014-05</v>
      </c>
    </row>
    <row r="7298" spans="1:26"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s="5">
        <v>5.4720000000000004</v>
      </c>
      <c r="S7298">
        <v>6</v>
      </c>
      <c r="T7298" s="7">
        <v>0.2</v>
      </c>
      <c r="U7298" s="5">
        <v>1.8468</v>
      </c>
      <c r="V7298">
        <f t="shared" si="565"/>
        <v>5</v>
      </c>
      <c r="W7298">
        <f t="shared" si="566"/>
        <v>2</v>
      </c>
      <c r="X7298">
        <f t="shared" si="567"/>
        <v>2014</v>
      </c>
      <c r="Y7298" t="str">
        <f t="shared" si="568"/>
        <v>May</v>
      </c>
      <c r="Z7298" t="str">
        <f t="shared" si="569"/>
        <v>2014-05</v>
      </c>
    </row>
    <row r="7299" spans="1:26"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s="5">
        <v>77.239999999999995</v>
      </c>
      <c r="S7299">
        <v>5</v>
      </c>
      <c r="T7299" s="7">
        <v>0.2</v>
      </c>
      <c r="U7299" s="5">
        <v>7.7240000000000002</v>
      </c>
      <c r="V7299">
        <f t="shared" ref="V7299:V7362" si="570">MONTH(C7299)</f>
        <v>2</v>
      </c>
      <c r="W7299">
        <f t="shared" ref="W7299:W7362" si="571">ROUNDUP(MONTH(C7299)/3,0)</f>
        <v>1</v>
      </c>
      <c r="X7299">
        <f t="shared" ref="X7299:X7362" si="572">YEAR(C7299)</f>
        <v>2015</v>
      </c>
      <c r="Y7299" t="str">
        <f t="shared" ref="Y7299:Y7362" si="573">TEXT(C7299,"MMM")</f>
        <v>Feb</v>
      </c>
      <c r="Z7299" t="str">
        <f t="shared" ref="Z7299:Z7362" si="574">TEXT(C7299,"YYYY-MM")</f>
        <v>2015-02</v>
      </c>
    </row>
    <row r="7300" spans="1:26"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s="5">
        <v>292.10000000000002</v>
      </c>
      <c r="S7300">
        <v>4</v>
      </c>
      <c r="T7300" s="7">
        <v>0.5</v>
      </c>
      <c r="U7300" s="5">
        <v>-175.26</v>
      </c>
      <c r="V7300">
        <f t="shared" si="570"/>
        <v>11</v>
      </c>
      <c r="W7300">
        <f t="shared" si="571"/>
        <v>4</v>
      </c>
      <c r="X7300">
        <f t="shared" si="572"/>
        <v>2014</v>
      </c>
      <c r="Y7300" t="str">
        <f t="shared" si="573"/>
        <v>Nov</v>
      </c>
      <c r="Z7300" t="str">
        <f t="shared" si="574"/>
        <v>2014-11</v>
      </c>
    </row>
    <row r="7301" spans="1:26"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s="5">
        <v>8.5440000000000005</v>
      </c>
      <c r="S7301">
        <v>2</v>
      </c>
      <c r="T7301" s="7">
        <v>0.6</v>
      </c>
      <c r="U7301" s="5">
        <v>-7.476</v>
      </c>
      <c r="V7301">
        <f t="shared" si="570"/>
        <v>11</v>
      </c>
      <c r="W7301">
        <f t="shared" si="571"/>
        <v>4</v>
      </c>
      <c r="X7301">
        <f t="shared" si="572"/>
        <v>2014</v>
      </c>
      <c r="Y7301" t="str">
        <f t="shared" si="573"/>
        <v>Nov</v>
      </c>
      <c r="Z7301" t="str">
        <f t="shared" si="574"/>
        <v>2014-11</v>
      </c>
    </row>
    <row r="7302" spans="1:26"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s="5">
        <v>424.11599999999999</v>
      </c>
      <c r="S7302">
        <v>6</v>
      </c>
      <c r="T7302" s="7">
        <v>0.3</v>
      </c>
      <c r="U7302" s="5">
        <v>-30.294</v>
      </c>
      <c r="V7302">
        <f t="shared" si="570"/>
        <v>11</v>
      </c>
      <c r="W7302">
        <f t="shared" si="571"/>
        <v>4</v>
      </c>
      <c r="X7302">
        <f t="shared" si="572"/>
        <v>2014</v>
      </c>
      <c r="Y7302" t="str">
        <f t="shared" si="573"/>
        <v>Nov</v>
      </c>
      <c r="Z7302" t="str">
        <f t="shared" si="574"/>
        <v>2014-11</v>
      </c>
    </row>
    <row r="7303" spans="1:26"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s="5">
        <v>2.8919999999999999</v>
      </c>
      <c r="S7303">
        <v>3</v>
      </c>
      <c r="T7303" s="7">
        <v>0.8</v>
      </c>
      <c r="U7303" s="5">
        <v>-4.9164000000000003</v>
      </c>
      <c r="V7303">
        <f t="shared" si="570"/>
        <v>11</v>
      </c>
      <c r="W7303">
        <f t="shared" si="571"/>
        <v>4</v>
      </c>
      <c r="X7303">
        <f t="shared" si="572"/>
        <v>2014</v>
      </c>
      <c r="Y7303" t="str">
        <f t="shared" si="573"/>
        <v>Nov</v>
      </c>
      <c r="Z7303" t="str">
        <f t="shared" si="574"/>
        <v>2014-11</v>
      </c>
    </row>
    <row r="7304" spans="1:26"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s="5">
        <v>381.72</v>
      </c>
      <c r="S7304">
        <v>5</v>
      </c>
      <c r="T7304" s="7">
        <v>0.2</v>
      </c>
      <c r="U7304" s="5">
        <v>-66.801000000000002</v>
      </c>
      <c r="V7304">
        <f t="shared" si="570"/>
        <v>11</v>
      </c>
      <c r="W7304">
        <f t="shared" si="571"/>
        <v>4</v>
      </c>
      <c r="X7304">
        <f t="shared" si="572"/>
        <v>2014</v>
      </c>
      <c r="Y7304" t="str">
        <f t="shared" si="573"/>
        <v>Nov</v>
      </c>
      <c r="Z7304" t="str">
        <f t="shared" si="574"/>
        <v>2014-11</v>
      </c>
    </row>
    <row r="7305" spans="1:26"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s="5">
        <v>97.183999999999997</v>
      </c>
      <c r="S7305">
        <v>2</v>
      </c>
      <c r="T7305" s="7">
        <v>0.2</v>
      </c>
      <c r="U7305" s="5">
        <v>6.0739999999999998</v>
      </c>
      <c r="V7305">
        <f t="shared" si="570"/>
        <v>9</v>
      </c>
      <c r="W7305">
        <f t="shared" si="571"/>
        <v>3</v>
      </c>
      <c r="X7305">
        <f t="shared" si="572"/>
        <v>2017</v>
      </c>
      <c r="Y7305" t="str">
        <f t="shared" si="573"/>
        <v>Sep</v>
      </c>
      <c r="Z7305" t="str">
        <f t="shared" si="574"/>
        <v>2017-09</v>
      </c>
    </row>
    <row r="7306" spans="1:26"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s="5">
        <v>10.368</v>
      </c>
      <c r="S7306">
        <v>2</v>
      </c>
      <c r="T7306" s="7">
        <v>0.2</v>
      </c>
      <c r="U7306" s="5">
        <v>3.6288</v>
      </c>
      <c r="V7306">
        <f t="shared" si="570"/>
        <v>9</v>
      </c>
      <c r="W7306">
        <f t="shared" si="571"/>
        <v>3</v>
      </c>
      <c r="X7306">
        <f t="shared" si="572"/>
        <v>2017</v>
      </c>
      <c r="Y7306" t="str">
        <f t="shared" si="573"/>
        <v>Sep</v>
      </c>
      <c r="Z7306" t="str">
        <f t="shared" si="574"/>
        <v>2017-09</v>
      </c>
    </row>
    <row r="7307" spans="1:26"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s="5">
        <v>890.84100000000001</v>
      </c>
      <c r="S7307">
        <v>3</v>
      </c>
      <c r="T7307" s="7">
        <v>0.3</v>
      </c>
      <c r="U7307" s="5">
        <v>-152.71559999999999</v>
      </c>
      <c r="V7307">
        <f t="shared" si="570"/>
        <v>3</v>
      </c>
      <c r="W7307">
        <f t="shared" si="571"/>
        <v>1</v>
      </c>
      <c r="X7307">
        <f t="shared" si="572"/>
        <v>2014</v>
      </c>
      <c r="Y7307" t="str">
        <f t="shared" si="573"/>
        <v>Mar</v>
      </c>
      <c r="Z7307" t="str">
        <f t="shared" si="574"/>
        <v>2014-03</v>
      </c>
    </row>
    <row r="7308" spans="1:26"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s="5">
        <v>72</v>
      </c>
      <c r="S7308">
        <v>4</v>
      </c>
      <c r="T7308" s="7">
        <v>0</v>
      </c>
      <c r="U7308" s="5">
        <v>12.96</v>
      </c>
      <c r="V7308">
        <f t="shared" si="570"/>
        <v>11</v>
      </c>
      <c r="W7308">
        <f t="shared" si="571"/>
        <v>4</v>
      </c>
      <c r="X7308">
        <f t="shared" si="572"/>
        <v>2016</v>
      </c>
      <c r="Y7308" t="str">
        <f t="shared" si="573"/>
        <v>Nov</v>
      </c>
      <c r="Z7308" t="str">
        <f t="shared" si="574"/>
        <v>2016-11</v>
      </c>
    </row>
    <row r="7309" spans="1:26"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s="5">
        <v>113.88800000000001</v>
      </c>
      <c r="S7309">
        <v>2</v>
      </c>
      <c r="T7309" s="7">
        <v>0.2</v>
      </c>
      <c r="U7309" s="5">
        <v>9.9651999999999994</v>
      </c>
      <c r="V7309">
        <f t="shared" si="570"/>
        <v>11</v>
      </c>
      <c r="W7309">
        <f t="shared" si="571"/>
        <v>4</v>
      </c>
      <c r="X7309">
        <f t="shared" si="572"/>
        <v>2016</v>
      </c>
      <c r="Y7309" t="str">
        <f t="shared" si="573"/>
        <v>Nov</v>
      </c>
      <c r="Z7309" t="str">
        <f t="shared" si="574"/>
        <v>2016-11</v>
      </c>
    </row>
    <row r="7310" spans="1:26"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s="5">
        <v>158.13</v>
      </c>
      <c r="S7310">
        <v>3</v>
      </c>
      <c r="T7310" s="7">
        <v>0</v>
      </c>
      <c r="U7310" s="5">
        <v>77.483699999999999</v>
      </c>
      <c r="V7310">
        <f t="shared" si="570"/>
        <v>11</v>
      </c>
      <c r="W7310">
        <f t="shared" si="571"/>
        <v>4</v>
      </c>
      <c r="X7310">
        <f t="shared" si="572"/>
        <v>2016</v>
      </c>
      <c r="Y7310" t="str">
        <f t="shared" si="573"/>
        <v>Nov</v>
      </c>
      <c r="Z7310" t="str">
        <f t="shared" si="574"/>
        <v>2016-11</v>
      </c>
    </row>
    <row r="7311" spans="1:26"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5">
        <v>14.13</v>
      </c>
      <c r="S7311">
        <v>3</v>
      </c>
      <c r="T7311" s="7">
        <v>0</v>
      </c>
      <c r="U7311" s="5">
        <v>0.70650000000000002</v>
      </c>
      <c r="V7311">
        <f t="shared" si="570"/>
        <v>6</v>
      </c>
      <c r="W7311">
        <f t="shared" si="571"/>
        <v>2</v>
      </c>
      <c r="X7311">
        <f t="shared" si="572"/>
        <v>2017</v>
      </c>
      <c r="Y7311" t="str">
        <f t="shared" si="573"/>
        <v>Jun</v>
      </c>
      <c r="Z7311" t="str">
        <f t="shared" si="574"/>
        <v>2017-06</v>
      </c>
    </row>
    <row r="7312" spans="1:26"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s="5">
        <v>64.75</v>
      </c>
      <c r="S7312">
        <v>5</v>
      </c>
      <c r="T7312" s="7">
        <v>0</v>
      </c>
      <c r="U7312" s="5">
        <v>29.137499999999999</v>
      </c>
      <c r="V7312">
        <f t="shared" si="570"/>
        <v>8</v>
      </c>
      <c r="W7312">
        <f t="shared" si="571"/>
        <v>3</v>
      </c>
      <c r="X7312">
        <f t="shared" si="572"/>
        <v>2015</v>
      </c>
      <c r="Y7312" t="str">
        <f t="shared" si="573"/>
        <v>Aug</v>
      </c>
      <c r="Z7312" t="str">
        <f t="shared" si="574"/>
        <v>2015-08</v>
      </c>
    </row>
    <row r="7313" spans="1:26"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s="5">
        <v>1.8720000000000001</v>
      </c>
      <c r="S7313">
        <v>2</v>
      </c>
      <c r="T7313" s="7">
        <v>0.7</v>
      </c>
      <c r="U7313" s="5">
        <v>-1.3104</v>
      </c>
      <c r="V7313">
        <f t="shared" si="570"/>
        <v>10</v>
      </c>
      <c r="W7313">
        <f t="shared" si="571"/>
        <v>4</v>
      </c>
      <c r="X7313">
        <f t="shared" si="572"/>
        <v>2015</v>
      </c>
      <c r="Y7313" t="str">
        <f t="shared" si="573"/>
        <v>Oct</v>
      </c>
      <c r="Z7313" t="str">
        <f t="shared" si="574"/>
        <v>2015-10</v>
      </c>
    </row>
    <row r="7314" spans="1:26"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s="5">
        <v>11.214</v>
      </c>
      <c r="S7314">
        <v>2</v>
      </c>
      <c r="T7314" s="7">
        <v>0.7</v>
      </c>
      <c r="U7314" s="5">
        <v>-8.5974000000000004</v>
      </c>
      <c r="V7314">
        <f t="shared" si="570"/>
        <v>10</v>
      </c>
      <c r="W7314">
        <f t="shared" si="571"/>
        <v>4</v>
      </c>
      <c r="X7314">
        <f t="shared" si="572"/>
        <v>2015</v>
      </c>
      <c r="Y7314" t="str">
        <f t="shared" si="573"/>
        <v>Oct</v>
      </c>
      <c r="Z7314" t="str">
        <f t="shared" si="574"/>
        <v>2015-10</v>
      </c>
    </row>
    <row r="7315" spans="1:26"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s="5">
        <v>37.375999999999998</v>
      </c>
      <c r="S7315">
        <v>8</v>
      </c>
      <c r="T7315" s="7">
        <v>0.2</v>
      </c>
      <c r="U7315" s="5">
        <v>7.4752000000000001</v>
      </c>
      <c r="V7315">
        <f t="shared" si="570"/>
        <v>10</v>
      </c>
      <c r="W7315">
        <f t="shared" si="571"/>
        <v>4</v>
      </c>
      <c r="X7315">
        <f t="shared" si="572"/>
        <v>2015</v>
      </c>
      <c r="Y7315" t="str">
        <f t="shared" si="573"/>
        <v>Oct</v>
      </c>
      <c r="Z7315" t="str">
        <f t="shared" si="574"/>
        <v>2015-10</v>
      </c>
    </row>
    <row r="7316" spans="1:26"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s="5">
        <v>286.39999999999998</v>
      </c>
      <c r="S7316">
        <v>1</v>
      </c>
      <c r="T7316" s="7">
        <v>0.2</v>
      </c>
      <c r="U7316" s="5">
        <v>25.06</v>
      </c>
      <c r="V7316">
        <f t="shared" si="570"/>
        <v>5</v>
      </c>
      <c r="W7316">
        <f t="shared" si="571"/>
        <v>2</v>
      </c>
      <c r="X7316">
        <f t="shared" si="572"/>
        <v>2016</v>
      </c>
      <c r="Y7316" t="str">
        <f t="shared" si="573"/>
        <v>May</v>
      </c>
      <c r="Z7316" t="str">
        <f t="shared" si="574"/>
        <v>2016-05</v>
      </c>
    </row>
    <row r="7317" spans="1:26"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s="5">
        <v>43.92</v>
      </c>
      <c r="S7317">
        <v>3</v>
      </c>
      <c r="T7317" s="7">
        <v>0</v>
      </c>
      <c r="U7317" s="5">
        <v>12.736800000000001</v>
      </c>
      <c r="V7317">
        <f t="shared" si="570"/>
        <v>5</v>
      </c>
      <c r="W7317">
        <f t="shared" si="571"/>
        <v>2</v>
      </c>
      <c r="X7317">
        <f t="shared" si="572"/>
        <v>2017</v>
      </c>
      <c r="Y7317" t="str">
        <f t="shared" si="573"/>
        <v>May</v>
      </c>
      <c r="Z7317" t="str">
        <f t="shared" si="574"/>
        <v>2017-05</v>
      </c>
    </row>
    <row r="7318" spans="1:26"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s="5">
        <v>142.18199999999999</v>
      </c>
      <c r="S7318">
        <v>1</v>
      </c>
      <c r="T7318" s="7">
        <v>0.4</v>
      </c>
      <c r="U7318" s="5">
        <v>-37.915199999999999</v>
      </c>
      <c r="V7318">
        <f t="shared" si="570"/>
        <v>10</v>
      </c>
      <c r="W7318">
        <f t="shared" si="571"/>
        <v>4</v>
      </c>
      <c r="X7318">
        <f t="shared" si="572"/>
        <v>2016</v>
      </c>
      <c r="Y7318" t="str">
        <f t="shared" si="573"/>
        <v>Oct</v>
      </c>
      <c r="Z7318" t="str">
        <f t="shared" si="574"/>
        <v>2016-10</v>
      </c>
    </row>
    <row r="7319" spans="1:26"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s="5">
        <v>19.608000000000001</v>
      </c>
      <c r="S7319">
        <v>3</v>
      </c>
      <c r="T7319" s="7">
        <v>0.2</v>
      </c>
      <c r="U7319" s="5">
        <v>6.6177000000000001</v>
      </c>
      <c r="V7319">
        <f t="shared" si="570"/>
        <v>11</v>
      </c>
      <c r="W7319">
        <f t="shared" si="571"/>
        <v>4</v>
      </c>
      <c r="X7319">
        <f t="shared" si="572"/>
        <v>2017</v>
      </c>
      <c r="Y7319" t="str">
        <f t="shared" si="573"/>
        <v>Nov</v>
      </c>
      <c r="Z7319" t="str">
        <f t="shared" si="574"/>
        <v>2017-11</v>
      </c>
    </row>
    <row r="7320" spans="1:26"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s="5">
        <v>4.1580000000000004</v>
      </c>
      <c r="S7320">
        <v>7</v>
      </c>
      <c r="T7320" s="7">
        <v>0.7</v>
      </c>
      <c r="U7320" s="5">
        <v>-3.4649999999999999</v>
      </c>
      <c r="V7320">
        <f t="shared" si="570"/>
        <v>11</v>
      </c>
      <c r="W7320">
        <f t="shared" si="571"/>
        <v>4</v>
      </c>
      <c r="X7320">
        <f t="shared" si="572"/>
        <v>2017</v>
      </c>
      <c r="Y7320" t="str">
        <f t="shared" si="573"/>
        <v>Nov</v>
      </c>
      <c r="Z7320" t="str">
        <f t="shared" si="574"/>
        <v>2017-11</v>
      </c>
    </row>
    <row r="7321" spans="1:26"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s="5">
        <v>979.95</v>
      </c>
      <c r="S7321">
        <v>5</v>
      </c>
      <c r="T7321" s="7">
        <v>0</v>
      </c>
      <c r="U7321" s="5">
        <v>264.5865</v>
      </c>
      <c r="V7321">
        <f t="shared" si="570"/>
        <v>11</v>
      </c>
      <c r="W7321">
        <f t="shared" si="571"/>
        <v>4</v>
      </c>
      <c r="X7321">
        <f t="shared" si="572"/>
        <v>2017</v>
      </c>
      <c r="Y7321" t="str">
        <f t="shared" si="573"/>
        <v>Nov</v>
      </c>
      <c r="Z7321" t="str">
        <f t="shared" si="574"/>
        <v>2017-11</v>
      </c>
    </row>
    <row r="7322" spans="1:26"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s="5">
        <v>135.30000000000001</v>
      </c>
      <c r="S7322">
        <v>5</v>
      </c>
      <c r="T7322" s="7">
        <v>0</v>
      </c>
      <c r="U7322" s="5">
        <v>37.884</v>
      </c>
      <c r="V7322">
        <f t="shared" si="570"/>
        <v>11</v>
      </c>
      <c r="W7322">
        <f t="shared" si="571"/>
        <v>4</v>
      </c>
      <c r="X7322">
        <f t="shared" si="572"/>
        <v>2017</v>
      </c>
      <c r="Y7322" t="str">
        <f t="shared" si="573"/>
        <v>Nov</v>
      </c>
      <c r="Z7322" t="str">
        <f t="shared" si="574"/>
        <v>2017-11</v>
      </c>
    </row>
    <row r="7323" spans="1:26"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s="5">
        <v>8.9039999999999999</v>
      </c>
      <c r="S7323">
        <v>3</v>
      </c>
      <c r="T7323" s="7">
        <v>0.2</v>
      </c>
      <c r="U7323" s="5">
        <v>3.339</v>
      </c>
      <c r="V7323">
        <f t="shared" si="570"/>
        <v>9</v>
      </c>
      <c r="W7323">
        <f t="shared" si="571"/>
        <v>3</v>
      </c>
      <c r="X7323">
        <f t="shared" si="572"/>
        <v>2017</v>
      </c>
      <c r="Y7323" t="str">
        <f t="shared" si="573"/>
        <v>Sep</v>
      </c>
      <c r="Z7323" t="str">
        <f t="shared" si="574"/>
        <v>2017-09</v>
      </c>
    </row>
    <row r="7324" spans="1:26"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s="5">
        <v>100.8</v>
      </c>
      <c r="S7324">
        <v>2</v>
      </c>
      <c r="T7324" s="7">
        <v>0.2</v>
      </c>
      <c r="U7324" s="5">
        <v>21.42</v>
      </c>
      <c r="V7324">
        <f t="shared" si="570"/>
        <v>9</v>
      </c>
      <c r="W7324">
        <f t="shared" si="571"/>
        <v>3</v>
      </c>
      <c r="X7324">
        <f t="shared" si="572"/>
        <v>2017</v>
      </c>
      <c r="Y7324" t="str">
        <f t="shared" si="573"/>
        <v>Sep</v>
      </c>
      <c r="Z7324" t="str">
        <f t="shared" si="574"/>
        <v>2017-09</v>
      </c>
    </row>
    <row r="7325" spans="1:26"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s="5">
        <v>41.96</v>
      </c>
      <c r="S7325">
        <v>2</v>
      </c>
      <c r="T7325" s="7">
        <v>0</v>
      </c>
      <c r="U7325" s="5">
        <v>10.909599999999999</v>
      </c>
      <c r="V7325">
        <f t="shared" si="570"/>
        <v>12</v>
      </c>
      <c r="W7325">
        <f t="shared" si="571"/>
        <v>4</v>
      </c>
      <c r="X7325">
        <f t="shared" si="572"/>
        <v>2017</v>
      </c>
      <c r="Y7325" t="str">
        <f t="shared" si="573"/>
        <v>Dec</v>
      </c>
      <c r="Z7325" t="str">
        <f t="shared" si="574"/>
        <v>2017-12</v>
      </c>
    </row>
    <row r="7326" spans="1:26"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s="5">
        <v>9.4499999999999993</v>
      </c>
      <c r="S7326">
        <v>3</v>
      </c>
      <c r="T7326" s="7">
        <v>0</v>
      </c>
      <c r="U7326" s="5">
        <v>4.5359999999999996</v>
      </c>
      <c r="V7326">
        <f t="shared" si="570"/>
        <v>12</v>
      </c>
      <c r="W7326">
        <f t="shared" si="571"/>
        <v>4</v>
      </c>
      <c r="X7326">
        <f t="shared" si="572"/>
        <v>2017</v>
      </c>
      <c r="Y7326" t="str">
        <f t="shared" si="573"/>
        <v>Dec</v>
      </c>
      <c r="Z7326" t="str">
        <f t="shared" si="574"/>
        <v>2017-12</v>
      </c>
    </row>
    <row r="7327" spans="1:26"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s="5">
        <v>400.8</v>
      </c>
      <c r="S7327">
        <v>5</v>
      </c>
      <c r="T7327" s="7">
        <v>0</v>
      </c>
      <c r="U7327" s="5">
        <v>112.224</v>
      </c>
      <c r="V7327">
        <f t="shared" si="570"/>
        <v>11</v>
      </c>
      <c r="W7327">
        <f t="shared" si="571"/>
        <v>4</v>
      </c>
      <c r="X7327">
        <f t="shared" si="572"/>
        <v>2017</v>
      </c>
      <c r="Y7327" t="str">
        <f t="shared" si="573"/>
        <v>Nov</v>
      </c>
      <c r="Z7327" t="str">
        <f t="shared" si="574"/>
        <v>2017-11</v>
      </c>
    </row>
    <row r="7328" spans="1:26"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s="5">
        <v>28.792000000000002</v>
      </c>
      <c r="S7328">
        <v>1</v>
      </c>
      <c r="T7328" s="7">
        <v>0.2</v>
      </c>
      <c r="U7328" s="5">
        <v>10.077199999999999</v>
      </c>
      <c r="V7328">
        <f t="shared" si="570"/>
        <v>11</v>
      </c>
      <c r="W7328">
        <f t="shared" si="571"/>
        <v>4</v>
      </c>
      <c r="X7328">
        <f t="shared" si="572"/>
        <v>2017</v>
      </c>
      <c r="Y7328" t="str">
        <f t="shared" si="573"/>
        <v>Nov</v>
      </c>
      <c r="Z7328" t="str">
        <f t="shared" si="574"/>
        <v>2017-11</v>
      </c>
    </row>
    <row r="7329" spans="1:26"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s="5">
        <v>111</v>
      </c>
      <c r="S7329">
        <v>2</v>
      </c>
      <c r="T7329" s="7">
        <v>0</v>
      </c>
      <c r="U7329" s="5">
        <v>14.43</v>
      </c>
      <c r="V7329">
        <f t="shared" si="570"/>
        <v>3</v>
      </c>
      <c r="W7329">
        <f t="shared" si="571"/>
        <v>1</v>
      </c>
      <c r="X7329">
        <f t="shared" si="572"/>
        <v>2014</v>
      </c>
      <c r="Y7329" t="str">
        <f t="shared" si="573"/>
        <v>Mar</v>
      </c>
      <c r="Z7329" t="str">
        <f t="shared" si="574"/>
        <v>2014-03</v>
      </c>
    </row>
    <row r="7330" spans="1:26"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s="5">
        <v>1279.9680000000001</v>
      </c>
      <c r="S7330">
        <v>4</v>
      </c>
      <c r="T7330" s="7">
        <v>0.2</v>
      </c>
      <c r="U7330" s="5">
        <v>415.9896</v>
      </c>
      <c r="V7330">
        <f t="shared" si="570"/>
        <v>3</v>
      </c>
      <c r="W7330">
        <f t="shared" si="571"/>
        <v>1</v>
      </c>
      <c r="X7330">
        <f t="shared" si="572"/>
        <v>2014</v>
      </c>
      <c r="Y7330" t="str">
        <f t="shared" si="573"/>
        <v>Mar</v>
      </c>
      <c r="Z7330" t="str">
        <f t="shared" si="574"/>
        <v>2014-03</v>
      </c>
    </row>
    <row r="7331" spans="1:26"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s="5">
        <v>1856.19</v>
      </c>
      <c r="S7331">
        <v>7</v>
      </c>
      <c r="T7331" s="7">
        <v>0</v>
      </c>
      <c r="U7331" s="5">
        <v>334.11419999999998</v>
      </c>
      <c r="V7331">
        <f t="shared" si="570"/>
        <v>3</v>
      </c>
      <c r="W7331">
        <f t="shared" si="571"/>
        <v>1</v>
      </c>
      <c r="X7331">
        <f t="shared" si="572"/>
        <v>2014</v>
      </c>
      <c r="Y7331" t="str">
        <f t="shared" si="573"/>
        <v>Mar</v>
      </c>
      <c r="Z7331" t="str">
        <f t="shared" si="574"/>
        <v>2014-03</v>
      </c>
    </row>
    <row r="7332" spans="1:26"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s="5">
        <v>22.751999999999999</v>
      </c>
      <c r="S7332">
        <v>6</v>
      </c>
      <c r="T7332" s="7">
        <v>0.6</v>
      </c>
      <c r="U7332" s="5">
        <v>-8.532</v>
      </c>
      <c r="V7332">
        <f t="shared" si="570"/>
        <v>11</v>
      </c>
      <c r="W7332">
        <f t="shared" si="571"/>
        <v>4</v>
      </c>
      <c r="X7332">
        <f t="shared" si="572"/>
        <v>2016</v>
      </c>
      <c r="Y7332" t="str">
        <f t="shared" si="573"/>
        <v>Nov</v>
      </c>
      <c r="Z7332" t="str">
        <f t="shared" si="574"/>
        <v>2016-11</v>
      </c>
    </row>
    <row r="7333" spans="1:26"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s="5">
        <v>61.542000000000002</v>
      </c>
      <c r="S7333">
        <v>1</v>
      </c>
      <c r="T7333" s="7">
        <v>0.4</v>
      </c>
      <c r="U7333" s="5">
        <v>-13.334099999999999</v>
      </c>
      <c r="V7333">
        <f t="shared" si="570"/>
        <v>10</v>
      </c>
      <c r="W7333">
        <f t="shared" si="571"/>
        <v>4</v>
      </c>
      <c r="X7333">
        <f t="shared" si="572"/>
        <v>2017</v>
      </c>
      <c r="Y7333" t="str">
        <f t="shared" si="573"/>
        <v>Oct</v>
      </c>
      <c r="Z7333" t="str">
        <f t="shared" si="574"/>
        <v>2017-10</v>
      </c>
    </row>
    <row r="7334" spans="1:26"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s="5">
        <v>81.438000000000002</v>
      </c>
      <c r="S7334">
        <v>7</v>
      </c>
      <c r="T7334" s="7">
        <v>0.7</v>
      </c>
      <c r="U7334" s="5">
        <v>-65.150400000000005</v>
      </c>
      <c r="V7334">
        <f t="shared" si="570"/>
        <v>10</v>
      </c>
      <c r="W7334">
        <f t="shared" si="571"/>
        <v>4</v>
      </c>
      <c r="X7334">
        <f t="shared" si="572"/>
        <v>2017</v>
      </c>
      <c r="Y7334" t="str">
        <f t="shared" si="573"/>
        <v>Oct</v>
      </c>
      <c r="Z7334" t="str">
        <f t="shared" si="574"/>
        <v>2017-10</v>
      </c>
    </row>
    <row r="7335" spans="1:26"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s="5">
        <v>67.36</v>
      </c>
      <c r="S7335">
        <v>2</v>
      </c>
      <c r="T7335" s="7">
        <v>0.2</v>
      </c>
      <c r="U7335" s="5">
        <v>10.103999999999999</v>
      </c>
      <c r="V7335">
        <f t="shared" si="570"/>
        <v>4</v>
      </c>
      <c r="W7335">
        <f t="shared" si="571"/>
        <v>2</v>
      </c>
      <c r="X7335">
        <f t="shared" si="572"/>
        <v>2015</v>
      </c>
      <c r="Y7335" t="str">
        <f t="shared" si="573"/>
        <v>Apr</v>
      </c>
      <c r="Z7335" t="str">
        <f t="shared" si="574"/>
        <v>2015-04</v>
      </c>
    </row>
    <row r="7336" spans="1:26"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s="5">
        <v>54.527999999999999</v>
      </c>
      <c r="S7336">
        <v>3</v>
      </c>
      <c r="T7336" s="7">
        <v>0.2</v>
      </c>
      <c r="U7336" s="5">
        <v>14.313599999999999</v>
      </c>
      <c r="V7336">
        <f t="shared" si="570"/>
        <v>4</v>
      </c>
      <c r="W7336">
        <f t="shared" si="571"/>
        <v>2</v>
      </c>
      <c r="X7336">
        <f t="shared" si="572"/>
        <v>2015</v>
      </c>
      <c r="Y7336" t="str">
        <f t="shared" si="573"/>
        <v>Apr</v>
      </c>
      <c r="Z7336" t="str">
        <f t="shared" si="574"/>
        <v>2015-04</v>
      </c>
    </row>
    <row r="7337" spans="1:26"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s="5">
        <v>843.9</v>
      </c>
      <c r="S7337">
        <v>2</v>
      </c>
      <c r="T7337" s="7">
        <v>0</v>
      </c>
      <c r="U7337" s="5">
        <v>371.31599999999997</v>
      </c>
      <c r="V7337">
        <f t="shared" si="570"/>
        <v>12</v>
      </c>
      <c r="W7337">
        <f t="shared" si="571"/>
        <v>4</v>
      </c>
      <c r="X7337">
        <f t="shared" si="572"/>
        <v>2015</v>
      </c>
      <c r="Y7337" t="str">
        <f t="shared" si="573"/>
        <v>Dec</v>
      </c>
      <c r="Z7337" t="str">
        <f t="shared" si="574"/>
        <v>2015-12</v>
      </c>
    </row>
    <row r="7338" spans="1:26"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s="5">
        <v>449.56799999999998</v>
      </c>
      <c r="S7338">
        <v>2</v>
      </c>
      <c r="T7338" s="7">
        <v>0.2</v>
      </c>
      <c r="U7338" s="5">
        <v>56.195999999999998</v>
      </c>
      <c r="V7338">
        <f t="shared" si="570"/>
        <v>12</v>
      </c>
      <c r="W7338">
        <f t="shared" si="571"/>
        <v>4</v>
      </c>
      <c r="X7338">
        <f t="shared" si="572"/>
        <v>2015</v>
      </c>
      <c r="Y7338" t="str">
        <f t="shared" si="573"/>
        <v>Dec</v>
      </c>
      <c r="Z7338" t="str">
        <f t="shared" si="574"/>
        <v>2015-12</v>
      </c>
    </row>
    <row r="7339" spans="1:26"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s="5">
        <v>15.51</v>
      </c>
      <c r="S7339">
        <v>1</v>
      </c>
      <c r="T7339" s="7">
        <v>0</v>
      </c>
      <c r="U7339" s="5">
        <v>3.8774999999999999</v>
      </c>
      <c r="V7339">
        <f t="shared" si="570"/>
        <v>9</v>
      </c>
      <c r="W7339">
        <f t="shared" si="571"/>
        <v>3</v>
      </c>
      <c r="X7339">
        <f t="shared" si="572"/>
        <v>2017</v>
      </c>
      <c r="Y7339" t="str">
        <f t="shared" si="573"/>
        <v>Sep</v>
      </c>
      <c r="Z7339" t="str">
        <f t="shared" si="574"/>
        <v>2017-09</v>
      </c>
    </row>
    <row r="7340" spans="1:26"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s="5">
        <v>192.18600000000001</v>
      </c>
      <c r="S7340">
        <v>3</v>
      </c>
      <c r="T7340" s="7">
        <v>0.1</v>
      </c>
      <c r="U7340" s="5">
        <v>36.3018</v>
      </c>
      <c r="V7340">
        <f t="shared" si="570"/>
        <v>12</v>
      </c>
      <c r="W7340">
        <f t="shared" si="571"/>
        <v>4</v>
      </c>
      <c r="X7340">
        <f t="shared" si="572"/>
        <v>2014</v>
      </c>
      <c r="Y7340" t="str">
        <f t="shared" si="573"/>
        <v>Dec</v>
      </c>
      <c r="Z7340" t="str">
        <f t="shared" si="574"/>
        <v>2014-12</v>
      </c>
    </row>
    <row r="7341" spans="1:26"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5">
        <v>5.76</v>
      </c>
      <c r="S7341">
        <v>2</v>
      </c>
      <c r="T7341" s="7">
        <v>0</v>
      </c>
      <c r="U7341" s="5">
        <v>1.6128</v>
      </c>
      <c r="V7341">
        <f t="shared" si="570"/>
        <v>7</v>
      </c>
      <c r="W7341">
        <f t="shared" si="571"/>
        <v>3</v>
      </c>
      <c r="X7341">
        <f t="shared" si="572"/>
        <v>2015</v>
      </c>
      <c r="Y7341" t="str">
        <f t="shared" si="573"/>
        <v>Jul</v>
      </c>
      <c r="Z7341" t="str">
        <f t="shared" si="574"/>
        <v>2015-07</v>
      </c>
    </row>
    <row r="7342" spans="1:26"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s="5">
        <v>67.88</v>
      </c>
      <c r="S7342">
        <v>2</v>
      </c>
      <c r="T7342" s="7">
        <v>0</v>
      </c>
      <c r="U7342" s="5">
        <v>18.3276</v>
      </c>
      <c r="V7342">
        <f t="shared" si="570"/>
        <v>7</v>
      </c>
      <c r="W7342">
        <f t="shared" si="571"/>
        <v>3</v>
      </c>
      <c r="X7342">
        <f t="shared" si="572"/>
        <v>2014</v>
      </c>
      <c r="Y7342" t="str">
        <f t="shared" si="573"/>
        <v>Jul</v>
      </c>
      <c r="Z7342" t="str">
        <f t="shared" si="574"/>
        <v>2014-07</v>
      </c>
    </row>
    <row r="7343" spans="1:26"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s="5">
        <v>162.88999999999999</v>
      </c>
      <c r="S7343">
        <v>13</v>
      </c>
      <c r="T7343" s="7">
        <v>0</v>
      </c>
      <c r="U7343" s="5">
        <v>76.558300000000003</v>
      </c>
      <c r="V7343">
        <f t="shared" si="570"/>
        <v>7</v>
      </c>
      <c r="W7343">
        <f t="shared" si="571"/>
        <v>3</v>
      </c>
      <c r="X7343">
        <f t="shared" si="572"/>
        <v>2014</v>
      </c>
      <c r="Y7343" t="str">
        <f t="shared" si="573"/>
        <v>Jul</v>
      </c>
      <c r="Z7343" t="str">
        <f t="shared" si="574"/>
        <v>2014-07</v>
      </c>
    </row>
    <row r="7344" spans="1:26"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s="5">
        <v>25.71</v>
      </c>
      <c r="S7344">
        <v>3</v>
      </c>
      <c r="T7344" s="7">
        <v>0</v>
      </c>
      <c r="U7344" s="5">
        <v>9.2555999999999994</v>
      </c>
      <c r="V7344">
        <f t="shared" si="570"/>
        <v>7</v>
      </c>
      <c r="W7344">
        <f t="shared" si="571"/>
        <v>3</v>
      </c>
      <c r="X7344">
        <f t="shared" si="572"/>
        <v>2014</v>
      </c>
      <c r="Y7344" t="str">
        <f t="shared" si="573"/>
        <v>Jul</v>
      </c>
      <c r="Z7344" t="str">
        <f t="shared" si="574"/>
        <v>2014-07</v>
      </c>
    </row>
    <row r="7345" spans="1:26"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s="5">
        <v>191.88</v>
      </c>
      <c r="S7345">
        <v>6</v>
      </c>
      <c r="T7345" s="7">
        <v>0</v>
      </c>
      <c r="U7345" s="5">
        <v>19.187999999999999</v>
      </c>
      <c r="V7345">
        <f t="shared" si="570"/>
        <v>12</v>
      </c>
      <c r="W7345">
        <f t="shared" si="571"/>
        <v>4</v>
      </c>
      <c r="X7345">
        <f t="shared" si="572"/>
        <v>2014</v>
      </c>
      <c r="Y7345" t="str">
        <f t="shared" si="573"/>
        <v>Dec</v>
      </c>
      <c r="Z7345" t="str">
        <f t="shared" si="574"/>
        <v>2014-12</v>
      </c>
    </row>
    <row r="7346" spans="1:26"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s="5">
        <v>721.875</v>
      </c>
      <c r="S7346">
        <v>6</v>
      </c>
      <c r="T7346" s="7">
        <v>0.45</v>
      </c>
      <c r="U7346" s="5">
        <v>-420</v>
      </c>
      <c r="V7346">
        <f t="shared" si="570"/>
        <v>12</v>
      </c>
      <c r="W7346">
        <f t="shared" si="571"/>
        <v>4</v>
      </c>
      <c r="X7346">
        <f t="shared" si="572"/>
        <v>2017</v>
      </c>
      <c r="Y7346" t="str">
        <f t="shared" si="573"/>
        <v>Dec</v>
      </c>
      <c r="Z7346" t="str">
        <f t="shared" si="574"/>
        <v>2017-12</v>
      </c>
    </row>
    <row r="7347" spans="1:26"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s="5">
        <v>73.567999999999998</v>
      </c>
      <c r="S7347">
        <v>4</v>
      </c>
      <c r="T7347" s="7">
        <v>0.2</v>
      </c>
      <c r="U7347" s="5">
        <v>-16.552800000000001</v>
      </c>
      <c r="V7347">
        <f t="shared" si="570"/>
        <v>12</v>
      </c>
      <c r="W7347">
        <f t="shared" si="571"/>
        <v>4</v>
      </c>
      <c r="X7347">
        <f t="shared" si="572"/>
        <v>2017</v>
      </c>
      <c r="Y7347" t="str">
        <f t="shared" si="573"/>
        <v>Dec</v>
      </c>
      <c r="Z7347" t="str">
        <f t="shared" si="574"/>
        <v>2017-12</v>
      </c>
    </row>
    <row r="7348" spans="1:26"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s="5">
        <v>13.584</v>
      </c>
      <c r="S7348">
        <v>1</v>
      </c>
      <c r="T7348" s="7">
        <v>0.2</v>
      </c>
      <c r="U7348" s="5">
        <v>1.3584000000000001</v>
      </c>
      <c r="V7348">
        <f t="shared" si="570"/>
        <v>12</v>
      </c>
      <c r="W7348">
        <f t="shared" si="571"/>
        <v>4</v>
      </c>
      <c r="X7348">
        <f t="shared" si="572"/>
        <v>2017</v>
      </c>
      <c r="Y7348" t="str">
        <f t="shared" si="573"/>
        <v>Dec</v>
      </c>
      <c r="Z7348" t="str">
        <f t="shared" si="574"/>
        <v>2017-12</v>
      </c>
    </row>
    <row r="7349" spans="1:26"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s="5">
        <v>64.784000000000006</v>
      </c>
      <c r="S7349">
        <v>1</v>
      </c>
      <c r="T7349" s="7">
        <v>0.2</v>
      </c>
      <c r="U7349" s="5">
        <v>-12.147</v>
      </c>
      <c r="V7349">
        <f t="shared" si="570"/>
        <v>12</v>
      </c>
      <c r="W7349">
        <f t="shared" si="571"/>
        <v>4</v>
      </c>
      <c r="X7349">
        <f t="shared" si="572"/>
        <v>2017</v>
      </c>
      <c r="Y7349" t="str">
        <f t="shared" si="573"/>
        <v>Dec</v>
      </c>
      <c r="Z7349" t="str">
        <f t="shared" si="574"/>
        <v>2017-12</v>
      </c>
    </row>
    <row r="7350" spans="1:26"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s="5">
        <v>176.77199999999999</v>
      </c>
      <c r="S7350">
        <v>3</v>
      </c>
      <c r="T7350" s="7">
        <v>0.8</v>
      </c>
      <c r="U7350" s="5">
        <v>-459.60719999999998</v>
      </c>
      <c r="V7350">
        <f t="shared" si="570"/>
        <v>3</v>
      </c>
      <c r="W7350">
        <f t="shared" si="571"/>
        <v>1</v>
      </c>
      <c r="X7350">
        <f t="shared" si="572"/>
        <v>2014</v>
      </c>
      <c r="Y7350" t="str">
        <f t="shared" si="573"/>
        <v>Mar</v>
      </c>
      <c r="Z7350" t="str">
        <f t="shared" si="574"/>
        <v>2014-03</v>
      </c>
    </row>
    <row r="7351" spans="1:26"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s="5">
        <v>38.82</v>
      </c>
      <c r="S7351">
        <v>6</v>
      </c>
      <c r="T7351" s="7">
        <v>0</v>
      </c>
      <c r="U7351" s="5">
        <v>19.41</v>
      </c>
      <c r="V7351">
        <f t="shared" si="570"/>
        <v>10</v>
      </c>
      <c r="W7351">
        <f t="shared" si="571"/>
        <v>4</v>
      </c>
      <c r="X7351">
        <f t="shared" si="572"/>
        <v>2017</v>
      </c>
      <c r="Y7351" t="str">
        <f t="shared" si="573"/>
        <v>Oct</v>
      </c>
      <c r="Z7351" t="str">
        <f t="shared" si="574"/>
        <v>2017-10</v>
      </c>
    </row>
    <row r="7352" spans="1:26"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s="5">
        <v>21.9</v>
      </c>
      <c r="S7352">
        <v>5</v>
      </c>
      <c r="T7352" s="7">
        <v>0</v>
      </c>
      <c r="U7352" s="5">
        <v>10.512</v>
      </c>
      <c r="V7352">
        <f t="shared" si="570"/>
        <v>10</v>
      </c>
      <c r="W7352">
        <f t="shared" si="571"/>
        <v>4</v>
      </c>
      <c r="X7352">
        <f t="shared" si="572"/>
        <v>2017</v>
      </c>
      <c r="Y7352" t="str">
        <f t="shared" si="573"/>
        <v>Oct</v>
      </c>
      <c r="Z7352" t="str">
        <f t="shared" si="574"/>
        <v>2017-10</v>
      </c>
    </row>
    <row r="7353" spans="1:26"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s="5">
        <v>111.79</v>
      </c>
      <c r="S7353">
        <v>7</v>
      </c>
      <c r="T7353" s="7">
        <v>0</v>
      </c>
      <c r="U7353" s="5">
        <v>43.598100000000002</v>
      </c>
      <c r="V7353">
        <f t="shared" si="570"/>
        <v>11</v>
      </c>
      <c r="W7353">
        <f t="shared" si="571"/>
        <v>4</v>
      </c>
      <c r="X7353">
        <f t="shared" si="572"/>
        <v>2017</v>
      </c>
      <c r="Y7353" t="str">
        <f t="shared" si="573"/>
        <v>Nov</v>
      </c>
      <c r="Z7353" t="str">
        <f t="shared" si="574"/>
        <v>2017-11</v>
      </c>
    </row>
    <row r="7354" spans="1:26"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5">
        <v>445.44</v>
      </c>
      <c r="S7354">
        <v>8</v>
      </c>
      <c r="T7354" s="7">
        <v>0.4</v>
      </c>
      <c r="U7354" s="5">
        <v>-81.664000000000001</v>
      </c>
      <c r="V7354">
        <f t="shared" si="570"/>
        <v>3</v>
      </c>
      <c r="W7354">
        <f t="shared" si="571"/>
        <v>1</v>
      </c>
      <c r="X7354">
        <f t="shared" si="572"/>
        <v>2017</v>
      </c>
      <c r="Y7354" t="str">
        <f t="shared" si="573"/>
        <v>Mar</v>
      </c>
      <c r="Z7354" t="str">
        <f t="shared" si="574"/>
        <v>2017-03</v>
      </c>
    </row>
    <row r="7355" spans="1:26"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5">
        <v>16.52</v>
      </c>
      <c r="S7355">
        <v>5</v>
      </c>
      <c r="T7355" s="7">
        <v>0.2</v>
      </c>
      <c r="U7355" s="5">
        <v>5.3689999999999998</v>
      </c>
      <c r="V7355">
        <f t="shared" si="570"/>
        <v>9</v>
      </c>
      <c r="W7355">
        <f t="shared" si="571"/>
        <v>3</v>
      </c>
      <c r="X7355">
        <f t="shared" si="572"/>
        <v>2016</v>
      </c>
      <c r="Y7355" t="str">
        <f t="shared" si="573"/>
        <v>Sep</v>
      </c>
      <c r="Z7355" t="str">
        <f t="shared" si="574"/>
        <v>2016-09</v>
      </c>
    </row>
    <row r="7356" spans="1:26"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s="5">
        <v>29.9</v>
      </c>
      <c r="S7356">
        <v>5</v>
      </c>
      <c r="T7356" s="7">
        <v>0</v>
      </c>
      <c r="U7356" s="5">
        <v>13.455</v>
      </c>
      <c r="V7356">
        <f t="shared" si="570"/>
        <v>2</v>
      </c>
      <c r="W7356">
        <f t="shared" si="571"/>
        <v>1</v>
      </c>
      <c r="X7356">
        <f t="shared" si="572"/>
        <v>2017</v>
      </c>
      <c r="Y7356" t="str">
        <f t="shared" si="573"/>
        <v>Feb</v>
      </c>
      <c r="Z7356" t="str">
        <f t="shared" si="574"/>
        <v>2017-02</v>
      </c>
    </row>
    <row r="7357" spans="1:26"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s="5">
        <v>116.4</v>
      </c>
      <c r="S7357">
        <v>8</v>
      </c>
      <c r="T7357" s="7">
        <v>0</v>
      </c>
      <c r="U7357" s="5">
        <v>52.38</v>
      </c>
      <c r="V7357">
        <f t="shared" si="570"/>
        <v>12</v>
      </c>
      <c r="W7357">
        <f t="shared" si="571"/>
        <v>4</v>
      </c>
      <c r="X7357">
        <f t="shared" si="572"/>
        <v>2015</v>
      </c>
      <c r="Y7357" t="str">
        <f t="shared" si="573"/>
        <v>Dec</v>
      </c>
      <c r="Z7357" t="str">
        <f t="shared" si="574"/>
        <v>2015-12</v>
      </c>
    </row>
    <row r="7358" spans="1:26"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s="5">
        <v>1.4079999999999999</v>
      </c>
      <c r="S7358">
        <v>1</v>
      </c>
      <c r="T7358" s="7">
        <v>0.2</v>
      </c>
      <c r="U7358" s="5">
        <v>0.15840000000000001</v>
      </c>
      <c r="V7358">
        <f t="shared" si="570"/>
        <v>10</v>
      </c>
      <c r="W7358">
        <f t="shared" si="571"/>
        <v>4</v>
      </c>
      <c r="X7358">
        <f t="shared" si="572"/>
        <v>2016</v>
      </c>
      <c r="Y7358" t="str">
        <f t="shared" si="573"/>
        <v>Oct</v>
      </c>
      <c r="Z7358" t="str">
        <f t="shared" si="574"/>
        <v>2016-10</v>
      </c>
    </row>
    <row r="7359" spans="1:26"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s="5">
        <v>169.56800000000001</v>
      </c>
      <c r="S7359">
        <v>2</v>
      </c>
      <c r="T7359" s="7">
        <v>0.2</v>
      </c>
      <c r="U7359" s="5">
        <v>0</v>
      </c>
      <c r="V7359">
        <f t="shared" si="570"/>
        <v>10</v>
      </c>
      <c r="W7359">
        <f t="shared" si="571"/>
        <v>4</v>
      </c>
      <c r="X7359">
        <f t="shared" si="572"/>
        <v>2016</v>
      </c>
      <c r="Y7359" t="str">
        <f t="shared" si="573"/>
        <v>Oct</v>
      </c>
      <c r="Z7359" t="str">
        <f t="shared" si="574"/>
        <v>2016-10</v>
      </c>
    </row>
    <row r="7360" spans="1:26"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s="5">
        <v>251.964</v>
      </c>
      <c r="S7360">
        <v>6</v>
      </c>
      <c r="T7360" s="7">
        <v>0.4</v>
      </c>
      <c r="U7360" s="5">
        <v>-50.392800000000001</v>
      </c>
      <c r="V7360">
        <f t="shared" si="570"/>
        <v>12</v>
      </c>
      <c r="W7360">
        <f t="shared" si="571"/>
        <v>4</v>
      </c>
      <c r="X7360">
        <f t="shared" si="572"/>
        <v>2014</v>
      </c>
      <c r="Y7360" t="str">
        <f t="shared" si="573"/>
        <v>Dec</v>
      </c>
      <c r="Z7360" t="str">
        <f t="shared" si="574"/>
        <v>2014-12</v>
      </c>
    </row>
    <row r="7361" spans="1:26"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s="5">
        <v>523.76400000000001</v>
      </c>
      <c r="S7361">
        <v>3</v>
      </c>
      <c r="T7361" s="7">
        <v>0.4</v>
      </c>
      <c r="U7361" s="5">
        <v>-192.04679999999999</v>
      </c>
      <c r="V7361">
        <f t="shared" si="570"/>
        <v>12</v>
      </c>
      <c r="W7361">
        <f t="shared" si="571"/>
        <v>4</v>
      </c>
      <c r="X7361">
        <f t="shared" si="572"/>
        <v>2014</v>
      </c>
      <c r="Y7361" t="str">
        <f t="shared" si="573"/>
        <v>Dec</v>
      </c>
      <c r="Z7361" t="str">
        <f t="shared" si="574"/>
        <v>2014-12</v>
      </c>
    </row>
    <row r="7362" spans="1:26"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s="5">
        <v>19.440000000000001</v>
      </c>
      <c r="S7362">
        <v>3</v>
      </c>
      <c r="T7362" s="7">
        <v>0</v>
      </c>
      <c r="U7362" s="5">
        <v>9.3312000000000008</v>
      </c>
      <c r="V7362">
        <f t="shared" si="570"/>
        <v>4</v>
      </c>
      <c r="W7362">
        <f t="shared" si="571"/>
        <v>2</v>
      </c>
      <c r="X7362">
        <f t="shared" si="572"/>
        <v>2016</v>
      </c>
      <c r="Y7362" t="str">
        <f t="shared" si="573"/>
        <v>Apr</v>
      </c>
      <c r="Z7362" t="str">
        <f t="shared" si="574"/>
        <v>2016-04</v>
      </c>
    </row>
    <row r="7363" spans="1:26"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s="5">
        <v>194.352</v>
      </c>
      <c r="S7363">
        <v>3</v>
      </c>
      <c r="T7363" s="7">
        <v>0.2</v>
      </c>
      <c r="U7363" s="5">
        <v>-36.441000000000003</v>
      </c>
      <c r="V7363">
        <f t="shared" ref="V7363:V7426" si="575">MONTH(C7363)</f>
        <v>4</v>
      </c>
      <c r="W7363">
        <f t="shared" ref="W7363:W7426" si="576">ROUNDUP(MONTH(C7363)/3,0)</f>
        <v>2</v>
      </c>
      <c r="X7363">
        <f t="shared" ref="X7363:X7426" si="577">YEAR(C7363)</f>
        <v>2016</v>
      </c>
      <c r="Y7363" t="str">
        <f t="shared" ref="Y7363:Y7426" si="578">TEXT(C7363,"MMM")</f>
        <v>Apr</v>
      </c>
      <c r="Z7363" t="str">
        <f t="shared" ref="Z7363:Z7426" si="579">TEXT(C7363,"YYYY-MM")</f>
        <v>2016-04</v>
      </c>
    </row>
    <row r="7364" spans="1:26"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s="5">
        <v>36.624000000000002</v>
      </c>
      <c r="S7364">
        <v>3</v>
      </c>
      <c r="T7364" s="7">
        <v>0.2</v>
      </c>
      <c r="U7364" s="5">
        <v>13.734</v>
      </c>
      <c r="V7364">
        <f t="shared" si="575"/>
        <v>4</v>
      </c>
      <c r="W7364">
        <f t="shared" si="576"/>
        <v>2</v>
      </c>
      <c r="X7364">
        <f t="shared" si="577"/>
        <v>2016</v>
      </c>
      <c r="Y7364" t="str">
        <f t="shared" si="578"/>
        <v>Apr</v>
      </c>
      <c r="Z7364" t="str">
        <f t="shared" si="579"/>
        <v>2016-04</v>
      </c>
    </row>
    <row r="7365" spans="1:26"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s="5">
        <v>340.18200000000002</v>
      </c>
      <c r="S7365">
        <v>3</v>
      </c>
      <c r="T7365" s="7">
        <v>0.4</v>
      </c>
      <c r="U7365" s="5">
        <v>-73.706100000000006</v>
      </c>
      <c r="V7365">
        <f t="shared" si="575"/>
        <v>11</v>
      </c>
      <c r="W7365">
        <f t="shared" si="576"/>
        <v>4</v>
      </c>
      <c r="X7365">
        <f t="shared" si="577"/>
        <v>2016</v>
      </c>
      <c r="Y7365" t="str">
        <f t="shared" si="578"/>
        <v>Nov</v>
      </c>
      <c r="Z7365" t="str">
        <f t="shared" si="579"/>
        <v>2016-11</v>
      </c>
    </row>
    <row r="7366" spans="1:26"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s="5">
        <v>12.672000000000001</v>
      </c>
      <c r="S7366">
        <v>8</v>
      </c>
      <c r="T7366" s="7">
        <v>0.2</v>
      </c>
      <c r="U7366" s="5">
        <v>2.6928000000000001</v>
      </c>
      <c r="V7366">
        <f t="shared" si="575"/>
        <v>11</v>
      </c>
      <c r="W7366">
        <f t="shared" si="576"/>
        <v>4</v>
      </c>
      <c r="X7366">
        <f t="shared" si="577"/>
        <v>2016</v>
      </c>
      <c r="Y7366" t="str">
        <f t="shared" si="578"/>
        <v>Nov</v>
      </c>
      <c r="Z7366" t="str">
        <f t="shared" si="579"/>
        <v>2016-11</v>
      </c>
    </row>
    <row r="7367" spans="1:26"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s="5">
        <v>6.8879999999999999</v>
      </c>
      <c r="S7367">
        <v>2</v>
      </c>
      <c r="T7367" s="7">
        <v>0.7</v>
      </c>
      <c r="U7367" s="5">
        <v>-5.0511999999999997</v>
      </c>
      <c r="V7367">
        <f t="shared" si="575"/>
        <v>11</v>
      </c>
      <c r="W7367">
        <f t="shared" si="576"/>
        <v>4</v>
      </c>
      <c r="X7367">
        <f t="shared" si="577"/>
        <v>2016</v>
      </c>
      <c r="Y7367" t="str">
        <f t="shared" si="578"/>
        <v>Nov</v>
      </c>
      <c r="Z7367" t="str">
        <f t="shared" si="579"/>
        <v>2016-11</v>
      </c>
    </row>
    <row r="7368" spans="1:26"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s="5">
        <v>32.543999999999997</v>
      </c>
      <c r="S7368">
        <v>2</v>
      </c>
      <c r="T7368" s="7">
        <v>0.2</v>
      </c>
      <c r="U7368" s="5">
        <v>-7.7291999999999996</v>
      </c>
      <c r="V7368">
        <f t="shared" si="575"/>
        <v>11</v>
      </c>
      <c r="W7368">
        <f t="shared" si="576"/>
        <v>4</v>
      </c>
      <c r="X7368">
        <f t="shared" si="577"/>
        <v>2016</v>
      </c>
      <c r="Y7368" t="str">
        <f t="shared" si="578"/>
        <v>Nov</v>
      </c>
      <c r="Z7368" t="str">
        <f t="shared" si="579"/>
        <v>2016-11</v>
      </c>
    </row>
    <row r="7369" spans="1:26"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s="5">
        <v>347.80200000000002</v>
      </c>
      <c r="S7369">
        <v>7</v>
      </c>
      <c r="T7369" s="7">
        <v>0.3</v>
      </c>
      <c r="U7369" s="5">
        <v>-24.843</v>
      </c>
      <c r="V7369">
        <f t="shared" si="575"/>
        <v>11</v>
      </c>
      <c r="W7369">
        <f t="shared" si="576"/>
        <v>4</v>
      </c>
      <c r="X7369">
        <f t="shared" si="577"/>
        <v>2016</v>
      </c>
      <c r="Y7369" t="str">
        <f t="shared" si="578"/>
        <v>Nov</v>
      </c>
      <c r="Z7369" t="str">
        <f t="shared" si="579"/>
        <v>2016-11</v>
      </c>
    </row>
    <row r="7370" spans="1:26"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s="5">
        <v>15.57</v>
      </c>
      <c r="S7370">
        <v>3</v>
      </c>
      <c r="T7370" s="7">
        <v>0.7</v>
      </c>
      <c r="U7370" s="5">
        <v>-11.936999999999999</v>
      </c>
      <c r="V7370">
        <f t="shared" si="575"/>
        <v>4</v>
      </c>
      <c r="W7370">
        <f t="shared" si="576"/>
        <v>2</v>
      </c>
      <c r="X7370">
        <f t="shared" si="577"/>
        <v>2017</v>
      </c>
      <c r="Y7370" t="str">
        <f t="shared" si="578"/>
        <v>Apr</v>
      </c>
      <c r="Z7370" t="str">
        <f t="shared" si="579"/>
        <v>2017-04</v>
      </c>
    </row>
    <row r="7371" spans="1:26"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s="5">
        <v>4.6079999999999997</v>
      </c>
      <c r="S7371">
        <v>2</v>
      </c>
      <c r="T7371" s="7">
        <v>0.2</v>
      </c>
      <c r="U7371" s="5">
        <v>1.6704000000000001</v>
      </c>
      <c r="V7371">
        <f t="shared" si="575"/>
        <v>3</v>
      </c>
      <c r="W7371">
        <f t="shared" si="576"/>
        <v>1</v>
      </c>
      <c r="X7371">
        <f t="shared" si="577"/>
        <v>2015</v>
      </c>
      <c r="Y7371" t="str">
        <f t="shared" si="578"/>
        <v>Mar</v>
      </c>
      <c r="Z7371" t="str">
        <f t="shared" si="579"/>
        <v>2015-03</v>
      </c>
    </row>
    <row r="7372" spans="1:26"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s="5">
        <v>257.98</v>
      </c>
      <c r="S7372">
        <v>2</v>
      </c>
      <c r="T7372" s="7">
        <v>0</v>
      </c>
      <c r="U7372" s="5">
        <v>74.8142</v>
      </c>
      <c r="V7372">
        <f t="shared" si="575"/>
        <v>10</v>
      </c>
      <c r="W7372">
        <f t="shared" si="576"/>
        <v>4</v>
      </c>
      <c r="X7372">
        <f t="shared" si="577"/>
        <v>2014</v>
      </c>
      <c r="Y7372" t="str">
        <f t="shared" si="578"/>
        <v>Oct</v>
      </c>
      <c r="Z7372" t="str">
        <f t="shared" si="579"/>
        <v>2014-10</v>
      </c>
    </row>
    <row r="7373" spans="1:26"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s="5">
        <v>153.78</v>
      </c>
      <c r="S7373">
        <v>11</v>
      </c>
      <c r="T7373" s="7">
        <v>0</v>
      </c>
      <c r="U7373" s="5">
        <v>44.596200000000003</v>
      </c>
      <c r="V7373">
        <f t="shared" si="575"/>
        <v>1</v>
      </c>
      <c r="W7373">
        <f t="shared" si="576"/>
        <v>1</v>
      </c>
      <c r="X7373">
        <f t="shared" si="577"/>
        <v>2017</v>
      </c>
      <c r="Y7373" t="str">
        <f t="shared" si="578"/>
        <v>Jan</v>
      </c>
      <c r="Z7373" t="str">
        <f t="shared" si="579"/>
        <v>2017-01</v>
      </c>
    </row>
    <row r="7374" spans="1:26"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s="5">
        <v>61.02</v>
      </c>
      <c r="S7374">
        <v>3</v>
      </c>
      <c r="T7374" s="7">
        <v>0</v>
      </c>
      <c r="U7374" s="5">
        <v>0.61019999999999996</v>
      </c>
      <c r="V7374">
        <f t="shared" si="575"/>
        <v>1</v>
      </c>
      <c r="W7374">
        <f t="shared" si="576"/>
        <v>1</v>
      </c>
      <c r="X7374">
        <f t="shared" si="577"/>
        <v>2017</v>
      </c>
      <c r="Y7374" t="str">
        <f t="shared" si="578"/>
        <v>Jan</v>
      </c>
      <c r="Z7374" t="str">
        <f t="shared" si="579"/>
        <v>2017-01</v>
      </c>
    </row>
    <row r="7375" spans="1:26"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s="5">
        <v>110.11</v>
      </c>
      <c r="S7375">
        <v>7</v>
      </c>
      <c r="T7375" s="7">
        <v>0</v>
      </c>
      <c r="U7375" s="5">
        <v>31.931899999999999</v>
      </c>
      <c r="V7375">
        <f t="shared" si="575"/>
        <v>1</v>
      </c>
      <c r="W7375">
        <f t="shared" si="576"/>
        <v>1</v>
      </c>
      <c r="X7375">
        <f t="shared" si="577"/>
        <v>2017</v>
      </c>
      <c r="Y7375" t="str">
        <f t="shared" si="578"/>
        <v>Jan</v>
      </c>
      <c r="Z7375" t="str">
        <f t="shared" si="579"/>
        <v>2017-01</v>
      </c>
    </row>
    <row r="7376" spans="1:26"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s="5">
        <v>7.89</v>
      </c>
      <c r="S7376">
        <v>1</v>
      </c>
      <c r="T7376" s="7">
        <v>0</v>
      </c>
      <c r="U7376" s="5">
        <v>3.5505</v>
      </c>
      <c r="V7376">
        <f t="shared" si="575"/>
        <v>1</v>
      </c>
      <c r="W7376">
        <f t="shared" si="576"/>
        <v>1</v>
      </c>
      <c r="X7376">
        <f t="shared" si="577"/>
        <v>2017</v>
      </c>
      <c r="Y7376" t="str">
        <f t="shared" si="578"/>
        <v>Jan</v>
      </c>
      <c r="Z7376" t="str">
        <f t="shared" si="579"/>
        <v>2017-01</v>
      </c>
    </row>
    <row r="7377" spans="1:26"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s="5">
        <v>36.024000000000001</v>
      </c>
      <c r="S7377">
        <v>3</v>
      </c>
      <c r="T7377" s="7">
        <v>0.2</v>
      </c>
      <c r="U7377" s="5">
        <v>11.707800000000001</v>
      </c>
      <c r="V7377">
        <f t="shared" si="575"/>
        <v>8</v>
      </c>
      <c r="W7377">
        <f t="shared" si="576"/>
        <v>3</v>
      </c>
      <c r="X7377">
        <f t="shared" si="577"/>
        <v>2017</v>
      </c>
      <c r="Y7377" t="str">
        <f t="shared" si="578"/>
        <v>Aug</v>
      </c>
      <c r="Z7377" t="str">
        <f t="shared" si="579"/>
        <v>2017-08</v>
      </c>
    </row>
    <row r="7378" spans="1:26"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s="5">
        <v>54.335999999999999</v>
      </c>
      <c r="S7378">
        <v>4</v>
      </c>
      <c r="T7378" s="7">
        <v>0.2</v>
      </c>
      <c r="U7378" s="5">
        <v>5.4336000000000002</v>
      </c>
      <c r="V7378">
        <f t="shared" si="575"/>
        <v>11</v>
      </c>
      <c r="W7378">
        <f t="shared" si="576"/>
        <v>4</v>
      </c>
      <c r="X7378">
        <f t="shared" si="577"/>
        <v>2017</v>
      </c>
      <c r="Y7378" t="str">
        <f t="shared" si="578"/>
        <v>Nov</v>
      </c>
      <c r="Z7378" t="str">
        <f t="shared" si="579"/>
        <v>2017-11</v>
      </c>
    </row>
    <row r="7379" spans="1:26"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s="5">
        <v>92.52</v>
      </c>
      <c r="S7379">
        <v>6</v>
      </c>
      <c r="T7379" s="7">
        <v>0</v>
      </c>
      <c r="U7379" s="5">
        <v>24.980399999999999</v>
      </c>
      <c r="V7379">
        <f t="shared" si="575"/>
        <v>9</v>
      </c>
      <c r="W7379">
        <f t="shared" si="576"/>
        <v>3</v>
      </c>
      <c r="X7379">
        <f t="shared" si="577"/>
        <v>2014</v>
      </c>
      <c r="Y7379" t="str">
        <f t="shared" si="578"/>
        <v>Sep</v>
      </c>
      <c r="Z7379" t="str">
        <f t="shared" si="579"/>
        <v>2014-09</v>
      </c>
    </row>
    <row r="7380" spans="1:26"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s="5">
        <v>10.272</v>
      </c>
      <c r="S7380">
        <v>3</v>
      </c>
      <c r="T7380" s="7">
        <v>0.2</v>
      </c>
      <c r="U7380" s="5">
        <v>1.1556</v>
      </c>
      <c r="V7380">
        <f t="shared" si="575"/>
        <v>5</v>
      </c>
      <c r="W7380">
        <f t="shared" si="576"/>
        <v>2</v>
      </c>
      <c r="X7380">
        <f t="shared" si="577"/>
        <v>2015</v>
      </c>
      <c r="Y7380" t="str">
        <f t="shared" si="578"/>
        <v>May</v>
      </c>
      <c r="Z7380" t="str">
        <f t="shared" si="579"/>
        <v>2015-05</v>
      </c>
    </row>
    <row r="7381" spans="1:26"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s="5">
        <v>40.74</v>
      </c>
      <c r="S7381">
        <v>3</v>
      </c>
      <c r="T7381" s="7">
        <v>0</v>
      </c>
      <c r="U7381" s="5">
        <v>0.40739999999999998</v>
      </c>
      <c r="V7381">
        <f t="shared" si="575"/>
        <v>9</v>
      </c>
      <c r="W7381">
        <f t="shared" si="576"/>
        <v>3</v>
      </c>
      <c r="X7381">
        <f t="shared" si="577"/>
        <v>2016</v>
      </c>
      <c r="Y7381" t="str">
        <f t="shared" si="578"/>
        <v>Sep</v>
      </c>
      <c r="Z7381" t="str">
        <f t="shared" si="579"/>
        <v>2016-09</v>
      </c>
    </row>
    <row r="7382" spans="1:26"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s="5">
        <v>14.4</v>
      </c>
      <c r="S7382">
        <v>5</v>
      </c>
      <c r="T7382" s="7">
        <v>0</v>
      </c>
      <c r="U7382" s="5">
        <v>7.056</v>
      </c>
      <c r="V7382">
        <f t="shared" si="575"/>
        <v>9</v>
      </c>
      <c r="W7382">
        <f t="shared" si="576"/>
        <v>3</v>
      </c>
      <c r="X7382">
        <f t="shared" si="577"/>
        <v>2016</v>
      </c>
      <c r="Y7382" t="str">
        <f t="shared" si="578"/>
        <v>Sep</v>
      </c>
      <c r="Z7382" t="str">
        <f t="shared" si="579"/>
        <v>2016-09</v>
      </c>
    </row>
    <row r="7383" spans="1:26"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s="5">
        <v>149.94999999999999</v>
      </c>
      <c r="S7383">
        <v>5</v>
      </c>
      <c r="T7383" s="7">
        <v>0</v>
      </c>
      <c r="U7383" s="5">
        <v>41.985999999999997</v>
      </c>
      <c r="V7383">
        <f t="shared" si="575"/>
        <v>9</v>
      </c>
      <c r="W7383">
        <f t="shared" si="576"/>
        <v>3</v>
      </c>
      <c r="X7383">
        <f t="shared" si="577"/>
        <v>2016</v>
      </c>
      <c r="Y7383" t="str">
        <f t="shared" si="578"/>
        <v>Sep</v>
      </c>
      <c r="Z7383" t="str">
        <f t="shared" si="579"/>
        <v>2016-09</v>
      </c>
    </row>
    <row r="7384" spans="1:26"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s="5">
        <v>16.899999999999999</v>
      </c>
      <c r="S7384">
        <v>2</v>
      </c>
      <c r="T7384" s="7">
        <v>0</v>
      </c>
      <c r="U7384" s="5">
        <v>5.07</v>
      </c>
      <c r="V7384">
        <f t="shared" si="575"/>
        <v>9</v>
      </c>
      <c r="W7384">
        <f t="shared" si="576"/>
        <v>3</v>
      </c>
      <c r="X7384">
        <f t="shared" si="577"/>
        <v>2016</v>
      </c>
      <c r="Y7384" t="str">
        <f t="shared" si="578"/>
        <v>Sep</v>
      </c>
      <c r="Z7384" t="str">
        <f t="shared" si="579"/>
        <v>2016-09</v>
      </c>
    </row>
    <row r="7385" spans="1:26"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s="5">
        <v>17.61</v>
      </c>
      <c r="S7385">
        <v>3</v>
      </c>
      <c r="T7385" s="7">
        <v>0</v>
      </c>
      <c r="U7385" s="5">
        <v>8.4527999999999999</v>
      </c>
      <c r="V7385">
        <f t="shared" si="575"/>
        <v>9</v>
      </c>
      <c r="W7385">
        <f t="shared" si="576"/>
        <v>3</v>
      </c>
      <c r="X7385">
        <f t="shared" si="577"/>
        <v>2016</v>
      </c>
      <c r="Y7385" t="str">
        <f t="shared" si="578"/>
        <v>Sep</v>
      </c>
      <c r="Z7385" t="str">
        <f t="shared" si="579"/>
        <v>2016-09</v>
      </c>
    </row>
    <row r="7386" spans="1:26"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s="5">
        <v>378</v>
      </c>
      <c r="S7386">
        <v>2</v>
      </c>
      <c r="T7386" s="7">
        <v>0</v>
      </c>
      <c r="U7386" s="5">
        <v>136.08000000000001</v>
      </c>
      <c r="V7386">
        <f t="shared" si="575"/>
        <v>9</v>
      </c>
      <c r="W7386">
        <f t="shared" si="576"/>
        <v>3</v>
      </c>
      <c r="X7386">
        <f t="shared" si="577"/>
        <v>2016</v>
      </c>
      <c r="Y7386" t="str">
        <f t="shared" si="578"/>
        <v>Sep</v>
      </c>
      <c r="Z7386" t="str">
        <f t="shared" si="579"/>
        <v>2016-09</v>
      </c>
    </row>
    <row r="7387" spans="1:26"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s="5">
        <v>17.64</v>
      </c>
      <c r="S7387">
        <v>3</v>
      </c>
      <c r="T7387" s="7">
        <v>0</v>
      </c>
      <c r="U7387" s="5">
        <v>8.6435999999999993</v>
      </c>
      <c r="V7387">
        <f t="shared" si="575"/>
        <v>9</v>
      </c>
      <c r="W7387">
        <f t="shared" si="576"/>
        <v>3</v>
      </c>
      <c r="X7387">
        <f t="shared" si="577"/>
        <v>2016</v>
      </c>
      <c r="Y7387" t="str">
        <f t="shared" si="578"/>
        <v>Sep</v>
      </c>
      <c r="Z7387" t="str">
        <f t="shared" si="579"/>
        <v>2016-09</v>
      </c>
    </row>
    <row r="7388" spans="1:26"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s="5">
        <v>373.08</v>
      </c>
      <c r="S7388">
        <v>6</v>
      </c>
      <c r="T7388" s="7">
        <v>0</v>
      </c>
      <c r="U7388" s="5">
        <v>100.7316</v>
      </c>
      <c r="V7388">
        <f t="shared" si="575"/>
        <v>9</v>
      </c>
      <c r="W7388">
        <f t="shared" si="576"/>
        <v>3</v>
      </c>
      <c r="X7388">
        <f t="shared" si="577"/>
        <v>2016</v>
      </c>
      <c r="Y7388" t="str">
        <f t="shared" si="578"/>
        <v>Sep</v>
      </c>
      <c r="Z7388" t="str">
        <f t="shared" si="579"/>
        <v>2016-09</v>
      </c>
    </row>
    <row r="7389" spans="1:26"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s="5">
        <v>1336.44</v>
      </c>
      <c r="S7389">
        <v>14</v>
      </c>
      <c r="T7389" s="7">
        <v>0</v>
      </c>
      <c r="U7389" s="5">
        <v>387.56760000000003</v>
      </c>
      <c r="V7389">
        <f t="shared" si="575"/>
        <v>9</v>
      </c>
      <c r="W7389">
        <f t="shared" si="576"/>
        <v>3</v>
      </c>
      <c r="X7389">
        <f t="shared" si="577"/>
        <v>2016</v>
      </c>
      <c r="Y7389" t="str">
        <f t="shared" si="578"/>
        <v>Sep</v>
      </c>
      <c r="Z7389" t="str">
        <f t="shared" si="579"/>
        <v>2016-09</v>
      </c>
    </row>
    <row r="7390" spans="1:26"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s="5">
        <v>29.97</v>
      </c>
      <c r="S7390">
        <v>3</v>
      </c>
      <c r="T7390" s="7">
        <v>0</v>
      </c>
      <c r="U7390" s="5">
        <v>0.29970000000000002</v>
      </c>
      <c r="V7390">
        <f t="shared" si="575"/>
        <v>9</v>
      </c>
      <c r="W7390">
        <f t="shared" si="576"/>
        <v>3</v>
      </c>
      <c r="X7390">
        <f t="shared" si="577"/>
        <v>2016</v>
      </c>
      <c r="Y7390" t="str">
        <f t="shared" si="578"/>
        <v>Sep</v>
      </c>
      <c r="Z7390" t="str">
        <f t="shared" si="579"/>
        <v>2016-09</v>
      </c>
    </row>
    <row r="7391" spans="1:26"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s="5">
        <v>390.36799999999999</v>
      </c>
      <c r="S7391">
        <v>2</v>
      </c>
      <c r="T7391" s="7">
        <v>0.2</v>
      </c>
      <c r="U7391" s="5">
        <v>48.795999999999999</v>
      </c>
      <c r="V7391">
        <f t="shared" si="575"/>
        <v>11</v>
      </c>
      <c r="W7391">
        <f t="shared" si="576"/>
        <v>4</v>
      </c>
      <c r="X7391">
        <f t="shared" si="577"/>
        <v>2017</v>
      </c>
      <c r="Y7391" t="str">
        <f t="shared" si="578"/>
        <v>Nov</v>
      </c>
      <c r="Z7391" t="str">
        <f t="shared" si="579"/>
        <v>2017-11</v>
      </c>
    </row>
    <row r="7392" spans="1:26"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s="5">
        <v>101.52</v>
      </c>
      <c r="S7392">
        <v>5</v>
      </c>
      <c r="T7392" s="7">
        <v>0.2</v>
      </c>
      <c r="U7392" s="5">
        <v>19.035</v>
      </c>
      <c r="V7392">
        <f t="shared" si="575"/>
        <v>11</v>
      </c>
      <c r="W7392">
        <f t="shared" si="576"/>
        <v>4</v>
      </c>
      <c r="X7392">
        <f t="shared" si="577"/>
        <v>2017</v>
      </c>
      <c r="Y7392" t="str">
        <f t="shared" si="578"/>
        <v>Nov</v>
      </c>
      <c r="Z7392" t="str">
        <f t="shared" si="579"/>
        <v>2017-11</v>
      </c>
    </row>
    <row r="7393" spans="1:26"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s="5">
        <v>74.352000000000004</v>
      </c>
      <c r="S7393">
        <v>3</v>
      </c>
      <c r="T7393" s="7">
        <v>0.2</v>
      </c>
      <c r="U7393" s="5">
        <v>23.234999999999999</v>
      </c>
      <c r="V7393">
        <f t="shared" si="575"/>
        <v>12</v>
      </c>
      <c r="W7393">
        <f t="shared" si="576"/>
        <v>4</v>
      </c>
      <c r="X7393">
        <f t="shared" si="577"/>
        <v>2017</v>
      </c>
      <c r="Y7393" t="str">
        <f t="shared" si="578"/>
        <v>Dec</v>
      </c>
      <c r="Z7393" t="str">
        <f t="shared" si="579"/>
        <v>2017-12</v>
      </c>
    </row>
    <row r="7394" spans="1:26"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s="5">
        <v>15.7</v>
      </c>
      <c r="S7394">
        <v>5</v>
      </c>
      <c r="T7394" s="7">
        <v>0</v>
      </c>
      <c r="U7394" s="5">
        <v>7.0650000000000004</v>
      </c>
      <c r="V7394">
        <f t="shared" si="575"/>
        <v>5</v>
      </c>
      <c r="W7394">
        <f t="shared" si="576"/>
        <v>2</v>
      </c>
      <c r="X7394">
        <f t="shared" si="577"/>
        <v>2017</v>
      </c>
      <c r="Y7394" t="str">
        <f t="shared" si="578"/>
        <v>May</v>
      </c>
      <c r="Z7394" t="str">
        <f t="shared" si="579"/>
        <v>2017-05</v>
      </c>
    </row>
    <row r="7395" spans="1:26"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s="5">
        <v>59.52</v>
      </c>
      <c r="S7395">
        <v>3</v>
      </c>
      <c r="T7395" s="7">
        <v>0</v>
      </c>
      <c r="U7395" s="5">
        <v>15.475199999999999</v>
      </c>
      <c r="V7395">
        <f t="shared" si="575"/>
        <v>5</v>
      </c>
      <c r="W7395">
        <f t="shared" si="576"/>
        <v>2</v>
      </c>
      <c r="X7395">
        <f t="shared" si="577"/>
        <v>2017</v>
      </c>
      <c r="Y7395" t="str">
        <f t="shared" si="578"/>
        <v>May</v>
      </c>
      <c r="Z7395" t="str">
        <f t="shared" si="579"/>
        <v>2017-05</v>
      </c>
    </row>
    <row r="7396" spans="1:26"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s="5">
        <v>34.4</v>
      </c>
      <c r="S7396">
        <v>5</v>
      </c>
      <c r="T7396" s="7">
        <v>0</v>
      </c>
      <c r="U7396" s="5">
        <v>15.824</v>
      </c>
      <c r="V7396">
        <f t="shared" si="575"/>
        <v>5</v>
      </c>
      <c r="W7396">
        <f t="shared" si="576"/>
        <v>2</v>
      </c>
      <c r="X7396">
        <f t="shared" si="577"/>
        <v>2017</v>
      </c>
      <c r="Y7396" t="str">
        <f t="shared" si="578"/>
        <v>May</v>
      </c>
      <c r="Z7396" t="str">
        <f t="shared" si="579"/>
        <v>2017-05</v>
      </c>
    </row>
    <row r="7397" spans="1:26"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s="5">
        <v>313.17599999999999</v>
      </c>
      <c r="S7397">
        <v>2</v>
      </c>
      <c r="T7397" s="7">
        <v>0.4</v>
      </c>
      <c r="U7397" s="5">
        <v>-120.0508</v>
      </c>
      <c r="V7397">
        <f t="shared" si="575"/>
        <v>12</v>
      </c>
      <c r="W7397">
        <f t="shared" si="576"/>
        <v>4</v>
      </c>
      <c r="X7397">
        <f t="shared" si="577"/>
        <v>2016</v>
      </c>
      <c r="Y7397" t="str">
        <f t="shared" si="578"/>
        <v>Dec</v>
      </c>
      <c r="Z7397" t="str">
        <f t="shared" si="579"/>
        <v>2016-12</v>
      </c>
    </row>
    <row r="7398" spans="1:26"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s="5">
        <v>866.64599999999996</v>
      </c>
      <c r="S7398">
        <v>3</v>
      </c>
      <c r="T7398" s="7">
        <v>0.1</v>
      </c>
      <c r="U7398" s="5">
        <v>173.32919999999999</v>
      </c>
      <c r="V7398">
        <f t="shared" si="575"/>
        <v>12</v>
      </c>
      <c r="W7398">
        <f t="shared" si="576"/>
        <v>4</v>
      </c>
      <c r="X7398">
        <f t="shared" si="577"/>
        <v>2016</v>
      </c>
      <c r="Y7398" t="str">
        <f t="shared" si="578"/>
        <v>Dec</v>
      </c>
      <c r="Z7398" t="str">
        <f t="shared" si="579"/>
        <v>2016-12</v>
      </c>
    </row>
    <row r="7399" spans="1:26"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s="5">
        <v>795.40800000000002</v>
      </c>
      <c r="S7399">
        <v>6</v>
      </c>
      <c r="T7399" s="7">
        <v>0.2</v>
      </c>
      <c r="U7399" s="5">
        <v>59.6556</v>
      </c>
      <c r="V7399">
        <f t="shared" si="575"/>
        <v>9</v>
      </c>
      <c r="W7399">
        <f t="shared" si="576"/>
        <v>3</v>
      </c>
      <c r="X7399">
        <f t="shared" si="577"/>
        <v>2014</v>
      </c>
      <c r="Y7399" t="str">
        <f t="shared" si="578"/>
        <v>Sep</v>
      </c>
      <c r="Z7399" t="str">
        <f t="shared" si="579"/>
        <v>2014-09</v>
      </c>
    </row>
    <row r="7400" spans="1:26"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s="5">
        <v>35.856000000000002</v>
      </c>
      <c r="S7400">
        <v>9</v>
      </c>
      <c r="T7400" s="7">
        <v>0.2</v>
      </c>
      <c r="U7400" s="5">
        <v>12.9978</v>
      </c>
      <c r="V7400">
        <f t="shared" si="575"/>
        <v>7</v>
      </c>
      <c r="W7400">
        <f t="shared" si="576"/>
        <v>3</v>
      </c>
      <c r="X7400">
        <f t="shared" si="577"/>
        <v>2014</v>
      </c>
      <c r="Y7400" t="str">
        <f t="shared" si="578"/>
        <v>Jul</v>
      </c>
      <c r="Z7400" t="str">
        <f t="shared" si="579"/>
        <v>2014-07</v>
      </c>
    </row>
    <row r="7401" spans="1:26"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s="5">
        <v>23.84</v>
      </c>
      <c r="S7401">
        <v>4</v>
      </c>
      <c r="T7401" s="7">
        <v>0.2</v>
      </c>
      <c r="U7401" s="5">
        <v>3.278</v>
      </c>
      <c r="V7401">
        <f t="shared" si="575"/>
        <v>7</v>
      </c>
      <c r="W7401">
        <f t="shared" si="576"/>
        <v>3</v>
      </c>
      <c r="X7401">
        <f t="shared" si="577"/>
        <v>2014</v>
      </c>
      <c r="Y7401" t="str">
        <f t="shared" si="578"/>
        <v>Jul</v>
      </c>
      <c r="Z7401" t="str">
        <f t="shared" si="579"/>
        <v>2014-07</v>
      </c>
    </row>
    <row r="7402" spans="1:26"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s="5">
        <v>43.13</v>
      </c>
      <c r="S7402">
        <v>1</v>
      </c>
      <c r="T7402" s="7">
        <v>0</v>
      </c>
      <c r="U7402" s="5">
        <v>14.664199999999999</v>
      </c>
      <c r="V7402">
        <f t="shared" si="575"/>
        <v>9</v>
      </c>
      <c r="W7402">
        <f t="shared" si="576"/>
        <v>3</v>
      </c>
      <c r="X7402">
        <f t="shared" si="577"/>
        <v>2016</v>
      </c>
      <c r="Y7402" t="str">
        <f t="shared" si="578"/>
        <v>Sep</v>
      </c>
      <c r="Z7402" t="str">
        <f t="shared" si="579"/>
        <v>2016-09</v>
      </c>
    </row>
    <row r="7403" spans="1:26"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s="5">
        <v>30.87</v>
      </c>
      <c r="S7403">
        <v>7</v>
      </c>
      <c r="T7403" s="7">
        <v>0</v>
      </c>
      <c r="U7403" s="5">
        <v>14.200200000000001</v>
      </c>
      <c r="V7403">
        <f t="shared" si="575"/>
        <v>9</v>
      </c>
      <c r="W7403">
        <f t="shared" si="576"/>
        <v>3</v>
      </c>
      <c r="X7403">
        <f t="shared" si="577"/>
        <v>2016</v>
      </c>
      <c r="Y7403" t="str">
        <f t="shared" si="578"/>
        <v>Sep</v>
      </c>
      <c r="Z7403" t="str">
        <f t="shared" si="579"/>
        <v>2016-09</v>
      </c>
    </row>
    <row r="7404" spans="1:26"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s="5">
        <v>70.12</v>
      </c>
      <c r="S7404">
        <v>4</v>
      </c>
      <c r="T7404" s="7">
        <v>0</v>
      </c>
      <c r="U7404" s="5">
        <v>21.036000000000001</v>
      </c>
      <c r="V7404">
        <f t="shared" si="575"/>
        <v>8</v>
      </c>
      <c r="W7404">
        <f t="shared" si="576"/>
        <v>3</v>
      </c>
      <c r="X7404">
        <f t="shared" si="577"/>
        <v>2017</v>
      </c>
      <c r="Y7404" t="str">
        <f t="shared" si="578"/>
        <v>Aug</v>
      </c>
      <c r="Z7404" t="str">
        <f t="shared" si="579"/>
        <v>2017-08</v>
      </c>
    </row>
    <row r="7405" spans="1:26"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s="5">
        <v>509.95749999999998</v>
      </c>
      <c r="S7405">
        <v>5</v>
      </c>
      <c r="T7405" s="7">
        <v>0.15</v>
      </c>
      <c r="U7405" s="5">
        <v>41.996499999999997</v>
      </c>
      <c r="V7405">
        <f t="shared" si="575"/>
        <v>5</v>
      </c>
      <c r="W7405">
        <f t="shared" si="576"/>
        <v>2</v>
      </c>
      <c r="X7405">
        <f t="shared" si="577"/>
        <v>2015</v>
      </c>
      <c r="Y7405" t="str">
        <f t="shared" si="578"/>
        <v>May</v>
      </c>
      <c r="Z7405" t="str">
        <f t="shared" si="579"/>
        <v>2015-05</v>
      </c>
    </row>
    <row r="7406" spans="1:26"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s="5">
        <v>122.91</v>
      </c>
      <c r="S7406">
        <v>3</v>
      </c>
      <c r="T7406" s="7">
        <v>0</v>
      </c>
      <c r="U7406" s="5">
        <v>34.4148</v>
      </c>
      <c r="V7406">
        <f t="shared" si="575"/>
        <v>5</v>
      </c>
      <c r="W7406">
        <f t="shared" si="576"/>
        <v>2</v>
      </c>
      <c r="X7406">
        <f t="shared" si="577"/>
        <v>2015</v>
      </c>
      <c r="Y7406" t="str">
        <f t="shared" si="578"/>
        <v>May</v>
      </c>
      <c r="Z7406" t="str">
        <f t="shared" si="579"/>
        <v>2015-05</v>
      </c>
    </row>
    <row r="7407" spans="1:26"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s="5">
        <v>97.567999999999998</v>
      </c>
      <c r="S7407">
        <v>2</v>
      </c>
      <c r="T7407" s="7">
        <v>0.2</v>
      </c>
      <c r="U7407" s="5">
        <v>-6.0979999999999999</v>
      </c>
      <c r="V7407">
        <f t="shared" si="575"/>
        <v>5</v>
      </c>
      <c r="W7407">
        <f t="shared" si="576"/>
        <v>2</v>
      </c>
      <c r="X7407">
        <f t="shared" si="577"/>
        <v>2015</v>
      </c>
      <c r="Y7407" t="str">
        <f t="shared" si="578"/>
        <v>May</v>
      </c>
      <c r="Z7407" t="str">
        <f t="shared" si="579"/>
        <v>2015-05</v>
      </c>
    </row>
    <row r="7408" spans="1:26"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s="5">
        <v>722.35199999999998</v>
      </c>
      <c r="S7408">
        <v>3</v>
      </c>
      <c r="T7408" s="7">
        <v>0.2</v>
      </c>
      <c r="U7408" s="5">
        <v>81.264600000000002</v>
      </c>
      <c r="V7408">
        <f t="shared" si="575"/>
        <v>5</v>
      </c>
      <c r="W7408">
        <f t="shared" si="576"/>
        <v>2</v>
      </c>
      <c r="X7408">
        <f t="shared" si="577"/>
        <v>2015</v>
      </c>
      <c r="Y7408" t="str">
        <f t="shared" si="578"/>
        <v>May</v>
      </c>
      <c r="Z7408" t="str">
        <f t="shared" si="579"/>
        <v>2015-05</v>
      </c>
    </row>
    <row r="7409" spans="1:26"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5">
        <v>11.52</v>
      </c>
      <c r="S7409">
        <v>5</v>
      </c>
      <c r="T7409" s="7">
        <v>0.2</v>
      </c>
      <c r="U7409" s="5">
        <v>4.1760000000000002</v>
      </c>
      <c r="V7409">
        <f t="shared" si="575"/>
        <v>1</v>
      </c>
      <c r="W7409">
        <f t="shared" si="576"/>
        <v>1</v>
      </c>
      <c r="X7409">
        <f t="shared" si="577"/>
        <v>2017</v>
      </c>
      <c r="Y7409" t="str">
        <f t="shared" si="578"/>
        <v>Jan</v>
      </c>
      <c r="Z7409" t="str">
        <f t="shared" si="579"/>
        <v>2017-01</v>
      </c>
    </row>
    <row r="7410" spans="1:26"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s="5">
        <v>167.84</v>
      </c>
      <c r="S7410">
        <v>8</v>
      </c>
      <c r="T7410" s="7">
        <v>0</v>
      </c>
      <c r="U7410" s="5">
        <v>11.748799999999999</v>
      </c>
      <c r="V7410">
        <f t="shared" si="575"/>
        <v>5</v>
      </c>
      <c r="W7410">
        <f t="shared" si="576"/>
        <v>2</v>
      </c>
      <c r="X7410">
        <f t="shared" si="577"/>
        <v>2016</v>
      </c>
      <c r="Y7410" t="str">
        <f t="shared" si="578"/>
        <v>May</v>
      </c>
      <c r="Z7410" t="str">
        <f t="shared" si="579"/>
        <v>2016-05</v>
      </c>
    </row>
    <row r="7411" spans="1:26"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s="5">
        <v>172.11</v>
      </c>
      <c r="S7411">
        <v>1</v>
      </c>
      <c r="T7411" s="7">
        <v>0.4</v>
      </c>
      <c r="U7411" s="5">
        <v>-94.660499999999999</v>
      </c>
      <c r="V7411">
        <f t="shared" si="575"/>
        <v>4</v>
      </c>
      <c r="W7411">
        <f t="shared" si="576"/>
        <v>2</v>
      </c>
      <c r="X7411">
        <f t="shared" si="577"/>
        <v>2014</v>
      </c>
      <c r="Y7411" t="str">
        <f t="shared" si="578"/>
        <v>Apr</v>
      </c>
      <c r="Z7411" t="str">
        <f t="shared" si="579"/>
        <v>2014-04</v>
      </c>
    </row>
    <row r="7412" spans="1:26"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s="5">
        <v>99.98</v>
      </c>
      <c r="S7412">
        <v>2</v>
      </c>
      <c r="T7412" s="7">
        <v>0</v>
      </c>
      <c r="U7412" s="5">
        <v>7.9984000000000002</v>
      </c>
      <c r="V7412">
        <f t="shared" si="575"/>
        <v>7</v>
      </c>
      <c r="W7412">
        <f t="shared" si="576"/>
        <v>3</v>
      </c>
      <c r="X7412">
        <f t="shared" si="577"/>
        <v>2014</v>
      </c>
      <c r="Y7412" t="str">
        <f t="shared" si="578"/>
        <v>Jul</v>
      </c>
      <c r="Z7412" t="str">
        <f t="shared" si="579"/>
        <v>2014-07</v>
      </c>
    </row>
    <row r="7413" spans="1:26"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s="5">
        <v>156.792</v>
      </c>
      <c r="S7413">
        <v>1</v>
      </c>
      <c r="T7413" s="7">
        <v>0.2</v>
      </c>
      <c r="U7413" s="5">
        <v>17.639099999999999</v>
      </c>
      <c r="V7413">
        <f t="shared" si="575"/>
        <v>5</v>
      </c>
      <c r="W7413">
        <f t="shared" si="576"/>
        <v>2</v>
      </c>
      <c r="X7413">
        <f t="shared" si="577"/>
        <v>2017</v>
      </c>
      <c r="Y7413" t="str">
        <f t="shared" si="578"/>
        <v>May</v>
      </c>
      <c r="Z7413" t="str">
        <f t="shared" si="579"/>
        <v>2017-05</v>
      </c>
    </row>
    <row r="7414" spans="1:26"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s="5">
        <v>35.36</v>
      </c>
      <c r="S7414">
        <v>2</v>
      </c>
      <c r="T7414" s="7">
        <v>0.2</v>
      </c>
      <c r="U7414" s="5">
        <v>-3.0939999999999999</v>
      </c>
      <c r="V7414">
        <f t="shared" si="575"/>
        <v>5</v>
      </c>
      <c r="W7414">
        <f t="shared" si="576"/>
        <v>2</v>
      </c>
      <c r="X7414">
        <f t="shared" si="577"/>
        <v>2017</v>
      </c>
      <c r="Y7414" t="str">
        <f t="shared" si="578"/>
        <v>May</v>
      </c>
      <c r="Z7414" t="str">
        <f t="shared" si="579"/>
        <v>2017-05</v>
      </c>
    </row>
    <row r="7415" spans="1:26"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s="5">
        <v>13.592000000000001</v>
      </c>
      <c r="S7415">
        <v>1</v>
      </c>
      <c r="T7415" s="7">
        <v>0.2</v>
      </c>
      <c r="U7415" s="5">
        <v>-0.33979999999999999</v>
      </c>
      <c r="V7415">
        <f t="shared" si="575"/>
        <v>5</v>
      </c>
      <c r="W7415">
        <f t="shared" si="576"/>
        <v>2</v>
      </c>
      <c r="X7415">
        <f t="shared" si="577"/>
        <v>2017</v>
      </c>
      <c r="Y7415" t="str">
        <f t="shared" si="578"/>
        <v>May</v>
      </c>
      <c r="Z7415" t="str">
        <f t="shared" si="579"/>
        <v>2017-05</v>
      </c>
    </row>
    <row r="7416" spans="1:26"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s="5">
        <v>386.68</v>
      </c>
      <c r="S7416">
        <v>2</v>
      </c>
      <c r="T7416" s="7">
        <v>0.3</v>
      </c>
      <c r="U7416" s="5">
        <v>-5.524</v>
      </c>
      <c r="V7416">
        <f t="shared" si="575"/>
        <v>3</v>
      </c>
      <c r="W7416">
        <f t="shared" si="576"/>
        <v>1</v>
      </c>
      <c r="X7416">
        <f t="shared" si="577"/>
        <v>2016</v>
      </c>
      <c r="Y7416" t="str">
        <f t="shared" si="578"/>
        <v>Mar</v>
      </c>
      <c r="Z7416" t="str">
        <f t="shared" si="579"/>
        <v>2016-03</v>
      </c>
    </row>
    <row r="7417" spans="1:26"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s="5">
        <v>379.96</v>
      </c>
      <c r="S7417">
        <v>5</v>
      </c>
      <c r="T7417" s="7">
        <v>0.2</v>
      </c>
      <c r="U7417" s="5">
        <v>47.494999999999997</v>
      </c>
      <c r="V7417">
        <f t="shared" si="575"/>
        <v>3</v>
      </c>
      <c r="W7417">
        <f t="shared" si="576"/>
        <v>1</v>
      </c>
      <c r="X7417">
        <f t="shared" si="577"/>
        <v>2016</v>
      </c>
      <c r="Y7417" t="str">
        <f t="shared" si="578"/>
        <v>Mar</v>
      </c>
      <c r="Z7417" t="str">
        <f t="shared" si="579"/>
        <v>2016-03</v>
      </c>
    </row>
    <row r="7418" spans="1:26"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s="5">
        <v>539.91</v>
      </c>
      <c r="S7418">
        <v>3</v>
      </c>
      <c r="T7418" s="7">
        <v>0.4</v>
      </c>
      <c r="U7418" s="5">
        <v>-116.98050000000001</v>
      </c>
      <c r="V7418">
        <f t="shared" si="575"/>
        <v>3</v>
      </c>
      <c r="W7418">
        <f t="shared" si="576"/>
        <v>1</v>
      </c>
      <c r="X7418">
        <f t="shared" si="577"/>
        <v>2016</v>
      </c>
      <c r="Y7418" t="str">
        <f t="shared" si="578"/>
        <v>Mar</v>
      </c>
      <c r="Z7418" t="str">
        <f t="shared" si="579"/>
        <v>2016-03</v>
      </c>
    </row>
    <row r="7419" spans="1:26"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s="5">
        <v>41.24</v>
      </c>
      <c r="S7419">
        <v>5</v>
      </c>
      <c r="T7419" s="7">
        <v>0.2</v>
      </c>
      <c r="U7419" s="5">
        <v>13.9185</v>
      </c>
      <c r="V7419">
        <f t="shared" si="575"/>
        <v>3</v>
      </c>
      <c r="W7419">
        <f t="shared" si="576"/>
        <v>1</v>
      </c>
      <c r="X7419">
        <f t="shared" si="577"/>
        <v>2016</v>
      </c>
      <c r="Y7419" t="str">
        <f t="shared" si="578"/>
        <v>Mar</v>
      </c>
      <c r="Z7419" t="str">
        <f t="shared" si="579"/>
        <v>2016-03</v>
      </c>
    </row>
    <row r="7420" spans="1:26"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s="5">
        <v>51.896999999999998</v>
      </c>
      <c r="S7420">
        <v>1</v>
      </c>
      <c r="T7420" s="7">
        <v>0.7</v>
      </c>
      <c r="U7420" s="5">
        <v>-41.517600000000002</v>
      </c>
      <c r="V7420">
        <f t="shared" si="575"/>
        <v>3</v>
      </c>
      <c r="W7420">
        <f t="shared" si="576"/>
        <v>1</v>
      </c>
      <c r="X7420">
        <f t="shared" si="577"/>
        <v>2016</v>
      </c>
      <c r="Y7420" t="str">
        <f t="shared" si="578"/>
        <v>Mar</v>
      </c>
      <c r="Z7420" t="str">
        <f t="shared" si="579"/>
        <v>2016-03</v>
      </c>
    </row>
    <row r="7421" spans="1:26"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s="5">
        <v>552.55999999999995</v>
      </c>
      <c r="S7421">
        <v>5</v>
      </c>
      <c r="T7421" s="7">
        <v>0.2</v>
      </c>
      <c r="U7421" s="5">
        <v>-138.13999999999999</v>
      </c>
      <c r="V7421">
        <f t="shared" si="575"/>
        <v>3</v>
      </c>
      <c r="W7421">
        <f t="shared" si="576"/>
        <v>1</v>
      </c>
      <c r="X7421">
        <f t="shared" si="577"/>
        <v>2016</v>
      </c>
      <c r="Y7421" t="str">
        <f t="shared" si="578"/>
        <v>Mar</v>
      </c>
      <c r="Z7421" t="str">
        <f t="shared" si="579"/>
        <v>2016-03</v>
      </c>
    </row>
    <row r="7422" spans="1:26"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s="5">
        <v>23.16</v>
      </c>
      <c r="S7422">
        <v>5</v>
      </c>
      <c r="T7422" s="7">
        <v>0.7</v>
      </c>
      <c r="U7422" s="5">
        <v>-15.44</v>
      </c>
      <c r="V7422">
        <f t="shared" si="575"/>
        <v>3</v>
      </c>
      <c r="W7422">
        <f t="shared" si="576"/>
        <v>1</v>
      </c>
      <c r="X7422">
        <f t="shared" si="577"/>
        <v>2016</v>
      </c>
      <c r="Y7422" t="str">
        <f t="shared" si="578"/>
        <v>Mar</v>
      </c>
      <c r="Z7422" t="str">
        <f t="shared" si="579"/>
        <v>2016-03</v>
      </c>
    </row>
    <row r="7423" spans="1:26"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s="5">
        <v>126.08</v>
      </c>
      <c r="S7423">
        <v>2</v>
      </c>
      <c r="T7423" s="7">
        <v>0.2</v>
      </c>
      <c r="U7423" s="5">
        <v>-28.367999999999999</v>
      </c>
      <c r="V7423">
        <f t="shared" si="575"/>
        <v>3</v>
      </c>
      <c r="W7423">
        <f t="shared" si="576"/>
        <v>1</v>
      </c>
      <c r="X7423">
        <f t="shared" si="577"/>
        <v>2016</v>
      </c>
      <c r="Y7423" t="str">
        <f t="shared" si="578"/>
        <v>Mar</v>
      </c>
      <c r="Z7423" t="str">
        <f t="shared" si="579"/>
        <v>2016-03</v>
      </c>
    </row>
    <row r="7424" spans="1:26"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s="5">
        <v>449.1</v>
      </c>
      <c r="S7424">
        <v>3</v>
      </c>
      <c r="T7424" s="7">
        <v>0.7</v>
      </c>
      <c r="U7424" s="5">
        <v>-643.71</v>
      </c>
      <c r="V7424">
        <f t="shared" si="575"/>
        <v>3</v>
      </c>
      <c r="W7424">
        <f t="shared" si="576"/>
        <v>1</v>
      </c>
      <c r="X7424">
        <f t="shared" si="577"/>
        <v>2016</v>
      </c>
      <c r="Y7424" t="str">
        <f t="shared" si="578"/>
        <v>Mar</v>
      </c>
      <c r="Z7424" t="str">
        <f t="shared" si="579"/>
        <v>2016-03</v>
      </c>
    </row>
    <row r="7425" spans="1:26"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s="5">
        <v>195.10400000000001</v>
      </c>
      <c r="S7425">
        <v>4</v>
      </c>
      <c r="T7425" s="7">
        <v>0.2</v>
      </c>
      <c r="U7425" s="5">
        <v>21.949200000000001</v>
      </c>
      <c r="V7425">
        <f t="shared" si="575"/>
        <v>4</v>
      </c>
      <c r="W7425">
        <f t="shared" si="576"/>
        <v>2</v>
      </c>
      <c r="X7425">
        <f t="shared" si="577"/>
        <v>2017</v>
      </c>
      <c r="Y7425" t="str">
        <f t="shared" si="578"/>
        <v>Apr</v>
      </c>
      <c r="Z7425" t="str">
        <f t="shared" si="579"/>
        <v>2017-04</v>
      </c>
    </row>
    <row r="7426" spans="1:26"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s="5">
        <v>36.671999999999997</v>
      </c>
      <c r="S7426">
        <v>3</v>
      </c>
      <c r="T7426" s="7">
        <v>0.2</v>
      </c>
      <c r="U7426" s="5">
        <v>6.4176000000000002</v>
      </c>
      <c r="V7426">
        <f t="shared" si="575"/>
        <v>4</v>
      </c>
      <c r="W7426">
        <f t="shared" si="576"/>
        <v>2</v>
      </c>
      <c r="X7426">
        <f t="shared" si="577"/>
        <v>2017</v>
      </c>
      <c r="Y7426" t="str">
        <f t="shared" si="578"/>
        <v>Apr</v>
      </c>
      <c r="Z7426" t="str">
        <f t="shared" si="579"/>
        <v>2017-04</v>
      </c>
    </row>
    <row r="7427" spans="1:26"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s="5">
        <v>85.245999999999995</v>
      </c>
      <c r="S7427">
        <v>2</v>
      </c>
      <c r="T7427" s="7">
        <v>0.3</v>
      </c>
      <c r="U7427" s="5">
        <v>-6.0890000000000004</v>
      </c>
      <c r="V7427">
        <f t="shared" ref="V7427:V7490" si="580">MONTH(C7427)</f>
        <v>6</v>
      </c>
      <c r="W7427">
        <f t="shared" ref="W7427:W7490" si="581">ROUNDUP(MONTH(C7427)/3,0)</f>
        <v>2</v>
      </c>
      <c r="X7427">
        <f t="shared" ref="X7427:X7490" si="582">YEAR(C7427)</f>
        <v>2016</v>
      </c>
      <c r="Y7427" t="str">
        <f t="shared" ref="Y7427:Y7490" si="583">TEXT(C7427,"MMM")</f>
        <v>Jun</v>
      </c>
      <c r="Z7427" t="str">
        <f t="shared" ref="Z7427:Z7490" si="584">TEXT(C7427,"YYYY-MM")</f>
        <v>2016-06</v>
      </c>
    </row>
    <row r="7428" spans="1:26"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s="5">
        <v>32.712000000000003</v>
      </c>
      <c r="S7428">
        <v>2</v>
      </c>
      <c r="T7428" s="7">
        <v>0.6</v>
      </c>
      <c r="U7428" s="5">
        <v>-26.169599999999999</v>
      </c>
      <c r="V7428">
        <f t="shared" si="580"/>
        <v>6</v>
      </c>
      <c r="W7428">
        <f t="shared" si="581"/>
        <v>2</v>
      </c>
      <c r="X7428">
        <f t="shared" si="582"/>
        <v>2016</v>
      </c>
      <c r="Y7428" t="str">
        <f t="shared" si="583"/>
        <v>Jun</v>
      </c>
      <c r="Z7428" t="str">
        <f t="shared" si="584"/>
        <v>2016-06</v>
      </c>
    </row>
    <row r="7429" spans="1:26"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s="5">
        <v>11.43</v>
      </c>
      <c r="S7429">
        <v>3</v>
      </c>
      <c r="T7429" s="7">
        <v>0</v>
      </c>
      <c r="U7429" s="5">
        <v>5.3720999999999997</v>
      </c>
      <c r="V7429">
        <f t="shared" si="580"/>
        <v>3</v>
      </c>
      <c r="W7429">
        <f t="shared" si="581"/>
        <v>1</v>
      </c>
      <c r="X7429">
        <f t="shared" si="582"/>
        <v>2014</v>
      </c>
      <c r="Y7429" t="str">
        <f t="shared" si="583"/>
        <v>Mar</v>
      </c>
      <c r="Z7429" t="str">
        <f t="shared" si="584"/>
        <v>2014-03</v>
      </c>
    </row>
    <row r="7430" spans="1:26"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s="5">
        <v>30.44</v>
      </c>
      <c r="S7430">
        <v>2</v>
      </c>
      <c r="T7430" s="7">
        <v>0</v>
      </c>
      <c r="U7430" s="5">
        <v>14.9156</v>
      </c>
      <c r="V7430">
        <f t="shared" si="580"/>
        <v>3</v>
      </c>
      <c r="W7430">
        <f t="shared" si="581"/>
        <v>1</v>
      </c>
      <c r="X7430">
        <f t="shared" si="582"/>
        <v>2014</v>
      </c>
      <c r="Y7430" t="str">
        <f t="shared" si="583"/>
        <v>Mar</v>
      </c>
      <c r="Z7430" t="str">
        <f t="shared" si="584"/>
        <v>2014-03</v>
      </c>
    </row>
    <row r="7431" spans="1:26"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s="5">
        <v>12.96</v>
      </c>
      <c r="S7431">
        <v>2</v>
      </c>
      <c r="T7431" s="7">
        <v>0</v>
      </c>
      <c r="U7431" s="5">
        <v>6.3503999999999996</v>
      </c>
      <c r="V7431">
        <f t="shared" si="580"/>
        <v>3</v>
      </c>
      <c r="W7431">
        <f t="shared" si="581"/>
        <v>1</v>
      </c>
      <c r="X7431">
        <f t="shared" si="582"/>
        <v>2014</v>
      </c>
      <c r="Y7431" t="str">
        <f t="shared" si="583"/>
        <v>Mar</v>
      </c>
      <c r="Z7431" t="str">
        <f t="shared" si="584"/>
        <v>2014-03</v>
      </c>
    </row>
    <row r="7432" spans="1:26"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s="5">
        <v>16</v>
      </c>
      <c r="S7432">
        <v>4</v>
      </c>
      <c r="T7432" s="7">
        <v>0</v>
      </c>
      <c r="U7432" s="5">
        <v>7.68</v>
      </c>
      <c r="V7432">
        <f t="shared" si="580"/>
        <v>3</v>
      </c>
      <c r="W7432">
        <f t="shared" si="581"/>
        <v>1</v>
      </c>
      <c r="X7432">
        <f t="shared" si="582"/>
        <v>2014</v>
      </c>
      <c r="Y7432" t="str">
        <f t="shared" si="583"/>
        <v>Mar</v>
      </c>
      <c r="Z7432" t="str">
        <f t="shared" si="584"/>
        <v>2014-03</v>
      </c>
    </row>
    <row r="7433" spans="1:26"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s="5">
        <v>32.67</v>
      </c>
      <c r="S7433">
        <v>3</v>
      </c>
      <c r="T7433" s="7">
        <v>0</v>
      </c>
      <c r="U7433" s="5">
        <v>8.4941999999999993</v>
      </c>
      <c r="V7433">
        <f t="shared" si="580"/>
        <v>3</v>
      </c>
      <c r="W7433">
        <f t="shared" si="581"/>
        <v>1</v>
      </c>
      <c r="X7433">
        <f t="shared" si="582"/>
        <v>2014</v>
      </c>
      <c r="Y7433" t="str">
        <f t="shared" si="583"/>
        <v>Mar</v>
      </c>
      <c r="Z7433" t="str">
        <f t="shared" si="584"/>
        <v>2014-03</v>
      </c>
    </row>
    <row r="7434" spans="1:26"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s="5">
        <v>4.4640000000000004</v>
      </c>
      <c r="S7434">
        <v>3</v>
      </c>
      <c r="T7434" s="7">
        <v>0.2</v>
      </c>
      <c r="U7434" s="5">
        <v>-0.9486</v>
      </c>
      <c r="V7434">
        <f t="shared" si="580"/>
        <v>8</v>
      </c>
      <c r="W7434">
        <f t="shared" si="581"/>
        <v>3</v>
      </c>
      <c r="X7434">
        <f t="shared" si="582"/>
        <v>2014</v>
      </c>
      <c r="Y7434" t="str">
        <f t="shared" si="583"/>
        <v>Aug</v>
      </c>
      <c r="Z7434" t="str">
        <f t="shared" si="584"/>
        <v>2014-08</v>
      </c>
    </row>
    <row r="7435" spans="1:26"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s="5">
        <v>9.3450000000000006</v>
      </c>
      <c r="S7435">
        <v>5</v>
      </c>
      <c r="T7435" s="7">
        <v>0.7</v>
      </c>
      <c r="U7435" s="5">
        <v>-6.5415000000000001</v>
      </c>
      <c r="V7435">
        <f t="shared" si="580"/>
        <v>8</v>
      </c>
      <c r="W7435">
        <f t="shared" si="581"/>
        <v>3</v>
      </c>
      <c r="X7435">
        <f t="shared" si="582"/>
        <v>2014</v>
      </c>
      <c r="Y7435" t="str">
        <f t="shared" si="583"/>
        <v>Aug</v>
      </c>
      <c r="Z7435" t="str">
        <f t="shared" si="584"/>
        <v>2014-08</v>
      </c>
    </row>
    <row r="7436" spans="1:26"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s="5">
        <v>9.1440000000000001</v>
      </c>
      <c r="S7436">
        <v>3</v>
      </c>
      <c r="T7436" s="7">
        <v>0.2</v>
      </c>
      <c r="U7436" s="5">
        <v>3.0861000000000001</v>
      </c>
      <c r="V7436">
        <f t="shared" si="580"/>
        <v>7</v>
      </c>
      <c r="W7436">
        <f t="shared" si="581"/>
        <v>3</v>
      </c>
      <c r="X7436">
        <f t="shared" si="582"/>
        <v>2015</v>
      </c>
      <c r="Y7436" t="str">
        <f t="shared" si="583"/>
        <v>Jul</v>
      </c>
      <c r="Z7436" t="str">
        <f t="shared" si="584"/>
        <v>2015-07</v>
      </c>
    </row>
    <row r="7437" spans="1:26"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s="5">
        <v>23.135999999999999</v>
      </c>
      <c r="S7437">
        <v>6</v>
      </c>
      <c r="T7437" s="7">
        <v>0.2</v>
      </c>
      <c r="U7437" s="5">
        <v>8.3867999999999991</v>
      </c>
      <c r="V7437">
        <f t="shared" si="580"/>
        <v>7</v>
      </c>
      <c r="W7437">
        <f t="shared" si="581"/>
        <v>3</v>
      </c>
      <c r="X7437">
        <f t="shared" si="582"/>
        <v>2015</v>
      </c>
      <c r="Y7437" t="str">
        <f t="shared" si="583"/>
        <v>Jul</v>
      </c>
      <c r="Z7437" t="str">
        <f t="shared" si="584"/>
        <v>2015-07</v>
      </c>
    </row>
    <row r="7438" spans="1:26"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s="5">
        <v>99.2</v>
      </c>
      <c r="S7438">
        <v>5</v>
      </c>
      <c r="T7438" s="7">
        <v>0</v>
      </c>
      <c r="U7438" s="5">
        <v>25.792000000000002</v>
      </c>
      <c r="V7438">
        <f t="shared" si="580"/>
        <v>7</v>
      </c>
      <c r="W7438">
        <f t="shared" si="581"/>
        <v>3</v>
      </c>
      <c r="X7438">
        <f t="shared" si="582"/>
        <v>2015</v>
      </c>
      <c r="Y7438" t="str">
        <f t="shared" si="583"/>
        <v>Jul</v>
      </c>
      <c r="Z7438" t="str">
        <f t="shared" si="584"/>
        <v>2015-07</v>
      </c>
    </row>
    <row r="7439" spans="1:26"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s="5">
        <v>21.36</v>
      </c>
      <c r="S7439">
        <v>5</v>
      </c>
      <c r="T7439" s="7">
        <v>0.2</v>
      </c>
      <c r="U7439" s="5">
        <v>7.2089999999999996</v>
      </c>
      <c r="V7439">
        <f t="shared" si="580"/>
        <v>2</v>
      </c>
      <c r="W7439">
        <f t="shared" si="581"/>
        <v>1</v>
      </c>
      <c r="X7439">
        <f t="shared" si="582"/>
        <v>2014</v>
      </c>
      <c r="Y7439" t="str">
        <f t="shared" si="583"/>
        <v>Feb</v>
      </c>
      <c r="Z7439" t="str">
        <f t="shared" si="584"/>
        <v>2014-02</v>
      </c>
    </row>
    <row r="7440" spans="1:26"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s="5">
        <v>46.9</v>
      </c>
      <c r="S7440">
        <v>5</v>
      </c>
      <c r="T7440" s="7">
        <v>0</v>
      </c>
      <c r="U7440" s="5">
        <v>13.132</v>
      </c>
      <c r="V7440">
        <f t="shared" si="580"/>
        <v>3</v>
      </c>
      <c r="W7440">
        <f t="shared" si="581"/>
        <v>1</v>
      </c>
      <c r="X7440">
        <f t="shared" si="582"/>
        <v>2015</v>
      </c>
      <c r="Y7440" t="str">
        <f t="shared" si="583"/>
        <v>Mar</v>
      </c>
      <c r="Z7440" t="str">
        <f t="shared" si="584"/>
        <v>2015-03</v>
      </c>
    </row>
    <row r="7441" spans="1:26"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s="5">
        <v>18.72</v>
      </c>
      <c r="S7441">
        <v>5</v>
      </c>
      <c r="T7441" s="7">
        <v>0.2</v>
      </c>
      <c r="U7441" s="5">
        <v>6.5519999999999996</v>
      </c>
      <c r="V7441">
        <f t="shared" si="580"/>
        <v>9</v>
      </c>
      <c r="W7441">
        <f t="shared" si="581"/>
        <v>3</v>
      </c>
      <c r="X7441">
        <f t="shared" si="582"/>
        <v>2017</v>
      </c>
      <c r="Y7441" t="str">
        <f t="shared" si="583"/>
        <v>Sep</v>
      </c>
      <c r="Z7441" t="str">
        <f t="shared" si="584"/>
        <v>2017-09</v>
      </c>
    </row>
    <row r="7442" spans="1:26"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s="5">
        <v>236.52799999999999</v>
      </c>
      <c r="S7442">
        <v>2</v>
      </c>
      <c r="T7442" s="7">
        <v>0.2</v>
      </c>
      <c r="U7442" s="5">
        <v>-2.9565999999999999</v>
      </c>
      <c r="V7442">
        <f t="shared" si="580"/>
        <v>9</v>
      </c>
      <c r="W7442">
        <f t="shared" si="581"/>
        <v>3</v>
      </c>
      <c r="X7442">
        <f t="shared" si="582"/>
        <v>2017</v>
      </c>
      <c r="Y7442" t="str">
        <f t="shared" si="583"/>
        <v>Sep</v>
      </c>
      <c r="Z7442" t="str">
        <f t="shared" si="584"/>
        <v>2017-09</v>
      </c>
    </row>
    <row r="7443" spans="1:26"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s="5">
        <v>18.899999999999999</v>
      </c>
      <c r="S7443">
        <v>3</v>
      </c>
      <c r="T7443" s="7">
        <v>0</v>
      </c>
      <c r="U7443" s="5">
        <v>8.6940000000000008</v>
      </c>
      <c r="V7443">
        <f t="shared" si="580"/>
        <v>11</v>
      </c>
      <c r="W7443">
        <f t="shared" si="581"/>
        <v>4</v>
      </c>
      <c r="X7443">
        <f t="shared" si="582"/>
        <v>2015</v>
      </c>
      <c r="Y7443" t="str">
        <f t="shared" si="583"/>
        <v>Nov</v>
      </c>
      <c r="Z7443" t="str">
        <f t="shared" si="584"/>
        <v>2015-11</v>
      </c>
    </row>
    <row r="7444" spans="1:26"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s="5">
        <v>10.688000000000001</v>
      </c>
      <c r="S7444">
        <v>2</v>
      </c>
      <c r="T7444" s="7">
        <v>0.2</v>
      </c>
      <c r="U7444" s="5">
        <v>3.7408000000000001</v>
      </c>
      <c r="V7444">
        <f t="shared" si="580"/>
        <v>12</v>
      </c>
      <c r="W7444">
        <f t="shared" si="581"/>
        <v>4</v>
      </c>
      <c r="X7444">
        <f t="shared" si="582"/>
        <v>2014</v>
      </c>
      <c r="Y7444" t="str">
        <f t="shared" si="583"/>
        <v>Dec</v>
      </c>
      <c r="Z7444" t="str">
        <f t="shared" si="584"/>
        <v>2014-12</v>
      </c>
    </row>
    <row r="7445" spans="1:26"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s="5">
        <v>237.096</v>
      </c>
      <c r="S7445">
        <v>3</v>
      </c>
      <c r="T7445" s="7">
        <v>0.2</v>
      </c>
      <c r="U7445" s="5">
        <v>20.745899999999999</v>
      </c>
      <c r="V7445">
        <f t="shared" si="580"/>
        <v>12</v>
      </c>
      <c r="W7445">
        <f t="shared" si="581"/>
        <v>4</v>
      </c>
      <c r="X7445">
        <f t="shared" si="582"/>
        <v>2014</v>
      </c>
      <c r="Y7445" t="str">
        <f t="shared" si="583"/>
        <v>Dec</v>
      </c>
      <c r="Z7445" t="str">
        <f t="shared" si="584"/>
        <v>2014-12</v>
      </c>
    </row>
    <row r="7446" spans="1:26"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s="5">
        <v>5.1840000000000002</v>
      </c>
      <c r="S7446">
        <v>1</v>
      </c>
      <c r="T7446" s="7">
        <v>0.2</v>
      </c>
      <c r="U7446" s="5">
        <v>1.8144</v>
      </c>
      <c r="V7446">
        <f t="shared" si="580"/>
        <v>2</v>
      </c>
      <c r="W7446">
        <f t="shared" si="581"/>
        <v>1</v>
      </c>
      <c r="X7446">
        <f t="shared" si="582"/>
        <v>2017</v>
      </c>
      <c r="Y7446" t="str">
        <f t="shared" si="583"/>
        <v>Feb</v>
      </c>
      <c r="Z7446" t="str">
        <f t="shared" si="584"/>
        <v>2017-02</v>
      </c>
    </row>
    <row r="7447" spans="1:26"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s="5">
        <v>65.584000000000003</v>
      </c>
      <c r="S7447">
        <v>2</v>
      </c>
      <c r="T7447" s="7">
        <v>0.2</v>
      </c>
      <c r="U7447" s="5">
        <v>23.7742</v>
      </c>
      <c r="V7447">
        <f t="shared" si="580"/>
        <v>2</v>
      </c>
      <c r="W7447">
        <f t="shared" si="581"/>
        <v>1</v>
      </c>
      <c r="X7447">
        <f t="shared" si="582"/>
        <v>2017</v>
      </c>
      <c r="Y7447" t="str">
        <f t="shared" si="583"/>
        <v>Feb</v>
      </c>
      <c r="Z7447" t="str">
        <f t="shared" si="584"/>
        <v>2017-02</v>
      </c>
    </row>
    <row r="7448" spans="1:26"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s="5">
        <v>22.2</v>
      </c>
      <c r="S7448">
        <v>1</v>
      </c>
      <c r="T7448" s="7">
        <v>0.6</v>
      </c>
      <c r="U7448" s="5">
        <v>-26.085000000000001</v>
      </c>
      <c r="V7448">
        <f t="shared" si="580"/>
        <v>2</v>
      </c>
      <c r="W7448">
        <f t="shared" si="581"/>
        <v>1</v>
      </c>
      <c r="X7448">
        <f t="shared" si="582"/>
        <v>2017</v>
      </c>
      <c r="Y7448" t="str">
        <f t="shared" si="583"/>
        <v>Feb</v>
      </c>
      <c r="Z7448" t="str">
        <f t="shared" si="584"/>
        <v>2017-02</v>
      </c>
    </row>
    <row r="7449" spans="1:26"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s="5">
        <v>419.4</v>
      </c>
      <c r="S7449">
        <v>5</v>
      </c>
      <c r="T7449" s="7">
        <v>0.2</v>
      </c>
      <c r="U7449" s="5">
        <v>146.79</v>
      </c>
      <c r="V7449">
        <f t="shared" si="580"/>
        <v>2</v>
      </c>
      <c r="W7449">
        <f t="shared" si="581"/>
        <v>1</v>
      </c>
      <c r="X7449">
        <f t="shared" si="582"/>
        <v>2017</v>
      </c>
      <c r="Y7449" t="str">
        <f t="shared" si="583"/>
        <v>Feb</v>
      </c>
      <c r="Z7449" t="str">
        <f t="shared" si="584"/>
        <v>2017-02</v>
      </c>
    </row>
    <row r="7450" spans="1:26"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s="5">
        <v>88.92</v>
      </c>
      <c r="S7450">
        <v>5</v>
      </c>
      <c r="T7450" s="7">
        <v>0.2</v>
      </c>
      <c r="U7450" s="5">
        <v>14.4495</v>
      </c>
      <c r="V7450">
        <f t="shared" si="580"/>
        <v>11</v>
      </c>
      <c r="W7450">
        <f t="shared" si="581"/>
        <v>4</v>
      </c>
      <c r="X7450">
        <f t="shared" si="582"/>
        <v>2017</v>
      </c>
      <c r="Y7450" t="str">
        <f t="shared" si="583"/>
        <v>Nov</v>
      </c>
      <c r="Z7450" t="str">
        <f t="shared" si="584"/>
        <v>2017-11</v>
      </c>
    </row>
    <row r="7451" spans="1:26"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s="5">
        <v>9.9120000000000008</v>
      </c>
      <c r="S7451">
        <v>3</v>
      </c>
      <c r="T7451" s="7">
        <v>0.2</v>
      </c>
      <c r="U7451" s="5">
        <v>3.2214</v>
      </c>
      <c r="V7451">
        <f t="shared" si="580"/>
        <v>9</v>
      </c>
      <c r="W7451">
        <f t="shared" si="581"/>
        <v>3</v>
      </c>
      <c r="X7451">
        <f t="shared" si="582"/>
        <v>2017</v>
      </c>
      <c r="Y7451" t="str">
        <f t="shared" si="583"/>
        <v>Sep</v>
      </c>
      <c r="Z7451" t="str">
        <f t="shared" si="584"/>
        <v>2017-09</v>
      </c>
    </row>
    <row r="7452" spans="1:26"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5">
        <v>318.43</v>
      </c>
      <c r="S7452">
        <v>5</v>
      </c>
      <c r="T7452" s="7">
        <v>0.3</v>
      </c>
      <c r="U7452" s="5">
        <v>-77.332999999999998</v>
      </c>
      <c r="V7452">
        <f t="shared" si="580"/>
        <v>9</v>
      </c>
      <c r="W7452">
        <f t="shared" si="581"/>
        <v>3</v>
      </c>
      <c r="X7452">
        <f t="shared" si="582"/>
        <v>2017</v>
      </c>
      <c r="Y7452" t="str">
        <f t="shared" si="583"/>
        <v>Sep</v>
      </c>
      <c r="Z7452" t="str">
        <f t="shared" si="584"/>
        <v>2017-09</v>
      </c>
    </row>
    <row r="7453" spans="1:26"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5">
        <v>5.8</v>
      </c>
      <c r="S7453">
        <v>5</v>
      </c>
      <c r="T7453" s="7">
        <v>0.8</v>
      </c>
      <c r="U7453" s="5">
        <v>-10.15</v>
      </c>
      <c r="V7453">
        <f t="shared" si="580"/>
        <v>9</v>
      </c>
      <c r="W7453">
        <f t="shared" si="581"/>
        <v>3</v>
      </c>
      <c r="X7453">
        <f t="shared" si="582"/>
        <v>2017</v>
      </c>
      <c r="Y7453" t="str">
        <f t="shared" si="583"/>
        <v>Sep</v>
      </c>
      <c r="Z7453" t="str">
        <f t="shared" si="584"/>
        <v>2017-09</v>
      </c>
    </row>
    <row r="7454" spans="1:26"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s="5">
        <v>1415.76</v>
      </c>
      <c r="S7454">
        <v>6</v>
      </c>
      <c r="T7454" s="7">
        <v>0.2</v>
      </c>
      <c r="U7454" s="5">
        <v>88.484999999999999</v>
      </c>
      <c r="V7454">
        <f t="shared" si="580"/>
        <v>9</v>
      </c>
      <c r="W7454">
        <f t="shared" si="581"/>
        <v>3</v>
      </c>
      <c r="X7454">
        <f t="shared" si="582"/>
        <v>2017</v>
      </c>
      <c r="Y7454" t="str">
        <f t="shared" si="583"/>
        <v>Sep</v>
      </c>
      <c r="Z7454" t="str">
        <f t="shared" si="584"/>
        <v>2017-09</v>
      </c>
    </row>
    <row r="7455" spans="1:26"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s="5">
        <v>148.47999999999999</v>
      </c>
      <c r="S7455">
        <v>2</v>
      </c>
      <c r="T7455" s="7">
        <v>0.2</v>
      </c>
      <c r="U7455" s="5">
        <v>16.704000000000001</v>
      </c>
      <c r="V7455">
        <f t="shared" si="580"/>
        <v>6</v>
      </c>
      <c r="W7455">
        <f t="shared" si="581"/>
        <v>2</v>
      </c>
      <c r="X7455">
        <f t="shared" si="582"/>
        <v>2017</v>
      </c>
      <c r="Y7455" t="str">
        <f t="shared" si="583"/>
        <v>Jun</v>
      </c>
      <c r="Z7455" t="str">
        <f t="shared" si="584"/>
        <v>2017-06</v>
      </c>
    </row>
    <row r="7456" spans="1:26"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s="5">
        <v>9.2479999999999993</v>
      </c>
      <c r="S7456">
        <v>4</v>
      </c>
      <c r="T7456" s="7">
        <v>0.2</v>
      </c>
      <c r="U7456" s="5">
        <v>3.1212</v>
      </c>
      <c r="V7456">
        <f t="shared" si="580"/>
        <v>7</v>
      </c>
      <c r="W7456">
        <f t="shared" si="581"/>
        <v>3</v>
      </c>
      <c r="X7456">
        <f t="shared" si="582"/>
        <v>2016</v>
      </c>
      <c r="Y7456" t="str">
        <f t="shared" si="583"/>
        <v>Jul</v>
      </c>
      <c r="Z7456" t="str">
        <f t="shared" si="584"/>
        <v>2016-07</v>
      </c>
    </row>
    <row r="7457" spans="1:26"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s="5">
        <v>1036.624</v>
      </c>
      <c r="S7457">
        <v>2</v>
      </c>
      <c r="T7457" s="7">
        <v>0.2</v>
      </c>
      <c r="U7457" s="5">
        <v>51.831200000000003</v>
      </c>
      <c r="V7457">
        <f t="shared" si="580"/>
        <v>7</v>
      </c>
      <c r="W7457">
        <f t="shared" si="581"/>
        <v>3</v>
      </c>
      <c r="X7457">
        <f t="shared" si="582"/>
        <v>2016</v>
      </c>
      <c r="Y7457" t="str">
        <f t="shared" si="583"/>
        <v>Jul</v>
      </c>
      <c r="Z7457" t="str">
        <f t="shared" si="584"/>
        <v>2016-07</v>
      </c>
    </row>
    <row r="7458" spans="1:26"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s="5">
        <v>569.64</v>
      </c>
      <c r="S7458">
        <v>2</v>
      </c>
      <c r="T7458" s="7">
        <v>0</v>
      </c>
      <c r="U7458" s="5">
        <v>148.10640000000001</v>
      </c>
      <c r="V7458">
        <f t="shared" si="580"/>
        <v>4</v>
      </c>
      <c r="W7458">
        <f t="shared" si="581"/>
        <v>2</v>
      </c>
      <c r="X7458">
        <f t="shared" si="582"/>
        <v>2015</v>
      </c>
      <c r="Y7458" t="str">
        <f t="shared" si="583"/>
        <v>Apr</v>
      </c>
      <c r="Z7458" t="str">
        <f t="shared" si="584"/>
        <v>2015-04</v>
      </c>
    </row>
    <row r="7459" spans="1:26"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5">
        <v>9.14</v>
      </c>
      <c r="S7459">
        <v>1</v>
      </c>
      <c r="T7459" s="7">
        <v>0</v>
      </c>
      <c r="U7459" s="5">
        <v>4.57</v>
      </c>
      <c r="V7459">
        <f t="shared" si="580"/>
        <v>4</v>
      </c>
      <c r="W7459">
        <f t="shared" si="581"/>
        <v>2</v>
      </c>
      <c r="X7459">
        <f t="shared" si="582"/>
        <v>2015</v>
      </c>
      <c r="Y7459" t="str">
        <f t="shared" si="583"/>
        <v>Apr</v>
      </c>
      <c r="Z7459" t="str">
        <f t="shared" si="584"/>
        <v>2015-04</v>
      </c>
    </row>
    <row r="7460" spans="1:26"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s="5">
        <v>1196.8599999999999</v>
      </c>
      <c r="S7460">
        <v>7</v>
      </c>
      <c r="T7460" s="7">
        <v>0</v>
      </c>
      <c r="U7460" s="5">
        <v>119.68600000000001</v>
      </c>
      <c r="V7460">
        <f t="shared" si="580"/>
        <v>4</v>
      </c>
      <c r="W7460">
        <f t="shared" si="581"/>
        <v>2</v>
      </c>
      <c r="X7460">
        <f t="shared" si="582"/>
        <v>2015</v>
      </c>
      <c r="Y7460" t="str">
        <f t="shared" si="583"/>
        <v>Apr</v>
      </c>
      <c r="Z7460" t="str">
        <f t="shared" si="584"/>
        <v>2015-04</v>
      </c>
    </row>
    <row r="7461" spans="1:26"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5">
        <v>523.26</v>
      </c>
      <c r="S7461">
        <v>9</v>
      </c>
      <c r="T7461" s="7">
        <v>0</v>
      </c>
      <c r="U7461" s="5">
        <v>125.58240000000001</v>
      </c>
      <c r="V7461">
        <f t="shared" si="580"/>
        <v>4</v>
      </c>
      <c r="W7461">
        <f t="shared" si="581"/>
        <v>2</v>
      </c>
      <c r="X7461">
        <f t="shared" si="582"/>
        <v>2015</v>
      </c>
      <c r="Y7461" t="str">
        <f t="shared" si="583"/>
        <v>Apr</v>
      </c>
      <c r="Z7461" t="str">
        <f t="shared" si="584"/>
        <v>2015-04</v>
      </c>
    </row>
    <row r="7462" spans="1:26"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s="5">
        <v>639.96799999999996</v>
      </c>
      <c r="S7462">
        <v>4</v>
      </c>
      <c r="T7462" s="7">
        <v>0.2</v>
      </c>
      <c r="U7462" s="5">
        <v>215.98920000000001</v>
      </c>
      <c r="V7462">
        <f t="shared" si="580"/>
        <v>4</v>
      </c>
      <c r="W7462">
        <f t="shared" si="581"/>
        <v>2</v>
      </c>
      <c r="X7462">
        <f t="shared" si="582"/>
        <v>2015</v>
      </c>
      <c r="Y7462" t="str">
        <f t="shared" si="583"/>
        <v>Apr</v>
      </c>
      <c r="Z7462" t="str">
        <f t="shared" si="584"/>
        <v>2015-04</v>
      </c>
    </row>
    <row r="7463" spans="1:26"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s="5">
        <v>52.76</v>
      </c>
      <c r="S7463">
        <v>2</v>
      </c>
      <c r="T7463" s="7">
        <v>0</v>
      </c>
      <c r="U7463" s="5">
        <v>24.269600000000001</v>
      </c>
      <c r="V7463">
        <f t="shared" si="580"/>
        <v>4</v>
      </c>
      <c r="W7463">
        <f t="shared" si="581"/>
        <v>2</v>
      </c>
      <c r="X7463">
        <f t="shared" si="582"/>
        <v>2015</v>
      </c>
      <c r="Y7463" t="str">
        <f t="shared" si="583"/>
        <v>Apr</v>
      </c>
      <c r="Z7463" t="str">
        <f t="shared" si="584"/>
        <v>2015-04</v>
      </c>
    </row>
    <row r="7464" spans="1:26"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s="5">
        <v>538.91999999999996</v>
      </c>
      <c r="S7464">
        <v>9</v>
      </c>
      <c r="T7464" s="7">
        <v>0</v>
      </c>
      <c r="U7464" s="5">
        <v>80.837999999999994</v>
      </c>
      <c r="V7464">
        <f t="shared" si="580"/>
        <v>2</v>
      </c>
      <c r="W7464">
        <f t="shared" si="581"/>
        <v>1</v>
      </c>
      <c r="X7464">
        <f t="shared" si="582"/>
        <v>2015</v>
      </c>
      <c r="Y7464" t="str">
        <f t="shared" si="583"/>
        <v>Feb</v>
      </c>
      <c r="Z7464" t="str">
        <f t="shared" si="584"/>
        <v>2015-02</v>
      </c>
    </row>
    <row r="7465" spans="1:26"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s="5">
        <v>14.88</v>
      </c>
      <c r="S7465">
        <v>2</v>
      </c>
      <c r="T7465" s="7">
        <v>0</v>
      </c>
      <c r="U7465" s="5">
        <v>3.72</v>
      </c>
      <c r="V7465">
        <f t="shared" si="580"/>
        <v>9</v>
      </c>
      <c r="W7465">
        <f t="shared" si="581"/>
        <v>3</v>
      </c>
      <c r="X7465">
        <f t="shared" si="582"/>
        <v>2016</v>
      </c>
      <c r="Y7465" t="str">
        <f t="shared" si="583"/>
        <v>Sep</v>
      </c>
      <c r="Z7465" t="str">
        <f t="shared" si="584"/>
        <v>2016-09</v>
      </c>
    </row>
    <row r="7466" spans="1:26"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s="5">
        <v>34.24</v>
      </c>
      <c r="S7466">
        <v>8</v>
      </c>
      <c r="T7466" s="7">
        <v>0</v>
      </c>
      <c r="U7466" s="5">
        <v>15.407999999999999</v>
      </c>
      <c r="V7466">
        <f t="shared" si="580"/>
        <v>9</v>
      </c>
      <c r="W7466">
        <f t="shared" si="581"/>
        <v>3</v>
      </c>
      <c r="X7466">
        <f t="shared" si="582"/>
        <v>2016</v>
      </c>
      <c r="Y7466" t="str">
        <f t="shared" si="583"/>
        <v>Sep</v>
      </c>
      <c r="Z7466" t="str">
        <f t="shared" si="584"/>
        <v>2016-09</v>
      </c>
    </row>
    <row r="7467" spans="1:26"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s="5">
        <v>261.74</v>
      </c>
      <c r="S7467">
        <v>2</v>
      </c>
      <c r="T7467" s="7">
        <v>0</v>
      </c>
      <c r="U7467" s="5">
        <v>65.435000000000002</v>
      </c>
      <c r="V7467">
        <f t="shared" si="580"/>
        <v>9</v>
      </c>
      <c r="W7467">
        <f t="shared" si="581"/>
        <v>3</v>
      </c>
      <c r="X7467">
        <f t="shared" si="582"/>
        <v>2016</v>
      </c>
      <c r="Y7467" t="str">
        <f t="shared" si="583"/>
        <v>Sep</v>
      </c>
      <c r="Z7467" t="str">
        <f t="shared" si="584"/>
        <v>2016-09</v>
      </c>
    </row>
    <row r="7468" spans="1:26"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s="5">
        <v>87.84</v>
      </c>
      <c r="S7468">
        <v>8</v>
      </c>
      <c r="T7468" s="7">
        <v>0</v>
      </c>
      <c r="U7468" s="5">
        <v>23.716799999999999</v>
      </c>
      <c r="V7468">
        <f t="shared" si="580"/>
        <v>5</v>
      </c>
      <c r="W7468">
        <f t="shared" si="581"/>
        <v>2</v>
      </c>
      <c r="X7468">
        <f t="shared" si="582"/>
        <v>2016</v>
      </c>
      <c r="Y7468" t="str">
        <f t="shared" si="583"/>
        <v>May</v>
      </c>
      <c r="Z7468" t="str">
        <f t="shared" si="584"/>
        <v>2016-05</v>
      </c>
    </row>
    <row r="7469" spans="1:26"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s="5">
        <v>34.92</v>
      </c>
      <c r="S7469">
        <v>4</v>
      </c>
      <c r="T7469" s="7">
        <v>0</v>
      </c>
      <c r="U7469" s="5">
        <v>11.8728</v>
      </c>
      <c r="V7469">
        <f t="shared" si="580"/>
        <v>11</v>
      </c>
      <c r="W7469">
        <f t="shared" si="581"/>
        <v>4</v>
      </c>
      <c r="X7469">
        <f t="shared" si="582"/>
        <v>2017</v>
      </c>
      <c r="Y7469" t="str">
        <f t="shared" si="583"/>
        <v>Nov</v>
      </c>
      <c r="Z7469" t="str">
        <f t="shared" si="584"/>
        <v>2017-11</v>
      </c>
    </row>
    <row r="7470" spans="1:26"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s="5">
        <v>14.94</v>
      </c>
      <c r="S7470">
        <v>3</v>
      </c>
      <c r="T7470" s="7">
        <v>0</v>
      </c>
      <c r="U7470" s="5">
        <v>7.0217999999999998</v>
      </c>
      <c r="V7470">
        <f t="shared" si="580"/>
        <v>9</v>
      </c>
      <c r="W7470">
        <f t="shared" si="581"/>
        <v>3</v>
      </c>
      <c r="X7470">
        <f t="shared" si="582"/>
        <v>2014</v>
      </c>
      <c r="Y7470" t="str">
        <f t="shared" si="583"/>
        <v>Sep</v>
      </c>
      <c r="Z7470" t="str">
        <f t="shared" si="584"/>
        <v>2014-09</v>
      </c>
    </row>
    <row r="7471" spans="1:26"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s="5">
        <v>14.56</v>
      </c>
      <c r="S7471">
        <v>2</v>
      </c>
      <c r="T7471" s="7">
        <v>0</v>
      </c>
      <c r="U7471" s="5">
        <v>6.2607999999999997</v>
      </c>
      <c r="V7471">
        <f t="shared" si="580"/>
        <v>9</v>
      </c>
      <c r="W7471">
        <f t="shared" si="581"/>
        <v>3</v>
      </c>
      <c r="X7471">
        <f t="shared" si="582"/>
        <v>2014</v>
      </c>
      <c r="Y7471" t="str">
        <f t="shared" si="583"/>
        <v>Sep</v>
      </c>
      <c r="Z7471" t="str">
        <f t="shared" si="584"/>
        <v>2014-09</v>
      </c>
    </row>
    <row r="7472" spans="1:26"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s="5">
        <v>3.5760000000000001</v>
      </c>
      <c r="S7472">
        <v>4</v>
      </c>
      <c r="T7472" s="7">
        <v>0.7</v>
      </c>
      <c r="U7472" s="5">
        <v>-2.8607999999999998</v>
      </c>
      <c r="V7472">
        <f t="shared" si="580"/>
        <v>9</v>
      </c>
      <c r="W7472">
        <f t="shared" si="581"/>
        <v>3</v>
      </c>
      <c r="X7472">
        <f t="shared" si="582"/>
        <v>2015</v>
      </c>
      <c r="Y7472" t="str">
        <f t="shared" si="583"/>
        <v>Sep</v>
      </c>
      <c r="Z7472" t="str">
        <f t="shared" si="584"/>
        <v>2015-09</v>
      </c>
    </row>
    <row r="7473" spans="1:26"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s="5">
        <v>147.184</v>
      </c>
      <c r="S7473">
        <v>2</v>
      </c>
      <c r="T7473" s="7">
        <v>0.2</v>
      </c>
      <c r="U7473" s="5">
        <v>-29.436800000000002</v>
      </c>
      <c r="V7473">
        <f t="shared" si="580"/>
        <v>9</v>
      </c>
      <c r="W7473">
        <f t="shared" si="581"/>
        <v>3</v>
      </c>
      <c r="X7473">
        <f t="shared" si="582"/>
        <v>2015</v>
      </c>
      <c r="Y7473" t="str">
        <f t="shared" si="583"/>
        <v>Sep</v>
      </c>
      <c r="Z7473" t="str">
        <f t="shared" si="584"/>
        <v>2015-09</v>
      </c>
    </row>
    <row r="7474" spans="1:26"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s="5">
        <v>1499.95</v>
      </c>
      <c r="S7474">
        <v>5</v>
      </c>
      <c r="T7474" s="7">
        <v>0</v>
      </c>
      <c r="U7474" s="5">
        <v>449.98500000000001</v>
      </c>
      <c r="V7474">
        <f t="shared" si="580"/>
        <v>7</v>
      </c>
      <c r="W7474">
        <f t="shared" si="581"/>
        <v>3</v>
      </c>
      <c r="X7474">
        <f t="shared" si="582"/>
        <v>2016</v>
      </c>
      <c r="Y7474" t="str">
        <f t="shared" si="583"/>
        <v>Jul</v>
      </c>
      <c r="Z7474" t="str">
        <f t="shared" si="584"/>
        <v>2016-07</v>
      </c>
    </row>
    <row r="7475" spans="1:26"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s="5">
        <v>13.568</v>
      </c>
      <c r="S7475">
        <v>4</v>
      </c>
      <c r="T7475" s="7">
        <v>0.2</v>
      </c>
      <c r="U7475" s="5">
        <v>3.2223999999999999</v>
      </c>
      <c r="V7475">
        <f t="shared" si="580"/>
        <v>4</v>
      </c>
      <c r="W7475">
        <f t="shared" si="581"/>
        <v>2</v>
      </c>
      <c r="X7475">
        <f t="shared" si="582"/>
        <v>2016</v>
      </c>
      <c r="Y7475" t="str">
        <f t="shared" si="583"/>
        <v>Apr</v>
      </c>
      <c r="Z7475" t="str">
        <f t="shared" si="584"/>
        <v>2016-04</v>
      </c>
    </row>
    <row r="7476" spans="1:26"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s="5">
        <v>2573.8200000000002</v>
      </c>
      <c r="S7476">
        <v>9</v>
      </c>
      <c r="T7476" s="7">
        <v>0</v>
      </c>
      <c r="U7476" s="5">
        <v>746.40779999999995</v>
      </c>
      <c r="V7476">
        <f t="shared" si="580"/>
        <v>1</v>
      </c>
      <c r="W7476">
        <f t="shared" si="581"/>
        <v>1</v>
      </c>
      <c r="X7476">
        <f t="shared" si="582"/>
        <v>2014</v>
      </c>
      <c r="Y7476" t="str">
        <f t="shared" si="583"/>
        <v>Jan</v>
      </c>
      <c r="Z7476" t="str">
        <f t="shared" si="584"/>
        <v>2014-01</v>
      </c>
    </row>
    <row r="7477" spans="1:26"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s="5">
        <v>609.98</v>
      </c>
      <c r="S7477">
        <v>2</v>
      </c>
      <c r="T7477" s="7">
        <v>0</v>
      </c>
      <c r="U7477" s="5">
        <v>274.49099999999999</v>
      </c>
      <c r="V7477">
        <f t="shared" si="580"/>
        <v>1</v>
      </c>
      <c r="W7477">
        <f t="shared" si="581"/>
        <v>1</v>
      </c>
      <c r="X7477">
        <f t="shared" si="582"/>
        <v>2014</v>
      </c>
      <c r="Y7477" t="str">
        <f t="shared" si="583"/>
        <v>Jan</v>
      </c>
      <c r="Z7477" t="str">
        <f t="shared" si="584"/>
        <v>2014-01</v>
      </c>
    </row>
    <row r="7478" spans="1:26"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s="5">
        <v>5.48</v>
      </c>
      <c r="S7478">
        <v>2</v>
      </c>
      <c r="T7478" s="7">
        <v>0</v>
      </c>
      <c r="U7478" s="5">
        <v>1.4796</v>
      </c>
      <c r="V7478">
        <f t="shared" si="580"/>
        <v>1</v>
      </c>
      <c r="W7478">
        <f t="shared" si="581"/>
        <v>1</v>
      </c>
      <c r="X7478">
        <f t="shared" si="582"/>
        <v>2014</v>
      </c>
      <c r="Y7478" t="str">
        <f t="shared" si="583"/>
        <v>Jan</v>
      </c>
      <c r="Z7478" t="str">
        <f t="shared" si="584"/>
        <v>2014-01</v>
      </c>
    </row>
    <row r="7479" spans="1:26"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s="5">
        <v>391.98</v>
      </c>
      <c r="S7479">
        <v>2</v>
      </c>
      <c r="T7479" s="7">
        <v>0</v>
      </c>
      <c r="U7479" s="5">
        <v>113.6742</v>
      </c>
      <c r="V7479">
        <f t="shared" si="580"/>
        <v>1</v>
      </c>
      <c r="W7479">
        <f t="shared" si="581"/>
        <v>1</v>
      </c>
      <c r="X7479">
        <f t="shared" si="582"/>
        <v>2014</v>
      </c>
      <c r="Y7479" t="str">
        <f t="shared" si="583"/>
        <v>Jan</v>
      </c>
      <c r="Z7479" t="str">
        <f t="shared" si="584"/>
        <v>2014-01</v>
      </c>
    </row>
    <row r="7480" spans="1:26"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s="5">
        <v>755.96</v>
      </c>
      <c r="S7480">
        <v>4</v>
      </c>
      <c r="T7480" s="7">
        <v>0</v>
      </c>
      <c r="U7480" s="5">
        <v>204.10919999999999</v>
      </c>
      <c r="V7480">
        <f t="shared" si="580"/>
        <v>1</v>
      </c>
      <c r="W7480">
        <f t="shared" si="581"/>
        <v>1</v>
      </c>
      <c r="X7480">
        <f t="shared" si="582"/>
        <v>2014</v>
      </c>
      <c r="Y7480" t="str">
        <f t="shared" si="583"/>
        <v>Jan</v>
      </c>
      <c r="Z7480" t="str">
        <f t="shared" si="584"/>
        <v>2014-01</v>
      </c>
    </row>
    <row r="7481" spans="1:26"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s="5">
        <v>31.12</v>
      </c>
      <c r="S7481">
        <v>4</v>
      </c>
      <c r="T7481" s="7">
        <v>0</v>
      </c>
      <c r="U7481" s="5">
        <v>0.31119999999999998</v>
      </c>
      <c r="V7481">
        <f t="shared" si="580"/>
        <v>1</v>
      </c>
      <c r="W7481">
        <f t="shared" si="581"/>
        <v>1</v>
      </c>
      <c r="X7481">
        <f t="shared" si="582"/>
        <v>2014</v>
      </c>
      <c r="Y7481" t="str">
        <f t="shared" si="583"/>
        <v>Jan</v>
      </c>
      <c r="Z7481" t="str">
        <f t="shared" si="584"/>
        <v>2014-01</v>
      </c>
    </row>
    <row r="7482" spans="1:26"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s="5">
        <v>6.54</v>
      </c>
      <c r="S7482">
        <v>1</v>
      </c>
      <c r="T7482" s="7">
        <v>0</v>
      </c>
      <c r="U7482" s="5">
        <v>3.0084</v>
      </c>
      <c r="V7482">
        <f t="shared" si="580"/>
        <v>1</v>
      </c>
      <c r="W7482">
        <f t="shared" si="581"/>
        <v>1</v>
      </c>
      <c r="X7482">
        <f t="shared" si="582"/>
        <v>2014</v>
      </c>
      <c r="Y7482" t="str">
        <f t="shared" si="583"/>
        <v>Jan</v>
      </c>
      <c r="Z7482" t="str">
        <f t="shared" si="584"/>
        <v>2014-01</v>
      </c>
    </row>
    <row r="7483" spans="1:26"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s="5">
        <v>12.78</v>
      </c>
      <c r="S7483">
        <v>1</v>
      </c>
      <c r="T7483" s="7">
        <v>0</v>
      </c>
      <c r="U7483" s="5">
        <v>5.7510000000000003</v>
      </c>
      <c r="V7483">
        <f t="shared" si="580"/>
        <v>9</v>
      </c>
      <c r="W7483">
        <f t="shared" si="581"/>
        <v>3</v>
      </c>
      <c r="X7483">
        <f t="shared" si="582"/>
        <v>2016</v>
      </c>
      <c r="Y7483" t="str">
        <f t="shared" si="583"/>
        <v>Sep</v>
      </c>
      <c r="Z7483" t="str">
        <f t="shared" si="584"/>
        <v>2016-09</v>
      </c>
    </row>
    <row r="7484" spans="1:26"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s="5">
        <v>18.463999999999999</v>
      </c>
      <c r="S7484">
        <v>4</v>
      </c>
      <c r="T7484" s="7">
        <v>0.2</v>
      </c>
      <c r="U7484" s="5">
        <v>6.9240000000000004</v>
      </c>
      <c r="V7484">
        <f t="shared" si="580"/>
        <v>9</v>
      </c>
      <c r="W7484">
        <f t="shared" si="581"/>
        <v>3</v>
      </c>
      <c r="X7484">
        <f t="shared" si="582"/>
        <v>2014</v>
      </c>
      <c r="Y7484" t="str">
        <f t="shared" si="583"/>
        <v>Sep</v>
      </c>
      <c r="Z7484" t="str">
        <f t="shared" si="584"/>
        <v>2014-09</v>
      </c>
    </row>
    <row r="7485" spans="1:26"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s="5">
        <v>445.80200000000002</v>
      </c>
      <c r="S7485">
        <v>7</v>
      </c>
      <c r="T7485" s="7">
        <v>0.3</v>
      </c>
      <c r="U7485" s="5">
        <v>-108.2662</v>
      </c>
      <c r="V7485">
        <f t="shared" si="580"/>
        <v>12</v>
      </c>
      <c r="W7485">
        <f t="shared" si="581"/>
        <v>4</v>
      </c>
      <c r="X7485">
        <f t="shared" si="582"/>
        <v>2014</v>
      </c>
      <c r="Y7485" t="str">
        <f t="shared" si="583"/>
        <v>Dec</v>
      </c>
      <c r="Z7485" t="str">
        <f t="shared" si="584"/>
        <v>2014-12</v>
      </c>
    </row>
    <row r="7486" spans="1:26"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s="5">
        <v>2.48</v>
      </c>
      <c r="S7486">
        <v>1</v>
      </c>
      <c r="T7486" s="7">
        <v>0</v>
      </c>
      <c r="U7486" s="5">
        <v>0.86799999999999999</v>
      </c>
      <c r="V7486">
        <f t="shared" si="580"/>
        <v>12</v>
      </c>
      <c r="W7486">
        <f t="shared" si="581"/>
        <v>4</v>
      </c>
      <c r="X7486">
        <f t="shared" si="582"/>
        <v>2017</v>
      </c>
      <c r="Y7486" t="str">
        <f t="shared" si="583"/>
        <v>Dec</v>
      </c>
      <c r="Z7486" t="str">
        <f t="shared" si="584"/>
        <v>2017-12</v>
      </c>
    </row>
    <row r="7487" spans="1:26"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s="5">
        <v>25.9</v>
      </c>
      <c r="S7487">
        <v>5</v>
      </c>
      <c r="T7487" s="7">
        <v>0</v>
      </c>
      <c r="U7487" s="5">
        <v>12.691000000000001</v>
      </c>
      <c r="V7487">
        <f t="shared" si="580"/>
        <v>12</v>
      </c>
      <c r="W7487">
        <f t="shared" si="581"/>
        <v>4</v>
      </c>
      <c r="X7487">
        <f t="shared" si="582"/>
        <v>2017</v>
      </c>
      <c r="Y7487" t="str">
        <f t="shared" si="583"/>
        <v>Dec</v>
      </c>
      <c r="Z7487" t="str">
        <f t="shared" si="584"/>
        <v>2017-12</v>
      </c>
    </row>
    <row r="7488" spans="1:26"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s="5">
        <v>29.9</v>
      </c>
      <c r="S7488">
        <v>5</v>
      </c>
      <c r="T7488" s="7">
        <v>0</v>
      </c>
      <c r="U7488" s="5">
        <v>14.651</v>
      </c>
      <c r="V7488">
        <f t="shared" si="580"/>
        <v>12</v>
      </c>
      <c r="W7488">
        <f t="shared" si="581"/>
        <v>4</v>
      </c>
      <c r="X7488">
        <f t="shared" si="582"/>
        <v>2015</v>
      </c>
      <c r="Y7488" t="str">
        <f t="shared" si="583"/>
        <v>Dec</v>
      </c>
      <c r="Z7488" t="str">
        <f t="shared" si="584"/>
        <v>2015-12</v>
      </c>
    </row>
    <row r="7489" spans="1:26"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s="5">
        <v>2249.91</v>
      </c>
      <c r="S7489">
        <v>9</v>
      </c>
      <c r="T7489" s="7">
        <v>0</v>
      </c>
      <c r="U7489" s="5">
        <v>517.47929999999997</v>
      </c>
      <c r="V7489">
        <f t="shared" si="580"/>
        <v>12</v>
      </c>
      <c r="W7489">
        <f t="shared" si="581"/>
        <v>4</v>
      </c>
      <c r="X7489">
        <f t="shared" si="582"/>
        <v>2015</v>
      </c>
      <c r="Y7489" t="str">
        <f t="shared" si="583"/>
        <v>Dec</v>
      </c>
      <c r="Z7489" t="str">
        <f t="shared" si="584"/>
        <v>2015-12</v>
      </c>
    </row>
    <row r="7490" spans="1:26"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s="5">
        <v>1053.164</v>
      </c>
      <c r="S7490">
        <v>4</v>
      </c>
      <c r="T7490" s="7">
        <v>0.3</v>
      </c>
      <c r="U7490" s="5">
        <v>-105.3164</v>
      </c>
      <c r="V7490">
        <f t="shared" si="580"/>
        <v>12</v>
      </c>
      <c r="W7490">
        <f t="shared" si="581"/>
        <v>4</v>
      </c>
      <c r="X7490">
        <f t="shared" si="582"/>
        <v>2015</v>
      </c>
      <c r="Y7490" t="str">
        <f t="shared" si="583"/>
        <v>Dec</v>
      </c>
      <c r="Z7490" t="str">
        <f t="shared" si="584"/>
        <v>2015-12</v>
      </c>
    </row>
    <row r="7491" spans="1:26"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s="5">
        <v>12.96</v>
      </c>
      <c r="S7491">
        <v>2</v>
      </c>
      <c r="T7491" s="7">
        <v>0</v>
      </c>
      <c r="U7491" s="5">
        <v>6.2207999999999997</v>
      </c>
      <c r="V7491">
        <f t="shared" ref="V7491:V7554" si="585">MONTH(C7491)</f>
        <v>11</v>
      </c>
      <c r="W7491">
        <f t="shared" ref="W7491:W7554" si="586">ROUNDUP(MONTH(C7491)/3,0)</f>
        <v>4</v>
      </c>
      <c r="X7491">
        <f t="shared" ref="X7491:X7554" si="587">YEAR(C7491)</f>
        <v>2017</v>
      </c>
      <c r="Y7491" t="str">
        <f t="shared" ref="Y7491:Y7554" si="588">TEXT(C7491,"MMM")</f>
        <v>Nov</v>
      </c>
      <c r="Z7491" t="str">
        <f t="shared" ref="Z7491:Z7554" si="589">TEXT(C7491,"YYYY-MM")</f>
        <v>2017-11</v>
      </c>
    </row>
    <row r="7492" spans="1:26"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s="5">
        <v>106.68</v>
      </c>
      <c r="S7492">
        <v>6</v>
      </c>
      <c r="T7492" s="7">
        <v>0</v>
      </c>
      <c r="U7492" s="5">
        <v>33.070799999999998</v>
      </c>
      <c r="V7492">
        <f t="shared" si="585"/>
        <v>9</v>
      </c>
      <c r="W7492">
        <f t="shared" si="586"/>
        <v>3</v>
      </c>
      <c r="X7492">
        <f t="shared" si="587"/>
        <v>2015</v>
      </c>
      <c r="Y7492" t="str">
        <f t="shared" si="588"/>
        <v>Sep</v>
      </c>
      <c r="Z7492" t="str">
        <f t="shared" si="589"/>
        <v>2015-09</v>
      </c>
    </row>
    <row r="7493" spans="1:26"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s="5">
        <v>119.94</v>
      </c>
      <c r="S7493">
        <v>6</v>
      </c>
      <c r="T7493" s="7">
        <v>0</v>
      </c>
      <c r="U7493" s="5">
        <v>5.9969999999999999</v>
      </c>
      <c r="V7493">
        <f t="shared" si="585"/>
        <v>11</v>
      </c>
      <c r="W7493">
        <f t="shared" si="586"/>
        <v>4</v>
      </c>
      <c r="X7493">
        <f t="shared" si="587"/>
        <v>2017</v>
      </c>
      <c r="Y7493" t="str">
        <f t="shared" si="588"/>
        <v>Nov</v>
      </c>
      <c r="Z7493" t="str">
        <f t="shared" si="589"/>
        <v>2017-11</v>
      </c>
    </row>
    <row r="7494" spans="1:26"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s="5">
        <v>10.272</v>
      </c>
      <c r="S7494">
        <v>3</v>
      </c>
      <c r="T7494" s="7">
        <v>0.2</v>
      </c>
      <c r="U7494" s="5">
        <v>3.21</v>
      </c>
      <c r="V7494">
        <f t="shared" si="585"/>
        <v>9</v>
      </c>
      <c r="W7494">
        <f t="shared" si="586"/>
        <v>3</v>
      </c>
      <c r="X7494">
        <f t="shared" si="587"/>
        <v>2017</v>
      </c>
      <c r="Y7494" t="str">
        <f t="shared" si="588"/>
        <v>Sep</v>
      </c>
      <c r="Z7494" t="str">
        <f t="shared" si="589"/>
        <v>2017-09</v>
      </c>
    </row>
    <row r="7495" spans="1:26"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s="5">
        <v>512.19000000000005</v>
      </c>
      <c r="S7495">
        <v>5</v>
      </c>
      <c r="T7495" s="7">
        <v>0.3</v>
      </c>
      <c r="U7495" s="5">
        <v>-65.852999999999994</v>
      </c>
      <c r="V7495">
        <f t="shared" si="585"/>
        <v>9</v>
      </c>
      <c r="W7495">
        <f t="shared" si="586"/>
        <v>3</v>
      </c>
      <c r="X7495">
        <f t="shared" si="587"/>
        <v>2017</v>
      </c>
      <c r="Y7495" t="str">
        <f t="shared" si="588"/>
        <v>Sep</v>
      </c>
      <c r="Z7495" t="str">
        <f t="shared" si="589"/>
        <v>2017-09</v>
      </c>
    </row>
    <row r="7496" spans="1:26"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s="5">
        <v>1.556</v>
      </c>
      <c r="S7496">
        <v>2</v>
      </c>
      <c r="T7496" s="7">
        <v>0.8</v>
      </c>
      <c r="U7496" s="5">
        <v>-4.2012</v>
      </c>
      <c r="V7496">
        <f t="shared" si="585"/>
        <v>9</v>
      </c>
      <c r="W7496">
        <f t="shared" si="586"/>
        <v>3</v>
      </c>
      <c r="X7496">
        <f t="shared" si="587"/>
        <v>2017</v>
      </c>
      <c r="Y7496" t="str">
        <f t="shared" si="588"/>
        <v>Sep</v>
      </c>
      <c r="Z7496" t="str">
        <f t="shared" si="589"/>
        <v>2017-09</v>
      </c>
    </row>
    <row r="7497" spans="1:26"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s="5">
        <v>4.4480000000000004</v>
      </c>
      <c r="S7497">
        <v>2</v>
      </c>
      <c r="T7497" s="7">
        <v>0.2</v>
      </c>
      <c r="U7497" s="5">
        <v>1.4456</v>
      </c>
      <c r="V7497">
        <f t="shared" si="585"/>
        <v>7</v>
      </c>
      <c r="W7497">
        <f t="shared" si="586"/>
        <v>3</v>
      </c>
      <c r="X7497">
        <f t="shared" si="587"/>
        <v>2017</v>
      </c>
      <c r="Y7497" t="str">
        <f t="shared" si="588"/>
        <v>Jul</v>
      </c>
      <c r="Z7497" t="str">
        <f t="shared" si="589"/>
        <v>2017-07</v>
      </c>
    </row>
    <row r="7498" spans="1:26"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s="5">
        <v>276.69</v>
      </c>
      <c r="S7498">
        <v>3</v>
      </c>
      <c r="T7498" s="7">
        <v>0</v>
      </c>
      <c r="U7498" s="5">
        <v>49.804200000000002</v>
      </c>
      <c r="V7498">
        <f t="shared" si="585"/>
        <v>7</v>
      </c>
      <c r="W7498">
        <f t="shared" si="586"/>
        <v>3</v>
      </c>
      <c r="X7498">
        <f t="shared" si="587"/>
        <v>2017</v>
      </c>
      <c r="Y7498" t="str">
        <f t="shared" si="588"/>
        <v>Jul</v>
      </c>
      <c r="Z7498" t="str">
        <f t="shared" si="589"/>
        <v>2017-07</v>
      </c>
    </row>
    <row r="7499" spans="1:26"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s="5">
        <v>4.96</v>
      </c>
      <c r="S7499">
        <v>4</v>
      </c>
      <c r="T7499" s="7">
        <v>0</v>
      </c>
      <c r="U7499" s="5">
        <v>2.3311999999999999</v>
      </c>
      <c r="V7499">
        <f t="shared" si="585"/>
        <v>7</v>
      </c>
      <c r="W7499">
        <f t="shared" si="586"/>
        <v>3</v>
      </c>
      <c r="X7499">
        <f t="shared" si="587"/>
        <v>2017</v>
      </c>
      <c r="Y7499" t="str">
        <f t="shared" si="588"/>
        <v>Jul</v>
      </c>
      <c r="Z7499" t="str">
        <f t="shared" si="589"/>
        <v>2017-07</v>
      </c>
    </row>
    <row r="7500" spans="1:26"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s="5">
        <v>71.92</v>
      </c>
      <c r="S7500">
        <v>4</v>
      </c>
      <c r="T7500" s="7">
        <v>0</v>
      </c>
      <c r="U7500" s="5">
        <v>20.8568</v>
      </c>
      <c r="V7500">
        <f t="shared" si="585"/>
        <v>7</v>
      </c>
      <c r="W7500">
        <f t="shared" si="586"/>
        <v>3</v>
      </c>
      <c r="X7500">
        <f t="shared" si="587"/>
        <v>2017</v>
      </c>
      <c r="Y7500" t="str">
        <f t="shared" si="588"/>
        <v>Jul</v>
      </c>
      <c r="Z7500" t="str">
        <f t="shared" si="589"/>
        <v>2017-07</v>
      </c>
    </row>
    <row r="7501" spans="1:26"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s="5">
        <v>18.84</v>
      </c>
      <c r="S7501">
        <v>3</v>
      </c>
      <c r="T7501" s="7">
        <v>0</v>
      </c>
      <c r="U7501" s="5">
        <v>7.9127999999999998</v>
      </c>
      <c r="V7501">
        <f t="shared" si="585"/>
        <v>7</v>
      </c>
      <c r="W7501">
        <f t="shared" si="586"/>
        <v>3</v>
      </c>
      <c r="X7501">
        <f t="shared" si="587"/>
        <v>2017</v>
      </c>
      <c r="Y7501" t="str">
        <f t="shared" si="588"/>
        <v>Jul</v>
      </c>
      <c r="Z7501" t="str">
        <f t="shared" si="589"/>
        <v>2017-07</v>
      </c>
    </row>
    <row r="7502" spans="1:26"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s="5">
        <v>140.97</v>
      </c>
      <c r="S7502">
        <v>3</v>
      </c>
      <c r="T7502" s="7">
        <v>0</v>
      </c>
      <c r="U7502" s="5">
        <v>19.735800000000001</v>
      </c>
      <c r="V7502">
        <f t="shared" si="585"/>
        <v>7</v>
      </c>
      <c r="W7502">
        <f t="shared" si="586"/>
        <v>3</v>
      </c>
      <c r="X7502">
        <f t="shared" si="587"/>
        <v>2017</v>
      </c>
      <c r="Y7502" t="str">
        <f t="shared" si="588"/>
        <v>Jul</v>
      </c>
      <c r="Z7502" t="str">
        <f t="shared" si="589"/>
        <v>2017-07</v>
      </c>
    </row>
    <row r="7503" spans="1:26"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s="5">
        <v>470.37599999999998</v>
      </c>
      <c r="S7503">
        <v>3</v>
      </c>
      <c r="T7503" s="7">
        <v>0.2</v>
      </c>
      <c r="U7503" s="5">
        <v>52.917299999999997</v>
      </c>
      <c r="V7503">
        <f t="shared" si="585"/>
        <v>7</v>
      </c>
      <c r="W7503">
        <f t="shared" si="586"/>
        <v>3</v>
      </c>
      <c r="X7503">
        <f t="shared" si="587"/>
        <v>2017</v>
      </c>
      <c r="Y7503" t="str">
        <f t="shared" si="588"/>
        <v>Jul</v>
      </c>
      <c r="Z7503" t="str">
        <f t="shared" si="589"/>
        <v>2017-07</v>
      </c>
    </row>
    <row r="7504" spans="1:26"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s="5">
        <v>6.08</v>
      </c>
      <c r="S7504">
        <v>2</v>
      </c>
      <c r="T7504" s="7">
        <v>0</v>
      </c>
      <c r="U7504" s="5">
        <v>2.0672000000000001</v>
      </c>
      <c r="V7504">
        <f t="shared" si="585"/>
        <v>3</v>
      </c>
      <c r="W7504">
        <f t="shared" si="586"/>
        <v>1</v>
      </c>
      <c r="X7504">
        <f t="shared" si="587"/>
        <v>2017</v>
      </c>
      <c r="Y7504" t="str">
        <f t="shared" si="588"/>
        <v>Mar</v>
      </c>
      <c r="Z7504" t="str">
        <f t="shared" si="589"/>
        <v>2017-03</v>
      </c>
    </row>
    <row r="7505" spans="1:26"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s="5">
        <v>164.792</v>
      </c>
      <c r="S7505">
        <v>1</v>
      </c>
      <c r="T7505" s="7">
        <v>0.2</v>
      </c>
      <c r="U7505" s="5">
        <v>18.539100000000001</v>
      </c>
      <c r="V7505">
        <f t="shared" si="585"/>
        <v>3</v>
      </c>
      <c r="W7505">
        <f t="shared" si="586"/>
        <v>1</v>
      </c>
      <c r="X7505">
        <f t="shared" si="587"/>
        <v>2017</v>
      </c>
      <c r="Y7505" t="str">
        <f t="shared" si="588"/>
        <v>Mar</v>
      </c>
      <c r="Z7505" t="str">
        <f t="shared" si="589"/>
        <v>2017-03</v>
      </c>
    </row>
    <row r="7506" spans="1:26"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s="5">
        <v>23.36</v>
      </c>
      <c r="S7506">
        <v>2</v>
      </c>
      <c r="T7506" s="7">
        <v>0</v>
      </c>
      <c r="U7506" s="5">
        <v>11.68</v>
      </c>
      <c r="V7506">
        <f t="shared" si="585"/>
        <v>1</v>
      </c>
      <c r="W7506">
        <f t="shared" si="586"/>
        <v>1</v>
      </c>
      <c r="X7506">
        <f t="shared" si="587"/>
        <v>2016</v>
      </c>
      <c r="Y7506" t="str">
        <f t="shared" si="588"/>
        <v>Jan</v>
      </c>
      <c r="Z7506" t="str">
        <f t="shared" si="589"/>
        <v>2016-01</v>
      </c>
    </row>
    <row r="7507" spans="1:26"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s="5">
        <v>12.176</v>
      </c>
      <c r="S7507">
        <v>4</v>
      </c>
      <c r="T7507" s="7">
        <v>0.8</v>
      </c>
      <c r="U7507" s="5">
        <v>-18.872800000000002</v>
      </c>
      <c r="V7507">
        <f t="shared" si="585"/>
        <v>6</v>
      </c>
      <c r="W7507">
        <f t="shared" si="586"/>
        <v>2</v>
      </c>
      <c r="X7507">
        <f t="shared" si="587"/>
        <v>2017</v>
      </c>
      <c r="Y7507" t="str">
        <f t="shared" si="588"/>
        <v>Jun</v>
      </c>
      <c r="Z7507" t="str">
        <f t="shared" si="589"/>
        <v>2017-06</v>
      </c>
    </row>
    <row r="7508" spans="1:26"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s="5">
        <v>46.384</v>
      </c>
      <c r="S7508">
        <v>2</v>
      </c>
      <c r="T7508" s="7">
        <v>0.2</v>
      </c>
      <c r="U7508" s="5">
        <v>5.2182000000000004</v>
      </c>
      <c r="V7508">
        <f t="shared" si="585"/>
        <v>11</v>
      </c>
      <c r="W7508">
        <f t="shared" si="586"/>
        <v>4</v>
      </c>
      <c r="X7508">
        <f t="shared" si="587"/>
        <v>2014</v>
      </c>
      <c r="Y7508" t="str">
        <f t="shared" si="588"/>
        <v>Nov</v>
      </c>
      <c r="Z7508" t="str">
        <f t="shared" si="589"/>
        <v>2014-11</v>
      </c>
    </row>
    <row r="7509" spans="1:26"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s="5">
        <v>362.92</v>
      </c>
      <c r="S7509">
        <v>2</v>
      </c>
      <c r="T7509" s="7">
        <v>0</v>
      </c>
      <c r="U7509" s="5">
        <v>105.24679999999999</v>
      </c>
      <c r="V7509">
        <f t="shared" si="585"/>
        <v>11</v>
      </c>
      <c r="W7509">
        <f t="shared" si="586"/>
        <v>4</v>
      </c>
      <c r="X7509">
        <f t="shared" si="587"/>
        <v>2014</v>
      </c>
      <c r="Y7509" t="str">
        <f t="shared" si="588"/>
        <v>Nov</v>
      </c>
      <c r="Z7509" t="str">
        <f t="shared" si="589"/>
        <v>2014-11</v>
      </c>
    </row>
    <row r="7510" spans="1:26"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s="5">
        <v>9.2479999999999993</v>
      </c>
      <c r="S7510">
        <v>2</v>
      </c>
      <c r="T7510" s="7">
        <v>0.2</v>
      </c>
      <c r="U7510" s="5">
        <v>3.3523999999999998</v>
      </c>
      <c r="V7510">
        <f t="shared" si="585"/>
        <v>7</v>
      </c>
      <c r="W7510">
        <f t="shared" si="586"/>
        <v>3</v>
      </c>
      <c r="X7510">
        <f t="shared" si="587"/>
        <v>2017</v>
      </c>
      <c r="Y7510" t="str">
        <f t="shared" si="588"/>
        <v>Jul</v>
      </c>
      <c r="Z7510" t="str">
        <f t="shared" si="589"/>
        <v>2017-07</v>
      </c>
    </row>
    <row r="7511" spans="1:26"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s="5">
        <v>1889.9459999999999</v>
      </c>
      <c r="S7511">
        <v>9</v>
      </c>
      <c r="T7511" s="7">
        <v>0.4</v>
      </c>
      <c r="U7511" s="5">
        <v>-377.98919999999998</v>
      </c>
      <c r="V7511">
        <f t="shared" si="585"/>
        <v>7</v>
      </c>
      <c r="W7511">
        <f t="shared" si="586"/>
        <v>3</v>
      </c>
      <c r="X7511">
        <f t="shared" si="587"/>
        <v>2017</v>
      </c>
      <c r="Y7511" t="str">
        <f t="shared" si="588"/>
        <v>Jul</v>
      </c>
      <c r="Z7511" t="str">
        <f t="shared" si="589"/>
        <v>2017-07</v>
      </c>
    </row>
    <row r="7512" spans="1:26"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s="5">
        <v>62.04</v>
      </c>
      <c r="S7512">
        <v>5</v>
      </c>
      <c r="T7512" s="7">
        <v>0.2</v>
      </c>
      <c r="U7512" s="5">
        <v>4.6529999999999996</v>
      </c>
      <c r="V7512">
        <f t="shared" si="585"/>
        <v>7</v>
      </c>
      <c r="W7512">
        <f t="shared" si="586"/>
        <v>3</v>
      </c>
      <c r="X7512">
        <f t="shared" si="587"/>
        <v>2017</v>
      </c>
      <c r="Y7512" t="str">
        <f t="shared" si="588"/>
        <v>Jul</v>
      </c>
      <c r="Z7512" t="str">
        <f t="shared" si="589"/>
        <v>2017-07</v>
      </c>
    </row>
    <row r="7513" spans="1:26"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s="5">
        <v>396.92</v>
      </c>
      <c r="S7513">
        <v>5</v>
      </c>
      <c r="T7513" s="7">
        <v>0.2</v>
      </c>
      <c r="U7513" s="5">
        <v>148.845</v>
      </c>
      <c r="V7513">
        <f t="shared" si="585"/>
        <v>7</v>
      </c>
      <c r="W7513">
        <f t="shared" si="586"/>
        <v>3</v>
      </c>
      <c r="X7513">
        <f t="shared" si="587"/>
        <v>2017</v>
      </c>
      <c r="Y7513" t="str">
        <f t="shared" si="588"/>
        <v>Jul</v>
      </c>
      <c r="Z7513" t="str">
        <f t="shared" si="589"/>
        <v>2017-07</v>
      </c>
    </row>
    <row r="7514" spans="1:26"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s="5">
        <v>239.45599999999999</v>
      </c>
      <c r="S7514">
        <v>7</v>
      </c>
      <c r="T7514" s="7">
        <v>0.2</v>
      </c>
      <c r="U7514" s="5">
        <v>17.959199999999999</v>
      </c>
      <c r="V7514">
        <f t="shared" si="585"/>
        <v>7</v>
      </c>
      <c r="W7514">
        <f t="shared" si="586"/>
        <v>3</v>
      </c>
      <c r="X7514">
        <f t="shared" si="587"/>
        <v>2017</v>
      </c>
      <c r="Y7514" t="str">
        <f t="shared" si="588"/>
        <v>Jul</v>
      </c>
      <c r="Z7514" t="str">
        <f t="shared" si="589"/>
        <v>2017-07</v>
      </c>
    </row>
    <row r="7515" spans="1:26"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s="5">
        <v>13.12</v>
      </c>
      <c r="S7515">
        <v>5</v>
      </c>
      <c r="T7515" s="7">
        <v>0.2</v>
      </c>
      <c r="U7515" s="5">
        <v>2.1320000000000001</v>
      </c>
      <c r="V7515">
        <f t="shared" si="585"/>
        <v>7</v>
      </c>
      <c r="W7515">
        <f t="shared" si="586"/>
        <v>3</v>
      </c>
      <c r="X7515">
        <f t="shared" si="587"/>
        <v>2017</v>
      </c>
      <c r="Y7515" t="str">
        <f t="shared" si="588"/>
        <v>Jul</v>
      </c>
      <c r="Z7515" t="str">
        <f t="shared" si="589"/>
        <v>2017-07</v>
      </c>
    </row>
    <row r="7516" spans="1:26"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s="5">
        <v>29.36</v>
      </c>
      <c r="S7516">
        <v>2</v>
      </c>
      <c r="T7516" s="7">
        <v>0</v>
      </c>
      <c r="U7516" s="5">
        <v>13.505599999999999</v>
      </c>
      <c r="V7516">
        <f t="shared" si="585"/>
        <v>12</v>
      </c>
      <c r="W7516">
        <f t="shared" si="586"/>
        <v>4</v>
      </c>
      <c r="X7516">
        <f t="shared" si="587"/>
        <v>2017</v>
      </c>
      <c r="Y7516" t="str">
        <f t="shared" si="588"/>
        <v>Dec</v>
      </c>
      <c r="Z7516" t="str">
        <f t="shared" si="589"/>
        <v>2017-12</v>
      </c>
    </row>
    <row r="7517" spans="1:26"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s="5">
        <v>214.9</v>
      </c>
      <c r="S7517">
        <v>5</v>
      </c>
      <c r="T7517" s="7">
        <v>0</v>
      </c>
      <c r="U7517" s="5">
        <v>62.320999999999998</v>
      </c>
      <c r="V7517">
        <f t="shared" si="585"/>
        <v>12</v>
      </c>
      <c r="W7517">
        <f t="shared" si="586"/>
        <v>4</v>
      </c>
      <c r="X7517">
        <f t="shared" si="587"/>
        <v>2017</v>
      </c>
      <c r="Y7517" t="str">
        <f t="shared" si="588"/>
        <v>Dec</v>
      </c>
      <c r="Z7517" t="str">
        <f t="shared" si="589"/>
        <v>2017-12</v>
      </c>
    </row>
    <row r="7518" spans="1:26"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s="5">
        <v>15.92</v>
      </c>
      <c r="S7518">
        <v>4</v>
      </c>
      <c r="T7518" s="7">
        <v>0</v>
      </c>
      <c r="U7518" s="5">
        <v>7.4824000000000002</v>
      </c>
      <c r="V7518">
        <f t="shared" si="585"/>
        <v>12</v>
      </c>
      <c r="W7518">
        <f t="shared" si="586"/>
        <v>4</v>
      </c>
      <c r="X7518">
        <f t="shared" si="587"/>
        <v>2017</v>
      </c>
      <c r="Y7518" t="str">
        <f t="shared" si="588"/>
        <v>Dec</v>
      </c>
      <c r="Z7518" t="str">
        <f t="shared" si="589"/>
        <v>2017-12</v>
      </c>
    </row>
    <row r="7519" spans="1:26"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s="5">
        <v>146.44999999999999</v>
      </c>
      <c r="S7519">
        <v>5</v>
      </c>
      <c r="T7519" s="7">
        <v>0</v>
      </c>
      <c r="U7519" s="5">
        <v>48.328499999999998</v>
      </c>
      <c r="V7519">
        <f t="shared" si="585"/>
        <v>12</v>
      </c>
      <c r="W7519">
        <f t="shared" si="586"/>
        <v>4</v>
      </c>
      <c r="X7519">
        <f t="shared" si="587"/>
        <v>2017</v>
      </c>
      <c r="Y7519" t="str">
        <f t="shared" si="588"/>
        <v>Dec</v>
      </c>
      <c r="Z7519" t="str">
        <f t="shared" si="589"/>
        <v>2017-12</v>
      </c>
    </row>
    <row r="7520" spans="1:26"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s="5">
        <v>15.14</v>
      </c>
      <c r="S7520">
        <v>1</v>
      </c>
      <c r="T7520" s="7">
        <v>0</v>
      </c>
      <c r="U7520" s="5">
        <v>0.60560000000000003</v>
      </c>
      <c r="V7520">
        <f t="shared" si="585"/>
        <v>12</v>
      </c>
      <c r="W7520">
        <f t="shared" si="586"/>
        <v>4</v>
      </c>
      <c r="X7520">
        <f t="shared" si="587"/>
        <v>2017</v>
      </c>
      <c r="Y7520" t="str">
        <f t="shared" si="588"/>
        <v>Dec</v>
      </c>
      <c r="Z7520" t="str">
        <f t="shared" si="589"/>
        <v>2017-12</v>
      </c>
    </row>
    <row r="7521" spans="1:26"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s="5">
        <v>5.76</v>
      </c>
      <c r="S7521">
        <v>2</v>
      </c>
      <c r="T7521" s="7">
        <v>0</v>
      </c>
      <c r="U7521" s="5">
        <v>2.6496</v>
      </c>
      <c r="V7521">
        <f t="shared" si="585"/>
        <v>12</v>
      </c>
      <c r="W7521">
        <f t="shared" si="586"/>
        <v>4</v>
      </c>
      <c r="X7521">
        <f t="shared" si="587"/>
        <v>2017</v>
      </c>
      <c r="Y7521" t="str">
        <f t="shared" si="588"/>
        <v>Dec</v>
      </c>
      <c r="Z7521" t="str">
        <f t="shared" si="589"/>
        <v>2017-12</v>
      </c>
    </row>
    <row r="7522" spans="1:26"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s="5">
        <v>1399.98</v>
      </c>
      <c r="S7522">
        <v>2</v>
      </c>
      <c r="T7522" s="7">
        <v>0</v>
      </c>
      <c r="U7522" s="5">
        <v>629.99099999999999</v>
      </c>
      <c r="V7522">
        <f t="shared" si="585"/>
        <v>12</v>
      </c>
      <c r="W7522">
        <f t="shared" si="586"/>
        <v>4</v>
      </c>
      <c r="X7522">
        <f t="shared" si="587"/>
        <v>2017</v>
      </c>
      <c r="Y7522" t="str">
        <f t="shared" si="588"/>
        <v>Dec</v>
      </c>
      <c r="Z7522" t="str">
        <f t="shared" si="589"/>
        <v>2017-12</v>
      </c>
    </row>
    <row r="7523" spans="1:26"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s="5">
        <v>8.952</v>
      </c>
      <c r="S7523">
        <v>2</v>
      </c>
      <c r="T7523" s="7">
        <v>0.7</v>
      </c>
      <c r="U7523" s="5">
        <v>-7.46</v>
      </c>
      <c r="V7523">
        <f t="shared" si="585"/>
        <v>9</v>
      </c>
      <c r="W7523">
        <f t="shared" si="586"/>
        <v>3</v>
      </c>
      <c r="X7523">
        <f t="shared" si="587"/>
        <v>2016</v>
      </c>
      <c r="Y7523" t="str">
        <f t="shared" si="588"/>
        <v>Sep</v>
      </c>
      <c r="Z7523" t="str">
        <f t="shared" si="589"/>
        <v>2016-09</v>
      </c>
    </row>
    <row r="7524" spans="1:26"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s="5">
        <v>8.8559999999999999</v>
      </c>
      <c r="S7524">
        <v>6</v>
      </c>
      <c r="T7524" s="7">
        <v>0.7</v>
      </c>
      <c r="U7524" s="5">
        <v>-6.4943999999999997</v>
      </c>
      <c r="V7524">
        <f t="shared" si="585"/>
        <v>9</v>
      </c>
      <c r="W7524">
        <f t="shared" si="586"/>
        <v>3</v>
      </c>
      <c r="X7524">
        <f t="shared" si="587"/>
        <v>2016</v>
      </c>
      <c r="Y7524" t="str">
        <f t="shared" si="588"/>
        <v>Sep</v>
      </c>
      <c r="Z7524" t="str">
        <f t="shared" si="589"/>
        <v>2016-09</v>
      </c>
    </row>
    <row r="7525" spans="1:26"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s="5">
        <v>85.245999999999995</v>
      </c>
      <c r="S7525">
        <v>2</v>
      </c>
      <c r="T7525" s="7">
        <v>0.3</v>
      </c>
      <c r="U7525" s="5">
        <v>-1.2178</v>
      </c>
      <c r="V7525">
        <f t="shared" si="585"/>
        <v>9</v>
      </c>
      <c r="W7525">
        <f t="shared" si="586"/>
        <v>3</v>
      </c>
      <c r="X7525">
        <f t="shared" si="587"/>
        <v>2016</v>
      </c>
      <c r="Y7525" t="str">
        <f t="shared" si="588"/>
        <v>Sep</v>
      </c>
      <c r="Z7525" t="str">
        <f t="shared" si="589"/>
        <v>2016-09</v>
      </c>
    </row>
    <row r="7526" spans="1:26"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s="5">
        <v>21.728000000000002</v>
      </c>
      <c r="S7526">
        <v>7</v>
      </c>
      <c r="T7526" s="7">
        <v>0.2</v>
      </c>
      <c r="U7526" s="5">
        <v>7.6048</v>
      </c>
      <c r="V7526">
        <f t="shared" si="585"/>
        <v>9</v>
      </c>
      <c r="W7526">
        <f t="shared" si="586"/>
        <v>3</v>
      </c>
      <c r="X7526">
        <f t="shared" si="587"/>
        <v>2014</v>
      </c>
      <c r="Y7526" t="str">
        <f t="shared" si="588"/>
        <v>Sep</v>
      </c>
      <c r="Z7526" t="str">
        <f t="shared" si="589"/>
        <v>2014-09</v>
      </c>
    </row>
    <row r="7527" spans="1:26"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s="5">
        <v>1487.04</v>
      </c>
      <c r="S7527">
        <v>5</v>
      </c>
      <c r="T7527" s="7">
        <v>0.2</v>
      </c>
      <c r="U7527" s="5">
        <v>148.70400000000001</v>
      </c>
      <c r="V7527">
        <f t="shared" si="585"/>
        <v>9</v>
      </c>
      <c r="W7527">
        <f t="shared" si="586"/>
        <v>3</v>
      </c>
      <c r="X7527">
        <f t="shared" si="587"/>
        <v>2014</v>
      </c>
      <c r="Y7527" t="str">
        <f t="shared" si="588"/>
        <v>Sep</v>
      </c>
      <c r="Z7527" t="str">
        <f t="shared" si="589"/>
        <v>2014-09</v>
      </c>
    </row>
    <row r="7528" spans="1:26"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s="5">
        <v>71.88</v>
      </c>
      <c r="S7528">
        <v>6</v>
      </c>
      <c r="T7528" s="7">
        <v>0</v>
      </c>
      <c r="U7528" s="5">
        <v>33.064799999999998</v>
      </c>
      <c r="V7528">
        <f t="shared" si="585"/>
        <v>9</v>
      </c>
      <c r="W7528">
        <f t="shared" si="586"/>
        <v>3</v>
      </c>
      <c r="X7528">
        <f t="shared" si="587"/>
        <v>2017</v>
      </c>
      <c r="Y7528" t="str">
        <f t="shared" si="588"/>
        <v>Sep</v>
      </c>
      <c r="Z7528" t="str">
        <f t="shared" si="589"/>
        <v>2017-09</v>
      </c>
    </row>
    <row r="7529" spans="1:26"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s="5">
        <v>9.24</v>
      </c>
      <c r="S7529">
        <v>3</v>
      </c>
      <c r="T7529" s="7">
        <v>0</v>
      </c>
      <c r="U7529" s="5">
        <v>2.9567999999999999</v>
      </c>
      <c r="V7529">
        <f t="shared" si="585"/>
        <v>9</v>
      </c>
      <c r="W7529">
        <f t="shared" si="586"/>
        <v>3</v>
      </c>
      <c r="X7529">
        <f t="shared" si="587"/>
        <v>2017</v>
      </c>
      <c r="Y7529" t="str">
        <f t="shared" si="588"/>
        <v>Sep</v>
      </c>
      <c r="Z7529" t="str">
        <f t="shared" si="589"/>
        <v>2017-09</v>
      </c>
    </row>
    <row r="7530" spans="1:26"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s="5">
        <v>35.880000000000003</v>
      </c>
      <c r="S7530">
        <v>6</v>
      </c>
      <c r="T7530" s="7">
        <v>0</v>
      </c>
      <c r="U7530" s="5">
        <v>16.146000000000001</v>
      </c>
      <c r="V7530">
        <f t="shared" si="585"/>
        <v>9</v>
      </c>
      <c r="W7530">
        <f t="shared" si="586"/>
        <v>3</v>
      </c>
      <c r="X7530">
        <f t="shared" si="587"/>
        <v>2017</v>
      </c>
      <c r="Y7530" t="str">
        <f t="shared" si="588"/>
        <v>Sep</v>
      </c>
      <c r="Z7530" t="str">
        <f t="shared" si="589"/>
        <v>2017-09</v>
      </c>
    </row>
    <row r="7531" spans="1:26"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s="5">
        <v>17.04</v>
      </c>
      <c r="S7531">
        <v>3</v>
      </c>
      <c r="T7531" s="7">
        <v>0.2</v>
      </c>
      <c r="U7531" s="5">
        <v>5.5380000000000003</v>
      </c>
      <c r="V7531">
        <f t="shared" si="585"/>
        <v>9</v>
      </c>
      <c r="W7531">
        <f t="shared" si="586"/>
        <v>3</v>
      </c>
      <c r="X7531">
        <f t="shared" si="587"/>
        <v>2017</v>
      </c>
      <c r="Y7531" t="str">
        <f t="shared" si="588"/>
        <v>Sep</v>
      </c>
      <c r="Z7531" t="str">
        <f t="shared" si="589"/>
        <v>2017-09</v>
      </c>
    </row>
    <row r="7532" spans="1:26"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s="5">
        <v>931.17600000000004</v>
      </c>
      <c r="S7532">
        <v>3</v>
      </c>
      <c r="T7532" s="7">
        <v>0.2</v>
      </c>
      <c r="U7532" s="5">
        <v>314.27190000000002</v>
      </c>
      <c r="V7532">
        <f t="shared" si="585"/>
        <v>9</v>
      </c>
      <c r="W7532">
        <f t="shared" si="586"/>
        <v>3</v>
      </c>
      <c r="X7532">
        <f t="shared" si="587"/>
        <v>2017</v>
      </c>
      <c r="Y7532" t="str">
        <f t="shared" si="588"/>
        <v>Sep</v>
      </c>
      <c r="Z7532" t="str">
        <f t="shared" si="589"/>
        <v>2017-09</v>
      </c>
    </row>
    <row r="7533" spans="1:26"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s="5">
        <v>266.35199999999998</v>
      </c>
      <c r="S7533">
        <v>3</v>
      </c>
      <c r="T7533" s="7">
        <v>0.2</v>
      </c>
      <c r="U7533" s="5">
        <v>-13.317600000000001</v>
      </c>
      <c r="V7533">
        <f t="shared" si="585"/>
        <v>6</v>
      </c>
      <c r="W7533">
        <f t="shared" si="586"/>
        <v>2</v>
      </c>
      <c r="X7533">
        <f t="shared" si="587"/>
        <v>2016</v>
      </c>
      <c r="Y7533" t="str">
        <f t="shared" si="588"/>
        <v>Jun</v>
      </c>
      <c r="Z7533" t="str">
        <f t="shared" si="589"/>
        <v>2016-06</v>
      </c>
    </row>
    <row r="7534" spans="1:26"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s="5">
        <v>483.13600000000002</v>
      </c>
      <c r="S7534">
        <v>4</v>
      </c>
      <c r="T7534" s="7">
        <v>0.2</v>
      </c>
      <c r="U7534" s="5">
        <v>54.352800000000002</v>
      </c>
      <c r="V7534">
        <f t="shared" si="585"/>
        <v>6</v>
      </c>
      <c r="W7534">
        <f t="shared" si="586"/>
        <v>2</v>
      </c>
      <c r="X7534">
        <f t="shared" si="587"/>
        <v>2016</v>
      </c>
      <c r="Y7534" t="str">
        <f t="shared" si="588"/>
        <v>Jun</v>
      </c>
      <c r="Z7534" t="str">
        <f t="shared" si="589"/>
        <v>2016-06</v>
      </c>
    </row>
    <row r="7535" spans="1:26"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s="5">
        <v>196.78399999999999</v>
      </c>
      <c r="S7535">
        <v>2</v>
      </c>
      <c r="T7535" s="7">
        <v>0.2</v>
      </c>
      <c r="U7535" s="5">
        <v>-22.138200000000001</v>
      </c>
      <c r="V7535">
        <f t="shared" si="585"/>
        <v>2</v>
      </c>
      <c r="W7535">
        <f t="shared" si="586"/>
        <v>1</v>
      </c>
      <c r="X7535">
        <f t="shared" si="587"/>
        <v>2017</v>
      </c>
      <c r="Y7535" t="str">
        <f t="shared" si="588"/>
        <v>Feb</v>
      </c>
      <c r="Z7535" t="str">
        <f t="shared" si="589"/>
        <v>2017-02</v>
      </c>
    </row>
    <row r="7536" spans="1:26"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s="5">
        <v>231.92</v>
      </c>
      <c r="S7536">
        <v>5</v>
      </c>
      <c r="T7536" s="7">
        <v>0.2</v>
      </c>
      <c r="U7536" s="5">
        <v>5.798</v>
      </c>
      <c r="V7536">
        <f t="shared" si="585"/>
        <v>2</v>
      </c>
      <c r="W7536">
        <f t="shared" si="586"/>
        <v>1</v>
      </c>
      <c r="X7536">
        <f t="shared" si="587"/>
        <v>2017</v>
      </c>
      <c r="Y7536" t="str">
        <f t="shared" si="588"/>
        <v>Feb</v>
      </c>
      <c r="Z7536" t="str">
        <f t="shared" si="589"/>
        <v>2017-02</v>
      </c>
    </row>
    <row r="7537" spans="1:26"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s="5">
        <v>29.7</v>
      </c>
      <c r="S7537">
        <v>3</v>
      </c>
      <c r="T7537" s="7">
        <v>0</v>
      </c>
      <c r="U7537" s="5">
        <v>8.0190000000000001</v>
      </c>
      <c r="V7537">
        <f t="shared" si="585"/>
        <v>3</v>
      </c>
      <c r="W7537">
        <f t="shared" si="586"/>
        <v>1</v>
      </c>
      <c r="X7537">
        <f t="shared" si="587"/>
        <v>2017</v>
      </c>
      <c r="Y7537" t="str">
        <f t="shared" si="588"/>
        <v>Mar</v>
      </c>
      <c r="Z7537" t="str">
        <f t="shared" si="589"/>
        <v>2017-03</v>
      </c>
    </row>
    <row r="7538" spans="1:26"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s="5">
        <v>13.592000000000001</v>
      </c>
      <c r="S7538">
        <v>2</v>
      </c>
      <c r="T7538" s="7">
        <v>0.6</v>
      </c>
      <c r="U7538" s="5">
        <v>-14.271599999999999</v>
      </c>
      <c r="V7538">
        <f t="shared" si="585"/>
        <v>12</v>
      </c>
      <c r="W7538">
        <f t="shared" si="586"/>
        <v>4</v>
      </c>
      <c r="X7538">
        <f t="shared" si="587"/>
        <v>2017</v>
      </c>
      <c r="Y7538" t="str">
        <f t="shared" si="588"/>
        <v>Dec</v>
      </c>
      <c r="Z7538" t="str">
        <f t="shared" si="589"/>
        <v>2017-12</v>
      </c>
    </row>
    <row r="7539" spans="1:26"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s="5">
        <v>70.88</v>
      </c>
      <c r="S7539">
        <v>2</v>
      </c>
      <c r="T7539" s="7">
        <v>0</v>
      </c>
      <c r="U7539" s="5">
        <v>33.313600000000001</v>
      </c>
      <c r="V7539">
        <f t="shared" si="585"/>
        <v>2</v>
      </c>
      <c r="W7539">
        <f t="shared" si="586"/>
        <v>1</v>
      </c>
      <c r="X7539">
        <f t="shared" si="587"/>
        <v>2016</v>
      </c>
      <c r="Y7539" t="str">
        <f t="shared" si="588"/>
        <v>Feb</v>
      </c>
      <c r="Z7539" t="str">
        <f t="shared" si="589"/>
        <v>2016-02</v>
      </c>
    </row>
    <row r="7540" spans="1:26"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s="5">
        <v>114.288</v>
      </c>
      <c r="S7540">
        <v>1</v>
      </c>
      <c r="T7540" s="7">
        <v>0.2</v>
      </c>
      <c r="U7540" s="5">
        <v>12.8574</v>
      </c>
      <c r="V7540">
        <f t="shared" si="585"/>
        <v>12</v>
      </c>
      <c r="W7540">
        <f t="shared" si="586"/>
        <v>4</v>
      </c>
      <c r="X7540">
        <f t="shared" si="587"/>
        <v>2017</v>
      </c>
      <c r="Y7540" t="str">
        <f t="shared" si="588"/>
        <v>Dec</v>
      </c>
      <c r="Z7540" t="str">
        <f t="shared" si="589"/>
        <v>2017-12</v>
      </c>
    </row>
    <row r="7541" spans="1:26"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s="5">
        <v>36.624000000000002</v>
      </c>
      <c r="S7541">
        <v>8</v>
      </c>
      <c r="T7541" s="7">
        <v>0.7</v>
      </c>
      <c r="U7541" s="5">
        <v>-24.416</v>
      </c>
      <c r="V7541">
        <f t="shared" si="585"/>
        <v>12</v>
      </c>
      <c r="W7541">
        <f t="shared" si="586"/>
        <v>4</v>
      </c>
      <c r="X7541">
        <f t="shared" si="587"/>
        <v>2017</v>
      </c>
      <c r="Y7541" t="str">
        <f t="shared" si="588"/>
        <v>Dec</v>
      </c>
      <c r="Z7541" t="str">
        <f t="shared" si="589"/>
        <v>2017-12</v>
      </c>
    </row>
    <row r="7542" spans="1:26"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s="5">
        <v>242.352</v>
      </c>
      <c r="S7542">
        <v>8</v>
      </c>
      <c r="T7542" s="7">
        <v>0.7</v>
      </c>
      <c r="U7542" s="5">
        <v>-363.52800000000002</v>
      </c>
      <c r="V7542">
        <f t="shared" si="585"/>
        <v>12</v>
      </c>
      <c r="W7542">
        <f t="shared" si="586"/>
        <v>4</v>
      </c>
      <c r="X7542">
        <f t="shared" si="587"/>
        <v>2017</v>
      </c>
      <c r="Y7542" t="str">
        <f t="shared" si="588"/>
        <v>Dec</v>
      </c>
      <c r="Z7542" t="str">
        <f t="shared" si="589"/>
        <v>2017-12</v>
      </c>
    </row>
    <row r="7543" spans="1:26"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s="5">
        <v>49.616</v>
      </c>
      <c r="S7543">
        <v>2</v>
      </c>
      <c r="T7543" s="7">
        <v>0.2</v>
      </c>
      <c r="U7543" s="5">
        <v>4.9615999999999998</v>
      </c>
      <c r="V7543">
        <f t="shared" si="585"/>
        <v>12</v>
      </c>
      <c r="W7543">
        <f t="shared" si="586"/>
        <v>4</v>
      </c>
      <c r="X7543">
        <f t="shared" si="587"/>
        <v>2017</v>
      </c>
      <c r="Y7543" t="str">
        <f t="shared" si="588"/>
        <v>Dec</v>
      </c>
      <c r="Z7543" t="str">
        <f t="shared" si="589"/>
        <v>2017-12</v>
      </c>
    </row>
    <row r="7544" spans="1:26"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s="5">
        <v>508.70400000000001</v>
      </c>
      <c r="S7544">
        <v>6</v>
      </c>
      <c r="T7544" s="7">
        <v>0.2</v>
      </c>
      <c r="U7544" s="5">
        <v>0</v>
      </c>
      <c r="V7544">
        <f t="shared" si="585"/>
        <v>12</v>
      </c>
      <c r="W7544">
        <f t="shared" si="586"/>
        <v>4</v>
      </c>
      <c r="X7544">
        <f t="shared" si="587"/>
        <v>2017</v>
      </c>
      <c r="Y7544" t="str">
        <f t="shared" si="588"/>
        <v>Dec</v>
      </c>
      <c r="Z7544" t="str">
        <f t="shared" si="589"/>
        <v>2017-12</v>
      </c>
    </row>
    <row r="7545" spans="1:26"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s="5">
        <v>57.36</v>
      </c>
      <c r="S7545">
        <v>6</v>
      </c>
      <c r="T7545" s="7">
        <v>0.2</v>
      </c>
      <c r="U7545" s="5">
        <v>-14.34</v>
      </c>
      <c r="V7545">
        <f t="shared" si="585"/>
        <v>12</v>
      </c>
      <c r="W7545">
        <f t="shared" si="586"/>
        <v>4</v>
      </c>
      <c r="X7545">
        <f t="shared" si="587"/>
        <v>2017</v>
      </c>
      <c r="Y7545" t="str">
        <f t="shared" si="588"/>
        <v>Dec</v>
      </c>
      <c r="Z7545" t="str">
        <f t="shared" si="589"/>
        <v>2017-12</v>
      </c>
    </row>
    <row r="7546" spans="1:26"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s="5">
        <v>906.68</v>
      </c>
      <c r="S7546">
        <v>5</v>
      </c>
      <c r="T7546" s="7">
        <v>0.2</v>
      </c>
      <c r="U7546" s="5">
        <v>68.001000000000005</v>
      </c>
      <c r="V7546">
        <f t="shared" si="585"/>
        <v>12</v>
      </c>
      <c r="W7546">
        <f t="shared" si="586"/>
        <v>4</v>
      </c>
      <c r="X7546">
        <f t="shared" si="587"/>
        <v>2017</v>
      </c>
      <c r="Y7546" t="str">
        <f t="shared" si="588"/>
        <v>Dec</v>
      </c>
      <c r="Z7546" t="str">
        <f t="shared" si="589"/>
        <v>2017-12</v>
      </c>
    </row>
    <row r="7547" spans="1:26"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s="5">
        <v>719.952</v>
      </c>
      <c r="S7547">
        <v>6</v>
      </c>
      <c r="T7547" s="7">
        <v>0.2</v>
      </c>
      <c r="U7547" s="5">
        <v>71.995199999999997</v>
      </c>
      <c r="V7547">
        <f t="shared" si="585"/>
        <v>10</v>
      </c>
      <c r="W7547">
        <f t="shared" si="586"/>
        <v>4</v>
      </c>
      <c r="X7547">
        <f t="shared" si="587"/>
        <v>2014</v>
      </c>
      <c r="Y7547" t="str">
        <f t="shared" si="588"/>
        <v>Oct</v>
      </c>
      <c r="Z7547" t="str">
        <f t="shared" si="589"/>
        <v>2014-10</v>
      </c>
    </row>
    <row r="7548" spans="1:26"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s="5">
        <v>755.94399999999996</v>
      </c>
      <c r="S7548">
        <v>7</v>
      </c>
      <c r="T7548" s="7">
        <v>0.2</v>
      </c>
      <c r="U7548" s="5">
        <v>66.145099999999999</v>
      </c>
      <c r="V7548">
        <f t="shared" si="585"/>
        <v>10</v>
      </c>
      <c r="W7548">
        <f t="shared" si="586"/>
        <v>4</v>
      </c>
      <c r="X7548">
        <f t="shared" si="587"/>
        <v>2014</v>
      </c>
      <c r="Y7548" t="str">
        <f t="shared" si="588"/>
        <v>Oct</v>
      </c>
      <c r="Z7548" t="str">
        <f t="shared" si="589"/>
        <v>2014-10</v>
      </c>
    </row>
    <row r="7549" spans="1:26"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s="5">
        <v>11.98</v>
      </c>
      <c r="S7549">
        <v>5</v>
      </c>
      <c r="T7549" s="7">
        <v>0.8</v>
      </c>
      <c r="U7549" s="5">
        <v>-19.167999999999999</v>
      </c>
      <c r="V7549">
        <f t="shared" si="585"/>
        <v>10</v>
      </c>
      <c r="W7549">
        <f t="shared" si="586"/>
        <v>4</v>
      </c>
      <c r="X7549">
        <f t="shared" si="587"/>
        <v>2014</v>
      </c>
      <c r="Y7549" t="str">
        <f t="shared" si="588"/>
        <v>Oct</v>
      </c>
      <c r="Z7549" t="str">
        <f t="shared" si="589"/>
        <v>2014-10</v>
      </c>
    </row>
    <row r="7550" spans="1:26"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s="5">
        <v>0.89800000000000002</v>
      </c>
      <c r="S7550">
        <v>1</v>
      </c>
      <c r="T7550" s="7">
        <v>0.8</v>
      </c>
      <c r="U7550" s="5">
        <v>-1.5714999999999999</v>
      </c>
      <c r="V7550">
        <f t="shared" si="585"/>
        <v>10</v>
      </c>
      <c r="W7550">
        <f t="shared" si="586"/>
        <v>4</v>
      </c>
      <c r="X7550">
        <f t="shared" si="587"/>
        <v>2014</v>
      </c>
      <c r="Y7550" t="str">
        <f t="shared" si="588"/>
        <v>Oct</v>
      </c>
      <c r="Z7550" t="str">
        <f t="shared" si="589"/>
        <v>2014-10</v>
      </c>
    </row>
    <row r="7551" spans="1:26"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s="5">
        <v>21.204000000000001</v>
      </c>
      <c r="S7551">
        <v>3</v>
      </c>
      <c r="T7551" s="7">
        <v>0.6</v>
      </c>
      <c r="U7551" s="5">
        <v>-11.6622</v>
      </c>
      <c r="V7551">
        <f t="shared" si="585"/>
        <v>9</v>
      </c>
      <c r="W7551">
        <f t="shared" si="586"/>
        <v>3</v>
      </c>
      <c r="X7551">
        <f t="shared" si="587"/>
        <v>2016</v>
      </c>
      <c r="Y7551" t="str">
        <f t="shared" si="588"/>
        <v>Sep</v>
      </c>
      <c r="Z7551" t="str">
        <f t="shared" si="589"/>
        <v>2016-09</v>
      </c>
    </row>
    <row r="7552" spans="1:26"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s="5">
        <v>34.74</v>
      </c>
      <c r="S7552">
        <v>3</v>
      </c>
      <c r="T7552" s="7">
        <v>0</v>
      </c>
      <c r="U7552" s="5">
        <v>17.37</v>
      </c>
      <c r="V7552">
        <f t="shared" si="585"/>
        <v>11</v>
      </c>
      <c r="W7552">
        <f t="shared" si="586"/>
        <v>4</v>
      </c>
      <c r="X7552">
        <f t="shared" si="587"/>
        <v>2014</v>
      </c>
      <c r="Y7552" t="str">
        <f t="shared" si="588"/>
        <v>Nov</v>
      </c>
      <c r="Z7552" t="str">
        <f t="shared" si="589"/>
        <v>2014-11</v>
      </c>
    </row>
    <row r="7553" spans="1:26"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s="5">
        <v>833.94</v>
      </c>
      <c r="S7553">
        <v>6</v>
      </c>
      <c r="T7553" s="7">
        <v>0</v>
      </c>
      <c r="U7553" s="5">
        <v>216.8244</v>
      </c>
      <c r="V7553">
        <f t="shared" si="585"/>
        <v>11</v>
      </c>
      <c r="W7553">
        <f t="shared" si="586"/>
        <v>4</v>
      </c>
      <c r="X7553">
        <f t="shared" si="587"/>
        <v>2014</v>
      </c>
      <c r="Y7553" t="str">
        <f t="shared" si="588"/>
        <v>Nov</v>
      </c>
      <c r="Z7553" t="str">
        <f t="shared" si="589"/>
        <v>2014-11</v>
      </c>
    </row>
    <row r="7554" spans="1:26"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s="5">
        <v>12.96</v>
      </c>
      <c r="S7554">
        <v>3</v>
      </c>
      <c r="T7554" s="7">
        <v>0.2</v>
      </c>
      <c r="U7554" s="5">
        <v>4.5359999999999996</v>
      </c>
      <c r="V7554">
        <f t="shared" si="585"/>
        <v>11</v>
      </c>
      <c r="W7554">
        <f t="shared" si="586"/>
        <v>4</v>
      </c>
      <c r="X7554">
        <f t="shared" si="587"/>
        <v>2014</v>
      </c>
      <c r="Y7554" t="str">
        <f t="shared" si="588"/>
        <v>Nov</v>
      </c>
      <c r="Z7554" t="str">
        <f t="shared" si="589"/>
        <v>2014-11</v>
      </c>
    </row>
    <row r="7555" spans="1:26"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s="5">
        <v>25.92</v>
      </c>
      <c r="S7555">
        <v>4</v>
      </c>
      <c r="T7555" s="7">
        <v>0</v>
      </c>
      <c r="U7555" s="5">
        <v>12.441599999999999</v>
      </c>
      <c r="V7555">
        <f t="shared" ref="V7555:V7618" si="590">MONTH(C7555)</f>
        <v>11</v>
      </c>
      <c r="W7555">
        <f t="shared" ref="W7555:W7618" si="591">ROUNDUP(MONTH(C7555)/3,0)</f>
        <v>4</v>
      </c>
      <c r="X7555">
        <f t="shared" ref="X7555:X7618" si="592">YEAR(C7555)</f>
        <v>2014</v>
      </c>
      <c r="Y7555" t="str">
        <f t="shared" ref="Y7555:Y7618" si="593">TEXT(C7555,"MMM")</f>
        <v>Nov</v>
      </c>
      <c r="Z7555" t="str">
        <f t="shared" ref="Z7555:Z7618" si="594">TEXT(C7555,"YYYY-MM")</f>
        <v>2014-11</v>
      </c>
    </row>
    <row r="7556" spans="1:26"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s="5">
        <v>349.96499999999997</v>
      </c>
      <c r="S7556">
        <v>7</v>
      </c>
      <c r="T7556" s="7">
        <v>0.5</v>
      </c>
      <c r="U7556" s="5">
        <v>-216.97829999999999</v>
      </c>
      <c r="V7556">
        <f t="shared" si="590"/>
        <v>5</v>
      </c>
      <c r="W7556">
        <f t="shared" si="591"/>
        <v>2</v>
      </c>
      <c r="X7556">
        <f t="shared" si="592"/>
        <v>2014</v>
      </c>
      <c r="Y7556" t="str">
        <f t="shared" si="593"/>
        <v>May</v>
      </c>
      <c r="Z7556" t="str">
        <f t="shared" si="594"/>
        <v>2014-05</v>
      </c>
    </row>
    <row r="7557" spans="1:26"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s="5">
        <v>22.32</v>
      </c>
      <c r="S7557">
        <v>5</v>
      </c>
      <c r="T7557" s="7">
        <v>0.2</v>
      </c>
      <c r="U7557" s="5">
        <v>5.3010000000000002</v>
      </c>
      <c r="V7557">
        <f t="shared" si="590"/>
        <v>5</v>
      </c>
      <c r="W7557">
        <f t="shared" si="591"/>
        <v>2</v>
      </c>
      <c r="X7557">
        <f t="shared" si="592"/>
        <v>2014</v>
      </c>
      <c r="Y7557" t="str">
        <f t="shared" si="593"/>
        <v>May</v>
      </c>
      <c r="Z7557" t="str">
        <f t="shared" si="594"/>
        <v>2014-05</v>
      </c>
    </row>
    <row r="7558" spans="1:26"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s="5">
        <v>158.28</v>
      </c>
      <c r="S7558">
        <v>6</v>
      </c>
      <c r="T7558" s="7">
        <v>0</v>
      </c>
      <c r="U7558" s="5">
        <v>72.808800000000005</v>
      </c>
      <c r="V7558">
        <f t="shared" si="590"/>
        <v>11</v>
      </c>
      <c r="W7558">
        <f t="shared" si="591"/>
        <v>4</v>
      </c>
      <c r="X7558">
        <f t="shared" si="592"/>
        <v>2017</v>
      </c>
      <c r="Y7558" t="str">
        <f t="shared" si="593"/>
        <v>Nov</v>
      </c>
      <c r="Z7558" t="str">
        <f t="shared" si="594"/>
        <v>2017-11</v>
      </c>
    </row>
    <row r="7559" spans="1:26"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s="5">
        <v>497.94</v>
      </c>
      <c r="S7559">
        <v>3</v>
      </c>
      <c r="T7559" s="7">
        <v>0</v>
      </c>
      <c r="U7559" s="5">
        <v>224.07300000000001</v>
      </c>
      <c r="V7559">
        <f t="shared" si="590"/>
        <v>11</v>
      </c>
      <c r="W7559">
        <f t="shared" si="591"/>
        <v>4</v>
      </c>
      <c r="X7559">
        <f t="shared" si="592"/>
        <v>2017</v>
      </c>
      <c r="Y7559" t="str">
        <f t="shared" si="593"/>
        <v>Nov</v>
      </c>
      <c r="Z7559" t="str">
        <f t="shared" si="594"/>
        <v>2017-11</v>
      </c>
    </row>
    <row r="7560" spans="1:26"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s="5">
        <v>533.94000000000005</v>
      </c>
      <c r="S7560">
        <v>3</v>
      </c>
      <c r="T7560" s="7">
        <v>0</v>
      </c>
      <c r="U7560" s="5">
        <v>154.8426</v>
      </c>
      <c r="V7560">
        <f t="shared" si="590"/>
        <v>11</v>
      </c>
      <c r="W7560">
        <f t="shared" si="591"/>
        <v>4</v>
      </c>
      <c r="X7560">
        <f t="shared" si="592"/>
        <v>2014</v>
      </c>
      <c r="Y7560" t="str">
        <f t="shared" si="593"/>
        <v>Nov</v>
      </c>
      <c r="Z7560" t="str">
        <f t="shared" si="594"/>
        <v>2014-11</v>
      </c>
    </row>
    <row r="7561" spans="1:26"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s="5">
        <v>167.94</v>
      </c>
      <c r="S7561">
        <v>3</v>
      </c>
      <c r="T7561" s="7">
        <v>0</v>
      </c>
      <c r="U7561" s="5">
        <v>82.290599999999998</v>
      </c>
      <c r="V7561">
        <f t="shared" si="590"/>
        <v>11</v>
      </c>
      <c r="W7561">
        <f t="shared" si="591"/>
        <v>4</v>
      </c>
      <c r="X7561">
        <f t="shared" si="592"/>
        <v>2014</v>
      </c>
      <c r="Y7561" t="str">
        <f t="shared" si="593"/>
        <v>Nov</v>
      </c>
      <c r="Z7561" t="str">
        <f t="shared" si="594"/>
        <v>2014-11</v>
      </c>
    </row>
    <row r="7562" spans="1:26"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s="5">
        <v>31.68</v>
      </c>
      <c r="S7562">
        <v>6</v>
      </c>
      <c r="T7562" s="7">
        <v>0</v>
      </c>
      <c r="U7562" s="5">
        <v>9.8208000000000002</v>
      </c>
      <c r="V7562">
        <f t="shared" si="590"/>
        <v>11</v>
      </c>
      <c r="W7562">
        <f t="shared" si="591"/>
        <v>4</v>
      </c>
      <c r="X7562">
        <f t="shared" si="592"/>
        <v>2014</v>
      </c>
      <c r="Y7562" t="str">
        <f t="shared" si="593"/>
        <v>Nov</v>
      </c>
      <c r="Z7562" t="str">
        <f t="shared" si="594"/>
        <v>2014-11</v>
      </c>
    </row>
    <row r="7563" spans="1:26"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s="5">
        <v>170.786</v>
      </c>
      <c r="S7563">
        <v>1</v>
      </c>
      <c r="T7563" s="7">
        <v>0.3</v>
      </c>
      <c r="U7563" s="5">
        <v>0</v>
      </c>
      <c r="V7563">
        <f t="shared" si="590"/>
        <v>12</v>
      </c>
      <c r="W7563">
        <f t="shared" si="591"/>
        <v>4</v>
      </c>
      <c r="X7563">
        <f t="shared" si="592"/>
        <v>2016</v>
      </c>
      <c r="Y7563" t="str">
        <f t="shared" si="593"/>
        <v>Dec</v>
      </c>
      <c r="Z7563" t="str">
        <f t="shared" si="594"/>
        <v>2016-12</v>
      </c>
    </row>
    <row r="7564" spans="1:26"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s="5">
        <v>198.744</v>
      </c>
      <c r="S7564">
        <v>4</v>
      </c>
      <c r="T7564" s="7">
        <v>0.3</v>
      </c>
      <c r="U7564" s="5">
        <v>0</v>
      </c>
      <c r="V7564">
        <f t="shared" si="590"/>
        <v>9</v>
      </c>
      <c r="W7564">
        <f t="shared" si="591"/>
        <v>3</v>
      </c>
      <c r="X7564">
        <f t="shared" si="592"/>
        <v>2016</v>
      </c>
      <c r="Y7564" t="str">
        <f t="shared" si="593"/>
        <v>Sep</v>
      </c>
      <c r="Z7564" t="str">
        <f t="shared" si="594"/>
        <v>2016-09</v>
      </c>
    </row>
    <row r="7565" spans="1:26"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s="5">
        <v>63.823999999999998</v>
      </c>
      <c r="S7565">
        <v>2</v>
      </c>
      <c r="T7565" s="7">
        <v>0.2</v>
      </c>
      <c r="U7565" s="5">
        <v>13.5626</v>
      </c>
      <c r="V7565">
        <f t="shared" si="590"/>
        <v>10</v>
      </c>
      <c r="W7565">
        <f t="shared" si="591"/>
        <v>4</v>
      </c>
      <c r="X7565">
        <f t="shared" si="592"/>
        <v>2017</v>
      </c>
      <c r="Y7565" t="str">
        <f t="shared" si="593"/>
        <v>Oct</v>
      </c>
      <c r="Z7565" t="str">
        <f t="shared" si="594"/>
        <v>2017-10</v>
      </c>
    </row>
    <row r="7566" spans="1:26"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s="5">
        <v>435.16800000000001</v>
      </c>
      <c r="S7566">
        <v>4</v>
      </c>
      <c r="T7566" s="7">
        <v>0.2</v>
      </c>
      <c r="U7566" s="5">
        <v>-59.835599999999999</v>
      </c>
      <c r="V7566">
        <f t="shared" si="590"/>
        <v>1</v>
      </c>
      <c r="W7566">
        <f t="shared" si="591"/>
        <v>1</v>
      </c>
      <c r="X7566">
        <f t="shared" si="592"/>
        <v>2016</v>
      </c>
      <c r="Y7566" t="str">
        <f t="shared" si="593"/>
        <v>Jan</v>
      </c>
      <c r="Z7566" t="str">
        <f t="shared" si="594"/>
        <v>2016-01</v>
      </c>
    </row>
    <row r="7567" spans="1:26"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s="5">
        <v>48.58</v>
      </c>
      <c r="S7567">
        <v>1</v>
      </c>
      <c r="T7567" s="7">
        <v>0</v>
      </c>
      <c r="U7567" s="5">
        <v>7.7728000000000002</v>
      </c>
      <c r="V7567">
        <f t="shared" si="590"/>
        <v>1</v>
      </c>
      <c r="W7567">
        <f t="shared" si="591"/>
        <v>1</v>
      </c>
      <c r="X7567">
        <f t="shared" si="592"/>
        <v>2016</v>
      </c>
      <c r="Y7567" t="str">
        <f t="shared" si="593"/>
        <v>Jan</v>
      </c>
      <c r="Z7567" t="str">
        <f t="shared" si="594"/>
        <v>2016-01</v>
      </c>
    </row>
    <row r="7568" spans="1:26"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s="5">
        <v>47.975999999999999</v>
      </c>
      <c r="S7568">
        <v>3</v>
      </c>
      <c r="T7568" s="7">
        <v>0.2</v>
      </c>
      <c r="U7568" s="5">
        <v>8.3957999999999995</v>
      </c>
      <c r="V7568">
        <f t="shared" si="590"/>
        <v>4</v>
      </c>
      <c r="W7568">
        <f t="shared" si="591"/>
        <v>2</v>
      </c>
      <c r="X7568">
        <f t="shared" si="592"/>
        <v>2017</v>
      </c>
      <c r="Y7568" t="str">
        <f t="shared" si="593"/>
        <v>Apr</v>
      </c>
      <c r="Z7568" t="str">
        <f t="shared" si="594"/>
        <v>2017-04</v>
      </c>
    </row>
    <row r="7569" spans="1:26"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s="5">
        <v>20.736000000000001</v>
      </c>
      <c r="S7569">
        <v>4</v>
      </c>
      <c r="T7569" s="7">
        <v>0.2</v>
      </c>
      <c r="U7569" s="5">
        <v>7.2576000000000001</v>
      </c>
      <c r="V7569">
        <f t="shared" si="590"/>
        <v>4</v>
      </c>
      <c r="W7569">
        <f t="shared" si="591"/>
        <v>2</v>
      </c>
      <c r="X7569">
        <f t="shared" si="592"/>
        <v>2017</v>
      </c>
      <c r="Y7569" t="str">
        <f t="shared" si="593"/>
        <v>Apr</v>
      </c>
      <c r="Z7569" t="str">
        <f t="shared" si="594"/>
        <v>2017-04</v>
      </c>
    </row>
    <row r="7570" spans="1:26"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s="5">
        <v>26.46</v>
      </c>
      <c r="S7570">
        <v>9</v>
      </c>
      <c r="T7570" s="7">
        <v>0</v>
      </c>
      <c r="U7570" s="5">
        <v>11.907</v>
      </c>
      <c r="V7570">
        <f t="shared" si="590"/>
        <v>12</v>
      </c>
      <c r="W7570">
        <f t="shared" si="591"/>
        <v>4</v>
      </c>
      <c r="X7570">
        <f t="shared" si="592"/>
        <v>2014</v>
      </c>
      <c r="Y7570" t="str">
        <f t="shared" si="593"/>
        <v>Dec</v>
      </c>
      <c r="Z7570" t="str">
        <f t="shared" si="594"/>
        <v>2014-12</v>
      </c>
    </row>
    <row r="7571" spans="1:26"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s="5">
        <v>49.12</v>
      </c>
      <c r="S7571">
        <v>4</v>
      </c>
      <c r="T7571" s="7">
        <v>0</v>
      </c>
      <c r="U7571" s="5">
        <v>23.086400000000001</v>
      </c>
      <c r="V7571">
        <f t="shared" si="590"/>
        <v>12</v>
      </c>
      <c r="W7571">
        <f t="shared" si="591"/>
        <v>4</v>
      </c>
      <c r="X7571">
        <f t="shared" si="592"/>
        <v>2014</v>
      </c>
      <c r="Y7571" t="str">
        <f t="shared" si="593"/>
        <v>Dec</v>
      </c>
      <c r="Z7571" t="str">
        <f t="shared" si="594"/>
        <v>2014-12</v>
      </c>
    </row>
    <row r="7572" spans="1:26"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s="5">
        <v>15</v>
      </c>
      <c r="S7572">
        <v>3</v>
      </c>
      <c r="T7572" s="7">
        <v>0</v>
      </c>
      <c r="U7572" s="5">
        <v>7.2</v>
      </c>
      <c r="V7572">
        <f t="shared" si="590"/>
        <v>12</v>
      </c>
      <c r="W7572">
        <f t="shared" si="591"/>
        <v>4</v>
      </c>
      <c r="X7572">
        <f t="shared" si="592"/>
        <v>2014</v>
      </c>
      <c r="Y7572" t="str">
        <f t="shared" si="593"/>
        <v>Dec</v>
      </c>
      <c r="Z7572" t="str">
        <f t="shared" si="594"/>
        <v>2014-12</v>
      </c>
    </row>
    <row r="7573" spans="1:26"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s="5">
        <v>194.7</v>
      </c>
      <c r="S7573">
        <v>5</v>
      </c>
      <c r="T7573" s="7">
        <v>0</v>
      </c>
      <c r="U7573" s="5">
        <v>9.7349999999999994</v>
      </c>
      <c r="V7573">
        <f t="shared" si="590"/>
        <v>10</v>
      </c>
      <c r="W7573">
        <f t="shared" si="591"/>
        <v>4</v>
      </c>
      <c r="X7573">
        <f t="shared" si="592"/>
        <v>2014</v>
      </c>
      <c r="Y7573" t="str">
        <f t="shared" si="593"/>
        <v>Oct</v>
      </c>
      <c r="Z7573" t="str">
        <f t="shared" si="594"/>
        <v>2014-10</v>
      </c>
    </row>
    <row r="7574" spans="1:26"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s="5">
        <v>591.32000000000005</v>
      </c>
      <c r="S7574">
        <v>4</v>
      </c>
      <c r="T7574" s="7">
        <v>0</v>
      </c>
      <c r="U7574" s="5">
        <v>112.35080000000001</v>
      </c>
      <c r="V7574">
        <f t="shared" si="590"/>
        <v>10</v>
      </c>
      <c r="W7574">
        <f t="shared" si="591"/>
        <v>4</v>
      </c>
      <c r="X7574">
        <f t="shared" si="592"/>
        <v>2014</v>
      </c>
      <c r="Y7574" t="str">
        <f t="shared" si="593"/>
        <v>Oct</v>
      </c>
      <c r="Z7574" t="str">
        <f t="shared" si="594"/>
        <v>2014-10</v>
      </c>
    </row>
    <row r="7575" spans="1:26"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s="5">
        <v>2.84</v>
      </c>
      <c r="S7575">
        <v>1</v>
      </c>
      <c r="T7575" s="7">
        <v>0</v>
      </c>
      <c r="U7575" s="5">
        <v>0.88039999999999996</v>
      </c>
      <c r="V7575">
        <f t="shared" si="590"/>
        <v>10</v>
      </c>
      <c r="W7575">
        <f t="shared" si="591"/>
        <v>4</v>
      </c>
      <c r="X7575">
        <f t="shared" si="592"/>
        <v>2014</v>
      </c>
      <c r="Y7575" t="str">
        <f t="shared" si="593"/>
        <v>Oct</v>
      </c>
      <c r="Z7575" t="str">
        <f t="shared" si="594"/>
        <v>2014-10</v>
      </c>
    </row>
    <row r="7576" spans="1:26"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s="5">
        <v>221.96</v>
      </c>
      <c r="S7576">
        <v>2</v>
      </c>
      <c r="T7576" s="7">
        <v>0</v>
      </c>
      <c r="U7576" s="5">
        <v>4.4391999999999996</v>
      </c>
      <c r="V7576">
        <f t="shared" si="590"/>
        <v>12</v>
      </c>
      <c r="W7576">
        <f t="shared" si="591"/>
        <v>4</v>
      </c>
      <c r="X7576">
        <f t="shared" si="592"/>
        <v>2015</v>
      </c>
      <c r="Y7576" t="str">
        <f t="shared" si="593"/>
        <v>Dec</v>
      </c>
      <c r="Z7576" t="str">
        <f t="shared" si="594"/>
        <v>2015-12</v>
      </c>
    </row>
    <row r="7577" spans="1:26"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s="5">
        <v>236</v>
      </c>
      <c r="S7577">
        <v>4</v>
      </c>
      <c r="T7577" s="7">
        <v>0</v>
      </c>
      <c r="U7577" s="5">
        <v>40.119999999999997</v>
      </c>
      <c r="V7577">
        <f t="shared" si="590"/>
        <v>12</v>
      </c>
      <c r="W7577">
        <f t="shared" si="591"/>
        <v>4</v>
      </c>
      <c r="X7577">
        <f t="shared" si="592"/>
        <v>2015</v>
      </c>
      <c r="Y7577" t="str">
        <f t="shared" si="593"/>
        <v>Dec</v>
      </c>
      <c r="Z7577" t="str">
        <f t="shared" si="594"/>
        <v>2015-12</v>
      </c>
    </row>
    <row r="7578" spans="1:26"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s="5">
        <v>41.94</v>
      </c>
      <c r="S7578">
        <v>2</v>
      </c>
      <c r="T7578" s="7">
        <v>0</v>
      </c>
      <c r="U7578" s="5">
        <v>15.0984</v>
      </c>
      <c r="V7578">
        <f t="shared" si="590"/>
        <v>11</v>
      </c>
      <c r="W7578">
        <f t="shared" si="591"/>
        <v>4</v>
      </c>
      <c r="X7578">
        <f t="shared" si="592"/>
        <v>2014</v>
      </c>
      <c r="Y7578" t="str">
        <f t="shared" si="593"/>
        <v>Nov</v>
      </c>
      <c r="Z7578" t="str">
        <f t="shared" si="594"/>
        <v>2014-11</v>
      </c>
    </row>
    <row r="7579" spans="1:26"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s="5">
        <v>52.792000000000002</v>
      </c>
      <c r="S7579">
        <v>1</v>
      </c>
      <c r="T7579" s="7">
        <v>0.2</v>
      </c>
      <c r="U7579" s="5">
        <v>4.6193</v>
      </c>
      <c r="V7579">
        <f t="shared" si="590"/>
        <v>11</v>
      </c>
      <c r="W7579">
        <f t="shared" si="591"/>
        <v>4</v>
      </c>
      <c r="X7579">
        <f t="shared" si="592"/>
        <v>2014</v>
      </c>
      <c r="Y7579" t="str">
        <f t="shared" si="593"/>
        <v>Nov</v>
      </c>
      <c r="Z7579" t="str">
        <f t="shared" si="594"/>
        <v>2014-11</v>
      </c>
    </row>
    <row r="7580" spans="1:26"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5">
        <v>563.94000000000005</v>
      </c>
      <c r="S7580">
        <v>3</v>
      </c>
      <c r="T7580" s="7">
        <v>0</v>
      </c>
      <c r="U7580" s="5">
        <v>112.788</v>
      </c>
      <c r="V7580">
        <f t="shared" si="590"/>
        <v>12</v>
      </c>
      <c r="W7580">
        <f t="shared" si="591"/>
        <v>4</v>
      </c>
      <c r="X7580">
        <f t="shared" si="592"/>
        <v>2016</v>
      </c>
      <c r="Y7580" t="str">
        <f t="shared" si="593"/>
        <v>Dec</v>
      </c>
      <c r="Z7580" t="str">
        <f t="shared" si="594"/>
        <v>2016-12</v>
      </c>
    </row>
    <row r="7581" spans="1:26"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s="5">
        <v>2625.12</v>
      </c>
      <c r="S7581">
        <v>8</v>
      </c>
      <c r="T7581" s="7">
        <v>0</v>
      </c>
      <c r="U7581" s="5">
        <v>735.03359999999998</v>
      </c>
      <c r="V7581">
        <f t="shared" si="590"/>
        <v>11</v>
      </c>
      <c r="W7581">
        <f t="shared" si="591"/>
        <v>4</v>
      </c>
      <c r="X7581">
        <f t="shared" si="592"/>
        <v>2015</v>
      </c>
      <c r="Y7581" t="str">
        <f t="shared" si="593"/>
        <v>Nov</v>
      </c>
      <c r="Z7581" t="str">
        <f t="shared" si="594"/>
        <v>2015-11</v>
      </c>
    </row>
    <row r="7582" spans="1:26"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s="5">
        <v>17.940000000000001</v>
      </c>
      <c r="S7582">
        <v>3</v>
      </c>
      <c r="T7582" s="7">
        <v>0</v>
      </c>
      <c r="U7582" s="5">
        <v>4.4850000000000003</v>
      </c>
      <c r="V7582">
        <f t="shared" si="590"/>
        <v>11</v>
      </c>
      <c r="W7582">
        <f t="shared" si="591"/>
        <v>4</v>
      </c>
      <c r="X7582">
        <f t="shared" si="592"/>
        <v>2015</v>
      </c>
      <c r="Y7582" t="str">
        <f t="shared" si="593"/>
        <v>Nov</v>
      </c>
      <c r="Z7582" t="str">
        <f t="shared" si="594"/>
        <v>2015-11</v>
      </c>
    </row>
    <row r="7583" spans="1:26"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s="5">
        <v>422.85599999999999</v>
      </c>
      <c r="S7583">
        <v>3</v>
      </c>
      <c r="T7583" s="7">
        <v>0.2</v>
      </c>
      <c r="U7583" s="5">
        <v>15.857100000000001</v>
      </c>
      <c r="V7583">
        <f t="shared" si="590"/>
        <v>8</v>
      </c>
      <c r="W7583">
        <f t="shared" si="591"/>
        <v>3</v>
      </c>
      <c r="X7583">
        <f t="shared" si="592"/>
        <v>2015</v>
      </c>
      <c r="Y7583" t="str">
        <f t="shared" si="593"/>
        <v>Aug</v>
      </c>
      <c r="Z7583" t="str">
        <f t="shared" si="594"/>
        <v>2015-08</v>
      </c>
    </row>
    <row r="7584" spans="1:26"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s="5">
        <v>127.764</v>
      </c>
      <c r="S7584">
        <v>2</v>
      </c>
      <c r="T7584" s="7">
        <v>0.1</v>
      </c>
      <c r="U7584" s="5">
        <v>2.8391999999999999</v>
      </c>
      <c r="V7584">
        <f t="shared" si="590"/>
        <v>4</v>
      </c>
      <c r="W7584">
        <f t="shared" si="591"/>
        <v>2</v>
      </c>
      <c r="X7584">
        <f t="shared" si="592"/>
        <v>2015</v>
      </c>
      <c r="Y7584" t="str">
        <f t="shared" si="593"/>
        <v>Apr</v>
      </c>
      <c r="Z7584" t="str">
        <f t="shared" si="594"/>
        <v>2015-04</v>
      </c>
    </row>
    <row r="7585" spans="1:26"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s="5">
        <v>3499.93</v>
      </c>
      <c r="S7585">
        <v>7</v>
      </c>
      <c r="T7585" s="7">
        <v>0</v>
      </c>
      <c r="U7585" s="5">
        <v>909.98180000000002</v>
      </c>
      <c r="V7585">
        <f t="shared" si="590"/>
        <v>3</v>
      </c>
      <c r="W7585">
        <f t="shared" si="591"/>
        <v>1</v>
      </c>
      <c r="X7585">
        <f t="shared" si="592"/>
        <v>2014</v>
      </c>
      <c r="Y7585" t="str">
        <f t="shared" si="593"/>
        <v>Mar</v>
      </c>
      <c r="Z7585" t="str">
        <f t="shared" si="594"/>
        <v>2014-03</v>
      </c>
    </row>
    <row r="7586" spans="1:26"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s="5">
        <v>14.4</v>
      </c>
      <c r="S7586">
        <v>5</v>
      </c>
      <c r="T7586" s="7">
        <v>0</v>
      </c>
      <c r="U7586" s="5">
        <v>6.6239999999999997</v>
      </c>
      <c r="V7586">
        <f t="shared" si="590"/>
        <v>3</v>
      </c>
      <c r="W7586">
        <f t="shared" si="591"/>
        <v>1</v>
      </c>
      <c r="X7586">
        <f t="shared" si="592"/>
        <v>2014</v>
      </c>
      <c r="Y7586" t="str">
        <f t="shared" si="593"/>
        <v>Mar</v>
      </c>
      <c r="Z7586" t="str">
        <f t="shared" si="594"/>
        <v>2014-03</v>
      </c>
    </row>
    <row r="7587" spans="1:26"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s="5">
        <v>122.97</v>
      </c>
      <c r="S7587">
        <v>3</v>
      </c>
      <c r="T7587" s="7">
        <v>0</v>
      </c>
      <c r="U7587" s="5">
        <v>60.255299999999998</v>
      </c>
      <c r="V7587">
        <f t="shared" si="590"/>
        <v>3</v>
      </c>
      <c r="W7587">
        <f t="shared" si="591"/>
        <v>1</v>
      </c>
      <c r="X7587">
        <f t="shared" si="592"/>
        <v>2014</v>
      </c>
      <c r="Y7587" t="str">
        <f t="shared" si="593"/>
        <v>Mar</v>
      </c>
      <c r="Z7587" t="str">
        <f t="shared" si="594"/>
        <v>2014-03</v>
      </c>
    </row>
    <row r="7588" spans="1:26"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s="5">
        <v>9.32</v>
      </c>
      <c r="S7588">
        <v>4</v>
      </c>
      <c r="T7588" s="7">
        <v>0</v>
      </c>
      <c r="U7588" s="5">
        <v>2.7027999999999999</v>
      </c>
      <c r="V7588">
        <f t="shared" si="590"/>
        <v>3</v>
      </c>
      <c r="W7588">
        <f t="shared" si="591"/>
        <v>1</v>
      </c>
      <c r="X7588">
        <f t="shared" si="592"/>
        <v>2014</v>
      </c>
      <c r="Y7588" t="str">
        <f t="shared" si="593"/>
        <v>Mar</v>
      </c>
      <c r="Z7588" t="str">
        <f t="shared" si="594"/>
        <v>2014-03</v>
      </c>
    </row>
    <row r="7589" spans="1:26"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s="5">
        <v>122.94</v>
      </c>
      <c r="S7589">
        <v>3</v>
      </c>
      <c r="T7589" s="7">
        <v>0</v>
      </c>
      <c r="U7589" s="5">
        <v>59.011200000000002</v>
      </c>
      <c r="V7589">
        <f t="shared" si="590"/>
        <v>3</v>
      </c>
      <c r="W7589">
        <f t="shared" si="591"/>
        <v>1</v>
      </c>
      <c r="X7589">
        <f t="shared" si="592"/>
        <v>2014</v>
      </c>
      <c r="Y7589" t="str">
        <f t="shared" si="593"/>
        <v>Mar</v>
      </c>
      <c r="Z7589" t="str">
        <f t="shared" si="594"/>
        <v>2014-03</v>
      </c>
    </row>
    <row r="7590" spans="1:26"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s="5">
        <v>17.309999999999999</v>
      </c>
      <c r="S7590">
        <v>3</v>
      </c>
      <c r="T7590" s="7">
        <v>0</v>
      </c>
      <c r="U7590" s="5">
        <v>5.1929999999999996</v>
      </c>
      <c r="V7590">
        <f t="shared" si="590"/>
        <v>11</v>
      </c>
      <c r="W7590">
        <f t="shared" si="591"/>
        <v>4</v>
      </c>
      <c r="X7590">
        <f t="shared" si="592"/>
        <v>2017</v>
      </c>
      <c r="Y7590" t="str">
        <f t="shared" si="593"/>
        <v>Nov</v>
      </c>
      <c r="Z7590" t="str">
        <f t="shared" si="594"/>
        <v>2017-11</v>
      </c>
    </row>
    <row r="7591" spans="1:26"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s="5">
        <v>128.744</v>
      </c>
      <c r="S7591">
        <v>7</v>
      </c>
      <c r="T7591" s="7">
        <v>0.2</v>
      </c>
      <c r="U7591" s="5">
        <v>12.8744</v>
      </c>
      <c r="V7591">
        <f t="shared" si="590"/>
        <v>9</v>
      </c>
      <c r="W7591">
        <f t="shared" si="591"/>
        <v>3</v>
      </c>
      <c r="X7591">
        <f t="shared" si="592"/>
        <v>2015</v>
      </c>
      <c r="Y7591" t="str">
        <f t="shared" si="593"/>
        <v>Sep</v>
      </c>
      <c r="Z7591" t="str">
        <f t="shared" si="594"/>
        <v>2015-09</v>
      </c>
    </row>
    <row r="7592" spans="1:26"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s="5">
        <v>58.247999999999998</v>
      </c>
      <c r="S7592">
        <v>9</v>
      </c>
      <c r="T7592" s="7">
        <v>0.2</v>
      </c>
      <c r="U7592" s="5">
        <v>11.6496</v>
      </c>
      <c r="V7592">
        <f t="shared" si="590"/>
        <v>9</v>
      </c>
      <c r="W7592">
        <f t="shared" si="591"/>
        <v>3</v>
      </c>
      <c r="X7592">
        <f t="shared" si="592"/>
        <v>2016</v>
      </c>
      <c r="Y7592" t="str">
        <f t="shared" si="593"/>
        <v>Sep</v>
      </c>
      <c r="Z7592" t="str">
        <f t="shared" si="594"/>
        <v>2016-09</v>
      </c>
    </row>
    <row r="7593" spans="1:26"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s="5">
        <v>71.245999999999995</v>
      </c>
      <c r="S7593">
        <v>2</v>
      </c>
      <c r="T7593" s="7">
        <v>0.3</v>
      </c>
      <c r="U7593" s="5">
        <v>-19.338200000000001</v>
      </c>
      <c r="V7593">
        <f t="shared" si="590"/>
        <v>9</v>
      </c>
      <c r="W7593">
        <f t="shared" si="591"/>
        <v>3</v>
      </c>
      <c r="X7593">
        <f t="shared" si="592"/>
        <v>2016</v>
      </c>
      <c r="Y7593" t="str">
        <f t="shared" si="593"/>
        <v>Sep</v>
      </c>
      <c r="Z7593" t="str">
        <f t="shared" si="594"/>
        <v>2016-09</v>
      </c>
    </row>
    <row r="7594" spans="1:26"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s="5">
        <v>7.8719999999999999</v>
      </c>
      <c r="S7594">
        <v>3</v>
      </c>
      <c r="T7594" s="7">
        <v>0.2</v>
      </c>
      <c r="U7594" s="5">
        <v>0.59040000000000004</v>
      </c>
      <c r="V7594">
        <f t="shared" si="590"/>
        <v>9</v>
      </c>
      <c r="W7594">
        <f t="shared" si="591"/>
        <v>3</v>
      </c>
      <c r="X7594">
        <f t="shared" si="592"/>
        <v>2016</v>
      </c>
      <c r="Y7594" t="str">
        <f t="shared" si="593"/>
        <v>Sep</v>
      </c>
      <c r="Z7594" t="str">
        <f t="shared" si="594"/>
        <v>2016-09</v>
      </c>
    </row>
    <row r="7595" spans="1:26"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s="5">
        <v>887.27099999999996</v>
      </c>
      <c r="S7595">
        <v>3</v>
      </c>
      <c r="T7595" s="7">
        <v>0.3</v>
      </c>
      <c r="U7595" s="5">
        <v>-63.3765</v>
      </c>
      <c r="V7595">
        <f t="shared" si="590"/>
        <v>9</v>
      </c>
      <c r="W7595">
        <f t="shared" si="591"/>
        <v>3</v>
      </c>
      <c r="X7595">
        <f t="shared" si="592"/>
        <v>2016</v>
      </c>
      <c r="Y7595" t="str">
        <f t="shared" si="593"/>
        <v>Sep</v>
      </c>
      <c r="Z7595" t="str">
        <f t="shared" si="594"/>
        <v>2016-09</v>
      </c>
    </row>
    <row r="7596" spans="1:26"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s="5">
        <v>146.86000000000001</v>
      </c>
      <c r="S7596">
        <v>7</v>
      </c>
      <c r="T7596" s="7">
        <v>0</v>
      </c>
      <c r="U7596" s="5">
        <v>70.492800000000003</v>
      </c>
      <c r="V7596">
        <f t="shared" si="590"/>
        <v>4</v>
      </c>
      <c r="W7596">
        <f t="shared" si="591"/>
        <v>2</v>
      </c>
      <c r="X7596">
        <f t="shared" si="592"/>
        <v>2017</v>
      </c>
      <c r="Y7596" t="str">
        <f t="shared" si="593"/>
        <v>Apr</v>
      </c>
      <c r="Z7596" t="str">
        <f t="shared" si="594"/>
        <v>2017-04</v>
      </c>
    </row>
    <row r="7597" spans="1:26"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s="5">
        <v>36.56</v>
      </c>
      <c r="S7597">
        <v>4</v>
      </c>
      <c r="T7597" s="7">
        <v>0</v>
      </c>
      <c r="U7597" s="5">
        <v>18.28</v>
      </c>
      <c r="V7597">
        <f t="shared" si="590"/>
        <v>4</v>
      </c>
      <c r="W7597">
        <f t="shared" si="591"/>
        <v>2</v>
      </c>
      <c r="X7597">
        <f t="shared" si="592"/>
        <v>2017</v>
      </c>
      <c r="Y7597" t="str">
        <f t="shared" si="593"/>
        <v>Apr</v>
      </c>
      <c r="Z7597" t="str">
        <f t="shared" si="594"/>
        <v>2017-04</v>
      </c>
    </row>
    <row r="7598" spans="1:26"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s="5">
        <v>225.57599999999999</v>
      </c>
      <c r="S7598">
        <v>3</v>
      </c>
      <c r="T7598" s="7">
        <v>0.2</v>
      </c>
      <c r="U7598" s="5">
        <v>22.557600000000001</v>
      </c>
      <c r="V7598">
        <f t="shared" si="590"/>
        <v>6</v>
      </c>
      <c r="W7598">
        <f t="shared" si="591"/>
        <v>2</v>
      </c>
      <c r="X7598">
        <f t="shared" si="592"/>
        <v>2015</v>
      </c>
      <c r="Y7598" t="str">
        <f t="shared" si="593"/>
        <v>Jun</v>
      </c>
      <c r="Z7598" t="str">
        <f t="shared" si="594"/>
        <v>2015-06</v>
      </c>
    </row>
    <row r="7599" spans="1:26"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s="5">
        <v>5.2480000000000002</v>
      </c>
      <c r="S7599">
        <v>2</v>
      </c>
      <c r="T7599" s="7">
        <v>0.2</v>
      </c>
      <c r="U7599" s="5">
        <v>0.4592</v>
      </c>
      <c r="V7599">
        <f t="shared" si="590"/>
        <v>9</v>
      </c>
      <c r="W7599">
        <f t="shared" si="591"/>
        <v>3</v>
      </c>
      <c r="X7599">
        <f t="shared" si="592"/>
        <v>2014</v>
      </c>
      <c r="Y7599" t="str">
        <f t="shared" si="593"/>
        <v>Sep</v>
      </c>
      <c r="Z7599" t="str">
        <f t="shared" si="594"/>
        <v>2014-09</v>
      </c>
    </row>
    <row r="7600" spans="1:26"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s="5">
        <v>38.256</v>
      </c>
      <c r="S7600">
        <v>3</v>
      </c>
      <c r="T7600" s="7">
        <v>0.2</v>
      </c>
      <c r="U7600" s="5">
        <v>4.782</v>
      </c>
      <c r="V7600">
        <f t="shared" si="590"/>
        <v>9</v>
      </c>
      <c r="W7600">
        <f t="shared" si="591"/>
        <v>3</v>
      </c>
      <c r="X7600">
        <f t="shared" si="592"/>
        <v>2014</v>
      </c>
      <c r="Y7600" t="str">
        <f t="shared" si="593"/>
        <v>Sep</v>
      </c>
      <c r="Z7600" t="str">
        <f t="shared" si="594"/>
        <v>2014-09</v>
      </c>
    </row>
    <row r="7601" spans="1:26"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s="5">
        <v>40.24</v>
      </c>
      <c r="S7601">
        <v>5</v>
      </c>
      <c r="T7601" s="7">
        <v>0.2</v>
      </c>
      <c r="U7601" s="5">
        <v>13.077999999999999</v>
      </c>
      <c r="V7601">
        <f t="shared" si="590"/>
        <v>9</v>
      </c>
      <c r="W7601">
        <f t="shared" si="591"/>
        <v>3</v>
      </c>
      <c r="X7601">
        <f t="shared" si="592"/>
        <v>2014</v>
      </c>
      <c r="Y7601" t="str">
        <f t="shared" si="593"/>
        <v>Sep</v>
      </c>
      <c r="Z7601" t="str">
        <f t="shared" si="594"/>
        <v>2014-09</v>
      </c>
    </row>
    <row r="7602" spans="1:26"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s="5">
        <v>29.925000000000001</v>
      </c>
      <c r="S7602">
        <v>5</v>
      </c>
      <c r="T7602" s="7">
        <v>0.7</v>
      </c>
      <c r="U7602" s="5">
        <v>-21.945</v>
      </c>
      <c r="V7602">
        <f t="shared" si="590"/>
        <v>9</v>
      </c>
      <c r="W7602">
        <f t="shared" si="591"/>
        <v>3</v>
      </c>
      <c r="X7602">
        <f t="shared" si="592"/>
        <v>2014</v>
      </c>
      <c r="Y7602" t="str">
        <f t="shared" si="593"/>
        <v>Sep</v>
      </c>
      <c r="Z7602" t="str">
        <f t="shared" si="594"/>
        <v>2014-09</v>
      </c>
    </row>
    <row r="7603" spans="1:26"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s="5">
        <v>148.70400000000001</v>
      </c>
      <c r="S7603">
        <v>6</v>
      </c>
      <c r="T7603" s="7">
        <v>0.2</v>
      </c>
      <c r="U7603" s="5">
        <v>46.47</v>
      </c>
      <c r="V7603">
        <f t="shared" si="590"/>
        <v>9</v>
      </c>
      <c r="W7603">
        <f t="shared" si="591"/>
        <v>3</v>
      </c>
      <c r="X7603">
        <f t="shared" si="592"/>
        <v>2014</v>
      </c>
      <c r="Y7603" t="str">
        <f t="shared" si="593"/>
        <v>Sep</v>
      </c>
      <c r="Z7603" t="str">
        <f t="shared" si="594"/>
        <v>2014-09</v>
      </c>
    </row>
    <row r="7604" spans="1:26"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s="5">
        <v>55.92</v>
      </c>
      <c r="S7604">
        <v>10</v>
      </c>
      <c r="T7604" s="7">
        <v>0.2</v>
      </c>
      <c r="U7604" s="5">
        <v>16.776</v>
      </c>
      <c r="V7604">
        <f t="shared" si="590"/>
        <v>9</v>
      </c>
      <c r="W7604">
        <f t="shared" si="591"/>
        <v>3</v>
      </c>
      <c r="X7604">
        <f t="shared" si="592"/>
        <v>2014</v>
      </c>
      <c r="Y7604" t="str">
        <f t="shared" si="593"/>
        <v>Sep</v>
      </c>
      <c r="Z7604" t="str">
        <f t="shared" si="594"/>
        <v>2014-09</v>
      </c>
    </row>
    <row r="7605" spans="1:26"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s="5">
        <v>12.96</v>
      </c>
      <c r="S7605">
        <v>2</v>
      </c>
      <c r="T7605" s="7">
        <v>0</v>
      </c>
      <c r="U7605" s="5">
        <v>6.2207999999999997</v>
      </c>
      <c r="V7605">
        <f t="shared" si="590"/>
        <v>7</v>
      </c>
      <c r="W7605">
        <f t="shared" si="591"/>
        <v>3</v>
      </c>
      <c r="X7605">
        <f t="shared" si="592"/>
        <v>2016</v>
      </c>
      <c r="Y7605" t="str">
        <f t="shared" si="593"/>
        <v>Jul</v>
      </c>
      <c r="Z7605" t="str">
        <f t="shared" si="594"/>
        <v>2016-07</v>
      </c>
    </row>
    <row r="7606" spans="1:26"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s="5">
        <v>25.175999999999998</v>
      </c>
      <c r="S7606">
        <v>3</v>
      </c>
      <c r="T7606" s="7">
        <v>0.6</v>
      </c>
      <c r="U7606" s="5">
        <v>-33.358199999999997</v>
      </c>
      <c r="V7606">
        <f t="shared" si="590"/>
        <v>5</v>
      </c>
      <c r="W7606">
        <f t="shared" si="591"/>
        <v>2</v>
      </c>
      <c r="X7606">
        <f t="shared" si="592"/>
        <v>2016</v>
      </c>
      <c r="Y7606" t="str">
        <f t="shared" si="593"/>
        <v>May</v>
      </c>
      <c r="Z7606" t="str">
        <f t="shared" si="594"/>
        <v>2016-05</v>
      </c>
    </row>
    <row r="7607" spans="1:26"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s="5">
        <v>5.5839999999999996</v>
      </c>
      <c r="S7607">
        <v>2</v>
      </c>
      <c r="T7607" s="7">
        <v>0.6</v>
      </c>
      <c r="U7607" s="5">
        <v>-1.6752</v>
      </c>
      <c r="V7607">
        <f t="shared" si="590"/>
        <v>5</v>
      </c>
      <c r="W7607">
        <f t="shared" si="591"/>
        <v>2</v>
      </c>
      <c r="X7607">
        <f t="shared" si="592"/>
        <v>2016</v>
      </c>
      <c r="Y7607" t="str">
        <f t="shared" si="593"/>
        <v>May</v>
      </c>
      <c r="Z7607" t="str">
        <f t="shared" si="594"/>
        <v>2016-05</v>
      </c>
    </row>
    <row r="7608" spans="1:26"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s="5">
        <v>1297.3679999999999</v>
      </c>
      <c r="S7608">
        <v>9</v>
      </c>
      <c r="T7608" s="7">
        <v>0.2</v>
      </c>
      <c r="U7608" s="5">
        <v>97.302599999999998</v>
      </c>
      <c r="V7608">
        <f t="shared" si="590"/>
        <v>5</v>
      </c>
      <c r="W7608">
        <f t="shared" si="591"/>
        <v>2</v>
      </c>
      <c r="X7608">
        <f t="shared" si="592"/>
        <v>2016</v>
      </c>
      <c r="Y7608" t="str">
        <f t="shared" si="593"/>
        <v>May</v>
      </c>
      <c r="Z7608" t="str">
        <f t="shared" si="594"/>
        <v>2016-05</v>
      </c>
    </row>
    <row r="7609" spans="1:26"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5">
        <v>264.32</v>
      </c>
      <c r="S7609">
        <v>2</v>
      </c>
      <c r="T7609" s="7">
        <v>0.2</v>
      </c>
      <c r="U7609" s="5">
        <v>19.824000000000002</v>
      </c>
      <c r="V7609">
        <f t="shared" si="590"/>
        <v>12</v>
      </c>
      <c r="W7609">
        <f t="shared" si="591"/>
        <v>4</v>
      </c>
      <c r="X7609">
        <f t="shared" si="592"/>
        <v>2017</v>
      </c>
      <c r="Y7609" t="str">
        <f t="shared" si="593"/>
        <v>Dec</v>
      </c>
      <c r="Z7609" t="str">
        <f t="shared" si="594"/>
        <v>2017-12</v>
      </c>
    </row>
    <row r="7610" spans="1:26"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s="5">
        <v>25.92</v>
      </c>
      <c r="S7610">
        <v>4</v>
      </c>
      <c r="T7610" s="7">
        <v>0</v>
      </c>
      <c r="U7610" s="5">
        <v>12.441599999999999</v>
      </c>
      <c r="V7610">
        <f t="shared" si="590"/>
        <v>5</v>
      </c>
      <c r="W7610">
        <f t="shared" si="591"/>
        <v>2</v>
      </c>
      <c r="X7610">
        <f t="shared" si="592"/>
        <v>2017</v>
      </c>
      <c r="Y7610" t="str">
        <f t="shared" si="593"/>
        <v>May</v>
      </c>
      <c r="Z7610" t="str">
        <f t="shared" si="594"/>
        <v>2017-05</v>
      </c>
    </row>
    <row r="7611" spans="1:26"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s="5">
        <v>22.96</v>
      </c>
      <c r="S7611">
        <v>7</v>
      </c>
      <c r="T7611" s="7">
        <v>0</v>
      </c>
      <c r="U7611" s="5">
        <v>6.6584000000000003</v>
      </c>
      <c r="V7611">
        <f t="shared" si="590"/>
        <v>5</v>
      </c>
      <c r="W7611">
        <f t="shared" si="591"/>
        <v>2</v>
      </c>
      <c r="X7611">
        <f t="shared" si="592"/>
        <v>2017</v>
      </c>
      <c r="Y7611" t="str">
        <f t="shared" si="593"/>
        <v>May</v>
      </c>
      <c r="Z7611" t="str">
        <f t="shared" si="594"/>
        <v>2017-05</v>
      </c>
    </row>
    <row r="7612" spans="1:26"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s="5">
        <v>19.440000000000001</v>
      </c>
      <c r="S7612">
        <v>3</v>
      </c>
      <c r="T7612" s="7">
        <v>0</v>
      </c>
      <c r="U7612" s="5">
        <v>9.3312000000000008</v>
      </c>
      <c r="V7612">
        <f t="shared" si="590"/>
        <v>2</v>
      </c>
      <c r="W7612">
        <f t="shared" si="591"/>
        <v>1</v>
      </c>
      <c r="X7612">
        <f t="shared" si="592"/>
        <v>2014</v>
      </c>
      <c r="Y7612" t="str">
        <f t="shared" si="593"/>
        <v>Feb</v>
      </c>
      <c r="Z7612" t="str">
        <f t="shared" si="594"/>
        <v>2014-02</v>
      </c>
    </row>
    <row r="7613" spans="1:26"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s="5">
        <v>9.5399999999999991</v>
      </c>
      <c r="S7613">
        <v>2</v>
      </c>
      <c r="T7613" s="7">
        <v>0</v>
      </c>
      <c r="U7613" s="5">
        <v>4.2930000000000001</v>
      </c>
      <c r="V7613">
        <f t="shared" si="590"/>
        <v>2</v>
      </c>
      <c r="W7613">
        <f t="shared" si="591"/>
        <v>1</v>
      </c>
      <c r="X7613">
        <f t="shared" si="592"/>
        <v>2015</v>
      </c>
      <c r="Y7613" t="str">
        <f t="shared" si="593"/>
        <v>Feb</v>
      </c>
      <c r="Z7613" t="str">
        <f t="shared" si="594"/>
        <v>2015-02</v>
      </c>
    </row>
    <row r="7614" spans="1:26"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s="5">
        <v>5.81</v>
      </c>
      <c r="S7614">
        <v>1</v>
      </c>
      <c r="T7614" s="7">
        <v>0</v>
      </c>
      <c r="U7614" s="5">
        <v>1.8010999999999999</v>
      </c>
      <c r="V7614">
        <f t="shared" si="590"/>
        <v>2</v>
      </c>
      <c r="W7614">
        <f t="shared" si="591"/>
        <v>1</v>
      </c>
      <c r="X7614">
        <f t="shared" si="592"/>
        <v>2015</v>
      </c>
      <c r="Y7614" t="str">
        <f t="shared" si="593"/>
        <v>Feb</v>
      </c>
      <c r="Z7614" t="str">
        <f t="shared" si="594"/>
        <v>2015-02</v>
      </c>
    </row>
    <row r="7615" spans="1:26"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s="5">
        <v>5.76</v>
      </c>
      <c r="S7615">
        <v>2</v>
      </c>
      <c r="T7615" s="7">
        <v>0</v>
      </c>
      <c r="U7615" s="5">
        <v>1.728</v>
      </c>
      <c r="V7615">
        <f t="shared" si="590"/>
        <v>2</v>
      </c>
      <c r="W7615">
        <f t="shared" si="591"/>
        <v>1</v>
      </c>
      <c r="X7615">
        <f t="shared" si="592"/>
        <v>2015</v>
      </c>
      <c r="Y7615" t="str">
        <f t="shared" si="593"/>
        <v>Feb</v>
      </c>
      <c r="Z7615" t="str">
        <f t="shared" si="594"/>
        <v>2015-02</v>
      </c>
    </row>
    <row r="7616" spans="1:26"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s="5">
        <v>14.91</v>
      </c>
      <c r="S7616">
        <v>3</v>
      </c>
      <c r="T7616" s="7">
        <v>0</v>
      </c>
      <c r="U7616" s="5">
        <v>4.6220999999999997</v>
      </c>
      <c r="V7616">
        <f t="shared" si="590"/>
        <v>8</v>
      </c>
      <c r="W7616">
        <f t="shared" si="591"/>
        <v>3</v>
      </c>
      <c r="X7616">
        <f t="shared" si="592"/>
        <v>2015</v>
      </c>
      <c r="Y7616" t="str">
        <f t="shared" si="593"/>
        <v>Aug</v>
      </c>
      <c r="Z7616" t="str">
        <f t="shared" si="594"/>
        <v>2015-08</v>
      </c>
    </row>
    <row r="7617" spans="1:26"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s="5">
        <v>6.6420000000000003</v>
      </c>
      <c r="S7617">
        <v>9</v>
      </c>
      <c r="T7617" s="7">
        <v>0.7</v>
      </c>
      <c r="U7617" s="5">
        <v>-4.4279999999999999</v>
      </c>
      <c r="V7617">
        <f t="shared" si="590"/>
        <v>11</v>
      </c>
      <c r="W7617">
        <f t="shared" si="591"/>
        <v>4</v>
      </c>
      <c r="X7617">
        <f t="shared" si="592"/>
        <v>2014</v>
      </c>
      <c r="Y7617" t="str">
        <f t="shared" si="593"/>
        <v>Nov</v>
      </c>
      <c r="Z7617" t="str">
        <f t="shared" si="594"/>
        <v>2014-11</v>
      </c>
    </row>
    <row r="7618" spans="1:26"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s="5">
        <v>18.54</v>
      </c>
      <c r="S7618">
        <v>2</v>
      </c>
      <c r="T7618" s="7">
        <v>0</v>
      </c>
      <c r="U7618" s="5">
        <v>8.7138000000000009</v>
      </c>
      <c r="V7618">
        <f t="shared" si="590"/>
        <v>12</v>
      </c>
      <c r="W7618">
        <f t="shared" si="591"/>
        <v>4</v>
      </c>
      <c r="X7618">
        <f t="shared" si="592"/>
        <v>2016</v>
      </c>
      <c r="Y7618" t="str">
        <f t="shared" si="593"/>
        <v>Dec</v>
      </c>
      <c r="Z7618" t="str">
        <f t="shared" si="594"/>
        <v>2016-12</v>
      </c>
    </row>
    <row r="7619" spans="1:26"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s="5">
        <v>679.96</v>
      </c>
      <c r="S7619">
        <v>5</v>
      </c>
      <c r="T7619" s="7">
        <v>0.2</v>
      </c>
      <c r="U7619" s="5">
        <v>220.98699999999999</v>
      </c>
      <c r="V7619">
        <f t="shared" ref="V7619:V7682" si="595">MONTH(C7619)</f>
        <v>12</v>
      </c>
      <c r="W7619">
        <f t="shared" ref="W7619:W7682" si="596">ROUNDUP(MONTH(C7619)/3,0)</f>
        <v>4</v>
      </c>
      <c r="X7619">
        <f t="shared" ref="X7619:X7682" si="597">YEAR(C7619)</f>
        <v>2016</v>
      </c>
      <c r="Y7619" t="str">
        <f t="shared" ref="Y7619:Y7682" si="598">TEXT(C7619,"MMM")</f>
        <v>Dec</v>
      </c>
      <c r="Z7619" t="str">
        <f t="shared" ref="Z7619:Z7682" si="599">TEXT(C7619,"YYYY-MM")</f>
        <v>2016-12</v>
      </c>
    </row>
    <row r="7620" spans="1:26"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s="5">
        <v>189.57599999999999</v>
      </c>
      <c r="S7620">
        <v>1</v>
      </c>
      <c r="T7620" s="7">
        <v>0.2</v>
      </c>
      <c r="U7620" s="5">
        <v>9.4787999999999997</v>
      </c>
      <c r="V7620">
        <f t="shared" si="595"/>
        <v>10</v>
      </c>
      <c r="W7620">
        <f t="shared" si="596"/>
        <v>4</v>
      </c>
      <c r="X7620">
        <f t="shared" si="597"/>
        <v>2017</v>
      </c>
      <c r="Y7620" t="str">
        <f t="shared" si="598"/>
        <v>Oct</v>
      </c>
      <c r="Z7620" t="str">
        <f t="shared" si="599"/>
        <v>2017-10</v>
      </c>
    </row>
    <row r="7621" spans="1:26"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s="5">
        <v>71.959999999999994</v>
      </c>
      <c r="S7621">
        <v>5</v>
      </c>
      <c r="T7621" s="7">
        <v>0.2</v>
      </c>
      <c r="U7621" s="5">
        <v>7.1959999999999997</v>
      </c>
      <c r="V7621">
        <f t="shared" si="595"/>
        <v>10</v>
      </c>
      <c r="W7621">
        <f t="shared" si="596"/>
        <v>4</v>
      </c>
      <c r="X7621">
        <f t="shared" si="597"/>
        <v>2017</v>
      </c>
      <c r="Y7621" t="str">
        <f t="shared" si="598"/>
        <v>Oct</v>
      </c>
      <c r="Z7621" t="str">
        <f t="shared" si="599"/>
        <v>2017-10</v>
      </c>
    </row>
    <row r="7622" spans="1:26"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s="5">
        <v>539.91999999999996</v>
      </c>
      <c r="S7622">
        <v>5</v>
      </c>
      <c r="T7622" s="7">
        <v>0.2</v>
      </c>
      <c r="U7622" s="5">
        <v>47.243000000000002</v>
      </c>
      <c r="V7622">
        <f t="shared" si="595"/>
        <v>11</v>
      </c>
      <c r="W7622">
        <f t="shared" si="596"/>
        <v>4</v>
      </c>
      <c r="X7622">
        <f t="shared" si="597"/>
        <v>2014</v>
      </c>
      <c r="Y7622" t="str">
        <f t="shared" si="598"/>
        <v>Nov</v>
      </c>
      <c r="Z7622" t="str">
        <f t="shared" si="599"/>
        <v>2014-11</v>
      </c>
    </row>
    <row r="7623" spans="1:26"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s="5">
        <v>725.34400000000005</v>
      </c>
      <c r="S7623">
        <v>4</v>
      </c>
      <c r="T7623" s="7">
        <v>0.2</v>
      </c>
      <c r="U7623" s="5">
        <v>54.400799999999997</v>
      </c>
      <c r="V7623">
        <f t="shared" si="595"/>
        <v>11</v>
      </c>
      <c r="W7623">
        <f t="shared" si="596"/>
        <v>4</v>
      </c>
      <c r="X7623">
        <f t="shared" si="597"/>
        <v>2014</v>
      </c>
      <c r="Y7623" t="str">
        <f t="shared" si="598"/>
        <v>Nov</v>
      </c>
      <c r="Z7623" t="str">
        <f t="shared" si="599"/>
        <v>2014-11</v>
      </c>
    </row>
    <row r="7624" spans="1:26"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s="5">
        <v>7.44</v>
      </c>
      <c r="S7624">
        <v>3</v>
      </c>
      <c r="T7624" s="7">
        <v>0</v>
      </c>
      <c r="U7624" s="5">
        <v>2.6040000000000001</v>
      </c>
      <c r="V7624">
        <f t="shared" si="595"/>
        <v>11</v>
      </c>
      <c r="W7624">
        <f t="shared" si="596"/>
        <v>4</v>
      </c>
      <c r="X7624">
        <f t="shared" si="597"/>
        <v>2014</v>
      </c>
      <c r="Y7624" t="str">
        <f t="shared" si="598"/>
        <v>Nov</v>
      </c>
      <c r="Z7624" t="str">
        <f t="shared" si="599"/>
        <v>2014-11</v>
      </c>
    </row>
    <row r="7625" spans="1:26"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s="5">
        <v>39.479999999999997</v>
      </c>
      <c r="S7625">
        <v>1</v>
      </c>
      <c r="T7625" s="7">
        <v>0</v>
      </c>
      <c r="U7625" s="5">
        <v>11.054399999999999</v>
      </c>
      <c r="V7625">
        <f t="shared" si="595"/>
        <v>7</v>
      </c>
      <c r="W7625">
        <f t="shared" si="596"/>
        <v>3</v>
      </c>
      <c r="X7625">
        <f t="shared" si="597"/>
        <v>2014</v>
      </c>
      <c r="Y7625" t="str">
        <f t="shared" si="598"/>
        <v>Jul</v>
      </c>
      <c r="Z7625" t="str">
        <f t="shared" si="599"/>
        <v>2014-07</v>
      </c>
    </row>
    <row r="7626" spans="1:26"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5">
        <v>850.5</v>
      </c>
      <c r="S7626">
        <v>5</v>
      </c>
      <c r="T7626" s="7">
        <v>0.1</v>
      </c>
      <c r="U7626" s="5">
        <v>245.7</v>
      </c>
      <c r="V7626">
        <f t="shared" si="595"/>
        <v>5</v>
      </c>
      <c r="W7626">
        <f t="shared" si="596"/>
        <v>2</v>
      </c>
      <c r="X7626">
        <f t="shared" si="597"/>
        <v>2015</v>
      </c>
      <c r="Y7626" t="str">
        <f t="shared" si="598"/>
        <v>May</v>
      </c>
      <c r="Z7626" t="str">
        <f t="shared" si="599"/>
        <v>2015-05</v>
      </c>
    </row>
    <row r="7627" spans="1:26"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5">
        <v>75.33</v>
      </c>
      <c r="S7627">
        <v>9</v>
      </c>
      <c r="T7627" s="7">
        <v>0</v>
      </c>
      <c r="U7627" s="5">
        <v>19.585799999999999</v>
      </c>
      <c r="V7627">
        <f t="shared" si="595"/>
        <v>5</v>
      </c>
      <c r="W7627">
        <f t="shared" si="596"/>
        <v>2</v>
      </c>
      <c r="X7627">
        <f t="shared" si="597"/>
        <v>2015</v>
      </c>
      <c r="Y7627" t="str">
        <f t="shared" si="598"/>
        <v>May</v>
      </c>
      <c r="Z7627" t="str">
        <f t="shared" si="599"/>
        <v>2015-05</v>
      </c>
    </row>
    <row r="7628" spans="1:26"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s="5">
        <v>325.63200000000001</v>
      </c>
      <c r="S7628">
        <v>6</v>
      </c>
      <c r="T7628" s="7">
        <v>0.2</v>
      </c>
      <c r="U7628" s="5">
        <v>28.492799999999999</v>
      </c>
      <c r="V7628">
        <f t="shared" si="595"/>
        <v>11</v>
      </c>
      <c r="W7628">
        <f t="shared" si="596"/>
        <v>4</v>
      </c>
      <c r="X7628">
        <f t="shared" si="597"/>
        <v>2015</v>
      </c>
      <c r="Y7628" t="str">
        <f t="shared" si="598"/>
        <v>Nov</v>
      </c>
      <c r="Z7628" t="str">
        <f t="shared" si="599"/>
        <v>2015-11</v>
      </c>
    </row>
    <row r="7629" spans="1:26"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s="5">
        <v>23.344000000000001</v>
      </c>
      <c r="S7629">
        <v>2</v>
      </c>
      <c r="T7629" s="7">
        <v>0.2</v>
      </c>
      <c r="U7629" s="5">
        <v>-1.4590000000000001</v>
      </c>
      <c r="V7629">
        <f t="shared" si="595"/>
        <v>11</v>
      </c>
      <c r="W7629">
        <f t="shared" si="596"/>
        <v>4</v>
      </c>
      <c r="X7629">
        <f t="shared" si="597"/>
        <v>2015</v>
      </c>
      <c r="Y7629" t="str">
        <f t="shared" si="598"/>
        <v>Nov</v>
      </c>
      <c r="Z7629" t="str">
        <f t="shared" si="599"/>
        <v>2015-11</v>
      </c>
    </row>
    <row r="7630" spans="1:26"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s="5">
        <v>16.52</v>
      </c>
      <c r="S7630">
        <v>5</v>
      </c>
      <c r="T7630" s="7">
        <v>0.2</v>
      </c>
      <c r="U7630" s="5">
        <v>5.3689999999999998</v>
      </c>
      <c r="V7630">
        <f t="shared" si="595"/>
        <v>11</v>
      </c>
      <c r="W7630">
        <f t="shared" si="596"/>
        <v>4</v>
      </c>
      <c r="X7630">
        <f t="shared" si="597"/>
        <v>2015</v>
      </c>
      <c r="Y7630" t="str">
        <f t="shared" si="598"/>
        <v>Nov</v>
      </c>
      <c r="Z7630" t="str">
        <f t="shared" si="599"/>
        <v>2015-11</v>
      </c>
    </row>
    <row r="7631" spans="1:26"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s="5">
        <v>335.72</v>
      </c>
      <c r="S7631">
        <v>5</v>
      </c>
      <c r="T7631" s="7">
        <v>0.2</v>
      </c>
      <c r="U7631" s="5">
        <v>113.30549999999999</v>
      </c>
      <c r="V7631">
        <f t="shared" si="595"/>
        <v>3</v>
      </c>
      <c r="W7631">
        <f t="shared" si="596"/>
        <v>1</v>
      </c>
      <c r="X7631">
        <f t="shared" si="597"/>
        <v>2014</v>
      </c>
      <c r="Y7631" t="str">
        <f t="shared" si="598"/>
        <v>Mar</v>
      </c>
      <c r="Z7631" t="str">
        <f t="shared" si="599"/>
        <v>2014-03</v>
      </c>
    </row>
    <row r="7632" spans="1:26"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s="5">
        <v>251.94399999999999</v>
      </c>
      <c r="S7632">
        <v>7</v>
      </c>
      <c r="T7632" s="7">
        <v>0.2</v>
      </c>
      <c r="U7632" s="5">
        <v>88.180400000000006</v>
      </c>
      <c r="V7632">
        <f t="shared" si="595"/>
        <v>3</v>
      </c>
      <c r="W7632">
        <f t="shared" si="596"/>
        <v>1</v>
      </c>
      <c r="X7632">
        <f t="shared" si="597"/>
        <v>2014</v>
      </c>
      <c r="Y7632" t="str">
        <f t="shared" si="598"/>
        <v>Mar</v>
      </c>
      <c r="Z7632" t="str">
        <f t="shared" si="599"/>
        <v>2014-03</v>
      </c>
    </row>
    <row r="7633" spans="1:26"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s="5">
        <v>127.30200000000001</v>
      </c>
      <c r="S7633">
        <v>7</v>
      </c>
      <c r="T7633" s="7">
        <v>0.3</v>
      </c>
      <c r="U7633" s="5">
        <v>-9.093</v>
      </c>
      <c r="V7633">
        <f t="shared" si="595"/>
        <v>3</v>
      </c>
      <c r="W7633">
        <f t="shared" si="596"/>
        <v>1</v>
      </c>
      <c r="X7633">
        <f t="shared" si="597"/>
        <v>2014</v>
      </c>
      <c r="Y7633" t="str">
        <f t="shared" si="598"/>
        <v>Mar</v>
      </c>
      <c r="Z7633" t="str">
        <f t="shared" si="599"/>
        <v>2014-03</v>
      </c>
    </row>
    <row r="7634" spans="1:26"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s="5">
        <v>1207.8399999999999</v>
      </c>
      <c r="S7634">
        <v>8</v>
      </c>
      <c r="T7634" s="7">
        <v>0</v>
      </c>
      <c r="U7634" s="5">
        <v>314.03840000000002</v>
      </c>
      <c r="V7634">
        <f t="shared" si="595"/>
        <v>12</v>
      </c>
      <c r="W7634">
        <f t="shared" si="596"/>
        <v>4</v>
      </c>
      <c r="X7634">
        <f t="shared" si="597"/>
        <v>2017</v>
      </c>
      <c r="Y7634" t="str">
        <f t="shared" si="598"/>
        <v>Dec</v>
      </c>
      <c r="Z7634" t="str">
        <f t="shared" si="599"/>
        <v>2017-12</v>
      </c>
    </row>
    <row r="7635" spans="1:26"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s="5">
        <v>12.53</v>
      </c>
      <c r="S7635">
        <v>1</v>
      </c>
      <c r="T7635" s="7">
        <v>0</v>
      </c>
      <c r="U7635" s="5">
        <v>5.8891</v>
      </c>
      <c r="V7635">
        <f t="shared" si="595"/>
        <v>12</v>
      </c>
      <c r="W7635">
        <f t="shared" si="596"/>
        <v>4</v>
      </c>
      <c r="X7635">
        <f t="shared" si="597"/>
        <v>2017</v>
      </c>
      <c r="Y7635" t="str">
        <f t="shared" si="598"/>
        <v>Dec</v>
      </c>
      <c r="Z7635" t="str">
        <f t="shared" si="599"/>
        <v>2017-12</v>
      </c>
    </row>
    <row r="7636" spans="1:26"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s="5">
        <v>34.58</v>
      </c>
      <c r="S7636">
        <v>1</v>
      </c>
      <c r="T7636" s="7">
        <v>0</v>
      </c>
      <c r="U7636" s="5">
        <v>10.0282</v>
      </c>
      <c r="V7636">
        <f t="shared" si="595"/>
        <v>12</v>
      </c>
      <c r="W7636">
        <f t="shared" si="596"/>
        <v>4</v>
      </c>
      <c r="X7636">
        <f t="shared" si="597"/>
        <v>2017</v>
      </c>
      <c r="Y7636" t="str">
        <f t="shared" si="598"/>
        <v>Dec</v>
      </c>
      <c r="Z7636" t="str">
        <f t="shared" si="599"/>
        <v>2017-12</v>
      </c>
    </row>
    <row r="7637" spans="1:26"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s="5">
        <v>300.98</v>
      </c>
      <c r="S7637">
        <v>1</v>
      </c>
      <c r="T7637" s="7">
        <v>0</v>
      </c>
      <c r="U7637" s="5">
        <v>87.284199999999998</v>
      </c>
      <c r="V7637">
        <f t="shared" si="595"/>
        <v>12</v>
      </c>
      <c r="W7637">
        <f t="shared" si="596"/>
        <v>4</v>
      </c>
      <c r="X7637">
        <f t="shared" si="597"/>
        <v>2017</v>
      </c>
      <c r="Y7637" t="str">
        <f t="shared" si="598"/>
        <v>Dec</v>
      </c>
      <c r="Z7637" t="str">
        <f t="shared" si="599"/>
        <v>2017-12</v>
      </c>
    </row>
    <row r="7638" spans="1:26"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s="5">
        <v>258.75</v>
      </c>
      <c r="S7638">
        <v>3</v>
      </c>
      <c r="T7638" s="7">
        <v>0</v>
      </c>
      <c r="U7638" s="5">
        <v>77.625</v>
      </c>
      <c r="V7638">
        <f t="shared" si="595"/>
        <v>12</v>
      </c>
      <c r="W7638">
        <f t="shared" si="596"/>
        <v>4</v>
      </c>
      <c r="X7638">
        <f t="shared" si="597"/>
        <v>2017</v>
      </c>
      <c r="Y7638" t="str">
        <f t="shared" si="598"/>
        <v>Dec</v>
      </c>
      <c r="Z7638" t="str">
        <f t="shared" si="599"/>
        <v>2017-12</v>
      </c>
    </row>
    <row r="7639" spans="1:26"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s="5">
        <v>59.52</v>
      </c>
      <c r="S7639">
        <v>3</v>
      </c>
      <c r="T7639" s="7">
        <v>0</v>
      </c>
      <c r="U7639" s="5">
        <v>15.475199999999999</v>
      </c>
      <c r="V7639">
        <f t="shared" si="595"/>
        <v>3</v>
      </c>
      <c r="W7639">
        <f t="shared" si="596"/>
        <v>1</v>
      </c>
      <c r="X7639">
        <f t="shared" si="597"/>
        <v>2017</v>
      </c>
      <c r="Y7639" t="str">
        <f t="shared" si="598"/>
        <v>Mar</v>
      </c>
      <c r="Z7639" t="str">
        <f t="shared" si="599"/>
        <v>2017-03</v>
      </c>
    </row>
    <row r="7640" spans="1:26"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s="5">
        <v>57.96</v>
      </c>
      <c r="S7640">
        <v>7</v>
      </c>
      <c r="T7640" s="7">
        <v>0</v>
      </c>
      <c r="U7640" s="5">
        <v>27.241199999999999</v>
      </c>
      <c r="V7640">
        <f t="shared" si="595"/>
        <v>3</v>
      </c>
      <c r="W7640">
        <f t="shared" si="596"/>
        <v>1</v>
      </c>
      <c r="X7640">
        <f t="shared" si="597"/>
        <v>2017</v>
      </c>
      <c r="Y7640" t="str">
        <f t="shared" si="598"/>
        <v>Mar</v>
      </c>
      <c r="Z7640" t="str">
        <f t="shared" si="599"/>
        <v>2017-03</v>
      </c>
    </row>
    <row r="7641" spans="1:26"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s="5">
        <v>441.96</v>
      </c>
      <c r="S7641">
        <v>2</v>
      </c>
      <c r="T7641" s="7">
        <v>0</v>
      </c>
      <c r="U7641" s="5">
        <v>101.6508</v>
      </c>
      <c r="V7641">
        <f t="shared" si="595"/>
        <v>3</v>
      </c>
      <c r="W7641">
        <f t="shared" si="596"/>
        <v>1</v>
      </c>
      <c r="X7641">
        <f t="shared" si="597"/>
        <v>2017</v>
      </c>
      <c r="Y7641" t="str">
        <f t="shared" si="598"/>
        <v>Mar</v>
      </c>
      <c r="Z7641" t="str">
        <f t="shared" si="599"/>
        <v>2017-03</v>
      </c>
    </row>
    <row r="7642" spans="1:26"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s="5">
        <v>68.040000000000006</v>
      </c>
      <c r="S7642">
        <v>6</v>
      </c>
      <c r="T7642" s="7">
        <v>0</v>
      </c>
      <c r="U7642" s="5">
        <v>33.339599999999997</v>
      </c>
      <c r="V7642">
        <f t="shared" si="595"/>
        <v>3</v>
      </c>
      <c r="W7642">
        <f t="shared" si="596"/>
        <v>1</v>
      </c>
      <c r="X7642">
        <f t="shared" si="597"/>
        <v>2017</v>
      </c>
      <c r="Y7642" t="str">
        <f t="shared" si="598"/>
        <v>Mar</v>
      </c>
      <c r="Z7642" t="str">
        <f t="shared" si="599"/>
        <v>2017-03</v>
      </c>
    </row>
    <row r="7643" spans="1:26"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s="5">
        <v>703.71</v>
      </c>
      <c r="S7643">
        <v>6</v>
      </c>
      <c r="T7643" s="7">
        <v>0.7</v>
      </c>
      <c r="U7643" s="5">
        <v>-938.28</v>
      </c>
      <c r="V7643">
        <f t="shared" si="595"/>
        <v>10</v>
      </c>
      <c r="W7643">
        <f t="shared" si="596"/>
        <v>4</v>
      </c>
      <c r="X7643">
        <f t="shared" si="597"/>
        <v>2016</v>
      </c>
      <c r="Y7643" t="str">
        <f t="shared" si="598"/>
        <v>Oct</v>
      </c>
      <c r="Z7643" t="str">
        <f t="shared" si="599"/>
        <v>2016-10</v>
      </c>
    </row>
    <row r="7644" spans="1:26"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s="5">
        <v>17.904</v>
      </c>
      <c r="S7644">
        <v>4</v>
      </c>
      <c r="T7644" s="7">
        <v>0.7</v>
      </c>
      <c r="U7644" s="5">
        <v>-14.92</v>
      </c>
      <c r="V7644">
        <f t="shared" si="595"/>
        <v>10</v>
      </c>
      <c r="W7644">
        <f t="shared" si="596"/>
        <v>4</v>
      </c>
      <c r="X7644">
        <f t="shared" si="597"/>
        <v>2016</v>
      </c>
      <c r="Y7644" t="str">
        <f t="shared" si="598"/>
        <v>Oct</v>
      </c>
      <c r="Z7644" t="str">
        <f t="shared" si="599"/>
        <v>2016-10</v>
      </c>
    </row>
    <row r="7645" spans="1:26"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s="5">
        <v>11.976000000000001</v>
      </c>
      <c r="S7645">
        <v>4</v>
      </c>
      <c r="T7645" s="7">
        <v>0.7</v>
      </c>
      <c r="U7645" s="5">
        <v>-9.1815999999999995</v>
      </c>
      <c r="V7645">
        <f t="shared" si="595"/>
        <v>10</v>
      </c>
      <c r="W7645">
        <f t="shared" si="596"/>
        <v>4</v>
      </c>
      <c r="X7645">
        <f t="shared" si="597"/>
        <v>2016</v>
      </c>
      <c r="Y7645" t="str">
        <f t="shared" si="598"/>
        <v>Oct</v>
      </c>
      <c r="Z7645" t="str">
        <f t="shared" si="599"/>
        <v>2016-10</v>
      </c>
    </row>
    <row r="7646" spans="1:26"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s="5">
        <v>67.959999999999994</v>
      </c>
      <c r="S7646">
        <v>5</v>
      </c>
      <c r="T7646" s="7">
        <v>0.2</v>
      </c>
      <c r="U7646" s="5">
        <v>0.84950000000000003</v>
      </c>
      <c r="V7646">
        <f t="shared" si="595"/>
        <v>10</v>
      </c>
      <c r="W7646">
        <f t="shared" si="596"/>
        <v>4</v>
      </c>
      <c r="X7646">
        <f t="shared" si="597"/>
        <v>2016</v>
      </c>
      <c r="Y7646" t="str">
        <f t="shared" si="598"/>
        <v>Oct</v>
      </c>
      <c r="Z7646" t="str">
        <f t="shared" si="599"/>
        <v>2016-10</v>
      </c>
    </row>
    <row r="7647" spans="1:26"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s="5">
        <v>892.22400000000005</v>
      </c>
      <c r="S7647">
        <v>3</v>
      </c>
      <c r="T7647" s="7">
        <v>0.2</v>
      </c>
      <c r="U7647" s="5">
        <v>89.222399999999993</v>
      </c>
      <c r="V7647">
        <f t="shared" si="595"/>
        <v>4</v>
      </c>
      <c r="W7647">
        <f t="shared" si="596"/>
        <v>2</v>
      </c>
      <c r="X7647">
        <f t="shared" si="597"/>
        <v>2015</v>
      </c>
      <c r="Y7647" t="str">
        <f t="shared" si="598"/>
        <v>Apr</v>
      </c>
      <c r="Z7647" t="str">
        <f t="shared" si="599"/>
        <v>2015-04</v>
      </c>
    </row>
    <row r="7648" spans="1:26"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s="5">
        <v>1299.99</v>
      </c>
      <c r="S7648">
        <v>2</v>
      </c>
      <c r="T7648" s="7">
        <v>0.5</v>
      </c>
      <c r="U7648" s="5">
        <v>-571.99559999999997</v>
      </c>
      <c r="V7648">
        <f t="shared" si="595"/>
        <v>9</v>
      </c>
      <c r="W7648">
        <f t="shared" si="596"/>
        <v>3</v>
      </c>
      <c r="X7648">
        <f t="shared" si="597"/>
        <v>2014</v>
      </c>
      <c r="Y7648" t="str">
        <f t="shared" si="598"/>
        <v>Sep</v>
      </c>
      <c r="Z7648" t="str">
        <f t="shared" si="599"/>
        <v>2014-09</v>
      </c>
    </row>
    <row r="7649" spans="1:26"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s="5">
        <v>4.5439999999999996</v>
      </c>
      <c r="S7649">
        <v>2</v>
      </c>
      <c r="T7649" s="7">
        <v>0.2</v>
      </c>
      <c r="U7649" s="5">
        <v>1.6472</v>
      </c>
      <c r="V7649">
        <f t="shared" si="595"/>
        <v>3</v>
      </c>
      <c r="W7649">
        <f t="shared" si="596"/>
        <v>1</v>
      </c>
      <c r="X7649">
        <f t="shared" si="597"/>
        <v>2016</v>
      </c>
      <c r="Y7649" t="str">
        <f t="shared" si="598"/>
        <v>Mar</v>
      </c>
      <c r="Z7649" t="str">
        <f t="shared" si="599"/>
        <v>2016-03</v>
      </c>
    </row>
    <row r="7650" spans="1:26"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s="5">
        <v>1352.0319999999999</v>
      </c>
      <c r="S7650">
        <v>4</v>
      </c>
      <c r="T7650" s="7">
        <v>0.2</v>
      </c>
      <c r="U7650" s="5">
        <v>84.501999999999995</v>
      </c>
      <c r="V7650">
        <f t="shared" si="595"/>
        <v>3</v>
      </c>
      <c r="W7650">
        <f t="shared" si="596"/>
        <v>1</v>
      </c>
      <c r="X7650">
        <f t="shared" si="597"/>
        <v>2016</v>
      </c>
      <c r="Y7650" t="str">
        <f t="shared" si="598"/>
        <v>Mar</v>
      </c>
      <c r="Z7650" t="str">
        <f t="shared" si="599"/>
        <v>2016-03</v>
      </c>
    </row>
    <row r="7651" spans="1:26"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s="5">
        <v>1548.99</v>
      </c>
      <c r="S7651">
        <v>9</v>
      </c>
      <c r="T7651" s="7">
        <v>0.4</v>
      </c>
      <c r="U7651" s="5">
        <v>-464.697</v>
      </c>
      <c r="V7651">
        <f t="shared" si="595"/>
        <v>12</v>
      </c>
      <c r="W7651">
        <f t="shared" si="596"/>
        <v>4</v>
      </c>
      <c r="X7651">
        <f t="shared" si="597"/>
        <v>2015</v>
      </c>
      <c r="Y7651" t="str">
        <f t="shared" si="598"/>
        <v>Dec</v>
      </c>
      <c r="Z7651" t="str">
        <f t="shared" si="599"/>
        <v>2015-12</v>
      </c>
    </row>
    <row r="7652" spans="1:26"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s="5">
        <v>19.872</v>
      </c>
      <c r="S7652">
        <v>3</v>
      </c>
      <c r="T7652" s="7">
        <v>0.2</v>
      </c>
      <c r="U7652" s="5">
        <v>6.7068000000000003</v>
      </c>
      <c r="V7652">
        <f t="shared" si="595"/>
        <v>12</v>
      </c>
      <c r="W7652">
        <f t="shared" si="596"/>
        <v>4</v>
      </c>
      <c r="X7652">
        <f t="shared" si="597"/>
        <v>2015</v>
      </c>
      <c r="Y7652" t="str">
        <f t="shared" si="598"/>
        <v>Dec</v>
      </c>
      <c r="Z7652" t="str">
        <f t="shared" si="599"/>
        <v>2015-12</v>
      </c>
    </row>
    <row r="7653" spans="1:26"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s="5">
        <v>119.44799999999999</v>
      </c>
      <c r="S7653">
        <v>3</v>
      </c>
      <c r="T7653" s="7">
        <v>0.2</v>
      </c>
      <c r="U7653" s="5">
        <v>-13.437900000000001</v>
      </c>
      <c r="V7653">
        <f t="shared" si="595"/>
        <v>8</v>
      </c>
      <c r="W7653">
        <f t="shared" si="596"/>
        <v>3</v>
      </c>
      <c r="X7653">
        <f t="shared" si="597"/>
        <v>2017</v>
      </c>
      <c r="Y7653" t="str">
        <f t="shared" si="598"/>
        <v>Aug</v>
      </c>
      <c r="Z7653" t="str">
        <f t="shared" si="599"/>
        <v>2017-08</v>
      </c>
    </row>
    <row r="7654" spans="1:26"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s="5">
        <v>118.16</v>
      </c>
      <c r="S7654">
        <v>2</v>
      </c>
      <c r="T7654" s="7">
        <v>0.2</v>
      </c>
      <c r="U7654" s="5">
        <v>-25.109000000000002</v>
      </c>
      <c r="V7654">
        <f t="shared" si="595"/>
        <v>8</v>
      </c>
      <c r="W7654">
        <f t="shared" si="596"/>
        <v>3</v>
      </c>
      <c r="X7654">
        <f t="shared" si="597"/>
        <v>2017</v>
      </c>
      <c r="Y7654" t="str">
        <f t="shared" si="598"/>
        <v>Aug</v>
      </c>
      <c r="Z7654" t="str">
        <f t="shared" si="599"/>
        <v>2017-08</v>
      </c>
    </row>
    <row r="7655" spans="1:26"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s="5">
        <v>19.559999999999999</v>
      </c>
      <c r="S7655">
        <v>4</v>
      </c>
      <c r="T7655" s="7">
        <v>0</v>
      </c>
      <c r="U7655" s="5">
        <v>5.4767999999999999</v>
      </c>
      <c r="V7655">
        <f t="shared" si="595"/>
        <v>3</v>
      </c>
      <c r="W7655">
        <f t="shared" si="596"/>
        <v>1</v>
      </c>
      <c r="X7655">
        <f t="shared" si="597"/>
        <v>2015</v>
      </c>
      <c r="Y7655" t="str">
        <f t="shared" si="598"/>
        <v>Mar</v>
      </c>
      <c r="Z7655" t="str">
        <f t="shared" si="599"/>
        <v>2015-03</v>
      </c>
    </row>
    <row r="7656" spans="1:26"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s="5">
        <v>80.959999999999994</v>
      </c>
      <c r="S7656">
        <v>4</v>
      </c>
      <c r="T7656" s="7">
        <v>0</v>
      </c>
      <c r="U7656" s="5">
        <v>29.145600000000002</v>
      </c>
      <c r="V7656">
        <f t="shared" si="595"/>
        <v>11</v>
      </c>
      <c r="W7656">
        <f t="shared" si="596"/>
        <v>4</v>
      </c>
      <c r="X7656">
        <f t="shared" si="597"/>
        <v>2015</v>
      </c>
      <c r="Y7656" t="str">
        <f t="shared" si="598"/>
        <v>Nov</v>
      </c>
      <c r="Z7656" t="str">
        <f t="shared" si="599"/>
        <v>2015-11</v>
      </c>
    </row>
    <row r="7657" spans="1:26"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s="5">
        <v>25.92</v>
      </c>
      <c r="S7657">
        <v>4</v>
      </c>
      <c r="T7657" s="7">
        <v>0</v>
      </c>
      <c r="U7657" s="5">
        <v>12.441599999999999</v>
      </c>
      <c r="V7657">
        <f t="shared" si="595"/>
        <v>11</v>
      </c>
      <c r="W7657">
        <f t="shared" si="596"/>
        <v>4</v>
      </c>
      <c r="X7657">
        <f t="shared" si="597"/>
        <v>2015</v>
      </c>
      <c r="Y7657" t="str">
        <f t="shared" si="598"/>
        <v>Nov</v>
      </c>
      <c r="Z7657" t="str">
        <f t="shared" si="599"/>
        <v>2015-11</v>
      </c>
    </row>
    <row r="7658" spans="1:26"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s="5">
        <v>106.96</v>
      </c>
      <c r="S7658">
        <v>2</v>
      </c>
      <c r="T7658" s="7">
        <v>0</v>
      </c>
      <c r="U7658" s="5">
        <v>31.0184</v>
      </c>
      <c r="V7658">
        <f t="shared" si="595"/>
        <v>4</v>
      </c>
      <c r="W7658">
        <f t="shared" si="596"/>
        <v>2</v>
      </c>
      <c r="X7658">
        <f t="shared" si="597"/>
        <v>2014</v>
      </c>
      <c r="Y7658" t="str">
        <f t="shared" si="598"/>
        <v>Apr</v>
      </c>
      <c r="Z7658" t="str">
        <f t="shared" si="599"/>
        <v>2014-04</v>
      </c>
    </row>
    <row r="7659" spans="1:26"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s="5">
        <v>187.76</v>
      </c>
      <c r="S7659">
        <v>4</v>
      </c>
      <c r="T7659" s="7">
        <v>0</v>
      </c>
      <c r="U7659" s="5">
        <v>76.9816</v>
      </c>
      <c r="V7659">
        <f t="shared" si="595"/>
        <v>4</v>
      </c>
      <c r="W7659">
        <f t="shared" si="596"/>
        <v>2</v>
      </c>
      <c r="X7659">
        <f t="shared" si="597"/>
        <v>2014</v>
      </c>
      <c r="Y7659" t="str">
        <f t="shared" si="598"/>
        <v>Apr</v>
      </c>
      <c r="Z7659" t="str">
        <f t="shared" si="599"/>
        <v>2014-04</v>
      </c>
    </row>
    <row r="7660" spans="1:26"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s="5">
        <v>76.775999999999996</v>
      </c>
      <c r="S7660">
        <v>4</v>
      </c>
      <c r="T7660" s="7">
        <v>0.7</v>
      </c>
      <c r="U7660" s="5">
        <v>-53.743200000000002</v>
      </c>
      <c r="V7660">
        <f t="shared" si="595"/>
        <v>7</v>
      </c>
      <c r="W7660">
        <f t="shared" si="596"/>
        <v>3</v>
      </c>
      <c r="X7660">
        <f t="shared" si="597"/>
        <v>2017</v>
      </c>
      <c r="Y7660" t="str">
        <f t="shared" si="598"/>
        <v>Jul</v>
      </c>
      <c r="Z7660" t="str">
        <f t="shared" si="599"/>
        <v>2017-07</v>
      </c>
    </row>
    <row r="7661" spans="1:26"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s="5">
        <v>53.9</v>
      </c>
      <c r="S7661">
        <v>5</v>
      </c>
      <c r="T7661" s="7">
        <v>0</v>
      </c>
      <c r="U7661" s="5">
        <v>25.872</v>
      </c>
      <c r="V7661">
        <f t="shared" si="595"/>
        <v>6</v>
      </c>
      <c r="W7661">
        <f t="shared" si="596"/>
        <v>2</v>
      </c>
      <c r="X7661">
        <f t="shared" si="597"/>
        <v>2017</v>
      </c>
      <c r="Y7661" t="str">
        <f t="shared" si="598"/>
        <v>Jun</v>
      </c>
      <c r="Z7661" t="str">
        <f t="shared" si="599"/>
        <v>2017-06</v>
      </c>
    </row>
    <row r="7662" spans="1:26"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s="5">
        <v>76.727999999999994</v>
      </c>
      <c r="S7662">
        <v>3</v>
      </c>
      <c r="T7662" s="7">
        <v>0.6</v>
      </c>
      <c r="U7662" s="5">
        <v>-53.709600000000002</v>
      </c>
      <c r="V7662">
        <f t="shared" si="595"/>
        <v>1</v>
      </c>
      <c r="W7662">
        <f t="shared" si="596"/>
        <v>1</v>
      </c>
      <c r="X7662">
        <f t="shared" si="597"/>
        <v>2014</v>
      </c>
      <c r="Y7662" t="str">
        <f t="shared" si="598"/>
        <v>Jan</v>
      </c>
      <c r="Z7662" t="str">
        <f t="shared" si="599"/>
        <v>2014-01</v>
      </c>
    </row>
    <row r="7663" spans="1:26"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s="5">
        <v>10.43</v>
      </c>
      <c r="S7663">
        <v>7</v>
      </c>
      <c r="T7663" s="7">
        <v>0.8</v>
      </c>
      <c r="U7663" s="5">
        <v>-18.252500000000001</v>
      </c>
      <c r="V7663">
        <f t="shared" si="595"/>
        <v>1</v>
      </c>
      <c r="W7663">
        <f t="shared" si="596"/>
        <v>1</v>
      </c>
      <c r="X7663">
        <f t="shared" si="597"/>
        <v>2014</v>
      </c>
      <c r="Y7663" t="str">
        <f t="shared" si="598"/>
        <v>Jan</v>
      </c>
      <c r="Z7663" t="str">
        <f t="shared" si="599"/>
        <v>2014-01</v>
      </c>
    </row>
    <row r="7664" spans="1:26"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s="5">
        <v>99.2</v>
      </c>
      <c r="S7664">
        <v>5</v>
      </c>
      <c r="T7664" s="7">
        <v>0</v>
      </c>
      <c r="U7664" s="5">
        <v>25.792000000000002</v>
      </c>
      <c r="V7664">
        <f t="shared" si="595"/>
        <v>9</v>
      </c>
      <c r="W7664">
        <f t="shared" si="596"/>
        <v>3</v>
      </c>
      <c r="X7664">
        <f t="shared" si="597"/>
        <v>2017</v>
      </c>
      <c r="Y7664" t="str">
        <f t="shared" si="598"/>
        <v>Sep</v>
      </c>
      <c r="Z7664" t="str">
        <f t="shared" si="599"/>
        <v>2017-09</v>
      </c>
    </row>
    <row r="7665" spans="1:26"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s="5">
        <v>15.92</v>
      </c>
      <c r="S7665">
        <v>5</v>
      </c>
      <c r="T7665" s="7">
        <v>0.2</v>
      </c>
      <c r="U7665" s="5">
        <v>2.786</v>
      </c>
      <c r="V7665">
        <f t="shared" si="595"/>
        <v>9</v>
      </c>
      <c r="W7665">
        <f t="shared" si="596"/>
        <v>3</v>
      </c>
      <c r="X7665">
        <f t="shared" si="597"/>
        <v>2017</v>
      </c>
      <c r="Y7665" t="str">
        <f t="shared" si="598"/>
        <v>Sep</v>
      </c>
      <c r="Z7665" t="str">
        <f t="shared" si="599"/>
        <v>2017-09</v>
      </c>
    </row>
    <row r="7666" spans="1:26"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s="5">
        <v>129.91999999999999</v>
      </c>
      <c r="S7666">
        <v>4</v>
      </c>
      <c r="T7666" s="7">
        <v>0</v>
      </c>
      <c r="U7666" s="5">
        <v>10.393599999999999</v>
      </c>
      <c r="V7666">
        <f t="shared" si="595"/>
        <v>10</v>
      </c>
      <c r="W7666">
        <f t="shared" si="596"/>
        <v>4</v>
      </c>
      <c r="X7666">
        <f t="shared" si="597"/>
        <v>2014</v>
      </c>
      <c r="Y7666" t="str">
        <f t="shared" si="598"/>
        <v>Oct</v>
      </c>
      <c r="Z7666" t="str">
        <f t="shared" si="599"/>
        <v>2014-10</v>
      </c>
    </row>
    <row r="7667" spans="1:26"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s="5">
        <v>30.4</v>
      </c>
      <c r="S7667">
        <v>1</v>
      </c>
      <c r="T7667" s="7">
        <v>0</v>
      </c>
      <c r="U7667" s="5">
        <v>13.984</v>
      </c>
      <c r="V7667">
        <f t="shared" si="595"/>
        <v>10</v>
      </c>
      <c r="W7667">
        <f t="shared" si="596"/>
        <v>4</v>
      </c>
      <c r="X7667">
        <f t="shared" si="597"/>
        <v>2016</v>
      </c>
      <c r="Y7667" t="str">
        <f t="shared" si="598"/>
        <v>Oct</v>
      </c>
      <c r="Z7667" t="str">
        <f t="shared" si="599"/>
        <v>2016-10</v>
      </c>
    </row>
    <row r="7668" spans="1:26"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s="5">
        <v>5399.91</v>
      </c>
      <c r="S7668">
        <v>9</v>
      </c>
      <c r="T7668" s="7">
        <v>0</v>
      </c>
      <c r="U7668" s="5">
        <v>2591.9567999999999</v>
      </c>
      <c r="V7668">
        <f t="shared" si="595"/>
        <v>10</v>
      </c>
      <c r="W7668">
        <f t="shared" si="596"/>
        <v>4</v>
      </c>
      <c r="X7668">
        <f t="shared" si="597"/>
        <v>2016</v>
      </c>
      <c r="Y7668" t="str">
        <f t="shared" si="598"/>
        <v>Oct</v>
      </c>
      <c r="Z7668" t="str">
        <f t="shared" si="599"/>
        <v>2016-10</v>
      </c>
    </row>
    <row r="7669" spans="1:26"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s="5">
        <v>119.1</v>
      </c>
      <c r="S7669">
        <v>3</v>
      </c>
      <c r="T7669" s="7">
        <v>0</v>
      </c>
      <c r="U7669" s="5">
        <v>34.539000000000001</v>
      </c>
      <c r="V7669">
        <f t="shared" si="595"/>
        <v>10</v>
      </c>
      <c r="W7669">
        <f t="shared" si="596"/>
        <v>4</v>
      </c>
      <c r="X7669">
        <f t="shared" si="597"/>
        <v>2016</v>
      </c>
      <c r="Y7669" t="str">
        <f t="shared" si="598"/>
        <v>Oct</v>
      </c>
      <c r="Z7669" t="str">
        <f t="shared" si="599"/>
        <v>2016-10</v>
      </c>
    </row>
    <row r="7670" spans="1:26"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s="5">
        <v>40.08</v>
      </c>
      <c r="S7670">
        <v>6</v>
      </c>
      <c r="T7670" s="7">
        <v>0</v>
      </c>
      <c r="U7670" s="5">
        <v>19.238399999999999</v>
      </c>
      <c r="V7670">
        <f t="shared" si="595"/>
        <v>11</v>
      </c>
      <c r="W7670">
        <f t="shared" si="596"/>
        <v>4</v>
      </c>
      <c r="X7670">
        <f t="shared" si="597"/>
        <v>2015</v>
      </c>
      <c r="Y7670" t="str">
        <f t="shared" si="598"/>
        <v>Nov</v>
      </c>
      <c r="Z7670" t="str">
        <f t="shared" si="599"/>
        <v>2015-11</v>
      </c>
    </row>
    <row r="7671" spans="1:26"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s="5">
        <v>59.94</v>
      </c>
      <c r="S7671">
        <v>3</v>
      </c>
      <c r="T7671" s="7">
        <v>0</v>
      </c>
      <c r="U7671" s="5">
        <v>28.171800000000001</v>
      </c>
      <c r="V7671">
        <f t="shared" si="595"/>
        <v>11</v>
      </c>
      <c r="W7671">
        <f t="shared" si="596"/>
        <v>4</v>
      </c>
      <c r="X7671">
        <f t="shared" si="597"/>
        <v>2015</v>
      </c>
      <c r="Y7671" t="str">
        <f t="shared" si="598"/>
        <v>Nov</v>
      </c>
      <c r="Z7671" t="str">
        <f t="shared" si="599"/>
        <v>2015-11</v>
      </c>
    </row>
    <row r="7672" spans="1:26"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s="5">
        <v>259.98</v>
      </c>
      <c r="S7672">
        <v>2</v>
      </c>
      <c r="T7672" s="7">
        <v>0</v>
      </c>
      <c r="U7672" s="5">
        <v>88.393199999999993</v>
      </c>
      <c r="V7672">
        <f t="shared" si="595"/>
        <v>11</v>
      </c>
      <c r="W7672">
        <f t="shared" si="596"/>
        <v>4</v>
      </c>
      <c r="X7672">
        <f t="shared" si="597"/>
        <v>2015</v>
      </c>
      <c r="Y7672" t="str">
        <f t="shared" si="598"/>
        <v>Nov</v>
      </c>
      <c r="Z7672" t="str">
        <f t="shared" si="599"/>
        <v>2015-11</v>
      </c>
    </row>
    <row r="7673" spans="1:26"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s="5">
        <v>170.98</v>
      </c>
      <c r="S7673">
        <v>1</v>
      </c>
      <c r="T7673" s="7">
        <v>0</v>
      </c>
      <c r="U7673" s="5">
        <v>32.486199999999997</v>
      </c>
      <c r="V7673">
        <f t="shared" si="595"/>
        <v>11</v>
      </c>
      <c r="W7673">
        <f t="shared" si="596"/>
        <v>4</v>
      </c>
      <c r="X7673">
        <f t="shared" si="597"/>
        <v>2015</v>
      </c>
      <c r="Y7673" t="str">
        <f t="shared" si="598"/>
        <v>Nov</v>
      </c>
      <c r="Z7673" t="str">
        <f t="shared" si="599"/>
        <v>2015-11</v>
      </c>
    </row>
    <row r="7674" spans="1:26"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s="5">
        <v>38.97</v>
      </c>
      <c r="S7674">
        <v>3</v>
      </c>
      <c r="T7674" s="7">
        <v>0</v>
      </c>
      <c r="U7674" s="5">
        <v>4.6764000000000001</v>
      </c>
      <c r="V7674">
        <f t="shared" si="595"/>
        <v>11</v>
      </c>
      <c r="W7674">
        <f t="shared" si="596"/>
        <v>4</v>
      </c>
      <c r="X7674">
        <f t="shared" si="597"/>
        <v>2015</v>
      </c>
      <c r="Y7674" t="str">
        <f t="shared" si="598"/>
        <v>Nov</v>
      </c>
      <c r="Z7674" t="str">
        <f t="shared" si="599"/>
        <v>2015-11</v>
      </c>
    </row>
    <row r="7675" spans="1:26"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s="5">
        <v>154.9</v>
      </c>
      <c r="S7675">
        <v>5</v>
      </c>
      <c r="T7675" s="7">
        <v>0</v>
      </c>
      <c r="U7675" s="5">
        <v>69.704999999999998</v>
      </c>
      <c r="V7675">
        <f t="shared" si="595"/>
        <v>11</v>
      </c>
      <c r="W7675">
        <f t="shared" si="596"/>
        <v>4</v>
      </c>
      <c r="X7675">
        <f t="shared" si="597"/>
        <v>2015</v>
      </c>
      <c r="Y7675" t="str">
        <f t="shared" si="598"/>
        <v>Nov</v>
      </c>
      <c r="Z7675" t="str">
        <f t="shared" si="599"/>
        <v>2015-11</v>
      </c>
    </row>
    <row r="7676" spans="1:26"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s="5">
        <v>446.06799999999998</v>
      </c>
      <c r="S7676">
        <v>4</v>
      </c>
      <c r="T7676" s="7">
        <v>0.3</v>
      </c>
      <c r="U7676" s="5">
        <v>0</v>
      </c>
      <c r="V7676">
        <f t="shared" si="595"/>
        <v>11</v>
      </c>
      <c r="W7676">
        <f t="shared" si="596"/>
        <v>4</v>
      </c>
      <c r="X7676">
        <f t="shared" si="597"/>
        <v>2015</v>
      </c>
      <c r="Y7676" t="str">
        <f t="shared" si="598"/>
        <v>Nov</v>
      </c>
      <c r="Z7676" t="str">
        <f t="shared" si="599"/>
        <v>2015-11</v>
      </c>
    </row>
    <row r="7677" spans="1:26"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s="5">
        <v>152.94</v>
      </c>
      <c r="S7677">
        <v>3</v>
      </c>
      <c r="T7677" s="7">
        <v>0</v>
      </c>
      <c r="U7677" s="5">
        <v>41.293799999999997</v>
      </c>
      <c r="V7677">
        <f t="shared" si="595"/>
        <v>5</v>
      </c>
      <c r="W7677">
        <f t="shared" si="596"/>
        <v>2</v>
      </c>
      <c r="X7677">
        <f t="shared" si="597"/>
        <v>2017</v>
      </c>
      <c r="Y7677" t="str">
        <f t="shared" si="598"/>
        <v>May</v>
      </c>
      <c r="Z7677" t="str">
        <f t="shared" si="599"/>
        <v>2017-05</v>
      </c>
    </row>
    <row r="7678" spans="1:26"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s="5">
        <v>23.472000000000001</v>
      </c>
      <c r="S7678">
        <v>3</v>
      </c>
      <c r="T7678" s="7">
        <v>0.2</v>
      </c>
      <c r="U7678" s="5">
        <v>4.9878</v>
      </c>
      <c r="V7678">
        <f t="shared" si="595"/>
        <v>10</v>
      </c>
      <c r="W7678">
        <f t="shared" si="596"/>
        <v>4</v>
      </c>
      <c r="X7678">
        <f t="shared" si="597"/>
        <v>2014</v>
      </c>
      <c r="Y7678" t="str">
        <f t="shared" si="598"/>
        <v>Oct</v>
      </c>
      <c r="Z7678" t="str">
        <f t="shared" si="599"/>
        <v>2014-10</v>
      </c>
    </row>
    <row r="7679" spans="1:26"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s="5">
        <v>195.64</v>
      </c>
      <c r="S7679">
        <v>4</v>
      </c>
      <c r="T7679" s="7">
        <v>0</v>
      </c>
      <c r="U7679" s="5">
        <v>91.950800000000001</v>
      </c>
      <c r="V7679">
        <f t="shared" si="595"/>
        <v>12</v>
      </c>
      <c r="W7679">
        <f t="shared" si="596"/>
        <v>4</v>
      </c>
      <c r="X7679">
        <f t="shared" si="597"/>
        <v>2014</v>
      </c>
      <c r="Y7679" t="str">
        <f t="shared" si="598"/>
        <v>Dec</v>
      </c>
      <c r="Z7679" t="str">
        <f t="shared" si="599"/>
        <v>2014-12</v>
      </c>
    </row>
    <row r="7680" spans="1:26"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s="5">
        <v>14.94</v>
      </c>
      <c r="S7680">
        <v>3</v>
      </c>
      <c r="T7680" s="7">
        <v>0</v>
      </c>
      <c r="U7680" s="5">
        <v>7.0217999999999998</v>
      </c>
      <c r="V7680">
        <f t="shared" si="595"/>
        <v>12</v>
      </c>
      <c r="W7680">
        <f t="shared" si="596"/>
        <v>4</v>
      </c>
      <c r="X7680">
        <f t="shared" si="597"/>
        <v>2014</v>
      </c>
      <c r="Y7680" t="str">
        <f t="shared" si="598"/>
        <v>Dec</v>
      </c>
      <c r="Z7680" t="str">
        <f t="shared" si="599"/>
        <v>2014-12</v>
      </c>
    </row>
    <row r="7681" spans="1:26"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s="5">
        <v>1687.8</v>
      </c>
      <c r="S7681">
        <v>4</v>
      </c>
      <c r="T7681" s="7">
        <v>0</v>
      </c>
      <c r="U7681" s="5">
        <v>742.63199999999995</v>
      </c>
      <c r="V7681">
        <f t="shared" si="595"/>
        <v>12</v>
      </c>
      <c r="W7681">
        <f t="shared" si="596"/>
        <v>4</v>
      </c>
      <c r="X7681">
        <f t="shared" si="597"/>
        <v>2014</v>
      </c>
      <c r="Y7681" t="str">
        <f t="shared" si="598"/>
        <v>Dec</v>
      </c>
      <c r="Z7681" t="str">
        <f t="shared" si="599"/>
        <v>2014-12</v>
      </c>
    </row>
    <row r="7682" spans="1:26"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s="5">
        <v>341.96</v>
      </c>
      <c r="S7682">
        <v>2</v>
      </c>
      <c r="T7682" s="7">
        <v>0</v>
      </c>
      <c r="U7682" s="5">
        <v>78.650800000000004</v>
      </c>
      <c r="V7682">
        <f t="shared" si="595"/>
        <v>12</v>
      </c>
      <c r="W7682">
        <f t="shared" si="596"/>
        <v>4</v>
      </c>
      <c r="X7682">
        <f t="shared" si="597"/>
        <v>2014</v>
      </c>
      <c r="Y7682" t="str">
        <f t="shared" si="598"/>
        <v>Dec</v>
      </c>
      <c r="Z7682" t="str">
        <f t="shared" si="599"/>
        <v>2014-12</v>
      </c>
    </row>
    <row r="7683" spans="1:26"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s="5">
        <v>605.88</v>
      </c>
      <c r="S7683">
        <v>6</v>
      </c>
      <c r="T7683" s="7">
        <v>0</v>
      </c>
      <c r="U7683" s="5">
        <v>151.47</v>
      </c>
      <c r="V7683">
        <f t="shared" ref="V7683:V7746" si="600">MONTH(C7683)</f>
        <v>12</v>
      </c>
      <c r="W7683">
        <f t="shared" ref="W7683:W7746" si="601">ROUNDUP(MONTH(C7683)/3,0)</f>
        <v>4</v>
      </c>
      <c r="X7683">
        <f t="shared" ref="X7683:X7746" si="602">YEAR(C7683)</f>
        <v>2014</v>
      </c>
      <c r="Y7683" t="str">
        <f t="shared" ref="Y7683:Y7746" si="603">TEXT(C7683,"MMM")</f>
        <v>Dec</v>
      </c>
      <c r="Z7683" t="str">
        <f t="shared" ref="Z7683:Z7746" si="604">TEXT(C7683,"YYYY-MM")</f>
        <v>2014-12</v>
      </c>
    </row>
    <row r="7684" spans="1:26"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s="5">
        <v>186.732</v>
      </c>
      <c r="S7684">
        <v>1</v>
      </c>
      <c r="T7684" s="7">
        <v>0.1</v>
      </c>
      <c r="U7684" s="5">
        <v>41.496000000000002</v>
      </c>
      <c r="V7684">
        <f t="shared" si="600"/>
        <v>4</v>
      </c>
      <c r="W7684">
        <f t="shared" si="601"/>
        <v>2</v>
      </c>
      <c r="X7684">
        <f t="shared" si="602"/>
        <v>2015</v>
      </c>
      <c r="Y7684" t="str">
        <f t="shared" si="603"/>
        <v>Apr</v>
      </c>
      <c r="Z7684" t="str">
        <f t="shared" si="604"/>
        <v>2015-04</v>
      </c>
    </row>
    <row r="7685" spans="1:26"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s="5">
        <v>3812.97</v>
      </c>
      <c r="S7685">
        <v>3</v>
      </c>
      <c r="T7685" s="7">
        <v>0</v>
      </c>
      <c r="U7685" s="5">
        <v>1906.4849999999999</v>
      </c>
      <c r="V7685">
        <f t="shared" si="600"/>
        <v>4</v>
      </c>
      <c r="W7685">
        <f t="shared" si="601"/>
        <v>2</v>
      </c>
      <c r="X7685">
        <f t="shared" si="602"/>
        <v>2015</v>
      </c>
      <c r="Y7685" t="str">
        <f t="shared" si="603"/>
        <v>Apr</v>
      </c>
      <c r="Z7685" t="str">
        <f t="shared" si="604"/>
        <v>2015-04</v>
      </c>
    </row>
    <row r="7686" spans="1:26"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s="5">
        <v>26.423999999999999</v>
      </c>
      <c r="S7686">
        <v>9</v>
      </c>
      <c r="T7686" s="7">
        <v>0.2</v>
      </c>
      <c r="U7686" s="5">
        <v>9.5786999999999995</v>
      </c>
      <c r="V7686">
        <f t="shared" si="600"/>
        <v>2</v>
      </c>
      <c r="W7686">
        <f t="shared" si="601"/>
        <v>1</v>
      </c>
      <c r="X7686">
        <f t="shared" si="602"/>
        <v>2015</v>
      </c>
      <c r="Y7686" t="str">
        <f t="shared" si="603"/>
        <v>Feb</v>
      </c>
      <c r="Z7686" t="str">
        <f t="shared" si="604"/>
        <v>2015-02</v>
      </c>
    </row>
    <row r="7687" spans="1:26"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s="5">
        <v>625.99</v>
      </c>
      <c r="S7687">
        <v>1</v>
      </c>
      <c r="T7687" s="7">
        <v>0</v>
      </c>
      <c r="U7687" s="5">
        <v>187.797</v>
      </c>
      <c r="V7687">
        <f t="shared" si="600"/>
        <v>2</v>
      </c>
      <c r="W7687">
        <f t="shared" si="601"/>
        <v>1</v>
      </c>
      <c r="X7687">
        <f t="shared" si="602"/>
        <v>2015</v>
      </c>
      <c r="Y7687" t="str">
        <f t="shared" si="603"/>
        <v>Feb</v>
      </c>
      <c r="Z7687" t="str">
        <f t="shared" si="604"/>
        <v>2015-02</v>
      </c>
    </row>
    <row r="7688" spans="1:26"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s="5">
        <v>1568.61</v>
      </c>
      <c r="S7688">
        <v>9</v>
      </c>
      <c r="T7688" s="7">
        <v>0</v>
      </c>
      <c r="U7688" s="5">
        <v>329.40809999999999</v>
      </c>
      <c r="V7688">
        <f t="shared" si="600"/>
        <v>11</v>
      </c>
      <c r="W7688">
        <f t="shared" si="601"/>
        <v>4</v>
      </c>
      <c r="X7688">
        <f t="shared" si="602"/>
        <v>2016</v>
      </c>
      <c r="Y7688" t="str">
        <f t="shared" si="603"/>
        <v>Nov</v>
      </c>
      <c r="Z7688" t="str">
        <f t="shared" si="604"/>
        <v>2016-11</v>
      </c>
    </row>
    <row r="7689" spans="1:26"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s="5">
        <v>17.3</v>
      </c>
      <c r="S7689">
        <v>1</v>
      </c>
      <c r="T7689" s="7">
        <v>0</v>
      </c>
      <c r="U7689" s="5">
        <v>8.3040000000000003</v>
      </c>
      <c r="V7689">
        <f t="shared" si="600"/>
        <v>11</v>
      </c>
      <c r="W7689">
        <f t="shared" si="601"/>
        <v>4</v>
      </c>
      <c r="X7689">
        <f t="shared" si="602"/>
        <v>2016</v>
      </c>
      <c r="Y7689" t="str">
        <f t="shared" si="603"/>
        <v>Nov</v>
      </c>
      <c r="Z7689" t="str">
        <f t="shared" si="604"/>
        <v>2016-11</v>
      </c>
    </row>
    <row r="7690" spans="1:26"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s="5">
        <v>160</v>
      </c>
      <c r="S7690">
        <v>8</v>
      </c>
      <c r="T7690" s="7">
        <v>0</v>
      </c>
      <c r="U7690" s="5">
        <v>62.4</v>
      </c>
      <c r="V7690">
        <f t="shared" si="600"/>
        <v>11</v>
      </c>
      <c r="W7690">
        <f t="shared" si="601"/>
        <v>4</v>
      </c>
      <c r="X7690">
        <f t="shared" si="602"/>
        <v>2016</v>
      </c>
      <c r="Y7690" t="str">
        <f t="shared" si="603"/>
        <v>Nov</v>
      </c>
      <c r="Z7690" t="str">
        <f t="shared" si="604"/>
        <v>2016-11</v>
      </c>
    </row>
    <row r="7691" spans="1:26"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s="5">
        <v>179.94</v>
      </c>
      <c r="S7691">
        <v>3</v>
      </c>
      <c r="T7691" s="7">
        <v>0</v>
      </c>
      <c r="U7691" s="5">
        <v>50.383200000000002</v>
      </c>
      <c r="V7691">
        <f t="shared" si="600"/>
        <v>7</v>
      </c>
      <c r="W7691">
        <f t="shared" si="601"/>
        <v>3</v>
      </c>
      <c r="X7691">
        <f t="shared" si="602"/>
        <v>2017</v>
      </c>
      <c r="Y7691" t="str">
        <f t="shared" si="603"/>
        <v>Jul</v>
      </c>
      <c r="Z7691" t="str">
        <f t="shared" si="604"/>
        <v>2017-07</v>
      </c>
    </row>
    <row r="7692" spans="1:26"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s="5">
        <v>872.94</v>
      </c>
      <c r="S7692">
        <v>3</v>
      </c>
      <c r="T7692" s="7">
        <v>0</v>
      </c>
      <c r="U7692" s="5">
        <v>157.1292</v>
      </c>
      <c r="V7692">
        <f t="shared" si="600"/>
        <v>7</v>
      </c>
      <c r="W7692">
        <f t="shared" si="601"/>
        <v>3</v>
      </c>
      <c r="X7692">
        <f t="shared" si="602"/>
        <v>2017</v>
      </c>
      <c r="Y7692" t="str">
        <f t="shared" si="603"/>
        <v>Jul</v>
      </c>
      <c r="Z7692" t="str">
        <f t="shared" si="604"/>
        <v>2017-07</v>
      </c>
    </row>
    <row r="7693" spans="1:26"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s="5">
        <v>12.96</v>
      </c>
      <c r="S7693">
        <v>2</v>
      </c>
      <c r="T7693" s="7">
        <v>0</v>
      </c>
      <c r="U7693" s="5">
        <v>6.2207999999999997</v>
      </c>
      <c r="V7693">
        <f t="shared" si="600"/>
        <v>7</v>
      </c>
      <c r="W7693">
        <f t="shared" si="601"/>
        <v>3</v>
      </c>
      <c r="X7693">
        <f t="shared" si="602"/>
        <v>2017</v>
      </c>
      <c r="Y7693" t="str">
        <f t="shared" si="603"/>
        <v>Jul</v>
      </c>
      <c r="Z7693" t="str">
        <f t="shared" si="604"/>
        <v>2017-07</v>
      </c>
    </row>
    <row r="7694" spans="1:26"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s="5">
        <v>88.8</v>
      </c>
      <c r="S7694">
        <v>6</v>
      </c>
      <c r="T7694" s="7">
        <v>0</v>
      </c>
      <c r="U7694" s="5">
        <v>44.4</v>
      </c>
      <c r="V7694">
        <f t="shared" si="600"/>
        <v>12</v>
      </c>
      <c r="W7694">
        <f t="shared" si="601"/>
        <v>4</v>
      </c>
      <c r="X7694">
        <f t="shared" si="602"/>
        <v>2014</v>
      </c>
      <c r="Y7694" t="str">
        <f t="shared" si="603"/>
        <v>Dec</v>
      </c>
      <c r="Z7694" t="str">
        <f t="shared" si="604"/>
        <v>2014-12</v>
      </c>
    </row>
    <row r="7695" spans="1:26"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s="5">
        <v>319.96800000000002</v>
      </c>
      <c r="S7695">
        <v>4</v>
      </c>
      <c r="T7695" s="7">
        <v>0.2</v>
      </c>
      <c r="U7695" s="5">
        <v>35.996400000000001</v>
      </c>
      <c r="V7695">
        <f t="shared" si="600"/>
        <v>12</v>
      </c>
      <c r="W7695">
        <f t="shared" si="601"/>
        <v>4</v>
      </c>
      <c r="X7695">
        <f t="shared" si="602"/>
        <v>2014</v>
      </c>
      <c r="Y7695" t="str">
        <f t="shared" si="603"/>
        <v>Dec</v>
      </c>
      <c r="Z7695" t="str">
        <f t="shared" si="604"/>
        <v>2014-12</v>
      </c>
    </row>
    <row r="7696" spans="1:26"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s="5">
        <v>167.88800000000001</v>
      </c>
      <c r="S7696">
        <v>7</v>
      </c>
      <c r="T7696" s="7">
        <v>0.2</v>
      </c>
      <c r="U7696" s="5">
        <v>14.690200000000001</v>
      </c>
      <c r="V7696">
        <f t="shared" si="600"/>
        <v>3</v>
      </c>
      <c r="W7696">
        <f t="shared" si="601"/>
        <v>1</v>
      </c>
      <c r="X7696">
        <f t="shared" si="602"/>
        <v>2016</v>
      </c>
      <c r="Y7696" t="str">
        <f t="shared" si="603"/>
        <v>Mar</v>
      </c>
      <c r="Z7696" t="str">
        <f t="shared" si="604"/>
        <v>2016-03</v>
      </c>
    </row>
    <row r="7697" spans="1:26"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s="5">
        <v>163.96</v>
      </c>
      <c r="S7697">
        <v>5</v>
      </c>
      <c r="T7697" s="7">
        <v>0.2</v>
      </c>
      <c r="U7697" s="5">
        <v>59.435499999999998</v>
      </c>
      <c r="V7697">
        <f t="shared" si="600"/>
        <v>7</v>
      </c>
      <c r="W7697">
        <f t="shared" si="601"/>
        <v>3</v>
      </c>
      <c r="X7697">
        <f t="shared" si="602"/>
        <v>2017</v>
      </c>
      <c r="Y7697" t="str">
        <f t="shared" si="603"/>
        <v>Jul</v>
      </c>
      <c r="Z7697" t="str">
        <f t="shared" si="604"/>
        <v>2017-07</v>
      </c>
    </row>
    <row r="7698" spans="1:26"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s="5">
        <v>5.2320000000000002</v>
      </c>
      <c r="S7698">
        <v>4</v>
      </c>
      <c r="T7698" s="7">
        <v>0.8</v>
      </c>
      <c r="U7698" s="5">
        <v>-8.1096000000000004</v>
      </c>
      <c r="V7698">
        <f t="shared" si="600"/>
        <v>7</v>
      </c>
      <c r="W7698">
        <f t="shared" si="601"/>
        <v>3</v>
      </c>
      <c r="X7698">
        <f t="shared" si="602"/>
        <v>2017</v>
      </c>
      <c r="Y7698" t="str">
        <f t="shared" si="603"/>
        <v>Jul</v>
      </c>
      <c r="Z7698" t="str">
        <f t="shared" si="604"/>
        <v>2017-07</v>
      </c>
    </row>
    <row r="7699" spans="1:26"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5">
        <v>1199.98</v>
      </c>
      <c r="S7699">
        <v>2</v>
      </c>
      <c r="T7699" s="7">
        <v>0</v>
      </c>
      <c r="U7699" s="5">
        <v>467.99220000000003</v>
      </c>
      <c r="V7699">
        <f t="shared" si="600"/>
        <v>12</v>
      </c>
      <c r="W7699">
        <f t="shared" si="601"/>
        <v>4</v>
      </c>
      <c r="X7699">
        <f t="shared" si="602"/>
        <v>2017</v>
      </c>
      <c r="Y7699" t="str">
        <f t="shared" si="603"/>
        <v>Dec</v>
      </c>
      <c r="Z7699" t="str">
        <f t="shared" si="604"/>
        <v>2017-12</v>
      </c>
    </row>
    <row r="7700" spans="1:26"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s="5">
        <v>73.849999999999994</v>
      </c>
      <c r="S7700">
        <v>1</v>
      </c>
      <c r="T7700" s="7">
        <v>0</v>
      </c>
      <c r="U7700" s="5">
        <v>2.2155</v>
      </c>
      <c r="V7700">
        <f t="shared" si="600"/>
        <v>12</v>
      </c>
      <c r="W7700">
        <f t="shared" si="601"/>
        <v>4</v>
      </c>
      <c r="X7700">
        <f t="shared" si="602"/>
        <v>2017</v>
      </c>
      <c r="Y7700" t="str">
        <f t="shared" si="603"/>
        <v>Dec</v>
      </c>
      <c r="Z7700" t="str">
        <f t="shared" si="604"/>
        <v>2017-12</v>
      </c>
    </row>
    <row r="7701" spans="1:26"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5">
        <v>25.71</v>
      </c>
      <c r="S7701">
        <v>3</v>
      </c>
      <c r="T7701" s="7">
        <v>0</v>
      </c>
      <c r="U7701" s="5">
        <v>6.6845999999999997</v>
      </c>
      <c r="V7701">
        <f t="shared" si="600"/>
        <v>12</v>
      </c>
      <c r="W7701">
        <f t="shared" si="601"/>
        <v>4</v>
      </c>
      <c r="X7701">
        <f t="shared" si="602"/>
        <v>2017</v>
      </c>
      <c r="Y7701" t="str">
        <f t="shared" si="603"/>
        <v>Dec</v>
      </c>
      <c r="Z7701" t="str">
        <f t="shared" si="604"/>
        <v>2017-12</v>
      </c>
    </row>
    <row r="7702" spans="1:26"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s="5">
        <v>17.28</v>
      </c>
      <c r="S7702">
        <v>6</v>
      </c>
      <c r="T7702" s="7">
        <v>0</v>
      </c>
      <c r="U7702" s="5">
        <v>8.1216000000000008</v>
      </c>
      <c r="V7702">
        <f t="shared" si="600"/>
        <v>12</v>
      </c>
      <c r="W7702">
        <f t="shared" si="601"/>
        <v>4</v>
      </c>
      <c r="X7702">
        <f t="shared" si="602"/>
        <v>2017</v>
      </c>
      <c r="Y7702" t="str">
        <f t="shared" si="603"/>
        <v>Dec</v>
      </c>
      <c r="Z7702" t="str">
        <f t="shared" si="604"/>
        <v>2017-12</v>
      </c>
    </row>
    <row r="7703" spans="1:26"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s="5">
        <v>526.58199999999999</v>
      </c>
      <c r="S7703">
        <v>2</v>
      </c>
      <c r="T7703" s="7">
        <v>0.3</v>
      </c>
      <c r="U7703" s="5">
        <v>-52.658200000000001</v>
      </c>
      <c r="V7703">
        <f t="shared" si="600"/>
        <v>12</v>
      </c>
      <c r="W7703">
        <f t="shared" si="601"/>
        <v>4</v>
      </c>
      <c r="X7703">
        <f t="shared" si="602"/>
        <v>2017</v>
      </c>
      <c r="Y7703" t="str">
        <f t="shared" si="603"/>
        <v>Dec</v>
      </c>
      <c r="Z7703" t="str">
        <f t="shared" si="604"/>
        <v>2017-12</v>
      </c>
    </row>
    <row r="7704" spans="1:26"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s="5">
        <v>11.56</v>
      </c>
      <c r="S7704">
        <v>2</v>
      </c>
      <c r="T7704" s="7">
        <v>0</v>
      </c>
      <c r="U7704" s="5">
        <v>5.6643999999999997</v>
      </c>
      <c r="V7704">
        <f t="shared" si="600"/>
        <v>8</v>
      </c>
      <c r="W7704">
        <f t="shared" si="601"/>
        <v>3</v>
      </c>
      <c r="X7704">
        <f t="shared" si="602"/>
        <v>2016</v>
      </c>
      <c r="Y7704" t="str">
        <f t="shared" si="603"/>
        <v>Aug</v>
      </c>
      <c r="Z7704" t="str">
        <f t="shared" si="604"/>
        <v>2016-08</v>
      </c>
    </row>
    <row r="7705" spans="1:26"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s="5">
        <v>209.97</v>
      </c>
      <c r="S7705">
        <v>3</v>
      </c>
      <c r="T7705" s="7">
        <v>0</v>
      </c>
      <c r="U7705" s="5">
        <v>58.791600000000003</v>
      </c>
      <c r="V7705">
        <f t="shared" si="600"/>
        <v>8</v>
      </c>
      <c r="W7705">
        <f t="shared" si="601"/>
        <v>3</v>
      </c>
      <c r="X7705">
        <f t="shared" si="602"/>
        <v>2016</v>
      </c>
      <c r="Y7705" t="str">
        <f t="shared" si="603"/>
        <v>Aug</v>
      </c>
      <c r="Z7705" t="str">
        <f t="shared" si="604"/>
        <v>2016-08</v>
      </c>
    </row>
    <row r="7706" spans="1:26"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s="5">
        <v>447.84</v>
      </c>
      <c r="S7706">
        <v>4</v>
      </c>
      <c r="T7706" s="7">
        <v>0</v>
      </c>
      <c r="U7706" s="5">
        <v>98.524799999999999</v>
      </c>
      <c r="V7706">
        <f t="shared" si="600"/>
        <v>8</v>
      </c>
      <c r="W7706">
        <f t="shared" si="601"/>
        <v>3</v>
      </c>
      <c r="X7706">
        <f t="shared" si="602"/>
        <v>2016</v>
      </c>
      <c r="Y7706" t="str">
        <f t="shared" si="603"/>
        <v>Aug</v>
      </c>
      <c r="Z7706" t="str">
        <f t="shared" si="604"/>
        <v>2016-08</v>
      </c>
    </row>
    <row r="7707" spans="1:26"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s="5">
        <v>479.97</v>
      </c>
      <c r="S7707">
        <v>3</v>
      </c>
      <c r="T7707" s="7">
        <v>0</v>
      </c>
      <c r="U7707" s="5">
        <v>163.18979999999999</v>
      </c>
      <c r="V7707">
        <f t="shared" si="600"/>
        <v>8</v>
      </c>
      <c r="W7707">
        <f t="shared" si="601"/>
        <v>3</v>
      </c>
      <c r="X7707">
        <f t="shared" si="602"/>
        <v>2016</v>
      </c>
      <c r="Y7707" t="str">
        <f t="shared" si="603"/>
        <v>Aug</v>
      </c>
      <c r="Z7707" t="str">
        <f t="shared" si="604"/>
        <v>2016-08</v>
      </c>
    </row>
    <row r="7708" spans="1:26"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s="5">
        <v>8.64</v>
      </c>
      <c r="S7708">
        <v>3</v>
      </c>
      <c r="T7708" s="7">
        <v>0</v>
      </c>
      <c r="U7708" s="5">
        <v>2.5055999999999998</v>
      </c>
      <c r="V7708">
        <f t="shared" si="600"/>
        <v>8</v>
      </c>
      <c r="W7708">
        <f t="shared" si="601"/>
        <v>3</v>
      </c>
      <c r="X7708">
        <f t="shared" si="602"/>
        <v>2016</v>
      </c>
      <c r="Y7708" t="str">
        <f t="shared" si="603"/>
        <v>Aug</v>
      </c>
      <c r="Z7708" t="str">
        <f t="shared" si="604"/>
        <v>2016-08</v>
      </c>
    </row>
    <row r="7709" spans="1:26"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s="5">
        <v>11.68</v>
      </c>
      <c r="S7709">
        <v>2</v>
      </c>
      <c r="T7709" s="7">
        <v>0</v>
      </c>
      <c r="U7709" s="5">
        <v>4.2047999999999996</v>
      </c>
      <c r="V7709">
        <f t="shared" si="600"/>
        <v>10</v>
      </c>
      <c r="W7709">
        <f t="shared" si="601"/>
        <v>4</v>
      </c>
      <c r="X7709">
        <f t="shared" si="602"/>
        <v>2017</v>
      </c>
      <c r="Y7709" t="str">
        <f t="shared" si="603"/>
        <v>Oct</v>
      </c>
      <c r="Z7709" t="str">
        <f t="shared" si="604"/>
        <v>2017-10</v>
      </c>
    </row>
    <row r="7710" spans="1:26"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s="5">
        <v>40.776000000000003</v>
      </c>
      <c r="S7710">
        <v>3</v>
      </c>
      <c r="T7710" s="7">
        <v>0.2</v>
      </c>
      <c r="U7710" s="5">
        <v>0.50970000000000004</v>
      </c>
      <c r="V7710">
        <f t="shared" si="600"/>
        <v>10</v>
      </c>
      <c r="W7710">
        <f t="shared" si="601"/>
        <v>4</v>
      </c>
      <c r="X7710">
        <f t="shared" si="602"/>
        <v>2014</v>
      </c>
      <c r="Y7710" t="str">
        <f t="shared" si="603"/>
        <v>Oct</v>
      </c>
      <c r="Z7710" t="str">
        <f t="shared" si="604"/>
        <v>2014-10</v>
      </c>
    </row>
    <row r="7711" spans="1:26"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s="5">
        <v>13.698</v>
      </c>
      <c r="S7711">
        <v>3</v>
      </c>
      <c r="T7711" s="7">
        <v>0.7</v>
      </c>
      <c r="U7711" s="5">
        <v>-9.5885999999999996</v>
      </c>
      <c r="V7711">
        <f t="shared" si="600"/>
        <v>10</v>
      </c>
      <c r="W7711">
        <f t="shared" si="601"/>
        <v>4</v>
      </c>
      <c r="X7711">
        <f t="shared" si="602"/>
        <v>2014</v>
      </c>
      <c r="Y7711" t="str">
        <f t="shared" si="603"/>
        <v>Oct</v>
      </c>
      <c r="Z7711" t="str">
        <f t="shared" si="604"/>
        <v>2014-10</v>
      </c>
    </row>
    <row r="7712" spans="1:26"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s="5">
        <v>87.8</v>
      </c>
      <c r="S7712">
        <v>5</v>
      </c>
      <c r="T7712" s="7">
        <v>0.2</v>
      </c>
      <c r="U7712" s="5">
        <v>32.924999999999997</v>
      </c>
      <c r="V7712">
        <f t="shared" si="600"/>
        <v>4</v>
      </c>
      <c r="W7712">
        <f t="shared" si="601"/>
        <v>2</v>
      </c>
      <c r="X7712">
        <f t="shared" si="602"/>
        <v>2015</v>
      </c>
      <c r="Y7712" t="str">
        <f t="shared" si="603"/>
        <v>Apr</v>
      </c>
      <c r="Z7712" t="str">
        <f t="shared" si="604"/>
        <v>2015-04</v>
      </c>
    </row>
    <row r="7713" spans="1:26"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s="5">
        <v>77.951999999999998</v>
      </c>
      <c r="S7713">
        <v>3</v>
      </c>
      <c r="T7713" s="7">
        <v>0.2</v>
      </c>
      <c r="U7713" s="5">
        <v>15.590400000000001</v>
      </c>
      <c r="V7713">
        <f t="shared" si="600"/>
        <v>10</v>
      </c>
      <c r="W7713">
        <f t="shared" si="601"/>
        <v>4</v>
      </c>
      <c r="X7713">
        <f t="shared" si="602"/>
        <v>2017</v>
      </c>
      <c r="Y7713" t="str">
        <f t="shared" si="603"/>
        <v>Oct</v>
      </c>
      <c r="Z7713" t="str">
        <f t="shared" si="604"/>
        <v>2017-10</v>
      </c>
    </row>
    <row r="7714" spans="1:26"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s="5">
        <v>147.184</v>
      </c>
      <c r="S7714">
        <v>2</v>
      </c>
      <c r="T7714" s="7">
        <v>0.2</v>
      </c>
      <c r="U7714" s="5">
        <v>-29.436800000000002</v>
      </c>
      <c r="V7714">
        <f t="shared" si="600"/>
        <v>10</v>
      </c>
      <c r="W7714">
        <f t="shared" si="601"/>
        <v>4</v>
      </c>
      <c r="X7714">
        <f t="shared" si="602"/>
        <v>2017</v>
      </c>
      <c r="Y7714" t="str">
        <f t="shared" si="603"/>
        <v>Oct</v>
      </c>
      <c r="Z7714" t="str">
        <f t="shared" si="604"/>
        <v>2017-10</v>
      </c>
    </row>
    <row r="7715" spans="1:26"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s="5">
        <v>47.951999999999998</v>
      </c>
      <c r="S7715">
        <v>3</v>
      </c>
      <c r="T7715" s="7">
        <v>0.2</v>
      </c>
      <c r="U7715" s="5">
        <v>16.183800000000002</v>
      </c>
      <c r="V7715">
        <f t="shared" si="600"/>
        <v>10</v>
      </c>
      <c r="W7715">
        <f t="shared" si="601"/>
        <v>4</v>
      </c>
      <c r="X7715">
        <f t="shared" si="602"/>
        <v>2017</v>
      </c>
      <c r="Y7715" t="str">
        <f t="shared" si="603"/>
        <v>Oct</v>
      </c>
      <c r="Z7715" t="str">
        <f t="shared" si="604"/>
        <v>2017-10</v>
      </c>
    </row>
    <row r="7716" spans="1:26"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s="5">
        <v>250.26</v>
      </c>
      <c r="S7716">
        <v>6</v>
      </c>
      <c r="T7716" s="7">
        <v>0</v>
      </c>
      <c r="U7716" s="5">
        <v>72.575400000000002</v>
      </c>
      <c r="V7716">
        <f t="shared" si="600"/>
        <v>12</v>
      </c>
      <c r="W7716">
        <f t="shared" si="601"/>
        <v>4</v>
      </c>
      <c r="X7716">
        <f t="shared" si="602"/>
        <v>2014</v>
      </c>
      <c r="Y7716" t="str">
        <f t="shared" si="603"/>
        <v>Dec</v>
      </c>
      <c r="Z7716" t="str">
        <f t="shared" si="604"/>
        <v>2014-12</v>
      </c>
    </row>
    <row r="7717" spans="1:26"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s="5">
        <v>40.776000000000003</v>
      </c>
      <c r="S7717">
        <v>3</v>
      </c>
      <c r="T7717" s="7">
        <v>0.2</v>
      </c>
      <c r="U7717" s="5">
        <v>0.50970000000000004</v>
      </c>
      <c r="V7717">
        <f t="shared" si="600"/>
        <v>11</v>
      </c>
      <c r="W7717">
        <f t="shared" si="601"/>
        <v>4</v>
      </c>
      <c r="X7717">
        <f t="shared" si="602"/>
        <v>2017</v>
      </c>
      <c r="Y7717" t="str">
        <f t="shared" si="603"/>
        <v>Nov</v>
      </c>
      <c r="Z7717" t="str">
        <f t="shared" si="604"/>
        <v>2017-11</v>
      </c>
    </row>
    <row r="7718" spans="1:26"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s="5">
        <v>29.6</v>
      </c>
      <c r="S7718">
        <v>5</v>
      </c>
      <c r="T7718" s="7">
        <v>0.2</v>
      </c>
      <c r="U7718" s="5">
        <v>9.25</v>
      </c>
      <c r="V7718">
        <f t="shared" si="600"/>
        <v>1</v>
      </c>
      <c r="W7718">
        <f t="shared" si="601"/>
        <v>1</v>
      </c>
      <c r="X7718">
        <f t="shared" si="602"/>
        <v>2015</v>
      </c>
      <c r="Y7718" t="str">
        <f t="shared" si="603"/>
        <v>Jan</v>
      </c>
      <c r="Z7718" t="str">
        <f t="shared" si="604"/>
        <v>2015-01</v>
      </c>
    </row>
    <row r="7719" spans="1:26"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s="5">
        <v>1.9379999999999999</v>
      </c>
      <c r="S7719">
        <v>2</v>
      </c>
      <c r="T7719" s="7">
        <v>0.7</v>
      </c>
      <c r="U7719" s="5">
        <v>-1.3566</v>
      </c>
      <c r="V7719">
        <f t="shared" si="600"/>
        <v>1</v>
      </c>
      <c r="W7719">
        <f t="shared" si="601"/>
        <v>1</v>
      </c>
      <c r="X7719">
        <f t="shared" si="602"/>
        <v>2015</v>
      </c>
      <c r="Y7719" t="str">
        <f t="shared" si="603"/>
        <v>Jan</v>
      </c>
      <c r="Z7719" t="str">
        <f t="shared" si="604"/>
        <v>2015-01</v>
      </c>
    </row>
    <row r="7720" spans="1:26"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s="5">
        <v>159.96</v>
      </c>
      <c r="S7720">
        <v>4</v>
      </c>
      <c r="T7720" s="7">
        <v>0</v>
      </c>
      <c r="U7720" s="5">
        <v>51.187199999999997</v>
      </c>
      <c r="V7720">
        <f t="shared" si="600"/>
        <v>9</v>
      </c>
      <c r="W7720">
        <f t="shared" si="601"/>
        <v>3</v>
      </c>
      <c r="X7720">
        <f t="shared" si="602"/>
        <v>2017</v>
      </c>
      <c r="Y7720" t="str">
        <f t="shared" si="603"/>
        <v>Sep</v>
      </c>
      <c r="Z7720" t="str">
        <f t="shared" si="604"/>
        <v>2017-09</v>
      </c>
    </row>
    <row r="7721" spans="1:26"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s="5">
        <v>59.52</v>
      </c>
      <c r="S7721">
        <v>3</v>
      </c>
      <c r="T7721" s="7">
        <v>0</v>
      </c>
      <c r="U7721" s="5">
        <v>15.475199999999999</v>
      </c>
      <c r="V7721">
        <f t="shared" si="600"/>
        <v>1</v>
      </c>
      <c r="W7721">
        <f t="shared" si="601"/>
        <v>1</v>
      </c>
      <c r="X7721">
        <f t="shared" si="602"/>
        <v>2015</v>
      </c>
      <c r="Y7721" t="str">
        <f t="shared" si="603"/>
        <v>Jan</v>
      </c>
      <c r="Z7721" t="str">
        <f t="shared" si="604"/>
        <v>2015-01</v>
      </c>
    </row>
    <row r="7722" spans="1:26"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s="5">
        <v>17.48</v>
      </c>
      <c r="S7722">
        <v>2</v>
      </c>
      <c r="T7722" s="7">
        <v>0</v>
      </c>
      <c r="U7722" s="5">
        <v>8.2156000000000002</v>
      </c>
      <c r="V7722">
        <f t="shared" si="600"/>
        <v>1</v>
      </c>
      <c r="W7722">
        <f t="shared" si="601"/>
        <v>1</v>
      </c>
      <c r="X7722">
        <f t="shared" si="602"/>
        <v>2015</v>
      </c>
      <c r="Y7722" t="str">
        <f t="shared" si="603"/>
        <v>Jan</v>
      </c>
      <c r="Z7722" t="str">
        <f t="shared" si="604"/>
        <v>2015-01</v>
      </c>
    </row>
    <row r="7723" spans="1:26"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s="5">
        <v>13.167999999999999</v>
      </c>
      <c r="S7723">
        <v>2</v>
      </c>
      <c r="T7723" s="7">
        <v>0.2</v>
      </c>
      <c r="U7723" s="5">
        <v>4.6087999999999996</v>
      </c>
      <c r="V7723">
        <f t="shared" si="600"/>
        <v>1</v>
      </c>
      <c r="W7723">
        <f t="shared" si="601"/>
        <v>1</v>
      </c>
      <c r="X7723">
        <f t="shared" si="602"/>
        <v>2015</v>
      </c>
      <c r="Y7723" t="str">
        <f t="shared" si="603"/>
        <v>Jan</v>
      </c>
      <c r="Z7723" t="str">
        <f t="shared" si="604"/>
        <v>2015-01</v>
      </c>
    </row>
    <row r="7724" spans="1:26"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s="5">
        <v>40.74</v>
      </c>
      <c r="S7724">
        <v>3</v>
      </c>
      <c r="T7724" s="7">
        <v>0</v>
      </c>
      <c r="U7724" s="5">
        <v>12.222</v>
      </c>
      <c r="V7724">
        <f t="shared" si="600"/>
        <v>4</v>
      </c>
      <c r="W7724">
        <f t="shared" si="601"/>
        <v>2</v>
      </c>
      <c r="X7724">
        <f t="shared" si="602"/>
        <v>2017</v>
      </c>
      <c r="Y7724" t="str">
        <f t="shared" si="603"/>
        <v>Apr</v>
      </c>
      <c r="Z7724" t="str">
        <f t="shared" si="604"/>
        <v>2017-04</v>
      </c>
    </row>
    <row r="7725" spans="1:26"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s="5">
        <v>179.886</v>
      </c>
      <c r="S7725">
        <v>1</v>
      </c>
      <c r="T7725" s="7">
        <v>0.3</v>
      </c>
      <c r="U7725" s="5">
        <v>-2.5697999999999999</v>
      </c>
      <c r="V7725">
        <f t="shared" si="600"/>
        <v>9</v>
      </c>
      <c r="W7725">
        <f t="shared" si="601"/>
        <v>3</v>
      </c>
      <c r="X7725">
        <f t="shared" si="602"/>
        <v>2015</v>
      </c>
      <c r="Y7725" t="str">
        <f t="shared" si="603"/>
        <v>Sep</v>
      </c>
      <c r="Z7725" t="str">
        <f t="shared" si="604"/>
        <v>2015-09</v>
      </c>
    </row>
    <row r="7726" spans="1:26"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s="5">
        <v>286.25599999999997</v>
      </c>
      <c r="S7726">
        <v>1</v>
      </c>
      <c r="T7726" s="7">
        <v>0.2</v>
      </c>
      <c r="U7726" s="5">
        <v>17.890999999999998</v>
      </c>
      <c r="V7726">
        <f t="shared" si="600"/>
        <v>9</v>
      </c>
      <c r="W7726">
        <f t="shared" si="601"/>
        <v>3</v>
      </c>
      <c r="X7726">
        <f t="shared" si="602"/>
        <v>2016</v>
      </c>
      <c r="Y7726" t="str">
        <f t="shared" si="603"/>
        <v>Sep</v>
      </c>
      <c r="Z7726" t="str">
        <f t="shared" si="604"/>
        <v>2016-09</v>
      </c>
    </row>
    <row r="7727" spans="1:26"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s="5">
        <v>24.224</v>
      </c>
      <c r="S7727">
        <v>2</v>
      </c>
      <c r="T7727" s="7">
        <v>0.2</v>
      </c>
      <c r="U7727" s="5">
        <v>-4.8448000000000002</v>
      </c>
      <c r="V7727">
        <f t="shared" si="600"/>
        <v>9</v>
      </c>
      <c r="W7727">
        <f t="shared" si="601"/>
        <v>3</v>
      </c>
      <c r="X7727">
        <f t="shared" si="602"/>
        <v>2016</v>
      </c>
      <c r="Y7727" t="str">
        <f t="shared" si="603"/>
        <v>Sep</v>
      </c>
      <c r="Z7727" t="str">
        <f t="shared" si="604"/>
        <v>2016-09</v>
      </c>
    </row>
    <row r="7728" spans="1:26"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s="5">
        <v>331.536</v>
      </c>
      <c r="S7728">
        <v>3</v>
      </c>
      <c r="T7728" s="7">
        <v>0.2</v>
      </c>
      <c r="U7728" s="5">
        <v>-82.884</v>
      </c>
      <c r="V7728">
        <f t="shared" si="600"/>
        <v>9</v>
      </c>
      <c r="W7728">
        <f t="shared" si="601"/>
        <v>3</v>
      </c>
      <c r="X7728">
        <f t="shared" si="602"/>
        <v>2016</v>
      </c>
      <c r="Y7728" t="str">
        <f t="shared" si="603"/>
        <v>Sep</v>
      </c>
      <c r="Z7728" t="str">
        <f t="shared" si="604"/>
        <v>2016-09</v>
      </c>
    </row>
    <row r="7729" spans="1:26"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s="5">
        <v>17.52</v>
      </c>
      <c r="S7729">
        <v>3</v>
      </c>
      <c r="T7729" s="7">
        <v>0</v>
      </c>
      <c r="U7729" s="5">
        <v>6.3071999999999999</v>
      </c>
      <c r="V7729">
        <f t="shared" si="600"/>
        <v>3</v>
      </c>
      <c r="W7729">
        <f t="shared" si="601"/>
        <v>1</v>
      </c>
      <c r="X7729">
        <f t="shared" si="602"/>
        <v>2015</v>
      </c>
      <c r="Y7729" t="str">
        <f t="shared" si="603"/>
        <v>Mar</v>
      </c>
      <c r="Z7729" t="str">
        <f t="shared" si="604"/>
        <v>2015-03</v>
      </c>
    </row>
    <row r="7730" spans="1:26"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s="5">
        <v>17.856000000000002</v>
      </c>
      <c r="S7730">
        <v>4</v>
      </c>
      <c r="T7730" s="7">
        <v>0.2</v>
      </c>
      <c r="U7730" s="5">
        <v>4.2408000000000001</v>
      </c>
      <c r="V7730">
        <f t="shared" si="600"/>
        <v>11</v>
      </c>
      <c r="W7730">
        <f t="shared" si="601"/>
        <v>4</v>
      </c>
      <c r="X7730">
        <f t="shared" si="602"/>
        <v>2016</v>
      </c>
      <c r="Y7730" t="str">
        <f t="shared" si="603"/>
        <v>Nov</v>
      </c>
      <c r="Z7730" t="str">
        <f t="shared" si="604"/>
        <v>2016-11</v>
      </c>
    </row>
    <row r="7731" spans="1:26"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s="5">
        <v>431.976</v>
      </c>
      <c r="S7731">
        <v>3</v>
      </c>
      <c r="T7731" s="7">
        <v>0.2</v>
      </c>
      <c r="U7731" s="5">
        <v>-75.595799999999997</v>
      </c>
      <c r="V7731">
        <f t="shared" si="600"/>
        <v>9</v>
      </c>
      <c r="W7731">
        <f t="shared" si="601"/>
        <v>3</v>
      </c>
      <c r="X7731">
        <f t="shared" si="602"/>
        <v>2016</v>
      </c>
      <c r="Y7731" t="str">
        <f t="shared" si="603"/>
        <v>Sep</v>
      </c>
      <c r="Z7731" t="str">
        <f t="shared" si="604"/>
        <v>2016-09</v>
      </c>
    </row>
    <row r="7732" spans="1:26"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s="5">
        <v>291.13600000000002</v>
      </c>
      <c r="S7732">
        <v>4</v>
      </c>
      <c r="T7732" s="7">
        <v>0.2</v>
      </c>
      <c r="U7732" s="5">
        <v>-25.474399999999999</v>
      </c>
      <c r="V7732">
        <f t="shared" si="600"/>
        <v>6</v>
      </c>
      <c r="W7732">
        <f t="shared" si="601"/>
        <v>2</v>
      </c>
      <c r="X7732">
        <f t="shared" si="602"/>
        <v>2017</v>
      </c>
      <c r="Y7732" t="str">
        <f t="shared" si="603"/>
        <v>Jun</v>
      </c>
      <c r="Z7732" t="str">
        <f t="shared" si="604"/>
        <v>2017-06</v>
      </c>
    </row>
    <row r="7733" spans="1:26"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s="5">
        <v>114.848</v>
      </c>
      <c r="S7733">
        <v>4</v>
      </c>
      <c r="T7733" s="7">
        <v>0.2</v>
      </c>
      <c r="U7733" s="5">
        <v>35.89</v>
      </c>
      <c r="V7733">
        <f t="shared" si="600"/>
        <v>9</v>
      </c>
      <c r="W7733">
        <f t="shared" si="601"/>
        <v>3</v>
      </c>
      <c r="X7733">
        <f t="shared" si="602"/>
        <v>2017</v>
      </c>
      <c r="Y7733" t="str">
        <f t="shared" si="603"/>
        <v>Sep</v>
      </c>
      <c r="Z7733" t="str">
        <f t="shared" si="604"/>
        <v>2017-09</v>
      </c>
    </row>
    <row r="7734" spans="1:26"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s="5">
        <v>10.688000000000001</v>
      </c>
      <c r="S7734">
        <v>2</v>
      </c>
      <c r="T7734" s="7">
        <v>0.2</v>
      </c>
      <c r="U7734" s="5">
        <v>3.7408000000000001</v>
      </c>
      <c r="V7734">
        <f t="shared" si="600"/>
        <v>6</v>
      </c>
      <c r="W7734">
        <f t="shared" si="601"/>
        <v>2</v>
      </c>
      <c r="X7734">
        <f t="shared" si="602"/>
        <v>2017</v>
      </c>
      <c r="Y7734" t="str">
        <f t="shared" si="603"/>
        <v>Jun</v>
      </c>
      <c r="Z7734" t="str">
        <f t="shared" si="604"/>
        <v>2017-06</v>
      </c>
    </row>
    <row r="7735" spans="1:26"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s="5">
        <v>15.231999999999999</v>
      </c>
      <c r="S7735">
        <v>4</v>
      </c>
      <c r="T7735" s="7">
        <v>0.2</v>
      </c>
      <c r="U7735" s="5">
        <v>5.5216000000000003</v>
      </c>
      <c r="V7735">
        <f t="shared" si="600"/>
        <v>5</v>
      </c>
      <c r="W7735">
        <f t="shared" si="601"/>
        <v>2</v>
      </c>
      <c r="X7735">
        <f t="shared" si="602"/>
        <v>2016</v>
      </c>
      <c r="Y7735" t="str">
        <f t="shared" si="603"/>
        <v>May</v>
      </c>
      <c r="Z7735" t="str">
        <f t="shared" si="604"/>
        <v>2016-05</v>
      </c>
    </row>
    <row r="7736" spans="1:26"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s="5">
        <v>12.42</v>
      </c>
      <c r="S7736">
        <v>3</v>
      </c>
      <c r="T7736" s="7">
        <v>0</v>
      </c>
      <c r="U7736" s="5">
        <v>5.2164000000000001</v>
      </c>
      <c r="V7736">
        <f t="shared" si="600"/>
        <v>9</v>
      </c>
      <c r="W7736">
        <f t="shared" si="601"/>
        <v>3</v>
      </c>
      <c r="X7736">
        <f t="shared" si="602"/>
        <v>2017</v>
      </c>
      <c r="Y7736" t="str">
        <f t="shared" si="603"/>
        <v>Sep</v>
      </c>
      <c r="Z7736" t="str">
        <f t="shared" si="604"/>
        <v>2017-09</v>
      </c>
    </row>
    <row r="7737" spans="1:26"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s="5">
        <v>19.440000000000001</v>
      </c>
      <c r="S7737">
        <v>3</v>
      </c>
      <c r="T7737" s="7">
        <v>0</v>
      </c>
      <c r="U7737" s="5">
        <v>9.3312000000000008</v>
      </c>
      <c r="V7737">
        <f t="shared" si="600"/>
        <v>8</v>
      </c>
      <c r="W7737">
        <f t="shared" si="601"/>
        <v>3</v>
      </c>
      <c r="X7737">
        <f t="shared" si="602"/>
        <v>2016</v>
      </c>
      <c r="Y7737" t="str">
        <f t="shared" si="603"/>
        <v>Aug</v>
      </c>
      <c r="Z7737" t="str">
        <f t="shared" si="604"/>
        <v>2016-08</v>
      </c>
    </row>
    <row r="7738" spans="1:26"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s="5">
        <v>70.367999999999995</v>
      </c>
      <c r="S7738">
        <v>4</v>
      </c>
      <c r="T7738" s="7">
        <v>0.2</v>
      </c>
      <c r="U7738" s="5">
        <v>26.388000000000002</v>
      </c>
      <c r="V7738">
        <f t="shared" si="600"/>
        <v>5</v>
      </c>
      <c r="W7738">
        <f t="shared" si="601"/>
        <v>2</v>
      </c>
      <c r="X7738">
        <f t="shared" si="602"/>
        <v>2014</v>
      </c>
      <c r="Y7738" t="str">
        <f t="shared" si="603"/>
        <v>May</v>
      </c>
      <c r="Z7738" t="str">
        <f t="shared" si="604"/>
        <v>2014-05</v>
      </c>
    </row>
    <row r="7739" spans="1:26"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s="5">
        <v>12.672000000000001</v>
      </c>
      <c r="S7739">
        <v>9</v>
      </c>
      <c r="T7739" s="7">
        <v>0.2</v>
      </c>
      <c r="U7739" s="5">
        <v>1.4256</v>
      </c>
      <c r="V7739">
        <f t="shared" si="600"/>
        <v>12</v>
      </c>
      <c r="W7739">
        <f t="shared" si="601"/>
        <v>4</v>
      </c>
      <c r="X7739">
        <f t="shared" si="602"/>
        <v>2017</v>
      </c>
      <c r="Y7739" t="str">
        <f t="shared" si="603"/>
        <v>Dec</v>
      </c>
      <c r="Z7739" t="str">
        <f t="shared" si="604"/>
        <v>2017-12</v>
      </c>
    </row>
    <row r="7740" spans="1:26"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s="5">
        <v>89.95</v>
      </c>
      <c r="S7740">
        <v>5</v>
      </c>
      <c r="T7740" s="7">
        <v>0</v>
      </c>
      <c r="U7740" s="5">
        <v>43.176000000000002</v>
      </c>
      <c r="V7740">
        <f t="shared" si="600"/>
        <v>7</v>
      </c>
      <c r="W7740">
        <f t="shared" si="601"/>
        <v>3</v>
      </c>
      <c r="X7740">
        <f t="shared" si="602"/>
        <v>2017</v>
      </c>
      <c r="Y7740" t="str">
        <f t="shared" si="603"/>
        <v>Jul</v>
      </c>
      <c r="Z7740" t="str">
        <f t="shared" si="604"/>
        <v>2017-07</v>
      </c>
    </row>
    <row r="7741" spans="1:26"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s="5">
        <v>6.58</v>
      </c>
      <c r="S7741">
        <v>2</v>
      </c>
      <c r="T7741" s="7">
        <v>0</v>
      </c>
      <c r="U7741" s="5">
        <v>3.0268000000000002</v>
      </c>
      <c r="V7741">
        <f t="shared" si="600"/>
        <v>11</v>
      </c>
      <c r="W7741">
        <f t="shared" si="601"/>
        <v>4</v>
      </c>
      <c r="X7741">
        <f t="shared" si="602"/>
        <v>2014</v>
      </c>
      <c r="Y7741" t="str">
        <f t="shared" si="603"/>
        <v>Nov</v>
      </c>
      <c r="Z7741" t="str">
        <f t="shared" si="604"/>
        <v>2014-11</v>
      </c>
    </row>
    <row r="7742" spans="1:26"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s="5">
        <v>94.99</v>
      </c>
      <c r="S7742">
        <v>1</v>
      </c>
      <c r="T7742" s="7">
        <v>0</v>
      </c>
      <c r="U7742" s="5">
        <v>28.497</v>
      </c>
      <c r="V7742">
        <f t="shared" si="600"/>
        <v>11</v>
      </c>
      <c r="W7742">
        <f t="shared" si="601"/>
        <v>4</v>
      </c>
      <c r="X7742">
        <f t="shared" si="602"/>
        <v>2014</v>
      </c>
      <c r="Y7742" t="str">
        <f t="shared" si="603"/>
        <v>Nov</v>
      </c>
      <c r="Z7742" t="str">
        <f t="shared" si="604"/>
        <v>2014-11</v>
      </c>
    </row>
    <row r="7743" spans="1:26"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s="5">
        <v>35.119999999999997</v>
      </c>
      <c r="S7743">
        <v>2</v>
      </c>
      <c r="T7743" s="7">
        <v>0.2</v>
      </c>
      <c r="U7743" s="5">
        <v>13.17</v>
      </c>
      <c r="V7743">
        <f t="shared" si="600"/>
        <v>9</v>
      </c>
      <c r="W7743">
        <f t="shared" si="601"/>
        <v>3</v>
      </c>
      <c r="X7743">
        <f t="shared" si="602"/>
        <v>2015</v>
      </c>
      <c r="Y7743" t="str">
        <f t="shared" si="603"/>
        <v>Sep</v>
      </c>
      <c r="Z7743" t="str">
        <f t="shared" si="604"/>
        <v>2015-09</v>
      </c>
    </row>
    <row r="7744" spans="1:26"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s="5">
        <v>25.92</v>
      </c>
      <c r="S7744">
        <v>4</v>
      </c>
      <c r="T7744" s="7">
        <v>0</v>
      </c>
      <c r="U7744" s="5">
        <v>12.441599999999999</v>
      </c>
      <c r="V7744">
        <f t="shared" si="600"/>
        <v>8</v>
      </c>
      <c r="W7744">
        <f t="shared" si="601"/>
        <v>3</v>
      </c>
      <c r="X7744">
        <f t="shared" si="602"/>
        <v>2017</v>
      </c>
      <c r="Y7744" t="str">
        <f t="shared" si="603"/>
        <v>Aug</v>
      </c>
      <c r="Z7744" t="str">
        <f t="shared" si="604"/>
        <v>2017-08</v>
      </c>
    </row>
    <row r="7745" spans="1:26"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s="5">
        <v>7.96</v>
      </c>
      <c r="S7745">
        <v>2</v>
      </c>
      <c r="T7745" s="7">
        <v>0</v>
      </c>
      <c r="U7745" s="5">
        <v>3.7412000000000001</v>
      </c>
      <c r="V7745">
        <f t="shared" si="600"/>
        <v>6</v>
      </c>
      <c r="W7745">
        <f t="shared" si="601"/>
        <v>2</v>
      </c>
      <c r="X7745">
        <f t="shared" si="602"/>
        <v>2016</v>
      </c>
      <c r="Y7745" t="str">
        <f t="shared" si="603"/>
        <v>Jun</v>
      </c>
      <c r="Z7745" t="str">
        <f t="shared" si="604"/>
        <v>2016-06</v>
      </c>
    </row>
    <row r="7746" spans="1:26"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s="5">
        <v>566.97</v>
      </c>
      <c r="S7746">
        <v>3</v>
      </c>
      <c r="T7746" s="7">
        <v>0</v>
      </c>
      <c r="U7746" s="5">
        <v>153.08189999999999</v>
      </c>
      <c r="V7746">
        <f t="shared" si="600"/>
        <v>6</v>
      </c>
      <c r="W7746">
        <f t="shared" si="601"/>
        <v>2</v>
      </c>
      <c r="X7746">
        <f t="shared" si="602"/>
        <v>2016</v>
      </c>
      <c r="Y7746" t="str">
        <f t="shared" si="603"/>
        <v>Jun</v>
      </c>
      <c r="Z7746" t="str">
        <f t="shared" si="604"/>
        <v>2016-06</v>
      </c>
    </row>
    <row r="7747" spans="1:26"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s="5">
        <v>9.84</v>
      </c>
      <c r="S7747">
        <v>3</v>
      </c>
      <c r="T7747" s="7">
        <v>0</v>
      </c>
      <c r="U7747" s="5">
        <v>2.8536000000000001</v>
      </c>
      <c r="V7747">
        <f t="shared" ref="V7747:V7810" si="605">MONTH(C7747)</f>
        <v>6</v>
      </c>
      <c r="W7747">
        <f t="shared" ref="W7747:W7810" si="606">ROUNDUP(MONTH(C7747)/3,0)</f>
        <v>2</v>
      </c>
      <c r="X7747">
        <f t="shared" ref="X7747:X7810" si="607">YEAR(C7747)</f>
        <v>2016</v>
      </c>
      <c r="Y7747" t="str">
        <f t="shared" ref="Y7747:Y7810" si="608">TEXT(C7747,"MMM")</f>
        <v>Jun</v>
      </c>
      <c r="Z7747" t="str">
        <f t="shared" ref="Z7747:Z7810" si="609">TEXT(C7747,"YYYY-MM")</f>
        <v>2016-06</v>
      </c>
    </row>
    <row r="7748" spans="1:26"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s="5">
        <v>25.488</v>
      </c>
      <c r="S7748">
        <v>2</v>
      </c>
      <c r="T7748" s="7">
        <v>0.2</v>
      </c>
      <c r="U7748" s="5">
        <v>4.7789999999999999</v>
      </c>
      <c r="V7748">
        <f t="shared" si="605"/>
        <v>12</v>
      </c>
      <c r="W7748">
        <f t="shared" si="606"/>
        <v>4</v>
      </c>
      <c r="X7748">
        <f t="shared" si="607"/>
        <v>2015</v>
      </c>
      <c r="Y7748" t="str">
        <f t="shared" si="608"/>
        <v>Dec</v>
      </c>
      <c r="Z7748" t="str">
        <f t="shared" si="609"/>
        <v>2015-12</v>
      </c>
    </row>
    <row r="7749" spans="1:26"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s="5">
        <v>7.56</v>
      </c>
      <c r="S7749">
        <v>6</v>
      </c>
      <c r="T7749" s="7">
        <v>0</v>
      </c>
      <c r="U7749" s="5">
        <v>0.3024</v>
      </c>
      <c r="V7749">
        <f t="shared" si="605"/>
        <v>5</v>
      </c>
      <c r="W7749">
        <f t="shared" si="606"/>
        <v>2</v>
      </c>
      <c r="X7749">
        <f t="shared" si="607"/>
        <v>2015</v>
      </c>
      <c r="Y7749" t="str">
        <f t="shared" si="608"/>
        <v>May</v>
      </c>
      <c r="Z7749" t="str">
        <f t="shared" si="609"/>
        <v>2015-05</v>
      </c>
    </row>
    <row r="7750" spans="1:26"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s="5">
        <v>60.84</v>
      </c>
      <c r="S7750">
        <v>3</v>
      </c>
      <c r="T7750" s="7">
        <v>0</v>
      </c>
      <c r="U7750" s="5">
        <v>19.468800000000002</v>
      </c>
      <c r="V7750">
        <f t="shared" si="605"/>
        <v>6</v>
      </c>
      <c r="W7750">
        <f t="shared" si="606"/>
        <v>2</v>
      </c>
      <c r="X7750">
        <f t="shared" si="607"/>
        <v>2015</v>
      </c>
      <c r="Y7750" t="str">
        <f t="shared" si="608"/>
        <v>Jun</v>
      </c>
      <c r="Z7750" t="str">
        <f t="shared" si="609"/>
        <v>2015-06</v>
      </c>
    </row>
    <row r="7751" spans="1:26"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s="5">
        <v>450.04</v>
      </c>
      <c r="S7751">
        <v>2</v>
      </c>
      <c r="T7751" s="7">
        <v>0</v>
      </c>
      <c r="U7751" s="5">
        <v>58.505200000000002</v>
      </c>
      <c r="V7751">
        <f t="shared" si="605"/>
        <v>6</v>
      </c>
      <c r="W7751">
        <f t="shared" si="606"/>
        <v>2</v>
      </c>
      <c r="X7751">
        <f t="shared" si="607"/>
        <v>2015</v>
      </c>
      <c r="Y7751" t="str">
        <f t="shared" si="608"/>
        <v>Jun</v>
      </c>
      <c r="Z7751" t="str">
        <f t="shared" si="609"/>
        <v>2015-06</v>
      </c>
    </row>
    <row r="7752" spans="1:26"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s="5">
        <v>34.6</v>
      </c>
      <c r="S7752">
        <v>2</v>
      </c>
      <c r="T7752" s="7">
        <v>0</v>
      </c>
      <c r="U7752" s="5">
        <v>16.608000000000001</v>
      </c>
      <c r="V7752">
        <f t="shared" si="605"/>
        <v>6</v>
      </c>
      <c r="W7752">
        <f t="shared" si="606"/>
        <v>2</v>
      </c>
      <c r="X7752">
        <f t="shared" si="607"/>
        <v>2015</v>
      </c>
      <c r="Y7752" t="str">
        <f t="shared" si="608"/>
        <v>Jun</v>
      </c>
      <c r="Z7752" t="str">
        <f t="shared" si="609"/>
        <v>2015-06</v>
      </c>
    </row>
    <row r="7753" spans="1:26"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s="5">
        <v>467.97</v>
      </c>
      <c r="S7753">
        <v>3</v>
      </c>
      <c r="T7753" s="7">
        <v>0</v>
      </c>
      <c r="U7753" s="5">
        <v>140.39099999999999</v>
      </c>
      <c r="V7753">
        <f t="shared" si="605"/>
        <v>6</v>
      </c>
      <c r="W7753">
        <f t="shared" si="606"/>
        <v>2</v>
      </c>
      <c r="X7753">
        <f t="shared" si="607"/>
        <v>2015</v>
      </c>
      <c r="Y7753" t="str">
        <f t="shared" si="608"/>
        <v>Jun</v>
      </c>
      <c r="Z7753" t="str">
        <f t="shared" si="609"/>
        <v>2015-06</v>
      </c>
    </row>
    <row r="7754" spans="1:26"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s="5">
        <v>33.020000000000003</v>
      </c>
      <c r="S7754">
        <v>2</v>
      </c>
      <c r="T7754" s="7">
        <v>0</v>
      </c>
      <c r="U7754" s="5">
        <v>15.849600000000001</v>
      </c>
      <c r="V7754">
        <f t="shared" si="605"/>
        <v>6</v>
      </c>
      <c r="W7754">
        <f t="shared" si="606"/>
        <v>2</v>
      </c>
      <c r="X7754">
        <f t="shared" si="607"/>
        <v>2015</v>
      </c>
      <c r="Y7754" t="str">
        <f t="shared" si="608"/>
        <v>Jun</v>
      </c>
      <c r="Z7754" t="str">
        <f t="shared" si="609"/>
        <v>2015-06</v>
      </c>
    </row>
    <row r="7755" spans="1:26"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s="5">
        <v>17.088000000000001</v>
      </c>
      <c r="S7755">
        <v>2</v>
      </c>
      <c r="T7755" s="7">
        <v>0.2</v>
      </c>
      <c r="U7755" s="5">
        <v>1.0680000000000001</v>
      </c>
      <c r="V7755">
        <f t="shared" si="605"/>
        <v>11</v>
      </c>
      <c r="W7755">
        <f t="shared" si="606"/>
        <v>4</v>
      </c>
      <c r="X7755">
        <f t="shared" si="607"/>
        <v>2015</v>
      </c>
      <c r="Y7755" t="str">
        <f t="shared" si="608"/>
        <v>Nov</v>
      </c>
      <c r="Z7755" t="str">
        <f t="shared" si="609"/>
        <v>2015-11</v>
      </c>
    </row>
    <row r="7756" spans="1:26"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s="5">
        <v>3.008</v>
      </c>
      <c r="S7756">
        <v>2</v>
      </c>
      <c r="T7756" s="7">
        <v>0.2</v>
      </c>
      <c r="U7756" s="5">
        <v>0.33839999999999998</v>
      </c>
      <c r="V7756">
        <f t="shared" si="605"/>
        <v>12</v>
      </c>
      <c r="W7756">
        <f t="shared" si="606"/>
        <v>4</v>
      </c>
      <c r="X7756">
        <f t="shared" si="607"/>
        <v>2015</v>
      </c>
      <c r="Y7756" t="str">
        <f t="shared" si="608"/>
        <v>Dec</v>
      </c>
      <c r="Z7756" t="str">
        <f t="shared" si="609"/>
        <v>2015-12</v>
      </c>
    </row>
    <row r="7757" spans="1:26"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s="5">
        <v>268.24</v>
      </c>
      <c r="S7757">
        <v>7</v>
      </c>
      <c r="T7757" s="7">
        <v>0.2</v>
      </c>
      <c r="U7757" s="5">
        <v>93.884</v>
      </c>
      <c r="V7757">
        <f t="shared" si="605"/>
        <v>11</v>
      </c>
      <c r="W7757">
        <f t="shared" si="606"/>
        <v>4</v>
      </c>
      <c r="X7757">
        <f t="shared" si="607"/>
        <v>2017</v>
      </c>
      <c r="Y7757" t="str">
        <f t="shared" si="608"/>
        <v>Nov</v>
      </c>
      <c r="Z7757" t="str">
        <f t="shared" si="609"/>
        <v>2017-11</v>
      </c>
    </row>
    <row r="7758" spans="1:26"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s="5">
        <v>431.16</v>
      </c>
      <c r="S7758">
        <v>5</v>
      </c>
      <c r="T7758" s="7">
        <v>0.2</v>
      </c>
      <c r="U7758" s="5">
        <v>107.79</v>
      </c>
      <c r="V7758">
        <f t="shared" si="605"/>
        <v>11</v>
      </c>
      <c r="W7758">
        <f t="shared" si="606"/>
        <v>4</v>
      </c>
      <c r="X7758">
        <f t="shared" si="607"/>
        <v>2017</v>
      </c>
      <c r="Y7758" t="str">
        <f t="shared" si="608"/>
        <v>Nov</v>
      </c>
      <c r="Z7758" t="str">
        <f t="shared" si="609"/>
        <v>2017-11</v>
      </c>
    </row>
    <row r="7759" spans="1:26"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s="5">
        <v>43.6</v>
      </c>
      <c r="S7759">
        <v>4</v>
      </c>
      <c r="T7759" s="7">
        <v>0</v>
      </c>
      <c r="U7759" s="5">
        <v>12.208</v>
      </c>
      <c r="V7759">
        <f t="shared" si="605"/>
        <v>11</v>
      </c>
      <c r="W7759">
        <f t="shared" si="606"/>
        <v>4</v>
      </c>
      <c r="X7759">
        <f t="shared" si="607"/>
        <v>2017</v>
      </c>
      <c r="Y7759" t="str">
        <f t="shared" si="608"/>
        <v>Nov</v>
      </c>
      <c r="Z7759" t="str">
        <f t="shared" si="609"/>
        <v>2017-11</v>
      </c>
    </row>
    <row r="7760" spans="1:26"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s="5">
        <v>154.94999999999999</v>
      </c>
      <c r="S7760">
        <v>3</v>
      </c>
      <c r="T7760" s="7">
        <v>0</v>
      </c>
      <c r="U7760" s="5">
        <v>30.99</v>
      </c>
      <c r="V7760">
        <f t="shared" si="605"/>
        <v>11</v>
      </c>
      <c r="W7760">
        <f t="shared" si="606"/>
        <v>4</v>
      </c>
      <c r="X7760">
        <f t="shared" si="607"/>
        <v>2017</v>
      </c>
      <c r="Y7760" t="str">
        <f t="shared" si="608"/>
        <v>Nov</v>
      </c>
      <c r="Z7760" t="str">
        <f t="shared" si="609"/>
        <v>2017-11</v>
      </c>
    </row>
    <row r="7761" spans="1:26"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s="5">
        <v>15.552</v>
      </c>
      <c r="S7761">
        <v>3</v>
      </c>
      <c r="T7761" s="7">
        <v>0.2</v>
      </c>
      <c r="U7761" s="5">
        <v>5.4432</v>
      </c>
      <c r="V7761">
        <f t="shared" si="605"/>
        <v>10</v>
      </c>
      <c r="W7761">
        <f t="shared" si="606"/>
        <v>4</v>
      </c>
      <c r="X7761">
        <f t="shared" si="607"/>
        <v>2016</v>
      </c>
      <c r="Y7761" t="str">
        <f t="shared" si="608"/>
        <v>Oct</v>
      </c>
      <c r="Z7761" t="str">
        <f t="shared" si="609"/>
        <v>2016-10</v>
      </c>
    </row>
    <row r="7762" spans="1:26"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s="5">
        <v>42.207999999999998</v>
      </c>
      <c r="S7762">
        <v>2</v>
      </c>
      <c r="T7762" s="7">
        <v>0.2</v>
      </c>
      <c r="U7762" s="5">
        <v>13.717599999999999</v>
      </c>
      <c r="V7762">
        <f t="shared" si="605"/>
        <v>12</v>
      </c>
      <c r="W7762">
        <f t="shared" si="606"/>
        <v>4</v>
      </c>
      <c r="X7762">
        <f t="shared" si="607"/>
        <v>2014</v>
      </c>
      <c r="Y7762" t="str">
        <f t="shared" si="608"/>
        <v>Dec</v>
      </c>
      <c r="Z7762" t="str">
        <f t="shared" si="609"/>
        <v>2014-12</v>
      </c>
    </row>
    <row r="7763" spans="1:26"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s="5">
        <v>10.368</v>
      </c>
      <c r="S7763">
        <v>2</v>
      </c>
      <c r="T7763" s="7">
        <v>0.2</v>
      </c>
      <c r="U7763" s="5">
        <v>3.6288</v>
      </c>
      <c r="V7763">
        <f t="shared" si="605"/>
        <v>12</v>
      </c>
      <c r="W7763">
        <f t="shared" si="606"/>
        <v>4</v>
      </c>
      <c r="X7763">
        <f t="shared" si="607"/>
        <v>2017</v>
      </c>
      <c r="Y7763" t="str">
        <f t="shared" si="608"/>
        <v>Dec</v>
      </c>
      <c r="Z7763" t="str">
        <f t="shared" si="609"/>
        <v>2017-12</v>
      </c>
    </row>
    <row r="7764" spans="1:26"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5">
        <v>2.2240000000000002</v>
      </c>
      <c r="S7764">
        <v>1</v>
      </c>
      <c r="T7764" s="7">
        <v>0.2</v>
      </c>
      <c r="U7764" s="5">
        <v>0.55600000000000005</v>
      </c>
      <c r="V7764">
        <f t="shared" si="605"/>
        <v>9</v>
      </c>
      <c r="W7764">
        <f t="shared" si="606"/>
        <v>3</v>
      </c>
      <c r="X7764">
        <f t="shared" si="607"/>
        <v>2017</v>
      </c>
      <c r="Y7764" t="str">
        <f t="shared" si="608"/>
        <v>Sep</v>
      </c>
      <c r="Z7764" t="str">
        <f t="shared" si="609"/>
        <v>2017-09</v>
      </c>
    </row>
    <row r="7765" spans="1:26"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s="5">
        <v>74.52</v>
      </c>
      <c r="S7765">
        <v>9</v>
      </c>
      <c r="T7765" s="7">
        <v>0</v>
      </c>
      <c r="U7765" s="5">
        <v>35.0244</v>
      </c>
      <c r="V7765">
        <f t="shared" si="605"/>
        <v>2</v>
      </c>
      <c r="W7765">
        <f t="shared" si="606"/>
        <v>1</v>
      </c>
      <c r="X7765">
        <f t="shared" si="607"/>
        <v>2015</v>
      </c>
      <c r="Y7765" t="str">
        <f t="shared" si="608"/>
        <v>Feb</v>
      </c>
      <c r="Z7765" t="str">
        <f t="shared" si="609"/>
        <v>2015-02</v>
      </c>
    </row>
    <row r="7766" spans="1:26"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s="5">
        <v>17.52</v>
      </c>
      <c r="S7766">
        <v>3</v>
      </c>
      <c r="T7766" s="7">
        <v>0</v>
      </c>
      <c r="U7766" s="5">
        <v>5.2560000000000002</v>
      </c>
      <c r="V7766">
        <f t="shared" si="605"/>
        <v>8</v>
      </c>
      <c r="W7766">
        <f t="shared" si="606"/>
        <v>3</v>
      </c>
      <c r="X7766">
        <f t="shared" si="607"/>
        <v>2017</v>
      </c>
      <c r="Y7766" t="str">
        <f t="shared" si="608"/>
        <v>Aug</v>
      </c>
      <c r="Z7766" t="str">
        <f t="shared" si="609"/>
        <v>2017-08</v>
      </c>
    </row>
    <row r="7767" spans="1:26"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s="5">
        <v>1779.9</v>
      </c>
      <c r="S7767">
        <v>5</v>
      </c>
      <c r="T7767" s="7">
        <v>0</v>
      </c>
      <c r="U7767" s="5">
        <v>373.779</v>
      </c>
      <c r="V7767">
        <f t="shared" si="605"/>
        <v>8</v>
      </c>
      <c r="W7767">
        <f t="shared" si="606"/>
        <v>3</v>
      </c>
      <c r="X7767">
        <f t="shared" si="607"/>
        <v>2017</v>
      </c>
      <c r="Y7767" t="str">
        <f t="shared" si="608"/>
        <v>Aug</v>
      </c>
      <c r="Z7767" t="str">
        <f t="shared" si="609"/>
        <v>2017-08</v>
      </c>
    </row>
    <row r="7768" spans="1:26"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s="5">
        <v>219.9</v>
      </c>
      <c r="S7768">
        <v>5</v>
      </c>
      <c r="T7768" s="7">
        <v>0</v>
      </c>
      <c r="U7768" s="5">
        <v>59.372999999999998</v>
      </c>
      <c r="V7768">
        <f t="shared" si="605"/>
        <v>8</v>
      </c>
      <c r="W7768">
        <f t="shared" si="606"/>
        <v>3</v>
      </c>
      <c r="X7768">
        <f t="shared" si="607"/>
        <v>2017</v>
      </c>
      <c r="Y7768" t="str">
        <f t="shared" si="608"/>
        <v>Aug</v>
      </c>
      <c r="Z7768" t="str">
        <f t="shared" si="609"/>
        <v>2017-08</v>
      </c>
    </row>
    <row r="7769" spans="1:26"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s="5">
        <v>7.1520000000000001</v>
      </c>
      <c r="S7769">
        <v>3</v>
      </c>
      <c r="T7769" s="7">
        <v>0.2</v>
      </c>
      <c r="U7769" s="5">
        <v>0.71519999999999995</v>
      </c>
      <c r="V7769">
        <f t="shared" si="605"/>
        <v>8</v>
      </c>
      <c r="W7769">
        <f t="shared" si="606"/>
        <v>3</v>
      </c>
      <c r="X7769">
        <f t="shared" si="607"/>
        <v>2015</v>
      </c>
      <c r="Y7769" t="str">
        <f t="shared" si="608"/>
        <v>Aug</v>
      </c>
      <c r="Z7769" t="str">
        <f t="shared" si="609"/>
        <v>2015-08</v>
      </c>
    </row>
    <row r="7770" spans="1:26"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s="5">
        <v>26.72</v>
      </c>
      <c r="S7770">
        <v>5</v>
      </c>
      <c r="T7770" s="7">
        <v>0.2</v>
      </c>
      <c r="U7770" s="5">
        <v>9.3520000000000003</v>
      </c>
      <c r="V7770">
        <f t="shared" si="605"/>
        <v>11</v>
      </c>
      <c r="W7770">
        <f t="shared" si="606"/>
        <v>4</v>
      </c>
      <c r="X7770">
        <f t="shared" si="607"/>
        <v>2017</v>
      </c>
      <c r="Y7770" t="str">
        <f t="shared" si="608"/>
        <v>Nov</v>
      </c>
      <c r="Z7770" t="str">
        <f t="shared" si="609"/>
        <v>2017-11</v>
      </c>
    </row>
    <row r="7771" spans="1:26"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s="5">
        <v>1039.7280000000001</v>
      </c>
      <c r="S7771">
        <v>2</v>
      </c>
      <c r="T7771" s="7">
        <v>0.2</v>
      </c>
      <c r="U7771" s="5">
        <v>90.976200000000006</v>
      </c>
      <c r="V7771">
        <f t="shared" si="605"/>
        <v>8</v>
      </c>
      <c r="W7771">
        <f t="shared" si="606"/>
        <v>3</v>
      </c>
      <c r="X7771">
        <f t="shared" si="607"/>
        <v>2016</v>
      </c>
      <c r="Y7771" t="str">
        <f t="shared" si="608"/>
        <v>Aug</v>
      </c>
      <c r="Z7771" t="str">
        <f t="shared" si="609"/>
        <v>2016-08</v>
      </c>
    </row>
    <row r="7772" spans="1:26"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s="5">
        <v>45.96</v>
      </c>
      <c r="S7772">
        <v>2</v>
      </c>
      <c r="T7772" s="7">
        <v>0</v>
      </c>
      <c r="U7772" s="5">
        <v>13.788</v>
      </c>
      <c r="V7772">
        <f t="shared" si="605"/>
        <v>8</v>
      </c>
      <c r="W7772">
        <f t="shared" si="606"/>
        <v>3</v>
      </c>
      <c r="X7772">
        <f t="shared" si="607"/>
        <v>2016</v>
      </c>
      <c r="Y7772" t="str">
        <f t="shared" si="608"/>
        <v>Aug</v>
      </c>
      <c r="Z7772" t="str">
        <f t="shared" si="609"/>
        <v>2016-08</v>
      </c>
    </row>
    <row r="7773" spans="1:26"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s="5">
        <v>456.58800000000002</v>
      </c>
      <c r="S7773">
        <v>2</v>
      </c>
      <c r="T7773" s="7">
        <v>0.7</v>
      </c>
      <c r="U7773" s="5">
        <v>-304.392</v>
      </c>
      <c r="V7773">
        <f t="shared" si="605"/>
        <v>11</v>
      </c>
      <c r="W7773">
        <f t="shared" si="606"/>
        <v>4</v>
      </c>
      <c r="X7773">
        <f t="shared" si="607"/>
        <v>2016</v>
      </c>
      <c r="Y7773" t="str">
        <f t="shared" si="608"/>
        <v>Nov</v>
      </c>
      <c r="Z7773" t="str">
        <f t="shared" si="609"/>
        <v>2016-11</v>
      </c>
    </row>
    <row r="7774" spans="1:26"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s="5">
        <v>4499.9849999999997</v>
      </c>
      <c r="S7774">
        <v>5</v>
      </c>
      <c r="T7774" s="7">
        <v>0.7</v>
      </c>
      <c r="U7774" s="5">
        <v>-6599.9780000000001</v>
      </c>
      <c r="V7774">
        <f t="shared" si="605"/>
        <v>11</v>
      </c>
      <c r="W7774">
        <f t="shared" si="606"/>
        <v>4</v>
      </c>
      <c r="X7774">
        <f t="shared" si="607"/>
        <v>2016</v>
      </c>
      <c r="Y7774" t="str">
        <f t="shared" si="608"/>
        <v>Nov</v>
      </c>
      <c r="Z7774" t="str">
        <f t="shared" si="609"/>
        <v>2016-11</v>
      </c>
    </row>
    <row r="7775" spans="1:26"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s="5">
        <v>59.975999999999999</v>
      </c>
      <c r="S7775">
        <v>3</v>
      </c>
      <c r="T7775" s="7">
        <v>0.2</v>
      </c>
      <c r="U7775" s="5">
        <v>11.995200000000001</v>
      </c>
      <c r="V7775">
        <f t="shared" si="605"/>
        <v>11</v>
      </c>
      <c r="W7775">
        <f t="shared" si="606"/>
        <v>4</v>
      </c>
      <c r="X7775">
        <f t="shared" si="607"/>
        <v>2016</v>
      </c>
      <c r="Y7775" t="str">
        <f t="shared" si="608"/>
        <v>Nov</v>
      </c>
      <c r="Z7775" t="str">
        <f t="shared" si="609"/>
        <v>2016-11</v>
      </c>
    </row>
    <row r="7776" spans="1:26"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s="5">
        <v>6.12</v>
      </c>
      <c r="S7776">
        <v>3</v>
      </c>
      <c r="T7776" s="7">
        <v>0</v>
      </c>
      <c r="U7776" s="5">
        <v>2.8763999999999998</v>
      </c>
      <c r="V7776">
        <f t="shared" si="605"/>
        <v>4</v>
      </c>
      <c r="W7776">
        <f t="shared" si="606"/>
        <v>2</v>
      </c>
      <c r="X7776">
        <f t="shared" si="607"/>
        <v>2016</v>
      </c>
      <c r="Y7776" t="str">
        <f t="shared" si="608"/>
        <v>Apr</v>
      </c>
      <c r="Z7776" t="str">
        <f t="shared" si="609"/>
        <v>2016-04</v>
      </c>
    </row>
    <row r="7777" spans="1:26"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s="5">
        <v>10.98</v>
      </c>
      <c r="S7777">
        <v>1</v>
      </c>
      <c r="T7777" s="7">
        <v>0</v>
      </c>
      <c r="U7777" s="5">
        <v>2.9645999999999999</v>
      </c>
      <c r="V7777">
        <f t="shared" si="605"/>
        <v>12</v>
      </c>
      <c r="W7777">
        <f t="shared" si="606"/>
        <v>4</v>
      </c>
      <c r="X7777">
        <f t="shared" si="607"/>
        <v>2014</v>
      </c>
      <c r="Y7777" t="str">
        <f t="shared" si="608"/>
        <v>Dec</v>
      </c>
      <c r="Z7777" t="str">
        <f t="shared" si="609"/>
        <v>2014-12</v>
      </c>
    </row>
    <row r="7778" spans="1:26"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s="5">
        <v>7.86</v>
      </c>
      <c r="S7778">
        <v>3</v>
      </c>
      <c r="T7778" s="7">
        <v>0</v>
      </c>
      <c r="U7778" s="5">
        <v>3.6156000000000001</v>
      </c>
      <c r="V7778">
        <f t="shared" si="605"/>
        <v>12</v>
      </c>
      <c r="W7778">
        <f t="shared" si="606"/>
        <v>4</v>
      </c>
      <c r="X7778">
        <f t="shared" si="607"/>
        <v>2014</v>
      </c>
      <c r="Y7778" t="str">
        <f t="shared" si="608"/>
        <v>Dec</v>
      </c>
      <c r="Z7778" t="str">
        <f t="shared" si="609"/>
        <v>2014-12</v>
      </c>
    </row>
    <row r="7779" spans="1:26"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s="5">
        <v>51.45</v>
      </c>
      <c r="S7779">
        <v>3</v>
      </c>
      <c r="T7779" s="7">
        <v>0</v>
      </c>
      <c r="U7779" s="5">
        <v>13.891500000000001</v>
      </c>
      <c r="V7779">
        <f t="shared" si="605"/>
        <v>12</v>
      </c>
      <c r="W7779">
        <f t="shared" si="606"/>
        <v>4</v>
      </c>
      <c r="X7779">
        <f t="shared" si="607"/>
        <v>2014</v>
      </c>
      <c r="Y7779" t="str">
        <f t="shared" si="608"/>
        <v>Dec</v>
      </c>
      <c r="Z7779" t="str">
        <f t="shared" si="609"/>
        <v>2014-12</v>
      </c>
    </row>
    <row r="7780" spans="1:26"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s="5">
        <v>37.055999999999997</v>
      </c>
      <c r="S7780">
        <v>3</v>
      </c>
      <c r="T7780" s="7">
        <v>0.2</v>
      </c>
      <c r="U7780" s="5">
        <v>13.896000000000001</v>
      </c>
      <c r="V7780">
        <f t="shared" si="605"/>
        <v>12</v>
      </c>
      <c r="W7780">
        <f t="shared" si="606"/>
        <v>4</v>
      </c>
      <c r="X7780">
        <f t="shared" si="607"/>
        <v>2014</v>
      </c>
      <c r="Y7780" t="str">
        <f t="shared" si="608"/>
        <v>Dec</v>
      </c>
      <c r="Z7780" t="str">
        <f t="shared" si="609"/>
        <v>2014-12</v>
      </c>
    </row>
    <row r="7781" spans="1:26"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s="5">
        <v>203.92</v>
      </c>
      <c r="S7781">
        <v>4</v>
      </c>
      <c r="T7781" s="7">
        <v>0</v>
      </c>
      <c r="U7781" s="5">
        <v>55.058399999999999</v>
      </c>
      <c r="V7781">
        <f t="shared" si="605"/>
        <v>4</v>
      </c>
      <c r="W7781">
        <f t="shared" si="606"/>
        <v>2</v>
      </c>
      <c r="X7781">
        <f t="shared" si="607"/>
        <v>2016</v>
      </c>
      <c r="Y7781" t="str">
        <f t="shared" si="608"/>
        <v>Apr</v>
      </c>
      <c r="Z7781" t="str">
        <f t="shared" si="609"/>
        <v>2016-04</v>
      </c>
    </row>
    <row r="7782" spans="1:26"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s="5">
        <v>29.56</v>
      </c>
      <c r="S7782">
        <v>4</v>
      </c>
      <c r="T7782" s="7">
        <v>0</v>
      </c>
      <c r="U7782" s="5">
        <v>7.9812000000000003</v>
      </c>
      <c r="V7782">
        <f t="shared" si="605"/>
        <v>4</v>
      </c>
      <c r="W7782">
        <f t="shared" si="606"/>
        <v>2</v>
      </c>
      <c r="X7782">
        <f t="shared" si="607"/>
        <v>2016</v>
      </c>
      <c r="Y7782" t="str">
        <f t="shared" si="608"/>
        <v>Apr</v>
      </c>
      <c r="Z7782" t="str">
        <f t="shared" si="609"/>
        <v>2016-04</v>
      </c>
    </row>
    <row r="7783" spans="1:26"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s="5">
        <v>8.5679999999999996</v>
      </c>
      <c r="S7783">
        <v>3</v>
      </c>
      <c r="T7783" s="7">
        <v>0.8</v>
      </c>
      <c r="U7783" s="5">
        <v>-14.5656</v>
      </c>
      <c r="V7783">
        <f t="shared" si="605"/>
        <v>3</v>
      </c>
      <c r="W7783">
        <f t="shared" si="606"/>
        <v>1</v>
      </c>
      <c r="X7783">
        <f t="shared" si="607"/>
        <v>2015</v>
      </c>
      <c r="Y7783" t="str">
        <f t="shared" si="608"/>
        <v>Mar</v>
      </c>
      <c r="Z7783" t="str">
        <f t="shared" si="609"/>
        <v>2015-03</v>
      </c>
    </row>
    <row r="7784" spans="1:26"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s="5">
        <v>45.247999999999998</v>
      </c>
      <c r="S7784">
        <v>2</v>
      </c>
      <c r="T7784" s="7">
        <v>0.2</v>
      </c>
      <c r="U7784" s="5">
        <v>3.9592000000000001</v>
      </c>
      <c r="V7784">
        <f t="shared" si="605"/>
        <v>11</v>
      </c>
      <c r="W7784">
        <f t="shared" si="606"/>
        <v>4</v>
      </c>
      <c r="X7784">
        <f t="shared" si="607"/>
        <v>2016</v>
      </c>
      <c r="Y7784" t="str">
        <f t="shared" si="608"/>
        <v>Nov</v>
      </c>
      <c r="Z7784" t="str">
        <f t="shared" si="609"/>
        <v>2016-11</v>
      </c>
    </row>
    <row r="7785" spans="1:26"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s="5">
        <v>876.3</v>
      </c>
      <c r="S7785">
        <v>10</v>
      </c>
      <c r="T7785" s="7">
        <v>0.4</v>
      </c>
      <c r="U7785" s="5">
        <v>-292.10000000000002</v>
      </c>
      <c r="V7785">
        <f t="shared" si="605"/>
        <v>11</v>
      </c>
      <c r="W7785">
        <f t="shared" si="606"/>
        <v>4</v>
      </c>
      <c r="X7785">
        <f t="shared" si="607"/>
        <v>2016</v>
      </c>
      <c r="Y7785" t="str">
        <f t="shared" si="608"/>
        <v>Nov</v>
      </c>
      <c r="Z7785" t="str">
        <f t="shared" si="609"/>
        <v>2016-11</v>
      </c>
    </row>
    <row r="7786" spans="1:26"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s="5">
        <v>185.376</v>
      </c>
      <c r="S7786">
        <v>2</v>
      </c>
      <c r="T7786" s="7">
        <v>0.2</v>
      </c>
      <c r="U7786" s="5">
        <v>-34.758000000000003</v>
      </c>
      <c r="V7786">
        <f t="shared" si="605"/>
        <v>11</v>
      </c>
      <c r="W7786">
        <f t="shared" si="606"/>
        <v>4</v>
      </c>
      <c r="X7786">
        <f t="shared" si="607"/>
        <v>2016</v>
      </c>
      <c r="Y7786" t="str">
        <f t="shared" si="608"/>
        <v>Nov</v>
      </c>
      <c r="Z7786" t="str">
        <f t="shared" si="609"/>
        <v>2016-11</v>
      </c>
    </row>
    <row r="7787" spans="1:26"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s="5">
        <v>25.06</v>
      </c>
      <c r="S7787">
        <v>2</v>
      </c>
      <c r="T7787" s="7">
        <v>0</v>
      </c>
      <c r="U7787" s="5">
        <v>11.7782</v>
      </c>
      <c r="V7787">
        <f t="shared" si="605"/>
        <v>11</v>
      </c>
      <c r="W7787">
        <f t="shared" si="606"/>
        <v>4</v>
      </c>
      <c r="X7787">
        <f t="shared" si="607"/>
        <v>2014</v>
      </c>
      <c r="Y7787" t="str">
        <f t="shared" si="608"/>
        <v>Nov</v>
      </c>
      <c r="Z7787" t="str">
        <f t="shared" si="609"/>
        <v>2014-11</v>
      </c>
    </row>
    <row r="7788" spans="1:26"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s="5">
        <v>2.89</v>
      </c>
      <c r="S7788">
        <v>1</v>
      </c>
      <c r="T7788" s="7">
        <v>0.8</v>
      </c>
      <c r="U7788" s="5">
        <v>-4.7685000000000004</v>
      </c>
      <c r="V7788">
        <f t="shared" si="605"/>
        <v>5</v>
      </c>
      <c r="W7788">
        <f t="shared" si="606"/>
        <v>2</v>
      </c>
      <c r="X7788">
        <f t="shared" si="607"/>
        <v>2016</v>
      </c>
      <c r="Y7788" t="str">
        <f t="shared" si="608"/>
        <v>May</v>
      </c>
      <c r="Z7788" t="str">
        <f t="shared" si="609"/>
        <v>2016-05</v>
      </c>
    </row>
    <row r="7789" spans="1:26"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s="5">
        <v>7.8959999999999999</v>
      </c>
      <c r="S7789">
        <v>3</v>
      </c>
      <c r="T7789" s="7">
        <v>0.2</v>
      </c>
      <c r="U7789" s="5">
        <v>2.4674999999999998</v>
      </c>
      <c r="V7789">
        <f t="shared" si="605"/>
        <v>5</v>
      </c>
      <c r="W7789">
        <f t="shared" si="606"/>
        <v>2</v>
      </c>
      <c r="X7789">
        <f t="shared" si="607"/>
        <v>2016</v>
      </c>
      <c r="Y7789" t="str">
        <f t="shared" si="608"/>
        <v>May</v>
      </c>
      <c r="Z7789" t="str">
        <f t="shared" si="609"/>
        <v>2016-05</v>
      </c>
    </row>
    <row r="7790" spans="1:26"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5">
        <v>22.608000000000001</v>
      </c>
      <c r="S7790">
        <v>3</v>
      </c>
      <c r="T7790" s="7">
        <v>0.6</v>
      </c>
      <c r="U7790" s="5">
        <v>-10.1736</v>
      </c>
      <c r="V7790">
        <f t="shared" si="605"/>
        <v>5</v>
      </c>
      <c r="W7790">
        <f t="shared" si="606"/>
        <v>2</v>
      </c>
      <c r="X7790">
        <f t="shared" si="607"/>
        <v>2016</v>
      </c>
      <c r="Y7790" t="str">
        <f t="shared" si="608"/>
        <v>May</v>
      </c>
      <c r="Z7790" t="str">
        <f t="shared" si="609"/>
        <v>2016-05</v>
      </c>
    </row>
    <row r="7791" spans="1:26"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s="5">
        <v>30.527999999999999</v>
      </c>
      <c r="S7791">
        <v>8</v>
      </c>
      <c r="T7791" s="7">
        <v>0.2</v>
      </c>
      <c r="U7791" s="5">
        <v>9.5399999999999991</v>
      </c>
      <c r="V7791">
        <f t="shared" si="605"/>
        <v>5</v>
      </c>
      <c r="W7791">
        <f t="shared" si="606"/>
        <v>2</v>
      </c>
      <c r="X7791">
        <f t="shared" si="607"/>
        <v>2016</v>
      </c>
      <c r="Y7791" t="str">
        <f t="shared" si="608"/>
        <v>May</v>
      </c>
      <c r="Z7791" t="str">
        <f t="shared" si="609"/>
        <v>2016-05</v>
      </c>
    </row>
    <row r="7792" spans="1:26"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s="5">
        <v>4.8419999999999996</v>
      </c>
      <c r="S7792">
        <v>3</v>
      </c>
      <c r="T7792" s="7">
        <v>0.7</v>
      </c>
      <c r="U7792" s="5">
        <v>-3.3894000000000002</v>
      </c>
      <c r="V7792">
        <f t="shared" si="605"/>
        <v>9</v>
      </c>
      <c r="W7792">
        <f t="shared" si="606"/>
        <v>3</v>
      </c>
      <c r="X7792">
        <f t="shared" si="607"/>
        <v>2017</v>
      </c>
      <c r="Y7792" t="str">
        <f t="shared" si="608"/>
        <v>Sep</v>
      </c>
      <c r="Z7792" t="str">
        <f t="shared" si="609"/>
        <v>2017-09</v>
      </c>
    </row>
    <row r="7793" spans="1:26"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s="5">
        <v>1.8</v>
      </c>
      <c r="S7793">
        <v>5</v>
      </c>
      <c r="T7793" s="7">
        <v>0.8</v>
      </c>
      <c r="U7793" s="5">
        <v>-2.88</v>
      </c>
      <c r="V7793">
        <f t="shared" si="605"/>
        <v>12</v>
      </c>
      <c r="W7793">
        <f t="shared" si="606"/>
        <v>4</v>
      </c>
      <c r="X7793">
        <f t="shared" si="607"/>
        <v>2016</v>
      </c>
      <c r="Y7793" t="str">
        <f t="shared" si="608"/>
        <v>Dec</v>
      </c>
      <c r="Z7793" t="str">
        <f t="shared" si="609"/>
        <v>2016-12</v>
      </c>
    </row>
    <row r="7794" spans="1:26"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5">
        <v>39.984000000000002</v>
      </c>
      <c r="S7794">
        <v>2</v>
      </c>
      <c r="T7794" s="7">
        <v>0.2</v>
      </c>
      <c r="U7794" s="5">
        <v>-1.4994000000000001</v>
      </c>
      <c r="V7794">
        <f t="shared" si="605"/>
        <v>10</v>
      </c>
      <c r="W7794">
        <f t="shared" si="606"/>
        <v>4</v>
      </c>
      <c r="X7794">
        <f t="shared" si="607"/>
        <v>2017</v>
      </c>
      <c r="Y7794" t="str">
        <f t="shared" si="608"/>
        <v>Oct</v>
      </c>
      <c r="Z7794" t="str">
        <f t="shared" si="609"/>
        <v>2017-10</v>
      </c>
    </row>
    <row r="7795" spans="1:26"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s="5">
        <v>32.4</v>
      </c>
      <c r="S7795">
        <v>5</v>
      </c>
      <c r="T7795" s="7">
        <v>0</v>
      </c>
      <c r="U7795" s="5">
        <v>15.875999999999999</v>
      </c>
      <c r="V7795">
        <f t="shared" si="605"/>
        <v>12</v>
      </c>
      <c r="W7795">
        <f t="shared" si="606"/>
        <v>4</v>
      </c>
      <c r="X7795">
        <f t="shared" si="607"/>
        <v>2015</v>
      </c>
      <c r="Y7795" t="str">
        <f t="shared" si="608"/>
        <v>Dec</v>
      </c>
      <c r="Z7795" t="str">
        <f t="shared" si="609"/>
        <v>2015-12</v>
      </c>
    </row>
    <row r="7796" spans="1:26"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s="5">
        <v>97.88</v>
      </c>
      <c r="S7796">
        <v>2</v>
      </c>
      <c r="T7796" s="7">
        <v>0</v>
      </c>
      <c r="U7796" s="5">
        <v>48.94</v>
      </c>
      <c r="V7796">
        <f t="shared" si="605"/>
        <v>12</v>
      </c>
      <c r="W7796">
        <f t="shared" si="606"/>
        <v>4</v>
      </c>
      <c r="X7796">
        <f t="shared" si="607"/>
        <v>2015</v>
      </c>
      <c r="Y7796" t="str">
        <f t="shared" si="608"/>
        <v>Dec</v>
      </c>
      <c r="Z7796" t="str">
        <f t="shared" si="609"/>
        <v>2015-12</v>
      </c>
    </row>
    <row r="7797" spans="1:26"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s="5">
        <v>307.16800000000001</v>
      </c>
      <c r="S7797">
        <v>4</v>
      </c>
      <c r="T7797" s="7">
        <v>0.2</v>
      </c>
      <c r="U7797" s="5">
        <v>30.716799999999999</v>
      </c>
      <c r="V7797">
        <f t="shared" si="605"/>
        <v>7</v>
      </c>
      <c r="W7797">
        <f t="shared" si="606"/>
        <v>3</v>
      </c>
      <c r="X7797">
        <f t="shared" si="607"/>
        <v>2015</v>
      </c>
      <c r="Y7797" t="str">
        <f t="shared" si="608"/>
        <v>Jul</v>
      </c>
      <c r="Z7797" t="str">
        <f t="shared" si="609"/>
        <v>2015-07</v>
      </c>
    </row>
    <row r="7798" spans="1:26"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s="5">
        <v>26.9</v>
      </c>
      <c r="S7798">
        <v>5</v>
      </c>
      <c r="T7798" s="7">
        <v>0</v>
      </c>
      <c r="U7798" s="5">
        <v>13.180999999999999</v>
      </c>
      <c r="V7798">
        <f t="shared" si="605"/>
        <v>10</v>
      </c>
      <c r="W7798">
        <f t="shared" si="606"/>
        <v>4</v>
      </c>
      <c r="X7798">
        <f t="shared" si="607"/>
        <v>2015</v>
      </c>
      <c r="Y7798" t="str">
        <f t="shared" si="608"/>
        <v>Oct</v>
      </c>
      <c r="Z7798" t="str">
        <f t="shared" si="609"/>
        <v>2015-10</v>
      </c>
    </row>
    <row r="7799" spans="1:26"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s="5">
        <v>47.01</v>
      </c>
      <c r="S7799">
        <v>3</v>
      </c>
      <c r="T7799" s="7">
        <v>0</v>
      </c>
      <c r="U7799" s="5">
        <v>22.0947</v>
      </c>
      <c r="V7799">
        <f t="shared" si="605"/>
        <v>3</v>
      </c>
      <c r="W7799">
        <f t="shared" si="606"/>
        <v>1</v>
      </c>
      <c r="X7799">
        <f t="shared" si="607"/>
        <v>2017</v>
      </c>
      <c r="Y7799" t="str">
        <f t="shared" si="608"/>
        <v>Mar</v>
      </c>
      <c r="Z7799" t="str">
        <f t="shared" si="609"/>
        <v>2017-03</v>
      </c>
    </row>
    <row r="7800" spans="1:26"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5">
        <v>469.99</v>
      </c>
      <c r="S7800">
        <v>1</v>
      </c>
      <c r="T7800" s="7">
        <v>0</v>
      </c>
      <c r="U7800" s="5">
        <v>136.2971</v>
      </c>
      <c r="V7800">
        <f t="shared" si="605"/>
        <v>3</v>
      </c>
      <c r="W7800">
        <f t="shared" si="606"/>
        <v>1</v>
      </c>
      <c r="X7800">
        <f t="shared" si="607"/>
        <v>2017</v>
      </c>
      <c r="Y7800" t="str">
        <f t="shared" si="608"/>
        <v>Mar</v>
      </c>
      <c r="Z7800" t="str">
        <f t="shared" si="609"/>
        <v>2017-03</v>
      </c>
    </row>
    <row r="7801" spans="1:26"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5">
        <v>207.846</v>
      </c>
      <c r="S7801">
        <v>3</v>
      </c>
      <c r="T7801" s="7">
        <v>0.1</v>
      </c>
      <c r="U7801" s="5">
        <v>2.3094000000000001</v>
      </c>
      <c r="V7801">
        <f t="shared" si="605"/>
        <v>3</v>
      </c>
      <c r="W7801">
        <f t="shared" si="606"/>
        <v>1</v>
      </c>
      <c r="X7801">
        <f t="shared" si="607"/>
        <v>2017</v>
      </c>
      <c r="Y7801" t="str">
        <f t="shared" si="608"/>
        <v>Mar</v>
      </c>
      <c r="Z7801" t="str">
        <f t="shared" si="609"/>
        <v>2017-03</v>
      </c>
    </row>
    <row r="7802" spans="1:26"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s="5">
        <v>324.74400000000003</v>
      </c>
      <c r="S7802">
        <v>3</v>
      </c>
      <c r="T7802" s="7">
        <v>0.2</v>
      </c>
      <c r="U7802" s="5">
        <v>-77.1267</v>
      </c>
      <c r="V7802">
        <f t="shared" si="605"/>
        <v>6</v>
      </c>
      <c r="W7802">
        <f t="shared" si="606"/>
        <v>2</v>
      </c>
      <c r="X7802">
        <f t="shared" si="607"/>
        <v>2017</v>
      </c>
      <c r="Y7802" t="str">
        <f t="shared" si="608"/>
        <v>Jun</v>
      </c>
      <c r="Z7802" t="str">
        <f t="shared" si="609"/>
        <v>2017-06</v>
      </c>
    </row>
    <row r="7803" spans="1:26"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s="5">
        <v>40.479999999999997</v>
      </c>
      <c r="S7803">
        <v>2</v>
      </c>
      <c r="T7803" s="7">
        <v>0</v>
      </c>
      <c r="U7803" s="5">
        <v>14.572800000000001</v>
      </c>
      <c r="V7803">
        <f t="shared" si="605"/>
        <v>3</v>
      </c>
      <c r="W7803">
        <f t="shared" si="606"/>
        <v>1</v>
      </c>
      <c r="X7803">
        <f t="shared" si="607"/>
        <v>2014</v>
      </c>
      <c r="Y7803" t="str">
        <f t="shared" si="608"/>
        <v>Mar</v>
      </c>
      <c r="Z7803" t="str">
        <f t="shared" si="609"/>
        <v>2014-03</v>
      </c>
    </row>
    <row r="7804" spans="1:26"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s="5">
        <v>12</v>
      </c>
      <c r="S7804">
        <v>4</v>
      </c>
      <c r="T7804" s="7">
        <v>0.2</v>
      </c>
      <c r="U7804" s="5">
        <v>4.2</v>
      </c>
      <c r="V7804">
        <f t="shared" si="605"/>
        <v>9</v>
      </c>
      <c r="W7804">
        <f t="shared" si="606"/>
        <v>3</v>
      </c>
      <c r="X7804">
        <f t="shared" si="607"/>
        <v>2015</v>
      </c>
      <c r="Y7804" t="str">
        <f t="shared" si="608"/>
        <v>Sep</v>
      </c>
      <c r="Z7804" t="str">
        <f t="shared" si="609"/>
        <v>2015-09</v>
      </c>
    </row>
    <row r="7805" spans="1:26"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s="5">
        <v>720.06399999999996</v>
      </c>
      <c r="S7805">
        <v>4</v>
      </c>
      <c r="T7805" s="7">
        <v>0.2</v>
      </c>
      <c r="U7805" s="5">
        <v>-63.005600000000001</v>
      </c>
      <c r="V7805">
        <f t="shared" si="605"/>
        <v>9</v>
      </c>
      <c r="W7805">
        <f t="shared" si="606"/>
        <v>3</v>
      </c>
      <c r="X7805">
        <f t="shared" si="607"/>
        <v>2015</v>
      </c>
      <c r="Y7805" t="str">
        <f t="shared" si="608"/>
        <v>Sep</v>
      </c>
      <c r="Z7805" t="str">
        <f t="shared" si="609"/>
        <v>2015-09</v>
      </c>
    </row>
    <row r="7806" spans="1:26"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s="5">
        <v>25.423999999999999</v>
      </c>
      <c r="S7806">
        <v>1</v>
      </c>
      <c r="T7806" s="7">
        <v>0.2</v>
      </c>
      <c r="U7806" s="5">
        <v>-4.7670000000000003</v>
      </c>
      <c r="V7806">
        <f t="shared" si="605"/>
        <v>9</v>
      </c>
      <c r="W7806">
        <f t="shared" si="606"/>
        <v>3</v>
      </c>
      <c r="X7806">
        <f t="shared" si="607"/>
        <v>2015</v>
      </c>
      <c r="Y7806" t="str">
        <f t="shared" si="608"/>
        <v>Sep</v>
      </c>
      <c r="Z7806" t="str">
        <f t="shared" si="609"/>
        <v>2015-09</v>
      </c>
    </row>
    <row r="7807" spans="1:26"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s="5">
        <v>2.8159999999999998</v>
      </c>
      <c r="S7807">
        <v>2</v>
      </c>
      <c r="T7807" s="7">
        <v>0.2</v>
      </c>
      <c r="U7807" s="5">
        <v>0.31680000000000003</v>
      </c>
      <c r="V7807">
        <f t="shared" si="605"/>
        <v>9</v>
      </c>
      <c r="W7807">
        <f t="shared" si="606"/>
        <v>3</v>
      </c>
      <c r="X7807">
        <f t="shared" si="607"/>
        <v>2015</v>
      </c>
      <c r="Y7807" t="str">
        <f t="shared" si="608"/>
        <v>Sep</v>
      </c>
      <c r="Z7807" t="str">
        <f t="shared" si="609"/>
        <v>2015-09</v>
      </c>
    </row>
    <row r="7808" spans="1:26"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s="5">
        <v>3.2040000000000002</v>
      </c>
      <c r="S7808">
        <v>2</v>
      </c>
      <c r="T7808" s="7">
        <v>0.7</v>
      </c>
      <c r="U7808" s="5">
        <v>-2.5632000000000001</v>
      </c>
      <c r="V7808">
        <f t="shared" si="605"/>
        <v>9</v>
      </c>
      <c r="W7808">
        <f t="shared" si="606"/>
        <v>3</v>
      </c>
      <c r="X7808">
        <f t="shared" si="607"/>
        <v>2015</v>
      </c>
      <c r="Y7808" t="str">
        <f t="shared" si="608"/>
        <v>Sep</v>
      </c>
      <c r="Z7808" t="str">
        <f t="shared" si="609"/>
        <v>2015-09</v>
      </c>
    </row>
    <row r="7809" spans="1:26"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s="5">
        <v>30.827999999999999</v>
      </c>
      <c r="S7809">
        <v>7</v>
      </c>
      <c r="T7809" s="7">
        <v>0.7</v>
      </c>
      <c r="U7809" s="5">
        <v>-24.662400000000002</v>
      </c>
      <c r="V7809">
        <f t="shared" si="605"/>
        <v>1</v>
      </c>
      <c r="W7809">
        <f t="shared" si="606"/>
        <v>1</v>
      </c>
      <c r="X7809">
        <f t="shared" si="607"/>
        <v>2016</v>
      </c>
      <c r="Y7809" t="str">
        <f t="shared" si="608"/>
        <v>Jan</v>
      </c>
      <c r="Z7809" t="str">
        <f t="shared" si="609"/>
        <v>2016-01</v>
      </c>
    </row>
    <row r="7810" spans="1:26"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s="5">
        <v>47.616</v>
      </c>
      <c r="S7810">
        <v>3</v>
      </c>
      <c r="T7810" s="7">
        <v>0.2</v>
      </c>
      <c r="U7810" s="5">
        <v>5.952</v>
      </c>
      <c r="V7810">
        <f t="shared" si="605"/>
        <v>1</v>
      </c>
      <c r="W7810">
        <f t="shared" si="606"/>
        <v>1</v>
      </c>
      <c r="X7810">
        <f t="shared" si="607"/>
        <v>2016</v>
      </c>
      <c r="Y7810" t="str">
        <f t="shared" si="608"/>
        <v>Jan</v>
      </c>
      <c r="Z7810" t="str">
        <f t="shared" si="609"/>
        <v>2016-01</v>
      </c>
    </row>
    <row r="7811" spans="1:26"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s="5">
        <v>108.78400000000001</v>
      </c>
      <c r="S7811">
        <v>2</v>
      </c>
      <c r="T7811" s="7">
        <v>0.2</v>
      </c>
      <c r="U7811" s="5">
        <v>10.878399999999999</v>
      </c>
      <c r="V7811">
        <f t="shared" ref="V7811:V7874" si="610">MONTH(C7811)</f>
        <v>1</v>
      </c>
      <c r="W7811">
        <f t="shared" ref="W7811:W7874" si="611">ROUNDUP(MONTH(C7811)/3,0)</f>
        <v>1</v>
      </c>
      <c r="X7811">
        <f t="shared" ref="X7811:X7874" si="612">YEAR(C7811)</f>
        <v>2016</v>
      </c>
      <c r="Y7811" t="str">
        <f t="shared" ref="Y7811:Y7874" si="613">TEXT(C7811,"MMM")</f>
        <v>Jan</v>
      </c>
      <c r="Z7811" t="str">
        <f t="shared" ref="Z7811:Z7874" si="614">TEXT(C7811,"YYYY-MM")</f>
        <v>2016-01</v>
      </c>
    </row>
    <row r="7812" spans="1:26"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s="5">
        <v>4.7699999999999996</v>
      </c>
      <c r="S7812">
        <v>1</v>
      </c>
      <c r="T7812" s="7">
        <v>0</v>
      </c>
      <c r="U7812" s="5">
        <v>2.1465000000000001</v>
      </c>
      <c r="V7812">
        <f t="shared" si="610"/>
        <v>2</v>
      </c>
      <c r="W7812">
        <f t="shared" si="611"/>
        <v>1</v>
      </c>
      <c r="X7812">
        <f t="shared" si="612"/>
        <v>2016</v>
      </c>
      <c r="Y7812" t="str">
        <f t="shared" si="613"/>
        <v>Feb</v>
      </c>
      <c r="Z7812" t="str">
        <f t="shared" si="614"/>
        <v>2016-02</v>
      </c>
    </row>
    <row r="7813" spans="1:26"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s="5">
        <v>7.98</v>
      </c>
      <c r="S7813">
        <v>3</v>
      </c>
      <c r="T7813" s="7">
        <v>0</v>
      </c>
      <c r="U7813" s="5">
        <v>2.0748000000000002</v>
      </c>
      <c r="V7813">
        <f t="shared" si="610"/>
        <v>2</v>
      </c>
      <c r="W7813">
        <f t="shared" si="611"/>
        <v>1</v>
      </c>
      <c r="X7813">
        <f t="shared" si="612"/>
        <v>2016</v>
      </c>
      <c r="Y7813" t="str">
        <f t="shared" si="613"/>
        <v>Feb</v>
      </c>
      <c r="Z7813" t="str">
        <f t="shared" si="614"/>
        <v>2016-02</v>
      </c>
    </row>
    <row r="7814" spans="1:26"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5">
        <v>550.43100000000004</v>
      </c>
      <c r="S7814">
        <v>3</v>
      </c>
      <c r="T7814" s="7">
        <v>0.3</v>
      </c>
      <c r="U7814" s="5">
        <v>-47.1798</v>
      </c>
      <c r="V7814">
        <f t="shared" si="610"/>
        <v>2</v>
      </c>
      <c r="W7814">
        <f t="shared" si="611"/>
        <v>1</v>
      </c>
      <c r="X7814">
        <f t="shared" si="612"/>
        <v>2016</v>
      </c>
      <c r="Y7814" t="str">
        <f t="shared" si="613"/>
        <v>Feb</v>
      </c>
      <c r="Z7814" t="str">
        <f t="shared" si="614"/>
        <v>2016-02</v>
      </c>
    </row>
    <row r="7815" spans="1:26"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5">
        <v>10.56</v>
      </c>
      <c r="S7815">
        <v>6</v>
      </c>
      <c r="T7815" s="7">
        <v>0</v>
      </c>
      <c r="U7815" s="5">
        <v>4.6463999999999999</v>
      </c>
      <c r="V7815">
        <f t="shared" si="610"/>
        <v>2</v>
      </c>
      <c r="W7815">
        <f t="shared" si="611"/>
        <v>1</v>
      </c>
      <c r="X7815">
        <f t="shared" si="612"/>
        <v>2016</v>
      </c>
      <c r="Y7815" t="str">
        <f t="shared" si="613"/>
        <v>Feb</v>
      </c>
      <c r="Z7815" t="str">
        <f t="shared" si="614"/>
        <v>2016-02</v>
      </c>
    </row>
    <row r="7816" spans="1:26"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s="5">
        <v>1497.6659999999999</v>
      </c>
      <c r="S7816">
        <v>2</v>
      </c>
      <c r="T7816" s="7">
        <v>0.15</v>
      </c>
      <c r="U7816" s="5">
        <v>140.95679999999999</v>
      </c>
      <c r="V7816">
        <f t="shared" si="610"/>
        <v>6</v>
      </c>
      <c r="W7816">
        <f t="shared" si="611"/>
        <v>2</v>
      </c>
      <c r="X7816">
        <f t="shared" si="612"/>
        <v>2017</v>
      </c>
      <c r="Y7816" t="str">
        <f t="shared" si="613"/>
        <v>Jun</v>
      </c>
      <c r="Z7816" t="str">
        <f t="shared" si="614"/>
        <v>2017-06</v>
      </c>
    </row>
    <row r="7817" spans="1:26"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s="5">
        <v>17.52</v>
      </c>
      <c r="S7817">
        <v>2</v>
      </c>
      <c r="T7817" s="7">
        <v>0.2</v>
      </c>
      <c r="U7817" s="5">
        <v>-3.504</v>
      </c>
      <c r="V7817">
        <f t="shared" si="610"/>
        <v>6</v>
      </c>
      <c r="W7817">
        <f t="shared" si="611"/>
        <v>2</v>
      </c>
      <c r="X7817">
        <f t="shared" si="612"/>
        <v>2017</v>
      </c>
      <c r="Y7817" t="str">
        <f t="shared" si="613"/>
        <v>Jun</v>
      </c>
      <c r="Z7817" t="str">
        <f t="shared" si="614"/>
        <v>2017-06</v>
      </c>
    </row>
    <row r="7818" spans="1:26"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5">
        <v>113.22</v>
      </c>
      <c r="S7818">
        <v>3</v>
      </c>
      <c r="T7818" s="7">
        <v>0</v>
      </c>
      <c r="U7818" s="5">
        <v>29.437200000000001</v>
      </c>
      <c r="V7818">
        <f t="shared" si="610"/>
        <v>10</v>
      </c>
      <c r="W7818">
        <f t="shared" si="611"/>
        <v>4</v>
      </c>
      <c r="X7818">
        <f t="shared" si="612"/>
        <v>2016</v>
      </c>
      <c r="Y7818" t="str">
        <f t="shared" si="613"/>
        <v>Oct</v>
      </c>
      <c r="Z7818" t="str">
        <f t="shared" si="614"/>
        <v>2016-10</v>
      </c>
    </row>
    <row r="7819" spans="1:26"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s="5">
        <v>35.880000000000003</v>
      </c>
      <c r="S7819">
        <v>6</v>
      </c>
      <c r="T7819" s="7">
        <v>0</v>
      </c>
      <c r="U7819" s="5">
        <v>17.581199999999999</v>
      </c>
      <c r="V7819">
        <f t="shared" si="610"/>
        <v>10</v>
      </c>
      <c r="W7819">
        <f t="shared" si="611"/>
        <v>4</v>
      </c>
      <c r="X7819">
        <f t="shared" si="612"/>
        <v>2016</v>
      </c>
      <c r="Y7819" t="str">
        <f t="shared" si="613"/>
        <v>Oct</v>
      </c>
      <c r="Z7819" t="str">
        <f t="shared" si="614"/>
        <v>2016-10</v>
      </c>
    </row>
    <row r="7820" spans="1:26"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s="5">
        <v>4535.9759999999997</v>
      </c>
      <c r="S7820">
        <v>3</v>
      </c>
      <c r="T7820" s="7">
        <v>0.2</v>
      </c>
      <c r="U7820" s="5">
        <v>1644.2913000000001</v>
      </c>
      <c r="V7820">
        <f t="shared" si="610"/>
        <v>10</v>
      </c>
      <c r="W7820">
        <f t="shared" si="611"/>
        <v>4</v>
      </c>
      <c r="X7820">
        <f t="shared" si="612"/>
        <v>2016</v>
      </c>
      <c r="Y7820" t="str">
        <f t="shared" si="613"/>
        <v>Oct</v>
      </c>
      <c r="Z7820" t="str">
        <f t="shared" si="614"/>
        <v>2016-10</v>
      </c>
    </row>
    <row r="7821" spans="1:26"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s="5">
        <v>11.84</v>
      </c>
      <c r="S7821">
        <v>8</v>
      </c>
      <c r="T7821" s="7">
        <v>0</v>
      </c>
      <c r="U7821" s="5">
        <v>5.6832000000000003</v>
      </c>
      <c r="V7821">
        <f t="shared" si="610"/>
        <v>1</v>
      </c>
      <c r="W7821">
        <f t="shared" si="611"/>
        <v>1</v>
      </c>
      <c r="X7821">
        <f t="shared" si="612"/>
        <v>2017</v>
      </c>
      <c r="Y7821" t="str">
        <f t="shared" si="613"/>
        <v>Jan</v>
      </c>
      <c r="Z7821" t="str">
        <f t="shared" si="614"/>
        <v>2017-01</v>
      </c>
    </row>
    <row r="7822" spans="1:26"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s="5">
        <v>592.74</v>
      </c>
      <c r="S7822">
        <v>6</v>
      </c>
      <c r="T7822" s="7">
        <v>0</v>
      </c>
      <c r="U7822" s="5">
        <v>160.03980000000001</v>
      </c>
      <c r="V7822">
        <f t="shared" si="610"/>
        <v>12</v>
      </c>
      <c r="W7822">
        <f t="shared" si="611"/>
        <v>4</v>
      </c>
      <c r="X7822">
        <f t="shared" si="612"/>
        <v>2017</v>
      </c>
      <c r="Y7822" t="str">
        <f t="shared" si="613"/>
        <v>Dec</v>
      </c>
      <c r="Z7822" t="str">
        <f t="shared" si="614"/>
        <v>2017-12</v>
      </c>
    </row>
    <row r="7823" spans="1:26"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s="5">
        <v>111.672</v>
      </c>
      <c r="S7823">
        <v>9</v>
      </c>
      <c r="T7823" s="7">
        <v>0.2</v>
      </c>
      <c r="U7823" s="5">
        <v>6.9794999999999998</v>
      </c>
      <c r="V7823">
        <f t="shared" si="610"/>
        <v>10</v>
      </c>
      <c r="W7823">
        <f t="shared" si="611"/>
        <v>4</v>
      </c>
      <c r="X7823">
        <f t="shared" si="612"/>
        <v>2016</v>
      </c>
      <c r="Y7823" t="str">
        <f t="shared" si="613"/>
        <v>Oct</v>
      </c>
      <c r="Z7823" t="str">
        <f t="shared" si="614"/>
        <v>2016-10</v>
      </c>
    </row>
    <row r="7824" spans="1:26"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s="5">
        <v>8.64</v>
      </c>
      <c r="S7824">
        <v>3</v>
      </c>
      <c r="T7824" s="7">
        <v>0</v>
      </c>
      <c r="U7824" s="5">
        <v>2.5055999999999998</v>
      </c>
      <c r="V7824">
        <f t="shared" si="610"/>
        <v>8</v>
      </c>
      <c r="W7824">
        <f t="shared" si="611"/>
        <v>3</v>
      </c>
      <c r="X7824">
        <f t="shared" si="612"/>
        <v>2014</v>
      </c>
      <c r="Y7824" t="str">
        <f t="shared" si="613"/>
        <v>Aug</v>
      </c>
      <c r="Z7824" t="str">
        <f t="shared" si="614"/>
        <v>2014-08</v>
      </c>
    </row>
    <row r="7825" spans="1:26"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s="5">
        <v>149.97</v>
      </c>
      <c r="S7825">
        <v>3</v>
      </c>
      <c r="T7825" s="7">
        <v>0</v>
      </c>
      <c r="U7825" s="5">
        <v>52.4895</v>
      </c>
      <c r="V7825">
        <f t="shared" si="610"/>
        <v>8</v>
      </c>
      <c r="W7825">
        <f t="shared" si="611"/>
        <v>3</v>
      </c>
      <c r="X7825">
        <f t="shared" si="612"/>
        <v>2014</v>
      </c>
      <c r="Y7825" t="str">
        <f t="shared" si="613"/>
        <v>Aug</v>
      </c>
      <c r="Z7825" t="str">
        <f t="shared" si="614"/>
        <v>2014-08</v>
      </c>
    </row>
    <row r="7826" spans="1:26"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s="5">
        <v>232.88</v>
      </c>
      <c r="S7826">
        <v>5</v>
      </c>
      <c r="T7826" s="7">
        <v>0.2</v>
      </c>
      <c r="U7826" s="5">
        <v>17.466000000000001</v>
      </c>
      <c r="V7826">
        <f t="shared" si="610"/>
        <v>5</v>
      </c>
      <c r="W7826">
        <f t="shared" si="611"/>
        <v>2</v>
      </c>
      <c r="X7826">
        <f t="shared" si="612"/>
        <v>2014</v>
      </c>
      <c r="Y7826" t="str">
        <f t="shared" si="613"/>
        <v>May</v>
      </c>
      <c r="Z7826" t="str">
        <f t="shared" si="614"/>
        <v>2014-05</v>
      </c>
    </row>
    <row r="7827" spans="1:26"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s="5">
        <v>90.882000000000005</v>
      </c>
      <c r="S7827">
        <v>1</v>
      </c>
      <c r="T7827" s="7">
        <v>0.1</v>
      </c>
      <c r="U7827" s="5">
        <v>15.147</v>
      </c>
      <c r="V7827">
        <f t="shared" si="610"/>
        <v>2</v>
      </c>
      <c r="W7827">
        <f t="shared" si="611"/>
        <v>1</v>
      </c>
      <c r="X7827">
        <f t="shared" si="612"/>
        <v>2015</v>
      </c>
      <c r="Y7827" t="str">
        <f t="shared" si="613"/>
        <v>Feb</v>
      </c>
      <c r="Z7827" t="str">
        <f t="shared" si="614"/>
        <v>2015-02</v>
      </c>
    </row>
    <row r="7828" spans="1:26"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s="5">
        <v>508.76799999999997</v>
      </c>
      <c r="S7828">
        <v>4</v>
      </c>
      <c r="T7828" s="7">
        <v>0.2</v>
      </c>
      <c r="U7828" s="5">
        <v>38.157600000000002</v>
      </c>
      <c r="V7828">
        <f t="shared" si="610"/>
        <v>10</v>
      </c>
      <c r="W7828">
        <f t="shared" si="611"/>
        <v>4</v>
      </c>
      <c r="X7828">
        <f t="shared" si="612"/>
        <v>2017</v>
      </c>
      <c r="Y7828" t="str">
        <f t="shared" si="613"/>
        <v>Oct</v>
      </c>
      <c r="Z7828" t="str">
        <f t="shared" si="614"/>
        <v>2017-10</v>
      </c>
    </row>
    <row r="7829" spans="1:26"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s="5">
        <v>9.9120000000000008</v>
      </c>
      <c r="S7829">
        <v>3</v>
      </c>
      <c r="T7829" s="7">
        <v>0.2</v>
      </c>
      <c r="U7829" s="5">
        <v>3.2214</v>
      </c>
      <c r="V7829">
        <f t="shared" si="610"/>
        <v>10</v>
      </c>
      <c r="W7829">
        <f t="shared" si="611"/>
        <v>4</v>
      </c>
      <c r="X7829">
        <f t="shared" si="612"/>
        <v>2017</v>
      </c>
      <c r="Y7829" t="str">
        <f t="shared" si="613"/>
        <v>Oct</v>
      </c>
      <c r="Z7829" t="str">
        <f t="shared" si="614"/>
        <v>2017-10</v>
      </c>
    </row>
    <row r="7830" spans="1:26"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s="5">
        <v>63.936</v>
      </c>
      <c r="S7830">
        <v>3</v>
      </c>
      <c r="T7830" s="7">
        <v>0.2</v>
      </c>
      <c r="U7830" s="5">
        <v>6.3936000000000002</v>
      </c>
      <c r="V7830">
        <f t="shared" si="610"/>
        <v>4</v>
      </c>
      <c r="W7830">
        <f t="shared" si="611"/>
        <v>2</v>
      </c>
      <c r="X7830">
        <f t="shared" si="612"/>
        <v>2015</v>
      </c>
      <c r="Y7830" t="str">
        <f t="shared" si="613"/>
        <v>Apr</v>
      </c>
      <c r="Z7830" t="str">
        <f t="shared" si="614"/>
        <v>2015-04</v>
      </c>
    </row>
    <row r="7831" spans="1:26"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s="5">
        <v>59.52</v>
      </c>
      <c r="S7831">
        <v>3</v>
      </c>
      <c r="T7831" s="7">
        <v>0</v>
      </c>
      <c r="U7831" s="5">
        <v>15.475199999999999</v>
      </c>
      <c r="V7831">
        <f t="shared" si="610"/>
        <v>4</v>
      </c>
      <c r="W7831">
        <f t="shared" si="611"/>
        <v>2</v>
      </c>
      <c r="X7831">
        <f t="shared" si="612"/>
        <v>2015</v>
      </c>
      <c r="Y7831" t="str">
        <f t="shared" si="613"/>
        <v>Apr</v>
      </c>
      <c r="Z7831" t="str">
        <f t="shared" si="614"/>
        <v>2015-04</v>
      </c>
    </row>
    <row r="7832" spans="1:26"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s="5">
        <v>311.976</v>
      </c>
      <c r="S7832">
        <v>3</v>
      </c>
      <c r="T7832" s="7">
        <v>0.2</v>
      </c>
      <c r="U7832" s="5">
        <v>38.997</v>
      </c>
      <c r="V7832">
        <f t="shared" si="610"/>
        <v>4</v>
      </c>
      <c r="W7832">
        <f t="shared" si="611"/>
        <v>2</v>
      </c>
      <c r="X7832">
        <f t="shared" si="612"/>
        <v>2015</v>
      </c>
      <c r="Y7832" t="str">
        <f t="shared" si="613"/>
        <v>Apr</v>
      </c>
      <c r="Z7832" t="str">
        <f t="shared" si="614"/>
        <v>2015-04</v>
      </c>
    </row>
    <row r="7833" spans="1:26"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s="5">
        <v>50.351999999999997</v>
      </c>
      <c r="S7833">
        <v>3</v>
      </c>
      <c r="T7833" s="7">
        <v>0.2</v>
      </c>
      <c r="U7833" s="5">
        <v>17.623200000000001</v>
      </c>
      <c r="V7833">
        <f t="shared" si="610"/>
        <v>4</v>
      </c>
      <c r="W7833">
        <f t="shared" si="611"/>
        <v>2</v>
      </c>
      <c r="X7833">
        <f t="shared" si="612"/>
        <v>2015</v>
      </c>
      <c r="Y7833" t="str">
        <f t="shared" si="613"/>
        <v>Apr</v>
      </c>
      <c r="Z7833" t="str">
        <f t="shared" si="614"/>
        <v>2015-04</v>
      </c>
    </row>
    <row r="7834" spans="1:26"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s="5">
        <v>19.135999999999999</v>
      </c>
      <c r="S7834">
        <v>2</v>
      </c>
      <c r="T7834" s="7">
        <v>0.2</v>
      </c>
      <c r="U7834" s="5">
        <v>1.9136</v>
      </c>
      <c r="V7834">
        <f t="shared" si="610"/>
        <v>5</v>
      </c>
      <c r="W7834">
        <f t="shared" si="611"/>
        <v>2</v>
      </c>
      <c r="X7834">
        <f t="shared" si="612"/>
        <v>2016</v>
      </c>
      <c r="Y7834" t="str">
        <f t="shared" si="613"/>
        <v>May</v>
      </c>
      <c r="Z7834" t="str">
        <f t="shared" si="614"/>
        <v>2016-05</v>
      </c>
    </row>
    <row r="7835" spans="1:26"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s="5">
        <v>13.12</v>
      </c>
      <c r="S7835">
        <v>5</v>
      </c>
      <c r="T7835" s="7">
        <v>0.2</v>
      </c>
      <c r="U7835" s="5">
        <v>2.1320000000000001</v>
      </c>
      <c r="V7835">
        <f t="shared" si="610"/>
        <v>1</v>
      </c>
      <c r="W7835">
        <f t="shared" si="611"/>
        <v>1</v>
      </c>
      <c r="X7835">
        <f t="shared" si="612"/>
        <v>2015</v>
      </c>
      <c r="Y7835" t="str">
        <f t="shared" si="613"/>
        <v>Jan</v>
      </c>
      <c r="Z7835" t="str">
        <f t="shared" si="614"/>
        <v>2015-01</v>
      </c>
    </row>
    <row r="7836" spans="1:26"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s="5">
        <v>241.56800000000001</v>
      </c>
      <c r="S7836">
        <v>2</v>
      </c>
      <c r="T7836" s="7">
        <v>0.2</v>
      </c>
      <c r="U7836" s="5">
        <v>-15.098000000000001</v>
      </c>
      <c r="V7836">
        <f t="shared" si="610"/>
        <v>4</v>
      </c>
      <c r="W7836">
        <f t="shared" si="611"/>
        <v>2</v>
      </c>
      <c r="X7836">
        <f t="shared" si="612"/>
        <v>2015</v>
      </c>
      <c r="Y7836" t="str">
        <f t="shared" si="613"/>
        <v>Apr</v>
      </c>
      <c r="Z7836" t="str">
        <f t="shared" si="614"/>
        <v>2015-04</v>
      </c>
    </row>
    <row r="7837" spans="1:26"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s="5">
        <v>479.92</v>
      </c>
      <c r="S7837">
        <v>2</v>
      </c>
      <c r="T7837" s="7">
        <v>0.2</v>
      </c>
      <c r="U7837" s="5">
        <v>41.993000000000002</v>
      </c>
      <c r="V7837">
        <f t="shared" si="610"/>
        <v>4</v>
      </c>
      <c r="W7837">
        <f t="shared" si="611"/>
        <v>2</v>
      </c>
      <c r="X7837">
        <f t="shared" si="612"/>
        <v>2015</v>
      </c>
      <c r="Y7837" t="str">
        <f t="shared" si="613"/>
        <v>Apr</v>
      </c>
      <c r="Z7837" t="str">
        <f t="shared" si="614"/>
        <v>2015-04</v>
      </c>
    </row>
    <row r="7838" spans="1:26"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s="5">
        <v>307.13600000000002</v>
      </c>
      <c r="S7838">
        <v>4</v>
      </c>
      <c r="T7838" s="7">
        <v>0.2</v>
      </c>
      <c r="U7838" s="5">
        <v>-11.5176</v>
      </c>
      <c r="V7838">
        <f t="shared" si="610"/>
        <v>9</v>
      </c>
      <c r="W7838">
        <f t="shared" si="611"/>
        <v>3</v>
      </c>
      <c r="X7838">
        <f t="shared" si="612"/>
        <v>2015</v>
      </c>
      <c r="Y7838" t="str">
        <f t="shared" si="613"/>
        <v>Sep</v>
      </c>
      <c r="Z7838" t="str">
        <f t="shared" si="614"/>
        <v>2015-09</v>
      </c>
    </row>
    <row r="7839" spans="1:26"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s="5">
        <v>12.6</v>
      </c>
      <c r="S7839">
        <v>2</v>
      </c>
      <c r="T7839" s="7">
        <v>0</v>
      </c>
      <c r="U7839" s="5">
        <v>5.7960000000000003</v>
      </c>
      <c r="V7839">
        <f t="shared" si="610"/>
        <v>9</v>
      </c>
      <c r="W7839">
        <f t="shared" si="611"/>
        <v>3</v>
      </c>
      <c r="X7839">
        <f t="shared" si="612"/>
        <v>2015</v>
      </c>
      <c r="Y7839" t="str">
        <f t="shared" si="613"/>
        <v>Sep</v>
      </c>
      <c r="Z7839" t="str">
        <f t="shared" si="614"/>
        <v>2015-09</v>
      </c>
    </row>
    <row r="7840" spans="1:26"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s="5">
        <v>159.97999999999999</v>
      </c>
      <c r="S7840">
        <v>2</v>
      </c>
      <c r="T7840" s="7">
        <v>0</v>
      </c>
      <c r="U7840" s="5">
        <v>57.592799999999997</v>
      </c>
      <c r="V7840">
        <f t="shared" si="610"/>
        <v>9</v>
      </c>
      <c r="W7840">
        <f t="shared" si="611"/>
        <v>3</v>
      </c>
      <c r="X7840">
        <f t="shared" si="612"/>
        <v>2015</v>
      </c>
      <c r="Y7840" t="str">
        <f t="shared" si="613"/>
        <v>Sep</v>
      </c>
      <c r="Z7840" t="str">
        <f t="shared" si="614"/>
        <v>2015-09</v>
      </c>
    </row>
    <row r="7841" spans="1:26"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s="5">
        <v>6.12</v>
      </c>
      <c r="S7841">
        <v>3</v>
      </c>
      <c r="T7841" s="7">
        <v>0</v>
      </c>
      <c r="U7841" s="5">
        <v>2.8763999999999998</v>
      </c>
      <c r="V7841">
        <f t="shared" si="610"/>
        <v>3</v>
      </c>
      <c r="W7841">
        <f t="shared" si="611"/>
        <v>1</v>
      </c>
      <c r="X7841">
        <f t="shared" si="612"/>
        <v>2014</v>
      </c>
      <c r="Y7841" t="str">
        <f t="shared" si="613"/>
        <v>Mar</v>
      </c>
      <c r="Z7841" t="str">
        <f t="shared" si="614"/>
        <v>2014-03</v>
      </c>
    </row>
    <row r="7842" spans="1:26"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s="5">
        <v>1184.72</v>
      </c>
      <c r="S7842">
        <v>4</v>
      </c>
      <c r="T7842" s="7">
        <v>0</v>
      </c>
      <c r="U7842" s="5">
        <v>106.62479999999999</v>
      </c>
      <c r="V7842">
        <f t="shared" si="610"/>
        <v>3</v>
      </c>
      <c r="W7842">
        <f t="shared" si="611"/>
        <v>1</v>
      </c>
      <c r="X7842">
        <f t="shared" si="612"/>
        <v>2014</v>
      </c>
      <c r="Y7842" t="str">
        <f t="shared" si="613"/>
        <v>Mar</v>
      </c>
      <c r="Z7842" t="str">
        <f t="shared" si="614"/>
        <v>2014-03</v>
      </c>
    </row>
    <row r="7843" spans="1:26"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s="5">
        <v>45.96</v>
      </c>
      <c r="S7843">
        <v>2</v>
      </c>
      <c r="T7843" s="7">
        <v>0</v>
      </c>
      <c r="U7843" s="5">
        <v>13.788</v>
      </c>
      <c r="V7843">
        <f t="shared" si="610"/>
        <v>7</v>
      </c>
      <c r="W7843">
        <f t="shared" si="611"/>
        <v>3</v>
      </c>
      <c r="X7843">
        <f t="shared" si="612"/>
        <v>2016</v>
      </c>
      <c r="Y7843" t="str">
        <f t="shared" si="613"/>
        <v>Jul</v>
      </c>
      <c r="Z7843" t="str">
        <f t="shared" si="614"/>
        <v>2016-07</v>
      </c>
    </row>
    <row r="7844" spans="1:26"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s="5">
        <v>58.05</v>
      </c>
      <c r="S7844">
        <v>3</v>
      </c>
      <c r="T7844" s="7">
        <v>0</v>
      </c>
      <c r="U7844" s="5">
        <v>26.702999999999999</v>
      </c>
      <c r="V7844">
        <f t="shared" si="610"/>
        <v>4</v>
      </c>
      <c r="W7844">
        <f t="shared" si="611"/>
        <v>2</v>
      </c>
      <c r="X7844">
        <f t="shared" si="612"/>
        <v>2014</v>
      </c>
      <c r="Y7844" t="str">
        <f t="shared" si="613"/>
        <v>Apr</v>
      </c>
      <c r="Z7844" t="str">
        <f t="shared" si="614"/>
        <v>2014-04</v>
      </c>
    </row>
    <row r="7845" spans="1:26"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s="5">
        <v>71.28</v>
      </c>
      <c r="S7845">
        <v>11</v>
      </c>
      <c r="T7845" s="7">
        <v>0</v>
      </c>
      <c r="U7845" s="5">
        <v>34.214399999999998</v>
      </c>
      <c r="V7845">
        <f t="shared" si="610"/>
        <v>4</v>
      </c>
      <c r="W7845">
        <f t="shared" si="611"/>
        <v>2</v>
      </c>
      <c r="X7845">
        <f t="shared" si="612"/>
        <v>2014</v>
      </c>
      <c r="Y7845" t="str">
        <f t="shared" si="613"/>
        <v>Apr</v>
      </c>
      <c r="Z7845" t="str">
        <f t="shared" si="614"/>
        <v>2014-04</v>
      </c>
    </row>
    <row r="7846" spans="1:26"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s="5">
        <v>124.404</v>
      </c>
      <c r="S7846">
        <v>4</v>
      </c>
      <c r="T7846" s="7">
        <v>0.3</v>
      </c>
      <c r="U7846" s="5">
        <v>-21.3264</v>
      </c>
      <c r="V7846">
        <f t="shared" si="610"/>
        <v>7</v>
      </c>
      <c r="W7846">
        <f t="shared" si="611"/>
        <v>3</v>
      </c>
      <c r="X7846">
        <f t="shared" si="612"/>
        <v>2017</v>
      </c>
      <c r="Y7846" t="str">
        <f t="shared" si="613"/>
        <v>Jul</v>
      </c>
      <c r="Z7846" t="str">
        <f t="shared" si="614"/>
        <v>2017-07</v>
      </c>
    </row>
    <row r="7847" spans="1:26"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s="5">
        <v>154.9</v>
      </c>
      <c r="S7847">
        <v>5</v>
      </c>
      <c r="T7847" s="7">
        <v>0</v>
      </c>
      <c r="U7847" s="5">
        <v>69.704999999999998</v>
      </c>
      <c r="V7847">
        <f t="shared" si="610"/>
        <v>9</v>
      </c>
      <c r="W7847">
        <f t="shared" si="611"/>
        <v>3</v>
      </c>
      <c r="X7847">
        <f t="shared" si="612"/>
        <v>2015</v>
      </c>
      <c r="Y7847" t="str">
        <f t="shared" si="613"/>
        <v>Sep</v>
      </c>
      <c r="Z7847" t="str">
        <f t="shared" si="614"/>
        <v>2015-09</v>
      </c>
    </row>
    <row r="7848" spans="1:26"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s="5">
        <v>1871.88</v>
      </c>
      <c r="S7848">
        <v>12</v>
      </c>
      <c r="T7848" s="7">
        <v>0</v>
      </c>
      <c r="U7848" s="5">
        <v>561.56399999999996</v>
      </c>
      <c r="V7848">
        <f t="shared" si="610"/>
        <v>9</v>
      </c>
      <c r="W7848">
        <f t="shared" si="611"/>
        <v>3</v>
      </c>
      <c r="X7848">
        <f t="shared" si="612"/>
        <v>2015</v>
      </c>
      <c r="Y7848" t="str">
        <f t="shared" si="613"/>
        <v>Sep</v>
      </c>
      <c r="Z7848" t="str">
        <f t="shared" si="614"/>
        <v>2015-09</v>
      </c>
    </row>
    <row r="7849" spans="1:26"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s="5">
        <v>16.192</v>
      </c>
      <c r="S7849">
        <v>2</v>
      </c>
      <c r="T7849" s="7">
        <v>0.6</v>
      </c>
      <c r="U7849" s="5">
        <v>-6.8815999999999997</v>
      </c>
      <c r="V7849">
        <f t="shared" si="610"/>
        <v>2</v>
      </c>
      <c r="W7849">
        <f t="shared" si="611"/>
        <v>1</v>
      </c>
      <c r="X7849">
        <f t="shared" si="612"/>
        <v>2016</v>
      </c>
      <c r="Y7849" t="str">
        <f t="shared" si="613"/>
        <v>Feb</v>
      </c>
      <c r="Z7849" t="str">
        <f t="shared" si="614"/>
        <v>2016-02</v>
      </c>
    </row>
    <row r="7850" spans="1:26"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s="5">
        <v>18.936</v>
      </c>
      <c r="S7850">
        <v>3</v>
      </c>
      <c r="T7850" s="7">
        <v>0.2</v>
      </c>
      <c r="U7850" s="5">
        <v>-3.7871999999999999</v>
      </c>
      <c r="V7850">
        <f t="shared" si="610"/>
        <v>5</v>
      </c>
      <c r="W7850">
        <f t="shared" si="611"/>
        <v>2</v>
      </c>
      <c r="X7850">
        <f t="shared" si="612"/>
        <v>2016</v>
      </c>
      <c r="Y7850" t="str">
        <f t="shared" si="613"/>
        <v>May</v>
      </c>
      <c r="Z7850" t="str">
        <f t="shared" si="614"/>
        <v>2016-05</v>
      </c>
    </row>
    <row r="7851" spans="1:26"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s="5">
        <v>12.672000000000001</v>
      </c>
      <c r="S7851">
        <v>3</v>
      </c>
      <c r="T7851" s="7">
        <v>0.2</v>
      </c>
      <c r="U7851" s="5">
        <v>-3.1680000000000001</v>
      </c>
      <c r="V7851">
        <f t="shared" si="610"/>
        <v>5</v>
      </c>
      <c r="W7851">
        <f t="shared" si="611"/>
        <v>2</v>
      </c>
      <c r="X7851">
        <f t="shared" si="612"/>
        <v>2016</v>
      </c>
      <c r="Y7851" t="str">
        <f t="shared" si="613"/>
        <v>May</v>
      </c>
      <c r="Z7851" t="str">
        <f t="shared" si="614"/>
        <v>2016-05</v>
      </c>
    </row>
    <row r="7852" spans="1:26"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s="5">
        <v>5.04</v>
      </c>
      <c r="S7852">
        <v>2</v>
      </c>
      <c r="T7852" s="7">
        <v>0.2</v>
      </c>
      <c r="U7852" s="5">
        <v>1.764</v>
      </c>
      <c r="V7852">
        <f t="shared" si="610"/>
        <v>5</v>
      </c>
      <c r="W7852">
        <f t="shared" si="611"/>
        <v>2</v>
      </c>
      <c r="X7852">
        <f t="shared" si="612"/>
        <v>2016</v>
      </c>
      <c r="Y7852" t="str">
        <f t="shared" si="613"/>
        <v>May</v>
      </c>
      <c r="Z7852" t="str">
        <f t="shared" si="614"/>
        <v>2016-05</v>
      </c>
    </row>
    <row r="7853" spans="1:26"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s="5">
        <v>8.4480000000000004</v>
      </c>
      <c r="S7853">
        <v>2</v>
      </c>
      <c r="T7853" s="7">
        <v>0.2</v>
      </c>
      <c r="U7853" s="5">
        <v>2.9567999999999999</v>
      </c>
      <c r="V7853">
        <f t="shared" si="610"/>
        <v>12</v>
      </c>
      <c r="W7853">
        <f t="shared" si="611"/>
        <v>4</v>
      </c>
      <c r="X7853">
        <f t="shared" si="612"/>
        <v>2014</v>
      </c>
      <c r="Y7853" t="str">
        <f t="shared" si="613"/>
        <v>Dec</v>
      </c>
      <c r="Z7853" t="str">
        <f t="shared" si="614"/>
        <v>2014-12</v>
      </c>
    </row>
    <row r="7854" spans="1:26"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s="5">
        <v>20.388000000000002</v>
      </c>
      <c r="S7854">
        <v>2</v>
      </c>
      <c r="T7854" s="7">
        <v>0.8</v>
      </c>
      <c r="U7854" s="5">
        <v>-53.008800000000001</v>
      </c>
      <c r="V7854">
        <f t="shared" si="610"/>
        <v>12</v>
      </c>
      <c r="W7854">
        <f t="shared" si="611"/>
        <v>4</v>
      </c>
      <c r="X7854">
        <f t="shared" si="612"/>
        <v>2014</v>
      </c>
      <c r="Y7854" t="str">
        <f t="shared" si="613"/>
        <v>Dec</v>
      </c>
      <c r="Z7854" t="str">
        <f t="shared" si="614"/>
        <v>2014-12</v>
      </c>
    </row>
    <row r="7855" spans="1:26"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s="5">
        <v>9.9600000000000009</v>
      </c>
      <c r="S7855">
        <v>2</v>
      </c>
      <c r="T7855" s="7">
        <v>0</v>
      </c>
      <c r="U7855" s="5">
        <v>4.8803999999999998</v>
      </c>
      <c r="V7855">
        <f t="shared" si="610"/>
        <v>12</v>
      </c>
      <c r="W7855">
        <f t="shared" si="611"/>
        <v>4</v>
      </c>
      <c r="X7855">
        <f t="shared" si="612"/>
        <v>2015</v>
      </c>
      <c r="Y7855" t="str">
        <f t="shared" si="613"/>
        <v>Dec</v>
      </c>
      <c r="Z7855" t="str">
        <f t="shared" si="614"/>
        <v>2015-12</v>
      </c>
    </row>
    <row r="7856" spans="1:26"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s="5">
        <v>320.64</v>
      </c>
      <c r="S7856">
        <v>4</v>
      </c>
      <c r="T7856" s="7">
        <v>0</v>
      </c>
      <c r="U7856" s="5">
        <v>89.779200000000003</v>
      </c>
      <c r="V7856">
        <f t="shared" si="610"/>
        <v>12</v>
      </c>
      <c r="W7856">
        <f t="shared" si="611"/>
        <v>4</v>
      </c>
      <c r="X7856">
        <f t="shared" si="612"/>
        <v>2017</v>
      </c>
      <c r="Y7856" t="str">
        <f t="shared" si="613"/>
        <v>Dec</v>
      </c>
      <c r="Z7856" t="str">
        <f t="shared" si="614"/>
        <v>2017-12</v>
      </c>
    </row>
    <row r="7857" spans="1:26"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s="5">
        <v>52</v>
      </c>
      <c r="S7857">
        <v>4</v>
      </c>
      <c r="T7857" s="7">
        <v>0</v>
      </c>
      <c r="U7857" s="5">
        <v>23.4</v>
      </c>
      <c r="V7857">
        <f t="shared" si="610"/>
        <v>12</v>
      </c>
      <c r="W7857">
        <f t="shared" si="611"/>
        <v>4</v>
      </c>
      <c r="X7857">
        <f t="shared" si="612"/>
        <v>2017</v>
      </c>
      <c r="Y7857" t="str">
        <f t="shared" si="613"/>
        <v>Dec</v>
      </c>
      <c r="Z7857" t="str">
        <f t="shared" si="614"/>
        <v>2017-12</v>
      </c>
    </row>
    <row r="7858" spans="1:26"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s="5">
        <v>25.584</v>
      </c>
      <c r="S7858">
        <v>2</v>
      </c>
      <c r="T7858" s="7">
        <v>0.2</v>
      </c>
      <c r="U7858" s="5">
        <v>8.9543999999999997</v>
      </c>
      <c r="V7858">
        <f t="shared" si="610"/>
        <v>5</v>
      </c>
      <c r="W7858">
        <f t="shared" si="611"/>
        <v>2</v>
      </c>
      <c r="X7858">
        <f t="shared" si="612"/>
        <v>2014</v>
      </c>
      <c r="Y7858" t="str">
        <f t="shared" si="613"/>
        <v>May</v>
      </c>
      <c r="Z7858" t="str">
        <f t="shared" si="614"/>
        <v>2014-05</v>
      </c>
    </row>
    <row r="7859" spans="1:26"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s="5">
        <v>464</v>
      </c>
      <c r="S7859">
        <v>5</v>
      </c>
      <c r="T7859" s="7">
        <v>0</v>
      </c>
      <c r="U7859" s="5">
        <v>134.56</v>
      </c>
      <c r="V7859">
        <f t="shared" si="610"/>
        <v>5</v>
      </c>
      <c r="W7859">
        <f t="shared" si="611"/>
        <v>2</v>
      </c>
      <c r="X7859">
        <f t="shared" si="612"/>
        <v>2014</v>
      </c>
      <c r="Y7859" t="str">
        <f t="shared" si="613"/>
        <v>May</v>
      </c>
      <c r="Z7859" t="str">
        <f t="shared" si="614"/>
        <v>2014-05</v>
      </c>
    </row>
    <row r="7860" spans="1:26"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s="5">
        <v>235.95</v>
      </c>
      <c r="S7860">
        <v>3</v>
      </c>
      <c r="T7860" s="7">
        <v>0</v>
      </c>
      <c r="U7860" s="5">
        <v>77.863500000000002</v>
      </c>
      <c r="V7860">
        <f t="shared" si="610"/>
        <v>5</v>
      </c>
      <c r="W7860">
        <f t="shared" si="611"/>
        <v>2</v>
      </c>
      <c r="X7860">
        <f t="shared" si="612"/>
        <v>2014</v>
      </c>
      <c r="Y7860" t="str">
        <f t="shared" si="613"/>
        <v>May</v>
      </c>
      <c r="Z7860" t="str">
        <f t="shared" si="614"/>
        <v>2014-05</v>
      </c>
    </row>
    <row r="7861" spans="1:26"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s="5">
        <v>39.96</v>
      </c>
      <c r="S7861">
        <v>4</v>
      </c>
      <c r="T7861" s="7">
        <v>0</v>
      </c>
      <c r="U7861" s="5">
        <v>17.981999999999999</v>
      </c>
      <c r="V7861">
        <f t="shared" si="610"/>
        <v>5</v>
      </c>
      <c r="W7861">
        <f t="shared" si="611"/>
        <v>2</v>
      </c>
      <c r="X7861">
        <f t="shared" si="612"/>
        <v>2014</v>
      </c>
      <c r="Y7861" t="str">
        <f t="shared" si="613"/>
        <v>May</v>
      </c>
      <c r="Z7861" t="str">
        <f t="shared" si="614"/>
        <v>2014-05</v>
      </c>
    </row>
    <row r="7862" spans="1:26"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s="5">
        <v>18.527999999999999</v>
      </c>
      <c r="S7862">
        <v>4</v>
      </c>
      <c r="T7862" s="7">
        <v>0.7</v>
      </c>
      <c r="U7862" s="5">
        <v>-12.352</v>
      </c>
      <c r="V7862">
        <f t="shared" si="610"/>
        <v>3</v>
      </c>
      <c r="W7862">
        <f t="shared" si="611"/>
        <v>1</v>
      </c>
      <c r="X7862">
        <f t="shared" si="612"/>
        <v>2017</v>
      </c>
      <c r="Y7862" t="str">
        <f t="shared" si="613"/>
        <v>Mar</v>
      </c>
      <c r="Z7862" t="str">
        <f t="shared" si="614"/>
        <v>2017-03</v>
      </c>
    </row>
    <row r="7863" spans="1:26"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s="5">
        <v>17.899999999999999</v>
      </c>
      <c r="S7863">
        <v>2</v>
      </c>
      <c r="T7863" s="7">
        <v>0</v>
      </c>
      <c r="U7863" s="5">
        <v>3.4009999999999998</v>
      </c>
      <c r="V7863">
        <f t="shared" si="610"/>
        <v>10</v>
      </c>
      <c r="W7863">
        <f t="shared" si="611"/>
        <v>4</v>
      </c>
      <c r="X7863">
        <f t="shared" si="612"/>
        <v>2015</v>
      </c>
      <c r="Y7863" t="str">
        <f t="shared" si="613"/>
        <v>Oct</v>
      </c>
      <c r="Z7863" t="str">
        <f t="shared" si="614"/>
        <v>2015-10</v>
      </c>
    </row>
    <row r="7864" spans="1:26"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s="5">
        <v>81.96</v>
      </c>
      <c r="S7864">
        <v>2</v>
      </c>
      <c r="T7864" s="7">
        <v>0</v>
      </c>
      <c r="U7864" s="5">
        <v>0</v>
      </c>
      <c r="V7864">
        <f t="shared" si="610"/>
        <v>10</v>
      </c>
      <c r="W7864">
        <f t="shared" si="611"/>
        <v>4</v>
      </c>
      <c r="X7864">
        <f t="shared" si="612"/>
        <v>2015</v>
      </c>
      <c r="Y7864" t="str">
        <f t="shared" si="613"/>
        <v>Oct</v>
      </c>
      <c r="Z7864" t="str">
        <f t="shared" si="614"/>
        <v>2015-10</v>
      </c>
    </row>
    <row r="7865" spans="1:26"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s="5">
        <v>272.73599999999999</v>
      </c>
      <c r="S7865">
        <v>3</v>
      </c>
      <c r="T7865" s="7">
        <v>0.2</v>
      </c>
      <c r="U7865" s="5">
        <v>-64.774799999999999</v>
      </c>
      <c r="V7865">
        <f t="shared" si="610"/>
        <v>7</v>
      </c>
      <c r="W7865">
        <f t="shared" si="611"/>
        <v>3</v>
      </c>
      <c r="X7865">
        <f t="shared" si="612"/>
        <v>2015</v>
      </c>
      <c r="Y7865" t="str">
        <f t="shared" si="613"/>
        <v>Jul</v>
      </c>
      <c r="Z7865" t="str">
        <f t="shared" si="614"/>
        <v>2015-07</v>
      </c>
    </row>
    <row r="7866" spans="1:26"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s="5">
        <v>18.495999999999999</v>
      </c>
      <c r="S7866">
        <v>4</v>
      </c>
      <c r="T7866" s="7">
        <v>0.2</v>
      </c>
      <c r="U7866" s="5">
        <v>6.7047999999999996</v>
      </c>
      <c r="V7866">
        <f t="shared" si="610"/>
        <v>7</v>
      </c>
      <c r="W7866">
        <f t="shared" si="611"/>
        <v>3</v>
      </c>
      <c r="X7866">
        <f t="shared" si="612"/>
        <v>2015</v>
      </c>
      <c r="Y7866" t="str">
        <f t="shared" si="613"/>
        <v>Jul</v>
      </c>
      <c r="Z7866" t="str">
        <f t="shared" si="614"/>
        <v>2015-07</v>
      </c>
    </row>
    <row r="7867" spans="1:26"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s="5">
        <v>441.92</v>
      </c>
      <c r="S7867">
        <v>2</v>
      </c>
      <c r="T7867" s="7">
        <v>0.2</v>
      </c>
      <c r="U7867" s="5">
        <v>49.716000000000001</v>
      </c>
      <c r="V7867">
        <f t="shared" si="610"/>
        <v>7</v>
      </c>
      <c r="W7867">
        <f t="shared" si="611"/>
        <v>3</v>
      </c>
      <c r="X7867">
        <f t="shared" si="612"/>
        <v>2015</v>
      </c>
      <c r="Y7867" t="str">
        <f t="shared" si="613"/>
        <v>Jul</v>
      </c>
      <c r="Z7867" t="str">
        <f t="shared" si="614"/>
        <v>2015-07</v>
      </c>
    </row>
    <row r="7868" spans="1:26"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s="5">
        <v>127.764</v>
      </c>
      <c r="S7868">
        <v>6</v>
      </c>
      <c r="T7868" s="7">
        <v>0.7</v>
      </c>
      <c r="U7868" s="5">
        <v>-191.64599999999999</v>
      </c>
      <c r="V7868">
        <f t="shared" si="610"/>
        <v>7</v>
      </c>
      <c r="W7868">
        <f t="shared" si="611"/>
        <v>3</v>
      </c>
      <c r="X7868">
        <f t="shared" si="612"/>
        <v>2015</v>
      </c>
      <c r="Y7868" t="str">
        <f t="shared" si="613"/>
        <v>Jul</v>
      </c>
      <c r="Z7868" t="str">
        <f t="shared" si="614"/>
        <v>2015-07</v>
      </c>
    </row>
    <row r="7869" spans="1:26"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s="5">
        <v>166.44</v>
      </c>
      <c r="S7869">
        <v>3</v>
      </c>
      <c r="T7869" s="7">
        <v>0</v>
      </c>
      <c r="U7869" s="5">
        <v>79.891199999999998</v>
      </c>
      <c r="V7869">
        <f t="shared" si="610"/>
        <v>11</v>
      </c>
      <c r="W7869">
        <f t="shared" si="611"/>
        <v>4</v>
      </c>
      <c r="X7869">
        <f t="shared" si="612"/>
        <v>2014</v>
      </c>
      <c r="Y7869" t="str">
        <f t="shared" si="613"/>
        <v>Nov</v>
      </c>
      <c r="Z7869" t="str">
        <f t="shared" si="614"/>
        <v>2014-11</v>
      </c>
    </row>
    <row r="7870" spans="1:26"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s="5">
        <v>13.38</v>
      </c>
      <c r="S7870">
        <v>2</v>
      </c>
      <c r="T7870" s="7">
        <v>0</v>
      </c>
      <c r="U7870" s="5">
        <v>6.1547999999999998</v>
      </c>
      <c r="V7870">
        <f t="shared" si="610"/>
        <v>5</v>
      </c>
      <c r="W7870">
        <f t="shared" si="611"/>
        <v>2</v>
      </c>
      <c r="X7870">
        <f t="shared" si="612"/>
        <v>2016</v>
      </c>
      <c r="Y7870" t="str">
        <f t="shared" si="613"/>
        <v>May</v>
      </c>
      <c r="Z7870" t="str">
        <f t="shared" si="614"/>
        <v>2016-05</v>
      </c>
    </row>
    <row r="7871" spans="1:26"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s="5">
        <v>24</v>
      </c>
      <c r="S7871">
        <v>2</v>
      </c>
      <c r="T7871" s="7">
        <v>0.2</v>
      </c>
      <c r="U7871" s="5">
        <v>-2.7</v>
      </c>
      <c r="V7871">
        <f t="shared" si="610"/>
        <v>7</v>
      </c>
      <c r="W7871">
        <f t="shared" si="611"/>
        <v>3</v>
      </c>
      <c r="X7871">
        <f t="shared" si="612"/>
        <v>2017</v>
      </c>
      <c r="Y7871" t="str">
        <f t="shared" si="613"/>
        <v>Jul</v>
      </c>
      <c r="Z7871" t="str">
        <f t="shared" si="614"/>
        <v>2017-07</v>
      </c>
    </row>
    <row r="7872" spans="1:26"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s="5">
        <v>24.448</v>
      </c>
      <c r="S7872">
        <v>4</v>
      </c>
      <c r="T7872" s="7">
        <v>0.2</v>
      </c>
      <c r="U7872" s="5">
        <v>8.8623999999999992</v>
      </c>
      <c r="V7872">
        <f t="shared" si="610"/>
        <v>9</v>
      </c>
      <c r="W7872">
        <f t="shared" si="611"/>
        <v>3</v>
      </c>
      <c r="X7872">
        <f t="shared" si="612"/>
        <v>2017</v>
      </c>
      <c r="Y7872" t="str">
        <f t="shared" si="613"/>
        <v>Sep</v>
      </c>
      <c r="Z7872" t="str">
        <f t="shared" si="614"/>
        <v>2017-09</v>
      </c>
    </row>
    <row r="7873" spans="1:26"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s="5">
        <v>6.16</v>
      </c>
      <c r="S7873">
        <v>2</v>
      </c>
      <c r="T7873" s="7">
        <v>0</v>
      </c>
      <c r="U7873" s="5">
        <v>2.9567999999999999</v>
      </c>
      <c r="V7873">
        <f t="shared" si="610"/>
        <v>10</v>
      </c>
      <c r="W7873">
        <f t="shared" si="611"/>
        <v>4</v>
      </c>
      <c r="X7873">
        <f t="shared" si="612"/>
        <v>2016</v>
      </c>
      <c r="Y7873" t="str">
        <f t="shared" si="613"/>
        <v>Oct</v>
      </c>
      <c r="Z7873" t="str">
        <f t="shared" si="614"/>
        <v>2016-10</v>
      </c>
    </row>
    <row r="7874" spans="1:26"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s="5">
        <v>915.13599999999997</v>
      </c>
      <c r="S7874">
        <v>4</v>
      </c>
      <c r="T7874" s="7">
        <v>0.2</v>
      </c>
      <c r="U7874" s="5">
        <v>102.9528</v>
      </c>
      <c r="V7874">
        <f t="shared" si="610"/>
        <v>10</v>
      </c>
      <c r="W7874">
        <f t="shared" si="611"/>
        <v>4</v>
      </c>
      <c r="X7874">
        <f t="shared" si="612"/>
        <v>2016</v>
      </c>
      <c r="Y7874" t="str">
        <f t="shared" si="613"/>
        <v>Oct</v>
      </c>
      <c r="Z7874" t="str">
        <f t="shared" si="614"/>
        <v>2016-10</v>
      </c>
    </row>
    <row r="7875" spans="1:26"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s="5">
        <v>8.56</v>
      </c>
      <c r="S7875">
        <v>2</v>
      </c>
      <c r="T7875" s="7">
        <v>0</v>
      </c>
      <c r="U7875" s="5">
        <v>3.8519999999999999</v>
      </c>
      <c r="V7875">
        <f t="shared" ref="V7875:V7938" si="615">MONTH(C7875)</f>
        <v>10</v>
      </c>
      <c r="W7875">
        <f t="shared" ref="W7875:W7938" si="616">ROUNDUP(MONTH(C7875)/3,0)</f>
        <v>4</v>
      </c>
      <c r="X7875">
        <f t="shared" ref="X7875:X7938" si="617">YEAR(C7875)</f>
        <v>2016</v>
      </c>
      <c r="Y7875" t="str">
        <f t="shared" ref="Y7875:Y7938" si="618">TEXT(C7875,"MMM")</f>
        <v>Oct</v>
      </c>
      <c r="Z7875" t="str">
        <f t="shared" ref="Z7875:Z7938" si="619">TEXT(C7875,"YYYY-MM")</f>
        <v>2016-10</v>
      </c>
    </row>
    <row r="7876" spans="1:26"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s="5">
        <v>97.82</v>
      </c>
      <c r="S7876">
        <v>2</v>
      </c>
      <c r="T7876" s="7">
        <v>0</v>
      </c>
      <c r="U7876" s="5">
        <v>45.9754</v>
      </c>
      <c r="V7876">
        <f t="shared" si="615"/>
        <v>10</v>
      </c>
      <c r="W7876">
        <f t="shared" si="616"/>
        <v>4</v>
      </c>
      <c r="X7876">
        <f t="shared" si="617"/>
        <v>2016</v>
      </c>
      <c r="Y7876" t="str">
        <f t="shared" si="618"/>
        <v>Oct</v>
      </c>
      <c r="Z7876" t="str">
        <f t="shared" si="619"/>
        <v>2016-10</v>
      </c>
    </row>
    <row r="7877" spans="1:26"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s="5">
        <v>31.103999999999999</v>
      </c>
      <c r="S7877">
        <v>6</v>
      </c>
      <c r="T7877" s="7">
        <v>0.2</v>
      </c>
      <c r="U7877" s="5">
        <v>11.2752</v>
      </c>
      <c r="V7877">
        <f t="shared" si="615"/>
        <v>9</v>
      </c>
      <c r="W7877">
        <f t="shared" si="616"/>
        <v>3</v>
      </c>
      <c r="X7877">
        <f t="shared" si="617"/>
        <v>2017</v>
      </c>
      <c r="Y7877" t="str">
        <f t="shared" si="618"/>
        <v>Sep</v>
      </c>
      <c r="Z7877" t="str">
        <f t="shared" si="619"/>
        <v>2017-09</v>
      </c>
    </row>
    <row r="7878" spans="1:26"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s="5">
        <v>11.176</v>
      </c>
      <c r="S7878">
        <v>1</v>
      </c>
      <c r="T7878" s="7">
        <v>0.2</v>
      </c>
      <c r="U7878" s="5">
        <v>0.83819999999999995</v>
      </c>
      <c r="V7878">
        <f t="shared" si="615"/>
        <v>9</v>
      </c>
      <c r="W7878">
        <f t="shared" si="616"/>
        <v>3</v>
      </c>
      <c r="X7878">
        <f t="shared" si="617"/>
        <v>2017</v>
      </c>
      <c r="Y7878" t="str">
        <f t="shared" si="618"/>
        <v>Sep</v>
      </c>
      <c r="Z7878" t="str">
        <f t="shared" si="619"/>
        <v>2017-09</v>
      </c>
    </row>
    <row r="7879" spans="1:26"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s="5">
        <v>5.04</v>
      </c>
      <c r="S7879">
        <v>2</v>
      </c>
      <c r="T7879" s="7">
        <v>0.2</v>
      </c>
      <c r="U7879" s="5">
        <v>1.764</v>
      </c>
      <c r="V7879">
        <f t="shared" si="615"/>
        <v>3</v>
      </c>
      <c r="W7879">
        <f t="shared" si="616"/>
        <v>1</v>
      </c>
      <c r="X7879">
        <f t="shared" si="617"/>
        <v>2015</v>
      </c>
      <c r="Y7879" t="str">
        <f t="shared" si="618"/>
        <v>Mar</v>
      </c>
      <c r="Z7879" t="str">
        <f t="shared" si="619"/>
        <v>2015-03</v>
      </c>
    </row>
    <row r="7880" spans="1:26"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s="5">
        <v>242.17599999999999</v>
      </c>
      <c r="S7880">
        <v>4</v>
      </c>
      <c r="T7880" s="7">
        <v>0.6</v>
      </c>
      <c r="U7880" s="5">
        <v>-302.72000000000003</v>
      </c>
      <c r="V7880">
        <f t="shared" si="615"/>
        <v>11</v>
      </c>
      <c r="W7880">
        <f t="shared" si="616"/>
        <v>4</v>
      </c>
      <c r="X7880">
        <f t="shared" si="617"/>
        <v>2016</v>
      </c>
      <c r="Y7880" t="str">
        <f t="shared" si="618"/>
        <v>Nov</v>
      </c>
      <c r="Z7880" t="str">
        <f t="shared" si="619"/>
        <v>2016-11</v>
      </c>
    </row>
    <row r="7881" spans="1:26"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s="5">
        <v>337.17599999999999</v>
      </c>
      <c r="S7881">
        <v>2</v>
      </c>
      <c r="T7881" s="7">
        <v>0.4</v>
      </c>
      <c r="U7881" s="5">
        <v>-118.0116</v>
      </c>
      <c r="V7881">
        <f t="shared" si="615"/>
        <v>6</v>
      </c>
      <c r="W7881">
        <f t="shared" si="616"/>
        <v>2</v>
      </c>
      <c r="X7881">
        <f t="shared" si="617"/>
        <v>2016</v>
      </c>
      <c r="Y7881" t="str">
        <f t="shared" si="618"/>
        <v>Jun</v>
      </c>
      <c r="Z7881" t="str">
        <f t="shared" si="619"/>
        <v>2016-06</v>
      </c>
    </row>
    <row r="7882" spans="1:26"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s="5">
        <v>13.343999999999999</v>
      </c>
      <c r="S7882">
        <v>6</v>
      </c>
      <c r="T7882" s="7">
        <v>0.2</v>
      </c>
      <c r="U7882" s="5">
        <v>1.0007999999999999</v>
      </c>
      <c r="V7882">
        <f t="shared" si="615"/>
        <v>12</v>
      </c>
      <c r="W7882">
        <f t="shared" si="616"/>
        <v>4</v>
      </c>
      <c r="X7882">
        <f t="shared" si="617"/>
        <v>2017</v>
      </c>
      <c r="Y7882" t="str">
        <f t="shared" si="618"/>
        <v>Dec</v>
      </c>
      <c r="Z7882" t="str">
        <f t="shared" si="619"/>
        <v>2017-12</v>
      </c>
    </row>
    <row r="7883" spans="1:26"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s="5">
        <v>76.751999999999995</v>
      </c>
      <c r="S7883">
        <v>6</v>
      </c>
      <c r="T7883" s="7">
        <v>0.2</v>
      </c>
      <c r="U7883" s="5">
        <v>10.5534</v>
      </c>
      <c r="V7883">
        <f t="shared" si="615"/>
        <v>12</v>
      </c>
      <c r="W7883">
        <f t="shared" si="616"/>
        <v>4</v>
      </c>
      <c r="X7883">
        <f t="shared" si="617"/>
        <v>2017</v>
      </c>
      <c r="Y7883" t="str">
        <f t="shared" si="618"/>
        <v>Dec</v>
      </c>
      <c r="Z7883" t="str">
        <f t="shared" si="619"/>
        <v>2017-12</v>
      </c>
    </row>
    <row r="7884" spans="1:26"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s="5">
        <v>102.336</v>
      </c>
      <c r="S7884">
        <v>8</v>
      </c>
      <c r="T7884" s="7">
        <v>0.2</v>
      </c>
      <c r="U7884" s="5">
        <v>14.071199999999999</v>
      </c>
      <c r="V7884">
        <f t="shared" si="615"/>
        <v>12</v>
      </c>
      <c r="W7884">
        <f t="shared" si="616"/>
        <v>4</v>
      </c>
      <c r="X7884">
        <f t="shared" si="617"/>
        <v>2017</v>
      </c>
      <c r="Y7884" t="str">
        <f t="shared" si="618"/>
        <v>Dec</v>
      </c>
      <c r="Z7884" t="str">
        <f t="shared" si="619"/>
        <v>2017-12</v>
      </c>
    </row>
    <row r="7885" spans="1:26"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s="5">
        <v>10.32</v>
      </c>
      <c r="S7885">
        <v>2</v>
      </c>
      <c r="T7885" s="7">
        <v>0.2</v>
      </c>
      <c r="U7885" s="5">
        <v>3.7410000000000001</v>
      </c>
      <c r="V7885">
        <f t="shared" si="615"/>
        <v>12</v>
      </c>
      <c r="W7885">
        <f t="shared" si="616"/>
        <v>4</v>
      </c>
      <c r="X7885">
        <f t="shared" si="617"/>
        <v>2017</v>
      </c>
      <c r="Y7885" t="str">
        <f t="shared" si="618"/>
        <v>Dec</v>
      </c>
      <c r="Z7885" t="str">
        <f t="shared" si="619"/>
        <v>2017-12</v>
      </c>
    </row>
    <row r="7886" spans="1:26"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s="5">
        <v>47.32</v>
      </c>
      <c r="S7886">
        <v>7</v>
      </c>
      <c r="T7886" s="7">
        <v>0.2</v>
      </c>
      <c r="U7886" s="5">
        <v>5.915</v>
      </c>
      <c r="V7886">
        <f t="shared" si="615"/>
        <v>12</v>
      </c>
      <c r="W7886">
        <f t="shared" si="616"/>
        <v>4</v>
      </c>
      <c r="X7886">
        <f t="shared" si="617"/>
        <v>2017</v>
      </c>
      <c r="Y7886" t="str">
        <f t="shared" si="618"/>
        <v>Dec</v>
      </c>
      <c r="Z7886" t="str">
        <f t="shared" si="619"/>
        <v>2017-12</v>
      </c>
    </row>
    <row r="7887" spans="1:26"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s="5">
        <v>23.376000000000001</v>
      </c>
      <c r="S7887">
        <v>3</v>
      </c>
      <c r="T7887" s="7">
        <v>0.2</v>
      </c>
      <c r="U7887" s="5">
        <v>7.0128000000000004</v>
      </c>
      <c r="V7887">
        <f t="shared" si="615"/>
        <v>12</v>
      </c>
      <c r="W7887">
        <f t="shared" si="616"/>
        <v>4</v>
      </c>
      <c r="X7887">
        <f t="shared" si="617"/>
        <v>2017</v>
      </c>
      <c r="Y7887" t="str">
        <f t="shared" si="618"/>
        <v>Dec</v>
      </c>
      <c r="Z7887" t="str">
        <f t="shared" si="619"/>
        <v>2017-12</v>
      </c>
    </row>
    <row r="7888" spans="1:26"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s="5">
        <v>16.72</v>
      </c>
      <c r="S7888">
        <v>5</v>
      </c>
      <c r="T7888" s="7">
        <v>0.2</v>
      </c>
      <c r="U7888" s="5">
        <v>3.3439999999999999</v>
      </c>
      <c r="V7888">
        <f t="shared" si="615"/>
        <v>12</v>
      </c>
      <c r="W7888">
        <f t="shared" si="616"/>
        <v>4</v>
      </c>
      <c r="X7888">
        <f t="shared" si="617"/>
        <v>2017</v>
      </c>
      <c r="Y7888" t="str">
        <f t="shared" si="618"/>
        <v>Dec</v>
      </c>
      <c r="Z7888" t="str">
        <f t="shared" si="619"/>
        <v>2017-12</v>
      </c>
    </row>
    <row r="7889" spans="1:26"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s="5">
        <v>16.192</v>
      </c>
      <c r="S7889">
        <v>1</v>
      </c>
      <c r="T7889" s="7">
        <v>0.2</v>
      </c>
      <c r="U7889" s="5">
        <v>4.6551999999999998</v>
      </c>
      <c r="V7889">
        <f t="shared" si="615"/>
        <v>12</v>
      </c>
      <c r="W7889">
        <f t="shared" si="616"/>
        <v>4</v>
      </c>
      <c r="X7889">
        <f t="shared" si="617"/>
        <v>2017</v>
      </c>
      <c r="Y7889" t="str">
        <f t="shared" si="618"/>
        <v>Dec</v>
      </c>
      <c r="Z7889" t="str">
        <f t="shared" si="619"/>
        <v>2017-12</v>
      </c>
    </row>
    <row r="7890" spans="1:26"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s="5">
        <v>32.4</v>
      </c>
      <c r="S7890">
        <v>5</v>
      </c>
      <c r="T7890" s="7">
        <v>0</v>
      </c>
      <c r="U7890" s="5">
        <v>15.552</v>
      </c>
      <c r="V7890">
        <f t="shared" si="615"/>
        <v>8</v>
      </c>
      <c r="W7890">
        <f t="shared" si="616"/>
        <v>3</v>
      </c>
      <c r="X7890">
        <f t="shared" si="617"/>
        <v>2016</v>
      </c>
      <c r="Y7890" t="str">
        <f t="shared" si="618"/>
        <v>Aug</v>
      </c>
      <c r="Z7890" t="str">
        <f t="shared" si="619"/>
        <v>2016-08</v>
      </c>
    </row>
    <row r="7891" spans="1:26"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s="5">
        <v>19.89</v>
      </c>
      <c r="S7891">
        <v>9</v>
      </c>
      <c r="T7891" s="7">
        <v>0</v>
      </c>
      <c r="U7891" s="5">
        <v>5.3703000000000003</v>
      </c>
      <c r="V7891">
        <f t="shared" si="615"/>
        <v>12</v>
      </c>
      <c r="W7891">
        <f t="shared" si="616"/>
        <v>4</v>
      </c>
      <c r="X7891">
        <f t="shared" si="617"/>
        <v>2016</v>
      </c>
      <c r="Y7891" t="str">
        <f t="shared" si="618"/>
        <v>Dec</v>
      </c>
      <c r="Z7891" t="str">
        <f t="shared" si="619"/>
        <v>2016-12</v>
      </c>
    </row>
    <row r="7892" spans="1:26"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s="5">
        <v>399.98</v>
      </c>
      <c r="S7892">
        <v>2</v>
      </c>
      <c r="T7892" s="7">
        <v>0</v>
      </c>
      <c r="U7892" s="5">
        <v>171.9914</v>
      </c>
      <c r="V7892">
        <f t="shared" si="615"/>
        <v>12</v>
      </c>
      <c r="W7892">
        <f t="shared" si="616"/>
        <v>4</v>
      </c>
      <c r="X7892">
        <f t="shared" si="617"/>
        <v>2016</v>
      </c>
      <c r="Y7892" t="str">
        <f t="shared" si="618"/>
        <v>Dec</v>
      </c>
      <c r="Z7892" t="str">
        <f t="shared" si="619"/>
        <v>2016-12</v>
      </c>
    </row>
    <row r="7893" spans="1:26"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s="5">
        <v>343.85</v>
      </c>
      <c r="S7893">
        <v>5</v>
      </c>
      <c r="T7893" s="7">
        <v>0</v>
      </c>
      <c r="U7893" s="5">
        <v>137.54</v>
      </c>
      <c r="V7893">
        <f t="shared" si="615"/>
        <v>12</v>
      </c>
      <c r="W7893">
        <f t="shared" si="616"/>
        <v>4</v>
      </c>
      <c r="X7893">
        <f t="shared" si="617"/>
        <v>2016</v>
      </c>
      <c r="Y7893" t="str">
        <f t="shared" si="618"/>
        <v>Dec</v>
      </c>
      <c r="Z7893" t="str">
        <f t="shared" si="619"/>
        <v>2016-12</v>
      </c>
    </row>
    <row r="7894" spans="1:26"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s="5">
        <v>106.32</v>
      </c>
      <c r="S7894">
        <v>3</v>
      </c>
      <c r="T7894" s="7">
        <v>0</v>
      </c>
      <c r="U7894" s="5">
        <v>49.970399999999998</v>
      </c>
      <c r="V7894">
        <f t="shared" si="615"/>
        <v>12</v>
      </c>
      <c r="W7894">
        <f t="shared" si="616"/>
        <v>4</v>
      </c>
      <c r="X7894">
        <f t="shared" si="617"/>
        <v>2016</v>
      </c>
      <c r="Y7894" t="str">
        <f t="shared" si="618"/>
        <v>Dec</v>
      </c>
      <c r="Z7894" t="str">
        <f t="shared" si="619"/>
        <v>2016-12</v>
      </c>
    </row>
    <row r="7895" spans="1:26"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5">
        <v>13.92</v>
      </c>
      <c r="S7895">
        <v>3</v>
      </c>
      <c r="T7895" s="7">
        <v>0.2</v>
      </c>
      <c r="U7895" s="5">
        <v>4.3499999999999996</v>
      </c>
      <c r="V7895">
        <f t="shared" si="615"/>
        <v>7</v>
      </c>
      <c r="W7895">
        <f t="shared" si="616"/>
        <v>3</v>
      </c>
      <c r="X7895">
        <f t="shared" si="617"/>
        <v>2017</v>
      </c>
      <c r="Y7895" t="str">
        <f t="shared" si="618"/>
        <v>Jul</v>
      </c>
      <c r="Z7895" t="str">
        <f t="shared" si="619"/>
        <v>2017-07</v>
      </c>
    </row>
    <row r="7896" spans="1:26"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s="5">
        <v>82.4</v>
      </c>
      <c r="S7896">
        <v>5</v>
      </c>
      <c r="T7896" s="7">
        <v>0</v>
      </c>
      <c r="U7896" s="5">
        <v>40.375999999999998</v>
      </c>
      <c r="V7896">
        <f t="shared" si="615"/>
        <v>6</v>
      </c>
      <c r="W7896">
        <f t="shared" si="616"/>
        <v>2</v>
      </c>
      <c r="X7896">
        <f t="shared" si="617"/>
        <v>2017</v>
      </c>
      <c r="Y7896" t="str">
        <f t="shared" si="618"/>
        <v>Jun</v>
      </c>
      <c r="Z7896" t="str">
        <f t="shared" si="619"/>
        <v>2017-06</v>
      </c>
    </row>
    <row r="7897" spans="1:26"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s="5">
        <v>6.24</v>
      </c>
      <c r="S7897">
        <v>2</v>
      </c>
      <c r="T7897" s="7">
        <v>0</v>
      </c>
      <c r="U7897" s="5">
        <v>3.0575999999999999</v>
      </c>
      <c r="V7897">
        <f t="shared" si="615"/>
        <v>6</v>
      </c>
      <c r="W7897">
        <f t="shared" si="616"/>
        <v>2</v>
      </c>
      <c r="X7897">
        <f t="shared" si="617"/>
        <v>2017</v>
      </c>
      <c r="Y7897" t="str">
        <f t="shared" si="618"/>
        <v>Jun</v>
      </c>
      <c r="Z7897" t="str">
        <f t="shared" si="619"/>
        <v>2017-06</v>
      </c>
    </row>
    <row r="7898" spans="1:26"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s="5">
        <v>447.84</v>
      </c>
      <c r="S7898">
        <v>8</v>
      </c>
      <c r="T7898" s="7">
        <v>0</v>
      </c>
      <c r="U7898" s="5">
        <v>219.44159999999999</v>
      </c>
      <c r="V7898">
        <f t="shared" si="615"/>
        <v>6</v>
      </c>
      <c r="W7898">
        <f t="shared" si="616"/>
        <v>2</v>
      </c>
      <c r="X7898">
        <f t="shared" si="617"/>
        <v>2017</v>
      </c>
      <c r="Y7898" t="str">
        <f t="shared" si="618"/>
        <v>Jun</v>
      </c>
      <c r="Z7898" t="str">
        <f t="shared" si="619"/>
        <v>2017-06</v>
      </c>
    </row>
    <row r="7899" spans="1:26"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s="5">
        <v>272.048</v>
      </c>
      <c r="S7899">
        <v>7</v>
      </c>
      <c r="T7899" s="7">
        <v>0.2</v>
      </c>
      <c r="U7899" s="5">
        <v>30.605399999999999</v>
      </c>
      <c r="V7899">
        <f t="shared" si="615"/>
        <v>8</v>
      </c>
      <c r="W7899">
        <f t="shared" si="616"/>
        <v>3</v>
      </c>
      <c r="X7899">
        <f t="shared" si="617"/>
        <v>2017</v>
      </c>
      <c r="Y7899" t="str">
        <f t="shared" si="618"/>
        <v>Aug</v>
      </c>
      <c r="Z7899" t="str">
        <f t="shared" si="619"/>
        <v>2017-08</v>
      </c>
    </row>
    <row r="7900" spans="1:26"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s="5">
        <v>1614.5820000000001</v>
      </c>
      <c r="S7900">
        <v>6</v>
      </c>
      <c r="T7900" s="7">
        <v>0.7</v>
      </c>
      <c r="U7900" s="5">
        <v>-1237.8462</v>
      </c>
      <c r="V7900">
        <f t="shared" si="615"/>
        <v>8</v>
      </c>
      <c r="W7900">
        <f t="shared" si="616"/>
        <v>3</v>
      </c>
      <c r="X7900">
        <f t="shared" si="617"/>
        <v>2017</v>
      </c>
      <c r="Y7900" t="str">
        <f t="shared" si="618"/>
        <v>Aug</v>
      </c>
      <c r="Z7900" t="str">
        <f t="shared" si="619"/>
        <v>2017-08</v>
      </c>
    </row>
    <row r="7901" spans="1:26"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s="5">
        <v>24.32</v>
      </c>
      <c r="S7901">
        <v>5</v>
      </c>
      <c r="T7901" s="7">
        <v>0.2</v>
      </c>
      <c r="U7901" s="5">
        <v>9.1199999999999992</v>
      </c>
      <c r="V7901">
        <f t="shared" si="615"/>
        <v>8</v>
      </c>
      <c r="W7901">
        <f t="shared" si="616"/>
        <v>3</v>
      </c>
      <c r="X7901">
        <f t="shared" si="617"/>
        <v>2017</v>
      </c>
      <c r="Y7901" t="str">
        <f t="shared" si="618"/>
        <v>Aug</v>
      </c>
      <c r="Z7901" t="str">
        <f t="shared" si="619"/>
        <v>2017-08</v>
      </c>
    </row>
    <row r="7902" spans="1:26"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s="5">
        <v>1.5840000000000001</v>
      </c>
      <c r="S7902">
        <v>2</v>
      </c>
      <c r="T7902" s="7">
        <v>0.2</v>
      </c>
      <c r="U7902" s="5">
        <v>0.47520000000000001</v>
      </c>
      <c r="V7902">
        <f t="shared" si="615"/>
        <v>8</v>
      </c>
      <c r="W7902">
        <f t="shared" si="616"/>
        <v>3</v>
      </c>
      <c r="X7902">
        <f t="shared" si="617"/>
        <v>2017</v>
      </c>
      <c r="Y7902" t="str">
        <f t="shared" si="618"/>
        <v>Aug</v>
      </c>
      <c r="Z7902" t="str">
        <f t="shared" si="619"/>
        <v>2017-08</v>
      </c>
    </row>
    <row r="7903" spans="1:26"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s="5">
        <v>31.984000000000002</v>
      </c>
      <c r="S7903">
        <v>1</v>
      </c>
      <c r="T7903" s="7">
        <v>0.2</v>
      </c>
      <c r="U7903" s="5">
        <v>0</v>
      </c>
      <c r="V7903">
        <f t="shared" si="615"/>
        <v>8</v>
      </c>
      <c r="W7903">
        <f t="shared" si="616"/>
        <v>3</v>
      </c>
      <c r="X7903">
        <f t="shared" si="617"/>
        <v>2017</v>
      </c>
      <c r="Y7903" t="str">
        <f t="shared" si="618"/>
        <v>Aug</v>
      </c>
      <c r="Z7903" t="str">
        <f t="shared" si="619"/>
        <v>2017-08</v>
      </c>
    </row>
    <row r="7904" spans="1:26"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s="5">
        <v>14.76</v>
      </c>
      <c r="S7904">
        <v>5</v>
      </c>
      <c r="T7904" s="7">
        <v>0.2</v>
      </c>
      <c r="U7904" s="5">
        <v>4.7969999999999997</v>
      </c>
      <c r="V7904">
        <f t="shared" si="615"/>
        <v>8</v>
      </c>
      <c r="W7904">
        <f t="shared" si="616"/>
        <v>3</v>
      </c>
      <c r="X7904">
        <f t="shared" si="617"/>
        <v>2017</v>
      </c>
      <c r="Y7904" t="str">
        <f t="shared" si="618"/>
        <v>Aug</v>
      </c>
      <c r="Z7904" t="str">
        <f t="shared" si="619"/>
        <v>2017-08</v>
      </c>
    </row>
    <row r="7905" spans="1:26"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s="5">
        <v>423.64800000000002</v>
      </c>
      <c r="S7905">
        <v>2</v>
      </c>
      <c r="T7905" s="7">
        <v>0.2</v>
      </c>
      <c r="U7905" s="5">
        <v>47.660400000000003</v>
      </c>
      <c r="V7905">
        <f t="shared" si="615"/>
        <v>8</v>
      </c>
      <c r="W7905">
        <f t="shared" si="616"/>
        <v>3</v>
      </c>
      <c r="X7905">
        <f t="shared" si="617"/>
        <v>2017</v>
      </c>
      <c r="Y7905" t="str">
        <f t="shared" si="618"/>
        <v>Aug</v>
      </c>
      <c r="Z7905" t="str">
        <f t="shared" si="619"/>
        <v>2017-08</v>
      </c>
    </row>
    <row r="7906" spans="1:26"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s="5">
        <v>76.64</v>
      </c>
      <c r="S7906">
        <v>2</v>
      </c>
      <c r="T7906" s="7">
        <v>0.2</v>
      </c>
      <c r="U7906" s="5">
        <v>26.824000000000002</v>
      </c>
      <c r="V7906">
        <f t="shared" si="615"/>
        <v>11</v>
      </c>
      <c r="W7906">
        <f t="shared" si="616"/>
        <v>4</v>
      </c>
      <c r="X7906">
        <f t="shared" si="617"/>
        <v>2015</v>
      </c>
      <c r="Y7906" t="str">
        <f t="shared" si="618"/>
        <v>Nov</v>
      </c>
      <c r="Z7906" t="str">
        <f t="shared" si="619"/>
        <v>2015-11</v>
      </c>
    </row>
    <row r="7907" spans="1:26"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s="5">
        <v>4.4640000000000004</v>
      </c>
      <c r="S7907">
        <v>1</v>
      </c>
      <c r="T7907" s="7">
        <v>0.2</v>
      </c>
      <c r="U7907" s="5">
        <v>1.6739999999999999</v>
      </c>
      <c r="V7907">
        <f t="shared" si="615"/>
        <v>10</v>
      </c>
      <c r="W7907">
        <f t="shared" si="616"/>
        <v>4</v>
      </c>
      <c r="X7907">
        <f t="shared" si="617"/>
        <v>2015</v>
      </c>
      <c r="Y7907" t="str">
        <f t="shared" si="618"/>
        <v>Oct</v>
      </c>
      <c r="Z7907" t="str">
        <f t="shared" si="619"/>
        <v>2015-10</v>
      </c>
    </row>
    <row r="7908" spans="1:26"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s="5">
        <v>3.96</v>
      </c>
      <c r="S7908">
        <v>10</v>
      </c>
      <c r="T7908" s="7">
        <v>0.8</v>
      </c>
      <c r="U7908" s="5">
        <v>-6.93</v>
      </c>
      <c r="V7908">
        <f t="shared" si="615"/>
        <v>10</v>
      </c>
      <c r="W7908">
        <f t="shared" si="616"/>
        <v>4</v>
      </c>
      <c r="X7908">
        <f t="shared" si="617"/>
        <v>2015</v>
      </c>
      <c r="Y7908" t="str">
        <f t="shared" si="618"/>
        <v>Oct</v>
      </c>
      <c r="Z7908" t="str">
        <f t="shared" si="619"/>
        <v>2015-10</v>
      </c>
    </row>
    <row r="7909" spans="1:26"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s="5">
        <v>715.64</v>
      </c>
      <c r="S7909">
        <v>2</v>
      </c>
      <c r="T7909" s="7">
        <v>0</v>
      </c>
      <c r="U7909" s="5">
        <v>178.91</v>
      </c>
      <c r="V7909">
        <f t="shared" si="615"/>
        <v>7</v>
      </c>
      <c r="W7909">
        <f t="shared" si="616"/>
        <v>3</v>
      </c>
      <c r="X7909">
        <f t="shared" si="617"/>
        <v>2016</v>
      </c>
      <c r="Y7909" t="str">
        <f t="shared" si="618"/>
        <v>Jul</v>
      </c>
      <c r="Z7909" t="str">
        <f t="shared" si="619"/>
        <v>2016-07</v>
      </c>
    </row>
    <row r="7910" spans="1:26"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s="5">
        <v>268.70400000000001</v>
      </c>
      <c r="S7910">
        <v>3</v>
      </c>
      <c r="T7910" s="7">
        <v>0.2</v>
      </c>
      <c r="U7910" s="5">
        <v>6.7176</v>
      </c>
      <c r="V7910">
        <f t="shared" si="615"/>
        <v>12</v>
      </c>
      <c r="W7910">
        <f t="shared" si="616"/>
        <v>4</v>
      </c>
      <c r="X7910">
        <f t="shared" si="617"/>
        <v>2016</v>
      </c>
      <c r="Y7910" t="str">
        <f t="shared" si="618"/>
        <v>Dec</v>
      </c>
      <c r="Z7910" t="str">
        <f t="shared" si="619"/>
        <v>2016-12</v>
      </c>
    </row>
    <row r="7911" spans="1:26"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s="5">
        <v>21.92</v>
      </c>
      <c r="S7911">
        <v>8</v>
      </c>
      <c r="T7911" s="7">
        <v>0</v>
      </c>
      <c r="U7911" s="5">
        <v>5.9184000000000001</v>
      </c>
      <c r="V7911">
        <f t="shared" si="615"/>
        <v>12</v>
      </c>
      <c r="W7911">
        <f t="shared" si="616"/>
        <v>4</v>
      </c>
      <c r="X7911">
        <f t="shared" si="617"/>
        <v>2016</v>
      </c>
      <c r="Y7911" t="str">
        <f t="shared" si="618"/>
        <v>Dec</v>
      </c>
      <c r="Z7911" t="str">
        <f t="shared" si="619"/>
        <v>2016-12</v>
      </c>
    </row>
    <row r="7912" spans="1:26"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s="5">
        <v>48.72</v>
      </c>
      <c r="S7912">
        <v>3</v>
      </c>
      <c r="T7912" s="7">
        <v>0</v>
      </c>
      <c r="U7912" s="5">
        <v>7.3079999999999998</v>
      </c>
      <c r="V7912">
        <f t="shared" si="615"/>
        <v>12</v>
      </c>
      <c r="W7912">
        <f t="shared" si="616"/>
        <v>4</v>
      </c>
      <c r="X7912">
        <f t="shared" si="617"/>
        <v>2016</v>
      </c>
      <c r="Y7912" t="str">
        <f t="shared" si="618"/>
        <v>Dec</v>
      </c>
      <c r="Z7912" t="str">
        <f t="shared" si="619"/>
        <v>2016-12</v>
      </c>
    </row>
    <row r="7913" spans="1:26"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s="5">
        <v>205.666</v>
      </c>
      <c r="S7913">
        <v>2</v>
      </c>
      <c r="T7913" s="7">
        <v>0.15</v>
      </c>
      <c r="U7913" s="5">
        <v>-12.098000000000001</v>
      </c>
      <c r="V7913">
        <f t="shared" si="615"/>
        <v>12</v>
      </c>
      <c r="W7913">
        <f t="shared" si="616"/>
        <v>4</v>
      </c>
      <c r="X7913">
        <f t="shared" si="617"/>
        <v>2016</v>
      </c>
      <c r="Y7913" t="str">
        <f t="shared" si="618"/>
        <v>Dec</v>
      </c>
      <c r="Z7913" t="str">
        <f t="shared" si="619"/>
        <v>2016-12</v>
      </c>
    </row>
    <row r="7914" spans="1:26"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s="5">
        <v>30.344000000000001</v>
      </c>
      <c r="S7914">
        <v>2</v>
      </c>
      <c r="T7914" s="7">
        <v>0.6</v>
      </c>
      <c r="U7914" s="5">
        <v>-31.8612</v>
      </c>
      <c r="V7914">
        <f t="shared" si="615"/>
        <v>4</v>
      </c>
      <c r="W7914">
        <f t="shared" si="616"/>
        <v>2</v>
      </c>
      <c r="X7914">
        <f t="shared" si="617"/>
        <v>2016</v>
      </c>
      <c r="Y7914" t="str">
        <f t="shared" si="618"/>
        <v>Apr</v>
      </c>
      <c r="Z7914" t="str">
        <f t="shared" si="619"/>
        <v>2016-04</v>
      </c>
    </row>
    <row r="7915" spans="1:26"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s="5">
        <v>25.696000000000002</v>
      </c>
      <c r="S7915">
        <v>2</v>
      </c>
      <c r="T7915" s="7">
        <v>0.2</v>
      </c>
      <c r="U7915" s="5">
        <v>1.9272</v>
      </c>
      <c r="V7915">
        <f t="shared" si="615"/>
        <v>8</v>
      </c>
      <c r="W7915">
        <f t="shared" si="616"/>
        <v>3</v>
      </c>
      <c r="X7915">
        <f t="shared" si="617"/>
        <v>2017</v>
      </c>
      <c r="Y7915" t="str">
        <f t="shared" si="618"/>
        <v>Aug</v>
      </c>
      <c r="Z7915" t="str">
        <f t="shared" si="619"/>
        <v>2017-08</v>
      </c>
    </row>
    <row r="7916" spans="1:26"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s="5">
        <v>3404.5</v>
      </c>
      <c r="S7916">
        <v>5</v>
      </c>
      <c r="T7916" s="7">
        <v>0</v>
      </c>
      <c r="U7916" s="5">
        <v>1668.2049999999999</v>
      </c>
      <c r="V7916">
        <f t="shared" si="615"/>
        <v>6</v>
      </c>
      <c r="W7916">
        <f t="shared" si="616"/>
        <v>2</v>
      </c>
      <c r="X7916">
        <f t="shared" si="617"/>
        <v>2017</v>
      </c>
      <c r="Y7916" t="str">
        <f t="shared" si="618"/>
        <v>Jun</v>
      </c>
      <c r="Z7916" t="str">
        <f t="shared" si="619"/>
        <v>2017-06</v>
      </c>
    </row>
    <row r="7917" spans="1:26"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s="5">
        <v>101.34</v>
      </c>
      <c r="S7917">
        <v>3</v>
      </c>
      <c r="T7917" s="7">
        <v>0</v>
      </c>
      <c r="U7917" s="5">
        <v>8.1072000000000006</v>
      </c>
      <c r="V7917">
        <f t="shared" si="615"/>
        <v>6</v>
      </c>
      <c r="W7917">
        <f t="shared" si="616"/>
        <v>2</v>
      </c>
      <c r="X7917">
        <f t="shared" si="617"/>
        <v>2017</v>
      </c>
      <c r="Y7917" t="str">
        <f t="shared" si="618"/>
        <v>Jun</v>
      </c>
      <c r="Z7917" t="str">
        <f t="shared" si="619"/>
        <v>2017-06</v>
      </c>
    </row>
    <row r="7918" spans="1:26"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5">
        <v>344.37200000000001</v>
      </c>
      <c r="S7918">
        <v>4</v>
      </c>
      <c r="T7918" s="7">
        <v>0.3</v>
      </c>
      <c r="U7918" s="5">
        <v>-93.472399999999993</v>
      </c>
      <c r="V7918">
        <f t="shared" si="615"/>
        <v>11</v>
      </c>
      <c r="W7918">
        <f t="shared" si="616"/>
        <v>4</v>
      </c>
      <c r="X7918">
        <f t="shared" si="617"/>
        <v>2015</v>
      </c>
      <c r="Y7918" t="str">
        <f t="shared" si="618"/>
        <v>Nov</v>
      </c>
      <c r="Z7918" t="str">
        <f t="shared" si="619"/>
        <v>2015-11</v>
      </c>
    </row>
    <row r="7919" spans="1:26"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s="5">
        <v>30.384</v>
      </c>
      <c r="S7919">
        <v>1</v>
      </c>
      <c r="T7919" s="7">
        <v>0.2</v>
      </c>
      <c r="U7919" s="5">
        <v>3.798</v>
      </c>
      <c r="V7919">
        <f t="shared" si="615"/>
        <v>9</v>
      </c>
      <c r="W7919">
        <f t="shared" si="616"/>
        <v>3</v>
      </c>
      <c r="X7919">
        <f t="shared" si="617"/>
        <v>2017</v>
      </c>
      <c r="Y7919" t="str">
        <f t="shared" si="618"/>
        <v>Sep</v>
      </c>
      <c r="Z7919" t="str">
        <f t="shared" si="619"/>
        <v>2017-09</v>
      </c>
    </row>
    <row r="7920" spans="1:26"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s="5">
        <v>22.847999999999999</v>
      </c>
      <c r="S7920">
        <v>2</v>
      </c>
      <c r="T7920" s="7">
        <v>0.2</v>
      </c>
      <c r="U7920" s="5">
        <v>7.4256000000000002</v>
      </c>
      <c r="V7920">
        <f t="shared" si="615"/>
        <v>7</v>
      </c>
      <c r="W7920">
        <f t="shared" si="616"/>
        <v>3</v>
      </c>
      <c r="X7920">
        <f t="shared" si="617"/>
        <v>2015</v>
      </c>
      <c r="Y7920" t="str">
        <f t="shared" si="618"/>
        <v>Jul</v>
      </c>
      <c r="Z7920" t="str">
        <f t="shared" si="619"/>
        <v>2015-07</v>
      </c>
    </row>
    <row r="7921" spans="1:26"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s="5">
        <v>38.619999999999997</v>
      </c>
      <c r="S7921">
        <v>2</v>
      </c>
      <c r="T7921" s="7">
        <v>0</v>
      </c>
      <c r="U7921" s="5">
        <v>10.813599999999999</v>
      </c>
      <c r="V7921">
        <f t="shared" si="615"/>
        <v>9</v>
      </c>
      <c r="W7921">
        <f t="shared" si="616"/>
        <v>3</v>
      </c>
      <c r="X7921">
        <f t="shared" si="617"/>
        <v>2017</v>
      </c>
      <c r="Y7921" t="str">
        <f t="shared" si="618"/>
        <v>Sep</v>
      </c>
      <c r="Z7921" t="str">
        <f t="shared" si="619"/>
        <v>2017-09</v>
      </c>
    </row>
    <row r="7922" spans="1:26"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s="5">
        <v>59.98</v>
      </c>
      <c r="S7922">
        <v>2</v>
      </c>
      <c r="T7922" s="7">
        <v>0</v>
      </c>
      <c r="U7922" s="5">
        <v>10.7964</v>
      </c>
      <c r="V7922">
        <f t="shared" si="615"/>
        <v>9</v>
      </c>
      <c r="W7922">
        <f t="shared" si="616"/>
        <v>3</v>
      </c>
      <c r="X7922">
        <f t="shared" si="617"/>
        <v>2017</v>
      </c>
      <c r="Y7922" t="str">
        <f t="shared" si="618"/>
        <v>Sep</v>
      </c>
      <c r="Z7922" t="str">
        <f t="shared" si="619"/>
        <v>2017-09</v>
      </c>
    </row>
    <row r="7923" spans="1:26"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s="5">
        <v>174.3</v>
      </c>
      <c r="S7923">
        <v>3</v>
      </c>
      <c r="T7923" s="7">
        <v>0</v>
      </c>
      <c r="U7923" s="5">
        <v>81.921000000000006</v>
      </c>
      <c r="V7923">
        <f t="shared" si="615"/>
        <v>3</v>
      </c>
      <c r="W7923">
        <f t="shared" si="616"/>
        <v>1</v>
      </c>
      <c r="X7923">
        <f t="shared" si="617"/>
        <v>2017</v>
      </c>
      <c r="Y7923" t="str">
        <f t="shared" si="618"/>
        <v>Mar</v>
      </c>
      <c r="Z7923" t="str">
        <f t="shared" si="619"/>
        <v>2017-03</v>
      </c>
    </row>
    <row r="7924" spans="1:26"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s="5">
        <v>383.96</v>
      </c>
      <c r="S7924">
        <v>5</v>
      </c>
      <c r="T7924" s="7">
        <v>0.2</v>
      </c>
      <c r="U7924" s="5">
        <v>38.396000000000001</v>
      </c>
      <c r="V7924">
        <f t="shared" si="615"/>
        <v>9</v>
      </c>
      <c r="W7924">
        <f t="shared" si="616"/>
        <v>3</v>
      </c>
      <c r="X7924">
        <f t="shared" si="617"/>
        <v>2017</v>
      </c>
      <c r="Y7924" t="str">
        <f t="shared" si="618"/>
        <v>Sep</v>
      </c>
      <c r="Z7924" t="str">
        <f t="shared" si="619"/>
        <v>2017-09</v>
      </c>
    </row>
    <row r="7925" spans="1:26"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s="5">
        <v>15.57</v>
      </c>
      <c r="S7925">
        <v>3</v>
      </c>
      <c r="T7925" s="7">
        <v>0.7</v>
      </c>
      <c r="U7925" s="5">
        <v>-11.417999999999999</v>
      </c>
      <c r="V7925">
        <f t="shared" si="615"/>
        <v>9</v>
      </c>
      <c r="W7925">
        <f t="shared" si="616"/>
        <v>3</v>
      </c>
      <c r="X7925">
        <f t="shared" si="617"/>
        <v>2017</v>
      </c>
      <c r="Y7925" t="str">
        <f t="shared" si="618"/>
        <v>Sep</v>
      </c>
      <c r="Z7925" t="str">
        <f t="shared" si="619"/>
        <v>2017-09</v>
      </c>
    </row>
    <row r="7926" spans="1:26"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s="5">
        <v>22.32</v>
      </c>
      <c r="S7926">
        <v>4</v>
      </c>
      <c r="T7926" s="7">
        <v>0</v>
      </c>
      <c r="U7926" s="5">
        <v>10.7136</v>
      </c>
      <c r="V7926">
        <f t="shared" si="615"/>
        <v>8</v>
      </c>
      <c r="W7926">
        <f t="shared" si="616"/>
        <v>3</v>
      </c>
      <c r="X7926">
        <f t="shared" si="617"/>
        <v>2016</v>
      </c>
      <c r="Y7926" t="str">
        <f t="shared" si="618"/>
        <v>Aug</v>
      </c>
      <c r="Z7926" t="str">
        <f t="shared" si="619"/>
        <v>2016-08</v>
      </c>
    </row>
    <row r="7927" spans="1:26"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s="5">
        <v>103.6</v>
      </c>
      <c r="S7927">
        <v>7</v>
      </c>
      <c r="T7927" s="7">
        <v>0</v>
      </c>
      <c r="U7927" s="5">
        <v>51.8</v>
      </c>
      <c r="V7927">
        <f t="shared" si="615"/>
        <v>8</v>
      </c>
      <c r="W7927">
        <f t="shared" si="616"/>
        <v>3</v>
      </c>
      <c r="X7927">
        <f t="shared" si="617"/>
        <v>2016</v>
      </c>
      <c r="Y7927" t="str">
        <f t="shared" si="618"/>
        <v>Aug</v>
      </c>
      <c r="Z7927" t="str">
        <f t="shared" si="619"/>
        <v>2016-08</v>
      </c>
    </row>
    <row r="7928" spans="1:26"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s="5">
        <v>2.97</v>
      </c>
      <c r="S7928">
        <v>3</v>
      </c>
      <c r="T7928" s="7">
        <v>0</v>
      </c>
      <c r="U7928" s="5">
        <v>1.3365</v>
      </c>
      <c r="V7928">
        <f t="shared" si="615"/>
        <v>11</v>
      </c>
      <c r="W7928">
        <f t="shared" si="616"/>
        <v>4</v>
      </c>
      <c r="X7928">
        <f t="shared" si="617"/>
        <v>2017</v>
      </c>
      <c r="Y7928" t="str">
        <f t="shared" si="618"/>
        <v>Nov</v>
      </c>
      <c r="Z7928" t="str">
        <f t="shared" si="619"/>
        <v>2017-11</v>
      </c>
    </row>
    <row r="7929" spans="1:26"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s="5">
        <v>569.99</v>
      </c>
      <c r="S7929">
        <v>1</v>
      </c>
      <c r="T7929" s="7">
        <v>0</v>
      </c>
      <c r="U7929" s="5">
        <v>170.99700000000001</v>
      </c>
      <c r="V7929">
        <f t="shared" si="615"/>
        <v>11</v>
      </c>
      <c r="W7929">
        <f t="shared" si="616"/>
        <v>4</v>
      </c>
      <c r="X7929">
        <f t="shared" si="617"/>
        <v>2017</v>
      </c>
      <c r="Y7929" t="str">
        <f t="shared" si="618"/>
        <v>Nov</v>
      </c>
      <c r="Z7929" t="str">
        <f t="shared" si="619"/>
        <v>2017-11</v>
      </c>
    </row>
    <row r="7930" spans="1:26"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s="5">
        <v>50.97</v>
      </c>
      <c r="S7930">
        <v>3</v>
      </c>
      <c r="T7930" s="7">
        <v>0</v>
      </c>
      <c r="U7930" s="5">
        <v>9.1745999999999999</v>
      </c>
      <c r="V7930">
        <f t="shared" si="615"/>
        <v>11</v>
      </c>
      <c r="W7930">
        <f t="shared" si="616"/>
        <v>4</v>
      </c>
      <c r="X7930">
        <f t="shared" si="617"/>
        <v>2017</v>
      </c>
      <c r="Y7930" t="str">
        <f t="shared" si="618"/>
        <v>Nov</v>
      </c>
      <c r="Z7930" t="str">
        <f t="shared" si="619"/>
        <v>2017-11</v>
      </c>
    </row>
    <row r="7931" spans="1:26"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s="5">
        <v>298.11599999999999</v>
      </c>
      <c r="S7931">
        <v>6</v>
      </c>
      <c r="T7931" s="7">
        <v>0.3</v>
      </c>
      <c r="U7931" s="5">
        <v>-4.2587999999999999</v>
      </c>
      <c r="V7931">
        <f t="shared" si="615"/>
        <v>7</v>
      </c>
      <c r="W7931">
        <f t="shared" si="616"/>
        <v>3</v>
      </c>
      <c r="X7931">
        <f t="shared" si="617"/>
        <v>2017</v>
      </c>
      <c r="Y7931" t="str">
        <f t="shared" si="618"/>
        <v>Jul</v>
      </c>
      <c r="Z7931" t="str">
        <f t="shared" si="619"/>
        <v>2017-07</v>
      </c>
    </row>
    <row r="7932" spans="1:26"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s="5">
        <v>59.52</v>
      </c>
      <c r="S7932">
        <v>3</v>
      </c>
      <c r="T7932" s="7">
        <v>0</v>
      </c>
      <c r="U7932" s="5">
        <v>17.856000000000002</v>
      </c>
      <c r="V7932">
        <f t="shared" si="615"/>
        <v>3</v>
      </c>
      <c r="W7932">
        <f t="shared" si="616"/>
        <v>1</v>
      </c>
      <c r="X7932">
        <f t="shared" si="617"/>
        <v>2016</v>
      </c>
      <c r="Y7932" t="str">
        <f t="shared" si="618"/>
        <v>Mar</v>
      </c>
      <c r="Z7932" t="str">
        <f t="shared" si="619"/>
        <v>2016-03</v>
      </c>
    </row>
    <row r="7933" spans="1:26"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s="5">
        <v>230.28</v>
      </c>
      <c r="S7933">
        <v>3</v>
      </c>
      <c r="T7933" s="7">
        <v>0.2</v>
      </c>
      <c r="U7933" s="5">
        <v>23.027999999999999</v>
      </c>
      <c r="V7933">
        <f t="shared" si="615"/>
        <v>7</v>
      </c>
      <c r="W7933">
        <f t="shared" si="616"/>
        <v>3</v>
      </c>
      <c r="X7933">
        <f t="shared" si="617"/>
        <v>2016</v>
      </c>
      <c r="Y7933" t="str">
        <f t="shared" si="618"/>
        <v>Jul</v>
      </c>
      <c r="Z7933" t="str">
        <f t="shared" si="619"/>
        <v>2016-07</v>
      </c>
    </row>
    <row r="7934" spans="1:26"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s="5">
        <v>105.52</v>
      </c>
      <c r="S7934">
        <v>5</v>
      </c>
      <c r="T7934" s="7">
        <v>0.2</v>
      </c>
      <c r="U7934" s="5">
        <v>34.293999999999997</v>
      </c>
      <c r="V7934">
        <f t="shared" si="615"/>
        <v>7</v>
      </c>
      <c r="W7934">
        <f t="shared" si="616"/>
        <v>3</v>
      </c>
      <c r="X7934">
        <f t="shared" si="617"/>
        <v>2016</v>
      </c>
      <c r="Y7934" t="str">
        <f t="shared" si="618"/>
        <v>Jul</v>
      </c>
      <c r="Z7934" t="str">
        <f t="shared" si="619"/>
        <v>2016-07</v>
      </c>
    </row>
    <row r="7935" spans="1:26"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s="5">
        <v>23.36</v>
      </c>
      <c r="S7935">
        <v>2</v>
      </c>
      <c r="T7935" s="7">
        <v>0</v>
      </c>
      <c r="U7935" s="5">
        <v>11.68</v>
      </c>
      <c r="V7935">
        <f t="shared" si="615"/>
        <v>8</v>
      </c>
      <c r="W7935">
        <f t="shared" si="616"/>
        <v>3</v>
      </c>
      <c r="X7935">
        <f t="shared" si="617"/>
        <v>2017</v>
      </c>
      <c r="Y7935" t="str">
        <f t="shared" si="618"/>
        <v>Aug</v>
      </c>
      <c r="Z7935" t="str">
        <f t="shared" si="619"/>
        <v>2017-08</v>
      </c>
    </row>
    <row r="7936" spans="1:26"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s="5">
        <v>71.975999999999999</v>
      </c>
      <c r="S7936">
        <v>3</v>
      </c>
      <c r="T7936" s="7">
        <v>0.2</v>
      </c>
      <c r="U7936" s="5">
        <v>8.9969999999999999</v>
      </c>
      <c r="V7936">
        <f t="shared" si="615"/>
        <v>8</v>
      </c>
      <c r="W7936">
        <f t="shared" si="616"/>
        <v>3</v>
      </c>
      <c r="X7936">
        <f t="shared" si="617"/>
        <v>2017</v>
      </c>
      <c r="Y7936" t="str">
        <f t="shared" si="618"/>
        <v>Aug</v>
      </c>
      <c r="Z7936" t="str">
        <f t="shared" si="619"/>
        <v>2017-08</v>
      </c>
    </row>
    <row r="7937" spans="1:26"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s="5">
        <v>8.56</v>
      </c>
      <c r="S7937">
        <v>2</v>
      </c>
      <c r="T7937" s="7">
        <v>0</v>
      </c>
      <c r="U7937" s="5">
        <v>3.8519999999999999</v>
      </c>
      <c r="V7937">
        <f t="shared" si="615"/>
        <v>8</v>
      </c>
      <c r="W7937">
        <f t="shared" si="616"/>
        <v>3</v>
      </c>
      <c r="X7937">
        <f t="shared" si="617"/>
        <v>2017</v>
      </c>
      <c r="Y7937" t="str">
        <f t="shared" si="618"/>
        <v>Aug</v>
      </c>
      <c r="Z7937" t="str">
        <f t="shared" si="619"/>
        <v>2017-08</v>
      </c>
    </row>
    <row r="7938" spans="1:26"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s="5">
        <v>13.92</v>
      </c>
      <c r="S7938">
        <v>3</v>
      </c>
      <c r="T7938" s="7">
        <v>0.2</v>
      </c>
      <c r="U7938" s="5">
        <v>4.8719999999999999</v>
      </c>
      <c r="V7938">
        <f t="shared" si="615"/>
        <v>8</v>
      </c>
      <c r="W7938">
        <f t="shared" si="616"/>
        <v>3</v>
      </c>
      <c r="X7938">
        <f t="shared" si="617"/>
        <v>2017</v>
      </c>
      <c r="Y7938" t="str">
        <f t="shared" si="618"/>
        <v>Aug</v>
      </c>
      <c r="Z7938" t="str">
        <f t="shared" si="619"/>
        <v>2017-08</v>
      </c>
    </row>
    <row r="7939" spans="1:26"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s="5">
        <v>2518.29</v>
      </c>
      <c r="S7939">
        <v>9</v>
      </c>
      <c r="T7939" s="7">
        <v>0</v>
      </c>
      <c r="U7939" s="5">
        <v>654.75540000000001</v>
      </c>
      <c r="V7939">
        <f t="shared" ref="V7939:V8002" si="620">MONTH(C7939)</f>
        <v>8</v>
      </c>
      <c r="W7939">
        <f t="shared" ref="W7939:W8002" si="621">ROUNDUP(MONTH(C7939)/3,0)</f>
        <v>3</v>
      </c>
      <c r="X7939">
        <f t="shared" ref="X7939:X8002" si="622">YEAR(C7939)</f>
        <v>2017</v>
      </c>
      <c r="Y7939" t="str">
        <f t="shared" ref="Y7939:Y8002" si="623">TEXT(C7939,"MMM")</f>
        <v>Aug</v>
      </c>
      <c r="Z7939" t="str">
        <f t="shared" ref="Z7939:Z8002" si="624">TEXT(C7939,"YYYY-MM")</f>
        <v>2017-08</v>
      </c>
    </row>
    <row r="7940" spans="1:26"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s="5">
        <v>540.57000000000005</v>
      </c>
      <c r="S7940">
        <v>3</v>
      </c>
      <c r="T7940" s="7">
        <v>0</v>
      </c>
      <c r="U7940" s="5">
        <v>140.54820000000001</v>
      </c>
      <c r="V7940">
        <f t="shared" si="620"/>
        <v>8</v>
      </c>
      <c r="W7940">
        <f t="shared" si="621"/>
        <v>3</v>
      </c>
      <c r="X7940">
        <f t="shared" si="622"/>
        <v>2017</v>
      </c>
      <c r="Y7940" t="str">
        <f t="shared" si="623"/>
        <v>Aug</v>
      </c>
      <c r="Z7940" t="str">
        <f t="shared" si="624"/>
        <v>2017-08</v>
      </c>
    </row>
    <row r="7941" spans="1:26"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s="5">
        <v>221.05600000000001</v>
      </c>
      <c r="S7941">
        <v>8</v>
      </c>
      <c r="T7941" s="7">
        <v>0.2</v>
      </c>
      <c r="U7941" s="5">
        <v>77.369600000000005</v>
      </c>
      <c r="V7941">
        <f t="shared" si="620"/>
        <v>8</v>
      </c>
      <c r="W7941">
        <f t="shared" si="621"/>
        <v>3</v>
      </c>
      <c r="X7941">
        <f t="shared" si="622"/>
        <v>2017</v>
      </c>
      <c r="Y7941" t="str">
        <f t="shared" si="623"/>
        <v>Aug</v>
      </c>
      <c r="Z7941" t="str">
        <f t="shared" si="624"/>
        <v>2017-08</v>
      </c>
    </row>
    <row r="7942" spans="1:26"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s="5">
        <v>81.424000000000007</v>
      </c>
      <c r="S7942">
        <v>2</v>
      </c>
      <c r="T7942" s="7">
        <v>0.2</v>
      </c>
      <c r="U7942" s="5">
        <v>-9.1601999999999997</v>
      </c>
      <c r="V7942">
        <f t="shared" si="620"/>
        <v>12</v>
      </c>
      <c r="W7942">
        <f t="shared" si="621"/>
        <v>4</v>
      </c>
      <c r="X7942">
        <f t="shared" si="622"/>
        <v>2016</v>
      </c>
      <c r="Y7942" t="str">
        <f t="shared" si="623"/>
        <v>Dec</v>
      </c>
      <c r="Z7942" t="str">
        <f t="shared" si="624"/>
        <v>2016-12</v>
      </c>
    </row>
    <row r="7943" spans="1:26"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s="5">
        <v>134.80000000000001</v>
      </c>
      <c r="S7943">
        <v>10</v>
      </c>
      <c r="T7943" s="7">
        <v>0</v>
      </c>
      <c r="U7943" s="5">
        <v>35.048000000000002</v>
      </c>
      <c r="V7943">
        <f t="shared" si="620"/>
        <v>12</v>
      </c>
      <c r="W7943">
        <f t="shared" si="621"/>
        <v>4</v>
      </c>
      <c r="X7943">
        <f t="shared" si="622"/>
        <v>2016</v>
      </c>
      <c r="Y7943" t="str">
        <f t="shared" si="623"/>
        <v>Dec</v>
      </c>
      <c r="Z7943" t="str">
        <f t="shared" si="624"/>
        <v>2016-12</v>
      </c>
    </row>
    <row r="7944" spans="1:26"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s="5">
        <v>39.582000000000001</v>
      </c>
      <c r="S7944">
        <v>9</v>
      </c>
      <c r="T7944" s="7">
        <v>0.8</v>
      </c>
      <c r="U7944" s="5">
        <v>-59.372999999999998</v>
      </c>
      <c r="V7944">
        <f t="shared" si="620"/>
        <v>12</v>
      </c>
      <c r="W7944">
        <f t="shared" si="621"/>
        <v>4</v>
      </c>
      <c r="X7944">
        <f t="shared" si="622"/>
        <v>2017</v>
      </c>
      <c r="Y7944" t="str">
        <f t="shared" si="623"/>
        <v>Dec</v>
      </c>
      <c r="Z7944" t="str">
        <f t="shared" si="624"/>
        <v>2017-12</v>
      </c>
    </row>
    <row r="7945" spans="1:26"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s="5">
        <v>44.688000000000002</v>
      </c>
      <c r="S7945">
        <v>7</v>
      </c>
      <c r="T7945" s="7">
        <v>0.2</v>
      </c>
      <c r="U7945" s="5">
        <v>5.0274000000000001</v>
      </c>
      <c r="V7945">
        <f t="shared" si="620"/>
        <v>12</v>
      </c>
      <c r="W7945">
        <f t="shared" si="621"/>
        <v>4</v>
      </c>
      <c r="X7945">
        <f t="shared" si="622"/>
        <v>2017</v>
      </c>
      <c r="Y7945" t="str">
        <f t="shared" si="623"/>
        <v>Dec</v>
      </c>
      <c r="Z7945" t="str">
        <f t="shared" si="624"/>
        <v>2017-12</v>
      </c>
    </row>
    <row r="7946" spans="1:26"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s="5">
        <v>31.744</v>
      </c>
      <c r="S7946">
        <v>2</v>
      </c>
      <c r="T7946" s="7">
        <v>0.2</v>
      </c>
      <c r="U7946" s="5">
        <v>2.3807999999999998</v>
      </c>
      <c r="V7946">
        <f t="shared" si="620"/>
        <v>12</v>
      </c>
      <c r="W7946">
        <f t="shared" si="621"/>
        <v>4</v>
      </c>
      <c r="X7946">
        <f t="shared" si="622"/>
        <v>2017</v>
      </c>
      <c r="Y7946" t="str">
        <f t="shared" si="623"/>
        <v>Dec</v>
      </c>
      <c r="Z7946" t="str">
        <f t="shared" si="624"/>
        <v>2017-12</v>
      </c>
    </row>
    <row r="7947" spans="1:26"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s="5">
        <v>40.98</v>
      </c>
      <c r="S7947">
        <v>5</v>
      </c>
      <c r="T7947" s="7">
        <v>0.8</v>
      </c>
      <c r="U7947" s="5">
        <v>-65.567999999999998</v>
      </c>
      <c r="V7947">
        <f t="shared" si="620"/>
        <v>12</v>
      </c>
      <c r="W7947">
        <f t="shared" si="621"/>
        <v>4</v>
      </c>
      <c r="X7947">
        <f t="shared" si="622"/>
        <v>2017</v>
      </c>
      <c r="Y7947" t="str">
        <f t="shared" si="623"/>
        <v>Dec</v>
      </c>
      <c r="Z7947" t="str">
        <f t="shared" si="624"/>
        <v>2017-12</v>
      </c>
    </row>
    <row r="7948" spans="1:26"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s="5">
        <v>3.1680000000000001</v>
      </c>
      <c r="S7948">
        <v>3</v>
      </c>
      <c r="T7948" s="7">
        <v>0.8</v>
      </c>
      <c r="U7948" s="5">
        <v>-5.0688000000000004</v>
      </c>
      <c r="V7948">
        <f t="shared" si="620"/>
        <v>12</v>
      </c>
      <c r="W7948">
        <f t="shared" si="621"/>
        <v>4</v>
      </c>
      <c r="X7948">
        <f t="shared" si="622"/>
        <v>2017</v>
      </c>
      <c r="Y7948" t="str">
        <f t="shared" si="623"/>
        <v>Dec</v>
      </c>
      <c r="Z7948" t="str">
        <f t="shared" si="624"/>
        <v>2017-12</v>
      </c>
    </row>
    <row r="7949" spans="1:26"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s="5">
        <v>18.84</v>
      </c>
      <c r="S7949">
        <v>5</v>
      </c>
      <c r="T7949" s="7">
        <v>0.2</v>
      </c>
      <c r="U7949" s="5">
        <v>-3.5325000000000002</v>
      </c>
      <c r="V7949">
        <f t="shared" si="620"/>
        <v>3</v>
      </c>
      <c r="W7949">
        <f t="shared" si="621"/>
        <v>1</v>
      </c>
      <c r="X7949">
        <f t="shared" si="622"/>
        <v>2014</v>
      </c>
      <c r="Y7949" t="str">
        <f t="shared" si="623"/>
        <v>Mar</v>
      </c>
      <c r="Z7949" t="str">
        <f t="shared" si="624"/>
        <v>2014-03</v>
      </c>
    </row>
    <row r="7950" spans="1:26"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s="5">
        <v>362.25</v>
      </c>
      <c r="S7950">
        <v>6</v>
      </c>
      <c r="T7950" s="7">
        <v>0.3</v>
      </c>
      <c r="U7950" s="5">
        <v>0</v>
      </c>
      <c r="V7950">
        <f t="shared" si="620"/>
        <v>3</v>
      </c>
      <c r="W7950">
        <f t="shared" si="621"/>
        <v>1</v>
      </c>
      <c r="X7950">
        <f t="shared" si="622"/>
        <v>2014</v>
      </c>
      <c r="Y7950" t="str">
        <f t="shared" si="623"/>
        <v>Mar</v>
      </c>
      <c r="Z7950" t="str">
        <f t="shared" si="624"/>
        <v>2014-03</v>
      </c>
    </row>
    <row r="7951" spans="1:26"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s="5">
        <v>63.552</v>
      </c>
      <c r="S7951">
        <v>6</v>
      </c>
      <c r="T7951" s="7">
        <v>0.6</v>
      </c>
      <c r="U7951" s="5">
        <v>-34.953600000000002</v>
      </c>
      <c r="V7951">
        <f t="shared" si="620"/>
        <v>3</v>
      </c>
      <c r="W7951">
        <f t="shared" si="621"/>
        <v>1</v>
      </c>
      <c r="X7951">
        <f t="shared" si="622"/>
        <v>2014</v>
      </c>
      <c r="Y7951" t="str">
        <f t="shared" si="623"/>
        <v>Mar</v>
      </c>
      <c r="Z7951" t="str">
        <f t="shared" si="624"/>
        <v>2014-03</v>
      </c>
    </row>
    <row r="7952" spans="1:26"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s="5">
        <v>129.55199999999999</v>
      </c>
      <c r="S7952">
        <v>3</v>
      </c>
      <c r="T7952" s="7">
        <v>0.2</v>
      </c>
      <c r="U7952" s="5">
        <v>-22.671600000000002</v>
      </c>
      <c r="V7952">
        <f t="shared" si="620"/>
        <v>3</v>
      </c>
      <c r="W7952">
        <f t="shared" si="621"/>
        <v>1</v>
      </c>
      <c r="X7952">
        <f t="shared" si="622"/>
        <v>2014</v>
      </c>
      <c r="Y7952" t="str">
        <f t="shared" si="623"/>
        <v>Mar</v>
      </c>
      <c r="Z7952" t="str">
        <f t="shared" si="624"/>
        <v>2014-03</v>
      </c>
    </row>
    <row r="7953" spans="1:26"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s="5">
        <v>5.984</v>
      </c>
      <c r="S7953">
        <v>2</v>
      </c>
      <c r="T7953" s="7">
        <v>0.2</v>
      </c>
      <c r="U7953" s="5">
        <v>2.2440000000000002</v>
      </c>
      <c r="V7953">
        <f t="shared" si="620"/>
        <v>11</v>
      </c>
      <c r="W7953">
        <f t="shared" si="621"/>
        <v>4</v>
      </c>
      <c r="X7953">
        <f t="shared" si="622"/>
        <v>2015</v>
      </c>
      <c r="Y7953" t="str">
        <f t="shared" si="623"/>
        <v>Nov</v>
      </c>
      <c r="Z7953" t="str">
        <f t="shared" si="624"/>
        <v>2015-11</v>
      </c>
    </row>
    <row r="7954" spans="1:26"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s="5">
        <v>861.76</v>
      </c>
      <c r="S7954">
        <v>4</v>
      </c>
      <c r="T7954" s="7">
        <v>0</v>
      </c>
      <c r="U7954" s="5">
        <v>249.91040000000001</v>
      </c>
      <c r="V7954">
        <f t="shared" si="620"/>
        <v>11</v>
      </c>
      <c r="W7954">
        <f t="shared" si="621"/>
        <v>4</v>
      </c>
      <c r="X7954">
        <f t="shared" si="622"/>
        <v>2015</v>
      </c>
      <c r="Y7954" t="str">
        <f t="shared" si="623"/>
        <v>Nov</v>
      </c>
      <c r="Z7954" t="str">
        <f t="shared" si="624"/>
        <v>2015-11</v>
      </c>
    </row>
    <row r="7955" spans="1:26"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s="5">
        <v>66.959999999999994</v>
      </c>
      <c r="S7955">
        <v>4</v>
      </c>
      <c r="T7955" s="7">
        <v>0</v>
      </c>
      <c r="U7955" s="5">
        <v>2.6783999999999999</v>
      </c>
      <c r="V7955">
        <f t="shared" si="620"/>
        <v>4</v>
      </c>
      <c r="W7955">
        <f t="shared" si="621"/>
        <v>2</v>
      </c>
      <c r="X7955">
        <f t="shared" si="622"/>
        <v>2014</v>
      </c>
      <c r="Y7955" t="str">
        <f t="shared" si="623"/>
        <v>Apr</v>
      </c>
      <c r="Z7955" t="str">
        <f t="shared" si="624"/>
        <v>2014-04</v>
      </c>
    </row>
    <row r="7956" spans="1:26"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s="5">
        <v>6.24</v>
      </c>
      <c r="S7956">
        <v>2</v>
      </c>
      <c r="T7956" s="7">
        <v>0</v>
      </c>
      <c r="U7956" s="5">
        <v>3.0575999999999999</v>
      </c>
      <c r="V7956">
        <f t="shared" si="620"/>
        <v>4</v>
      </c>
      <c r="W7956">
        <f t="shared" si="621"/>
        <v>2</v>
      </c>
      <c r="X7956">
        <f t="shared" si="622"/>
        <v>2014</v>
      </c>
      <c r="Y7956" t="str">
        <f t="shared" si="623"/>
        <v>Apr</v>
      </c>
      <c r="Z7956" t="str">
        <f t="shared" si="624"/>
        <v>2014-04</v>
      </c>
    </row>
    <row r="7957" spans="1:26"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s="5">
        <v>435.16800000000001</v>
      </c>
      <c r="S7957">
        <v>4</v>
      </c>
      <c r="T7957" s="7">
        <v>0.2</v>
      </c>
      <c r="U7957" s="5">
        <v>-59.835599999999999</v>
      </c>
      <c r="V7957">
        <f t="shared" si="620"/>
        <v>10</v>
      </c>
      <c r="W7957">
        <f t="shared" si="621"/>
        <v>4</v>
      </c>
      <c r="X7957">
        <f t="shared" si="622"/>
        <v>2017</v>
      </c>
      <c r="Y7957" t="str">
        <f t="shared" si="623"/>
        <v>Oct</v>
      </c>
      <c r="Z7957" t="str">
        <f t="shared" si="624"/>
        <v>2017-10</v>
      </c>
    </row>
    <row r="7958" spans="1:26"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s="5">
        <v>14.9</v>
      </c>
      <c r="S7958">
        <v>5</v>
      </c>
      <c r="T7958" s="7">
        <v>0</v>
      </c>
      <c r="U7958" s="5">
        <v>6.8540000000000001</v>
      </c>
      <c r="V7958">
        <f t="shared" si="620"/>
        <v>10</v>
      </c>
      <c r="W7958">
        <f t="shared" si="621"/>
        <v>4</v>
      </c>
      <c r="X7958">
        <f t="shared" si="622"/>
        <v>2017</v>
      </c>
      <c r="Y7958" t="str">
        <f t="shared" si="623"/>
        <v>Oct</v>
      </c>
      <c r="Z7958" t="str">
        <f t="shared" si="624"/>
        <v>2017-10</v>
      </c>
    </row>
    <row r="7959" spans="1:26"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s="5">
        <v>15.8</v>
      </c>
      <c r="S7959">
        <v>4</v>
      </c>
      <c r="T7959" s="7">
        <v>0</v>
      </c>
      <c r="U7959" s="5">
        <v>4.1079999999999997</v>
      </c>
      <c r="V7959">
        <f t="shared" si="620"/>
        <v>10</v>
      </c>
      <c r="W7959">
        <f t="shared" si="621"/>
        <v>4</v>
      </c>
      <c r="X7959">
        <f t="shared" si="622"/>
        <v>2017</v>
      </c>
      <c r="Y7959" t="str">
        <f t="shared" si="623"/>
        <v>Oct</v>
      </c>
      <c r="Z7959" t="str">
        <f t="shared" si="624"/>
        <v>2017-10</v>
      </c>
    </row>
    <row r="7960" spans="1:26"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s="5">
        <v>72.900000000000006</v>
      </c>
      <c r="S7960">
        <v>5</v>
      </c>
      <c r="T7960" s="7">
        <v>0</v>
      </c>
      <c r="U7960" s="5">
        <v>26.972999999999999</v>
      </c>
      <c r="V7960">
        <f t="shared" si="620"/>
        <v>10</v>
      </c>
      <c r="W7960">
        <f t="shared" si="621"/>
        <v>4</v>
      </c>
      <c r="X7960">
        <f t="shared" si="622"/>
        <v>2017</v>
      </c>
      <c r="Y7960" t="str">
        <f t="shared" si="623"/>
        <v>Oct</v>
      </c>
      <c r="Z7960" t="str">
        <f t="shared" si="624"/>
        <v>2017-10</v>
      </c>
    </row>
    <row r="7961" spans="1:26"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s="5">
        <v>206.352</v>
      </c>
      <c r="S7961">
        <v>3</v>
      </c>
      <c r="T7961" s="7">
        <v>0.2</v>
      </c>
      <c r="U7961" s="5">
        <v>5.1588000000000003</v>
      </c>
      <c r="V7961">
        <f t="shared" si="620"/>
        <v>10</v>
      </c>
      <c r="W7961">
        <f t="shared" si="621"/>
        <v>4</v>
      </c>
      <c r="X7961">
        <f t="shared" si="622"/>
        <v>2017</v>
      </c>
      <c r="Y7961" t="str">
        <f t="shared" si="623"/>
        <v>Oct</v>
      </c>
      <c r="Z7961" t="str">
        <f t="shared" si="624"/>
        <v>2017-10</v>
      </c>
    </row>
    <row r="7962" spans="1:26"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s="5">
        <v>7.992</v>
      </c>
      <c r="S7962">
        <v>1</v>
      </c>
      <c r="T7962" s="7">
        <v>0.2</v>
      </c>
      <c r="U7962" s="5">
        <v>2.6972999999999998</v>
      </c>
      <c r="V7962">
        <f t="shared" si="620"/>
        <v>10</v>
      </c>
      <c r="W7962">
        <f t="shared" si="621"/>
        <v>4</v>
      </c>
      <c r="X7962">
        <f t="shared" si="622"/>
        <v>2017</v>
      </c>
      <c r="Y7962" t="str">
        <f t="shared" si="623"/>
        <v>Oct</v>
      </c>
      <c r="Z7962" t="str">
        <f t="shared" si="624"/>
        <v>2017-10</v>
      </c>
    </row>
    <row r="7963" spans="1:26"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s="5">
        <v>81.36</v>
      </c>
      <c r="S7963">
        <v>5</v>
      </c>
      <c r="T7963" s="7">
        <v>0.2</v>
      </c>
      <c r="U7963" s="5">
        <v>-19.323</v>
      </c>
      <c r="V7963">
        <f t="shared" si="620"/>
        <v>11</v>
      </c>
      <c r="W7963">
        <f t="shared" si="621"/>
        <v>4</v>
      </c>
      <c r="X7963">
        <f t="shared" si="622"/>
        <v>2017</v>
      </c>
      <c r="Y7963" t="str">
        <f t="shared" si="623"/>
        <v>Nov</v>
      </c>
      <c r="Z7963" t="str">
        <f t="shared" si="624"/>
        <v>2017-11</v>
      </c>
    </row>
    <row r="7964" spans="1:26"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s="5">
        <v>20.231999999999999</v>
      </c>
      <c r="S7964">
        <v>8</v>
      </c>
      <c r="T7964" s="7">
        <v>0.7</v>
      </c>
      <c r="U7964" s="5">
        <v>-16.185600000000001</v>
      </c>
      <c r="V7964">
        <f t="shared" si="620"/>
        <v>11</v>
      </c>
      <c r="W7964">
        <f t="shared" si="621"/>
        <v>4</v>
      </c>
      <c r="X7964">
        <f t="shared" si="622"/>
        <v>2017</v>
      </c>
      <c r="Y7964" t="str">
        <f t="shared" si="623"/>
        <v>Nov</v>
      </c>
      <c r="Z7964" t="str">
        <f t="shared" si="624"/>
        <v>2017-11</v>
      </c>
    </row>
    <row r="7965" spans="1:26"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s="5">
        <v>389.05599999999998</v>
      </c>
      <c r="S7965">
        <v>4</v>
      </c>
      <c r="T7965" s="7">
        <v>0.2</v>
      </c>
      <c r="U7965" s="5">
        <v>48.631999999999998</v>
      </c>
      <c r="V7965">
        <f t="shared" si="620"/>
        <v>11</v>
      </c>
      <c r="W7965">
        <f t="shared" si="621"/>
        <v>4</v>
      </c>
      <c r="X7965">
        <f t="shared" si="622"/>
        <v>2017</v>
      </c>
      <c r="Y7965" t="str">
        <f t="shared" si="623"/>
        <v>Nov</v>
      </c>
      <c r="Z7965" t="str">
        <f t="shared" si="624"/>
        <v>2017-11</v>
      </c>
    </row>
    <row r="7966" spans="1:26"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s="5">
        <v>20.736000000000001</v>
      </c>
      <c r="S7966">
        <v>4</v>
      </c>
      <c r="T7966" s="7">
        <v>0.2</v>
      </c>
      <c r="U7966" s="5">
        <v>7.2576000000000001</v>
      </c>
      <c r="V7966">
        <f t="shared" si="620"/>
        <v>11</v>
      </c>
      <c r="W7966">
        <f t="shared" si="621"/>
        <v>4</v>
      </c>
      <c r="X7966">
        <f t="shared" si="622"/>
        <v>2017</v>
      </c>
      <c r="Y7966" t="str">
        <f t="shared" si="623"/>
        <v>Nov</v>
      </c>
      <c r="Z7966" t="str">
        <f t="shared" si="624"/>
        <v>2017-11</v>
      </c>
    </row>
    <row r="7967" spans="1:26"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s="5">
        <v>41.472000000000001</v>
      </c>
      <c r="S7967">
        <v>8</v>
      </c>
      <c r="T7967" s="7">
        <v>0.2</v>
      </c>
      <c r="U7967" s="5">
        <v>14.5152</v>
      </c>
      <c r="V7967">
        <f t="shared" si="620"/>
        <v>11</v>
      </c>
      <c r="W7967">
        <f t="shared" si="621"/>
        <v>4</v>
      </c>
      <c r="X7967">
        <f t="shared" si="622"/>
        <v>2017</v>
      </c>
      <c r="Y7967" t="str">
        <f t="shared" si="623"/>
        <v>Nov</v>
      </c>
      <c r="Z7967" t="str">
        <f t="shared" si="624"/>
        <v>2017-11</v>
      </c>
    </row>
    <row r="7968" spans="1:26"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s="5">
        <v>33.36</v>
      </c>
      <c r="S7968">
        <v>4</v>
      </c>
      <c r="T7968" s="7">
        <v>0</v>
      </c>
      <c r="U7968" s="5">
        <v>16.68</v>
      </c>
      <c r="V7968">
        <f t="shared" si="620"/>
        <v>3</v>
      </c>
      <c r="W7968">
        <f t="shared" si="621"/>
        <v>1</v>
      </c>
      <c r="X7968">
        <f t="shared" si="622"/>
        <v>2015</v>
      </c>
      <c r="Y7968" t="str">
        <f t="shared" si="623"/>
        <v>Mar</v>
      </c>
      <c r="Z7968" t="str">
        <f t="shared" si="624"/>
        <v>2015-03</v>
      </c>
    </row>
    <row r="7969" spans="1:26"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s="5">
        <v>90.882000000000005</v>
      </c>
      <c r="S7969">
        <v>3</v>
      </c>
      <c r="T7969" s="7">
        <v>0.7</v>
      </c>
      <c r="U7969" s="5">
        <v>-190.85220000000001</v>
      </c>
      <c r="V7969">
        <f t="shared" si="620"/>
        <v>10</v>
      </c>
      <c r="W7969">
        <f t="shared" si="621"/>
        <v>4</v>
      </c>
      <c r="X7969">
        <f t="shared" si="622"/>
        <v>2016</v>
      </c>
      <c r="Y7969" t="str">
        <f t="shared" si="623"/>
        <v>Oct</v>
      </c>
      <c r="Z7969" t="str">
        <f t="shared" si="624"/>
        <v>2016-10</v>
      </c>
    </row>
    <row r="7970" spans="1:26"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s="5">
        <v>15.992000000000001</v>
      </c>
      <c r="S7970">
        <v>1</v>
      </c>
      <c r="T7970" s="7">
        <v>0.2</v>
      </c>
      <c r="U7970" s="5">
        <v>-2.9984999999999999</v>
      </c>
      <c r="V7970">
        <f t="shared" si="620"/>
        <v>10</v>
      </c>
      <c r="W7970">
        <f t="shared" si="621"/>
        <v>4</v>
      </c>
      <c r="X7970">
        <f t="shared" si="622"/>
        <v>2016</v>
      </c>
      <c r="Y7970" t="str">
        <f t="shared" si="623"/>
        <v>Oct</v>
      </c>
      <c r="Z7970" t="str">
        <f t="shared" si="624"/>
        <v>2016-10</v>
      </c>
    </row>
    <row r="7971" spans="1:26"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s="5">
        <v>120.78400000000001</v>
      </c>
      <c r="S7971">
        <v>1</v>
      </c>
      <c r="T7971" s="7">
        <v>0.2</v>
      </c>
      <c r="U7971" s="5">
        <v>13.588200000000001</v>
      </c>
      <c r="V7971">
        <f t="shared" si="620"/>
        <v>10</v>
      </c>
      <c r="W7971">
        <f t="shared" si="621"/>
        <v>4</v>
      </c>
      <c r="X7971">
        <f t="shared" si="622"/>
        <v>2016</v>
      </c>
      <c r="Y7971" t="str">
        <f t="shared" si="623"/>
        <v>Oct</v>
      </c>
      <c r="Z7971" t="str">
        <f t="shared" si="624"/>
        <v>2016-10</v>
      </c>
    </row>
    <row r="7972" spans="1:26"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s="5">
        <v>519.79200000000003</v>
      </c>
      <c r="S7972">
        <v>4</v>
      </c>
      <c r="T7972" s="7">
        <v>0.4</v>
      </c>
      <c r="U7972" s="5">
        <v>-112.6216</v>
      </c>
      <c r="V7972">
        <f t="shared" si="620"/>
        <v>8</v>
      </c>
      <c r="W7972">
        <f t="shared" si="621"/>
        <v>3</v>
      </c>
      <c r="X7972">
        <f t="shared" si="622"/>
        <v>2015</v>
      </c>
      <c r="Y7972" t="str">
        <f t="shared" si="623"/>
        <v>Aug</v>
      </c>
      <c r="Z7972" t="str">
        <f t="shared" si="624"/>
        <v>2015-08</v>
      </c>
    </row>
    <row r="7973" spans="1:26"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s="5">
        <v>31.175999999999998</v>
      </c>
      <c r="S7973">
        <v>3</v>
      </c>
      <c r="T7973" s="7">
        <v>0.2</v>
      </c>
      <c r="U7973" s="5">
        <v>-5.4558</v>
      </c>
      <c r="V7973">
        <f t="shared" si="620"/>
        <v>8</v>
      </c>
      <c r="W7973">
        <f t="shared" si="621"/>
        <v>3</v>
      </c>
      <c r="X7973">
        <f t="shared" si="622"/>
        <v>2015</v>
      </c>
      <c r="Y7973" t="str">
        <f t="shared" si="623"/>
        <v>Aug</v>
      </c>
      <c r="Z7973" t="str">
        <f t="shared" si="624"/>
        <v>2015-08</v>
      </c>
    </row>
    <row r="7974" spans="1:26"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s="5">
        <v>10.368</v>
      </c>
      <c r="S7974">
        <v>2</v>
      </c>
      <c r="T7974" s="7">
        <v>0.2</v>
      </c>
      <c r="U7974" s="5">
        <v>3.6288</v>
      </c>
      <c r="V7974">
        <f t="shared" si="620"/>
        <v>8</v>
      </c>
      <c r="W7974">
        <f t="shared" si="621"/>
        <v>3</v>
      </c>
      <c r="X7974">
        <f t="shared" si="622"/>
        <v>2015</v>
      </c>
      <c r="Y7974" t="str">
        <f t="shared" si="623"/>
        <v>Aug</v>
      </c>
      <c r="Z7974" t="str">
        <f t="shared" si="624"/>
        <v>2015-08</v>
      </c>
    </row>
    <row r="7975" spans="1:26"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s="5">
        <v>2.7240000000000002</v>
      </c>
      <c r="S7975">
        <v>2</v>
      </c>
      <c r="T7975" s="7">
        <v>0.7</v>
      </c>
      <c r="U7975" s="5">
        <v>-1.9068000000000001</v>
      </c>
      <c r="V7975">
        <f t="shared" si="620"/>
        <v>8</v>
      </c>
      <c r="W7975">
        <f t="shared" si="621"/>
        <v>3</v>
      </c>
      <c r="X7975">
        <f t="shared" si="622"/>
        <v>2015</v>
      </c>
      <c r="Y7975" t="str">
        <f t="shared" si="623"/>
        <v>Aug</v>
      </c>
      <c r="Z7975" t="str">
        <f t="shared" si="624"/>
        <v>2015-08</v>
      </c>
    </row>
    <row r="7976" spans="1:26"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s="5">
        <v>254.352</v>
      </c>
      <c r="S7976">
        <v>3</v>
      </c>
      <c r="T7976" s="7">
        <v>0.2</v>
      </c>
      <c r="U7976" s="5">
        <v>0</v>
      </c>
      <c r="V7976">
        <f t="shared" si="620"/>
        <v>8</v>
      </c>
      <c r="W7976">
        <f t="shared" si="621"/>
        <v>3</v>
      </c>
      <c r="X7976">
        <f t="shared" si="622"/>
        <v>2015</v>
      </c>
      <c r="Y7976" t="str">
        <f t="shared" si="623"/>
        <v>Aug</v>
      </c>
      <c r="Z7976" t="str">
        <f t="shared" si="624"/>
        <v>2015-08</v>
      </c>
    </row>
    <row r="7977" spans="1:26"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s="5">
        <v>3.762</v>
      </c>
      <c r="S7977">
        <v>3</v>
      </c>
      <c r="T7977" s="7">
        <v>0.7</v>
      </c>
      <c r="U7977" s="5">
        <v>-2.7587999999999999</v>
      </c>
      <c r="V7977">
        <f t="shared" si="620"/>
        <v>8</v>
      </c>
      <c r="W7977">
        <f t="shared" si="621"/>
        <v>3</v>
      </c>
      <c r="X7977">
        <f t="shared" si="622"/>
        <v>2015</v>
      </c>
      <c r="Y7977" t="str">
        <f t="shared" si="623"/>
        <v>Aug</v>
      </c>
      <c r="Z7977" t="str">
        <f t="shared" si="624"/>
        <v>2015-08</v>
      </c>
    </row>
    <row r="7978" spans="1:26"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s="5">
        <v>10.272</v>
      </c>
      <c r="S7978">
        <v>3</v>
      </c>
      <c r="T7978" s="7">
        <v>0.2</v>
      </c>
      <c r="U7978" s="5">
        <v>3.21</v>
      </c>
      <c r="V7978">
        <f t="shared" si="620"/>
        <v>8</v>
      </c>
      <c r="W7978">
        <f t="shared" si="621"/>
        <v>3</v>
      </c>
      <c r="X7978">
        <f t="shared" si="622"/>
        <v>2015</v>
      </c>
      <c r="Y7978" t="str">
        <f t="shared" si="623"/>
        <v>Aug</v>
      </c>
      <c r="Z7978" t="str">
        <f t="shared" si="624"/>
        <v>2015-08</v>
      </c>
    </row>
    <row r="7979" spans="1:26"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s="5">
        <v>659.97</v>
      </c>
      <c r="S7979">
        <v>3</v>
      </c>
      <c r="T7979" s="7">
        <v>0</v>
      </c>
      <c r="U7979" s="5">
        <v>197.99100000000001</v>
      </c>
      <c r="V7979">
        <f t="shared" si="620"/>
        <v>5</v>
      </c>
      <c r="W7979">
        <f t="shared" si="621"/>
        <v>2</v>
      </c>
      <c r="X7979">
        <f t="shared" si="622"/>
        <v>2014</v>
      </c>
      <c r="Y7979" t="str">
        <f t="shared" si="623"/>
        <v>May</v>
      </c>
      <c r="Z7979" t="str">
        <f t="shared" si="624"/>
        <v>2014-05</v>
      </c>
    </row>
    <row r="7980" spans="1:26"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s="5">
        <v>113.73</v>
      </c>
      <c r="S7980">
        <v>3</v>
      </c>
      <c r="T7980" s="7">
        <v>0</v>
      </c>
      <c r="U7980" s="5">
        <v>32.981699999999996</v>
      </c>
      <c r="V7980">
        <f t="shared" si="620"/>
        <v>5</v>
      </c>
      <c r="W7980">
        <f t="shared" si="621"/>
        <v>2</v>
      </c>
      <c r="X7980">
        <f t="shared" si="622"/>
        <v>2014</v>
      </c>
      <c r="Y7980" t="str">
        <f t="shared" si="623"/>
        <v>May</v>
      </c>
      <c r="Z7980" t="str">
        <f t="shared" si="624"/>
        <v>2014-05</v>
      </c>
    </row>
    <row r="7981" spans="1:26"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s="5">
        <v>5.1040000000000001</v>
      </c>
      <c r="S7981">
        <v>1</v>
      </c>
      <c r="T7981" s="7">
        <v>0.2</v>
      </c>
      <c r="U7981" s="5">
        <v>1.6588000000000001</v>
      </c>
      <c r="V7981">
        <f t="shared" si="620"/>
        <v>8</v>
      </c>
      <c r="W7981">
        <f t="shared" si="621"/>
        <v>3</v>
      </c>
      <c r="X7981">
        <f t="shared" si="622"/>
        <v>2015</v>
      </c>
      <c r="Y7981" t="str">
        <f t="shared" si="623"/>
        <v>Aug</v>
      </c>
      <c r="Z7981" t="str">
        <f t="shared" si="624"/>
        <v>2015-08</v>
      </c>
    </row>
    <row r="7982" spans="1:26"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s="5">
        <v>16.448</v>
      </c>
      <c r="S7982">
        <v>2</v>
      </c>
      <c r="T7982" s="7">
        <v>0.2</v>
      </c>
      <c r="U7982" s="5">
        <v>5.5511999999999997</v>
      </c>
      <c r="V7982">
        <f t="shared" si="620"/>
        <v>1</v>
      </c>
      <c r="W7982">
        <f t="shared" si="621"/>
        <v>1</v>
      </c>
      <c r="X7982">
        <f t="shared" si="622"/>
        <v>2014</v>
      </c>
      <c r="Y7982" t="str">
        <f t="shared" si="623"/>
        <v>Jan</v>
      </c>
      <c r="Z7982" t="str">
        <f t="shared" si="624"/>
        <v>2014-01</v>
      </c>
    </row>
    <row r="7983" spans="1:26"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s="5">
        <v>81.92</v>
      </c>
      <c r="S7983">
        <v>4</v>
      </c>
      <c r="T7983" s="7">
        <v>0</v>
      </c>
      <c r="U7983" s="5">
        <v>22.118400000000001</v>
      </c>
      <c r="V7983">
        <f t="shared" si="620"/>
        <v>9</v>
      </c>
      <c r="W7983">
        <f t="shared" si="621"/>
        <v>3</v>
      </c>
      <c r="X7983">
        <f t="shared" si="622"/>
        <v>2014</v>
      </c>
      <c r="Y7983" t="str">
        <f t="shared" si="623"/>
        <v>Sep</v>
      </c>
      <c r="Z7983" t="str">
        <f t="shared" si="624"/>
        <v>2014-09</v>
      </c>
    </row>
    <row r="7984" spans="1:26"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s="5">
        <v>254.9</v>
      </c>
      <c r="S7984">
        <v>5</v>
      </c>
      <c r="T7984" s="7">
        <v>0</v>
      </c>
      <c r="U7984" s="5">
        <v>76.47</v>
      </c>
      <c r="V7984">
        <f t="shared" si="620"/>
        <v>9</v>
      </c>
      <c r="W7984">
        <f t="shared" si="621"/>
        <v>3</v>
      </c>
      <c r="X7984">
        <f t="shared" si="622"/>
        <v>2014</v>
      </c>
      <c r="Y7984" t="str">
        <f t="shared" si="623"/>
        <v>Sep</v>
      </c>
      <c r="Z7984" t="str">
        <f t="shared" si="624"/>
        <v>2014-09</v>
      </c>
    </row>
    <row r="7985" spans="1:26"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s="5">
        <v>15.12</v>
      </c>
      <c r="S7985">
        <v>5</v>
      </c>
      <c r="T7985" s="7">
        <v>0.2</v>
      </c>
      <c r="U7985" s="5">
        <v>4.9139999999999997</v>
      </c>
      <c r="V7985">
        <f t="shared" si="620"/>
        <v>1</v>
      </c>
      <c r="W7985">
        <f t="shared" si="621"/>
        <v>1</v>
      </c>
      <c r="X7985">
        <f t="shared" si="622"/>
        <v>2017</v>
      </c>
      <c r="Y7985" t="str">
        <f t="shared" si="623"/>
        <v>Jan</v>
      </c>
      <c r="Z7985" t="str">
        <f t="shared" si="624"/>
        <v>2017-01</v>
      </c>
    </row>
    <row r="7986" spans="1:26"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s="5">
        <v>7.8719999999999999</v>
      </c>
      <c r="S7986">
        <v>3</v>
      </c>
      <c r="T7986" s="7">
        <v>0.2</v>
      </c>
      <c r="U7986" s="5">
        <v>0.88560000000000005</v>
      </c>
      <c r="V7986">
        <f t="shared" si="620"/>
        <v>1</v>
      </c>
      <c r="W7986">
        <f t="shared" si="621"/>
        <v>1</v>
      </c>
      <c r="X7986">
        <f t="shared" si="622"/>
        <v>2017</v>
      </c>
      <c r="Y7986" t="str">
        <f t="shared" si="623"/>
        <v>Jan</v>
      </c>
      <c r="Z7986" t="str">
        <f t="shared" si="624"/>
        <v>2017-01</v>
      </c>
    </row>
    <row r="7987" spans="1:26"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s="5">
        <v>8.32</v>
      </c>
      <c r="S7987">
        <v>5</v>
      </c>
      <c r="T7987" s="7">
        <v>0.2</v>
      </c>
      <c r="U7987" s="5">
        <v>2.8079999999999998</v>
      </c>
      <c r="V7987">
        <f t="shared" si="620"/>
        <v>4</v>
      </c>
      <c r="W7987">
        <f t="shared" si="621"/>
        <v>2</v>
      </c>
      <c r="X7987">
        <f t="shared" si="622"/>
        <v>2016</v>
      </c>
      <c r="Y7987" t="str">
        <f t="shared" si="623"/>
        <v>Apr</v>
      </c>
      <c r="Z7987" t="str">
        <f t="shared" si="624"/>
        <v>2016-04</v>
      </c>
    </row>
    <row r="7988" spans="1:26"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5">
        <v>89.95</v>
      </c>
      <c r="S7988">
        <v>5</v>
      </c>
      <c r="T7988" s="7">
        <v>0</v>
      </c>
      <c r="U7988" s="5">
        <v>43.176000000000002</v>
      </c>
      <c r="V7988">
        <f t="shared" si="620"/>
        <v>7</v>
      </c>
      <c r="W7988">
        <f t="shared" si="621"/>
        <v>3</v>
      </c>
      <c r="X7988">
        <f t="shared" si="622"/>
        <v>2016</v>
      </c>
      <c r="Y7988" t="str">
        <f t="shared" si="623"/>
        <v>Jul</v>
      </c>
      <c r="Z7988" t="str">
        <f t="shared" si="624"/>
        <v>2016-07</v>
      </c>
    </row>
    <row r="7989" spans="1:26"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s="5">
        <v>25.2</v>
      </c>
      <c r="S7989">
        <v>4</v>
      </c>
      <c r="T7989" s="7">
        <v>0</v>
      </c>
      <c r="U7989" s="5">
        <v>11.592000000000001</v>
      </c>
      <c r="V7989">
        <f t="shared" si="620"/>
        <v>8</v>
      </c>
      <c r="W7989">
        <f t="shared" si="621"/>
        <v>3</v>
      </c>
      <c r="X7989">
        <f t="shared" si="622"/>
        <v>2016</v>
      </c>
      <c r="Y7989" t="str">
        <f t="shared" si="623"/>
        <v>Aug</v>
      </c>
      <c r="Z7989" t="str">
        <f t="shared" si="624"/>
        <v>2016-08</v>
      </c>
    </row>
    <row r="7990" spans="1:26"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s="5">
        <v>37.590000000000003</v>
      </c>
      <c r="S7990">
        <v>3</v>
      </c>
      <c r="T7990" s="7">
        <v>0</v>
      </c>
      <c r="U7990" s="5">
        <v>17.667300000000001</v>
      </c>
      <c r="V7990">
        <f t="shared" si="620"/>
        <v>8</v>
      </c>
      <c r="W7990">
        <f t="shared" si="621"/>
        <v>3</v>
      </c>
      <c r="X7990">
        <f t="shared" si="622"/>
        <v>2016</v>
      </c>
      <c r="Y7990" t="str">
        <f t="shared" si="623"/>
        <v>Aug</v>
      </c>
      <c r="Z7990" t="str">
        <f t="shared" si="624"/>
        <v>2016-08</v>
      </c>
    </row>
    <row r="7991" spans="1:26"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s="5">
        <v>14.97</v>
      </c>
      <c r="S7991">
        <v>1</v>
      </c>
      <c r="T7991" s="7">
        <v>0</v>
      </c>
      <c r="U7991" s="5">
        <v>4.1916000000000002</v>
      </c>
      <c r="V7991">
        <f t="shared" si="620"/>
        <v>8</v>
      </c>
      <c r="W7991">
        <f t="shared" si="621"/>
        <v>3</v>
      </c>
      <c r="X7991">
        <f t="shared" si="622"/>
        <v>2016</v>
      </c>
      <c r="Y7991" t="str">
        <f t="shared" si="623"/>
        <v>Aug</v>
      </c>
      <c r="Z7991" t="str">
        <f t="shared" si="624"/>
        <v>2016-08</v>
      </c>
    </row>
    <row r="7992" spans="1:26"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s="5">
        <v>1.98</v>
      </c>
      <c r="S7992">
        <v>2</v>
      </c>
      <c r="T7992" s="7">
        <v>0</v>
      </c>
      <c r="U7992" s="5">
        <v>0.89100000000000001</v>
      </c>
      <c r="V7992">
        <f t="shared" si="620"/>
        <v>8</v>
      </c>
      <c r="W7992">
        <f t="shared" si="621"/>
        <v>3</v>
      </c>
      <c r="X7992">
        <f t="shared" si="622"/>
        <v>2016</v>
      </c>
      <c r="Y7992" t="str">
        <f t="shared" si="623"/>
        <v>Aug</v>
      </c>
      <c r="Z7992" t="str">
        <f t="shared" si="624"/>
        <v>2016-08</v>
      </c>
    </row>
    <row r="7993" spans="1:26"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s="5">
        <v>39.936</v>
      </c>
      <c r="S7993">
        <v>4</v>
      </c>
      <c r="T7993" s="7">
        <v>0.7</v>
      </c>
      <c r="U7993" s="5">
        <v>-26.623999999999999</v>
      </c>
      <c r="V7993">
        <f t="shared" si="620"/>
        <v>6</v>
      </c>
      <c r="W7993">
        <f t="shared" si="621"/>
        <v>2</v>
      </c>
      <c r="X7993">
        <f t="shared" si="622"/>
        <v>2016</v>
      </c>
      <c r="Y7993" t="str">
        <f t="shared" si="623"/>
        <v>Jun</v>
      </c>
      <c r="Z7993" t="str">
        <f t="shared" si="624"/>
        <v>2016-06</v>
      </c>
    </row>
    <row r="7994" spans="1:26"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s="5">
        <v>18.463999999999999</v>
      </c>
      <c r="S7994">
        <v>2</v>
      </c>
      <c r="T7994" s="7">
        <v>0.2</v>
      </c>
      <c r="U7994" s="5">
        <v>2.3079999999999998</v>
      </c>
      <c r="V7994">
        <f t="shared" si="620"/>
        <v>6</v>
      </c>
      <c r="W7994">
        <f t="shared" si="621"/>
        <v>2</v>
      </c>
      <c r="X7994">
        <f t="shared" si="622"/>
        <v>2016</v>
      </c>
      <c r="Y7994" t="str">
        <f t="shared" si="623"/>
        <v>Jun</v>
      </c>
      <c r="Z7994" t="str">
        <f t="shared" si="624"/>
        <v>2016-06</v>
      </c>
    </row>
    <row r="7995" spans="1:26"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s="5">
        <v>4.8959999999999999</v>
      </c>
      <c r="S7995">
        <v>3</v>
      </c>
      <c r="T7995" s="7">
        <v>0.7</v>
      </c>
      <c r="U7995" s="5">
        <v>-3.4272</v>
      </c>
      <c r="V7995">
        <f t="shared" si="620"/>
        <v>11</v>
      </c>
      <c r="W7995">
        <f t="shared" si="621"/>
        <v>4</v>
      </c>
      <c r="X7995">
        <f t="shared" si="622"/>
        <v>2015</v>
      </c>
      <c r="Y7995" t="str">
        <f t="shared" si="623"/>
        <v>Nov</v>
      </c>
      <c r="Z7995" t="str">
        <f t="shared" si="624"/>
        <v>2015-11</v>
      </c>
    </row>
    <row r="7996" spans="1:26"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s="5">
        <v>145.76400000000001</v>
      </c>
      <c r="S7996">
        <v>6</v>
      </c>
      <c r="T7996" s="7">
        <v>0.7</v>
      </c>
      <c r="U7996" s="5">
        <v>-247.7988</v>
      </c>
      <c r="V7996">
        <f t="shared" si="620"/>
        <v>11</v>
      </c>
      <c r="W7996">
        <f t="shared" si="621"/>
        <v>4</v>
      </c>
      <c r="X7996">
        <f t="shared" si="622"/>
        <v>2015</v>
      </c>
      <c r="Y7996" t="str">
        <f t="shared" si="623"/>
        <v>Nov</v>
      </c>
      <c r="Z7996" t="str">
        <f t="shared" si="624"/>
        <v>2015-11</v>
      </c>
    </row>
    <row r="7997" spans="1:26"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s="5">
        <v>9.6120000000000001</v>
      </c>
      <c r="S7997">
        <v>6</v>
      </c>
      <c r="T7997" s="7">
        <v>0.7</v>
      </c>
      <c r="U7997" s="5">
        <v>-7.3692000000000002</v>
      </c>
      <c r="V7997">
        <f t="shared" si="620"/>
        <v>11</v>
      </c>
      <c r="W7997">
        <f t="shared" si="621"/>
        <v>4</v>
      </c>
      <c r="X7997">
        <f t="shared" si="622"/>
        <v>2015</v>
      </c>
      <c r="Y7997" t="str">
        <f t="shared" si="623"/>
        <v>Nov</v>
      </c>
      <c r="Z7997" t="str">
        <f t="shared" si="624"/>
        <v>2015-11</v>
      </c>
    </row>
    <row r="7998" spans="1:26"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s="5">
        <v>199.75</v>
      </c>
      <c r="S7998">
        <v>5</v>
      </c>
      <c r="T7998" s="7">
        <v>0</v>
      </c>
      <c r="U7998" s="5">
        <v>87.89</v>
      </c>
      <c r="V7998">
        <f t="shared" si="620"/>
        <v>11</v>
      </c>
      <c r="W7998">
        <f t="shared" si="621"/>
        <v>4</v>
      </c>
      <c r="X7998">
        <f t="shared" si="622"/>
        <v>2017</v>
      </c>
      <c r="Y7998" t="str">
        <f t="shared" si="623"/>
        <v>Nov</v>
      </c>
      <c r="Z7998" t="str">
        <f t="shared" si="624"/>
        <v>2017-11</v>
      </c>
    </row>
    <row r="7999" spans="1:26"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s="5">
        <v>1673.184</v>
      </c>
      <c r="S7999">
        <v>12</v>
      </c>
      <c r="T7999" s="7">
        <v>0.2</v>
      </c>
      <c r="U7999" s="5">
        <v>20.9148</v>
      </c>
      <c r="V7999">
        <f t="shared" si="620"/>
        <v>11</v>
      </c>
      <c r="W7999">
        <f t="shared" si="621"/>
        <v>4</v>
      </c>
      <c r="X7999">
        <f t="shared" si="622"/>
        <v>2017</v>
      </c>
      <c r="Y7999" t="str">
        <f t="shared" si="623"/>
        <v>Nov</v>
      </c>
      <c r="Z7999" t="str">
        <f t="shared" si="624"/>
        <v>2017-11</v>
      </c>
    </row>
    <row r="8000" spans="1:26"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s="5">
        <v>12.18</v>
      </c>
      <c r="S8000">
        <v>7</v>
      </c>
      <c r="T8000" s="7">
        <v>0</v>
      </c>
      <c r="U8000" s="5">
        <v>3.8976000000000002</v>
      </c>
      <c r="V8000">
        <f t="shared" si="620"/>
        <v>5</v>
      </c>
      <c r="W8000">
        <f t="shared" si="621"/>
        <v>2</v>
      </c>
      <c r="X8000">
        <f t="shared" si="622"/>
        <v>2014</v>
      </c>
      <c r="Y8000" t="str">
        <f t="shared" si="623"/>
        <v>May</v>
      </c>
      <c r="Z8000" t="str">
        <f t="shared" si="624"/>
        <v>2014-05</v>
      </c>
    </row>
    <row r="8001" spans="1:26"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s="5">
        <v>57.68</v>
      </c>
      <c r="S8001">
        <v>4</v>
      </c>
      <c r="T8001" s="7">
        <v>0</v>
      </c>
      <c r="U8001" s="5">
        <v>19.034400000000002</v>
      </c>
      <c r="V8001">
        <f t="shared" si="620"/>
        <v>5</v>
      </c>
      <c r="W8001">
        <f t="shared" si="621"/>
        <v>2</v>
      </c>
      <c r="X8001">
        <f t="shared" si="622"/>
        <v>2014</v>
      </c>
      <c r="Y8001" t="str">
        <f t="shared" si="623"/>
        <v>May</v>
      </c>
      <c r="Z8001" t="str">
        <f t="shared" si="624"/>
        <v>2014-05</v>
      </c>
    </row>
    <row r="8002" spans="1:26"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s="5">
        <v>263.95999999999998</v>
      </c>
      <c r="S8002">
        <v>4</v>
      </c>
      <c r="T8002" s="7">
        <v>0</v>
      </c>
      <c r="U8002" s="5">
        <v>76.548400000000001</v>
      </c>
      <c r="V8002">
        <f t="shared" si="620"/>
        <v>11</v>
      </c>
      <c r="W8002">
        <f t="shared" si="621"/>
        <v>4</v>
      </c>
      <c r="X8002">
        <f t="shared" si="622"/>
        <v>2015</v>
      </c>
      <c r="Y8002" t="str">
        <f t="shared" si="623"/>
        <v>Nov</v>
      </c>
      <c r="Z8002" t="str">
        <f t="shared" si="624"/>
        <v>2015-11</v>
      </c>
    </row>
    <row r="8003" spans="1:26"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s="5">
        <v>299.94</v>
      </c>
      <c r="S8003">
        <v>6</v>
      </c>
      <c r="T8003" s="7">
        <v>0</v>
      </c>
      <c r="U8003" s="5">
        <v>128.9742</v>
      </c>
      <c r="V8003">
        <f t="shared" ref="V8003:V8066" si="625">MONTH(C8003)</f>
        <v>12</v>
      </c>
      <c r="W8003">
        <f t="shared" ref="W8003:W8066" si="626">ROUNDUP(MONTH(C8003)/3,0)</f>
        <v>4</v>
      </c>
      <c r="X8003">
        <f t="shared" ref="X8003:X8066" si="627">YEAR(C8003)</f>
        <v>2015</v>
      </c>
      <c r="Y8003" t="str">
        <f t="shared" ref="Y8003:Y8066" si="628">TEXT(C8003,"MMM")</f>
        <v>Dec</v>
      </c>
      <c r="Z8003" t="str">
        <f t="shared" ref="Z8003:Z8066" si="629">TEXT(C8003,"YYYY-MM")</f>
        <v>2015-12</v>
      </c>
    </row>
    <row r="8004" spans="1:26"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s="5">
        <v>25.76</v>
      </c>
      <c r="S8004">
        <v>7</v>
      </c>
      <c r="T8004" s="7">
        <v>0</v>
      </c>
      <c r="U8004" s="5">
        <v>0.51519999999999999</v>
      </c>
      <c r="V8004">
        <f t="shared" si="625"/>
        <v>12</v>
      </c>
      <c r="W8004">
        <f t="shared" si="626"/>
        <v>4</v>
      </c>
      <c r="X8004">
        <f t="shared" si="627"/>
        <v>2015</v>
      </c>
      <c r="Y8004" t="str">
        <f t="shared" si="628"/>
        <v>Dec</v>
      </c>
      <c r="Z8004" t="str">
        <f t="shared" si="629"/>
        <v>2015-12</v>
      </c>
    </row>
    <row r="8005" spans="1:26"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s="5">
        <v>271.89999999999998</v>
      </c>
      <c r="S8005">
        <v>2</v>
      </c>
      <c r="T8005" s="7">
        <v>0</v>
      </c>
      <c r="U8005" s="5">
        <v>78.850999999999999</v>
      </c>
      <c r="V8005">
        <f t="shared" si="625"/>
        <v>12</v>
      </c>
      <c r="W8005">
        <f t="shared" si="626"/>
        <v>4</v>
      </c>
      <c r="X8005">
        <f t="shared" si="627"/>
        <v>2014</v>
      </c>
      <c r="Y8005" t="str">
        <f t="shared" si="628"/>
        <v>Dec</v>
      </c>
      <c r="Z8005" t="str">
        <f t="shared" si="629"/>
        <v>2014-12</v>
      </c>
    </row>
    <row r="8006" spans="1:26"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s="5">
        <v>45.84</v>
      </c>
      <c r="S8006">
        <v>3</v>
      </c>
      <c r="T8006" s="7">
        <v>0</v>
      </c>
      <c r="U8006" s="5">
        <v>15.585599999999999</v>
      </c>
      <c r="V8006">
        <f t="shared" si="625"/>
        <v>12</v>
      </c>
      <c r="W8006">
        <f t="shared" si="626"/>
        <v>4</v>
      </c>
      <c r="X8006">
        <f t="shared" si="627"/>
        <v>2014</v>
      </c>
      <c r="Y8006" t="str">
        <f t="shared" si="628"/>
        <v>Dec</v>
      </c>
      <c r="Z8006" t="str">
        <f t="shared" si="629"/>
        <v>2014-12</v>
      </c>
    </row>
    <row r="8007" spans="1:26"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s="5">
        <v>9.82</v>
      </c>
      <c r="S8007">
        <v>2</v>
      </c>
      <c r="T8007" s="7">
        <v>0</v>
      </c>
      <c r="U8007" s="5">
        <v>3.2406000000000001</v>
      </c>
      <c r="V8007">
        <f t="shared" si="625"/>
        <v>12</v>
      </c>
      <c r="W8007">
        <f t="shared" si="626"/>
        <v>4</v>
      </c>
      <c r="X8007">
        <f t="shared" si="627"/>
        <v>2014</v>
      </c>
      <c r="Y8007" t="str">
        <f t="shared" si="628"/>
        <v>Dec</v>
      </c>
      <c r="Z8007" t="str">
        <f t="shared" si="629"/>
        <v>2014-12</v>
      </c>
    </row>
    <row r="8008" spans="1:26"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s="5">
        <v>93.36</v>
      </c>
      <c r="S8008">
        <v>12</v>
      </c>
      <c r="T8008" s="7">
        <v>0</v>
      </c>
      <c r="U8008" s="5">
        <v>0.93359999999999999</v>
      </c>
      <c r="V8008">
        <f t="shared" si="625"/>
        <v>10</v>
      </c>
      <c r="W8008">
        <f t="shared" si="626"/>
        <v>4</v>
      </c>
      <c r="X8008">
        <f t="shared" si="627"/>
        <v>2016</v>
      </c>
      <c r="Y8008" t="str">
        <f t="shared" si="628"/>
        <v>Oct</v>
      </c>
      <c r="Z8008" t="str">
        <f t="shared" si="629"/>
        <v>2016-10</v>
      </c>
    </row>
    <row r="8009" spans="1:26"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s="5">
        <v>541.24</v>
      </c>
      <c r="S8009">
        <v>4</v>
      </c>
      <c r="T8009" s="7">
        <v>0</v>
      </c>
      <c r="U8009" s="5">
        <v>5.4123999999999999</v>
      </c>
      <c r="V8009">
        <f t="shared" si="625"/>
        <v>11</v>
      </c>
      <c r="W8009">
        <f t="shared" si="626"/>
        <v>4</v>
      </c>
      <c r="X8009">
        <f t="shared" si="627"/>
        <v>2015</v>
      </c>
      <c r="Y8009" t="str">
        <f t="shared" si="628"/>
        <v>Nov</v>
      </c>
      <c r="Z8009" t="str">
        <f t="shared" si="629"/>
        <v>2015-11</v>
      </c>
    </row>
    <row r="8010" spans="1:26"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s="5">
        <v>106.32</v>
      </c>
      <c r="S8010">
        <v>3</v>
      </c>
      <c r="T8010" s="7">
        <v>0</v>
      </c>
      <c r="U8010" s="5">
        <v>49.970399999999998</v>
      </c>
      <c r="V8010">
        <f t="shared" si="625"/>
        <v>11</v>
      </c>
      <c r="W8010">
        <f t="shared" si="626"/>
        <v>4</v>
      </c>
      <c r="X8010">
        <f t="shared" si="627"/>
        <v>2015</v>
      </c>
      <c r="Y8010" t="str">
        <f t="shared" si="628"/>
        <v>Nov</v>
      </c>
      <c r="Z8010" t="str">
        <f t="shared" si="629"/>
        <v>2015-11</v>
      </c>
    </row>
    <row r="8011" spans="1:26"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s="5">
        <v>1323.9</v>
      </c>
      <c r="S8011">
        <v>5</v>
      </c>
      <c r="T8011" s="7">
        <v>0</v>
      </c>
      <c r="U8011" s="5">
        <v>383.93099999999998</v>
      </c>
      <c r="V8011">
        <f t="shared" si="625"/>
        <v>11</v>
      </c>
      <c r="W8011">
        <f t="shared" si="626"/>
        <v>4</v>
      </c>
      <c r="X8011">
        <f t="shared" si="627"/>
        <v>2015</v>
      </c>
      <c r="Y8011" t="str">
        <f t="shared" si="628"/>
        <v>Nov</v>
      </c>
      <c r="Z8011" t="str">
        <f t="shared" si="629"/>
        <v>2015-11</v>
      </c>
    </row>
    <row r="8012" spans="1:26"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s="5">
        <v>126.624</v>
      </c>
      <c r="S8012">
        <v>6</v>
      </c>
      <c r="T8012" s="7">
        <v>0.2</v>
      </c>
      <c r="U8012" s="5">
        <v>41.152799999999999</v>
      </c>
      <c r="V8012">
        <f t="shared" si="625"/>
        <v>3</v>
      </c>
      <c r="W8012">
        <f t="shared" si="626"/>
        <v>1</v>
      </c>
      <c r="X8012">
        <f t="shared" si="627"/>
        <v>2014</v>
      </c>
      <c r="Y8012" t="str">
        <f t="shared" si="628"/>
        <v>Mar</v>
      </c>
      <c r="Z8012" t="str">
        <f t="shared" si="629"/>
        <v>2014-03</v>
      </c>
    </row>
    <row r="8013" spans="1:26"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s="5">
        <v>125.944</v>
      </c>
      <c r="S8013">
        <v>7</v>
      </c>
      <c r="T8013" s="7">
        <v>0.2</v>
      </c>
      <c r="U8013" s="5">
        <v>15.743</v>
      </c>
      <c r="V8013">
        <f t="shared" si="625"/>
        <v>6</v>
      </c>
      <c r="W8013">
        <f t="shared" si="626"/>
        <v>2</v>
      </c>
      <c r="X8013">
        <f t="shared" si="627"/>
        <v>2015</v>
      </c>
      <c r="Y8013" t="str">
        <f t="shared" si="628"/>
        <v>Jun</v>
      </c>
      <c r="Z8013" t="str">
        <f t="shared" si="629"/>
        <v>2015-06</v>
      </c>
    </row>
    <row r="8014" spans="1:26"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5">
        <v>663.92</v>
      </c>
      <c r="S8014">
        <v>5</v>
      </c>
      <c r="T8014" s="7">
        <v>0.2</v>
      </c>
      <c r="U8014" s="5">
        <v>207.47499999999999</v>
      </c>
      <c r="V8014">
        <f t="shared" si="625"/>
        <v>5</v>
      </c>
      <c r="W8014">
        <f t="shared" si="626"/>
        <v>2</v>
      </c>
      <c r="X8014">
        <f t="shared" si="627"/>
        <v>2017</v>
      </c>
      <c r="Y8014" t="str">
        <f t="shared" si="628"/>
        <v>May</v>
      </c>
      <c r="Z8014" t="str">
        <f t="shared" si="629"/>
        <v>2017-05</v>
      </c>
    </row>
    <row r="8015" spans="1:26"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5">
        <v>120</v>
      </c>
      <c r="S8015">
        <v>8</v>
      </c>
      <c r="T8015" s="7">
        <v>0</v>
      </c>
      <c r="U8015" s="5">
        <v>13.2</v>
      </c>
      <c r="V8015">
        <f t="shared" si="625"/>
        <v>5</v>
      </c>
      <c r="W8015">
        <f t="shared" si="626"/>
        <v>2</v>
      </c>
      <c r="X8015">
        <f t="shared" si="627"/>
        <v>2017</v>
      </c>
      <c r="Y8015" t="str">
        <f t="shared" si="628"/>
        <v>May</v>
      </c>
      <c r="Z8015" t="str">
        <f t="shared" si="629"/>
        <v>2017-05</v>
      </c>
    </row>
    <row r="8016" spans="1:26"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s="5">
        <v>3.29</v>
      </c>
      <c r="S8016">
        <v>1</v>
      </c>
      <c r="T8016" s="7">
        <v>0</v>
      </c>
      <c r="U8016" s="5">
        <v>1.4804999999999999</v>
      </c>
      <c r="V8016">
        <f t="shared" si="625"/>
        <v>5</v>
      </c>
      <c r="W8016">
        <f t="shared" si="626"/>
        <v>2</v>
      </c>
      <c r="X8016">
        <f t="shared" si="627"/>
        <v>2017</v>
      </c>
      <c r="Y8016" t="str">
        <f t="shared" si="628"/>
        <v>May</v>
      </c>
      <c r="Z8016" t="str">
        <f t="shared" si="629"/>
        <v>2017-05</v>
      </c>
    </row>
    <row r="8017" spans="1:26"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5">
        <v>18.84</v>
      </c>
      <c r="S8017">
        <v>3</v>
      </c>
      <c r="T8017" s="7">
        <v>0</v>
      </c>
      <c r="U8017" s="5">
        <v>6.0288000000000004</v>
      </c>
      <c r="V8017">
        <f t="shared" si="625"/>
        <v>5</v>
      </c>
      <c r="W8017">
        <f t="shared" si="626"/>
        <v>2</v>
      </c>
      <c r="X8017">
        <f t="shared" si="627"/>
        <v>2017</v>
      </c>
      <c r="Y8017" t="str">
        <f t="shared" si="628"/>
        <v>May</v>
      </c>
      <c r="Z8017" t="str">
        <f t="shared" si="629"/>
        <v>2017-05</v>
      </c>
    </row>
    <row r="8018" spans="1:26"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s="5">
        <v>60.671999999999997</v>
      </c>
      <c r="S8018">
        <v>6</v>
      </c>
      <c r="T8018" s="7">
        <v>0.2</v>
      </c>
      <c r="U8018" s="5">
        <v>12.892799999999999</v>
      </c>
      <c r="V8018">
        <f t="shared" si="625"/>
        <v>9</v>
      </c>
      <c r="W8018">
        <f t="shared" si="626"/>
        <v>3</v>
      </c>
      <c r="X8018">
        <f t="shared" si="627"/>
        <v>2014</v>
      </c>
      <c r="Y8018" t="str">
        <f t="shared" si="628"/>
        <v>Sep</v>
      </c>
      <c r="Z8018" t="str">
        <f t="shared" si="629"/>
        <v>2014-09</v>
      </c>
    </row>
    <row r="8019" spans="1:26"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s="5">
        <v>30.815999999999999</v>
      </c>
      <c r="S8019">
        <v>9</v>
      </c>
      <c r="T8019" s="7">
        <v>0.2</v>
      </c>
      <c r="U8019" s="5">
        <v>2.6964000000000001</v>
      </c>
      <c r="V8019">
        <f t="shared" si="625"/>
        <v>9</v>
      </c>
      <c r="W8019">
        <f t="shared" si="626"/>
        <v>3</v>
      </c>
      <c r="X8019">
        <f t="shared" si="627"/>
        <v>2014</v>
      </c>
      <c r="Y8019" t="str">
        <f t="shared" si="628"/>
        <v>Sep</v>
      </c>
      <c r="Z8019" t="str">
        <f t="shared" si="629"/>
        <v>2014-09</v>
      </c>
    </row>
    <row r="8020" spans="1:26"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s="5">
        <v>52.792000000000002</v>
      </c>
      <c r="S8020">
        <v>1</v>
      </c>
      <c r="T8020" s="7">
        <v>0.2</v>
      </c>
      <c r="U8020" s="5">
        <v>4.6193</v>
      </c>
      <c r="V8020">
        <f t="shared" si="625"/>
        <v>10</v>
      </c>
      <c r="W8020">
        <f t="shared" si="626"/>
        <v>4</v>
      </c>
      <c r="X8020">
        <f t="shared" si="627"/>
        <v>2017</v>
      </c>
      <c r="Y8020" t="str">
        <f t="shared" si="628"/>
        <v>Oct</v>
      </c>
      <c r="Z8020" t="str">
        <f t="shared" si="629"/>
        <v>2017-10</v>
      </c>
    </row>
    <row r="8021" spans="1:26"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s="5">
        <v>83.9</v>
      </c>
      <c r="S8021">
        <v>10</v>
      </c>
      <c r="T8021" s="7">
        <v>0</v>
      </c>
      <c r="U8021" s="5">
        <v>20.975000000000001</v>
      </c>
      <c r="V8021">
        <f t="shared" si="625"/>
        <v>11</v>
      </c>
      <c r="W8021">
        <f t="shared" si="626"/>
        <v>4</v>
      </c>
      <c r="X8021">
        <f t="shared" si="627"/>
        <v>2017</v>
      </c>
      <c r="Y8021" t="str">
        <f t="shared" si="628"/>
        <v>Nov</v>
      </c>
      <c r="Z8021" t="str">
        <f t="shared" si="629"/>
        <v>2017-11</v>
      </c>
    </row>
    <row r="8022" spans="1:26"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s="5">
        <v>11.76</v>
      </c>
      <c r="S8022">
        <v>2</v>
      </c>
      <c r="T8022" s="7">
        <v>0</v>
      </c>
      <c r="U8022" s="5">
        <v>5.7624000000000004</v>
      </c>
      <c r="V8022">
        <f t="shared" si="625"/>
        <v>11</v>
      </c>
      <c r="W8022">
        <f t="shared" si="626"/>
        <v>4</v>
      </c>
      <c r="X8022">
        <f t="shared" si="627"/>
        <v>2017</v>
      </c>
      <c r="Y8022" t="str">
        <f t="shared" si="628"/>
        <v>Nov</v>
      </c>
      <c r="Z8022" t="str">
        <f t="shared" si="629"/>
        <v>2017-11</v>
      </c>
    </row>
    <row r="8023" spans="1:26"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s="5">
        <v>4.992</v>
      </c>
      <c r="S8023">
        <v>3</v>
      </c>
      <c r="T8023" s="7">
        <v>0.8</v>
      </c>
      <c r="U8023" s="5">
        <v>-12.979200000000001</v>
      </c>
      <c r="V8023">
        <f t="shared" si="625"/>
        <v>7</v>
      </c>
      <c r="W8023">
        <f t="shared" si="626"/>
        <v>3</v>
      </c>
      <c r="X8023">
        <f t="shared" si="627"/>
        <v>2014</v>
      </c>
      <c r="Y8023" t="str">
        <f t="shared" si="628"/>
        <v>Jul</v>
      </c>
      <c r="Z8023" t="str">
        <f t="shared" si="629"/>
        <v>2014-07</v>
      </c>
    </row>
    <row r="8024" spans="1:26"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s="5">
        <v>87.92</v>
      </c>
      <c r="S8024">
        <v>5</v>
      </c>
      <c r="T8024" s="7">
        <v>0.2</v>
      </c>
      <c r="U8024" s="5">
        <v>29.672999999999998</v>
      </c>
      <c r="V8024">
        <f t="shared" si="625"/>
        <v>7</v>
      </c>
      <c r="W8024">
        <f t="shared" si="626"/>
        <v>3</v>
      </c>
      <c r="X8024">
        <f t="shared" si="627"/>
        <v>2014</v>
      </c>
      <c r="Y8024" t="str">
        <f t="shared" si="628"/>
        <v>Jul</v>
      </c>
      <c r="Z8024" t="str">
        <f t="shared" si="629"/>
        <v>2014-07</v>
      </c>
    </row>
    <row r="8025" spans="1:26"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s="5">
        <v>657.93</v>
      </c>
      <c r="S8025">
        <v>5</v>
      </c>
      <c r="T8025" s="7">
        <v>0.3</v>
      </c>
      <c r="U8025" s="5">
        <v>-93.99</v>
      </c>
      <c r="V8025">
        <f t="shared" si="625"/>
        <v>7</v>
      </c>
      <c r="W8025">
        <f t="shared" si="626"/>
        <v>3</v>
      </c>
      <c r="X8025">
        <f t="shared" si="627"/>
        <v>2014</v>
      </c>
      <c r="Y8025" t="str">
        <f t="shared" si="628"/>
        <v>Jul</v>
      </c>
      <c r="Z8025" t="str">
        <f t="shared" si="629"/>
        <v>2014-07</v>
      </c>
    </row>
    <row r="8026" spans="1:26"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s="5">
        <v>1.044</v>
      </c>
      <c r="S8026">
        <v>1</v>
      </c>
      <c r="T8026" s="7">
        <v>0.8</v>
      </c>
      <c r="U8026" s="5">
        <v>-1.827</v>
      </c>
      <c r="V8026">
        <f t="shared" si="625"/>
        <v>7</v>
      </c>
      <c r="W8026">
        <f t="shared" si="626"/>
        <v>3</v>
      </c>
      <c r="X8026">
        <f t="shared" si="627"/>
        <v>2014</v>
      </c>
      <c r="Y8026" t="str">
        <f t="shared" si="628"/>
        <v>Jul</v>
      </c>
      <c r="Z8026" t="str">
        <f t="shared" si="629"/>
        <v>2014-07</v>
      </c>
    </row>
    <row r="8027" spans="1:26"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s="5">
        <v>210.68</v>
      </c>
      <c r="S8027">
        <v>2</v>
      </c>
      <c r="T8027" s="7">
        <v>0</v>
      </c>
      <c r="U8027" s="5">
        <v>50.563200000000002</v>
      </c>
      <c r="V8027">
        <f t="shared" si="625"/>
        <v>9</v>
      </c>
      <c r="W8027">
        <f t="shared" si="626"/>
        <v>3</v>
      </c>
      <c r="X8027">
        <f t="shared" si="627"/>
        <v>2015</v>
      </c>
      <c r="Y8027" t="str">
        <f t="shared" si="628"/>
        <v>Sep</v>
      </c>
      <c r="Z8027" t="str">
        <f t="shared" si="629"/>
        <v>2015-09</v>
      </c>
    </row>
    <row r="8028" spans="1:26"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s="5">
        <v>78.8</v>
      </c>
      <c r="S8028">
        <v>1</v>
      </c>
      <c r="T8028" s="7">
        <v>0</v>
      </c>
      <c r="U8028" s="5">
        <v>1.5760000000000001</v>
      </c>
      <c r="V8028">
        <f t="shared" si="625"/>
        <v>9</v>
      </c>
      <c r="W8028">
        <f t="shared" si="626"/>
        <v>3</v>
      </c>
      <c r="X8028">
        <f t="shared" si="627"/>
        <v>2015</v>
      </c>
      <c r="Y8028" t="str">
        <f t="shared" si="628"/>
        <v>Sep</v>
      </c>
      <c r="Z8028" t="str">
        <f t="shared" si="629"/>
        <v>2015-09</v>
      </c>
    </row>
    <row r="8029" spans="1:26"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s="5">
        <v>19.989999999999998</v>
      </c>
      <c r="S8029">
        <v>1</v>
      </c>
      <c r="T8029" s="7">
        <v>0</v>
      </c>
      <c r="U8029" s="5">
        <v>6.7965999999999998</v>
      </c>
      <c r="V8029">
        <f t="shared" si="625"/>
        <v>9</v>
      </c>
      <c r="W8029">
        <f t="shared" si="626"/>
        <v>3</v>
      </c>
      <c r="X8029">
        <f t="shared" si="627"/>
        <v>2015</v>
      </c>
      <c r="Y8029" t="str">
        <f t="shared" si="628"/>
        <v>Sep</v>
      </c>
      <c r="Z8029" t="str">
        <f t="shared" si="629"/>
        <v>2015-09</v>
      </c>
    </row>
    <row r="8030" spans="1:26"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s="5">
        <v>772.68</v>
      </c>
      <c r="S8030">
        <v>4</v>
      </c>
      <c r="T8030" s="7">
        <v>0</v>
      </c>
      <c r="U8030" s="5">
        <v>108.1752</v>
      </c>
      <c r="V8030">
        <f t="shared" si="625"/>
        <v>9</v>
      </c>
      <c r="W8030">
        <f t="shared" si="626"/>
        <v>3</v>
      </c>
      <c r="X8030">
        <f t="shared" si="627"/>
        <v>2015</v>
      </c>
      <c r="Y8030" t="str">
        <f t="shared" si="628"/>
        <v>Sep</v>
      </c>
      <c r="Z8030" t="str">
        <f t="shared" si="629"/>
        <v>2015-09</v>
      </c>
    </row>
    <row r="8031" spans="1:26"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s="5">
        <v>106.08</v>
      </c>
      <c r="S8031">
        <v>6</v>
      </c>
      <c r="T8031" s="7">
        <v>0.2</v>
      </c>
      <c r="U8031" s="5">
        <v>-9.282</v>
      </c>
      <c r="V8031">
        <f t="shared" si="625"/>
        <v>10</v>
      </c>
      <c r="W8031">
        <f t="shared" si="626"/>
        <v>4</v>
      </c>
      <c r="X8031">
        <f t="shared" si="627"/>
        <v>2016</v>
      </c>
      <c r="Y8031" t="str">
        <f t="shared" si="628"/>
        <v>Oct</v>
      </c>
      <c r="Z8031" t="str">
        <f t="shared" si="629"/>
        <v>2016-10</v>
      </c>
    </row>
    <row r="8032" spans="1:26"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s="5">
        <v>23.076000000000001</v>
      </c>
      <c r="S8032">
        <v>3</v>
      </c>
      <c r="T8032" s="7">
        <v>0.6</v>
      </c>
      <c r="U8032" s="5">
        <v>-10.9611</v>
      </c>
      <c r="V8032">
        <f t="shared" si="625"/>
        <v>1</v>
      </c>
      <c r="W8032">
        <f t="shared" si="626"/>
        <v>1</v>
      </c>
      <c r="X8032">
        <f t="shared" si="627"/>
        <v>2016</v>
      </c>
      <c r="Y8032" t="str">
        <f t="shared" si="628"/>
        <v>Jan</v>
      </c>
      <c r="Z8032" t="str">
        <f t="shared" si="629"/>
        <v>2016-01</v>
      </c>
    </row>
    <row r="8033" spans="1:26"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s="5">
        <v>25.92</v>
      </c>
      <c r="S8033">
        <v>5</v>
      </c>
      <c r="T8033" s="7">
        <v>0.2</v>
      </c>
      <c r="U8033" s="5">
        <v>9.0719999999999992</v>
      </c>
      <c r="V8033">
        <f t="shared" si="625"/>
        <v>1</v>
      </c>
      <c r="W8033">
        <f t="shared" si="626"/>
        <v>1</v>
      </c>
      <c r="X8033">
        <f t="shared" si="627"/>
        <v>2016</v>
      </c>
      <c r="Y8033" t="str">
        <f t="shared" si="628"/>
        <v>Jan</v>
      </c>
      <c r="Z8033" t="str">
        <f t="shared" si="629"/>
        <v>2016-01</v>
      </c>
    </row>
    <row r="8034" spans="1:26"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s="5">
        <v>47.951999999999998</v>
      </c>
      <c r="S8034">
        <v>3</v>
      </c>
      <c r="T8034" s="7">
        <v>0.2</v>
      </c>
      <c r="U8034" s="5">
        <v>16.183800000000002</v>
      </c>
      <c r="V8034">
        <f t="shared" si="625"/>
        <v>6</v>
      </c>
      <c r="W8034">
        <f t="shared" si="626"/>
        <v>2</v>
      </c>
      <c r="X8034">
        <f t="shared" si="627"/>
        <v>2015</v>
      </c>
      <c r="Y8034" t="str">
        <f t="shared" si="628"/>
        <v>Jun</v>
      </c>
      <c r="Z8034" t="str">
        <f t="shared" si="629"/>
        <v>2015-06</v>
      </c>
    </row>
    <row r="8035" spans="1:26"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s="5">
        <v>0.98399999999999999</v>
      </c>
      <c r="S8035">
        <v>2</v>
      </c>
      <c r="T8035" s="7">
        <v>0.8</v>
      </c>
      <c r="U8035" s="5">
        <v>-1.476</v>
      </c>
      <c r="V8035">
        <f t="shared" si="625"/>
        <v>6</v>
      </c>
      <c r="W8035">
        <f t="shared" si="626"/>
        <v>2</v>
      </c>
      <c r="X8035">
        <f t="shared" si="627"/>
        <v>2015</v>
      </c>
      <c r="Y8035" t="str">
        <f t="shared" si="628"/>
        <v>Jun</v>
      </c>
      <c r="Z8035" t="str">
        <f t="shared" si="629"/>
        <v>2015-06</v>
      </c>
    </row>
    <row r="8036" spans="1:26"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s="5">
        <v>75.384</v>
      </c>
      <c r="S8036">
        <v>9</v>
      </c>
      <c r="T8036" s="7">
        <v>0.6</v>
      </c>
      <c r="U8036" s="5">
        <v>-20.730599999999999</v>
      </c>
      <c r="V8036">
        <f t="shared" si="625"/>
        <v>6</v>
      </c>
      <c r="W8036">
        <f t="shared" si="626"/>
        <v>2</v>
      </c>
      <c r="X8036">
        <f t="shared" si="627"/>
        <v>2015</v>
      </c>
      <c r="Y8036" t="str">
        <f t="shared" si="628"/>
        <v>Jun</v>
      </c>
      <c r="Z8036" t="str">
        <f t="shared" si="629"/>
        <v>2015-06</v>
      </c>
    </row>
    <row r="8037" spans="1:26"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s="5">
        <v>4.6079999999999997</v>
      </c>
      <c r="S8037">
        <v>2</v>
      </c>
      <c r="T8037" s="7">
        <v>0.2</v>
      </c>
      <c r="U8037" s="5">
        <v>1.6704000000000001</v>
      </c>
      <c r="V8037">
        <f t="shared" si="625"/>
        <v>6</v>
      </c>
      <c r="W8037">
        <f t="shared" si="626"/>
        <v>2</v>
      </c>
      <c r="X8037">
        <f t="shared" si="627"/>
        <v>2015</v>
      </c>
      <c r="Y8037" t="str">
        <f t="shared" si="628"/>
        <v>Jun</v>
      </c>
      <c r="Z8037" t="str">
        <f t="shared" si="629"/>
        <v>2015-06</v>
      </c>
    </row>
    <row r="8038" spans="1:26"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s="5">
        <v>37.68</v>
      </c>
      <c r="S8038">
        <v>6</v>
      </c>
      <c r="T8038" s="7">
        <v>0</v>
      </c>
      <c r="U8038" s="5">
        <v>16.956</v>
      </c>
      <c r="V8038">
        <f t="shared" si="625"/>
        <v>9</v>
      </c>
      <c r="W8038">
        <f t="shared" si="626"/>
        <v>3</v>
      </c>
      <c r="X8038">
        <f t="shared" si="627"/>
        <v>2015</v>
      </c>
      <c r="Y8038" t="str">
        <f t="shared" si="628"/>
        <v>Sep</v>
      </c>
      <c r="Z8038" t="str">
        <f t="shared" si="629"/>
        <v>2015-09</v>
      </c>
    </row>
    <row r="8039" spans="1:26"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s="5">
        <v>41.91</v>
      </c>
      <c r="S8039">
        <v>3</v>
      </c>
      <c r="T8039" s="7">
        <v>0</v>
      </c>
      <c r="U8039" s="5">
        <v>10.896599999999999</v>
      </c>
      <c r="V8039">
        <f t="shared" si="625"/>
        <v>7</v>
      </c>
      <c r="W8039">
        <f t="shared" si="626"/>
        <v>3</v>
      </c>
      <c r="X8039">
        <f t="shared" si="627"/>
        <v>2017</v>
      </c>
      <c r="Y8039" t="str">
        <f t="shared" si="628"/>
        <v>Jul</v>
      </c>
      <c r="Z8039" t="str">
        <f t="shared" si="629"/>
        <v>2017-07</v>
      </c>
    </row>
    <row r="8040" spans="1:26"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s="5">
        <v>435.99900000000002</v>
      </c>
      <c r="S8040">
        <v>3</v>
      </c>
      <c r="T8040" s="7">
        <v>0.15</v>
      </c>
      <c r="U8040" s="5">
        <v>5.1294000000000004</v>
      </c>
      <c r="V8040">
        <f t="shared" si="625"/>
        <v>6</v>
      </c>
      <c r="W8040">
        <f t="shared" si="626"/>
        <v>2</v>
      </c>
      <c r="X8040">
        <f t="shared" si="627"/>
        <v>2017</v>
      </c>
      <c r="Y8040" t="str">
        <f t="shared" si="628"/>
        <v>Jun</v>
      </c>
      <c r="Z8040" t="str">
        <f t="shared" si="629"/>
        <v>2017-06</v>
      </c>
    </row>
    <row r="8041" spans="1:26"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s="5">
        <v>388.70400000000001</v>
      </c>
      <c r="S8041">
        <v>6</v>
      </c>
      <c r="T8041" s="7">
        <v>0.2</v>
      </c>
      <c r="U8041" s="5">
        <v>38.870399999999997</v>
      </c>
      <c r="V8041">
        <f t="shared" si="625"/>
        <v>8</v>
      </c>
      <c r="W8041">
        <f t="shared" si="626"/>
        <v>3</v>
      </c>
      <c r="X8041">
        <f t="shared" si="627"/>
        <v>2017</v>
      </c>
      <c r="Y8041" t="str">
        <f t="shared" si="628"/>
        <v>Aug</v>
      </c>
      <c r="Z8041" t="str">
        <f t="shared" si="629"/>
        <v>2017-08</v>
      </c>
    </row>
    <row r="8042" spans="1:26"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s="5">
        <v>572.58000000000004</v>
      </c>
      <c r="S8042">
        <v>6</v>
      </c>
      <c r="T8042" s="7">
        <v>0</v>
      </c>
      <c r="U8042" s="5">
        <v>34.354799999999997</v>
      </c>
      <c r="V8042">
        <f t="shared" si="625"/>
        <v>8</v>
      </c>
      <c r="W8042">
        <f t="shared" si="626"/>
        <v>3</v>
      </c>
      <c r="X8042">
        <f t="shared" si="627"/>
        <v>2017</v>
      </c>
      <c r="Y8042" t="str">
        <f t="shared" si="628"/>
        <v>Aug</v>
      </c>
      <c r="Z8042" t="str">
        <f t="shared" si="629"/>
        <v>2017-08</v>
      </c>
    </row>
    <row r="8043" spans="1:26"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s="5">
        <v>33.18</v>
      </c>
      <c r="S8043">
        <v>2</v>
      </c>
      <c r="T8043" s="7">
        <v>0</v>
      </c>
      <c r="U8043" s="5">
        <v>11.613</v>
      </c>
      <c r="V8043">
        <f t="shared" si="625"/>
        <v>8</v>
      </c>
      <c r="W8043">
        <f t="shared" si="626"/>
        <v>3</v>
      </c>
      <c r="X8043">
        <f t="shared" si="627"/>
        <v>2017</v>
      </c>
      <c r="Y8043" t="str">
        <f t="shared" si="628"/>
        <v>Aug</v>
      </c>
      <c r="Z8043" t="str">
        <f t="shared" si="629"/>
        <v>2017-08</v>
      </c>
    </row>
    <row r="8044" spans="1:26"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s="5">
        <v>63.88</v>
      </c>
      <c r="S8044">
        <v>4</v>
      </c>
      <c r="T8044" s="7">
        <v>0</v>
      </c>
      <c r="U8044" s="5">
        <v>24.9132</v>
      </c>
      <c r="V8044">
        <f t="shared" si="625"/>
        <v>3</v>
      </c>
      <c r="W8044">
        <f t="shared" si="626"/>
        <v>1</v>
      </c>
      <c r="X8044">
        <f t="shared" si="627"/>
        <v>2017</v>
      </c>
      <c r="Y8044" t="str">
        <f t="shared" si="628"/>
        <v>Mar</v>
      </c>
      <c r="Z8044" t="str">
        <f t="shared" si="629"/>
        <v>2017-03</v>
      </c>
    </row>
    <row r="8045" spans="1:26"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s="5">
        <v>26.72</v>
      </c>
      <c r="S8045">
        <v>1</v>
      </c>
      <c r="T8045" s="7">
        <v>0</v>
      </c>
      <c r="U8045" s="5">
        <v>11.7568</v>
      </c>
      <c r="V8045">
        <f t="shared" si="625"/>
        <v>3</v>
      </c>
      <c r="W8045">
        <f t="shared" si="626"/>
        <v>1</v>
      </c>
      <c r="X8045">
        <f t="shared" si="627"/>
        <v>2017</v>
      </c>
      <c r="Y8045" t="str">
        <f t="shared" si="628"/>
        <v>Mar</v>
      </c>
      <c r="Z8045" t="str">
        <f t="shared" si="629"/>
        <v>2017-03</v>
      </c>
    </row>
    <row r="8046" spans="1:26"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s="5">
        <v>295.05599999999998</v>
      </c>
      <c r="S8046">
        <v>9</v>
      </c>
      <c r="T8046" s="7">
        <v>0.2</v>
      </c>
      <c r="U8046" s="5">
        <v>106.95780000000001</v>
      </c>
      <c r="V8046">
        <f t="shared" si="625"/>
        <v>9</v>
      </c>
      <c r="W8046">
        <f t="shared" si="626"/>
        <v>3</v>
      </c>
      <c r="X8046">
        <f t="shared" si="627"/>
        <v>2017</v>
      </c>
      <c r="Y8046" t="str">
        <f t="shared" si="628"/>
        <v>Sep</v>
      </c>
      <c r="Z8046" t="str">
        <f t="shared" si="629"/>
        <v>2017-09</v>
      </c>
    </row>
    <row r="8047" spans="1:26"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s="5">
        <v>393.25</v>
      </c>
      <c r="S8047">
        <v>5</v>
      </c>
      <c r="T8047" s="7">
        <v>0</v>
      </c>
      <c r="U8047" s="5">
        <v>129.77250000000001</v>
      </c>
      <c r="V8047">
        <f t="shared" si="625"/>
        <v>9</v>
      </c>
      <c r="W8047">
        <f t="shared" si="626"/>
        <v>3</v>
      </c>
      <c r="X8047">
        <f t="shared" si="627"/>
        <v>2016</v>
      </c>
      <c r="Y8047" t="str">
        <f t="shared" si="628"/>
        <v>Sep</v>
      </c>
      <c r="Z8047" t="str">
        <f t="shared" si="629"/>
        <v>2016-09</v>
      </c>
    </row>
    <row r="8048" spans="1:26"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s="5">
        <v>2.214</v>
      </c>
      <c r="S8048">
        <v>3</v>
      </c>
      <c r="T8048" s="7">
        <v>0.7</v>
      </c>
      <c r="U8048" s="5">
        <v>-1.476</v>
      </c>
      <c r="V8048">
        <f t="shared" si="625"/>
        <v>12</v>
      </c>
      <c r="W8048">
        <f t="shared" si="626"/>
        <v>4</v>
      </c>
      <c r="X8048">
        <f t="shared" si="627"/>
        <v>2016</v>
      </c>
      <c r="Y8048" t="str">
        <f t="shared" si="628"/>
        <v>Dec</v>
      </c>
      <c r="Z8048" t="str">
        <f t="shared" si="629"/>
        <v>2016-12</v>
      </c>
    </row>
    <row r="8049" spans="1:26"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s="5">
        <v>16.271999999999998</v>
      </c>
      <c r="S8049">
        <v>3</v>
      </c>
      <c r="T8049" s="7">
        <v>0.2</v>
      </c>
      <c r="U8049" s="5">
        <v>5.2884000000000002</v>
      </c>
      <c r="V8049">
        <f t="shared" si="625"/>
        <v>11</v>
      </c>
      <c r="W8049">
        <f t="shared" si="626"/>
        <v>4</v>
      </c>
      <c r="X8049">
        <f t="shared" si="627"/>
        <v>2017</v>
      </c>
      <c r="Y8049" t="str">
        <f t="shared" si="628"/>
        <v>Nov</v>
      </c>
      <c r="Z8049" t="str">
        <f t="shared" si="629"/>
        <v>2017-11</v>
      </c>
    </row>
    <row r="8050" spans="1:26"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s="5">
        <v>706.86</v>
      </c>
      <c r="S8050">
        <v>7</v>
      </c>
      <c r="T8050" s="7">
        <v>0</v>
      </c>
      <c r="U8050" s="5">
        <v>197.92080000000001</v>
      </c>
      <c r="V8050">
        <f t="shared" si="625"/>
        <v>7</v>
      </c>
      <c r="W8050">
        <f t="shared" si="626"/>
        <v>3</v>
      </c>
      <c r="X8050">
        <f t="shared" si="627"/>
        <v>2016</v>
      </c>
      <c r="Y8050" t="str">
        <f t="shared" si="628"/>
        <v>Jul</v>
      </c>
      <c r="Z8050" t="str">
        <f t="shared" si="629"/>
        <v>2016-07</v>
      </c>
    </row>
    <row r="8051" spans="1:26"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s="5">
        <v>5.97</v>
      </c>
      <c r="S8051">
        <v>5</v>
      </c>
      <c r="T8051" s="7">
        <v>0.7</v>
      </c>
      <c r="U8051" s="5">
        <v>-4.577</v>
      </c>
      <c r="V8051">
        <f t="shared" si="625"/>
        <v>9</v>
      </c>
      <c r="W8051">
        <f t="shared" si="626"/>
        <v>3</v>
      </c>
      <c r="X8051">
        <f t="shared" si="627"/>
        <v>2014</v>
      </c>
      <c r="Y8051" t="str">
        <f t="shared" si="628"/>
        <v>Sep</v>
      </c>
      <c r="Z8051" t="str">
        <f t="shared" si="629"/>
        <v>2014-09</v>
      </c>
    </row>
    <row r="8052" spans="1:26"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s="5">
        <v>21.184000000000001</v>
      </c>
      <c r="S8052">
        <v>1</v>
      </c>
      <c r="T8052" s="7">
        <v>0.2</v>
      </c>
      <c r="U8052" s="5">
        <v>4.7664</v>
      </c>
      <c r="V8052">
        <f t="shared" si="625"/>
        <v>9</v>
      </c>
      <c r="W8052">
        <f t="shared" si="626"/>
        <v>3</v>
      </c>
      <c r="X8052">
        <f t="shared" si="627"/>
        <v>2014</v>
      </c>
      <c r="Y8052" t="str">
        <f t="shared" si="628"/>
        <v>Sep</v>
      </c>
      <c r="Z8052" t="str">
        <f t="shared" si="629"/>
        <v>2014-09</v>
      </c>
    </row>
    <row r="8053" spans="1:26"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s="5">
        <v>41.375999999999998</v>
      </c>
      <c r="S8053">
        <v>6</v>
      </c>
      <c r="T8053" s="7">
        <v>0.2</v>
      </c>
      <c r="U8053" s="5">
        <v>3.1032000000000002</v>
      </c>
      <c r="V8053">
        <f t="shared" si="625"/>
        <v>9</v>
      </c>
      <c r="W8053">
        <f t="shared" si="626"/>
        <v>3</v>
      </c>
      <c r="X8053">
        <f t="shared" si="627"/>
        <v>2014</v>
      </c>
      <c r="Y8053" t="str">
        <f t="shared" si="628"/>
        <v>Sep</v>
      </c>
      <c r="Z8053" t="str">
        <f t="shared" si="629"/>
        <v>2014-09</v>
      </c>
    </row>
    <row r="8054" spans="1:26"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s="5">
        <v>17.940000000000001</v>
      </c>
      <c r="S8054">
        <v>3</v>
      </c>
      <c r="T8054" s="7">
        <v>0</v>
      </c>
      <c r="U8054" s="5">
        <v>4.4850000000000003</v>
      </c>
      <c r="V8054">
        <f t="shared" si="625"/>
        <v>7</v>
      </c>
      <c r="W8054">
        <f t="shared" si="626"/>
        <v>3</v>
      </c>
      <c r="X8054">
        <f t="shared" si="627"/>
        <v>2014</v>
      </c>
      <c r="Y8054" t="str">
        <f t="shared" si="628"/>
        <v>Jul</v>
      </c>
      <c r="Z8054" t="str">
        <f t="shared" si="629"/>
        <v>2014-07</v>
      </c>
    </row>
    <row r="8055" spans="1:26"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s="5">
        <v>2.6549999999999998</v>
      </c>
      <c r="S8055">
        <v>1</v>
      </c>
      <c r="T8055" s="7">
        <v>0.7</v>
      </c>
      <c r="U8055" s="5">
        <v>-1.8585</v>
      </c>
      <c r="V8055">
        <f t="shared" si="625"/>
        <v>9</v>
      </c>
      <c r="W8055">
        <f t="shared" si="626"/>
        <v>3</v>
      </c>
      <c r="X8055">
        <f t="shared" si="627"/>
        <v>2017</v>
      </c>
      <c r="Y8055" t="str">
        <f t="shared" si="628"/>
        <v>Sep</v>
      </c>
      <c r="Z8055" t="str">
        <f t="shared" si="629"/>
        <v>2017-09</v>
      </c>
    </row>
    <row r="8056" spans="1:26"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s="5">
        <v>892.35</v>
      </c>
      <c r="S8056">
        <v>5</v>
      </c>
      <c r="T8056" s="7">
        <v>0</v>
      </c>
      <c r="U8056" s="5">
        <v>267.70499999999998</v>
      </c>
      <c r="V8056">
        <f t="shared" si="625"/>
        <v>8</v>
      </c>
      <c r="W8056">
        <f t="shared" si="626"/>
        <v>3</v>
      </c>
      <c r="X8056">
        <f t="shared" si="627"/>
        <v>2015</v>
      </c>
      <c r="Y8056" t="str">
        <f t="shared" si="628"/>
        <v>Aug</v>
      </c>
      <c r="Z8056" t="str">
        <f t="shared" si="629"/>
        <v>2015-08</v>
      </c>
    </row>
    <row r="8057" spans="1:26"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s="5">
        <v>307.666</v>
      </c>
      <c r="S8057">
        <v>2</v>
      </c>
      <c r="T8057" s="7">
        <v>0.15</v>
      </c>
      <c r="U8057" s="5">
        <v>28.956800000000001</v>
      </c>
      <c r="V8057">
        <f t="shared" si="625"/>
        <v>8</v>
      </c>
      <c r="W8057">
        <f t="shared" si="626"/>
        <v>3</v>
      </c>
      <c r="X8057">
        <f t="shared" si="627"/>
        <v>2015</v>
      </c>
      <c r="Y8057" t="str">
        <f t="shared" si="628"/>
        <v>Aug</v>
      </c>
      <c r="Z8057" t="str">
        <f t="shared" si="629"/>
        <v>2015-08</v>
      </c>
    </row>
    <row r="8058" spans="1:26"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s="5">
        <v>728.82</v>
      </c>
      <c r="S8058">
        <v>9</v>
      </c>
      <c r="T8058" s="7">
        <v>0</v>
      </c>
      <c r="U8058" s="5">
        <v>29.152799999999999</v>
      </c>
      <c r="V8058">
        <f t="shared" si="625"/>
        <v>8</v>
      </c>
      <c r="W8058">
        <f t="shared" si="626"/>
        <v>3</v>
      </c>
      <c r="X8058">
        <f t="shared" si="627"/>
        <v>2015</v>
      </c>
      <c r="Y8058" t="str">
        <f t="shared" si="628"/>
        <v>Aug</v>
      </c>
      <c r="Z8058" t="str">
        <f t="shared" si="629"/>
        <v>2015-08</v>
      </c>
    </row>
    <row r="8059" spans="1:26"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s="5">
        <v>41.36</v>
      </c>
      <c r="S8059">
        <v>5</v>
      </c>
      <c r="T8059" s="7">
        <v>0.2</v>
      </c>
      <c r="U8059" s="5">
        <v>13.959</v>
      </c>
      <c r="V8059">
        <f t="shared" si="625"/>
        <v>8</v>
      </c>
      <c r="W8059">
        <f t="shared" si="626"/>
        <v>3</v>
      </c>
      <c r="X8059">
        <f t="shared" si="627"/>
        <v>2015</v>
      </c>
      <c r="Y8059" t="str">
        <f t="shared" si="628"/>
        <v>Aug</v>
      </c>
      <c r="Z8059" t="str">
        <f t="shared" si="629"/>
        <v>2015-08</v>
      </c>
    </row>
    <row r="8060" spans="1:26"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s="5">
        <v>43.176000000000002</v>
      </c>
      <c r="S8060">
        <v>3</v>
      </c>
      <c r="T8060" s="7">
        <v>0.2</v>
      </c>
      <c r="U8060" s="5">
        <v>15.111599999999999</v>
      </c>
      <c r="V8060">
        <f t="shared" si="625"/>
        <v>8</v>
      </c>
      <c r="W8060">
        <f t="shared" si="626"/>
        <v>3</v>
      </c>
      <c r="X8060">
        <f t="shared" si="627"/>
        <v>2015</v>
      </c>
      <c r="Y8060" t="str">
        <f t="shared" si="628"/>
        <v>Aug</v>
      </c>
      <c r="Z8060" t="str">
        <f t="shared" si="629"/>
        <v>2015-08</v>
      </c>
    </row>
    <row r="8061" spans="1:26"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s="5">
        <v>4.16</v>
      </c>
      <c r="S8061">
        <v>2</v>
      </c>
      <c r="T8061" s="7">
        <v>0</v>
      </c>
      <c r="U8061" s="5">
        <v>1.7472000000000001</v>
      </c>
      <c r="V8061">
        <f t="shared" si="625"/>
        <v>8</v>
      </c>
      <c r="W8061">
        <f t="shared" si="626"/>
        <v>3</v>
      </c>
      <c r="X8061">
        <f t="shared" si="627"/>
        <v>2015</v>
      </c>
      <c r="Y8061" t="str">
        <f t="shared" si="628"/>
        <v>Aug</v>
      </c>
      <c r="Z8061" t="str">
        <f t="shared" si="629"/>
        <v>2015-08</v>
      </c>
    </row>
    <row r="8062" spans="1:26"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5">
        <v>61.4</v>
      </c>
      <c r="S8062">
        <v>5</v>
      </c>
      <c r="T8062" s="7">
        <v>0</v>
      </c>
      <c r="U8062" s="5">
        <v>28.858000000000001</v>
      </c>
      <c r="V8062">
        <f t="shared" si="625"/>
        <v>9</v>
      </c>
      <c r="W8062">
        <f t="shared" si="626"/>
        <v>3</v>
      </c>
      <c r="X8062">
        <f t="shared" si="627"/>
        <v>2015</v>
      </c>
      <c r="Y8062" t="str">
        <f t="shared" si="628"/>
        <v>Sep</v>
      </c>
      <c r="Z8062" t="str">
        <f t="shared" si="629"/>
        <v>2015-09</v>
      </c>
    </row>
    <row r="8063" spans="1:26"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s="5">
        <v>24.448</v>
      </c>
      <c r="S8063">
        <v>2</v>
      </c>
      <c r="T8063" s="7">
        <v>0.2</v>
      </c>
      <c r="U8063" s="5">
        <v>8.8623999999999992</v>
      </c>
      <c r="V8063">
        <f t="shared" si="625"/>
        <v>9</v>
      </c>
      <c r="W8063">
        <f t="shared" si="626"/>
        <v>3</v>
      </c>
      <c r="X8063">
        <f t="shared" si="627"/>
        <v>2015</v>
      </c>
      <c r="Y8063" t="str">
        <f t="shared" si="628"/>
        <v>Sep</v>
      </c>
      <c r="Z8063" t="str">
        <f t="shared" si="629"/>
        <v>2015-09</v>
      </c>
    </row>
    <row r="8064" spans="1:26"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s="5">
        <v>263.95999999999998</v>
      </c>
      <c r="S8064">
        <v>4</v>
      </c>
      <c r="T8064" s="7">
        <v>0</v>
      </c>
      <c r="U8064" s="5">
        <v>71.269199999999998</v>
      </c>
      <c r="V8064">
        <f t="shared" si="625"/>
        <v>11</v>
      </c>
      <c r="W8064">
        <f t="shared" si="626"/>
        <v>4</v>
      </c>
      <c r="X8064">
        <f t="shared" si="627"/>
        <v>2016</v>
      </c>
      <c r="Y8064" t="str">
        <f t="shared" si="628"/>
        <v>Nov</v>
      </c>
      <c r="Z8064" t="str">
        <f t="shared" si="629"/>
        <v>2016-11</v>
      </c>
    </row>
    <row r="8065" spans="1:26"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s="5">
        <v>359.97</v>
      </c>
      <c r="S8065">
        <v>3</v>
      </c>
      <c r="T8065" s="7">
        <v>0</v>
      </c>
      <c r="U8065" s="5">
        <v>100.7916</v>
      </c>
      <c r="V8065">
        <f t="shared" si="625"/>
        <v>11</v>
      </c>
      <c r="W8065">
        <f t="shared" si="626"/>
        <v>4</v>
      </c>
      <c r="X8065">
        <f t="shared" si="627"/>
        <v>2016</v>
      </c>
      <c r="Y8065" t="str">
        <f t="shared" si="628"/>
        <v>Nov</v>
      </c>
      <c r="Z8065" t="str">
        <f t="shared" si="629"/>
        <v>2016-11</v>
      </c>
    </row>
    <row r="8066" spans="1:26"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s="5">
        <v>12.96</v>
      </c>
      <c r="S8066">
        <v>2</v>
      </c>
      <c r="T8066" s="7">
        <v>0</v>
      </c>
      <c r="U8066" s="5">
        <v>6.2207999999999997</v>
      </c>
      <c r="V8066">
        <f t="shared" si="625"/>
        <v>11</v>
      </c>
      <c r="W8066">
        <f t="shared" si="626"/>
        <v>4</v>
      </c>
      <c r="X8066">
        <f t="shared" si="627"/>
        <v>2016</v>
      </c>
      <c r="Y8066" t="str">
        <f t="shared" si="628"/>
        <v>Nov</v>
      </c>
      <c r="Z8066" t="str">
        <f t="shared" si="629"/>
        <v>2016-11</v>
      </c>
    </row>
    <row r="8067" spans="1:26"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s="5">
        <v>116.82</v>
      </c>
      <c r="S8067">
        <v>3</v>
      </c>
      <c r="T8067" s="7">
        <v>0</v>
      </c>
      <c r="U8067" s="5">
        <v>5.8410000000000002</v>
      </c>
      <c r="V8067">
        <f t="shared" ref="V8067:V8130" si="630">MONTH(C8067)</f>
        <v>11</v>
      </c>
      <c r="W8067">
        <f t="shared" ref="W8067:W8130" si="631">ROUNDUP(MONTH(C8067)/3,0)</f>
        <v>4</v>
      </c>
      <c r="X8067">
        <f t="shared" ref="X8067:X8130" si="632">YEAR(C8067)</f>
        <v>2016</v>
      </c>
      <c r="Y8067" t="str">
        <f t="shared" ref="Y8067:Y8130" si="633">TEXT(C8067,"MMM")</f>
        <v>Nov</v>
      </c>
      <c r="Z8067" t="str">
        <f t="shared" ref="Z8067:Z8130" si="634">TEXT(C8067,"YYYY-MM")</f>
        <v>2016-11</v>
      </c>
    </row>
    <row r="8068" spans="1:26"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s="5">
        <v>276.78399999999999</v>
      </c>
      <c r="S8068">
        <v>2</v>
      </c>
      <c r="T8068" s="7">
        <v>0.2</v>
      </c>
      <c r="U8068" s="5">
        <v>89.954800000000006</v>
      </c>
      <c r="V8068">
        <f t="shared" si="630"/>
        <v>11</v>
      </c>
      <c r="W8068">
        <f t="shared" si="631"/>
        <v>4</v>
      </c>
      <c r="X8068">
        <f t="shared" si="632"/>
        <v>2016</v>
      </c>
      <c r="Y8068" t="str">
        <f t="shared" si="633"/>
        <v>Nov</v>
      </c>
      <c r="Z8068" t="str">
        <f t="shared" si="634"/>
        <v>2016-11</v>
      </c>
    </row>
    <row r="8069" spans="1:26"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s="5">
        <v>239.97</v>
      </c>
      <c r="S8069">
        <v>3</v>
      </c>
      <c r="T8069" s="7">
        <v>0</v>
      </c>
      <c r="U8069" s="5">
        <v>86.389200000000002</v>
      </c>
      <c r="V8069">
        <f t="shared" si="630"/>
        <v>10</v>
      </c>
      <c r="W8069">
        <f t="shared" si="631"/>
        <v>4</v>
      </c>
      <c r="X8069">
        <f t="shared" si="632"/>
        <v>2015</v>
      </c>
      <c r="Y8069" t="str">
        <f t="shared" si="633"/>
        <v>Oct</v>
      </c>
      <c r="Z8069" t="str">
        <f t="shared" si="634"/>
        <v>2015-10</v>
      </c>
    </row>
    <row r="8070" spans="1:26"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s="5">
        <v>16.02</v>
      </c>
      <c r="S8070">
        <v>6</v>
      </c>
      <c r="T8070" s="7">
        <v>0</v>
      </c>
      <c r="U8070" s="5">
        <v>6.0876000000000001</v>
      </c>
      <c r="V8070">
        <f t="shared" si="630"/>
        <v>10</v>
      </c>
      <c r="W8070">
        <f t="shared" si="631"/>
        <v>4</v>
      </c>
      <c r="X8070">
        <f t="shared" si="632"/>
        <v>2015</v>
      </c>
      <c r="Y8070" t="str">
        <f t="shared" si="633"/>
        <v>Oct</v>
      </c>
      <c r="Z8070" t="str">
        <f t="shared" si="634"/>
        <v>2015-10</v>
      </c>
    </row>
    <row r="8071" spans="1:26"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s="5">
        <v>454.56</v>
      </c>
      <c r="S8071">
        <v>5</v>
      </c>
      <c r="T8071" s="7">
        <v>0.2</v>
      </c>
      <c r="U8071" s="5">
        <v>-107.958</v>
      </c>
      <c r="V8071">
        <f t="shared" si="630"/>
        <v>1</v>
      </c>
      <c r="W8071">
        <f t="shared" si="631"/>
        <v>1</v>
      </c>
      <c r="X8071">
        <f t="shared" si="632"/>
        <v>2017</v>
      </c>
      <c r="Y8071" t="str">
        <f t="shared" si="633"/>
        <v>Jan</v>
      </c>
      <c r="Z8071" t="str">
        <f t="shared" si="634"/>
        <v>2017-01</v>
      </c>
    </row>
    <row r="8072" spans="1:26"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s="5">
        <v>141.41999999999999</v>
      </c>
      <c r="S8072">
        <v>5</v>
      </c>
      <c r="T8072" s="7">
        <v>0.6</v>
      </c>
      <c r="U8072" s="5">
        <v>-187.38149999999999</v>
      </c>
      <c r="V8072">
        <f t="shared" si="630"/>
        <v>1</v>
      </c>
      <c r="W8072">
        <f t="shared" si="631"/>
        <v>1</v>
      </c>
      <c r="X8072">
        <f t="shared" si="632"/>
        <v>2017</v>
      </c>
      <c r="Y8072" t="str">
        <f t="shared" si="633"/>
        <v>Jan</v>
      </c>
      <c r="Z8072" t="str">
        <f t="shared" si="634"/>
        <v>2017-01</v>
      </c>
    </row>
    <row r="8073" spans="1:26"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s="5">
        <v>310.74400000000003</v>
      </c>
      <c r="S8073">
        <v>4</v>
      </c>
      <c r="T8073" s="7">
        <v>0.3</v>
      </c>
      <c r="U8073" s="5">
        <v>-26.635200000000001</v>
      </c>
      <c r="V8073">
        <f t="shared" si="630"/>
        <v>1</v>
      </c>
      <c r="W8073">
        <f t="shared" si="631"/>
        <v>1</v>
      </c>
      <c r="X8073">
        <f t="shared" si="632"/>
        <v>2017</v>
      </c>
      <c r="Y8073" t="str">
        <f t="shared" si="633"/>
        <v>Jan</v>
      </c>
      <c r="Z8073" t="str">
        <f t="shared" si="634"/>
        <v>2017-01</v>
      </c>
    </row>
    <row r="8074" spans="1:26"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s="5">
        <v>12.736000000000001</v>
      </c>
      <c r="S8074">
        <v>4</v>
      </c>
      <c r="T8074" s="7">
        <v>0.2</v>
      </c>
      <c r="U8074" s="5">
        <v>2.2288000000000001</v>
      </c>
      <c r="V8074">
        <f t="shared" si="630"/>
        <v>1</v>
      </c>
      <c r="W8074">
        <f t="shared" si="631"/>
        <v>1</v>
      </c>
      <c r="X8074">
        <f t="shared" si="632"/>
        <v>2017</v>
      </c>
      <c r="Y8074" t="str">
        <f t="shared" si="633"/>
        <v>Jan</v>
      </c>
      <c r="Z8074" t="str">
        <f t="shared" si="634"/>
        <v>2017-01</v>
      </c>
    </row>
    <row r="8075" spans="1:26"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s="5">
        <v>6.47</v>
      </c>
      <c r="S8075">
        <v>5</v>
      </c>
      <c r="T8075" s="7">
        <v>0.8</v>
      </c>
      <c r="U8075" s="5">
        <v>-9.7050000000000001</v>
      </c>
      <c r="V8075">
        <f t="shared" si="630"/>
        <v>1</v>
      </c>
      <c r="W8075">
        <f t="shared" si="631"/>
        <v>1</v>
      </c>
      <c r="X8075">
        <f t="shared" si="632"/>
        <v>2017</v>
      </c>
      <c r="Y8075" t="str">
        <f t="shared" si="633"/>
        <v>Jan</v>
      </c>
      <c r="Z8075" t="str">
        <f t="shared" si="634"/>
        <v>2017-01</v>
      </c>
    </row>
    <row r="8076" spans="1:26"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s="5">
        <v>13.747999999999999</v>
      </c>
      <c r="S8076">
        <v>14</v>
      </c>
      <c r="T8076" s="7">
        <v>0.8</v>
      </c>
      <c r="U8076" s="5">
        <v>-22.684200000000001</v>
      </c>
      <c r="V8076">
        <f t="shared" si="630"/>
        <v>1</v>
      </c>
      <c r="W8076">
        <f t="shared" si="631"/>
        <v>1</v>
      </c>
      <c r="X8076">
        <f t="shared" si="632"/>
        <v>2017</v>
      </c>
      <c r="Y8076" t="str">
        <f t="shared" si="633"/>
        <v>Jan</v>
      </c>
      <c r="Z8076" t="str">
        <f t="shared" si="634"/>
        <v>2017-01</v>
      </c>
    </row>
    <row r="8077" spans="1:26"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s="5">
        <v>15.224</v>
      </c>
      <c r="S8077">
        <v>2</v>
      </c>
      <c r="T8077" s="7">
        <v>0.8</v>
      </c>
      <c r="U8077" s="5">
        <v>-38.821199999999997</v>
      </c>
      <c r="V8077">
        <f t="shared" si="630"/>
        <v>1</v>
      </c>
      <c r="W8077">
        <f t="shared" si="631"/>
        <v>1</v>
      </c>
      <c r="X8077">
        <f t="shared" si="632"/>
        <v>2017</v>
      </c>
      <c r="Y8077" t="str">
        <f t="shared" si="633"/>
        <v>Jan</v>
      </c>
      <c r="Z8077" t="str">
        <f t="shared" si="634"/>
        <v>2017-01</v>
      </c>
    </row>
    <row r="8078" spans="1:26"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s="5">
        <v>27.42</v>
      </c>
      <c r="S8078">
        <v>3</v>
      </c>
      <c r="T8078" s="7">
        <v>0</v>
      </c>
      <c r="U8078" s="5">
        <v>9.3228000000000009</v>
      </c>
      <c r="V8078">
        <f t="shared" si="630"/>
        <v>6</v>
      </c>
      <c r="W8078">
        <f t="shared" si="631"/>
        <v>2</v>
      </c>
      <c r="X8078">
        <f t="shared" si="632"/>
        <v>2015</v>
      </c>
      <c r="Y8078" t="str">
        <f t="shared" si="633"/>
        <v>Jun</v>
      </c>
      <c r="Z8078" t="str">
        <f t="shared" si="634"/>
        <v>2015-06</v>
      </c>
    </row>
    <row r="8079" spans="1:26"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s="5">
        <v>165.98</v>
      </c>
      <c r="S8079">
        <v>1</v>
      </c>
      <c r="T8079" s="7">
        <v>0</v>
      </c>
      <c r="U8079" s="5">
        <v>74.691000000000003</v>
      </c>
      <c r="V8079">
        <f t="shared" si="630"/>
        <v>6</v>
      </c>
      <c r="W8079">
        <f t="shared" si="631"/>
        <v>2</v>
      </c>
      <c r="X8079">
        <f t="shared" si="632"/>
        <v>2015</v>
      </c>
      <c r="Y8079" t="str">
        <f t="shared" si="633"/>
        <v>Jun</v>
      </c>
      <c r="Z8079" t="str">
        <f t="shared" si="634"/>
        <v>2015-06</v>
      </c>
    </row>
    <row r="8080" spans="1:26"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s="5">
        <v>75</v>
      </c>
      <c r="S8080">
        <v>3</v>
      </c>
      <c r="T8080" s="7">
        <v>0</v>
      </c>
      <c r="U8080" s="5">
        <v>18</v>
      </c>
      <c r="V8080">
        <f t="shared" si="630"/>
        <v>6</v>
      </c>
      <c r="W8080">
        <f t="shared" si="631"/>
        <v>2</v>
      </c>
      <c r="X8080">
        <f t="shared" si="632"/>
        <v>2015</v>
      </c>
      <c r="Y8080" t="str">
        <f t="shared" si="633"/>
        <v>Jun</v>
      </c>
      <c r="Z8080" t="str">
        <f t="shared" si="634"/>
        <v>2015-06</v>
      </c>
    </row>
    <row r="8081" spans="1:26"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5">
        <v>134.27199999999999</v>
      </c>
      <c r="S8081">
        <v>8</v>
      </c>
      <c r="T8081" s="7">
        <v>0.2</v>
      </c>
      <c r="U8081" s="5">
        <v>46.995199999999997</v>
      </c>
      <c r="V8081">
        <f t="shared" si="630"/>
        <v>11</v>
      </c>
      <c r="W8081">
        <f t="shared" si="631"/>
        <v>4</v>
      </c>
      <c r="X8081">
        <f t="shared" si="632"/>
        <v>2016</v>
      </c>
      <c r="Y8081" t="str">
        <f t="shared" si="633"/>
        <v>Nov</v>
      </c>
      <c r="Z8081" t="str">
        <f t="shared" si="634"/>
        <v>2016-11</v>
      </c>
    </row>
    <row r="8082" spans="1:26"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s="5">
        <v>146.54400000000001</v>
      </c>
      <c r="S8082">
        <v>6</v>
      </c>
      <c r="T8082" s="7">
        <v>0.2</v>
      </c>
      <c r="U8082" s="5">
        <v>47.626800000000003</v>
      </c>
      <c r="V8082">
        <f t="shared" si="630"/>
        <v>10</v>
      </c>
      <c r="W8082">
        <f t="shared" si="631"/>
        <v>4</v>
      </c>
      <c r="X8082">
        <f t="shared" si="632"/>
        <v>2015</v>
      </c>
      <c r="Y8082" t="str">
        <f t="shared" si="633"/>
        <v>Oct</v>
      </c>
      <c r="Z8082" t="str">
        <f t="shared" si="634"/>
        <v>2015-10</v>
      </c>
    </row>
    <row r="8083" spans="1:26"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s="5">
        <v>131.904</v>
      </c>
      <c r="S8083">
        <v>3</v>
      </c>
      <c r="T8083" s="7">
        <v>0.2</v>
      </c>
      <c r="U8083" s="5">
        <v>47.815199999999997</v>
      </c>
      <c r="V8083">
        <f t="shared" si="630"/>
        <v>10</v>
      </c>
      <c r="W8083">
        <f t="shared" si="631"/>
        <v>4</v>
      </c>
      <c r="X8083">
        <f t="shared" si="632"/>
        <v>2015</v>
      </c>
      <c r="Y8083" t="str">
        <f t="shared" si="633"/>
        <v>Oct</v>
      </c>
      <c r="Z8083" t="str">
        <f t="shared" si="634"/>
        <v>2015-10</v>
      </c>
    </row>
    <row r="8084" spans="1:26"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s="5">
        <v>203.88</v>
      </c>
      <c r="S8084">
        <v>5</v>
      </c>
      <c r="T8084" s="7">
        <v>0.2</v>
      </c>
      <c r="U8084" s="5">
        <v>20.388000000000002</v>
      </c>
      <c r="V8084">
        <f t="shared" si="630"/>
        <v>10</v>
      </c>
      <c r="W8084">
        <f t="shared" si="631"/>
        <v>4</v>
      </c>
      <c r="X8084">
        <f t="shared" si="632"/>
        <v>2015</v>
      </c>
      <c r="Y8084" t="str">
        <f t="shared" si="633"/>
        <v>Oct</v>
      </c>
      <c r="Z8084" t="str">
        <f t="shared" si="634"/>
        <v>2015-10</v>
      </c>
    </row>
    <row r="8085" spans="1:26"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s="5">
        <v>14.301</v>
      </c>
      <c r="S8085">
        <v>7</v>
      </c>
      <c r="T8085" s="7">
        <v>0.7</v>
      </c>
      <c r="U8085" s="5">
        <v>-10.487399999999999</v>
      </c>
      <c r="V8085">
        <f t="shared" si="630"/>
        <v>10</v>
      </c>
      <c r="W8085">
        <f t="shared" si="631"/>
        <v>4</v>
      </c>
      <c r="X8085">
        <f t="shared" si="632"/>
        <v>2015</v>
      </c>
      <c r="Y8085" t="str">
        <f t="shared" si="633"/>
        <v>Oct</v>
      </c>
      <c r="Z8085" t="str">
        <f t="shared" si="634"/>
        <v>2015-10</v>
      </c>
    </row>
    <row r="8086" spans="1:26"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s="5">
        <v>718.64</v>
      </c>
      <c r="S8086">
        <v>10</v>
      </c>
      <c r="T8086" s="7">
        <v>0.2</v>
      </c>
      <c r="U8086" s="5">
        <v>-161.69399999999999</v>
      </c>
      <c r="V8086">
        <f t="shared" si="630"/>
        <v>10</v>
      </c>
      <c r="W8086">
        <f t="shared" si="631"/>
        <v>4</v>
      </c>
      <c r="X8086">
        <f t="shared" si="632"/>
        <v>2015</v>
      </c>
      <c r="Y8086" t="str">
        <f t="shared" si="633"/>
        <v>Oct</v>
      </c>
      <c r="Z8086" t="str">
        <f t="shared" si="634"/>
        <v>2015-10</v>
      </c>
    </row>
    <row r="8087" spans="1:26"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s="5">
        <v>61.1</v>
      </c>
      <c r="S8087">
        <v>5</v>
      </c>
      <c r="T8087" s="7">
        <v>0</v>
      </c>
      <c r="U8087" s="5">
        <v>18.329999999999998</v>
      </c>
      <c r="V8087">
        <f t="shared" si="630"/>
        <v>10</v>
      </c>
      <c r="W8087">
        <f t="shared" si="631"/>
        <v>4</v>
      </c>
      <c r="X8087">
        <f t="shared" si="632"/>
        <v>2016</v>
      </c>
      <c r="Y8087" t="str">
        <f t="shared" si="633"/>
        <v>Oct</v>
      </c>
      <c r="Z8087" t="str">
        <f t="shared" si="634"/>
        <v>2016-10</v>
      </c>
    </row>
    <row r="8088" spans="1:26"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s="5">
        <v>28.08</v>
      </c>
      <c r="S8088">
        <v>3</v>
      </c>
      <c r="T8088" s="7">
        <v>0.2</v>
      </c>
      <c r="U8088" s="5">
        <v>5.2649999999999997</v>
      </c>
      <c r="V8088">
        <f t="shared" si="630"/>
        <v>4</v>
      </c>
      <c r="W8088">
        <f t="shared" si="631"/>
        <v>2</v>
      </c>
      <c r="X8088">
        <f t="shared" si="632"/>
        <v>2017</v>
      </c>
      <c r="Y8088" t="str">
        <f t="shared" si="633"/>
        <v>Apr</v>
      </c>
      <c r="Z8088" t="str">
        <f t="shared" si="634"/>
        <v>2017-04</v>
      </c>
    </row>
    <row r="8089" spans="1:26"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s="5">
        <v>10.496</v>
      </c>
      <c r="S8089">
        <v>4</v>
      </c>
      <c r="T8089" s="7">
        <v>0.2</v>
      </c>
      <c r="U8089" s="5">
        <v>1.1808000000000001</v>
      </c>
      <c r="V8089">
        <f t="shared" si="630"/>
        <v>9</v>
      </c>
      <c r="W8089">
        <f t="shared" si="631"/>
        <v>3</v>
      </c>
      <c r="X8089">
        <f t="shared" si="632"/>
        <v>2016</v>
      </c>
      <c r="Y8089" t="str">
        <f t="shared" si="633"/>
        <v>Sep</v>
      </c>
      <c r="Z8089" t="str">
        <f t="shared" si="634"/>
        <v>2016-09</v>
      </c>
    </row>
    <row r="8090" spans="1:26"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s="5">
        <v>39.92</v>
      </c>
      <c r="S8090">
        <v>2</v>
      </c>
      <c r="T8090" s="7">
        <v>0.2</v>
      </c>
      <c r="U8090" s="5">
        <v>12.974</v>
      </c>
      <c r="V8090">
        <f t="shared" si="630"/>
        <v>7</v>
      </c>
      <c r="W8090">
        <f t="shared" si="631"/>
        <v>3</v>
      </c>
      <c r="X8090">
        <f t="shared" si="632"/>
        <v>2015</v>
      </c>
      <c r="Y8090" t="str">
        <f t="shared" si="633"/>
        <v>Jul</v>
      </c>
      <c r="Z8090" t="str">
        <f t="shared" si="634"/>
        <v>2015-07</v>
      </c>
    </row>
    <row r="8091" spans="1:26"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s="5">
        <v>77.58</v>
      </c>
      <c r="S8091">
        <v>9</v>
      </c>
      <c r="T8091" s="7">
        <v>0</v>
      </c>
      <c r="U8091" s="5">
        <v>20.1708</v>
      </c>
      <c r="V8091">
        <f t="shared" si="630"/>
        <v>8</v>
      </c>
      <c r="W8091">
        <f t="shared" si="631"/>
        <v>3</v>
      </c>
      <c r="X8091">
        <f t="shared" si="632"/>
        <v>2015</v>
      </c>
      <c r="Y8091" t="str">
        <f t="shared" si="633"/>
        <v>Aug</v>
      </c>
      <c r="Z8091" t="str">
        <f t="shared" si="634"/>
        <v>2015-08</v>
      </c>
    </row>
    <row r="8092" spans="1:26"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s="5">
        <v>269.36</v>
      </c>
      <c r="S8092">
        <v>7</v>
      </c>
      <c r="T8092" s="7">
        <v>0</v>
      </c>
      <c r="U8092" s="5">
        <v>70.033600000000007</v>
      </c>
      <c r="V8092">
        <f t="shared" si="630"/>
        <v>12</v>
      </c>
      <c r="W8092">
        <f t="shared" si="631"/>
        <v>4</v>
      </c>
      <c r="X8092">
        <f t="shared" si="632"/>
        <v>2014</v>
      </c>
      <c r="Y8092" t="str">
        <f t="shared" si="633"/>
        <v>Dec</v>
      </c>
      <c r="Z8092" t="str">
        <f t="shared" si="634"/>
        <v>2014-12</v>
      </c>
    </row>
    <row r="8093" spans="1:26"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s="5">
        <v>5.76</v>
      </c>
      <c r="S8093">
        <v>2</v>
      </c>
      <c r="T8093" s="7">
        <v>0</v>
      </c>
      <c r="U8093" s="5">
        <v>2.8224</v>
      </c>
      <c r="V8093">
        <f t="shared" si="630"/>
        <v>12</v>
      </c>
      <c r="W8093">
        <f t="shared" si="631"/>
        <v>4</v>
      </c>
      <c r="X8093">
        <f t="shared" si="632"/>
        <v>2015</v>
      </c>
      <c r="Y8093" t="str">
        <f t="shared" si="633"/>
        <v>Dec</v>
      </c>
      <c r="Z8093" t="str">
        <f t="shared" si="634"/>
        <v>2015-12</v>
      </c>
    </row>
    <row r="8094" spans="1:26"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s="5">
        <v>109.9</v>
      </c>
      <c r="S8094">
        <v>5</v>
      </c>
      <c r="T8094" s="7">
        <v>0</v>
      </c>
      <c r="U8094" s="5">
        <v>32.97</v>
      </c>
      <c r="V8094">
        <f t="shared" si="630"/>
        <v>11</v>
      </c>
      <c r="W8094">
        <f t="shared" si="631"/>
        <v>4</v>
      </c>
      <c r="X8094">
        <f t="shared" si="632"/>
        <v>2017</v>
      </c>
      <c r="Y8094" t="str">
        <f t="shared" si="633"/>
        <v>Nov</v>
      </c>
      <c r="Z8094" t="str">
        <f t="shared" si="634"/>
        <v>2017-11</v>
      </c>
    </row>
    <row r="8095" spans="1:26"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s="5">
        <v>23.88</v>
      </c>
      <c r="S8095">
        <v>3</v>
      </c>
      <c r="T8095" s="7">
        <v>0</v>
      </c>
      <c r="U8095" s="5">
        <v>10.507199999999999</v>
      </c>
      <c r="V8095">
        <f t="shared" si="630"/>
        <v>7</v>
      </c>
      <c r="W8095">
        <f t="shared" si="631"/>
        <v>3</v>
      </c>
      <c r="X8095">
        <f t="shared" si="632"/>
        <v>2017</v>
      </c>
      <c r="Y8095" t="str">
        <f t="shared" si="633"/>
        <v>Jul</v>
      </c>
      <c r="Z8095" t="str">
        <f t="shared" si="634"/>
        <v>2017-07</v>
      </c>
    </row>
    <row r="8096" spans="1:26"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s="5">
        <v>26.2</v>
      </c>
      <c r="S8096">
        <v>4</v>
      </c>
      <c r="T8096" s="7">
        <v>0</v>
      </c>
      <c r="U8096" s="5">
        <v>12.052</v>
      </c>
      <c r="V8096">
        <f t="shared" si="630"/>
        <v>7</v>
      </c>
      <c r="W8096">
        <f t="shared" si="631"/>
        <v>3</v>
      </c>
      <c r="X8096">
        <f t="shared" si="632"/>
        <v>2017</v>
      </c>
      <c r="Y8096" t="str">
        <f t="shared" si="633"/>
        <v>Jul</v>
      </c>
      <c r="Z8096" t="str">
        <f t="shared" si="634"/>
        <v>2017-07</v>
      </c>
    </row>
    <row r="8097" spans="1:26"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s="5">
        <v>12.96</v>
      </c>
      <c r="S8097">
        <v>2</v>
      </c>
      <c r="T8097" s="7">
        <v>0</v>
      </c>
      <c r="U8097" s="5">
        <v>6.2207999999999997</v>
      </c>
      <c r="V8097">
        <f t="shared" si="630"/>
        <v>7</v>
      </c>
      <c r="W8097">
        <f t="shared" si="631"/>
        <v>3</v>
      </c>
      <c r="X8097">
        <f t="shared" si="632"/>
        <v>2017</v>
      </c>
      <c r="Y8097" t="str">
        <f t="shared" si="633"/>
        <v>Jul</v>
      </c>
      <c r="Z8097" t="str">
        <f t="shared" si="634"/>
        <v>2017-07</v>
      </c>
    </row>
    <row r="8098" spans="1:26"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s="5">
        <v>234.95</v>
      </c>
      <c r="S8098">
        <v>5</v>
      </c>
      <c r="T8098" s="7">
        <v>0</v>
      </c>
      <c r="U8098" s="5">
        <v>32.893000000000001</v>
      </c>
      <c r="V8098">
        <f t="shared" si="630"/>
        <v>7</v>
      </c>
      <c r="W8098">
        <f t="shared" si="631"/>
        <v>3</v>
      </c>
      <c r="X8098">
        <f t="shared" si="632"/>
        <v>2017</v>
      </c>
      <c r="Y8098" t="str">
        <f t="shared" si="633"/>
        <v>Jul</v>
      </c>
      <c r="Z8098" t="str">
        <f t="shared" si="634"/>
        <v>2017-07</v>
      </c>
    </row>
    <row r="8099" spans="1:26"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s="5">
        <v>118.25</v>
      </c>
      <c r="S8099">
        <v>5</v>
      </c>
      <c r="T8099" s="7">
        <v>0</v>
      </c>
      <c r="U8099" s="5">
        <v>34.292499999999997</v>
      </c>
      <c r="V8099">
        <f t="shared" si="630"/>
        <v>12</v>
      </c>
      <c r="W8099">
        <f t="shared" si="631"/>
        <v>4</v>
      </c>
      <c r="X8099">
        <f t="shared" si="632"/>
        <v>2017</v>
      </c>
      <c r="Y8099" t="str">
        <f t="shared" si="633"/>
        <v>Dec</v>
      </c>
      <c r="Z8099" t="str">
        <f t="shared" si="634"/>
        <v>2017-12</v>
      </c>
    </row>
    <row r="8100" spans="1:26"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s="5">
        <v>4.28</v>
      </c>
      <c r="S8100">
        <v>1</v>
      </c>
      <c r="T8100" s="7">
        <v>0</v>
      </c>
      <c r="U8100" s="5">
        <v>1.9259999999999999</v>
      </c>
      <c r="V8100">
        <f t="shared" si="630"/>
        <v>12</v>
      </c>
      <c r="W8100">
        <f t="shared" si="631"/>
        <v>4</v>
      </c>
      <c r="X8100">
        <f t="shared" si="632"/>
        <v>2017</v>
      </c>
      <c r="Y8100" t="str">
        <f t="shared" si="633"/>
        <v>Dec</v>
      </c>
      <c r="Z8100" t="str">
        <f t="shared" si="634"/>
        <v>2017-12</v>
      </c>
    </row>
    <row r="8101" spans="1:26"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s="5">
        <v>26.85</v>
      </c>
      <c r="S8101">
        <v>3</v>
      </c>
      <c r="T8101" s="7">
        <v>0</v>
      </c>
      <c r="U8101" s="5">
        <v>5.1014999999999997</v>
      </c>
      <c r="V8101">
        <f t="shared" si="630"/>
        <v>3</v>
      </c>
      <c r="W8101">
        <f t="shared" si="631"/>
        <v>1</v>
      </c>
      <c r="X8101">
        <f t="shared" si="632"/>
        <v>2016</v>
      </c>
      <c r="Y8101" t="str">
        <f t="shared" si="633"/>
        <v>Mar</v>
      </c>
      <c r="Z8101" t="str">
        <f t="shared" si="634"/>
        <v>2016-03</v>
      </c>
    </row>
    <row r="8102" spans="1:26"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s="5">
        <v>3357.6</v>
      </c>
      <c r="S8102">
        <v>3</v>
      </c>
      <c r="T8102" s="7">
        <v>0.2</v>
      </c>
      <c r="U8102" s="5">
        <v>377.73</v>
      </c>
      <c r="V8102">
        <f t="shared" si="630"/>
        <v>3</v>
      </c>
      <c r="W8102">
        <f t="shared" si="631"/>
        <v>1</v>
      </c>
      <c r="X8102">
        <f t="shared" si="632"/>
        <v>2016</v>
      </c>
      <c r="Y8102" t="str">
        <f t="shared" si="633"/>
        <v>Mar</v>
      </c>
      <c r="Z8102" t="str">
        <f t="shared" si="634"/>
        <v>2016-03</v>
      </c>
    </row>
    <row r="8103" spans="1:26"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s="5">
        <v>8.26</v>
      </c>
      <c r="S8103">
        <v>2</v>
      </c>
      <c r="T8103" s="7">
        <v>0</v>
      </c>
      <c r="U8103" s="5">
        <v>3.7995999999999999</v>
      </c>
      <c r="V8103">
        <f t="shared" si="630"/>
        <v>5</v>
      </c>
      <c r="W8103">
        <f t="shared" si="631"/>
        <v>2</v>
      </c>
      <c r="X8103">
        <f t="shared" si="632"/>
        <v>2015</v>
      </c>
      <c r="Y8103" t="str">
        <f t="shared" si="633"/>
        <v>May</v>
      </c>
      <c r="Z8103" t="str">
        <f t="shared" si="634"/>
        <v>2015-05</v>
      </c>
    </row>
    <row r="8104" spans="1:26"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s="5">
        <v>2973.32</v>
      </c>
      <c r="S8104">
        <v>7</v>
      </c>
      <c r="T8104" s="7">
        <v>0.2</v>
      </c>
      <c r="U8104" s="5">
        <v>334.49849999999998</v>
      </c>
      <c r="V8104">
        <f t="shared" si="630"/>
        <v>5</v>
      </c>
      <c r="W8104">
        <f t="shared" si="631"/>
        <v>2</v>
      </c>
      <c r="X8104">
        <f t="shared" si="632"/>
        <v>2015</v>
      </c>
      <c r="Y8104" t="str">
        <f t="shared" si="633"/>
        <v>May</v>
      </c>
      <c r="Z8104" t="str">
        <f t="shared" si="634"/>
        <v>2015-05</v>
      </c>
    </row>
    <row r="8105" spans="1:26"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s="5">
        <v>104.79</v>
      </c>
      <c r="S8105">
        <v>7</v>
      </c>
      <c r="T8105" s="7">
        <v>0</v>
      </c>
      <c r="U8105" s="5">
        <v>29.341200000000001</v>
      </c>
      <c r="V8105">
        <f t="shared" si="630"/>
        <v>5</v>
      </c>
      <c r="W8105">
        <f t="shared" si="631"/>
        <v>2</v>
      </c>
      <c r="X8105">
        <f t="shared" si="632"/>
        <v>2015</v>
      </c>
      <c r="Y8105" t="str">
        <f t="shared" si="633"/>
        <v>May</v>
      </c>
      <c r="Z8105" t="str">
        <f t="shared" si="634"/>
        <v>2015-05</v>
      </c>
    </row>
    <row r="8106" spans="1:26"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s="5">
        <v>775.72799999999995</v>
      </c>
      <c r="S8106">
        <v>6</v>
      </c>
      <c r="T8106" s="7">
        <v>0.2</v>
      </c>
      <c r="U8106" s="5">
        <v>58.179600000000001</v>
      </c>
      <c r="V8106">
        <f t="shared" si="630"/>
        <v>5</v>
      </c>
      <c r="W8106">
        <f t="shared" si="631"/>
        <v>2</v>
      </c>
      <c r="X8106">
        <f t="shared" si="632"/>
        <v>2015</v>
      </c>
      <c r="Y8106" t="str">
        <f t="shared" si="633"/>
        <v>May</v>
      </c>
      <c r="Z8106" t="str">
        <f t="shared" si="634"/>
        <v>2015-05</v>
      </c>
    </row>
    <row r="8107" spans="1:26"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s="5">
        <v>89.066400000000002</v>
      </c>
      <c r="S8107">
        <v>1</v>
      </c>
      <c r="T8107" s="7">
        <v>0.32</v>
      </c>
      <c r="U8107" s="5">
        <v>-17.0274</v>
      </c>
      <c r="V8107">
        <f t="shared" si="630"/>
        <v>2</v>
      </c>
      <c r="W8107">
        <f t="shared" si="631"/>
        <v>1</v>
      </c>
      <c r="X8107">
        <f t="shared" si="632"/>
        <v>2017</v>
      </c>
      <c r="Y8107" t="str">
        <f t="shared" si="633"/>
        <v>Feb</v>
      </c>
      <c r="Z8107" t="str">
        <f t="shared" si="634"/>
        <v>2017-02</v>
      </c>
    </row>
    <row r="8108" spans="1:26"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s="5">
        <v>175.44</v>
      </c>
      <c r="S8108">
        <v>6</v>
      </c>
      <c r="T8108" s="7">
        <v>0.2</v>
      </c>
      <c r="U8108" s="5">
        <v>52.631999999999998</v>
      </c>
      <c r="V8108">
        <f t="shared" si="630"/>
        <v>2</v>
      </c>
      <c r="W8108">
        <f t="shared" si="631"/>
        <v>1</v>
      </c>
      <c r="X8108">
        <f t="shared" si="632"/>
        <v>2017</v>
      </c>
      <c r="Y8108" t="str">
        <f t="shared" si="633"/>
        <v>Feb</v>
      </c>
      <c r="Z8108" t="str">
        <f t="shared" si="634"/>
        <v>2017-02</v>
      </c>
    </row>
    <row r="8109" spans="1:26"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s="5">
        <v>438.33600000000001</v>
      </c>
      <c r="S8109">
        <v>4</v>
      </c>
      <c r="T8109" s="7">
        <v>0.2</v>
      </c>
      <c r="U8109" s="5">
        <v>-87.667199999999994</v>
      </c>
      <c r="V8109">
        <f t="shared" si="630"/>
        <v>2</v>
      </c>
      <c r="W8109">
        <f t="shared" si="631"/>
        <v>1</v>
      </c>
      <c r="X8109">
        <f t="shared" si="632"/>
        <v>2017</v>
      </c>
      <c r="Y8109" t="str">
        <f t="shared" si="633"/>
        <v>Feb</v>
      </c>
      <c r="Z8109" t="str">
        <f t="shared" si="634"/>
        <v>2017-02</v>
      </c>
    </row>
    <row r="8110" spans="1:26"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s="5">
        <v>215.54400000000001</v>
      </c>
      <c r="S8110">
        <v>4</v>
      </c>
      <c r="T8110" s="7">
        <v>0.3</v>
      </c>
      <c r="U8110" s="5">
        <v>-58.504800000000003</v>
      </c>
      <c r="V8110">
        <f t="shared" si="630"/>
        <v>12</v>
      </c>
      <c r="W8110">
        <f t="shared" si="631"/>
        <v>4</v>
      </c>
      <c r="X8110">
        <f t="shared" si="632"/>
        <v>2017</v>
      </c>
      <c r="Y8110" t="str">
        <f t="shared" si="633"/>
        <v>Dec</v>
      </c>
      <c r="Z8110" t="str">
        <f t="shared" si="634"/>
        <v>2017-12</v>
      </c>
    </row>
    <row r="8111" spans="1:26"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s="5">
        <v>55.584000000000003</v>
      </c>
      <c r="S8111">
        <v>6</v>
      </c>
      <c r="T8111" s="7">
        <v>0.2</v>
      </c>
      <c r="U8111" s="5">
        <v>20.844000000000001</v>
      </c>
      <c r="V8111">
        <f t="shared" si="630"/>
        <v>11</v>
      </c>
      <c r="W8111">
        <f t="shared" si="631"/>
        <v>4</v>
      </c>
      <c r="X8111">
        <f t="shared" si="632"/>
        <v>2017</v>
      </c>
      <c r="Y8111" t="str">
        <f t="shared" si="633"/>
        <v>Nov</v>
      </c>
      <c r="Z8111" t="str">
        <f t="shared" si="634"/>
        <v>2017-11</v>
      </c>
    </row>
    <row r="8112" spans="1:26"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s="5">
        <v>127.386</v>
      </c>
      <c r="S8112">
        <v>2</v>
      </c>
      <c r="T8112" s="7">
        <v>0.3</v>
      </c>
      <c r="U8112" s="5">
        <v>-25.4772</v>
      </c>
      <c r="V8112">
        <f t="shared" si="630"/>
        <v>11</v>
      </c>
      <c r="W8112">
        <f t="shared" si="631"/>
        <v>4</v>
      </c>
      <c r="X8112">
        <f t="shared" si="632"/>
        <v>2017</v>
      </c>
      <c r="Y8112" t="str">
        <f t="shared" si="633"/>
        <v>Nov</v>
      </c>
      <c r="Z8112" t="str">
        <f t="shared" si="634"/>
        <v>2017-11</v>
      </c>
    </row>
    <row r="8113" spans="1:26"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s="5">
        <v>248.43</v>
      </c>
      <c r="S8113">
        <v>5</v>
      </c>
      <c r="T8113" s="7">
        <v>0.3</v>
      </c>
      <c r="U8113" s="5">
        <v>-17.745000000000001</v>
      </c>
      <c r="V8113">
        <f t="shared" si="630"/>
        <v>12</v>
      </c>
      <c r="W8113">
        <f t="shared" si="631"/>
        <v>4</v>
      </c>
      <c r="X8113">
        <f t="shared" si="632"/>
        <v>2016</v>
      </c>
      <c r="Y8113" t="str">
        <f t="shared" si="633"/>
        <v>Dec</v>
      </c>
      <c r="Z8113" t="str">
        <f t="shared" si="634"/>
        <v>2016-12</v>
      </c>
    </row>
    <row r="8114" spans="1:26"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s="5">
        <v>11.648</v>
      </c>
      <c r="S8114">
        <v>4</v>
      </c>
      <c r="T8114" s="7">
        <v>0.8</v>
      </c>
      <c r="U8114" s="5">
        <v>-30.8672</v>
      </c>
      <c r="V8114">
        <f t="shared" si="630"/>
        <v>12</v>
      </c>
      <c r="W8114">
        <f t="shared" si="631"/>
        <v>4</v>
      </c>
      <c r="X8114">
        <f t="shared" si="632"/>
        <v>2016</v>
      </c>
      <c r="Y8114" t="str">
        <f t="shared" si="633"/>
        <v>Dec</v>
      </c>
      <c r="Z8114" t="str">
        <f t="shared" si="634"/>
        <v>2016-12</v>
      </c>
    </row>
    <row r="8115" spans="1:26"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s="5">
        <v>85.245999999999995</v>
      </c>
      <c r="S8115">
        <v>2</v>
      </c>
      <c r="T8115" s="7">
        <v>0.3</v>
      </c>
      <c r="U8115" s="5">
        <v>-1.2178</v>
      </c>
      <c r="V8115">
        <f t="shared" si="630"/>
        <v>12</v>
      </c>
      <c r="W8115">
        <f t="shared" si="631"/>
        <v>4</v>
      </c>
      <c r="X8115">
        <f t="shared" si="632"/>
        <v>2016</v>
      </c>
      <c r="Y8115" t="str">
        <f t="shared" si="633"/>
        <v>Dec</v>
      </c>
      <c r="Z8115" t="str">
        <f t="shared" si="634"/>
        <v>2016-12</v>
      </c>
    </row>
    <row r="8116" spans="1:26"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s="5">
        <v>20.64</v>
      </c>
      <c r="S8116">
        <v>5</v>
      </c>
      <c r="T8116" s="7">
        <v>0.2</v>
      </c>
      <c r="U8116" s="5">
        <v>2.3220000000000001</v>
      </c>
      <c r="V8116">
        <f t="shared" si="630"/>
        <v>10</v>
      </c>
      <c r="W8116">
        <f t="shared" si="631"/>
        <v>4</v>
      </c>
      <c r="X8116">
        <f t="shared" si="632"/>
        <v>2017</v>
      </c>
      <c r="Y8116" t="str">
        <f t="shared" si="633"/>
        <v>Oct</v>
      </c>
      <c r="Z8116" t="str">
        <f t="shared" si="634"/>
        <v>2017-10</v>
      </c>
    </row>
    <row r="8117" spans="1:26"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s="5">
        <v>148.02000000000001</v>
      </c>
      <c r="S8117">
        <v>3</v>
      </c>
      <c r="T8117" s="7">
        <v>0</v>
      </c>
      <c r="U8117" s="5">
        <v>41.445599999999999</v>
      </c>
      <c r="V8117">
        <f t="shared" si="630"/>
        <v>8</v>
      </c>
      <c r="W8117">
        <f t="shared" si="631"/>
        <v>3</v>
      </c>
      <c r="X8117">
        <f t="shared" si="632"/>
        <v>2017</v>
      </c>
      <c r="Y8117" t="str">
        <f t="shared" si="633"/>
        <v>Aug</v>
      </c>
      <c r="Z8117" t="str">
        <f t="shared" si="634"/>
        <v>2017-08</v>
      </c>
    </row>
    <row r="8118" spans="1:26"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s="5">
        <v>33.29</v>
      </c>
      <c r="S8118">
        <v>1</v>
      </c>
      <c r="T8118" s="7">
        <v>0</v>
      </c>
      <c r="U8118" s="5">
        <v>7.9896000000000003</v>
      </c>
      <c r="V8118">
        <f t="shared" si="630"/>
        <v>11</v>
      </c>
      <c r="W8118">
        <f t="shared" si="631"/>
        <v>4</v>
      </c>
      <c r="X8118">
        <f t="shared" si="632"/>
        <v>2017</v>
      </c>
      <c r="Y8118" t="str">
        <f t="shared" si="633"/>
        <v>Nov</v>
      </c>
      <c r="Z8118" t="str">
        <f t="shared" si="634"/>
        <v>2017-11</v>
      </c>
    </row>
    <row r="8119" spans="1:26"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s="5">
        <v>204.95</v>
      </c>
      <c r="S8119">
        <v>5</v>
      </c>
      <c r="T8119" s="7">
        <v>0</v>
      </c>
      <c r="U8119" s="5">
        <v>100.4255</v>
      </c>
      <c r="V8119">
        <f t="shared" si="630"/>
        <v>6</v>
      </c>
      <c r="W8119">
        <f t="shared" si="631"/>
        <v>2</v>
      </c>
      <c r="X8119">
        <f t="shared" si="632"/>
        <v>2017</v>
      </c>
      <c r="Y8119" t="str">
        <f t="shared" si="633"/>
        <v>Jun</v>
      </c>
      <c r="Z8119" t="str">
        <f t="shared" si="634"/>
        <v>2017-06</v>
      </c>
    </row>
    <row r="8120" spans="1:26"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s="5">
        <v>526.34400000000005</v>
      </c>
      <c r="S8120">
        <v>4</v>
      </c>
      <c r="T8120" s="7">
        <v>0.3</v>
      </c>
      <c r="U8120" s="5">
        <v>-75.191999999999993</v>
      </c>
      <c r="V8120">
        <f t="shared" si="630"/>
        <v>7</v>
      </c>
      <c r="W8120">
        <f t="shared" si="631"/>
        <v>3</v>
      </c>
      <c r="X8120">
        <f t="shared" si="632"/>
        <v>2017</v>
      </c>
      <c r="Y8120" t="str">
        <f t="shared" si="633"/>
        <v>Jul</v>
      </c>
      <c r="Z8120" t="str">
        <f t="shared" si="634"/>
        <v>2017-07</v>
      </c>
    </row>
    <row r="8121" spans="1:26"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s="5">
        <v>41.96</v>
      </c>
      <c r="S8121">
        <v>2</v>
      </c>
      <c r="T8121" s="7">
        <v>0</v>
      </c>
      <c r="U8121" s="5">
        <v>10.909599999999999</v>
      </c>
      <c r="V8121">
        <f t="shared" si="630"/>
        <v>11</v>
      </c>
      <c r="W8121">
        <f t="shared" si="631"/>
        <v>4</v>
      </c>
      <c r="X8121">
        <f t="shared" si="632"/>
        <v>2016</v>
      </c>
      <c r="Y8121" t="str">
        <f t="shared" si="633"/>
        <v>Nov</v>
      </c>
      <c r="Z8121" t="str">
        <f t="shared" si="634"/>
        <v>2016-11</v>
      </c>
    </row>
    <row r="8122" spans="1:26"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s="5">
        <v>451.15199999999999</v>
      </c>
      <c r="S8122">
        <v>3</v>
      </c>
      <c r="T8122" s="7">
        <v>0.2</v>
      </c>
      <c r="U8122" s="5">
        <v>0</v>
      </c>
      <c r="V8122">
        <f t="shared" si="630"/>
        <v>11</v>
      </c>
      <c r="W8122">
        <f t="shared" si="631"/>
        <v>4</v>
      </c>
      <c r="X8122">
        <f t="shared" si="632"/>
        <v>2016</v>
      </c>
      <c r="Y8122" t="str">
        <f t="shared" si="633"/>
        <v>Nov</v>
      </c>
      <c r="Z8122" t="str">
        <f t="shared" si="634"/>
        <v>2016-11</v>
      </c>
    </row>
    <row r="8123" spans="1:26"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s="5">
        <v>31.504000000000001</v>
      </c>
      <c r="S8123">
        <v>11</v>
      </c>
      <c r="T8123" s="7">
        <v>0.2</v>
      </c>
      <c r="U8123" s="5">
        <v>11.026400000000001</v>
      </c>
      <c r="V8123">
        <f t="shared" si="630"/>
        <v>11</v>
      </c>
      <c r="W8123">
        <f t="shared" si="631"/>
        <v>4</v>
      </c>
      <c r="X8123">
        <f t="shared" si="632"/>
        <v>2016</v>
      </c>
      <c r="Y8123" t="str">
        <f t="shared" si="633"/>
        <v>Nov</v>
      </c>
      <c r="Z8123" t="str">
        <f t="shared" si="634"/>
        <v>2016-11</v>
      </c>
    </row>
    <row r="8124" spans="1:26"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s="5">
        <v>30.672000000000001</v>
      </c>
      <c r="S8124">
        <v>3</v>
      </c>
      <c r="T8124" s="7">
        <v>0.2</v>
      </c>
      <c r="U8124" s="5">
        <v>9.5850000000000009</v>
      </c>
      <c r="V8124">
        <f t="shared" si="630"/>
        <v>12</v>
      </c>
      <c r="W8124">
        <f t="shared" si="631"/>
        <v>4</v>
      </c>
      <c r="X8124">
        <f t="shared" si="632"/>
        <v>2014</v>
      </c>
      <c r="Y8124" t="str">
        <f t="shared" si="633"/>
        <v>Dec</v>
      </c>
      <c r="Z8124" t="str">
        <f t="shared" si="634"/>
        <v>2014-12</v>
      </c>
    </row>
    <row r="8125" spans="1:26"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5">
        <v>1079.9760000000001</v>
      </c>
      <c r="S8125">
        <v>4</v>
      </c>
      <c r="T8125" s="7">
        <v>0.4</v>
      </c>
      <c r="U8125" s="5">
        <v>125.99720000000001</v>
      </c>
      <c r="V8125">
        <f t="shared" si="630"/>
        <v>12</v>
      </c>
      <c r="W8125">
        <f t="shared" si="631"/>
        <v>4</v>
      </c>
      <c r="X8125">
        <f t="shared" si="632"/>
        <v>2014</v>
      </c>
      <c r="Y8125" t="str">
        <f t="shared" si="633"/>
        <v>Dec</v>
      </c>
      <c r="Z8125" t="str">
        <f t="shared" si="634"/>
        <v>2014-12</v>
      </c>
    </row>
    <row r="8126" spans="1:26"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s="5">
        <v>161.56800000000001</v>
      </c>
      <c r="S8126">
        <v>2</v>
      </c>
      <c r="T8126" s="7">
        <v>0.2</v>
      </c>
      <c r="U8126" s="5">
        <v>-28.2744</v>
      </c>
      <c r="V8126">
        <f t="shared" si="630"/>
        <v>9</v>
      </c>
      <c r="W8126">
        <f t="shared" si="631"/>
        <v>3</v>
      </c>
      <c r="X8126">
        <f t="shared" si="632"/>
        <v>2017</v>
      </c>
      <c r="Y8126" t="str">
        <f t="shared" si="633"/>
        <v>Sep</v>
      </c>
      <c r="Z8126" t="str">
        <f t="shared" si="634"/>
        <v>2017-09</v>
      </c>
    </row>
    <row r="8127" spans="1:26"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s="5">
        <v>2.9340000000000002</v>
      </c>
      <c r="S8127">
        <v>3</v>
      </c>
      <c r="T8127" s="7">
        <v>0.8</v>
      </c>
      <c r="U8127" s="5">
        <v>-4.9878</v>
      </c>
      <c r="V8127">
        <f t="shared" si="630"/>
        <v>2</v>
      </c>
      <c r="W8127">
        <f t="shared" si="631"/>
        <v>1</v>
      </c>
      <c r="X8127">
        <f t="shared" si="632"/>
        <v>2015</v>
      </c>
      <c r="Y8127" t="str">
        <f t="shared" si="633"/>
        <v>Feb</v>
      </c>
      <c r="Z8127" t="str">
        <f t="shared" si="634"/>
        <v>2015-02</v>
      </c>
    </row>
    <row r="8128" spans="1:26"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s="5">
        <v>18.527999999999999</v>
      </c>
      <c r="S8128">
        <v>2</v>
      </c>
      <c r="T8128" s="7">
        <v>0.2</v>
      </c>
      <c r="U8128" s="5">
        <v>4.4004000000000003</v>
      </c>
      <c r="V8128">
        <f t="shared" si="630"/>
        <v>2</v>
      </c>
      <c r="W8128">
        <f t="shared" si="631"/>
        <v>1</v>
      </c>
      <c r="X8128">
        <f t="shared" si="632"/>
        <v>2015</v>
      </c>
      <c r="Y8128" t="str">
        <f t="shared" si="633"/>
        <v>Feb</v>
      </c>
      <c r="Z8128" t="str">
        <f t="shared" si="634"/>
        <v>2015-02</v>
      </c>
    </row>
    <row r="8129" spans="1:26"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s="5">
        <v>670.75199999999995</v>
      </c>
      <c r="S8129">
        <v>3</v>
      </c>
      <c r="T8129" s="7">
        <v>0.2</v>
      </c>
      <c r="U8129" s="5">
        <v>-125.76600000000001</v>
      </c>
      <c r="V8129">
        <f t="shared" si="630"/>
        <v>2</v>
      </c>
      <c r="W8129">
        <f t="shared" si="631"/>
        <v>1</v>
      </c>
      <c r="X8129">
        <f t="shared" si="632"/>
        <v>2015</v>
      </c>
      <c r="Y8129" t="str">
        <f t="shared" si="633"/>
        <v>Feb</v>
      </c>
      <c r="Z8129" t="str">
        <f t="shared" si="634"/>
        <v>2015-02</v>
      </c>
    </row>
    <row r="8130" spans="1:26"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s="5">
        <v>64.959999999999994</v>
      </c>
      <c r="S8130">
        <v>5</v>
      </c>
      <c r="T8130" s="7">
        <v>0.6</v>
      </c>
      <c r="U8130" s="5">
        <v>-43.847999999999999</v>
      </c>
      <c r="V8130">
        <f t="shared" si="630"/>
        <v>8</v>
      </c>
      <c r="W8130">
        <f t="shared" si="631"/>
        <v>3</v>
      </c>
      <c r="X8130">
        <f t="shared" si="632"/>
        <v>2017</v>
      </c>
      <c r="Y8130" t="str">
        <f t="shared" si="633"/>
        <v>Aug</v>
      </c>
      <c r="Z8130" t="str">
        <f t="shared" si="634"/>
        <v>2017-08</v>
      </c>
    </row>
    <row r="8131" spans="1:26"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s="5">
        <v>41.94</v>
      </c>
      <c r="S8131">
        <v>2</v>
      </c>
      <c r="T8131" s="7">
        <v>0</v>
      </c>
      <c r="U8131" s="5">
        <v>15.0984</v>
      </c>
      <c r="V8131">
        <f t="shared" ref="V8131:V8194" si="635">MONTH(C8131)</f>
        <v>7</v>
      </c>
      <c r="W8131">
        <f t="shared" ref="W8131:W8194" si="636">ROUNDUP(MONTH(C8131)/3,0)</f>
        <v>3</v>
      </c>
      <c r="X8131">
        <f t="shared" ref="X8131:X8194" si="637">YEAR(C8131)</f>
        <v>2014</v>
      </c>
      <c r="Y8131" t="str">
        <f t="shared" ref="Y8131:Y8194" si="638">TEXT(C8131,"MMM")</f>
        <v>Jul</v>
      </c>
      <c r="Z8131" t="str">
        <f t="shared" ref="Z8131:Z8194" si="639">TEXT(C8131,"YYYY-MM")</f>
        <v>2014-07</v>
      </c>
    </row>
    <row r="8132" spans="1:26"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s="5">
        <v>11.96</v>
      </c>
      <c r="S8132">
        <v>2</v>
      </c>
      <c r="T8132" s="7">
        <v>0</v>
      </c>
      <c r="U8132" s="5">
        <v>5.8604000000000003</v>
      </c>
      <c r="V8132">
        <f t="shared" si="635"/>
        <v>7</v>
      </c>
      <c r="W8132">
        <f t="shared" si="636"/>
        <v>3</v>
      </c>
      <c r="X8132">
        <f t="shared" si="637"/>
        <v>2014</v>
      </c>
      <c r="Y8132" t="str">
        <f t="shared" si="638"/>
        <v>Jul</v>
      </c>
      <c r="Z8132" t="str">
        <f t="shared" si="639"/>
        <v>2014-07</v>
      </c>
    </row>
    <row r="8133" spans="1:26"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s="5">
        <v>13.12</v>
      </c>
      <c r="S8133">
        <v>4</v>
      </c>
      <c r="T8133" s="7">
        <v>0</v>
      </c>
      <c r="U8133" s="5">
        <v>3.8048000000000002</v>
      </c>
      <c r="V8133">
        <f t="shared" si="635"/>
        <v>7</v>
      </c>
      <c r="W8133">
        <f t="shared" si="636"/>
        <v>3</v>
      </c>
      <c r="X8133">
        <f t="shared" si="637"/>
        <v>2014</v>
      </c>
      <c r="Y8133" t="str">
        <f t="shared" si="638"/>
        <v>Jul</v>
      </c>
      <c r="Z8133" t="str">
        <f t="shared" si="639"/>
        <v>2014-07</v>
      </c>
    </row>
    <row r="8134" spans="1:26"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s="5">
        <v>535.41</v>
      </c>
      <c r="S8134">
        <v>3</v>
      </c>
      <c r="T8134" s="7">
        <v>0</v>
      </c>
      <c r="U8134" s="5">
        <v>160.62299999999999</v>
      </c>
      <c r="V8134">
        <f t="shared" si="635"/>
        <v>7</v>
      </c>
      <c r="W8134">
        <f t="shared" si="636"/>
        <v>3</v>
      </c>
      <c r="X8134">
        <f t="shared" si="637"/>
        <v>2014</v>
      </c>
      <c r="Y8134" t="str">
        <f t="shared" si="638"/>
        <v>Jul</v>
      </c>
      <c r="Z8134" t="str">
        <f t="shared" si="639"/>
        <v>2014-07</v>
      </c>
    </row>
    <row r="8135" spans="1:26"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s="5">
        <v>72.78</v>
      </c>
      <c r="S8135">
        <v>3</v>
      </c>
      <c r="T8135" s="7">
        <v>0.6</v>
      </c>
      <c r="U8135" s="5">
        <v>-70.960499999999996</v>
      </c>
      <c r="V8135">
        <f t="shared" si="635"/>
        <v>10</v>
      </c>
      <c r="W8135">
        <f t="shared" si="636"/>
        <v>4</v>
      </c>
      <c r="X8135">
        <f t="shared" si="637"/>
        <v>2015</v>
      </c>
      <c r="Y8135" t="str">
        <f t="shared" si="638"/>
        <v>Oct</v>
      </c>
      <c r="Z8135" t="str">
        <f t="shared" si="639"/>
        <v>2015-10</v>
      </c>
    </row>
    <row r="8136" spans="1:26"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s="5">
        <v>36.840000000000003</v>
      </c>
      <c r="S8136">
        <v>3</v>
      </c>
      <c r="T8136" s="7">
        <v>0</v>
      </c>
      <c r="U8136" s="5">
        <v>17.314800000000002</v>
      </c>
      <c r="V8136">
        <f t="shared" si="635"/>
        <v>2</v>
      </c>
      <c r="W8136">
        <f t="shared" si="636"/>
        <v>1</v>
      </c>
      <c r="X8136">
        <f t="shared" si="637"/>
        <v>2015</v>
      </c>
      <c r="Y8136" t="str">
        <f t="shared" si="638"/>
        <v>Feb</v>
      </c>
      <c r="Z8136" t="str">
        <f t="shared" si="639"/>
        <v>2015-02</v>
      </c>
    </row>
    <row r="8137" spans="1:26"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s="5">
        <v>87.71</v>
      </c>
      <c r="S8137">
        <v>7</v>
      </c>
      <c r="T8137" s="7">
        <v>0</v>
      </c>
      <c r="U8137" s="5">
        <v>41.223700000000001</v>
      </c>
      <c r="V8137">
        <f t="shared" si="635"/>
        <v>2</v>
      </c>
      <c r="W8137">
        <f t="shared" si="636"/>
        <v>1</v>
      </c>
      <c r="X8137">
        <f t="shared" si="637"/>
        <v>2015</v>
      </c>
      <c r="Y8137" t="str">
        <f t="shared" si="638"/>
        <v>Feb</v>
      </c>
      <c r="Z8137" t="str">
        <f t="shared" si="639"/>
        <v>2015-02</v>
      </c>
    </row>
    <row r="8138" spans="1:26"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s="5">
        <v>562.29250000000002</v>
      </c>
      <c r="S8138">
        <v>7</v>
      </c>
      <c r="T8138" s="7">
        <v>0.45</v>
      </c>
      <c r="U8138" s="5">
        <v>-255.58750000000001</v>
      </c>
      <c r="V8138">
        <f t="shared" si="635"/>
        <v>8</v>
      </c>
      <c r="W8138">
        <f t="shared" si="636"/>
        <v>3</v>
      </c>
      <c r="X8138">
        <f t="shared" si="637"/>
        <v>2016</v>
      </c>
      <c r="Y8138" t="str">
        <f t="shared" si="638"/>
        <v>Aug</v>
      </c>
      <c r="Z8138" t="str">
        <f t="shared" si="639"/>
        <v>2016-08</v>
      </c>
    </row>
    <row r="8139" spans="1:26"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s="5">
        <v>56.52</v>
      </c>
      <c r="S8139">
        <v>9</v>
      </c>
      <c r="T8139" s="7">
        <v>0</v>
      </c>
      <c r="U8139" s="5">
        <v>21.477599999999999</v>
      </c>
      <c r="V8139">
        <f t="shared" si="635"/>
        <v>11</v>
      </c>
      <c r="W8139">
        <f t="shared" si="636"/>
        <v>4</v>
      </c>
      <c r="X8139">
        <f t="shared" si="637"/>
        <v>2014</v>
      </c>
      <c r="Y8139" t="str">
        <f t="shared" si="638"/>
        <v>Nov</v>
      </c>
      <c r="Z8139" t="str">
        <f t="shared" si="639"/>
        <v>2014-11</v>
      </c>
    </row>
    <row r="8140" spans="1:26"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s="5">
        <v>11.263999999999999</v>
      </c>
      <c r="S8140">
        <v>8</v>
      </c>
      <c r="T8140" s="7">
        <v>0.2</v>
      </c>
      <c r="U8140" s="5">
        <v>1.2672000000000001</v>
      </c>
      <c r="V8140">
        <f t="shared" si="635"/>
        <v>7</v>
      </c>
      <c r="W8140">
        <f t="shared" si="636"/>
        <v>3</v>
      </c>
      <c r="X8140">
        <f t="shared" si="637"/>
        <v>2016</v>
      </c>
      <c r="Y8140" t="str">
        <f t="shared" si="638"/>
        <v>Jul</v>
      </c>
      <c r="Z8140" t="str">
        <f t="shared" si="639"/>
        <v>2016-07</v>
      </c>
    </row>
    <row r="8141" spans="1:26"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s="5">
        <v>284.08</v>
      </c>
      <c r="S8141">
        <v>10</v>
      </c>
      <c r="T8141" s="7">
        <v>0.2</v>
      </c>
      <c r="U8141" s="5">
        <v>24.856999999999999</v>
      </c>
      <c r="V8141">
        <f t="shared" si="635"/>
        <v>7</v>
      </c>
      <c r="W8141">
        <f t="shared" si="636"/>
        <v>3</v>
      </c>
      <c r="X8141">
        <f t="shared" si="637"/>
        <v>2016</v>
      </c>
      <c r="Y8141" t="str">
        <f t="shared" si="638"/>
        <v>Jul</v>
      </c>
      <c r="Z8141" t="str">
        <f t="shared" si="639"/>
        <v>2016-07</v>
      </c>
    </row>
    <row r="8142" spans="1:26"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s="5">
        <v>18.495999999999999</v>
      </c>
      <c r="S8142">
        <v>4</v>
      </c>
      <c r="T8142" s="7">
        <v>0.2</v>
      </c>
      <c r="U8142" s="5">
        <v>6.7047999999999996</v>
      </c>
      <c r="V8142">
        <f t="shared" si="635"/>
        <v>7</v>
      </c>
      <c r="W8142">
        <f t="shared" si="636"/>
        <v>3</v>
      </c>
      <c r="X8142">
        <f t="shared" si="637"/>
        <v>2016</v>
      </c>
      <c r="Y8142" t="str">
        <f t="shared" si="638"/>
        <v>Jul</v>
      </c>
      <c r="Z8142" t="str">
        <f t="shared" si="639"/>
        <v>2016-07</v>
      </c>
    </row>
    <row r="8143" spans="1:26"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s="5">
        <v>14.73</v>
      </c>
      <c r="S8143">
        <v>3</v>
      </c>
      <c r="T8143" s="7">
        <v>0</v>
      </c>
      <c r="U8143" s="5">
        <v>7.2176999999999998</v>
      </c>
      <c r="V8143">
        <f t="shared" si="635"/>
        <v>2</v>
      </c>
      <c r="W8143">
        <f t="shared" si="636"/>
        <v>1</v>
      </c>
      <c r="X8143">
        <f t="shared" si="637"/>
        <v>2016</v>
      </c>
      <c r="Y8143" t="str">
        <f t="shared" si="638"/>
        <v>Feb</v>
      </c>
      <c r="Z8143" t="str">
        <f t="shared" si="639"/>
        <v>2016-02</v>
      </c>
    </row>
    <row r="8144" spans="1:26"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s="5">
        <v>186.54</v>
      </c>
      <c r="S8144">
        <v>3</v>
      </c>
      <c r="T8144" s="7">
        <v>0</v>
      </c>
      <c r="U8144" s="5">
        <v>50.3658</v>
      </c>
      <c r="V8144">
        <f t="shared" si="635"/>
        <v>2</v>
      </c>
      <c r="W8144">
        <f t="shared" si="636"/>
        <v>1</v>
      </c>
      <c r="X8144">
        <f t="shared" si="637"/>
        <v>2016</v>
      </c>
      <c r="Y8144" t="str">
        <f t="shared" si="638"/>
        <v>Feb</v>
      </c>
      <c r="Z8144" t="str">
        <f t="shared" si="639"/>
        <v>2016-02</v>
      </c>
    </row>
    <row r="8145" spans="1:26"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s="5">
        <v>557.72799999999995</v>
      </c>
      <c r="S8145">
        <v>4</v>
      </c>
      <c r="T8145" s="7">
        <v>0.2</v>
      </c>
      <c r="U8145" s="5">
        <v>6.9715999999999996</v>
      </c>
      <c r="V8145">
        <f t="shared" si="635"/>
        <v>2</v>
      </c>
      <c r="W8145">
        <f t="shared" si="636"/>
        <v>1</v>
      </c>
      <c r="X8145">
        <f t="shared" si="637"/>
        <v>2016</v>
      </c>
      <c r="Y8145" t="str">
        <f t="shared" si="638"/>
        <v>Feb</v>
      </c>
      <c r="Z8145" t="str">
        <f t="shared" si="639"/>
        <v>2016-02</v>
      </c>
    </row>
    <row r="8146" spans="1:26"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s="5">
        <v>159.96799999999999</v>
      </c>
      <c r="S8146">
        <v>4</v>
      </c>
      <c r="T8146" s="7">
        <v>0.2</v>
      </c>
      <c r="U8146" s="5">
        <v>-31.993600000000001</v>
      </c>
      <c r="V8146">
        <f t="shared" si="635"/>
        <v>2</v>
      </c>
      <c r="W8146">
        <f t="shared" si="636"/>
        <v>1</v>
      </c>
      <c r="X8146">
        <f t="shared" si="637"/>
        <v>2016</v>
      </c>
      <c r="Y8146" t="str">
        <f t="shared" si="638"/>
        <v>Feb</v>
      </c>
      <c r="Z8146" t="str">
        <f t="shared" si="639"/>
        <v>2016-02</v>
      </c>
    </row>
    <row r="8147" spans="1:26"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s="5">
        <v>471.9</v>
      </c>
      <c r="S8147">
        <v>6</v>
      </c>
      <c r="T8147" s="7">
        <v>0</v>
      </c>
      <c r="U8147" s="5">
        <v>155.727</v>
      </c>
      <c r="V8147">
        <f t="shared" si="635"/>
        <v>6</v>
      </c>
      <c r="W8147">
        <f t="shared" si="636"/>
        <v>2</v>
      </c>
      <c r="X8147">
        <f t="shared" si="637"/>
        <v>2014</v>
      </c>
      <c r="Y8147" t="str">
        <f t="shared" si="638"/>
        <v>Jun</v>
      </c>
      <c r="Z8147" t="str">
        <f t="shared" si="639"/>
        <v>2014-06</v>
      </c>
    </row>
    <row r="8148" spans="1:26"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s="5">
        <v>3.52</v>
      </c>
      <c r="S8148">
        <v>2</v>
      </c>
      <c r="T8148" s="7">
        <v>0</v>
      </c>
      <c r="U8148" s="5">
        <v>1.6896</v>
      </c>
      <c r="V8148">
        <f t="shared" si="635"/>
        <v>6</v>
      </c>
      <c r="W8148">
        <f t="shared" si="636"/>
        <v>2</v>
      </c>
      <c r="X8148">
        <f t="shared" si="637"/>
        <v>2014</v>
      </c>
      <c r="Y8148" t="str">
        <f t="shared" si="638"/>
        <v>Jun</v>
      </c>
      <c r="Z8148" t="str">
        <f t="shared" si="639"/>
        <v>2014-06</v>
      </c>
    </row>
    <row r="8149" spans="1:26"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s="5">
        <v>49.12</v>
      </c>
      <c r="S8149">
        <v>4</v>
      </c>
      <c r="T8149" s="7">
        <v>0</v>
      </c>
      <c r="U8149" s="5">
        <v>23.086400000000001</v>
      </c>
      <c r="V8149">
        <f t="shared" si="635"/>
        <v>6</v>
      </c>
      <c r="W8149">
        <f t="shared" si="636"/>
        <v>2</v>
      </c>
      <c r="X8149">
        <f t="shared" si="637"/>
        <v>2017</v>
      </c>
      <c r="Y8149" t="str">
        <f t="shared" si="638"/>
        <v>Jun</v>
      </c>
      <c r="Z8149" t="str">
        <f t="shared" si="639"/>
        <v>2017-06</v>
      </c>
    </row>
    <row r="8150" spans="1:26"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s="5">
        <v>20.16</v>
      </c>
      <c r="S8150">
        <v>7</v>
      </c>
      <c r="T8150" s="7">
        <v>0</v>
      </c>
      <c r="U8150" s="5">
        <v>9.8783999999999992</v>
      </c>
      <c r="V8150">
        <f t="shared" si="635"/>
        <v>12</v>
      </c>
      <c r="W8150">
        <f t="shared" si="636"/>
        <v>4</v>
      </c>
      <c r="X8150">
        <f t="shared" si="637"/>
        <v>2016</v>
      </c>
      <c r="Y8150" t="str">
        <f t="shared" si="638"/>
        <v>Dec</v>
      </c>
      <c r="Z8150" t="str">
        <f t="shared" si="639"/>
        <v>2016-12</v>
      </c>
    </row>
    <row r="8151" spans="1:26"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s="5">
        <v>10.68</v>
      </c>
      <c r="S8151">
        <v>2</v>
      </c>
      <c r="T8151" s="7">
        <v>0</v>
      </c>
      <c r="U8151" s="5">
        <v>5.0195999999999996</v>
      </c>
      <c r="V8151">
        <f t="shared" si="635"/>
        <v>1</v>
      </c>
      <c r="W8151">
        <f t="shared" si="636"/>
        <v>1</v>
      </c>
      <c r="X8151">
        <f t="shared" si="637"/>
        <v>2014</v>
      </c>
      <c r="Y8151" t="str">
        <f t="shared" si="638"/>
        <v>Jan</v>
      </c>
      <c r="Z8151" t="str">
        <f t="shared" si="639"/>
        <v>2014-01</v>
      </c>
    </row>
    <row r="8152" spans="1:26"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s="5">
        <v>141.96</v>
      </c>
      <c r="S8152">
        <v>2</v>
      </c>
      <c r="T8152" s="7">
        <v>0</v>
      </c>
      <c r="U8152" s="5">
        <v>39.748800000000003</v>
      </c>
      <c r="V8152">
        <f t="shared" si="635"/>
        <v>1</v>
      </c>
      <c r="W8152">
        <f t="shared" si="636"/>
        <v>1</v>
      </c>
      <c r="X8152">
        <f t="shared" si="637"/>
        <v>2014</v>
      </c>
      <c r="Y8152" t="str">
        <f t="shared" si="638"/>
        <v>Jan</v>
      </c>
      <c r="Z8152" t="str">
        <f t="shared" si="639"/>
        <v>2014-01</v>
      </c>
    </row>
    <row r="8153" spans="1:26"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s="5">
        <v>32.479999999999997</v>
      </c>
      <c r="S8153">
        <v>2</v>
      </c>
      <c r="T8153" s="7">
        <v>0</v>
      </c>
      <c r="U8153" s="5">
        <v>4.8719999999999999</v>
      </c>
      <c r="V8153">
        <f t="shared" si="635"/>
        <v>3</v>
      </c>
      <c r="W8153">
        <f t="shared" si="636"/>
        <v>1</v>
      </c>
      <c r="X8153">
        <f t="shared" si="637"/>
        <v>2017</v>
      </c>
      <c r="Y8153" t="str">
        <f t="shared" si="638"/>
        <v>Mar</v>
      </c>
      <c r="Z8153" t="str">
        <f t="shared" si="639"/>
        <v>2017-03</v>
      </c>
    </row>
    <row r="8154" spans="1:26"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s="5">
        <v>20.04</v>
      </c>
      <c r="S8154">
        <v>3</v>
      </c>
      <c r="T8154" s="7">
        <v>0</v>
      </c>
      <c r="U8154" s="5">
        <v>9.6191999999999993</v>
      </c>
      <c r="V8154">
        <f t="shared" si="635"/>
        <v>3</v>
      </c>
      <c r="W8154">
        <f t="shared" si="636"/>
        <v>1</v>
      </c>
      <c r="X8154">
        <f t="shared" si="637"/>
        <v>2017</v>
      </c>
      <c r="Y8154" t="str">
        <f t="shared" si="638"/>
        <v>Mar</v>
      </c>
      <c r="Z8154" t="str">
        <f t="shared" si="639"/>
        <v>2017-03</v>
      </c>
    </row>
    <row r="8155" spans="1:26"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s="5">
        <v>13999.96</v>
      </c>
      <c r="S8155">
        <v>4</v>
      </c>
      <c r="T8155" s="7">
        <v>0</v>
      </c>
      <c r="U8155" s="5">
        <v>6719.9808000000003</v>
      </c>
      <c r="V8155">
        <f t="shared" si="635"/>
        <v>3</v>
      </c>
      <c r="W8155">
        <f t="shared" si="636"/>
        <v>1</v>
      </c>
      <c r="X8155">
        <f t="shared" si="637"/>
        <v>2017</v>
      </c>
      <c r="Y8155" t="str">
        <f t="shared" si="638"/>
        <v>Mar</v>
      </c>
      <c r="Z8155" t="str">
        <f t="shared" si="639"/>
        <v>2017-03</v>
      </c>
    </row>
    <row r="8156" spans="1:26"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s="5">
        <v>238</v>
      </c>
      <c r="S8156">
        <v>2</v>
      </c>
      <c r="T8156" s="7">
        <v>0</v>
      </c>
      <c r="U8156" s="5">
        <v>38.08</v>
      </c>
      <c r="V8156">
        <f t="shared" si="635"/>
        <v>3</v>
      </c>
      <c r="W8156">
        <f t="shared" si="636"/>
        <v>1</v>
      </c>
      <c r="X8156">
        <f t="shared" si="637"/>
        <v>2017</v>
      </c>
      <c r="Y8156" t="str">
        <f t="shared" si="638"/>
        <v>Mar</v>
      </c>
      <c r="Z8156" t="str">
        <f t="shared" si="639"/>
        <v>2017-03</v>
      </c>
    </row>
    <row r="8157" spans="1:26"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s="5">
        <v>61.96</v>
      </c>
      <c r="S8157">
        <v>2</v>
      </c>
      <c r="T8157" s="7">
        <v>0</v>
      </c>
      <c r="U8157" s="5">
        <v>27.882000000000001</v>
      </c>
      <c r="V8157">
        <f t="shared" si="635"/>
        <v>3</v>
      </c>
      <c r="W8157">
        <f t="shared" si="636"/>
        <v>1</v>
      </c>
      <c r="X8157">
        <f t="shared" si="637"/>
        <v>2017</v>
      </c>
      <c r="Y8157" t="str">
        <f t="shared" si="638"/>
        <v>Mar</v>
      </c>
      <c r="Z8157" t="str">
        <f t="shared" si="639"/>
        <v>2017-03</v>
      </c>
    </row>
    <row r="8158" spans="1:26"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s="5">
        <v>239.37200000000001</v>
      </c>
      <c r="S8158">
        <v>2</v>
      </c>
      <c r="T8158" s="7">
        <v>0.3</v>
      </c>
      <c r="U8158" s="5">
        <v>-23.937200000000001</v>
      </c>
      <c r="V8158">
        <f t="shared" si="635"/>
        <v>10</v>
      </c>
      <c r="W8158">
        <f t="shared" si="636"/>
        <v>4</v>
      </c>
      <c r="X8158">
        <f t="shared" si="637"/>
        <v>2016</v>
      </c>
      <c r="Y8158" t="str">
        <f t="shared" si="638"/>
        <v>Oct</v>
      </c>
      <c r="Z8158" t="str">
        <f t="shared" si="639"/>
        <v>2016-10</v>
      </c>
    </row>
    <row r="8159" spans="1:26"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s="5">
        <v>595</v>
      </c>
      <c r="S8159">
        <v>5</v>
      </c>
      <c r="T8159" s="7">
        <v>0</v>
      </c>
      <c r="U8159" s="5">
        <v>95.2</v>
      </c>
      <c r="V8159">
        <f t="shared" si="635"/>
        <v>11</v>
      </c>
      <c r="W8159">
        <f t="shared" si="636"/>
        <v>4</v>
      </c>
      <c r="X8159">
        <f t="shared" si="637"/>
        <v>2016</v>
      </c>
      <c r="Y8159" t="str">
        <f t="shared" si="638"/>
        <v>Nov</v>
      </c>
      <c r="Z8159" t="str">
        <f t="shared" si="639"/>
        <v>2016-11</v>
      </c>
    </row>
    <row r="8160" spans="1:26"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s="5">
        <v>16.032</v>
      </c>
      <c r="S8160">
        <v>3</v>
      </c>
      <c r="T8160" s="7">
        <v>0.2</v>
      </c>
      <c r="U8160" s="5">
        <v>5.6112000000000002</v>
      </c>
      <c r="V8160">
        <f t="shared" si="635"/>
        <v>12</v>
      </c>
      <c r="W8160">
        <f t="shared" si="636"/>
        <v>4</v>
      </c>
      <c r="X8160">
        <f t="shared" si="637"/>
        <v>2017</v>
      </c>
      <c r="Y8160" t="str">
        <f t="shared" si="638"/>
        <v>Dec</v>
      </c>
      <c r="Z8160" t="str">
        <f t="shared" si="639"/>
        <v>2017-12</v>
      </c>
    </row>
    <row r="8161" spans="1:26"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s="5">
        <v>199.75</v>
      </c>
      <c r="S8161">
        <v>5</v>
      </c>
      <c r="T8161" s="7">
        <v>0</v>
      </c>
      <c r="U8161" s="5">
        <v>87.89</v>
      </c>
      <c r="V8161">
        <f t="shared" si="635"/>
        <v>3</v>
      </c>
      <c r="W8161">
        <f t="shared" si="636"/>
        <v>1</v>
      </c>
      <c r="X8161">
        <f t="shared" si="637"/>
        <v>2016</v>
      </c>
      <c r="Y8161" t="str">
        <f t="shared" si="638"/>
        <v>Mar</v>
      </c>
      <c r="Z8161" t="str">
        <f t="shared" si="639"/>
        <v>2016-03</v>
      </c>
    </row>
    <row r="8162" spans="1:26"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s="5">
        <v>227.96</v>
      </c>
      <c r="S8162">
        <v>2</v>
      </c>
      <c r="T8162" s="7">
        <v>0</v>
      </c>
      <c r="U8162" s="5">
        <v>36.473599999999998</v>
      </c>
      <c r="V8162">
        <f t="shared" si="635"/>
        <v>2</v>
      </c>
      <c r="W8162">
        <f t="shared" si="636"/>
        <v>1</v>
      </c>
      <c r="X8162">
        <f t="shared" si="637"/>
        <v>2016</v>
      </c>
      <c r="Y8162" t="str">
        <f t="shared" si="638"/>
        <v>Feb</v>
      </c>
      <c r="Z8162" t="str">
        <f t="shared" si="639"/>
        <v>2016-02</v>
      </c>
    </row>
    <row r="8163" spans="1:26"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s="5">
        <v>293.52</v>
      </c>
      <c r="S8163">
        <v>6</v>
      </c>
      <c r="T8163" s="7">
        <v>0</v>
      </c>
      <c r="U8163" s="5">
        <v>76.315200000000004</v>
      </c>
      <c r="V8163">
        <f t="shared" si="635"/>
        <v>9</v>
      </c>
      <c r="W8163">
        <f t="shared" si="636"/>
        <v>3</v>
      </c>
      <c r="X8163">
        <f t="shared" si="637"/>
        <v>2015</v>
      </c>
      <c r="Y8163" t="str">
        <f t="shared" si="638"/>
        <v>Sep</v>
      </c>
      <c r="Z8163" t="str">
        <f t="shared" si="639"/>
        <v>2015-09</v>
      </c>
    </row>
    <row r="8164" spans="1:26"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s="5">
        <v>307.98</v>
      </c>
      <c r="S8164">
        <v>2</v>
      </c>
      <c r="T8164" s="7">
        <v>0</v>
      </c>
      <c r="U8164" s="5">
        <v>89.3142</v>
      </c>
      <c r="V8164">
        <f t="shared" si="635"/>
        <v>9</v>
      </c>
      <c r="W8164">
        <f t="shared" si="636"/>
        <v>3</v>
      </c>
      <c r="X8164">
        <f t="shared" si="637"/>
        <v>2015</v>
      </c>
      <c r="Y8164" t="str">
        <f t="shared" si="638"/>
        <v>Sep</v>
      </c>
      <c r="Z8164" t="str">
        <f t="shared" si="639"/>
        <v>2015-09</v>
      </c>
    </row>
    <row r="8165" spans="1:26"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s="5">
        <v>96.96</v>
      </c>
      <c r="S8165">
        <v>6</v>
      </c>
      <c r="T8165" s="7">
        <v>0</v>
      </c>
      <c r="U8165" s="5">
        <v>33.936</v>
      </c>
      <c r="V8165">
        <f t="shared" si="635"/>
        <v>11</v>
      </c>
      <c r="W8165">
        <f t="shared" si="636"/>
        <v>4</v>
      </c>
      <c r="X8165">
        <f t="shared" si="637"/>
        <v>2015</v>
      </c>
      <c r="Y8165" t="str">
        <f t="shared" si="638"/>
        <v>Nov</v>
      </c>
      <c r="Z8165" t="str">
        <f t="shared" si="639"/>
        <v>2015-11</v>
      </c>
    </row>
    <row r="8166" spans="1:26"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s="5">
        <v>117.488</v>
      </c>
      <c r="S8166">
        <v>7</v>
      </c>
      <c r="T8166" s="7">
        <v>0.2</v>
      </c>
      <c r="U8166" s="5">
        <v>41.120800000000003</v>
      </c>
      <c r="V8166">
        <f t="shared" si="635"/>
        <v>11</v>
      </c>
      <c r="W8166">
        <f t="shared" si="636"/>
        <v>4</v>
      </c>
      <c r="X8166">
        <f t="shared" si="637"/>
        <v>2015</v>
      </c>
      <c r="Y8166" t="str">
        <f t="shared" si="638"/>
        <v>Nov</v>
      </c>
      <c r="Z8166" t="str">
        <f t="shared" si="639"/>
        <v>2015-11</v>
      </c>
    </row>
    <row r="8167" spans="1:26"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s="5">
        <v>11.952</v>
      </c>
      <c r="S8167">
        <v>3</v>
      </c>
      <c r="T8167" s="7">
        <v>0.2</v>
      </c>
      <c r="U8167" s="5">
        <v>4.1832000000000003</v>
      </c>
      <c r="V8167">
        <f t="shared" si="635"/>
        <v>11</v>
      </c>
      <c r="W8167">
        <f t="shared" si="636"/>
        <v>4</v>
      </c>
      <c r="X8167">
        <f t="shared" si="637"/>
        <v>2015</v>
      </c>
      <c r="Y8167" t="str">
        <f t="shared" si="638"/>
        <v>Nov</v>
      </c>
      <c r="Z8167" t="str">
        <f t="shared" si="639"/>
        <v>2015-11</v>
      </c>
    </row>
    <row r="8168" spans="1:26"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s="5">
        <v>512.49900000000002</v>
      </c>
      <c r="S8168">
        <v>3</v>
      </c>
      <c r="T8168" s="7">
        <v>0.15</v>
      </c>
      <c r="U8168" s="5">
        <v>-30.146999999999998</v>
      </c>
      <c r="V8168">
        <f t="shared" si="635"/>
        <v>11</v>
      </c>
      <c r="W8168">
        <f t="shared" si="636"/>
        <v>4</v>
      </c>
      <c r="X8168">
        <f t="shared" si="637"/>
        <v>2015</v>
      </c>
      <c r="Y8168" t="str">
        <f t="shared" si="638"/>
        <v>Nov</v>
      </c>
      <c r="Z8168" t="str">
        <f t="shared" si="639"/>
        <v>2015-11</v>
      </c>
    </row>
    <row r="8169" spans="1:26"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s="5">
        <v>863.12800000000004</v>
      </c>
      <c r="S8169">
        <v>7</v>
      </c>
      <c r="T8169" s="7">
        <v>0.2</v>
      </c>
      <c r="U8169" s="5">
        <v>-32.3673</v>
      </c>
      <c r="V8169">
        <f t="shared" si="635"/>
        <v>7</v>
      </c>
      <c r="W8169">
        <f t="shared" si="636"/>
        <v>3</v>
      </c>
      <c r="X8169">
        <f t="shared" si="637"/>
        <v>2016</v>
      </c>
      <c r="Y8169" t="str">
        <f t="shared" si="638"/>
        <v>Jul</v>
      </c>
      <c r="Z8169" t="str">
        <f t="shared" si="639"/>
        <v>2016-07</v>
      </c>
    </row>
    <row r="8170" spans="1:26"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s="5">
        <v>2036.86</v>
      </c>
      <c r="S8170">
        <v>7</v>
      </c>
      <c r="T8170" s="7">
        <v>0</v>
      </c>
      <c r="U8170" s="5">
        <v>366.63479999999998</v>
      </c>
      <c r="V8170">
        <f t="shared" si="635"/>
        <v>11</v>
      </c>
      <c r="W8170">
        <f t="shared" si="636"/>
        <v>4</v>
      </c>
      <c r="X8170">
        <f t="shared" si="637"/>
        <v>2017</v>
      </c>
      <c r="Y8170" t="str">
        <f t="shared" si="638"/>
        <v>Nov</v>
      </c>
      <c r="Z8170" t="str">
        <f t="shared" si="639"/>
        <v>2017-11</v>
      </c>
    </row>
    <row r="8171" spans="1:26"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s="5">
        <v>449.56799999999998</v>
      </c>
      <c r="S8171">
        <v>2</v>
      </c>
      <c r="T8171" s="7">
        <v>0.2</v>
      </c>
      <c r="U8171" s="5">
        <v>-73.0548</v>
      </c>
      <c r="V8171">
        <f t="shared" si="635"/>
        <v>11</v>
      </c>
      <c r="W8171">
        <f t="shared" si="636"/>
        <v>4</v>
      </c>
      <c r="X8171">
        <f t="shared" si="637"/>
        <v>2017</v>
      </c>
      <c r="Y8171" t="str">
        <f t="shared" si="638"/>
        <v>Nov</v>
      </c>
      <c r="Z8171" t="str">
        <f t="shared" si="639"/>
        <v>2017-11</v>
      </c>
    </row>
    <row r="8172" spans="1:26"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s="5">
        <v>108.96</v>
      </c>
      <c r="S8172">
        <v>3</v>
      </c>
      <c r="T8172" s="7">
        <v>0</v>
      </c>
      <c r="U8172" s="5">
        <v>32.688000000000002</v>
      </c>
      <c r="V8172">
        <f t="shared" si="635"/>
        <v>11</v>
      </c>
      <c r="W8172">
        <f t="shared" si="636"/>
        <v>4</v>
      </c>
      <c r="X8172">
        <f t="shared" si="637"/>
        <v>2017</v>
      </c>
      <c r="Y8172" t="str">
        <f t="shared" si="638"/>
        <v>Nov</v>
      </c>
      <c r="Z8172" t="str">
        <f t="shared" si="639"/>
        <v>2017-11</v>
      </c>
    </row>
    <row r="8173" spans="1:26"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s="5">
        <v>264.18</v>
      </c>
      <c r="S8173">
        <v>7</v>
      </c>
      <c r="T8173" s="7">
        <v>0</v>
      </c>
      <c r="U8173" s="5">
        <v>68.686800000000005</v>
      </c>
      <c r="V8173">
        <f t="shared" si="635"/>
        <v>2</v>
      </c>
      <c r="W8173">
        <f t="shared" si="636"/>
        <v>1</v>
      </c>
      <c r="X8173">
        <f t="shared" si="637"/>
        <v>2016</v>
      </c>
      <c r="Y8173" t="str">
        <f t="shared" si="638"/>
        <v>Feb</v>
      </c>
      <c r="Z8173" t="str">
        <f t="shared" si="639"/>
        <v>2016-02</v>
      </c>
    </row>
    <row r="8174" spans="1:26"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s="5">
        <v>2.88</v>
      </c>
      <c r="S8174">
        <v>1</v>
      </c>
      <c r="T8174" s="7">
        <v>0</v>
      </c>
      <c r="U8174" s="5">
        <v>1.4112</v>
      </c>
      <c r="V8174">
        <f t="shared" si="635"/>
        <v>7</v>
      </c>
      <c r="W8174">
        <f t="shared" si="636"/>
        <v>3</v>
      </c>
      <c r="X8174">
        <f t="shared" si="637"/>
        <v>2014</v>
      </c>
      <c r="Y8174" t="str">
        <f t="shared" si="638"/>
        <v>Jul</v>
      </c>
      <c r="Z8174" t="str">
        <f t="shared" si="639"/>
        <v>2014-07</v>
      </c>
    </row>
    <row r="8175" spans="1:26"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s="5">
        <v>41.904000000000003</v>
      </c>
      <c r="S8175">
        <v>6</v>
      </c>
      <c r="T8175" s="7">
        <v>0.2</v>
      </c>
      <c r="U8175" s="5">
        <v>14.1426</v>
      </c>
      <c r="V8175">
        <f t="shared" si="635"/>
        <v>7</v>
      </c>
      <c r="W8175">
        <f t="shared" si="636"/>
        <v>3</v>
      </c>
      <c r="X8175">
        <f t="shared" si="637"/>
        <v>2014</v>
      </c>
      <c r="Y8175" t="str">
        <f t="shared" si="638"/>
        <v>Jul</v>
      </c>
      <c r="Z8175" t="str">
        <f t="shared" si="639"/>
        <v>2014-07</v>
      </c>
    </row>
    <row r="8176" spans="1:26"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s="5">
        <v>23.92</v>
      </c>
      <c r="S8176">
        <v>4</v>
      </c>
      <c r="T8176" s="7">
        <v>0</v>
      </c>
      <c r="U8176" s="5">
        <v>4.0663999999999998</v>
      </c>
      <c r="V8176">
        <f t="shared" si="635"/>
        <v>7</v>
      </c>
      <c r="W8176">
        <f t="shared" si="636"/>
        <v>3</v>
      </c>
      <c r="X8176">
        <f t="shared" si="637"/>
        <v>2014</v>
      </c>
      <c r="Y8176" t="str">
        <f t="shared" si="638"/>
        <v>Jul</v>
      </c>
      <c r="Z8176" t="str">
        <f t="shared" si="639"/>
        <v>2014-07</v>
      </c>
    </row>
    <row r="8177" spans="1:26"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s="5">
        <v>156.512</v>
      </c>
      <c r="S8177">
        <v>4</v>
      </c>
      <c r="T8177" s="7">
        <v>0.2</v>
      </c>
      <c r="U8177" s="5">
        <v>52.822800000000001</v>
      </c>
      <c r="V8177">
        <f t="shared" si="635"/>
        <v>1</v>
      </c>
      <c r="W8177">
        <f t="shared" si="636"/>
        <v>1</v>
      </c>
      <c r="X8177">
        <f t="shared" si="637"/>
        <v>2016</v>
      </c>
      <c r="Y8177" t="str">
        <f t="shared" si="638"/>
        <v>Jan</v>
      </c>
      <c r="Z8177" t="str">
        <f t="shared" si="639"/>
        <v>2016-01</v>
      </c>
    </row>
    <row r="8178" spans="1:26"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s="5">
        <v>128.34</v>
      </c>
      <c r="S8178">
        <v>6</v>
      </c>
      <c r="T8178" s="7">
        <v>0</v>
      </c>
      <c r="U8178" s="5">
        <v>37.218600000000002</v>
      </c>
      <c r="V8178">
        <f t="shared" si="635"/>
        <v>9</v>
      </c>
      <c r="W8178">
        <f t="shared" si="636"/>
        <v>3</v>
      </c>
      <c r="X8178">
        <f t="shared" si="637"/>
        <v>2016</v>
      </c>
      <c r="Y8178" t="str">
        <f t="shared" si="638"/>
        <v>Sep</v>
      </c>
      <c r="Z8178" t="str">
        <f t="shared" si="639"/>
        <v>2016-09</v>
      </c>
    </row>
    <row r="8179" spans="1:26"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s="5">
        <v>474.95</v>
      </c>
      <c r="S8179">
        <v>5</v>
      </c>
      <c r="T8179" s="7">
        <v>0</v>
      </c>
      <c r="U8179" s="5">
        <v>142.48500000000001</v>
      </c>
      <c r="V8179">
        <f t="shared" si="635"/>
        <v>12</v>
      </c>
      <c r="W8179">
        <f t="shared" si="636"/>
        <v>4</v>
      </c>
      <c r="X8179">
        <f t="shared" si="637"/>
        <v>2017</v>
      </c>
      <c r="Y8179" t="str">
        <f t="shared" si="638"/>
        <v>Dec</v>
      </c>
      <c r="Z8179" t="str">
        <f t="shared" si="639"/>
        <v>2017-12</v>
      </c>
    </row>
    <row r="8180" spans="1:26"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s="5">
        <v>999.98</v>
      </c>
      <c r="S8180">
        <v>2</v>
      </c>
      <c r="T8180" s="7">
        <v>0</v>
      </c>
      <c r="U8180" s="5">
        <v>449.99099999999999</v>
      </c>
      <c r="V8180">
        <f t="shared" si="635"/>
        <v>9</v>
      </c>
      <c r="W8180">
        <f t="shared" si="636"/>
        <v>3</v>
      </c>
      <c r="X8180">
        <f t="shared" si="637"/>
        <v>2016</v>
      </c>
      <c r="Y8180" t="str">
        <f t="shared" si="638"/>
        <v>Sep</v>
      </c>
      <c r="Z8180" t="str">
        <f t="shared" si="639"/>
        <v>2016-09</v>
      </c>
    </row>
    <row r="8181" spans="1:26"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s="5">
        <v>277.5</v>
      </c>
      <c r="S8181">
        <v>4</v>
      </c>
      <c r="T8181" s="7">
        <v>0.5</v>
      </c>
      <c r="U8181" s="5">
        <v>-188.7</v>
      </c>
      <c r="V8181">
        <f t="shared" si="635"/>
        <v>8</v>
      </c>
      <c r="W8181">
        <f t="shared" si="636"/>
        <v>3</v>
      </c>
      <c r="X8181">
        <f t="shared" si="637"/>
        <v>2015</v>
      </c>
      <c r="Y8181" t="str">
        <f t="shared" si="638"/>
        <v>Aug</v>
      </c>
      <c r="Z8181" t="str">
        <f t="shared" si="639"/>
        <v>2015-08</v>
      </c>
    </row>
    <row r="8182" spans="1:26"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s="5">
        <v>1252.704</v>
      </c>
      <c r="S8182">
        <v>8</v>
      </c>
      <c r="T8182" s="7">
        <v>0.4</v>
      </c>
      <c r="U8182" s="5">
        <v>-480.20319999999998</v>
      </c>
      <c r="V8182">
        <f t="shared" si="635"/>
        <v>11</v>
      </c>
      <c r="W8182">
        <f t="shared" si="636"/>
        <v>4</v>
      </c>
      <c r="X8182">
        <f t="shared" si="637"/>
        <v>2015</v>
      </c>
      <c r="Y8182" t="str">
        <f t="shared" si="638"/>
        <v>Nov</v>
      </c>
      <c r="Z8182" t="str">
        <f t="shared" si="639"/>
        <v>2015-11</v>
      </c>
    </row>
    <row r="8183" spans="1:26"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s="5">
        <v>110.97</v>
      </c>
      <c r="S8183">
        <v>5</v>
      </c>
      <c r="T8183" s="7">
        <v>0.4</v>
      </c>
      <c r="U8183" s="5">
        <v>-24.043500000000002</v>
      </c>
      <c r="V8183">
        <f t="shared" si="635"/>
        <v>11</v>
      </c>
      <c r="W8183">
        <f t="shared" si="636"/>
        <v>4</v>
      </c>
      <c r="X8183">
        <f t="shared" si="637"/>
        <v>2015</v>
      </c>
      <c r="Y8183" t="str">
        <f t="shared" si="638"/>
        <v>Nov</v>
      </c>
      <c r="Z8183" t="str">
        <f t="shared" si="639"/>
        <v>2015-11</v>
      </c>
    </row>
    <row r="8184" spans="1:26"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s="5">
        <v>22.608000000000001</v>
      </c>
      <c r="S8184">
        <v>3</v>
      </c>
      <c r="T8184" s="7">
        <v>0.6</v>
      </c>
      <c r="U8184" s="5">
        <v>-10.1736</v>
      </c>
      <c r="V8184">
        <f t="shared" si="635"/>
        <v>5</v>
      </c>
      <c r="W8184">
        <f t="shared" si="636"/>
        <v>2</v>
      </c>
      <c r="X8184">
        <f t="shared" si="637"/>
        <v>2017</v>
      </c>
      <c r="Y8184" t="str">
        <f t="shared" si="638"/>
        <v>May</v>
      </c>
      <c r="Z8184" t="str">
        <f t="shared" si="639"/>
        <v>2017-05</v>
      </c>
    </row>
    <row r="8185" spans="1:26"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s="5">
        <v>1.8919999999999999</v>
      </c>
      <c r="S8185">
        <v>1</v>
      </c>
      <c r="T8185" s="7">
        <v>0.6</v>
      </c>
      <c r="U8185" s="5">
        <v>-0.99329999999999996</v>
      </c>
      <c r="V8185">
        <f t="shared" si="635"/>
        <v>5</v>
      </c>
      <c r="W8185">
        <f t="shared" si="636"/>
        <v>2</v>
      </c>
      <c r="X8185">
        <f t="shared" si="637"/>
        <v>2017</v>
      </c>
      <c r="Y8185" t="str">
        <f t="shared" si="638"/>
        <v>May</v>
      </c>
      <c r="Z8185" t="str">
        <f t="shared" si="639"/>
        <v>2017-05</v>
      </c>
    </row>
    <row r="8186" spans="1:26"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s="5">
        <v>63.311999999999998</v>
      </c>
      <c r="S8186">
        <v>3</v>
      </c>
      <c r="T8186" s="7">
        <v>0.2</v>
      </c>
      <c r="U8186" s="5">
        <v>20.5764</v>
      </c>
      <c r="V8186">
        <f t="shared" si="635"/>
        <v>7</v>
      </c>
      <c r="W8186">
        <f t="shared" si="636"/>
        <v>3</v>
      </c>
      <c r="X8186">
        <f t="shared" si="637"/>
        <v>2017</v>
      </c>
      <c r="Y8186" t="str">
        <f t="shared" si="638"/>
        <v>Jul</v>
      </c>
      <c r="Z8186" t="str">
        <f t="shared" si="639"/>
        <v>2017-07</v>
      </c>
    </row>
    <row r="8187" spans="1:26"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s="5">
        <v>7.8239999999999998</v>
      </c>
      <c r="S8187">
        <v>1</v>
      </c>
      <c r="T8187" s="7">
        <v>0.2</v>
      </c>
      <c r="U8187" s="5">
        <v>2.9340000000000002</v>
      </c>
      <c r="V8187">
        <f t="shared" si="635"/>
        <v>9</v>
      </c>
      <c r="W8187">
        <f t="shared" si="636"/>
        <v>3</v>
      </c>
      <c r="X8187">
        <f t="shared" si="637"/>
        <v>2015</v>
      </c>
      <c r="Y8187" t="str">
        <f t="shared" si="638"/>
        <v>Sep</v>
      </c>
      <c r="Z8187" t="str">
        <f t="shared" si="639"/>
        <v>2015-09</v>
      </c>
    </row>
    <row r="8188" spans="1:26"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s="5">
        <v>170.072</v>
      </c>
      <c r="S8188">
        <v>4</v>
      </c>
      <c r="T8188" s="7">
        <v>0.3</v>
      </c>
      <c r="U8188" s="5">
        <v>-12.148</v>
      </c>
      <c r="V8188">
        <f t="shared" si="635"/>
        <v>9</v>
      </c>
      <c r="W8188">
        <f t="shared" si="636"/>
        <v>3</v>
      </c>
      <c r="X8188">
        <f t="shared" si="637"/>
        <v>2015</v>
      </c>
      <c r="Y8188" t="str">
        <f t="shared" si="638"/>
        <v>Sep</v>
      </c>
      <c r="Z8188" t="str">
        <f t="shared" si="639"/>
        <v>2015-09</v>
      </c>
    </row>
    <row r="8189" spans="1:26"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s="5">
        <v>62.82</v>
      </c>
      <c r="S8189">
        <v>9</v>
      </c>
      <c r="T8189" s="7">
        <v>0</v>
      </c>
      <c r="U8189" s="5">
        <v>29.525400000000001</v>
      </c>
      <c r="V8189">
        <f t="shared" si="635"/>
        <v>12</v>
      </c>
      <c r="W8189">
        <f t="shared" si="636"/>
        <v>4</v>
      </c>
      <c r="X8189">
        <f t="shared" si="637"/>
        <v>2016</v>
      </c>
      <c r="Y8189" t="str">
        <f t="shared" si="638"/>
        <v>Dec</v>
      </c>
      <c r="Z8189" t="str">
        <f t="shared" si="639"/>
        <v>2016-12</v>
      </c>
    </row>
    <row r="8190" spans="1:26"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s="5">
        <v>19.440000000000001</v>
      </c>
      <c r="S8190">
        <v>3</v>
      </c>
      <c r="T8190" s="7">
        <v>0</v>
      </c>
      <c r="U8190" s="5">
        <v>9.3312000000000008</v>
      </c>
      <c r="V8190">
        <f t="shared" si="635"/>
        <v>10</v>
      </c>
      <c r="W8190">
        <f t="shared" si="636"/>
        <v>4</v>
      </c>
      <c r="X8190">
        <f t="shared" si="637"/>
        <v>2015</v>
      </c>
      <c r="Y8190" t="str">
        <f t="shared" si="638"/>
        <v>Oct</v>
      </c>
      <c r="Z8190" t="str">
        <f t="shared" si="639"/>
        <v>2015-10</v>
      </c>
    </row>
    <row r="8191" spans="1:26"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s="5">
        <v>7.38</v>
      </c>
      <c r="S8191">
        <v>1</v>
      </c>
      <c r="T8191" s="7">
        <v>0</v>
      </c>
      <c r="U8191" s="5">
        <v>3.6162000000000001</v>
      </c>
      <c r="V8191">
        <f t="shared" si="635"/>
        <v>10</v>
      </c>
      <c r="W8191">
        <f t="shared" si="636"/>
        <v>4</v>
      </c>
      <c r="X8191">
        <f t="shared" si="637"/>
        <v>2015</v>
      </c>
      <c r="Y8191" t="str">
        <f t="shared" si="638"/>
        <v>Oct</v>
      </c>
      <c r="Z8191" t="str">
        <f t="shared" si="639"/>
        <v>2015-10</v>
      </c>
    </row>
    <row r="8192" spans="1:26"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s="5">
        <v>38.880000000000003</v>
      </c>
      <c r="S8192">
        <v>6</v>
      </c>
      <c r="T8192" s="7">
        <v>0</v>
      </c>
      <c r="U8192" s="5">
        <v>18.662400000000002</v>
      </c>
      <c r="V8192">
        <f t="shared" si="635"/>
        <v>11</v>
      </c>
      <c r="W8192">
        <f t="shared" si="636"/>
        <v>4</v>
      </c>
      <c r="X8192">
        <f t="shared" si="637"/>
        <v>2017</v>
      </c>
      <c r="Y8192" t="str">
        <f t="shared" si="638"/>
        <v>Nov</v>
      </c>
      <c r="Z8192" t="str">
        <f t="shared" si="639"/>
        <v>2017-11</v>
      </c>
    </row>
    <row r="8193" spans="1:26"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s="5">
        <v>187.76</v>
      </c>
      <c r="S8193">
        <v>4</v>
      </c>
      <c r="T8193" s="7">
        <v>0</v>
      </c>
      <c r="U8193" s="5">
        <v>76.9816</v>
      </c>
      <c r="V8193">
        <f t="shared" si="635"/>
        <v>11</v>
      </c>
      <c r="W8193">
        <f t="shared" si="636"/>
        <v>4</v>
      </c>
      <c r="X8193">
        <f t="shared" si="637"/>
        <v>2017</v>
      </c>
      <c r="Y8193" t="str">
        <f t="shared" si="638"/>
        <v>Nov</v>
      </c>
      <c r="Z8193" t="str">
        <f t="shared" si="639"/>
        <v>2017-11</v>
      </c>
    </row>
    <row r="8194" spans="1:26"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s="5">
        <v>6.048</v>
      </c>
      <c r="S8194">
        <v>7</v>
      </c>
      <c r="T8194" s="7">
        <v>0.7</v>
      </c>
      <c r="U8194" s="5">
        <v>-4.2336</v>
      </c>
      <c r="V8194">
        <f t="shared" si="635"/>
        <v>11</v>
      </c>
      <c r="W8194">
        <f t="shared" si="636"/>
        <v>4</v>
      </c>
      <c r="X8194">
        <f t="shared" si="637"/>
        <v>2015</v>
      </c>
      <c r="Y8194" t="str">
        <f t="shared" si="638"/>
        <v>Nov</v>
      </c>
      <c r="Z8194" t="str">
        <f t="shared" si="639"/>
        <v>2015-11</v>
      </c>
    </row>
    <row r="8195" spans="1:26"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s="5">
        <v>98.352000000000004</v>
      </c>
      <c r="S8195">
        <v>3</v>
      </c>
      <c r="T8195" s="7">
        <v>0.2</v>
      </c>
      <c r="U8195" s="5">
        <v>9.8352000000000004</v>
      </c>
      <c r="V8195">
        <f t="shared" ref="V8195:V8258" si="640">MONTH(C8195)</f>
        <v>11</v>
      </c>
      <c r="W8195">
        <f t="shared" ref="W8195:W8258" si="641">ROUNDUP(MONTH(C8195)/3,0)</f>
        <v>4</v>
      </c>
      <c r="X8195">
        <f t="shared" ref="X8195:X8258" si="642">YEAR(C8195)</f>
        <v>2015</v>
      </c>
      <c r="Y8195" t="str">
        <f t="shared" ref="Y8195:Y8258" si="643">TEXT(C8195,"MMM")</f>
        <v>Nov</v>
      </c>
      <c r="Z8195" t="str">
        <f t="shared" ref="Z8195:Z8258" si="644">TEXT(C8195,"YYYY-MM")</f>
        <v>2015-11</v>
      </c>
    </row>
    <row r="8196" spans="1:26"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s="5">
        <v>335.74400000000003</v>
      </c>
      <c r="S8196">
        <v>2</v>
      </c>
      <c r="T8196" s="7">
        <v>0.2</v>
      </c>
      <c r="U8196" s="5">
        <v>25.180800000000001</v>
      </c>
      <c r="V8196">
        <f t="shared" si="640"/>
        <v>11</v>
      </c>
      <c r="W8196">
        <f t="shared" si="641"/>
        <v>4</v>
      </c>
      <c r="X8196">
        <f t="shared" si="642"/>
        <v>2015</v>
      </c>
      <c r="Y8196" t="str">
        <f t="shared" si="643"/>
        <v>Nov</v>
      </c>
      <c r="Z8196" t="str">
        <f t="shared" si="644"/>
        <v>2015-11</v>
      </c>
    </row>
    <row r="8197" spans="1:26"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s="5">
        <v>8.9600000000000009</v>
      </c>
      <c r="S8197">
        <v>2</v>
      </c>
      <c r="T8197" s="7">
        <v>0</v>
      </c>
      <c r="U8197" s="5">
        <v>4.3903999999999996</v>
      </c>
      <c r="V8197">
        <f t="shared" si="640"/>
        <v>12</v>
      </c>
      <c r="W8197">
        <f t="shared" si="641"/>
        <v>4</v>
      </c>
      <c r="X8197">
        <f t="shared" si="642"/>
        <v>2015</v>
      </c>
      <c r="Y8197" t="str">
        <f t="shared" si="643"/>
        <v>Dec</v>
      </c>
      <c r="Z8197" t="str">
        <f t="shared" si="644"/>
        <v>2015-12</v>
      </c>
    </row>
    <row r="8198" spans="1:26"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5">
        <v>89.567999999999998</v>
      </c>
      <c r="S8198">
        <v>4</v>
      </c>
      <c r="T8198" s="7">
        <v>0.2</v>
      </c>
      <c r="U8198" s="5">
        <v>-1.1195999999999999</v>
      </c>
      <c r="V8198">
        <f t="shared" si="640"/>
        <v>9</v>
      </c>
      <c r="W8198">
        <f t="shared" si="641"/>
        <v>3</v>
      </c>
      <c r="X8198">
        <f t="shared" si="642"/>
        <v>2017</v>
      </c>
      <c r="Y8198" t="str">
        <f t="shared" si="643"/>
        <v>Sep</v>
      </c>
      <c r="Z8198" t="str">
        <f t="shared" si="644"/>
        <v>2017-09</v>
      </c>
    </row>
    <row r="8199" spans="1:26"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s="5">
        <v>71.959999999999994</v>
      </c>
      <c r="S8199">
        <v>5</v>
      </c>
      <c r="T8199" s="7">
        <v>0.2</v>
      </c>
      <c r="U8199" s="5">
        <v>7.1959999999999997</v>
      </c>
      <c r="V8199">
        <f t="shared" si="640"/>
        <v>9</v>
      </c>
      <c r="W8199">
        <f t="shared" si="641"/>
        <v>3</v>
      </c>
      <c r="X8199">
        <f t="shared" si="642"/>
        <v>2017</v>
      </c>
      <c r="Y8199" t="str">
        <f t="shared" si="643"/>
        <v>Sep</v>
      </c>
      <c r="Z8199" t="str">
        <f t="shared" si="644"/>
        <v>2017-09</v>
      </c>
    </row>
    <row r="8200" spans="1:26"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s="5">
        <v>15.552</v>
      </c>
      <c r="S8200">
        <v>3</v>
      </c>
      <c r="T8200" s="7">
        <v>0.2</v>
      </c>
      <c r="U8200" s="5">
        <v>5.4432</v>
      </c>
      <c r="V8200">
        <f t="shared" si="640"/>
        <v>9</v>
      </c>
      <c r="W8200">
        <f t="shared" si="641"/>
        <v>3</v>
      </c>
      <c r="X8200">
        <f t="shared" si="642"/>
        <v>2017</v>
      </c>
      <c r="Y8200" t="str">
        <f t="shared" si="643"/>
        <v>Sep</v>
      </c>
      <c r="Z8200" t="str">
        <f t="shared" si="644"/>
        <v>2017-09</v>
      </c>
    </row>
    <row r="8201" spans="1:26"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s="5">
        <v>10.43</v>
      </c>
      <c r="S8201">
        <v>5</v>
      </c>
      <c r="T8201" s="7">
        <v>0.8</v>
      </c>
      <c r="U8201" s="5">
        <v>-18.252500000000001</v>
      </c>
      <c r="V8201">
        <f t="shared" si="640"/>
        <v>4</v>
      </c>
      <c r="W8201">
        <f t="shared" si="641"/>
        <v>2</v>
      </c>
      <c r="X8201">
        <f t="shared" si="642"/>
        <v>2017</v>
      </c>
      <c r="Y8201" t="str">
        <f t="shared" si="643"/>
        <v>Apr</v>
      </c>
      <c r="Z8201" t="str">
        <f t="shared" si="644"/>
        <v>2017-04</v>
      </c>
    </row>
    <row r="8202" spans="1:26"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s="5">
        <v>72.784000000000006</v>
      </c>
      <c r="S8202">
        <v>1</v>
      </c>
      <c r="T8202" s="7">
        <v>0.2</v>
      </c>
      <c r="U8202" s="5">
        <v>-18.196000000000002</v>
      </c>
      <c r="V8202">
        <f t="shared" si="640"/>
        <v>4</v>
      </c>
      <c r="W8202">
        <f t="shared" si="641"/>
        <v>2</v>
      </c>
      <c r="X8202">
        <f t="shared" si="642"/>
        <v>2017</v>
      </c>
      <c r="Y8202" t="str">
        <f t="shared" si="643"/>
        <v>Apr</v>
      </c>
      <c r="Z8202" t="str">
        <f t="shared" si="644"/>
        <v>2017-04</v>
      </c>
    </row>
    <row r="8203" spans="1:26"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s="5">
        <v>67.150000000000006</v>
      </c>
      <c r="S8203">
        <v>5</v>
      </c>
      <c r="T8203" s="7">
        <v>0</v>
      </c>
      <c r="U8203" s="5">
        <v>16.787500000000001</v>
      </c>
      <c r="V8203">
        <f t="shared" si="640"/>
        <v>11</v>
      </c>
      <c r="W8203">
        <f t="shared" si="641"/>
        <v>4</v>
      </c>
      <c r="X8203">
        <f t="shared" si="642"/>
        <v>2015</v>
      </c>
      <c r="Y8203" t="str">
        <f t="shared" si="643"/>
        <v>Nov</v>
      </c>
      <c r="Z8203" t="str">
        <f t="shared" si="644"/>
        <v>2015-11</v>
      </c>
    </row>
    <row r="8204" spans="1:26"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s="5">
        <v>549.98</v>
      </c>
      <c r="S8204">
        <v>2</v>
      </c>
      <c r="T8204" s="7">
        <v>0</v>
      </c>
      <c r="U8204" s="5">
        <v>142.9948</v>
      </c>
      <c r="V8204">
        <f t="shared" si="640"/>
        <v>11</v>
      </c>
      <c r="W8204">
        <f t="shared" si="641"/>
        <v>4</v>
      </c>
      <c r="X8204">
        <f t="shared" si="642"/>
        <v>2015</v>
      </c>
      <c r="Y8204" t="str">
        <f t="shared" si="643"/>
        <v>Nov</v>
      </c>
      <c r="Z8204" t="str">
        <f t="shared" si="644"/>
        <v>2015-11</v>
      </c>
    </row>
    <row r="8205" spans="1:26"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s="5">
        <v>11.82</v>
      </c>
      <c r="S8205">
        <v>3</v>
      </c>
      <c r="T8205" s="7">
        <v>0</v>
      </c>
      <c r="U8205" s="5">
        <v>4.7279999999999998</v>
      </c>
      <c r="V8205">
        <f t="shared" si="640"/>
        <v>11</v>
      </c>
      <c r="W8205">
        <f t="shared" si="641"/>
        <v>4</v>
      </c>
      <c r="X8205">
        <f t="shared" si="642"/>
        <v>2015</v>
      </c>
      <c r="Y8205" t="str">
        <f t="shared" si="643"/>
        <v>Nov</v>
      </c>
      <c r="Z8205" t="str">
        <f t="shared" si="644"/>
        <v>2015-11</v>
      </c>
    </row>
    <row r="8206" spans="1:26"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s="5">
        <v>4643.8</v>
      </c>
      <c r="S8206">
        <v>4</v>
      </c>
      <c r="T8206" s="7">
        <v>0</v>
      </c>
      <c r="U8206" s="5">
        <v>2229.0239999999999</v>
      </c>
      <c r="V8206">
        <f t="shared" si="640"/>
        <v>11</v>
      </c>
      <c r="W8206">
        <f t="shared" si="641"/>
        <v>4</v>
      </c>
      <c r="X8206">
        <f t="shared" si="642"/>
        <v>2015</v>
      </c>
      <c r="Y8206" t="str">
        <f t="shared" si="643"/>
        <v>Nov</v>
      </c>
      <c r="Z8206" t="str">
        <f t="shared" si="644"/>
        <v>2015-11</v>
      </c>
    </row>
    <row r="8207" spans="1:26"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s="5">
        <v>577.76400000000001</v>
      </c>
      <c r="S8207">
        <v>2</v>
      </c>
      <c r="T8207" s="7">
        <v>0.1</v>
      </c>
      <c r="U8207" s="5">
        <v>115.5528</v>
      </c>
      <c r="V8207">
        <f t="shared" si="640"/>
        <v>11</v>
      </c>
      <c r="W8207">
        <f t="shared" si="641"/>
        <v>4</v>
      </c>
      <c r="X8207">
        <f t="shared" si="642"/>
        <v>2015</v>
      </c>
      <c r="Y8207" t="str">
        <f t="shared" si="643"/>
        <v>Nov</v>
      </c>
      <c r="Z8207" t="str">
        <f t="shared" si="644"/>
        <v>2015-11</v>
      </c>
    </row>
    <row r="8208" spans="1:26"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s="5">
        <v>191.5155</v>
      </c>
      <c r="S8208">
        <v>1</v>
      </c>
      <c r="T8208" s="7">
        <v>0.45</v>
      </c>
      <c r="U8208" s="5">
        <v>-76.606200000000001</v>
      </c>
      <c r="V8208">
        <f t="shared" si="640"/>
        <v>4</v>
      </c>
      <c r="W8208">
        <f t="shared" si="641"/>
        <v>2</v>
      </c>
      <c r="X8208">
        <f t="shared" si="642"/>
        <v>2015</v>
      </c>
      <c r="Y8208" t="str">
        <f t="shared" si="643"/>
        <v>Apr</v>
      </c>
      <c r="Z8208" t="str">
        <f t="shared" si="644"/>
        <v>2015-04</v>
      </c>
    </row>
    <row r="8209" spans="1:26"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s="5">
        <v>2.6240000000000001</v>
      </c>
      <c r="S8209">
        <v>1</v>
      </c>
      <c r="T8209" s="7">
        <v>0.2</v>
      </c>
      <c r="U8209" s="5">
        <v>0.4264</v>
      </c>
      <c r="V8209">
        <f t="shared" si="640"/>
        <v>4</v>
      </c>
      <c r="W8209">
        <f t="shared" si="641"/>
        <v>2</v>
      </c>
      <c r="X8209">
        <f t="shared" si="642"/>
        <v>2015</v>
      </c>
      <c r="Y8209" t="str">
        <f t="shared" si="643"/>
        <v>Apr</v>
      </c>
      <c r="Z8209" t="str">
        <f t="shared" si="644"/>
        <v>2015-04</v>
      </c>
    </row>
    <row r="8210" spans="1:26"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s="5">
        <v>1369.7639999999999</v>
      </c>
      <c r="S8210">
        <v>6</v>
      </c>
      <c r="T8210" s="7">
        <v>0.7</v>
      </c>
      <c r="U8210" s="5">
        <v>-913.17600000000004</v>
      </c>
      <c r="V8210">
        <f t="shared" si="640"/>
        <v>9</v>
      </c>
      <c r="W8210">
        <f t="shared" si="641"/>
        <v>3</v>
      </c>
      <c r="X8210">
        <f t="shared" si="642"/>
        <v>2015</v>
      </c>
      <c r="Y8210" t="str">
        <f t="shared" si="643"/>
        <v>Sep</v>
      </c>
      <c r="Z8210" t="str">
        <f t="shared" si="644"/>
        <v>2015-09</v>
      </c>
    </row>
    <row r="8211" spans="1:26"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s="5">
        <v>294.36799999999999</v>
      </c>
      <c r="S8211">
        <v>4</v>
      </c>
      <c r="T8211" s="7">
        <v>0.2</v>
      </c>
      <c r="U8211" s="5">
        <v>-58.873600000000003</v>
      </c>
      <c r="V8211">
        <f t="shared" si="640"/>
        <v>9</v>
      </c>
      <c r="W8211">
        <f t="shared" si="641"/>
        <v>3</v>
      </c>
      <c r="X8211">
        <f t="shared" si="642"/>
        <v>2015</v>
      </c>
      <c r="Y8211" t="str">
        <f t="shared" si="643"/>
        <v>Sep</v>
      </c>
      <c r="Z8211" t="str">
        <f t="shared" si="644"/>
        <v>2015-09</v>
      </c>
    </row>
    <row r="8212" spans="1:26"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s="5">
        <v>81.567999999999998</v>
      </c>
      <c r="S8212">
        <v>2</v>
      </c>
      <c r="T8212" s="7">
        <v>0.2</v>
      </c>
      <c r="U8212" s="5">
        <v>7.1372</v>
      </c>
      <c r="V8212">
        <f t="shared" si="640"/>
        <v>9</v>
      </c>
      <c r="W8212">
        <f t="shared" si="641"/>
        <v>3</v>
      </c>
      <c r="X8212">
        <f t="shared" si="642"/>
        <v>2017</v>
      </c>
      <c r="Y8212" t="str">
        <f t="shared" si="643"/>
        <v>Sep</v>
      </c>
      <c r="Z8212" t="str">
        <f t="shared" si="644"/>
        <v>2017-09</v>
      </c>
    </row>
    <row r="8213" spans="1:26"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s="5">
        <v>44.46</v>
      </c>
      <c r="S8213">
        <v>5</v>
      </c>
      <c r="T8213" s="7">
        <v>0.6</v>
      </c>
      <c r="U8213" s="5">
        <v>-17.783999999999999</v>
      </c>
      <c r="V8213">
        <f t="shared" si="640"/>
        <v>11</v>
      </c>
      <c r="W8213">
        <f t="shared" si="641"/>
        <v>4</v>
      </c>
      <c r="X8213">
        <f t="shared" si="642"/>
        <v>2016</v>
      </c>
      <c r="Y8213" t="str">
        <f t="shared" si="643"/>
        <v>Nov</v>
      </c>
      <c r="Z8213" t="str">
        <f t="shared" si="644"/>
        <v>2016-11</v>
      </c>
    </row>
    <row r="8214" spans="1:26"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s="5">
        <v>314.08800000000002</v>
      </c>
      <c r="S8214">
        <v>3</v>
      </c>
      <c r="T8214" s="7">
        <v>0.2</v>
      </c>
      <c r="U8214" s="5">
        <v>19.630500000000001</v>
      </c>
      <c r="V8214">
        <f t="shared" si="640"/>
        <v>11</v>
      </c>
      <c r="W8214">
        <f t="shared" si="641"/>
        <v>4</v>
      </c>
      <c r="X8214">
        <f t="shared" si="642"/>
        <v>2016</v>
      </c>
      <c r="Y8214" t="str">
        <f t="shared" si="643"/>
        <v>Nov</v>
      </c>
      <c r="Z8214" t="str">
        <f t="shared" si="644"/>
        <v>2016-11</v>
      </c>
    </row>
    <row r="8215" spans="1:26"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s="5">
        <v>6.3360000000000003</v>
      </c>
      <c r="S8215">
        <v>4</v>
      </c>
      <c r="T8215" s="7">
        <v>0.7</v>
      </c>
      <c r="U8215" s="5">
        <v>-4.6463999999999999</v>
      </c>
      <c r="V8215">
        <f t="shared" si="640"/>
        <v>9</v>
      </c>
      <c r="W8215">
        <f t="shared" si="641"/>
        <v>3</v>
      </c>
      <c r="X8215">
        <f t="shared" si="642"/>
        <v>2015</v>
      </c>
      <c r="Y8215" t="str">
        <f t="shared" si="643"/>
        <v>Sep</v>
      </c>
      <c r="Z8215" t="str">
        <f t="shared" si="644"/>
        <v>2015-09</v>
      </c>
    </row>
    <row r="8216" spans="1:26"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s="5">
        <v>10.48</v>
      </c>
      <c r="S8216">
        <v>1</v>
      </c>
      <c r="T8216" s="7">
        <v>0.2</v>
      </c>
      <c r="U8216" s="5">
        <v>3.7989999999999999</v>
      </c>
      <c r="V8216">
        <f t="shared" si="640"/>
        <v>9</v>
      </c>
      <c r="W8216">
        <f t="shared" si="641"/>
        <v>3</v>
      </c>
      <c r="X8216">
        <f t="shared" si="642"/>
        <v>2015</v>
      </c>
      <c r="Y8216" t="str">
        <f t="shared" si="643"/>
        <v>Sep</v>
      </c>
      <c r="Z8216" t="str">
        <f t="shared" si="644"/>
        <v>2015-09</v>
      </c>
    </row>
    <row r="8217" spans="1:26"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s="5">
        <v>2.4689999999999999</v>
      </c>
      <c r="S8217">
        <v>1</v>
      </c>
      <c r="T8217" s="7">
        <v>0.7</v>
      </c>
      <c r="U8217" s="5">
        <v>-1.8106</v>
      </c>
      <c r="V8217">
        <f t="shared" si="640"/>
        <v>9</v>
      </c>
      <c r="W8217">
        <f t="shared" si="641"/>
        <v>3</v>
      </c>
      <c r="X8217">
        <f t="shared" si="642"/>
        <v>2015</v>
      </c>
      <c r="Y8217" t="str">
        <f t="shared" si="643"/>
        <v>Sep</v>
      </c>
      <c r="Z8217" t="str">
        <f t="shared" si="644"/>
        <v>2015-09</v>
      </c>
    </row>
    <row r="8218" spans="1:26"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s="5">
        <v>3.2639999999999998</v>
      </c>
      <c r="S8218">
        <v>2</v>
      </c>
      <c r="T8218" s="7">
        <v>0.7</v>
      </c>
      <c r="U8218" s="5">
        <v>-2.2848000000000002</v>
      </c>
      <c r="V8218">
        <f t="shared" si="640"/>
        <v>9</v>
      </c>
      <c r="W8218">
        <f t="shared" si="641"/>
        <v>3</v>
      </c>
      <c r="X8218">
        <f t="shared" si="642"/>
        <v>2015</v>
      </c>
      <c r="Y8218" t="str">
        <f t="shared" si="643"/>
        <v>Sep</v>
      </c>
      <c r="Z8218" t="str">
        <f t="shared" si="644"/>
        <v>2015-09</v>
      </c>
    </row>
    <row r="8219" spans="1:26"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s="5">
        <v>4.3440000000000003</v>
      </c>
      <c r="S8219">
        <v>3</v>
      </c>
      <c r="T8219" s="7">
        <v>0.2</v>
      </c>
      <c r="U8219" s="5">
        <v>0.86880000000000002</v>
      </c>
      <c r="V8219">
        <f t="shared" si="640"/>
        <v>10</v>
      </c>
      <c r="W8219">
        <f t="shared" si="641"/>
        <v>4</v>
      </c>
      <c r="X8219">
        <f t="shared" si="642"/>
        <v>2014</v>
      </c>
      <c r="Y8219" t="str">
        <f t="shared" si="643"/>
        <v>Oct</v>
      </c>
      <c r="Z8219" t="str">
        <f t="shared" si="644"/>
        <v>2014-10</v>
      </c>
    </row>
    <row r="8220" spans="1:26"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s="5">
        <v>31.776</v>
      </c>
      <c r="S8220">
        <v>3</v>
      </c>
      <c r="T8220" s="7">
        <v>0.6</v>
      </c>
      <c r="U8220" s="5">
        <v>-19.0656</v>
      </c>
      <c r="V8220">
        <f t="shared" si="640"/>
        <v>10</v>
      </c>
      <c r="W8220">
        <f t="shared" si="641"/>
        <v>4</v>
      </c>
      <c r="X8220">
        <f t="shared" si="642"/>
        <v>2014</v>
      </c>
      <c r="Y8220" t="str">
        <f t="shared" si="643"/>
        <v>Oct</v>
      </c>
      <c r="Z8220" t="str">
        <f t="shared" si="644"/>
        <v>2014-10</v>
      </c>
    </row>
    <row r="8221" spans="1:26"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s="5">
        <v>4.9279999999999999</v>
      </c>
      <c r="S8221">
        <v>2</v>
      </c>
      <c r="T8221" s="7">
        <v>0.2</v>
      </c>
      <c r="U8221" s="5">
        <v>1.7248000000000001</v>
      </c>
      <c r="V8221">
        <f t="shared" si="640"/>
        <v>10</v>
      </c>
      <c r="W8221">
        <f t="shared" si="641"/>
        <v>4</v>
      </c>
      <c r="X8221">
        <f t="shared" si="642"/>
        <v>2014</v>
      </c>
      <c r="Y8221" t="str">
        <f t="shared" si="643"/>
        <v>Oct</v>
      </c>
      <c r="Z8221" t="str">
        <f t="shared" si="644"/>
        <v>2014-10</v>
      </c>
    </row>
    <row r="8222" spans="1:26"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s="5">
        <v>1.788</v>
      </c>
      <c r="S8222">
        <v>3</v>
      </c>
      <c r="T8222" s="7">
        <v>0.8</v>
      </c>
      <c r="U8222" s="5">
        <v>-3.0396000000000001</v>
      </c>
      <c r="V8222">
        <f t="shared" si="640"/>
        <v>10</v>
      </c>
      <c r="W8222">
        <f t="shared" si="641"/>
        <v>4</v>
      </c>
      <c r="X8222">
        <f t="shared" si="642"/>
        <v>2014</v>
      </c>
      <c r="Y8222" t="str">
        <f t="shared" si="643"/>
        <v>Oct</v>
      </c>
      <c r="Z8222" t="str">
        <f t="shared" si="644"/>
        <v>2014-10</v>
      </c>
    </row>
    <row r="8223" spans="1:26"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s="5">
        <v>15.071999999999999</v>
      </c>
      <c r="S8223">
        <v>4</v>
      </c>
      <c r="T8223" s="7">
        <v>0.2</v>
      </c>
      <c r="U8223" s="5">
        <v>-3.7679999999999998</v>
      </c>
      <c r="V8223">
        <f t="shared" si="640"/>
        <v>10</v>
      </c>
      <c r="W8223">
        <f t="shared" si="641"/>
        <v>4</v>
      </c>
      <c r="X8223">
        <f t="shared" si="642"/>
        <v>2014</v>
      </c>
      <c r="Y8223" t="str">
        <f t="shared" si="643"/>
        <v>Oct</v>
      </c>
      <c r="Z8223" t="str">
        <f t="shared" si="644"/>
        <v>2014-10</v>
      </c>
    </row>
    <row r="8224" spans="1:26"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s="5">
        <v>12.624000000000001</v>
      </c>
      <c r="S8224">
        <v>2</v>
      </c>
      <c r="T8224" s="7">
        <v>0.2</v>
      </c>
      <c r="U8224" s="5">
        <v>-2.5247999999999999</v>
      </c>
      <c r="V8224">
        <f t="shared" si="640"/>
        <v>2</v>
      </c>
      <c r="W8224">
        <f t="shared" si="641"/>
        <v>1</v>
      </c>
      <c r="X8224">
        <f t="shared" si="642"/>
        <v>2014</v>
      </c>
      <c r="Y8224" t="str">
        <f t="shared" si="643"/>
        <v>Feb</v>
      </c>
      <c r="Z8224" t="str">
        <f t="shared" si="644"/>
        <v>2014-02</v>
      </c>
    </row>
    <row r="8225" spans="1:26"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s="5">
        <v>185.88</v>
      </c>
      <c r="S8225">
        <v>6</v>
      </c>
      <c r="T8225" s="7">
        <v>0</v>
      </c>
      <c r="U8225" s="5">
        <v>83.646000000000001</v>
      </c>
      <c r="V8225">
        <f t="shared" si="640"/>
        <v>6</v>
      </c>
      <c r="W8225">
        <f t="shared" si="641"/>
        <v>2</v>
      </c>
      <c r="X8225">
        <f t="shared" si="642"/>
        <v>2016</v>
      </c>
      <c r="Y8225" t="str">
        <f t="shared" si="643"/>
        <v>Jun</v>
      </c>
      <c r="Z8225" t="str">
        <f t="shared" si="644"/>
        <v>2016-06</v>
      </c>
    </row>
    <row r="8226" spans="1:26"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s="5">
        <v>12.96</v>
      </c>
      <c r="S8226">
        <v>2</v>
      </c>
      <c r="T8226" s="7">
        <v>0</v>
      </c>
      <c r="U8226" s="5">
        <v>6.2207999999999997</v>
      </c>
      <c r="V8226">
        <f t="shared" si="640"/>
        <v>6</v>
      </c>
      <c r="W8226">
        <f t="shared" si="641"/>
        <v>2</v>
      </c>
      <c r="X8226">
        <f t="shared" si="642"/>
        <v>2016</v>
      </c>
      <c r="Y8226" t="str">
        <f t="shared" si="643"/>
        <v>Jun</v>
      </c>
      <c r="Z8226" t="str">
        <f t="shared" si="644"/>
        <v>2016-06</v>
      </c>
    </row>
    <row r="8227" spans="1:26"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s="5">
        <v>189.7</v>
      </c>
      <c r="S8227">
        <v>10</v>
      </c>
      <c r="T8227" s="7">
        <v>0</v>
      </c>
      <c r="U8227" s="5">
        <v>91.055999999999997</v>
      </c>
      <c r="V8227">
        <f t="shared" si="640"/>
        <v>11</v>
      </c>
      <c r="W8227">
        <f t="shared" si="641"/>
        <v>4</v>
      </c>
      <c r="X8227">
        <f t="shared" si="642"/>
        <v>2017</v>
      </c>
      <c r="Y8227" t="str">
        <f t="shared" si="643"/>
        <v>Nov</v>
      </c>
      <c r="Z8227" t="str">
        <f t="shared" si="644"/>
        <v>2017-11</v>
      </c>
    </row>
    <row r="8228" spans="1:26"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s="5">
        <v>40.99</v>
      </c>
      <c r="S8228">
        <v>1</v>
      </c>
      <c r="T8228" s="7">
        <v>0</v>
      </c>
      <c r="U8228" s="5">
        <v>20.085100000000001</v>
      </c>
      <c r="V8228">
        <f t="shared" si="640"/>
        <v>11</v>
      </c>
      <c r="W8228">
        <f t="shared" si="641"/>
        <v>4</v>
      </c>
      <c r="X8228">
        <f t="shared" si="642"/>
        <v>2017</v>
      </c>
      <c r="Y8228" t="str">
        <f t="shared" si="643"/>
        <v>Nov</v>
      </c>
      <c r="Z8228" t="str">
        <f t="shared" si="644"/>
        <v>2017-11</v>
      </c>
    </row>
    <row r="8229" spans="1:26"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s="5">
        <v>82.64</v>
      </c>
      <c r="S8229">
        <v>2</v>
      </c>
      <c r="T8229" s="7">
        <v>0</v>
      </c>
      <c r="U8229" s="5">
        <v>7.4375999999999998</v>
      </c>
      <c r="V8229">
        <f t="shared" si="640"/>
        <v>4</v>
      </c>
      <c r="W8229">
        <f t="shared" si="641"/>
        <v>2</v>
      </c>
      <c r="X8229">
        <f t="shared" si="642"/>
        <v>2016</v>
      </c>
      <c r="Y8229" t="str">
        <f t="shared" si="643"/>
        <v>Apr</v>
      </c>
      <c r="Z8229" t="str">
        <f t="shared" si="644"/>
        <v>2016-04</v>
      </c>
    </row>
    <row r="8230" spans="1:26"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s="5">
        <v>31.02</v>
      </c>
      <c r="S8230">
        <v>2</v>
      </c>
      <c r="T8230" s="7">
        <v>0</v>
      </c>
      <c r="U8230" s="5">
        <v>8.0652000000000008</v>
      </c>
      <c r="V8230">
        <f t="shared" si="640"/>
        <v>4</v>
      </c>
      <c r="W8230">
        <f t="shared" si="641"/>
        <v>2</v>
      </c>
      <c r="X8230">
        <f t="shared" si="642"/>
        <v>2016</v>
      </c>
      <c r="Y8230" t="str">
        <f t="shared" si="643"/>
        <v>Apr</v>
      </c>
      <c r="Z8230" t="str">
        <f t="shared" si="644"/>
        <v>2016-04</v>
      </c>
    </row>
    <row r="8231" spans="1:26"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s="5">
        <v>89.97</v>
      </c>
      <c r="S8231">
        <v>3</v>
      </c>
      <c r="T8231" s="7">
        <v>0</v>
      </c>
      <c r="U8231" s="5">
        <v>37.787399999999998</v>
      </c>
      <c r="V8231">
        <f t="shared" si="640"/>
        <v>4</v>
      </c>
      <c r="W8231">
        <f t="shared" si="641"/>
        <v>2</v>
      </c>
      <c r="X8231">
        <f t="shared" si="642"/>
        <v>2016</v>
      </c>
      <c r="Y8231" t="str">
        <f t="shared" si="643"/>
        <v>Apr</v>
      </c>
      <c r="Z8231" t="str">
        <f t="shared" si="644"/>
        <v>2016-04</v>
      </c>
    </row>
    <row r="8232" spans="1:26"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s="5">
        <v>35.97</v>
      </c>
      <c r="S8232">
        <v>3</v>
      </c>
      <c r="T8232" s="7">
        <v>0</v>
      </c>
      <c r="U8232" s="5">
        <v>9.7119</v>
      </c>
      <c r="V8232">
        <f t="shared" si="640"/>
        <v>6</v>
      </c>
      <c r="W8232">
        <f t="shared" si="641"/>
        <v>2</v>
      </c>
      <c r="X8232">
        <f t="shared" si="642"/>
        <v>2016</v>
      </c>
      <c r="Y8232" t="str">
        <f t="shared" si="643"/>
        <v>Jun</v>
      </c>
      <c r="Z8232" t="str">
        <f t="shared" si="644"/>
        <v>2016-06</v>
      </c>
    </row>
    <row r="8233" spans="1:26"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s="5">
        <v>1266.8599999999999</v>
      </c>
      <c r="S8233">
        <v>7</v>
      </c>
      <c r="T8233" s="7">
        <v>0</v>
      </c>
      <c r="U8233" s="5">
        <v>291.37779999999998</v>
      </c>
      <c r="V8233">
        <f t="shared" si="640"/>
        <v>6</v>
      </c>
      <c r="W8233">
        <f t="shared" si="641"/>
        <v>2</v>
      </c>
      <c r="X8233">
        <f t="shared" si="642"/>
        <v>2016</v>
      </c>
      <c r="Y8233" t="str">
        <f t="shared" si="643"/>
        <v>Jun</v>
      </c>
      <c r="Z8233" t="str">
        <f t="shared" si="644"/>
        <v>2016-06</v>
      </c>
    </row>
    <row r="8234" spans="1:26"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s="5">
        <v>169.45</v>
      </c>
      <c r="S8234">
        <v>5</v>
      </c>
      <c r="T8234" s="7">
        <v>0</v>
      </c>
      <c r="U8234" s="5">
        <v>42.362499999999997</v>
      </c>
      <c r="V8234">
        <f t="shared" si="640"/>
        <v>9</v>
      </c>
      <c r="W8234">
        <f t="shared" si="641"/>
        <v>3</v>
      </c>
      <c r="X8234">
        <f t="shared" si="642"/>
        <v>2014</v>
      </c>
      <c r="Y8234" t="str">
        <f t="shared" si="643"/>
        <v>Sep</v>
      </c>
      <c r="Z8234" t="str">
        <f t="shared" si="644"/>
        <v>2014-09</v>
      </c>
    </row>
    <row r="8235" spans="1:26"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s="5">
        <v>40.68</v>
      </c>
      <c r="S8235">
        <v>2</v>
      </c>
      <c r="T8235" s="7">
        <v>0</v>
      </c>
      <c r="U8235" s="5">
        <v>0.40679999999999999</v>
      </c>
      <c r="V8235">
        <f t="shared" si="640"/>
        <v>9</v>
      </c>
      <c r="W8235">
        <f t="shared" si="641"/>
        <v>3</v>
      </c>
      <c r="X8235">
        <f t="shared" si="642"/>
        <v>2014</v>
      </c>
      <c r="Y8235" t="str">
        <f t="shared" si="643"/>
        <v>Sep</v>
      </c>
      <c r="Z8235" t="str">
        <f t="shared" si="644"/>
        <v>2014-09</v>
      </c>
    </row>
    <row r="8236" spans="1:26"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s="5">
        <v>3.3279999999999998</v>
      </c>
      <c r="S8236">
        <v>2</v>
      </c>
      <c r="T8236" s="7">
        <v>0.2</v>
      </c>
      <c r="U8236" s="5">
        <v>0.41599999999999998</v>
      </c>
      <c r="V8236">
        <f t="shared" si="640"/>
        <v>5</v>
      </c>
      <c r="W8236">
        <f t="shared" si="641"/>
        <v>2</v>
      </c>
      <c r="X8236">
        <f t="shared" si="642"/>
        <v>2017</v>
      </c>
      <c r="Y8236" t="str">
        <f t="shared" si="643"/>
        <v>May</v>
      </c>
      <c r="Z8236" t="str">
        <f t="shared" si="644"/>
        <v>2017-05</v>
      </c>
    </row>
    <row r="8237" spans="1:26"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s="5">
        <v>933.26199999999994</v>
      </c>
      <c r="S8237">
        <v>4</v>
      </c>
      <c r="T8237" s="7">
        <v>0.45</v>
      </c>
      <c r="U8237" s="5">
        <v>-458.14679999999998</v>
      </c>
      <c r="V8237">
        <f t="shared" si="640"/>
        <v>5</v>
      </c>
      <c r="W8237">
        <f t="shared" si="641"/>
        <v>2</v>
      </c>
      <c r="X8237">
        <f t="shared" si="642"/>
        <v>2017</v>
      </c>
      <c r="Y8237" t="str">
        <f t="shared" si="643"/>
        <v>May</v>
      </c>
      <c r="Z8237" t="str">
        <f t="shared" si="644"/>
        <v>2017-05</v>
      </c>
    </row>
    <row r="8238" spans="1:26"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s="5">
        <v>2803.92</v>
      </c>
      <c r="S8238">
        <v>5</v>
      </c>
      <c r="T8238" s="7">
        <v>0.2</v>
      </c>
      <c r="U8238" s="5">
        <v>0</v>
      </c>
      <c r="V8238">
        <f t="shared" si="640"/>
        <v>5</v>
      </c>
      <c r="W8238">
        <f t="shared" si="641"/>
        <v>2</v>
      </c>
      <c r="X8238">
        <f t="shared" si="642"/>
        <v>2017</v>
      </c>
      <c r="Y8238" t="str">
        <f t="shared" si="643"/>
        <v>May</v>
      </c>
      <c r="Z8238" t="str">
        <f t="shared" si="644"/>
        <v>2017-05</v>
      </c>
    </row>
    <row r="8239" spans="1:26"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s="5">
        <v>4.7679999999999998</v>
      </c>
      <c r="S8239">
        <v>2</v>
      </c>
      <c r="T8239" s="7">
        <v>0.2</v>
      </c>
      <c r="U8239" s="5">
        <v>-0.77480000000000004</v>
      </c>
      <c r="V8239">
        <f t="shared" si="640"/>
        <v>10</v>
      </c>
      <c r="W8239">
        <f t="shared" si="641"/>
        <v>4</v>
      </c>
      <c r="X8239">
        <f t="shared" si="642"/>
        <v>2017</v>
      </c>
      <c r="Y8239" t="str">
        <f t="shared" si="643"/>
        <v>Oct</v>
      </c>
      <c r="Z8239" t="str">
        <f t="shared" si="644"/>
        <v>2017-10</v>
      </c>
    </row>
    <row r="8240" spans="1:26"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s="5">
        <v>6.6719999999999997</v>
      </c>
      <c r="S8240">
        <v>1</v>
      </c>
      <c r="T8240" s="7">
        <v>0.2</v>
      </c>
      <c r="U8240" s="5">
        <v>2.5019999999999998</v>
      </c>
      <c r="V8240">
        <f t="shared" si="640"/>
        <v>10</v>
      </c>
      <c r="W8240">
        <f t="shared" si="641"/>
        <v>4</v>
      </c>
      <c r="X8240">
        <f t="shared" si="642"/>
        <v>2017</v>
      </c>
      <c r="Y8240" t="str">
        <f t="shared" si="643"/>
        <v>Oct</v>
      </c>
      <c r="Z8240" t="str">
        <f t="shared" si="644"/>
        <v>2017-10</v>
      </c>
    </row>
    <row r="8241" spans="1:26"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s="5">
        <v>4.4480000000000004</v>
      </c>
      <c r="S8241">
        <v>2</v>
      </c>
      <c r="T8241" s="7">
        <v>0.2</v>
      </c>
      <c r="U8241" s="5">
        <v>1.1120000000000001</v>
      </c>
      <c r="V8241">
        <f t="shared" si="640"/>
        <v>10</v>
      </c>
      <c r="W8241">
        <f t="shared" si="641"/>
        <v>4</v>
      </c>
      <c r="X8241">
        <f t="shared" si="642"/>
        <v>2017</v>
      </c>
      <c r="Y8241" t="str">
        <f t="shared" si="643"/>
        <v>Oct</v>
      </c>
      <c r="Z8241" t="str">
        <f t="shared" si="644"/>
        <v>2017-10</v>
      </c>
    </row>
    <row r="8242" spans="1:26"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s="5">
        <v>43.936</v>
      </c>
      <c r="S8242">
        <v>4</v>
      </c>
      <c r="T8242" s="7">
        <v>0.2</v>
      </c>
      <c r="U8242" s="5">
        <v>6.0411999999999999</v>
      </c>
      <c r="V8242">
        <f t="shared" si="640"/>
        <v>10</v>
      </c>
      <c r="W8242">
        <f t="shared" si="641"/>
        <v>4</v>
      </c>
      <c r="X8242">
        <f t="shared" si="642"/>
        <v>2017</v>
      </c>
      <c r="Y8242" t="str">
        <f t="shared" si="643"/>
        <v>Oct</v>
      </c>
      <c r="Z8242" t="str">
        <f t="shared" si="644"/>
        <v>2017-10</v>
      </c>
    </row>
    <row r="8243" spans="1:26"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s="5">
        <v>23.744</v>
      </c>
      <c r="S8243">
        <v>2</v>
      </c>
      <c r="T8243" s="7">
        <v>0.2</v>
      </c>
      <c r="U8243" s="5">
        <v>8.3103999999999996</v>
      </c>
      <c r="V8243">
        <f t="shared" si="640"/>
        <v>9</v>
      </c>
      <c r="W8243">
        <f t="shared" si="641"/>
        <v>3</v>
      </c>
      <c r="X8243">
        <f t="shared" si="642"/>
        <v>2014</v>
      </c>
      <c r="Y8243" t="str">
        <f t="shared" si="643"/>
        <v>Sep</v>
      </c>
      <c r="Z8243" t="str">
        <f t="shared" si="644"/>
        <v>2014-09</v>
      </c>
    </row>
    <row r="8244" spans="1:26"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s="5">
        <v>357</v>
      </c>
      <c r="S8244">
        <v>3</v>
      </c>
      <c r="T8244" s="7">
        <v>0</v>
      </c>
      <c r="U8244" s="5">
        <v>57.12</v>
      </c>
      <c r="V8244">
        <f t="shared" si="640"/>
        <v>9</v>
      </c>
      <c r="W8244">
        <f t="shared" si="641"/>
        <v>3</v>
      </c>
      <c r="X8244">
        <f t="shared" si="642"/>
        <v>2014</v>
      </c>
      <c r="Y8244" t="str">
        <f t="shared" si="643"/>
        <v>Sep</v>
      </c>
      <c r="Z8244" t="str">
        <f t="shared" si="644"/>
        <v>2014-09</v>
      </c>
    </row>
    <row r="8245" spans="1:26"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s="5">
        <v>806.33600000000001</v>
      </c>
      <c r="S8245">
        <v>8</v>
      </c>
      <c r="T8245" s="7">
        <v>0.2</v>
      </c>
      <c r="U8245" s="5">
        <v>50.396000000000001</v>
      </c>
      <c r="V8245">
        <f t="shared" si="640"/>
        <v>8</v>
      </c>
      <c r="W8245">
        <f t="shared" si="641"/>
        <v>3</v>
      </c>
      <c r="X8245">
        <f t="shared" si="642"/>
        <v>2014</v>
      </c>
      <c r="Y8245" t="str">
        <f t="shared" si="643"/>
        <v>Aug</v>
      </c>
      <c r="Z8245" t="str">
        <f t="shared" si="644"/>
        <v>2014-08</v>
      </c>
    </row>
    <row r="8246" spans="1:26"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s="5">
        <v>85.44</v>
      </c>
      <c r="S8246">
        <v>3</v>
      </c>
      <c r="T8246" s="7">
        <v>0</v>
      </c>
      <c r="U8246" s="5">
        <v>31.6128</v>
      </c>
      <c r="V8246">
        <f t="shared" si="640"/>
        <v>8</v>
      </c>
      <c r="W8246">
        <f t="shared" si="641"/>
        <v>3</v>
      </c>
      <c r="X8246">
        <f t="shared" si="642"/>
        <v>2014</v>
      </c>
      <c r="Y8246" t="str">
        <f t="shared" si="643"/>
        <v>Aug</v>
      </c>
      <c r="Z8246" t="str">
        <f t="shared" si="644"/>
        <v>2014-08</v>
      </c>
    </row>
    <row r="8247" spans="1:26"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s="5">
        <v>344.91</v>
      </c>
      <c r="S8247">
        <v>3</v>
      </c>
      <c r="T8247" s="7">
        <v>0</v>
      </c>
      <c r="U8247" s="5">
        <v>10.347300000000001</v>
      </c>
      <c r="V8247">
        <f t="shared" si="640"/>
        <v>8</v>
      </c>
      <c r="W8247">
        <f t="shared" si="641"/>
        <v>3</v>
      </c>
      <c r="X8247">
        <f t="shared" si="642"/>
        <v>2014</v>
      </c>
      <c r="Y8247" t="str">
        <f t="shared" si="643"/>
        <v>Aug</v>
      </c>
      <c r="Z8247" t="str">
        <f t="shared" si="644"/>
        <v>2014-08</v>
      </c>
    </row>
    <row r="8248" spans="1:26"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s="5">
        <v>70.97</v>
      </c>
      <c r="S8248">
        <v>5</v>
      </c>
      <c r="T8248" s="7">
        <v>0.8</v>
      </c>
      <c r="U8248" s="5">
        <v>-191.619</v>
      </c>
      <c r="V8248">
        <f t="shared" si="640"/>
        <v>5</v>
      </c>
      <c r="W8248">
        <f t="shared" si="641"/>
        <v>2</v>
      </c>
      <c r="X8248">
        <f t="shared" si="642"/>
        <v>2015</v>
      </c>
      <c r="Y8248" t="str">
        <f t="shared" si="643"/>
        <v>May</v>
      </c>
      <c r="Z8248" t="str">
        <f t="shared" si="644"/>
        <v>2015-05</v>
      </c>
    </row>
    <row r="8249" spans="1:26"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s="5">
        <v>36.783999999999999</v>
      </c>
      <c r="S8249">
        <v>2</v>
      </c>
      <c r="T8249" s="7">
        <v>0.2</v>
      </c>
      <c r="U8249" s="5">
        <v>3.6783999999999999</v>
      </c>
      <c r="V8249">
        <f t="shared" si="640"/>
        <v>5</v>
      </c>
      <c r="W8249">
        <f t="shared" si="641"/>
        <v>2</v>
      </c>
      <c r="X8249">
        <f t="shared" si="642"/>
        <v>2015</v>
      </c>
      <c r="Y8249" t="str">
        <f t="shared" si="643"/>
        <v>May</v>
      </c>
      <c r="Z8249" t="str">
        <f t="shared" si="644"/>
        <v>2015-05</v>
      </c>
    </row>
    <row r="8250" spans="1:26"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s="5">
        <v>743.98800000000006</v>
      </c>
      <c r="S8250">
        <v>2</v>
      </c>
      <c r="T8250" s="7">
        <v>0.4</v>
      </c>
      <c r="U8250" s="5">
        <v>-123.998</v>
      </c>
      <c r="V8250">
        <f t="shared" si="640"/>
        <v>5</v>
      </c>
      <c r="W8250">
        <f t="shared" si="641"/>
        <v>2</v>
      </c>
      <c r="X8250">
        <f t="shared" si="642"/>
        <v>2016</v>
      </c>
      <c r="Y8250" t="str">
        <f t="shared" si="643"/>
        <v>May</v>
      </c>
      <c r="Z8250" t="str">
        <f t="shared" si="644"/>
        <v>2016-05</v>
      </c>
    </row>
    <row r="8251" spans="1:26"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s="5">
        <v>11.212</v>
      </c>
      <c r="S8251">
        <v>2</v>
      </c>
      <c r="T8251" s="7">
        <v>0.8</v>
      </c>
      <c r="U8251" s="5">
        <v>-16.818000000000001</v>
      </c>
      <c r="V8251">
        <f t="shared" si="640"/>
        <v>3</v>
      </c>
      <c r="W8251">
        <f t="shared" si="641"/>
        <v>1</v>
      </c>
      <c r="X8251">
        <f t="shared" si="642"/>
        <v>2015</v>
      </c>
      <c r="Y8251" t="str">
        <f t="shared" si="643"/>
        <v>Mar</v>
      </c>
      <c r="Z8251" t="str">
        <f t="shared" si="644"/>
        <v>2015-03</v>
      </c>
    </row>
    <row r="8252" spans="1:26"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s="5">
        <v>4.7119999999999997</v>
      </c>
      <c r="S8252">
        <v>2</v>
      </c>
      <c r="T8252" s="7">
        <v>0.6</v>
      </c>
      <c r="U8252" s="5">
        <v>-1.8848</v>
      </c>
      <c r="V8252">
        <f t="shared" si="640"/>
        <v>3</v>
      </c>
      <c r="W8252">
        <f t="shared" si="641"/>
        <v>1</v>
      </c>
      <c r="X8252">
        <f t="shared" si="642"/>
        <v>2015</v>
      </c>
      <c r="Y8252" t="str">
        <f t="shared" si="643"/>
        <v>Mar</v>
      </c>
      <c r="Z8252" t="str">
        <f t="shared" si="644"/>
        <v>2015-03</v>
      </c>
    </row>
    <row r="8253" spans="1:26"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s="5">
        <v>180.98</v>
      </c>
      <c r="S8253">
        <v>5</v>
      </c>
      <c r="T8253" s="7">
        <v>0.8</v>
      </c>
      <c r="U8253" s="5">
        <v>-470.548</v>
      </c>
      <c r="V8253">
        <f t="shared" si="640"/>
        <v>3</v>
      </c>
      <c r="W8253">
        <f t="shared" si="641"/>
        <v>1</v>
      </c>
      <c r="X8253">
        <f t="shared" si="642"/>
        <v>2015</v>
      </c>
      <c r="Y8253" t="str">
        <f t="shared" si="643"/>
        <v>Mar</v>
      </c>
      <c r="Z8253" t="str">
        <f t="shared" si="644"/>
        <v>2015-03</v>
      </c>
    </row>
    <row r="8254" spans="1:26"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s="5">
        <v>60.415999999999997</v>
      </c>
      <c r="S8254">
        <v>2</v>
      </c>
      <c r="T8254" s="7">
        <v>0.2</v>
      </c>
      <c r="U8254" s="5">
        <v>6.0415999999999999</v>
      </c>
      <c r="V8254">
        <f t="shared" si="640"/>
        <v>3</v>
      </c>
      <c r="W8254">
        <f t="shared" si="641"/>
        <v>1</v>
      </c>
      <c r="X8254">
        <f t="shared" si="642"/>
        <v>2015</v>
      </c>
      <c r="Y8254" t="str">
        <f t="shared" si="643"/>
        <v>Mar</v>
      </c>
      <c r="Z8254" t="str">
        <f t="shared" si="644"/>
        <v>2015-03</v>
      </c>
    </row>
    <row r="8255" spans="1:26"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s="5">
        <v>299.99</v>
      </c>
      <c r="S8255">
        <v>1</v>
      </c>
      <c r="T8255" s="7">
        <v>0</v>
      </c>
      <c r="U8255" s="5">
        <v>89.997</v>
      </c>
      <c r="V8255">
        <f t="shared" si="640"/>
        <v>8</v>
      </c>
      <c r="W8255">
        <f t="shared" si="641"/>
        <v>3</v>
      </c>
      <c r="X8255">
        <f t="shared" si="642"/>
        <v>2017</v>
      </c>
      <c r="Y8255" t="str">
        <f t="shared" si="643"/>
        <v>Aug</v>
      </c>
      <c r="Z8255" t="str">
        <f t="shared" si="644"/>
        <v>2017-08</v>
      </c>
    </row>
    <row r="8256" spans="1:26"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s="5">
        <v>192.16</v>
      </c>
      <c r="S8256">
        <v>4</v>
      </c>
      <c r="T8256" s="7">
        <v>0</v>
      </c>
      <c r="U8256" s="5">
        <v>92.236800000000002</v>
      </c>
      <c r="V8256">
        <f t="shared" si="640"/>
        <v>8</v>
      </c>
      <c r="W8256">
        <f t="shared" si="641"/>
        <v>3</v>
      </c>
      <c r="X8256">
        <f t="shared" si="642"/>
        <v>2017</v>
      </c>
      <c r="Y8256" t="str">
        <f t="shared" si="643"/>
        <v>Aug</v>
      </c>
      <c r="Z8256" t="str">
        <f t="shared" si="644"/>
        <v>2017-08</v>
      </c>
    </row>
    <row r="8257" spans="1:26"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s="5">
        <v>242.624</v>
      </c>
      <c r="S8257">
        <v>8</v>
      </c>
      <c r="T8257" s="7">
        <v>0.2</v>
      </c>
      <c r="U8257" s="5">
        <v>27.295200000000001</v>
      </c>
      <c r="V8257">
        <f t="shared" si="640"/>
        <v>8</v>
      </c>
      <c r="W8257">
        <f t="shared" si="641"/>
        <v>3</v>
      </c>
      <c r="X8257">
        <f t="shared" si="642"/>
        <v>2017</v>
      </c>
      <c r="Y8257" t="str">
        <f t="shared" si="643"/>
        <v>Aug</v>
      </c>
      <c r="Z8257" t="str">
        <f t="shared" si="644"/>
        <v>2017-08</v>
      </c>
    </row>
    <row r="8258" spans="1:26"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s="5">
        <v>46.74</v>
      </c>
      <c r="S8258">
        <v>3</v>
      </c>
      <c r="T8258" s="7">
        <v>0</v>
      </c>
      <c r="U8258" s="5">
        <v>11.685</v>
      </c>
      <c r="V8258">
        <f t="shared" si="640"/>
        <v>8</v>
      </c>
      <c r="W8258">
        <f t="shared" si="641"/>
        <v>3</v>
      </c>
      <c r="X8258">
        <f t="shared" si="642"/>
        <v>2017</v>
      </c>
      <c r="Y8258" t="str">
        <f t="shared" si="643"/>
        <v>Aug</v>
      </c>
      <c r="Z8258" t="str">
        <f t="shared" si="644"/>
        <v>2017-08</v>
      </c>
    </row>
    <row r="8259" spans="1:26"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s="5">
        <v>174.95</v>
      </c>
      <c r="S8259">
        <v>5</v>
      </c>
      <c r="T8259" s="7">
        <v>0</v>
      </c>
      <c r="U8259" s="5">
        <v>12.246499999999999</v>
      </c>
      <c r="V8259">
        <f t="shared" ref="V8259:V8322" si="645">MONTH(C8259)</f>
        <v>8</v>
      </c>
      <c r="W8259">
        <f t="shared" ref="W8259:W8322" si="646">ROUNDUP(MONTH(C8259)/3,0)</f>
        <v>3</v>
      </c>
      <c r="X8259">
        <f t="shared" ref="X8259:X8322" si="647">YEAR(C8259)</f>
        <v>2017</v>
      </c>
      <c r="Y8259" t="str">
        <f t="shared" ref="Y8259:Y8322" si="648">TEXT(C8259,"MMM")</f>
        <v>Aug</v>
      </c>
      <c r="Z8259" t="str">
        <f t="shared" ref="Z8259:Z8322" si="649">TEXT(C8259,"YYYY-MM")</f>
        <v>2017-08</v>
      </c>
    </row>
    <row r="8260" spans="1:26"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s="5">
        <v>100.70399999999999</v>
      </c>
      <c r="S8260">
        <v>6</v>
      </c>
      <c r="T8260" s="7">
        <v>0.2</v>
      </c>
      <c r="U8260" s="5">
        <v>37.764000000000003</v>
      </c>
      <c r="V8260">
        <f t="shared" si="645"/>
        <v>8</v>
      </c>
      <c r="W8260">
        <f t="shared" si="646"/>
        <v>3</v>
      </c>
      <c r="X8260">
        <f t="shared" si="647"/>
        <v>2017</v>
      </c>
      <c r="Y8260" t="str">
        <f t="shared" si="648"/>
        <v>Aug</v>
      </c>
      <c r="Z8260" t="str">
        <f t="shared" si="649"/>
        <v>2017-08</v>
      </c>
    </row>
    <row r="8261" spans="1:26"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s="5">
        <v>368.91</v>
      </c>
      <c r="S8261">
        <v>9</v>
      </c>
      <c r="T8261" s="7">
        <v>0</v>
      </c>
      <c r="U8261" s="5">
        <v>180.76589999999999</v>
      </c>
      <c r="V8261">
        <f t="shared" si="645"/>
        <v>6</v>
      </c>
      <c r="W8261">
        <f t="shared" si="646"/>
        <v>2</v>
      </c>
      <c r="X8261">
        <f t="shared" si="647"/>
        <v>2016</v>
      </c>
      <c r="Y8261" t="str">
        <f t="shared" si="648"/>
        <v>Jun</v>
      </c>
      <c r="Z8261" t="str">
        <f t="shared" si="649"/>
        <v>2016-06</v>
      </c>
    </row>
    <row r="8262" spans="1:26"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5">
        <v>8.02</v>
      </c>
      <c r="S8262">
        <v>1</v>
      </c>
      <c r="T8262" s="7">
        <v>0</v>
      </c>
      <c r="U8262" s="5">
        <v>3.7694000000000001</v>
      </c>
      <c r="V8262">
        <f t="shared" si="645"/>
        <v>6</v>
      </c>
      <c r="W8262">
        <f t="shared" si="646"/>
        <v>2</v>
      </c>
      <c r="X8262">
        <f t="shared" si="647"/>
        <v>2016</v>
      </c>
      <c r="Y8262" t="str">
        <f t="shared" si="648"/>
        <v>Jun</v>
      </c>
      <c r="Z8262" t="str">
        <f t="shared" si="649"/>
        <v>2016-06</v>
      </c>
    </row>
    <row r="8263" spans="1:26"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s="5">
        <v>171.04</v>
      </c>
      <c r="S8263">
        <v>4</v>
      </c>
      <c r="T8263" s="7">
        <v>0</v>
      </c>
      <c r="U8263" s="5">
        <v>44.470399999999998</v>
      </c>
      <c r="V8263">
        <f t="shared" si="645"/>
        <v>6</v>
      </c>
      <c r="W8263">
        <f t="shared" si="646"/>
        <v>2</v>
      </c>
      <c r="X8263">
        <f t="shared" si="647"/>
        <v>2016</v>
      </c>
      <c r="Y8263" t="str">
        <f t="shared" si="648"/>
        <v>Jun</v>
      </c>
      <c r="Z8263" t="str">
        <f t="shared" si="649"/>
        <v>2016-06</v>
      </c>
    </row>
    <row r="8264" spans="1:26"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s="5">
        <v>19.440000000000001</v>
      </c>
      <c r="S8264">
        <v>3</v>
      </c>
      <c r="T8264" s="7">
        <v>0</v>
      </c>
      <c r="U8264" s="5">
        <v>9.3312000000000008</v>
      </c>
      <c r="V8264">
        <f t="shared" si="645"/>
        <v>12</v>
      </c>
      <c r="W8264">
        <f t="shared" si="646"/>
        <v>4</v>
      </c>
      <c r="X8264">
        <f t="shared" si="647"/>
        <v>2016</v>
      </c>
      <c r="Y8264" t="str">
        <f t="shared" si="648"/>
        <v>Dec</v>
      </c>
      <c r="Z8264" t="str">
        <f t="shared" si="649"/>
        <v>2016-12</v>
      </c>
    </row>
    <row r="8265" spans="1:26"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s="5">
        <v>13.092000000000001</v>
      </c>
      <c r="S8265">
        <v>4</v>
      </c>
      <c r="T8265" s="7">
        <v>0.7</v>
      </c>
      <c r="U8265" s="5">
        <v>-10.0372</v>
      </c>
      <c r="V8265">
        <f t="shared" si="645"/>
        <v>9</v>
      </c>
      <c r="W8265">
        <f t="shared" si="646"/>
        <v>3</v>
      </c>
      <c r="X8265">
        <f t="shared" si="647"/>
        <v>2015</v>
      </c>
      <c r="Y8265" t="str">
        <f t="shared" si="648"/>
        <v>Sep</v>
      </c>
      <c r="Z8265" t="str">
        <f t="shared" si="649"/>
        <v>2015-09</v>
      </c>
    </row>
    <row r="8266" spans="1:26"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s="5">
        <v>122.94</v>
      </c>
      <c r="S8266">
        <v>3</v>
      </c>
      <c r="T8266" s="7">
        <v>0</v>
      </c>
      <c r="U8266" s="5">
        <v>30.734999999999999</v>
      </c>
      <c r="V8266">
        <f t="shared" si="645"/>
        <v>12</v>
      </c>
      <c r="W8266">
        <f t="shared" si="646"/>
        <v>4</v>
      </c>
      <c r="X8266">
        <f t="shared" si="647"/>
        <v>2014</v>
      </c>
      <c r="Y8266" t="str">
        <f t="shared" si="648"/>
        <v>Dec</v>
      </c>
      <c r="Z8266" t="str">
        <f t="shared" si="649"/>
        <v>2014-12</v>
      </c>
    </row>
    <row r="8267" spans="1:26"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s="5">
        <v>35.448</v>
      </c>
      <c r="S8267">
        <v>7</v>
      </c>
      <c r="T8267" s="7">
        <v>0.2</v>
      </c>
      <c r="U8267" s="5">
        <v>12.8499</v>
      </c>
      <c r="V8267">
        <f t="shared" si="645"/>
        <v>12</v>
      </c>
      <c r="W8267">
        <f t="shared" si="646"/>
        <v>4</v>
      </c>
      <c r="X8267">
        <f t="shared" si="647"/>
        <v>2014</v>
      </c>
      <c r="Y8267" t="str">
        <f t="shared" si="648"/>
        <v>Dec</v>
      </c>
      <c r="Z8267" t="str">
        <f t="shared" si="649"/>
        <v>2014-12</v>
      </c>
    </row>
    <row r="8268" spans="1:26"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s="5">
        <v>19.98</v>
      </c>
      <c r="S8268">
        <v>2</v>
      </c>
      <c r="T8268" s="7">
        <v>0</v>
      </c>
      <c r="U8268" s="5">
        <v>5.1947999999999999</v>
      </c>
      <c r="V8268">
        <f t="shared" si="645"/>
        <v>4</v>
      </c>
      <c r="W8268">
        <f t="shared" si="646"/>
        <v>2</v>
      </c>
      <c r="X8268">
        <f t="shared" si="647"/>
        <v>2014</v>
      </c>
      <c r="Y8268" t="str">
        <f t="shared" si="648"/>
        <v>Apr</v>
      </c>
      <c r="Z8268" t="str">
        <f t="shared" si="649"/>
        <v>2014-04</v>
      </c>
    </row>
    <row r="8269" spans="1:26"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s="5">
        <v>69.375</v>
      </c>
      <c r="S8269">
        <v>1</v>
      </c>
      <c r="T8269" s="7">
        <v>0.5</v>
      </c>
      <c r="U8269" s="5">
        <v>-47.174999999999997</v>
      </c>
      <c r="V8269">
        <f t="shared" si="645"/>
        <v>1</v>
      </c>
      <c r="W8269">
        <f t="shared" si="646"/>
        <v>1</v>
      </c>
      <c r="X8269">
        <f t="shared" si="647"/>
        <v>2017</v>
      </c>
      <c r="Y8269" t="str">
        <f t="shared" si="648"/>
        <v>Jan</v>
      </c>
      <c r="Z8269" t="str">
        <f t="shared" si="649"/>
        <v>2017-01</v>
      </c>
    </row>
    <row r="8270" spans="1:26"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s="5">
        <v>31.68</v>
      </c>
      <c r="S8270">
        <v>4</v>
      </c>
      <c r="T8270" s="7">
        <v>0.2</v>
      </c>
      <c r="U8270" s="5">
        <v>2.7719999999999998</v>
      </c>
      <c r="V8270">
        <f t="shared" si="645"/>
        <v>1</v>
      </c>
      <c r="W8270">
        <f t="shared" si="646"/>
        <v>1</v>
      </c>
      <c r="X8270">
        <f t="shared" si="647"/>
        <v>2017</v>
      </c>
      <c r="Y8270" t="str">
        <f t="shared" si="648"/>
        <v>Jan</v>
      </c>
      <c r="Z8270" t="str">
        <f t="shared" si="649"/>
        <v>2017-01</v>
      </c>
    </row>
    <row r="8271" spans="1:26"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s="5">
        <v>2003.1679999999999</v>
      </c>
      <c r="S8271">
        <v>4</v>
      </c>
      <c r="T8271" s="7">
        <v>0.2</v>
      </c>
      <c r="U8271" s="5">
        <v>250.39599999999999</v>
      </c>
      <c r="V8271">
        <f t="shared" si="645"/>
        <v>1</v>
      </c>
      <c r="W8271">
        <f t="shared" si="646"/>
        <v>1</v>
      </c>
      <c r="X8271">
        <f t="shared" si="647"/>
        <v>2017</v>
      </c>
      <c r="Y8271" t="str">
        <f t="shared" si="648"/>
        <v>Jan</v>
      </c>
      <c r="Z8271" t="str">
        <f t="shared" si="649"/>
        <v>2017-01</v>
      </c>
    </row>
    <row r="8272" spans="1:26"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s="5">
        <v>9.3439999999999994</v>
      </c>
      <c r="S8272">
        <v>2</v>
      </c>
      <c r="T8272" s="7">
        <v>0.2</v>
      </c>
      <c r="U8272" s="5">
        <v>3.1536</v>
      </c>
      <c r="V8272">
        <f t="shared" si="645"/>
        <v>1</v>
      </c>
      <c r="W8272">
        <f t="shared" si="646"/>
        <v>1</v>
      </c>
      <c r="X8272">
        <f t="shared" si="647"/>
        <v>2017</v>
      </c>
      <c r="Y8272" t="str">
        <f t="shared" si="648"/>
        <v>Jan</v>
      </c>
      <c r="Z8272" t="str">
        <f t="shared" si="649"/>
        <v>2017-01</v>
      </c>
    </row>
    <row r="8273" spans="1:26"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s="5">
        <v>2563.056</v>
      </c>
      <c r="S8273">
        <v>8</v>
      </c>
      <c r="T8273" s="7">
        <v>0.1</v>
      </c>
      <c r="U8273" s="5">
        <v>313.26240000000001</v>
      </c>
      <c r="V8273">
        <f t="shared" si="645"/>
        <v>12</v>
      </c>
      <c r="W8273">
        <f t="shared" si="646"/>
        <v>4</v>
      </c>
      <c r="X8273">
        <f t="shared" si="647"/>
        <v>2016</v>
      </c>
      <c r="Y8273" t="str">
        <f t="shared" si="648"/>
        <v>Dec</v>
      </c>
      <c r="Z8273" t="str">
        <f t="shared" si="649"/>
        <v>2016-12</v>
      </c>
    </row>
    <row r="8274" spans="1:26"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s="5">
        <v>387.13600000000002</v>
      </c>
      <c r="S8274">
        <v>4</v>
      </c>
      <c r="T8274" s="7">
        <v>0.2</v>
      </c>
      <c r="U8274" s="5">
        <v>4.8391999999999999</v>
      </c>
      <c r="V8274">
        <f t="shared" si="645"/>
        <v>10</v>
      </c>
      <c r="W8274">
        <f t="shared" si="646"/>
        <v>4</v>
      </c>
      <c r="X8274">
        <f t="shared" si="647"/>
        <v>2016</v>
      </c>
      <c r="Y8274" t="str">
        <f t="shared" si="648"/>
        <v>Oct</v>
      </c>
      <c r="Z8274" t="str">
        <f t="shared" si="649"/>
        <v>2016-10</v>
      </c>
    </row>
    <row r="8275" spans="1:26"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s="5">
        <v>3.4239999999999999</v>
      </c>
      <c r="S8275">
        <v>1</v>
      </c>
      <c r="T8275" s="7">
        <v>0.2</v>
      </c>
      <c r="U8275" s="5">
        <v>0.29959999999999998</v>
      </c>
      <c r="V8275">
        <f t="shared" si="645"/>
        <v>6</v>
      </c>
      <c r="W8275">
        <f t="shared" si="646"/>
        <v>2</v>
      </c>
      <c r="X8275">
        <f t="shared" si="647"/>
        <v>2015</v>
      </c>
      <c r="Y8275" t="str">
        <f t="shared" si="648"/>
        <v>Jun</v>
      </c>
      <c r="Z8275" t="str">
        <f t="shared" si="649"/>
        <v>2015-06</v>
      </c>
    </row>
    <row r="8276" spans="1:26"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s="5">
        <v>1085.42</v>
      </c>
      <c r="S8276">
        <v>7</v>
      </c>
      <c r="T8276" s="7">
        <v>0</v>
      </c>
      <c r="U8276" s="5">
        <v>282.20920000000001</v>
      </c>
      <c r="V8276">
        <f t="shared" si="645"/>
        <v>6</v>
      </c>
      <c r="W8276">
        <f t="shared" si="646"/>
        <v>2</v>
      </c>
      <c r="X8276">
        <f t="shared" si="647"/>
        <v>2017</v>
      </c>
      <c r="Y8276" t="str">
        <f t="shared" si="648"/>
        <v>Jun</v>
      </c>
      <c r="Z8276" t="str">
        <f t="shared" si="649"/>
        <v>2017-06</v>
      </c>
    </row>
    <row r="8277" spans="1:26"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s="5">
        <v>43.055999999999997</v>
      </c>
      <c r="S8277">
        <v>9</v>
      </c>
      <c r="T8277" s="7">
        <v>0.2</v>
      </c>
      <c r="U8277" s="5">
        <v>15.607799999999999</v>
      </c>
      <c r="V8277">
        <f t="shared" si="645"/>
        <v>6</v>
      </c>
      <c r="W8277">
        <f t="shared" si="646"/>
        <v>2</v>
      </c>
      <c r="X8277">
        <f t="shared" si="647"/>
        <v>2015</v>
      </c>
      <c r="Y8277" t="str">
        <f t="shared" si="648"/>
        <v>Jun</v>
      </c>
      <c r="Z8277" t="str">
        <f t="shared" si="649"/>
        <v>2015-06</v>
      </c>
    </row>
    <row r="8278" spans="1:26"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s="5">
        <v>3.762</v>
      </c>
      <c r="S8278">
        <v>3</v>
      </c>
      <c r="T8278" s="7">
        <v>0.7</v>
      </c>
      <c r="U8278" s="5">
        <v>-2.7587999999999999</v>
      </c>
      <c r="V8278">
        <f t="shared" si="645"/>
        <v>2</v>
      </c>
      <c r="W8278">
        <f t="shared" si="646"/>
        <v>1</v>
      </c>
      <c r="X8278">
        <f t="shared" si="647"/>
        <v>2016</v>
      </c>
      <c r="Y8278" t="str">
        <f t="shared" si="648"/>
        <v>Feb</v>
      </c>
      <c r="Z8278" t="str">
        <f t="shared" si="649"/>
        <v>2016-02</v>
      </c>
    </row>
    <row r="8279" spans="1:26"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s="5">
        <v>34.86</v>
      </c>
      <c r="S8279">
        <v>2</v>
      </c>
      <c r="T8279" s="7">
        <v>0.7</v>
      </c>
      <c r="U8279" s="5">
        <v>-26.725999999999999</v>
      </c>
      <c r="V8279">
        <f t="shared" si="645"/>
        <v>2</v>
      </c>
      <c r="W8279">
        <f t="shared" si="646"/>
        <v>1</v>
      </c>
      <c r="X8279">
        <f t="shared" si="647"/>
        <v>2016</v>
      </c>
      <c r="Y8279" t="str">
        <f t="shared" si="648"/>
        <v>Feb</v>
      </c>
      <c r="Z8279" t="str">
        <f t="shared" si="649"/>
        <v>2016-02</v>
      </c>
    </row>
    <row r="8280" spans="1:26"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s="5">
        <v>432.45600000000002</v>
      </c>
      <c r="S8280">
        <v>3</v>
      </c>
      <c r="T8280" s="7">
        <v>0.2</v>
      </c>
      <c r="U8280" s="5">
        <v>32.434199999999997</v>
      </c>
      <c r="V8280">
        <f t="shared" si="645"/>
        <v>2</v>
      </c>
      <c r="W8280">
        <f t="shared" si="646"/>
        <v>1</v>
      </c>
      <c r="X8280">
        <f t="shared" si="647"/>
        <v>2016</v>
      </c>
      <c r="Y8280" t="str">
        <f t="shared" si="648"/>
        <v>Feb</v>
      </c>
      <c r="Z8280" t="str">
        <f t="shared" si="649"/>
        <v>2016-02</v>
      </c>
    </row>
    <row r="8281" spans="1:26"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s="5">
        <v>675.06</v>
      </c>
      <c r="S8281">
        <v>3</v>
      </c>
      <c r="T8281" s="7">
        <v>0</v>
      </c>
      <c r="U8281" s="5">
        <v>87.757800000000003</v>
      </c>
      <c r="V8281">
        <f t="shared" si="645"/>
        <v>4</v>
      </c>
      <c r="W8281">
        <f t="shared" si="646"/>
        <v>2</v>
      </c>
      <c r="X8281">
        <f t="shared" si="647"/>
        <v>2017</v>
      </c>
      <c r="Y8281" t="str">
        <f t="shared" si="648"/>
        <v>Apr</v>
      </c>
      <c r="Z8281" t="str">
        <f t="shared" si="649"/>
        <v>2017-04</v>
      </c>
    </row>
    <row r="8282" spans="1:26"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s="5">
        <v>65.231999999999999</v>
      </c>
      <c r="S8282">
        <v>3</v>
      </c>
      <c r="T8282" s="7">
        <v>0.2</v>
      </c>
      <c r="U8282" s="5">
        <v>22.015799999999999</v>
      </c>
      <c r="V8282">
        <f t="shared" si="645"/>
        <v>5</v>
      </c>
      <c r="W8282">
        <f t="shared" si="646"/>
        <v>2</v>
      </c>
      <c r="X8282">
        <f t="shared" si="647"/>
        <v>2017</v>
      </c>
      <c r="Y8282" t="str">
        <f t="shared" si="648"/>
        <v>May</v>
      </c>
      <c r="Z8282" t="str">
        <f t="shared" si="649"/>
        <v>2017-05</v>
      </c>
    </row>
    <row r="8283" spans="1:26"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s="5">
        <v>207</v>
      </c>
      <c r="S8283">
        <v>3</v>
      </c>
      <c r="T8283" s="7">
        <v>0.2</v>
      </c>
      <c r="U8283" s="5">
        <v>25.875</v>
      </c>
      <c r="V8283">
        <f t="shared" si="645"/>
        <v>5</v>
      </c>
      <c r="W8283">
        <f t="shared" si="646"/>
        <v>2</v>
      </c>
      <c r="X8283">
        <f t="shared" si="647"/>
        <v>2017</v>
      </c>
      <c r="Y8283" t="str">
        <f t="shared" si="648"/>
        <v>May</v>
      </c>
      <c r="Z8283" t="str">
        <f t="shared" si="649"/>
        <v>2017-05</v>
      </c>
    </row>
    <row r="8284" spans="1:26"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s="5">
        <v>600.53</v>
      </c>
      <c r="S8284">
        <v>2</v>
      </c>
      <c r="T8284" s="7">
        <v>0.3</v>
      </c>
      <c r="U8284" s="5">
        <v>137.26400000000001</v>
      </c>
      <c r="V8284">
        <f t="shared" si="645"/>
        <v>12</v>
      </c>
      <c r="W8284">
        <f t="shared" si="646"/>
        <v>4</v>
      </c>
      <c r="X8284">
        <f t="shared" si="647"/>
        <v>2015</v>
      </c>
      <c r="Y8284" t="str">
        <f t="shared" si="648"/>
        <v>Dec</v>
      </c>
      <c r="Z8284" t="str">
        <f t="shared" si="649"/>
        <v>2015-12</v>
      </c>
    </row>
    <row r="8285" spans="1:26"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s="5">
        <v>59.904000000000003</v>
      </c>
      <c r="S8285">
        <v>2</v>
      </c>
      <c r="T8285" s="7">
        <v>0.2</v>
      </c>
      <c r="U8285" s="5">
        <v>14.2272</v>
      </c>
      <c r="V8285">
        <f t="shared" si="645"/>
        <v>12</v>
      </c>
      <c r="W8285">
        <f t="shared" si="646"/>
        <v>4</v>
      </c>
      <c r="X8285">
        <f t="shared" si="647"/>
        <v>2015</v>
      </c>
      <c r="Y8285" t="str">
        <f t="shared" si="648"/>
        <v>Dec</v>
      </c>
      <c r="Z8285" t="str">
        <f t="shared" si="649"/>
        <v>2015-12</v>
      </c>
    </row>
    <row r="8286" spans="1:26"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s="5">
        <v>637.44000000000005</v>
      </c>
      <c r="S8286">
        <v>8</v>
      </c>
      <c r="T8286" s="7">
        <v>0.2</v>
      </c>
      <c r="U8286" s="5">
        <v>135.45599999999999</v>
      </c>
      <c r="V8286">
        <f t="shared" si="645"/>
        <v>12</v>
      </c>
      <c r="W8286">
        <f t="shared" si="646"/>
        <v>4</v>
      </c>
      <c r="X8286">
        <f t="shared" si="647"/>
        <v>2015</v>
      </c>
      <c r="Y8286" t="str">
        <f t="shared" si="648"/>
        <v>Dec</v>
      </c>
      <c r="Z8286" t="str">
        <f t="shared" si="649"/>
        <v>2015-12</v>
      </c>
    </row>
    <row r="8287" spans="1:26"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s="5">
        <v>51.756</v>
      </c>
      <c r="S8287">
        <v>3</v>
      </c>
      <c r="T8287" s="7">
        <v>0.6</v>
      </c>
      <c r="U8287" s="5">
        <v>-33.641399999999997</v>
      </c>
      <c r="V8287">
        <f t="shared" si="645"/>
        <v>12</v>
      </c>
      <c r="W8287">
        <f t="shared" si="646"/>
        <v>4</v>
      </c>
      <c r="X8287">
        <f t="shared" si="647"/>
        <v>2015</v>
      </c>
      <c r="Y8287" t="str">
        <f t="shared" si="648"/>
        <v>Dec</v>
      </c>
      <c r="Z8287" t="str">
        <f t="shared" si="649"/>
        <v>2015-12</v>
      </c>
    </row>
    <row r="8288" spans="1:26"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s="5">
        <v>31.103999999999999</v>
      </c>
      <c r="S8288">
        <v>6</v>
      </c>
      <c r="T8288" s="7">
        <v>0.2</v>
      </c>
      <c r="U8288" s="5">
        <v>10.8864</v>
      </c>
      <c r="V8288">
        <f t="shared" si="645"/>
        <v>8</v>
      </c>
      <c r="W8288">
        <f t="shared" si="646"/>
        <v>3</v>
      </c>
      <c r="X8288">
        <f t="shared" si="647"/>
        <v>2014</v>
      </c>
      <c r="Y8288" t="str">
        <f t="shared" si="648"/>
        <v>Aug</v>
      </c>
      <c r="Z8288" t="str">
        <f t="shared" si="649"/>
        <v>2014-08</v>
      </c>
    </row>
    <row r="8289" spans="1:26"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s="5">
        <v>47.96</v>
      </c>
      <c r="S8289">
        <v>5</v>
      </c>
      <c r="T8289" s="7">
        <v>0.2</v>
      </c>
      <c r="U8289" s="5">
        <v>4.1965000000000003</v>
      </c>
      <c r="V8289">
        <f t="shared" si="645"/>
        <v>8</v>
      </c>
      <c r="W8289">
        <f t="shared" si="646"/>
        <v>3</v>
      </c>
      <c r="X8289">
        <f t="shared" si="647"/>
        <v>2014</v>
      </c>
      <c r="Y8289" t="str">
        <f t="shared" si="648"/>
        <v>Aug</v>
      </c>
      <c r="Z8289" t="str">
        <f t="shared" si="649"/>
        <v>2014-08</v>
      </c>
    </row>
    <row r="8290" spans="1:26"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s="5">
        <v>158.928</v>
      </c>
      <c r="S8290">
        <v>7</v>
      </c>
      <c r="T8290" s="7">
        <v>0.2</v>
      </c>
      <c r="U8290" s="5">
        <v>41.718600000000002</v>
      </c>
      <c r="V8290">
        <f t="shared" si="645"/>
        <v>8</v>
      </c>
      <c r="W8290">
        <f t="shared" si="646"/>
        <v>3</v>
      </c>
      <c r="X8290">
        <f t="shared" si="647"/>
        <v>2014</v>
      </c>
      <c r="Y8290" t="str">
        <f t="shared" si="648"/>
        <v>Aug</v>
      </c>
      <c r="Z8290" t="str">
        <f t="shared" si="649"/>
        <v>2014-08</v>
      </c>
    </row>
    <row r="8291" spans="1:26"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s="5">
        <v>211.24799999999999</v>
      </c>
      <c r="S8291">
        <v>6</v>
      </c>
      <c r="T8291" s="7">
        <v>0.2</v>
      </c>
      <c r="U8291" s="5">
        <v>15.8436</v>
      </c>
      <c r="V8291">
        <f t="shared" si="645"/>
        <v>8</v>
      </c>
      <c r="W8291">
        <f t="shared" si="646"/>
        <v>3</v>
      </c>
      <c r="X8291">
        <f t="shared" si="647"/>
        <v>2014</v>
      </c>
      <c r="Y8291" t="str">
        <f t="shared" si="648"/>
        <v>Aug</v>
      </c>
      <c r="Z8291" t="str">
        <f t="shared" si="649"/>
        <v>2014-08</v>
      </c>
    </row>
    <row r="8292" spans="1:26"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s="5">
        <v>5.5519999999999996</v>
      </c>
      <c r="S8292">
        <v>2</v>
      </c>
      <c r="T8292" s="7">
        <v>0.2</v>
      </c>
      <c r="U8292" s="5">
        <v>-1.0409999999999999</v>
      </c>
      <c r="V8292">
        <f t="shared" si="645"/>
        <v>8</v>
      </c>
      <c r="W8292">
        <f t="shared" si="646"/>
        <v>3</v>
      </c>
      <c r="X8292">
        <f t="shared" si="647"/>
        <v>2014</v>
      </c>
      <c r="Y8292" t="str">
        <f t="shared" si="648"/>
        <v>Aug</v>
      </c>
      <c r="Z8292" t="str">
        <f t="shared" si="649"/>
        <v>2014-08</v>
      </c>
    </row>
    <row r="8293" spans="1:26"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s="5">
        <v>2.952</v>
      </c>
      <c r="S8293">
        <v>1</v>
      </c>
      <c r="T8293" s="7">
        <v>0.2</v>
      </c>
      <c r="U8293" s="5">
        <v>0.99629999999999996</v>
      </c>
      <c r="V8293">
        <f t="shared" si="645"/>
        <v>8</v>
      </c>
      <c r="W8293">
        <f t="shared" si="646"/>
        <v>3</v>
      </c>
      <c r="X8293">
        <f t="shared" si="647"/>
        <v>2014</v>
      </c>
      <c r="Y8293" t="str">
        <f t="shared" si="648"/>
        <v>Aug</v>
      </c>
      <c r="Z8293" t="str">
        <f t="shared" si="649"/>
        <v>2014-08</v>
      </c>
    </row>
    <row r="8294" spans="1:26"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s="5">
        <v>10.332000000000001</v>
      </c>
      <c r="S8294">
        <v>3</v>
      </c>
      <c r="T8294" s="7">
        <v>0.7</v>
      </c>
      <c r="U8294" s="5">
        <v>-7.5768000000000004</v>
      </c>
      <c r="V8294">
        <f t="shared" si="645"/>
        <v>12</v>
      </c>
      <c r="W8294">
        <f t="shared" si="646"/>
        <v>4</v>
      </c>
      <c r="X8294">
        <f t="shared" si="647"/>
        <v>2015</v>
      </c>
      <c r="Y8294" t="str">
        <f t="shared" si="648"/>
        <v>Dec</v>
      </c>
      <c r="Z8294" t="str">
        <f t="shared" si="649"/>
        <v>2015-12</v>
      </c>
    </row>
    <row r="8295" spans="1:26"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s="5">
        <v>18.367999999999999</v>
      </c>
      <c r="S8295">
        <v>4</v>
      </c>
      <c r="T8295" s="7">
        <v>0.2</v>
      </c>
      <c r="U8295" s="5">
        <v>5.9695999999999998</v>
      </c>
      <c r="V8295">
        <f t="shared" si="645"/>
        <v>11</v>
      </c>
      <c r="W8295">
        <f t="shared" si="646"/>
        <v>4</v>
      </c>
      <c r="X8295">
        <f t="shared" si="647"/>
        <v>2017</v>
      </c>
      <c r="Y8295" t="str">
        <f t="shared" si="648"/>
        <v>Nov</v>
      </c>
      <c r="Z8295" t="str">
        <f t="shared" si="649"/>
        <v>2017-11</v>
      </c>
    </row>
    <row r="8296" spans="1:26"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s="5">
        <v>299.89999999999998</v>
      </c>
      <c r="S8296">
        <v>2</v>
      </c>
      <c r="T8296" s="7">
        <v>0</v>
      </c>
      <c r="U8296" s="5">
        <v>74.974999999999994</v>
      </c>
      <c r="V8296">
        <f t="shared" si="645"/>
        <v>3</v>
      </c>
      <c r="W8296">
        <f t="shared" si="646"/>
        <v>1</v>
      </c>
      <c r="X8296">
        <f t="shared" si="647"/>
        <v>2017</v>
      </c>
      <c r="Y8296" t="str">
        <f t="shared" si="648"/>
        <v>Mar</v>
      </c>
      <c r="Z8296" t="str">
        <f t="shared" si="649"/>
        <v>2017-03</v>
      </c>
    </row>
    <row r="8297" spans="1:26"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s="5">
        <v>26.55</v>
      </c>
      <c r="S8297">
        <v>9</v>
      </c>
      <c r="T8297" s="7">
        <v>0</v>
      </c>
      <c r="U8297" s="5">
        <v>12.744</v>
      </c>
      <c r="V8297">
        <f t="shared" si="645"/>
        <v>5</v>
      </c>
      <c r="W8297">
        <f t="shared" si="646"/>
        <v>2</v>
      </c>
      <c r="X8297">
        <f t="shared" si="647"/>
        <v>2016</v>
      </c>
      <c r="Y8297" t="str">
        <f t="shared" si="648"/>
        <v>May</v>
      </c>
      <c r="Z8297" t="str">
        <f t="shared" si="649"/>
        <v>2016-05</v>
      </c>
    </row>
    <row r="8298" spans="1:26"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s="5">
        <v>111.98</v>
      </c>
      <c r="S8298">
        <v>2</v>
      </c>
      <c r="T8298" s="7">
        <v>0</v>
      </c>
      <c r="U8298" s="5">
        <v>26.8752</v>
      </c>
      <c r="V8298">
        <f t="shared" si="645"/>
        <v>5</v>
      </c>
      <c r="W8298">
        <f t="shared" si="646"/>
        <v>2</v>
      </c>
      <c r="X8298">
        <f t="shared" si="647"/>
        <v>2016</v>
      </c>
      <c r="Y8298" t="str">
        <f t="shared" si="648"/>
        <v>May</v>
      </c>
      <c r="Z8298" t="str">
        <f t="shared" si="649"/>
        <v>2016-05</v>
      </c>
    </row>
    <row r="8299" spans="1:26"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s="5">
        <v>4.9279999999999999</v>
      </c>
      <c r="S8299">
        <v>2</v>
      </c>
      <c r="T8299" s="7">
        <v>0.2</v>
      </c>
      <c r="U8299" s="5">
        <v>0.73919999999999997</v>
      </c>
      <c r="V8299">
        <f t="shared" si="645"/>
        <v>7</v>
      </c>
      <c r="W8299">
        <f t="shared" si="646"/>
        <v>3</v>
      </c>
      <c r="X8299">
        <f t="shared" si="647"/>
        <v>2015</v>
      </c>
      <c r="Y8299" t="str">
        <f t="shared" si="648"/>
        <v>Jul</v>
      </c>
      <c r="Z8299" t="str">
        <f t="shared" si="649"/>
        <v>2015-07</v>
      </c>
    </row>
    <row r="8300" spans="1:26"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s="5">
        <v>11.784000000000001</v>
      </c>
      <c r="S8300">
        <v>3</v>
      </c>
      <c r="T8300" s="7">
        <v>0.2</v>
      </c>
      <c r="U8300" s="5">
        <v>4.2717000000000001</v>
      </c>
      <c r="V8300">
        <f t="shared" si="645"/>
        <v>7</v>
      </c>
      <c r="W8300">
        <f t="shared" si="646"/>
        <v>3</v>
      </c>
      <c r="X8300">
        <f t="shared" si="647"/>
        <v>2015</v>
      </c>
      <c r="Y8300" t="str">
        <f t="shared" si="648"/>
        <v>Jul</v>
      </c>
      <c r="Z8300" t="str">
        <f t="shared" si="649"/>
        <v>2015-07</v>
      </c>
    </row>
    <row r="8301" spans="1:26"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s="5">
        <v>7.98</v>
      </c>
      <c r="S8301">
        <v>3</v>
      </c>
      <c r="T8301" s="7">
        <v>0</v>
      </c>
      <c r="U8301" s="5">
        <v>2.0748000000000002</v>
      </c>
      <c r="V8301">
        <f t="shared" si="645"/>
        <v>3</v>
      </c>
      <c r="W8301">
        <f t="shared" si="646"/>
        <v>1</v>
      </c>
      <c r="X8301">
        <f t="shared" si="647"/>
        <v>2014</v>
      </c>
      <c r="Y8301" t="str">
        <f t="shared" si="648"/>
        <v>Mar</v>
      </c>
      <c r="Z8301" t="str">
        <f t="shared" si="649"/>
        <v>2014-03</v>
      </c>
    </row>
    <row r="8302" spans="1:26"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s="5">
        <v>180.96</v>
      </c>
      <c r="S8302">
        <v>2</v>
      </c>
      <c r="T8302" s="7">
        <v>0</v>
      </c>
      <c r="U8302" s="5">
        <v>81.432000000000002</v>
      </c>
      <c r="V8302">
        <f t="shared" si="645"/>
        <v>4</v>
      </c>
      <c r="W8302">
        <f t="shared" si="646"/>
        <v>2</v>
      </c>
      <c r="X8302">
        <f t="shared" si="647"/>
        <v>2015</v>
      </c>
      <c r="Y8302" t="str">
        <f t="shared" si="648"/>
        <v>Apr</v>
      </c>
      <c r="Z8302" t="str">
        <f t="shared" si="649"/>
        <v>2015-04</v>
      </c>
    </row>
    <row r="8303" spans="1:26"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s="5">
        <v>1649.95</v>
      </c>
      <c r="S8303">
        <v>5</v>
      </c>
      <c r="T8303" s="7">
        <v>0</v>
      </c>
      <c r="U8303" s="5">
        <v>659.98</v>
      </c>
      <c r="V8303">
        <f t="shared" si="645"/>
        <v>7</v>
      </c>
      <c r="W8303">
        <f t="shared" si="646"/>
        <v>3</v>
      </c>
      <c r="X8303">
        <f t="shared" si="647"/>
        <v>2017</v>
      </c>
      <c r="Y8303" t="str">
        <f t="shared" si="648"/>
        <v>Jul</v>
      </c>
      <c r="Z8303" t="str">
        <f t="shared" si="649"/>
        <v>2017-07</v>
      </c>
    </row>
    <row r="8304" spans="1:26"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s="5">
        <v>362.35199999999998</v>
      </c>
      <c r="S8304">
        <v>3</v>
      </c>
      <c r="T8304" s="7">
        <v>0.2</v>
      </c>
      <c r="U8304" s="5">
        <v>45.293999999999997</v>
      </c>
      <c r="V8304">
        <f t="shared" si="645"/>
        <v>7</v>
      </c>
      <c r="W8304">
        <f t="shared" si="646"/>
        <v>3</v>
      </c>
      <c r="X8304">
        <f t="shared" si="647"/>
        <v>2017</v>
      </c>
      <c r="Y8304" t="str">
        <f t="shared" si="648"/>
        <v>Jul</v>
      </c>
      <c r="Z8304" t="str">
        <f t="shared" si="649"/>
        <v>2017-07</v>
      </c>
    </row>
    <row r="8305" spans="1:26"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s="5">
        <v>73.584000000000003</v>
      </c>
      <c r="S8305">
        <v>2</v>
      </c>
      <c r="T8305" s="7">
        <v>0.2</v>
      </c>
      <c r="U8305" s="5">
        <v>8.2782</v>
      </c>
      <c r="V8305">
        <f t="shared" si="645"/>
        <v>10</v>
      </c>
      <c r="W8305">
        <f t="shared" si="646"/>
        <v>4</v>
      </c>
      <c r="X8305">
        <f t="shared" si="647"/>
        <v>2014</v>
      </c>
      <c r="Y8305" t="str">
        <f t="shared" si="648"/>
        <v>Oct</v>
      </c>
      <c r="Z8305" t="str">
        <f t="shared" si="649"/>
        <v>2014-10</v>
      </c>
    </row>
    <row r="8306" spans="1:26"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s="5">
        <v>486.36799999999999</v>
      </c>
      <c r="S8306">
        <v>4</v>
      </c>
      <c r="T8306" s="7">
        <v>0.2</v>
      </c>
      <c r="U8306" s="5">
        <v>36.477600000000002</v>
      </c>
      <c r="V8306">
        <f t="shared" si="645"/>
        <v>11</v>
      </c>
      <c r="W8306">
        <f t="shared" si="646"/>
        <v>4</v>
      </c>
      <c r="X8306">
        <f t="shared" si="647"/>
        <v>2017</v>
      </c>
      <c r="Y8306" t="str">
        <f t="shared" si="648"/>
        <v>Nov</v>
      </c>
      <c r="Z8306" t="str">
        <f t="shared" si="649"/>
        <v>2017-11</v>
      </c>
    </row>
    <row r="8307" spans="1:26"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5">
        <v>32.4</v>
      </c>
      <c r="S8307">
        <v>5</v>
      </c>
      <c r="T8307" s="7">
        <v>0</v>
      </c>
      <c r="U8307" s="5">
        <v>15.552</v>
      </c>
      <c r="V8307">
        <f t="shared" si="645"/>
        <v>8</v>
      </c>
      <c r="W8307">
        <f t="shared" si="646"/>
        <v>3</v>
      </c>
      <c r="X8307">
        <f t="shared" si="647"/>
        <v>2016</v>
      </c>
      <c r="Y8307" t="str">
        <f t="shared" si="648"/>
        <v>Aug</v>
      </c>
      <c r="Z8307" t="str">
        <f t="shared" si="649"/>
        <v>2016-08</v>
      </c>
    </row>
    <row r="8308" spans="1:26"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5">
        <v>41.86</v>
      </c>
      <c r="S8308">
        <v>7</v>
      </c>
      <c r="T8308" s="7">
        <v>0</v>
      </c>
      <c r="U8308" s="5">
        <v>19.255600000000001</v>
      </c>
      <c r="V8308">
        <f t="shared" si="645"/>
        <v>8</v>
      </c>
      <c r="W8308">
        <f t="shared" si="646"/>
        <v>3</v>
      </c>
      <c r="X8308">
        <f t="shared" si="647"/>
        <v>2016</v>
      </c>
      <c r="Y8308" t="str">
        <f t="shared" si="648"/>
        <v>Aug</v>
      </c>
      <c r="Z8308" t="str">
        <f t="shared" si="649"/>
        <v>2016-08</v>
      </c>
    </row>
    <row r="8309" spans="1:26"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s="5">
        <v>77.56</v>
      </c>
      <c r="S8309">
        <v>2</v>
      </c>
      <c r="T8309" s="7">
        <v>0</v>
      </c>
      <c r="U8309" s="5">
        <v>35.677599999999998</v>
      </c>
      <c r="V8309">
        <f t="shared" si="645"/>
        <v>8</v>
      </c>
      <c r="W8309">
        <f t="shared" si="646"/>
        <v>3</v>
      </c>
      <c r="X8309">
        <f t="shared" si="647"/>
        <v>2016</v>
      </c>
      <c r="Y8309" t="str">
        <f t="shared" si="648"/>
        <v>Aug</v>
      </c>
      <c r="Z8309" t="str">
        <f t="shared" si="649"/>
        <v>2016-08</v>
      </c>
    </row>
    <row r="8310" spans="1:26"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s="5">
        <v>37.17</v>
      </c>
      <c r="S8310">
        <v>9</v>
      </c>
      <c r="T8310" s="7">
        <v>0</v>
      </c>
      <c r="U8310" s="5">
        <v>11.151</v>
      </c>
      <c r="V8310">
        <f t="shared" si="645"/>
        <v>7</v>
      </c>
      <c r="W8310">
        <f t="shared" si="646"/>
        <v>3</v>
      </c>
      <c r="X8310">
        <f t="shared" si="647"/>
        <v>2016</v>
      </c>
      <c r="Y8310" t="str">
        <f t="shared" si="648"/>
        <v>Jul</v>
      </c>
      <c r="Z8310" t="str">
        <f t="shared" si="649"/>
        <v>2016-07</v>
      </c>
    </row>
    <row r="8311" spans="1:26"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s="5">
        <v>137.352</v>
      </c>
      <c r="S8311">
        <v>3</v>
      </c>
      <c r="T8311" s="7">
        <v>0.2</v>
      </c>
      <c r="U8311" s="5">
        <v>8.5845000000000002</v>
      </c>
      <c r="V8311">
        <f t="shared" si="645"/>
        <v>3</v>
      </c>
      <c r="W8311">
        <f t="shared" si="646"/>
        <v>1</v>
      </c>
      <c r="X8311">
        <f t="shared" si="647"/>
        <v>2014</v>
      </c>
      <c r="Y8311" t="str">
        <f t="shared" si="648"/>
        <v>Mar</v>
      </c>
      <c r="Z8311" t="str">
        <f t="shared" si="649"/>
        <v>2014-03</v>
      </c>
    </row>
    <row r="8312" spans="1:26"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s="5">
        <v>376.50900000000001</v>
      </c>
      <c r="S8312">
        <v>3</v>
      </c>
      <c r="T8312" s="7">
        <v>0.3</v>
      </c>
      <c r="U8312" s="5">
        <v>-43.029600000000002</v>
      </c>
      <c r="V8312">
        <f t="shared" si="645"/>
        <v>3</v>
      </c>
      <c r="W8312">
        <f t="shared" si="646"/>
        <v>1</v>
      </c>
      <c r="X8312">
        <f t="shared" si="647"/>
        <v>2014</v>
      </c>
      <c r="Y8312" t="str">
        <f t="shared" si="648"/>
        <v>Mar</v>
      </c>
      <c r="Z8312" t="str">
        <f t="shared" si="649"/>
        <v>2014-03</v>
      </c>
    </row>
    <row r="8313" spans="1:26"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s="5">
        <v>62.72</v>
      </c>
      <c r="S8313">
        <v>4</v>
      </c>
      <c r="T8313" s="7">
        <v>0</v>
      </c>
      <c r="U8313" s="5">
        <v>24.460799999999999</v>
      </c>
      <c r="V8313">
        <f t="shared" si="645"/>
        <v>1</v>
      </c>
      <c r="W8313">
        <f t="shared" si="646"/>
        <v>1</v>
      </c>
      <c r="X8313">
        <f t="shared" si="647"/>
        <v>2017</v>
      </c>
      <c r="Y8313" t="str">
        <f t="shared" si="648"/>
        <v>Jan</v>
      </c>
      <c r="Z8313" t="str">
        <f t="shared" si="649"/>
        <v>2017-01</v>
      </c>
    </row>
    <row r="8314" spans="1:26"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s="5">
        <v>2939.93</v>
      </c>
      <c r="S8314">
        <v>7</v>
      </c>
      <c r="T8314" s="7">
        <v>0</v>
      </c>
      <c r="U8314" s="5">
        <v>764.3818</v>
      </c>
      <c r="V8314">
        <f t="shared" si="645"/>
        <v>1</v>
      </c>
      <c r="W8314">
        <f t="shared" si="646"/>
        <v>1</v>
      </c>
      <c r="X8314">
        <f t="shared" si="647"/>
        <v>2017</v>
      </c>
      <c r="Y8314" t="str">
        <f t="shared" si="648"/>
        <v>Jan</v>
      </c>
      <c r="Z8314" t="str">
        <f t="shared" si="649"/>
        <v>2017-01</v>
      </c>
    </row>
    <row r="8315" spans="1:26"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s="5">
        <v>512.35799999999995</v>
      </c>
      <c r="S8315">
        <v>3</v>
      </c>
      <c r="T8315" s="7">
        <v>0.3</v>
      </c>
      <c r="U8315" s="5">
        <v>-14.6388</v>
      </c>
      <c r="V8315">
        <f t="shared" si="645"/>
        <v>7</v>
      </c>
      <c r="W8315">
        <f t="shared" si="646"/>
        <v>3</v>
      </c>
      <c r="X8315">
        <f t="shared" si="647"/>
        <v>2014</v>
      </c>
      <c r="Y8315" t="str">
        <f t="shared" si="648"/>
        <v>Jul</v>
      </c>
      <c r="Z8315" t="str">
        <f t="shared" si="649"/>
        <v>2014-07</v>
      </c>
    </row>
    <row r="8316" spans="1:26"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s="5">
        <v>3.488</v>
      </c>
      <c r="S8316">
        <v>2</v>
      </c>
      <c r="T8316" s="7">
        <v>0.2</v>
      </c>
      <c r="U8316" s="5">
        <v>0.56679999999999997</v>
      </c>
      <c r="V8316">
        <f t="shared" si="645"/>
        <v>7</v>
      </c>
      <c r="W8316">
        <f t="shared" si="646"/>
        <v>3</v>
      </c>
      <c r="X8316">
        <f t="shared" si="647"/>
        <v>2014</v>
      </c>
      <c r="Y8316" t="str">
        <f t="shared" si="648"/>
        <v>Jul</v>
      </c>
      <c r="Z8316" t="str">
        <f t="shared" si="649"/>
        <v>2014-07</v>
      </c>
    </row>
    <row r="8317" spans="1:26"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s="5">
        <v>22.288</v>
      </c>
      <c r="S8317">
        <v>7</v>
      </c>
      <c r="T8317" s="7">
        <v>0.2</v>
      </c>
      <c r="U8317" s="5">
        <v>3.9003999999999999</v>
      </c>
      <c r="V8317">
        <f t="shared" si="645"/>
        <v>7</v>
      </c>
      <c r="W8317">
        <f t="shared" si="646"/>
        <v>3</v>
      </c>
      <c r="X8317">
        <f t="shared" si="647"/>
        <v>2014</v>
      </c>
      <c r="Y8317" t="str">
        <f t="shared" si="648"/>
        <v>Jul</v>
      </c>
      <c r="Z8317" t="str">
        <f t="shared" si="649"/>
        <v>2014-07</v>
      </c>
    </row>
    <row r="8318" spans="1:26"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s="5">
        <v>16.032</v>
      </c>
      <c r="S8318">
        <v>3</v>
      </c>
      <c r="T8318" s="7">
        <v>0.2</v>
      </c>
      <c r="U8318" s="5">
        <v>5.6112000000000002</v>
      </c>
      <c r="V8318">
        <f t="shared" si="645"/>
        <v>7</v>
      </c>
      <c r="W8318">
        <f t="shared" si="646"/>
        <v>3</v>
      </c>
      <c r="X8318">
        <f t="shared" si="647"/>
        <v>2014</v>
      </c>
      <c r="Y8318" t="str">
        <f t="shared" si="648"/>
        <v>Jul</v>
      </c>
      <c r="Z8318" t="str">
        <f t="shared" si="649"/>
        <v>2014-07</v>
      </c>
    </row>
    <row r="8319" spans="1:26"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s="5">
        <v>1.752</v>
      </c>
      <c r="S8319">
        <v>1</v>
      </c>
      <c r="T8319" s="7">
        <v>0.2</v>
      </c>
      <c r="U8319" s="5">
        <v>0.15329999999999999</v>
      </c>
      <c r="V8319">
        <f t="shared" si="645"/>
        <v>4</v>
      </c>
      <c r="W8319">
        <f t="shared" si="646"/>
        <v>2</v>
      </c>
      <c r="X8319">
        <f t="shared" si="647"/>
        <v>2017</v>
      </c>
      <c r="Y8319" t="str">
        <f t="shared" si="648"/>
        <v>Apr</v>
      </c>
      <c r="Z8319" t="str">
        <f t="shared" si="649"/>
        <v>2017-04</v>
      </c>
    </row>
    <row r="8320" spans="1:26"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s="5">
        <v>20.992000000000001</v>
      </c>
      <c r="S8320">
        <v>8</v>
      </c>
      <c r="T8320" s="7">
        <v>0.2</v>
      </c>
      <c r="U8320" s="5">
        <v>2.3616000000000001</v>
      </c>
      <c r="V8320">
        <f t="shared" si="645"/>
        <v>4</v>
      </c>
      <c r="W8320">
        <f t="shared" si="646"/>
        <v>2</v>
      </c>
      <c r="X8320">
        <f t="shared" si="647"/>
        <v>2017</v>
      </c>
      <c r="Y8320" t="str">
        <f t="shared" si="648"/>
        <v>Apr</v>
      </c>
      <c r="Z8320" t="str">
        <f t="shared" si="649"/>
        <v>2017-04</v>
      </c>
    </row>
    <row r="8321" spans="1:26"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s="5">
        <v>11.21</v>
      </c>
      <c r="S8321">
        <v>1</v>
      </c>
      <c r="T8321" s="7">
        <v>0</v>
      </c>
      <c r="U8321" s="5">
        <v>3.363</v>
      </c>
      <c r="V8321">
        <f t="shared" si="645"/>
        <v>11</v>
      </c>
      <c r="W8321">
        <f t="shared" si="646"/>
        <v>4</v>
      </c>
      <c r="X8321">
        <f t="shared" si="647"/>
        <v>2017</v>
      </c>
      <c r="Y8321" t="str">
        <f t="shared" si="648"/>
        <v>Nov</v>
      </c>
      <c r="Z8321" t="str">
        <f t="shared" si="649"/>
        <v>2017-11</v>
      </c>
    </row>
    <row r="8322" spans="1:26"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s="5">
        <v>45.04</v>
      </c>
      <c r="S8322">
        <v>2</v>
      </c>
      <c r="T8322" s="7">
        <v>0.2</v>
      </c>
      <c r="U8322" s="5">
        <v>4.5039999999999996</v>
      </c>
      <c r="V8322">
        <f t="shared" si="645"/>
        <v>12</v>
      </c>
      <c r="W8322">
        <f t="shared" si="646"/>
        <v>4</v>
      </c>
      <c r="X8322">
        <f t="shared" si="647"/>
        <v>2015</v>
      </c>
      <c r="Y8322" t="str">
        <f t="shared" si="648"/>
        <v>Dec</v>
      </c>
      <c r="Z8322" t="str">
        <f t="shared" si="649"/>
        <v>2015-12</v>
      </c>
    </row>
    <row r="8323" spans="1:26"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s="5">
        <v>15.624000000000001</v>
      </c>
      <c r="S8323">
        <v>2</v>
      </c>
      <c r="T8323" s="7">
        <v>0.8</v>
      </c>
      <c r="U8323" s="5">
        <v>-24.9984</v>
      </c>
      <c r="V8323">
        <f t="shared" ref="V8323:V8386" si="650">MONTH(C8323)</f>
        <v>9</v>
      </c>
      <c r="W8323">
        <f t="shared" ref="W8323:W8386" si="651">ROUNDUP(MONTH(C8323)/3,0)</f>
        <v>3</v>
      </c>
      <c r="X8323">
        <f t="shared" ref="X8323:X8386" si="652">YEAR(C8323)</f>
        <v>2016</v>
      </c>
      <c r="Y8323" t="str">
        <f t="shared" ref="Y8323:Y8386" si="653">TEXT(C8323,"MMM")</f>
        <v>Sep</v>
      </c>
      <c r="Z8323" t="str">
        <f t="shared" ref="Z8323:Z8386" si="654">TEXT(C8323,"YYYY-MM")</f>
        <v>2016-09</v>
      </c>
    </row>
    <row r="8324" spans="1:26"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s="5">
        <v>8.74</v>
      </c>
      <c r="S8324">
        <v>2</v>
      </c>
      <c r="T8324" s="7">
        <v>0</v>
      </c>
      <c r="U8324" s="5">
        <v>2.2724000000000002</v>
      </c>
      <c r="V8324">
        <f t="shared" si="650"/>
        <v>11</v>
      </c>
      <c r="W8324">
        <f t="shared" si="651"/>
        <v>4</v>
      </c>
      <c r="X8324">
        <f t="shared" si="652"/>
        <v>2016</v>
      </c>
      <c r="Y8324" t="str">
        <f t="shared" si="653"/>
        <v>Nov</v>
      </c>
      <c r="Z8324" t="str">
        <f t="shared" si="654"/>
        <v>2016-11</v>
      </c>
    </row>
    <row r="8325" spans="1:26"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s="5">
        <v>44.75</v>
      </c>
      <c r="S8325">
        <v>5</v>
      </c>
      <c r="T8325" s="7">
        <v>0</v>
      </c>
      <c r="U8325" s="5">
        <v>20.585000000000001</v>
      </c>
      <c r="V8325">
        <f t="shared" si="650"/>
        <v>11</v>
      </c>
      <c r="W8325">
        <f t="shared" si="651"/>
        <v>4</v>
      </c>
      <c r="X8325">
        <f t="shared" si="652"/>
        <v>2016</v>
      </c>
      <c r="Y8325" t="str">
        <f t="shared" si="653"/>
        <v>Nov</v>
      </c>
      <c r="Z8325" t="str">
        <f t="shared" si="654"/>
        <v>2016-11</v>
      </c>
    </row>
    <row r="8326" spans="1:26"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s="5">
        <v>61.68</v>
      </c>
      <c r="S8326">
        <v>5</v>
      </c>
      <c r="T8326" s="7">
        <v>0.2</v>
      </c>
      <c r="U8326" s="5">
        <v>5.3970000000000002</v>
      </c>
      <c r="V8326">
        <f t="shared" si="650"/>
        <v>9</v>
      </c>
      <c r="W8326">
        <f t="shared" si="651"/>
        <v>3</v>
      </c>
      <c r="X8326">
        <f t="shared" si="652"/>
        <v>2017</v>
      </c>
      <c r="Y8326" t="str">
        <f t="shared" si="653"/>
        <v>Sep</v>
      </c>
      <c r="Z8326" t="str">
        <f t="shared" si="654"/>
        <v>2017-09</v>
      </c>
    </row>
    <row r="8327" spans="1:26"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s="5">
        <v>158.376</v>
      </c>
      <c r="S8327">
        <v>3</v>
      </c>
      <c r="T8327" s="7">
        <v>0.2</v>
      </c>
      <c r="U8327" s="5">
        <v>13.857900000000001</v>
      </c>
      <c r="V8327">
        <f t="shared" si="650"/>
        <v>9</v>
      </c>
      <c r="W8327">
        <f t="shared" si="651"/>
        <v>3</v>
      </c>
      <c r="X8327">
        <f t="shared" si="652"/>
        <v>2017</v>
      </c>
      <c r="Y8327" t="str">
        <f t="shared" si="653"/>
        <v>Sep</v>
      </c>
      <c r="Z8327" t="str">
        <f t="shared" si="654"/>
        <v>2017-09</v>
      </c>
    </row>
    <row r="8328" spans="1:26"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s="5">
        <v>2.8639999999999999</v>
      </c>
      <c r="S8328">
        <v>4</v>
      </c>
      <c r="T8328" s="7">
        <v>0.8</v>
      </c>
      <c r="U8328" s="5">
        <v>-4.5823999999999998</v>
      </c>
      <c r="V8328">
        <f t="shared" si="650"/>
        <v>7</v>
      </c>
      <c r="W8328">
        <f t="shared" si="651"/>
        <v>3</v>
      </c>
      <c r="X8328">
        <f t="shared" si="652"/>
        <v>2017</v>
      </c>
      <c r="Y8328" t="str">
        <f t="shared" si="653"/>
        <v>Jul</v>
      </c>
      <c r="Z8328" t="str">
        <f t="shared" si="654"/>
        <v>2017-07</v>
      </c>
    </row>
    <row r="8329" spans="1:26"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s="5">
        <v>94.191999999999993</v>
      </c>
      <c r="S8329">
        <v>7</v>
      </c>
      <c r="T8329" s="7">
        <v>0.8</v>
      </c>
      <c r="U8329" s="5">
        <v>-164.83600000000001</v>
      </c>
      <c r="V8329">
        <f t="shared" si="650"/>
        <v>7</v>
      </c>
      <c r="W8329">
        <f t="shared" si="651"/>
        <v>3</v>
      </c>
      <c r="X8329">
        <f t="shared" si="652"/>
        <v>2017</v>
      </c>
      <c r="Y8329" t="str">
        <f t="shared" si="653"/>
        <v>Jul</v>
      </c>
      <c r="Z8329" t="str">
        <f t="shared" si="654"/>
        <v>2017-07</v>
      </c>
    </row>
    <row r="8330" spans="1:26"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s="5">
        <v>143.69999999999999</v>
      </c>
      <c r="S8330">
        <v>3</v>
      </c>
      <c r="T8330" s="7">
        <v>0</v>
      </c>
      <c r="U8330" s="5">
        <v>68.975999999999999</v>
      </c>
      <c r="V8330">
        <f t="shared" si="650"/>
        <v>10</v>
      </c>
      <c r="W8330">
        <f t="shared" si="651"/>
        <v>4</v>
      </c>
      <c r="X8330">
        <f t="shared" si="652"/>
        <v>2017</v>
      </c>
      <c r="Y8330" t="str">
        <f t="shared" si="653"/>
        <v>Oct</v>
      </c>
      <c r="Z8330" t="str">
        <f t="shared" si="654"/>
        <v>2017-10</v>
      </c>
    </row>
    <row r="8331" spans="1:26"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s="5">
        <v>6.48</v>
      </c>
      <c r="S8331">
        <v>1</v>
      </c>
      <c r="T8331" s="7">
        <v>0</v>
      </c>
      <c r="U8331" s="5">
        <v>3.1103999999999998</v>
      </c>
      <c r="V8331">
        <f t="shared" si="650"/>
        <v>10</v>
      </c>
      <c r="W8331">
        <f t="shared" si="651"/>
        <v>4</v>
      </c>
      <c r="X8331">
        <f t="shared" si="652"/>
        <v>2017</v>
      </c>
      <c r="Y8331" t="str">
        <f t="shared" si="653"/>
        <v>Oct</v>
      </c>
      <c r="Z8331" t="str">
        <f t="shared" si="654"/>
        <v>2017-10</v>
      </c>
    </row>
    <row r="8332" spans="1:26"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s="5">
        <v>7.88</v>
      </c>
      <c r="S8332">
        <v>4</v>
      </c>
      <c r="T8332" s="7">
        <v>0</v>
      </c>
      <c r="U8332" s="5">
        <v>2.5215999999999998</v>
      </c>
      <c r="V8332">
        <f t="shared" si="650"/>
        <v>11</v>
      </c>
      <c r="W8332">
        <f t="shared" si="651"/>
        <v>4</v>
      </c>
      <c r="X8332">
        <f t="shared" si="652"/>
        <v>2017</v>
      </c>
      <c r="Y8332" t="str">
        <f t="shared" si="653"/>
        <v>Nov</v>
      </c>
      <c r="Z8332" t="str">
        <f t="shared" si="654"/>
        <v>2017-11</v>
      </c>
    </row>
    <row r="8333" spans="1:26"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s="5">
        <v>11.21</v>
      </c>
      <c r="S8333">
        <v>1</v>
      </c>
      <c r="T8333" s="7">
        <v>0</v>
      </c>
      <c r="U8333" s="5">
        <v>3.363</v>
      </c>
      <c r="V8333">
        <f t="shared" si="650"/>
        <v>3</v>
      </c>
      <c r="W8333">
        <f t="shared" si="651"/>
        <v>1</v>
      </c>
      <c r="X8333">
        <f t="shared" si="652"/>
        <v>2016</v>
      </c>
      <c r="Y8333" t="str">
        <f t="shared" si="653"/>
        <v>Mar</v>
      </c>
      <c r="Z8333" t="str">
        <f t="shared" si="654"/>
        <v>2016-03</v>
      </c>
    </row>
    <row r="8334" spans="1:26"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s="5">
        <v>354.9</v>
      </c>
      <c r="S8334">
        <v>5</v>
      </c>
      <c r="T8334" s="7">
        <v>0</v>
      </c>
      <c r="U8334" s="5">
        <v>88.724999999999994</v>
      </c>
      <c r="V8334">
        <f t="shared" si="650"/>
        <v>3</v>
      </c>
      <c r="W8334">
        <f t="shared" si="651"/>
        <v>1</v>
      </c>
      <c r="X8334">
        <f t="shared" si="652"/>
        <v>2016</v>
      </c>
      <c r="Y8334" t="str">
        <f t="shared" si="653"/>
        <v>Mar</v>
      </c>
      <c r="Z8334" t="str">
        <f t="shared" si="654"/>
        <v>2016-03</v>
      </c>
    </row>
    <row r="8335" spans="1:26"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s="5">
        <v>17.940000000000001</v>
      </c>
      <c r="S8335">
        <v>3</v>
      </c>
      <c r="T8335" s="7">
        <v>0</v>
      </c>
      <c r="U8335" s="5">
        <v>8.7905999999999995</v>
      </c>
      <c r="V8335">
        <f t="shared" si="650"/>
        <v>3</v>
      </c>
      <c r="W8335">
        <f t="shared" si="651"/>
        <v>1</v>
      </c>
      <c r="X8335">
        <f t="shared" si="652"/>
        <v>2016</v>
      </c>
      <c r="Y8335" t="str">
        <f t="shared" si="653"/>
        <v>Mar</v>
      </c>
      <c r="Z8335" t="str">
        <f t="shared" si="654"/>
        <v>2016-03</v>
      </c>
    </row>
    <row r="8336" spans="1:26"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s="5">
        <v>51.8</v>
      </c>
      <c r="S8336">
        <v>4</v>
      </c>
      <c r="T8336" s="7">
        <v>0</v>
      </c>
      <c r="U8336" s="5">
        <v>23.31</v>
      </c>
      <c r="V8336">
        <f t="shared" si="650"/>
        <v>3</v>
      </c>
      <c r="W8336">
        <f t="shared" si="651"/>
        <v>1</v>
      </c>
      <c r="X8336">
        <f t="shared" si="652"/>
        <v>2016</v>
      </c>
      <c r="Y8336" t="str">
        <f t="shared" si="653"/>
        <v>Mar</v>
      </c>
      <c r="Z8336" t="str">
        <f t="shared" si="654"/>
        <v>2016-03</v>
      </c>
    </row>
    <row r="8337" spans="1:26"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5">
        <v>299.52</v>
      </c>
      <c r="S8337">
        <v>9</v>
      </c>
      <c r="T8337" s="7">
        <v>0</v>
      </c>
      <c r="U8337" s="5">
        <v>149.76</v>
      </c>
      <c r="V8337">
        <f t="shared" si="650"/>
        <v>5</v>
      </c>
      <c r="W8337">
        <f t="shared" si="651"/>
        <v>2</v>
      </c>
      <c r="X8337">
        <f t="shared" si="652"/>
        <v>2017</v>
      </c>
      <c r="Y8337" t="str">
        <f t="shared" si="653"/>
        <v>May</v>
      </c>
      <c r="Z8337" t="str">
        <f t="shared" si="654"/>
        <v>2017-05</v>
      </c>
    </row>
    <row r="8338" spans="1:26"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s="5">
        <v>7.7</v>
      </c>
      <c r="S8338">
        <v>2</v>
      </c>
      <c r="T8338" s="7">
        <v>0</v>
      </c>
      <c r="U8338" s="5">
        <v>3.157</v>
      </c>
      <c r="V8338">
        <f t="shared" si="650"/>
        <v>7</v>
      </c>
      <c r="W8338">
        <f t="shared" si="651"/>
        <v>3</v>
      </c>
      <c r="X8338">
        <f t="shared" si="652"/>
        <v>2016</v>
      </c>
      <c r="Y8338" t="str">
        <f t="shared" si="653"/>
        <v>Jul</v>
      </c>
      <c r="Z8338" t="str">
        <f t="shared" si="654"/>
        <v>2016-07</v>
      </c>
    </row>
    <row r="8339" spans="1:26"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s="5">
        <v>23.92</v>
      </c>
      <c r="S8339">
        <v>4</v>
      </c>
      <c r="T8339" s="7">
        <v>0</v>
      </c>
      <c r="U8339" s="5">
        <v>11.720800000000001</v>
      </c>
      <c r="V8339">
        <f t="shared" si="650"/>
        <v>12</v>
      </c>
      <c r="W8339">
        <f t="shared" si="651"/>
        <v>4</v>
      </c>
      <c r="X8339">
        <f t="shared" si="652"/>
        <v>2014</v>
      </c>
      <c r="Y8339" t="str">
        <f t="shared" si="653"/>
        <v>Dec</v>
      </c>
      <c r="Z8339" t="str">
        <f t="shared" si="654"/>
        <v>2014-12</v>
      </c>
    </row>
    <row r="8340" spans="1:26"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s="5">
        <v>498</v>
      </c>
      <c r="S8340">
        <v>5</v>
      </c>
      <c r="T8340" s="7">
        <v>0</v>
      </c>
      <c r="U8340" s="5">
        <v>184.26</v>
      </c>
      <c r="V8340">
        <f t="shared" si="650"/>
        <v>12</v>
      </c>
      <c r="W8340">
        <f t="shared" si="651"/>
        <v>4</v>
      </c>
      <c r="X8340">
        <f t="shared" si="652"/>
        <v>2014</v>
      </c>
      <c r="Y8340" t="str">
        <f t="shared" si="653"/>
        <v>Dec</v>
      </c>
      <c r="Z8340" t="str">
        <f t="shared" si="654"/>
        <v>2014-12</v>
      </c>
    </row>
    <row r="8341" spans="1:26"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s="5">
        <v>436.70400000000001</v>
      </c>
      <c r="S8341">
        <v>6</v>
      </c>
      <c r="T8341" s="7">
        <v>0.2</v>
      </c>
      <c r="U8341" s="5">
        <v>-38.211599999999997</v>
      </c>
      <c r="V8341">
        <f t="shared" si="650"/>
        <v>4</v>
      </c>
      <c r="W8341">
        <f t="shared" si="651"/>
        <v>2</v>
      </c>
      <c r="X8341">
        <f t="shared" si="652"/>
        <v>2017</v>
      </c>
      <c r="Y8341" t="str">
        <f t="shared" si="653"/>
        <v>Apr</v>
      </c>
      <c r="Z8341" t="str">
        <f t="shared" si="654"/>
        <v>2017-04</v>
      </c>
    </row>
    <row r="8342" spans="1:26"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s="5">
        <v>32.4</v>
      </c>
      <c r="S8342">
        <v>5</v>
      </c>
      <c r="T8342" s="7">
        <v>0</v>
      </c>
      <c r="U8342" s="5">
        <v>15.552</v>
      </c>
      <c r="V8342">
        <f t="shared" si="650"/>
        <v>11</v>
      </c>
      <c r="W8342">
        <f t="shared" si="651"/>
        <v>4</v>
      </c>
      <c r="X8342">
        <f t="shared" si="652"/>
        <v>2014</v>
      </c>
      <c r="Y8342" t="str">
        <f t="shared" si="653"/>
        <v>Nov</v>
      </c>
      <c r="Z8342" t="str">
        <f t="shared" si="654"/>
        <v>2014-11</v>
      </c>
    </row>
    <row r="8343" spans="1:26"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s="5">
        <v>61.44</v>
      </c>
      <c r="S8343">
        <v>3</v>
      </c>
      <c r="T8343" s="7">
        <v>0</v>
      </c>
      <c r="U8343" s="5">
        <v>16.588799999999999</v>
      </c>
      <c r="V8343">
        <f t="shared" si="650"/>
        <v>6</v>
      </c>
      <c r="W8343">
        <f t="shared" si="651"/>
        <v>2</v>
      </c>
      <c r="X8343">
        <f t="shared" si="652"/>
        <v>2017</v>
      </c>
      <c r="Y8343" t="str">
        <f t="shared" si="653"/>
        <v>Jun</v>
      </c>
      <c r="Z8343" t="str">
        <f t="shared" si="654"/>
        <v>2017-06</v>
      </c>
    </row>
    <row r="8344" spans="1:26"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s="5">
        <v>73.36</v>
      </c>
      <c r="S8344">
        <v>7</v>
      </c>
      <c r="T8344" s="7">
        <v>0</v>
      </c>
      <c r="U8344" s="5">
        <v>19.807200000000002</v>
      </c>
      <c r="V8344">
        <f t="shared" si="650"/>
        <v>11</v>
      </c>
      <c r="W8344">
        <f t="shared" si="651"/>
        <v>4</v>
      </c>
      <c r="X8344">
        <f t="shared" si="652"/>
        <v>2016</v>
      </c>
      <c r="Y8344" t="str">
        <f t="shared" si="653"/>
        <v>Nov</v>
      </c>
      <c r="Z8344" t="str">
        <f t="shared" si="654"/>
        <v>2016-11</v>
      </c>
    </row>
    <row r="8345" spans="1:26"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s="5">
        <v>59.2</v>
      </c>
      <c r="S8345">
        <v>5</v>
      </c>
      <c r="T8345" s="7">
        <v>0.2</v>
      </c>
      <c r="U8345" s="5">
        <v>22.2</v>
      </c>
      <c r="V8345">
        <f t="shared" si="650"/>
        <v>3</v>
      </c>
      <c r="W8345">
        <f t="shared" si="651"/>
        <v>1</v>
      </c>
      <c r="X8345">
        <f t="shared" si="652"/>
        <v>2014</v>
      </c>
      <c r="Y8345" t="str">
        <f t="shared" si="653"/>
        <v>Mar</v>
      </c>
      <c r="Z8345" t="str">
        <f t="shared" si="654"/>
        <v>2014-03</v>
      </c>
    </row>
    <row r="8346" spans="1:26"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s="5">
        <v>32.951999999999998</v>
      </c>
      <c r="S8346">
        <v>3</v>
      </c>
      <c r="T8346" s="7">
        <v>0.2</v>
      </c>
      <c r="U8346" s="5">
        <v>6.5903999999999998</v>
      </c>
      <c r="V8346">
        <f t="shared" si="650"/>
        <v>3</v>
      </c>
      <c r="W8346">
        <f t="shared" si="651"/>
        <v>1</v>
      </c>
      <c r="X8346">
        <f t="shared" si="652"/>
        <v>2014</v>
      </c>
      <c r="Y8346" t="str">
        <f t="shared" si="653"/>
        <v>Mar</v>
      </c>
      <c r="Z8346" t="str">
        <f t="shared" si="654"/>
        <v>2014-03</v>
      </c>
    </row>
    <row r="8347" spans="1:26"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s="5">
        <v>218.376</v>
      </c>
      <c r="S8347">
        <v>3</v>
      </c>
      <c r="T8347" s="7">
        <v>0.2</v>
      </c>
      <c r="U8347" s="5">
        <v>-10.918799999999999</v>
      </c>
      <c r="V8347">
        <f t="shared" si="650"/>
        <v>3</v>
      </c>
      <c r="W8347">
        <f t="shared" si="651"/>
        <v>1</v>
      </c>
      <c r="X8347">
        <f t="shared" si="652"/>
        <v>2014</v>
      </c>
      <c r="Y8347" t="str">
        <f t="shared" si="653"/>
        <v>Mar</v>
      </c>
      <c r="Z8347" t="str">
        <f t="shared" si="654"/>
        <v>2014-03</v>
      </c>
    </row>
    <row r="8348" spans="1:26"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s="5">
        <v>31.4</v>
      </c>
      <c r="S8348">
        <v>5</v>
      </c>
      <c r="T8348" s="7">
        <v>0</v>
      </c>
      <c r="U8348" s="5">
        <v>13.188000000000001</v>
      </c>
      <c r="V8348">
        <f t="shared" si="650"/>
        <v>4</v>
      </c>
      <c r="W8348">
        <f t="shared" si="651"/>
        <v>2</v>
      </c>
      <c r="X8348">
        <f t="shared" si="652"/>
        <v>2015</v>
      </c>
      <c r="Y8348" t="str">
        <f t="shared" si="653"/>
        <v>Apr</v>
      </c>
      <c r="Z8348" t="str">
        <f t="shared" si="654"/>
        <v>2015-04</v>
      </c>
    </row>
    <row r="8349" spans="1:26"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s="5">
        <v>9.48</v>
      </c>
      <c r="S8349">
        <v>1</v>
      </c>
      <c r="T8349" s="7">
        <v>0</v>
      </c>
      <c r="U8349" s="5">
        <v>3.7919999999999998</v>
      </c>
      <c r="V8349">
        <f t="shared" si="650"/>
        <v>4</v>
      </c>
      <c r="W8349">
        <f t="shared" si="651"/>
        <v>2</v>
      </c>
      <c r="X8349">
        <f t="shared" si="652"/>
        <v>2015</v>
      </c>
      <c r="Y8349" t="str">
        <f t="shared" si="653"/>
        <v>Apr</v>
      </c>
      <c r="Z8349" t="str">
        <f t="shared" si="654"/>
        <v>2015-04</v>
      </c>
    </row>
    <row r="8350" spans="1:26"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s="5">
        <v>209.5</v>
      </c>
      <c r="S8350">
        <v>10</v>
      </c>
      <c r="T8350" s="7">
        <v>0</v>
      </c>
      <c r="U8350" s="5">
        <v>58.66</v>
      </c>
      <c r="V8350">
        <f t="shared" si="650"/>
        <v>4</v>
      </c>
      <c r="W8350">
        <f t="shared" si="651"/>
        <v>2</v>
      </c>
      <c r="X8350">
        <f t="shared" si="652"/>
        <v>2015</v>
      </c>
      <c r="Y8350" t="str">
        <f t="shared" si="653"/>
        <v>Apr</v>
      </c>
      <c r="Z8350" t="str">
        <f t="shared" si="654"/>
        <v>2015-04</v>
      </c>
    </row>
    <row r="8351" spans="1:26"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s="5">
        <v>24.3</v>
      </c>
      <c r="S8351">
        <v>5</v>
      </c>
      <c r="T8351" s="7">
        <v>0</v>
      </c>
      <c r="U8351" s="5">
        <v>10.449</v>
      </c>
      <c r="V8351">
        <f t="shared" si="650"/>
        <v>4</v>
      </c>
      <c r="W8351">
        <f t="shared" si="651"/>
        <v>2</v>
      </c>
      <c r="X8351">
        <f t="shared" si="652"/>
        <v>2015</v>
      </c>
      <c r="Y8351" t="str">
        <f t="shared" si="653"/>
        <v>Apr</v>
      </c>
      <c r="Z8351" t="str">
        <f t="shared" si="654"/>
        <v>2015-04</v>
      </c>
    </row>
    <row r="8352" spans="1:26"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s="5">
        <v>6.48</v>
      </c>
      <c r="S8352">
        <v>1</v>
      </c>
      <c r="T8352" s="7">
        <v>0</v>
      </c>
      <c r="U8352" s="5">
        <v>3.1103999999999998</v>
      </c>
      <c r="V8352">
        <f t="shared" si="650"/>
        <v>4</v>
      </c>
      <c r="W8352">
        <f t="shared" si="651"/>
        <v>2</v>
      </c>
      <c r="X8352">
        <f t="shared" si="652"/>
        <v>2015</v>
      </c>
      <c r="Y8352" t="str">
        <f t="shared" si="653"/>
        <v>Apr</v>
      </c>
      <c r="Z8352" t="str">
        <f t="shared" si="654"/>
        <v>2015-04</v>
      </c>
    </row>
    <row r="8353" spans="1:26"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s="5">
        <v>32.448</v>
      </c>
      <c r="S8353">
        <v>2</v>
      </c>
      <c r="T8353" s="7">
        <v>0.2</v>
      </c>
      <c r="U8353" s="5">
        <v>7.3007999999999997</v>
      </c>
      <c r="V8353">
        <f t="shared" si="650"/>
        <v>5</v>
      </c>
      <c r="W8353">
        <f t="shared" si="651"/>
        <v>2</v>
      </c>
      <c r="X8353">
        <f t="shared" si="652"/>
        <v>2017</v>
      </c>
      <c r="Y8353" t="str">
        <f t="shared" si="653"/>
        <v>May</v>
      </c>
      <c r="Z8353" t="str">
        <f t="shared" si="654"/>
        <v>2017-05</v>
      </c>
    </row>
    <row r="8354" spans="1:26"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s="5">
        <v>26.388000000000002</v>
      </c>
      <c r="S8354">
        <v>4</v>
      </c>
      <c r="T8354" s="7">
        <v>0.7</v>
      </c>
      <c r="U8354" s="5">
        <v>-17.591999999999999</v>
      </c>
      <c r="V8354">
        <f t="shared" si="650"/>
        <v>5</v>
      </c>
      <c r="W8354">
        <f t="shared" si="651"/>
        <v>2</v>
      </c>
      <c r="X8354">
        <f t="shared" si="652"/>
        <v>2017</v>
      </c>
      <c r="Y8354" t="str">
        <f t="shared" si="653"/>
        <v>May</v>
      </c>
      <c r="Z8354" t="str">
        <f t="shared" si="654"/>
        <v>2017-05</v>
      </c>
    </row>
    <row r="8355" spans="1:26"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s="5">
        <v>373.47</v>
      </c>
      <c r="S8355">
        <v>5</v>
      </c>
      <c r="T8355" s="7">
        <v>0.4</v>
      </c>
      <c r="U8355" s="5">
        <v>-112.041</v>
      </c>
      <c r="V8355">
        <f t="shared" si="650"/>
        <v>5</v>
      </c>
      <c r="W8355">
        <f t="shared" si="651"/>
        <v>2</v>
      </c>
      <c r="X8355">
        <f t="shared" si="652"/>
        <v>2017</v>
      </c>
      <c r="Y8355" t="str">
        <f t="shared" si="653"/>
        <v>May</v>
      </c>
      <c r="Z8355" t="str">
        <f t="shared" si="654"/>
        <v>2017-05</v>
      </c>
    </row>
    <row r="8356" spans="1:26"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s="5">
        <v>64.2</v>
      </c>
      <c r="S8356">
        <v>5</v>
      </c>
      <c r="T8356" s="7">
        <v>0.7</v>
      </c>
      <c r="U8356" s="5">
        <v>-44.94</v>
      </c>
      <c r="V8356">
        <f t="shared" si="650"/>
        <v>5</v>
      </c>
      <c r="W8356">
        <f t="shared" si="651"/>
        <v>2</v>
      </c>
      <c r="X8356">
        <f t="shared" si="652"/>
        <v>2017</v>
      </c>
      <c r="Y8356" t="str">
        <f t="shared" si="653"/>
        <v>May</v>
      </c>
      <c r="Z8356" t="str">
        <f t="shared" si="654"/>
        <v>2017-05</v>
      </c>
    </row>
    <row r="8357" spans="1:26"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s="5">
        <v>8</v>
      </c>
      <c r="S8357">
        <v>2</v>
      </c>
      <c r="T8357" s="7">
        <v>0.2</v>
      </c>
      <c r="U8357" s="5">
        <v>2.8</v>
      </c>
      <c r="V8357">
        <f t="shared" si="650"/>
        <v>5</v>
      </c>
      <c r="W8357">
        <f t="shared" si="651"/>
        <v>2</v>
      </c>
      <c r="X8357">
        <f t="shared" si="652"/>
        <v>2017</v>
      </c>
      <c r="Y8357" t="str">
        <f t="shared" si="653"/>
        <v>May</v>
      </c>
      <c r="Z8357" t="str">
        <f t="shared" si="654"/>
        <v>2017-05</v>
      </c>
    </row>
    <row r="8358" spans="1:26"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s="5">
        <v>186.54</v>
      </c>
      <c r="S8358">
        <v>3</v>
      </c>
      <c r="T8358" s="7">
        <v>0</v>
      </c>
      <c r="U8358" s="5">
        <v>41.038800000000002</v>
      </c>
      <c r="V8358">
        <f t="shared" si="650"/>
        <v>8</v>
      </c>
      <c r="W8358">
        <f t="shared" si="651"/>
        <v>3</v>
      </c>
      <c r="X8358">
        <f t="shared" si="652"/>
        <v>2016</v>
      </c>
      <c r="Y8358" t="str">
        <f t="shared" si="653"/>
        <v>Aug</v>
      </c>
      <c r="Z8358" t="str">
        <f t="shared" si="654"/>
        <v>2016-08</v>
      </c>
    </row>
    <row r="8359" spans="1:26"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5">
        <v>87.08</v>
      </c>
      <c r="S8359">
        <v>7</v>
      </c>
      <c r="T8359" s="7">
        <v>0</v>
      </c>
      <c r="U8359" s="5">
        <v>24.382400000000001</v>
      </c>
      <c r="V8359">
        <f t="shared" si="650"/>
        <v>4</v>
      </c>
      <c r="W8359">
        <f t="shared" si="651"/>
        <v>2</v>
      </c>
      <c r="X8359">
        <f t="shared" si="652"/>
        <v>2014</v>
      </c>
      <c r="Y8359" t="str">
        <f t="shared" si="653"/>
        <v>Apr</v>
      </c>
      <c r="Z8359" t="str">
        <f t="shared" si="654"/>
        <v>2014-04</v>
      </c>
    </row>
    <row r="8360" spans="1:26"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5">
        <v>105.584</v>
      </c>
      <c r="S8360">
        <v>2</v>
      </c>
      <c r="T8360" s="7">
        <v>0.2</v>
      </c>
      <c r="U8360" s="5">
        <v>9.2385999999999999</v>
      </c>
      <c r="V8360">
        <f t="shared" si="650"/>
        <v>4</v>
      </c>
      <c r="W8360">
        <f t="shared" si="651"/>
        <v>2</v>
      </c>
      <c r="X8360">
        <f t="shared" si="652"/>
        <v>2014</v>
      </c>
      <c r="Y8360" t="str">
        <f t="shared" si="653"/>
        <v>Apr</v>
      </c>
      <c r="Z8360" t="str">
        <f t="shared" si="654"/>
        <v>2014-04</v>
      </c>
    </row>
    <row r="8361" spans="1:26"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s="5">
        <v>217.44</v>
      </c>
      <c r="S8361">
        <v>6</v>
      </c>
      <c r="T8361" s="7">
        <v>0</v>
      </c>
      <c r="U8361" s="5">
        <v>91.324799999999996</v>
      </c>
      <c r="V8361">
        <f t="shared" si="650"/>
        <v>4</v>
      </c>
      <c r="W8361">
        <f t="shared" si="651"/>
        <v>2</v>
      </c>
      <c r="X8361">
        <f t="shared" si="652"/>
        <v>2014</v>
      </c>
      <c r="Y8361" t="str">
        <f t="shared" si="653"/>
        <v>Apr</v>
      </c>
      <c r="Z8361" t="str">
        <f t="shared" si="654"/>
        <v>2014-04</v>
      </c>
    </row>
    <row r="8362" spans="1:26"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s="5">
        <v>31.744</v>
      </c>
      <c r="S8362">
        <v>2</v>
      </c>
      <c r="T8362" s="7">
        <v>0.2</v>
      </c>
      <c r="U8362" s="5">
        <v>3.968</v>
      </c>
      <c r="V8362">
        <f t="shared" si="650"/>
        <v>1</v>
      </c>
      <c r="W8362">
        <f t="shared" si="651"/>
        <v>1</v>
      </c>
      <c r="X8362">
        <f t="shared" si="652"/>
        <v>2017</v>
      </c>
      <c r="Y8362" t="str">
        <f t="shared" si="653"/>
        <v>Jan</v>
      </c>
      <c r="Z8362" t="str">
        <f t="shared" si="654"/>
        <v>2017-01</v>
      </c>
    </row>
    <row r="8363" spans="1:26"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s="5">
        <v>5.4320000000000004</v>
      </c>
      <c r="S8363">
        <v>2</v>
      </c>
      <c r="T8363" s="7">
        <v>0.8</v>
      </c>
      <c r="U8363" s="5">
        <v>-13.58</v>
      </c>
      <c r="V8363">
        <f t="shared" si="650"/>
        <v>1</v>
      </c>
      <c r="W8363">
        <f t="shared" si="651"/>
        <v>1</v>
      </c>
      <c r="X8363">
        <f t="shared" si="652"/>
        <v>2017</v>
      </c>
      <c r="Y8363" t="str">
        <f t="shared" si="653"/>
        <v>Jan</v>
      </c>
      <c r="Z8363" t="str">
        <f t="shared" si="654"/>
        <v>2017-01</v>
      </c>
    </row>
    <row r="8364" spans="1:26"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s="5">
        <v>913.43</v>
      </c>
      <c r="S8364">
        <v>5</v>
      </c>
      <c r="T8364" s="7">
        <v>0.3</v>
      </c>
      <c r="U8364" s="5">
        <v>-169.637</v>
      </c>
      <c r="V8364">
        <f t="shared" si="650"/>
        <v>1</v>
      </c>
      <c r="W8364">
        <f t="shared" si="651"/>
        <v>1</v>
      </c>
      <c r="X8364">
        <f t="shared" si="652"/>
        <v>2017</v>
      </c>
      <c r="Y8364" t="str">
        <f t="shared" si="653"/>
        <v>Jan</v>
      </c>
      <c r="Z8364" t="str">
        <f t="shared" si="654"/>
        <v>2017-01</v>
      </c>
    </row>
    <row r="8365" spans="1:26"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s="5">
        <v>372.14400000000001</v>
      </c>
      <c r="S8365">
        <v>3</v>
      </c>
      <c r="T8365" s="7">
        <v>0.2</v>
      </c>
      <c r="U8365" s="5">
        <v>27.910799999999998</v>
      </c>
      <c r="V8365">
        <f t="shared" si="650"/>
        <v>1</v>
      </c>
      <c r="W8365">
        <f t="shared" si="651"/>
        <v>1</v>
      </c>
      <c r="X8365">
        <f t="shared" si="652"/>
        <v>2017</v>
      </c>
      <c r="Y8365" t="str">
        <f t="shared" si="653"/>
        <v>Jan</v>
      </c>
      <c r="Z8365" t="str">
        <f t="shared" si="654"/>
        <v>2017-01</v>
      </c>
    </row>
    <row r="8366" spans="1:26"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s="5">
        <v>751.98400000000004</v>
      </c>
      <c r="S8366">
        <v>2</v>
      </c>
      <c r="T8366" s="7">
        <v>0.2</v>
      </c>
      <c r="U8366" s="5">
        <v>84.598200000000006</v>
      </c>
      <c r="V8366">
        <f t="shared" si="650"/>
        <v>4</v>
      </c>
      <c r="W8366">
        <f t="shared" si="651"/>
        <v>2</v>
      </c>
      <c r="X8366">
        <f t="shared" si="652"/>
        <v>2017</v>
      </c>
      <c r="Y8366" t="str">
        <f t="shared" si="653"/>
        <v>Apr</v>
      </c>
      <c r="Z8366" t="str">
        <f t="shared" si="654"/>
        <v>2017-04</v>
      </c>
    </row>
    <row r="8367" spans="1:26"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s="5">
        <v>604.76800000000003</v>
      </c>
      <c r="S8367">
        <v>4</v>
      </c>
      <c r="T8367" s="7">
        <v>0.2</v>
      </c>
      <c r="U8367" s="5">
        <v>60.476799999999997</v>
      </c>
      <c r="V8367">
        <f t="shared" si="650"/>
        <v>1</v>
      </c>
      <c r="W8367">
        <f t="shared" si="651"/>
        <v>1</v>
      </c>
      <c r="X8367">
        <f t="shared" si="652"/>
        <v>2017</v>
      </c>
      <c r="Y8367" t="str">
        <f t="shared" si="653"/>
        <v>Jan</v>
      </c>
      <c r="Z8367" t="str">
        <f t="shared" si="654"/>
        <v>2017-01</v>
      </c>
    </row>
    <row r="8368" spans="1:26"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s="5">
        <v>27.36</v>
      </c>
      <c r="S8368">
        <v>4</v>
      </c>
      <c r="T8368" s="7">
        <v>0</v>
      </c>
      <c r="U8368" s="5">
        <v>7.3872</v>
      </c>
      <c r="V8368">
        <f t="shared" si="650"/>
        <v>9</v>
      </c>
      <c r="W8368">
        <f t="shared" si="651"/>
        <v>3</v>
      </c>
      <c r="X8368">
        <f t="shared" si="652"/>
        <v>2014</v>
      </c>
      <c r="Y8368" t="str">
        <f t="shared" si="653"/>
        <v>Sep</v>
      </c>
      <c r="Z8368" t="str">
        <f t="shared" si="654"/>
        <v>2014-09</v>
      </c>
    </row>
    <row r="8369" spans="1:26"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s="5">
        <v>20.56</v>
      </c>
      <c r="S8369">
        <v>2</v>
      </c>
      <c r="T8369" s="7">
        <v>0</v>
      </c>
      <c r="U8369" s="5">
        <v>9.6631999999999998</v>
      </c>
      <c r="V8369">
        <f t="shared" si="650"/>
        <v>9</v>
      </c>
      <c r="W8369">
        <f t="shared" si="651"/>
        <v>3</v>
      </c>
      <c r="X8369">
        <f t="shared" si="652"/>
        <v>2014</v>
      </c>
      <c r="Y8369" t="str">
        <f t="shared" si="653"/>
        <v>Sep</v>
      </c>
      <c r="Z8369" t="str">
        <f t="shared" si="654"/>
        <v>2014-09</v>
      </c>
    </row>
    <row r="8370" spans="1:26"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s="5">
        <v>83.92</v>
      </c>
      <c r="S8370">
        <v>5</v>
      </c>
      <c r="T8370" s="7">
        <v>0.2</v>
      </c>
      <c r="U8370" s="5">
        <v>31.47</v>
      </c>
      <c r="V8370">
        <f t="shared" si="650"/>
        <v>9</v>
      </c>
      <c r="W8370">
        <f t="shared" si="651"/>
        <v>3</v>
      </c>
      <c r="X8370">
        <f t="shared" si="652"/>
        <v>2014</v>
      </c>
      <c r="Y8370" t="str">
        <f t="shared" si="653"/>
        <v>Sep</v>
      </c>
      <c r="Z8370" t="str">
        <f t="shared" si="654"/>
        <v>2014-09</v>
      </c>
    </row>
    <row r="8371" spans="1:26"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s="5">
        <v>902.71199999999999</v>
      </c>
      <c r="S8371">
        <v>3</v>
      </c>
      <c r="T8371" s="7">
        <v>0.2</v>
      </c>
      <c r="U8371" s="5">
        <v>33.851700000000001</v>
      </c>
      <c r="V8371">
        <f t="shared" si="650"/>
        <v>6</v>
      </c>
      <c r="W8371">
        <f t="shared" si="651"/>
        <v>2</v>
      </c>
      <c r="X8371">
        <f t="shared" si="652"/>
        <v>2016</v>
      </c>
      <c r="Y8371" t="str">
        <f t="shared" si="653"/>
        <v>Jun</v>
      </c>
      <c r="Z8371" t="str">
        <f t="shared" si="654"/>
        <v>2016-06</v>
      </c>
    </row>
    <row r="8372" spans="1:26"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s="5">
        <v>120.666</v>
      </c>
      <c r="S8372">
        <v>2</v>
      </c>
      <c r="T8372" s="7">
        <v>0.15</v>
      </c>
      <c r="U8372" s="5">
        <v>21.294</v>
      </c>
      <c r="V8372">
        <f t="shared" si="650"/>
        <v>10</v>
      </c>
      <c r="W8372">
        <f t="shared" si="651"/>
        <v>4</v>
      </c>
      <c r="X8372">
        <f t="shared" si="652"/>
        <v>2016</v>
      </c>
      <c r="Y8372" t="str">
        <f t="shared" si="653"/>
        <v>Oct</v>
      </c>
      <c r="Z8372" t="str">
        <f t="shared" si="654"/>
        <v>2016-10</v>
      </c>
    </row>
    <row r="8373" spans="1:26"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s="5">
        <v>4.984</v>
      </c>
      <c r="S8373">
        <v>1</v>
      </c>
      <c r="T8373" s="7">
        <v>0.8</v>
      </c>
      <c r="U8373" s="5">
        <v>-8.4727999999999994</v>
      </c>
      <c r="V8373">
        <f t="shared" si="650"/>
        <v>12</v>
      </c>
      <c r="W8373">
        <f t="shared" si="651"/>
        <v>4</v>
      </c>
      <c r="X8373">
        <f t="shared" si="652"/>
        <v>2014</v>
      </c>
      <c r="Y8373" t="str">
        <f t="shared" si="653"/>
        <v>Dec</v>
      </c>
      <c r="Z8373" t="str">
        <f t="shared" si="654"/>
        <v>2014-12</v>
      </c>
    </row>
    <row r="8374" spans="1:26"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s="5">
        <v>82.26</v>
      </c>
      <c r="S8374">
        <v>3</v>
      </c>
      <c r="T8374" s="7">
        <v>0</v>
      </c>
      <c r="U8374" s="5">
        <v>33.726599999999998</v>
      </c>
      <c r="V8374">
        <f t="shared" si="650"/>
        <v>11</v>
      </c>
      <c r="W8374">
        <f t="shared" si="651"/>
        <v>4</v>
      </c>
      <c r="X8374">
        <f t="shared" si="652"/>
        <v>2016</v>
      </c>
      <c r="Y8374" t="str">
        <f t="shared" si="653"/>
        <v>Nov</v>
      </c>
      <c r="Z8374" t="str">
        <f t="shared" si="654"/>
        <v>2016-11</v>
      </c>
    </row>
    <row r="8375" spans="1:26"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s="5">
        <v>29.74</v>
      </c>
      <c r="S8375">
        <v>1</v>
      </c>
      <c r="T8375" s="7">
        <v>0</v>
      </c>
      <c r="U8375" s="5">
        <v>4.4610000000000003</v>
      </c>
      <c r="V8375">
        <f t="shared" si="650"/>
        <v>11</v>
      </c>
      <c r="W8375">
        <f t="shared" si="651"/>
        <v>4</v>
      </c>
      <c r="X8375">
        <f t="shared" si="652"/>
        <v>2016</v>
      </c>
      <c r="Y8375" t="str">
        <f t="shared" si="653"/>
        <v>Nov</v>
      </c>
      <c r="Z8375" t="str">
        <f t="shared" si="654"/>
        <v>2016-11</v>
      </c>
    </row>
    <row r="8376" spans="1:26"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s="5">
        <v>87.36</v>
      </c>
      <c r="S8376">
        <v>6</v>
      </c>
      <c r="T8376" s="7">
        <v>0</v>
      </c>
      <c r="U8376" s="5">
        <v>23.587199999999999</v>
      </c>
      <c r="V8376">
        <f t="shared" si="650"/>
        <v>1</v>
      </c>
      <c r="W8376">
        <f t="shared" si="651"/>
        <v>1</v>
      </c>
      <c r="X8376">
        <f t="shared" si="652"/>
        <v>2015</v>
      </c>
      <c r="Y8376" t="str">
        <f t="shared" si="653"/>
        <v>Jan</v>
      </c>
      <c r="Z8376" t="str">
        <f t="shared" si="654"/>
        <v>2015-01</v>
      </c>
    </row>
    <row r="8377" spans="1:26"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s="5">
        <v>56.16</v>
      </c>
      <c r="S8377">
        <v>6</v>
      </c>
      <c r="T8377" s="7">
        <v>0.2</v>
      </c>
      <c r="U8377" s="5">
        <v>17.55</v>
      </c>
      <c r="V8377">
        <f t="shared" si="650"/>
        <v>1</v>
      </c>
      <c r="W8377">
        <f t="shared" si="651"/>
        <v>1</v>
      </c>
      <c r="X8377">
        <f t="shared" si="652"/>
        <v>2015</v>
      </c>
      <c r="Y8377" t="str">
        <f t="shared" si="653"/>
        <v>Jan</v>
      </c>
      <c r="Z8377" t="str">
        <f t="shared" si="654"/>
        <v>2015-01</v>
      </c>
    </row>
    <row r="8378" spans="1:26"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s="5">
        <v>64.384</v>
      </c>
      <c r="S8378">
        <v>1</v>
      </c>
      <c r="T8378" s="7">
        <v>0.2</v>
      </c>
      <c r="U8378" s="5">
        <v>8.048</v>
      </c>
      <c r="V8378">
        <f t="shared" si="650"/>
        <v>3</v>
      </c>
      <c r="W8378">
        <f t="shared" si="651"/>
        <v>1</v>
      </c>
      <c r="X8378">
        <f t="shared" si="652"/>
        <v>2017</v>
      </c>
      <c r="Y8378" t="str">
        <f t="shared" si="653"/>
        <v>Mar</v>
      </c>
      <c r="Z8378" t="str">
        <f t="shared" si="654"/>
        <v>2017-03</v>
      </c>
    </row>
    <row r="8379" spans="1:26"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s="5">
        <v>64.784000000000006</v>
      </c>
      <c r="S8379">
        <v>1</v>
      </c>
      <c r="T8379" s="7">
        <v>0.2</v>
      </c>
      <c r="U8379" s="5">
        <v>-14.5764</v>
      </c>
      <c r="V8379">
        <f t="shared" si="650"/>
        <v>11</v>
      </c>
      <c r="W8379">
        <f t="shared" si="651"/>
        <v>4</v>
      </c>
      <c r="X8379">
        <f t="shared" si="652"/>
        <v>2015</v>
      </c>
      <c r="Y8379" t="str">
        <f t="shared" si="653"/>
        <v>Nov</v>
      </c>
      <c r="Z8379" t="str">
        <f t="shared" si="654"/>
        <v>2015-11</v>
      </c>
    </row>
    <row r="8380" spans="1:26"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s="5">
        <v>15.552</v>
      </c>
      <c r="S8380">
        <v>3</v>
      </c>
      <c r="T8380" s="7">
        <v>0.2</v>
      </c>
      <c r="U8380" s="5">
        <v>5.6375999999999999</v>
      </c>
      <c r="V8380">
        <f t="shared" si="650"/>
        <v>11</v>
      </c>
      <c r="W8380">
        <f t="shared" si="651"/>
        <v>4</v>
      </c>
      <c r="X8380">
        <f t="shared" si="652"/>
        <v>2015</v>
      </c>
      <c r="Y8380" t="str">
        <f t="shared" si="653"/>
        <v>Nov</v>
      </c>
      <c r="Z8380" t="str">
        <f t="shared" si="654"/>
        <v>2015-11</v>
      </c>
    </row>
    <row r="8381" spans="1:26"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s="5">
        <v>223.88800000000001</v>
      </c>
      <c r="S8381">
        <v>7</v>
      </c>
      <c r="T8381" s="7">
        <v>0.2</v>
      </c>
      <c r="U8381" s="5">
        <v>69.965000000000003</v>
      </c>
      <c r="V8381">
        <f t="shared" si="650"/>
        <v>11</v>
      </c>
      <c r="W8381">
        <f t="shared" si="651"/>
        <v>4</v>
      </c>
      <c r="X8381">
        <f t="shared" si="652"/>
        <v>2015</v>
      </c>
      <c r="Y8381" t="str">
        <f t="shared" si="653"/>
        <v>Nov</v>
      </c>
      <c r="Z8381" t="str">
        <f t="shared" si="654"/>
        <v>2015-11</v>
      </c>
    </row>
    <row r="8382" spans="1:26"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s="5">
        <v>10.896000000000001</v>
      </c>
      <c r="S8382">
        <v>3</v>
      </c>
      <c r="T8382" s="7">
        <v>0.2</v>
      </c>
      <c r="U8382" s="5">
        <v>3.4049999999999998</v>
      </c>
      <c r="V8382">
        <f t="shared" si="650"/>
        <v>9</v>
      </c>
      <c r="W8382">
        <f t="shared" si="651"/>
        <v>3</v>
      </c>
      <c r="X8382">
        <f t="shared" si="652"/>
        <v>2014</v>
      </c>
      <c r="Y8382" t="str">
        <f t="shared" si="653"/>
        <v>Sep</v>
      </c>
      <c r="Z8382" t="str">
        <f t="shared" si="654"/>
        <v>2014-09</v>
      </c>
    </row>
    <row r="8383" spans="1:26"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s="5">
        <v>84.784000000000006</v>
      </c>
      <c r="S8383">
        <v>2</v>
      </c>
      <c r="T8383" s="7">
        <v>0.2</v>
      </c>
      <c r="U8383" s="5">
        <v>-20.136199999999999</v>
      </c>
      <c r="V8383">
        <f t="shared" si="650"/>
        <v>3</v>
      </c>
      <c r="W8383">
        <f t="shared" si="651"/>
        <v>1</v>
      </c>
      <c r="X8383">
        <f t="shared" si="652"/>
        <v>2016</v>
      </c>
      <c r="Y8383" t="str">
        <f t="shared" si="653"/>
        <v>Mar</v>
      </c>
      <c r="Z8383" t="str">
        <f t="shared" si="654"/>
        <v>2016-03</v>
      </c>
    </row>
    <row r="8384" spans="1:26"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s="5">
        <v>241.5</v>
      </c>
      <c r="S8384">
        <v>4</v>
      </c>
      <c r="T8384" s="7">
        <v>0.3</v>
      </c>
      <c r="U8384" s="5">
        <v>0</v>
      </c>
      <c r="V8384">
        <f t="shared" si="650"/>
        <v>2</v>
      </c>
      <c r="W8384">
        <f t="shared" si="651"/>
        <v>1</v>
      </c>
      <c r="X8384">
        <f t="shared" si="652"/>
        <v>2016</v>
      </c>
      <c r="Y8384" t="str">
        <f t="shared" si="653"/>
        <v>Feb</v>
      </c>
      <c r="Z8384" t="str">
        <f t="shared" si="654"/>
        <v>2016-02</v>
      </c>
    </row>
    <row r="8385" spans="1:26"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s="5">
        <v>59.97</v>
      </c>
      <c r="S8385">
        <v>3</v>
      </c>
      <c r="T8385" s="7">
        <v>0</v>
      </c>
      <c r="U8385" s="5">
        <v>14.9925</v>
      </c>
      <c r="V8385">
        <f t="shared" si="650"/>
        <v>11</v>
      </c>
      <c r="W8385">
        <f t="shared" si="651"/>
        <v>4</v>
      </c>
      <c r="X8385">
        <f t="shared" si="652"/>
        <v>2016</v>
      </c>
      <c r="Y8385" t="str">
        <f t="shared" si="653"/>
        <v>Nov</v>
      </c>
      <c r="Z8385" t="str">
        <f t="shared" si="654"/>
        <v>2016-11</v>
      </c>
    </row>
    <row r="8386" spans="1:26"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s="5">
        <v>13.36</v>
      </c>
      <c r="S8386">
        <v>2</v>
      </c>
      <c r="T8386" s="7">
        <v>0</v>
      </c>
      <c r="U8386" s="5">
        <v>6.4127999999999998</v>
      </c>
      <c r="V8386">
        <f t="shared" si="650"/>
        <v>11</v>
      </c>
      <c r="W8386">
        <f t="shared" si="651"/>
        <v>4</v>
      </c>
      <c r="X8386">
        <f t="shared" si="652"/>
        <v>2016</v>
      </c>
      <c r="Y8386" t="str">
        <f t="shared" si="653"/>
        <v>Nov</v>
      </c>
      <c r="Z8386" t="str">
        <f t="shared" si="654"/>
        <v>2016-11</v>
      </c>
    </row>
    <row r="8387" spans="1:26"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s="5">
        <v>11.808</v>
      </c>
      <c r="S8387">
        <v>3</v>
      </c>
      <c r="T8387" s="7">
        <v>0.2</v>
      </c>
      <c r="U8387" s="5">
        <v>4.1327999999999996</v>
      </c>
      <c r="V8387">
        <f t="shared" ref="V8387:V8450" si="655">MONTH(C8387)</f>
        <v>9</v>
      </c>
      <c r="W8387">
        <f t="shared" ref="W8387:W8450" si="656">ROUNDUP(MONTH(C8387)/3,0)</f>
        <v>3</v>
      </c>
      <c r="X8387">
        <f t="shared" ref="X8387:X8450" si="657">YEAR(C8387)</f>
        <v>2017</v>
      </c>
      <c r="Y8387" t="str">
        <f t="shared" ref="Y8387:Y8450" si="658">TEXT(C8387,"MMM")</f>
        <v>Sep</v>
      </c>
      <c r="Z8387" t="str">
        <f t="shared" ref="Z8387:Z8450" si="659">TEXT(C8387,"YYYY-MM")</f>
        <v>2017-09</v>
      </c>
    </row>
    <row r="8388" spans="1:26"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s="5">
        <v>16.239999999999998</v>
      </c>
      <c r="S8388">
        <v>1</v>
      </c>
      <c r="T8388" s="7">
        <v>0</v>
      </c>
      <c r="U8388" s="5">
        <v>2.4359999999999999</v>
      </c>
      <c r="V8388">
        <f t="shared" si="655"/>
        <v>5</v>
      </c>
      <c r="W8388">
        <f t="shared" si="656"/>
        <v>2</v>
      </c>
      <c r="X8388">
        <f t="shared" si="657"/>
        <v>2015</v>
      </c>
      <c r="Y8388" t="str">
        <f t="shared" si="658"/>
        <v>May</v>
      </c>
      <c r="Z8388" t="str">
        <f t="shared" si="659"/>
        <v>2015-05</v>
      </c>
    </row>
    <row r="8389" spans="1:26"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s="5">
        <v>77.55</v>
      </c>
      <c r="S8389">
        <v>5</v>
      </c>
      <c r="T8389" s="7">
        <v>0</v>
      </c>
      <c r="U8389" s="5">
        <v>21.713999999999999</v>
      </c>
      <c r="V8389">
        <f t="shared" si="655"/>
        <v>5</v>
      </c>
      <c r="W8389">
        <f t="shared" si="656"/>
        <v>2</v>
      </c>
      <c r="X8389">
        <f t="shared" si="657"/>
        <v>2015</v>
      </c>
      <c r="Y8389" t="str">
        <f t="shared" si="658"/>
        <v>May</v>
      </c>
      <c r="Z8389" t="str">
        <f t="shared" si="659"/>
        <v>2015-05</v>
      </c>
    </row>
    <row r="8390" spans="1:26"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s="5">
        <v>76.12</v>
      </c>
      <c r="S8390">
        <v>2</v>
      </c>
      <c r="T8390" s="7">
        <v>0</v>
      </c>
      <c r="U8390" s="5">
        <v>22.0748</v>
      </c>
      <c r="V8390">
        <f t="shared" si="655"/>
        <v>11</v>
      </c>
      <c r="W8390">
        <f t="shared" si="656"/>
        <v>4</v>
      </c>
      <c r="X8390">
        <f t="shared" si="657"/>
        <v>2014</v>
      </c>
      <c r="Y8390" t="str">
        <f t="shared" si="658"/>
        <v>Nov</v>
      </c>
      <c r="Z8390" t="str">
        <f t="shared" si="659"/>
        <v>2014-11</v>
      </c>
    </row>
    <row r="8391" spans="1:26"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5">
        <v>17.184000000000001</v>
      </c>
      <c r="S8391">
        <v>6</v>
      </c>
      <c r="T8391" s="7">
        <v>0.2</v>
      </c>
      <c r="U8391" s="5">
        <v>6.2291999999999996</v>
      </c>
      <c r="V8391">
        <f t="shared" si="655"/>
        <v>12</v>
      </c>
      <c r="W8391">
        <f t="shared" si="656"/>
        <v>4</v>
      </c>
      <c r="X8391">
        <f t="shared" si="657"/>
        <v>2016</v>
      </c>
      <c r="Y8391" t="str">
        <f t="shared" si="658"/>
        <v>Dec</v>
      </c>
      <c r="Z8391" t="str">
        <f t="shared" si="659"/>
        <v>2016-12</v>
      </c>
    </row>
    <row r="8392" spans="1:26"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s="5">
        <v>11.76</v>
      </c>
      <c r="S8392">
        <v>2</v>
      </c>
      <c r="T8392" s="7">
        <v>0</v>
      </c>
      <c r="U8392" s="5">
        <v>5.7624000000000004</v>
      </c>
      <c r="V8392">
        <f t="shared" si="655"/>
        <v>12</v>
      </c>
      <c r="W8392">
        <f t="shared" si="656"/>
        <v>4</v>
      </c>
      <c r="X8392">
        <f t="shared" si="657"/>
        <v>2017</v>
      </c>
      <c r="Y8392" t="str">
        <f t="shared" si="658"/>
        <v>Dec</v>
      </c>
      <c r="Z8392" t="str">
        <f t="shared" si="659"/>
        <v>2017-12</v>
      </c>
    </row>
    <row r="8393" spans="1:26"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s="5">
        <v>27.46</v>
      </c>
      <c r="S8393">
        <v>2</v>
      </c>
      <c r="T8393" s="7">
        <v>0</v>
      </c>
      <c r="U8393" s="5">
        <v>9.8856000000000002</v>
      </c>
      <c r="V8393">
        <f t="shared" si="655"/>
        <v>12</v>
      </c>
      <c r="W8393">
        <f t="shared" si="656"/>
        <v>4</v>
      </c>
      <c r="X8393">
        <f t="shared" si="657"/>
        <v>2017</v>
      </c>
      <c r="Y8393" t="str">
        <f t="shared" si="658"/>
        <v>Dec</v>
      </c>
      <c r="Z8393" t="str">
        <f t="shared" si="659"/>
        <v>2017-12</v>
      </c>
    </row>
    <row r="8394" spans="1:26"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s="5">
        <v>137.94</v>
      </c>
      <c r="S8394">
        <v>3</v>
      </c>
      <c r="T8394" s="7">
        <v>0</v>
      </c>
      <c r="U8394" s="5">
        <v>35.864400000000003</v>
      </c>
      <c r="V8394">
        <f t="shared" si="655"/>
        <v>12</v>
      </c>
      <c r="W8394">
        <f t="shared" si="656"/>
        <v>4</v>
      </c>
      <c r="X8394">
        <f t="shared" si="657"/>
        <v>2016</v>
      </c>
      <c r="Y8394" t="str">
        <f t="shared" si="658"/>
        <v>Dec</v>
      </c>
      <c r="Z8394" t="str">
        <f t="shared" si="659"/>
        <v>2016-12</v>
      </c>
    </row>
    <row r="8395" spans="1:26"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s="5">
        <v>111.15</v>
      </c>
      <c r="S8395">
        <v>5</v>
      </c>
      <c r="T8395" s="7">
        <v>0</v>
      </c>
      <c r="U8395" s="5">
        <v>48.905999999999999</v>
      </c>
      <c r="V8395">
        <f t="shared" si="655"/>
        <v>12</v>
      </c>
      <c r="W8395">
        <f t="shared" si="656"/>
        <v>4</v>
      </c>
      <c r="X8395">
        <f t="shared" si="657"/>
        <v>2016</v>
      </c>
      <c r="Y8395" t="str">
        <f t="shared" si="658"/>
        <v>Dec</v>
      </c>
      <c r="Z8395" t="str">
        <f t="shared" si="659"/>
        <v>2016-12</v>
      </c>
    </row>
    <row r="8396" spans="1:26"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s="5">
        <v>901.95</v>
      </c>
      <c r="S8396">
        <v>3</v>
      </c>
      <c r="T8396" s="7">
        <v>0</v>
      </c>
      <c r="U8396" s="5">
        <v>297.64350000000002</v>
      </c>
      <c r="V8396">
        <f t="shared" si="655"/>
        <v>12</v>
      </c>
      <c r="W8396">
        <f t="shared" si="656"/>
        <v>4</v>
      </c>
      <c r="X8396">
        <f t="shared" si="657"/>
        <v>2016</v>
      </c>
      <c r="Y8396" t="str">
        <f t="shared" si="658"/>
        <v>Dec</v>
      </c>
      <c r="Z8396" t="str">
        <f t="shared" si="659"/>
        <v>2016-12</v>
      </c>
    </row>
    <row r="8397" spans="1:26"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s="5">
        <v>366.00900000000001</v>
      </c>
      <c r="S8397">
        <v>3</v>
      </c>
      <c r="T8397" s="7">
        <v>0.3</v>
      </c>
      <c r="U8397" s="5">
        <v>-47.058300000000003</v>
      </c>
      <c r="V8397">
        <f t="shared" si="655"/>
        <v>12</v>
      </c>
      <c r="W8397">
        <f t="shared" si="656"/>
        <v>4</v>
      </c>
      <c r="X8397">
        <f t="shared" si="657"/>
        <v>2016</v>
      </c>
      <c r="Y8397" t="str">
        <f t="shared" si="658"/>
        <v>Dec</v>
      </c>
      <c r="Z8397" t="str">
        <f t="shared" si="659"/>
        <v>2016-12</v>
      </c>
    </row>
    <row r="8398" spans="1:26"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s="5">
        <v>310.68799999999999</v>
      </c>
      <c r="S8398">
        <v>7</v>
      </c>
      <c r="T8398" s="7">
        <v>0.2</v>
      </c>
      <c r="U8398" s="5">
        <v>108.74079999999999</v>
      </c>
      <c r="V8398">
        <f t="shared" si="655"/>
        <v>6</v>
      </c>
      <c r="W8398">
        <f t="shared" si="656"/>
        <v>2</v>
      </c>
      <c r="X8398">
        <f t="shared" si="657"/>
        <v>2014</v>
      </c>
      <c r="Y8398" t="str">
        <f t="shared" si="658"/>
        <v>Jun</v>
      </c>
      <c r="Z8398" t="str">
        <f t="shared" si="659"/>
        <v>2014-06</v>
      </c>
    </row>
    <row r="8399" spans="1:26"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s="5">
        <v>7.68</v>
      </c>
      <c r="S8399">
        <v>5</v>
      </c>
      <c r="T8399" s="7">
        <v>0.8</v>
      </c>
      <c r="U8399" s="5">
        <v>-11.52</v>
      </c>
      <c r="V8399">
        <f t="shared" si="655"/>
        <v>9</v>
      </c>
      <c r="W8399">
        <f t="shared" si="656"/>
        <v>3</v>
      </c>
      <c r="X8399">
        <f t="shared" si="657"/>
        <v>2014</v>
      </c>
      <c r="Y8399" t="str">
        <f t="shared" si="658"/>
        <v>Sep</v>
      </c>
      <c r="Z8399" t="str">
        <f t="shared" si="659"/>
        <v>2014-09</v>
      </c>
    </row>
    <row r="8400" spans="1:26"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s="5">
        <v>155.37200000000001</v>
      </c>
      <c r="S8400">
        <v>2</v>
      </c>
      <c r="T8400" s="7">
        <v>0.3</v>
      </c>
      <c r="U8400" s="5">
        <v>-35.513599999999997</v>
      </c>
      <c r="V8400">
        <f t="shared" si="655"/>
        <v>11</v>
      </c>
      <c r="W8400">
        <f t="shared" si="656"/>
        <v>4</v>
      </c>
      <c r="X8400">
        <f t="shared" si="657"/>
        <v>2017</v>
      </c>
      <c r="Y8400" t="str">
        <f t="shared" si="658"/>
        <v>Nov</v>
      </c>
      <c r="Z8400" t="str">
        <f t="shared" si="659"/>
        <v>2017-11</v>
      </c>
    </row>
    <row r="8401" spans="1:26"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s="5">
        <v>10.744</v>
      </c>
      <c r="S8401">
        <v>1</v>
      </c>
      <c r="T8401" s="7">
        <v>0.2</v>
      </c>
      <c r="U8401" s="5">
        <v>0.80579999999999996</v>
      </c>
      <c r="V8401">
        <f t="shared" si="655"/>
        <v>4</v>
      </c>
      <c r="W8401">
        <f t="shared" si="656"/>
        <v>2</v>
      </c>
      <c r="X8401">
        <f t="shared" si="657"/>
        <v>2015</v>
      </c>
      <c r="Y8401" t="str">
        <f t="shared" si="658"/>
        <v>Apr</v>
      </c>
      <c r="Z8401" t="str">
        <f t="shared" si="659"/>
        <v>2015-04</v>
      </c>
    </row>
    <row r="8402" spans="1:26"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s="5">
        <v>232.4</v>
      </c>
      <c r="S8402">
        <v>5</v>
      </c>
      <c r="T8402" s="7">
        <v>0.2</v>
      </c>
      <c r="U8402" s="5">
        <v>78.435000000000002</v>
      </c>
      <c r="V8402">
        <f t="shared" si="655"/>
        <v>12</v>
      </c>
      <c r="W8402">
        <f t="shared" si="656"/>
        <v>4</v>
      </c>
      <c r="X8402">
        <f t="shared" si="657"/>
        <v>2015</v>
      </c>
      <c r="Y8402" t="str">
        <f t="shared" si="658"/>
        <v>Dec</v>
      </c>
      <c r="Z8402" t="str">
        <f t="shared" si="659"/>
        <v>2015-12</v>
      </c>
    </row>
    <row r="8403" spans="1:26"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s="5">
        <v>164.64599999999999</v>
      </c>
      <c r="S8403">
        <v>3</v>
      </c>
      <c r="T8403" s="7">
        <v>0.1</v>
      </c>
      <c r="U8403" s="5">
        <v>12.8058</v>
      </c>
      <c r="V8403">
        <f t="shared" si="655"/>
        <v>12</v>
      </c>
      <c r="W8403">
        <f t="shared" si="656"/>
        <v>4</v>
      </c>
      <c r="X8403">
        <f t="shared" si="657"/>
        <v>2015</v>
      </c>
      <c r="Y8403" t="str">
        <f t="shared" si="658"/>
        <v>Dec</v>
      </c>
      <c r="Z8403" t="str">
        <f t="shared" si="659"/>
        <v>2015-12</v>
      </c>
    </row>
    <row r="8404" spans="1:26"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s="5">
        <v>22.68</v>
      </c>
      <c r="S8404">
        <v>2</v>
      </c>
      <c r="T8404" s="7">
        <v>0</v>
      </c>
      <c r="U8404" s="5">
        <v>11.113200000000001</v>
      </c>
      <c r="V8404">
        <f t="shared" si="655"/>
        <v>12</v>
      </c>
      <c r="W8404">
        <f t="shared" si="656"/>
        <v>4</v>
      </c>
      <c r="X8404">
        <f t="shared" si="657"/>
        <v>2015</v>
      </c>
      <c r="Y8404" t="str">
        <f t="shared" si="658"/>
        <v>Dec</v>
      </c>
      <c r="Z8404" t="str">
        <f t="shared" si="659"/>
        <v>2015-12</v>
      </c>
    </row>
    <row r="8405" spans="1:26"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s="5">
        <v>105.52</v>
      </c>
      <c r="S8405">
        <v>4</v>
      </c>
      <c r="T8405" s="7">
        <v>0</v>
      </c>
      <c r="U8405" s="5">
        <v>48.539200000000001</v>
      </c>
      <c r="V8405">
        <f t="shared" si="655"/>
        <v>2</v>
      </c>
      <c r="W8405">
        <f t="shared" si="656"/>
        <v>1</v>
      </c>
      <c r="X8405">
        <f t="shared" si="657"/>
        <v>2016</v>
      </c>
      <c r="Y8405" t="str">
        <f t="shared" si="658"/>
        <v>Feb</v>
      </c>
      <c r="Z8405" t="str">
        <f t="shared" si="659"/>
        <v>2016-02</v>
      </c>
    </row>
    <row r="8406" spans="1:26"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s="5">
        <v>83.92</v>
      </c>
      <c r="S8406">
        <v>4</v>
      </c>
      <c r="T8406" s="7">
        <v>0</v>
      </c>
      <c r="U8406" s="5">
        <v>5.8743999999999996</v>
      </c>
      <c r="V8406">
        <f t="shared" si="655"/>
        <v>7</v>
      </c>
      <c r="W8406">
        <f t="shared" si="656"/>
        <v>3</v>
      </c>
      <c r="X8406">
        <f t="shared" si="657"/>
        <v>2017</v>
      </c>
      <c r="Y8406" t="str">
        <f t="shared" si="658"/>
        <v>Jul</v>
      </c>
      <c r="Z8406" t="str">
        <f t="shared" si="659"/>
        <v>2017-07</v>
      </c>
    </row>
    <row r="8407" spans="1:26"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s="5">
        <v>141.9</v>
      </c>
      <c r="S8407">
        <v>5</v>
      </c>
      <c r="T8407" s="7">
        <v>0</v>
      </c>
      <c r="U8407" s="5">
        <v>58.179000000000002</v>
      </c>
      <c r="V8407">
        <f t="shared" si="655"/>
        <v>7</v>
      </c>
      <c r="W8407">
        <f t="shared" si="656"/>
        <v>3</v>
      </c>
      <c r="X8407">
        <f t="shared" si="657"/>
        <v>2017</v>
      </c>
      <c r="Y8407" t="str">
        <f t="shared" si="658"/>
        <v>Jul</v>
      </c>
      <c r="Z8407" t="str">
        <f t="shared" si="659"/>
        <v>2017-07</v>
      </c>
    </row>
    <row r="8408" spans="1:26"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s="5">
        <v>39.979999999999997</v>
      </c>
      <c r="S8408">
        <v>2</v>
      </c>
      <c r="T8408" s="7">
        <v>0</v>
      </c>
      <c r="U8408" s="5">
        <v>9.1953999999999994</v>
      </c>
      <c r="V8408">
        <f t="shared" si="655"/>
        <v>7</v>
      </c>
      <c r="W8408">
        <f t="shared" si="656"/>
        <v>3</v>
      </c>
      <c r="X8408">
        <f t="shared" si="657"/>
        <v>2017</v>
      </c>
      <c r="Y8408" t="str">
        <f t="shared" si="658"/>
        <v>Jul</v>
      </c>
      <c r="Z8408" t="str">
        <f t="shared" si="659"/>
        <v>2017-07</v>
      </c>
    </row>
    <row r="8409" spans="1:26"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s="5">
        <v>28.91</v>
      </c>
      <c r="S8409">
        <v>7</v>
      </c>
      <c r="T8409" s="7">
        <v>0</v>
      </c>
      <c r="U8409" s="5">
        <v>8.673</v>
      </c>
      <c r="V8409">
        <f t="shared" si="655"/>
        <v>7</v>
      </c>
      <c r="W8409">
        <f t="shared" si="656"/>
        <v>3</v>
      </c>
      <c r="X8409">
        <f t="shared" si="657"/>
        <v>2017</v>
      </c>
      <c r="Y8409" t="str">
        <f t="shared" si="658"/>
        <v>Jul</v>
      </c>
      <c r="Z8409" t="str">
        <f t="shared" si="659"/>
        <v>2017-07</v>
      </c>
    </row>
    <row r="8410" spans="1:26"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s="5">
        <v>174.95</v>
      </c>
      <c r="S8410">
        <v>5</v>
      </c>
      <c r="T8410" s="7">
        <v>0</v>
      </c>
      <c r="U8410" s="5">
        <v>45.487000000000002</v>
      </c>
      <c r="V8410">
        <f t="shared" si="655"/>
        <v>7</v>
      </c>
      <c r="W8410">
        <f t="shared" si="656"/>
        <v>3</v>
      </c>
      <c r="X8410">
        <f t="shared" si="657"/>
        <v>2017</v>
      </c>
      <c r="Y8410" t="str">
        <f t="shared" si="658"/>
        <v>Jul</v>
      </c>
      <c r="Z8410" t="str">
        <f t="shared" si="659"/>
        <v>2017-07</v>
      </c>
    </row>
    <row r="8411" spans="1:26"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s="5">
        <v>110.52800000000001</v>
      </c>
      <c r="S8411">
        <v>4</v>
      </c>
      <c r="T8411" s="7">
        <v>0.2</v>
      </c>
      <c r="U8411" s="5">
        <v>38.684800000000003</v>
      </c>
      <c r="V8411">
        <f t="shared" si="655"/>
        <v>12</v>
      </c>
      <c r="W8411">
        <f t="shared" si="656"/>
        <v>4</v>
      </c>
      <c r="X8411">
        <f t="shared" si="657"/>
        <v>2015</v>
      </c>
      <c r="Y8411" t="str">
        <f t="shared" si="658"/>
        <v>Dec</v>
      </c>
      <c r="Z8411" t="str">
        <f t="shared" si="659"/>
        <v>2015-12</v>
      </c>
    </row>
    <row r="8412" spans="1:26"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s="5">
        <v>630.024</v>
      </c>
      <c r="S8412">
        <v>4</v>
      </c>
      <c r="T8412" s="7">
        <v>0.4</v>
      </c>
      <c r="U8412" s="5">
        <v>-199.5076</v>
      </c>
      <c r="V8412">
        <f t="shared" si="655"/>
        <v>11</v>
      </c>
      <c r="W8412">
        <f t="shared" si="656"/>
        <v>4</v>
      </c>
      <c r="X8412">
        <f t="shared" si="657"/>
        <v>2016</v>
      </c>
      <c r="Y8412" t="str">
        <f t="shared" si="658"/>
        <v>Nov</v>
      </c>
      <c r="Z8412" t="str">
        <f t="shared" si="659"/>
        <v>2016-11</v>
      </c>
    </row>
    <row r="8413" spans="1:26"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s="5">
        <v>27.86</v>
      </c>
      <c r="S8413">
        <v>7</v>
      </c>
      <c r="T8413" s="7">
        <v>0</v>
      </c>
      <c r="U8413" s="5">
        <v>9.1937999999999995</v>
      </c>
      <c r="V8413">
        <f t="shared" si="655"/>
        <v>5</v>
      </c>
      <c r="W8413">
        <f t="shared" si="656"/>
        <v>2</v>
      </c>
      <c r="X8413">
        <f t="shared" si="657"/>
        <v>2016</v>
      </c>
      <c r="Y8413" t="str">
        <f t="shared" si="658"/>
        <v>May</v>
      </c>
      <c r="Z8413" t="str">
        <f t="shared" si="659"/>
        <v>2016-05</v>
      </c>
    </row>
    <row r="8414" spans="1:26"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s="5">
        <v>933.40800000000002</v>
      </c>
      <c r="S8414">
        <v>4</v>
      </c>
      <c r="T8414" s="7">
        <v>0.3</v>
      </c>
      <c r="U8414" s="5">
        <v>-173.34719999999999</v>
      </c>
      <c r="V8414">
        <f t="shared" si="655"/>
        <v>3</v>
      </c>
      <c r="W8414">
        <f t="shared" si="656"/>
        <v>1</v>
      </c>
      <c r="X8414">
        <f t="shared" si="657"/>
        <v>2017</v>
      </c>
      <c r="Y8414" t="str">
        <f t="shared" si="658"/>
        <v>Mar</v>
      </c>
      <c r="Z8414" t="str">
        <f t="shared" si="659"/>
        <v>2017-03</v>
      </c>
    </row>
    <row r="8415" spans="1:26"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5">
        <v>51.84</v>
      </c>
      <c r="S8415">
        <v>10</v>
      </c>
      <c r="T8415" s="7">
        <v>0.2</v>
      </c>
      <c r="U8415" s="5">
        <v>18.143999999999998</v>
      </c>
      <c r="V8415">
        <f t="shared" si="655"/>
        <v>12</v>
      </c>
      <c r="W8415">
        <f t="shared" si="656"/>
        <v>4</v>
      </c>
      <c r="X8415">
        <f t="shared" si="657"/>
        <v>2016</v>
      </c>
      <c r="Y8415" t="str">
        <f t="shared" si="658"/>
        <v>Dec</v>
      </c>
      <c r="Z8415" t="str">
        <f t="shared" si="659"/>
        <v>2016-12</v>
      </c>
    </row>
    <row r="8416" spans="1:26"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s="5">
        <v>165.6</v>
      </c>
      <c r="S8416">
        <v>3</v>
      </c>
      <c r="T8416" s="7">
        <v>0.2</v>
      </c>
      <c r="U8416" s="5">
        <v>-6.21</v>
      </c>
      <c r="V8416">
        <f t="shared" si="655"/>
        <v>12</v>
      </c>
      <c r="W8416">
        <f t="shared" si="656"/>
        <v>4</v>
      </c>
      <c r="X8416">
        <f t="shared" si="657"/>
        <v>2016</v>
      </c>
      <c r="Y8416" t="str">
        <f t="shared" si="658"/>
        <v>Dec</v>
      </c>
      <c r="Z8416" t="str">
        <f t="shared" si="659"/>
        <v>2016-12</v>
      </c>
    </row>
    <row r="8417" spans="1:26"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s="5">
        <v>106.32</v>
      </c>
      <c r="S8417">
        <v>3</v>
      </c>
      <c r="T8417" s="7">
        <v>0</v>
      </c>
      <c r="U8417" s="5">
        <v>49.970399999999998</v>
      </c>
      <c r="V8417">
        <f t="shared" si="655"/>
        <v>4</v>
      </c>
      <c r="W8417">
        <f t="shared" si="656"/>
        <v>2</v>
      </c>
      <c r="X8417">
        <f t="shared" si="657"/>
        <v>2017</v>
      </c>
      <c r="Y8417" t="str">
        <f t="shared" si="658"/>
        <v>Apr</v>
      </c>
      <c r="Z8417" t="str">
        <f t="shared" si="659"/>
        <v>2017-04</v>
      </c>
    </row>
    <row r="8418" spans="1:26"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s="5">
        <v>147.91999999999999</v>
      </c>
      <c r="S8418">
        <v>5</v>
      </c>
      <c r="T8418" s="7">
        <v>0.2</v>
      </c>
      <c r="U8418" s="5">
        <v>46.225000000000001</v>
      </c>
      <c r="V8418">
        <f t="shared" si="655"/>
        <v>5</v>
      </c>
      <c r="W8418">
        <f t="shared" si="656"/>
        <v>2</v>
      </c>
      <c r="X8418">
        <f t="shared" si="657"/>
        <v>2017</v>
      </c>
      <c r="Y8418" t="str">
        <f t="shared" si="658"/>
        <v>May</v>
      </c>
      <c r="Z8418" t="str">
        <f t="shared" si="659"/>
        <v>2017-05</v>
      </c>
    </row>
    <row r="8419" spans="1:26"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s="5">
        <v>104.28</v>
      </c>
      <c r="S8419">
        <v>3</v>
      </c>
      <c r="T8419" s="7">
        <v>0</v>
      </c>
      <c r="U8419" s="5">
        <v>26.07</v>
      </c>
      <c r="V8419">
        <f t="shared" si="655"/>
        <v>5</v>
      </c>
      <c r="W8419">
        <f t="shared" si="656"/>
        <v>2</v>
      </c>
      <c r="X8419">
        <f t="shared" si="657"/>
        <v>2017</v>
      </c>
      <c r="Y8419" t="str">
        <f t="shared" si="658"/>
        <v>May</v>
      </c>
      <c r="Z8419" t="str">
        <f t="shared" si="659"/>
        <v>2017-05</v>
      </c>
    </row>
    <row r="8420" spans="1:26"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s="5">
        <v>286.85000000000002</v>
      </c>
      <c r="S8420">
        <v>1</v>
      </c>
      <c r="T8420" s="7">
        <v>0</v>
      </c>
      <c r="U8420" s="5">
        <v>63.106999999999999</v>
      </c>
      <c r="V8420">
        <f t="shared" si="655"/>
        <v>5</v>
      </c>
      <c r="W8420">
        <f t="shared" si="656"/>
        <v>2</v>
      </c>
      <c r="X8420">
        <f t="shared" si="657"/>
        <v>2017</v>
      </c>
      <c r="Y8420" t="str">
        <f t="shared" si="658"/>
        <v>May</v>
      </c>
      <c r="Z8420" t="str">
        <f t="shared" si="659"/>
        <v>2017-05</v>
      </c>
    </row>
    <row r="8421" spans="1:26"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s="5">
        <v>66.959999999999994</v>
      </c>
      <c r="S8421">
        <v>4</v>
      </c>
      <c r="T8421" s="7">
        <v>0</v>
      </c>
      <c r="U8421" s="5">
        <v>2.6783999999999999</v>
      </c>
      <c r="V8421">
        <f t="shared" si="655"/>
        <v>5</v>
      </c>
      <c r="W8421">
        <f t="shared" si="656"/>
        <v>2</v>
      </c>
      <c r="X8421">
        <f t="shared" si="657"/>
        <v>2017</v>
      </c>
      <c r="Y8421" t="str">
        <f t="shared" si="658"/>
        <v>May</v>
      </c>
      <c r="Z8421" t="str">
        <f t="shared" si="659"/>
        <v>2017-05</v>
      </c>
    </row>
    <row r="8422" spans="1:26"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s="5">
        <v>199.98</v>
      </c>
      <c r="S8422">
        <v>2</v>
      </c>
      <c r="T8422" s="7">
        <v>0</v>
      </c>
      <c r="U8422" s="5">
        <v>87.991200000000006</v>
      </c>
      <c r="V8422">
        <f t="shared" si="655"/>
        <v>5</v>
      </c>
      <c r="W8422">
        <f t="shared" si="656"/>
        <v>2</v>
      </c>
      <c r="X8422">
        <f t="shared" si="657"/>
        <v>2017</v>
      </c>
      <c r="Y8422" t="str">
        <f t="shared" si="658"/>
        <v>May</v>
      </c>
      <c r="Z8422" t="str">
        <f t="shared" si="659"/>
        <v>2017-05</v>
      </c>
    </row>
    <row r="8423" spans="1:26"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s="5">
        <v>45</v>
      </c>
      <c r="S8423">
        <v>3</v>
      </c>
      <c r="T8423" s="7">
        <v>0</v>
      </c>
      <c r="U8423" s="5">
        <v>4.95</v>
      </c>
      <c r="V8423">
        <f t="shared" si="655"/>
        <v>10</v>
      </c>
      <c r="W8423">
        <f t="shared" si="656"/>
        <v>4</v>
      </c>
      <c r="X8423">
        <f t="shared" si="657"/>
        <v>2017</v>
      </c>
      <c r="Y8423" t="str">
        <f t="shared" si="658"/>
        <v>Oct</v>
      </c>
      <c r="Z8423" t="str">
        <f t="shared" si="659"/>
        <v>2017-10</v>
      </c>
    </row>
    <row r="8424" spans="1:26"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s="5">
        <v>17.899999999999999</v>
      </c>
      <c r="S8424">
        <v>5</v>
      </c>
      <c r="T8424" s="7">
        <v>0</v>
      </c>
      <c r="U8424" s="5">
        <v>8.7710000000000008</v>
      </c>
      <c r="V8424">
        <f t="shared" si="655"/>
        <v>10</v>
      </c>
      <c r="W8424">
        <f t="shared" si="656"/>
        <v>4</v>
      </c>
      <c r="X8424">
        <f t="shared" si="657"/>
        <v>2017</v>
      </c>
      <c r="Y8424" t="str">
        <f t="shared" si="658"/>
        <v>Oct</v>
      </c>
      <c r="Z8424" t="str">
        <f t="shared" si="659"/>
        <v>2017-10</v>
      </c>
    </row>
    <row r="8425" spans="1:26"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s="5">
        <v>40.479999999999997</v>
      </c>
      <c r="S8425">
        <v>2</v>
      </c>
      <c r="T8425" s="7">
        <v>0</v>
      </c>
      <c r="U8425" s="5">
        <v>17.406400000000001</v>
      </c>
      <c r="V8425">
        <f t="shared" si="655"/>
        <v>10</v>
      </c>
      <c r="W8425">
        <f t="shared" si="656"/>
        <v>4</v>
      </c>
      <c r="X8425">
        <f t="shared" si="657"/>
        <v>2017</v>
      </c>
      <c r="Y8425" t="str">
        <f t="shared" si="658"/>
        <v>Oct</v>
      </c>
      <c r="Z8425" t="str">
        <f t="shared" si="659"/>
        <v>2017-10</v>
      </c>
    </row>
    <row r="8426" spans="1:26"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s="5">
        <v>2154.9</v>
      </c>
      <c r="S8426">
        <v>5</v>
      </c>
      <c r="T8426" s="7">
        <v>0</v>
      </c>
      <c r="U8426" s="5">
        <v>129.29400000000001</v>
      </c>
      <c r="V8426">
        <f t="shared" si="655"/>
        <v>10</v>
      </c>
      <c r="W8426">
        <f t="shared" si="656"/>
        <v>4</v>
      </c>
      <c r="X8426">
        <f t="shared" si="657"/>
        <v>2017</v>
      </c>
      <c r="Y8426" t="str">
        <f t="shared" si="658"/>
        <v>Oct</v>
      </c>
      <c r="Z8426" t="str">
        <f t="shared" si="659"/>
        <v>2017-10</v>
      </c>
    </row>
    <row r="8427" spans="1:26"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s="5">
        <v>18.431999999999999</v>
      </c>
      <c r="S8427">
        <v>8</v>
      </c>
      <c r="T8427" s="7">
        <v>0.7</v>
      </c>
      <c r="U8427" s="5">
        <v>-12.288</v>
      </c>
      <c r="V8427">
        <f t="shared" si="655"/>
        <v>8</v>
      </c>
      <c r="W8427">
        <f t="shared" si="656"/>
        <v>3</v>
      </c>
      <c r="X8427">
        <f t="shared" si="657"/>
        <v>2016</v>
      </c>
      <c r="Y8427" t="str">
        <f t="shared" si="658"/>
        <v>Aug</v>
      </c>
      <c r="Z8427" t="str">
        <f t="shared" si="659"/>
        <v>2016-08</v>
      </c>
    </row>
    <row r="8428" spans="1:26"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s="5">
        <v>10.944000000000001</v>
      </c>
      <c r="S8428">
        <v>2</v>
      </c>
      <c r="T8428" s="7">
        <v>0.2</v>
      </c>
      <c r="U8428" s="5">
        <v>0.95760000000000001</v>
      </c>
      <c r="V8428">
        <f t="shared" si="655"/>
        <v>10</v>
      </c>
      <c r="W8428">
        <f t="shared" si="656"/>
        <v>4</v>
      </c>
      <c r="X8428">
        <f t="shared" si="657"/>
        <v>2015</v>
      </c>
      <c r="Y8428" t="str">
        <f t="shared" si="658"/>
        <v>Oct</v>
      </c>
      <c r="Z8428" t="str">
        <f t="shared" si="659"/>
        <v>2015-10</v>
      </c>
    </row>
    <row r="8429" spans="1:26"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5">
        <v>4.3600000000000003</v>
      </c>
      <c r="S8429">
        <v>2</v>
      </c>
      <c r="T8429" s="7">
        <v>0</v>
      </c>
      <c r="U8429" s="5">
        <v>0.1744</v>
      </c>
      <c r="V8429">
        <f t="shared" si="655"/>
        <v>11</v>
      </c>
      <c r="W8429">
        <f t="shared" si="656"/>
        <v>4</v>
      </c>
      <c r="X8429">
        <f t="shared" si="657"/>
        <v>2017</v>
      </c>
      <c r="Y8429" t="str">
        <f t="shared" si="658"/>
        <v>Nov</v>
      </c>
      <c r="Z8429" t="str">
        <f t="shared" si="659"/>
        <v>2017-11</v>
      </c>
    </row>
    <row r="8430" spans="1:26"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s="5">
        <v>62.351999999999997</v>
      </c>
      <c r="S8430">
        <v>6</v>
      </c>
      <c r="T8430" s="7">
        <v>0.2</v>
      </c>
      <c r="U8430" s="5">
        <v>-10.9116</v>
      </c>
      <c r="V8430">
        <f t="shared" si="655"/>
        <v>11</v>
      </c>
      <c r="W8430">
        <f t="shared" si="656"/>
        <v>4</v>
      </c>
      <c r="X8430">
        <f t="shared" si="657"/>
        <v>2017</v>
      </c>
      <c r="Y8430" t="str">
        <f t="shared" si="658"/>
        <v>Nov</v>
      </c>
      <c r="Z8430" t="str">
        <f t="shared" si="659"/>
        <v>2017-11</v>
      </c>
    </row>
    <row r="8431" spans="1:26"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s="5">
        <v>303.92</v>
      </c>
      <c r="S8431">
        <v>5</v>
      </c>
      <c r="T8431" s="7">
        <v>0.2</v>
      </c>
      <c r="U8431" s="5">
        <v>-30.391999999999999</v>
      </c>
      <c r="V8431">
        <f t="shared" si="655"/>
        <v>12</v>
      </c>
      <c r="W8431">
        <f t="shared" si="656"/>
        <v>4</v>
      </c>
      <c r="X8431">
        <f t="shared" si="657"/>
        <v>2016</v>
      </c>
      <c r="Y8431" t="str">
        <f t="shared" si="658"/>
        <v>Dec</v>
      </c>
      <c r="Z8431" t="str">
        <f t="shared" si="659"/>
        <v>2016-12</v>
      </c>
    </row>
    <row r="8432" spans="1:26"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s="5">
        <v>129.30000000000001</v>
      </c>
      <c r="S8432">
        <v>2</v>
      </c>
      <c r="T8432" s="7">
        <v>0</v>
      </c>
      <c r="U8432" s="5">
        <v>6.4649999999999999</v>
      </c>
      <c r="V8432">
        <f t="shared" si="655"/>
        <v>3</v>
      </c>
      <c r="W8432">
        <f t="shared" si="656"/>
        <v>1</v>
      </c>
      <c r="X8432">
        <f t="shared" si="657"/>
        <v>2014</v>
      </c>
      <c r="Y8432" t="str">
        <f t="shared" si="658"/>
        <v>Mar</v>
      </c>
      <c r="Z8432" t="str">
        <f t="shared" si="659"/>
        <v>2014-03</v>
      </c>
    </row>
    <row r="8433" spans="1:26"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s="5">
        <v>274.2</v>
      </c>
      <c r="S8433">
        <v>10</v>
      </c>
      <c r="T8433" s="7">
        <v>0</v>
      </c>
      <c r="U8433" s="5">
        <v>112.422</v>
      </c>
      <c r="V8433">
        <f t="shared" si="655"/>
        <v>11</v>
      </c>
      <c r="W8433">
        <f t="shared" si="656"/>
        <v>4</v>
      </c>
      <c r="X8433">
        <f t="shared" si="657"/>
        <v>2017</v>
      </c>
      <c r="Y8433" t="str">
        <f t="shared" si="658"/>
        <v>Nov</v>
      </c>
      <c r="Z8433" t="str">
        <f t="shared" si="659"/>
        <v>2017-11</v>
      </c>
    </row>
    <row r="8434" spans="1:26"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s="5">
        <v>6.048</v>
      </c>
      <c r="S8434">
        <v>4</v>
      </c>
      <c r="T8434" s="7">
        <v>0.2</v>
      </c>
      <c r="U8434" s="5">
        <v>-1.3608</v>
      </c>
      <c r="V8434">
        <f t="shared" si="655"/>
        <v>9</v>
      </c>
      <c r="W8434">
        <f t="shared" si="656"/>
        <v>3</v>
      </c>
      <c r="X8434">
        <f t="shared" si="657"/>
        <v>2014</v>
      </c>
      <c r="Y8434" t="str">
        <f t="shared" si="658"/>
        <v>Sep</v>
      </c>
      <c r="Z8434" t="str">
        <f t="shared" si="659"/>
        <v>2014-09</v>
      </c>
    </row>
    <row r="8435" spans="1:26"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s="5">
        <v>6.8479999999999999</v>
      </c>
      <c r="S8435">
        <v>2</v>
      </c>
      <c r="T8435" s="7">
        <v>0.2</v>
      </c>
      <c r="U8435" s="5">
        <v>2.14</v>
      </c>
      <c r="V8435">
        <f t="shared" si="655"/>
        <v>9</v>
      </c>
      <c r="W8435">
        <f t="shared" si="656"/>
        <v>3</v>
      </c>
      <c r="X8435">
        <f t="shared" si="657"/>
        <v>2014</v>
      </c>
      <c r="Y8435" t="str">
        <f t="shared" si="658"/>
        <v>Sep</v>
      </c>
      <c r="Z8435" t="str">
        <f t="shared" si="659"/>
        <v>2014-09</v>
      </c>
    </row>
    <row r="8436" spans="1:26"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s="5">
        <v>9.9600000000000009</v>
      </c>
      <c r="S8436">
        <v>5</v>
      </c>
      <c r="T8436" s="7">
        <v>0.6</v>
      </c>
      <c r="U8436" s="5">
        <v>-6.7229999999999999</v>
      </c>
      <c r="V8436">
        <f t="shared" si="655"/>
        <v>9</v>
      </c>
      <c r="W8436">
        <f t="shared" si="656"/>
        <v>3</v>
      </c>
      <c r="X8436">
        <f t="shared" si="657"/>
        <v>2014</v>
      </c>
      <c r="Y8436" t="str">
        <f t="shared" si="658"/>
        <v>Sep</v>
      </c>
      <c r="Z8436" t="str">
        <f t="shared" si="659"/>
        <v>2014-09</v>
      </c>
    </row>
    <row r="8437" spans="1:26"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s="5">
        <v>8.5519999999999996</v>
      </c>
      <c r="S8437">
        <v>2</v>
      </c>
      <c r="T8437" s="7">
        <v>0.8</v>
      </c>
      <c r="U8437" s="5">
        <v>-13.683199999999999</v>
      </c>
      <c r="V8437">
        <f t="shared" si="655"/>
        <v>9</v>
      </c>
      <c r="W8437">
        <f t="shared" si="656"/>
        <v>3</v>
      </c>
      <c r="X8437">
        <f t="shared" si="657"/>
        <v>2014</v>
      </c>
      <c r="Y8437" t="str">
        <f t="shared" si="658"/>
        <v>Sep</v>
      </c>
      <c r="Z8437" t="str">
        <f t="shared" si="659"/>
        <v>2014-09</v>
      </c>
    </row>
    <row r="8438" spans="1:26"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s="5">
        <v>45.584000000000003</v>
      </c>
      <c r="S8438">
        <v>11</v>
      </c>
      <c r="T8438" s="7">
        <v>0.2</v>
      </c>
      <c r="U8438" s="5">
        <v>16.5242</v>
      </c>
      <c r="V8438">
        <f t="shared" si="655"/>
        <v>9</v>
      </c>
      <c r="W8438">
        <f t="shared" si="656"/>
        <v>3</v>
      </c>
      <c r="X8438">
        <f t="shared" si="657"/>
        <v>2015</v>
      </c>
      <c r="Y8438" t="str">
        <f t="shared" si="658"/>
        <v>Sep</v>
      </c>
      <c r="Z8438" t="str">
        <f t="shared" si="659"/>
        <v>2015-09</v>
      </c>
    </row>
    <row r="8439" spans="1:26"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s="5">
        <v>25.488</v>
      </c>
      <c r="S8439">
        <v>2</v>
      </c>
      <c r="T8439" s="7">
        <v>0.2</v>
      </c>
      <c r="U8439" s="5">
        <v>4.4603999999999999</v>
      </c>
      <c r="V8439">
        <f t="shared" si="655"/>
        <v>12</v>
      </c>
      <c r="W8439">
        <f t="shared" si="656"/>
        <v>4</v>
      </c>
      <c r="X8439">
        <f t="shared" si="657"/>
        <v>2015</v>
      </c>
      <c r="Y8439" t="str">
        <f t="shared" si="658"/>
        <v>Dec</v>
      </c>
      <c r="Z8439" t="str">
        <f t="shared" si="659"/>
        <v>2015-12</v>
      </c>
    </row>
    <row r="8440" spans="1:26"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s="5">
        <v>136.96</v>
      </c>
      <c r="S8440">
        <v>4</v>
      </c>
      <c r="T8440" s="7">
        <v>0.2</v>
      </c>
      <c r="U8440" s="5">
        <v>51.36</v>
      </c>
      <c r="V8440">
        <f t="shared" si="655"/>
        <v>5</v>
      </c>
      <c r="W8440">
        <f t="shared" si="656"/>
        <v>2</v>
      </c>
      <c r="X8440">
        <f t="shared" si="657"/>
        <v>2014</v>
      </c>
      <c r="Y8440" t="str">
        <f t="shared" si="658"/>
        <v>May</v>
      </c>
      <c r="Z8440" t="str">
        <f t="shared" si="659"/>
        <v>2014-05</v>
      </c>
    </row>
    <row r="8441" spans="1:26"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s="5">
        <v>49.616</v>
      </c>
      <c r="S8441">
        <v>2</v>
      </c>
      <c r="T8441" s="7">
        <v>0.2</v>
      </c>
      <c r="U8441" s="5">
        <v>4.9615999999999998</v>
      </c>
      <c r="V8441">
        <f t="shared" si="655"/>
        <v>3</v>
      </c>
      <c r="W8441">
        <f t="shared" si="656"/>
        <v>1</v>
      </c>
      <c r="X8441">
        <f t="shared" si="657"/>
        <v>2017</v>
      </c>
      <c r="Y8441" t="str">
        <f t="shared" si="658"/>
        <v>Mar</v>
      </c>
      <c r="Z8441" t="str">
        <f t="shared" si="659"/>
        <v>2017-03</v>
      </c>
    </row>
    <row r="8442" spans="1:26"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s="5">
        <v>10.584</v>
      </c>
      <c r="S8442">
        <v>3</v>
      </c>
      <c r="T8442" s="7">
        <v>0.2</v>
      </c>
      <c r="U8442" s="5">
        <v>3.4398</v>
      </c>
      <c r="V8442">
        <f t="shared" si="655"/>
        <v>12</v>
      </c>
      <c r="W8442">
        <f t="shared" si="656"/>
        <v>4</v>
      </c>
      <c r="X8442">
        <f t="shared" si="657"/>
        <v>2016</v>
      </c>
      <c r="Y8442" t="str">
        <f t="shared" si="658"/>
        <v>Dec</v>
      </c>
      <c r="Z8442" t="str">
        <f t="shared" si="659"/>
        <v>2016-12</v>
      </c>
    </row>
    <row r="8443" spans="1:26"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s="5">
        <v>84.415999999999997</v>
      </c>
      <c r="S8443">
        <v>4</v>
      </c>
      <c r="T8443" s="7">
        <v>0.2</v>
      </c>
      <c r="U8443" s="5">
        <v>27.435199999999998</v>
      </c>
      <c r="V8443">
        <f t="shared" si="655"/>
        <v>5</v>
      </c>
      <c r="W8443">
        <f t="shared" si="656"/>
        <v>2</v>
      </c>
      <c r="X8443">
        <f t="shared" si="657"/>
        <v>2017</v>
      </c>
      <c r="Y8443" t="str">
        <f t="shared" si="658"/>
        <v>May</v>
      </c>
      <c r="Z8443" t="str">
        <f t="shared" si="659"/>
        <v>2017-05</v>
      </c>
    </row>
    <row r="8444" spans="1:26"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s="5">
        <v>431.94</v>
      </c>
      <c r="S8444">
        <v>2</v>
      </c>
      <c r="T8444" s="7">
        <v>0.4</v>
      </c>
      <c r="U8444" s="5">
        <v>-71.989999999999995</v>
      </c>
      <c r="V8444">
        <f t="shared" si="655"/>
        <v>3</v>
      </c>
      <c r="W8444">
        <f t="shared" si="656"/>
        <v>1</v>
      </c>
      <c r="X8444">
        <f t="shared" si="657"/>
        <v>2016</v>
      </c>
      <c r="Y8444" t="str">
        <f t="shared" si="658"/>
        <v>Mar</v>
      </c>
      <c r="Z8444" t="str">
        <f t="shared" si="659"/>
        <v>2016-03</v>
      </c>
    </row>
    <row r="8445" spans="1:26"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s="5">
        <v>2.0430000000000001</v>
      </c>
      <c r="S8445">
        <v>1</v>
      </c>
      <c r="T8445" s="7">
        <v>0.7</v>
      </c>
      <c r="U8445" s="5">
        <v>-1.4982</v>
      </c>
      <c r="V8445">
        <f t="shared" si="655"/>
        <v>3</v>
      </c>
      <c r="W8445">
        <f t="shared" si="656"/>
        <v>1</v>
      </c>
      <c r="X8445">
        <f t="shared" si="657"/>
        <v>2016</v>
      </c>
      <c r="Y8445" t="str">
        <f t="shared" si="658"/>
        <v>Mar</v>
      </c>
      <c r="Z8445" t="str">
        <f t="shared" si="659"/>
        <v>2016-03</v>
      </c>
    </row>
    <row r="8446" spans="1:26"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s="5">
        <v>68.238</v>
      </c>
      <c r="S8446">
        <v>3</v>
      </c>
      <c r="T8446" s="7">
        <v>0.4</v>
      </c>
      <c r="U8446" s="5">
        <v>-12.510300000000001</v>
      </c>
      <c r="V8446">
        <f t="shared" si="655"/>
        <v>3</v>
      </c>
      <c r="W8446">
        <f t="shared" si="656"/>
        <v>1</v>
      </c>
      <c r="X8446">
        <f t="shared" si="657"/>
        <v>2016</v>
      </c>
      <c r="Y8446" t="str">
        <f t="shared" si="658"/>
        <v>Mar</v>
      </c>
      <c r="Z8446" t="str">
        <f t="shared" si="659"/>
        <v>2016-03</v>
      </c>
    </row>
    <row r="8447" spans="1:26"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s="5">
        <v>240.744</v>
      </c>
      <c r="S8447">
        <v>4</v>
      </c>
      <c r="T8447" s="7">
        <v>0.3</v>
      </c>
      <c r="U8447" s="5">
        <v>-13.7568</v>
      </c>
      <c r="V8447">
        <f t="shared" si="655"/>
        <v>10</v>
      </c>
      <c r="W8447">
        <f t="shared" si="656"/>
        <v>4</v>
      </c>
      <c r="X8447">
        <f t="shared" si="657"/>
        <v>2017</v>
      </c>
      <c r="Y8447" t="str">
        <f t="shared" si="658"/>
        <v>Oct</v>
      </c>
      <c r="Z8447" t="str">
        <f t="shared" si="659"/>
        <v>2017-10</v>
      </c>
    </row>
    <row r="8448" spans="1:26"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s="5">
        <v>35</v>
      </c>
      <c r="S8448">
        <v>4</v>
      </c>
      <c r="T8448" s="7">
        <v>0</v>
      </c>
      <c r="U8448" s="5">
        <v>14.7</v>
      </c>
      <c r="V8448">
        <f t="shared" si="655"/>
        <v>10</v>
      </c>
      <c r="W8448">
        <f t="shared" si="656"/>
        <v>4</v>
      </c>
      <c r="X8448">
        <f t="shared" si="657"/>
        <v>2017</v>
      </c>
      <c r="Y8448" t="str">
        <f t="shared" si="658"/>
        <v>Oct</v>
      </c>
      <c r="Z8448" t="str">
        <f t="shared" si="659"/>
        <v>2017-10</v>
      </c>
    </row>
    <row r="8449" spans="1:26"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s="5">
        <v>210.68</v>
      </c>
      <c r="S8449">
        <v>2</v>
      </c>
      <c r="T8449" s="7">
        <v>0</v>
      </c>
      <c r="U8449" s="5">
        <v>50.563200000000002</v>
      </c>
      <c r="V8449">
        <f t="shared" si="655"/>
        <v>10</v>
      </c>
      <c r="W8449">
        <f t="shared" si="656"/>
        <v>4</v>
      </c>
      <c r="X8449">
        <f t="shared" si="657"/>
        <v>2017</v>
      </c>
      <c r="Y8449" t="str">
        <f t="shared" si="658"/>
        <v>Oct</v>
      </c>
      <c r="Z8449" t="str">
        <f t="shared" si="659"/>
        <v>2017-10</v>
      </c>
    </row>
    <row r="8450" spans="1:26"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s="5">
        <v>637.89599999999996</v>
      </c>
      <c r="S8450">
        <v>3</v>
      </c>
      <c r="T8450" s="7">
        <v>0.3</v>
      </c>
      <c r="U8450" s="5">
        <v>-127.5792</v>
      </c>
      <c r="V8450">
        <f t="shared" si="655"/>
        <v>10</v>
      </c>
      <c r="W8450">
        <f t="shared" si="656"/>
        <v>4</v>
      </c>
      <c r="X8450">
        <f t="shared" si="657"/>
        <v>2017</v>
      </c>
      <c r="Y8450" t="str">
        <f t="shared" si="658"/>
        <v>Oct</v>
      </c>
      <c r="Z8450" t="str">
        <f t="shared" si="659"/>
        <v>2017-10</v>
      </c>
    </row>
    <row r="8451" spans="1:26"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s="5">
        <v>43.44</v>
      </c>
      <c r="S8451">
        <v>8</v>
      </c>
      <c r="T8451" s="7">
        <v>0</v>
      </c>
      <c r="U8451" s="5">
        <v>21.285599999999999</v>
      </c>
      <c r="V8451">
        <f t="shared" ref="V8451:V8514" si="660">MONTH(C8451)</f>
        <v>10</v>
      </c>
      <c r="W8451">
        <f t="shared" ref="W8451:W8514" si="661">ROUNDUP(MONTH(C8451)/3,0)</f>
        <v>4</v>
      </c>
      <c r="X8451">
        <f t="shared" ref="X8451:X8514" si="662">YEAR(C8451)</f>
        <v>2017</v>
      </c>
      <c r="Y8451" t="str">
        <f t="shared" ref="Y8451:Y8514" si="663">TEXT(C8451,"MMM")</f>
        <v>Oct</v>
      </c>
      <c r="Z8451" t="str">
        <f t="shared" ref="Z8451:Z8514" si="664">TEXT(C8451,"YYYY-MM")</f>
        <v>2017-10</v>
      </c>
    </row>
    <row r="8452" spans="1:26"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s="5">
        <v>2.2200000000000002</v>
      </c>
      <c r="S8452">
        <v>1</v>
      </c>
      <c r="T8452" s="7">
        <v>0</v>
      </c>
      <c r="U8452" s="5">
        <v>0.66600000000000004</v>
      </c>
      <c r="V8452">
        <f t="shared" si="660"/>
        <v>10</v>
      </c>
      <c r="W8452">
        <f t="shared" si="661"/>
        <v>4</v>
      </c>
      <c r="X8452">
        <f t="shared" si="662"/>
        <v>2017</v>
      </c>
      <c r="Y8452" t="str">
        <f t="shared" si="663"/>
        <v>Oct</v>
      </c>
      <c r="Z8452" t="str">
        <f t="shared" si="664"/>
        <v>2017-10</v>
      </c>
    </row>
    <row r="8453" spans="1:26"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s="5">
        <v>1679.96</v>
      </c>
      <c r="S8453">
        <v>5</v>
      </c>
      <c r="T8453" s="7">
        <v>0.2</v>
      </c>
      <c r="U8453" s="5">
        <v>125.997</v>
      </c>
      <c r="V8453">
        <f t="shared" si="660"/>
        <v>4</v>
      </c>
      <c r="W8453">
        <f t="shared" si="661"/>
        <v>2</v>
      </c>
      <c r="X8453">
        <f t="shared" si="662"/>
        <v>2014</v>
      </c>
      <c r="Y8453" t="str">
        <f t="shared" si="663"/>
        <v>Apr</v>
      </c>
      <c r="Z8453" t="str">
        <f t="shared" si="664"/>
        <v>2014-04</v>
      </c>
    </row>
    <row r="8454" spans="1:26"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s="5">
        <v>344.37200000000001</v>
      </c>
      <c r="S8454">
        <v>4</v>
      </c>
      <c r="T8454" s="7">
        <v>0.3</v>
      </c>
      <c r="U8454" s="5">
        <v>-93.472399999999993</v>
      </c>
      <c r="V8454">
        <f t="shared" si="660"/>
        <v>4</v>
      </c>
      <c r="W8454">
        <f t="shared" si="661"/>
        <v>2</v>
      </c>
      <c r="X8454">
        <f t="shared" si="662"/>
        <v>2016</v>
      </c>
      <c r="Y8454" t="str">
        <f t="shared" si="663"/>
        <v>Apr</v>
      </c>
      <c r="Z8454" t="str">
        <f t="shared" si="664"/>
        <v>2016-04</v>
      </c>
    </row>
    <row r="8455" spans="1:26"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s="5">
        <v>1554.9359999999999</v>
      </c>
      <c r="S8455">
        <v>3</v>
      </c>
      <c r="T8455" s="7">
        <v>0.2</v>
      </c>
      <c r="U8455" s="5">
        <v>77.746799999999993</v>
      </c>
      <c r="V8455">
        <f t="shared" si="660"/>
        <v>4</v>
      </c>
      <c r="W8455">
        <f t="shared" si="661"/>
        <v>2</v>
      </c>
      <c r="X8455">
        <f t="shared" si="662"/>
        <v>2016</v>
      </c>
      <c r="Y8455" t="str">
        <f t="shared" si="663"/>
        <v>Apr</v>
      </c>
      <c r="Z8455" t="str">
        <f t="shared" si="664"/>
        <v>2016-04</v>
      </c>
    </row>
    <row r="8456" spans="1:26"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s="5">
        <v>127.88</v>
      </c>
      <c r="S8456">
        <v>5</v>
      </c>
      <c r="T8456" s="7">
        <v>0.6</v>
      </c>
      <c r="U8456" s="5">
        <v>-67.137</v>
      </c>
      <c r="V8456">
        <f t="shared" si="660"/>
        <v>4</v>
      </c>
      <c r="W8456">
        <f t="shared" si="661"/>
        <v>2</v>
      </c>
      <c r="X8456">
        <f t="shared" si="662"/>
        <v>2016</v>
      </c>
      <c r="Y8456" t="str">
        <f t="shared" si="663"/>
        <v>Apr</v>
      </c>
      <c r="Z8456" t="str">
        <f t="shared" si="664"/>
        <v>2016-04</v>
      </c>
    </row>
    <row r="8457" spans="1:26"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s="5">
        <v>222.38399999999999</v>
      </c>
      <c r="S8457">
        <v>2</v>
      </c>
      <c r="T8457" s="7">
        <v>0.2</v>
      </c>
      <c r="U8457" s="5">
        <v>22.238399999999999</v>
      </c>
      <c r="V8457">
        <f t="shared" si="660"/>
        <v>5</v>
      </c>
      <c r="W8457">
        <f t="shared" si="661"/>
        <v>2</v>
      </c>
      <c r="X8457">
        <f t="shared" si="662"/>
        <v>2016</v>
      </c>
      <c r="Y8457" t="str">
        <f t="shared" si="663"/>
        <v>May</v>
      </c>
      <c r="Z8457" t="str">
        <f t="shared" si="664"/>
        <v>2016-05</v>
      </c>
    </row>
    <row r="8458" spans="1:26"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s="5">
        <v>106.869</v>
      </c>
      <c r="S8458">
        <v>3</v>
      </c>
      <c r="T8458" s="7">
        <v>0.3</v>
      </c>
      <c r="U8458" s="5">
        <v>-29.007300000000001</v>
      </c>
      <c r="V8458">
        <f t="shared" si="660"/>
        <v>5</v>
      </c>
      <c r="W8458">
        <f t="shared" si="661"/>
        <v>2</v>
      </c>
      <c r="X8458">
        <f t="shared" si="662"/>
        <v>2017</v>
      </c>
      <c r="Y8458" t="str">
        <f t="shared" si="663"/>
        <v>May</v>
      </c>
      <c r="Z8458" t="str">
        <f t="shared" si="664"/>
        <v>2017-05</v>
      </c>
    </row>
    <row r="8459" spans="1:26"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s="5">
        <v>3.5640000000000001</v>
      </c>
      <c r="S8459">
        <v>3</v>
      </c>
      <c r="T8459" s="7">
        <v>0.8</v>
      </c>
      <c r="U8459" s="5">
        <v>-6.2370000000000001</v>
      </c>
      <c r="V8459">
        <f t="shared" si="660"/>
        <v>5</v>
      </c>
      <c r="W8459">
        <f t="shared" si="661"/>
        <v>2</v>
      </c>
      <c r="X8459">
        <f t="shared" si="662"/>
        <v>2017</v>
      </c>
      <c r="Y8459" t="str">
        <f t="shared" si="663"/>
        <v>May</v>
      </c>
      <c r="Z8459" t="str">
        <f t="shared" si="664"/>
        <v>2017-05</v>
      </c>
    </row>
    <row r="8460" spans="1:26"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s="5">
        <v>25.68</v>
      </c>
      <c r="S8460">
        <v>3</v>
      </c>
      <c r="T8460" s="7">
        <v>0.8</v>
      </c>
      <c r="U8460" s="5">
        <v>-39.804000000000002</v>
      </c>
      <c r="V8460">
        <f t="shared" si="660"/>
        <v>8</v>
      </c>
      <c r="W8460">
        <f t="shared" si="661"/>
        <v>3</v>
      </c>
      <c r="X8460">
        <f t="shared" si="662"/>
        <v>2014</v>
      </c>
      <c r="Y8460" t="str">
        <f t="shared" si="663"/>
        <v>Aug</v>
      </c>
      <c r="Z8460" t="str">
        <f t="shared" si="664"/>
        <v>2014-08</v>
      </c>
    </row>
    <row r="8461" spans="1:26"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s="5">
        <v>12.384</v>
      </c>
      <c r="S8461">
        <v>3</v>
      </c>
      <c r="T8461" s="7">
        <v>0.8</v>
      </c>
      <c r="U8461" s="5">
        <v>-19.814399999999999</v>
      </c>
      <c r="V8461">
        <f t="shared" si="660"/>
        <v>8</v>
      </c>
      <c r="W8461">
        <f t="shared" si="661"/>
        <v>3</v>
      </c>
      <c r="X8461">
        <f t="shared" si="662"/>
        <v>2014</v>
      </c>
      <c r="Y8461" t="str">
        <f t="shared" si="663"/>
        <v>Aug</v>
      </c>
      <c r="Z8461" t="str">
        <f t="shared" si="664"/>
        <v>2014-08</v>
      </c>
    </row>
    <row r="8462" spans="1:26"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s="5">
        <v>25.3</v>
      </c>
      <c r="S8462">
        <v>5</v>
      </c>
      <c r="T8462" s="7">
        <v>0</v>
      </c>
      <c r="U8462" s="5">
        <v>11.891</v>
      </c>
      <c r="V8462">
        <f t="shared" si="660"/>
        <v>8</v>
      </c>
      <c r="W8462">
        <f t="shared" si="661"/>
        <v>3</v>
      </c>
      <c r="X8462">
        <f t="shared" si="662"/>
        <v>2014</v>
      </c>
      <c r="Y8462" t="str">
        <f t="shared" si="663"/>
        <v>Aug</v>
      </c>
      <c r="Z8462" t="str">
        <f t="shared" si="664"/>
        <v>2014-08</v>
      </c>
    </row>
    <row r="8463" spans="1:26"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s="5">
        <v>95.94</v>
      </c>
      <c r="S8463">
        <v>3</v>
      </c>
      <c r="T8463" s="7">
        <v>0</v>
      </c>
      <c r="U8463" s="5">
        <v>9.5939999999999994</v>
      </c>
      <c r="V8463">
        <f t="shared" si="660"/>
        <v>8</v>
      </c>
      <c r="W8463">
        <f t="shared" si="661"/>
        <v>3</v>
      </c>
      <c r="X8463">
        <f t="shared" si="662"/>
        <v>2014</v>
      </c>
      <c r="Y8463" t="str">
        <f t="shared" si="663"/>
        <v>Aug</v>
      </c>
      <c r="Z8463" t="str">
        <f t="shared" si="664"/>
        <v>2014-08</v>
      </c>
    </row>
    <row r="8464" spans="1:26"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s="5">
        <v>7.5</v>
      </c>
      <c r="S8464">
        <v>2</v>
      </c>
      <c r="T8464" s="7">
        <v>0</v>
      </c>
      <c r="U8464" s="5">
        <v>3.6</v>
      </c>
      <c r="V8464">
        <f t="shared" si="660"/>
        <v>9</v>
      </c>
      <c r="W8464">
        <f t="shared" si="661"/>
        <v>3</v>
      </c>
      <c r="X8464">
        <f t="shared" si="662"/>
        <v>2015</v>
      </c>
      <c r="Y8464" t="str">
        <f t="shared" si="663"/>
        <v>Sep</v>
      </c>
      <c r="Z8464" t="str">
        <f t="shared" si="664"/>
        <v>2015-09</v>
      </c>
    </row>
    <row r="8465" spans="1:26"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s="5">
        <v>302.37599999999998</v>
      </c>
      <c r="S8465">
        <v>3</v>
      </c>
      <c r="T8465" s="7">
        <v>0.2</v>
      </c>
      <c r="U8465" s="5">
        <v>22.6782</v>
      </c>
      <c r="V8465">
        <f t="shared" si="660"/>
        <v>3</v>
      </c>
      <c r="W8465">
        <f t="shared" si="661"/>
        <v>1</v>
      </c>
      <c r="X8465">
        <f t="shared" si="662"/>
        <v>2014</v>
      </c>
      <c r="Y8465" t="str">
        <f t="shared" si="663"/>
        <v>Mar</v>
      </c>
      <c r="Z8465" t="str">
        <f t="shared" si="664"/>
        <v>2014-03</v>
      </c>
    </row>
    <row r="8466" spans="1:26"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5">
        <v>46.688000000000002</v>
      </c>
      <c r="S8466">
        <v>4</v>
      </c>
      <c r="T8466" s="7">
        <v>0.2</v>
      </c>
      <c r="U8466" s="5">
        <v>-2.9180000000000001</v>
      </c>
      <c r="V8466">
        <f t="shared" si="660"/>
        <v>5</v>
      </c>
      <c r="W8466">
        <f t="shared" si="661"/>
        <v>2</v>
      </c>
      <c r="X8466">
        <f t="shared" si="662"/>
        <v>2015</v>
      </c>
      <c r="Y8466" t="str">
        <f t="shared" si="663"/>
        <v>May</v>
      </c>
      <c r="Z8466" t="str">
        <f t="shared" si="664"/>
        <v>2015-05</v>
      </c>
    </row>
    <row r="8467" spans="1:26"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s="5">
        <v>17.940000000000001</v>
      </c>
      <c r="S8467">
        <v>3</v>
      </c>
      <c r="T8467" s="7">
        <v>0</v>
      </c>
      <c r="U8467" s="5">
        <v>3.0497999999999998</v>
      </c>
      <c r="V8467">
        <f t="shared" si="660"/>
        <v>4</v>
      </c>
      <c r="W8467">
        <f t="shared" si="661"/>
        <v>2</v>
      </c>
      <c r="X8467">
        <f t="shared" si="662"/>
        <v>2015</v>
      </c>
      <c r="Y8467" t="str">
        <f t="shared" si="663"/>
        <v>Apr</v>
      </c>
      <c r="Z8467" t="str">
        <f t="shared" si="664"/>
        <v>2015-04</v>
      </c>
    </row>
    <row r="8468" spans="1:26"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s="5">
        <v>370.14</v>
      </c>
      <c r="S8468">
        <v>3</v>
      </c>
      <c r="T8468" s="7">
        <v>0</v>
      </c>
      <c r="U8468" s="5">
        <v>144.3546</v>
      </c>
      <c r="V8468">
        <f t="shared" si="660"/>
        <v>4</v>
      </c>
      <c r="W8468">
        <f t="shared" si="661"/>
        <v>2</v>
      </c>
      <c r="X8468">
        <f t="shared" si="662"/>
        <v>2015</v>
      </c>
      <c r="Y8468" t="str">
        <f t="shared" si="663"/>
        <v>Apr</v>
      </c>
      <c r="Z8468" t="str">
        <f t="shared" si="664"/>
        <v>2015-04</v>
      </c>
    </row>
    <row r="8469" spans="1:26"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s="5">
        <v>8.9280000000000008</v>
      </c>
      <c r="S8469">
        <v>2</v>
      </c>
      <c r="T8469" s="7">
        <v>0.2</v>
      </c>
      <c r="U8469" s="5">
        <v>3.1248</v>
      </c>
      <c r="V8469">
        <f t="shared" si="660"/>
        <v>9</v>
      </c>
      <c r="W8469">
        <f t="shared" si="661"/>
        <v>3</v>
      </c>
      <c r="X8469">
        <f t="shared" si="662"/>
        <v>2016</v>
      </c>
      <c r="Y8469" t="str">
        <f t="shared" si="663"/>
        <v>Sep</v>
      </c>
      <c r="Z8469" t="str">
        <f t="shared" si="664"/>
        <v>2016-09</v>
      </c>
    </row>
    <row r="8470" spans="1:26"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s="5">
        <v>2678.94</v>
      </c>
      <c r="S8470">
        <v>6</v>
      </c>
      <c r="T8470" s="7">
        <v>0</v>
      </c>
      <c r="U8470" s="5">
        <v>241.1046</v>
      </c>
      <c r="V8470">
        <f t="shared" si="660"/>
        <v>11</v>
      </c>
      <c r="W8470">
        <f t="shared" si="661"/>
        <v>4</v>
      </c>
      <c r="X8470">
        <f t="shared" si="662"/>
        <v>2016</v>
      </c>
      <c r="Y8470" t="str">
        <f t="shared" si="663"/>
        <v>Nov</v>
      </c>
      <c r="Z8470" t="str">
        <f t="shared" si="664"/>
        <v>2016-11</v>
      </c>
    </row>
    <row r="8471" spans="1:26"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s="5">
        <v>387.13600000000002</v>
      </c>
      <c r="S8471">
        <v>4</v>
      </c>
      <c r="T8471" s="7">
        <v>0.2</v>
      </c>
      <c r="U8471" s="5">
        <v>-14.5176</v>
      </c>
      <c r="V8471">
        <f t="shared" si="660"/>
        <v>4</v>
      </c>
      <c r="W8471">
        <f t="shared" si="661"/>
        <v>2</v>
      </c>
      <c r="X8471">
        <f t="shared" si="662"/>
        <v>2017</v>
      </c>
      <c r="Y8471" t="str">
        <f t="shared" si="663"/>
        <v>Apr</v>
      </c>
      <c r="Z8471" t="str">
        <f t="shared" si="664"/>
        <v>2017-04</v>
      </c>
    </row>
    <row r="8472" spans="1:26"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s="5">
        <v>45.408000000000001</v>
      </c>
      <c r="S8472">
        <v>2</v>
      </c>
      <c r="T8472" s="7">
        <v>0.2</v>
      </c>
      <c r="U8472" s="5">
        <v>11.919600000000001</v>
      </c>
      <c r="V8472">
        <f t="shared" si="660"/>
        <v>4</v>
      </c>
      <c r="W8472">
        <f t="shared" si="661"/>
        <v>2</v>
      </c>
      <c r="X8472">
        <f t="shared" si="662"/>
        <v>2017</v>
      </c>
      <c r="Y8472" t="str">
        <f t="shared" si="663"/>
        <v>Apr</v>
      </c>
      <c r="Z8472" t="str">
        <f t="shared" si="664"/>
        <v>2017-04</v>
      </c>
    </row>
    <row r="8473" spans="1:26"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s="5">
        <v>77.951999999999998</v>
      </c>
      <c r="S8473">
        <v>3</v>
      </c>
      <c r="T8473" s="7">
        <v>0.2</v>
      </c>
      <c r="U8473" s="5">
        <v>-11.6928</v>
      </c>
      <c r="V8473">
        <f t="shared" si="660"/>
        <v>4</v>
      </c>
      <c r="W8473">
        <f t="shared" si="661"/>
        <v>2</v>
      </c>
      <c r="X8473">
        <f t="shared" si="662"/>
        <v>2017</v>
      </c>
      <c r="Y8473" t="str">
        <f t="shared" si="663"/>
        <v>Apr</v>
      </c>
      <c r="Z8473" t="str">
        <f t="shared" si="664"/>
        <v>2017-04</v>
      </c>
    </row>
    <row r="8474" spans="1:26"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s="5">
        <v>3</v>
      </c>
      <c r="S8474">
        <v>1</v>
      </c>
      <c r="T8474" s="7">
        <v>0.2</v>
      </c>
      <c r="U8474" s="5">
        <v>1.05</v>
      </c>
      <c r="V8474">
        <f t="shared" si="660"/>
        <v>4</v>
      </c>
      <c r="W8474">
        <f t="shared" si="661"/>
        <v>2</v>
      </c>
      <c r="X8474">
        <f t="shared" si="662"/>
        <v>2017</v>
      </c>
      <c r="Y8474" t="str">
        <f t="shared" si="663"/>
        <v>Apr</v>
      </c>
      <c r="Z8474" t="str">
        <f t="shared" si="664"/>
        <v>2017-04</v>
      </c>
    </row>
    <row r="8475" spans="1:26"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s="5">
        <v>9.952</v>
      </c>
      <c r="S8475">
        <v>1</v>
      </c>
      <c r="T8475" s="7">
        <v>0.2</v>
      </c>
      <c r="U8475" s="5">
        <v>0.99519999999999997</v>
      </c>
      <c r="V8475">
        <f t="shared" si="660"/>
        <v>10</v>
      </c>
      <c r="W8475">
        <f t="shared" si="661"/>
        <v>4</v>
      </c>
      <c r="X8475">
        <f t="shared" si="662"/>
        <v>2015</v>
      </c>
      <c r="Y8475" t="str">
        <f t="shared" si="663"/>
        <v>Oct</v>
      </c>
      <c r="Z8475" t="str">
        <f t="shared" si="664"/>
        <v>2015-10</v>
      </c>
    </row>
    <row r="8476" spans="1:26"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5">
        <v>37.896000000000001</v>
      </c>
      <c r="S8476">
        <v>4</v>
      </c>
      <c r="T8476" s="7">
        <v>0.7</v>
      </c>
      <c r="U8476" s="5">
        <v>-29.053599999999999</v>
      </c>
      <c r="V8476">
        <f t="shared" si="660"/>
        <v>4</v>
      </c>
      <c r="W8476">
        <f t="shared" si="661"/>
        <v>2</v>
      </c>
      <c r="X8476">
        <f t="shared" si="662"/>
        <v>2017</v>
      </c>
      <c r="Y8476" t="str">
        <f t="shared" si="663"/>
        <v>Apr</v>
      </c>
      <c r="Z8476" t="str">
        <f t="shared" si="664"/>
        <v>2017-04</v>
      </c>
    </row>
    <row r="8477" spans="1:26"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s="5">
        <v>65.584000000000003</v>
      </c>
      <c r="S8477">
        <v>2</v>
      </c>
      <c r="T8477" s="7">
        <v>0.2</v>
      </c>
      <c r="U8477" s="5">
        <v>23.7742</v>
      </c>
      <c r="V8477">
        <f t="shared" si="660"/>
        <v>4</v>
      </c>
      <c r="W8477">
        <f t="shared" si="661"/>
        <v>2</v>
      </c>
      <c r="X8477">
        <f t="shared" si="662"/>
        <v>2017</v>
      </c>
      <c r="Y8477" t="str">
        <f t="shared" si="663"/>
        <v>Apr</v>
      </c>
      <c r="Z8477" t="str">
        <f t="shared" si="664"/>
        <v>2017-04</v>
      </c>
    </row>
    <row r="8478" spans="1:26"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s="5">
        <v>44.783999999999999</v>
      </c>
      <c r="S8478">
        <v>1</v>
      </c>
      <c r="T8478" s="7">
        <v>0.2</v>
      </c>
      <c r="U8478" s="5">
        <v>16.234200000000001</v>
      </c>
      <c r="V8478">
        <f t="shared" si="660"/>
        <v>10</v>
      </c>
      <c r="W8478">
        <f t="shared" si="661"/>
        <v>4</v>
      </c>
      <c r="X8478">
        <f t="shared" si="662"/>
        <v>2017</v>
      </c>
      <c r="Y8478" t="str">
        <f t="shared" si="663"/>
        <v>Oct</v>
      </c>
      <c r="Z8478" t="str">
        <f t="shared" si="664"/>
        <v>2017-10</v>
      </c>
    </row>
    <row r="8479" spans="1:26"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s="5">
        <v>1035.8</v>
      </c>
      <c r="S8479">
        <v>4</v>
      </c>
      <c r="T8479" s="7">
        <v>0</v>
      </c>
      <c r="U8479" s="5">
        <v>269.30799999999999</v>
      </c>
      <c r="V8479">
        <f t="shared" si="660"/>
        <v>10</v>
      </c>
      <c r="W8479">
        <f t="shared" si="661"/>
        <v>4</v>
      </c>
      <c r="X8479">
        <f t="shared" si="662"/>
        <v>2015</v>
      </c>
      <c r="Y8479" t="str">
        <f t="shared" si="663"/>
        <v>Oct</v>
      </c>
      <c r="Z8479" t="str">
        <f t="shared" si="664"/>
        <v>2015-10</v>
      </c>
    </row>
    <row r="8480" spans="1:26"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s="5">
        <v>5.76</v>
      </c>
      <c r="S8480">
        <v>2</v>
      </c>
      <c r="T8480" s="7">
        <v>0</v>
      </c>
      <c r="U8480" s="5">
        <v>1.6704000000000001</v>
      </c>
      <c r="V8480">
        <f t="shared" si="660"/>
        <v>12</v>
      </c>
      <c r="W8480">
        <f t="shared" si="661"/>
        <v>4</v>
      </c>
      <c r="X8480">
        <f t="shared" si="662"/>
        <v>2017</v>
      </c>
      <c r="Y8480" t="str">
        <f t="shared" si="663"/>
        <v>Dec</v>
      </c>
      <c r="Z8480" t="str">
        <f t="shared" si="664"/>
        <v>2017-12</v>
      </c>
    </row>
    <row r="8481" spans="1:26"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s="5">
        <v>19.98</v>
      </c>
      <c r="S8481">
        <v>2</v>
      </c>
      <c r="T8481" s="7">
        <v>0</v>
      </c>
      <c r="U8481" s="5">
        <v>8.9909999999999997</v>
      </c>
      <c r="V8481">
        <f t="shared" si="660"/>
        <v>3</v>
      </c>
      <c r="W8481">
        <f t="shared" si="661"/>
        <v>1</v>
      </c>
      <c r="X8481">
        <f t="shared" si="662"/>
        <v>2016</v>
      </c>
      <c r="Y8481" t="str">
        <f t="shared" si="663"/>
        <v>Mar</v>
      </c>
      <c r="Z8481" t="str">
        <f t="shared" si="664"/>
        <v>2016-03</v>
      </c>
    </row>
    <row r="8482" spans="1:26"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s="5">
        <v>35.979999999999997</v>
      </c>
      <c r="S8482">
        <v>2</v>
      </c>
      <c r="T8482" s="7">
        <v>0</v>
      </c>
      <c r="U8482" s="5">
        <v>10.074400000000001</v>
      </c>
      <c r="V8482">
        <f t="shared" si="660"/>
        <v>7</v>
      </c>
      <c r="W8482">
        <f t="shared" si="661"/>
        <v>3</v>
      </c>
      <c r="X8482">
        <f t="shared" si="662"/>
        <v>2014</v>
      </c>
      <c r="Y8482" t="str">
        <f t="shared" si="663"/>
        <v>Jul</v>
      </c>
      <c r="Z8482" t="str">
        <f t="shared" si="664"/>
        <v>2014-07</v>
      </c>
    </row>
    <row r="8483" spans="1:26"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5">
        <v>16.655999999999999</v>
      </c>
      <c r="S8483">
        <v>3</v>
      </c>
      <c r="T8483" s="7">
        <v>0.2</v>
      </c>
      <c r="U8483" s="5">
        <v>3.3311999999999999</v>
      </c>
      <c r="V8483">
        <f t="shared" si="660"/>
        <v>5</v>
      </c>
      <c r="W8483">
        <f t="shared" si="661"/>
        <v>2</v>
      </c>
      <c r="X8483">
        <f t="shared" si="662"/>
        <v>2016</v>
      </c>
      <c r="Y8483" t="str">
        <f t="shared" si="663"/>
        <v>May</v>
      </c>
      <c r="Z8483" t="str">
        <f t="shared" si="664"/>
        <v>2016-05</v>
      </c>
    </row>
    <row r="8484" spans="1:26"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s="5">
        <v>20.7</v>
      </c>
      <c r="S8484">
        <v>2</v>
      </c>
      <c r="T8484" s="7">
        <v>0</v>
      </c>
      <c r="U8484" s="5">
        <v>9.9359999999999999</v>
      </c>
      <c r="V8484">
        <f t="shared" si="660"/>
        <v>2</v>
      </c>
      <c r="W8484">
        <f t="shared" si="661"/>
        <v>1</v>
      </c>
      <c r="X8484">
        <f t="shared" si="662"/>
        <v>2017</v>
      </c>
      <c r="Y8484" t="str">
        <f t="shared" si="663"/>
        <v>Feb</v>
      </c>
      <c r="Z8484" t="str">
        <f t="shared" si="664"/>
        <v>2017-02</v>
      </c>
    </row>
    <row r="8485" spans="1:26"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s="5">
        <v>83.7</v>
      </c>
      <c r="S8485">
        <v>5</v>
      </c>
      <c r="T8485" s="7">
        <v>0</v>
      </c>
      <c r="U8485" s="5">
        <v>41.012999999999998</v>
      </c>
      <c r="V8485">
        <f t="shared" si="660"/>
        <v>9</v>
      </c>
      <c r="W8485">
        <f t="shared" si="661"/>
        <v>3</v>
      </c>
      <c r="X8485">
        <f t="shared" si="662"/>
        <v>2016</v>
      </c>
      <c r="Y8485" t="str">
        <f t="shared" si="663"/>
        <v>Sep</v>
      </c>
      <c r="Z8485" t="str">
        <f t="shared" si="664"/>
        <v>2016-09</v>
      </c>
    </row>
    <row r="8486" spans="1:26"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s="5">
        <v>199.8</v>
      </c>
      <c r="S8486">
        <v>10</v>
      </c>
      <c r="T8486" s="7">
        <v>0</v>
      </c>
      <c r="U8486" s="5">
        <v>71.927999999999997</v>
      </c>
      <c r="V8486">
        <f t="shared" si="660"/>
        <v>9</v>
      </c>
      <c r="W8486">
        <f t="shared" si="661"/>
        <v>3</v>
      </c>
      <c r="X8486">
        <f t="shared" si="662"/>
        <v>2017</v>
      </c>
      <c r="Y8486" t="str">
        <f t="shared" si="663"/>
        <v>Sep</v>
      </c>
      <c r="Z8486" t="str">
        <f t="shared" si="664"/>
        <v>2017-09</v>
      </c>
    </row>
    <row r="8487" spans="1:26"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s="5">
        <v>45.68</v>
      </c>
      <c r="S8487">
        <v>2</v>
      </c>
      <c r="T8487" s="7">
        <v>0</v>
      </c>
      <c r="U8487" s="5">
        <v>21.012799999999999</v>
      </c>
      <c r="V8487">
        <f t="shared" si="660"/>
        <v>3</v>
      </c>
      <c r="W8487">
        <f t="shared" si="661"/>
        <v>1</v>
      </c>
      <c r="X8487">
        <f t="shared" si="662"/>
        <v>2017</v>
      </c>
      <c r="Y8487" t="str">
        <f t="shared" si="663"/>
        <v>Mar</v>
      </c>
      <c r="Z8487" t="str">
        <f t="shared" si="664"/>
        <v>2017-03</v>
      </c>
    </row>
    <row r="8488" spans="1:26"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s="5">
        <v>110.96</v>
      </c>
      <c r="S8488">
        <v>2</v>
      </c>
      <c r="T8488" s="7">
        <v>0</v>
      </c>
      <c r="U8488" s="5">
        <v>53.260800000000003</v>
      </c>
      <c r="V8488">
        <f t="shared" si="660"/>
        <v>3</v>
      </c>
      <c r="W8488">
        <f t="shared" si="661"/>
        <v>1</v>
      </c>
      <c r="X8488">
        <f t="shared" si="662"/>
        <v>2017</v>
      </c>
      <c r="Y8488" t="str">
        <f t="shared" si="663"/>
        <v>Mar</v>
      </c>
      <c r="Z8488" t="str">
        <f t="shared" si="664"/>
        <v>2017-03</v>
      </c>
    </row>
    <row r="8489" spans="1:26"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s="5">
        <v>11.94</v>
      </c>
      <c r="S8489">
        <v>3</v>
      </c>
      <c r="T8489" s="7">
        <v>0</v>
      </c>
      <c r="U8489" s="5">
        <v>5.97</v>
      </c>
      <c r="V8489">
        <f t="shared" si="660"/>
        <v>3</v>
      </c>
      <c r="W8489">
        <f t="shared" si="661"/>
        <v>1</v>
      </c>
      <c r="X8489">
        <f t="shared" si="662"/>
        <v>2017</v>
      </c>
      <c r="Y8489" t="str">
        <f t="shared" si="663"/>
        <v>Mar</v>
      </c>
      <c r="Z8489" t="str">
        <f t="shared" si="664"/>
        <v>2017-03</v>
      </c>
    </row>
    <row r="8490" spans="1:26"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s="5">
        <v>8749.9500000000007</v>
      </c>
      <c r="S8490">
        <v>5</v>
      </c>
      <c r="T8490" s="7">
        <v>0</v>
      </c>
      <c r="U8490" s="5">
        <v>2799.9839999999999</v>
      </c>
      <c r="V8490">
        <f t="shared" si="660"/>
        <v>2</v>
      </c>
      <c r="W8490">
        <f t="shared" si="661"/>
        <v>1</v>
      </c>
      <c r="X8490">
        <f t="shared" si="662"/>
        <v>2016</v>
      </c>
      <c r="Y8490" t="str">
        <f t="shared" si="663"/>
        <v>Feb</v>
      </c>
      <c r="Z8490" t="str">
        <f t="shared" si="664"/>
        <v>2016-02</v>
      </c>
    </row>
    <row r="8491" spans="1:26"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s="5">
        <v>36.4</v>
      </c>
      <c r="S8491">
        <v>8</v>
      </c>
      <c r="T8491" s="7">
        <v>0</v>
      </c>
      <c r="U8491" s="5">
        <v>18.2</v>
      </c>
      <c r="V8491">
        <f t="shared" si="660"/>
        <v>2</v>
      </c>
      <c r="W8491">
        <f t="shared" si="661"/>
        <v>1</v>
      </c>
      <c r="X8491">
        <f t="shared" si="662"/>
        <v>2016</v>
      </c>
      <c r="Y8491" t="str">
        <f t="shared" si="663"/>
        <v>Feb</v>
      </c>
      <c r="Z8491" t="str">
        <f t="shared" si="664"/>
        <v>2016-02</v>
      </c>
    </row>
    <row r="8492" spans="1:26"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s="5">
        <v>18.690000000000001</v>
      </c>
      <c r="S8492">
        <v>7</v>
      </c>
      <c r="T8492" s="7">
        <v>0</v>
      </c>
      <c r="U8492" s="5">
        <v>7.1021999999999998</v>
      </c>
      <c r="V8492">
        <f t="shared" si="660"/>
        <v>2</v>
      </c>
      <c r="W8492">
        <f t="shared" si="661"/>
        <v>1</v>
      </c>
      <c r="X8492">
        <f t="shared" si="662"/>
        <v>2016</v>
      </c>
      <c r="Y8492" t="str">
        <f t="shared" si="663"/>
        <v>Feb</v>
      </c>
      <c r="Z8492" t="str">
        <f t="shared" si="664"/>
        <v>2016-02</v>
      </c>
    </row>
    <row r="8493" spans="1:26"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s="5">
        <v>5.94</v>
      </c>
      <c r="S8493">
        <v>3</v>
      </c>
      <c r="T8493" s="7">
        <v>0</v>
      </c>
      <c r="U8493" s="5">
        <v>0.1188</v>
      </c>
      <c r="V8493">
        <f t="shared" si="660"/>
        <v>7</v>
      </c>
      <c r="W8493">
        <f t="shared" si="661"/>
        <v>3</v>
      </c>
      <c r="X8493">
        <f t="shared" si="662"/>
        <v>2017</v>
      </c>
      <c r="Y8493" t="str">
        <f t="shared" si="663"/>
        <v>Jul</v>
      </c>
      <c r="Z8493" t="str">
        <f t="shared" si="664"/>
        <v>2017-07</v>
      </c>
    </row>
    <row r="8494" spans="1:26"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s="5">
        <v>60.735999999999997</v>
      </c>
      <c r="S8494">
        <v>8</v>
      </c>
      <c r="T8494" s="7">
        <v>0.2</v>
      </c>
      <c r="U8494" s="5">
        <v>20.4984</v>
      </c>
      <c r="V8494">
        <f t="shared" si="660"/>
        <v>10</v>
      </c>
      <c r="W8494">
        <f t="shared" si="661"/>
        <v>4</v>
      </c>
      <c r="X8494">
        <f t="shared" si="662"/>
        <v>2015</v>
      </c>
      <c r="Y8494" t="str">
        <f t="shared" si="663"/>
        <v>Oct</v>
      </c>
      <c r="Z8494" t="str">
        <f t="shared" si="664"/>
        <v>2015-10</v>
      </c>
    </row>
    <row r="8495" spans="1:26"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s="5">
        <v>479.976</v>
      </c>
      <c r="S8495">
        <v>3</v>
      </c>
      <c r="T8495" s="7">
        <v>0.2</v>
      </c>
      <c r="U8495" s="5">
        <v>161.99189999999999</v>
      </c>
      <c r="V8495">
        <f t="shared" si="660"/>
        <v>10</v>
      </c>
      <c r="W8495">
        <f t="shared" si="661"/>
        <v>4</v>
      </c>
      <c r="X8495">
        <f t="shared" si="662"/>
        <v>2015</v>
      </c>
      <c r="Y8495" t="str">
        <f t="shared" si="663"/>
        <v>Oct</v>
      </c>
      <c r="Z8495" t="str">
        <f t="shared" si="664"/>
        <v>2015-10</v>
      </c>
    </row>
    <row r="8496" spans="1:26"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5">
        <v>6.08</v>
      </c>
      <c r="S8496">
        <v>1</v>
      </c>
      <c r="T8496" s="7">
        <v>0.8</v>
      </c>
      <c r="U8496" s="5">
        <v>-10.336</v>
      </c>
      <c r="V8496">
        <f t="shared" si="660"/>
        <v>10</v>
      </c>
      <c r="W8496">
        <f t="shared" si="661"/>
        <v>4</v>
      </c>
      <c r="X8496">
        <f t="shared" si="662"/>
        <v>2015</v>
      </c>
      <c r="Y8496" t="str">
        <f t="shared" si="663"/>
        <v>Oct</v>
      </c>
      <c r="Z8496" t="str">
        <f t="shared" si="664"/>
        <v>2015-10</v>
      </c>
    </row>
    <row r="8497" spans="1:26"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s="5">
        <v>165.6</v>
      </c>
      <c r="S8497">
        <v>3</v>
      </c>
      <c r="T8497" s="7">
        <v>0.2</v>
      </c>
      <c r="U8497" s="5">
        <v>-6.21</v>
      </c>
      <c r="V8497">
        <f t="shared" si="660"/>
        <v>12</v>
      </c>
      <c r="W8497">
        <f t="shared" si="661"/>
        <v>4</v>
      </c>
      <c r="X8497">
        <f t="shared" si="662"/>
        <v>2016</v>
      </c>
      <c r="Y8497" t="str">
        <f t="shared" si="663"/>
        <v>Dec</v>
      </c>
      <c r="Z8497" t="str">
        <f t="shared" si="664"/>
        <v>2016-12</v>
      </c>
    </row>
    <row r="8498" spans="1:26"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s="5">
        <v>59.52</v>
      </c>
      <c r="S8498">
        <v>3</v>
      </c>
      <c r="T8498" s="7">
        <v>0</v>
      </c>
      <c r="U8498" s="5">
        <v>15.475199999999999</v>
      </c>
      <c r="V8498">
        <f t="shared" si="660"/>
        <v>3</v>
      </c>
      <c r="W8498">
        <f t="shared" si="661"/>
        <v>1</v>
      </c>
      <c r="X8498">
        <f t="shared" si="662"/>
        <v>2014</v>
      </c>
      <c r="Y8498" t="str">
        <f t="shared" si="663"/>
        <v>Mar</v>
      </c>
      <c r="Z8498" t="str">
        <f t="shared" si="664"/>
        <v>2014-03</v>
      </c>
    </row>
    <row r="8499" spans="1:26"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s="5">
        <v>479.97</v>
      </c>
      <c r="S8499">
        <v>3</v>
      </c>
      <c r="T8499" s="7">
        <v>0</v>
      </c>
      <c r="U8499" s="5">
        <v>177.5889</v>
      </c>
      <c r="V8499">
        <f t="shared" si="660"/>
        <v>3</v>
      </c>
      <c r="W8499">
        <f t="shared" si="661"/>
        <v>1</v>
      </c>
      <c r="X8499">
        <f t="shared" si="662"/>
        <v>2014</v>
      </c>
      <c r="Y8499" t="str">
        <f t="shared" si="663"/>
        <v>Mar</v>
      </c>
      <c r="Z8499" t="str">
        <f t="shared" si="664"/>
        <v>2014-03</v>
      </c>
    </row>
    <row r="8500" spans="1:26"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s="5">
        <v>18.62</v>
      </c>
      <c r="S8500">
        <v>2</v>
      </c>
      <c r="T8500" s="7">
        <v>0</v>
      </c>
      <c r="U8500" s="5">
        <v>5.3997999999999999</v>
      </c>
      <c r="V8500">
        <f t="shared" si="660"/>
        <v>3</v>
      </c>
      <c r="W8500">
        <f t="shared" si="661"/>
        <v>1</v>
      </c>
      <c r="X8500">
        <f t="shared" si="662"/>
        <v>2014</v>
      </c>
      <c r="Y8500" t="str">
        <f t="shared" si="663"/>
        <v>Mar</v>
      </c>
      <c r="Z8500" t="str">
        <f t="shared" si="664"/>
        <v>2014-03</v>
      </c>
    </row>
    <row r="8501" spans="1:26"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s="5">
        <v>49.631999999999998</v>
      </c>
      <c r="S8501">
        <v>6</v>
      </c>
      <c r="T8501" s="7">
        <v>0.2</v>
      </c>
      <c r="U8501" s="5">
        <v>16.750800000000002</v>
      </c>
      <c r="V8501">
        <f t="shared" si="660"/>
        <v>3</v>
      </c>
      <c r="W8501">
        <f t="shared" si="661"/>
        <v>1</v>
      </c>
      <c r="X8501">
        <f t="shared" si="662"/>
        <v>2014</v>
      </c>
      <c r="Y8501" t="str">
        <f t="shared" si="663"/>
        <v>Mar</v>
      </c>
      <c r="Z8501" t="str">
        <f t="shared" si="664"/>
        <v>2014-03</v>
      </c>
    </row>
    <row r="8502" spans="1:26"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s="5">
        <v>97.82</v>
      </c>
      <c r="S8502">
        <v>2</v>
      </c>
      <c r="T8502" s="7">
        <v>0</v>
      </c>
      <c r="U8502" s="5">
        <v>45.9754</v>
      </c>
      <c r="V8502">
        <f t="shared" si="660"/>
        <v>3</v>
      </c>
      <c r="W8502">
        <f t="shared" si="661"/>
        <v>1</v>
      </c>
      <c r="X8502">
        <f t="shared" si="662"/>
        <v>2014</v>
      </c>
      <c r="Y8502" t="str">
        <f t="shared" si="663"/>
        <v>Mar</v>
      </c>
      <c r="Z8502" t="str">
        <f t="shared" si="664"/>
        <v>2014-03</v>
      </c>
    </row>
    <row r="8503" spans="1:26"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s="5">
        <v>15.984</v>
      </c>
      <c r="S8503">
        <v>2</v>
      </c>
      <c r="T8503" s="7">
        <v>0.2</v>
      </c>
      <c r="U8503" s="5">
        <v>1.1988000000000001</v>
      </c>
      <c r="V8503">
        <f t="shared" si="660"/>
        <v>3</v>
      </c>
      <c r="W8503">
        <f t="shared" si="661"/>
        <v>1</v>
      </c>
      <c r="X8503">
        <f t="shared" si="662"/>
        <v>2015</v>
      </c>
      <c r="Y8503" t="str">
        <f t="shared" si="663"/>
        <v>Mar</v>
      </c>
      <c r="Z8503" t="str">
        <f t="shared" si="664"/>
        <v>2015-03</v>
      </c>
    </row>
    <row r="8504" spans="1:26"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s="5">
        <v>184.75200000000001</v>
      </c>
      <c r="S8504">
        <v>3</v>
      </c>
      <c r="T8504" s="7">
        <v>0.2</v>
      </c>
      <c r="U8504" s="5">
        <v>-20.784600000000001</v>
      </c>
      <c r="V8504">
        <f t="shared" si="660"/>
        <v>3</v>
      </c>
      <c r="W8504">
        <f t="shared" si="661"/>
        <v>1</v>
      </c>
      <c r="X8504">
        <f t="shared" si="662"/>
        <v>2015</v>
      </c>
      <c r="Y8504" t="str">
        <f t="shared" si="663"/>
        <v>Mar</v>
      </c>
      <c r="Z8504" t="str">
        <f t="shared" si="664"/>
        <v>2015-03</v>
      </c>
    </row>
    <row r="8505" spans="1:26"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s="5">
        <v>12.96</v>
      </c>
      <c r="S8505">
        <v>2</v>
      </c>
      <c r="T8505" s="7">
        <v>0</v>
      </c>
      <c r="U8505" s="5">
        <v>6.2207999999999997</v>
      </c>
      <c r="V8505">
        <f t="shared" si="660"/>
        <v>2</v>
      </c>
      <c r="W8505">
        <f t="shared" si="661"/>
        <v>1</v>
      </c>
      <c r="X8505">
        <f t="shared" si="662"/>
        <v>2014</v>
      </c>
      <c r="Y8505" t="str">
        <f t="shared" si="663"/>
        <v>Feb</v>
      </c>
      <c r="Z8505" t="str">
        <f t="shared" si="664"/>
        <v>2014-02</v>
      </c>
    </row>
    <row r="8506" spans="1:26"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s="5">
        <v>366.74400000000003</v>
      </c>
      <c r="S8506">
        <v>4</v>
      </c>
      <c r="T8506" s="7">
        <v>0.3</v>
      </c>
      <c r="U8506" s="5">
        <v>-110.0232</v>
      </c>
      <c r="V8506">
        <f t="shared" si="660"/>
        <v>5</v>
      </c>
      <c r="W8506">
        <f t="shared" si="661"/>
        <v>2</v>
      </c>
      <c r="X8506">
        <f t="shared" si="662"/>
        <v>2016</v>
      </c>
      <c r="Y8506" t="str">
        <f t="shared" si="663"/>
        <v>May</v>
      </c>
      <c r="Z8506" t="str">
        <f t="shared" si="664"/>
        <v>2016-05</v>
      </c>
    </row>
    <row r="8507" spans="1:26"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s="5">
        <v>8.8559999999999999</v>
      </c>
      <c r="S8507">
        <v>9</v>
      </c>
      <c r="T8507" s="7">
        <v>0.8</v>
      </c>
      <c r="U8507" s="5">
        <v>-14.169600000000001</v>
      </c>
      <c r="V8507">
        <f t="shared" si="660"/>
        <v>3</v>
      </c>
      <c r="W8507">
        <f t="shared" si="661"/>
        <v>1</v>
      </c>
      <c r="X8507">
        <f t="shared" si="662"/>
        <v>2016</v>
      </c>
      <c r="Y8507" t="str">
        <f t="shared" si="663"/>
        <v>Mar</v>
      </c>
      <c r="Z8507" t="str">
        <f t="shared" si="664"/>
        <v>2016-03</v>
      </c>
    </row>
    <row r="8508" spans="1:26"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s="5">
        <v>27.96</v>
      </c>
      <c r="S8508">
        <v>5</v>
      </c>
      <c r="T8508" s="7">
        <v>0.2</v>
      </c>
      <c r="U8508" s="5">
        <v>8.3879999999999999</v>
      </c>
      <c r="V8508">
        <f t="shared" si="660"/>
        <v>3</v>
      </c>
      <c r="W8508">
        <f t="shared" si="661"/>
        <v>1</v>
      </c>
      <c r="X8508">
        <f t="shared" si="662"/>
        <v>2016</v>
      </c>
      <c r="Y8508" t="str">
        <f t="shared" si="663"/>
        <v>Mar</v>
      </c>
      <c r="Z8508" t="str">
        <f t="shared" si="664"/>
        <v>2016-03</v>
      </c>
    </row>
    <row r="8509" spans="1:26"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s="5">
        <v>146.352</v>
      </c>
      <c r="S8509">
        <v>3</v>
      </c>
      <c r="T8509" s="7">
        <v>0.2</v>
      </c>
      <c r="U8509" s="5">
        <v>49.393799999999999</v>
      </c>
      <c r="V8509">
        <f t="shared" si="660"/>
        <v>3</v>
      </c>
      <c r="W8509">
        <f t="shared" si="661"/>
        <v>1</v>
      </c>
      <c r="X8509">
        <f t="shared" si="662"/>
        <v>2016</v>
      </c>
      <c r="Y8509" t="str">
        <f t="shared" si="663"/>
        <v>Mar</v>
      </c>
      <c r="Z8509" t="str">
        <f t="shared" si="664"/>
        <v>2016-03</v>
      </c>
    </row>
    <row r="8510" spans="1:26"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s="5">
        <v>175.23</v>
      </c>
      <c r="S8510">
        <v>11</v>
      </c>
      <c r="T8510" s="7">
        <v>0</v>
      </c>
      <c r="U8510" s="5">
        <v>61.330500000000001</v>
      </c>
      <c r="V8510">
        <f t="shared" si="660"/>
        <v>12</v>
      </c>
      <c r="W8510">
        <f t="shared" si="661"/>
        <v>4</v>
      </c>
      <c r="X8510">
        <f t="shared" si="662"/>
        <v>2015</v>
      </c>
      <c r="Y8510" t="str">
        <f t="shared" si="663"/>
        <v>Dec</v>
      </c>
      <c r="Z8510" t="str">
        <f t="shared" si="664"/>
        <v>2015-12</v>
      </c>
    </row>
    <row r="8511" spans="1:26"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s="5">
        <v>125.99</v>
      </c>
      <c r="S8511">
        <v>1</v>
      </c>
      <c r="T8511" s="7">
        <v>0</v>
      </c>
      <c r="U8511" s="5">
        <v>31.497499999999999</v>
      </c>
      <c r="V8511">
        <f t="shared" si="660"/>
        <v>12</v>
      </c>
      <c r="W8511">
        <f t="shared" si="661"/>
        <v>4</v>
      </c>
      <c r="X8511">
        <f t="shared" si="662"/>
        <v>2015</v>
      </c>
      <c r="Y8511" t="str">
        <f t="shared" si="663"/>
        <v>Dec</v>
      </c>
      <c r="Z8511" t="str">
        <f t="shared" si="664"/>
        <v>2015-12</v>
      </c>
    </row>
    <row r="8512" spans="1:26"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5">
        <v>23</v>
      </c>
      <c r="S8512">
        <v>2</v>
      </c>
      <c r="T8512" s="7">
        <v>0</v>
      </c>
      <c r="U8512" s="5">
        <v>10.35</v>
      </c>
      <c r="V8512">
        <f t="shared" si="660"/>
        <v>12</v>
      </c>
      <c r="W8512">
        <f t="shared" si="661"/>
        <v>4</v>
      </c>
      <c r="X8512">
        <f t="shared" si="662"/>
        <v>2015</v>
      </c>
      <c r="Y8512" t="str">
        <f t="shared" si="663"/>
        <v>Dec</v>
      </c>
      <c r="Z8512" t="str">
        <f t="shared" si="664"/>
        <v>2015-12</v>
      </c>
    </row>
    <row r="8513" spans="1:26"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s="5">
        <v>25.584</v>
      </c>
      <c r="S8513">
        <v>2</v>
      </c>
      <c r="T8513" s="7">
        <v>0.2</v>
      </c>
      <c r="U8513" s="5">
        <v>8.9543999999999997</v>
      </c>
      <c r="V8513">
        <f t="shared" si="660"/>
        <v>12</v>
      </c>
      <c r="W8513">
        <f t="shared" si="661"/>
        <v>4</v>
      </c>
      <c r="X8513">
        <f t="shared" si="662"/>
        <v>2016</v>
      </c>
      <c r="Y8513" t="str">
        <f t="shared" si="663"/>
        <v>Dec</v>
      </c>
      <c r="Z8513" t="str">
        <f t="shared" si="664"/>
        <v>2016-12</v>
      </c>
    </row>
    <row r="8514" spans="1:26"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s="5">
        <v>73.784000000000006</v>
      </c>
      <c r="S8514">
        <v>2</v>
      </c>
      <c r="T8514" s="7">
        <v>0.6</v>
      </c>
      <c r="U8514" s="5">
        <v>-77.473200000000006</v>
      </c>
      <c r="V8514">
        <f t="shared" si="660"/>
        <v>2</v>
      </c>
      <c r="W8514">
        <f t="shared" si="661"/>
        <v>1</v>
      </c>
      <c r="X8514">
        <f t="shared" si="662"/>
        <v>2016</v>
      </c>
      <c r="Y8514" t="str">
        <f t="shared" si="663"/>
        <v>Feb</v>
      </c>
      <c r="Z8514" t="str">
        <f t="shared" si="664"/>
        <v>2016-02</v>
      </c>
    </row>
    <row r="8515" spans="1:26"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s="5">
        <v>20.736000000000001</v>
      </c>
      <c r="S8515">
        <v>4</v>
      </c>
      <c r="T8515" s="7">
        <v>0.2</v>
      </c>
      <c r="U8515" s="5">
        <v>7.2576000000000001</v>
      </c>
      <c r="V8515">
        <f t="shared" ref="V8515:V8578" si="665">MONTH(C8515)</f>
        <v>6</v>
      </c>
      <c r="W8515">
        <f t="shared" ref="W8515:W8578" si="666">ROUNDUP(MONTH(C8515)/3,0)</f>
        <v>2</v>
      </c>
      <c r="X8515">
        <f t="shared" ref="X8515:X8578" si="667">YEAR(C8515)</f>
        <v>2017</v>
      </c>
      <c r="Y8515" t="str">
        <f t="shared" ref="Y8515:Y8578" si="668">TEXT(C8515,"MMM")</f>
        <v>Jun</v>
      </c>
      <c r="Z8515" t="str">
        <f t="shared" ref="Z8515:Z8578" si="669">TEXT(C8515,"YYYY-MM")</f>
        <v>2017-06</v>
      </c>
    </row>
    <row r="8516" spans="1:26"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s="5">
        <v>17.52</v>
      </c>
      <c r="S8516">
        <v>3</v>
      </c>
      <c r="T8516" s="7">
        <v>0</v>
      </c>
      <c r="U8516" s="5">
        <v>8.2344000000000008</v>
      </c>
      <c r="V8516">
        <f t="shared" si="665"/>
        <v>8</v>
      </c>
      <c r="W8516">
        <f t="shared" si="666"/>
        <v>3</v>
      </c>
      <c r="X8516">
        <f t="shared" si="667"/>
        <v>2015</v>
      </c>
      <c r="Y8516" t="str">
        <f t="shared" si="668"/>
        <v>Aug</v>
      </c>
      <c r="Z8516" t="str">
        <f t="shared" si="669"/>
        <v>2015-08</v>
      </c>
    </row>
    <row r="8517" spans="1:26"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s="5">
        <v>35.76</v>
      </c>
      <c r="S8517">
        <v>12</v>
      </c>
      <c r="T8517" s="7">
        <v>0</v>
      </c>
      <c r="U8517" s="5">
        <v>10.0128</v>
      </c>
      <c r="V8517">
        <f t="shared" si="665"/>
        <v>8</v>
      </c>
      <c r="W8517">
        <f t="shared" si="666"/>
        <v>3</v>
      </c>
      <c r="X8517">
        <f t="shared" si="667"/>
        <v>2015</v>
      </c>
      <c r="Y8517" t="str">
        <f t="shared" si="668"/>
        <v>Aug</v>
      </c>
      <c r="Z8517" t="str">
        <f t="shared" si="669"/>
        <v>2015-08</v>
      </c>
    </row>
    <row r="8518" spans="1:26"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s="5">
        <v>3.64</v>
      </c>
      <c r="S8518">
        <v>2</v>
      </c>
      <c r="T8518" s="7">
        <v>0</v>
      </c>
      <c r="U8518" s="5">
        <v>0.98280000000000001</v>
      </c>
      <c r="V8518">
        <f t="shared" si="665"/>
        <v>4</v>
      </c>
      <c r="W8518">
        <f t="shared" si="666"/>
        <v>2</v>
      </c>
      <c r="X8518">
        <f t="shared" si="667"/>
        <v>2016</v>
      </c>
      <c r="Y8518" t="str">
        <f t="shared" si="668"/>
        <v>Apr</v>
      </c>
      <c r="Z8518" t="str">
        <f t="shared" si="669"/>
        <v>2016-04</v>
      </c>
    </row>
    <row r="8519" spans="1:26"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s="5">
        <v>30.335999999999999</v>
      </c>
      <c r="S8519">
        <v>6</v>
      </c>
      <c r="T8519" s="7">
        <v>0.6</v>
      </c>
      <c r="U8519" s="5">
        <v>-17.443200000000001</v>
      </c>
      <c r="V8519">
        <f t="shared" si="665"/>
        <v>6</v>
      </c>
      <c r="W8519">
        <f t="shared" si="666"/>
        <v>2</v>
      </c>
      <c r="X8519">
        <f t="shared" si="667"/>
        <v>2017</v>
      </c>
      <c r="Y8519" t="str">
        <f t="shared" si="668"/>
        <v>Jun</v>
      </c>
      <c r="Z8519" t="str">
        <f t="shared" si="669"/>
        <v>2017-06</v>
      </c>
    </row>
    <row r="8520" spans="1:26"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s="5">
        <v>12.99</v>
      </c>
      <c r="S8520">
        <v>1</v>
      </c>
      <c r="T8520" s="7">
        <v>0</v>
      </c>
      <c r="U8520" s="5">
        <v>1.5588</v>
      </c>
      <c r="V8520">
        <f t="shared" si="665"/>
        <v>12</v>
      </c>
      <c r="W8520">
        <f t="shared" si="666"/>
        <v>4</v>
      </c>
      <c r="X8520">
        <f t="shared" si="667"/>
        <v>2017</v>
      </c>
      <c r="Y8520" t="str">
        <f t="shared" si="668"/>
        <v>Dec</v>
      </c>
      <c r="Z8520" t="str">
        <f t="shared" si="669"/>
        <v>2017-12</v>
      </c>
    </row>
    <row r="8521" spans="1:26"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s="5">
        <v>182.22</v>
      </c>
      <c r="S8521">
        <v>3</v>
      </c>
      <c r="T8521" s="7">
        <v>0</v>
      </c>
      <c r="U8521" s="5">
        <v>45.555</v>
      </c>
      <c r="V8521">
        <f t="shared" si="665"/>
        <v>12</v>
      </c>
      <c r="W8521">
        <f t="shared" si="666"/>
        <v>4</v>
      </c>
      <c r="X8521">
        <f t="shared" si="667"/>
        <v>2017</v>
      </c>
      <c r="Y8521" t="str">
        <f t="shared" si="668"/>
        <v>Dec</v>
      </c>
      <c r="Z8521" t="str">
        <f t="shared" si="669"/>
        <v>2017-12</v>
      </c>
    </row>
    <row r="8522" spans="1:26"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s="5">
        <v>302.94</v>
      </c>
      <c r="S8522">
        <v>3</v>
      </c>
      <c r="T8522" s="7">
        <v>0</v>
      </c>
      <c r="U8522" s="5">
        <v>18.176400000000001</v>
      </c>
      <c r="V8522">
        <f t="shared" si="665"/>
        <v>12</v>
      </c>
      <c r="W8522">
        <f t="shared" si="666"/>
        <v>4</v>
      </c>
      <c r="X8522">
        <f t="shared" si="667"/>
        <v>2017</v>
      </c>
      <c r="Y8522" t="str">
        <f t="shared" si="668"/>
        <v>Dec</v>
      </c>
      <c r="Z8522" t="str">
        <f t="shared" si="669"/>
        <v>2017-12</v>
      </c>
    </row>
    <row r="8523" spans="1:26"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s="5">
        <v>54.991999999999997</v>
      </c>
      <c r="S8523">
        <v>14</v>
      </c>
      <c r="T8523" s="7">
        <v>0.2</v>
      </c>
      <c r="U8523" s="5">
        <v>8.9361999999999995</v>
      </c>
      <c r="V8523">
        <f t="shared" si="665"/>
        <v>1</v>
      </c>
      <c r="W8523">
        <f t="shared" si="666"/>
        <v>1</v>
      </c>
      <c r="X8523">
        <f t="shared" si="667"/>
        <v>2016</v>
      </c>
      <c r="Y8523" t="str">
        <f t="shared" si="668"/>
        <v>Jan</v>
      </c>
      <c r="Z8523" t="str">
        <f t="shared" si="669"/>
        <v>2016-01</v>
      </c>
    </row>
    <row r="8524" spans="1:26"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s="5">
        <v>12.99</v>
      </c>
      <c r="S8524">
        <v>1</v>
      </c>
      <c r="T8524" s="7">
        <v>0</v>
      </c>
      <c r="U8524" s="5">
        <v>0.25979999999999998</v>
      </c>
      <c r="V8524">
        <f t="shared" si="665"/>
        <v>4</v>
      </c>
      <c r="W8524">
        <f t="shared" si="666"/>
        <v>2</v>
      </c>
      <c r="X8524">
        <f t="shared" si="667"/>
        <v>2016</v>
      </c>
      <c r="Y8524" t="str">
        <f t="shared" si="668"/>
        <v>Apr</v>
      </c>
      <c r="Z8524" t="str">
        <f t="shared" si="669"/>
        <v>2016-04</v>
      </c>
    </row>
    <row r="8525" spans="1:26"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s="5">
        <v>55.86</v>
      </c>
      <c r="S8525">
        <v>7</v>
      </c>
      <c r="T8525" s="7">
        <v>0</v>
      </c>
      <c r="U8525" s="5">
        <v>27.93</v>
      </c>
      <c r="V8525">
        <f t="shared" si="665"/>
        <v>9</v>
      </c>
      <c r="W8525">
        <f t="shared" si="666"/>
        <v>3</v>
      </c>
      <c r="X8525">
        <f t="shared" si="667"/>
        <v>2017</v>
      </c>
      <c r="Y8525" t="str">
        <f t="shared" si="668"/>
        <v>Sep</v>
      </c>
      <c r="Z8525" t="str">
        <f t="shared" si="669"/>
        <v>2017-09</v>
      </c>
    </row>
    <row r="8526" spans="1:26"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s="5">
        <v>44.375999999999998</v>
      </c>
      <c r="S8526">
        <v>2</v>
      </c>
      <c r="T8526" s="7">
        <v>0.4</v>
      </c>
      <c r="U8526" s="5">
        <v>-7.3959999999999999</v>
      </c>
      <c r="V8526">
        <f t="shared" si="665"/>
        <v>3</v>
      </c>
      <c r="W8526">
        <f t="shared" si="666"/>
        <v>1</v>
      </c>
      <c r="X8526">
        <f t="shared" si="667"/>
        <v>2017</v>
      </c>
      <c r="Y8526" t="str">
        <f t="shared" si="668"/>
        <v>Mar</v>
      </c>
      <c r="Z8526" t="str">
        <f t="shared" si="669"/>
        <v>2017-03</v>
      </c>
    </row>
    <row r="8527" spans="1:26"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s="5">
        <v>51.264000000000003</v>
      </c>
      <c r="S8527">
        <v>6</v>
      </c>
      <c r="T8527" s="7">
        <v>0.2</v>
      </c>
      <c r="U8527" s="5">
        <v>7.6896000000000004</v>
      </c>
      <c r="V8527">
        <f t="shared" si="665"/>
        <v>3</v>
      </c>
      <c r="W8527">
        <f t="shared" si="666"/>
        <v>1</v>
      </c>
      <c r="X8527">
        <f t="shared" si="667"/>
        <v>2017</v>
      </c>
      <c r="Y8527" t="str">
        <f t="shared" si="668"/>
        <v>Mar</v>
      </c>
      <c r="Z8527" t="str">
        <f t="shared" si="669"/>
        <v>2017-03</v>
      </c>
    </row>
    <row r="8528" spans="1:26"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s="5">
        <v>5.1929999999999996</v>
      </c>
      <c r="S8528">
        <v>3</v>
      </c>
      <c r="T8528" s="7">
        <v>0.7</v>
      </c>
      <c r="U8528" s="5">
        <v>-3.4620000000000002</v>
      </c>
      <c r="V8528">
        <f t="shared" si="665"/>
        <v>3</v>
      </c>
      <c r="W8528">
        <f t="shared" si="666"/>
        <v>1</v>
      </c>
      <c r="X8528">
        <f t="shared" si="667"/>
        <v>2017</v>
      </c>
      <c r="Y8528" t="str">
        <f t="shared" si="668"/>
        <v>Mar</v>
      </c>
      <c r="Z8528" t="str">
        <f t="shared" si="669"/>
        <v>2017-03</v>
      </c>
    </row>
    <row r="8529" spans="1:26"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s="5">
        <v>159.98400000000001</v>
      </c>
      <c r="S8529">
        <v>2</v>
      </c>
      <c r="T8529" s="7">
        <v>0.2</v>
      </c>
      <c r="U8529" s="5">
        <v>43.995600000000003</v>
      </c>
      <c r="V8529">
        <f t="shared" si="665"/>
        <v>3</v>
      </c>
      <c r="W8529">
        <f t="shared" si="666"/>
        <v>1</v>
      </c>
      <c r="X8529">
        <f t="shared" si="667"/>
        <v>2017</v>
      </c>
      <c r="Y8529" t="str">
        <f t="shared" si="668"/>
        <v>Mar</v>
      </c>
      <c r="Z8529" t="str">
        <f t="shared" si="669"/>
        <v>2017-03</v>
      </c>
    </row>
    <row r="8530" spans="1:26"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s="5">
        <v>54.223999999999997</v>
      </c>
      <c r="S8530">
        <v>2</v>
      </c>
      <c r="T8530" s="7">
        <v>0.2</v>
      </c>
      <c r="U8530" s="5">
        <v>3.3889999999999998</v>
      </c>
      <c r="V8530">
        <f t="shared" si="665"/>
        <v>3</v>
      </c>
      <c r="W8530">
        <f t="shared" si="666"/>
        <v>1</v>
      </c>
      <c r="X8530">
        <f t="shared" si="667"/>
        <v>2017</v>
      </c>
      <c r="Y8530" t="str">
        <f t="shared" si="668"/>
        <v>Mar</v>
      </c>
      <c r="Z8530" t="str">
        <f t="shared" si="669"/>
        <v>2017-03</v>
      </c>
    </row>
    <row r="8531" spans="1:26"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s="5">
        <v>241.42400000000001</v>
      </c>
      <c r="S8531">
        <v>2</v>
      </c>
      <c r="T8531" s="7">
        <v>0.2</v>
      </c>
      <c r="U8531" s="5">
        <v>-36.2136</v>
      </c>
      <c r="V8531">
        <f t="shared" si="665"/>
        <v>11</v>
      </c>
      <c r="W8531">
        <f t="shared" si="666"/>
        <v>4</v>
      </c>
      <c r="X8531">
        <f t="shared" si="667"/>
        <v>2017</v>
      </c>
      <c r="Y8531" t="str">
        <f t="shared" si="668"/>
        <v>Nov</v>
      </c>
      <c r="Z8531" t="str">
        <f t="shared" si="669"/>
        <v>2017-11</v>
      </c>
    </row>
    <row r="8532" spans="1:26"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s="5">
        <v>33.36</v>
      </c>
      <c r="S8532">
        <v>4</v>
      </c>
      <c r="T8532" s="7">
        <v>0</v>
      </c>
      <c r="U8532" s="5">
        <v>16.68</v>
      </c>
      <c r="V8532">
        <f t="shared" si="665"/>
        <v>11</v>
      </c>
      <c r="W8532">
        <f t="shared" si="666"/>
        <v>4</v>
      </c>
      <c r="X8532">
        <f t="shared" si="667"/>
        <v>2016</v>
      </c>
      <c r="Y8532" t="str">
        <f t="shared" si="668"/>
        <v>Nov</v>
      </c>
      <c r="Z8532" t="str">
        <f t="shared" si="669"/>
        <v>2016-11</v>
      </c>
    </row>
    <row r="8533" spans="1:26"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s="5">
        <v>13.76</v>
      </c>
      <c r="S8533">
        <v>2</v>
      </c>
      <c r="T8533" s="7">
        <v>0</v>
      </c>
      <c r="U8533" s="5">
        <v>6.3296000000000001</v>
      </c>
      <c r="V8533">
        <f t="shared" si="665"/>
        <v>11</v>
      </c>
      <c r="W8533">
        <f t="shared" si="666"/>
        <v>4</v>
      </c>
      <c r="X8533">
        <f t="shared" si="667"/>
        <v>2016</v>
      </c>
      <c r="Y8533" t="str">
        <f t="shared" si="668"/>
        <v>Nov</v>
      </c>
      <c r="Z8533" t="str">
        <f t="shared" si="669"/>
        <v>2016-11</v>
      </c>
    </row>
    <row r="8534" spans="1:26"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s="5">
        <v>496.86</v>
      </c>
      <c r="S8534">
        <v>7</v>
      </c>
      <c r="T8534" s="7">
        <v>0</v>
      </c>
      <c r="U8534" s="5">
        <v>24.843</v>
      </c>
      <c r="V8534">
        <f t="shared" si="665"/>
        <v>11</v>
      </c>
      <c r="W8534">
        <f t="shared" si="666"/>
        <v>4</v>
      </c>
      <c r="X8534">
        <f t="shared" si="667"/>
        <v>2016</v>
      </c>
      <c r="Y8534" t="str">
        <f t="shared" si="668"/>
        <v>Nov</v>
      </c>
      <c r="Z8534" t="str">
        <f t="shared" si="669"/>
        <v>2016-11</v>
      </c>
    </row>
    <row r="8535" spans="1:26"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s="5">
        <v>389.97</v>
      </c>
      <c r="S8535">
        <v>3</v>
      </c>
      <c r="T8535" s="7">
        <v>0</v>
      </c>
      <c r="U8535" s="5">
        <v>35.097299999999997</v>
      </c>
      <c r="V8535">
        <f t="shared" si="665"/>
        <v>11</v>
      </c>
      <c r="W8535">
        <f t="shared" si="666"/>
        <v>4</v>
      </c>
      <c r="X8535">
        <f t="shared" si="667"/>
        <v>2016</v>
      </c>
      <c r="Y8535" t="str">
        <f t="shared" si="668"/>
        <v>Nov</v>
      </c>
      <c r="Z8535" t="str">
        <f t="shared" si="669"/>
        <v>2016-11</v>
      </c>
    </row>
    <row r="8536" spans="1:26"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s="5">
        <v>9.82</v>
      </c>
      <c r="S8536">
        <v>2</v>
      </c>
      <c r="T8536" s="7">
        <v>0</v>
      </c>
      <c r="U8536" s="5">
        <v>4.8117999999999999</v>
      </c>
      <c r="V8536">
        <f t="shared" si="665"/>
        <v>1</v>
      </c>
      <c r="W8536">
        <f t="shared" si="666"/>
        <v>1</v>
      </c>
      <c r="X8536">
        <f t="shared" si="667"/>
        <v>2015</v>
      </c>
      <c r="Y8536" t="str">
        <f t="shared" si="668"/>
        <v>Jan</v>
      </c>
      <c r="Z8536" t="str">
        <f t="shared" si="669"/>
        <v>2015-01</v>
      </c>
    </row>
    <row r="8537" spans="1:26"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s="5">
        <v>56.4</v>
      </c>
      <c r="S8537">
        <v>3</v>
      </c>
      <c r="T8537" s="7">
        <v>0</v>
      </c>
      <c r="U8537" s="5">
        <v>3.3839999999999999</v>
      </c>
      <c r="V8537">
        <f t="shared" si="665"/>
        <v>5</v>
      </c>
      <c r="W8537">
        <f t="shared" si="666"/>
        <v>2</v>
      </c>
      <c r="X8537">
        <f t="shared" si="667"/>
        <v>2014</v>
      </c>
      <c r="Y8537" t="str">
        <f t="shared" si="668"/>
        <v>May</v>
      </c>
      <c r="Z8537" t="str">
        <f t="shared" si="669"/>
        <v>2014-05</v>
      </c>
    </row>
    <row r="8538" spans="1:26"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s="5">
        <v>18.312000000000001</v>
      </c>
      <c r="S8538">
        <v>4</v>
      </c>
      <c r="T8538" s="7">
        <v>0.7</v>
      </c>
      <c r="U8538" s="5">
        <v>-12.208</v>
      </c>
      <c r="V8538">
        <f t="shared" si="665"/>
        <v>6</v>
      </c>
      <c r="W8538">
        <f t="shared" si="666"/>
        <v>2</v>
      </c>
      <c r="X8538">
        <f t="shared" si="667"/>
        <v>2015</v>
      </c>
      <c r="Y8538" t="str">
        <f t="shared" si="668"/>
        <v>Jun</v>
      </c>
      <c r="Z8538" t="str">
        <f t="shared" si="669"/>
        <v>2015-06</v>
      </c>
    </row>
    <row r="8539" spans="1:26"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s="5">
        <v>25.92</v>
      </c>
      <c r="S8539">
        <v>5</v>
      </c>
      <c r="T8539" s="7">
        <v>0.2</v>
      </c>
      <c r="U8539" s="5">
        <v>9.0719999999999992</v>
      </c>
      <c r="V8539">
        <f t="shared" si="665"/>
        <v>6</v>
      </c>
      <c r="W8539">
        <f t="shared" si="666"/>
        <v>2</v>
      </c>
      <c r="X8539">
        <f t="shared" si="667"/>
        <v>2015</v>
      </c>
      <c r="Y8539" t="str">
        <f t="shared" si="668"/>
        <v>Jun</v>
      </c>
      <c r="Z8539" t="str">
        <f t="shared" si="669"/>
        <v>2015-06</v>
      </c>
    </row>
    <row r="8540" spans="1:26"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s="5">
        <v>8.016</v>
      </c>
      <c r="S8540">
        <v>3</v>
      </c>
      <c r="T8540" s="7">
        <v>0.2</v>
      </c>
      <c r="U8540" s="5">
        <v>1.002</v>
      </c>
      <c r="V8540">
        <f t="shared" si="665"/>
        <v>6</v>
      </c>
      <c r="W8540">
        <f t="shared" si="666"/>
        <v>2</v>
      </c>
      <c r="X8540">
        <f t="shared" si="667"/>
        <v>2015</v>
      </c>
      <c r="Y8540" t="str">
        <f t="shared" si="668"/>
        <v>Jun</v>
      </c>
      <c r="Z8540" t="str">
        <f t="shared" si="669"/>
        <v>2015-06</v>
      </c>
    </row>
    <row r="8541" spans="1:26"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s="5">
        <v>479.98399999999998</v>
      </c>
      <c r="S8541">
        <v>2</v>
      </c>
      <c r="T8541" s="7">
        <v>0.2</v>
      </c>
      <c r="U8541" s="5">
        <v>59.997999999999998</v>
      </c>
      <c r="V8541">
        <f t="shared" si="665"/>
        <v>3</v>
      </c>
      <c r="W8541">
        <f t="shared" si="666"/>
        <v>1</v>
      </c>
      <c r="X8541">
        <f t="shared" si="667"/>
        <v>2017</v>
      </c>
      <c r="Y8541" t="str">
        <f t="shared" si="668"/>
        <v>Mar</v>
      </c>
      <c r="Z8541" t="str">
        <f t="shared" si="669"/>
        <v>2017-03</v>
      </c>
    </row>
    <row r="8542" spans="1:26"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s="5">
        <v>30.84</v>
      </c>
      <c r="S8542">
        <v>5</v>
      </c>
      <c r="T8542" s="7">
        <v>0.2</v>
      </c>
      <c r="U8542" s="5">
        <v>9.6374999999999993</v>
      </c>
      <c r="V8542">
        <f t="shared" si="665"/>
        <v>3</v>
      </c>
      <c r="W8542">
        <f t="shared" si="666"/>
        <v>1</v>
      </c>
      <c r="X8542">
        <f t="shared" si="667"/>
        <v>2017</v>
      </c>
      <c r="Y8542" t="str">
        <f t="shared" si="668"/>
        <v>Mar</v>
      </c>
      <c r="Z8542" t="str">
        <f t="shared" si="669"/>
        <v>2017-03</v>
      </c>
    </row>
    <row r="8543" spans="1:26"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5">
        <v>33.567999999999998</v>
      </c>
      <c r="S8543">
        <v>2</v>
      </c>
      <c r="T8543" s="7">
        <v>0.2</v>
      </c>
      <c r="U8543" s="5">
        <v>1.6783999999999999</v>
      </c>
      <c r="V8543">
        <f t="shared" si="665"/>
        <v>12</v>
      </c>
      <c r="W8543">
        <f t="shared" si="666"/>
        <v>4</v>
      </c>
      <c r="X8543">
        <f t="shared" si="667"/>
        <v>2015</v>
      </c>
      <c r="Y8543" t="str">
        <f t="shared" si="668"/>
        <v>Dec</v>
      </c>
      <c r="Z8543" t="str">
        <f t="shared" si="669"/>
        <v>2015-12</v>
      </c>
    </row>
    <row r="8544" spans="1:26"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5">
        <v>422.625</v>
      </c>
      <c r="S8544">
        <v>7</v>
      </c>
      <c r="T8544" s="7">
        <v>0.3</v>
      </c>
      <c r="U8544" s="5">
        <v>0</v>
      </c>
      <c r="V8544">
        <f t="shared" si="665"/>
        <v>12</v>
      </c>
      <c r="W8544">
        <f t="shared" si="666"/>
        <v>4</v>
      </c>
      <c r="X8544">
        <f t="shared" si="667"/>
        <v>2015</v>
      </c>
      <c r="Y8544" t="str">
        <f t="shared" si="668"/>
        <v>Dec</v>
      </c>
      <c r="Z8544" t="str">
        <f t="shared" si="669"/>
        <v>2015-12</v>
      </c>
    </row>
    <row r="8545" spans="1:26"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s="5">
        <v>199.98</v>
      </c>
      <c r="S8545">
        <v>2</v>
      </c>
      <c r="T8545" s="7">
        <v>0</v>
      </c>
      <c r="U8545" s="5">
        <v>83.991600000000005</v>
      </c>
      <c r="V8545">
        <f t="shared" si="665"/>
        <v>8</v>
      </c>
      <c r="W8545">
        <f t="shared" si="666"/>
        <v>3</v>
      </c>
      <c r="X8545">
        <f t="shared" si="667"/>
        <v>2014</v>
      </c>
      <c r="Y8545" t="str">
        <f t="shared" si="668"/>
        <v>Aug</v>
      </c>
      <c r="Z8545" t="str">
        <f t="shared" si="669"/>
        <v>2014-08</v>
      </c>
    </row>
    <row r="8546" spans="1:26"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s="5">
        <v>20.239999999999998</v>
      </c>
      <c r="S8546">
        <v>1</v>
      </c>
      <c r="T8546" s="7">
        <v>0</v>
      </c>
      <c r="U8546" s="5">
        <v>8.7032000000000007</v>
      </c>
      <c r="V8546">
        <f t="shared" si="665"/>
        <v>3</v>
      </c>
      <c r="W8546">
        <f t="shared" si="666"/>
        <v>1</v>
      </c>
      <c r="X8546">
        <f t="shared" si="667"/>
        <v>2016</v>
      </c>
      <c r="Y8546" t="str">
        <f t="shared" si="668"/>
        <v>Mar</v>
      </c>
      <c r="Z8546" t="str">
        <f t="shared" si="669"/>
        <v>2016-03</v>
      </c>
    </row>
    <row r="8547" spans="1:26"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s="5">
        <v>39.92</v>
      </c>
      <c r="S8547">
        <v>4</v>
      </c>
      <c r="T8547" s="7">
        <v>0</v>
      </c>
      <c r="U8547" s="5">
        <v>11.1776</v>
      </c>
      <c r="V8547">
        <f t="shared" si="665"/>
        <v>3</v>
      </c>
      <c r="W8547">
        <f t="shared" si="666"/>
        <v>1</v>
      </c>
      <c r="X8547">
        <f t="shared" si="667"/>
        <v>2016</v>
      </c>
      <c r="Y8547" t="str">
        <f t="shared" si="668"/>
        <v>Mar</v>
      </c>
      <c r="Z8547" t="str">
        <f t="shared" si="669"/>
        <v>2016-03</v>
      </c>
    </row>
    <row r="8548" spans="1:26"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s="5">
        <v>32.54</v>
      </c>
      <c r="S8548">
        <v>2</v>
      </c>
      <c r="T8548" s="7">
        <v>0</v>
      </c>
      <c r="U8548" s="5">
        <v>15.944599999999999</v>
      </c>
      <c r="V8548">
        <f t="shared" si="665"/>
        <v>3</v>
      </c>
      <c r="W8548">
        <f t="shared" si="666"/>
        <v>1</v>
      </c>
      <c r="X8548">
        <f t="shared" si="667"/>
        <v>2016</v>
      </c>
      <c r="Y8548" t="str">
        <f t="shared" si="668"/>
        <v>Mar</v>
      </c>
      <c r="Z8548" t="str">
        <f t="shared" si="669"/>
        <v>2016-03</v>
      </c>
    </row>
    <row r="8549" spans="1:26"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s="5">
        <v>39</v>
      </c>
      <c r="S8549">
        <v>3</v>
      </c>
      <c r="T8549" s="7">
        <v>0</v>
      </c>
      <c r="U8549" s="5">
        <v>17.55</v>
      </c>
      <c r="V8549">
        <f t="shared" si="665"/>
        <v>12</v>
      </c>
      <c r="W8549">
        <f t="shared" si="666"/>
        <v>4</v>
      </c>
      <c r="X8549">
        <f t="shared" si="667"/>
        <v>2015</v>
      </c>
      <c r="Y8549" t="str">
        <f t="shared" si="668"/>
        <v>Dec</v>
      </c>
      <c r="Z8549" t="str">
        <f t="shared" si="669"/>
        <v>2015-12</v>
      </c>
    </row>
    <row r="8550" spans="1:26"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s="5">
        <v>12.6</v>
      </c>
      <c r="S8550">
        <v>4</v>
      </c>
      <c r="T8550" s="7">
        <v>0</v>
      </c>
      <c r="U8550" s="5">
        <v>6.048</v>
      </c>
      <c r="V8550">
        <f t="shared" si="665"/>
        <v>12</v>
      </c>
      <c r="W8550">
        <f t="shared" si="666"/>
        <v>4</v>
      </c>
      <c r="X8550">
        <f t="shared" si="667"/>
        <v>2015</v>
      </c>
      <c r="Y8550" t="str">
        <f t="shared" si="668"/>
        <v>Dec</v>
      </c>
      <c r="Z8550" t="str">
        <f t="shared" si="669"/>
        <v>2015-12</v>
      </c>
    </row>
    <row r="8551" spans="1:26"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s="5">
        <v>24.64</v>
      </c>
      <c r="S8551">
        <v>4</v>
      </c>
      <c r="T8551" s="7">
        <v>0.2</v>
      </c>
      <c r="U8551" s="5">
        <v>4.0039999999999996</v>
      </c>
      <c r="V8551">
        <f t="shared" si="665"/>
        <v>9</v>
      </c>
      <c r="W8551">
        <f t="shared" si="666"/>
        <v>3</v>
      </c>
      <c r="X8551">
        <f t="shared" si="667"/>
        <v>2015</v>
      </c>
      <c r="Y8551" t="str">
        <f t="shared" si="668"/>
        <v>Sep</v>
      </c>
      <c r="Z8551" t="str">
        <f t="shared" si="669"/>
        <v>2015-09</v>
      </c>
    </row>
    <row r="8552" spans="1:26"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s="5">
        <v>6.2640000000000002</v>
      </c>
      <c r="S8552">
        <v>3</v>
      </c>
      <c r="T8552" s="7">
        <v>0.2</v>
      </c>
      <c r="U8552" s="5">
        <v>2.0358000000000001</v>
      </c>
      <c r="V8552">
        <f t="shared" si="665"/>
        <v>7</v>
      </c>
      <c r="W8552">
        <f t="shared" si="666"/>
        <v>3</v>
      </c>
      <c r="X8552">
        <f t="shared" si="667"/>
        <v>2015</v>
      </c>
      <c r="Y8552" t="str">
        <f t="shared" si="668"/>
        <v>Jul</v>
      </c>
      <c r="Z8552" t="str">
        <f t="shared" si="669"/>
        <v>2015-07</v>
      </c>
    </row>
    <row r="8553" spans="1:26"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5">
        <v>14.432</v>
      </c>
      <c r="S8553">
        <v>4</v>
      </c>
      <c r="T8553" s="7">
        <v>0.2</v>
      </c>
      <c r="U8553" s="5">
        <v>3.4276</v>
      </c>
      <c r="V8553">
        <f t="shared" si="665"/>
        <v>7</v>
      </c>
      <c r="W8553">
        <f t="shared" si="666"/>
        <v>3</v>
      </c>
      <c r="X8553">
        <f t="shared" si="667"/>
        <v>2015</v>
      </c>
      <c r="Y8553" t="str">
        <f t="shared" si="668"/>
        <v>Jul</v>
      </c>
      <c r="Z8553" t="str">
        <f t="shared" si="669"/>
        <v>2015-07</v>
      </c>
    </row>
    <row r="8554" spans="1:26"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s="5">
        <v>719.976</v>
      </c>
      <c r="S8554">
        <v>3</v>
      </c>
      <c r="T8554" s="7">
        <v>0.2</v>
      </c>
      <c r="U8554" s="5">
        <v>134.99549999999999</v>
      </c>
      <c r="V8554">
        <f t="shared" si="665"/>
        <v>5</v>
      </c>
      <c r="W8554">
        <f t="shared" si="666"/>
        <v>2</v>
      </c>
      <c r="X8554">
        <f t="shared" si="667"/>
        <v>2014</v>
      </c>
      <c r="Y8554" t="str">
        <f t="shared" si="668"/>
        <v>May</v>
      </c>
      <c r="Z8554" t="str">
        <f t="shared" si="669"/>
        <v>2014-05</v>
      </c>
    </row>
    <row r="8555" spans="1:26"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s="5">
        <v>239.92</v>
      </c>
      <c r="S8555">
        <v>8</v>
      </c>
      <c r="T8555" s="7">
        <v>0</v>
      </c>
      <c r="U8555" s="5">
        <v>23.992000000000001</v>
      </c>
      <c r="V8555">
        <f t="shared" si="665"/>
        <v>11</v>
      </c>
      <c r="W8555">
        <f t="shared" si="666"/>
        <v>4</v>
      </c>
      <c r="X8555">
        <f t="shared" si="667"/>
        <v>2017</v>
      </c>
      <c r="Y8555" t="str">
        <f t="shared" si="668"/>
        <v>Nov</v>
      </c>
      <c r="Z8555" t="str">
        <f t="shared" si="669"/>
        <v>2017-11</v>
      </c>
    </row>
    <row r="8556" spans="1:26"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s="5">
        <v>1056.8599999999999</v>
      </c>
      <c r="S8556">
        <v>7</v>
      </c>
      <c r="T8556" s="7">
        <v>0</v>
      </c>
      <c r="U8556" s="5">
        <v>158.529</v>
      </c>
      <c r="V8556">
        <f t="shared" si="665"/>
        <v>12</v>
      </c>
      <c r="W8556">
        <f t="shared" si="666"/>
        <v>4</v>
      </c>
      <c r="X8556">
        <f t="shared" si="667"/>
        <v>2016</v>
      </c>
      <c r="Y8556" t="str">
        <f t="shared" si="668"/>
        <v>Dec</v>
      </c>
      <c r="Z8556" t="str">
        <f t="shared" si="669"/>
        <v>2016-12</v>
      </c>
    </row>
    <row r="8557" spans="1:26"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s="5">
        <v>447.94400000000002</v>
      </c>
      <c r="S8557">
        <v>7</v>
      </c>
      <c r="T8557" s="7">
        <v>0.2</v>
      </c>
      <c r="U8557" s="5">
        <v>89.588800000000006</v>
      </c>
      <c r="V8557">
        <f t="shared" si="665"/>
        <v>3</v>
      </c>
      <c r="W8557">
        <f t="shared" si="666"/>
        <v>1</v>
      </c>
      <c r="X8557">
        <f t="shared" si="667"/>
        <v>2015</v>
      </c>
      <c r="Y8557" t="str">
        <f t="shared" si="668"/>
        <v>Mar</v>
      </c>
      <c r="Z8557" t="str">
        <f t="shared" si="669"/>
        <v>2015-03</v>
      </c>
    </row>
    <row r="8558" spans="1:26"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s="5">
        <v>150.40799999999999</v>
      </c>
      <c r="S8558">
        <v>9</v>
      </c>
      <c r="T8558" s="7">
        <v>0.2</v>
      </c>
      <c r="U8558" s="5">
        <v>-33.841799999999999</v>
      </c>
      <c r="V8558">
        <f t="shared" si="665"/>
        <v>3</v>
      </c>
      <c r="W8558">
        <f t="shared" si="666"/>
        <v>1</v>
      </c>
      <c r="X8558">
        <f t="shared" si="667"/>
        <v>2015</v>
      </c>
      <c r="Y8558" t="str">
        <f t="shared" si="668"/>
        <v>Mar</v>
      </c>
      <c r="Z8558" t="str">
        <f t="shared" si="669"/>
        <v>2015-03</v>
      </c>
    </row>
    <row r="8559" spans="1:26"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s="5">
        <v>453.57600000000002</v>
      </c>
      <c r="S8559">
        <v>3</v>
      </c>
      <c r="T8559" s="7">
        <v>0.2</v>
      </c>
      <c r="U8559" s="5">
        <v>39.687899999999999</v>
      </c>
      <c r="V8559">
        <f t="shared" si="665"/>
        <v>12</v>
      </c>
      <c r="W8559">
        <f t="shared" si="666"/>
        <v>4</v>
      </c>
      <c r="X8559">
        <f t="shared" si="667"/>
        <v>2016</v>
      </c>
      <c r="Y8559" t="str">
        <f t="shared" si="668"/>
        <v>Dec</v>
      </c>
      <c r="Z8559" t="str">
        <f t="shared" si="669"/>
        <v>2016-12</v>
      </c>
    </row>
    <row r="8560" spans="1:26"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s="5">
        <v>45.36</v>
      </c>
      <c r="S8560">
        <v>9</v>
      </c>
      <c r="T8560" s="7">
        <v>0.2</v>
      </c>
      <c r="U8560" s="5">
        <v>14.742000000000001</v>
      </c>
      <c r="V8560">
        <f t="shared" si="665"/>
        <v>12</v>
      </c>
      <c r="W8560">
        <f t="shared" si="666"/>
        <v>4</v>
      </c>
      <c r="X8560">
        <f t="shared" si="667"/>
        <v>2016</v>
      </c>
      <c r="Y8560" t="str">
        <f t="shared" si="668"/>
        <v>Dec</v>
      </c>
      <c r="Z8560" t="str">
        <f t="shared" si="669"/>
        <v>2016-12</v>
      </c>
    </row>
    <row r="8561" spans="1:26"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s="5">
        <v>287.88</v>
      </c>
      <c r="S8561">
        <v>3</v>
      </c>
      <c r="T8561" s="7">
        <v>0.2</v>
      </c>
      <c r="U8561" s="5">
        <v>35.984999999999999</v>
      </c>
      <c r="V8561">
        <f t="shared" si="665"/>
        <v>12</v>
      </c>
      <c r="W8561">
        <f t="shared" si="666"/>
        <v>4</v>
      </c>
      <c r="X8561">
        <f t="shared" si="667"/>
        <v>2016</v>
      </c>
      <c r="Y8561" t="str">
        <f t="shared" si="668"/>
        <v>Dec</v>
      </c>
      <c r="Z8561" t="str">
        <f t="shared" si="669"/>
        <v>2016-12</v>
      </c>
    </row>
    <row r="8562" spans="1:26"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s="5">
        <v>131.88</v>
      </c>
      <c r="S8562">
        <v>3</v>
      </c>
      <c r="T8562" s="7">
        <v>0.2</v>
      </c>
      <c r="U8562" s="5">
        <v>14.836499999999999</v>
      </c>
      <c r="V8562">
        <f t="shared" si="665"/>
        <v>12</v>
      </c>
      <c r="W8562">
        <f t="shared" si="666"/>
        <v>4</v>
      </c>
      <c r="X8562">
        <f t="shared" si="667"/>
        <v>2016</v>
      </c>
      <c r="Y8562" t="str">
        <f t="shared" si="668"/>
        <v>Dec</v>
      </c>
      <c r="Z8562" t="str">
        <f t="shared" si="669"/>
        <v>2016-12</v>
      </c>
    </row>
    <row r="8563" spans="1:26"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s="5">
        <v>2.3279999999999998</v>
      </c>
      <c r="S8563">
        <v>2</v>
      </c>
      <c r="T8563" s="7">
        <v>0.6</v>
      </c>
      <c r="U8563" s="5">
        <v>-0.75660000000000005</v>
      </c>
      <c r="V8563">
        <f t="shared" si="665"/>
        <v>12</v>
      </c>
      <c r="W8563">
        <f t="shared" si="666"/>
        <v>4</v>
      </c>
      <c r="X8563">
        <f t="shared" si="667"/>
        <v>2016</v>
      </c>
      <c r="Y8563" t="str">
        <f t="shared" si="668"/>
        <v>Dec</v>
      </c>
      <c r="Z8563" t="str">
        <f t="shared" si="669"/>
        <v>2016-12</v>
      </c>
    </row>
    <row r="8564" spans="1:26"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s="5">
        <v>1454.9</v>
      </c>
      <c r="S8564">
        <v>5</v>
      </c>
      <c r="T8564" s="7">
        <v>0</v>
      </c>
      <c r="U8564" s="5">
        <v>378.274</v>
      </c>
      <c r="V8564">
        <f t="shared" si="665"/>
        <v>4</v>
      </c>
      <c r="W8564">
        <f t="shared" si="666"/>
        <v>2</v>
      </c>
      <c r="X8564">
        <f t="shared" si="667"/>
        <v>2016</v>
      </c>
      <c r="Y8564" t="str">
        <f t="shared" si="668"/>
        <v>Apr</v>
      </c>
      <c r="Z8564" t="str">
        <f t="shared" si="669"/>
        <v>2016-04</v>
      </c>
    </row>
    <row r="8565" spans="1:26"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s="5">
        <v>4.8419999999999996</v>
      </c>
      <c r="S8565">
        <v>3</v>
      </c>
      <c r="T8565" s="7">
        <v>0.7</v>
      </c>
      <c r="U8565" s="5">
        <v>-3.5508000000000002</v>
      </c>
      <c r="V8565">
        <f t="shared" si="665"/>
        <v>4</v>
      </c>
      <c r="W8565">
        <f t="shared" si="666"/>
        <v>2</v>
      </c>
      <c r="X8565">
        <f t="shared" si="667"/>
        <v>2017</v>
      </c>
      <c r="Y8565" t="str">
        <f t="shared" si="668"/>
        <v>Apr</v>
      </c>
      <c r="Z8565" t="str">
        <f t="shared" si="669"/>
        <v>2017-04</v>
      </c>
    </row>
    <row r="8566" spans="1:26"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s="5">
        <v>220.70400000000001</v>
      </c>
      <c r="S8566">
        <v>6</v>
      </c>
      <c r="T8566" s="7">
        <v>0.2</v>
      </c>
      <c r="U8566" s="5">
        <v>-8.2764000000000006</v>
      </c>
      <c r="V8566">
        <f t="shared" si="665"/>
        <v>4</v>
      </c>
      <c r="W8566">
        <f t="shared" si="666"/>
        <v>2</v>
      </c>
      <c r="X8566">
        <f t="shared" si="667"/>
        <v>2017</v>
      </c>
      <c r="Y8566" t="str">
        <f t="shared" si="668"/>
        <v>Apr</v>
      </c>
      <c r="Z8566" t="str">
        <f t="shared" si="669"/>
        <v>2017-04</v>
      </c>
    </row>
    <row r="8567" spans="1:26"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s="5">
        <v>67.176000000000002</v>
      </c>
      <c r="S8567">
        <v>3</v>
      </c>
      <c r="T8567" s="7">
        <v>0.2</v>
      </c>
      <c r="U8567" s="5">
        <v>6.7176</v>
      </c>
      <c r="V8567">
        <f t="shared" si="665"/>
        <v>11</v>
      </c>
      <c r="W8567">
        <f t="shared" si="666"/>
        <v>4</v>
      </c>
      <c r="X8567">
        <f t="shared" si="667"/>
        <v>2016</v>
      </c>
      <c r="Y8567" t="str">
        <f t="shared" si="668"/>
        <v>Nov</v>
      </c>
      <c r="Z8567" t="str">
        <f t="shared" si="669"/>
        <v>2016-11</v>
      </c>
    </row>
    <row r="8568" spans="1:26"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s="5">
        <v>15.231999999999999</v>
      </c>
      <c r="S8568">
        <v>4</v>
      </c>
      <c r="T8568" s="7">
        <v>0.2</v>
      </c>
      <c r="U8568" s="5">
        <v>5.5216000000000003</v>
      </c>
      <c r="V8568">
        <f t="shared" si="665"/>
        <v>11</v>
      </c>
      <c r="W8568">
        <f t="shared" si="666"/>
        <v>4</v>
      </c>
      <c r="X8568">
        <f t="shared" si="667"/>
        <v>2016</v>
      </c>
      <c r="Y8568" t="str">
        <f t="shared" si="668"/>
        <v>Nov</v>
      </c>
      <c r="Z8568" t="str">
        <f t="shared" si="669"/>
        <v>2016-11</v>
      </c>
    </row>
    <row r="8569" spans="1:26"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s="5">
        <v>31.103999999999999</v>
      </c>
      <c r="S8569">
        <v>6</v>
      </c>
      <c r="T8569" s="7">
        <v>0.2</v>
      </c>
      <c r="U8569" s="5">
        <v>10.8864</v>
      </c>
      <c r="V8569">
        <f t="shared" si="665"/>
        <v>11</v>
      </c>
      <c r="W8569">
        <f t="shared" si="666"/>
        <v>4</v>
      </c>
      <c r="X8569">
        <f t="shared" si="667"/>
        <v>2016</v>
      </c>
      <c r="Y8569" t="str">
        <f t="shared" si="668"/>
        <v>Nov</v>
      </c>
      <c r="Z8569" t="str">
        <f t="shared" si="669"/>
        <v>2016-11</v>
      </c>
    </row>
    <row r="8570" spans="1:26"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s="5">
        <v>968.74400000000003</v>
      </c>
      <c r="S8570">
        <v>7</v>
      </c>
      <c r="T8570" s="7">
        <v>0.2</v>
      </c>
      <c r="U8570" s="5">
        <v>314.84179999999998</v>
      </c>
      <c r="V8570">
        <f t="shared" si="665"/>
        <v>12</v>
      </c>
      <c r="W8570">
        <f t="shared" si="666"/>
        <v>4</v>
      </c>
      <c r="X8570">
        <f t="shared" si="667"/>
        <v>2016</v>
      </c>
      <c r="Y8570" t="str">
        <f t="shared" si="668"/>
        <v>Dec</v>
      </c>
      <c r="Z8570" t="str">
        <f t="shared" si="669"/>
        <v>2016-12</v>
      </c>
    </row>
    <row r="8571" spans="1:26"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s="5">
        <v>222.352</v>
      </c>
      <c r="S8571">
        <v>13</v>
      </c>
      <c r="T8571" s="7">
        <v>0.2</v>
      </c>
      <c r="U8571" s="5">
        <v>77.8232</v>
      </c>
      <c r="V8571">
        <f t="shared" si="665"/>
        <v>12</v>
      </c>
      <c r="W8571">
        <f t="shared" si="666"/>
        <v>4</v>
      </c>
      <c r="X8571">
        <f t="shared" si="667"/>
        <v>2016</v>
      </c>
      <c r="Y8571" t="str">
        <f t="shared" si="668"/>
        <v>Dec</v>
      </c>
      <c r="Z8571" t="str">
        <f t="shared" si="669"/>
        <v>2016-12</v>
      </c>
    </row>
    <row r="8572" spans="1:26"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s="5">
        <v>479.98399999999998</v>
      </c>
      <c r="S8572">
        <v>2</v>
      </c>
      <c r="T8572" s="7">
        <v>0.2</v>
      </c>
      <c r="U8572" s="5">
        <v>89.997</v>
      </c>
      <c r="V8572">
        <f t="shared" si="665"/>
        <v>12</v>
      </c>
      <c r="W8572">
        <f t="shared" si="666"/>
        <v>4</v>
      </c>
      <c r="X8572">
        <f t="shared" si="667"/>
        <v>2016</v>
      </c>
      <c r="Y8572" t="str">
        <f t="shared" si="668"/>
        <v>Dec</v>
      </c>
      <c r="Z8572" t="str">
        <f t="shared" si="669"/>
        <v>2016-12</v>
      </c>
    </row>
    <row r="8573" spans="1:26"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s="5">
        <v>10.272</v>
      </c>
      <c r="S8573">
        <v>3</v>
      </c>
      <c r="T8573" s="7">
        <v>0.2</v>
      </c>
      <c r="U8573" s="5">
        <v>3.21</v>
      </c>
      <c r="V8573">
        <f t="shared" si="665"/>
        <v>4</v>
      </c>
      <c r="W8573">
        <f t="shared" si="666"/>
        <v>2</v>
      </c>
      <c r="X8573">
        <f t="shared" si="667"/>
        <v>2016</v>
      </c>
      <c r="Y8573" t="str">
        <f t="shared" si="668"/>
        <v>Apr</v>
      </c>
      <c r="Z8573" t="str">
        <f t="shared" si="669"/>
        <v>2016-04</v>
      </c>
    </row>
    <row r="8574" spans="1:26"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s="5">
        <v>998.85</v>
      </c>
      <c r="S8574">
        <v>5</v>
      </c>
      <c r="T8574" s="7">
        <v>0.4</v>
      </c>
      <c r="U8574" s="5">
        <v>-199.77</v>
      </c>
      <c r="V8574">
        <f t="shared" si="665"/>
        <v>11</v>
      </c>
      <c r="W8574">
        <f t="shared" si="666"/>
        <v>4</v>
      </c>
      <c r="X8574">
        <f t="shared" si="667"/>
        <v>2014</v>
      </c>
      <c r="Y8574" t="str">
        <f t="shared" si="668"/>
        <v>Nov</v>
      </c>
      <c r="Z8574" t="str">
        <f t="shared" si="669"/>
        <v>2014-11</v>
      </c>
    </row>
    <row r="8575" spans="1:26"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s="5">
        <v>24.56</v>
      </c>
      <c r="S8575">
        <v>2</v>
      </c>
      <c r="T8575" s="7">
        <v>0</v>
      </c>
      <c r="U8575" s="5">
        <v>11.543200000000001</v>
      </c>
      <c r="V8575">
        <f t="shared" si="665"/>
        <v>10</v>
      </c>
      <c r="W8575">
        <f t="shared" si="666"/>
        <v>4</v>
      </c>
      <c r="X8575">
        <f t="shared" si="667"/>
        <v>2015</v>
      </c>
      <c r="Y8575" t="str">
        <f t="shared" si="668"/>
        <v>Oct</v>
      </c>
      <c r="Z8575" t="str">
        <f t="shared" si="669"/>
        <v>2015-10</v>
      </c>
    </row>
    <row r="8576" spans="1:26"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s="5">
        <v>5.67</v>
      </c>
      <c r="S8576">
        <v>3</v>
      </c>
      <c r="T8576" s="7">
        <v>0</v>
      </c>
      <c r="U8576" s="5">
        <v>0.1134</v>
      </c>
      <c r="V8576">
        <f t="shared" si="665"/>
        <v>9</v>
      </c>
      <c r="W8576">
        <f t="shared" si="666"/>
        <v>3</v>
      </c>
      <c r="X8576">
        <f t="shared" si="667"/>
        <v>2014</v>
      </c>
      <c r="Y8576" t="str">
        <f t="shared" si="668"/>
        <v>Sep</v>
      </c>
      <c r="Z8576" t="str">
        <f t="shared" si="669"/>
        <v>2014-09</v>
      </c>
    </row>
    <row r="8577" spans="1:26"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s="5">
        <v>14.336</v>
      </c>
      <c r="S8577">
        <v>4</v>
      </c>
      <c r="T8577" s="7">
        <v>0.2</v>
      </c>
      <c r="U8577" s="5">
        <v>0.89600000000000002</v>
      </c>
      <c r="V8577">
        <f t="shared" si="665"/>
        <v>8</v>
      </c>
      <c r="W8577">
        <f t="shared" si="666"/>
        <v>3</v>
      </c>
      <c r="X8577">
        <f t="shared" si="667"/>
        <v>2017</v>
      </c>
      <c r="Y8577" t="str">
        <f t="shared" si="668"/>
        <v>Aug</v>
      </c>
      <c r="Z8577" t="str">
        <f t="shared" si="669"/>
        <v>2017-08</v>
      </c>
    </row>
    <row r="8578" spans="1:26"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s="5">
        <v>102.3</v>
      </c>
      <c r="S8578">
        <v>1</v>
      </c>
      <c r="T8578" s="7">
        <v>0</v>
      </c>
      <c r="U8578" s="5">
        <v>26.597999999999999</v>
      </c>
      <c r="V8578">
        <f t="shared" si="665"/>
        <v>7</v>
      </c>
      <c r="W8578">
        <f t="shared" si="666"/>
        <v>3</v>
      </c>
      <c r="X8578">
        <f t="shared" si="667"/>
        <v>2017</v>
      </c>
      <c r="Y8578" t="str">
        <f t="shared" si="668"/>
        <v>Jul</v>
      </c>
      <c r="Z8578" t="str">
        <f t="shared" si="669"/>
        <v>2017-07</v>
      </c>
    </row>
    <row r="8579" spans="1:26"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s="5">
        <v>607.52</v>
      </c>
      <c r="S8579">
        <v>2</v>
      </c>
      <c r="T8579" s="7">
        <v>0</v>
      </c>
      <c r="U8579" s="5">
        <v>97.203199999999995</v>
      </c>
      <c r="V8579">
        <f t="shared" ref="V8579:V8642" si="670">MONTH(C8579)</f>
        <v>12</v>
      </c>
      <c r="W8579">
        <f t="shared" ref="W8579:W8642" si="671">ROUNDUP(MONTH(C8579)/3,0)</f>
        <v>4</v>
      </c>
      <c r="X8579">
        <f t="shared" ref="X8579:X8642" si="672">YEAR(C8579)</f>
        <v>2017</v>
      </c>
      <c r="Y8579" t="str">
        <f t="shared" ref="Y8579:Y8642" si="673">TEXT(C8579,"MMM")</f>
        <v>Dec</v>
      </c>
      <c r="Z8579" t="str">
        <f t="shared" ref="Z8579:Z8642" si="674">TEXT(C8579,"YYYY-MM")</f>
        <v>2017-12</v>
      </c>
    </row>
    <row r="8580" spans="1:26"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s="5">
        <v>31.16</v>
      </c>
      <c r="S8580">
        <v>2</v>
      </c>
      <c r="T8580" s="7">
        <v>0</v>
      </c>
      <c r="U8580" s="5">
        <v>7.79</v>
      </c>
      <c r="V8580">
        <f t="shared" si="670"/>
        <v>12</v>
      </c>
      <c r="W8580">
        <f t="shared" si="671"/>
        <v>4</v>
      </c>
      <c r="X8580">
        <f t="shared" si="672"/>
        <v>2017</v>
      </c>
      <c r="Y8580" t="str">
        <f t="shared" si="673"/>
        <v>Dec</v>
      </c>
      <c r="Z8580" t="str">
        <f t="shared" si="674"/>
        <v>2017-12</v>
      </c>
    </row>
    <row r="8581" spans="1:26"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s="5">
        <v>2.61</v>
      </c>
      <c r="S8581">
        <v>1</v>
      </c>
      <c r="T8581" s="7">
        <v>0</v>
      </c>
      <c r="U8581" s="5">
        <v>1.2005999999999999</v>
      </c>
      <c r="V8581">
        <f t="shared" si="670"/>
        <v>12</v>
      </c>
      <c r="W8581">
        <f t="shared" si="671"/>
        <v>4</v>
      </c>
      <c r="X8581">
        <f t="shared" si="672"/>
        <v>2016</v>
      </c>
      <c r="Y8581" t="str">
        <f t="shared" si="673"/>
        <v>Dec</v>
      </c>
      <c r="Z8581" t="str">
        <f t="shared" si="674"/>
        <v>2016-12</v>
      </c>
    </row>
    <row r="8582" spans="1:26"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s="5">
        <v>10.332000000000001</v>
      </c>
      <c r="S8582">
        <v>3</v>
      </c>
      <c r="T8582" s="7">
        <v>0.6</v>
      </c>
      <c r="U8582" s="5">
        <v>-5.9409000000000001</v>
      </c>
      <c r="V8582">
        <f t="shared" si="670"/>
        <v>5</v>
      </c>
      <c r="W8582">
        <f t="shared" si="671"/>
        <v>2</v>
      </c>
      <c r="X8582">
        <f t="shared" si="672"/>
        <v>2014</v>
      </c>
      <c r="Y8582" t="str">
        <f t="shared" si="673"/>
        <v>May</v>
      </c>
      <c r="Z8582" t="str">
        <f t="shared" si="674"/>
        <v>2014-05</v>
      </c>
    </row>
    <row r="8583" spans="1:26"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s="5">
        <v>10.368</v>
      </c>
      <c r="S8583">
        <v>2</v>
      </c>
      <c r="T8583" s="7">
        <v>0.2</v>
      </c>
      <c r="U8583" s="5">
        <v>3.6288</v>
      </c>
      <c r="V8583">
        <f t="shared" si="670"/>
        <v>5</v>
      </c>
      <c r="W8583">
        <f t="shared" si="671"/>
        <v>2</v>
      </c>
      <c r="X8583">
        <f t="shared" si="672"/>
        <v>2014</v>
      </c>
      <c r="Y8583" t="str">
        <f t="shared" si="673"/>
        <v>May</v>
      </c>
      <c r="Z8583" t="str">
        <f t="shared" si="674"/>
        <v>2014-05</v>
      </c>
    </row>
    <row r="8584" spans="1:26"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s="5">
        <v>20.783999999999999</v>
      </c>
      <c r="S8584">
        <v>2</v>
      </c>
      <c r="T8584" s="7">
        <v>0.2</v>
      </c>
      <c r="U8584" s="5">
        <v>-3.6372</v>
      </c>
      <c r="V8584">
        <f t="shared" si="670"/>
        <v>5</v>
      </c>
      <c r="W8584">
        <f t="shared" si="671"/>
        <v>2</v>
      </c>
      <c r="X8584">
        <f t="shared" si="672"/>
        <v>2014</v>
      </c>
      <c r="Y8584" t="str">
        <f t="shared" si="673"/>
        <v>May</v>
      </c>
      <c r="Z8584" t="str">
        <f t="shared" si="674"/>
        <v>2014-05</v>
      </c>
    </row>
    <row r="8585" spans="1:26"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s="5">
        <v>66.959999999999994</v>
      </c>
      <c r="S8585">
        <v>5</v>
      </c>
      <c r="T8585" s="7">
        <v>0.2</v>
      </c>
      <c r="U8585" s="5">
        <v>-13.391999999999999</v>
      </c>
      <c r="V8585">
        <f t="shared" si="670"/>
        <v>5</v>
      </c>
      <c r="W8585">
        <f t="shared" si="671"/>
        <v>2</v>
      </c>
      <c r="X8585">
        <f t="shared" si="672"/>
        <v>2014</v>
      </c>
      <c r="Y8585" t="str">
        <f t="shared" si="673"/>
        <v>May</v>
      </c>
      <c r="Z8585" t="str">
        <f t="shared" si="674"/>
        <v>2014-05</v>
      </c>
    </row>
    <row r="8586" spans="1:26"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s="5">
        <v>17.248000000000001</v>
      </c>
      <c r="S8586">
        <v>2</v>
      </c>
      <c r="T8586" s="7">
        <v>0.2</v>
      </c>
      <c r="U8586" s="5">
        <v>6.0368000000000004</v>
      </c>
      <c r="V8586">
        <f t="shared" si="670"/>
        <v>2</v>
      </c>
      <c r="W8586">
        <f t="shared" si="671"/>
        <v>1</v>
      </c>
      <c r="X8586">
        <f t="shared" si="672"/>
        <v>2014</v>
      </c>
      <c r="Y8586" t="str">
        <f t="shared" si="673"/>
        <v>Feb</v>
      </c>
      <c r="Z8586" t="str">
        <f t="shared" si="674"/>
        <v>2014-02</v>
      </c>
    </row>
    <row r="8587" spans="1:26"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s="5">
        <v>11.087999999999999</v>
      </c>
      <c r="S8587">
        <v>7</v>
      </c>
      <c r="T8587" s="7">
        <v>0.7</v>
      </c>
      <c r="U8587" s="5">
        <v>-8.1311999999999998</v>
      </c>
      <c r="V8587">
        <f t="shared" si="670"/>
        <v>12</v>
      </c>
      <c r="W8587">
        <f t="shared" si="671"/>
        <v>4</v>
      </c>
      <c r="X8587">
        <f t="shared" si="672"/>
        <v>2017</v>
      </c>
      <c r="Y8587" t="str">
        <f t="shared" si="673"/>
        <v>Dec</v>
      </c>
      <c r="Z8587" t="str">
        <f t="shared" si="674"/>
        <v>2017-12</v>
      </c>
    </row>
    <row r="8588" spans="1:26"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s="5">
        <v>1287.45</v>
      </c>
      <c r="S8588">
        <v>5</v>
      </c>
      <c r="T8588" s="7">
        <v>0</v>
      </c>
      <c r="U8588" s="5">
        <v>244.6155</v>
      </c>
      <c r="V8588">
        <f t="shared" si="670"/>
        <v>7</v>
      </c>
      <c r="W8588">
        <f t="shared" si="671"/>
        <v>3</v>
      </c>
      <c r="X8588">
        <f t="shared" si="672"/>
        <v>2017</v>
      </c>
      <c r="Y8588" t="str">
        <f t="shared" si="673"/>
        <v>Jul</v>
      </c>
      <c r="Z8588" t="str">
        <f t="shared" si="674"/>
        <v>2017-07</v>
      </c>
    </row>
    <row r="8589" spans="1:26"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s="5">
        <v>168.1</v>
      </c>
      <c r="S8589">
        <v>5</v>
      </c>
      <c r="T8589" s="7">
        <v>0</v>
      </c>
      <c r="U8589" s="5">
        <v>43.706000000000003</v>
      </c>
      <c r="V8589">
        <f t="shared" si="670"/>
        <v>7</v>
      </c>
      <c r="W8589">
        <f t="shared" si="671"/>
        <v>3</v>
      </c>
      <c r="X8589">
        <f t="shared" si="672"/>
        <v>2017</v>
      </c>
      <c r="Y8589" t="str">
        <f t="shared" si="673"/>
        <v>Jul</v>
      </c>
      <c r="Z8589" t="str">
        <f t="shared" si="674"/>
        <v>2017-07</v>
      </c>
    </row>
    <row r="8590" spans="1:26"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s="5">
        <v>51.968000000000004</v>
      </c>
      <c r="S8590">
        <v>2</v>
      </c>
      <c r="T8590" s="7">
        <v>0.2</v>
      </c>
      <c r="U8590" s="5">
        <v>-10.393599999999999</v>
      </c>
      <c r="V8590">
        <f t="shared" si="670"/>
        <v>5</v>
      </c>
      <c r="W8590">
        <f t="shared" si="671"/>
        <v>2</v>
      </c>
      <c r="X8590">
        <f t="shared" si="672"/>
        <v>2015</v>
      </c>
      <c r="Y8590" t="str">
        <f t="shared" si="673"/>
        <v>May</v>
      </c>
      <c r="Z8590" t="str">
        <f t="shared" si="674"/>
        <v>2015-05</v>
      </c>
    </row>
    <row r="8591" spans="1:26"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s="5">
        <v>4.7679999999999998</v>
      </c>
      <c r="S8591">
        <v>2</v>
      </c>
      <c r="T8591" s="7">
        <v>0.2</v>
      </c>
      <c r="U8591" s="5">
        <v>0.4768</v>
      </c>
      <c r="V8591">
        <f t="shared" si="670"/>
        <v>1</v>
      </c>
      <c r="W8591">
        <f t="shared" si="671"/>
        <v>1</v>
      </c>
      <c r="X8591">
        <f t="shared" si="672"/>
        <v>2017</v>
      </c>
      <c r="Y8591" t="str">
        <f t="shared" si="673"/>
        <v>Jan</v>
      </c>
      <c r="Z8591" t="str">
        <f t="shared" si="674"/>
        <v>2017-01</v>
      </c>
    </row>
    <row r="8592" spans="1:26"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s="5">
        <v>7.98</v>
      </c>
      <c r="S8592">
        <v>3</v>
      </c>
      <c r="T8592" s="7">
        <v>0</v>
      </c>
      <c r="U8592" s="5">
        <v>3.9102000000000001</v>
      </c>
      <c r="V8592">
        <f t="shared" si="670"/>
        <v>9</v>
      </c>
      <c r="W8592">
        <f t="shared" si="671"/>
        <v>3</v>
      </c>
      <c r="X8592">
        <f t="shared" si="672"/>
        <v>2017</v>
      </c>
      <c r="Y8592" t="str">
        <f t="shared" si="673"/>
        <v>Sep</v>
      </c>
      <c r="Z8592" t="str">
        <f t="shared" si="674"/>
        <v>2017-09</v>
      </c>
    </row>
    <row r="8593" spans="1:26"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s="5">
        <v>18.687999999999999</v>
      </c>
      <c r="S8593">
        <v>2</v>
      </c>
      <c r="T8593" s="7">
        <v>0.2</v>
      </c>
      <c r="U8593" s="5">
        <v>7.008</v>
      </c>
      <c r="V8593">
        <f t="shared" si="670"/>
        <v>4</v>
      </c>
      <c r="W8593">
        <f t="shared" si="671"/>
        <v>2</v>
      </c>
      <c r="X8593">
        <f t="shared" si="672"/>
        <v>2017</v>
      </c>
      <c r="Y8593" t="str">
        <f t="shared" si="673"/>
        <v>Apr</v>
      </c>
      <c r="Z8593" t="str">
        <f t="shared" si="674"/>
        <v>2017-04</v>
      </c>
    </row>
    <row r="8594" spans="1:26"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s="5">
        <v>11.664</v>
      </c>
      <c r="S8594">
        <v>3</v>
      </c>
      <c r="T8594" s="7">
        <v>0.2</v>
      </c>
      <c r="U8594" s="5">
        <v>3.3534000000000002</v>
      </c>
      <c r="V8594">
        <f t="shared" si="670"/>
        <v>4</v>
      </c>
      <c r="W8594">
        <f t="shared" si="671"/>
        <v>2</v>
      </c>
      <c r="X8594">
        <f t="shared" si="672"/>
        <v>2017</v>
      </c>
      <c r="Y8594" t="str">
        <f t="shared" si="673"/>
        <v>Apr</v>
      </c>
      <c r="Z8594" t="str">
        <f t="shared" si="674"/>
        <v>2017-04</v>
      </c>
    </row>
    <row r="8595" spans="1:26"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5">
        <v>191.976</v>
      </c>
      <c r="S8595">
        <v>3</v>
      </c>
      <c r="T8595" s="7">
        <v>0.2</v>
      </c>
      <c r="U8595" s="5">
        <v>38.395200000000003</v>
      </c>
      <c r="V8595">
        <f t="shared" si="670"/>
        <v>11</v>
      </c>
      <c r="W8595">
        <f t="shared" si="671"/>
        <v>4</v>
      </c>
      <c r="X8595">
        <f t="shared" si="672"/>
        <v>2017</v>
      </c>
      <c r="Y8595" t="str">
        <f t="shared" si="673"/>
        <v>Nov</v>
      </c>
      <c r="Z8595" t="str">
        <f t="shared" si="674"/>
        <v>2017-11</v>
      </c>
    </row>
    <row r="8596" spans="1:26"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s="5">
        <v>499.16800000000001</v>
      </c>
      <c r="S8596">
        <v>4</v>
      </c>
      <c r="T8596" s="7">
        <v>0.2</v>
      </c>
      <c r="U8596" s="5">
        <v>31.198</v>
      </c>
      <c r="V8596">
        <f t="shared" si="670"/>
        <v>11</v>
      </c>
      <c r="W8596">
        <f t="shared" si="671"/>
        <v>4</v>
      </c>
      <c r="X8596">
        <f t="shared" si="672"/>
        <v>2017</v>
      </c>
      <c r="Y8596" t="str">
        <f t="shared" si="673"/>
        <v>Nov</v>
      </c>
      <c r="Z8596" t="str">
        <f t="shared" si="674"/>
        <v>2017-11</v>
      </c>
    </row>
    <row r="8597" spans="1:26"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s="5">
        <v>11.88</v>
      </c>
      <c r="S8597">
        <v>2</v>
      </c>
      <c r="T8597" s="7">
        <v>0</v>
      </c>
      <c r="U8597" s="5">
        <v>5.3460000000000001</v>
      </c>
      <c r="V8597">
        <f t="shared" si="670"/>
        <v>5</v>
      </c>
      <c r="W8597">
        <f t="shared" si="671"/>
        <v>2</v>
      </c>
      <c r="X8597">
        <f t="shared" si="672"/>
        <v>2014</v>
      </c>
      <c r="Y8597" t="str">
        <f t="shared" si="673"/>
        <v>May</v>
      </c>
      <c r="Z8597" t="str">
        <f t="shared" si="674"/>
        <v>2014-05</v>
      </c>
    </row>
    <row r="8598" spans="1:26"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s="5">
        <v>35.44</v>
      </c>
      <c r="S8598">
        <v>1</v>
      </c>
      <c r="T8598" s="7">
        <v>0</v>
      </c>
      <c r="U8598" s="5">
        <v>16.6568</v>
      </c>
      <c r="V8598">
        <f t="shared" si="670"/>
        <v>5</v>
      </c>
      <c r="W8598">
        <f t="shared" si="671"/>
        <v>2</v>
      </c>
      <c r="X8598">
        <f t="shared" si="672"/>
        <v>2014</v>
      </c>
      <c r="Y8598" t="str">
        <f t="shared" si="673"/>
        <v>May</v>
      </c>
      <c r="Z8598" t="str">
        <f t="shared" si="674"/>
        <v>2014-05</v>
      </c>
    </row>
    <row r="8599" spans="1:26"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s="5">
        <v>67.135999999999996</v>
      </c>
      <c r="S8599">
        <v>4</v>
      </c>
      <c r="T8599" s="7">
        <v>0.2</v>
      </c>
      <c r="U8599" s="5">
        <v>25.175999999999998</v>
      </c>
      <c r="V8599">
        <f t="shared" si="670"/>
        <v>10</v>
      </c>
      <c r="W8599">
        <f t="shared" si="671"/>
        <v>4</v>
      </c>
      <c r="X8599">
        <f t="shared" si="672"/>
        <v>2016</v>
      </c>
      <c r="Y8599" t="str">
        <f t="shared" si="673"/>
        <v>Oct</v>
      </c>
      <c r="Z8599" t="str">
        <f t="shared" si="674"/>
        <v>2016-10</v>
      </c>
    </row>
    <row r="8600" spans="1:26"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s="5">
        <v>4.32</v>
      </c>
      <c r="S8600">
        <v>3</v>
      </c>
      <c r="T8600" s="7">
        <v>0.2</v>
      </c>
      <c r="U8600" s="5">
        <v>1.512</v>
      </c>
      <c r="V8600">
        <f t="shared" si="670"/>
        <v>11</v>
      </c>
      <c r="W8600">
        <f t="shared" si="671"/>
        <v>4</v>
      </c>
      <c r="X8600">
        <f t="shared" si="672"/>
        <v>2014</v>
      </c>
      <c r="Y8600" t="str">
        <f t="shared" si="673"/>
        <v>Nov</v>
      </c>
      <c r="Z8600" t="str">
        <f t="shared" si="674"/>
        <v>2014-11</v>
      </c>
    </row>
    <row r="8601" spans="1:26"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s="5">
        <v>14.94</v>
      </c>
      <c r="S8601">
        <v>3</v>
      </c>
      <c r="T8601" s="7">
        <v>0</v>
      </c>
      <c r="U8601" s="5">
        <v>7.0217999999999998</v>
      </c>
      <c r="V8601">
        <f t="shared" si="670"/>
        <v>11</v>
      </c>
      <c r="W8601">
        <f t="shared" si="671"/>
        <v>4</v>
      </c>
      <c r="X8601">
        <f t="shared" si="672"/>
        <v>2014</v>
      </c>
      <c r="Y8601" t="str">
        <f t="shared" si="673"/>
        <v>Nov</v>
      </c>
      <c r="Z8601" t="str">
        <f t="shared" si="674"/>
        <v>2014-11</v>
      </c>
    </row>
    <row r="8602" spans="1:26"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s="5">
        <v>40.54</v>
      </c>
      <c r="S8602">
        <v>2</v>
      </c>
      <c r="T8602" s="7">
        <v>0</v>
      </c>
      <c r="U8602" s="5">
        <v>11.3512</v>
      </c>
      <c r="V8602">
        <f t="shared" si="670"/>
        <v>11</v>
      </c>
      <c r="W8602">
        <f t="shared" si="671"/>
        <v>4</v>
      </c>
      <c r="X8602">
        <f t="shared" si="672"/>
        <v>2014</v>
      </c>
      <c r="Y8602" t="str">
        <f t="shared" si="673"/>
        <v>Nov</v>
      </c>
      <c r="Z8602" t="str">
        <f t="shared" si="674"/>
        <v>2014-11</v>
      </c>
    </row>
    <row r="8603" spans="1:26"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s="5">
        <v>7.3120000000000003</v>
      </c>
      <c r="S8603">
        <v>1</v>
      </c>
      <c r="T8603" s="7">
        <v>0.2</v>
      </c>
      <c r="U8603" s="5">
        <v>2.5592000000000001</v>
      </c>
      <c r="V8603">
        <f t="shared" si="670"/>
        <v>11</v>
      </c>
      <c r="W8603">
        <f t="shared" si="671"/>
        <v>4</v>
      </c>
      <c r="X8603">
        <f t="shared" si="672"/>
        <v>2014</v>
      </c>
      <c r="Y8603" t="str">
        <f t="shared" si="673"/>
        <v>Nov</v>
      </c>
      <c r="Z8603" t="str">
        <f t="shared" si="674"/>
        <v>2014-11</v>
      </c>
    </row>
    <row r="8604" spans="1:26"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s="5">
        <v>475.94400000000002</v>
      </c>
      <c r="S8604">
        <v>7</v>
      </c>
      <c r="T8604" s="7">
        <v>0.2</v>
      </c>
      <c r="U8604" s="5">
        <v>59.493000000000002</v>
      </c>
      <c r="V8604">
        <f t="shared" si="670"/>
        <v>12</v>
      </c>
      <c r="W8604">
        <f t="shared" si="671"/>
        <v>4</v>
      </c>
      <c r="X8604">
        <f t="shared" si="672"/>
        <v>2014</v>
      </c>
      <c r="Y8604" t="str">
        <f t="shared" si="673"/>
        <v>Dec</v>
      </c>
      <c r="Z8604" t="str">
        <f t="shared" si="674"/>
        <v>2014-12</v>
      </c>
    </row>
    <row r="8605" spans="1:26"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s="5">
        <v>30.08</v>
      </c>
      <c r="S8605">
        <v>2</v>
      </c>
      <c r="T8605" s="7">
        <v>0.2</v>
      </c>
      <c r="U8605" s="5">
        <v>-5.2640000000000002</v>
      </c>
      <c r="V8605">
        <f t="shared" si="670"/>
        <v>1</v>
      </c>
      <c r="W8605">
        <f t="shared" si="671"/>
        <v>1</v>
      </c>
      <c r="X8605">
        <f t="shared" si="672"/>
        <v>2016</v>
      </c>
      <c r="Y8605" t="str">
        <f t="shared" si="673"/>
        <v>Jan</v>
      </c>
      <c r="Z8605" t="str">
        <f t="shared" si="674"/>
        <v>2016-01</v>
      </c>
    </row>
    <row r="8606" spans="1:26"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s="5">
        <v>165.6</v>
      </c>
      <c r="S8606">
        <v>3</v>
      </c>
      <c r="T8606" s="7">
        <v>0.2</v>
      </c>
      <c r="U8606" s="5">
        <v>-6.21</v>
      </c>
      <c r="V8606">
        <f t="shared" si="670"/>
        <v>1</v>
      </c>
      <c r="W8606">
        <f t="shared" si="671"/>
        <v>1</v>
      </c>
      <c r="X8606">
        <f t="shared" si="672"/>
        <v>2016</v>
      </c>
      <c r="Y8606" t="str">
        <f t="shared" si="673"/>
        <v>Jan</v>
      </c>
      <c r="Z8606" t="str">
        <f t="shared" si="674"/>
        <v>2016-01</v>
      </c>
    </row>
    <row r="8607" spans="1:26"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s="5">
        <v>180.96</v>
      </c>
      <c r="S8607">
        <v>5</v>
      </c>
      <c r="T8607" s="7">
        <v>0.2</v>
      </c>
      <c r="U8607" s="5">
        <v>13.571999999999999</v>
      </c>
      <c r="V8607">
        <f t="shared" si="670"/>
        <v>1</v>
      </c>
      <c r="W8607">
        <f t="shared" si="671"/>
        <v>1</v>
      </c>
      <c r="X8607">
        <f t="shared" si="672"/>
        <v>2016</v>
      </c>
      <c r="Y8607" t="str">
        <f t="shared" si="673"/>
        <v>Jan</v>
      </c>
      <c r="Z8607" t="str">
        <f t="shared" si="674"/>
        <v>2016-01</v>
      </c>
    </row>
    <row r="8608" spans="1:26"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s="5">
        <v>23.18</v>
      </c>
      <c r="S8608">
        <v>2</v>
      </c>
      <c r="T8608" s="7">
        <v>0</v>
      </c>
      <c r="U8608" s="5">
        <v>7.6494</v>
      </c>
      <c r="V8608">
        <f t="shared" si="670"/>
        <v>8</v>
      </c>
      <c r="W8608">
        <f t="shared" si="671"/>
        <v>3</v>
      </c>
      <c r="X8608">
        <f t="shared" si="672"/>
        <v>2017</v>
      </c>
      <c r="Y8608" t="str">
        <f t="shared" si="673"/>
        <v>Aug</v>
      </c>
      <c r="Z8608" t="str">
        <f t="shared" si="674"/>
        <v>2017-08</v>
      </c>
    </row>
    <row r="8609" spans="1:26"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s="5">
        <v>56.96</v>
      </c>
      <c r="S8609">
        <v>2</v>
      </c>
      <c r="T8609" s="7">
        <v>0</v>
      </c>
      <c r="U8609" s="5">
        <v>21.075199999999999</v>
      </c>
      <c r="V8609">
        <f t="shared" si="670"/>
        <v>6</v>
      </c>
      <c r="W8609">
        <f t="shared" si="671"/>
        <v>2</v>
      </c>
      <c r="X8609">
        <f t="shared" si="672"/>
        <v>2014</v>
      </c>
      <c r="Y8609" t="str">
        <f t="shared" si="673"/>
        <v>Jun</v>
      </c>
      <c r="Z8609" t="str">
        <f t="shared" si="674"/>
        <v>2014-06</v>
      </c>
    </row>
    <row r="8610" spans="1:26"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s="5">
        <v>15.56</v>
      </c>
      <c r="S8610">
        <v>4</v>
      </c>
      <c r="T8610" s="7">
        <v>0</v>
      </c>
      <c r="U8610" s="5">
        <v>4.0456000000000003</v>
      </c>
      <c r="V8610">
        <f t="shared" si="670"/>
        <v>6</v>
      </c>
      <c r="W8610">
        <f t="shared" si="671"/>
        <v>2</v>
      </c>
      <c r="X8610">
        <f t="shared" si="672"/>
        <v>2014</v>
      </c>
      <c r="Y8610" t="str">
        <f t="shared" si="673"/>
        <v>Jun</v>
      </c>
      <c r="Z8610" t="str">
        <f t="shared" si="674"/>
        <v>2014-06</v>
      </c>
    </row>
    <row r="8611" spans="1:26"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s="5">
        <v>353.56799999999998</v>
      </c>
      <c r="S8611">
        <v>2</v>
      </c>
      <c r="T8611" s="7">
        <v>0.2</v>
      </c>
      <c r="U8611" s="5">
        <v>-44.195999999999998</v>
      </c>
      <c r="V8611">
        <f t="shared" si="670"/>
        <v>6</v>
      </c>
      <c r="W8611">
        <f t="shared" si="671"/>
        <v>2</v>
      </c>
      <c r="X8611">
        <f t="shared" si="672"/>
        <v>2014</v>
      </c>
      <c r="Y8611" t="str">
        <f t="shared" si="673"/>
        <v>Jun</v>
      </c>
      <c r="Z8611" t="str">
        <f t="shared" si="674"/>
        <v>2014-06</v>
      </c>
    </row>
    <row r="8612" spans="1:26"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s="5">
        <v>13.96</v>
      </c>
      <c r="S8612">
        <v>2</v>
      </c>
      <c r="T8612" s="7">
        <v>0</v>
      </c>
      <c r="U8612" s="5">
        <v>6.7008000000000001</v>
      </c>
      <c r="V8612">
        <f t="shared" si="670"/>
        <v>6</v>
      </c>
      <c r="W8612">
        <f t="shared" si="671"/>
        <v>2</v>
      </c>
      <c r="X8612">
        <f t="shared" si="672"/>
        <v>2014</v>
      </c>
      <c r="Y8612" t="str">
        <f t="shared" si="673"/>
        <v>Jun</v>
      </c>
      <c r="Z8612" t="str">
        <f t="shared" si="674"/>
        <v>2014-06</v>
      </c>
    </row>
    <row r="8613" spans="1:26"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s="5">
        <v>82.95</v>
      </c>
      <c r="S8613">
        <v>5</v>
      </c>
      <c r="T8613" s="7">
        <v>0</v>
      </c>
      <c r="U8613" s="5">
        <v>29.032499999999999</v>
      </c>
      <c r="V8613">
        <f t="shared" si="670"/>
        <v>11</v>
      </c>
      <c r="W8613">
        <f t="shared" si="671"/>
        <v>4</v>
      </c>
      <c r="X8613">
        <f t="shared" si="672"/>
        <v>2017</v>
      </c>
      <c r="Y8613" t="str">
        <f t="shared" si="673"/>
        <v>Nov</v>
      </c>
      <c r="Z8613" t="str">
        <f t="shared" si="674"/>
        <v>2017-11</v>
      </c>
    </row>
    <row r="8614" spans="1:26"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s="5">
        <v>39.68</v>
      </c>
      <c r="S8614">
        <v>2</v>
      </c>
      <c r="T8614" s="7">
        <v>0</v>
      </c>
      <c r="U8614" s="5">
        <v>10.316800000000001</v>
      </c>
      <c r="V8614">
        <f t="shared" si="670"/>
        <v>1</v>
      </c>
      <c r="W8614">
        <f t="shared" si="671"/>
        <v>1</v>
      </c>
      <c r="X8614">
        <f t="shared" si="672"/>
        <v>2016</v>
      </c>
      <c r="Y8614" t="str">
        <f t="shared" si="673"/>
        <v>Jan</v>
      </c>
      <c r="Z8614" t="str">
        <f t="shared" si="674"/>
        <v>2016-01</v>
      </c>
    </row>
    <row r="8615" spans="1:26"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s="5">
        <v>479.97</v>
      </c>
      <c r="S8615">
        <v>3</v>
      </c>
      <c r="T8615" s="7">
        <v>0</v>
      </c>
      <c r="U8615" s="5">
        <v>177.5889</v>
      </c>
      <c r="V8615">
        <f t="shared" si="670"/>
        <v>11</v>
      </c>
      <c r="W8615">
        <f t="shared" si="671"/>
        <v>4</v>
      </c>
      <c r="X8615">
        <f t="shared" si="672"/>
        <v>2016</v>
      </c>
      <c r="Y8615" t="str">
        <f t="shared" si="673"/>
        <v>Nov</v>
      </c>
      <c r="Z8615" t="str">
        <f t="shared" si="674"/>
        <v>2016-11</v>
      </c>
    </row>
    <row r="8616" spans="1:26"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s="5">
        <v>7.38</v>
      </c>
      <c r="S8616">
        <v>2</v>
      </c>
      <c r="T8616" s="7">
        <v>0</v>
      </c>
      <c r="U8616" s="5">
        <v>3.4685999999999999</v>
      </c>
      <c r="V8616">
        <f t="shared" si="670"/>
        <v>9</v>
      </c>
      <c r="W8616">
        <f t="shared" si="671"/>
        <v>3</v>
      </c>
      <c r="X8616">
        <f t="shared" si="672"/>
        <v>2016</v>
      </c>
      <c r="Y8616" t="str">
        <f t="shared" si="673"/>
        <v>Sep</v>
      </c>
      <c r="Z8616" t="str">
        <f t="shared" si="674"/>
        <v>2016-09</v>
      </c>
    </row>
    <row r="8617" spans="1:26"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s="5">
        <v>14.256</v>
      </c>
      <c r="S8617">
        <v>3</v>
      </c>
      <c r="T8617" s="7">
        <v>0.2</v>
      </c>
      <c r="U8617" s="5">
        <v>4.4550000000000001</v>
      </c>
      <c r="V8617">
        <f t="shared" si="670"/>
        <v>9</v>
      </c>
      <c r="W8617">
        <f t="shared" si="671"/>
        <v>3</v>
      </c>
      <c r="X8617">
        <f t="shared" si="672"/>
        <v>2016</v>
      </c>
      <c r="Y8617" t="str">
        <f t="shared" si="673"/>
        <v>Sep</v>
      </c>
      <c r="Z8617" t="str">
        <f t="shared" si="674"/>
        <v>2016-09</v>
      </c>
    </row>
    <row r="8618" spans="1:26"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s="5">
        <v>81.98</v>
      </c>
      <c r="S8618">
        <v>2</v>
      </c>
      <c r="T8618" s="7">
        <v>0</v>
      </c>
      <c r="U8618" s="5">
        <v>40.170200000000001</v>
      </c>
      <c r="V8618">
        <f t="shared" si="670"/>
        <v>9</v>
      </c>
      <c r="W8618">
        <f t="shared" si="671"/>
        <v>3</v>
      </c>
      <c r="X8618">
        <f t="shared" si="672"/>
        <v>2016</v>
      </c>
      <c r="Y8618" t="str">
        <f t="shared" si="673"/>
        <v>Sep</v>
      </c>
      <c r="Z8618" t="str">
        <f t="shared" si="674"/>
        <v>2016-09</v>
      </c>
    </row>
    <row r="8619" spans="1:26"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s="5">
        <v>39.624000000000002</v>
      </c>
      <c r="S8619">
        <v>3</v>
      </c>
      <c r="T8619" s="7">
        <v>0.2</v>
      </c>
      <c r="U8619" s="5">
        <v>13.868399999999999</v>
      </c>
      <c r="V8619">
        <f t="shared" si="670"/>
        <v>9</v>
      </c>
      <c r="W8619">
        <f t="shared" si="671"/>
        <v>3</v>
      </c>
      <c r="X8619">
        <f t="shared" si="672"/>
        <v>2016</v>
      </c>
      <c r="Y8619" t="str">
        <f t="shared" si="673"/>
        <v>Sep</v>
      </c>
      <c r="Z8619" t="str">
        <f t="shared" si="674"/>
        <v>2016-09</v>
      </c>
    </row>
    <row r="8620" spans="1:26"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s="5">
        <v>399.67200000000003</v>
      </c>
      <c r="S8620">
        <v>7</v>
      </c>
      <c r="T8620" s="7">
        <v>0.2</v>
      </c>
      <c r="U8620" s="5">
        <v>-14.9877</v>
      </c>
      <c r="V8620">
        <f t="shared" si="670"/>
        <v>3</v>
      </c>
      <c r="W8620">
        <f t="shared" si="671"/>
        <v>1</v>
      </c>
      <c r="X8620">
        <f t="shared" si="672"/>
        <v>2017</v>
      </c>
      <c r="Y8620" t="str">
        <f t="shared" si="673"/>
        <v>Mar</v>
      </c>
      <c r="Z8620" t="str">
        <f t="shared" si="674"/>
        <v>2017-03</v>
      </c>
    </row>
    <row r="8621" spans="1:26"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s="5">
        <v>65.12</v>
      </c>
      <c r="S8621">
        <v>4</v>
      </c>
      <c r="T8621" s="7">
        <v>0</v>
      </c>
      <c r="U8621" s="5">
        <v>16.9312</v>
      </c>
      <c r="V8621">
        <f t="shared" si="670"/>
        <v>9</v>
      </c>
      <c r="W8621">
        <f t="shared" si="671"/>
        <v>3</v>
      </c>
      <c r="X8621">
        <f t="shared" si="672"/>
        <v>2017</v>
      </c>
      <c r="Y8621" t="str">
        <f t="shared" si="673"/>
        <v>Sep</v>
      </c>
      <c r="Z8621" t="str">
        <f t="shared" si="674"/>
        <v>2017-09</v>
      </c>
    </row>
    <row r="8622" spans="1:26"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s="5">
        <v>30.56</v>
      </c>
      <c r="S8622">
        <v>5</v>
      </c>
      <c r="T8622" s="7">
        <v>0.6</v>
      </c>
      <c r="U8622" s="5">
        <v>-19.864000000000001</v>
      </c>
      <c r="V8622">
        <f t="shared" si="670"/>
        <v>11</v>
      </c>
      <c r="W8622">
        <f t="shared" si="671"/>
        <v>4</v>
      </c>
      <c r="X8622">
        <f t="shared" si="672"/>
        <v>2017</v>
      </c>
      <c r="Y8622" t="str">
        <f t="shared" si="673"/>
        <v>Nov</v>
      </c>
      <c r="Z8622" t="str">
        <f t="shared" si="674"/>
        <v>2017-11</v>
      </c>
    </row>
    <row r="8623" spans="1:26"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s="5">
        <v>20.768000000000001</v>
      </c>
      <c r="S8623">
        <v>2</v>
      </c>
      <c r="T8623" s="7">
        <v>0.2</v>
      </c>
      <c r="U8623" s="5">
        <v>2.3363999999999998</v>
      </c>
      <c r="V8623">
        <f t="shared" si="670"/>
        <v>5</v>
      </c>
      <c r="W8623">
        <f t="shared" si="671"/>
        <v>2</v>
      </c>
      <c r="X8623">
        <f t="shared" si="672"/>
        <v>2017</v>
      </c>
      <c r="Y8623" t="str">
        <f t="shared" si="673"/>
        <v>May</v>
      </c>
      <c r="Z8623" t="str">
        <f t="shared" si="674"/>
        <v>2017-05</v>
      </c>
    </row>
    <row r="8624" spans="1:26"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s="5">
        <v>39.808</v>
      </c>
      <c r="S8624">
        <v>4</v>
      </c>
      <c r="T8624" s="7">
        <v>0.2</v>
      </c>
      <c r="U8624" s="5">
        <v>3.9807999999999999</v>
      </c>
      <c r="V8624">
        <f t="shared" si="670"/>
        <v>11</v>
      </c>
      <c r="W8624">
        <f t="shared" si="671"/>
        <v>4</v>
      </c>
      <c r="X8624">
        <f t="shared" si="672"/>
        <v>2016</v>
      </c>
      <c r="Y8624" t="str">
        <f t="shared" si="673"/>
        <v>Nov</v>
      </c>
      <c r="Z8624" t="str">
        <f t="shared" si="674"/>
        <v>2016-11</v>
      </c>
    </row>
    <row r="8625" spans="1:26"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s="5">
        <v>121.104</v>
      </c>
      <c r="S8625">
        <v>6</v>
      </c>
      <c r="T8625" s="7">
        <v>0.7</v>
      </c>
      <c r="U8625" s="5">
        <v>-100.92</v>
      </c>
      <c r="V8625">
        <f t="shared" si="670"/>
        <v>11</v>
      </c>
      <c r="W8625">
        <f t="shared" si="671"/>
        <v>4</v>
      </c>
      <c r="X8625">
        <f t="shared" si="672"/>
        <v>2015</v>
      </c>
      <c r="Y8625" t="str">
        <f t="shared" si="673"/>
        <v>Nov</v>
      </c>
      <c r="Z8625" t="str">
        <f t="shared" si="674"/>
        <v>2015-11</v>
      </c>
    </row>
    <row r="8626" spans="1:26"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s="5">
        <v>111.96</v>
      </c>
      <c r="S8626">
        <v>5</v>
      </c>
      <c r="T8626" s="7">
        <v>0.2</v>
      </c>
      <c r="U8626" s="5">
        <v>-1.3995</v>
      </c>
      <c r="V8626">
        <f t="shared" si="670"/>
        <v>11</v>
      </c>
      <c r="W8626">
        <f t="shared" si="671"/>
        <v>4</v>
      </c>
      <c r="X8626">
        <f t="shared" si="672"/>
        <v>2015</v>
      </c>
      <c r="Y8626" t="str">
        <f t="shared" si="673"/>
        <v>Nov</v>
      </c>
      <c r="Z8626" t="str">
        <f t="shared" si="674"/>
        <v>2015-11</v>
      </c>
    </row>
    <row r="8627" spans="1:26"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s="5">
        <v>15.696</v>
      </c>
      <c r="S8627">
        <v>3</v>
      </c>
      <c r="T8627" s="7">
        <v>0.2</v>
      </c>
      <c r="U8627" s="5">
        <v>5.1012000000000004</v>
      </c>
      <c r="V8627">
        <f t="shared" si="670"/>
        <v>12</v>
      </c>
      <c r="W8627">
        <f t="shared" si="671"/>
        <v>4</v>
      </c>
      <c r="X8627">
        <f t="shared" si="672"/>
        <v>2015</v>
      </c>
      <c r="Y8627" t="str">
        <f t="shared" si="673"/>
        <v>Dec</v>
      </c>
      <c r="Z8627" t="str">
        <f t="shared" si="674"/>
        <v>2015-12</v>
      </c>
    </row>
    <row r="8628" spans="1:26"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s="5">
        <v>70.260000000000005</v>
      </c>
      <c r="S8628">
        <v>3</v>
      </c>
      <c r="T8628" s="7">
        <v>0</v>
      </c>
      <c r="U8628" s="5">
        <v>18.970199999999998</v>
      </c>
      <c r="V8628">
        <f t="shared" si="670"/>
        <v>9</v>
      </c>
      <c r="W8628">
        <f t="shared" si="671"/>
        <v>3</v>
      </c>
      <c r="X8628">
        <f t="shared" si="672"/>
        <v>2015</v>
      </c>
      <c r="Y8628" t="str">
        <f t="shared" si="673"/>
        <v>Sep</v>
      </c>
      <c r="Z8628" t="str">
        <f t="shared" si="674"/>
        <v>2015-09</v>
      </c>
    </row>
    <row r="8629" spans="1:26"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s="5">
        <v>90</v>
      </c>
      <c r="S8629">
        <v>5</v>
      </c>
      <c r="T8629" s="7">
        <v>0</v>
      </c>
      <c r="U8629" s="5">
        <v>16.2</v>
      </c>
      <c r="V8629">
        <f t="shared" si="670"/>
        <v>9</v>
      </c>
      <c r="W8629">
        <f t="shared" si="671"/>
        <v>3</v>
      </c>
      <c r="X8629">
        <f t="shared" si="672"/>
        <v>2015</v>
      </c>
      <c r="Y8629" t="str">
        <f t="shared" si="673"/>
        <v>Sep</v>
      </c>
      <c r="Z8629" t="str">
        <f t="shared" si="674"/>
        <v>2015-09</v>
      </c>
    </row>
    <row r="8630" spans="1:26"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s="5">
        <v>6.0960000000000001</v>
      </c>
      <c r="S8630">
        <v>2</v>
      </c>
      <c r="T8630" s="7">
        <v>0.2</v>
      </c>
      <c r="U8630" s="5">
        <v>2.0573999999999999</v>
      </c>
      <c r="V8630">
        <f t="shared" si="670"/>
        <v>9</v>
      </c>
      <c r="W8630">
        <f t="shared" si="671"/>
        <v>3</v>
      </c>
      <c r="X8630">
        <f t="shared" si="672"/>
        <v>2015</v>
      </c>
      <c r="Y8630" t="str">
        <f t="shared" si="673"/>
        <v>Sep</v>
      </c>
      <c r="Z8630" t="str">
        <f t="shared" si="674"/>
        <v>2015-09</v>
      </c>
    </row>
    <row r="8631" spans="1:26"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s="5">
        <v>481.17599999999999</v>
      </c>
      <c r="S8631">
        <v>2</v>
      </c>
      <c r="T8631" s="7">
        <v>0.4</v>
      </c>
      <c r="U8631" s="5">
        <v>-120.294</v>
      </c>
      <c r="V8631">
        <f t="shared" si="670"/>
        <v>9</v>
      </c>
      <c r="W8631">
        <f t="shared" si="671"/>
        <v>3</v>
      </c>
      <c r="X8631">
        <f t="shared" si="672"/>
        <v>2015</v>
      </c>
      <c r="Y8631" t="str">
        <f t="shared" si="673"/>
        <v>Sep</v>
      </c>
      <c r="Z8631" t="str">
        <f t="shared" si="674"/>
        <v>2015-09</v>
      </c>
    </row>
    <row r="8632" spans="1:26"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s="5">
        <v>7.24</v>
      </c>
      <c r="S8632">
        <v>4</v>
      </c>
      <c r="T8632" s="7">
        <v>0</v>
      </c>
      <c r="U8632" s="5">
        <v>2.3892000000000002</v>
      </c>
      <c r="V8632">
        <f t="shared" si="670"/>
        <v>9</v>
      </c>
      <c r="W8632">
        <f t="shared" si="671"/>
        <v>3</v>
      </c>
      <c r="X8632">
        <f t="shared" si="672"/>
        <v>2015</v>
      </c>
      <c r="Y8632" t="str">
        <f t="shared" si="673"/>
        <v>Sep</v>
      </c>
      <c r="Z8632" t="str">
        <f t="shared" si="674"/>
        <v>2015-09</v>
      </c>
    </row>
    <row r="8633" spans="1:26"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s="5">
        <v>177.45</v>
      </c>
      <c r="S8633">
        <v>5</v>
      </c>
      <c r="T8633" s="7">
        <v>0.5</v>
      </c>
      <c r="U8633" s="5">
        <v>-78.078000000000003</v>
      </c>
      <c r="V8633">
        <f t="shared" si="670"/>
        <v>7</v>
      </c>
      <c r="W8633">
        <f t="shared" si="671"/>
        <v>3</v>
      </c>
      <c r="X8633">
        <f t="shared" si="672"/>
        <v>2016</v>
      </c>
      <c r="Y8633" t="str">
        <f t="shared" si="673"/>
        <v>Jul</v>
      </c>
      <c r="Z8633" t="str">
        <f t="shared" si="674"/>
        <v>2016-07</v>
      </c>
    </row>
    <row r="8634" spans="1:26"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s="5">
        <v>1369.7639999999999</v>
      </c>
      <c r="S8634">
        <v>6</v>
      </c>
      <c r="T8634" s="7">
        <v>0.7</v>
      </c>
      <c r="U8634" s="5">
        <v>-913.17600000000004</v>
      </c>
      <c r="V8634">
        <f t="shared" si="670"/>
        <v>7</v>
      </c>
      <c r="W8634">
        <f t="shared" si="671"/>
        <v>3</v>
      </c>
      <c r="X8634">
        <f t="shared" si="672"/>
        <v>2016</v>
      </c>
      <c r="Y8634" t="str">
        <f t="shared" si="673"/>
        <v>Jul</v>
      </c>
      <c r="Z8634" t="str">
        <f t="shared" si="674"/>
        <v>2016-07</v>
      </c>
    </row>
    <row r="8635" spans="1:26"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s="5">
        <v>9.48</v>
      </c>
      <c r="S8635">
        <v>3</v>
      </c>
      <c r="T8635" s="7">
        <v>0.2</v>
      </c>
      <c r="U8635" s="5">
        <v>0.71099999999999997</v>
      </c>
      <c r="V8635">
        <f t="shared" si="670"/>
        <v>7</v>
      </c>
      <c r="W8635">
        <f t="shared" si="671"/>
        <v>3</v>
      </c>
      <c r="X8635">
        <f t="shared" si="672"/>
        <v>2016</v>
      </c>
      <c r="Y8635" t="str">
        <f t="shared" si="673"/>
        <v>Jul</v>
      </c>
      <c r="Z8635" t="str">
        <f t="shared" si="674"/>
        <v>2016-07</v>
      </c>
    </row>
    <row r="8636" spans="1:26"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s="5">
        <v>130.97999999999999</v>
      </c>
      <c r="S8636">
        <v>2</v>
      </c>
      <c r="T8636" s="7">
        <v>0.5</v>
      </c>
      <c r="U8636" s="5">
        <v>-89.066400000000002</v>
      </c>
      <c r="V8636">
        <f t="shared" si="670"/>
        <v>8</v>
      </c>
      <c r="W8636">
        <f t="shared" si="671"/>
        <v>3</v>
      </c>
      <c r="X8636">
        <f t="shared" si="672"/>
        <v>2017</v>
      </c>
      <c r="Y8636" t="str">
        <f t="shared" si="673"/>
        <v>Aug</v>
      </c>
      <c r="Z8636" t="str">
        <f t="shared" si="674"/>
        <v>2017-08</v>
      </c>
    </row>
    <row r="8637" spans="1:26"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s="5">
        <v>174.95</v>
      </c>
      <c r="S8637">
        <v>5</v>
      </c>
      <c r="T8637" s="7">
        <v>0</v>
      </c>
      <c r="U8637" s="5">
        <v>45.487000000000002</v>
      </c>
      <c r="V8637">
        <f t="shared" si="670"/>
        <v>4</v>
      </c>
      <c r="W8637">
        <f t="shared" si="671"/>
        <v>2</v>
      </c>
      <c r="X8637">
        <f t="shared" si="672"/>
        <v>2014</v>
      </c>
      <c r="Y8637" t="str">
        <f t="shared" si="673"/>
        <v>Apr</v>
      </c>
      <c r="Z8637" t="str">
        <f t="shared" si="674"/>
        <v>2014-04</v>
      </c>
    </row>
    <row r="8638" spans="1:26"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s="5">
        <v>826</v>
      </c>
      <c r="S8638">
        <v>5</v>
      </c>
      <c r="T8638" s="7">
        <v>0</v>
      </c>
      <c r="U8638" s="5">
        <v>214.76</v>
      </c>
      <c r="V8638">
        <f t="shared" si="670"/>
        <v>4</v>
      </c>
      <c r="W8638">
        <f t="shared" si="671"/>
        <v>2</v>
      </c>
      <c r="X8638">
        <f t="shared" si="672"/>
        <v>2014</v>
      </c>
      <c r="Y8638" t="str">
        <f t="shared" si="673"/>
        <v>Apr</v>
      </c>
      <c r="Z8638" t="str">
        <f t="shared" si="674"/>
        <v>2014-04</v>
      </c>
    </row>
    <row r="8639" spans="1:26"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s="5">
        <v>139.58000000000001</v>
      </c>
      <c r="S8639">
        <v>7</v>
      </c>
      <c r="T8639" s="7">
        <v>0</v>
      </c>
      <c r="U8639" s="5">
        <v>39.0824</v>
      </c>
      <c r="V8639">
        <f t="shared" si="670"/>
        <v>4</v>
      </c>
      <c r="W8639">
        <f t="shared" si="671"/>
        <v>2</v>
      </c>
      <c r="X8639">
        <f t="shared" si="672"/>
        <v>2017</v>
      </c>
      <c r="Y8639" t="str">
        <f t="shared" si="673"/>
        <v>Apr</v>
      </c>
      <c r="Z8639" t="str">
        <f t="shared" si="674"/>
        <v>2017-04</v>
      </c>
    </row>
    <row r="8640" spans="1:26"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5">
        <v>399.95</v>
      </c>
      <c r="S8640">
        <v>5</v>
      </c>
      <c r="T8640" s="7">
        <v>0</v>
      </c>
      <c r="U8640" s="5">
        <v>143.982</v>
      </c>
      <c r="V8640">
        <f t="shared" si="670"/>
        <v>7</v>
      </c>
      <c r="W8640">
        <f t="shared" si="671"/>
        <v>3</v>
      </c>
      <c r="X8640">
        <f t="shared" si="672"/>
        <v>2017</v>
      </c>
      <c r="Y8640" t="str">
        <f t="shared" si="673"/>
        <v>Jul</v>
      </c>
      <c r="Z8640" t="str">
        <f t="shared" si="674"/>
        <v>2017-07</v>
      </c>
    </row>
    <row r="8641" spans="1:26"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s="5">
        <v>12.39</v>
      </c>
      <c r="S8641">
        <v>3</v>
      </c>
      <c r="T8641" s="7">
        <v>0</v>
      </c>
      <c r="U8641" s="5">
        <v>5.8232999999999997</v>
      </c>
      <c r="V8641">
        <f t="shared" si="670"/>
        <v>12</v>
      </c>
      <c r="W8641">
        <f t="shared" si="671"/>
        <v>4</v>
      </c>
      <c r="X8641">
        <f t="shared" si="672"/>
        <v>2014</v>
      </c>
      <c r="Y8641" t="str">
        <f t="shared" si="673"/>
        <v>Dec</v>
      </c>
      <c r="Z8641" t="str">
        <f t="shared" si="674"/>
        <v>2014-12</v>
      </c>
    </row>
    <row r="8642" spans="1:26"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s="5">
        <v>760.98</v>
      </c>
      <c r="S8642">
        <v>5</v>
      </c>
      <c r="T8642" s="7">
        <v>0.8</v>
      </c>
      <c r="U8642" s="5">
        <v>-1141.47</v>
      </c>
      <c r="V8642">
        <f t="shared" si="670"/>
        <v>1</v>
      </c>
      <c r="W8642">
        <f t="shared" si="671"/>
        <v>1</v>
      </c>
      <c r="X8642">
        <f t="shared" si="672"/>
        <v>2017</v>
      </c>
      <c r="Y8642" t="str">
        <f t="shared" si="673"/>
        <v>Jan</v>
      </c>
      <c r="Z8642" t="str">
        <f t="shared" si="674"/>
        <v>2017-01</v>
      </c>
    </row>
    <row r="8643" spans="1:26"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s="5">
        <v>67.86</v>
      </c>
      <c r="S8643">
        <v>6</v>
      </c>
      <c r="T8643" s="7">
        <v>0.7</v>
      </c>
      <c r="U8643" s="5">
        <v>-45.24</v>
      </c>
      <c r="V8643">
        <f t="shared" ref="V8643:V8706" si="675">MONTH(C8643)</f>
        <v>12</v>
      </c>
      <c r="W8643">
        <f t="shared" ref="W8643:W8706" si="676">ROUNDUP(MONTH(C8643)/3,0)</f>
        <v>4</v>
      </c>
      <c r="X8643">
        <f t="shared" ref="X8643:X8706" si="677">YEAR(C8643)</f>
        <v>2017</v>
      </c>
      <c r="Y8643" t="str">
        <f t="shared" ref="Y8643:Y8706" si="678">TEXT(C8643,"MMM")</f>
        <v>Dec</v>
      </c>
      <c r="Z8643" t="str">
        <f t="shared" ref="Z8643:Z8706" si="679">TEXT(C8643,"YYYY-MM")</f>
        <v>2017-12</v>
      </c>
    </row>
    <row r="8644" spans="1:26"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s="5">
        <v>31.504000000000001</v>
      </c>
      <c r="S8644">
        <v>11</v>
      </c>
      <c r="T8644" s="7">
        <v>0.2</v>
      </c>
      <c r="U8644" s="5">
        <v>11.814</v>
      </c>
      <c r="V8644">
        <f t="shared" si="675"/>
        <v>11</v>
      </c>
      <c r="W8644">
        <f t="shared" si="676"/>
        <v>4</v>
      </c>
      <c r="X8644">
        <f t="shared" si="677"/>
        <v>2015</v>
      </c>
      <c r="Y8644" t="str">
        <f t="shared" si="678"/>
        <v>Nov</v>
      </c>
      <c r="Z8644" t="str">
        <f t="shared" si="679"/>
        <v>2015-11</v>
      </c>
    </row>
    <row r="8645" spans="1:26"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s="5">
        <v>5.04</v>
      </c>
      <c r="S8645">
        <v>1</v>
      </c>
      <c r="T8645" s="7">
        <v>0.2</v>
      </c>
      <c r="U8645" s="5">
        <v>1.6379999999999999</v>
      </c>
      <c r="V8645">
        <f t="shared" si="675"/>
        <v>11</v>
      </c>
      <c r="W8645">
        <f t="shared" si="676"/>
        <v>4</v>
      </c>
      <c r="X8645">
        <f t="shared" si="677"/>
        <v>2015</v>
      </c>
      <c r="Y8645" t="str">
        <f t="shared" si="678"/>
        <v>Nov</v>
      </c>
      <c r="Z8645" t="str">
        <f t="shared" si="679"/>
        <v>2015-11</v>
      </c>
    </row>
    <row r="8646" spans="1:26"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s="5">
        <v>39.878999999999998</v>
      </c>
      <c r="S8646">
        <v>7</v>
      </c>
      <c r="T8646" s="7">
        <v>0.7</v>
      </c>
      <c r="U8646" s="5">
        <v>-29.244599999999998</v>
      </c>
      <c r="V8646">
        <f t="shared" si="675"/>
        <v>11</v>
      </c>
      <c r="W8646">
        <f t="shared" si="676"/>
        <v>4</v>
      </c>
      <c r="X8646">
        <f t="shared" si="677"/>
        <v>2015</v>
      </c>
      <c r="Y8646" t="str">
        <f t="shared" si="678"/>
        <v>Nov</v>
      </c>
      <c r="Z8646" t="str">
        <f t="shared" si="679"/>
        <v>2015-11</v>
      </c>
    </row>
    <row r="8647" spans="1:26"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s="5">
        <v>4.7119999999999997</v>
      </c>
      <c r="S8647">
        <v>1</v>
      </c>
      <c r="T8647" s="7">
        <v>0.2</v>
      </c>
      <c r="U8647" s="5">
        <v>1.4136</v>
      </c>
      <c r="V8647">
        <f t="shared" si="675"/>
        <v>11</v>
      </c>
      <c r="W8647">
        <f t="shared" si="676"/>
        <v>4</v>
      </c>
      <c r="X8647">
        <f t="shared" si="677"/>
        <v>2015</v>
      </c>
      <c r="Y8647" t="str">
        <f t="shared" si="678"/>
        <v>Nov</v>
      </c>
      <c r="Z8647" t="str">
        <f t="shared" si="679"/>
        <v>2015-11</v>
      </c>
    </row>
    <row r="8648" spans="1:26"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s="5">
        <v>194.352</v>
      </c>
      <c r="S8648">
        <v>3</v>
      </c>
      <c r="T8648" s="7">
        <v>0.2</v>
      </c>
      <c r="U8648" s="5">
        <v>19.435199999999998</v>
      </c>
      <c r="V8648">
        <f t="shared" si="675"/>
        <v>11</v>
      </c>
      <c r="W8648">
        <f t="shared" si="676"/>
        <v>4</v>
      </c>
      <c r="X8648">
        <f t="shared" si="677"/>
        <v>2016</v>
      </c>
      <c r="Y8648" t="str">
        <f t="shared" si="678"/>
        <v>Nov</v>
      </c>
      <c r="Z8648" t="str">
        <f t="shared" si="679"/>
        <v>2016-11</v>
      </c>
    </row>
    <row r="8649" spans="1:26"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s="5">
        <v>97.424000000000007</v>
      </c>
      <c r="S8649">
        <v>2</v>
      </c>
      <c r="T8649" s="7">
        <v>0.2</v>
      </c>
      <c r="U8649" s="5">
        <v>10.9602</v>
      </c>
      <c r="V8649">
        <f t="shared" si="675"/>
        <v>12</v>
      </c>
      <c r="W8649">
        <f t="shared" si="676"/>
        <v>4</v>
      </c>
      <c r="X8649">
        <f t="shared" si="677"/>
        <v>2015</v>
      </c>
      <c r="Y8649" t="str">
        <f t="shared" si="678"/>
        <v>Dec</v>
      </c>
      <c r="Z8649" t="str">
        <f t="shared" si="679"/>
        <v>2015-12</v>
      </c>
    </row>
    <row r="8650" spans="1:26"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s="5">
        <v>704.76</v>
      </c>
      <c r="S8650">
        <v>5</v>
      </c>
      <c r="T8650" s="7">
        <v>0.2</v>
      </c>
      <c r="U8650" s="5">
        <v>26.4285</v>
      </c>
      <c r="V8650">
        <f t="shared" si="675"/>
        <v>7</v>
      </c>
      <c r="W8650">
        <f t="shared" si="676"/>
        <v>3</v>
      </c>
      <c r="X8650">
        <f t="shared" si="677"/>
        <v>2016</v>
      </c>
      <c r="Y8650" t="str">
        <f t="shared" si="678"/>
        <v>Jul</v>
      </c>
      <c r="Z8650" t="str">
        <f t="shared" si="679"/>
        <v>2016-07</v>
      </c>
    </row>
    <row r="8651" spans="1:26"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s="5">
        <v>27.396000000000001</v>
      </c>
      <c r="S8651">
        <v>3</v>
      </c>
      <c r="T8651" s="7">
        <v>0.7</v>
      </c>
      <c r="U8651" s="5">
        <v>-20.090399999999999</v>
      </c>
      <c r="V8651">
        <f t="shared" si="675"/>
        <v>7</v>
      </c>
      <c r="W8651">
        <f t="shared" si="676"/>
        <v>3</v>
      </c>
      <c r="X8651">
        <f t="shared" si="677"/>
        <v>2016</v>
      </c>
      <c r="Y8651" t="str">
        <f t="shared" si="678"/>
        <v>Jul</v>
      </c>
      <c r="Z8651" t="str">
        <f t="shared" si="679"/>
        <v>2016-07</v>
      </c>
    </row>
    <row r="8652" spans="1:26"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s="5">
        <v>5.7</v>
      </c>
      <c r="S8652">
        <v>5</v>
      </c>
      <c r="T8652" s="7">
        <v>0</v>
      </c>
      <c r="U8652" s="5">
        <v>2.6789999999999998</v>
      </c>
      <c r="V8652">
        <f t="shared" si="675"/>
        <v>9</v>
      </c>
      <c r="W8652">
        <f t="shared" si="676"/>
        <v>3</v>
      </c>
      <c r="X8652">
        <f t="shared" si="677"/>
        <v>2014</v>
      </c>
      <c r="Y8652" t="str">
        <f t="shared" si="678"/>
        <v>Sep</v>
      </c>
      <c r="Z8652" t="str">
        <f t="shared" si="679"/>
        <v>2014-09</v>
      </c>
    </row>
    <row r="8653" spans="1:26"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s="5">
        <v>14.19</v>
      </c>
      <c r="S8653">
        <v>3</v>
      </c>
      <c r="T8653" s="7">
        <v>0</v>
      </c>
      <c r="U8653" s="5">
        <v>5.5340999999999996</v>
      </c>
      <c r="V8653">
        <f t="shared" si="675"/>
        <v>9</v>
      </c>
      <c r="W8653">
        <f t="shared" si="676"/>
        <v>3</v>
      </c>
      <c r="X8653">
        <f t="shared" si="677"/>
        <v>2014</v>
      </c>
      <c r="Y8653" t="str">
        <f t="shared" si="678"/>
        <v>Sep</v>
      </c>
      <c r="Z8653" t="str">
        <f t="shared" si="679"/>
        <v>2014-09</v>
      </c>
    </row>
    <row r="8654" spans="1:26"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s="5">
        <v>7.3</v>
      </c>
      <c r="S8654">
        <v>2</v>
      </c>
      <c r="T8654" s="7">
        <v>0</v>
      </c>
      <c r="U8654" s="5">
        <v>2.19</v>
      </c>
      <c r="V8654">
        <f t="shared" si="675"/>
        <v>9</v>
      </c>
      <c r="W8654">
        <f t="shared" si="676"/>
        <v>3</v>
      </c>
      <c r="X8654">
        <f t="shared" si="677"/>
        <v>2014</v>
      </c>
      <c r="Y8654" t="str">
        <f t="shared" si="678"/>
        <v>Sep</v>
      </c>
      <c r="Z8654" t="str">
        <f t="shared" si="679"/>
        <v>2014-09</v>
      </c>
    </row>
    <row r="8655" spans="1:26"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s="5">
        <v>199.98</v>
      </c>
      <c r="S8655">
        <v>2</v>
      </c>
      <c r="T8655" s="7">
        <v>0</v>
      </c>
      <c r="U8655" s="5">
        <v>75.992400000000004</v>
      </c>
      <c r="V8655">
        <f t="shared" si="675"/>
        <v>9</v>
      </c>
      <c r="W8655">
        <f t="shared" si="676"/>
        <v>3</v>
      </c>
      <c r="X8655">
        <f t="shared" si="677"/>
        <v>2014</v>
      </c>
      <c r="Y8655" t="str">
        <f t="shared" si="678"/>
        <v>Sep</v>
      </c>
      <c r="Z8655" t="str">
        <f t="shared" si="679"/>
        <v>2014-09</v>
      </c>
    </row>
    <row r="8656" spans="1:26"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s="5">
        <v>144.96</v>
      </c>
      <c r="S8656">
        <v>4</v>
      </c>
      <c r="T8656" s="7">
        <v>0</v>
      </c>
      <c r="U8656" s="5">
        <v>60.883200000000002</v>
      </c>
      <c r="V8656">
        <f t="shared" si="675"/>
        <v>9</v>
      </c>
      <c r="W8656">
        <f t="shared" si="676"/>
        <v>3</v>
      </c>
      <c r="X8656">
        <f t="shared" si="677"/>
        <v>2014</v>
      </c>
      <c r="Y8656" t="str">
        <f t="shared" si="678"/>
        <v>Sep</v>
      </c>
      <c r="Z8656" t="str">
        <f t="shared" si="679"/>
        <v>2014-09</v>
      </c>
    </row>
    <row r="8657" spans="1:26"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s="5">
        <v>118</v>
      </c>
      <c r="S8657">
        <v>2</v>
      </c>
      <c r="T8657" s="7">
        <v>0</v>
      </c>
      <c r="U8657" s="5">
        <v>20.059999999999999</v>
      </c>
      <c r="V8657">
        <f t="shared" si="675"/>
        <v>9</v>
      </c>
      <c r="W8657">
        <f t="shared" si="676"/>
        <v>3</v>
      </c>
      <c r="X8657">
        <f t="shared" si="677"/>
        <v>2014</v>
      </c>
      <c r="Y8657" t="str">
        <f t="shared" si="678"/>
        <v>Sep</v>
      </c>
      <c r="Z8657" t="str">
        <f t="shared" si="679"/>
        <v>2014-09</v>
      </c>
    </row>
    <row r="8658" spans="1:26"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s="5">
        <v>48.94</v>
      </c>
      <c r="S8658">
        <v>1</v>
      </c>
      <c r="T8658" s="7">
        <v>0</v>
      </c>
      <c r="U8658" s="5">
        <v>24.47</v>
      </c>
      <c r="V8658">
        <f t="shared" si="675"/>
        <v>9</v>
      </c>
      <c r="W8658">
        <f t="shared" si="676"/>
        <v>3</v>
      </c>
      <c r="X8658">
        <f t="shared" si="677"/>
        <v>2014</v>
      </c>
      <c r="Y8658" t="str">
        <f t="shared" si="678"/>
        <v>Sep</v>
      </c>
      <c r="Z8658" t="str">
        <f t="shared" si="679"/>
        <v>2014-09</v>
      </c>
    </row>
    <row r="8659" spans="1:26"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s="5">
        <v>22.66</v>
      </c>
      <c r="S8659">
        <v>2</v>
      </c>
      <c r="T8659" s="7">
        <v>0</v>
      </c>
      <c r="U8659" s="5">
        <v>9.7438000000000002</v>
      </c>
      <c r="V8659">
        <f t="shared" si="675"/>
        <v>9</v>
      </c>
      <c r="W8659">
        <f t="shared" si="676"/>
        <v>3</v>
      </c>
      <c r="X8659">
        <f t="shared" si="677"/>
        <v>2014</v>
      </c>
      <c r="Y8659" t="str">
        <f t="shared" si="678"/>
        <v>Sep</v>
      </c>
      <c r="Z8659" t="str">
        <f t="shared" si="679"/>
        <v>2014-09</v>
      </c>
    </row>
    <row r="8660" spans="1:26"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s="5">
        <v>0.83599999999999997</v>
      </c>
      <c r="S8660">
        <v>1</v>
      </c>
      <c r="T8660" s="7">
        <v>0.8</v>
      </c>
      <c r="U8660" s="5">
        <v>-1.3375999999999999</v>
      </c>
      <c r="V8660">
        <f t="shared" si="675"/>
        <v>6</v>
      </c>
      <c r="W8660">
        <f t="shared" si="676"/>
        <v>2</v>
      </c>
      <c r="X8660">
        <f t="shared" si="677"/>
        <v>2016</v>
      </c>
      <c r="Y8660" t="str">
        <f t="shared" si="678"/>
        <v>Jun</v>
      </c>
      <c r="Z8660" t="str">
        <f t="shared" si="679"/>
        <v>2016-06</v>
      </c>
    </row>
    <row r="8661" spans="1:26"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s="5">
        <v>30.96</v>
      </c>
      <c r="S8661">
        <v>6</v>
      </c>
      <c r="T8661" s="7">
        <v>0.2</v>
      </c>
      <c r="U8661" s="5">
        <v>11.223000000000001</v>
      </c>
      <c r="V8661">
        <f t="shared" si="675"/>
        <v>9</v>
      </c>
      <c r="W8661">
        <f t="shared" si="676"/>
        <v>3</v>
      </c>
      <c r="X8661">
        <f t="shared" si="677"/>
        <v>2016</v>
      </c>
      <c r="Y8661" t="str">
        <f t="shared" si="678"/>
        <v>Sep</v>
      </c>
      <c r="Z8661" t="str">
        <f t="shared" si="679"/>
        <v>2016-09</v>
      </c>
    </row>
    <row r="8662" spans="1:26"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s="5">
        <v>723.92</v>
      </c>
      <c r="S8662">
        <v>5</v>
      </c>
      <c r="T8662" s="7">
        <v>0.2</v>
      </c>
      <c r="U8662" s="5">
        <v>-81.441000000000003</v>
      </c>
      <c r="V8662">
        <f t="shared" si="675"/>
        <v>11</v>
      </c>
      <c r="W8662">
        <f t="shared" si="676"/>
        <v>4</v>
      </c>
      <c r="X8662">
        <f t="shared" si="677"/>
        <v>2017</v>
      </c>
      <c r="Y8662" t="str">
        <f t="shared" si="678"/>
        <v>Nov</v>
      </c>
      <c r="Z8662" t="str">
        <f t="shared" si="679"/>
        <v>2017-11</v>
      </c>
    </row>
    <row r="8663" spans="1:26"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s="5">
        <v>21.968</v>
      </c>
      <c r="S8663">
        <v>4</v>
      </c>
      <c r="T8663" s="7">
        <v>0.6</v>
      </c>
      <c r="U8663" s="5">
        <v>-15.9268</v>
      </c>
      <c r="V8663">
        <f t="shared" si="675"/>
        <v>5</v>
      </c>
      <c r="W8663">
        <f t="shared" si="676"/>
        <v>2</v>
      </c>
      <c r="X8663">
        <f t="shared" si="677"/>
        <v>2015</v>
      </c>
      <c r="Y8663" t="str">
        <f t="shared" si="678"/>
        <v>May</v>
      </c>
      <c r="Z8663" t="str">
        <f t="shared" si="679"/>
        <v>2015-05</v>
      </c>
    </row>
    <row r="8664" spans="1:26"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s="5">
        <v>619.15200000000004</v>
      </c>
      <c r="S8664">
        <v>6</v>
      </c>
      <c r="T8664" s="7">
        <v>0.2</v>
      </c>
      <c r="U8664" s="5">
        <v>69.654600000000002</v>
      </c>
      <c r="V8664">
        <f t="shared" si="675"/>
        <v>5</v>
      </c>
      <c r="W8664">
        <f t="shared" si="676"/>
        <v>2</v>
      </c>
      <c r="X8664">
        <f t="shared" si="677"/>
        <v>2015</v>
      </c>
      <c r="Y8664" t="str">
        <f t="shared" si="678"/>
        <v>May</v>
      </c>
      <c r="Z8664" t="str">
        <f t="shared" si="679"/>
        <v>2015-05</v>
      </c>
    </row>
    <row r="8665" spans="1:26"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s="5">
        <v>127.904</v>
      </c>
      <c r="S8665">
        <v>7</v>
      </c>
      <c r="T8665" s="7">
        <v>0.2</v>
      </c>
      <c r="U8665" s="5">
        <v>41.568800000000003</v>
      </c>
      <c r="V8665">
        <f t="shared" si="675"/>
        <v>5</v>
      </c>
      <c r="W8665">
        <f t="shared" si="676"/>
        <v>2</v>
      </c>
      <c r="X8665">
        <f t="shared" si="677"/>
        <v>2015</v>
      </c>
      <c r="Y8665" t="str">
        <f t="shared" si="678"/>
        <v>May</v>
      </c>
      <c r="Z8665" t="str">
        <f t="shared" si="679"/>
        <v>2015-05</v>
      </c>
    </row>
    <row r="8666" spans="1:26"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s="5">
        <v>94.2</v>
      </c>
      <c r="S8666">
        <v>5</v>
      </c>
      <c r="T8666" s="7">
        <v>0</v>
      </c>
      <c r="U8666" s="5">
        <v>39.564</v>
      </c>
      <c r="V8666">
        <f t="shared" si="675"/>
        <v>3</v>
      </c>
      <c r="W8666">
        <f t="shared" si="676"/>
        <v>1</v>
      </c>
      <c r="X8666">
        <f t="shared" si="677"/>
        <v>2017</v>
      </c>
      <c r="Y8666" t="str">
        <f t="shared" si="678"/>
        <v>Mar</v>
      </c>
      <c r="Z8666" t="str">
        <f t="shared" si="679"/>
        <v>2017-03</v>
      </c>
    </row>
    <row r="8667" spans="1:26"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s="5">
        <v>49.5</v>
      </c>
      <c r="S8667">
        <v>5</v>
      </c>
      <c r="T8667" s="7">
        <v>0</v>
      </c>
      <c r="U8667" s="5">
        <v>13.365</v>
      </c>
      <c r="V8667">
        <f t="shared" si="675"/>
        <v>11</v>
      </c>
      <c r="W8667">
        <f t="shared" si="676"/>
        <v>4</v>
      </c>
      <c r="X8667">
        <f t="shared" si="677"/>
        <v>2016</v>
      </c>
      <c r="Y8667" t="str">
        <f t="shared" si="678"/>
        <v>Nov</v>
      </c>
      <c r="Z8667" t="str">
        <f t="shared" si="679"/>
        <v>2016-11</v>
      </c>
    </row>
    <row r="8668" spans="1:26"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s="5">
        <v>16.52</v>
      </c>
      <c r="S8668">
        <v>5</v>
      </c>
      <c r="T8668" s="7">
        <v>0.2</v>
      </c>
      <c r="U8668" s="5">
        <v>1.6519999999999999</v>
      </c>
      <c r="V8668">
        <f t="shared" si="675"/>
        <v>12</v>
      </c>
      <c r="W8668">
        <f t="shared" si="676"/>
        <v>4</v>
      </c>
      <c r="X8668">
        <f t="shared" si="677"/>
        <v>2016</v>
      </c>
      <c r="Y8668" t="str">
        <f t="shared" si="678"/>
        <v>Dec</v>
      </c>
      <c r="Z8668" t="str">
        <f t="shared" si="679"/>
        <v>2016-12</v>
      </c>
    </row>
    <row r="8669" spans="1:26"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s="5">
        <v>55.36</v>
      </c>
      <c r="S8669">
        <v>4</v>
      </c>
      <c r="T8669" s="7">
        <v>0.2</v>
      </c>
      <c r="U8669" s="5">
        <v>19.376000000000001</v>
      </c>
      <c r="V8669">
        <f t="shared" si="675"/>
        <v>12</v>
      </c>
      <c r="W8669">
        <f t="shared" si="676"/>
        <v>4</v>
      </c>
      <c r="X8669">
        <f t="shared" si="677"/>
        <v>2016</v>
      </c>
      <c r="Y8669" t="str">
        <f t="shared" si="678"/>
        <v>Dec</v>
      </c>
      <c r="Z8669" t="str">
        <f t="shared" si="679"/>
        <v>2016-12</v>
      </c>
    </row>
    <row r="8670" spans="1:26"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s="5">
        <v>11.56</v>
      </c>
      <c r="S8670">
        <v>1</v>
      </c>
      <c r="T8670" s="7">
        <v>0.2</v>
      </c>
      <c r="U8670" s="5">
        <v>3.7570000000000001</v>
      </c>
      <c r="V8670">
        <f t="shared" si="675"/>
        <v>12</v>
      </c>
      <c r="W8670">
        <f t="shared" si="676"/>
        <v>4</v>
      </c>
      <c r="X8670">
        <f t="shared" si="677"/>
        <v>2016</v>
      </c>
      <c r="Y8670" t="str">
        <f t="shared" si="678"/>
        <v>Dec</v>
      </c>
      <c r="Z8670" t="str">
        <f t="shared" si="679"/>
        <v>2016-12</v>
      </c>
    </row>
    <row r="8671" spans="1:26"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s="5">
        <v>17.12</v>
      </c>
      <c r="S8671">
        <v>4</v>
      </c>
      <c r="T8671" s="7">
        <v>0</v>
      </c>
      <c r="U8671" s="5">
        <v>7.7039999999999997</v>
      </c>
      <c r="V8671">
        <f t="shared" si="675"/>
        <v>12</v>
      </c>
      <c r="W8671">
        <f t="shared" si="676"/>
        <v>4</v>
      </c>
      <c r="X8671">
        <f t="shared" si="677"/>
        <v>2015</v>
      </c>
      <c r="Y8671" t="str">
        <f t="shared" si="678"/>
        <v>Dec</v>
      </c>
      <c r="Z8671" t="str">
        <f t="shared" si="679"/>
        <v>2015-12</v>
      </c>
    </row>
    <row r="8672" spans="1:26"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s="5">
        <v>182.352</v>
      </c>
      <c r="S8672">
        <v>3</v>
      </c>
      <c r="T8672" s="7">
        <v>0.2</v>
      </c>
      <c r="U8672" s="5">
        <v>-18.235199999999999</v>
      </c>
      <c r="V8672">
        <f t="shared" si="675"/>
        <v>12</v>
      </c>
      <c r="W8672">
        <f t="shared" si="676"/>
        <v>4</v>
      </c>
      <c r="X8672">
        <f t="shared" si="677"/>
        <v>2014</v>
      </c>
      <c r="Y8672" t="str">
        <f t="shared" si="678"/>
        <v>Dec</v>
      </c>
      <c r="Z8672" t="str">
        <f t="shared" si="679"/>
        <v>2014-12</v>
      </c>
    </row>
    <row r="8673" spans="1:26"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s="5">
        <v>118.16</v>
      </c>
      <c r="S8673">
        <v>2</v>
      </c>
      <c r="T8673" s="7">
        <v>0.2</v>
      </c>
      <c r="U8673" s="5">
        <v>-25.109000000000002</v>
      </c>
      <c r="V8673">
        <f t="shared" si="675"/>
        <v>12</v>
      </c>
      <c r="W8673">
        <f t="shared" si="676"/>
        <v>4</v>
      </c>
      <c r="X8673">
        <f t="shared" si="677"/>
        <v>2014</v>
      </c>
      <c r="Y8673" t="str">
        <f t="shared" si="678"/>
        <v>Dec</v>
      </c>
      <c r="Z8673" t="str">
        <f t="shared" si="679"/>
        <v>2014-12</v>
      </c>
    </row>
    <row r="8674" spans="1:26"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s="5">
        <v>18.367999999999999</v>
      </c>
      <c r="S8674">
        <v>2</v>
      </c>
      <c r="T8674" s="7">
        <v>0.2</v>
      </c>
      <c r="U8674" s="5">
        <v>6.1992000000000003</v>
      </c>
      <c r="V8674">
        <f t="shared" si="675"/>
        <v>2</v>
      </c>
      <c r="W8674">
        <f t="shared" si="676"/>
        <v>1</v>
      </c>
      <c r="X8674">
        <f t="shared" si="677"/>
        <v>2017</v>
      </c>
      <c r="Y8674" t="str">
        <f t="shared" si="678"/>
        <v>Feb</v>
      </c>
      <c r="Z8674" t="str">
        <f t="shared" si="679"/>
        <v>2017-02</v>
      </c>
    </row>
    <row r="8675" spans="1:26"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s="5">
        <v>600.55799999999999</v>
      </c>
      <c r="S8675">
        <v>3</v>
      </c>
      <c r="T8675" s="7">
        <v>0.3</v>
      </c>
      <c r="U8675" s="5">
        <v>-8.5793999999999997</v>
      </c>
      <c r="V8675">
        <f t="shared" si="675"/>
        <v>2</v>
      </c>
      <c r="W8675">
        <f t="shared" si="676"/>
        <v>1</v>
      </c>
      <c r="X8675">
        <f t="shared" si="677"/>
        <v>2017</v>
      </c>
      <c r="Y8675" t="str">
        <f t="shared" si="678"/>
        <v>Feb</v>
      </c>
      <c r="Z8675" t="str">
        <f t="shared" si="679"/>
        <v>2017-02</v>
      </c>
    </row>
    <row r="8676" spans="1:26"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s="5">
        <v>50.351999999999997</v>
      </c>
      <c r="S8676">
        <v>3</v>
      </c>
      <c r="T8676" s="7">
        <v>0.2</v>
      </c>
      <c r="U8676" s="5">
        <v>-8.1821999999999999</v>
      </c>
      <c r="V8676">
        <f t="shared" si="675"/>
        <v>2</v>
      </c>
      <c r="W8676">
        <f t="shared" si="676"/>
        <v>1</v>
      </c>
      <c r="X8676">
        <f t="shared" si="677"/>
        <v>2017</v>
      </c>
      <c r="Y8676" t="str">
        <f t="shared" si="678"/>
        <v>Feb</v>
      </c>
      <c r="Z8676" t="str">
        <f t="shared" si="679"/>
        <v>2017-02</v>
      </c>
    </row>
    <row r="8677" spans="1:26"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s="5">
        <v>28.032</v>
      </c>
      <c r="S8677">
        <v>6</v>
      </c>
      <c r="T8677" s="7">
        <v>0.2</v>
      </c>
      <c r="U8677" s="5">
        <v>3.504</v>
      </c>
      <c r="V8677">
        <f t="shared" si="675"/>
        <v>2</v>
      </c>
      <c r="W8677">
        <f t="shared" si="676"/>
        <v>1</v>
      </c>
      <c r="X8677">
        <f t="shared" si="677"/>
        <v>2017</v>
      </c>
      <c r="Y8677" t="str">
        <f t="shared" si="678"/>
        <v>Feb</v>
      </c>
      <c r="Z8677" t="str">
        <f t="shared" si="679"/>
        <v>2017-02</v>
      </c>
    </row>
    <row r="8678" spans="1:26"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s="5">
        <v>7.6920000000000002</v>
      </c>
      <c r="S8678">
        <v>1</v>
      </c>
      <c r="T8678" s="7">
        <v>0.6</v>
      </c>
      <c r="U8678" s="5">
        <v>-3.6537000000000002</v>
      </c>
      <c r="V8678">
        <f t="shared" si="675"/>
        <v>2</v>
      </c>
      <c r="W8678">
        <f t="shared" si="676"/>
        <v>1</v>
      </c>
      <c r="X8678">
        <f t="shared" si="677"/>
        <v>2017</v>
      </c>
      <c r="Y8678" t="str">
        <f t="shared" si="678"/>
        <v>Feb</v>
      </c>
      <c r="Z8678" t="str">
        <f t="shared" si="679"/>
        <v>2017-02</v>
      </c>
    </row>
    <row r="8679" spans="1:26"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s="5">
        <v>517.40499999999997</v>
      </c>
      <c r="S8679">
        <v>5</v>
      </c>
      <c r="T8679" s="7">
        <v>0.3</v>
      </c>
      <c r="U8679" s="5">
        <v>-81.3065</v>
      </c>
      <c r="V8679">
        <f t="shared" si="675"/>
        <v>10</v>
      </c>
      <c r="W8679">
        <f t="shared" si="676"/>
        <v>4</v>
      </c>
      <c r="X8679">
        <f t="shared" si="677"/>
        <v>2017</v>
      </c>
      <c r="Y8679" t="str">
        <f t="shared" si="678"/>
        <v>Oct</v>
      </c>
      <c r="Z8679" t="str">
        <f t="shared" si="679"/>
        <v>2017-10</v>
      </c>
    </row>
    <row r="8680" spans="1:26"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s="5">
        <v>8.6080000000000005</v>
      </c>
      <c r="S8680">
        <v>8</v>
      </c>
      <c r="T8680" s="7">
        <v>0.8</v>
      </c>
      <c r="U8680" s="5">
        <v>-13.3424</v>
      </c>
      <c r="V8680">
        <f t="shared" si="675"/>
        <v>9</v>
      </c>
      <c r="W8680">
        <f t="shared" si="676"/>
        <v>3</v>
      </c>
      <c r="X8680">
        <f t="shared" si="677"/>
        <v>2016</v>
      </c>
      <c r="Y8680" t="str">
        <f t="shared" si="678"/>
        <v>Sep</v>
      </c>
      <c r="Z8680" t="str">
        <f t="shared" si="679"/>
        <v>2016-09</v>
      </c>
    </row>
    <row r="8681" spans="1:26"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s="5">
        <v>159.56</v>
      </c>
      <c r="S8681">
        <v>5</v>
      </c>
      <c r="T8681" s="7">
        <v>0.2</v>
      </c>
      <c r="U8681" s="5">
        <v>33.906500000000001</v>
      </c>
      <c r="V8681">
        <f t="shared" si="675"/>
        <v>9</v>
      </c>
      <c r="W8681">
        <f t="shared" si="676"/>
        <v>3</v>
      </c>
      <c r="X8681">
        <f t="shared" si="677"/>
        <v>2016</v>
      </c>
      <c r="Y8681" t="str">
        <f t="shared" si="678"/>
        <v>Sep</v>
      </c>
      <c r="Z8681" t="str">
        <f t="shared" si="679"/>
        <v>2016-09</v>
      </c>
    </row>
    <row r="8682" spans="1:26"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s="5">
        <v>2104.5500000000002</v>
      </c>
      <c r="S8682">
        <v>7</v>
      </c>
      <c r="T8682" s="7">
        <v>0</v>
      </c>
      <c r="U8682" s="5">
        <v>694.50149999999996</v>
      </c>
      <c r="V8682">
        <f t="shared" si="675"/>
        <v>12</v>
      </c>
      <c r="W8682">
        <f t="shared" si="676"/>
        <v>4</v>
      </c>
      <c r="X8682">
        <f t="shared" si="677"/>
        <v>2016</v>
      </c>
      <c r="Y8682" t="str">
        <f t="shared" si="678"/>
        <v>Dec</v>
      </c>
      <c r="Z8682" t="str">
        <f t="shared" si="679"/>
        <v>2016-12</v>
      </c>
    </row>
    <row r="8683" spans="1:26"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s="5">
        <v>40.700000000000003</v>
      </c>
      <c r="S8683">
        <v>5</v>
      </c>
      <c r="T8683" s="7">
        <v>0</v>
      </c>
      <c r="U8683" s="5">
        <v>11.803000000000001</v>
      </c>
      <c r="V8683">
        <f t="shared" si="675"/>
        <v>12</v>
      </c>
      <c r="W8683">
        <f t="shared" si="676"/>
        <v>4</v>
      </c>
      <c r="X8683">
        <f t="shared" si="677"/>
        <v>2016</v>
      </c>
      <c r="Y8683" t="str">
        <f t="shared" si="678"/>
        <v>Dec</v>
      </c>
      <c r="Z8683" t="str">
        <f t="shared" si="679"/>
        <v>2016-12</v>
      </c>
    </row>
    <row r="8684" spans="1:26"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s="5">
        <v>47.79</v>
      </c>
      <c r="S8684">
        <v>3</v>
      </c>
      <c r="T8684" s="7">
        <v>0</v>
      </c>
      <c r="U8684" s="5">
        <v>16.2486</v>
      </c>
      <c r="V8684">
        <f t="shared" si="675"/>
        <v>11</v>
      </c>
      <c r="W8684">
        <f t="shared" si="676"/>
        <v>4</v>
      </c>
      <c r="X8684">
        <f t="shared" si="677"/>
        <v>2014</v>
      </c>
      <c r="Y8684" t="str">
        <f t="shared" si="678"/>
        <v>Nov</v>
      </c>
      <c r="Z8684" t="str">
        <f t="shared" si="679"/>
        <v>2014-11</v>
      </c>
    </row>
    <row r="8685" spans="1:26"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s="5">
        <v>5.16</v>
      </c>
      <c r="S8685">
        <v>2</v>
      </c>
      <c r="T8685" s="7">
        <v>0</v>
      </c>
      <c r="U8685" s="5">
        <v>1.3415999999999999</v>
      </c>
      <c r="V8685">
        <f t="shared" si="675"/>
        <v>11</v>
      </c>
      <c r="W8685">
        <f t="shared" si="676"/>
        <v>4</v>
      </c>
      <c r="X8685">
        <f t="shared" si="677"/>
        <v>2017</v>
      </c>
      <c r="Y8685" t="str">
        <f t="shared" si="678"/>
        <v>Nov</v>
      </c>
      <c r="Z8685" t="str">
        <f t="shared" si="679"/>
        <v>2017-11</v>
      </c>
    </row>
    <row r="8686" spans="1:26"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s="5">
        <v>21.21</v>
      </c>
      <c r="S8686">
        <v>7</v>
      </c>
      <c r="T8686" s="7">
        <v>0</v>
      </c>
      <c r="U8686" s="5">
        <v>4.4541000000000004</v>
      </c>
      <c r="V8686">
        <f t="shared" si="675"/>
        <v>12</v>
      </c>
      <c r="W8686">
        <f t="shared" si="676"/>
        <v>4</v>
      </c>
      <c r="X8686">
        <f t="shared" si="677"/>
        <v>2016</v>
      </c>
      <c r="Y8686" t="str">
        <f t="shared" si="678"/>
        <v>Dec</v>
      </c>
      <c r="Z8686" t="str">
        <f t="shared" si="679"/>
        <v>2016-12</v>
      </c>
    </row>
    <row r="8687" spans="1:26"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s="5">
        <v>96.36</v>
      </c>
      <c r="S8687">
        <v>6</v>
      </c>
      <c r="T8687" s="7">
        <v>0</v>
      </c>
      <c r="U8687" s="5">
        <v>25.053599999999999</v>
      </c>
      <c r="V8687">
        <f t="shared" si="675"/>
        <v>11</v>
      </c>
      <c r="W8687">
        <f t="shared" si="676"/>
        <v>4</v>
      </c>
      <c r="X8687">
        <f t="shared" si="677"/>
        <v>2017</v>
      </c>
      <c r="Y8687" t="str">
        <f t="shared" si="678"/>
        <v>Nov</v>
      </c>
      <c r="Z8687" t="str">
        <f t="shared" si="679"/>
        <v>2017-11</v>
      </c>
    </row>
    <row r="8688" spans="1:26"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s="5">
        <v>231.72</v>
      </c>
      <c r="S8688">
        <v>2</v>
      </c>
      <c r="T8688" s="7">
        <v>0</v>
      </c>
      <c r="U8688" s="5">
        <v>11.586</v>
      </c>
      <c r="V8688">
        <f t="shared" si="675"/>
        <v>6</v>
      </c>
      <c r="W8688">
        <f t="shared" si="676"/>
        <v>2</v>
      </c>
      <c r="X8688">
        <f t="shared" si="677"/>
        <v>2016</v>
      </c>
      <c r="Y8688" t="str">
        <f t="shared" si="678"/>
        <v>Jun</v>
      </c>
      <c r="Z8688" t="str">
        <f t="shared" si="679"/>
        <v>2016-06</v>
      </c>
    </row>
    <row r="8689" spans="1:26"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s="5">
        <v>17.899999999999999</v>
      </c>
      <c r="S8689">
        <v>5</v>
      </c>
      <c r="T8689" s="7">
        <v>0</v>
      </c>
      <c r="U8689" s="5">
        <v>8.9499999999999993</v>
      </c>
      <c r="V8689">
        <f t="shared" si="675"/>
        <v>6</v>
      </c>
      <c r="W8689">
        <f t="shared" si="676"/>
        <v>2</v>
      </c>
      <c r="X8689">
        <f t="shared" si="677"/>
        <v>2016</v>
      </c>
      <c r="Y8689" t="str">
        <f t="shared" si="678"/>
        <v>Jun</v>
      </c>
      <c r="Z8689" t="str">
        <f t="shared" si="679"/>
        <v>2016-06</v>
      </c>
    </row>
    <row r="8690" spans="1:26"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s="5">
        <v>12.48</v>
      </c>
      <c r="S8690">
        <v>2</v>
      </c>
      <c r="T8690" s="7">
        <v>0</v>
      </c>
      <c r="U8690" s="5">
        <v>5.6159999999999997</v>
      </c>
      <c r="V8690">
        <f t="shared" si="675"/>
        <v>6</v>
      </c>
      <c r="W8690">
        <f t="shared" si="676"/>
        <v>2</v>
      </c>
      <c r="X8690">
        <f t="shared" si="677"/>
        <v>2016</v>
      </c>
      <c r="Y8690" t="str">
        <f t="shared" si="678"/>
        <v>Jun</v>
      </c>
      <c r="Z8690" t="str">
        <f t="shared" si="679"/>
        <v>2016-06</v>
      </c>
    </row>
    <row r="8691" spans="1:26"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s="5">
        <v>8.016</v>
      </c>
      <c r="S8691">
        <v>3</v>
      </c>
      <c r="T8691" s="7">
        <v>0.2</v>
      </c>
      <c r="U8691" s="5">
        <v>1.1022000000000001</v>
      </c>
      <c r="V8691">
        <f t="shared" si="675"/>
        <v>12</v>
      </c>
      <c r="W8691">
        <f t="shared" si="676"/>
        <v>4</v>
      </c>
      <c r="X8691">
        <f t="shared" si="677"/>
        <v>2014</v>
      </c>
      <c r="Y8691" t="str">
        <f t="shared" si="678"/>
        <v>Dec</v>
      </c>
      <c r="Z8691" t="str">
        <f t="shared" si="679"/>
        <v>2014-12</v>
      </c>
    </row>
    <row r="8692" spans="1:26"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s="5">
        <v>259.89600000000002</v>
      </c>
      <c r="S8692">
        <v>2</v>
      </c>
      <c r="T8692" s="7">
        <v>0.4</v>
      </c>
      <c r="U8692" s="5">
        <v>-56.3108</v>
      </c>
      <c r="V8692">
        <f t="shared" si="675"/>
        <v>8</v>
      </c>
      <c r="W8692">
        <f t="shared" si="676"/>
        <v>3</v>
      </c>
      <c r="X8692">
        <f t="shared" si="677"/>
        <v>2016</v>
      </c>
      <c r="Y8692" t="str">
        <f t="shared" si="678"/>
        <v>Aug</v>
      </c>
      <c r="Z8692" t="str">
        <f t="shared" si="679"/>
        <v>2016-08</v>
      </c>
    </row>
    <row r="8693" spans="1:26"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s="5">
        <v>247.18799999999999</v>
      </c>
      <c r="S8693">
        <v>2</v>
      </c>
      <c r="T8693" s="7">
        <v>0.4</v>
      </c>
      <c r="U8693" s="5">
        <v>-49.437600000000003</v>
      </c>
      <c r="V8693">
        <f t="shared" si="675"/>
        <v>8</v>
      </c>
      <c r="W8693">
        <f t="shared" si="676"/>
        <v>3</v>
      </c>
      <c r="X8693">
        <f t="shared" si="677"/>
        <v>2016</v>
      </c>
      <c r="Y8693" t="str">
        <f t="shared" si="678"/>
        <v>Aug</v>
      </c>
      <c r="Z8693" t="str">
        <f t="shared" si="679"/>
        <v>2016-08</v>
      </c>
    </row>
    <row r="8694" spans="1:26"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s="5">
        <v>279.95999999999998</v>
      </c>
      <c r="S8694">
        <v>5</v>
      </c>
      <c r="T8694" s="7">
        <v>0.2</v>
      </c>
      <c r="U8694" s="5">
        <v>48.993000000000002</v>
      </c>
      <c r="V8694">
        <f t="shared" si="675"/>
        <v>8</v>
      </c>
      <c r="W8694">
        <f t="shared" si="676"/>
        <v>3</v>
      </c>
      <c r="X8694">
        <f t="shared" si="677"/>
        <v>2016</v>
      </c>
      <c r="Y8694" t="str">
        <f t="shared" si="678"/>
        <v>Aug</v>
      </c>
      <c r="Z8694" t="str">
        <f t="shared" si="679"/>
        <v>2016-08</v>
      </c>
    </row>
    <row r="8695" spans="1:26"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s="5">
        <v>450</v>
      </c>
      <c r="S8695">
        <v>5</v>
      </c>
      <c r="T8695" s="7">
        <v>0</v>
      </c>
      <c r="U8695" s="5">
        <v>162</v>
      </c>
      <c r="V8695">
        <f t="shared" si="675"/>
        <v>10</v>
      </c>
      <c r="W8695">
        <f t="shared" si="676"/>
        <v>4</v>
      </c>
      <c r="X8695">
        <f t="shared" si="677"/>
        <v>2016</v>
      </c>
      <c r="Y8695" t="str">
        <f t="shared" si="678"/>
        <v>Oct</v>
      </c>
      <c r="Z8695" t="str">
        <f t="shared" si="679"/>
        <v>2016-10</v>
      </c>
    </row>
    <row r="8696" spans="1:26"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s="5">
        <v>19.440000000000001</v>
      </c>
      <c r="S8696">
        <v>3</v>
      </c>
      <c r="T8696" s="7">
        <v>0</v>
      </c>
      <c r="U8696" s="5">
        <v>9.5256000000000007</v>
      </c>
      <c r="V8696">
        <f t="shared" si="675"/>
        <v>8</v>
      </c>
      <c r="W8696">
        <f t="shared" si="676"/>
        <v>3</v>
      </c>
      <c r="X8696">
        <f t="shared" si="677"/>
        <v>2014</v>
      </c>
      <c r="Y8696" t="str">
        <f t="shared" si="678"/>
        <v>Aug</v>
      </c>
      <c r="Z8696" t="str">
        <f t="shared" si="679"/>
        <v>2014-08</v>
      </c>
    </row>
    <row r="8697" spans="1:26"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s="5">
        <v>300.904</v>
      </c>
      <c r="S8697">
        <v>1</v>
      </c>
      <c r="T8697" s="7">
        <v>0.2</v>
      </c>
      <c r="U8697" s="5">
        <v>11.283899999999999</v>
      </c>
      <c r="V8697">
        <f t="shared" si="675"/>
        <v>9</v>
      </c>
      <c r="W8697">
        <f t="shared" si="676"/>
        <v>3</v>
      </c>
      <c r="X8697">
        <f t="shared" si="677"/>
        <v>2017</v>
      </c>
      <c r="Y8697" t="str">
        <f t="shared" si="678"/>
        <v>Sep</v>
      </c>
      <c r="Z8697" t="str">
        <f t="shared" si="679"/>
        <v>2017-09</v>
      </c>
    </row>
    <row r="8698" spans="1:26"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s="5">
        <v>239.976</v>
      </c>
      <c r="S8698">
        <v>3</v>
      </c>
      <c r="T8698" s="7">
        <v>0.2</v>
      </c>
      <c r="U8698" s="5">
        <v>26.997299999999999</v>
      </c>
      <c r="V8698">
        <f t="shared" si="675"/>
        <v>6</v>
      </c>
      <c r="W8698">
        <f t="shared" si="676"/>
        <v>2</v>
      </c>
      <c r="X8698">
        <f t="shared" si="677"/>
        <v>2017</v>
      </c>
      <c r="Y8698" t="str">
        <f t="shared" si="678"/>
        <v>Jun</v>
      </c>
      <c r="Z8698" t="str">
        <f t="shared" si="679"/>
        <v>2017-06</v>
      </c>
    </row>
    <row r="8699" spans="1:26"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s="5">
        <v>31.167999999999999</v>
      </c>
      <c r="S8699">
        <v>4</v>
      </c>
      <c r="T8699" s="7">
        <v>0.2</v>
      </c>
      <c r="U8699" s="5">
        <v>9.3504000000000005</v>
      </c>
      <c r="V8699">
        <f t="shared" si="675"/>
        <v>6</v>
      </c>
      <c r="W8699">
        <f t="shared" si="676"/>
        <v>2</v>
      </c>
      <c r="X8699">
        <f t="shared" si="677"/>
        <v>2017</v>
      </c>
      <c r="Y8699" t="str">
        <f t="shared" si="678"/>
        <v>Jun</v>
      </c>
      <c r="Z8699" t="str">
        <f t="shared" si="679"/>
        <v>2017-06</v>
      </c>
    </row>
    <row r="8700" spans="1:26"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s="5">
        <v>120.96</v>
      </c>
      <c r="S8700">
        <v>2</v>
      </c>
      <c r="T8700" s="7">
        <v>0.4</v>
      </c>
      <c r="U8700" s="5">
        <v>-28.224</v>
      </c>
      <c r="V8700">
        <f t="shared" si="675"/>
        <v>6</v>
      </c>
      <c r="W8700">
        <f t="shared" si="676"/>
        <v>2</v>
      </c>
      <c r="X8700">
        <f t="shared" si="677"/>
        <v>2017</v>
      </c>
      <c r="Y8700" t="str">
        <f t="shared" si="678"/>
        <v>Jun</v>
      </c>
      <c r="Z8700" t="str">
        <f t="shared" si="679"/>
        <v>2017-06</v>
      </c>
    </row>
    <row r="8701" spans="1:26"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s="5">
        <v>2239.9360000000001</v>
      </c>
      <c r="S8701">
        <v>8</v>
      </c>
      <c r="T8701" s="7">
        <v>0.2</v>
      </c>
      <c r="U8701" s="5">
        <v>223.99359999999999</v>
      </c>
      <c r="V8701">
        <f t="shared" si="675"/>
        <v>6</v>
      </c>
      <c r="W8701">
        <f t="shared" si="676"/>
        <v>2</v>
      </c>
      <c r="X8701">
        <f t="shared" si="677"/>
        <v>2017</v>
      </c>
      <c r="Y8701" t="str">
        <f t="shared" si="678"/>
        <v>Jun</v>
      </c>
      <c r="Z8701" t="str">
        <f t="shared" si="679"/>
        <v>2017-06</v>
      </c>
    </row>
    <row r="8702" spans="1:26"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s="5">
        <v>76.608000000000004</v>
      </c>
      <c r="S8702">
        <v>8</v>
      </c>
      <c r="T8702" s="7">
        <v>0.2</v>
      </c>
      <c r="U8702" s="5">
        <v>6.7031999999999998</v>
      </c>
      <c r="V8702">
        <f t="shared" si="675"/>
        <v>6</v>
      </c>
      <c r="W8702">
        <f t="shared" si="676"/>
        <v>2</v>
      </c>
      <c r="X8702">
        <f t="shared" si="677"/>
        <v>2017</v>
      </c>
      <c r="Y8702" t="str">
        <f t="shared" si="678"/>
        <v>Jun</v>
      </c>
      <c r="Z8702" t="str">
        <f t="shared" si="679"/>
        <v>2017-06</v>
      </c>
    </row>
    <row r="8703" spans="1:26"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s="5">
        <v>142.77600000000001</v>
      </c>
      <c r="S8703">
        <v>1</v>
      </c>
      <c r="T8703" s="7">
        <v>0.2</v>
      </c>
      <c r="U8703" s="5">
        <v>17.847000000000001</v>
      </c>
      <c r="V8703">
        <f t="shared" si="675"/>
        <v>6</v>
      </c>
      <c r="W8703">
        <f t="shared" si="676"/>
        <v>2</v>
      </c>
      <c r="X8703">
        <f t="shared" si="677"/>
        <v>2017</v>
      </c>
      <c r="Y8703" t="str">
        <f t="shared" si="678"/>
        <v>Jun</v>
      </c>
      <c r="Z8703" t="str">
        <f t="shared" si="679"/>
        <v>2017-06</v>
      </c>
    </row>
    <row r="8704" spans="1:26"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s="5">
        <v>91.36</v>
      </c>
      <c r="S8704">
        <v>5</v>
      </c>
      <c r="T8704" s="7">
        <v>0.2</v>
      </c>
      <c r="U8704" s="5">
        <v>29.692</v>
      </c>
      <c r="V8704">
        <f t="shared" si="675"/>
        <v>6</v>
      </c>
      <c r="W8704">
        <f t="shared" si="676"/>
        <v>2</v>
      </c>
      <c r="X8704">
        <f t="shared" si="677"/>
        <v>2017</v>
      </c>
      <c r="Y8704" t="str">
        <f t="shared" si="678"/>
        <v>Jun</v>
      </c>
      <c r="Z8704" t="str">
        <f t="shared" si="679"/>
        <v>2017-06</v>
      </c>
    </row>
    <row r="8705" spans="1:26"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s="5">
        <v>3.552</v>
      </c>
      <c r="S8705">
        <v>2</v>
      </c>
      <c r="T8705" s="7">
        <v>0.2</v>
      </c>
      <c r="U8705" s="5">
        <v>0.44400000000000001</v>
      </c>
      <c r="V8705">
        <f t="shared" si="675"/>
        <v>3</v>
      </c>
      <c r="W8705">
        <f t="shared" si="676"/>
        <v>1</v>
      </c>
      <c r="X8705">
        <f t="shared" si="677"/>
        <v>2015</v>
      </c>
      <c r="Y8705" t="str">
        <f t="shared" si="678"/>
        <v>Mar</v>
      </c>
      <c r="Z8705" t="str">
        <f t="shared" si="679"/>
        <v>2015-03</v>
      </c>
    </row>
    <row r="8706" spans="1:26"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s="5">
        <v>115.136</v>
      </c>
      <c r="S8706">
        <v>8</v>
      </c>
      <c r="T8706" s="7">
        <v>0.2</v>
      </c>
      <c r="U8706" s="5">
        <v>11.5136</v>
      </c>
      <c r="V8706">
        <f t="shared" si="675"/>
        <v>7</v>
      </c>
      <c r="W8706">
        <f t="shared" si="676"/>
        <v>3</v>
      </c>
      <c r="X8706">
        <f t="shared" si="677"/>
        <v>2016</v>
      </c>
      <c r="Y8706" t="str">
        <f t="shared" si="678"/>
        <v>Jul</v>
      </c>
      <c r="Z8706" t="str">
        <f t="shared" si="679"/>
        <v>2016-07</v>
      </c>
    </row>
    <row r="8707" spans="1:26"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s="5">
        <v>4.71</v>
      </c>
      <c r="S8707">
        <v>1</v>
      </c>
      <c r="T8707" s="7">
        <v>0</v>
      </c>
      <c r="U8707" s="5">
        <v>0</v>
      </c>
      <c r="V8707">
        <f t="shared" ref="V8707:V8770" si="680">MONTH(C8707)</f>
        <v>10</v>
      </c>
      <c r="W8707">
        <f t="shared" ref="W8707:W8770" si="681">ROUNDUP(MONTH(C8707)/3,0)</f>
        <v>4</v>
      </c>
      <c r="X8707">
        <f t="shared" ref="X8707:X8770" si="682">YEAR(C8707)</f>
        <v>2014</v>
      </c>
      <c r="Y8707" t="str">
        <f t="shared" ref="Y8707:Y8770" si="683">TEXT(C8707,"MMM")</f>
        <v>Oct</v>
      </c>
      <c r="Z8707" t="str">
        <f t="shared" ref="Z8707:Z8770" si="684">TEXT(C8707,"YYYY-MM")</f>
        <v>2014-10</v>
      </c>
    </row>
    <row r="8708" spans="1:26"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5">
        <v>172.76400000000001</v>
      </c>
      <c r="S8708">
        <v>2</v>
      </c>
      <c r="T8708" s="7">
        <v>0.1</v>
      </c>
      <c r="U8708" s="5">
        <v>13.437200000000001</v>
      </c>
      <c r="V8708">
        <f t="shared" si="680"/>
        <v>9</v>
      </c>
      <c r="W8708">
        <f t="shared" si="681"/>
        <v>3</v>
      </c>
      <c r="X8708">
        <f t="shared" si="682"/>
        <v>2014</v>
      </c>
      <c r="Y8708" t="str">
        <f t="shared" si="683"/>
        <v>Sep</v>
      </c>
      <c r="Z8708" t="str">
        <f t="shared" si="684"/>
        <v>2014-09</v>
      </c>
    </row>
    <row r="8709" spans="1:26"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5">
        <v>3.52</v>
      </c>
      <c r="S8709">
        <v>2</v>
      </c>
      <c r="T8709" s="7">
        <v>0</v>
      </c>
      <c r="U8709" s="5">
        <v>1.6896</v>
      </c>
      <c r="V8709">
        <f t="shared" si="680"/>
        <v>9</v>
      </c>
      <c r="W8709">
        <f t="shared" si="681"/>
        <v>3</v>
      </c>
      <c r="X8709">
        <f t="shared" si="682"/>
        <v>2014</v>
      </c>
      <c r="Y8709" t="str">
        <f t="shared" si="683"/>
        <v>Sep</v>
      </c>
      <c r="Z8709" t="str">
        <f t="shared" si="684"/>
        <v>2014-09</v>
      </c>
    </row>
    <row r="8710" spans="1:26"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s="5">
        <v>79.968000000000004</v>
      </c>
      <c r="S8710">
        <v>4</v>
      </c>
      <c r="T8710" s="7">
        <v>0.2</v>
      </c>
      <c r="U8710" s="5">
        <v>-17.992799999999999</v>
      </c>
      <c r="V8710">
        <f t="shared" si="680"/>
        <v>11</v>
      </c>
      <c r="W8710">
        <f t="shared" si="681"/>
        <v>4</v>
      </c>
      <c r="X8710">
        <f t="shared" si="682"/>
        <v>2014</v>
      </c>
      <c r="Y8710" t="str">
        <f t="shared" si="683"/>
        <v>Nov</v>
      </c>
      <c r="Z8710" t="str">
        <f t="shared" si="684"/>
        <v>2014-11</v>
      </c>
    </row>
    <row r="8711" spans="1:26"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s="5">
        <v>305.97449999999998</v>
      </c>
      <c r="S8711">
        <v>3</v>
      </c>
      <c r="T8711" s="7">
        <v>0.15</v>
      </c>
      <c r="U8711" s="5">
        <v>25.197900000000001</v>
      </c>
      <c r="V8711">
        <f t="shared" si="680"/>
        <v>11</v>
      </c>
      <c r="W8711">
        <f t="shared" si="681"/>
        <v>4</v>
      </c>
      <c r="X8711">
        <f t="shared" si="682"/>
        <v>2014</v>
      </c>
      <c r="Y8711" t="str">
        <f t="shared" si="683"/>
        <v>Nov</v>
      </c>
      <c r="Z8711" t="str">
        <f t="shared" si="684"/>
        <v>2014-11</v>
      </c>
    </row>
    <row r="8712" spans="1:26"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s="5">
        <v>344.91</v>
      </c>
      <c r="S8712">
        <v>3</v>
      </c>
      <c r="T8712" s="7">
        <v>0</v>
      </c>
      <c r="U8712" s="5">
        <v>10.347300000000001</v>
      </c>
      <c r="V8712">
        <f t="shared" si="680"/>
        <v>11</v>
      </c>
      <c r="W8712">
        <f t="shared" si="681"/>
        <v>4</v>
      </c>
      <c r="X8712">
        <f t="shared" si="682"/>
        <v>2014</v>
      </c>
      <c r="Y8712" t="str">
        <f t="shared" si="683"/>
        <v>Nov</v>
      </c>
      <c r="Z8712" t="str">
        <f t="shared" si="684"/>
        <v>2014-11</v>
      </c>
    </row>
    <row r="8713" spans="1:26"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s="5">
        <v>626.35199999999998</v>
      </c>
      <c r="S8713">
        <v>3</v>
      </c>
      <c r="T8713" s="7">
        <v>0.2</v>
      </c>
      <c r="U8713" s="5">
        <v>-23.488199999999999</v>
      </c>
      <c r="V8713">
        <f t="shared" si="680"/>
        <v>3</v>
      </c>
      <c r="W8713">
        <f t="shared" si="681"/>
        <v>1</v>
      </c>
      <c r="X8713">
        <f t="shared" si="682"/>
        <v>2014</v>
      </c>
      <c r="Y8713" t="str">
        <f t="shared" si="683"/>
        <v>Mar</v>
      </c>
      <c r="Z8713" t="str">
        <f t="shared" si="684"/>
        <v>2014-03</v>
      </c>
    </row>
    <row r="8714" spans="1:26"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s="5">
        <v>359.49900000000002</v>
      </c>
      <c r="S8714">
        <v>3</v>
      </c>
      <c r="T8714" s="7">
        <v>0.15</v>
      </c>
      <c r="U8714" s="5">
        <v>-29.605799999999999</v>
      </c>
      <c r="V8714">
        <f t="shared" si="680"/>
        <v>12</v>
      </c>
      <c r="W8714">
        <f t="shared" si="681"/>
        <v>4</v>
      </c>
      <c r="X8714">
        <f t="shared" si="682"/>
        <v>2015</v>
      </c>
      <c r="Y8714" t="str">
        <f t="shared" si="683"/>
        <v>Dec</v>
      </c>
      <c r="Z8714" t="str">
        <f t="shared" si="684"/>
        <v>2015-12</v>
      </c>
    </row>
    <row r="8715" spans="1:26"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s="5">
        <v>71.951999999999998</v>
      </c>
      <c r="S8715">
        <v>6</v>
      </c>
      <c r="T8715" s="7">
        <v>0.2</v>
      </c>
      <c r="U8715" s="5">
        <v>5.3963999999999999</v>
      </c>
      <c r="V8715">
        <f t="shared" si="680"/>
        <v>7</v>
      </c>
      <c r="W8715">
        <f t="shared" si="681"/>
        <v>3</v>
      </c>
      <c r="X8715">
        <f t="shared" si="682"/>
        <v>2017</v>
      </c>
      <c r="Y8715" t="str">
        <f t="shared" si="683"/>
        <v>Jul</v>
      </c>
      <c r="Z8715" t="str">
        <f t="shared" si="684"/>
        <v>2017-07</v>
      </c>
    </row>
    <row r="8716" spans="1:26"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s="5">
        <v>29.8</v>
      </c>
      <c r="S8716">
        <v>5</v>
      </c>
      <c r="T8716" s="7">
        <v>0.2</v>
      </c>
      <c r="U8716" s="5">
        <v>9.3125</v>
      </c>
      <c r="V8716">
        <f t="shared" si="680"/>
        <v>7</v>
      </c>
      <c r="W8716">
        <f t="shared" si="681"/>
        <v>3</v>
      </c>
      <c r="X8716">
        <f t="shared" si="682"/>
        <v>2017</v>
      </c>
      <c r="Y8716" t="str">
        <f t="shared" si="683"/>
        <v>Jul</v>
      </c>
      <c r="Z8716" t="str">
        <f t="shared" si="684"/>
        <v>2017-07</v>
      </c>
    </row>
    <row r="8717" spans="1:26"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s="5">
        <v>1.8240000000000001</v>
      </c>
      <c r="S8717">
        <v>1</v>
      </c>
      <c r="T8717" s="7">
        <v>0.7</v>
      </c>
      <c r="U8717" s="5">
        <v>-1.3984000000000001</v>
      </c>
      <c r="V8717">
        <f t="shared" si="680"/>
        <v>11</v>
      </c>
      <c r="W8717">
        <f t="shared" si="681"/>
        <v>4</v>
      </c>
      <c r="X8717">
        <f t="shared" si="682"/>
        <v>2017</v>
      </c>
      <c r="Y8717" t="str">
        <f t="shared" si="683"/>
        <v>Nov</v>
      </c>
      <c r="Z8717" t="str">
        <f t="shared" si="684"/>
        <v>2017-11</v>
      </c>
    </row>
    <row r="8718" spans="1:26"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s="5">
        <v>64.384</v>
      </c>
      <c r="S8718">
        <v>4</v>
      </c>
      <c r="T8718" s="7">
        <v>0.8</v>
      </c>
      <c r="U8718" s="5">
        <v>-160.96</v>
      </c>
      <c r="V8718">
        <f t="shared" si="680"/>
        <v>6</v>
      </c>
      <c r="W8718">
        <f t="shared" si="681"/>
        <v>2</v>
      </c>
      <c r="X8718">
        <f t="shared" si="682"/>
        <v>2016</v>
      </c>
      <c r="Y8718" t="str">
        <f t="shared" si="683"/>
        <v>Jun</v>
      </c>
      <c r="Z8718" t="str">
        <f t="shared" si="684"/>
        <v>2016-06</v>
      </c>
    </row>
    <row r="8719" spans="1:26"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5">
        <v>6.984</v>
      </c>
      <c r="S8719">
        <v>2</v>
      </c>
      <c r="T8719" s="7">
        <v>0.6</v>
      </c>
      <c r="U8719" s="5">
        <v>-4.5396000000000001</v>
      </c>
      <c r="V8719">
        <f t="shared" si="680"/>
        <v>6</v>
      </c>
      <c r="W8719">
        <f t="shared" si="681"/>
        <v>2</v>
      </c>
      <c r="X8719">
        <f t="shared" si="682"/>
        <v>2016</v>
      </c>
      <c r="Y8719" t="str">
        <f t="shared" si="683"/>
        <v>Jun</v>
      </c>
      <c r="Z8719" t="str">
        <f t="shared" si="684"/>
        <v>2016-06</v>
      </c>
    </row>
    <row r="8720" spans="1:26"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5">
        <v>11.263999999999999</v>
      </c>
      <c r="S8720">
        <v>8</v>
      </c>
      <c r="T8720" s="7">
        <v>0.2</v>
      </c>
      <c r="U8720" s="5">
        <v>3.9424000000000001</v>
      </c>
      <c r="V8720">
        <f t="shared" si="680"/>
        <v>6</v>
      </c>
      <c r="W8720">
        <f t="shared" si="681"/>
        <v>2</v>
      </c>
      <c r="X8720">
        <f t="shared" si="682"/>
        <v>2016</v>
      </c>
      <c r="Y8720" t="str">
        <f t="shared" si="683"/>
        <v>Jun</v>
      </c>
      <c r="Z8720" t="str">
        <f t="shared" si="684"/>
        <v>2016-06</v>
      </c>
    </row>
    <row r="8721" spans="1:26"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s="5">
        <v>15.552</v>
      </c>
      <c r="S8721">
        <v>3</v>
      </c>
      <c r="T8721" s="7">
        <v>0.2</v>
      </c>
      <c r="U8721" s="5">
        <v>5.6375999999999999</v>
      </c>
      <c r="V8721">
        <f t="shared" si="680"/>
        <v>6</v>
      </c>
      <c r="W8721">
        <f t="shared" si="681"/>
        <v>2</v>
      </c>
      <c r="X8721">
        <f t="shared" si="682"/>
        <v>2016</v>
      </c>
      <c r="Y8721" t="str">
        <f t="shared" si="683"/>
        <v>Jun</v>
      </c>
      <c r="Z8721" t="str">
        <f t="shared" si="684"/>
        <v>2016-06</v>
      </c>
    </row>
    <row r="8722" spans="1:26"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s="5">
        <v>379.37200000000001</v>
      </c>
      <c r="S8722">
        <v>2</v>
      </c>
      <c r="T8722" s="7">
        <v>0.3</v>
      </c>
      <c r="U8722" s="5">
        <v>-119.2312</v>
      </c>
      <c r="V8722">
        <f t="shared" si="680"/>
        <v>6</v>
      </c>
      <c r="W8722">
        <f t="shared" si="681"/>
        <v>2</v>
      </c>
      <c r="X8722">
        <f t="shared" si="682"/>
        <v>2016</v>
      </c>
      <c r="Y8722" t="str">
        <f t="shared" si="683"/>
        <v>Jun</v>
      </c>
      <c r="Z8722" t="str">
        <f t="shared" si="684"/>
        <v>2016-06</v>
      </c>
    </row>
    <row r="8723" spans="1:26"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5">
        <v>67.536000000000001</v>
      </c>
      <c r="S8723">
        <v>9</v>
      </c>
      <c r="T8723" s="7">
        <v>0.2</v>
      </c>
      <c r="U8723" s="5">
        <v>6.7535999999999996</v>
      </c>
      <c r="V8723">
        <f t="shared" si="680"/>
        <v>6</v>
      </c>
      <c r="W8723">
        <f t="shared" si="681"/>
        <v>2</v>
      </c>
      <c r="X8723">
        <f t="shared" si="682"/>
        <v>2016</v>
      </c>
      <c r="Y8723" t="str">
        <f t="shared" si="683"/>
        <v>Jun</v>
      </c>
      <c r="Z8723" t="str">
        <f t="shared" si="684"/>
        <v>2016-06</v>
      </c>
    </row>
    <row r="8724" spans="1:26"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s="5">
        <v>1.524</v>
      </c>
      <c r="S8724">
        <v>2</v>
      </c>
      <c r="T8724" s="7">
        <v>0.8</v>
      </c>
      <c r="U8724" s="5">
        <v>-2.6669999999999998</v>
      </c>
      <c r="V8724">
        <f t="shared" si="680"/>
        <v>6</v>
      </c>
      <c r="W8724">
        <f t="shared" si="681"/>
        <v>2</v>
      </c>
      <c r="X8724">
        <f t="shared" si="682"/>
        <v>2016</v>
      </c>
      <c r="Y8724" t="str">
        <f t="shared" si="683"/>
        <v>Jun</v>
      </c>
      <c r="Z8724" t="str">
        <f t="shared" si="684"/>
        <v>2016-06</v>
      </c>
    </row>
    <row r="8725" spans="1:26"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s="5">
        <v>37.408000000000001</v>
      </c>
      <c r="S8725">
        <v>7</v>
      </c>
      <c r="T8725" s="7">
        <v>0.2</v>
      </c>
      <c r="U8725" s="5">
        <v>13.0928</v>
      </c>
      <c r="V8725">
        <f t="shared" si="680"/>
        <v>12</v>
      </c>
      <c r="W8725">
        <f t="shared" si="681"/>
        <v>4</v>
      </c>
      <c r="X8725">
        <f t="shared" si="682"/>
        <v>2016</v>
      </c>
      <c r="Y8725" t="str">
        <f t="shared" si="683"/>
        <v>Dec</v>
      </c>
      <c r="Z8725" t="str">
        <f t="shared" si="684"/>
        <v>2016-12</v>
      </c>
    </row>
    <row r="8726" spans="1:26"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s="5">
        <v>25.344000000000001</v>
      </c>
      <c r="S8726">
        <v>6</v>
      </c>
      <c r="T8726" s="7">
        <v>0.2</v>
      </c>
      <c r="U8726" s="5">
        <v>8.8704000000000001</v>
      </c>
      <c r="V8726">
        <f t="shared" si="680"/>
        <v>12</v>
      </c>
      <c r="W8726">
        <f t="shared" si="681"/>
        <v>4</v>
      </c>
      <c r="X8726">
        <f t="shared" si="682"/>
        <v>2016</v>
      </c>
      <c r="Y8726" t="str">
        <f t="shared" si="683"/>
        <v>Dec</v>
      </c>
      <c r="Z8726" t="str">
        <f t="shared" si="684"/>
        <v>2016-12</v>
      </c>
    </row>
    <row r="8727" spans="1:26"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s="5">
        <v>46.2</v>
      </c>
      <c r="S8727">
        <v>4</v>
      </c>
      <c r="T8727" s="7">
        <v>0</v>
      </c>
      <c r="U8727" s="5">
        <v>21.251999999999999</v>
      </c>
      <c r="V8727">
        <f t="shared" si="680"/>
        <v>3</v>
      </c>
      <c r="W8727">
        <f t="shared" si="681"/>
        <v>1</v>
      </c>
      <c r="X8727">
        <f t="shared" si="682"/>
        <v>2017</v>
      </c>
      <c r="Y8727" t="str">
        <f t="shared" si="683"/>
        <v>Mar</v>
      </c>
      <c r="Z8727" t="str">
        <f t="shared" si="684"/>
        <v>2017-03</v>
      </c>
    </row>
    <row r="8728" spans="1:26"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s="5">
        <v>4.7279999999999998</v>
      </c>
      <c r="S8728">
        <v>3</v>
      </c>
      <c r="T8728" s="7">
        <v>0.2</v>
      </c>
      <c r="U8728" s="5">
        <v>0.70920000000000005</v>
      </c>
      <c r="V8728">
        <f t="shared" si="680"/>
        <v>12</v>
      </c>
      <c r="W8728">
        <f t="shared" si="681"/>
        <v>4</v>
      </c>
      <c r="X8728">
        <f t="shared" si="682"/>
        <v>2015</v>
      </c>
      <c r="Y8728" t="str">
        <f t="shared" si="683"/>
        <v>Dec</v>
      </c>
      <c r="Z8728" t="str">
        <f t="shared" si="684"/>
        <v>2015-12</v>
      </c>
    </row>
    <row r="8729" spans="1:26"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s="5">
        <v>53.351999999999997</v>
      </c>
      <c r="S8729">
        <v>3</v>
      </c>
      <c r="T8729" s="7">
        <v>0.2</v>
      </c>
      <c r="U8729" s="5">
        <v>16.005600000000001</v>
      </c>
      <c r="V8729">
        <f t="shared" si="680"/>
        <v>12</v>
      </c>
      <c r="W8729">
        <f t="shared" si="681"/>
        <v>4</v>
      </c>
      <c r="X8729">
        <f t="shared" si="682"/>
        <v>2015</v>
      </c>
      <c r="Y8729" t="str">
        <f t="shared" si="683"/>
        <v>Dec</v>
      </c>
      <c r="Z8729" t="str">
        <f t="shared" si="684"/>
        <v>2015-12</v>
      </c>
    </row>
    <row r="8730" spans="1:26"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s="5">
        <v>131.10400000000001</v>
      </c>
      <c r="S8730">
        <v>2</v>
      </c>
      <c r="T8730" s="7">
        <v>0.2</v>
      </c>
      <c r="U8730" s="5">
        <v>8.1940000000000008</v>
      </c>
      <c r="V8730">
        <f t="shared" si="680"/>
        <v>12</v>
      </c>
      <c r="W8730">
        <f t="shared" si="681"/>
        <v>4</v>
      </c>
      <c r="X8730">
        <f t="shared" si="682"/>
        <v>2015</v>
      </c>
      <c r="Y8730" t="str">
        <f t="shared" si="683"/>
        <v>Dec</v>
      </c>
      <c r="Z8730" t="str">
        <f t="shared" si="684"/>
        <v>2015-12</v>
      </c>
    </row>
    <row r="8731" spans="1:26"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s="5">
        <v>22.512</v>
      </c>
      <c r="S8731">
        <v>3</v>
      </c>
      <c r="T8731" s="7">
        <v>0.2</v>
      </c>
      <c r="U8731" s="5">
        <v>2.2511999999999999</v>
      </c>
      <c r="V8731">
        <f t="shared" si="680"/>
        <v>12</v>
      </c>
      <c r="W8731">
        <f t="shared" si="681"/>
        <v>4</v>
      </c>
      <c r="X8731">
        <f t="shared" si="682"/>
        <v>2015</v>
      </c>
      <c r="Y8731" t="str">
        <f t="shared" si="683"/>
        <v>Dec</v>
      </c>
      <c r="Z8731" t="str">
        <f t="shared" si="684"/>
        <v>2015-12</v>
      </c>
    </row>
    <row r="8732" spans="1:26"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s="5">
        <v>72.744</v>
      </c>
      <c r="S8732">
        <v>7</v>
      </c>
      <c r="T8732" s="7">
        <v>0.2</v>
      </c>
      <c r="U8732" s="5">
        <v>-12.7302</v>
      </c>
      <c r="V8732">
        <f t="shared" si="680"/>
        <v>12</v>
      </c>
      <c r="W8732">
        <f t="shared" si="681"/>
        <v>4</v>
      </c>
      <c r="X8732">
        <f t="shared" si="682"/>
        <v>2015</v>
      </c>
      <c r="Y8732" t="str">
        <f t="shared" si="683"/>
        <v>Dec</v>
      </c>
      <c r="Z8732" t="str">
        <f t="shared" si="684"/>
        <v>2015-12</v>
      </c>
    </row>
    <row r="8733" spans="1:26"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s="5">
        <v>52.59</v>
      </c>
      <c r="S8733">
        <v>3</v>
      </c>
      <c r="T8733" s="7">
        <v>0</v>
      </c>
      <c r="U8733" s="5">
        <v>15.776999999999999</v>
      </c>
      <c r="V8733">
        <f t="shared" si="680"/>
        <v>7</v>
      </c>
      <c r="W8733">
        <f t="shared" si="681"/>
        <v>3</v>
      </c>
      <c r="X8733">
        <f t="shared" si="682"/>
        <v>2015</v>
      </c>
      <c r="Y8733" t="str">
        <f t="shared" si="683"/>
        <v>Jul</v>
      </c>
      <c r="Z8733" t="str">
        <f t="shared" si="684"/>
        <v>2015-07</v>
      </c>
    </row>
    <row r="8734" spans="1:26"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s="5">
        <v>19.440000000000001</v>
      </c>
      <c r="S8734">
        <v>3</v>
      </c>
      <c r="T8734" s="7">
        <v>0</v>
      </c>
      <c r="U8734" s="5">
        <v>9.3312000000000008</v>
      </c>
      <c r="V8734">
        <f t="shared" si="680"/>
        <v>6</v>
      </c>
      <c r="W8734">
        <f t="shared" si="681"/>
        <v>2</v>
      </c>
      <c r="X8734">
        <f t="shared" si="682"/>
        <v>2017</v>
      </c>
      <c r="Y8734" t="str">
        <f t="shared" si="683"/>
        <v>Jun</v>
      </c>
      <c r="Z8734" t="str">
        <f t="shared" si="684"/>
        <v>2017-06</v>
      </c>
    </row>
    <row r="8735" spans="1:26"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s="5">
        <v>126.3</v>
      </c>
      <c r="S8735">
        <v>3</v>
      </c>
      <c r="T8735" s="7">
        <v>0</v>
      </c>
      <c r="U8735" s="5">
        <v>40.415999999999997</v>
      </c>
      <c r="V8735">
        <f t="shared" si="680"/>
        <v>6</v>
      </c>
      <c r="W8735">
        <f t="shared" si="681"/>
        <v>2</v>
      </c>
      <c r="X8735">
        <f t="shared" si="682"/>
        <v>2017</v>
      </c>
      <c r="Y8735" t="str">
        <f t="shared" si="683"/>
        <v>Jun</v>
      </c>
      <c r="Z8735" t="str">
        <f t="shared" si="684"/>
        <v>2017-06</v>
      </c>
    </row>
    <row r="8736" spans="1:26"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s="5">
        <v>1287.45</v>
      </c>
      <c r="S8736">
        <v>5</v>
      </c>
      <c r="T8736" s="7">
        <v>0</v>
      </c>
      <c r="U8736" s="5">
        <v>244.6155</v>
      </c>
      <c r="V8736">
        <f t="shared" si="680"/>
        <v>6</v>
      </c>
      <c r="W8736">
        <f t="shared" si="681"/>
        <v>2</v>
      </c>
      <c r="X8736">
        <f t="shared" si="682"/>
        <v>2017</v>
      </c>
      <c r="Y8736" t="str">
        <f t="shared" si="683"/>
        <v>Jun</v>
      </c>
      <c r="Z8736" t="str">
        <f t="shared" si="684"/>
        <v>2017-06</v>
      </c>
    </row>
    <row r="8737" spans="1:26"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s="5">
        <v>64.959999999999994</v>
      </c>
      <c r="S8737">
        <v>4</v>
      </c>
      <c r="T8737" s="7">
        <v>0</v>
      </c>
      <c r="U8737" s="5">
        <v>9.7439999999999998</v>
      </c>
      <c r="V8737">
        <f t="shared" si="680"/>
        <v>2</v>
      </c>
      <c r="W8737">
        <f t="shared" si="681"/>
        <v>1</v>
      </c>
      <c r="X8737">
        <f t="shared" si="682"/>
        <v>2014</v>
      </c>
      <c r="Y8737" t="str">
        <f t="shared" si="683"/>
        <v>Feb</v>
      </c>
      <c r="Z8737" t="str">
        <f t="shared" si="684"/>
        <v>2014-02</v>
      </c>
    </row>
    <row r="8738" spans="1:26"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s="5">
        <v>535.41</v>
      </c>
      <c r="S8738">
        <v>3</v>
      </c>
      <c r="T8738" s="7">
        <v>0</v>
      </c>
      <c r="U8738" s="5">
        <v>160.62299999999999</v>
      </c>
      <c r="V8738">
        <f t="shared" si="680"/>
        <v>9</v>
      </c>
      <c r="W8738">
        <f t="shared" si="681"/>
        <v>3</v>
      </c>
      <c r="X8738">
        <f t="shared" si="682"/>
        <v>2016</v>
      </c>
      <c r="Y8738" t="str">
        <f t="shared" si="683"/>
        <v>Sep</v>
      </c>
      <c r="Z8738" t="str">
        <f t="shared" si="684"/>
        <v>2016-09</v>
      </c>
    </row>
    <row r="8739" spans="1:26"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s="5">
        <v>8.1</v>
      </c>
      <c r="S8739">
        <v>5</v>
      </c>
      <c r="T8739" s="7">
        <v>0.7</v>
      </c>
      <c r="U8739" s="5">
        <v>-5.94</v>
      </c>
      <c r="V8739">
        <f t="shared" si="680"/>
        <v>4</v>
      </c>
      <c r="W8739">
        <f t="shared" si="681"/>
        <v>2</v>
      </c>
      <c r="X8739">
        <f t="shared" si="682"/>
        <v>2017</v>
      </c>
      <c r="Y8739" t="str">
        <f t="shared" si="683"/>
        <v>Apr</v>
      </c>
      <c r="Z8739" t="str">
        <f t="shared" si="684"/>
        <v>2017-04</v>
      </c>
    </row>
    <row r="8740" spans="1:26"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s="5">
        <v>13.247999999999999</v>
      </c>
      <c r="S8740">
        <v>4</v>
      </c>
      <c r="T8740" s="7">
        <v>0.2</v>
      </c>
      <c r="U8740" s="5">
        <v>3.6432000000000002</v>
      </c>
      <c r="V8740">
        <f t="shared" si="680"/>
        <v>12</v>
      </c>
      <c r="W8740">
        <f t="shared" si="681"/>
        <v>4</v>
      </c>
      <c r="X8740">
        <f t="shared" si="682"/>
        <v>2017</v>
      </c>
      <c r="Y8740" t="str">
        <f t="shared" si="683"/>
        <v>Dec</v>
      </c>
      <c r="Z8740" t="str">
        <f t="shared" si="684"/>
        <v>2017-12</v>
      </c>
    </row>
    <row r="8741" spans="1:26"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s="5">
        <v>83.988</v>
      </c>
      <c r="S8741">
        <v>2</v>
      </c>
      <c r="T8741" s="7">
        <v>0.4</v>
      </c>
      <c r="U8741" s="5">
        <v>-20.997</v>
      </c>
      <c r="V8741">
        <f t="shared" si="680"/>
        <v>12</v>
      </c>
      <c r="W8741">
        <f t="shared" si="681"/>
        <v>4</v>
      </c>
      <c r="X8741">
        <f t="shared" si="682"/>
        <v>2017</v>
      </c>
      <c r="Y8741" t="str">
        <f t="shared" si="683"/>
        <v>Dec</v>
      </c>
      <c r="Z8741" t="str">
        <f t="shared" si="684"/>
        <v>2017-12</v>
      </c>
    </row>
    <row r="8742" spans="1:26"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5">
        <v>73.2</v>
      </c>
      <c r="S8742">
        <v>5</v>
      </c>
      <c r="T8742" s="7">
        <v>0</v>
      </c>
      <c r="U8742" s="5">
        <v>21.228000000000002</v>
      </c>
      <c r="V8742">
        <f t="shared" si="680"/>
        <v>7</v>
      </c>
      <c r="W8742">
        <f t="shared" si="681"/>
        <v>3</v>
      </c>
      <c r="X8742">
        <f t="shared" si="682"/>
        <v>2016</v>
      </c>
      <c r="Y8742" t="str">
        <f t="shared" si="683"/>
        <v>Jul</v>
      </c>
      <c r="Z8742" t="str">
        <f t="shared" si="684"/>
        <v>2016-07</v>
      </c>
    </row>
    <row r="8743" spans="1:26"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s="5">
        <v>10.74</v>
      </c>
      <c r="S8743">
        <v>3</v>
      </c>
      <c r="T8743" s="7">
        <v>0</v>
      </c>
      <c r="U8743" s="5">
        <v>5.1551999999999998</v>
      </c>
      <c r="V8743">
        <f t="shared" si="680"/>
        <v>11</v>
      </c>
      <c r="W8743">
        <f t="shared" si="681"/>
        <v>4</v>
      </c>
      <c r="X8743">
        <f t="shared" si="682"/>
        <v>2015</v>
      </c>
      <c r="Y8743" t="str">
        <f t="shared" si="683"/>
        <v>Nov</v>
      </c>
      <c r="Z8743" t="str">
        <f t="shared" si="684"/>
        <v>2015-11</v>
      </c>
    </row>
    <row r="8744" spans="1:26"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s="5">
        <v>11.032</v>
      </c>
      <c r="S8744">
        <v>1</v>
      </c>
      <c r="T8744" s="7">
        <v>0.2</v>
      </c>
      <c r="U8744" s="5">
        <v>3.0337999999999998</v>
      </c>
      <c r="V8744">
        <f t="shared" si="680"/>
        <v>10</v>
      </c>
      <c r="W8744">
        <f t="shared" si="681"/>
        <v>4</v>
      </c>
      <c r="X8744">
        <f t="shared" si="682"/>
        <v>2015</v>
      </c>
      <c r="Y8744" t="str">
        <f t="shared" si="683"/>
        <v>Oct</v>
      </c>
      <c r="Z8744" t="str">
        <f t="shared" si="684"/>
        <v>2015-10</v>
      </c>
    </row>
    <row r="8745" spans="1:26"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s="5">
        <v>53.04</v>
      </c>
      <c r="S8745">
        <v>3</v>
      </c>
      <c r="T8745" s="7">
        <v>0.2</v>
      </c>
      <c r="U8745" s="5">
        <v>-4.641</v>
      </c>
      <c r="V8745">
        <f t="shared" si="680"/>
        <v>10</v>
      </c>
      <c r="W8745">
        <f t="shared" si="681"/>
        <v>4</v>
      </c>
      <c r="X8745">
        <f t="shared" si="682"/>
        <v>2015</v>
      </c>
      <c r="Y8745" t="str">
        <f t="shared" si="683"/>
        <v>Oct</v>
      </c>
      <c r="Z8745" t="str">
        <f t="shared" si="684"/>
        <v>2015-10</v>
      </c>
    </row>
    <row r="8746" spans="1:26"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s="5">
        <v>17.12</v>
      </c>
      <c r="S8746">
        <v>4</v>
      </c>
      <c r="T8746" s="7">
        <v>0</v>
      </c>
      <c r="U8746" s="5">
        <v>4.9648000000000003</v>
      </c>
      <c r="V8746">
        <f t="shared" si="680"/>
        <v>11</v>
      </c>
      <c r="W8746">
        <f t="shared" si="681"/>
        <v>4</v>
      </c>
      <c r="X8746">
        <f t="shared" si="682"/>
        <v>2015</v>
      </c>
      <c r="Y8746" t="str">
        <f t="shared" si="683"/>
        <v>Nov</v>
      </c>
      <c r="Z8746" t="str">
        <f t="shared" si="684"/>
        <v>2015-11</v>
      </c>
    </row>
    <row r="8747" spans="1:26"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s="5">
        <v>59.94</v>
      </c>
      <c r="S8747">
        <v>3</v>
      </c>
      <c r="T8747" s="7">
        <v>0</v>
      </c>
      <c r="U8747" s="5">
        <v>28.171800000000001</v>
      </c>
      <c r="V8747">
        <f t="shared" si="680"/>
        <v>11</v>
      </c>
      <c r="W8747">
        <f t="shared" si="681"/>
        <v>4</v>
      </c>
      <c r="X8747">
        <f t="shared" si="682"/>
        <v>2015</v>
      </c>
      <c r="Y8747" t="str">
        <f t="shared" si="683"/>
        <v>Nov</v>
      </c>
      <c r="Z8747" t="str">
        <f t="shared" si="684"/>
        <v>2015-11</v>
      </c>
    </row>
    <row r="8748" spans="1:26"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s="5">
        <v>210.58</v>
      </c>
      <c r="S8748">
        <v>2</v>
      </c>
      <c r="T8748" s="7">
        <v>0</v>
      </c>
      <c r="U8748" s="5">
        <v>12.6348</v>
      </c>
      <c r="V8748">
        <f t="shared" si="680"/>
        <v>2</v>
      </c>
      <c r="W8748">
        <f t="shared" si="681"/>
        <v>1</v>
      </c>
      <c r="X8748">
        <f t="shared" si="682"/>
        <v>2017</v>
      </c>
      <c r="Y8748" t="str">
        <f t="shared" si="683"/>
        <v>Feb</v>
      </c>
      <c r="Z8748" t="str">
        <f t="shared" si="684"/>
        <v>2017-02</v>
      </c>
    </row>
    <row r="8749" spans="1:26"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s="5">
        <v>30.96</v>
      </c>
      <c r="S8749">
        <v>2</v>
      </c>
      <c r="T8749" s="7">
        <v>0.2</v>
      </c>
      <c r="U8749" s="5">
        <v>10.061999999999999</v>
      </c>
      <c r="V8749">
        <f t="shared" si="680"/>
        <v>2</v>
      </c>
      <c r="W8749">
        <f t="shared" si="681"/>
        <v>1</v>
      </c>
      <c r="X8749">
        <f t="shared" si="682"/>
        <v>2017</v>
      </c>
      <c r="Y8749" t="str">
        <f t="shared" si="683"/>
        <v>Feb</v>
      </c>
      <c r="Z8749" t="str">
        <f t="shared" si="684"/>
        <v>2017-02</v>
      </c>
    </row>
    <row r="8750" spans="1:26"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s="5">
        <v>239.98400000000001</v>
      </c>
      <c r="S8750">
        <v>2</v>
      </c>
      <c r="T8750" s="7">
        <v>0.2</v>
      </c>
      <c r="U8750" s="5">
        <v>38.997399999999999</v>
      </c>
      <c r="V8750">
        <f t="shared" si="680"/>
        <v>2</v>
      </c>
      <c r="W8750">
        <f t="shared" si="681"/>
        <v>1</v>
      </c>
      <c r="X8750">
        <f t="shared" si="682"/>
        <v>2017</v>
      </c>
      <c r="Y8750" t="str">
        <f t="shared" si="683"/>
        <v>Feb</v>
      </c>
      <c r="Z8750" t="str">
        <f t="shared" si="684"/>
        <v>2017-02</v>
      </c>
    </row>
    <row r="8751" spans="1:26"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s="5">
        <v>3050.3760000000002</v>
      </c>
      <c r="S8751">
        <v>3</v>
      </c>
      <c r="T8751" s="7">
        <v>0.2</v>
      </c>
      <c r="U8751" s="5">
        <v>1143.8910000000001</v>
      </c>
      <c r="V8751">
        <f t="shared" si="680"/>
        <v>6</v>
      </c>
      <c r="W8751">
        <f t="shared" si="681"/>
        <v>2</v>
      </c>
      <c r="X8751">
        <f t="shared" si="682"/>
        <v>2015</v>
      </c>
      <c r="Y8751" t="str">
        <f t="shared" si="683"/>
        <v>Jun</v>
      </c>
      <c r="Z8751" t="str">
        <f t="shared" si="684"/>
        <v>2015-06</v>
      </c>
    </row>
    <row r="8752" spans="1:26"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s="5">
        <v>133.97999999999999</v>
      </c>
      <c r="S8752">
        <v>2</v>
      </c>
      <c r="T8752" s="7">
        <v>0</v>
      </c>
      <c r="U8752" s="5">
        <v>33.494999999999997</v>
      </c>
      <c r="V8752">
        <f t="shared" si="680"/>
        <v>6</v>
      </c>
      <c r="W8752">
        <f t="shared" si="681"/>
        <v>2</v>
      </c>
      <c r="X8752">
        <f t="shared" si="682"/>
        <v>2015</v>
      </c>
      <c r="Y8752" t="str">
        <f t="shared" si="683"/>
        <v>Jun</v>
      </c>
      <c r="Z8752" t="str">
        <f t="shared" si="684"/>
        <v>2015-06</v>
      </c>
    </row>
    <row r="8753" spans="1:26"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s="5">
        <v>93.248000000000005</v>
      </c>
      <c r="S8753">
        <v>4</v>
      </c>
      <c r="T8753" s="7">
        <v>0.2</v>
      </c>
      <c r="U8753" s="5">
        <v>31.4712</v>
      </c>
      <c r="V8753">
        <f t="shared" si="680"/>
        <v>5</v>
      </c>
      <c r="W8753">
        <f t="shared" si="681"/>
        <v>2</v>
      </c>
      <c r="X8753">
        <f t="shared" si="682"/>
        <v>2016</v>
      </c>
      <c r="Y8753" t="str">
        <f t="shared" si="683"/>
        <v>May</v>
      </c>
      <c r="Z8753" t="str">
        <f t="shared" si="684"/>
        <v>2016-05</v>
      </c>
    </row>
    <row r="8754" spans="1:26"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s="5">
        <v>177.48</v>
      </c>
      <c r="S8754">
        <v>3</v>
      </c>
      <c r="T8754" s="7">
        <v>0.2</v>
      </c>
      <c r="U8754" s="5">
        <v>19.9665</v>
      </c>
      <c r="V8754">
        <f t="shared" si="680"/>
        <v>5</v>
      </c>
      <c r="W8754">
        <f t="shared" si="681"/>
        <v>2</v>
      </c>
      <c r="X8754">
        <f t="shared" si="682"/>
        <v>2016</v>
      </c>
      <c r="Y8754" t="str">
        <f t="shared" si="683"/>
        <v>May</v>
      </c>
      <c r="Z8754" t="str">
        <f t="shared" si="684"/>
        <v>2016-05</v>
      </c>
    </row>
    <row r="8755" spans="1:26"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s="5">
        <v>17.712</v>
      </c>
      <c r="S8755">
        <v>6</v>
      </c>
      <c r="T8755" s="7">
        <v>0.2</v>
      </c>
      <c r="U8755" s="5">
        <v>5.9778000000000002</v>
      </c>
      <c r="V8755">
        <f t="shared" si="680"/>
        <v>9</v>
      </c>
      <c r="W8755">
        <f t="shared" si="681"/>
        <v>3</v>
      </c>
      <c r="X8755">
        <f t="shared" si="682"/>
        <v>2017</v>
      </c>
      <c r="Y8755" t="str">
        <f t="shared" si="683"/>
        <v>Sep</v>
      </c>
      <c r="Z8755" t="str">
        <f t="shared" si="684"/>
        <v>2017-09</v>
      </c>
    </row>
    <row r="8756" spans="1:26"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s="5">
        <v>4.8600000000000003</v>
      </c>
      <c r="S8756">
        <v>3</v>
      </c>
      <c r="T8756" s="7">
        <v>0.7</v>
      </c>
      <c r="U8756" s="5">
        <v>-3.5640000000000001</v>
      </c>
      <c r="V8756">
        <f t="shared" si="680"/>
        <v>9</v>
      </c>
      <c r="W8756">
        <f t="shared" si="681"/>
        <v>3</v>
      </c>
      <c r="X8756">
        <f t="shared" si="682"/>
        <v>2017</v>
      </c>
      <c r="Y8756" t="str">
        <f t="shared" si="683"/>
        <v>Sep</v>
      </c>
      <c r="Z8756" t="str">
        <f t="shared" si="684"/>
        <v>2017-09</v>
      </c>
    </row>
    <row r="8757" spans="1:26"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s="5">
        <v>6.258</v>
      </c>
      <c r="S8757">
        <v>2</v>
      </c>
      <c r="T8757" s="7">
        <v>0.7</v>
      </c>
      <c r="U8757" s="5">
        <v>-5.2149999999999999</v>
      </c>
      <c r="V8757">
        <f t="shared" si="680"/>
        <v>9</v>
      </c>
      <c r="W8757">
        <f t="shared" si="681"/>
        <v>3</v>
      </c>
      <c r="X8757">
        <f t="shared" si="682"/>
        <v>2017</v>
      </c>
      <c r="Y8757" t="str">
        <f t="shared" si="683"/>
        <v>Sep</v>
      </c>
      <c r="Z8757" t="str">
        <f t="shared" si="684"/>
        <v>2017-09</v>
      </c>
    </row>
    <row r="8758" spans="1:26"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s="5">
        <v>37.68</v>
      </c>
      <c r="S8758">
        <v>2</v>
      </c>
      <c r="T8758" s="7">
        <v>0</v>
      </c>
      <c r="U8758" s="5">
        <v>10.5504</v>
      </c>
      <c r="V8758">
        <f t="shared" si="680"/>
        <v>7</v>
      </c>
      <c r="W8758">
        <f t="shared" si="681"/>
        <v>3</v>
      </c>
      <c r="X8758">
        <f t="shared" si="682"/>
        <v>2016</v>
      </c>
      <c r="Y8758" t="str">
        <f t="shared" si="683"/>
        <v>Jul</v>
      </c>
      <c r="Z8758" t="str">
        <f t="shared" si="684"/>
        <v>2016-07</v>
      </c>
    </row>
    <row r="8759" spans="1:26"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s="5">
        <v>51.84</v>
      </c>
      <c r="S8759">
        <v>8</v>
      </c>
      <c r="T8759" s="7">
        <v>0</v>
      </c>
      <c r="U8759" s="5">
        <v>24.883199999999999</v>
      </c>
      <c r="V8759">
        <f t="shared" si="680"/>
        <v>7</v>
      </c>
      <c r="W8759">
        <f t="shared" si="681"/>
        <v>3</v>
      </c>
      <c r="X8759">
        <f t="shared" si="682"/>
        <v>2016</v>
      </c>
      <c r="Y8759" t="str">
        <f t="shared" si="683"/>
        <v>Jul</v>
      </c>
      <c r="Z8759" t="str">
        <f t="shared" si="684"/>
        <v>2016-07</v>
      </c>
    </row>
    <row r="8760" spans="1:26"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s="5">
        <v>27.42</v>
      </c>
      <c r="S8760">
        <v>3</v>
      </c>
      <c r="T8760" s="7">
        <v>0</v>
      </c>
      <c r="U8760" s="5">
        <v>9.3228000000000009</v>
      </c>
      <c r="V8760">
        <f t="shared" si="680"/>
        <v>7</v>
      </c>
      <c r="W8760">
        <f t="shared" si="681"/>
        <v>3</v>
      </c>
      <c r="X8760">
        <f t="shared" si="682"/>
        <v>2016</v>
      </c>
      <c r="Y8760" t="str">
        <f t="shared" si="683"/>
        <v>Jul</v>
      </c>
      <c r="Z8760" t="str">
        <f t="shared" si="684"/>
        <v>2016-07</v>
      </c>
    </row>
    <row r="8761" spans="1:26"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s="5">
        <v>5.4</v>
      </c>
      <c r="S8761">
        <v>3</v>
      </c>
      <c r="T8761" s="7">
        <v>0</v>
      </c>
      <c r="U8761" s="5">
        <v>2.5920000000000001</v>
      </c>
      <c r="V8761">
        <f t="shared" si="680"/>
        <v>7</v>
      </c>
      <c r="W8761">
        <f t="shared" si="681"/>
        <v>3</v>
      </c>
      <c r="X8761">
        <f t="shared" si="682"/>
        <v>2016</v>
      </c>
      <c r="Y8761" t="str">
        <f t="shared" si="683"/>
        <v>Jul</v>
      </c>
      <c r="Z8761" t="str">
        <f t="shared" si="684"/>
        <v>2016-07</v>
      </c>
    </row>
    <row r="8762" spans="1:26"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s="5">
        <v>1270.99</v>
      </c>
      <c r="S8762">
        <v>1</v>
      </c>
      <c r="T8762" s="7">
        <v>0</v>
      </c>
      <c r="U8762" s="5">
        <v>635.495</v>
      </c>
      <c r="V8762">
        <f t="shared" si="680"/>
        <v>1</v>
      </c>
      <c r="W8762">
        <f t="shared" si="681"/>
        <v>1</v>
      </c>
      <c r="X8762">
        <f t="shared" si="682"/>
        <v>2016</v>
      </c>
      <c r="Y8762" t="str">
        <f t="shared" si="683"/>
        <v>Jan</v>
      </c>
      <c r="Z8762" t="str">
        <f t="shared" si="684"/>
        <v>2016-01</v>
      </c>
    </row>
    <row r="8763" spans="1:26"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s="5">
        <v>125.36</v>
      </c>
      <c r="S8763">
        <v>8</v>
      </c>
      <c r="T8763" s="7">
        <v>0</v>
      </c>
      <c r="U8763" s="5">
        <v>58.919199999999996</v>
      </c>
      <c r="V8763">
        <f t="shared" si="680"/>
        <v>1</v>
      </c>
      <c r="W8763">
        <f t="shared" si="681"/>
        <v>1</v>
      </c>
      <c r="X8763">
        <f t="shared" si="682"/>
        <v>2016</v>
      </c>
      <c r="Y8763" t="str">
        <f t="shared" si="683"/>
        <v>Jan</v>
      </c>
      <c r="Z8763" t="str">
        <f t="shared" si="684"/>
        <v>2016-01</v>
      </c>
    </row>
    <row r="8764" spans="1:26"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s="5">
        <v>14.03</v>
      </c>
      <c r="S8764">
        <v>1</v>
      </c>
      <c r="T8764" s="7">
        <v>0</v>
      </c>
      <c r="U8764" s="5">
        <v>4.0686999999999998</v>
      </c>
      <c r="V8764">
        <f t="shared" si="680"/>
        <v>12</v>
      </c>
      <c r="W8764">
        <f t="shared" si="681"/>
        <v>4</v>
      </c>
      <c r="X8764">
        <f t="shared" si="682"/>
        <v>2016</v>
      </c>
      <c r="Y8764" t="str">
        <f t="shared" si="683"/>
        <v>Dec</v>
      </c>
      <c r="Z8764" t="str">
        <f t="shared" si="684"/>
        <v>2016-12</v>
      </c>
    </row>
    <row r="8765" spans="1:26"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s="5">
        <v>27.96</v>
      </c>
      <c r="S8765">
        <v>2</v>
      </c>
      <c r="T8765" s="7">
        <v>0</v>
      </c>
      <c r="U8765" s="5">
        <v>7.2695999999999996</v>
      </c>
      <c r="V8765">
        <f t="shared" si="680"/>
        <v>12</v>
      </c>
      <c r="W8765">
        <f t="shared" si="681"/>
        <v>4</v>
      </c>
      <c r="X8765">
        <f t="shared" si="682"/>
        <v>2016</v>
      </c>
      <c r="Y8765" t="str">
        <f t="shared" si="683"/>
        <v>Dec</v>
      </c>
      <c r="Z8765" t="str">
        <f t="shared" si="684"/>
        <v>2016-12</v>
      </c>
    </row>
    <row r="8766" spans="1:26"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s="5">
        <v>5.3440000000000003</v>
      </c>
      <c r="S8766">
        <v>2</v>
      </c>
      <c r="T8766" s="7">
        <v>0.2</v>
      </c>
      <c r="U8766" s="5">
        <v>0.73480000000000001</v>
      </c>
      <c r="V8766">
        <f t="shared" si="680"/>
        <v>11</v>
      </c>
      <c r="W8766">
        <f t="shared" si="681"/>
        <v>4</v>
      </c>
      <c r="X8766">
        <f t="shared" si="682"/>
        <v>2015</v>
      </c>
      <c r="Y8766" t="str">
        <f t="shared" si="683"/>
        <v>Nov</v>
      </c>
      <c r="Z8766" t="str">
        <f t="shared" si="684"/>
        <v>2015-11</v>
      </c>
    </row>
    <row r="8767" spans="1:26"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s="5">
        <v>1.696</v>
      </c>
      <c r="S8767">
        <v>2</v>
      </c>
      <c r="T8767" s="7">
        <v>0.8</v>
      </c>
      <c r="U8767" s="5">
        <v>-2.544</v>
      </c>
      <c r="V8767">
        <f t="shared" si="680"/>
        <v>11</v>
      </c>
      <c r="W8767">
        <f t="shared" si="681"/>
        <v>4</v>
      </c>
      <c r="X8767">
        <f t="shared" si="682"/>
        <v>2015</v>
      </c>
      <c r="Y8767" t="str">
        <f t="shared" si="683"/>
        <v>Nov</v>
      </c>
      <c r="Z8767" t="str">
        <f t="shared" si="684"/>
        <v>2015-11</v>
      </c>
    </row>
    <row r="8768" spans="1:26"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s="5">
        <v>24.588000000000001</v>
      </c>
      <c r="S8768">
        <v>3</v>
      </c>
      <c r="T8768" s="7">
        <v>0.8</v>
      </c>
      <c r="U8768" s="5">
        <v>-67.617000000000004</v>
      </c>
      <c r="V8768">
        <f t="shared" si="680"/>
        <v>11</v>
      </c>
      <c r="W8768">
        <f t="shared" si="681"/>
        <v>4</v>
      </c>
      <c r="X8768">
        <f t="shared" si="682"/>
        <v>2015</v>
      </c>
      <c r="Y8768" t="str">
        <f t="shared" si="683"/>
        <v>Nov</v>
      </c>
      <c r="Z8768" t="str">
        <f t="shared" si="684"/>
        <v>2015-11</v>
      </c>
    </row>
    <row r="8769" spans="1:26"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s="5">
        <v>7.98</v>
      </c>
      <c r="S8769">
        <v>5</v>
      </c>
      <c r="T8769" s="7">
        <v>0.8</v>
      </c>
      <c r="U8769" s="5">
        <v>-13.167</v>
      </c>
      <c r="V8769">
        <f t="shared" si="680"/>
        <v>11</v>
      </c>
      <c r="W8769">
        <f t="shared" si="681"/>
        <v>4</v>
      </c>
      <c r="X8769">
        <f t="shared" si="682"/>
        <v>2015</v>
      </c>
      <c r="Y8769" t="str">
        <f t="shared" si="683"/>
        <v>Nov</v>
      </c>
      <c r="Z8769" t="str">
        <f t="shared" si="684"/>
        <v>2015-11</v>
      </c>
    </row>
    <row r="8770" spans="1:26"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s="5">
        <v>288</v>
      </c>
      <c r="S8770">
        <v>4</v>
      </c>
      <c r="T8770" s="7">
        <v>0.2</v>
      </c>
      <c r="U8770" s="5">
        <v>57.6</v>
      </c>
      <c r="V8770">
        <f t="shared" si="680"/>
        <v>10</v>
      </c>
      <c r="W8770">
        <f t="shared" si="681"/>
        <v>4</v>
      </c>
      <c r="X8770">
        <f t="shared" si="682"/>
        <v>2015</v>
      </c>
      <c r="Y8770" t="str">
        <f t="shared" si="683"/>
        <v>Oct</v>
      </c>
      <c r="Z8770" t="str">
        <f t="shared" si="684"/>
        <v>2015-10</v>
      </c>
    </row>
    <row r="8771" spans="1:26"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s="5">
        <v>146.952</v>
      </c>
      <c r="S8771">
        <v>3</v>
      </c>
      <c r="T8771" s="7">
        <v>0.2</v>
      </c>
      <c r="U8771" s="5">
        <v>9.1844999999999999</v>
      </c>
      <c r="V8771">
        <f t="shared" ref="V8771:V8834" si="685">MONTH(C8771)</f>
        <v>9</v>
      </c>
      <c r="W8771">
        <f t="shared" ref="W8771:W8834" si="686">ROUNDUP(MONTH(C8771)/3,0)</f>
        <v>3</v>
      </c>
      <c r="X8771">
        <f t="shared" ref="X8771:X8834" si="687">YEAR(C8771)</f>
        <v>2016</v>
      </c>
      <c r="Y8771" t="str">
        <f t="shared" ref="Y8771:Y8834" si="688">TEXT(C8771,"MMM")</f>
        <v>Sep</v>
      </c>
      <c r="Z8771" t="str">
        <f t="shared" ref="Z8771:Z8834" si="689">TEXT(C8771,"YYYY-MM")</f>
        <v>2016-09</v>
      </c>
    </row>
    <row r="8772" spans="1:26"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5">
        <v>83.135999999999996</v>
      </c>
      <c r="S8772">
        <v>4</v>
      </c>
      <c r="T8772" s="7">
        <v>0.2</v>
      </c>
      <c r="U8772" s="5">
        <v>5.1959999999999997</v>
      </c>
      <c r="V8772">
        <f t="shared" si="685"/>
        <v>9</v>
      </c>
      <c r="W8772">
        <f t="shared" si="686"/>
        <v>3</v>
      </c>
      <c r="X8772">
        <f t="shared" si="687"/>
        <v>2016</v>
      </c>
      <c r="Y8772" t="str">
        <f t="shared" si="688"/>
        <v>Sep</v>
      </c>
      <c r="Z8772" t="str">
        <f t="shared" si="689"/>
        <v>2016-09</v>
      </c>
    </row>
    <row r="8773" spans="1:26"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s="5">
        <v>942.78399999999999</v>
      </c>
      <c r="S8773">
        <v>4</v>
      </c>
      <c r="T8773" s="7">
        <v>0.2</v>
      </c>
      <c r="U8773" s="5">
        <v>94.278400000000005</v>
      </c>
      <c r="V8773">
        <f t="shared" si="685"/>
        <v>9</v>
      </c>
      <c r="W8773">
        <f t="shared" si="686"/>
        <v>3</v>
      </c>
      <c r="X8773">
        <f t="shared" si="687"/>
        <v>2017</v>
      </c>
      <c r="Y8773" t="str">
        <f t="shared" si="688"/>
        <v>Sep</v>
      </c>
      <c r="Z8773" t="str">
        <f t="shared" si="689"/>
        <v>2017-09</v>
      </c>
    </row>
    <row r="8774" spans="1:26"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s="5">
        <v>74.352000000000004</v>
      </c>
      <c r="S8774">
        <v>3</v>
      </c>
      <c r="T8774" s="7">
        <v>0.2</v>
      </c>
      <c r="U8774" s="5">
        <v>23.234999999999999</v>
      </c>
      <c r="V8774">
        <f t="shared" si="685"/>
        <v>9</v>
      </c>
      <c r="W8774">
        <f t="shared" si="686"/>
        <v>3</v>
      </c>
      <c r="X8774">
        <f t="shared" si="687"/>
        <v>2017</v>
      </c>
      <c r="Y8774" t="str">
        <f t="shared" si="688"/>
        <v>Sep</v>
      </c>
      <c r="Z8774" t="str">
        <f t="shared" si="689"/>
        <v>2017-09</v>
      </c>
    </row>
    <row r="8775" spans="1:26"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s="5">
        <v>26.88</v>
      </c>
      <c r="S8775">
        <v>6</v>
      </c>
      <c r="T8775" s="7">
        <v>0</v>
      </c>
      <c r="U8775" s="5">
        <v>6.72</v>
      </c>
      <c r="V8775">
        <f t="shared" si="685"/>
        <v>2</v>
      </c>
      <c r="W8775">
        <f t="shared" si="686"/>
        <v>1</v>
      </c>
      <c r="X8775">
        <f t="shared" si="687"/>
        <v>2015</v>
      </c>
      <c r="Y8775" t="str">
        <f t="shared" si="688"/>
        <v>Feb</v>
      </c>
      <c r="Z8775" t="str">
        <f t="shared" si="689"/>
        <v>2015-02</v>
      </c>
    </row>
    <row r="8776" spans="1:26"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s="5">
        <v>10.896000000000001</v>
      </c>
      <c r="S8776">
        <v>2</v>
      </c>
      <c r="T8776" s="7">
        <v>0.2</v>
      </c>
      <c r="U8776" s="5">
        <v>3.8136000000000001</v>
      </c>
      <c r="V8776">
        <f t="shared" si="685"/>
        <v>2</v>
      </c>
      <c r="W8776">
        <f t="shared" si="686"/>
        <v>1</v>
      </c>
      <c r="X8776">
        <f t="shared" si="687"/>
        <v>2015</v>
      </c>
      <c r="Y8776" t="str">
        <f t="shared" si="688"/>
        <v>Feb</v>
      </c>
      <c r="Z8776" t="str">
        <f t="shared" si="689"/>
        <v>2015-02</v>
      </c>
    </row>
    <row r="8777" spans="1:26"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s="5">
        <v>3.536</v>
      </c>
      <c r="S8777">
        <v>2</v>
      </c>
      <c r="T8777" s="7">
        <v>0.2</v>
      </c>
      <c r="U8777" s="5">
        <v>0.30940000000000001</v>
      </c>
      <c r="V8777">
        <f t="shared" si="685"/>
        <v>12</v>
      </c>
      <c r="W8777">
        <f t="shared" si="686"/>
        <v>4</v>
      </c>
      <c r="X8777">
        <f t="shared" si="687"/>
        <v>2016</v>
      </c>
      <c r="Y8777" t="str">
        <f t="shared" si="688"/>
        <v>Dec</v>
      </c>
      <c r="Z8777" t="str">
        <f t="shared" si="689"/>
        <v>2016-12</v>
      </c>
    </row>
    <row r="8778" spans="1:26"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s="5">
        <v>528.42999999999995</v>
      </c>
      <c r="S8778">
        <v>5</v>
      </c>
      <c r="T8778" s="7">
        <v>0.3</v>
      </c>
      <c r="U8778" s="5">
        <v>0</v>
      </c>
      <c r="V8778">
        <f t="shared" si="685"/>
        <v>7</v>
      </c>
      <c r="W8778">
        <f t="shared" si="686"/>
        <v>3</v>
      </c>
      <c r="X8778">
        <f t="shared" si="687"/>
        <v>2016</v>
      </c>
      <c r="Y8778" t="str">
        <f t="shared" si="688"/>
        <v>Jul</v>
      </c>
      <c r="Z8778" t="str">
        <f t="shared" si="689"/>
        <v>2016-07</v>
      </c>
    </row>
    <row r="8779" spans="1:26"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s="5">
        <v>41.472000000000001</v>
      </c>
      <c r="S8779">
        <v>8</v>
      </c>
      <c r="T8779" s="7">
        <v>0.2</v>
      </c>
      <c r="U8779" s="5">
        <v>14.5152</v>
      </c>
      <c r="V8779">
        <f t="shared" si="685"/>
        <v>7</v>
      </c>
      <c r="W8779">
        <f t="shared" si="686"/>
        <v>3</v>
      </c>
      <c r="X8779">
        <f t="shared" si="687"/>
        <v>2016</v>
      </c>
      <c r="Y8779" t="str">
        <f t="shared" si="688"/>
        <v>Jul</v>
      </c>
      <c r="Z8779" t="str">
        <f t="shared" si="689"/>
        <v>2016-07</v>
      </c>
    </row>
    <row r="8780" spans="1:26"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s="5">
        <v>287.976</v>
      </c>
      <c r="S8780">
        <v>3</v>
      </c>
      <c r="T8780" s="7">
        <v>0.2</v>
      </c>
      <c r="U8780" s="5">
        <v>7.1993999999999998</v>
      </c>
      <c r="V8780">
        <f t="shared" si="685"/>
        <v>12</v>
      </c>
      <c r="W8780">
        <f t="shared" si="686"/>
        <v>4</v>
      </c>
      <c r="X8780">
        <f t="shared" si="687"/>
        <v>2017</v>
      </c>
      <c r="Y8780" t="str">
        <f t="shared" si="688"/>
        <v>Dec</v>
      </c>
      <c r="Z8780" t="str">
        <f t="shared" si="689"/>
        <v>2017-12</v>
      </c>
    </row>
    <row r="8781" spans="1:26"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s="5">
        <v>29.303999999999998</v>
      </c>
      <c r="S8781">
        <v>3</v>
      </c>
      <c r="T8781" s="7">
        <v>0.2</v>
      </c>
      <c r="U8781" s="5">
        <v>2.5640999999999998</v>
      </c>
      <c r="V8781">
        <f t="shared" si="685"/>
        <v>3</v>
      </c>
      <c r="W8781">
        <f t="shared" si="686"/>
        <v>1</v>
      </c>
      <c r="X8781">
        <f t="shared" si="687"/>
        <v>2015</v>
      </c>
      <c r="Y8781" t="str">
        <f t="shared" si="688"/>
        <v>Mar</v>
      </c>
      <c r="Z8781" t="str">
        <f t="shared" si="689"/>
        <v>2015-03</v>
      </c>
    </row>
    <row r="8782" spans="1:26"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s="5">
        <v>55.328000000000003</v>
      </c>
      <c r="S8782">
        <v>2</v>
      </c>
      <c r="T8782" s="7">
        <v>0.2</v>
      </c>
      <c r="U8782" s="5">
        <v>6.2244000000000002</v>
      </c>
      <c r="V8782">
        <f t="shared" si="685"/>
        <v>3</v>
      </c>
      <c r="W8782">
        <f t="shared" si="686"/>
        <v>1</v>
      </c>
      <c r="X8782">
        <f t="shared" si="687"/>
        <v>2015</v>
      </c>
      <c r="Y8782" t="str">
        <f t="shared" si="688"/>
        <v>Mar</v>
      </c>
      <c r="Z8782" t="str">
        <f t="shared" si="689"/>
        <v>2015-03</v>
      </c>
    </row>
    <row r="8783" spans="1:26"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s="5">
        <v>1227.9983999999999</v>
      </c>
      <c r="S8783">
        <v>6</v>
      </c>
      <c r="T8783" s="7">
        <v>0.32</v>
      </c>
      <c r="U8783" s="5">
        <v>-36.117600000000003</v>
      </c>
      <c r="V8783">
        <f t="shared" si="685"/>
        <v>3</v>
      </c>
      <c r="W8783">
        <f t="shared" si="686"/>
        <v>1</v>
      </c>
      <c r="X8783">
        <f t="shared" si="687"/>
        <v>2015</v>
      </c>
      <c r="Y8783" t="str">
        <f t="shared" si="688"/>
        <v>Mar</v>
      </c>
      <c r="Z8783" t="str">
        <f t="shared" si="689"/>
        <v>2015-03</v>
      </c>
    </row>
    <row r="8784" spans="1:26"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s="5">
        <v>20.416</v>
      </c>
      <c r="S8784">
        <v>4</v>
      </c>
      <c r="T8784" s="7">
        <v>0.2</v>
      </c>
      <c r="U8784" s="5">
        <v>6.6352000000000002</v>
      </c>
      <c r="V8784">
        <f t="shared" si="685"/>
        <v>9</v>
      </c>
      <c r="W8784">
        <f t="shared" si="686"/>
        <v>3</v>
      </c>
      <c r="X8784">
        <f t="shared" si="687"/>
        <v>2016</v>
      </c>
      <c r="Y8784" t="str">
        <f t="shared" si="688"/>
        <v>Sep</v>
      </c>
      <c r="Z8784" t="str">
        <f t="shared" si="689"/>
        <v>2016-09</v>
      </c>
    </row>
    <row r="8785" spans="1:26"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s="5">
        <v>1128.3900000000001</v>
      </c>
      <c r="S8785">
        <v>3</v>
      </c>
      <c r="T8785" s="7">
        <v>0</v>
      </c>
      <c r="U8785" s="5">
        <v>259.52969999999999</v>
      </c>
      <c r="V8785">
        <f t="shared" si="685"/>
        <v>9</v>
      </c>
      <c r="W8785">
        <f t="shared" si="686"/>
        <v>3</v>
      </c>
      <c r="X8785">
        <f t="shared" si="687"/>
        <v>2016</v>
      </c>
      <c r="Y8785" t="str">
        <f t="shared" si="688"/>
        <v>Sep</v>
      </c>
      <c r="Z8785" t="str">
        <f t="shared" si="689"/>
        <v>2016-09</v>
      </c>
    </row>
    <row r="8786" spans="1:26"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5">
        <v>4.6079999999999997</v>
      </c>
      <c r="S8786">
        <v>2</v>
      </c>
      <c r="T8786" s="7">
        <v>0.2</v>
      </c>
      <c r="U8786" s="5">
        <v>1.6704000000000001</v>
      </c>
      <c r="V8786">
        <f t="shared" si="685"/>
        <v>3</v>
      </c>
      <c r="W8786">
        <f t="shared" si="686"/>
        <v>1</v>
      </c>
      <c r="X8786">
        <f t="shared" si="687"/>
        <v>2017</v>
      </c>
      <c r="Y8786" t="str">
        <f t="shared" si="688"/>
        <v>Mar</v>
      </c>
      <c r="Z8786" t="str">
        <f t="shared" si="689"/>
        <v>2017-03</v>
      </c>
    </row>
    <row r="8787" spans="1:26"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s="5">
        <v>195.96</v>
      </c>
      <c r="S8787">
        <v>5</v>
      </c>
      <c r="T8787" s="7">
        <v>0.2</v>
      </c>
      <c r="U8787" s="5">
        <v>19.596</v>
      </c>
      <c r="V8787">
        <f t="shared" si="685"/>
        <v>5</v>
      </c>
      <c r="W8787">
        <f t="shared" si="686"/>
        <v>2</v>
      </c>
      <c r="X8787">
        <f t="shared" si="687"/>
        <v>2017</v>
      </c>
      <c r="Y8787" t="str">
        <f t="shared" si="688"/>
        <v>May</v>
      </c>
      <c r="Z8787" t="str">
        <f t="shared" si="689"/>
        <v>2017-05</v>
      </c>
    </row>
    <row r="8788" spans="1:26"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s="5">
        <v>15.552</v>
      </c>
      <c r="S8788">
        <v>3</v>
      </c>
      <c r="T8788" s="7">
        <v>0.2</v>
      </c>
      <c r="U8788" s="5">
        <v>5.4432</v>
      </c>
      <c r="V8788">
        <f t="shared" si="685"/>
        <v>5</v>
      </c>
      <c r="W8788">
        <f t="shared" si="686"/>
        <v>2</v>
      </c>
      <c r="X8788">
        <f t="shared" si="687"/>
        <v>2017</v>
      </c>
      <c r="Y8788" t="str">
        <f t="shared" si="688"/>
        <v>May</v>
      </c>
      <c r="Z8788" t="str">
        <f t="shared" si="689"/>
        <v>2017-05</v>
      </c>
    </row>
    <row r="8789" spans="1:26"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s="5">
        <v>271.96800000000002</v>
      </c>
      <c r="S8789">
        <v>4</v>
      </c>
      <c r="T8789" s="7">
        <v>0.2</v>
      </c>
      <c r="U8789" s="5">
        <v>54.393599999999999</v>
      </c>
      <c r="V8789">
        <f t="shared" si="685"/>
        <v>5</v>
      </c>
      <c r="W8789">
        <f t="shared" si="686"/>
        <v>2</v>
      </c>
      <c r="X8789">
        <f t="shared" si="687"/>
        <v>2017</v>
      </c>
      <c r="Y8789" t="str">
        <f t="shared" si="688"/>
        <v>May</v>
      </c>
      <c r="Z8789" t="str">
        <f t="shared" si="689"/>
        <v>2017-05</v>
      </c>
    </row>
    <row r="8790" spans="1:26"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s="5">
        <v>698.35199999999998</v>
      </c>
      <c r="S8790">
        <v>3</v>
      </c>
      <c r="T8790" s="7">
        <v>0.2</v>
      </c>
      <c r="U8790" s="5">
        <v>52.376399999999997</v>
      </c>
      <c r="V8790">
        <f t="shared" si="685"/>
        <v>6</v>
      </c>
      <c r="W8790">
        <f t="shared" si="686"/>
        <v>2</v>
      </c>
      <c r="X8790">
        <f t="shared" si="687"/>
        <v>2017</v>
      </c>
      <c r="Y8790" t="str">
        <f t="shared" si="688"/>
        <v>Jun</v>
      </c>
      <c r="Z8790" t="str">
        <f t="shared" si="689"/>
        <v>2017-06</v>
      </c>
    </row>
    <row r="8791" spans="1:26"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s="5">
        <v>77.727999999999994</v>
      </c>
      <c r="S8791">
        <v>2</v>
      </c>
      <c r="T8791" s="7">
        <v>0.2</v>
      </c>
      <c r="U8791" s="5">
        <v>-3.8864000000000001</v>
      </c>
      <c r="V8791">
        <f t="shared" si="685"/>
        <v>6</v>
      </c>
      <c r="W8791">
        <f t="shared" si="686"/>
        <v>2</v>
      </c>
      <c r="X8791">
        <f t="shared" si="687"/>
        <v>2017</v>
      </c>
      <c r="Y8791" t="str">
        <f t="shared" si="688"/>
        <v>Jun</v>
      </c>
      <c r="Z8791" t="str">
        <f t="shared" si="689"/>
        <v>2017-06</v>
      </c>
    </row>
    <row r="8792" spans="1:26"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s="5">
        <v>46.62</v>
      </c>
      <c r="S8792">
        <v>9</v>
      </c>
      <c r="T8792" s="7">
        <v>0</v>
      </c>
      <c r="U8792" s="5">
        <v>21.4452</v>
      </c>
      <c r="V8792">
        <f t="shared" si="685"/>
        <v>9</v>
      </c>
      <c r="W8792">
        <f t="shared" si="686"/>
        <v>3</v>
      </c>
      <c r="X8792">
        <f t="shared" si="687"/>
        <v>2015</v>
      </c>
      <c r="Y8792" t="str">
        <f t="shared" si="688"/>
        <v>Sep</v>
      </c>
      <c r="Z8792" t="str">
        <f t="shared" si="689"/>
        <v>2015-09</v>
      </c>
    </row>
    <row r="8793" spans="1:26"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s="5">
        <v>537.54399999999998</v>
      </c>
      <c r="S8793">
        <v>7</v>
      </c>
      <c r="T8793" s="7">
        <v>0.2</v>
      </c>
      <c r="U8793" s="5">
        <v>47.0351</v>
      </c>
      <c r="V8793">
        <f t="shared" si="685"/>
        <v>3</v>
      </c>
      <c r="W8793">
        <f t="shared" si="686"/>
        <v>1</v>
      </c>
      <c r="X8793">
        <f t="shared" si="687"/>
        <v>2017</v>
      </c>
      <c r="Y8793" t="str">
        <f t="shared" si="688"/>
        <v>Mar</v>
      </c>
      <c r="Z8793" t="str">
        <f t="shared" si="689"/>
        <v>2017-03</v>
      </c>
    </row>
    <row r="8794" spans="1:26"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s="5">
        <v>14.62</v>
      </c>
      <c r="S8794">
        <v>2</v>
      </c>
      <c r="T8794" s="7">
        <v>0</v>
      </c>
      <c r="U8794" s="5">
        <v>6.8714000000000004</v>
      </c>
      <c r="V8794">
        <f t="shared" si="685"/>
        <v>12</v>
      </c>
      <c r="W8794">
        <f t="shared" si="686"/>
        <v>4</v>
      </c>
      <c r="X8794">
        <f t="shared" si="687"/>
        <v>2014</v>
      </c>
      <c r="Y8794" t="str">
        <f t="shared" si="688"/>
        <v>Dec</v>
      </c>
      <c r="Z8794" t="str">
        <f t="shared" si="689"/>
        <v>2014-12</v>
      </c>
    </row>
    <row r="8795" spans="1:26"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s="5">
        <v>22.55</v>
      </c>
      <c r="S8795">
        <v>5</v>
      </c>
      <c r="T8795" s="7">
        <v>0</v>
      </c>
      <c r="U8795" s="5">
        <v>8.7944999999999993</v>
      </c>
      <c r="V8795">
        <f t="shared" si="685"/>
        <v>12</v>
      </c>
      <c r="W8795">
        <f t="shared" si="686"/>
        <v>4</v>
      </c>
      <c r="X8795">
        <f t="shared" si="687"/>
        <v>2014</v>
      </c>
      <c r="Y8795" t="str">
        <f t="shared" si="688"/>
        <v>Dec</v>
      </c>
      <c r="Z8795" t="str">
        <f t="shared" si="689"/>
        <v>2014-12</v>
      </c>
    </row>
    <row r="8796" spans="1:26"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s="5">
        <v>583.79999999999995</v>
      </c>
      <c r="S8796">
        <v>5</v>
      </c>
      <c r="T8796" s="7">
        <v>0.2</v>
      </c>
      <c r="U8796" s="5">
        <v>72.974999999999994</v>
      </c>
      <c r="V8796">
        <f t="shared" si="685"/>
        <v>12</v>
      </c>
      <c r="W8796">
        <f t="shared" si="686"/>
        <v>4</v>
      </c>
      <c r="X8796">
        <f t="shared" si="687"/>
        <v>2014</v>
      </c>
      <c r="Y8796" t="str">
        <f t="shared" si="688"/>
        <v>Dec</v>
      </c>
      <c r="Z8796" t="str">
        <f t="shared" si="689"/>
        <v>2014-12</v>
      </c>
    </row>
    <row r="8797" spans="1:26"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s="5">
        <v>211.16800000000001</v>
      </c>
      <c r="S8797">
        <v>4</v>
      </c>
      <c r="T8797" s="7">
        <v>0.2</v>
      </c>
      <c r="U8797" s="5">
        <v>15.8376</v>
      </c>
      <c r="V8797">
        <f t="shared" si="685"/>
        <v>12</v>
      </c>
      <c r="W8797">
        <f t="shared" si="686"/>
        <v>4</v>
      </c>
      <c r="X8797">
        <f t="shared" si="687"/>
        <v>2014</v>
      </c>
      <c r="Y8797" t="str">
        <f t="shared" si="688"/>
        <v>Dec</v>
      </c>
      <c r="Z8797" t="str">
        <f t="shared" si="689"/>
        <v>2014-12</v>
      </c>
    </row>
    <row r="8798" spans="1:26"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s="5">
        <v>12.96</v>
      </c>
      <c r="S8798">
        <v>2</v>
      </c>
      <c r="T8798" s="7">
        <v>0</v>
      </c>
      <c r="U8798" s="5">
        <v>6.2207999999999997</v>
      </c>
      <c r="V8798">
        <f t="shared" si="685"/>
        <v>7</v>
      </c>
      <c r="W8798">
        <f t="shared" si="686"/>
        <v>3</v>
      </c>
      <c r="X8798">
        <f t="shared" si="687"/>
        <v>2016</v>
      </c>
      <c r="Y8798" t="str">
        <f t="shared" si="688"/>
        <v>Jul</v>
      </c>
      <c r="Z8798" t="str">
        <f t="shared" si="689"/>
        <v>2016-07</v>
      </c>
    </row>
    <row r="8799" spans="1:26"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s="5">
        <v>45.98</v>
      </c>
      <c r="S8799">
        <v>2</v>
      </c>
      <c r="T8799" s="7">
        <v>0</v>
      </c>
      <c r="U8799" s="5">
        <v>12.8744</v>
      </c>
      <c r="V8799">
        <f t="shared" si="685"/>
        <v>7</v>
      </c>
      <c r="W8799">
        <f t="shared" si="686"/>
        <v>3</v>
      </c>
      <c r="X8799">
        <f t="shared" si="687"/>
        <v>2016</v>
      </c>
      <c r="Y8799" t="str">
        <f t="shared" si="688"/>
        <v>Jul</v>
      </c>
      <c r="Z8799" t="str">
        <f t="shared" si="689"/>
        <v>2016-07</v>
      </c>
    </row>
    <row r="8800" spans="1:26"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s="5">
        <v>1294.75</v>
      </c>
      <c r="S8800">
        <v>5</v>
      </c>
      <c r="T8800" s="7">
        <v>0</v>
      </c>
      <c r="U8800" s="5">
        <v>336.63499999999999</v>
      </c>
      <c r="V8800">
        <f t="shared" si="685"/>
        <v>4</v>
      </c>
      <c r="W8800">
        <f t="shared" si="686"/>
        <v>2</v>
      </c>
      <c r="X8800">
        <f t="shared" si="687"/>
        <v>2016</v>
      </c>
      <c r="Y8800" t="str">
        <f t="shared" si="688"/>
        <v>Apr</v>
      </c>
      <c r="Z8800" t="str">
        <f t="shared" si="689"/>
        <v>2016-04</v>
      </c>
    </row>
    <row r="8801" spans="1:26"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s="5">
        <v>1799.97</v>
      </c>
      <c r="S8801">
        <v>5</v>
      </c>
      <c r="T8801" s="7">
        <v>0.4</v>
      </c>
      <c r="U8801" s="5">
        <v>239.99600000000001</v>
      </c>
      <c r="V8801">
        <f t="shared" si="685"/>
        <v>5</v>
      </c>
      <c r="W8801">
        <f t="shared" si="686"/>
        <v>2</v>
      </c>
      <c r="X8801">
        <f t="shared" si="687"/>
        <v>2014</v>
      </c>
      <c r="Y8801" t="str">
        <f t="shared" si="688"/>
        <v>May</v>
      </c>
      <c r="Z8801" t="str">
        <f t="shared" si="689"/>
        <v>2014-05</v>
      </c>
    </row>
    <row r="8802" spans="1:26"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s="5">
        <v>10.688000000000001</v>
      </c>
      <c r="S8802">
        <v>2</v>
      </c>
      <c r="T8802" s="7">
        <v>0.2</v>
      </c>
      <c r="U8802" s="5">
        <v>3.7408000000000001</v>
      </c>
      <c r="V8802">
        <f t="shared" si="685"/>
        <v>11</v>
      </c>
      <c r="W8802">
        <f t="shared" si="686"/>
        <v>4</v>
      </c>
      <c r="X8802">
        <f t="shared" si="687"/>
        <v>2017</v>
      </c>
      <c r="Y8802" t="str">
        <f t="shared" si="688"/>
        <v>Nov</v>
      </c>
      <c r="Z8802" t="str">
        <f t="shared" si="689"/>
        <v>2017-11</v>
      </c>
    </row>
    <row r="8803" spans="1:26"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s="5">
        <v>221.98</v>
      </c>
      <c r="S8803">
        <v>2</v>
      </c>
      <c r="T8803" s="7">
        <v>0</v>
      </c>
      <c r="U8803" s="5">
        <v>62.154400000000003</v>
      </c>
      <c r="V8803">
        <f t="shared" si="685"/>
        <v>11</v>
      </c>
      <c r="W8803">
        <f t="shared" si="686"/>
        <v>4</v>
      </c>
      <c r="X8803">
        <f t="shared" si="687"/>
        <v>2016</v>
      </c>
      <c r="Y8803" t="str">
        <f t="shared" si="688"/>
        <v>Nov</v>
      </c>
      <c r="Z8803" t="str">
        <f t="shared" si="689"/>
        <v>2016-11</v>
      </c>
    </row>
    <row r="8804" spans="1:26"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s="5">
        <v>341.96</v>
      </c>
      <c r="S8804">
        <v>2</v>
      </c>
      <c r="T8804" s="7">
        <v>0</v>
      </c>
      <c r="U8804" s="5">
        <v>54.7136</v>
      </c>
      <c r="V8804">
        <f t="shared" si="685"/>
        <v>11</v>
      </c>
      <c r="W8804">
        <f t="shared" si="686"/>
        <v>4</v>
      </c>
      <c r="X8804">
        <f t="shared" si="687"/>
        <v>2016</v>
      </c>
      <c r="Y8804" t="str">
        <f t="shared" si="688"/>
        <v>Nov</v>
      </c>
      <c r="Z8804" t="str">
        <f t="shared" si="689"/>
        <v>2016-11</v>
      </c>
    </row>
    <row r="8805" spans="1:26"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s="5">
        <v>34.770000000000003</v>
      </c>
      <c r="S8805">
        <v>3</v>
      </c>
      <c r="T8805" s="7">
        <v>0</v>
      </c>
      <c r="U8805" s="5">
        <v>11.4741</v>
      </c>
      <c r="V8805">
        <f t="shared" si="685"/>
        <v>12</v>
      </c>
      <c r="W8805">
        <f t="shared" si="686"/>
        <v>4</v>
      </c>
      <c r="X8805">
        <f t="shared" si="687"/>
        <v>2014</v>
      </c>
      <c r="Y8805" t="str">
        <f t="shared" si="688"/>
        <v>Dec</v>
      </c>
      <c r="Z8805" t="str">
        <f t="shared" si="689"/>
        <v>2014-12</v>
      </c>
    </row>
    <row r="8806" spans="1:26"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s="5">
        <v>18.899999999999999</v>
      </c>
      <c r="S8806">
        <v>3</v>
      </c>
      <c r="T8806" s="7">
        <v>0</v>
      </c>
      <c r="U8806" s="5">
        <v>8.6940000000000008</v>
      </c>
      <c r="V8806">
        <f t="shared" si="685"/>
        <v>12</v>
      </c>
      <c r="W8806">
        <f t="shared" si="686"/>
        <v>4</v>
      </c>
      <c r="X8806">
        <f t="shared" si="687"/>
        <v>2014</v>
      </c>
      <c r="Y8806" t="str">
        <f t="shared" si="688"/>
        <v>Dec</v>
      </c>
      <c r="Z8806" t="str">
        <f t="shared" si="689"/>
        <v>2014-12</v>
      </c>
    </row>
    <row r="8807" spans="1:26"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s="5">
        <v>102.72</v>
      </c>
      <c r="S8807">
        <v>3</v>
      </c>
      <c r="T8807" s="7">
        <v>0.2</v>
      </c>
      <c r="U8807" s="5">
        <v>37.235999999999997</v>
      </c>
      <c r="V8807">
        <f t="shared" si="685"/>
        <v>8</v>
      </c>
      <c r="W8807">
        <f t="shared" si="686"/>
        <v>3</v>
      </c>
      <c r="X8807">
        <f t="shared" si="687"/>
        <v>2017</v>
      </c>
      <c r="Y8807" t="str">
        <f t="shared" si="688"/>
        <v>Aug</v>
      </c>
      <c r="Z8807" t="str">
        <f t="shared" si="689"/>
        <v>2017-08</v>
      </c>
    </row>
    <row r="8808" spans="1:26"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s="5">
        <v>40.479999999999997</v>
      </c>
      <c r="S8808">
        <v>2</v>
      </c>
      <c r="T8808" s="7">
        <v>0</v>
      </c>
      <c r="U8808" s="5">
        <v>14.572800000000001</v>
      </c>
      <c r="V8808">
        <f t="shared" si="685"/>
        <v>9</v>
      </c>
      <c r="W8808">
        <f t="shared" si="686"/>
        <v>3</v>
      </c>
      <c r="X8808">
        <f t="shared" si="687"/>
        <v>2016</v>
      </c>
      <c r="Y8808" t="str">
        <f t="shared" si="688"/>
        <v>Sep</v>
      </c>
      <c r="Z8808" t="str">
        <f t="shared" si="689"/>
        <v>2016-09</v>
      </c>
    </row>
    <row r="8809" spans="1:26"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s="5">
        <v>33.281999999999996</v>
      </c>
      <c r="S8809">
        <v>3</v>
      </c>
      <c r="T8809" s="7">
        <v>0.7</v>
      </c>
      <c r="U8809" s="5">
        <v>-27.734999999999999</v>
      </c>
      <c r="V8809">
        <f t="shared" si="685"/>
        <v>10</v>
      </c>
      <c r="W8809">
        <f t="shared" si="686"/>
        <v>4</v>
      </c>
      <c r="X8809">
        <f t="shared" si="687"/>
        <v>2017</v>
      </c>
      <c r="Y8809" t="str">
        <f t="shared" si="688"/>
        <v>Oct</v>
      </c>
      <c r="Z8809" t="str">
        <f t="shared" si="689"/>
        <v>2017-10</v>
      </c>
    </row>
    <row r="8810" spans="1:26"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s="5">
        <v>118.65</v>
      </c>
      <c r="S8810">
        <v>5</v>
      </c>
      <c r="T8810" s="7">
        <v>0.4</v>
      </c>
      <c r="U8810" s="5">
        <v>19.774999999999999</v>
      </c>
      <c r="V8810">
        <f t="shared" si="685"/>
        <v>10</v>
      </c>
      <c r="W8810">
        <f t="shared" si="686"/>
        <v>4</v>
      </c>
      <c r="X8810">
        <f t="shared" si="687"/>
        <v>2017</v>
      </c>
      <c r="Y8810" t="str">
        <f t="shared" si="688"/>
        <v>Oct</v>
      </c>
      <c r="Z8810" t="str">
        <f t="shared" si="689"/>
        <v>2017-10</v>
      </c>
    </row>
    <row r="8811" spans="1:26"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s="5">
        <v>14.76</v>
      </c>
      <c r="S8811">
        <v>5</v>
      </c>
      <c r="T8811" s="7">
        <v>0.2</v>
      </c>
      <c r="U8811" s="5">
        <v>4.9814999999999996</v>
      </c>
      <c r="V8811">
        <f t="shared" si="685"/>
        <v>10</v>
      </c>
      <c r="W8811">
        <f t="shared" si="686"/>
        <v>4</v>
      </c>
      <c r="X8811">
        <f t="shared" si="687"/>
        <v>2017</v>
      </c>
      <c r="Y8811" t="str">
        <f t="shared" si="688"/>
        <v>Oct</v>
      </c>
      <c r="Z8811" t="str">
        <f t="shared" si="689"/>
        <v>2017-10</v>
      </c>
    </row>
    <row r="8812" spans="1:26"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s="5">
        <v>37.520000000000003</v>
      </c>
      <c r="S8812">
        <v>4</v>
      </c>
      <c r="T8812" s="7">
        <v>0</v>
      </c>
      <c r="U8812" s="5">
        <v>18.009599999999999</v>
      </c>
      <c r="V8812">
        <f t="shared" si="685"/>
        <v>5</v>
      </c>
      <c r="W8812">
        <f t="shared" si="686"/>
        <v>2</v>
      </c>
      <c r="X8812">
        <f t="shared" si="687"/>
        <v>2017</v>
      </c>
      <c r="Y8812" t="str">
        <f t="shared" si="688"/>
        <v>May</v>
      </c>
      <c r="Z8812" t="str">
        <f t="shared" si="689"/>
        <v>2017-05</v>
      </c>
    </row>
    <row r="8813" spans="1:26"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s="5">
        <v>207.14400000000001</v>
      </c>
      <c r="S8813">
        <v>3</v>
      </c>
      <c r="T8813" s="7">
        <v>0.1</v>
      </c>
      <c r="U8813" s="5">
        <v>48.333599999999997</v>
      </c>
      <c r="V8813">
        <f t="shared" si="685"/>
        <v>3</v>
      </c>
      <c r="W8813">
        <f t="shared" si="686"/>
        <v>1</v>
      </c>
      <c r="X8813">
        <f t="shared" si="687"/>
        <v>2016</v>
      </c>
      <c r="Y8813" t="str">
        <f t="shared" si="688"/>
        <v>Mar</v>
      </c>
      <c r="Z8813" t="str">
        <f t="shared" si="689"/>
        <v>2016-03</v>
      </c>
    </row>
    <row r="8814" spans="1:26"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s="5">
        <v>13.9</v>
      </c>
      <c r="S8814">
        <v>5</v>
      </c>
      <c r="T8814" s="7">
        <v>0</v>
      </c>
      <c r="U8814" s="5">
        <v>3.7530000000000001</v>
      </c>
      <c r="V8814">
        <f t="shared" si="685"/>
        <v>3</v>
      </c>
      <c r="W8814">
        <f t="shared" si="686"/>
        <v>1</v>
      </c>
      <c r="X8814">
        <f t="shared" si="687"/>
        <v>2016</v>
      </c>
      <c r="Y8814" t="str">
        <f t="shared" si="688"/>
        <v>Mar</v>
      </c>
      <c r="Z8814" t="str">
        <f t="shared" si="689"/>
        <v>2016-03</v>
      </c>
    </row>
    <row r="8815" spans="1:26"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s="5">
        <v>266.35199999999998</v>
      </c>
      <c r="S8815">
        <v>3</v>
      </c>
      <c r="T8815" s="7">
        <v>0.2</v>
      </c>
      <c r="U8815" s="5">
        <v>13.317600000000001</v>
      </c>
      <c r="V8815">
        <f t="shared" si="685"/>
        <v>7</v>
      </c>
      <c r="W8815">
        <f t="shared" si="686"/>
        <v>3</v>
      </c>
      <c r="X8815">
        <f t="shared" si="687"/>
        <v>2015</v>
      </c>
      <c r="Y8815" t="str">
        <f t="shared" si="688"/>
        <v>Jul</v>
      </c>
      <c r="Z8815" t="str">
        <f t="shared" si="689"/>
        <v>2015-07</v>
      </c>
    </row>
    <row r="8816" spans="1:26"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s="5">
        <v>307.98</v>
      </c>
      <c r="S8816">
        <v>2</v>
      </c>
      <c r="T8816" s="7">
        <v>0</v>
      </c>
      <c r="U8816" s="5">
        <v>89.3142</v>
      </c>
      <c r="V8816">
        <f t="shared" si="685"/>
        <v>11</v>
      </c>
      <c r="W8816">
        <f t="shared" si="686"/>
        <v>4</v>
      </c>
      <c r="X8816">
        <f t="shared" si="687"/>
        <v>2015</v>
      </c>
      <c r="Y8816" t="str">
        <f t="shared" si="688"/>
        <v>Nov</v>
      </c>
      <c r="Z8816" t="str">
        <f t="shared" si="689"/>
        <v>2015-11</v>
      </c>
    </row>
    <row r="8817" spans="1:26"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s="5">
        <v>44.1</v>
      </c>
      <c r="S8817">
        <v>6</v>
      </c>
      <c r="T8817" s="7">
        <v>0</v>
      </c>
      <c r="U8817" s="5">
        <v>20.727</v>
      </c>
      <c r="V8817">
        <f t="shared" si="685"/>
        <v>11</v>
      </c>
      <c r="W8817">
        <f t="shared" si="686"/>
        <v>4</v>
      </c>
      <c r="X8817">
        <f t="shared" si="687"/>
        <v>2015</v>
      </c>
      <c r="Y8817" t="str">
        <f t="shared" si="688"/>
        <v>Nov</v>
      </c>
      <c r="Z8817" t="str">
        <f t="shared" si="689"/>
        <v>2015-11</v>
      </c>
    </row>
    <row r="8818" spans="1:26"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s="5">
        <v>13.12</v>
      </c>
      <c r="S8818">
        <v>4</v>
      </c>
      <c r="T8818" s="7">
        <v>0</v>
      </c>
      <c r="U8818" s="5">
        <v>5.6416000000000004</v>
      </c>
      <c r="V8818">
        <f t="shared" si="685"/>
        <v>11</v>
      </c>
      <c r="W8818">
        <f t="shared" si="686"/>
        <v>4</v>
      </c>
      <c r="X8818">
        <f t="shared" si="687"/>
        <v>2015</v>
      </c>
      <c r="Y8818" t="str">
        <f t="shared" si="688"/>
        <v>Nov</v>
      </c>
      <c r="Z8818" t="str">
        <f t="shared" si="689"/>
        <v>2015-11</v>
      </c>
    </row>
    <row r="8819" spans="1:26"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s="5">
        <v>16.559999999999999</v>
      </c>
      <c r="S8819">
        <v>2</v>
      </c>
      <c r="T8819" s="7">
        <v>0</v>
      </c>
      <c r="U8819" s="5">
        <v>7.7831999999999999</v>
      </c>
      <c r="V8819">
        <f t="shared" si="685"/>
        <v>11</v>
      </c>
      <c r="W8819">
        <f t="shared" si="686"/>
        <v>4</v>
      </c>
      <c r="X8819">
        <f t="shared" si="687"/>
        <v>2015</v>
      </c>
      <c r="Y8819" t="str">
        <f t="shared" si="688"/>
        <v>Nov</v>
      </c>
      <c r="Z8819" t="str">
        <f t="shared" si="689"/>
        <v>2015-11</v>
      </c>
    </row>
    <row r="8820" spans="1:26"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s="5">
        <v>38.880000000000003</v>
      </c>
      <c r="S8820">
        <v>6</v>
      </c>
      <c r="T8820" s="7">
        <v>0</v>
      </c>
      <c r="U8820" s="5">
        <v>18.662400000000002</v>
      </c>
      <c r="V8820">
        <f t="shared" si="685"/>
        <v>11</v>
      </c>
      <c r="W8820">
        <f t="shared" si="686"/>
        <v>4</v>
      </c>
      <c r="X8820">
        <f t="shared" si="687"/>
        <v>2015</v>
      </c>
      <c r="Y8820" t="str">
        <f t="shared" si="688"/>
        <v>Nov</v>
      </c>
      <c r="Z8820" t="str">
        <f t="shared" si="689"/>
        <v>2015-11</v>
      </c>
    </row>
    <row r="8821" spans="1:26"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s="5">
        <v>335.52</v>
      </c>
      <c r="S8821">
        <v>4</v>
      </c>
      <c r="T8821" s="7">
        <v>0.2</v>
      </c>
      <c r="U8821" s="5">
        <v>117.432</v>
      </c>
      <c r="V8821">
        <f t="shared" si="685"/>
        <v>11</v>
      </c>
      <c r="W8821">
        <f t="shared" si="686"/>
        <v>4</v>
      </c>
      <c r="X8821">
        <f t="shared" si="687"/>
        <v>2015</v>
      </c>
      <c r="Y8821" t="str">
        <f t="shared" si="688"/>
        <v>Nov</v>
      </c>
      <c r="Z8821" t="str">
        <f t="shared" si="689"/>
        <v>2015-11</v>
      </c>
    </row>
    <row r="8822" spans="1:26"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s="5">
        <v>959.98400000000004</v>
      </c>
      <c r="S8822">
        <v>2</v>
      </c>
      <c r="T8822" s="7">
        <v>0.2</v>
      </c>
      <c r="U8822" s="5">
        <v>311.9948</v>
      </c>
      <c r="V8822">
        <f t="shared" si="685"/>
        <v>11</v>
      </c>
      <c r="W8822">
        <f t="shared" si="686"/>
        <v>4</v>
      </c>
      <c r="X8822">
        <f t="shared" si="687"/>
        <v>2017</v>
      </c>
      <c r="Y8822" t="str">
        <f t="shared" si="688"/>
        <v>Nov</v>
      </c>
      <c r="Z8822" t="str">
        <f t="shared" si="689"/>
        <v>2017-11</v>
      </c>
    </row>
    <row r="8823" spans="1:26"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s="5">
        <v>4.0860000000000003</v>
      </c>
      <c r="S8823">
        <v>2</v>
      </c>
      <c r="T8823" s="7">
        <v>0.7</v>
      </c>
      <c r="U8823" s="5">
        <v>-2.9964</v>
      </c>
      <c r="V8823">
        <f t="shared" si="685"/>
        <v>11</v>
      </c>
      <c r="W8823">
        <f t="shared" si="686"/>
        <v>4</v>
      </c>
      <c r="X8823">
        <f t="shared" si="687"/>
        <v>2017</v>
      </c>
      <c r="Y8823" t="str">
        <f t="shared" si="688"/>
        <v>Nov</v>
      </c>
      <c r="Z8823" t="str">
        <f t="shared" si="689"/>
        <v>2017-11</v>
      </c>
    </row>
    <row r="8824" spans="1:26"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s="5">
        <v>55.984000000000002</v>
      </c>
      <c r="S8824">
        <v>2</v>
      </c>
      <c r="T8824" s="7">
        <v>0.2</v>
      </c>
      <c r="U8824" s="5">
        <v>4.1988000000000003</v>
      </c>
      <c r="V8824">
        <f t="shared" si="685"/>
        <v>11</v>
      </c>
      <c r="W8824">
        <f t="shared" si="686"/>
        <v>4</v>
      </c>
      <c r="X8824">
        <f t="shared" si="687"/>
        <v>2017</v>
      </c>
      <c r="Y8824" t="str">
        <f t="shared" si="688"/>
        <v>Nov</v>
      </c>
      <c r="Z8824" t="str">
        <f t="shared" si="689"/>
        <v>2017-11</v>
      </c>
    </row>
    <row r="8825" spans="1:26"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s="5">
        <v>10.688000000000001</v>
      </c>
      <c r="S8825">
        <v>2</v>
      </c>
      <c r="T8825" s="7">
        <v>0.2</v>
      </c>
      <c r="U8825" s="5">
        <v>3.7408000000000001</v>
      </c>
      <c r="V8825">
        <f t="shared" si="685"/>
        <v>11</v>
      </c>
      <c r="W8825">
        <f t="shared" si="686"/>
        <v>4</v>
      </c>
      <c r="X8825">
        <f t="shared" si="687"/>
        <v>2017</v>
      </c>
      <c r="Y8825" t="str">
        <f t="shared" si="688"/>
        <v>Nov</v>
      </c>
      <c r="Z8825" t="str">
        <f t="shared" si="689"/>
        <v>2017-11</v>
      </c>
    </row>
    <row r="8826" spans="1:26"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s="5">
        <v>8.8559999999999999</v>
      </c>
      <c r="S8826">
        <v>3</v>
      </c>
      <c r="T8826" s="7">
        <v>0.2</v>
      </c>
      <c r="U8826" s="5">
        <v>2.8782000000000001</v>
      </c>
      <c r="V8826">
        <f t="shared" si="685"/>
        <v>3</v>
      </c>
      <c r="W8826">
        <f t="shared" si="686"/>
        <v>1</v>
      </c>
      <c r="X8826">
        <f t="shared" si="687"/>
        <v>2017</v>
      </c>
      <c r="Y8826" t="str">
        <f t="shared" si="688"/>
        <v>Mar</v>
      </c>
      <c r="Z8826" t="str">
        <f t="shared" si="689"/>
        <v>2017-03</v>
      </c>
    </row>
    <row r="8827" spans="1:26"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5">
        <v>6.9119999999999999</v>
      </c>
      <c r="S8827">
        <v>3</v>
      </c>
      <c r="T8827" s="7">
        <v>0.2</v>
      </c>
      <c r="U8827" s="5">
        <v>2.5055999999999998</v>
      </c>
      <c r="V8827">
        <f t="shared" si="685"/>
        <v>12</v>
      </c>
      <c r="W8827">
        <f t="shared" si="686"/>
        <v>4</v>
      </c>
      <c r="X8827">
        <f t="shared" si="687"/>
        <v>2015</v>
      </c>
      <c r="Y8827" t="str">
        <f t="shared" si="688"/>
        <v>Dec</v>
      </c>
      <c r="Z8827" t="str">
        <f t="shared" si="689"/>
        <v>2015-12</v>
      </c>
    </row>
    <row r="8828" spans="1:26"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s="5">
        <v>26.72</v>
      </c>
      <c r="S8828">
        <v>5</v>
      </c>
      <c r="T8828" s="7">
        <v>0.2</v>
      </c>
      <c r="U8828" s="5">
        <v>9.3520000000000003</v>
      </c>
      <c r="V8828">
        <f t="shared" si="685"/>
        <v>4</v>
      </c>
      <c r="W8828">
        <f t="shared" si="686"/>
        <v>2</v>
      </c>
      <c r="X8828">
        <f t="shared" si="687"/>
        <v>2014</v>
      </c>
      <c r="Y8828" t="str">
        <f t="shared" si="688"/>
        <v>Apr</v>
      </c>
      <c r="Z8828" t="str">
        <f t="shared" si="689"/>
        <v>2014-04</v>
      </c>
    </row>
    <row r="8829" spans="1:26"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s="5">
        <v>33.488</v>
      </c>
      <c r="S8829">
        <v>7</v>
      </c>
      <c r="T8829" s="7">
        <v>0.2</v>
      </c>
      <c r="U8829" s="5">
        <v>10.465</v>
      </c>
      <c r="V8829">
        <f t="shared" si="685"/>
        <v>4</v>
      </c>
      <c r="W8829">
        <f t="shared" si="686"/>
        <v>2</v>
      </c>
      <c r="X8829">
        <f t="shared" si="687"/>
        <v>2014</v>
      </c>
      <c r="Y8829" t="str">
        <f t="shared" si="688"/>
        <v>Apr</v>
      </c>
      <c r="Z8829" t="str">
        <f t="shared" si="689"/>
        <v>2014-04</v>
      </c>
    </row>
    <row r="8830" spans="1:26"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s="5">
        <v>10.56</v>
      </c>
      <c r="S8830">
        <v>2</v>
      </c>
      <c r="T8830" s="7">
        <v>0</v>
      </c>
      <c r="U8830" s="5">
        <v>4.7519999999999998</v>
      </c>
      <c r="V8830">
        <f t="shared" si="685"/>
        <v>6</v>
      </c>
      <c r="W8830">
        <f t="shared" si="686"/>
        <v>2</v>
      </c>
      <c r="X8830">
        <f t="shared" si="687"/>
        <v>2015</v>
      </c>
      <c r="Y8830" t="str">
        <f t="shared" si="688"/>
        <v>Jun</v>
      </c>
      <c r="Z8830" t="str">
        <f t="shared" si="689"/>
        <v>2015-06</v>
      </c>
    </row>
    <row r="8831" spans="1:26"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s="5">
        <v>386.34</v>
      </c>
      <c r="S8831">
        <v>2</v>
      </c>
      <c r="T8831" s="7">
        <v>0</v>
      </c>
      <c r="U8831" s="5">
        <v>54.087600000000002</v>
      </c>
      <c r="V8831">
        <f t="shared" si="685"/>
        <v>10</v>
      </c>
      <c r="W8831">
        <f t="shared" si="686"/>
        <v>4</v>
      </c>
      <c r="X8831">
        <f t="shared" si="687"/>
        <v>2014</v>
      </c>
      <c r="Y8831" t="str">
        <f t="shared" si="688"/>
        <v>Oct</v>
      </c>
      <c r="Z8831" t="str">
        <f t="shared" si="689"/>
        <v>2014-10</v>
      </c>
    </row>
    <row r="8832" spans="1:26"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s="5">
        <v>33.44</v>
      </c>
      <c r="S8832">
        <v>10</v>
      </c>
      <c r="T8832" s="7">
        <v>0.2</v>
      </c>
      <c r="U8832" s="5">
        <v>11.704000000000001</v>
      </c>
      <c r="V8832">
        <f t="shared" si="685"/>
        <v>8</v>
      </c>
      <c r="W8832">
        <f t="shared" si="686"/>
        <v>3</v>
      </c>
      <c r="X8832">
        <f t="shared" si="687"/>
        <v>2016</v>
      </c>
      <c r="Y8832" t="str">
        <f t="shared" si="688"/>
        <v>Aug</v>
      </c>
      <c r="Z8832" t="str">
        <f t="shared" si="689"/>
        <v>2016-08</v>
      </c>
    </row>
    <row r="8833" spans="1:26"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s="5">
        <v>39.96</v>
      </c>
      <c r="S8833">
        <v>2</v>
      </c>
      <c r="T8833" s="7">
        <v>0</v>
      </c>
      <c r="U8833" s="5">
        <v>14.3856</v>
      </c>
      <c r="V8833">
        <f t="shared" si="685"/>
        <v>11</v>
      </c>
      <c r="W8833">
        <f t="shared" si="686"/>
        <v>4</v>
      </c>
      <c r="X8833">
        <f t="shared" si="687"/>
        <v>2015</v>
      </c>
      <c r="Y8833" t="str">
        <f t="shared" si="688"/>
        <v>Nov</v>
      </c>
      <c r="Z8833" t="str">
        <f t="shared" si="689"/>
        <v>2015-11</v>
      </c>
    </row>
    <row r="8834" spans="1:26"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s="5">
        <v>1217.568</v>
      </c>
      <c r="S8834">
        <v>2</v>
      </c>
      <c r="T8834" s="7">
        <v>0.2</v>
      </c>
      <c r="U8834" s="5">
        <v>456.58800000000002</v>
      </c>
      <c r="V8834">
        <f t="shared" si="685"/>
        <v>6</v>
      </c>
      <c r="W8834">
        <f t="shared" si="686"/>
        <v>2</v>
      </c>
      <c r="X8834">
        <f t="shared" si="687"/>
        <v>2015</v>
      </c>
      <c r="Y8834" t="str">
        <f t="shared" si="688"/>
        <v>Jun</v>
      </c>
      <c r="Z8834" t="str">
        <f t="shared" si="689"/>
        <v>2015-06</v>
      </c>
    </row>
    <row r="8835" spans="1:26"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s="5">
        <v>15.51</v>
      </c>
      <c r="S8835">
        <v>1</v>
      </c>
      <c r="T8835" s="7">
        <v>0</v>
      </c>
      <c r="U8835" s="5">
        <v>3.8774999999999999</v>
      </c>
      <c r="V8835">
        <f t="shared" ref="V8835:V8898" si="690">MONTH(C8835)</f>
        <v>9</v>
      </c>
      <c r="W8835">
        <f t="shared" ref="W8835:W8898" si="691">ROUNDUP(MONTH(C8835)/3,0)</f>
        <v>3</v>
      </c>
      <c r="X8835">
        <f t="shared" ref="X8835:X8898" si="692">YEAR(C8835)</f>
        <v>2017</v>
      </c>
      <c r="Y8835" t="str">
        <f t="shared" ref="Y8835:Y8898" si="693">TEXT(C8835,"MMM")</f>
        <v>Sep</v>
      </c>
      <c r="Z8835" t="str">
        <f t="shared" ref="Z8835:Z8898" si="694">TEXT(C8835,"YYYY-MM")</f>
        <v>2017-09</v>
      </c>
    </row>
    <row r="8836" spans="1:26"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s="5">
        <v>89.9</v>
      </c>
      <c r="S8836">
        <v>2</v>
      </c>
      <c r="T8836" s="7">
        <v>0</v>
      </c>
      <c r="U8836" s="5">
        <v>25.172000000000001</v>
      </c>
      <c r="V8836">
        <f t="shared" si="690"/>
        <v>9</v>
      </c>
      <c r="W8836">
        <f t="shared" si="691"/>
        <v>3</v>
      </c>
      <c r="X8836">
        <f t="shared" si="692"/>
        <v>2017</v>
      </c>
      <c r="Y8836" t="str">
        <f t="shared" si="693"/>
        <v>Sep</v>
      </c>
      <c r="Z8836" t="str">
        <f t="shared" si="694"/>
        <v>2017-09</v>
      </c>
    </row>
    <row r="8837" spans="1:26"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s="5">
        <v>14.28</v>
      </c>
      <c r="S8837">
        <v>4</v>
      </c>
      <c r="T8837" s="7">
        <v>0</v>
      </c>
      <c r="U8837" s="5">
        <v>3.7128000000000001</v>
      </c>
      <c r="V8837">
        <f t="shared" si="690"/>
        <v>9</v>
      </c>
      <c r="W8837">
        <f t="shared" si="691"/>
        <v>3</v>
      </c>
      <c r="X8837">
        <f t="shared" si="692"/>
        <v>2017</v>
      </c>
      <c r="Y8837" t="str">
        <f t="shared" si="693"/>
        <v>Sep</v>
      </c>
      <c r="Z8837" t="str">
        <f t="shared" si="694"/>
        <v>2017-09</v>
      </c>
    </row>
    <row r="8838" spans="1:26"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s="5">
        <v>12.72</v>
      </c>
      <c r="S8838">
        <v>3</v>
      </c>
      <c r="T8838" s="7">
        <v>0</v>
      </c>
      <c r="U8838" s="5">
        <v>4.9607999999999999</v>
      </c>
      <c r="V8838">
        <f t="shared" si="690"/>
        <v>9</v>
      </c>
      <c r="W8838">
        <f t="shared" si="691"/>
        <v>3</v>
      </c>
      <c r="X8838">
        <f t="shared" si="692"/>
        <v>2017</v>
      </c>
      <c r="Y8838" t="str">
        <f t="shared" si="693"/>
        <v>Sep</v>
      </c>
      <c r="Z8838" t="str">
        <f t="shared" si="694"/>
        <v>2017-09</v>
      </c>
    </row>
    <row r="8839" spans="1:26"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s="5">
        <v>15.75</v>
      </c>
      <c r="S8839">
        <v>5</v>
      </c>
      <c r="T8839" s="7">
        <v>0</v>
      </c>
      <c r="U8839" s="5">
        <v>7.56</v>
      </c>
      <c r="V8839">
        <f t="shared" si="690"/>
        <v>9</v>
      </c>
      <c r="W8839">
        <f t="shared" si="691"/>
        <v>3</v>
      </c>
      <c r="X8839">
        <f t="shared" si="692"/>
        <v>2017</v>
      </c>
      <c r="Y8839" t="str">
        <f t="shared" si="693"/>
        <v>Sep</v>
      </c>
      <c r="Z8839" t="str">
        <f t="shared" si="694"/>
        <v>2017-09</v>
      </c>
    </row>
    <row r="8840" spans="1:26"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s="5">
        <v>70.95</v>
      </c>
      <c r="S8840">
        <v>3</v>
      </c>
      <c r="T8840" s="7">
        <v>0</v>
      </c>
      <c r="U8840" s="5">
        <v>18.446999999999999</v>
      </c>
      <c r="V8840">
        <f t="shared" si="690"/>
        <v>4</v>
      </c>
      <c r="W8840">
        <f t="shared" si="691"/>
        <v>2</v>
      </c>
      <c r="X8840">
        <f t="shared" si="692"/>
        <v>2014</v>
      </c>
      <c r="Y8840" t="str">
        <f t="shared" si="693"/>
        <v>Apr</v>
      </c>
      <c r="Z8840" t="str">
        <f t="shared" si="694"/>
        <v>2014-04</v>
      </c>
    </row>
    <row r="8841" spans="1:26"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s="5">
        <v>65.567999999999998</v>
      </c>
      <c r="S8841">
        <v>2</v>
      </c>
      <c r="T8841" s="7">
        <v>0.2</v>
      </c>
      <c r="U8841" s="5">
        <v>23.7684</v>
      </c>
      <c r="V8841">
        <f t="shared" si="690"/>
        <v>4</v>
      </c>
      <c r="W8841">
        <f t="shared" si="691"/>
        <v>2</v>
      </c>
      <c r="X8841">
        <f t="shared" si="692"/>
        <v>2014</v>
      </c>
      <c r="Y8841" t="str">
        <f t="shared" si="693"/>
        <v>Apr</v>
      </c>
      <c r="Z8841" t="str">
        <f t="shared" si="694"/>
        <v>2014-04</v>
      </c>
    </row>
    <row r="8842" spans="1:26"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s="5">
        <v>299.97000000000003</v>
      </c>
      <c r="S8842">
        <v>3</v>
      </c>
      <c r="T8842" s="7">
        <v>0</v>
      </c>
      <c r="U8842" s="5">
        <v>131.98679999999999</v>
      </c>
      <c r="V8842">
        <f t="shared" si="690"/>
        <v>4</v>
      </c>
      <c r="W8842">
        <f t="shared" si="691"/>
        <v>2</v>
      </c>
      <c r="X8842">
        <f t="shared" si="692"/>
        <v>2014</v>
      </c>
      <c r="Y8842" t="str">
        <f t="shared" si="693"/>
        <v>Apr</v>
      </c>
      <c r="Z8842" t="str">
        <f t="shared" si="694"/>
        <v>2014-04</v>
      </c>
    </row>
    <row r="8843" spans="1:26"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s="5">
        <v>89.97</v>
      </c>
      <c r="S8843">
        <v>3</v>
      </c>
      <c r="T8843" s="7">
        <v>0</v>
      </c>
      <c r="U8843" s="5">
        <v>39.586799999999997</v>
      </c>
      <c r="V8843">
        <f t="shared" si="690"/>
        <v>2</v>
      </c>
      <c r="W8843">
        <f t="shared" si="691"/>
        <v>1</v>
      </c>
      <c r="X8843">
        <f t="shared" si="692"/>
        <v>2016</v>
      </c>
      <c r="Y8843" t="str">
        <f t="shared" si="693"/>
        <v>Feb</v>
      </c>
      <c r="Z8843" t="str">
        <f t="shared" si="694"/>
        <v>2016-02</v>
      </c>
    </row>
    <row r="8844" spans="1:26"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s="5">
        <v>31.86</v>
      </c>
      <c r="S8844">
        <v>2</v>
      </c>
      <c r="T8844" s="7">
        <v>0</v>
      </c>
      <c r="U8844" s="5">
        <v>11.151</v>
      </c>
      <c r="V8844">
        <f t="shared" si="690"/>
        <v>2</v>
      </c>
      <c r="W8844">
        <f t="shared" si="691"/>
        <v>1</v>
      </c>
      <c r="X8844">
        <f t="shared" si="692"/>
        <v>2016</v>
      </c>
      <c r="Y8844" t="str">
        <f t="shared" si="693"/>
        <v>Feb</v>
      </c>
      <c r="Z8844" t="str">
        <f t="shared" si="694"/>
        <v>2016-02</v>
      </c>
    </row>
    <row r="8845" spans="1:26"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s="5">
        <v>67.150000000000006</v>
      </c>
      <c r="S8845">
        <v>5</v>
      </c>
      <c r="T8845" s="7">
        <v>0</v>
      </c>
      <c r="U8845" s="5">
        <v>16.787500000000001</v>
      </c>
      <c r="V8845">
        <f t="shared" si="690"/>
        <v>11</v>
      </c>
      <c r="W8845">
        <f t="shared" si="691"/>
        <v>4</v>
      </c>
      <c r="X8845">
        <f t="shared" si="692"/>
        <v>2014</v>
      </c>
      <c r="Y8845" t="str">
        <f t="shared" si="693"/>
        <v>Nov</v>
      </c>
      <c r="Z8845" t="str">
        <f t="shared" si="694"/>
        <v>2014-11</v>
      </c>
    </row>
    <row r="8846" spans="1:26"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s="5">
        <v>7.2359999999999998</v>
      </c>
      <c r="S8846">
        <v>3</v>
      </c>
      <c r="T8846" s="7">
        <v>0.7</v>
      </c>
      <c r="U8846" s="5">
        <v>-6.03</v>
      </c>
      <c r="V8846">
        <f t="shared" si="690"/>
        <v>12</v>
      </c>
      <c r="W8846">
        <f t="shared" si="691"/>
        <v>4</v>
      </c>
      <c r="X8846">
        <f t="shared" si="692"/>
        <v>2017</v>
      </c>
      <c r="Y8846" t="str">
        <f t="shared" si="693"/>
        <v>Dec</v>
      </c>
      <c r="Z8846" t="str">
        <f t="shared" si="694"/>
        <v>2017-12</v>
      </c>
    </row>
    <row r="8847" spans="1:26"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s="5">
        <v>4.8239999999999998</v>
      </c>
      <c r="S8847">
        <v>3</v>
      </c>
      <c r="T8847" s="7">
        <v>0.2</v>
      </c>
      <c r="U8847" s="5">
        <v>1.7486999999999999</v>
      </c>
      <c r="V8847">
        <f t="shared" si="690"/>
        <v>12</v>
      </c>
      <c r="W8847">
        <f t="shared" si="691"/>
        <v>4</v>
      </c>
      <c r="X8847">
        <f t="shared" si="692"/>
        <v>2017</v>
      </c>
      <c r="Y8847" t="str">
        <f t="shared" si="693"/>
        <v>Dec</v>
      </c>
      <c r="Z8847" t="str">
        <f t="shared" si="694"/>
        <v>2017-12</v>
      </c>
    </row>
    <row r="8848" spans="1:26"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s="5">
        <v>91.36</v>
      </c>
      <c r="S8848">
        <v>5</v>
      </c>
      <c r="T8848" s="7">
        <v>0.2</v>
      </c>
      <c r="U8848" s="5">
        <v>29.692</v>
      </c>
      <c r="V8848">
        <f t="shared" si="690"/>
        <v>12</v>
      </c>
      <c r="W8848">
        <f t="shared" si="691"/>
        <v>4</v>
      </c>
      <c r="X8848">
        <f t="shared" si="692"/>
        <v>2017</v>
      </c>
      <c r="Y8848" t="str">
        <f t="shared" si="693"/>
        <v>Dec</v>
      </c>
      <c r="Z8848" t="str">
        <f t="shared" si="694"/>
        <v>2017-12</v>
      </c>
    </row>
    <row r="8849" spans="1:26"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s="5">
        <v>130.11199999999999</v>
      </c>
      <c r="S8849">
        <v>2</v>
      </c>
      <c r="T8849" s="7">
        <v>0.2</v>
      </c>
      <c r="U8849" s="5">
        <v>13.011200000000001</v>
      </c>
      <c r="V8849">
        <f t="shared" si="690"/>
        <v>12</v>
      </c>
      <c r="W8849">
        <f t="shared" si="691"/>
        <v>4</v>
      </c>
      <c r="X8849">
        <f t="shared" si="692"/>
        <v>2017</v>
      </c>
      <c r="Y8849" t="str">
        <f t="shared" si="693"/>
        <v>Dec</v>
      </c>
      <c r="Z8849" t="str">
        <f t="shared" si="694"/>
        <v>2017-12</v>
      </c>
    </row>
    <row r="8850" spans="1:26"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s="5">
        <v>74.239999999999995</v>
      </c>
      <c r="S8850">
        <v>1</v>
      </c>
      <c r="T8850" s="7">
        <v>0.2</v>
      </c>
      <c r="U8850" s="5">
        <v>8.3520000000000003</v>
      </c>
      <c r="V8850">
        <f t="shared" si="690"/>
        <v>7</v>
      </c>
      <c r="W8850">
        <f t="shared" si="691"/>
        <v>3</v>
      </c>
      <c r="X8850">
        <f t="shared" si="692"/>
        <v>2015</v>
      </c>
      <c r="Y8850" t="str">
        <f t="shared" si="693"/>
        <v>Jul</v>
      </c>
      <c r="Z8850" t="str">
        <f t="shared" si="694"/>
        <v>2015-07</v>
      </c>
    </row>
    <row r="8851" spans="1:26"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s="5">
        <v>159.84</v>
      </c>
      <c r="S8851">
        <v>10</v>
      </c>
      <c r="T8851" s="7">
        <v>0.2</v>
      </c>
      <c r="U8851" s="5">
        <v>45.954000000000001</v>
      </c>
      <c r="V8851">
        <f t="shared" si="690"/>
        <v>7</v>
      </c>
      <c r="W8851">
        <f t="shared" si="691"/>
        <v>3</v>
      </c>
      <c r="X8851">
        <f t="shared" si="692"/>
        <v>2015</v>
      </c>
      <c r="Y8851" t="str">
        <f t="shared" si="693"/>
        <v>Jul</v>
      </c>
      <c r="Z8851" t="str">
        <f t="shared" si="694"/>
        <v>2015-07</v>
      </c>
    </row>
    <row r="8852" spans="1:26"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s="5">
        <v>2.8919999999999999</v>
      </c>
      <c r="S8852">
        <v>2</v>
      </c>
      <c r="T8852" s="7">
        <v>0.7</v>
      </c>
      <c r="U8852" s="5">
        <v>-2.3136000000000001</v>
      </c>
      <c r="V8852">
        <f t="shared" si="690"/>
        <v>7</v>
      </c>
      <c r="W8852">
        <f t="shared" si="691"/>
        <v>3</v>
      </c>
      <c r="X8852">
        <f t="shared" si="692"/>
        <v>2015</v>
      </c>
      <c r="Y8852" t="str">
        <f t="shared" si="693"/>
        <v>Jul</v>
      </c>
      <c r="Z8852" t="str">
        <f t="shared" si="694"/>
        <v>2015-07</v>
      </c>
    </row>
    <row r="8853" spans="1:26"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s="5">
        <v>9.3919999999999995</v>
      </c>
      <c r="S8853">
        <v>2</v>
      </c>
      <c r="T8853" s="7">
        <v>0.2</v>
      </c>
      <c r="U8853" s="5">
        <v>3.2871999999999999</v>
      </c>
      <c r="V8853">
        <f t="shared" si="690"/>
        <v>7</v>
      </c>
      <c r="W8853">
        <f t="shared" si="691"/>
        <v>3</v>
      </c>
      <c r="X8853">
        <f t="shared" si="692"/>
        <v>2015</v>
      </c>
      <c r="Y8853" t="str">
        <f t="shared" si="693"/>
        <v>Jul</v>
      </c>
      <c r="Z8853" t="str">
        <f t="shared" si="694"/>
        <v>2015-07</v>
      </c>
    </row>
    <row r="8854" spans="1:26"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s="5">
        <v>123.92</v>
      </c>
      <c r="S8854">
        <v>4</v>
      </c>
      <c r="T8854" s="7">
        <v>0</v>
      </c>
      <c r="U8854" s="5">
        <v>55.764000000000003</v>
      </c>
      <c r="V8854">
        <f t="shared" si="690"/>
        <v>10</v>
      </c>
      <c r="W8854">
        <f t="shared" si="691"/>
        <v>4</v>
      </c>
      <c r="X8854">
        <f t="shared" si="692"/>
        <v>2014</v>
      </c>
      <c r="Y8854" t="str">
        <f t="shared" si="693"/>
        <v>Oct</v>
      </c>
      <c r="Z8854" t="str">
        <f t="shared" si="694"/>
        <v>2014-10</v>
      </c>
    </row>
    <row r="8855" spans="1:26"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s="5">
        <v>55.6</v>
      </c>
      <c r="S8855">
        <v>5</v>
      </c>
      <c r="T8855" s="7">
        <v>0.2</v>
      </c>
      <c r="U8855" s="5">
        <v>6.2549999999999999</v>
      </c>
      <c r="V8855">
        <f t="shared" si="690"/>
        <v>9</v>
      </c>
      <c r="W8855">
        <f t="shared" si="691"/>
        <v>3</v>
      </c>
      <c r="X8855">
        <f t="shared" si="692"/>
        <v>2015</v>
      </c>
      <c r="Y8855" t="str">
        <f t="shared" si="693"/>
        <v>Sep</v>
      </c>
      <c r="Z8855" t="str">
        <f t="shared" si="694"/>
        <v>2015-09</v>
      </c>
    </row>
    <row r="8856" spans="1:26"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s="5">
        <v>617.976</v>
      </c>
      <c r="S8856">
        <v>3</v>
      </c>
      <c r="T8856" s="7">
        <v>0.2</v>
      </c>
      <c r="U8856" s="5">
        <v>-7.7247000000000003</v>
      </c>
      <c r="V8856">
        <f t="shared" si="690"/>
        <v>9</v>
      </c>
      <c r="W8856">
        <f t="shared" si="691"/>
        <v>3</v>
      </c>
      <c r="X8856">
        <f t="shared" si="692"/>
        <v>2015</v>
      </c>
      <c r="Y8856" t="str">
        <f t="shared" si="693"/>
        <v>Sep</v>
      </c>
      <c r="Z8856" t="str">
        <f t="shared" si="694"/>
        <v>2015-09</v>
      </c>
    </row>
    <row r="8857" spans="1:26"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s="5">
        <v>21.312000000000001</v>
      </c>
      <c r="S8857">
        <v>3</v>
      </c>
      <c r="T8857" s="7">
        <v>0.2</v>
      </c>
      <c r="U8857" s="5">
        <v>7.992</v>
      </c>
      <c r="V8857">
        <f t="shared" si="690"/>
        <v>12</v>
      </c>
      <c r="W8857">
        <f t="shared" si="691"/>
        <v>4</v>
      </c>
      <c r="X8857">
        <f t="shared" si="692"/>
        <v>2017</v>
      </c>
      <c r="Y8857" t="str">
        <f t="shared" si="693"/>
        <v>Dec</v>
      </c>
      <c r="Z8857" t="str">
        <f t="shared" si="694"/>
        <v>2017-12</v>
      </c>
    </row>
    <row r="8858" spans="1:26"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s="5">
        <v>209.94</v>
      </c>
      <c r="S8858">
        <v>6</v>
      </c>
      <c r="T8858" s="7">
        <v>0</v>
      </c>
      <c r="U8858" s="5">
        <v>39.888599999999997</v>
      </c>
      <c r="V8858">
        <f t="shared" si="690"/>
        <v>10</v>
      </c>
      <c r="W8858">
        <f t="shared" si="691"/>
        <v>4</v>
      </c>
      <c r="X8858">
        <f t="shared" si="692"/>
        <v>2017</v>
      </c>
      <c r="Y8858" t="str">
        <f t="shared" si="693"/>
        <v>Oct</v>
      </c>
      <c r="Z8858" t="str">
        <f t="shared" si="694"/>
        <v>2017-10</v>
      </c>
    </row>
    <row r="8859" spans="1:26"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s="5">
        <v>31.984000000000002</v>
      </c>
      <c r="S8859">
        <v>2</v>
      </c>
      <c r="T8859" s="7">
        <v>0.2</v>
      </c>
      <c r="U8859" s="5">
        <v>-7.9960000000000004</v>
      </c>
      <c r="V8859">
        <f t="shared" si="690"/>
        <v>10</v>
      </c>
      <c r="W8859">
        <f t="shared" si="691"/>
        <v>4</v>
      </c>
      <c r="X8859">
        <f t="shared" si="692"/>
        <v>2017</v>
      </c>
      <c r="Y8859" t="str">
        <f t="shared" si="693"/>
        <v>Oct</v>
      </c>
      <c r="Z8859" t="str">
        <f t="shared" si="694"/>
        <v>2017-10</v>
      </c>
    </row>
    <row r="8860" spans="1:26"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s="5">
        <v>5083.96</v>
      </c>
      <c r="S8860">
        <v>5</v>
      </c>
      <c r="T8860" s="7">
        <v>0.2</v>
      </c>
      <c r="U8860" s="5">
        <v>1906.4849999999999</v>
      </c>
      <c r="V8860">
        <f t="shared" si="690"/>
        <v>10</v>
      </c>
      <c r="W8860">
        <f t="shared" si="691"/>
        <v>4</v>
      </c>
      <c r="X8860">
        <f t="shared" si="692"/>
        <v>2017</v>
      </c>
      <c r="Y8860" t="str">
        <f t="shared" si="693"/>
        <v>Oct</v>
      </c>
      <c r="Z8860" t="str">
        <f t="shared" si="694"/>
        <v>2017-10</v>
      </c>
    </row>
    <row r="8861" spans="1:26"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s="5">
        <v>35.96</v>
      </c>
      <c r="S8861">
        <v>1</v>
      </c>
      <c r="T8861" s="7">
        <v>0.2</v>
      </c>
      <c r="U8861" s="5">
        <v>3.5960000000000001</v>
      </c>
      <c r="V8861">
        <f t="shared" si="690"/>
        <v>8</v>
      </c>
      <c r="W8861">
        <f t="shared" si="691"/>
        <v>3</v>
      </c>
      <c r="X8861">
        <f t="shared" si="692"/>
        <v>2017</v>
      </c>
      <c r="Y8861" t="str">
        <f t="shared" si="693"/>
        <v>Aug</v>
      </c>
      <c r="Z8861" t="str">
        <f t="shared" si="694"/>
        <v>2017-08</v>
      </c>
    </row>
    <row r="8862" spans="1:26"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s="5">
        <v>31.05</v>
      </c>
      <c r="S8862">
        <v>3</v>
      </c>
      <c r="T8862" s="7">
        <v>0</v>
      </c>
      <c r="U8862" s="5">
        <v>14.904</v>
      </c>
      <c r="V8862">
        <f t="shared" si="690"/>
        <v>9</v>
      </c>
      <c r="W8862">
        <f t="shared" si="691"/>
        <v>3</v>
      </c>
      <c r="X8862">
        <f t="shared" si="692"/>
        <v>2015</v>
      </c>
      <c r="Y8862" t="str">
        <f t="shared" si="693"/>
        <v>Sep</v>
      </c>
      <c r="Z8862" t="str">
        <f t="shared" si="694"/>
        <v>2015-09</v>
      </c>
    </row>
    <row r="8863" spans="1:26"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s="5">
        <v>8.92</v>
      </c>
      <c r="S8863">
        <v>4</v>
      </c>
      <c r="T8863" s="7">
        <v>0</v>
      </c>
      <c r="U8863" s="5">
        <v>3.9247999999999998</v>
      </c>
      <c r="V8863">
        <f t="shared" si="690"/>
        <v>9</v>
      </c>
      <c r="W8863">
        <f t="shared" si="691"/>
        <v>3</v>
      </c>
      <c r="X8863">
        <f t="shared" si="692"/>
        <v>2015</v>
      </c>
      <c r="Y8863" t="str">
        <f t="shared" si="693"/>
        <v>Sep</v>
      </c>
      <c r="Z8863" t="str">
        <f t="shared" si="694"/>
        <v>2015-09</v>
      </c>
    </row>
    <row r="8864" spans="1:26"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5">
        <v>209.6</v>
      </c>
      <c r="S8864">
        <v>4</v>
      </c>
      <c r="T8864" s="7">
        <v>0</v>
      </c>
      <c r="U8864" s="5">
        <v>96.415999999999997</v>
      </c>
      <c r="V8864">
        <f t="shared" si="690"/>
        <v>9</v>
      </c>
      <c r="W8864">
        <f t="shared" si="691"/>
        <v>3</v>
      </c>
      <c r="X8864">
        <f t="shared" si="692"/>
        <v>2015</v>
      </c>
      <c r="Y8864" t="str">
        <f t="shared" si="693"/>
        <v>Sep</v>
      </c>
      <c r="Z8864" t="str">
        <f t="shared" si="694"/>
        <v>2015-09</v>
      </c>
    </row>
    <row r="8865" spans="1:26"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s="5">
        <v>111.04</v>
      </c>
      <c r="S8865">
        <v>4</v>
      </c>
      <c r="T8865" s="7">
        <v>0</v>
      </c>
      <c r="U8865" s="5">
        <v>29.980799999999999</v>
      </c>
      <c r="V8865">
        <f t="shared" si="690"/>
        <v>9</v>
      </c>
      <c r="W8865">
        <f t="shared" si="691"/>
        <v>3</v>
      </c>
      <c r="X8865">
        <f t="shared" si="692"/>
        <v>2015</v>
      </c>
      <c r="Y8865" t="str">
        <f t="shared" si="693"/>
        <v>Sep</v>
      </c>
      <c r="Z8865" t="str">
        <f t="shared" si="694"/>
        <v>2015-09</v>
      </c>
    </row>
    <row r="8866" spans="1:26"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s="5">
        <v>38.880000000000003</v>
      </c>
      <c r="S8866">
        <v>6</v>
      </c>
      <c r="T8866" s="7">
        <v>0</v>
      </c>
      <c r="U8866" s="5">
        <v>18.662400000000002</v>
      </c>
      <c r="V8866">
        <f t="shared" si="690"/>
        <v>9</v>
      </c>
      <c r="W8866">
        <f t="shared" si="691"/>
        <v>3</v>
      </c>
      <c r="X8866">
        <f t="shared" si="692"/>
        <v>2015</v>
      </c>
      <c r="Y8866" t="str">
        <f t="shared" si="693"/>
        <v>Sep</v>
      </c>
      <c r="Z8866" t="str">
        <f t="shared" si="694"/>
        <v>2015-09</v>
      </c>
    </row>
    <row r="8867" spans="1:26"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s="5">
        <v>36.270000000000003</v>
      </c>
      <c r="S8867">
        <v>3</v>
      </c>
      <c r="T8867" s="7">
        <v>0</v>
      </c>
      <c r="U8867" s="5">
        <v>10.881</v>
      </c>
      <c r="V8867">
        <f t="shared" si="690"/>
        <v>12</v>
      </c>
      <c r="W8867">
        <f t="shared" si="691"/>
        <v>4</v>
      </c>
      <c r="X8867">
        <f t="shared" si="692"/>
        <v>2015</v>
      </c>
      <c r="Y8867" t="str">
        <f t="shared" si="693"/>
        <v>Dec</v>
      </c>
      <c r="Z8867" t="str">
        <f t="shared" si="694"/>
        <v>2015-12</v>
      </c>
    </row>
    <row r="8868" spans="1:26"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s="5">
        <v>493.43</v>
      </c>
      <c r="S8868">
        <v>5</v>
      </c>
      <c r="T8868" s="7">
        <v>0.3</v>
      </c>
      <c r="U8868" s="5">
        <v>-70.489999999999995</v>
      </c>
      <c r="V8868">
        <f t="shared" si="690"/>
        <v>9</v>
      </c>
      <c r="W8868">
        <f t="shared" si="691"/>
        <v>3</v>
      </c>
      <c r="X8868">
        <f t="shared" si="692"/>
        <v>2014</v>
      </c>
      <c r="Y8868" t="str">
        <f t="shared" si="693"/>
        <v>Sep</v>
      </c>
      <c r="Z8868" t="str">
        <f t="shared" si="694"/>
        <v>2014-09</v>
      </c>
    </row>
    <row r="8869" spans="1:26"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s="5">
        <v>11.12</v>
      </c>
      <c r="S8869">
        <v>2</v>
      </c>
      <c r="T8869" s="7">
        <v>0.2</v>
      </c>
      <c r="U8869" s="5">
        <v>3.4750000000000001</v>
      </c>
      <c r="V8869">
        <f t="shared" si="690"/>
        <v>9</v>
      </c>
      <c r="W8869">
        <f t="shared" si="691"/>
        <v>3</v>
      </c>
      <c r="X8869">
        <f t="shared" si="692"/>
        <v>2014</v>
      </c>
      <c r="Y8869" t="str">
        <f t="shared" si="693"/>
        <v>Sep</v>
      </c>
      <c r="Z8869" t="str">
        <f t="shared" si="694"/>
        <v>2014-09</v>
      </c>
    </row>
    <row r="8870" spans="1:26"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s="5">
        <v>686.4</v>
      </c>
      <c r="S8870">
        <v>2</v>
      </c>
      <c r="T8870" s="7">
        <v>0.2</v>
      </c>
      <c r="U8870" s="5">
        <v>77.22</v>
      </c>
      <c r="V8870">
        <f t="shared" si="690"/>
        <v>11</v>
      </c>
      <c r="W8870">
        <f t="shared" si="691"/>
        <v>4</v>
      </c>
      <c r="X8870">
        <f t="shared" si="692"/>
        <v>2016</v>
      </c>
      <c r="Y8870" t="str">
        <f t="shared" si="693"/>
        <v>Nov</v>
      </c>
      <c r="Z8870" t="str">
        <f t="shared" si="694"/>
        <v>2016-11</v>
      </c>
    </row>
    <row r="8871" spans="1:26"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s="5">
        <v>15.92</v>
      </c>
      <c r="S8871">
        <v>5</v>
      </c>
      <c r="T8871" s="7">
        <v>0.2</v>
      </c>
      <c r="U8871" s="5">
        <v>5.3730000000000002</v>
      </c>
      <c r="V8871">
        <f t="shared" si="690"/>
        <v>12</v>
      </c>
      <c r="W8871">
        <f t="shared" si="691"/>
        <v>4</v>
      </c>
      <c r="X8871">
        <f t="shared" si="692"/>
        <v>2017</v>
      </c>
      <c r="Y8871" t="str">
        <f t="shared" si="693"/>
        <v>Dec</v>
      </c>
      <c r="Z8871" t="str">
        <f t="shared" si="694"/>
        <v>2017-12</v>
      </c>
    </row>
    <row r="8872" spans="1:26"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s="5">
        <v>70.680000000000007</v>
      </c>
      <c r="S8872">
        <v>12</v>
      </c>
      <c r="T8872" s="7">
        <v>0</v>
      </c>
      <c r="U8872" s="5">
        <v>31.0992</v>
      </c>
      <c r="V8872">
        <f t="shared" si="690"/>
        <v>12</v>
      </c>
      <c r="W8872">
        <f t="shared" si="691"/>
        <v>4</v>
      </c>
      <c r="X8872">
        <f t="shared" si="692"/>
        <v>2017</v>
      </c>
      <c r="Y8872" t="str">
        <f t="shared" si="693"/>
        <v>Dec</v>
      </c>
      <c r="Z8872" t="str">
        <f t="shared" si="694"/>
        <v>2017-12</v>
      </c>
    </row>
    <row r="8873" spans="1:26"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s="5">
        <v>541.24</v>
      </c>
      <c r="S8873">
        <v>4</v>
      </c>
      <c r="T8873" s="7">
        <v>0</v>
      </c>
      <c r="U8873" s="5">
        <v>5.4123999999999999</v>
      </c>
      <c r="V8873">
        <f t="shared" si="690"/>
        <v>12</v>
      </c>
      <c r="W8873">
        <f t="shared" si="691"/>
        <v>4</v>
      </c>
      <c r="X8873">
        <f t="shared" si="692"/>
        <v>2017</v>
      </c>
      <c r="Y8873" t="str">
        <f t="shared" si="693"/>
        <v>Dec</v>
      </c>
      <c r="Z8873" t="str">
        <f t="shared" si="694"/>
        <v>2017-12</v>
      </c>
    </row>
    <row r="8874" spans="1:26"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s="5">
        <v>101.994</v>
      </c>
      <c r="S8874">
        <v>2</v>
      </c>
      <c r="T8874" s="7">
        <v>0.7</v>
      </c>
      <c r="U8874" s="5">
        <v>-71.395799999999994</v>
      </c>
      <c r="V8874">
        <f t="shared" si="690"/>
        <v>10</v>
      </c>
      <c r="W8874">
        <f t="shared" si="691"/>
        <v>4</v>
      </c>
      <c r="X8874">
        <f t="shared" si="692"/>
        <v>2014</v>
      </c>
      <c r="Y8874" t="str">
        <f t="shared" si="693"/>
        <v>Oct</v>
      </c>
      <c r="Z8874" t="str">
        <f t="shared" si="694"/>
        <v>2014-10</v>
      </c>
    </row>
    <row r="8875" spans="1:26"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5">
        <v>18.263999999999999</v>
      </c>
      <c r="S8875">
        <v>2</v>
      </c>
      <c r="T8875" s="7">
        <v>0.7</v>
      </c>
      <c r="U8875" s="5">
        <v>-13.393599999999999</v>
      </c>
      <c r="V8875">
        <f t="shared" si="690"/>
        <v>10</v>
      </c>
      <c r="W8875">
        <f t="shared" si="691"/>
        <v>4</v>
      </c>
      <c r="X8875">
        <f t="shared" si="692"/>
        <v>2014</v>
      </c>
      <c r="Y8875" t="str">
        <f t="shared" si="693"/>
        <v>Oct</v>
      </c>
      <c r="Z8875" t="str">
        <f t="shared" si="694"/>
        <v>2014-10</v>
      </c>
    </row>
    <row r="8876" spans="1:26"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s="5">
        <v>21.99</v>
      </c>
      <c r="S8876">
        <v>5</v>
      </c>
      <c r="T8876" s="7">
        <v>0.8</v>
      </c>
      <c r="U8876" s="5">
        <v>-32.984999999999999</v>
      </c>
      <c r="V8876">
        <f t="shared" si="690"/>
        <v>11</v>
      </c>
      <c r="W8876">
        <f t="shared" si="691"/>
        <v>4</v>
      </c>
      <c r="X8876">
        <f t="shared" si="692"/>
        <v>2017</v>
      </c>
      <c r="Y8876" t="str">
        <f t="shared" si="693"/>
        <v>Nov</v>
      </c>
      <c r="Z8876" t="str">
        <f t="shared" si="694"/>
        <v>2017-11</v>
      </c>
    </row>
    <row r="8877" spans="1:26"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5">
        <v>185.376</v>
      </c>
      <c r="S8877">
        <v>2</v>
      </c>
      <c r="T8877" s="7">
        <v>0.2</v>
      </c>
      <c r="U8877" s="5">
        <v>-34.758000000000003</v>
      </c>
      <c r="V8877">
        <f t="shared" si="690"/>
        <v>8</v>
      </c>
      <c r="W8877">
        <f t="shared" si="691"/>
        <v>3</v>
      </c>
      <c r="X8877">
        <f t="shared" si="692"/>
        <v>2016</v>
      </c>
      <c r="Y8877" t="str">
        <f t="shared" si="693"/>
        <v>Aug</v>
      </c>
      <c r="Z8877" t="str">
        <f t="shared" si="694"/>
        <v>2016-08</v>
      </c>
    </row>
    <row r="8878" spans="1:26"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5">
        <v>58.923999999999999</v>
      </c>
      <c r="S8878">
        <v>1</v>
      </c>
      <c r="T8878" s="7">
        <v>0.8</v>
      </c>
      <c r="U8878" s="5">
        <v>-153.20240000000001</v>
      </c>
      <c r="V8878">
        <f t="shared" si="690"/>
        <v>8</v>
      </c>
      <c r="W8878">
        <f t="shared" si="691"/>
        <v>3</v>
      </c>
      <c r="X8878">
        <f t="shared" si="692"/>
        <v>2016</v>
      </c>
      <c r="Y8878" t="str">
        <f t="shared" si="693"/>
        <v>Aug</v>
      </c>
      <c r="Z8878" t="str">
        <f t="shared" si="694"/>
        <v>2016-08</v>
      </c>
    </row>
    <row r="8879" spans="1:26"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s="5">
        <v>480</v>
      </c>
      <c r="S8879">
        <v>4</v>
      </c>
      <c r="T8879" s="7">
        <v>0</v>
      </c>
      <c r="U8879" s="5">
        <v>225.6</v>
      </c>
      <c r="V8879">
        <f t="shared" si="690"/>
        <v>9</v>
      </c>
      <c r="W8879">
        <f t="shared" si="691"/>
        <v>3</v>
      </c>
      <c r="X8879">
        <f t="shared" si="692"/>
        <v>2017</v>
      </c>
      <c r="Y8879" t="str">
        <f t="shared" si="693"/>
        <v>Sep</v>
      </c>
      <c r="Z8879" t="str">
        <f t="shared" si="694"/>
        <v>2017-09</v>
      </c>
    </row>
    <row r="8880" spans="1:26"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s="5">
        <v>34.049999999999997</v>
      </c>
      <c r="S8880">
        <v>3</v>
      </c>
      <c r="T8880" s="7">
        <v>0</v>
      </c>
      <c r="U8880" s="5">
        <v>9.5340000000000007</v>
      </c>
      <c r="V8880">
        <f t="shared" si="690"/>
        <v>9</v>
      </c>
      <c r="W8880">
        <f t="shared" si="691"/>
        <v>3</v>
      </c>
      <c r="X8880">
        <f t="shared" si="692"/>
        <v>2017</v>
      </c>
      <c r="Y8880" t="str">
        <f t="shared" si="693"/>
        <v>Sep</v>
      </c>
      <c r="Z8880" t="str">
        <f t="shared" si="694"/>
        <v>2017-09</v>
      </c>
    </row>
    <row r="8881" spans="1:26"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s="5">
        <v>192.72</v>
      </c>
      <c r="S8881">
        <v>11</v>
      </c>
      <c r="T8881" s="7">
        <v>0</v>
      </c>
      <c r="U8881" s="5">
        <v>92.505600000000001</v>
      </c>
      <c r="V8881">
        <f t="shared" si="690"/>
        <v>3</v>
      </c>
      <c r="W8881">
        <f t="shared" si="691"/>
        <v>1</v>
      </c>
      <c r="X8881">
        <f t="shared" si="692"/>
        <v>2015</v>
      </c>
      <c r="Y8881" t="str">
        <f t="shared" si="693"/>
        <v>Mar</v>
      </c>
      <c r="Z8881" t="str">
        <f t="shared" si="694"/>
        <v>2015-03</v>
      </c>
    </row>
    <row r="8882" spans="1:26"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s="5">
        <v>239.97</v>
      </c>
      <c r="S8882">
        <v>3</v>
      </c>
      <c r="T8882" s="7">
        <v>0</v>
      </c>
      <c r="U8882" s="5">
        <v>86.389200000000002</v>
      </c>
      <c r="V8882">
        <f t="shared" si="690"/>
        <v>3</v>
      </c>
      <c r="W8882">
        <f t="shared" si="691"/>
        <v>1</v>
      </c>
      <c r="X8882">
        <f t="shared" si="692"/>
        <v>2015</v>
      </c>
      <c r="Y8882" t="str">
        <f t="shared" si="693"/>
        <v>Mar</v>
      </c>
      <c r="Z8882" t="str">
        <f t="shared" si="694"/>
        <v>2015-03</v>
      </c>
    </row>
    <row r="8883" spans="1:26"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s="5">
        <v>50.12</v>
      </c>
      <c r="S8883">
        <v>7</v>
      </c>
      <c r="T8883" s="7">
        <v>0.2</v>
      </c>
      <c r="U8883" s="5">
        <v>-0.62649999999999995</v>
      </c>
      <c r="V8883">
        <f t="shared" si="690"/>
        <v>6</v>
      </c>
      <c r="W8883">
        <f t="shared" si="691"/>
        <v>2</v>
      </c>
      <c r="X8883">
        <f t="shared" si="692"/>
        <v>2016</v>
      </c>
      <c r="Y8883" t="str">
        <f t="shared" si="693"/>
        <v>Jun</v>
      </c>
      <c r="Z8883" t="str">
        <f t="shared" si="694"/>
        <v>2016-06</v>
      </c>
    </row>
    <row r="8884" spans="1:26"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s="5">
        <v>15.984</v>
      </c>
      <c r="S8884">
        <v>2</v>
      </c>
      <c r="T8884" s="7">
        <v>0.2</v>
      </c>
      <c r="U8884" s="5">
        <v>1.3986000000000001</v>
      </c>
      <c r="V8884">
        <f t="shared" si="690"/>
        <v>10</v>
      </c>
      <c r="W8884">
        <f t="shared" si="691"/>
        <v>4</v>
      </c>
      <c r="X8884">
        <f t="shared" si="692"/>
        <v>2017</v>
      </c>
      <c r="Y8884" t="str">
        <f t="shared" si="693"/>
        <v>Oct</v>
      </c>
      <c r="Z8884" t="str">
        <f t="shared" si="694"/>
        <v>2017-10</v>
      </c>
    </row>
    <row r="8885" spans="1:26"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s="5">
        <v>14.352</v>
      </c>
      <c r="S8885">
        <v>3</v>
      </c>
      <c r="T8885" s="7">
        <v>0.2</v>
      </c>
      <c r="U8885" s="5">
        <v>4.4850000000000003</v>
      </c>
      <c r="V8885">
        <f t="shared" si="690"/>
        <v>10</v>
      </c>
      <c r="W8885">
        <f t="shared" si="691"/>
        <v>4</v>
      </c>
      <c r="X8885">
        <f t="shared" si="692"/>
        <v>2017</v>
      </c>
      <c r="Y8885" t="str">
        <f t="shared" si="693"/>
        <v>Oct</v>
      </c>
      <c r="Z8885" t="str">
        <f t="shared" si="694"/>
        <v>2017-10</v>
      </c>
    </row>
    <row r="8886" spans="1:26"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s="5">
        <v>6.5279999999999996</v>
      </c>
      <c r="S8886">
        <v>4</v>
      </c>
      <c r="T8886" s="7">
        <v>0.7</v>
      </c>
      <c r="U8886" s="5">
        <v>-4.5696000000000003</v>
      </c>
      <c r="V8886">
        <f t="shared" si="690"/>
        <v>8</v>
      </c>
      <c r="W8886">
        <f t="shared" si="691"/>
        <v>3</v>
      </c>
      <c r="X8886">
        <f t="shared" si="692"/>
        <v>2014</v>
      </c>
      <c r="Y8886" t="str">
        <f t="shared" si="693"/>
        <v>Aug</v>
      </c>
      <c r="Z8886" t="str">
        <f t="shared" si="694"/>
        <v>2014-08</v>
      </c>
    </row>
    <row r="8887" spans="1:26"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s="5">
        <v>2.8620000000000001</v>
      </c>
      <c r="S8887">
        <v>3</v>
      </c>
      <c r="T8887" s="7">
        <v>0.7</v>
      </c>
      <c r="U8887" s="5">
        <v>-2.2896000000000001</v>
      </c>
      <c r="V8887">
        <f t="shared" si="690"/>
        <v>8</v>
      </c>
      <c r="W8887">
        <f t="shared" si="691"/>
        <v>3</v>
      </c>
      <c r="X8887">
        <f t="shared" si="692"/>
        <v>2014</v>
      </c>
      <c r="Y8887" t="str">
        <f t="shared" si="693"/>
        <v>Aug</v>
      </c>
      <c r="Z8887" t="str">
        <f t="shared" si="694"/>
        <v>2014-08</v>
      </c>
    </row>
    <row r="8888" spans="1:26"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s="5">
        <v>20.856000000000002</v>
      </c>
      <c r="S8888">
        <v>8</v>
      </c>
      <c r="T8888" s="7">
        <v>0.7</v>
      </c>
      <c r="U8888" s="5">
        <v>-16.684799999999999</v>
      </c>
      <c r="V8888">
        <f t="shared" si="690"/>
        <v>8</v>
      </c>
      <c r="W8888">
        <f t="shared" si="691"/>
        <v>3</v>
      </c>
      <c r="X8888">
        <f t="shared" si="692"/>
        <v>2014</v>
      </c>
      <c r="Y8888" t="str">
        <f t="shared" si="693"/>
        <v>Aug</v>
      </c>
      <c r="Z8888" t="str">
        <f t="shared" si="694"/>
        <v>2014-08</v>
      </c>
    </row>
    <row r="8889" spans="1:26"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s="5">
        <v>276.27999999999997</v>
      </c>
      <c r="S8889">
        <v>2</v>
      </c>
      <c r="T8889" s="7">
        <v>0</v>
      </c>
      <c r="U8889" s="5">
        <v>0</v>
      </c>
      <c r="V8889">
        <f t="shared" si="690"/>
        <v>7</v>
      </c>
      <c r="W8889">
        <f t="shared" si="691"/>
        <v>3</v>
      </c>
      <c r="X8889">
        <f t="shared" si="692"/>
        <v>2014</v>
      </c>
      <c r="Y8889" t="str">
        <f t="shared" si="693"/>
        <v>Jul</v>
      </c>
      <c r="Z8889" t="str">
        <f t="shared" si="694"/>
        <v>2014-07</v>
      </c>
    </row>
    <row r="8890" spans="1:26"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s="5">
        <v>629.64</v>
      </c>
      <c r="S8890">
        <v>9</v>
      </c>
      <c r="T8890" s="7">
        <v>0</v>
      </c>
      <c r="U8890" s="5">
        <v>107.03879999999999</v>
      </c>
      <c r="V8890">
        <f t="shared" si="690"/>
        <v>12</v>
      </c>
      <c r="W8890">
        <f t="shared" si="691"/>
        <v>4</v>
      </c>
      <c r="X8890">
        <f t="shared" si="692"/>
        <v>2017</v>
      </c>
      <c r="Y8890" t="str">
        <f t="shared" si="693"/>
        <v>Dec</v>
      </c>
      <c r="Z8890" t="str">
        <f t="shared" si="694"/>
        <v>2017-12</v>
      </c>
    </row>
    <row r="8891" spans="1:26"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s="5">
        <v>449.97</v>
      </c>
      <c r="S8891">
        <v>3</v>
      </c>
      <c r="T8891" s="7">
        <v>0</v>
      </c>
      <c r="U8891" s="5">
        <v>220.4853</v>
      </c>
      <c r="V8891">
        <f t="shared" si="690"/>
        <v>10</v>
      </c>
      <c r="W8891">
        <f t="shared" si="691"/>
        <v>4</v>
      </c>
      <c r="X8891">
        <f t="shared" si="692"/>
        <v>2016</v>
      </c>
      <c r="Y8891" t="str">
        <f t="shared" si="693"/>
        <v>Oct</v>
      </c>
      <c r="Z8891" t="str">
        <f t="shared" si="694"/>
        <v>2016-10</v>
      </c>
    </row>
    <row r="8892" spans="1:26"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s="5">
        <v>1927.59</v>
      </c>
      <c r="S8892">
        <v>7</v>
      </c>
      <c r="T8892" s="7">
        <v>0</v>
      </c>
      <c r="U8892" s="5">
        <v>751.76009999999997</v>
      </c>
      <c r="V8892">
        <f t="shared" si="690"/>
        <v>10</v>
      </c>
      <c r="W8892">
        <f t="shared" si="691"/>
        <v>4</v>
      </c>
      <c r="X8892">
        <f t="shared" si="692"/>
        <v>2016</v>
      </c>
      <c r="Y8892" t="str">
        <f t="shared" si="693"/>
        <v>Oct</v>
      </c>
      <c r="Z8892" t="str">
        <f t="shared" si="694"/>
        <v>2016-10</v>
      </c>
    </row>
    <row r="8893" spans="1:26"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s="5">
        <v>121.78</v>
      </c>
      <c r="S8893">
        <v>2</v>
      </c>
      <c r="T8893" s="7">
        <v>0</v>
      </c>
      <c r="U8893" s="5">
        <v>30.445</v>
      </c>
      <c r="V8893">
        <f t="shared" si="690"/>
        <v>9</v>
      </c>
      <c r="W8893">
        <f t="shared" si="691"/>
        <v>3</v>
      </c>
      <c r="X8893">
        <f t="shared" si="692"/>
        <v>2016</v>
      </c>
      <c r="Y8893" t="str">
        <f t="shared" si="693"/>
        <v>Sep</v>
      </c>
      <c r="Z8893" t="str">
        <f t="shared" si="694"/>
        <v>2016-09</v>
      </c>
    </row>
    <row r="8894" spans="1:26"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s="5">
        <v>2676.672</v>
      </c>
      <c r="S8894">
        <v>9</v>
      </c>
      <c r="T8894" s="7">
        <v>0.2</v>
      </c>
      <c r="U8894" s="5">
        <v>267.66719999999998</v>
      </c>
      <c r="V8894">
        <f t="shared" si="690"/>
        <v>12</v>
      </c>
      <c r="W8894">
        <f t="shared" si="691"/>
        <v>4</v>
      </c>
      <c r="X8894">
        <f t="shared" si="692"/>
        <v>2015</v>
      </c>
      <c r="Y8894" t="str">
        <f t="shared" si="693"/>
        <v>Dec</v>
      </c>
      <c r="Z8894" t="str">
        <f t="shared" si="694"/>
        <v>2015-12</v>
      </c>
    </row>
    <row r="8895" spans="1:26"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s="5">
        <v>489.23</v>
      </c>
      <c r="S8895">
        <v>2</v>
      </c>
      <c r="T8895" s="7">
        <v>0.3</v>
      </c>
      <c r="U8895" s="5">
        <v>41.933999999999997</v>
      </c>
      <c r="V8895">
        <f t="shared" si="690"/>
        <v>8</v>
      </c>
      <c r="W8895">
        <f t="shared" si="691"/>
        <v>3</v>
      </c>
      <c r="X8895">
        <f t="shared" si="692"/>
        <v>2014</v>
      </c>
      <c r="Y8895" t="str">
        <f t="shared" si="693"/>
        <v>Aug</v>
      </c>
      <c r="Z8895" t="str">
        <f t="shared" si="694"/>
        <v>2014-08</v>
      </c>
    </row>
    <row r="8896" spans="1:26"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s="5">
        <v>312.02999999999997</v>
      </c>
      <c r="S8896">
        <v>3</v>
      </c>
      <c r="T8896" s="7">
        <v>0</v>
      </c>
      <c r="U8896" s="5">
        <v>43.684199999999997</v>
      </c>
      <c r="V8896">
        <f t="shared" si="690"/>
        <v>8</v>
      </c>
      <c r="W8896">
        <f t="shared" si="691"/>
        <v>3</v>
      </c>
      <c r="X8896">
        <f t="shared" si="692"/>
        <v>2016</v>
      </c>
      <c r="Y8896" t="str">
        <f t="shared" si="693"/>
        <v>Aug</v>
      </c>
      <c r="Z8896" t="str">
        <f t="shared" si="694"/>
        <v>2016-08</v>
      </c>
    </row>
    <row r="8897" spans="1:26"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s="5">
        <v>17.940000000000001</v>
      </c>
      <c r="S8897">
        <v>3</v>
      </c>
      <c r="T8897" s="7">
        <v>0</v>
      </c>
      <c r="U8897" s="5">
        <v>3.0497999999999998</v>
      </c>
      <c r="V8897">
        <f t="shared" si="690"/>
        <v>8</v>
      </c>
      <c r="W8897">
        <f t="shared" si="691"/>
        <v>3</v>
      </c>
      <c r="X8897">
        <f t="shared" si="692"/>
        <v>2016</v>
      </c>
      <c r="Y8897" t="str">
        <f t="shared" si="693"/>
        <v>Aug</v>
      </c>
      <c r="Z8897" t="str">
        <f t="shared" si="694"/>
        <v>2016-08</v>
      </c>
    </row>
    <row r="8898" spans="1:26"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s="5">
        <v>165.6</v>
      </c>
      <c r="S8898">
        <v>3</v>
      </c>
      <c r="T8898" s="7">
        <v>0.2</v>
      </c>
      <c r="U8898" s="5">
        <v>10.35</v>
      </c>
      <c r="V8898">
        <f t="shared" si="690"/>
        <v>8</v>
      </c>
      <c r="W8898">
        <f t="shared" si="691"/>
        <v>3</v>
      </c>
      <c r="X8898">
        <f t="shared" si="692"/>
        <v>2016</v>
      </c>
      <c r="Y8898" t="str">
        <f t="shared" si="693"/>
        <v>Aug</v>
      </c>
      <c r="Z8898" t="str">
        <f t="shared" si="694"/>
        <v>2016-08</v>
      </c>
    </row>
    <row r="8899" spans="1:26"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s="5">
        <v>37.520000000000003</v>
      </c>
      <c r="S8899">
        <v>4</v>
      </c>
      <c r="T8899" s="7">
        <v>0</v>
      </c>
      <c r="U8899" s="5">
        <v>18.009599999999999</v>
      </c>
      <c r="V8899">
        <f t="shared" ref="V8899:V8962" si="695">MONTH(C8899)</f>
        <v>8</v>
      </c>
      <c r="W8899">
        <f t="shared" ref="W8899:W8962" si="696">ROUNDUP(MONTH(C8899)/3,0)</f>
        <v>3</v>
      </c>
      <c r="X8899">
        <f t="shared" ref="X8899:X8962" si="697">YEAR(C8899)</f>
        <v>2016</v>
      </c>
      <c r="Y8899" t="str">
        <f t="shared" ref="Y8899:Y8962" si="698">TEXT(C8899,"MMM")</f>
        <v>Aug</v>
      </c>
      <c r="Z8899" t="str">
        <f t="shared" ref="Z8899:Z8962" si="699">TEXT(C8899,"YYYY-MM")</f>
        <v>2016-08</v>
      </c>
    </row>
    <row r="8900" spans="1:26"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s="5">
        <v>494.97</v>
      </c>
      <c r="S8900">
        <v>3</v>
      </c>
      <c r="T8900" s="7">
        <v>0</v>
      </c>
      <c r="U8900" s="5">
        <v>148.49100000000001</v>
      </c>
      <c r="V8900">
        <f t="shared" si="695"/>
        <v>8</v>
      </c>
      <c r="W8900">
        <f t="shared" si="696"/>
        <v>3</v>
      </c>
      <c r="X8900">
        <f t="shared" si="697"/>
        <v>2015</v>
      </c>
      <c r="Y8900" t="str">
        <f t="shared" si="698"/>
        <v>Aug</v>
      </c>
      <c r="Z8900" t="str">
        <f t="shared" si="699"/>
        <v>2015-08</v>
      </c>
    </row>
    <row r="8901" spans="1:26"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s="5">
        <v>25.06</v>
      </c>
      <c r="S8901">
        <v>2</v>
      </c>
      <c r="T8901" s="7">
        <v>0</v>
      </c>
      <c r="U8901" s="5">
        <v>11.7782</v>
      </c>
      <c r="V8901">
        <f t="shared" si="695"/>
        <v>8</v>
      </c>
      <c r="W8901">
        <f t="shared" si="696"/>
        <v>3</v>
      </c>
      <c r="X8901">
        <f t="shared" si="697"/>
        <v>2015</v>
      </c>
      <c r="Y8901" t="str">
        <f t="shared" si="698"/>
        <v>Aug</v>
      </c>
      <c r="Z8901" t="str">
        <f t="shared" si="699"/>
        <v>2015-08</v>
      </c>
    </row>
    <row r="8902" spans="1:26"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s="5">
        <v>32.064</v>
      </c>
      <c r="S8902">
        <v>3</v>
      </c>
      <c r="T8902" s="7">
        <v>0.6</v>
      </c>
      <c r="U8902" s="5">
        <v>-12.8256</v>
      </c>
      <c r="V8902">
        <f t="shared" si="695"/>
        <v>5</v>
      </c>
      <c r="W8902">
        <f t="shared" si="696"/>
        <v>2</v>
      </c>
      <c r="X8902">
        <f t="shared" si="697"/>
        <v>2016</v>
      </c>
      <c r="Y8902" t="str">
        <f t="shared" si="698"/>
        <v>May</v>
      </c>
      <c r="Z8902" t="str">
        <f t="shared" si="699"/>
        <v>2016-05</v>
      </c>
    </row>
    <row r="8903" spans="1:26"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s="5">
        <v>18.495999999999999</v>
      </c>
      <c r="S8903">
        <v>4</v>
      </c>
      <c r="T8903" s="7">
        <v>0.2</v>
      </c>
      <c r="U8903" s="5">
        <v>6.7047999999999996</v>
      </c>
      <c r="V8903">
        <f t="shared" si="695"/>
        <v>5</v>
      </c>
      <c r="W8903">
        <f t="shared" si="696"/>
        <v>2</v>
      </c>
      <c r="X8903">
        <f t="shared" si="697"/>
        <v>2016</v>
      </c>
      <c r="Y8903" t="str">
        <f t="shared" si="698"/>
        <v>May</v>
      </c>
      <c r="Z8903" t="str">
        <f t="shared" si="699"/>
        <v>2016-05</v>
      </c>
    </row>
    <row r="8904" spans="1:26"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s="5">
        <v>191.07900000000001</v>
      </c>
      <c r="S8904">
        <v>3</v>
      </c>
      <c r="T8904" s="7">
        <v>0.3</v>
      </c>
      <c r="U8904" s="5">
        <v>-38.215800000000002</v>
      </c>
      <c r="V8904">
        <f t="shared" si="695"/>
        <v>5</v>
      </c>
      <c r="W8904">
        <f t="shared" si="696"/>
        <v>2</v>
      </c>
      <c r="X8904">
        <f t="shared" si="697"/>
        <v>2016</v>
      </c>
      <c r="Y8904" t="str">
        <f t="shared" si="698"/>
        <v>May</v>
      </c>
      <c r="Z8904" t="str">
        <f t="shared" si="699"/>
        <v>2016-05</v>
      </c>
    </row>
    <row r="8905" spans="1:26"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s="5">
        <v>10.368</v>
      </c>
      <c r="S8905">
        <v>2</v>
      </c>
      <c r="T8905" s="7">
        <v>0.2</v>
      </c>
      <c r="U8905" s="5">
        <v>3.6288</v>
      </c>
      <c r="V8905">
        <f t="shared" si="695"/>
        <v>5</v>
      </c>
      <c r="W8905">
        <f t="shared" si="696"/>
        <v>2</v>
      </c>
      <c r="X8905">
        <f t="shared" si="697"/>
        <v>2016</v>
      </c>
      <c r="Y8905" t="str">
        <f t="shared" si="698"/>
        <v>May</v>
      </c>
      <c r="Z8905" t="str">
        <f t="shared" si="699"/>
        <v>2016-05</v>
      </c>
    </row>
    <row r="8906" spans="1:26"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s="5">
        <v>30.53</v>
      </c>
      <c r="S8906">
        <v>1</v>
      </c>
      <c r="T8906" s="7">
        <v>0</v>
      </c>
      <c r="U8906" s="5">
        <v>14.043799999999999</v>
      </c>
      <c r="V8906">
        <f t="shared" si="695"/>
        <v>7</v>
      </c>
      <c r="W8906">
        <f t="shared" si="696"/>
        <v>3</v>
      </c>
      <c r="X8906">
        <f t="shared" si="697"/>
        <v>2016</v>
      </c>
      <c r="Y8906" t="str">
        <f t="shared" si="698"/>
        <v>Jul</v>
      </c>
      <c r="Z8906" t="str">
        <f t="shared" si="699"/>
        <v>2016-07</v>
      </c>
    </row>
    <row r="8907" spans="1:26"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s="5">
        <v>30.84</v>
      </c>
      <c r="S8907">
        <v>3</v>
      </c>
      <c r="T8907" s="7">
        <v>0</v>
      </c>
      <c r="U8907" s="5">
        <v>6.1680000000000001</v>
      </c>
      <c r="V8907">
        <f t="shared" si="695"/>
        <v>7</v>
      </c>
      <c r="W8907">
        <f t="shared" si="696"/>
        <v>3</v>
      </c>
      <c r="X8907">
        <f t="shared" si="697"/>
        <v>2016</v>
      </c>
      <c r="Y8907" t="str">
        <f t="shared" si="698"/>
        <v>Jul</v>
      </c>
      <c r="Z8907" t="str">
        <f t="shared" si="699"/>
        <v>2016-07</v>
      </c>
    </row>
    <row r="8908" spans="1:26"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s="5">
        <v>75.06</v>
      </c>
      <c r="S8908">
        <v>9</v>
      </c>
      <c r="T8908" s="7">
        <v>0</v>
      </c>
      <c r="U8908" s="5">
        <v>33.777000000000001</v>
      </c>
      <c r="V8908">
        <f t="shared" si="695"/>
        <v>7</v>
      </c>
      <c r="W8908">
        <f t="shared" si="696"/>
        <v>3</v>
      </c>
      <c r="X8908">
        <f t="shared" si="697"/>
        <v>2016</v>
      </c>
      <c r="Y8908" t="str">
        <f t="shared" si="698"/>
        <v>Jul</v>
      </c>
      <c r="Z8908" t="str">
        <f t="shared" si="699"/>
        <v>2016-07</v>
      </c>
    </row>
    <row r="8909" spans="1:26"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s="5">
        <v>66.975999999999999</v>
      </c>
      <c r="S8909">
        <v>7</v>
      </c>
      <c r="T8909" s="7">
        <v>0.2</v>
      </c>
      <c r="U8909" s="5">
        <v>6.6976000000000004</v>
      </c>
      <c r="V8909">
        <f t="shared" si="695"/>
        <v>12</v>
      </c>
      <c r="W8909">
        <f t="shared" si="696"/>
        <v>4</v>
      </c>
      <c r="X8909">
        <f t="shared" si="697"/>
        <v>2016</v>
      </c>
      <c r="Y8909" t="str">
        <f t="shared" si="698"/>
        <v>Dec</v>
      </c>
      <c r="Z8909" t="str">
        <f t="shared" si="699"/>
        <v>2016-12</v>
      </c>
    </row>
    <row r="8910" spans="1:26"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s="5">
        <v>182.72</v>
      </c>
      <c r="S8910">
        <v>8</v>
      </c>
      <c r="T8910" s="7">
        <v>0</v>
      </c>
      <c r="U8910" s="5">
        <v>84.051199999999994</v>
      </c>
      <c r="V8910">
        <f t="shared" si="695"/>
        <v>1</v>
      </c>
      <c r="W8910">
        <f t="shared" si="696"/>
        <v>1</v>
      </c>
      <c r="X8910">
        <f t="shared" si="697"/>
        <v>2015</v>
      </c>
      <c r="Y8910" t="str">
        <f t="shared" si="698"/>
        <v>Jan</v>
      </c>
      <c r="Z8910" t="str">
        <f t="shared" si="699"/>
        <v>2015-01</v>
      </c>
    </row>
    <row r="8911" spans="1:26"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s="5">
        <v>21.93</v>
      </c>
      <c r="S8911">
        <v>3</v>
      </c>
      <c r="T8911" s="7">
        <v>0</v>
      </c>
      <c r="U8911" s="5">
        <v>10.3071</v>
      </c>
      <c r="V8911">
        <f t="shared" si="695"/>
        <v>10</v>
      </c>
      <c r="W8911">
        <f t="shared" si="696"/>
        <v>4</v>
      </c>
      <c r="X8911">
        <f t="shared" si="697"/>
        <v>2017</v>
      </c>
      <c r="Y8911" t="str">
        <f t="shared" si="698"/>
        <v>Oct</v>
      </c>
      <c r="Z8911" t="str">
        <f t="shared" si="699"/>
        <v>2017-10</v>
      </c>
    </row>
    <row r="8912" spans="1:26"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s="5">
        <v>95.975999999999999</v>
      </c>
      <c r="S8912">
        <v>3</v>
      </c>
      <c r="T8912" s="7">
        <v>0.2</v>
      </c>
      <c r="U8912" s="5">
        <v>15.5961</v>
      </c>
      <c r="V8912">
        <f t="shared" si="695"/>
        <v>11</v>
      </c>
      <c r="W8912">
        <f t="shared" si="696"/>
        <v>4</v>
      </c>
      <c r="X8912">
        <f t="shared" si="697"/>
        <v>2017</v>
      </c>
      <c r="Y8912" t="str">
        <f t="shared" si="698"/>
        <v>Nov</v>
      </c>
      <c r="Z8912" t="str">
        <f t="shared" si="699"/>
        <v>2017-11</v>
      </c>
    </row>
    <row r="8913" spans="1:26"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s="5">
        <v>143.928</v>
      </c>
      <c r="S8913">
        <v>9</v>
      </c>
      <c r="T8913" s="7">
        <v>0.2</v>
      </c>
      <c r="U8913" s="5">
        <v>-32.383800000000001</v>
      </c>
      <c r="V8913">
        <f t="shared" si="695"/>
        <v>11</v>
      </c>
      <c r="W8913">
        <f t="shared" si="696"/>
        <v>4</v>
      </c>
      <c r="X8913">
        <f t="shared" si="697"/>
        <v>2017</v>
      </c>
      <c r="Y8913" t="str">
        <f t="shared" si="698"/>
        <v>Nov</v>
      </c>
      <c r="Z8913" t="str">
        <f t="shared" si="699"/>
        <v>2017-11</v>
      </c>
    </row>
    <row r="8914" spans="1:26"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s="5">
        <v>3.5640000000000001</v>
      </c>
      <c r="S8914">
        <v>2</v>
      </c>
      <c r="T8914" s="7">
        <v>0.7</v>
      </c>
      <c r="U8914" s="5">
        <v>-2.97</v>
      </c>
      <c r="V8914">
        <f t="shared" si="695"/>
        <v>11</v>
      </c>
      <c r="W8914">
        <f t="shared" si="696"/>
        <v>4</v>
      </c>
      <c r="X8914">
        <f t="shared" si="697"/>
        <v>2017</v>
      </c>
      <c r="Y8914" t="str">
        <f t="shared" si="698"/>
        <v>Nov</v>
      </c>
      <c r="Z8914" t="str">
        <f t="shared" si="699"/>
        <v>2017-11</v>
      </c>
    </row>
    <row r="8915" spans="1:26"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s="5">
        <v>4.9279999999999999</v>
      </c>
      <c r="S8915">
        <v>2</v>
      </c>
      <c r="T8915" s="7">
        <v>0.2</v>
      </c>
      <c r="U8915" s="5">
        <v>1.7248000000000001</v>
      </c>
      <c r="V8915">
        <f t="shared" si="695"/>
        <v>11</v>
      </c>
      <c r="W8915">
        <f t="shared" si="696"/>
        <v>4</v>
      </c>
      <c r="X8915">
        <f t="shared" si="697"/>
        <v>2017</v>
      </c>
      <c r="Y8915" t="str">
        <f t="shared" si="698"/>
        <v>Nov</v>
      </c>
      <c r="Z8915" t="str">
        <f t="shared" si="699"/>
        <v>2017-11</v>
      </c>
    </row>
    <row r="8916" spans="1:26"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s="5">
        <v>856.65599999999995</v>
      </c>
      <c r="S8916">
        <v>6</v>
      </c>
      <c r="T8916" s="7">
        <v>0.2</v>
      </c>
      <c r="U8916" s="5">
        <v>107.08199999999999</v>
      </c>
      <c r="V8916">
        <f t="shared" si="695"/>
        <v>5</v>
      </c>
      <c r="W8916">
        <f t="shared" si="696"/>
        <v>2</v>
      </c>
      <c r="X8916">
        <f t="shared" si="697"/>
        <v>2016</v>
      </c>
      <c r="Y8916" t="str">
        <f t="shared" si="698"/>
        <v>May</v>
      </c>
      <c r="Z8916" t="str">
        <f t="shared" si="699"/>
        <v>2016-05</v>
      </c>
    </row>
    <row r="8917" spans="1:26"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s="5">
        <v>13.183999999999999</v>
      </c>
      <c r="S8917">
        <v>4</v>
      </c>
      <c r="T8917" s="7">
        <v>0.8</v>
      </c>
      <c r="U8917" s="5">
        <v>-20.435199999999998</v>
      </c>
      <c r="V8917">
        <f t="shared" si="695"/>
        <v>5</v>
      </c>
      <c r="W8917">
        <f t="shared" si="696"/>
        <v>2</v>
      </c>
      <c r="X8917">
        <f t="shared" si="697"/>
        <v>2016</v>
      </c>
      <c r="Y8917" t="str">
        <f t="shared" si="698"/>
        <v>May</v>
      </c>
      <c r="Z8917" t="str">
        <f t="shared" si="699"/>
        <v>2016-05</v>
      </c>
    </row>
    <row r="8918" spans="1:26"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s="5">
        <v>48.783999999999999</v>
      </c>
      <c r="S8918">
        <v>4</v>
      </c>
      <c r="T8918" s="7">
        <v>0.8</v>
      </c>
      <c r="U8918" s="5">
        <v>-131.71680000000001</v>
      </c>
      <c r="V8918">
        <f t="shared" si="695"/>
        <v>5</v>
      </c>
      <c r="W8918">
        <f t="shared" si="696"/>
        <v>2</v>
      </c>
      <c r="X8918">
        <f t="shared" si="697"/>
        <v>2016</v>
      </c>
      <c r="Y8918" t="str">
        <f t="shared" si="698"/>
        <v>May</v>
      </c>
      <c r="Z8918" t="str">
        <f t="shared" si="699"/>
        <v>2016-05</v>
      </c>
    </row>
    <row r="8919" spans="1:26"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s="5">
        <v>76.64</v>
      </c>
      <c r="S8919">
        <v>2</v>
      </c>
      <c r="T8919" s="7">
        <v>0.2</v>
      </c>
      <c r="U8919" s="5">
        <v>26.824000000000002</v>
      </c>
      <c r="V8919">
        <f t="shared" si="695"/>
        <v>5</v>
      </c>
      <c r="W8919">
        <f t="shared" si="696"/>
        <v>2</v>
      </c>
      <c r="X8919">
        <f t="shared" si="697"/>
        <v>2016</v>
      </c>
      <c r="Y8919" t="str">
        <f t="shared" si="698"/>
        <v>May</v>
      </c>
      <c r="Z8919" t="str">
        <f t="shared" si="699"/>
        <v>2016-05</v>
      </c>
    </row>
    <row r="8920" spans="1:26"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s="5">
        <v>18.527999999999999</v>
      </c>
      <c r="S8920">
        <v>6</v>
      </c>
      <c r="T8920" s="7">
        <v>0.8</v>
      </c>
      <c r="U8920" s="5">
        <v>-27.792000000000002</v>
      </c>
      <c r="V8920">
        <f t="shared" si="695"/>
        <v>5</v>
      </c>
      <c r="W8920">
        <f t="shared" si="696"/>
        <v>2</v>
      </c>
      <c r="X8920">
        <f t="shared" si="697"/>
        <v>2016</v>
      </c>
      <c r="Y8920" t="str">
        <f t="shared" si="698"/>
        <v>May</v>
      </c>
      <c r="Z8920" t="str">
        <f t="shared" si="699"/>
        <v>2016-05</v>
      </c>
    </row>
    <row r="8921" spans="1:26"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s="5">
        <v>177.68</v>
      </c>
      <c r="S8921">
        <v>2</v>
      </c>
      <c r="T8921" s="7">
        <v>0</v>
      </c>
      <c r="U8921" s="5">
        <v>46.196800000000003</v>
      </c>
      <c r="V8921">
        <f t="shared" si="695"/>
        <v>4</v>
      </c>
      <c r="W8921">
        <f t="shared" si="696"/>
        <v>2</v>
      </c>
      <c r="X8921">
        <f t="shared" si="697"/>
        <v>2014</v>
      </c>
      <c r="Y8921" t="str">
        <f t="shared" si="698"/>
        <v>Apr</v>
      </c>
      <c r="Z8921" t="str">
        <f t="shared" si="699"/>
        <v>2014-04</v>
      </c>
    </row>
    <row r="8922" spans="1:26"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s="5">
        <v>159.97999999999999</v>
      </c>
      <c r="S8922">
        <v>2</v>
      </c>
      <c r="T8922" s="7">
        <v>0</v>
      </c>
      <c r="U8922" s="5">
        <v>57.592799999999997</v>
      </c>
      <c r="V8922">
        <f t="shared" si="695"/>
        <v>4</v>
      </c>
      <c r="W8922">
        <f t="shared" si="696"/>
        <v>2</v>
      </c>
      <c r="X8922">
        <f t="shared" si="697"/>
        <v>2014</v>
      </c>
      <c r="Y8922" t="str">
        <f t="shared" si="698"/>
        <v>Apr</v>
      </c>
      <c r="Z8922" t="str">
        <f t="shared" si="699"/>
        <v>2014-04</v>
      </c>
    </row>
    <row r="8923" spans="1:26"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s="5">
        <v>52.68</v>
      </c>
      <c r="S8923">
        <v>3</v>
      </c>
      <c r="T8923" s="7">
        <v>0.2</v>
      </c>
      <c r="U8923" s="5">
        <v>19.754999999999999</v>
      </c>
      <c r="V8923">
        <f t="shared" si="695"/>
        <v>10</v>
      </c>
      <c r="W8923">
        <f t="shared" si="696"/>
        <v>4</v>
      </c>
      <c r="X8923">
        <f t="shared" si="697"/>
        <v>2016</v>
      </c>
      <c r="Y8923" t="str">
        <f t="shared" si="698"/>
        <v>Oct</v>
      </c>
      <c r="Z8923" t="str">
        <f t="shared" si="699"/>
        <v>2016-10</v>
      </c>
    </row>
    <row r="8924" spans="1:26"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s="5">
        <v>11.568</v>
      </c>
      <c r="S8924">
        <v>3</v>
      </c>
      <c r="T8924" s="7">
        <v>0.2</v>
      </c>
      <c r="U8924" s="5">
        <v>2.6027999999999998</v>
      </c>
      <c r="V8924">
        <f t="shared" si="695"/>
        <v>10</v>
      </c>
      <c r="W8924">
        <f t="shared" si="696"/>
        <v>4</v>
      </c>
      <c r="X8924">
        <f t="shared" si="697"/>
        <v>2016</v>
      </c>
      <c r="Y8924" t="str">
        <f t="shared" si="698"/>
        <v>Oct</v>
      </c>
      <c r="Z8924" t="str">
        <f t="shared" si="699"/>
        <v>2016-10</v>
      </c>
    </row>
    <row r="8925" spans="1:26"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s="5">
        <v>4.5720000000000001</v>
      </c>
      <c r="S8925">
        <v>4</v>
      </c>
      <c r="T8925" s="7">
        <v>0.7</v>
      </c>
      <c r="U8925" s="5">
        <v>-3.81</v>
      </c>
      <c r="V8925">
        <f t="shared" si="695"/>
        <v>6</v>
      </c>
      <c r="W8925">
        <f t="shared" si="696"/>
        <v>2</v>
      </c>
      <c r="X8925">
        <f t="shared" si="697"/>
        <v>2017</v>
      </c>
      <c r="Y8925" t="str">
        <f t="shared" si="698"/>
        <v>Jun</v>
      </c>
      <c r="Z8925" t="str">
        <f t="shared" si="699"/>
        <v>2017-06</v>
      </c>
    </row>
    <row r="8926" spans="1:26"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s="5">
        <v>1439.9680000000001</v>
      </c>
      <c r="S8926">
        <v>4</v>
      </c>
      <c r="T8926" s="7">
        <v>0.2</v>
      </c>
      <c r="U8926" s="5">
        <v>143.99680000000001</v>
      </c>
      <c r="V8926">
        <f t="shared" si="695"/>
        <v>1</v>
      </c>
      <c r="W8926">
        <f t="shared" si="696"/>
        <v>1</v>
      </c>
      <c r="X8926">
        <f t="shared" si="697"/>
        <v>2016</v>
      </c>
      <c r="Y8926" t="str">
        <f t="shared" si="698"/>
        <v>Jan</v>
      </c>
      <c r="Z8926" t="str">
        <f t="shared" si="699"/>
        <v>2016-01</v>
      </c>
    </row>
    <row r="8927" spans="1:26"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s="5">
        <v>1.728</v>
      </c>
      <c r="S8927">
        <v>3</v>
      </c>
      <c r="T8927" s="7">
        <v>0.8</v>
      </c>
      <c r="U8927" s="5">
        <v>-2.6783999999999999</v>
      </c>
      <c r="V8927">
        <f t="shared" si="695"/>
        <v>1</v>
      </c>
      <c r="W8927">
        <f t="shared" si="696"/>
        <v>1</v>
      </c>
      <c r="X8927">
        <f t="shared" si="697"/>
        <v>2016</v>
      </c>
      <c r="Y8927" t="str">
        <f t="shared" si="698"/>
        <v>Jan</v>
      </c>
      <c r="Z8927" t="str">
        <f t="shared" si="699"/>
        <v>2016-01</v>
      </c>
    </row>
    <row r="8928" spans="1:26"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s="5">
        <v>626.1</v>
      </c>
      <c r="S8928">
        <v>3</v>
      </c>
      <c r="T8928" s="7">
        <v>0.5</v>
      </c>
      <c r="U8928" s="5">
        <v>-538.44600000000003</v>
      </c>
      <c r="V8928">
        <f t="shared" si="695"/>
        <v>1</v>
      </c>
      <c r="W8928">
        <f t="shared" si="696"/>
        <v>1</v>
      </c>
      <c r="X8928">
        <f t="shared" si="697"/>
        <v>2016</v>
      </c>
      <c r="Y8928" t="str">
        <f t="shared" si="698"/>
        <v>Jan</v>
      </c>
      <c r="Z8928" t="str">
        <f t="shared" si="699"/>
        <v>2016-01</v>
      </c>
    </row>
    <row r="8929" spans="1:26"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s="5">
        <v>99.2</v>
      </c>
      <c r="S8929">
        <v>5</v>
      </c>
      <c r="T8929" s="7">
        <v>0</v>
      </c>
      <c r="U8929" s="5">
        <v>25.792000000000002</v>
      </c>
      <c r="V8929">
        <f t="shared" si="695"/>
        <v>9</v>
      </c>
      <c r="W8929">
        <f t="shared" si="696"/>
        <v>3</v>
      </c>
      <c r="X8929">
        <f t="shared" si="697"/>
        <v>2015</v>
      </c>
      <c r="Y8929" t="str">
        <f t="shared" si="698"/>
        <v>Sep</v>
      </c>
      <c r="Z8929" t="str">
        <f t="shared" si="699"/>
        <v>2015-09</v>
      </c>
    </row>
    <row r="8930" spans="1:26"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5">
        <v>609.98</v>
      </c>
      <c r="S8930">
        <v>4</v>
      </c>
      <c r="T8930" s="7">
        <v>0.3</v>
      </c>
      <c r="U8930" s="5">
        <v>-113.282</v>
      </c>
      <c r="V8930">
        <f t="shared" si="695"/>
        <v>4</v>
      </c>
      <c r="W8930">
        <f t="shared" si="696"/>
        <v>2</v>
      </c>
      <c r="X8930">
        <f t="shared" si="697"/>
        <v>2015</v>
      </c>
      <c r="Y8930" t="str">
        <f t="shared" si="698"/>
        <v>Apr</v>
      </c>
      <c r="Z8930" t="str">
        <f t="shared" si="699"/>
        <v>2015-04</v>
      </c>
    </row>
    <row r="8931" spans="1:26"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5">
        <v>211.37200000000001</v>
      </c>
      <c r="S8931">
        <v>2</v>
      </c>
      <c r="T8931" s="7">
        <v>0.3</v>
      </c>
      <c r="U8931" s="5">
        <v>-45.293999999999997</v>
      </c>
      <c r="V8931">
        <f t="shared" si="695"/>
        <v>4</v>
      </c>
      <c r="W8931">
        <f t="shared" si="696"/>
        <v>2</v>
      </c>
      <c r="X8931">
        <f t="shared" si="697"/>
        <v>2015</v>
      </c>
      <c r="Y8931" t="str">
        <f t="shared" si="698"/>
        <v>Apr</v>
      </c>
      <c r="Z8931" t="str">
        <f t="shared" si="699"/>
        <v>2015-04</v>
      </c>
    </row>
    <row r="8932" spans="1:26"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5">
        <v>239.976</v>
      </c>
      <c r="S8932">
        <v>3</v>
      </c>
      <c r="T8932" s="7">
        <v>0.2</v>
      </c>
      <c r="U8932" s="5">
        <v>17.998200000000001</v>
      </c>
      <c r="V8932">
        <f t="shared" si="695"/>
        <v>4</v>
      </c>
      <c r="W8932">
        <f t="shared" si="696"/>
        <v>2</v>
      </c>
      <c r="X8932">
        <f t="shared" si="697"/>
        <v>2015</v>
      </c>
      <c r="Y8932" t="str">
        <f t="shared" si="698"/>
        <v>Apr</v>
      </c>
      <c r="Z8932" t="str">
        <f t="shared" si="699"/>
        <v>2015-04</v>
      </c>
    </row>
    <row r="8933" spans="1:26"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s="5">
        <v>99.95</v>
      </c>
      <c r="S8933">
        <v>5</v>
      </c>
      <c r="T8933" s="7">
        <v>0</v>
      </c>
      <c r="U8933" s="5">
        <v>22.988499999999998</v>
      </c>
      <c r="V8933">
        <f t="shared" si="695"/>
        <v>12</v>
      </c>
      <c r="W8933">
        <f t="shared" si="696"/>
        <v>4</v>
      </c>
      <c r="X8933">
        <f t="shared" si="697"/>
        <v>2017</v>
      </c>
      <c r="Y8933" t="str">
        <f t="shared" si="698"/>
        <v>Dec</v>
      </c>
      <c r="Z8933" t="str">
        <f t="shared" si="699"/>
        <v>2017-12</v>
      </c>
    </row>
    <row r="8934" spans="1:26"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s="5">
        <v>29.34</v>
      </c>
      <c r="S8934">
        <v>3</v>
      </c>
      <c r="T8934" s="7">
        <v>0</v>
      </c>
      <c r="U8934" s="5">
        <v>10.8558</v>
      </c>
      <c r="V8934">
        <f t="shared" si="695"/>
        <v>12</v>
      </c>
      <c r="W8934">
        <f t="shared" si="696"/>
        <v>4</v>
      </c>
      <c r="X8934">
        <f t="shared" si="697"/>
        <v>2017</v>
      </c>
      <c r="Y8934" t="str">
        <f t="shared" si="698"/>
        <v>Dec</v>
      </c>
      <c r="Z8934" t="str">
        <f t="shared" si="699"/>
        <v>2017-12</v>
      </c>
    </row>
    <row r="8935" spans="1:26"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5">
        <v>16.739999999999998</v>
      </c>
      <c r="S8935">
        <v>2</v>
      </c>
      <c r="T8935" s="7">
        <v>0</v>
      </c>
      <c r="U8935" s="5">
        <v>4.3524000000000003</v>
      </c>
      <c r="V8935">
        <f t="shared" si="695"/>
        <v>3</v>
      </c>
      <c r="W8935">
        <f t="shared" si="696"/>
        <v>1</v>
      </c>
      <c r="X8935">
        <f t="shared" si="697"/>
        <v>2016</v>
      </c>
      <c r="Y8935" t="str">
        <f t="shared" si="698"/>
        <v>Mar</v>
      </c>
      <c r="Z8935" t="str">
        <f t="shared" si="699"/>
        <v>2016-03</v>
      </c>
    </row>
    <row r="8936" spans="1:26"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5">
        <v>12.672000000000001</v>
      </c>
      <c r="S8936">
        <v>3</v>
      </c>
      <c r="T8936" s="7">
        <v>0.2</v>
      </c>
      <c r="U8936" s="5">
        <v>3.96</v>
      </c>
      <c r="V8936">
        <f t="shared" si="695"/>
        <v>8</v>
      </c>
      <c r="W8936">
        <f t="shared" si="696"/>
        <v>3</v>
      </c>
      <c r="X8936">
        <f t="shared" si="697"/>
        <v>2017</v>
      </c>
      <c r="Y8936" t="str">
        <f t="shared" si="698"/>
        <v>Aug</v>
      </c>
      <c r="Z8936" t="str">
        <f t="shared" si="699"/>
        <v>2017-08</v>
      </c>
    </row>
    <row r="8937" spans="1:26"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5">
        <v>1119.8879999999999</v>
      </c>
      <c r="S8937">
        <v>14</v>
      </c>
      <c r="T8937" s="7">
        <v>0.2</v>
      </c>
      <c r="U8937" s="5">
        <v>209.97900000000001</v>
      </c>
      <c r="V8937">
        <f t="shared" si="695"/>
        <v>8</v>
      </c>
      <c r="W8937">
        <f t="shared" si="696"/>
        <v>3</v>
      </c>
      <c r="X8937">
        <f t="shared" si="697"/>
        <v>2017</v>
      </c>
      <c r="Y8937" t="str">
        <f t="shared" si="698"/>
        <v>Aug</v>
      </c>
      <c r="Z8937" t="str">
        <f t="shared" si="699"/>
        <v>2017-08</v>
      </c>
    </row>
    <row r="8938" spans="1:26"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s="5">
        <v>204.85</v>
      </c>
      <c r="S8938">
        <v>5</v>
      </c>
      <c r="T8938" s="7">
        <v>0</v>
      </c>
      <c r="U8938" s="5">
        <v>53.261000000000003</v>
      </c>
      <c r="V8938">
        <f t="shared" si="695"/>
        <v>12</v>
      </c>
      <c r="W8938">
        <f t="shared" si="696"/>
        <v>4</v>
      </c>
      <c r="X8938">
        <f t="shared" si="697"/>
        <v>2015</v>
      </c>
      <c r="Y8938" t="str">
        <f t="shared" si="698"/>
        <v>Dec</v>
      </c>
      <c r="Z8938" t="str">
        <f t="shared" si="699"/>
        <v>2015-12</v>
      </c>
    </row>
    <row r="8939" spans="1:26"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s="5">
        <v>135.98400000000001</v>
      </c>
      <c r="S8939">
        <v>2</v>
      </c>
      <c r="T8939" s="7">
        <v>0.2</v>
      </c>
      <c r="U8939" s="5">
        <v>16.998000000000001</v>
      </c>
      <c r="V8939">
        <f t="shared" si="695"/>
        <v>12</v>
      </c>
      <c r="W8939">
        <f t="shared" si="696"/>
        <v>4</v>
      </c>
      <c r="X8939">
        <f t="shared" si="697"/>
        <v>2015</v>
      </c>
      <c r="Y8939" t="str">
        <f t="shared" si="698"/>
        <v>Dec</v>
      </c>
      <c r="Z8939" t="str">
        <f t="shared" si="699"/>
        <v>2015-12</v>
      </c>
    </row>
    <row r="8940" spans="1:26"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s="5">
        <v>16.399999999999999</v>
      </c>
      <c r="S8940">
        <v>5</v>
      </c>
      <c r="T8940" s="7">
        <v>0</v>
      </c>
      <c r="U8940" s="5">
        <v>7.0519999999999996</v>
      </c>
      <c r="V8940">
        <f t="shared" si="695"/>
        <v>12</v>
      </c>
      <c r="W8940">
        <f t="shared" si="696"/>
        <v>4</v>
      </c>
      <c r="X8940">
        <f t="shared" si="697"/>
        <v>2015</v>
      </c>
      <c r="Y8940" t="str">
        <f t="shared" si="698"/>
        <v>Dec</v>
      </c>
      <c r="Z8940" t="str">
        <f t="shared" si="699"/>
        <v>2015-12</v>
      </c>
    </row>
    <row r="8941" spans="1:26"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s="5">
        <v>92.96</v>
      </c>
      <c r="S8941">
        <v>2</v>
      </c>
      <c r="T8941" s="7">
        <v>0.2</v>
      </c>
      <c r="U8941" s="5">
        <v>31.373999999999999</v>
      </c>
      <c r="V8941">
        <f t="shared" si="695"/>
        <v>12</v>
      </c>
      <c r="W8941">
        <f t="shared" si="696"/>
        <v>4</v>
      </c>
      <c r="X8941">
        <f t="shared" si="697"/>
        <v>2015</v>
      </c>
      <c r="Y8941" t="str">
        <f t="shared" si="698"/>
        <v>Dec</v>
      </c>
      <c r="Z8941" t="str">
        <f t="shared" si="699"/>
        <v>2015-12</v>
      </c>
    </row>
    <row r="8942" spans="1:26"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s="5">
        <v>7.6319999999999997</v>
      </c>
      <c r="S8942">
        <v>3</v>
      </c>
      <c r="T8942" s="7">
        <v>0.2</v>
      </c>
      <c r="U8942" s="5">
        <v>-1.8126</v>
      </c>
      <c r="V8942">
        <f t="shared" si="695"/>
        <v>8</v>
      </c>
      <c r="W8942">
        <f t="shared" si="696"/>
        <v>3</v>
      </c>
      <c r="X8942">
        <f t="shared" si="697"/>
        <v>2014</v>
      </c>
      <c r="Y8942" t="str">
        <f t="shared" si="698"/>
        <v>Aug</v>
      </c>
      <c r="Z8942" t="str">
        <f t="shared" si="699"/>
        <v>2014-08</v>
      </c>
    </row>
    <row r="8943" spans="1:26"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s="5">
        <v>4.1580000000000004</v>
      </c>
      <c r="S8943">
        <v>7</v>
      </c>
      <c r="T8943" s="7">
        <v>0.7</v>
      </c>
      <c r="U8943" s="5">
        <v>-3.4649999999999999</v>
      </c>
      <c r="V8943">
        <f t="shared" si="695"/>
        <v>11</v>
      </c>
      <c r="W8943">
        <f t="shared" si="696"/>
        <v>4</v>
      </c>
      <c r="X8943">
        <f t="shared" si="697"/>
        <v>2016</v>
      </c>
      <c r="Y8943" t="str">
        <f t="shared" si="698"/>
        <v>Nov</v>
      </c>
      <c r="Z8943" t="str">
        <f t="shared" si="699"/>
        <v>2016-11</v>
      </c>
    </row>
    <row r="8944" spans="1:26"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s="5">
        <v>179.99100000000001</v>
      </c>
      <c r="S8944">
        <v>3</v>
      </c>
      <c r="T8944" s="7">
        <v>0.7</v>
      </c>
      <c r="U8944" s="5">
        <v>-251.98740000000001</v>
      </c>
      <c r="V8944">
        <f t="shared" si="695"/>
        <v>11</v>
      </c>
      <c r="W8944">
        <f t="shared" si="696"/>
        <v>4</v>
      </c>
      <c r="X8944">
        <f t="shared" si="697"/>
        <v>2016</v>
      </c>
      <c r="Y8944" t="str">
        <f t="shared" si="698"/>
        <v>Nov</v>
      </c>
      <c r="Z8944" t="str">
        <f t="shared" si="699"/>
        <v>2016-11</v>
      </c>
    </row>
    <row r="8945" spans="1:26"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s="5">
        <v>239.358</v>
      </c>
      <c r="S8945">
        <v>3</v>
      </c>
      <c r="T8945" s="7">
        <v>0.3</v>
      </c>
      <c r="U8945" s="5">
        <v>-47.871600000000001</v>
      </c>
      <c r="V8945">
        <f t="shared" si="695"/>
        <v>10</v>
      </c>
      <c r="W8945">
        <f t="shared" si="696"/>
        <v>4</v>
      </c>
      <c r="X8945">
        <f t="shared" si="697"/>
        <v>2017</v>
      </c>
      <c r="Y8945" t="str">
        <f t="shared" si="698"/>
        <v>Oct</v>
      </c>
      <c r="Z8945" t="str">
        <f t="shared" si="699"/>
        <v>2017-10</v>
      </c>
    </row>
    <row r="8946" spans="1:26"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s="5">
        <v>164.88</v>
      </c>
      <c r="S8946">
        <v>3</v>
      </c>
      <c r="T8946" s="7">
        <v>0</v>
      </c>
      <c r="U8946" s="5">
        <v>80.791200000000003</v>
      </c>
      <c r="V8946">
        <f t="shared" si="695"/>
        <v>12</v>
      </c>
      <c r="W8946">
        <f t="shared" si="696"/>
        <v>4</v>
      </c>
      <c r="X8946">
        <f t="shared" si="697"/>
        <v>2014</v>
      </c>
      <c r="Y8946" t="str">
        <f t="shared" si="698"/>
        <v>Dec</v>
      </c>
      <c r="Z8946" t="str">
        <f t="shared" si="699"/>
        <v>2014-12</v>
      </c>
    </row>
    <row r="8947" spans="1:26"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s="5">
        <v>10.95</v>
      </c>
      <c r="S8947">
        <v>3</v>
      </c>
      <c r="T8947" s="7">
        <v>0</v>
      </c>
      <c r="U8947" s="5">
        <v>3.2850000000000001</v>
      </c>
      <c r="V8947">
        <f t="shared" si="695"/>
        <v>11</v>
      </c>
      <c r="W8947">
        <f t="shared" si="696"/>
        <v>4</v>
      </c>
      <c r="X8947">
        <f t="shared" si="697"/>
        <v>2014</v>
      </c>
      <c r="Y8947" t="str">
        <f t="shared" si="698"/>
        <v>Nov</v>
      </c>
      <c r="Z8947" t="str">
        <f t="shared" si="699"/>
        <v>2014-11</v>
      </c>
    </row>
    <row r="8948" spans="1:26"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s="5">
        <v>19.440000000000001</v>
      </c>
      <c r="S8948">
        <v>3</v>
      </c>
      <c r="T8948" s="7">
        <v>0</v>
      </c>
      <c r="U8948" s="5">
        <v>9.3312000000000008</v>
      </c>
      <c r="V8948">
        <f t="shared" si="695"/>
        <v>12</v>
      </c>
      <c r="W8948">
        <f t="shared" si="696"/>
        <v>4</v>
      </c>
      <c r="X8948">
        <f t="shared" si="697"/>
        <v>2017</v>
      </c>
      <c r="Y8948" t="str">
        <f t="shared" si="698"/>
        <v>Dec</v>
      </c>
      <c r="Z8948" t="str">
        <f t="shared" si="699"/>
        <v>2017-12</v>
      </c>
    </row>
    <row r="8949" spans="1:26"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s="5">
        <v>12.3</v>
      </c>
      <c r="S8949">
        <v>5</v>
      </c>
      <c r="T8949" s="7">
        <v>0</v>
      </c>
      <c r="U8949" s="5">
        <v>6.15</v>
      </c>
      <c r="V8949">
        <f t="shared" si="695"/>
        <v>12</v>
      </c>
      <c r="W8949">
        <f t="shared" si="696"/>
        <v>4</v>
      </c>
      <c r="X8949">
        <f t="shared" si="697"/>
        <v>2017</v>
      </c>
      <c r="Y8949" t="str">
        <f t="shared" si="698"/>
        <v>Dec</v>
      </c>
      <c r="Z8949" t="str">
        <f t="shared" si="699"/>
        <v>2017-12</v>
      </c>
    </row>
    <row r="8950" spans="1:26"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s="5">
        <v>13.97</v>
      </c>
      <c r="S8950">
        <v>1</v>
      </c>
      <c r="T8950" s="7">
        <v>0</v>
      </c>
      <c r="U8950" s="5">
        <v>3.6322000000000001</v>
      </c>
      <c r="V8950">
        <f t="shared" si="695"/>
        <v>12</v>
      </c>
      <c r="W8950">
        <f t="shared" si="696"/>
        <v>4</v>
      </c>
      <c r="X8950">
        <f t="shared" si="697"/>
        <v>2014</v>
      </c>
      <c r="Y8950" t="str">
        <f t="shared" si="698"/>
        <v>Dec</v>
      </c>
      <c r="Z8950" t="str">
        <f t="shared" si="699"/>
        <v>2014-12</v>
      </c>
    </row>
    <row r="8951" spans="1:26"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s="5">
        <v>934.95600000000002</v>
      </c>
      <c r="S8951">
        <v>6</v>
      </c>
      <c r="T8951" s="7">
        <v>0.4</v>
      </c>
      <c r="U8951" s="5">
        <v>-249.32159999999999</v>
      </c>
      <c r="V8951">
        <f t="shared" si="695"/>
        <v>12</v>
      </c>
      <c r="W8951">
        <f t="shared" si="696"/>
        <v>4</v>
      </c>
      <c r="X8951">
        <f t="shared" si="697"/>
        <v>2017</v>
      </c>
      <c r="Y8951" t="str">
        <f t="shared" si="698"/>
        <v>Dec</v>
      </c>
      <c r="Z8951" t="str">
        <f t="shared" si="699"/>
        <v>2017-12</v>
      </c>
    </row>
    <row r="8952" spans="1:26"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s="5">
        <v>46.863999999999997</v>
      </c>
      <c r="S8952">
        <v>2</v>
      </c>
      <c r="T8952" s="7">
        <v>0.2</v>
      </c>
      <c r="U8952" s="5">
        <v>7.6154000000000002</v>
      </c>
      <c r="V8952">
        <f t="shared" si="695"/>
        <v>12</v>
      </c>
      <c r="W8952">
        <f t="shared" si="696"/>
        <v>4</v>
      </c>
      <c r="X8952">
        <f t="shared" si="697"/>
        <v>2017</v>
      </c>
      <c r="Y8952" t="str">
        <f t="shared" si="698"/>
        <v>Dec</v>
      </c>
      <c r="Z8952" t="str">
        <f t="shared" si="699"/>
        <v>2017-12</v>
      </c>
    </row>
    <row r="8953" spans="1:26"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s="5">
        <v>26.16</v>
      </c>
      <c r="S8953">
        <v>3</v>
      </c>
      <c r="T8953" s="7">
        <v>0.2</v>
      </c>
      <c r="U8953" s="5">
        <v>1.962</v>
      </c>
      <c r="V8953">
        <f t="shared" si="695"/>
        <v>12</v>
      </c>
      <c r="W8953">
        <f t="shared" si="696"/>
        <v>4</v>
      </c>
      <c r="X8953">
        <f t="shared" si="697"/>
        <v>2017</v>
      </c>
      <c r="Y8953" t="str">
        <f t="shared" si="698"/>
        <v>Dec</v>
      </c>
      <c r="Z8953" t="str">
        <f t="shared" si="699"/>
        <v>2017-12</v>
      </c>
    </row>
    <row r="8954" spans="1:26"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s="5">
        <v>23.128</v>
      </c>
      <c r="S8954">
        <v>7</v>
      </c>
      <c r="T8954" s="7">
        <v>0.2</v>
      </c>
      <c r="U8954" s="5">
        <v>2.891</v>
      </c>
      <c r="V8954">
        <f t="shared" si="695"/>
        <v>12</v>
      </c>
      <c r="W8954">
        <f t="shared" si="696"/>
        <v>4</v>
      </c>
      <c r="X8954">
        <f t="shared" si="697"/>
        <v>2017</v>
      </c>
      <c r="Y8954" t="str">
        <f t="shared" si="698"/>
        <v>Dec</v>
      </c>
      <c r="Z8954" t="str">
        <f t="shared" si="699"/>
        <v>2017-12</v>
      </c>
    </row>
    <row r="8955" spans="1:26"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s="5">
        <v>59.24</v>
      </c>
      <c r="S8955">
        <v>5</v>
      </c>
      <c r="T8955" s="7">
        <v>0.2</v>
      </c>
      <c r="U8955" s="5">
        <v>16.291</v>
      </c>
      <c r="V8955">
        <f t="shared" si="695"/>
        <v>12</v>
      </c>
      <c r="W8955">
        <f t="shared" si="696"/>
        <v>4</v>
      </c>
      <c r="X8955">
        <f t="shared" si="697"/>
        <v>2017</v>
      </c>
      <c r="Y8955" t="str">
        <f t="shared" si="698"/>
        <v>Dec</v>
      </c>
      <c r="Z8955" t="str">
        <f t="shared" si="699"/>
        <v>2017-12</v>
      </c>
    </row>
    <row r="8956" spans="1:26"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s="5">
        <v>155.45599999999999</v>
      </c>
      <c r="S8956">
        <v>4</v>
      </c>
      <c r="T8956" s="7">
        <v>0.2</v>
      </c>
      <c r="U8956" s="5">
        <v>-7.7728000000000002</v>
      </c>
      <c r="V8956">
        <f t="shared" si="695"/>
        <v>8</v>
      </c>
      <c r="W8956">
        <f t="shared" si="696"/>
        <v>3</v>
      </c>
      <c r="X8956">
        <f t="shared" si="697"/>
        <v>2014</v>
      </c>
      <c r="Y8956" t="str">
        <f t="shared" si="698"/>
        <v>Aug</v>
      </c>
      <c r="Z8956" t="str">
        <f t="shared" si="699"/>
        <v>2014-08</v>
      </c>
    </row>
    <row r="8957" spans="1:26"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s="5">
        <v>8.56</v>
      </c>
      <c r="S8957">
        <v>2</v>
      </c>
      <c r="T8957" s="7">
        <v>0</v>
      </c>
      <c r="U8957" s="5">
        <v>3.8519999999999999</v>
      </c>
      <c r="V8957">
        <f t="shared" si="695"/>
        <v>9</v>
      </c>
      <c r="W8957">
        <f t="shared" si="696"/>
        <v>3</v>
      </c>
      <c r="X8957">
        <f t="shared" si="697"/>
        <v>2014</v>
      </c>
      <c r="Y8957" t="str">
        <f t="shared" si="698"/>
        <v>Sep</v>
      </c>
      <c r="Z8957" t="str">
        <f t="shared" si="699"/>
        <v>2014-09</v>
      </c>
    </row>
    <row r="8958" spans="1:26"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s="5">
        <v>21</v>
      </c>
      <c r="S8958">
        <v>3</v>
      </c>
      <c r="T8958" s="7">
        <v>0.2</v>
      </c>
      <c r="U8958" s="5">
        <v>5.7750000000000004</v>
      </c>
      <c r="V8958">
        <f t="shared" si="695"/>
        <v>12</v>
      </c>
      <c r="W8958">
        <f t="shared" si="696"/>
        <v>4</v>
      </c>
      <c r="X8958">
        <f t="shared" si="697"/>
        <v>2017</v>
      </c>
      <c r="Y8958" t="str">
        <f t="shared" si="698"/>
        <v>Dec</v>
      </c>
      <c r="Z8958" t="str">
        <f t="shared" si="699"/>
        <v>2017-12</v>
      </c>
    </row>
    <row r="8959" spans="1:26"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s="5">
        <v>120</v>
      </c>
      <c r="S8959">
        <v>2</v>
      </c>
      <c r="T8959" s="7">
        <v>0.5</v>
      </c>
      <c r="U8959" s="5">
        <v>-7.2</v>
      </c>
      <c r="V8959">
        <f t="shared" si="695"/>
        <v>12</v>
      </c>
      <c r="W8959">
        <f t="shared" si="696"/>
        <v>4</v>
      </c>
      <c r="X8959">
        <f t="shared" si="697"/>
        <v>2017</v>
      </c>
      <c r="Y8959" t="str">
        <f t="shared" si="698"/>
        <v>Dec</v>
      </c>
      <c r="Z8959" t="str">
        <f t="shared" si="699"/>
        <v>2017-12</v>
      </c>
    </row>
    <row r="8960" spans="1:26"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s="5">
        <v>299.95999999999998</v>
      </c>
      <c r="S8960">
        <v>5</v>
      </c>
      <c r="T8960" s="7">
        <v>0.2</v>
      </c>
      <c r="U8960" s="5">
        <v>37.494999999999997</v>
      </c>
      <c r="V8960">
        <f t="shared" si="695"/>
        <v>11</v>
      </c>
      <c r="W8960">
        <f t="shared" si="696"/>
        <v>4</v>
      </c>
      <c r="X8960">
        <f t="shared" si="697"/>
        <v>2017</v>
      </c>
      <c r="Y8960" t="str">
        <f t="shared" si="698"/>
        <v>Nov</v>
      </c>
      <c r="Z8960" t="str">
        <f t="shared" si="699"/>
        <v>2017-11</v>
      </c>
    </row>
    <row r="8961" spans="1:26"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s="5">
        <v>67.84</v>
      </c>
      <c r="S8961">
        <v>5</v>
      </c>
      <c r="T8961" s="7">
        <v>0.8</v>
      </c>
      <c r="U8961" s="5">
        <v>-179.77600000000001</v>
      </c>
      <c r="V8961">
        <f t="shared" si="695"/>
        <v>11</v>
      </c>
      <c r="W8961">
        <f t="shared" si="696"/>
        <v>4</v>
      </c>
      <c r="X8961">
        <f t="shared" si="697"/>
        <v>2017</v>
      </c>
      <c r="Y8961" t="str">
        <f t="shared" si="698"/>
        <v>Nov</v>
      </c>
      <c r="Z8961" t="str">
        <f t="shared" si="699"/>
        <v>2017-11</v>
      </c>
    </row>
    <row r="8962" spans="1:26"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s="5">
        <v>853.93</v>
      </c>
      <c r="S8962">
        <v>5</v>
      </c>
      <c r="T8962" s="7">
        <v>0.3</v>
      </c>
      <c r="U8962" s="5">
        <v>-24.398</v>
      </c>
      <c r="V8962">
        <f t="shared" si="695"/>
        <v>11</v>
      </c>
      <c r="W8962">
        <f t="shared" si="696"/>
        <v>4</v>
      </c>
      <c r="X8962">
        <f t="shared" si="697"/>
        <v>2017</v>
      </c>
      <c r="Y8962" t="str">
        <f t="shared" si="698"/>
        <v>Nov</v>
      </c>
      <c r="Z8962" t="str">
        <f t="shared" si="699"/>
        <v>2017-11</v>
      </c>
    </row>
    <row r="8963" spans="1:26"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s="5">
        <v>18.687999999999999</v>
      </c>
      <c r="S8963">
        <v>4</v>
      </c>
      <c r="T8963" s="7">
        <v>0.2</v>
      </c>
      <c r="U8963" s="5">
        <v>3.7376</v>
      </c>
      <c r="V8963">
        <f t="shared" ref="V8963:V9026" si="700">MONTH(C8963)</f>
        <v>11</v>
      </c>
      <c r="W8963">
        <f t="shared" ref="W8963:W9026" si="701">ROUNDUP(MONTH(C8963)/3,0)</f>
        <v>4</v>
      </c>
      <c r="X8963">
        <f t="shared" ref="X8963:X9026" si="702">YEAR(C8963)</f>
        <v>2017</v>
      </c>
      <c r="Y8963" t="str">
        <f t="shared" ref="Y8963:Y9026" si="703">TEXT(C8963,"MMM")</f>
        <v>Nov</v>
      </c>
      <c r="Z8963" t="str">
        <f t="shared" ref="Z8963:Z9026" si="704">TEXT(C8963,"YYYY-MM")</f>
        <v>2017-11</v>
      </c>
    </row>
    <row r="8964" spans="1:26"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s="5">
        <v>273.95999999999998</v>
      </c>
      <c r="S8964">
        <v>2</v>
      </c>
      <c r="T8964" s="7">
        <v>0</v>
      </c>
      <c r="U8964" s="5">
        <v>71.229600000000005</v>
      </c>
      <c r="V8964">
        <f t="shared" si="700"/>
        <v>11</v>
      </c>
      <c r="W8964">
        <f t="shared" si="701"/>
        <v>4</v>
      </c>
      <c r="X8964">
        <f t="shared" si="702"/>
        <v>2016</v>
      </c>
      <c r="Y8964" t="str">
        <f t="shared" si="703"/>
        <v>Nov</v>
      </c>
      <c r="Z8964" t="str">
        <f t="shared" si="704"/>
        <v>2016-11</v>
      </c>
    </row>
    <row r="8965" spans="1:26"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s="5">
        <v>89.97</v>
      </c>
      <c r="S8965">
        <v>3</v>
      </c>
      <c r="T8965" s="7">
        <v>0</v>
      </c>
      <c r="U8965" s="5">
        <v>18.893699999999999</v>
      </c>
      <c r="V8965">
        <f t="shared" si="700"/>
        <v>11</v>
      </c>
      <c r="W8965">
        <f t="shared" si="701"/>
        <v>4</v>
      </c>
      <c r="X8965">
        <f t="shared" si="702"/>
        <v>2016</v>
      </c>
      <c r="Y8965" t="str">
        <f t="shared" si="703"/>
        <v>Nov</v>
      </c>
      <c r="Z8965" t="str">
        <f t="shared" si="704"/>
        <v>2016-11</v>
      </c>
    </row>
    <row r="8966" spans="1:26"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s="5">
        <v>756.8</v>
      </c>
      <c r="S8966">
        <v>5</v>
      </c>
      <c r="T8966" s="7">
        <v>0</v>
      </c>
      <c r="U8966" s="5">
        <v>75.680000000000007</v>
      </c>
      <c r="V8966">
        <f t="shared" si="700"/>
        <v>11</v>
      </c>
      <c r="W8966">
        <f t="shared" si="701"/>
        <v>4</v>
      </c>
      <c r="X8966">
        <f t="shared" si="702"/>
        <v>2016</v>
      </c>
      <c r="Y8966" t="str">
        <f t="shared" si="703"/>
        <v>Nov</v>
      </c>
      <c r="Z8966" t="str">
        <f t="shared" si="704"/>
        <v>2016-11</v>
      </c>
    </row>
    <row r="8967" spans="1:26"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s="5">
        <v>1.248</v>
      </c>
      <c r="S8967">
        <v>2</v>
      </c>
      <c r="T8967" s="7">
        <v>0.8</v>
      </c>
      <c r="U8967" s="5">
        <v>-1.9343999999999999</v>
      </c>
      <c r="V8967">
        <f t="shared" si="700"/>
        <v>11</v>
      </c>
      <c r="W8967">
        <f t="shared" si="701"/>
        <v>4</v>
      </c>
      <c r="X8967">
        <f t="shared" si="702"/>
        <v>2017</v>
      </c>
      <c r="Y8967" t="str">
        <f t="shared" si="703"/>
        <v>Nov</v>
      </c>
      <c r="Z8967" t="str">
        <f t="shared" si="704"/>
        <v>2017-11</v>
      </c>
    </row>
    <row r="8968" spans="1:26"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s="5">
        <v>72</v>
      </c>
      <c r="S8968">
        <v>1</v>
      </c>
      <c r="T8968" s="7">
        <v>0.2</v>
      </c>
      <c r="U8968" s="5">
        <v>14.4</v>
      </c>
      <c r="V8968">
        <f t="shared" si="700"/>
        <v>11</v>
      </c>
      <c r="W8968">
        <f t="shared" si="701"/>
        <v>4</v>
      </c>
      <c r="X8968">
        <f t="shared" si="702"/>
        <v>2016</v>
      </c>
      <c r="Y8968" t="str">
        <f t="shared" si="703"/>
        <v>Nov</v>
      </c>
      <c r="Z8968" t="str">
        <f t="shared" si="704"/>
        <v>2016-11</v>
      </c>
    </row>
    <row r="8969" spans="1:26"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s="5">
        <v>470.15499999999997</v>
      </c>
      <c r="S8969">
        <v>7</v>
      </c>
      <c r="T8969" s="7">
        <v>0.3</v>
      </c>
      <c r="U8969" s="5">
        <v>-13.433</v>
      </c>
      <c r="V8969">
        <f t="shared" si="700"/>
        <v>11</v>
      </c>
      <c r="W8969">
        <f t="shared" si="701"/>
        <v>4</v>
      </c>
      <c r="X8969">
        <f t="shared" si="702"/>
        <v>2016</v>
      </c>
      <c r="Y8969" t="str">
        <f t="shared" si="703"/>
        <v>Nov</v>
      </c>
      <c r="Z8969" t="str">
        <f t="shared" si="704"/>
        <v>2016-11</v>
      </c>
    </row>
    <row r="8970" spans="1:26"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s="5">
        <v>39.128</v>
      </c>
      <c r="S8970">
        <v>1</v>
      </c>
      <c r="T8970" s="7">
        <v>0.2</v>
      </c>
      <c r="U8970" s="5">
        <v>-8.8038000000000007</v>
      </c>
      <c r="V8970">
        <f t="shared" si="700"/>
        <v>12</v>
      </c>
      <c r="W8970">
        <f t="shared" si="701"/>
        <v>4</v>
      </c>
      <c r="X8970">
        <f t="shared" si="702"/>
        <v>2014</v>
      </c>
      <c r="Y8970" t="str">
        <f t="shared" si="703"/>
        <v>Dec</v>
      </c>
      <c r="Z8970" t="str">
        <f t="shared" si="704"/>
        <v>2014-12</v>
      </c>
    </row>
    <row r="8971" spans="1:26"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s="5">
        <v>19.728000000000002</v>
      </c>
      <c r="S8971">
        <v>9</v>
      </c>
      <c r="T8971" s="7">
        <v>0.2</v>
      </c>
      <c r="U8971" s="5">
        <v>1.7262</v>
      </c>
      <c r="V8971">
        <f t="shared" si="700"/>
        <v>12</v>
      </c>
      <c r="W8971">
        <f t="shared" si="701"/>
        <v>4</v>
      </c>
      <c r="X8971">
        <f t="shared" si="702"/>
        <v>2017</v>
      </c>
      <c r="Y8971" t="str">
        <f t="shared" si="703"/>
        <v>Dec</v>
      </c>
      <c r="Z8971" t="str">
        <f t="shared" si="704"/>
        <v>2017-12</v>
      </c>
    </row>
    <row r="8972" spans="1:26"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s="5">
        <v>151.18799999999999</v>
      </c>
      <c r="S8972">
        <v>2</v>
      </c>
      <c r="T8972" s="7">
        <v>0.4</v>
      </c>
      <c r="U8972" s="5">
        <v>-25.198</v>
      </c>
      <c r="V8972">
        <f t="shared" si="700"/>
        <v>12</v>
      </c>
      <c r="W8972">
        <f t="shared" si="701"/>
        <v>4</v>
      </c>
      <c r="X8972">
        <f t="shared" si="702"/>
        <v>2017</v>
      </c>
      <c r="Y8972" t="str">
        <f t="shared" si="703"/>
        <v>Dec</v>
      </c>
      <c r="Z8972" t="str">
        <f t="shared" si="704"/>
        <v>2017-12</v>
      </c>
    </row>
    <row r="8973" spans="1:26"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s="5">
        <v>271.76400000000001</v>
      </c>
      <c r="S8973">
        <v>2</v>
      </c>
      <c r="T8973" s="7">
        <v>0.1</v>
      </c>
      <c r="U8973" s="5">
        <v>60.392000000000003</v>
      </c>
      <c r="V8973">
        <f t="shared" si="700"/>
        <v>3</v>
      </c>
      <c r="W8973">
        <f t="shared" si="701"/>
        <v>1</v>
      </c>
      <c r="X8973">
        <f t="shared" si="702"/>
        <v>2017</v>
      </c>
      <c r="Y8973" t="str">
        <f t="shared" si="703"/>
        <v>Mar</v>
      </c>
      <c r="Z8973" t="str">
        <f t="shared" si="704"/>
        <v>2017-03</v>
      </c>
    </row>
    <row r="8974" spans="1:26"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s="5">
        <v>47.496000000000002</v>
      </c>
      <c r="S8974">
        <v>1</v>
      </c>
      <c r="T8974" s="7">
        <v>0.2</v>
      </c>
      <c r="U8974" s="5">
        <v>-1.1874</v>
      </c>
      <c r="V8974">
        <f t="shared" si="700"/>
        <v>11</v>
      </c>
      <c r="W8974">
        <f t="shared" si="701"/>
        <v>4</v>
      </c>
      <c r="X8974">
        <f t="shared" si="702"/>
        <v>2014</v>
      </c>
      <c r="Y8974" t="str">
        <f t="shared" si="703"/>
        <v>Nov</v>
      </c>
      <c r="Z8974" t="str">
        <f t="shared" si="704"/>
        <v>2014-11</v>
      </c>
    </row>
    <row r="8975" spans="1:26"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s="5">
        <v>344.98099999999999</v>
      </c>
      <c r="S8975">
        <v>7</v>
      </c>
      <c r="T8975" s="7">
        <v>0.15</v>
      </c>
      <c r="U8975" s="5">
        <v>28.4102</v>
      </c>
      <c r="V8975">
        <f t="shared" si="700"/>
        <v>4</v>
      </c>
      <c r="W8975">
        <f t="shared" si="701"/>
        <v>2</v>
      </c>
      <c r="X8975">
        <f t="shared" si="702"/>
        <v>2017</v>
      </c>
      <c r="Y8975" t="str">
        <f t="shared" si="703"/>
        <v>Apr</v>
      </c>
      <c r="Z8975" t="str">
        <f t="shared" si="704"/>
        <v>2017-04</v>
      </c>
    </row>
    <row r="8976" spans="1:26"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s="5">
        <v>36.287999999999997</v>
      </c>
      <c r="S8976">
        <v>7</v>
      </c>
      <c r="T8976" s="7">
        <v>0.2</v>
      </c>
      <c r="U8976" s="5">
        <v>12.700799999999999</v>
      </c>
      <c r="V8976">
        <f t="shared" si="700"/>
        <v>11</v>
      </c>
      <c r="W8976">
        <f t="shared" si="701"/>
        <v>4</v>
      </c>
      <c r="X8976">
        <f t="shared" si="702"/>
        <v>2017</v>
      </c>
      <c r="Y8976" t="str">
        <f t="shared" si="703"/>
        <v>Nov</v>
      </c>
      <c r="Z8976" t="str">
        <f t="shared" si="704"/>
        <v>2017-11</v>
      </c>
    </row>
    <row r="8977" spans="1:26"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s="5">
        <v>78.304000000000002</v>
      </c>
      <c r="S8977">
        <v>2</v>
      </c>
      <c r="T8977" s="7">
        <v>0.2</v>
      </c>
      <c r="U8977" s="5">
        <v>29.364000000000001</v>
      </c>
      <c r="V8977">
        <f t="shared" si="700"/>
        <v>11</v>
      </c>
      <c r="W8977">
        <f t="shared" si="701"/>
        <v>4</v>
      </c>
      <c r="X8977">
        <f t="shared" si="702"/>
        <v>2017</v>
      </c>
      <c r="Y8977" t="str">
        <f t="shared" si="703"/>
        <v>Nov</v>
      </c>
      <c r="Z8977" t="str">
        <f t="shared" si="704"/>
        <v>2017-11</v>
      </c>
    </row>
    <row r="8978" spans="1:26"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s="5">
        <v>127.785</v>
      </c>
      <c r="S8978">
        <v>1</v>
      </c>
      <c r="T8978" s="7">
        <v>0.3</v>
      </c>
      <c r="U8978" s="5">
        <v>-31.0335</v>
      </c>
      <c r="V8978">
        <f t="shared" si="700"/>
        <v>11</v>
      </c>
      <c r="W8978">
        <f t="shared" si="701"/>
        <v>4</v>
      </c>
      <c r="X8978">
        <f t="shared" si="702"/>
        <v>2017</v>
      </c>
      <c r="Y8978" t="str">
        <f t="shared" si="703"/>
        <v>Nov</v>
      </c>
      <c r="Z8978" t="str">
        <f t="shared" si="704"/>
        <v>2017-11</v>
      </c>
    </row>
    <row r="8979" spans="1:26"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s="5">
        <v>6.1040000000000001</v>
      </c>
      <c r="S8979">
        <v>2</v>
      </c>
      <c r="T8979" s="7">
        <v>0.8</v>
      </c>
      <c r="U8979" s="5">
        <v>-9.1560000000000006</v>
      </c>
      <c r="V8979">
        <f t="shared" si="700"/>
        <v>11</v>
      </c>
      <c r="W8979">
        <f t="shared" si="701"/>
        <v>4</v>
      </c>
      <c r="X8979">
        <f t="shared" si="702"/>
        <v>2017</v>
      </c>
      <c r="Y8979" t="str">
        <f t="shared" si="703"/>
        <v>Nov</v>
      </c>
      <c r="Z8979" t="str">
        <f t="shared" si="704"/>
        <v>2017-11</v>
      </c>
    </row>
    <row r="8980" spans="1:26"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s="5">
        <v>5.76</v>
      </c>
      <c r="S8980">
        <v>2</v>
      </c>
      <c r="T8980" s="7">
        <v>0</v>
      </c>
      <c r="U8980" s="5">
        <v>2.8224</v>
      </c>
      <c r="V8980">
        <f t="shared" si="700"/>
        <v>11</v>
      </c>
      <c r="W8980">
        <f t="shared" si="701"/>
        <v>4</v>
      </c>
      <c r="X8980">
        <f t="shared" si="702"/>
        <v>2014</v>
      </c>
      <c r="Y8980" t="str">
        <f t="shared" si="703"/>
        <v>Nov</v>
      </c>
      <c r="Z8980" t="str">
        <f t="shared" si="704"/>
        <v>2014-11</v>
      </c>
    </row>
    <row r="8981" spans="1:26"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s="5">
        <v>1.72</v>
      </c>
      <c r="S8981">
        <v>1</v>
      </c>
      <c r="T8981" s="7">
        <v>0.8</v>
      </c>
      <c r="U8981" s="5">
        <v>-2.8380000000000001</v>
      </c>
      <c r="V8981">
        <f t="shared" si="700"/>
        <v>10</v>
      </c>
      <c r="W8981">
        <f t="shared" si="701"/>
        <v>4</v>
      </c>
      <c r="X8981">
        <f t="shared" si="702"/>
        <v>2015</v>
      </c>
      <c r="Y8981" t="str">
        <f t="shared" si="703"/>
        <v>Oct</v>
      </c>
      <c r="Z8981" t="str">
        <f t="shared" si="704"/>
        <v>2015-10</v>
      </c>
    </row>
    <row r="8982" spans="1:26"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s="5">
        <v>8.952</v>
      </c>
      <c r="S8982">
        <v>2</v>
      </c>
      <c r="T8982" s="7">
        <v>0.8</v>
      </c>
      <c r="U8982" s="5">
        <v>-14.770799999999999</v>
      </c>
      <c r="V8982">
        <f t="shared" si="700"/>
        <v>2</v>
      </c>
      <c r="W8982">
        <f t="shared" si="701"/>
        <v>1</v>
      </c>
      <c r="X8982">
        <f t="shared" si="702"/>
        <v>2014</v>
      </c>
      <c r="Y8982" t="str">
        <f t="shared" si="703"/>
        <v>Feb</v>
      </c>
      <c r="Z8982" t="str">
        <f t="shared" si="704"/>
        <v>2014-02</v>
      </c>
    </row>
    <row r="8983" spans="1:26"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s="5">
        <v>2.3340000000000001</v>
      </c>
      <c r="S8983">
        <v>3</v>
      </c>
      <c r="T8983" s="7">
        <v>0.8</v>
      </c>
      <c r="U8983" s="5">
        <v>-6.3018000000000001</v>
      </c>
      <c r="V8983">
        <f t="shared" si="700"/>
        <v>3</v>
      </c>
      <c r="W8983">
        <f t="shared" si="701"/>
        <v>1</v>
      </c>
      <c r="X8983">
        <f t="shared" si="702"/>
        <v>2016</v>
      </c>
      <c r="Y8983" t="str">
        <f t="shared" si="703"/>
        <v>Mar</v>
      </c>
      <c r="Z8983" t="str">
        <f t="shared" si="704"/>
        <v>2016-03</v>
      </c>
    </row>
    <row r="8984" spans="1:26"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s="5">
        <v>1.728</v>
      </c>
      <c r="S8984">
        <v>4</v>
      </c>
      <c r="T8984" s="7">
        <v>0.8</v>
      </c>
      <c r="U8984" s="5">
        <v>-2.7648000000000001</v>
      </c>
      <c r="V8984">
        <f t="shared" si="700"/>
        <v>3</v>
      </c>
      <c r="W8984">
        <f t="shared" si="701"/>
        <v>1</v>
      </c>
      <c r="X8984">
        <f t="shared" si="702"/>
        <v>2016</v>
      </c>
      <c r="Y8984" t="str">
        <f t="shared" si="703"/>
        <v>Mar</v>
      </c>
      <c r="Z8984" t="str">
        <f t="shared" si="704"/>
        <v>2016-03</v>
      </c>
    </row>
    <row r="8985" spans="1:26"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s="5">
        <v>159.04</v>
      </c>
      <c r="S8985">
        <v>5</v>
      </c>
      <c r="T8985" s="7">
        <v>0.6</v>
      </c>
      <c r="U8985" s="5">
        <v>-194.82400000000001</v>
      </c>
      <c r="V8985">
        <f t="shared" si="700"/>
        <v>3</v>
      </c>
      <c r="W8985">
        <f t="shared" si="701"/>
        <v>1</v>
      </c>
      <c r="X8985">
        <f t="shared" si="702"/>
        <v>2016</v>
      </c>
      <c r="Y8985" t="str">
        <f t="shared" si="703"/>
        <v>Mar</v>
      </c>
      <c r="Z8985" t="str">
        <f t="shared" si="704"/>
        <v>2016-03</v>
      </c>
    </row>
    <row r="8986" spans="1:26"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s="5">
        <v>145.97999999999999</v>
      </c>
      <c r="S8986">
        <v>2</v>
      </c>
      <c r="T8986" s="7">
        <v>0.5</v>
      </c>
      <c r="U8986" s="5">
        <v>-99.266400000000004</v>
      </c>
      <c r="V8986">
        <f t="shared" si="700"/>
        <v>3</v>
      </c>
      <c r="W8986">
        <f t="shared" si="701"/>
        <v>1</v>
      </c>
      <c r="X8986">
        <f t="shared" si="702"/>
        <v>2016</v>
      </c>
      <c r="Y8986" t="str">
        <f t="shared" si="703"/>
        <v>Mar</v>
      </c>
      <c r="Z8986" t="str">
        <f t="shared" si="704"/>
        <v>2016-03</v>
      </c>
    </row>
    <row r="8987" spans="1:26"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s="5">
        <v>77.951999999999998</v>
      </c>
      <c r="S8987">
        <v>3</v>
      </c>
      <c r="T8987" s="7">
        <v>0.2</v>
      </c>
      <c r="U8987" s="5">
        <v>12.667199999999999</v>
      </c>
      <c r="V8987">
        <f t="shared" si="700"/>
        <v>12</v>
      </c>
      <c r="W8987">
        <f t="shared" si="701"/>
        <v>4</v>
      </c>
      <c r="X8987">
        <f t="shared" si="702"/>
        <v>2015</v>
      </c>
      <c r="Y8987" t="str">
        <f t="shared" si="703"/>
        <v>Dec</v>
      </c>
      <c r="Z8987" t="str">
        <f t="shared" si="704"/>
        <v>2015-12</v>
      </c>
    </row>
    <row r="8988" spans="1:26"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s="5">
        <v>95.97</v>
      </c>
      <c r="S8988">
        <v>5</v>
      </c>
      <c r="T8988" s="7">
        <v>0.7</v>
      </c>
      <c r="U8988" s="5">
        <v>-73.576999999999998</v>
      </c>
      <c r="V8988">
        <f t="shared" si="700"/>
        <v>12</v>
      </c>
      <c r="W8988">
        <f t="shared" si="701"/>
        <v>4</v>
      </c>
      <c r="X8988">
        <f t="shared" si="702"/>
        <v>2015</v>
      </c>
      <c r="Y8988" t="str">
        <f t="shared" si="703"/>
        <v>Dec</v>
      </c>
      <c r="Z8988" t="str">
        <f t="shared" si="704"/>
        <v>2015-12</v>
      </c>
    </row>
    <row r="8989" spans="1:26"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s="5">
        <v>105.584</v>
      </c>
      <c r="S8989">
        <v>2</v>
      </c>
      <c r="T8989" s="7">
        <v>0.2</v>
      </c>
      <c r="U8989" s="5">
        <v>9.2385999999999999</v>
      </c>
      <c r="V8989">
        <f t="shared" si="700"/>
        <v>12</v>
      </c>
      <c r="W8989">
        <f t="shared" si="701"/>
        <v>4</v>
      </c>
      <c r="X8989">
        <f t="shared" si="702"/>
        <v>2015</v>
      </c>
      <c r="Y8989" t="str">
        <f t="shared" si="703"/>
        <v>Dec</v>
      </c>
      <c r="Z8989" t="str">
        <f t="shared" si="704"/>
        <v>2015-12</v>
      </c>
    </row>
    <row r="8990" spans="1:26"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s="5">
        <v>9.3439999999999994</v>
      </c>
      <c r="S8990">
        <v>2</v>
      </c>
      <c r="T8990" s="7">
        <v>0.2</v>
      </c>
      <c r="U8990" s="5">
        <v>1.1679999999999999</v>
      </c>
      <c r="V8990">
        <f t="shared" si="700"/>
        <v>12</v>
      </c>
      <c r="W8990">
        <f t="shared" si="701"/>
        <v>4</v>
      </c>
      <c r="X8990">
        <f t="shared" si="702"/>
        <v>2015</v>
      </c>
      <c r="Y8990" t="str">
        <f t="shared" si="703"/>
        <v>Dec</v>
      </c>
      <c r="Z8990" t="str">
        <f t="shared" si="704"/>
        <v>2015-12</v>
      </c>
    </row>
    <row r="8991" spans="1:26"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s="5">
        <v>9.68</v>
      </c>
      <c r="S8991">
        <v>2</v>
      </c>
      <c r="T8991" s="7">
        <v>0</v>
      </c>
      <c r="U8991" s="5">
        <v>3.7751999999999999</v>
      </c>
      <c r="V8991">
        <f t="shared" si="700"/>
        <v>12</v>
      </c>
      <c r="W8991">
        <f t="shared" si="701"/>
        <v>4</v>
      </c>
      <c r="X8991">
        <f t="shared" si="702"/>
        <v>2015</v>
      </c>
      <c r="Y8991" t="str">
        <f t="shared" si="703"/>
        <v>Dec</v>
      </c>
      <c r="Z8991" t="str">
        <f t="shared" si="704"/>
        <v>2015-12</v>
      </c>
    </row>
    <row r="8992" spans="1:26"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s="5">
        <v>4899.93</v>
      </c>
      <c r="S8992">
        <v>7</v>
      </c>
      <c r="T8992" s="7">
        <v>0</v>
      </c>
      <c r="U8992" s="5">
        <v>2302.9670999999998</v>
      </c>
      <c r="V8992">
        <f t="shared" si="700"/>
        <v>12</v>
      </c>
      <c r="W8992">
        <f t="shared" si="701"/>
        <v>4</v>
      </c>
      <c r="X8992">
        <f t="shared" si="702"/>
        <v>2015</v>
      </c>
      <c r="Y8992" t="str">
        <f t="shared" si="703"/>
        <v>Dec</v>
      </c>
      <c r="Z8992" t="str">
        <f t="shared" si="704"/>
        <v>2015-12</v>
      </c>
    </row>
    <row r="8993" spans="1:26"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s="5">
        <v>104.75</v>
      </c>
      <c r="S8993">
        <v>5</v>
      </c>
      <c r="T8993" s="7">
        <v>0</v>
      </c>
      <c r="U8993" s="5">
        <v>21.997499999999999</v>
      </c>
      <c r="V8993">
        <f t="shared" si="700"/>
        <v>10</v>
      </c>
      <c r="W8993">
        <f t="shared" si="701"/>
        <v>4</v>
      </c>
      <c r="X8993">
        <f t="shared" si="702"/>
        <v>2017</v>
      </c>
      <c r="Y8993" t="str">
        <f t="shared" si="703"/>
        <v>Oct</v>
      </c>
      <c r="Z8993" t="str">
        <f t="shared" si="704"/>
        <v>2017-10</v>
      </c>
    </row>
    <row r="8994" spans="1:26"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s="5">
        <v>18.527999999999999</v>
      </c>
      <c r="S8994">
        <v>2</v>
      </c>
      <c r="T8994" s="7">
        <v>0.2</v>
      </c>
      <c r="U8994" s="5">
        <v>4.4004000000000003</v>
      </c>
      <c r="V8994">
        <f t="shared" si="700"/>
        <v>10</v>
      </c>
      <c r="W8994">
        <f t="shared" si="701"/>
        <v>4</v>
      </c>
      <c r="X8994">
        <f t="shared" si="702"/>
        <v>2017</v>
      </c>
      <c r="Y8994" t="str">
        <f t="shared" si="703"/>
        <v>Oct</v>
      </c>
      <c r="Z8994" t="str">
        <f t="shared" si="704"/>
        <v>2017-10</v>
      </c>
    </row>
    <row r="8995" spans="1:26"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s="5">
        <v>1875.258</v>
      </c>
      <c r="S8995">
        <v>7</v>
      </c>
      <c r="T8995" s="7">
        <v>0.4</v>
      </c>
      <c r="U8995" s="5">
        <v>-968.88329999999996</v>
      </c>
      <c r="V8995">
        <f t="shared" si="700"/>
        <v>10</v>
      </c>
      <c r="W8995">
        <f t="shared" si="701"/>
        <v>4</v>
      </c>
      <c r="X8995">
        <f t="shared" si="702"/>
        <v>2017</v>
      </c>
      <c r="Y8995" t="str">
        <f t="shared" si="703"/>
        <v>Oct</v>
      </c>
      <c r="Z8995" t="str">
        <f t="shared" si="704"/>
        <v>2017-10</v>
      </c>
    </row>
    <row r="8996" spans="1:26"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s="5">
        <v>91.36</v>
      </c>
      <c r="S8996">
        <v>5</v>
      </c>
      <c r="T8996" s="7">
        <v>0.2</v>
      </c>
      <c r="U8996" s="5">
        <v>29.692</v>
      </c>
      <c r="V8996">
        <f t="shared" si="700"/>
        <v>8</v>
      </c>
      <c r="W8996">
        <f t="shared" si="701"/>
        <v>3</v>
      </c>
      <c r="X8996">
        <f t="shared" si="702"/>
        <v>2014</v>
      </c>
      <c r="Y8996" t="str">
        <f t="shared" si="703"/>
        <v>Aug</v>
      </c>
      <c r="Z8996" t="str">
        <f t="shared" si="704"/>
        <v>2014-08</v>
      </c>
    </row>
    <row r="8997" spans="1:26"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s="5">
        <v>152.24</v>
      </c>
      <c r="S8997">
        <v>5</v>
      </c>
      <c r="T8997" s="7">
        <v>0.2</v>
      </c>
      <c r="U8997" s="5">
        <v>17.126999999999999</v>
      </c>
      <c r="V8997">
        <f t="shared" si="700"/>
        <v>8</v>
      </c>
      <c r="W8997">
        <f t="shared" si="701"/>
        <v>3</v>
      </c>
      <c r="X8997">
        <f t="shared" si="702"/>
        <v>2014</v>
      </c>
      <c r="Y8997" t="str">
        <f t="shared" si="703"/>
        <v>Aug</v>
      </c>
      <c r="Z8997" t="str">
        <f t="shared" si="704"/>
        <v>2014-08</v>
      </c>
    </row>
    <row r="8998" spans="1:26"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5">
        <v>35.183999999999997</v>
      </c>
      <c r="S8998">
        <v>2</v>
      </c>
      <c r="T8998" s="7">
        <v>0.2</v>
      </c>
      <c r="U8998" s="5">
        <v>12.314399999999999</v>
      </c>
      <c r="V8998">
        <f t="shared" si="700"/>
        <v>11</v>
      </c>
      <c r="W8998">
        <f t="shared" si="701"/>
        <v>4</v>
      </c>
      <c r="X8998">
        <f t="shared" si="702"/>
        <v>2017</v>
      </c>
      <c r="Y8998" t="str">
        <f t="shared" si="703"/>
        <v>Nov</v>
      </c>
      <c r="Z8998" t="str">
        <f t="shared" si="704"/>
        <v>2017-11</v>
      </c>
    </row>
    <row r="8999" spans="1:26"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s="5">
        <v>56.704000000000001</v>
      </c>
      <c r="S8999">
        <v>2</v>
      </c>
      <c r="T8999" s="7">
        <v>0.2</v>
      </c>
      <c r="U8999" s="5">
        <v>19.137599999999999</v>
      </c>
      <c r="V8999">
        <f t="shared" si="700"/>
        <v>3</v>
      </c>
      <c r="W8999">
        <f t="shared" si="701"/>
        <v>1</v>
      </c>
      <c r="X8999">
        <f t="shared" si="702"/>
        <v>2017</v>
      </c>
      <c r="Y8999" t="str">
        <f t="shared" si="703"/>
        <v>Mar</v>
      </c>
      <c r="Z8999" t="str">
        <f t="shared" si="704"/>
        <v>2017-03</v>
      </c>
    </row>
    <row r="9000" spans="1:26"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s="5">
        <v>274.06400000000002</v>
      </c>
      <c r="S9000">
        <v>7</v>
      </c>
      <c r="T9000" s="7">
        <v>0.2</v>
      </c>
      <c r="U9000" s="5">
        <v>102.774</v>
      </c>
      <c r="V9000">
        <f t="shared" si="700"/>
        <v>3</v>
      </c>
      <c r="W9000">
        <f t="shared" si="701"/>
        <v>1</v>
      </c>
      <c r="X9000">
        <f t="shared" si="702"/>
        <v>2017</v>
      </c>
      <c r="Y9000" t="str">
        <f t="shared" si="703"/>
        <v>Mar</v>
      </c>
      <c r="Z9000" t="str">
        <f t="shared" si="704"/>
        <v>2017-03</v>
      </c>
    </row>
    <row r="9001" spans="1:26"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5">
        <v>458.43</v>
      </c>
      <c r="S9001">
        <v>5</v>
      </c>
      <c r="T9001" s="7">
        <v>0.3</v>
      </c>
      <c r="U9001" s="5">
        <v>-124.431</v>
      </c>
      <c r="V9001">
        <f t="shared" si="700"/>
        <v>5</v>
      </c>
      <c r="W9001">
        <f t="shared" si="701"/>
        <v>2</v>
      </c>
      <c r="X9001">
        <f t="shared" si="702"/>
        <v>2017</v>
      </c>
      <c r="Y9001" t="str">
        <f t="shared" si="703"/>
        <v>May</v>
      </c>
      <c r="Z9001" t="str">
        <f t="shared" si="704"/>
        <v>2017-05</v>
      </c>
    </row>
    <row r="9002" spans="1:26"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s="5">
        <v>8.2260000000000009</v>
      </c>
      <c r="S9002">
        <v>3</v>
      </c>
      <c r="T9002" s="7">
        <v>0.7</v>
      </c>
      <c r="U9002" s="5">
        <v>-6.0324</v>
      </c>
      <c r="V9002">
        <f t="shared" si="700"/>
        <v>6</v>
      </c>
      <c r="W9002">
        <f t="shared" si="701"/>
        <v>2</v>
      </c>
      <c r="X9002">
        <f t="shared" si="702"/>
        <v>2014</v>
      </c>
      <c r="Y9002" t="str">
        <f t="shared" si="703"/>
        <v>Jun</v>
      </c>
      <c r="Z9002" t="str">
        <f t="shared" si="704"/>
        <v>2014-06</v>
      </c>
    </row>
    <row r="9003" spans="1:26"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s="5">
        <v>5.95</v>
      </c>
      <c r="S9003">
        <v>1</v>
      </c>
      <c r="T9003" s="7">
        <v>0</v>
      </c>
      <c r="U9003" s="5">
        <v>0.83299999999999996</v>
      </c>
      <c r="V9003">
        <f t="shared" si="700"/>
        <v>12</v>
      </c>
      <c r="W9003">
        <f t="shared" si="701"/>
        <v>4</v>
      </c>
      <c r="X9003">
        <f t="shared" si="702"/>
        <v>2014</v>
      </c>
      <c r="Y9003" t="str">
        <f t="shared" si="703"/>
        <v>Dec</v>
      </c>
      <c r="Z9003" t="str">
        <f t="shared" si="704"/>
        <v>2014-12</v>
      </c>
    </row>
    <row r="9004" spans="1:26"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s="5">
        <v>15.24</v>
      </c>
      <c r="S9004">
        <v>3</v>
      </c>
      <c r="T9004" s="7">
        <v>0</v>
      </c>
      <c r="U9004" s="5">
        <v>7.1627999999999998</v>
      </c>
      <c r="V9004">
        <f t="shared" si="700"/>
        <v>12</v>
      </c>
      <c r="W9004">
        <f t="shared" si="701"/>
        <v>4</v>
      </c>
      <c r="X9004">
        <f t="shared" si="702"/>
        <v>2014</v>
      </c>
      <c r="Y9004" t="str">
        <f t="shared" si="703"/>
        <v>Dec</v>
      </c>
      <c r="Z9004" t="str">
        <f t="shared" si="704"/>
        <v>2014-12</v>
      </c>
    </row>
    <row r="9005" spans="1:26"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s="5">
        <v>239.94</v>
      </c>
      <c r="S9005">
        <v>6</v>
      </c>
      <c r="T9005" s="7">
        <v>0</v>
      </c>
      <c r="U9005" s="5">
        <v>26.3934</v>
      </c>
      <c r="V9005">
        <f t="shared" si="700"/>
        <v>4</v>
      </c>
      <c r="W9005">
        <f t="shared" si="701"/>
        <v>2</v>
      </c>
      <c r="X9005">
        <f t="shared" si="702"/>
        <v>2015</v>
      </c>
      <c r="Y9005" t="str">
        <f t="shared" si="703"/>
        <v>Apr</v>
      </c>
      <c r="Z9005" t="str">
        <f t="shared" si="704"/>
        <v>2015-04</v>
      </c>
    </row>
    <row r="9006" spans="1:26"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s="5">
        <v>23.84</v>
      </c>
      <c r="S9006">
        <v>8</v>
      </c>
      <c r="T9006" s="7">
        <v>0</v>
      </c>
      <c r="U9006" s="5">
        <v>6.4367999999999999</v>
      </c>
      <c r="V9006">
        <f t="shared" si="700"/>
        <v>4</v>
      </c>
      <c r="W9006">
        <f t="shared" si="701"/>
        <v>2</v>
      </c>
      <c r="X9006">
        <f t="shared" si="702"/>
        <v>2015</v>
      </c>
      <c r="Y9006" t="str">
        <f t="shared" si="703"/>
        <v>Apr</v>
      </c>
      <c r="Z9006" t="str">
        <f t="shared" si="704"/>
        <v>2015-04</v>
      </c>
    </row>
    <row r="9007" spans="1:26"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5">
        <v>92.52</v>
      </c>
      <c r="S9007">
        <v>6</v>
      </c>
      <c r="T9007" s="7">
        <v>0</v>
      </c>
      <c r="U9007" s="5">
        <v>24.980399999999999</v>
      </c>
      <c r="V9007">
        <f t="shared" si="700"/>
        <v>11</v>
      </c>
      <c r="W9007">
        <f t="shared" si="701"/>
        <v>4</v>
      </c>
      <c r="X9007">
        <f t="shared" si="702"/>
        <v>2017</v>
      </c>
      <c r="Y9007" t="str">
        <f t="shared" si="703"/>
        <v>Nov</v>
      </c>
      <c r="Z9007" t="str">
        <f t="shared" si="704"/>
        <v>2017-11</v>
      </c>
    </row>
    <row r="9008" spans="1:26"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s="5">
        <v>37.76</v>
      </c>
      <c r="S9008">
        <v>1</v>
      </c>
      <c r="T9008" s="7">
        <v>0</v>
      </c>
      <c r="U9008" s="5">
        <v>10.572800000000001</v>
      </c>
      <c r="V9008">
        <f t="shared" si="700"/>
        <v>11</v>
      </c>
      <c r="W9008">
        <f t="shared" si="701"/>
        <v>4</v>
      </c>
      <c r="X9008">
        <f t="shared" si="702"/>
        <v>2017</v>
      </c>
      <c r="Y9008" t="str">
        <f t="shared" si="703"/>
        <v>Nov</v>
      </c>
      <c r="Z9008" t="str">
        <f t="shared" si="704"/>
        <v>2017-11</v>
      </c>
    </row>
    <row r="9009" spans="1:26"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s="5">
        <v>7.38</v>
      </c>
      <c r="S9009">
        <v>2</v>
      </c>
      <c r="T9009" s="7">
        <v>0</v>
      </c>
      <c r="U9009" s="5">
        <v>3.4685999999999999</v>
      </c>
      <c r="V9009">
        <f t="shared" si="700"/>
        <v>11</v>
      </c>
      <c r="W9009">
        <f t="shared" si="701"/>
        <v>4</v>
      </c>
      <c r="X9009">
        <f t="shared" si="702"/>
        <v>2017</v>
      </c>
      <c r="Y9009" t="str">
        <f t="shared" si="703"/>
        <v>Nov</v>
      </c>
      <c r="Z9009" t="str">
        <f t="shared" si="704"/>
        <v>2017-11</v>
      </c>
    </row>
    <row r="9010" spans="1:26"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5">
        <v>5.82</v>
      </c>
      <c r="S9010">
        <v>2</v>
      </c>
      <c r="T9010" s="7">
        <v>0</v>
      </c>
      <c r="U9010" s="5">
        <v>2.7353999999999998</v>
      </c>
      <c r="V9010">
        <f t="shared" si="700"/>
        <v>11</v>
      </c>
      <c r="W9010">
        <f t="shared" si="701"/>
        <v>4</v>
      </c>
      <c r="X9010">
        <f t="shared" si="702"/>
        <v>2017</v>
      </c>
      <c r="Y9010" t="str">
        <f t="shared" si="703"/>
        <v>Nov</v>
      </c>
      <c r="Z9010" t="str">
        <f t="shared" si="704"/>
        <v>2017-11</v>
      </c>
    </row>
    <row r="9011" spans="1:26"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s="5">
        <v>3.8159999999999998</v>
      </c>
      <c r="S9011">
        <v>1</v>
      </c>
      <c r="T9011" s="7">
        <v>0.2</v>
      </c>
      <c r="U9011" s="5">
        <v>1.1924999999999999</v>
      </c>
      <c r="V9011">
        <f t="shared" si="700"/>
        <v>7</v>
      </c>
      <c r="W9011">
        <f t="shared" si="701"/>
        <v>3</v>
      </c>
      <c r="X9011">
        <f t="shared" si="702"/>
        <v>2017</v>
      </c>
      <c r="Y9011" t="str">
        <f t="shared" si="703"/>
        <v>Jul</v>
      </c>
      <c r="Z9011" t="str">
        <f t="shared" si="704"/>
        <v>2017-07</v>
      </c>
    </row>
    <row r="9012" spans="1:26"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s="5">
        <v>26.16</v>
      </c>
      <c r="S9012">
        <v>4</v>
      </c>
      <c r="T9012" s="7">
        <v>0</v>
      </c>
      <c r="U9012" s="5">
        <v>12.8184</v>
      </c>
      <c r="V9012">
        <f t="shared" si="700"/>
        <v>5</v>
      </c>
      <c r="W9012">
        <f t="shared" si="701"/>
        <v>2</v>
      </c>
      <c r="X9012">
        <f t="shared" si="702"/>
        <v>2017</v>
      </c>
      <c r="Y9012" t="str">
        <f t="shared" si="703"/>
        <v>May</v>
      </c>
      <c r="Z9012" t="str">
        <f t="shared" si="704"/>
        <v>2017-05</v>
      </c>
    </row>
    <row r="9013" spans="1:26"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5">
        <v>100.8</v>
      </c>
      <c r="S9013">
        <v>2</v>
      </c>
      <c r="T9013" s="7">
        <v>0.2</v>
      </c>
      <c r="U9013" s="5">
        <v>21.42</v>
      </c>
      <c r="V9013">
        <f t="shared" si="700"/>
        <v>12</v>
      </c>
      <c r="W9013">
        <f t="shared" si="701"/>
        <v>4</v>
      </c>
      <c r="X9013">
        <f t="shared" si="702"/>
        <v>2015</v>
      </c>
      <c r="Y9013" t="str">
        <f t="shared" si="703"/>
        <v>Dec</v>
      </c>
      <c r="Z9013" t="str">
        <f t="shared" si="704"/>
        <v>2015-12</v>
      </c>
    </row>
    <row r="9014" spans="1:26"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s="5">
        <v>135.80000000000001</v>
      </c>
      <c r="S9014">
        <v>7</v>
      </c>
      <c r="T9014" s="7">
        <v>0</v>
      </c>
      <c r="U9014" s="5">
        <v>66.542000000000002</v>
      </c>
      <c r="V9014">
        <f t="shared" si="700"/>
        <v>2</v>
      </c>
      <c r="W9014">
        <f t="shared" si="701"/>
        <v>1</v>
      </c>
      <c r="X9014">
        <f t="shared" si="702"/>
        <v>2016</v>
      </c>
      <c r="Y9014" t="str">
        <f t="shared" si="703"/>
        <v>Feb</v>
      </c>
      <c r="Z9014" t="str">
        <f t="shared" si="704"/>
        <v>2016-02</v>
      </c>
    </row>
    <row r="9015" spans="1:26"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s="5">
        <v>13.9</v>
      </c>
      <c r="S9015">
        <v>5</v>
      </c>
      <c r="T9015" s="7">
        <v>0</v>
      </c>
      <c r="U9015" s="5">
        <v>3.7530000000000001</v>
      </c>
      <c r="V9015">
        <f t="shared" si="700"/>
        <v>3</v>
      </c>
      <c r="W9015">
        <f t="shared" si="701"/>
        <v>1</v>
      </c>
      <c r="X9015">
        <f t="shared" si="702"/>
        <v>2017</v>
      </c>
      <c r="Y9015" t="str">
        <f t="shared" si="703"/>
        <v>Mar</v>
      </c>
      <c r="Z9015" t="str">
        <f t="shared" si="704"/>
        <v>2017-03</v>
      </c>
    </row>
    <row r="9016" spans="1:26"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s="5">
        <v>19.399999999999999</v>
      </c>
      <c r="S9016">
        <v>5</v>
      </c>
      <c r="T9016" s="7">
        <v>0</v>
      </c>
      <c r="U9016" s="5">
        <v>9.3119999999999994</v>
      </c>
      <c r="V9016">
        <f t="shared" si="700"/>
        <v>3</v>
      </c>
      <c r="W9016">
        <f t="shared" si="701"/>
        <v>1</v>
      </c>
      <c r="X9016">
        <f t="shared" si="702"/>
        <v>2017</v>
      </c>
      <c r="Y9016" t="str">
        <f t="shared" si="703"/>
        <v>Mar</v>
      </c>
      <c r="Z9016" t="str">
        <f t="shared" si="704"/>
        <v>2017-03</v>
      </c>
    </row>
    <row r="9017" spans="1:26"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s="5">
        <v>13.488</v>
      </c>
      <c r="S9017">
        <v>2</v>
      </c>
      <c r="T9017" s="7">
        <v>0.2</v>
      </c>
      <c r="U9017" s="5">
        <v>4.3836000000000004</v>
      </c>
      <c r="V9017">
        <f t="shared" si="700"/>
        <v>12</v>
      </c>
      <c r="W9017">
        <f t="shared" si="701"/>
        <v>4</v>
      </c>
      <c r="X9017">
        <f t="shared" si="702"/>
        <v>2016</v>
      </c>
      <c r="Y9017" t="str">
        <f t="shared" si="703"/>
        <v>Dec</v>
      </c>
      <c r="Z9017" t="str">
        <f t="shared" si="704"/>
        <v>2016-12</v>
      </c>
    </row>
    <row r="9018" spans="1:26"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s="5">
        <v>11.416</v>
      </c>
      <c r="S9018">
        <v>1</v>
      </c>
      <c r="T9018" s="7">
        <v>0.2</v>
      </c>
      <c r="U9018" s="5">
        <v>3.8529</v>
      </c>
      <c r="V9018">
        <f t="shared" si="700"/>
        <v>12</v>
      </c>
      <c r="W9018">
        <f t="shared" si="701"/>
        <v>4</v>
      </c>
      <c r="X9018">
        <f t="shared" si="702"/>
        <v>2016</v>
      </c>
      <c r="Y9018" t="str">
        <f t="shared" si="703"/>
        <v>Dec</v>
      </c>
      <c r="Z9018" t="str">
        <f t="shared" si="704"/>
        <v>2016-12</v>
      </c>
    </row>
    <row r="9019" spans="1:26"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s="5">
        <v>17.64</v>
      </c>
      <c r="S9019">
        <v>3</v>
      </c>
      <c r="T9019" s="7">
        <v>0</v>
      </c>
      <c r="U9019" s="5">
        <v>8.6435999999999993</v>
      </c>
      <c r="V9019">
        <f t="shared" si="700"/>
        <v>3</v>
      </c>
      <c r="W9019">
        <f t="shared" si="701"/>
        <v>1</v>
      </c>
      <c r="X9019">
        <f t="shared" si="702"/>
        <v>2016</v>
      </c>
      <c r="Y9019" t="str">
        <f t="shared" si="703"/>
        <v>Mar</v>
      </c>
      <c r="Z9019" t="str">
        <f t="shared" si="704"/>
        <v>2016-03</v>
      </c>
    </row>
    <row r="9020" spans="1:26"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s="5">
        <v>17.04</v>
      </c>
      <c r="S9020">
        <v>3</v>
      </c>
      <c r="T9020" s="7">
        <v>0.2</v>
      </c>
      <c r="U9020" s="5">
        <v>5.5380000000000003</v>
      </c>
      <c r="V9020">
        <f t="shared" si="700"/>
        <v>3</v>
      </c>
      <c r="W9020">
        <f t="shared" si="701"/>
        <v>1</v>
      </c>
      <c r="X9020">
        <f t="shared" si="702"/>
        <v>2016</v>
      </c>
      <c r="Y9020" t="str">
        <f t="shared" si="703"/>
        <v>Mar</v>
      </c>
      <c r="Z9020" t="str">
        <f t="shared" si="704"/>
        <v>2016-03</v>
      </c>
    </row>
    <row r="9021" spans="1:26"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s="5">
        <v>99.98</v>
      </c>
      <c r="S9021">
        <v>2</v>
      </c>
      <c r="T9021" s="7">
        <v>0</v>
      </c>
      <c r="U9021" s="5">
        <v>7.9984000000000002</v>
      </c>
      <c r="V9021">
        <f t="shared" si="700"/>
        <v>12</v>
      </c>
      <c r="W9021">
        <f t="shared" si="701"/>
        <v>4</v>
      </c>
      <c r="X9021">
        <f t="shared" si="702"/>
        <v>2014</v>
      </c>
      <c r="Y9021" t="str">
        <f t="shared" si="703"/>
        <v>Dec</v>
      </c>
      <c r="Z9021" t="str">
        <f t="shared" si="704"/>
        <v>2014-12</v>
      </c>
    </row>
    <row r="9022" spans="1:26"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s="5">
        <v>29.46</v>
      </c>
      <c r="S9022">
        <v>6</v>
      </c>
      <c r="T9022" s="7">
        <v>0</v>
      </c>
      <c r="U9022" s="5">
        <v>9.7218</v>
      </c>
      <c r="V9022">
        <f t="shared" si="700"/>
        <v>12</v>
      </c>
      <c r="W9022">
        <f t="shared" si="701"/>
        <v>4</v>
      </c>
      <c r="X9022">
        <f t="shared" si="702"/>
        <v>2014</v>
      </c>
      <c r="Y9022" t="str">
        <f t="shared" si="703"/>
        <v>Dec</v>
      </c>
      <c r="Z9022" t="str">
        <f t="shared" si="704"/>
        <v>2014-12</v>
      </c>
    </row>
    <row r="9023" spans="1:26"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s="5">
        <v>166.92</v>
      </c>
      <c r="S9023">
        <v>13</v>
      </c>
      <c r="T9023" s="7">
        <v>0.7</v>
      </c>
      <c r="U9023" s="5">
        <v>-116.84399999999999</v>
      </c>
      <c r="V9023">
        <f t="shared" si="700"/>
        <v>11</v>
      </c>
      <c r="W9023">
        <f t="shared" si="701"/>
        <v>4</v>
      </c>
      <c r="X9023">
        <f t="shared" si="702"/>
        <v>2015</v>
      </c>
      <c r="Y9023" t="str">
        <f t="shared" si="703"/>
        <v>Nov</v>
      </c>
      <c r="Z9023" t="str">
        <f t="shared" si="704"/>
        <v>2015-11</v>
      </c>
    </row>
    <row r="9024" spans="1:26"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s="5">
        <v>98.328000000000003</v>
      </c>
      <c r="S9024">
        <v>3</v>
      </c>
      <c r="T9024" s="7">
        <v>0.2</v>
      </c>
      <c r="U9024" s="5">
        <v>9.8328000000000007</v>
      </c>
      <c r="V9024">
        <f t="shared" si="700"/>
        <v>8</v>
      </c>
      <c r="W9024">
        <f t="shared" si="701"/>
        <v>3</v>
      </c>
      <c r="X9024">
        <f t="shared" si="702"/>
        <v>2016</v>
      </c>
      <c r="Y9024" t="str">
        <f t="shared" si="703"/>
        <v>Aug</v>
      </c>
      <c r="Z9024" t="str">
        <f t="shared" si="704"/>
        <v>2016-08</v>
      </c>
    </row>
    <row r="9025" spans="1:26"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s="5">
        <v>117.88200000000001</v>
      </c>
      <c r="S9025">
        <v>1</v>
      </c>
      <c r="T9025" s="7">
        <v>0.1</v>
      </c>
      <c r="U9025" s="5">
        <v>1.3098000000000001</v>
      </c>
      <c r="V9025">
        <f t="shared" si="700"/>
        <v>6</v>
      </c>
      <c r="W9025">
        <f t="shared" si="701"/>
        <v>2</v>
      </c>
      <c r="X9025">
        <f t="shared" si="702"/>
        <v>2015</v>
      </c>
      <c r="Y9025" t="str">
        <f t="shared" si="703"/>
        <v>Jun</v>
      </c>
      <c r="Z9025" t="str">
        <f t="shared" si="704"/>
        <v>2015-06</v>
      </c>
    </row>
    <row r="9026" spans="1:26"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s="5">
        <v>20.97</v>
      </c>
      <c r="S9026">
        <v>3</v>
      </c>
      <c r="T9026" s="7">
        <v>0</v>
      </c>
      <c r="U9026" s="5">
        <v>9.0170999999999992</v>
      </c>
      <c r="V9026">
        <f t="shared" si="700"/>
        <v>6</v>
      </c>
      <c r="W9026">
        <f t="shared" si="701"/>
        <v>2</v>
      </c>
      <c r="X9026">
        <f t="shared" si="702"/>
        <v>2016</v>
      </c>
      <c r="Y9026" t="str">
        <f t="shared" si="703"/>
        <v>Jun</v>
      </c>
      <c r="Z9026" t="str">
        <f t="shared" si="704"/>
        <v>2016-06</v>
      </c>
    </row>
    <row r="9027" spans="1:26"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s="5">
        <v>139.96</v>
      </c>
      <c r="S9027">
        <v>4</v>
      </c>
      <c r="T9027" s="7">
        <v>0</v>
      </c>
      <c r="U9027" s="5">
        <v>9.7972000000000001</v>
      </c>
      <c r="V9027">
        <f t="shared" ref="V9027:V9090" si="705">MONTH(C9027)</f>
        <v>6</v>
      </c>
      <c r="W9027">
        <f t="shared" ref="W9027:W9090" si="706">ROUNDUP(MONTH(C9027)/3,0)</f>
        <v>2</v>
      </c>
      <c r="X9027">
        <f t="shared" ref="X9027:X9090" si="707">YEAR(C9027)</f>
        <v>2016</v>
      </c>
      <c r="Y9027" t="str">
        <f t="shared" ref="Y9027:Y9090" si="708">TEXT(C9027,"MMM")</f>
        <v>Jun</v>
      </c>
      <c r="Z9027" t="str">
        <f t="shared" ref="Z9027:Z9090" si="709">TEXT(C9027,"YYYY-MM")</f>
        <v>2016-06</v>
      </c>
    </row>
    <row r="9028" spans="1:26"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s="5">
        <v>37.74</v>
      </c>
      <c r="S9028">
        <v>3</v>
      </c>
      <c r="T9028" s="7">
        <v>0</v>
      </c>
      <c r="U9028" s="5">
        <v>12.8316</v>
      </c>
      <c r="V9028">
        <f t="shared" si="705"/>
        <v>6</v>
      </c>
      <c r="W9028">
        <f t="shared" si="706"/>
        <v>2</v>
      </c>
      <c r="X9028">
        <f t="shared" si="707"/>
        <v>2016</v>
      </c>
      <c r="Y9028" t="str">
        <f t="shared" si="708"/>
        <v>Jun</v>
      </c>
      <c r="Z9028" t="str">
        <f t="shared" si="709"/>
        <v>2016-06</v>
      </c>
    </row>
    <row r="9029" spans="1:26"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s="5">
        <v>14.82</v>
      </c>
      <c r="S9029">
        <v>3</v>
      </c>
      <c r="T9029" s="7">
        <v>0</v>
      </c>
      <c r="U9029" s="5">
        <v>6.2244000000000002</v>
      </c>
      <c r="V9029">
        <f t="shared" si="705"/>
        <v>9</v>
      </c>
      <c r="W9029">
        <f t="shared" si="706"/>
        <v>3</v>
      </c>
      <c r="X9029">
        <f t="shared" si="707"/>
        <v>2016</v>
      </c>
      <c r="Y9029" t="str">
        <f t="shared" si="708"/>
        <v>Sep</v>
      </c>
      <c r="Z9029" t="str">
        <f t="shared" si="709"/>
        <v>2016-09</v>
      </c>
    </row>
    <row r="9030" spans="1:26"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s="5">
        <v>191.82</v>
      </c>
      <c r="S9030">
        <v>3</v>
      </c>
      <c r="T9030" s="7">
        <v>0</v>
      </c>
      <c r="U9030" s="5">
        <v>61.382399999999997</v>
      </c>
      <c r="V9030">
        <f t="shared" si="705"/>
        <v>9</v>
      </c>
      <c r="W9030">
        <f t="shared" si="706"/>
        <v>3</v>
      </c>
      <c r="X9030">
        <f t="shared" si="707"/>
        <v>2016</v>
      </c>
      <c r="Y9030" t="str">
        <f t="shared" si="708"/>
        <v>Sep</v>
      </c>
      <c r="Z9030" t="str">
        <f t="shared" si="709"/>
        <v>2016-09</v>
      </c>
    </row>
    <row r="9031" spans="1:26"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s="5">
        <v>13.904</v>
      </c>
      <c r="S9031">
        <v>2</v>
      </c>
      <c r="T9031" s="7">
        <v>0.2</v>
      </c>
      <c r="U9031" s="5">
        <v>4.5187999999999997</v>
      </c>
      <c r="V9031">
        <f t="shared" si="705"/>
        <v>7</v>
      </c>
      <c r="W9031">
        <f t="shared" si="706"/>
        <v>3</v>
      </c>
      <c r="X9031">
        <f t="shared" si="707"/>
        <v>2014</v>
      </c>
      <c r="Y9031" t="str">
        <f t="shared" si="708"/>
        <v>Jul</v>
      </c>
      <c r="Z9031" t="str">
        <f t="shared" si="709"/>
        <v>2014-07</v>
      </c>
    </row>
    <row r="9032" spans="1:26"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s="5">
        <v>314.60000000000002</v>
      </c>
      <c r="S9032">
        <v>4</v>
      </c>
      <c r="T9032" s="7">
        <v>0</v>
      </c>
      <c r="U9032" s="5">
        <v>103.818</v>
      </c>
      <c r="V9032">
        <f t="shared" si="705"/>
        <v>9</v>
      </c>
      <c r="W9032">
        <f t="shared" si="706"/>
        <v>3</v>
      </c>
      <c r="X9032">
        <f t="shared" si="707"/>
        <v>2017</v>
      </c>
      <c r="Y9032" t="str">
        <f t="shared" si="708"/>
        <v>Sep</v>
      </c>
      <c r="Z9032" t="str">
        <f t="shared" si="709"/>
        <v>2017-09</v>
      </c>
    </row>
    <row r="9033" spans="1:26"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s="5">
        <v>283.56</v>
      </c>
      <c r="S9033">
        <v>4</v>
      </c>
      <c r="T9033" s="7">
        <v>0</v>
      </c>
      <c r="U9033" s="5">
        <v>45.369599999999998</v>
      </c>
      <c r="V9033">
        <f t="shared" si="705"/>
        <v>9</v>
      </c>
      <c r="W9033">
        <f t="shared" si="706"/>
        <v>3</v>
      </c>
      <c r="X9033">
        <f t="shared" si="707"/>
        <v>2017</v>
      </c>
      <c r="Y9033" t="str">
        <f t="shared" si="708"/>
        <v>Sep</v>
      </c>
      <c r="Z9033" t="str">
        <f t="shared" si="709"/>
        <v>2017-09</v>
      </c>
    </row>
    <row r="9034" spans="1:26"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s="5">
        <v>487.96</v>
      </c>
      <c r="S9034">
        <v>2</v>
      </c>
      <c r="T9034" s="7">
        <v>0</v>
      </c>
      <c r="U9034" s="5">
        <v>146.38800000000001</v>
      </c>
      <c r="V9034">
        <f t="shared" si="705"/>
        <v>6</v>
      </c>
      <c r="W9034">
        <f t="shared" si="706"/>
        <v>2</v>
      </c>
      <c r="X9034">
        <f t="shared" si="707"/>
        <v>2017</v>
      </c>
      <c r="Y9034" t="str">
        <f t="shared" si="708"/>
        <v>Jun</v>
      </c>
      <c r="Z9034" t="str">
        <f t="shared" si="709"/>
        <v>2017-06</v>
      </c>
    </row>
    <row r="9035" spans="1:26"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s="5">
        <v>1793.98</v>
      </c>
      <c r="S9035">
        <v>2</v>
      </c>
      <c r="T9035" s="7">
        <v>0</v>
      </c>
      <c r="U9035" s="5">
        <v>843.17060000000004</v>
      </c>
      <c r="V9035">
        <f t="shared" si="705"/>
        <v>9</v>
      </c>
      <c r="W9035">
        <f t="shared" si="706"/>
        <v>3</v>
      </c>
      <c r="X9035">
        <f t="shared" si="707"/>
        <v>2014</v>
      </c>
      <c r="Y9035" t="str">
        <f t="shared" si="708"/>
        <v>Sep</v>
      </c>
      <c r="Z9035" t="str">
        <f t="shared" si="709"/>
        <v>2014-09</v>
      </c>
    </row>
    <row r="9036" spans="1:26"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s="5">
        <v>2.992</v>
      </c>
      <c r="S9036">
        <v>4</v>
      </c>
      <c r="T9036" s="7">
        <v>0.8</v>
      </c>
      <c r="U9036" s="5">
        <v>-4.4880000000000004</v>
      </c>
      <c r="V9036">
        <f t="shared" si="705"/>
        <v>10</v>
      </c>
      <c r="W9036">
        <f t="shared" si="706"/>
        <v>4</v>
      </c>
      <c r="X9036">
        <f t="shared" si="707"/>
        <v>2015</v>
      </c>
      <c r="Y9036" t="str">
        <f t="shared" si="708"/>
        <v>Oct</v>
      </c>
      <c r="Z9036" t="str">
        <f t="shared" si="709"/>
        <v>2015-10</v>
      </c>
    </row>
    <row r="9037" spans="1:26"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s="5">
        <v>108.768</v>
      </c>
      <c r="S9037">
        <v>4</v>
      </c>
      <c r="T9037" s="7">
        <v>0.2</v>
      </c>
      <c r="U9037" s="5">
        <v>2.7191999999999998</v>
      </c>
      <c r="V9037">
        <f t="shared" si="705"/>
        <v>10</v>
      </c>
      <c r="W9037">
        <f t="shared" si="706"/>
        <v>4</v>
      </c>
      <c r="X9037">
        <f t="shared" si="707"/>
        <v>2015</v>
      </c>
      <c r="Y9037" t="str">
        <f t="shared" si="708"/>
        <v>Oct</v>
      </c>
      <c r="Z9037" t="str">
        <f t="shared" si="709"/>
        <v>2015-10</v>
      </c>
    </row>
    <row r="9038" spans="1:26"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s="5">
        <v>25.92</v>
      </c>
      <c r="S9038">
        <v>4</v>
      </c>
      <c r="T9038" s="7">
        <v>0</v>
      </c>
      <c r="U9038" s="5">
        <v>12.441599999999999</v>
      </c>
      <c r="V9038">
        <f t="shared" si="705"/>
        <v>4</v>
      </c>
      <c r="W9038">
        <f t="shared" si="706"/>
        <v>2</v>
      </c>
      <c r="X9038">
        <f t="shared" si="707"/>
        <v>2015</v>
      </c>
      <c r="Y9038" t="str">
        <f t="shared" si="708"/>
        <v>Apr</v>
      </c>
      <c r="Z9038" t="str">
        <f t="shared" si="709"/>
        <v>2015-04</v>
      </c>
    </row>
    <row r="9039" spans="1:26"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s="5">
        <v>22.58</v>
      </c>
      <c r="S9039">
        <v>2</v>
      </c>
      <c r="T9039" s="7">
        <v>0</v>
      </c>
      <c r="U9039" s="5">
        <v>5.8708</v>
      </c>
      <c r="V9039">
        <f t="shared" si="705"/>
        <v>4</v>
      </c>
      <c r="W9039">
        <f t="shared" si="706"/>
        <v>2</v>
      </c>
      <c r="X9039">
        <f t="shared" si="707"/>
        <v>2015</v>
      </c>
      <c r="Y9039" t="str">
        <f t="shared" si="708"/>
        <v>Apr</v>
      </c>
      <c r="Z9039" t="str">
        <f t="shared" si="709"/>
        <v>2015-04</v>
      </c>
    </row>
    <row r="9040" spans="1:26"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5">
        <v>55.176000000000002</v>
      </c>
      <c r="S9040">
        <v>3</v>
      </c>
      <c r="T9040" s="7">
        <v>0.2</v>
      </c>
      <c r="U9040" s="5">
        <v>-12.4146</v>
      </c>
      <c r="V9040">
        <f t="shared" si="705"/>
        <v>11</v>
      </c>
      <c r="W9040">
        <f t="shared" si="706"/>
        <v>4</v>
      </c>
      <c r="X9040">
        <f t="shared" si="707"/>
        <v>2017</v>
      </c>
      <c r="Y9040" t="str">
        <f t="shared" si="708"/>
        <v>Nov</v>
      </c>
      <c r="Z9040" t="str">
        <f t="shared" si="709"/>
        <v>2017-11</v>
      </c>
    </row>
    <row r="9041" spans="1:26"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s="5">
        <v>9892.74</v>
      </c>
      <c r="S9041">
        <v>13</v>
      </c>
      <c r="T9041" s="7">
        <v>0</v>
      </c>
      <c r="U9041" s="5">
        <v>4946.37</v>
      </c>
      <c r="V9041">
        <f t="shared" si="705"/>
        <v>12</v>
      </c>
      <c r="W9041">
        <f t="shared" si="706"/>
        <v>4</v>
      </c>
      <c r="X9041">
        <f t="shared" si="707"/>
        <v>2016</v>
      </c>
      <c r="Y9041" t="str">
        <f t="shared" si="708"/>
        <v>Dec</v>
      </c>
      <c r="Z9041" t="str">
        <f t="shared" si="709"/>
        <v>2016-12</v>
      </c>
    </row>
    <row r="9042" spans="1:26"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s="5">
        <v>73.915000000000006</v>
      </c>
      <c r="S9042">
        <v>1</v>
      </c>
      <c r="T9042" s="7">
        <v>0.5</v>
      </c>
      <c r="U9042" s="5">
        <v>-45.827300000000001</v>
      </c>
      <c r="V9042">
        <f t="shared" si="705"/>
        <v>9</v>
      </c>
      <c r="W9042">
        <f t="shared" si="706"/>
        <v>3</v>
      </c>
      <c r="X9042">
        <f t="shared" si="707"/>
        <v>2014</v>
      </c>
      <c r="Y9042" t="str">
        <f t="shared" si="708"/>
        <v>Sep</v>
      </c>
      <c r="Z9042" t="str">
        <f t="shared" si="709"/>
        <v>2014-09</v>
      </c>
    </row>
    <row r="9043" spans="1:26"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s="5">
        <v>337.08800000000002</v>
      </c>
      <c r="S9043">
        <v>4</v>
      </c>
      <c r="T9043" s="7">
        <v>0.2</v>
      </c>
      <c r="U9043" s="5">
        <v>16.854399999999998</v>
      </c>
      <c r="V9043">
        <f t="shared" si="705"/>
        <v>9</v>
      </c>
      <c r="W9043">
        <f t="shared" si="706"/>
        <v>3</v>
      </c>
      <c r="X9043">
        <f t="shared" si="707"/>
        <v>2014</v>
      </c>
      <c r="Y9043" t="str">
        <f t="shared" si="708"/>
        <v>Sep</v>
      </c>
      <c r="Z9043" t="str">
        <f t="shared" si="709"/>
        <v>2014-09</v>
      </c>
    </row>
    <row r="9044" spans="1:26"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s="5">
        <v>61.44</v>
      </c>
      <c r="S9044">
        <v>3</v>
      </c>
      <c r="T9044" s="7">
        <v>0</v>
      </c>
      <c r="U9044" s="5">
        <v>16.588799999999999</v>
      </c>
      <c r="V9044">
        <f t="shared" si="705"/>
        <v>9</v>
      </c>
      <c r="W9044">
        <f t="shared" si="706"/>
        <v>3</v>
      </c>
      <c r="X9044">
        <f t="shared" si="707"/>
        <v>2015</v>
      </c>
      <c r="Y9044" t="str">
        <f t="shared" si="708"/>
        <v>Sep</v>
      </c>
      <c r="Z9044" t="str">
        <f t="shared" si="709"/>
        <v>2015-09</v>
      </c>
    </row>
    <row r="9045" spans="1:26"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s="5">
        <v>479.97</v>
      </c>
      <c r="S9045">
        <v>3</v>
      </c>
      <c r="T9045" s="7">
        <v>0</v>
      </c>
      <c r="U9045" s="5">
        <v>163.18979999999999</v>
      </c>
      <c r="V9045">
        <f t="shared" si="705"/>
        <v>11</v>
      </c>
      <c r="W9045">
        <f t="shared" si="706"/>
        <v>4</v>
      </c>
      <c r="X9045">
        <f t="shared" si="707"/>
        <v>2016</v>
      </c>
      <c r="Y9045" t="str">
        <f t="shared" si="708"/>
        <v>Nov</v>
      </c>
      <c r="Z9045" t="str">
        <f t="shared" si="709"/>
        <v>2016-11</v>
      </c>
    </row>
    <row r="9046" spans="1:26"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s="5">
        <v>5.984</v>
      </c>
      <c r="S9046">
        <v>2</v>
      </c>
      <c r="T9046" s="7">
        <v>0.2</v>
      </c>
      <c r="U9046" s="5">
        <v>2.2440000000000002</v>
      </c>
      <c r="V9046">
        <f t="shared" si="705"/>
        <v>12</v>
      </c>
      <c r="W9046">
        <f t="shared" si="706"/>
        <v>4</v>
      </c>
      <c r="X9046">
        <f t="shared" si="707"/>
        <v>2017</v>
      </c>
      <c r="Y9046" t="str">
        <f t="shared" si="708"/>
        <v>Dec</v>
      </c>
      <c r="Z9046" t="str">
        <f t="shared" si="709"/>
        <v>2017-12</v>
      </c>
    </row>
    <row r="9047" spans="1:26"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s="5">
        <v>189.95</v>
      </c>
      <c r="S9047">
        <v>5</v>
      </c>
      <c r="T9047" s="7">
        <v>0</v>
      </c>
      <c r="U9047" s="5">
        <v>45.588000000000001</v>
      </c>
      <c r="V9047">
        <f t="shared" si="705"/>
        <v>12</v>
      </c>
      <c r="W9047">
        <f t="shared" si="706"/>
        <v>4</v>
      </c>
      <c r="X9047">
        <f t="shared" si="707"/>
        <v>2017</v>
      </c>
      <c r="Y9047" t="str">
        <f t="shared" si="708"/>
        <v>Dec</v>
      </c>
      <c r="Z9047" t="str">
        <f t="shared" si="709"/>
        <v>2017-12</v>
      </c>
    </row>
    <row r="9048" spans="1:26"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s="5">
        <v>149.94999999999999</v>
      </c>
      <c r="S9048">
        <v>5</v>
      </c>
      <c r="T9048" s="7">
        <v>0</v>
      </c>
      <c r="U9048" s="5">
        <v>31.4895</v>
      </c>
      <c r="V9048">
        <f t="shared" si="705"/>
        <v>12</v>
      </c>
      <c r="W9048">
        <f t="shared" si="706"/>
        <v>4</v>
      </c>
      <c r="X9048">
        <f t="shared" si="707"/>
        <v>2017</v>
      </c>
      <c r="Y9048" t="str">
        <f t="shared" si="708"/>
        <v>Dec</v>
      </c>
      <c r="Z9048" t="str">
        <f t="shared" si="709"/>
        <v>2017-12</v>
      </c>
    </row>
    <row r="9049" spans="1:26"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s="5">
        <v>29.95</v>
      </c>
      <c r="S9049">
        <v>5</v>
      </c>
      <c r="T9049" s="7">
        <v>0</v>
      </c>
      <c r="U9049" s="5">
        <v>8.6854999999999993</v>
      </c>
      <c r="V9049">
        <f t="shared" si="705"/>
        <v>12</v>
      </c>
      <c r="W9049">
        <f t="shared" si="706"/>
        <v>4</v>
      </c>
      <c r="X9049">
        <f t="shared" si="707"/>
        <v>2017</v>
      </c>
      <c r="Y9049" t="str">
        <f t="shared" si="708"/>
        <v>Dec</v>
      </c>
      <c r="Z9049" t="str">
        <f t="shared" si="709"/>
        <v>2017-12</v>
      </c>
    </row>
    <row r="9050" spans="1:26"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s="5">
        <v>44.4</v>
      </c>
      <c r="S9050">
        <v>3</v>
      </c>
      <c r="T9050" s="7">
        <v>0</v>
      </c>
      <c r="U9050" s="5">
        <v>22.2</v>
      </c>
      <c r="V9050">
        <f t="shared" si="705"/>
        <v>12</v>
      </c>
      <c r="W9050">
        <f t="shared" si="706"/>
        <v>4</v>
      </c>
      <c r="X9050">
        <f t="shared" si="707"/>
        <v>2017</v>
      </c>
      <c r="Y9050" t="str">
        <f t="shared" si="708"/>
        <v>Dec</v>
      </c>
      <c r="Z9050" t="str">
        <f t="shared" si="709"/>
        <v>2017-12</v>
      </c>
    </row>
    <row r="9051" spans="1:26"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5">
        <v>66.03</v>
      </c>
      <c r="S9051">
        <v>3</v>
      </c>
      <c r="T9051" s="7">
        <v>0</v>
      </c>
      <c r="U9051" s="5">
        <v>17.1678</v>
      </c>
      <c r="V9051">
        <f t="shared" si="705"/>
        <v>9</v>
      </c>
      <c r="W9051">
        <f t="shared" si="706"/>
        <v>3</v>
      </c>
      <c r="X9051">
        <f t="shared" si="707"/>
        <v>2014</v>
      </c>
      <c r="Y9051" t="str">
        <f t="shared" si="708"/>
        <v>Sep</v>
      </c>
      <c r="Z9051" t="str">
        <f t="shared" si="709"/>
        <v>2014-09</v>
      </c>
    </row>
    <row r="9052" spans="1:26"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s="5">
        <v>10.86</v>
      </c>
      <c r="S9052">
        <v>2</v>
      </c>
      <c r="T9052" s="7">
        <v>0</v>
      </c>
      <c r="U9052" s="5">
        <v>5.3213999999999997</v>
      </c>
      <c r="V9052">
        <f t="shared" si="705"/>
        <v>5</v>
      </c>
      <c r="W9052">
        <f t="shared" si="706"/>
        <v>2</v>
      </c>
      <c r="X9052">
        <f t="shared" si="707"/>
        <v>2015</v>
      </c>
      <c r="Y9052" t="str">
        <f t="shared" si="708"/>
        <v>May</v>
      </c>
      <c r="Z9052" t="str">
        <f t="shared" si="709"/>
        <v>2015-05</v>
      </c>
    </row>
    <row r="9053" spans="1:26"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s="5">
        <v>3.36</v>
      </c>
      <c r="S9053">
        <v>2</v>
      </c>
      <c r="T9053" s="7">
        <v>0</v>
      </c>
      <c r="U9053" s="5">
        <v>0.84</v>
      </c>
      <c r="V9053">
        <f t="shared" si="705"/>
        <v>3</v>
      </c>
      <c r="W9053">
        <f t="shared" si="706"/>
        <v>1</v>
      </c>
      <c r="X9053">
        <f t="shared" si="707"/>
        <v>2014</v>
      </c>
      <c r="Y9053" t="str">
        <f t="shared" si="708"/>
        <v>Mar</v>
      </c>
      <c r="Z9053" t="str">
        <f t="shared" si="709"/>
        <v>2014-03</v>
      </c>
    </row>
    <row r="9054" spans="1:26"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s="5">
        <v>27.936</v>
      </c>
      <c r="S9054">
        <v>4</v>
      </c>
      <c r="T9054" s="7">
        <v>0.2</v>
      </c>
      <c r="U9054" s="5">
        <v>9.4283999999999999</v>
      </c>
      <c r="V9054">
        <f t="shared" si="705"/>
        <v>3</v>
      </c>
      <c r="W9054">
        <f t="shared" si="706"/>
        <v>1</v>
      </c>
      <c r="X9054">
        <f t="shared" si="707"/>
        <v>2014</v>
      </c>
      <c r="Y9054" t="str">
        <f t="shared" si="708"/>
        <v>Mar</v>
      </c>
      <c r="Z9054" t="str">
        <f t="shared" si="709"/>
        <v>2014-03</v>
      </c>
    </row>
    <row r="9055" spans="1:26"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s="5">
        <v>28.783999999999999</v>
      </c>
      <c r="S9055">
        <v>2</v>
      </c>
      <c r="T9055" s="7">
        <v>0.2</v>
      </c>
      <c r="U9055" s="5">
        <v>2.8784000000000001</v>
      </c>
      <c r="V9055">
        <f t="shared" si="705"/>
        <v>3</v>
      </c>
      <c r="W9055">
        <f t="shared" si="706"/>
        <v>1</v>
      </c>
      <c r="X9055">
        <f t="shared" si="707"/>
        <v>2014</v>
      </c>
      <c r="Y9055" t="str">
        <f t="shared" si="708"/>
        <v>Mar</v>
      </c>
      <c r="Z9055" t="str">
        <f t="shared" si="709"/>
        <v>2014-03</v>
      </c>
    </row>
    <row r="9056" spans="1:26"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s="5">
        <v>21.96</v>
      </c>
      <c r="S9056">
        <v>2</v>
      </c>
      <c r="T9056" s="7">
        <v>0</v>
      </c>
      <c r="U9056" s="5">
        <v>6.1487999999999996</v>
      </c>
      <c r="V9056">
        <f t="shared" si="705"/>
        <v>9</v>
      </c>
      <c r="W9056">
        <f t="shared" si="706"/>
        <v>3</v>
      </c>
      <c r="X9056">
        <f t="shared" si="707"/>
        <v>2017</v>
      </c>
      <c r="Y9056" t="str">
        <f t="shared" si="708"/>
        <v>Sep</v>
      </c>
      <c r="Z9056" t="str">
        <f t="shared" si="709"/>
        <v>2017-09</v>
      </c>
    </row>
    <row r="9057" spans="1:26"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s="5">
        <v>21.98</v>
      </c>
      <c r="S9057">
        <v>2</v>
      </c>
      <c r="T9057" s="7">
        <v>0</v>
      </c>
      <c r="U9057" s="5">
        <v>8.5722000000000005</v>
      </c>
      <c r="V9057">
        <f t="shared" si="705"/>
        <v>9</v>
      </c>
      <c r="W9057">
        <f t="shared" si="706"/>
        <v>3</v>
      </c>
      <c r="X9057">
        <f t="shared" si="707"/>
        <v>2015</v>
      </c>
      <c r="Y9057" t="str">
        <f t="shared" si="708"/>
        <v>Sep</v>
      </c>
      <c r="Z9057" t="str">
        <f t="shared" si="709"/>
        <v>2015-09</v>
      </c>
    </row>
    <row r="9058" spans="1:26"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s="5">
        <v>2621.3220000000001</v>
      </c>
      <c r="S9058">
        <v>11</v>
      </c>
      <c r="T9058" s="7">
        <v>0.1</v>
      </c>
      <c r="U9058" s="5">
        <v>553.39020000000005</v>
      </c>
      <c r="V9058">
        <f t="shared" si="705"/>
        <v>11</v>
      </c>
      <c r="W9058">
        <f t="shared" si="706"/>
        <v>4</v>
      </c>
      <c r="X9058">
        <f t="shared" si="707"/>
        <v>2015</v>
      </c>
      <c r="Y9058" t="str">
        <f t="shared" si="708"/>
        <v>Nov</v>
      </c>
      <c r="Z9058" t="str">
        <f t="shared" si="709"/>
        <v>2015-11</v>
      </c>
    </row>
    <row r="9059" spans="1:26"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s="5">
        <v>74.760000000000005</v>
      </c>
      <c r="S9059">
        <v>7</v>
      </c>
      <c r="T9059" s="7">
        <v>0</v>
      </c>
      <c r="U9059" s="5">
        <v>23.923200000000001</v>
      </c>
      <c r="V9059">
        <f t="shared" si="705"/>
        <v>10</v>
      </c>
      <c r="W9059">
        <f t="shared" si="706"/>
        <v>4</v>
      </c>
      <c r="X9059">
        <f t="shared" si="707"/>
        <v>2015</v>
      </c>
      <c r="Y9059" t="str">
        <f t="shared" si="708"/>
        <v>Oct</v>
      </c>
      <c r="Z9059" t="str">
        <f t="shared" si="709"/>
        <v>2015-10</v>
      </c>
    </row>
    <row r="9060" spans="1:26"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s="5">
        <v>364.77600000000001</v>
      </c>
      <c r="S9060">
        <v>3</v>
      </c>
      <c r="T9060" s="7">
        <v>0.2</v>
      </c>
      <c r="U9060" s="5">
        <v>27.3582</v>
      </c>
      <c r="V9060">
        <f t="shared" si="705"/>
        <v>10</v>
      </c>
      <c r="W9060">
        <f t="shared" si="706"/>
        <v>4</v>
      </c>
      <c r="X9060">
        <f t="shared" si="707"/>
        <v>2015</v>
      </c>
      <c r="Y9060" t="str">
        <f t="shared" si="708"/>
        <v>Oct</v>
      </c>
      <c r="Z9060" t="str">
        <f t="shared" si="709"/>
        <v>2015-10</v>
      </c>
    </row>
    <row r="9061" spans="1:26"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s="5">
        <v>1115.17</v>
      </c>
      <c r="S9061">
        <v>7</v>
      </c>
      <c r="T9061" s="7">
        <v>0</v>
      </c>
      <c r="U9061" s="5">
        <v>334.55099999999999</v>
      </c>
      <c r="V9061">
        <f t="shared" si="705"/>
        <v>6</v>
      </c>
      <c r="W9061">
        <f t="shared" si="706"/>
        <v>2</v>
      </c>
      <c r="X9061">
        <f t="shared" si="707"/>
        <v>2016</v>
      </c>
      <c r="Y9061" t="str">
        <f t="shared" si="708"/>
        <v>Jun</v>
      </c>
      <c r="Z9061" t="str">
        <f t="shared" si="709"/>
        <v>2016-06</v>
      </c>
    </row>
    <row r="9062" spans="1:26"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s="5">
        <v>89.695999999999998</v>
      </c>
      <c r="S9062">
        <v>4</v>
      </c>
      <c r="T9062" s="7">
        <v>0.2</v>
      </c>
      <c r="U9062" s="5">
        <v>33.636000000000003</v>
      </c>
      <c r="V9062">
        <f t="shared" si="705"/>
        <v>11</v>
      </c>
      <c r="W9062">
        <f t="shared" si="706"/>
        <v>4</v>
      </c>
      <c r="X9062">
        <f t="shared" si="707"/>
        <v>2015</v>
      </c>
      <c r="Y9062" t="str">
        <f t="shared" si="708"/>
        <v>Nov</v>
      </c>
      <c r="Z9062" t="str">
        <f t="shared" si="709"/>
        <v>2015-11</v>
      </c>
    </row>
    <row r="9063" spans="1:26"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s="5">
        <v>50.12</v>
      </c>
      <c r="S9063">
        <v>4</v>
      </c>
      <c r="T9063" s="7">
        <v>0</v>
      </c>
      <c r="U9063" s="5">
        <v>23.5564</v>
      </c>
      <c r="V9063">
        <f t="shared" si="705"/>
        <v>11</v>
      </c>
      <c r="W9063">
        <f t="shared" si="706"/>
        <v>4</v>
      </c>
      <c r="X9063">
        <f t="shared" si="707"/>
        <v>2015</v>
      </c>
      <c r="Y9063" t="str">
        <f t="shared" si="708"/>
        <v>Nov</v>
      </c>
      <c r="Z9063" t="str">
        <f t="shared" si="709"/>
        <v>2015-11</v>
      </c>
    </row>
    <row r="9064" spans="1:26"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s="5">
        <v>36.479999999999997</v>
      </c>
      <c r="S9064">
        <v>6</v>
      </c>
      <c r="T9064" s="7">
        <v>0</v>
      </c>
      <c r="U9064" s="5">
        <v>18.239999999999998</v>
      </c>
      <c r="V9064">
        <f t="shared" si="705"/>
        <v>2</v>
      </c>
      <c r="W9064">
        <f t="shared" si="706"/>
        <v>1</v>
      </c>
      <c r="X9064">
        <f t="shared" si="707"/>
        <v>2016</v>
      </c>
      <c r="Y9064" t="str">
        <f t="shared" si="708"/>
        <v>Feb</v>
      </c>
      <c r="Z9064" t="str">
        <f t="shared" si="709"/>
        <v>2016-02</v>
      </c>
    </row>
    <row r="9065" spans="1:26"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s="5">
        <v>322.19200000000001</v>
      </c>
      <c r="S9065">
        <v>13</v>
      </c>
      <c r="T9065" s="7">
        <v>0.2</v>
      </c>
      <c r="U9065" s="5">
        <v>100.685</v>
      </c>
      <c r="V9065">
        <f t="shared" si="705"/>
        <v>10</v>
      </c>
      <c r="W9065">
        <f t="shared" si="706"/>
        <v>4</v>
      </c>
      <c r="X9065">
        <f t="shared" si="707"/>
        <v>2014</v>
      </c>
      <c r="Y9065" t="str">
        <f t="shared" si="708"/>
        <v>Oct</v>
      </c>
      <c r="Z9065" t="str">
        <f t="shared" si="709"/>
        <v>2014-10</v>
      </c>
    </row>
    <row r="9066" spans="1:26"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s="5">
        <v>2.9460000000000002</v>
      </c>
      <c r="S9066">
        <v>3</v>
      </c>
      <c r="T9066" s="7">
        <v>0.8</v>
      </c>
      <c r="U9066" s="5">
        <v>-4.8609</v>
      </c>
      <c r="V9066">
        <f t="shared" si="705"/>
        <v>10</v>
      </c>
      <c r="W9066">
        <f t="shared" si="706"/>
        <v>4</v>
      </c>
      <c r="X9066">
        <f t="shared" si="707"/>
        <v>2014</v>
      </c>
      <c r="Y9066" t="str">
        <f t="shared" si="708"/>
        <v>Oct</v>
      </c>
      <c r="Z9066" t="str">
        <f t="shared" si="709"/>
        <v>2014-10</v>
      </c>
    </row>
    <row r="9067" spans="1:26"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s="5">
        <v>19.135999999999999</v>
      </c>
      <c r="S9067">
        <v>4</v>
      </c>
      <c r="T9067" s="7">
        <v>0.2</v>
      </c>
      <c r="U9067" s="5">
        <v>6.9367999999999999</v>
      </c>
      <c r="V9067">
        <f t="shared" si="705"/>
        <v>10</v>
      </c>
      <c r="W9067">
        <f t="shared" si="706"/>
        <v>4</v>
      </c>
      <c r="X9067">
        <f t="shared" si="707"/>
        <v>2014</v>
      </c>
      <c r="Y9067" t="str">
        <f t="shared" si="708"/>
        <v>Oct</v>
      </c>
      <c r="Z9067" t="str">
        <f t="shared" si="709"/>
        <v>2014-10</v>
      </c>
    </row>
    <row r="9068" spans="1:26"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s="5">
        <v>23.08</v>
      </c>
      <c r="S9068">
        <v>2</v>
      </c>
      <c r="T9068" s="7">
        <v>0</v>
      </c>
      <c r="U9068" s="5">
        <v>6.9240000000000004</v>
      </c>
      <c r="V9068">
        <f t="shared" si="705"/>
        <v>5</v>
      </c>
      <c r="W9068">
        <f t="shared" si="706"/>
        <v>2</v>
      </c>
      <c r="X9068">
        <f t="shared" si="707"/>
        <v>2017</v>
      </c>
      <c r="Y9068" t="str">
        <f t="shared" si="708"/>
        <v>May</v>
      </c>
      <c r="Z9068" t="str">
        <f t="shared" si="709"/>
        <v>2017-05</v>
      </c>
    </row>
    <row r="9069" spans="1:26"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s="5">
        <v>90.48</v>
      </c>
      <c r="S9069">
        <v>2</v>
      </c>
      <c r="T9069" s="7">
        <v>0</v>
      </c>
      <c r="U9069" s="5">
        <v>23.524799999999999</v>
      </c>
      <c r="V9069">
        <f t="shared" si="705"/>
        <v>2</v>
      </c>
      <c r="W9069">
        <f t="shared" si="706"/>
        <v>1</v>
      </c>
      <c r="X9069">
        <f t="shared" si="707"/>
        <v>2016</v>
      </c>
      <c r="Y9069" t="str">
        <f t="shared" si="708"/>
        <v>Feb</v>
      </c>
      <c r="Z9069" t="str">
        <f t="shared" si="709"/>
        <v>2016-02</v>
      </c>
    </row>
    <row r="9070" spans="1:26"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s="5">
        <v>215.976</v>
      </c>
      <c r="S9070">
        <v>3</v>
      </c>
      <c r="T9070" s="7">
        <v>0.2</v>
      </c>
      <c r="U9070" s="5">
        <v>-2.6997</v>
      </c>
      <c r="V9070">
        <f t="shared" si="705"/>
        <v>9</v>
      </c>
      <c r="W9070">
        <f t="shared" si="706"/>
        <v>3</v>
      </c>
      <c r="X9070">
        <f t="shared" si="707"/>
        <v>2016</v>
      </c>
      <c r="Y9070" t="str">
        <f t="shared" si="708"/>
        <v>Sep</v>
      </c>
      <c r="Z9070" t="str">
        <f t="shared" si="709"/>
        <v>2016-09</v>
      </c>
    </row>
    <row r="9071" spans="1:26"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s="5">
        <v>65.94</v>
      </c>
      <c r="S9071">
        <v>3</v>
      </c>
      <c r="T9071" s="7">
        <v>0</v>
      </c>
      <c r="U9071" s="5">
        <v>30.991800000000001</v>
      </c>
      <c r="V9071">
        <f t="shared" si="705"/>
        <v>9</v>
      </c>
      <c r="W9071">
        <f t="shared" si="706"/>
        <v>3</v>
      </c>
      <c r="X9071">
        <f t="shared" si="707"/>
        <v>2016</v>
      </c>
      <c r="Y9071" t="str">
        <f t="shared" si="708"/>
        <v>Sep</v>
      </c>
      <c r="Z9071" t="str">
        <f t="shared" si="709"/>
        <v>2016-09</v>
      </c>
    </row>
    <row r="9072" spans="1:26"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s="5">
        <v>11.352</v>
      </c>
      <c r="S9072">
        <v>3</v>
      </c>
      <c r="T9072" s="7">
        <v>0.2</v>
      </c>
      <c r="U9072" s="5">
        <v>2.6960999999999999</v>
      </c>
      <c r="V9072">
        <f t="shared" si="705"/>
        <v>12</v>
      </c>
      <c r="W9072">
        <f t="shared" si="706"/>
        <v>4</v>
      </c>
      <c r="X9072">
        <f t="shared" si="707"/>
        <v>2017</v>
      </c>
      <c r="Y9072" t="str">
        <f t="shared" si="708"/>
        <v>Dec</v>
      </c>
      <c r="Z9072" t="str">
        <f t="shared" si="709"/>
        <v>2017-12</v>
      </c>
    </row>
    <row r="9073" spans="1:26"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5">
        <v>24.56</v>
      </c>
      <c r="S9073">
        <v>2</v>
      </c>
      <c r="T9073" s="7">
        <v>0</v>
      </c>
      <c r="U9073" s="5">
        <v>6.8768000000000002</v>
      </c>
      <c r="V9073">
        <f t="shared" si="705"/>
        <v>6</v>
      </c>
      <c r="W9073">
        <f t="shared" si="706"/>
        <v>2</v>
      </c>
      <c r="X9073">
        <f t="shared" si="707"/>
        <v>2015</v>
      </c>
      <c r="Y9073" t="str">
        <f t="shared" si="708"/>
        <v>Jun</v>
      </c>
      <c r="Z9073" t="str">
        <f t="shared" si="709"/>
        <v>2015-06</v>
      </c>
    </row>
    <row r="9074" spans="1:26"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s="5">
        <v>16.559999999999999</v>
      </c>
      <c r="S9074">
        <v>2</v>
      </c>
      <c r="T9074" s="7">
        <v>0</v>
      </c>
      <c r="U9074" s="5">
        <v>7.7831999999999999</v>
      </c>
      <c r="V9074">
        <f t="shared" si="705"/>
        <v>9</v>
      </c>
      <c r="W9074">
        <f t="shared" si="706"/>
        <v>3</v>
      </c>
      <c r="X9074">
        <f t="shared" si="707"/>
        <v>2016</v>
      </c>
      <c r="Y9074" t="str">
        <f t="shared" si="708"/>
        <v>Sep</v>
      </c>
      <c r="Z9074" t="str">
        <f t="shared" si="709"/>
        <v>2016-09</v>
      </c>
    </row>
    <row r="9075" spans="1:26"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s="5">
        <v>279.95</v>
      </c>
      <c r="S9075">
        <v>5</v>
      </c>
      <c r="T9075" s="7">
        <v>0</v>
      </c>
      <c r="U9075" s="5">
        <v>67.188000000000002</v>
      </c>
      <c r="V9075">
        <f t="shared" si="705"/>
        <v>9</v>
      </c>
      <c r="W9075">
        <f t="shared" si="706"/>
        <v>3</v>
      </c>
      <c r="X9075">
        <f t="shared" si="707"/>
        <v>2016</v>
      </c>
      <c r="Y9075" t="str">
        <f t="shared" si="708"/>
        <v>Sep</v>
      </c>
      <c r="Z9075" t="str">
        <f t="shared" si="709"/>
        <v>2016-09</v>
      </c>
    </row>
    <row r="9076" spans="1:26"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s="5">
        <v>828.84</v>
      </c>
      <c r="S9076">
        <v>6</v>
      </c>
      <c r="T9076" s="7">
        <v>0</v>
      </c>
      <c r="U9076" s="5">
        <v>0</v>
      </c>
      <c r="V9076">
        <f t="shared" si="705"/>
        <v>4</v>
      </c>
      <c r="W9076">
        <f t="shared" si="706"/>
        <v>2</v>
      </c>
      <c r="X9076">
        <f t="shared" si="707"/>
        <v>2014</v>
      </c>
      <c r="Y9076" t="str">
        <f t="shared" si="708"/>
        <v>Apr</v>
      </c>
      <c r="Z9076" t="str">
        <f t="shared" si="709"/>
        <v>2014-04</v>
      </c>
    </row>
    <row r="9077" spans="1:26"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s="5">
        <v>7.218</v>
      </c>
      <c r="S9077">
        <v>3</v>
      </c>
      <c r="T9077" s="7">
        <v>0.7</v>
      </c>
      <c r="U9077" s="5">
        <v>-5.5338000000000003</v>
      </c>
      <c r="V9077">
        <f t="shared" si="705"/>
        <v>11</v>
      </c>
      <c r="W9077">
        <f t="shared" si="706"/>
        <v>4</v>
      </c>
      <c r="X9077">
        <f t="shared" si="707"/>
        <v>2015</v>
      </c>
      <c r="Y9077" t="str">
        <f t="shared" si="708"/>
        <v>Nov</v>
      </c>
      <c r="Z9077" t="str">
        <f t="shared" si="709"/>
        <v>2015-11</v>
      </c>
    </row>
    <row r="9078" spans="1:26"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s="5">
        <v>27.2</v>
      </c>
      <c r="S9078">
        <v>4</v>
      </c>
      <c r="T9078" s="7">
        <v>0.2</v>
      </c>
      <c r="U9078" s="5">
        <v>2.04</v>
      </c>
      <c r="V9078">
        <f t="shared" si="705"/>
        <v>11</v>
      </c>
      <c r="W9078">
        <f t="shared" si="706"/>
        <v>4</v>
      </c>
      <c r="X9078">
        <f t="shared" si="707"/>
        <v>2015</v>
      </c>
      <c r="Y9078" t="str">
        <f t="shared" si="708"/>
        <v>Nov</v>
      </c>
      <c r="Z9078" t="str">
        <f t="shared" si="709"/>
        <v>2015-11</v>
      </c>
    </row>
    <row r="9079" spans="1:26"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s="5">
        <v>89.97</v>
      </c>
      <c r="S9079">
        <v>3</v>
      </c>
      <c r="T9079" s="7">
        <v>0</v>
      </c>
      <c r="U9079" s="5">
        <v>18.893699999999999</v>
      </c>
      <c r="V9079">
        <f t="shared" si="705"/>
        <v>11</v>
      </c>
      <c r="W9079">
        <f t="shared" si="706"/>
        <v>4</v>
      </c>
      <c r="X9079">
        <f t="shared" si="707"/>
        <v>2014</v>
      </c>
      <c r="Y9079" t="str">
        <f t="shared" si="708"/>
        <v>Nov</v>
      </c>
      <c r="Z9079" t="str">
        <f t="shared" si="709"/>
        <v>2014-11</v>
      </c>
    </row>
    <row r="9080" spans="1:26"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s="5">
        <v>318.08</v>
      </c>
      <c r="S9080">
        <v>4</v>
      </c>
      <c r="T9080" s="7">
        <v>0</v>
      </c>
      <c r="U9080" s="5">
        <v>34.988799999999998</v>
      </c>
      <c r="V9080">
        <f t="shared" si="705"/>
        <v>2</v>
      </c>
      <c r="W9080">
        <f t="shared" si="706"/>
        <v>1</v>
      </c>
      <c r="X9080">
        <f t="shared" si="707"/>
        <v>2016</v>
      </c>
      <c r="Y9080" t="str">
        <f t="shared" si="708"/>
        <v>Feb</v>
      </c>
      <c r="Z9080" t="str">
        <f t="shared" si="709"/>
        <v>2016-02</v>
      </c>
    </row>
    <row r="9081" spans="1:26"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s="5">
        <v>5.8</v>
      </c>
      <c r="S9081">
        <v>1</v>
      </c>
      <c r="T9081" s="7">
        <v>0</v>
      </c>
      <c r="U9081" s="5">
        <v>2.61</v>
      </c>
      <c r="V9081">
        <f t="shared" si="705"/>
        <v>2</v>
      </c>
      <c r="W9081">
        <f t="shared" si="706"/>
        <v>1</v>
      </c>
      <c r="X9081">
        <f t="shared" si="707"/>
        <v>2016</v>
      </c>
      <c r="Y9081" t="str">
        <f t="shared" si="708"/>
        <v>Feb</v>
      </c>
      <c r="Z9081" t="str">
        <f t="shared" si="709"/>
        <v>2016-02</v>
      </c>
    </row>
    <row r="9082" spans="1:26"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s="5">
        <v>143.952</v>
      </c>
      <c r="S9082">
        <v>6</v>
      </c>
      <c r="T9082" s="7">
        <v>0.2</v>
      </c>
      <c r="U9082" s="5">
        <v>17.994</v>
      </c>
      <c r="V9082">
        <f t="shared" si="705"/>
        <v>9</v>
      </c>
      <c r="W9082">
        <f t="shared" si="706"/>
        <v>3</v>
      </c>
      <c r="X9082">
        <f t="shared" si="707"/>
        <v>2017</v>
      </c>
      <c r="Y9082" t="str">
        <f t="shared" si="708"/>
        <v>Sep</v>
      </c>
      <c r="Z9082" t="str">
        <f t="shared" si="709"/>
        <v>2017-09</v>
      </c>
    </row>
    <row r="9083" spans="1:26"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s="5">
        <v>19.440000000000001</v>
      </c>
      <c r="S9083">
        <v>3</v>
      </c>
      <c r="T9083" s="7">
        <v>0</v>
      </c>
      <c r="U9083" s="5">
        <v>9.3312000000000008</v>
      </c>
      <c r="V9083">
        <f t="shared" si="705"/>
        <v>9</v>
      </c>
      <c r="W9083">
        <f t="shared" si="706"/>
        <v>3</v>
      </c>
      <c r="X9083">
        <f t="shared" si="707"/>
        <v>2017</v>
      </c>
      <c r="Y9083" t="str">
        <f t="shared" si="708"/>
        <v>Sep</v>
      </c>
      <c r="Z9083" t="str">
        <f t="shared" si="709"/>
        <v>2017-09</v>
      </c>
    </row>
    <row r="9084" spans="1:26"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s="5">
        <v>5.56</v>
      </c>
      <c r="S9084">
        <v>2</v>
      </c>
      <c r="T9084" s="7">
        <v>0</v>
      </c>
      <c r="U9084" s="5">
        <v>1.4456</v>
      </c>
      <c r="V9084">
        <f t="shared" si="705"/>
        <v>11</v>
      </c>
      <c r="W9084">
        <f t="shared" si="706"/>
        <v>4</v>
      </c>
      <c r="X9084">
        <f t="shared" si="707"/>
        <v>2017</v>
      </c>
      <c r="Y9084" t="str">
        <f t="shared" si="708"/>
        <v>Nov</v>
      </c>
      <c r="Z9084" t="str">
        <f t="shared" si="709"/>
        <v>2017-11</v>
      </c>
    </row>
    <row r="9085" spans="1:26"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s="5">
        <v>146.72999999999999</v>
      </c>
      <c r="S9085">
        <v>3</v>
      </c>
      <c r="T9085" s="7">
        <v>0</v>
      </c>
      <c r="U9085" s="5">
        <v>2.9346000000000001</v>
      </c>
      <c r="V9085">
        <f t="shared" si="705"/>
        <v>2</v>
      </c>
      <c r="W9085">
        <f t="shared" si="706"/>
        <v>1</v>
      </c>
      <c r="X9085">
        <f t="shared" si="707"/>
        <v>2015</v>
      </c>
      <c r="Y9085" t="str">
        <f t="shared" si="708"/>
        <v>Feb</v>
      </c>
      <c r="Z9085" t="str">
        <f t="shared" si="709"/>
        <v>2015-02</v>
      </c>
    </row>
    <row r="9086" spans="1:26"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s="5">
        <v>29.9</v>
      </c>
      <c r="S9086">
        <v>5</v>
      </c>
      <c r="T9086" s="7">
        <v>0</v>
      </c>
      <c r="U9086" s="5">
        <v>13.455</v>
      </c>
      <c r="V9086">
        <f t="shared" si="705"/>
        <v>2</v>
      </c>
      <c r="W9086">
        <f t="shared" si="706"/>
        <v>1</v>
      </c>
      <c r="X9086">
        <f t="shared" si="707"/>
        <v>2015</v>
      </c>
      <c r="Y9086" t="str">
        <f t="shared" si="708"/>
        <v>Feb</v>
      </c>
      <c r="Z9086" t="str">
        <f t="shared" si="709"/>
        <v>2015-02</v>
      </c>
    </row>
    <row r="9087" spans="1:26"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s="5">
        <v>276.78399999999999</v>
      </c>
      <c r="S9087">
        <v>2</v>
      </c>
      <c r="T9087" s="7">
        <v>0.2</v>
      </c>
      <c r="U9087" s="5">
        <v>89.954800000000006</v>
      </c>
      <c r="V9087">
        <f t="shared" si="705"/>
        <v>9</v>
      </c>
      <c r="W9087">
        <f t="shared" si="706"/>
        <v>3</v>
      </c>
      <c r="X9087">
        <f t="shared" si="707"/>
        <v>2016</v>
      </c>
      <c r="Y9087" t="str">
        <f t="shared" si="708"/>
        <v>Sep</v>
      </c>
      <c r="Z9087" t="str">
        <f t="shared" si="709"/>
        <v>2016-09</v>
      </c>
    </row>
    <row r="9088" spans="1:26"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s="5">
        <v>93.031999999999996</v>
      </c>
      <c r="S9088">
        <v>2</v>
      </c>
      <c r="T9088" s="7">
        <v>0.8</v>
      </c>
      <c r="U9088" s="5">
        <v>-251.18639999999999</v>
      </c>
      <c r="V9088">
        <f t="shared" si="705"/>
        <v>9</v>
      </c>
      <c r="W9088">
        <f t="shared" si="706"/>
        <v>3</v>
      </c>
      <c r="X9088">
        <f t="shared" si="707"/>
        <v>2016</v>
      </c>
      <c r="Y9088" t="str">
        <f t="shared" si="708"/>
        <v>Sep</v>
      </c>
      <c r="Z9088" t="str">
        <f t="shared" si="709"/>
        <v>2016-09</v>
      </c>
    </row>
    <row r="9089" spans="1:26"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s="5">
        <v>454.96499999999997</v>
      </c>
      <c r="S9089">
        <v>5</v>
      </c>
      <c r="T9089" s="7">
        <v>0.3</v>
      </c>
      <c r="U9089" s="5">
        <v>-136.48949999999999</v>
      </c>
      <c r="V9089">
        <f t="shared" si="705"/>
        <v>9</v>
      </c>
      <c r="W9089">
        <f t="shared" si="706"/>
        <v>3</v>
      </c>
      <c r="X9089">
        <f t="shared" si="707"/>
        <v>2016</v>
      </c>
      <c r="Y9089" t="str">
        <f t="shared" si="708"/>
        <v>Sep</v>
      </c>
      <c r="Z9089" t="str">
        <f t="shared" si="709"/>
        <v>2016-09</v>
      </c>
    </row>
    <row r="9090" spans="1:26"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s="5">
        <v>246.16800000000001</v>
      </c>
      <c r="S9090">
        <v>3</v>
      </c>
      <c r="T9090" s="7">
        <v>0.2</v>
      </c>
      <c r="U9090" s="5">
        <v>21.5397</v>
      </c>
      <c r="V9090">
        <f t="shared" si="705"/>
        <v>12</v>
      </c>
      <c r="W9090">
        <f t="shared" si="706"/>
        <v>4</v>
      </c>
      <c r="X9090">
        <f t="shared" si="707"/>
        <v>2015</v>
      </c>
      <c r="Y9090" t="str">
        <f t="shared" si="708"/>
        <v>Dec</v>
      </c>
      <c r="Z9090" t="str">
        <f t="shared" si="709"/>
        <v>2015-12</v>
      </c>
    </row>
    <row r="9091" spans="1:26"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s="5">
        <v>295.39999999999998</v>
      </c>
      <c r="S9091">
        <v>5</v>
      </c>
      <c r="T9091" s="7">
        <v>0.2</v>
      </c>
      <c r="U9091" s="5">
        <v>-62.772500000000001</v>
      </c>
      <c r="V9091">
        <f t="shared" ref="V9091:V9154" si="710">MONTH(C9091)</f>
        <v>9</v>
      </c>
      <c r="W9091">
        <f t="shared" ref="W9091:W9154" si="711">ROUNDUP(MONTH(C9091)/3,0)</f>
        <v>3</v>
      </c>
      <c r="X9091">
        <f t="shared" ref="X9091:X9154" si="712">YEAR(C9091)</f>
        <v>2016</v>
      </c>
      <c r="Y9091" t="str">
        <f t="shared" ref="Y9091:Y9154" si="713">TEXT(C9091,"MMM")</f>
        <v>Sep</v>
      </c>
      <c r="Z9091" t="str">
        <f t="shared" ref="Z9091:Z9154" si="714">TEXT(C9091,"YYYY-MM")</f>
        <v>2016-09</v>
      </c>
    </row>
    <row r="9092" spans="1:26"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s="5">
        <v>348.56</v>
      </c>
      <c r="S9092">
        <v>8</v>
      </c>
      <c r="T9092" s="7">
        <v>0</v>
      </c>
      <c r="U9092" s="5">
        <v>104.568</v>
      </c>
      <c r="V9092">
        <f t="shared" si="710"/>
        <v>10</v>
      </c>
      <c r="W9092">
        <f t="shared" si="711"/>
        <v>4</v>
      </c>
      <c r="X9092">
        <f t="shared" si="712"/>
        <v>2017</v>
      </c>
      <c r="Y9092" t="str">
        <f t="shared" si="713"/>
        <v>Oct</v>
      </c>
      <c r="Z9092" t="str">
        <f t="shared" si="714"/>
        <v>2017-10</v>
      </c>
    </row>
    <row r="9093" spans="1:26"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s="5">
        <v>15.552</v>
      </c>
      <c r="S9093">
        <v>3</v>
      </c>
      <c r="T9093" s="7">
        <v>0.2</v>
      </c>
      <c r="U9093" s="5">
        <v>5.4432</v>
      </c>
      <c r="V9093">
        <f t="shared" si="710"/>
        <v>6</v>
      </c>
      <c r="W9093">
        <f t="shared" si="711"/>
        <v>2</v>
      </c>
      <c r="X9093">
        <f t="shared" si="712"/>
        <v>2015</v>
      </c>
      <c r="Y9093" t="str">
        <f t="shared" si="713"/>
        <v>Jun</v>
      </c>
      <c r="Z9093" t="str">
        <f t="shared" si="714"/>
        <v>2015-06</v>
      </c>
    </row>
    <row r="9094" spans="1:26"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s="5">
        <v>482.94</v>
      </c>
      <c r="S9094">
        <v>6</v>
      </c>
      <c r="T9094" s="7">
        <v>0.5</v>
      </c>
      <c r="U9094" s="5">
        <v>-376.69319999999999</v>
      </c>
      <c r="V9094">
        <f t="shared" si="710"/>
        <v>6</v>
      </c>
      <c r="W9094">
        <f t="shared" si="711"/>
        <v>2</v>
      </c>
      <c r="X9094">
        <f t="shared" si="712"/>
        <v>2015</v>
      </c>
      <c r="Y9094" t="str">
        <f t="shared" si="713"/>
        <v>Jun</v>
      </c>
      <c r="Z9094" t="str">
        <f t="shared" si="714"/>
        <v>2015-06</v>
      </c>
    </row>
    <row r="9095" spans="1:26"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s="5">
        <v>299.98</v>
      </c>
      <c r="S9095">
        <v>2</v>
      </c>
      <c r="T9095" s="7">
        <v>0</v>
      </c>
      <c r="U9095" s="5">
        <v>83.994399999999999</v>
      </c>
      <c r="V9095">
        <f t="shared" si="710"/>
        <v>6</v>
      </c>
      <c r="W9095">
        <f t="shared" si="711"/>
        <v>2</v>
      </c>
      <c r="X9095">
        <f t="shared" si="712"/>
        <v>2015</v>
      </c>
      <c r="Y9095" t="str">
        <f t="shared" si="713"/>
        <v>Jun</v>
      </c>
      <c r="Z9095" t="str">
        <f t="shared" si="714"/>
        <v>2015-06</v>
      </c>
    </row>
    <row r="9096" spans="1:26"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s="5">
        <v>403.68</v>
      </c>
      <c r="S9096">
        <v>6</v>
      </c>
      <c r="T9096" s="7">
        <v>0</v>
      </c>
      <c r="U9096" s="5">
        <v>181.65600000000001</v>
      </c>
      <c r="V9096">
        <f t="shared" si="710"/>
        <v>6</v>
      </c>
      <c r="W9096">
        <f t="shared" si="711"/>
        <v>2</v>
      </c>
      <c r="X9096">
        <f t="shared" si="712"/>
        <v>2015</v>
      </c>
      <c r="Y9096" t="str">
        <f t="shared" si="713"/>
        <v>Jun</v>
      </c>
      <c r="Z9096" t="str">
        <f t="shared" si="714"/>
        <v>2015-06</v>
      </c>
    </row>
    <row r="9097" spans="1:26"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s="5">
        <v>41.9</v>
      </c>
      <c r="S9097">
        <v>2</v>
      </c>
      <c r="T9097" s="7">
        <v>0</v>
      </c>
      <c r="U9097" s="5">
        <v>11.731999999999999</v>
      </c>
      <c r="V9097">
        <f t="shared" si="710"/>
        <v>6</v>
      </c>
      <c r="W9097">
        <f t="shared" si="711"/>
        <v>2</v>
      </c>
      <c r="X9097">
        <f t="shared" si="712"/>
        <v>2015</v>
      </c>
      <c r="Y9097" t="str">
        <f t="shared" si="713"/>
        <v>Jun</v>
      </c>
      <c r="Z9097" t="str">
        <f t="shared" si="714"/>
        <v>2015-06</v>
      </c>
    </row>
    <row r="9098" spans="1:26"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s="5">
        <v>28.91</v>
      </c>
      <c r="S9098">
        <v>7</v>
      </c>
      <c r="T9098" s="7">
        <v>0</v>
      </c>
      <c r="U9098" s="5">
        <v>13.2986</v>
      </c>
      <c r="V9098">
        <f t="shared" si="710"/>
        <v>6</v>
      </c>
      <c r="W9098">
        <f t="shared" si="711"/>
        <v>2</v>
      </c>
      <c r="X9098">
        <f t="shared" si="712"/>
        <v>2015</v>
      </c>
      <c r="Y9098" t="str">
        <f t="shared" si="713"/>
        <v>Jun</v>
      </c>
      <c r="Z9098" t="str">
        <f t="shared" si="714"/>
        <v>2015-06</v>
      </c>
    </row>
    <row r="9099" spans="1:26"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s="5">
        <v>32.4</v>
      </c>
      <c r="S9099">
        <v>5</v>
      </c>
      <c r="T9099" s="7">
        <v>0</v>
      </c>
      <c r="U9099" s="5">
        <v>15.552</v>
      </c>
      <c r="V9099">
        <f t="shared" si="710"/>
        <v>4</v>
      </c>
      <c r="W9099">
        <f t="shared" si="711"/>
        <v>2</v>
      </c>
      <c r="X9099">
        <f t="shared" si="712"/>
        <v>2014</v>
      </c>
      <c r="Y9099" t="str">
        <f t="shared" si="713"/>
        <v>Apr</v>
      </c>
      <c r="Z9099" t="str">
        <f t="shared" si="714"/>
        <v>2014-04</v>
      </c>
    </row>
    <row r="9100" spans="1:26"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5">
        <v>369.54399999999998</v>
      </c>
      <c r="S9100">
        <v>7</v>
      </c>
      <c r="T9100" s="7">
        <v>0.2</v>
      </c>
      <c r="U9100" s="5">
        <v>27.715800000000002</v>
      </c>
      <c r="V9100">
        <f t="shared" si="710"/>
        <v>10</v>
      </c>
      <c r="W9100">
        <f t="shared" si="711"/>
        <v>4</v>
      </c>
      <c r="X9100">
        <f t="shared" si="712"/>
        <v>2017</v>
      </c>
      <c r="Y9100" t="str">
        <f t="shared" si="713"/>
        <v>Oct</v>
      </c>
      <c r="Z9100" t="str">
        <f t="shared" si="714"/>
        <v>2017-10</v>
      </c>
    </row>
    <row r="9101" spans="1:26"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5">
        <v>10.368</v>
      </c>
      <c r="S9101">
        <v>2</v>
      </c>
      <c r="T9101" s="7">
        <v>0.2</v>
      </c>
      <c r="U9101" s="5">
        <v>3.7584</v>
      </c>
      <c r="V9101">
        <f t="shared" si="710"/>
        <v>10</v>
      </c>
      <c r="W9101">
        <f t="shared" si="711"/>
        <v>4</v>
      </c>
      <c r="X9101">
        <f t="shared" si="712"/>
        <v>2017</v>
      </c>
      <c r="Y9101" t="str">
        <f t="shared" si="713"/>
        <v>Oct</v>
      </c>
      <c r="Z9101" t="str">
        <f t="shared" si="714"/>
        <v>2017-10</v>
      </c>
    </row>
    <row r="9102" spans="1:26"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5">
        <v>791.88</v>
      </c>
      <c r="S9102">
        <v>3</v>
      </c>
      <c r="T9102" s="7">
        <v>0.2</v>
      </c>
      <c r="U9102" s="5">
        <v>128.68049999999999</v>
      </c>
      <c r="V9102">
        <f t="shared" si="710"/>
        <v>10</v>
      </c>
      <c r="W9102">
        <f t="shared" si="711"/>
        <v>4</v>
      </c>
      <c r="X9102">
        <f t="shared" si="712"/>
        <v>2017</v>
      </c>
      <c r="Y9102" t="str">
        <f t="shared" si="713"/>
        <v>Oct</v>
      </c>
      <c r="Z9102" t="str">
        <f t="shared" si="714"/>
        <v>2017-10</v>
      </c>
    </row>
    <row r="9103" spans="1:26"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s="5">
        <v>23.64</v>
      </c>
      <c r="S9103">
        <v>3</v>
      </c>
      <c r="T9103" s="7">
        <v>0.2</v>
      </c>
      <c r="U9103" s="5">
        <v>5.319</v>
      </c>
      <c r="V9103">
        <f t="shared" si="710"/>
        <v>11</v>
      </c>
      <c r="W9103">
        <f t="shared" si="711"/>
        <v>4</v>
      </c>
      <c r="X9103">
        <f t="shared" si="712"/>
        <v>2015</v>
      </c>
      <c r="Y9103" t="str">
        <f t="shared" si="713"/>
        <v>Nov</v>
      </c>
      <c r="Z9103" t="str">
        <f t="shared" si="714"/>
        <v>2015-11</v>
      </c>
    </row>
    <row r="9104" spans="1:26"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s="5">
        <v>84.784000000000006</v>
      </c>
      <c r="S9104">
        <v>2</v>
      </c>
      <c r="T9104" s="7">
        <v>0.2</v>
      </c>
      <c r="U9104" s="5">
        <v>-16.956800000000001</v>
      </c>
      <c r="V9104">
        <f t="shared" si="710"/>
        <v>11</v>
      </c>
      <c r="W9104">
        <f t="shared" si="711"/>
        <v>4</v>
      </c>
      <c r="X9104">
        <f t="shared" si="712"/>
        <v>2015</v>
      </c>
      <c r="Y9104" t="str">
        <f t="shared" si="713"/>
        <v>Nov</v>
      </c>
      <c r="Z9104" t="str">
        <f t="shared" si="714"/>
        <v>2015-11</v>
      </c>
    </row>
    <row r="9105" spans="1:26"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s="5">
        <v>64.959999999999994</v>
      </c>
      <c r="S9105">
        <v>5</v>
      </c>
      <c r="T9105" s="7">
        <v>0.6</v>
      </c>
      <c r="U9105" s="5">
        <v>-84.447999999999993</v>
      </c>
      <c r="V9105">
        <f t="shared" si="710"/>
        <v>11</v>
      </c>
      <c r="W9105">
        <f t="shared" si="711"/>
        <v>4</v>
      </c>
      <c r="X9105">
        <f t="shared" si="712"/>
        <v>2015</v>
      </c>
      <c r="Y9105" t="str">
        <f t="shared" si="713"/>
        <v>Nov</v>
      </c>
      <c r="Z9105" t="str">
        <f t="shared" si="714"/>
        <v>2015-11</v>
      </c>
    </row>
    <row r="9106" spans="1:26"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s="5">
        <v>32.06</v>
      </c>
      <c r="S9106">
        <v>10</v>
      </c>
      <c r="T9106" s="7">
        <v>0.8</v>
      </c>
      <c r="U9106" s="5">
        <v>-51.295999999999999</v>
      </c>
      <c r="V9106">
        <f t="shared" si="710"/>
        <v>11</v>
      </c>
      <c r="W9106">
        <f t="shared" si="711"/>
        <v>4</v>
      </c>
      <c r="X9106">
        <f t="shared" si="712"/>
        <v>2015</v>
      </c>
      <c r="Y9106" t="str">
        <f t="shared" si="713"/>
        <v>Nov</v>
      </c>
      <c r="Z9106" t="str">
        <f t="shared" si="714"/>
        <v>2015-11</v>
      </c>
    </row>
    <row r="9107" spans="1:26"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s="5">
        <v>177.648</v>
      </c>
      <c r="S9107">
        <v>2</v>
      </c>
      <c r="T9107" s="7">
        <v>0.2</v>
      </c>
      <c r="U9107" s="5">
        <v>-28.867799999999999</v>
      </c>
      <c r="V9107">
        <f t="shared" si="710"/>
        <v>11</v>
      </c>
      <c r="W9107">
        <f t="shared" si="711"/>
        <v>4</v>
      </c>
      <c r="X9107">
        <f t="shared" si="712"/>
        <v>2015</v>
      </c>
      <c r="Y9107" t="str">
        <f t="shared" si="713"/>
        <v>Nov</v>
      </c>
      <c r="Z9107" t="str">
        <f t="shared" si="714"/>
        <v>2015-11</v>
      </c>
    </row>
    <row r="9108" spans="1:26"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s="5">
        <v>287.91000000000003</v>
      </c>
      <c r="S9108">
        <v>3</v>
      </c>
      <c r="T9108" s="7">
        <v>0.4</v>
      </c>
      <c r="U9108" s="5">
        <v>33.589500000000001</v>
      </c>
      <c r="V9108">
        <f t="shared" si="710"/>
        <v>11</v>
      </c>
      <c r="W9108">
        <f t="shared" si="711"/>
        <v>4</v>
      </c>
      <c r="X9108">
        <f t="shared" si="712"/>
        <v>2015</v>
      </c>
      <c r="Y9108" t="str">
        <f t="shared" si="713"/>
        <v>Nov</v>
      </c>
      <c r="Z9108" t="str">
        <f t="shared" si="714"/>
        <v>2015-11</v>
      </c>
    </row>
    <row r="9109" spans="1:26"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s="5">
        <v>22.367999999999999</v>
      </c>
      <c r="S9109">
        <v>2</v>
      </c>
      <c r="T9109" s="7">
        <v>0.2</v>
      </c>
      <c r="U9109" s="5">
        <v>1.6776</v>
      </c>
      <c r="V9109">
        <f t="shared" si="710"/>
        <v>5</v>
      </c>
      <c r="W9109">
        <f t="shared" si="711"/>
        <v>2</v>
      </c>
      <c r="X9109">
        <f t="shared" si="712"/>
        <v>2015</v>
      </c>
      <c r="Y9109" t="str">
        <f t="shared" si="713"/>
        <v>May</v>
      </c>
      <c r="Z9109" t="str">
        <f t="shared" si="714"/>
        <v>2015-05</v>
      </c>
    </row>
    <row r="9110" spans="1:26"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s="5">
        <v>32.368000000000002</v>
      </c>
      <c r="S9110">
        <v>7</v>
      </c>
      <c r="T9110" s="7">
        <v>0.2</v>
      </c>
      <c r="U9110" s="5">
        <v>11.7334</v>
      </c>
      <c r="V9110">
        <f t="shared" si="710"/>
        <v>5</v>
      </c>
      <c r="W9110">
        <f t="shared" si="711"/>
        <v>2</v>
      </c>
      <c r="X9110">
        <f t="shared" si="712"/>
        <v>2015</v>
      </c>
      <c r="Y9110" t="str">
        <f t="shared" si="713"/>
        <v>May</v>
      </c>
      <c r="Z9110" t="str">
        <f t="shared" si="714"/>
        <v>2015-05</v>
      </c>
    </row>
    <row r="9111" spans="1:26"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s="5">
        <v>207.98400000000001</v>
      </c>
      <c r="S9111">
        <v>2</v>
      </c>
      <c r="T9111" s="7">
        <v>0.2</v>
      </c>
      <c r="U9111" s="5">
        <v>36.397199999999998</v>
      </c>
      <c r="V9111">
        <f t="shared" si="710"/>
        <v>5</v>
      </c>
      <c r="W9111">
        <f t="shared" si="711"/>
        <v>2</v>
      </c>
      <c r="X9111">
        <f t="shared" si="712"/>
        <v>2015</v>
      </c>
      <c r="Y9111" t="str">
        <f t="shared" si="713"/>
        <v>May</v>
      </c>
      <c r="Z9111" t="str">
        <f t="shared" si="714"/>
        <v>2015-05</v>
      </c>
    </row>
    <row r="9112" spans="1:26"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s="5">
        <v>36.4</v>
      </c>
      <c r="S9112">
        <v>5</v>
      </c>
      <c r="T9112" s="7">
        <v>0</v>
      </c>
      <c r="U9112" s="5">
        <v>17.472000000000001</v>
      </c>
      <c r="V9112">
        <f t="shared" si="710"/>
        <v>10</v>
      </c>
      <c r="W9112">
        <f t="shared" si="711"/>
        <v>4</v>
      </c>
      <c r="X9112">
        <f t="shared" si="712"/>
        <v>2014</v>
      </c>
      <c r="Y9112" t="str">
        <f t="shared" si="713"/>
        <v>Oct</v>
      </c>
      <c r="Z9112" t="str">
        <f t="shared" si="714"/>
        <v>2014-10</v>
      </c>
    </row>
    <row r="9113" spans="1:26"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s="5">
        <v>22.96</v>
      </c>
      <c r="S9113">
        <v>2</v>
      </c>
      <c r="T9113" s="7">
        <v>0</v>
      </c>
      <c r="U9113" s="5">
        <v>4.3624000000000001</v>
      </c>
      <c r="V9113">
        <f t="shared" si="710"/>
        <v>10</v>
      </c>
      <c r="W9113">
        <f t="shared" si="711"/>
        <v>4</v>
      </c>
      <c r="X9113">
        <f t="shared" si="712"/>
        <v>2014</v>
      </c>
      <c r="Y9113" t="str">
        <f t="shared" si="713"/>
        <v>Oct</v>
      </c>
      <c r="Z9113" t="str">
        <f t="shared" si="714"/>
        <v>2014-10</v>
      </c>
    </row>
    <row r="9114" spans="1:26"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s="5">
        <v>315.2</v>
      </c>
      <c r="S9114">
        <v>4</v>
      </c>
      <c r="T9114" s="7">
        <v>0</v>
      </c>
      <c r="U9114" s="5">
        <v>6.3040000000000003</v>
      </c>
      <c r="V9114">
        <f t="shared" si="710"/>
        <v>10</v>
      </c>
      <c r="W9114">
        <f t="shared" si="711"/>
        <v>4</v>
      </c>
      <c r="X9114">
        <f t="shared" si="712"/>
        <v>2014</v>
      </c>
      <c r="Y9114" t="str">
        <f t="shared" si="713"/>
        <v>Oct</v>
      </c>
      <c r="Z9114" t="str">
        <f t="shared" si="714"/>
        <v>2014-10</v>
      </c>
    </row>
    <row r="9115" spans="1:26"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s="5">
        <v>15.18</v>
      </c>
      <c r="S9115">
        <v>3</v>
      </c>
      <c r="T9115" s="7">
        <v>0</v>
      </c>
      <c r="U9115" s="5">
        <v>7.1345999999999998</v>
      </c>
      <c r="V9115">
        <f t="shared" si="710"/>
        <v>10</v>
      </c>
      <c r="W9115">
        <f t="shared" si="711"/>
        <v>4</v>
      </c>
      <c r="X9115">
        <f t="shared" si="712"/>
        <v>2014</v>
      </c>
      <c r="Y9115" t="str">
        <f t="shared" si="713"/>
        <v>Oct</v>
      </c>
      <c r="Z9115" t="str">
        <f t="shared" si="714"/>
        <v>2014-10</v>
      </c>
    </row>
    <row r="9116" spans="1:26"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s="5">
        <v>623.96</v>
      </c>
      <c r="S9116">
        <v>5</v>
      </c>
      <c r="T9116" s="7">
        <v>0.2</v>
      </c>
      <c r="U9116" s="5">
        <v>38.997500000000002</v>
      </c>
      <c r="V9116">
        <f t="shared" si="710"/>
        <v>2</v>
      </c>
      <c r="W9116">
        <f t="shared" si="711"/>
        <v>1</v>
      </c>
      <c r="X9116">
        <f t="shared" si="712"/>
        <v>2016</v>
      </c>
      <c r="Y9116" t="str">
        <f t="shared" si="713"/>
        <v>Feb</v>
      </c>
      <c r="Z9116" t="str">
        <f t="shared" si="714"/>
        <v>2016-02</v>
      </c>
    </row>
    <row r="9117" spans="1:26"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s="5">
        <v>429.6</v>
      </c>
      <c r="S9117">
        <v>2</v>
      </c>
      <c r="T9117" s="7">
        <v>0.4</v>
      </c>
      <c r="U9117" s="5">
        <v>-93.08</v>
      </c>
      <c r="V9117">
        <f t="shared" si="710"/>
        <v>1</v>
      </c>
      <c r="W9117">
        <f t="shared" si="711"/>
        <v>1</v>
      </c>
      <c r="X9117">
        <f t="shared" si="712"/>
        <v>2017</v>
      </c>
      <c r="Y9117" t="str">
        <f t="shared" si="713"/>
        <v>Jan</v>
      </c>
      <c r="Z9117" t="str">
        <f t="shared" si="714"/>
        <v>2017-01</v>
      </c>
    </row>
    <row r="9118" spans="1:26"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s="5">
        <v>31.968</v>
      </c>
      <c r="S9118">
        <v>2</v>
      </c>
      <c r="T9118" s="7">
        <v>0.2</v>
      </c>
      <c r="U9118" s="5">
        <v>6.3936000000000002</v>
      </c>
      <c r="V9118">
        <f t="shared" si="710"/>
        <v>1</v>
      </c>
      <c r="W9118">
        <f t="shared" si="711"/>
        <v>1</v>
      </c>
      <c r="X9118">
        <f t="shared" si="712"/>
        <v>2017</v>
      </c>
      <c r="Y9118" t="str">
        <f t="shared" si="713"/>
        <v>Jan</v>
      </c>
      <c r="Z9118" t="str">
        <f t="shared" si="714"/>
        <v>2017-01</v>
      </c>
    </row>
    <row r="9119" spans="1:26"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s="5">
        <v>887.27099999999996</v>
      </c>
      <c r="S9119">
        <v>3</v>
      </c>
      <c r="T9119" s="7">
        <v>0.3</v>
      </c>
      <c r="U9119" s="5">
        <v>-63.3765</v>
      </c>
      <c r="V9119">
        <f t="shared" si="710"/>
        <v>1</v>
      </c>
      <c r="W9119">
        <f t="shared" si="711"/>
        <v>1</v>
      </c>
      <c r="X9119">
        <f t="shared" si="712"/>
        <v>2017</v>
      </c>
      <c r="Y9119" t="str">
        <f t="shared" si="713"/>
        <v>Jan</v>
      </c>
      <c r="Z9119" t="str">
        <f t="shared" si="714"/>
        <v>2017-01</v>
      </c>
    </row>
    <row r="9120" spans="1:26"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s="5">
        <v>21.696000000000002</v>
      </c>
      <c r="S9120">
        <v>4</v>
      </c>
      <c r="T9120" s="7">
        <v>0.2</v>
      </c>
      <c r="U9120" s="5">
        <v>7.0511999999999997</v>
      </c>
      <c r="V9120">
        <f t="shared" si="710"/>
        <v>1</v>
      </c>
      <c r="W9120">
        <f t="shared" si="711"/>
        <v>1</v>
      </c>
      <c r="X9120">
        <f t="shared" si="712"/>
        <v>2017</v>
      </c>
      <c r="Y9120" t="str">
        <f t="shared" si="713"/>
        <v>Jan</v>
      </c>
      <c r="Z9120" t="str">
        <f t="shared" si="714"/>
        <v>2017-01</v>
      </c>
    </row>
    <row r="9121" spans="1:26"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s="5">
        <v>22.05</v>
      </c>
      <c r="S9121">
        <v>7</v>
      </c>
      <c r="T9121" s="7">
        <v>0</v>
      </c>
      <c r="U9121" s="5">
        <v>10.584</v>
      </c>
      <c r="V9121">
        <f t="shared" si="710"/>
        <v>6</v>
      </c>
      <c r="W9121">
        <f t="shared" si="711"/>
        <v>2</v>
      </c>
      <c r="X9121">
        <f t="shared" si="712"/>
        <v>2016</v>
      </c>
      <c r="Y9121" t="str">
        <f t="shared" si="713"/>
        <v>Jun</v>
      </c>
      <c r="Z9121" t="str">
        <f t="shared" si="714"/>
        <v>2016-06</v>
      </c>
    </row>
    <row r="9122" spans="1:26"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s="5">
        <v>99.9</v>
      </c>
      <c r="S9122">
        <v>5</v>
      </c>
      <c r="T9122" s="7">
        <v>0</v>
      </c>
      <c r="U9122" s="5">
        <v>46.953000000000003</v>
      </c>
      <c r="V9122">
        <f t="shared" si="710"/>
        <v>6</v>
      </c>
      <c r="W9122">
        <f t="shared" si="711"/>
        <v>2</v>
      </c>
      <c r="X9122">
        <f t="shared" si="712"/>
        <v>2016</v>
      </c>
      <c r="Y9122" t="str">
        <f t="shared" si="713"/>
        <v>Jun</v>
      </c>
      <c r="Z9122" t="str">
        <f t="shared" si="714"/>
        <v>2016-06</v>
      </c>
    </row>
    <row r="9123" spans="1:26"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s="5">
        <v>90.86</v>
      </c>
      <c r="S9123">
        <v>7</v>
      </c>
      <c r="T9123" s="7">
        <v>0</v>
      </c>
      <c r="U9123" s="5">
        <v>26.349399999999999</v>
      </c>
      <c r="V9123">
        <f t="shared" si="710"/>
        <v>3</v>
      </c>
      <c r="W9123">
        <f t="shared" si="711"/>
        <v>1</v>
      </c>
      <c r="X9123">
        <f t="shared" si="712"/>
        <v>2017</v>
      </c>
      <c r="Y9123" t="str">
        <f t="shared" si="713"/>
        <v>Mar</v>
      </c>
      <c r="Z9123" t="str">
        <f t="shared" si="714"/>
        <v>2017-03</v>
      </c>
    </row>
    <row r="9124" spans="1:26"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s="5">
        <v>7.78</v>
      </c>
      <c r="S9124">
        <v>1</v>
      </c>
      <c r="T9124" s="7">
        <v>0</v>
      </c>
      <c r="U9124" s="5">
        <v>3.5009999999999999</v>
      </c>
      <c r="V9124">
        <f t="shared" si="710"/>
        <v>11</v>
      </c>
      <c r="W9124">
        <f t="shared" si="711"/>
        <v>4</v>
      </c>
      <c r="X9124">
        <f t="shared" si="712"/>
        <v>2017</v>
      </c>
      <c r="Y9124" t="str">
        <f t="shared" si="713"/>
        <v>Nov</v>
      </c>
      <c r="Z9124" t="str">
        <f t="shared" si="714"/>
        <v>2017-11</v>
      </c>
    </row>
    <row r="9125" spans="1:26"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s="5">
        <v>78.759</v>
      </c>
      <c r="S9125">
        <v>9</v>
      </c>
      <c r="T9125" s="7">
        <v>0.7</v>
      </c>
      <c r="U9125" s="5">
        <v>-57.756599999999999</v>
      </c>
      <c r="V9125">
        <f t="shared" si="710"/>
        <v>11</v>
      </c>
      <c r="W9125">
        <f t="shared" si="711"/>
        <v>4</v>
      </c>
      <c r="X9125">
        <f t="shared" si="712"/>
        <v>2016</v>
      </c>
      <c r="Y9125" t="str">
        <f t="shared" si="713"/>
        <v>Nov</v>
      </c>
      <c r="Z9125" t="str">
        <f t="shared" si="714"/>
        <v>2016-11</v>
      </c>
    </row>
    <row r="9126" spans="1:26"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s="5">
        <v>9.5519999999999996</v>
      </c>
      <c r="S9126">
        <v>3</v>
      </c>
      <c r="T9126" s="7">
        <v>0.6</v>
      </c>
      <c r="U9126" s="5">
        <v>-3.8208000000000002</v>
      </c>
      <c r="V9126">
        <f t="shared" si="710"/>
        <v>8</v>
      </c>
      <c r="W9126">
        <f t="shared" si="711"/>
        <v>3</v>
      </c>
      <c r="X9126">
        <f t="shared" si="712"/>
        <v>2016</v>
      </c>
      <c r="Y9126" t="str">
        <f t="shared" si="713"/>
        <v>Aug</v>
      </c>
      <c r="Z9126" t="str">
        <f t="shared" si="714"/>
        <v>2016-08</v>
      </c>
    </row>
    <row r="9127" spans="1:26"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s="5">
        <v>5.3440000000000003</v>
      </c>
      <c r="S9127">
        <v>4</v>
      </c>
      <c r="T9127" s="7">
        <v>0.6</v>
      </c>
      <c r="U9127" s="5">
        <v>-2.1375999999999999</v>
      </c>
      <c r="V9127">
        <f t="shared" si="710"/>
        <v>8</v>
      </c>
      <c r="W9127">
        <f t="shared" si="711"/>
        <v>3</v>
      </c>
      <c r="X9127">
        <f t="shared" si="712"/>
        <v>2016</v>
      </c>
      <c r="Y9127" t="str">
        <f t="shared" si="713"/>
        <v>Aug</v>
      </c>
      <c r="Z9127" t="str">
        <f t="shared" si="714"/>
        <v>2016-08</v>
      </c>
    </row>
    <row r="9128" spans="1:26"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s="5">
        <v>8.2799999999999994</v>
      </c>
      <c r="S9128">
        <v>2</v>
      </c>
      <c r="T9128" s="7">
        <v>0</v>
      </c>
      <c r="U9128" s="5">
        <v>3.4775999999999998</v>
      </c>
      <c r="V9128">
        <f t="shared" si="710"/>
        <v>11</v>
      </c>
      <c r="W9128">
        <f t="shared" si="711"/>
        <v>4</v>
      </c>
      <c r="X9128">
        <f t="shared" si="712"/>
        <v>2015</v>
      </c>
      <c r="Y9128" t="str">
        <f t="shared" si="713"/>
        <v>Nov</v>
      </c>
      <c r="Z9128" t="str">
        <f t="shared" si="714"/>
        <v>2015-11</v>
      </c>
    </row>
    <row r="9129" spans="1:26"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s="5">
        <v>50.136000000000003</v>
      </c>
      <c r="S9129">
        <v>3</v>
      </c>
      <c r="T9129" s="7">
        <v>0.2</v>
      </c>
      <c r="U9129" s="5">
        <v>-11.2806</v>
      </c>
      <c r="V9129">
        <f t="shared" si="710"/>
        <v>5</v>
      </c>
      <c r="W9129">
        <f t="shared" si="711"/>
        <v>2</v>
      </c>
      <c r="X9129">
        <f t="shared" si="712"/>
        <v>2017</v>
      </c>
      <c r="Y9129" t="str">
        <f t="shared" si="713"/>
        <v>May</v>
      </c>
      <c r="Z9129" t="str">
        <f t="shared" si="714"/>
        <v>2017-05</v>
      </c>
    </row>
    <row r="9130" spans="1:26"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s="5">
        <v>88.073999999999998</v>
      </c>
      <c r="S9130">
        <v>7</v>
      </c>
      <c r="T9130" s="7">
        <v>0.7</v>
      </c>
      <c r="U9130" s="5">
        <v>-58.716000000000001</v>
      </c>
      <c r="V9130">
        <f t="shared" si="710"/>
        <v>9</v>
      </c>
      <c r="W9130">
        <f t="shared" si="711"/>
        <v>3</v>
      </c>
      <c r="X9130">
        <f t="shared" si="712"/>
        <v>2017</v>
      </c>
      <c r="Y9130" t="str">
        <f t="shared" si="713"/>
        <v>Sep</v>
      </c>
      <c r="Z9130" t="str">
        <f t="shared" si="714"/>
        <v>2017-09</v>
      </c>
    </row>
    <row r="9131" spans="1:26"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s="5">
        <v>301.47000000000003</v>
      </c>
      <c r="S9131">
        <v>3</v>
      </c>
      <c r="T9131" s="7">
        <v>0.5</v>
      </c>
      <c r="U9131" s="5">
        <v>-241.17599999999999</v>
      </c>
      <c r="V9131">
        <f t="shared" si="710"/>
        <v>3</v>
      </c>
      <c r="W9131">
        <f t="shared" si="711"/>
        <v>1</v>
      </c>
      <c r="X9131">
        <f t="shared" si="712"/>
        <v>2016</v>
      </c>
      <c r="Y9131" t="str">
        <f t="shared" si="713"/>
        <v>Mar</v>
      </c>
      <c r="Z9131" t="str">
        <f t="shared" si="714"/>
        <v>2016-03</v>
      </c>
    </row>
    <row r="9132" spans="1:26"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5">
        <v>18.655999999999999</v>
      </c>
      <c r="S9132">
        <v>2</v>
      </c>
      <c r="T9132" s="7">
        <v>0.2</v>
      </c>
      <c r="U9132" s="5">
        <v>1.6324000000000001</v>
      </c>
      <c r="V9132">
        <f t="shared" si="710"/>
        <v>3</v>
      </c>
      <c r="W9132">
        <f t="shared" si="711"/>
        <v>1</v>
      </c>
      <c r="X9132">
        <f t="shared" si="712"/>
        <v>2016</v>
      </c>
      <c r="Y9132" t="str">
        <f t="shared" si="713"/>
        <v>Mar</v>
      </c>
      <c r="Z9132" t="str">
        <f t="shared" si="714"/>
        <v>2016-03</v>
      </c>
    </row>
    <row r="9133" spans="1:26"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s="5">
        <v>27.46</v>
      </c>
      <c r="S9133">
        <v>2</v>
      </c>
      <c r="T9133" s="7">
        <v>0</v>
      </c>
      <c r="U9133" s="5">
        <v>9.8856000000000002</v>
      </c>
      <c r="V9133">
        <f t="shared" si="710"/>
        <v>5</v>
      </c>
      <c r="W9133">
        <f t="shared" si="711"/>
        <v>2</v>
      </c>
      <c r="X9133">
        <f t="shared" si="712"/>
        <v>2017</v>
      </c>
      <c r="Y9133" t="str">
        <f t="shared" si="713"/>
        <v>May</v>
      </c>
      <c r="Z9133" t="str">
        <f t="shared" si="714"/>
        <v>2017-05</v>
      </c>
    </row>
    <row r="9134" spans="1:26"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s="5">
        <v>125.13</v>
      </c>
      <c r="S9134">
        <v>3</v>
      </c>
      <c r="T9134" s="7">
        <v>0</v>
      </c>
      <c r="U9134" s="5">
        <v>36.287700000000001</v>
      </c>
      <c r="V9134">
        <f t="shared" si="710"/>
        <v>5</v>
      </c>
      <c r="W9134">
        <f t="shared" si="711"/>
        <v>2</v>
      </c>
      <c r="X9134">
        <f t="shared" si="712"/>
        <v>2017</v>
      </c>
      <c r="Y9134" t="str">
        <f t="shared" si="713"/>
        <v>May</v>
      </c>
      <c r="Z9134" t="str">
        <f t="shared" si="714"/>
        <v>2017-05</v>
      </c>
    </row>
    <row r="9135" spans="1:26"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s="5">
        <v>555.96</v>
      </c>
      <c r="S9135">
        <v>5</v>
      </c>
      <c r="T9135" s="7">
        <v>0.2</v>
      </c>
      <c r="U9135" s="5">
        <v>41.697000000000003</v>
      </c>
      <c r="V9135">
        <f t="shared" si="710"/>
        <v>8</v>
      </c>
      <c r="W9135">
        <f t="shared" si="711"/>
        <v>3</v>
      </c>
      <c r="X9135">
        <f t="shared" si="712"/>
        <v>2015</v>
      </c>
      <c r="Y9135" t="str">
        <f t="shared" si="713"/>
        <v>Aug</v>
      </c>
      <c r="Z9135" t="str">
        <f t="shared" si="714"/>
        <v>2015-08</v>
      </c>
    </row>
    <row r="9136" spans="1:26"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s="5">
        <v>129.55199999999999</v>
      </c>
      <c r="S9136">
        <v>3</v>
      </c>
      <c r="T9136" s="7">
        <v>0.2</v>
      </c>
      <c r="U9136" s="5">
        <v>-22.671600000000002</v>
      </c>
      <c r="V9136">
        <f t="shared" si="710"/>
        <v>4</v>
      </c>
      <c r="W9136">
        <f t="shared" si="711"/>
        <v>2</v>
      </c>
      <c r="X9136">
        <f t="shared" si="712"/>
        <v>2016</v>
      </c>
      <c r="Y9136" t="str">
        <f t="shared" si="713"/>
        <v>Apr</v>
      </c>
      <c r="Z9136" t="str">
        <f t="shared" si="714"/>
        <v>2016-04</v>
      </c>
    </row>
    <row r="9137" spans="1:26"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s="5">
        <v>51.984000000000002</v>
      </c>
      <c r="S9137">
        <v>1</v>
      </c>
      <c r="T9137" s="7">
        <v>0.2</v>
      </c>
      <c r="U9137" s="5">
        <v>-5.1984000000000004</v>
      </c>
      <c r="V9137">
        <f t="shared" si="710"/>
        <v>4</v>
      </c>
      <c r="W9137">
        <f t="shared" si="711"/>
        <v>2</v>
      </c>
      <c r="X9137">
        <f t="shared" si="712"/>
        <v>2016</v>
      </c>
      <c r="Y9137" t="str">
        <f t="shared" si="713"/>
        <v>Apr</v>
      </c>
      <c r="Z9137" t="str">
        <f t="shared" si="714"/>
        <v>2016-04</v>
      </c>
    </row>
    <row r="9138" spans="1:26"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s="5">
        <v>10.272</v>
      </c>
      <c r="S9138">
        <v>3</v>
      </c>
      <c r="T9138" s="7">
        <v>0.2</v>
      </c>
      <c r="U9138" s="5">
        <v>3.4668000000000001</v>
      </c>
      <c r="V9138">
        <f t="shared" si="710"/>
        <v>4</v>
      </c>
      <c r="W9138">
        <f t="shared" si="711"/>
        <v>2</v>
      </c>
      <c r="X9138">
        <f t="shared" si="712"/>
        <v>2016</v>
      </c>
      <c r="Y9138" t="str">
        <f t="shared" si="713"/>
        <v>Apr</v>
      </c>
      <c r="Z9138" t="str">
        <f t="shared" si="714"/>
        <v>2016-04</v>
      </c>
    </row>
    <row r="9139" spans="1:26"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s="5">
        <v>18.335999999999999</v>
      </c>
      <c r="S9139">
        <v>2</v>
      </c>
      <c r="T9139" s="7">
        <v>0.7</v>
      </c>
      <c r="U9139" s="5">
        <v>-12.224</v>
      </c>
      <c r="V9139">
        <f t="shared" si="710"/>
        <v>2</v>
      </c>
      <c r="W9139">
        <f t="shared" si="711"/>
        <v>1</v>
      </c>
      <c r="X9139">
        <f t="shared" si="712"/>
        <v>2014</v>
      </c>
      <c r="Y9139" t="str">
        <f t="shared" si="713"/>
        <v>Feb</v>
      </c>
      <c r="Z9139" t="str">
        <f t="shared" si="714"/>
        <v>2014-02</v>
      </c>
    </row>
    <row r="9140" spans="1:26"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s="5">
        <v>180.96</v>
      </c>
      <c r="S9140">
        <v>5</v>
      </c>
      <c r="T9140" s="7">
        <v>0.2</v>
      </c>
      <c r="U9140" s="5">
        <v>13.571999999999999</v>
      </c>
      <c r="V9140">
        <f t="shared" si="710"/>
        <v>2</v>
      </c>
      <c r="W9140">
        <f t="shared" si="711"/>
        <v>1</v>
      </c>
      <c r="X9140">
        <f t="shared" si="712"/>
        <v>2014</v>
      </c>
      <c r="Y9140" t="str">
        <f t="shared" si="713"/>
        <v>Feb</v>
      </c>
      <c r="Z9140" t="str">
        <f t="shared" si="714"/>
        <v>2014-02</v>
      </c>
    </row>
    <row r="9141" spans="1:26"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s="5">
        <v>475.94400000000002</v>
      </c>
      <c r="S9141">
        <v>7</v>
      </c>
      <c r="T9141" s="7">
        <v>0.2</v>
      </c>
      <c r="U9141" s="5">
        <v>95.188800000000001</v>
      </c>
      <c r="V9141">
        <f t="shared" si="710"/>
        <v>9</v>
      </c>
      <c r="W9141">
        <f t="shared" si="711"/>
        <v>3</v>
      </c>
      <c r="X9141">
        <f t="shared" si="712"/>
        <v>2014</v>
      </c>
      <c r="Y9141" t="str">
        <f t="shared" si="713"/>
        <v>Sep</v>
      </c>
      <c r="Z9141" t="str">
        <f t="shared" si="714"/>
        <v>2014-09</v>
      </c>
    </row>
    <row r="9142" spans="1:26"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s="5">
        <v>159.97999999999999</v>
      </c>
      <c r="S9142">
        <v>2</v>
      </c>
      <c r="T9142" s="7">
        <v>0</v>
      </c>
      <c r="U9142" s="5">
        <v>47.994</v>
      </c>
      <c r="V9142">
        <f t="shared" si="710"/>
        <v>9</v>
      </c>
      <c r="W9142">
        <f t="shared" si="711"/>
        <v>3</v>
      </c>
      <c r="X9142">
        <f t="shared" si="712"/>
        <v>2017</v>
      </c>
      <c r="Y9142" t="str">
        <f t="shared" si="713"/>
        <v>Sep</v>
      </c>
      <c r="Z9142" t="str">
        <f t="shared" si="714"/>
        <v>2017-09</v>
      </c>
    </row>
    <row r="9143" spans="1:26"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s="5">
        <v>43.6</v>
      </c>
      <c r="S9143">
        <v>4</v>
      </c>
      <c r="T9143" s="7">
        <v>0</v>
      </c>
      <c r="U9143" s="5">
        <v>12.208</v>
      </c>
      <c r="V9143">
        <f t="shared" si="710"/>
        <v>9</v>
      </c>
      <c r="W9143">
        <f t="shared" si="711"/>
        <v>3</v>
      </c>
      <c r="X9143">
        <f t="shared" si="712"/>
        <v>2016</v>
      </c>
      <c r="Y9143" t="str">
        <f t="shared" si="713"/>
        <v>Sep</v>
      </c>
      <c r="Z9143" t="str">
        <f t="shared" si="714"/>
        <v>2016-09</v>
      </c>
    </row>
    <row r="9144" spans="1:26"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s="5">
        <v>8.2880000000000003</v>
      </c>
      <c r="S9144">
        <v>2</v>
      </c>
      <c r="T9144" s="7">
        <v>0.2</v>
      </c>
      <c r="U9144" s="5">
        <v>3.0044</v>
      </c>
      <c r="V9144">
        <f t="shared" si="710"/>
        <v>5</v>
      </c>
      <c r="W9144">
        <f t="shared" si="711"/>
        <v>2</v>
      </c>
      <c r="X9144">
        <f t="shared" si="712"/>
        <v>2017</v>
      </c>
      <c r="Y9144" t="str">
        <f t="shared" si="713"/>
        <v>May</v>
      </c>
      <c r="Z9144" t="str">
        <f t="shared" si="714"/>
        <v>2017-05</v>
      </c>
    </row>
    <row r="9145" spans="1:26"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s="5">
        <v>1123.1279999999999</v>
      </c>
      <c r="S9145">
        <v>9</v>
      </c>
      <c r="T9145" s="7">
        <v>0.2</v>
      </c>
      <c r="U9145" s="5">
        <v>70.195499999999996</v>
      </c>
      <c r="V9145">
        <f t="shared" si="710"/>
        <v>5</v>
      </c>
      <c r="W9145">
        <f t="shared" si="711"/>
        <v>2</v>
      </c>
      <c r="X9145">
        <f t="shared" si="712"/>
        <v>2017</v>
      </c>
      <c r="Y9145" t="str">
        <f t="shared" si="713"/>
        <v>May</v>
      </c>
      <c r="Z9145" t="str">
        <f t="shared" si="714"/>
        <v>2017-05</v>
      </c>
    </row>
    <row r="9146" spans="1:26"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s="5">
        <v>64.900000000000006</v>
      </c>
      <c r="S9146">
        <v>5</v>
      </c>
      <c r="T9146" s="7">
        <v>0</v>
      </c>
      <c r="U9146" s="5">
        <v>18.821000000000002</v>
      </c>
      <c r="V9146">
        <f t="shared" si="710"/>
        <v>5</v>
      </c>
      <c r="W9146">
        <f t="shared" si="711"/>
        <v>2</v>
      </c>
      <c r="X9146">
        <f t="shared" si="712"/>
        <v>2017</v>
      </c>
      <c r="Y9146" t="str">
        <f t="shared" si="713"/>
        <v>May</v>
      </c>
      <c r="Z9146" t="str">
        <f t="shared" si="714"/>
        <v>2017-05</v>
      </c>
    </row>
    <row r="9147" spans="1:26"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s="5">
        <v>2.8079999999999998</v>
      </c>
      <c r="S9147">
        <v>3</v>
      </c>
      <c r="T9147" s="7">
        <v>0.8</v>
      </c>
      <c r="U9147" s="5">
        <v>-4.4927999999999999</v>
      </c>
      <c r="V9147">
        <f t="shared" si="710"/>
        <v>9</v>
      </c>
      <c r="W9147">
        <f t="shared" si="711"/>
        <v>3</v>
      </c>
      <c r="X9147">
        <f t="shared" si="712"/>
        <v>2015</v>
      </c>
      <c r="Y9147" t="str">
        <f t="shared" si="713"/>
        <v>Sep</v>
      </c>
      <c r="Z9147" t="str">
        <f t="shared" si="714"/>
        <v>2015-09</v>
      </c>
    </row>
    <row r="9148" spans="1:26"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s="5">
        <v>99.98</v>
      </c>
      <c r="S9148">
        <v>2</v>
      </c>
      <c r="T9148" s="7">
        <v>0</v>
      </c>
      <c r="U9148" s="5">
        <v>42.991399999999999</v>
      </c>
      <c r="V9148">
        <f t="shared" si="710"/>
        <v>1</v>
      </c>
      <c r="W9148">
        <f t="shared" si="711"/>
        <v>1</v>
      </c>
      <c r="X9148">
        <f t="shared" si="712"/>
        <v>2016</v>
      </c>
      <c r="Y9148" t="str">
        <f t="shared" si="713"/>
        <v>Jan</v>
      </c>
      <c r="Z9148" t="str">
        <f t="shared" si="714"/>
        <v>2016-01</v>
      </c>
    </row>
    <row r="9149" spans="1:26"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s="5">
        <v>8.0399999999999991</v>
      </c>
      <c r="S9149">
        <v>6</v>
      </c>
      <c r="T9149" s="7">
        <v>0</v>
      </c>
      <c r="U9149" s="5">
        <v>2.7336</v>
      </c>
      <c r="V9149">
        <f t="shared" si="710"/>
        <v>1</v>
      </c>
      <c r="W9149">
        <f t="shared" si="711"/>
        <v>1</v>
      </c>
      <c r="X9149">
        <f t="shared" si="712"/>
        <v>2016</v>
      </c>
      <c r="Y9149" t="str">
        <f t="shared" si="713"/>
        <v>Jan</v>
      </c>
      <c r="Z9149" t="str">
        <f t="shared" si="714"/>
        <v>2016-01</v>
      </c>
    </row>
    <row r="9150" spans="1:26"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s="5">
        <v>1564.29</v>
      </c>
      <c r="S9150">
        <v>13</v>
      </c>
      <c r="T9150" s="7">
        <v>0</v>
      </c>
      <c r="U9150" s="5">
        <v>406.71539999999999</v>
      </c>
      <c r="V9150">
        <f t="shared" si="710"/>
        <v>1</v>
      </c>
      <c r="W9150">
        <f t="shared" si="711"/>
        <v>1</v>
      </c>
      <c r="X9150">
        <f t="shared" si="712"/>
        <v>2016</v>
      </c>
      <c r="Y9150" t="str">
        <f t="shared" si="713"/>
        <v>Jan</v>
      </c>
      <c r="Z9150" t="str">
        <f t="shared" si="714"/>
        <v>2016-01</v>
      </c>
    </row>
    <row r="9151" spans="1:26"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s="5">
        <v>138.56</v>
      </c>
      <c r="S9151">
        <v>4</v>
      </c>
      <c r="T9151" s="7">
        <v>0</v>
      </c>
      <c r="U9151" s="5">
        <v>66.508799999999994</v>
      </c>
      <c r="V9151">
        <f t="shared" si="710"/>
        <v>6</v>
      </c>
      <c r="W9151">
        <f t="shared" si="711"/>
        <v>2</v>
      </c>
      <c r="X9151">
        <f t="shared" si="712"/>
        <v>2014</v>
      </c>
      <c r="Y9151" t="str">
        <f t="shared" si="713"/>
        <v>Jun</v>
      </c>
      <c r="Z9151" t="str">
        <f t="shared" si="714"/>
        <v>2014-06</v>
      </c>
    </row>
    <row r="9152" spans="1:26"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s="5">
        <v>65.52</v>
      </c>
      <c r="S9152">
        <v>5</v>
      </c>
      <c r="T9152" s="7">
        <v>0.1</v>
      </c>
      <c r="U9152" s="5">
        <v>12.375999999999999</v>
      </c>
      <c r="V9152">
        <f t="shared" si="710"/>
        <v>6</v>
      </c>
      <c r="W9152">
        <f t="shared" si="711"/>
        <v>2</v>
      </c>
      <c r="X9152">
        <f t="shared" si="712"/>
        <v>2014</v>
      </c>
      <c r="Y9152" t="str">
        <f t="shared" si="713"/>
        <v>Jun</v>
      </c>
      <c r="Z9152" t="str">
        <f t="shared" si="714"/>
        <v>2014-06</v>
      </c>
    </row>
    <row r="9153" spans="1:26"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s="5">
        <v>14.576000000000001</v>
      </c>
      <c r="S9153">
        <v>2</v>
      </c>
      <c r="T9153" s="7">
        <v>0.2</v>
      </c>
      <c r="U9153" s="5">
        <v>2.3685999999999998</v>
      </c>
      <c r="V9153">
        <f t="shared" si="710"/>
        <v>9</v>
      </c>
      <c r="W9153">
        <f t="shared" si="711"/>
        <v>3</v>
      </c>
      <c r="X9153">
        <f t="shared" si="712"/>
        <v>2015</v>
      </c>
      <c r="Y9153" t="str">
        <f t="shared" si="713"/>
        <v>Sep</v>
      </c>
      <c r="Z9153" t="str">
        <f t="shared" si="714"/>
        <v>2015-09</v>
      </c>
    </row>
    <row r="9154" spans="1:26"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s="5">
        <v>23.2</v>
      </c>
      <c r="S9154">
        <v>2</v>
      </c>
      <c r="T9154" s="7">
        <v>0.2</v>
      </c>
      <c r="U9154" s="5">
        <v>1.45</v>
      </c>
      <c r="V9154">
        <f t="shared" si="710"/>
        <v>9</v>
      </c>
      <c r="W9154">
        <f t="shared" si="711"/>
        <v>3</v>
      </c>
      <c r="X9154">
        <f t="shared" si="712"/>
        <v>2015</v>
      </c>
      <c r="Y9154" t="str">
        <f t="shared" si="713"/>
        <v>Sep</v>
      </c>
      <c r="Z9154" t="str">
        <f t="shared" si="714"/>
        <v>2015-09</v>
      </c>
    </row>
    <row r="9155" spans="1:26"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s="5">
        <v>16.463999999999999</v>
      </c>
      <c r="S9155">
        <v>7</v>
      </c>
      <c r="T9155" s="7">
        <v>0.2</v>
      </c>
      <c r="U9155" s="5">
        <v>1.8522000000000001</v>
      </c>
      <c r="V9155">
        <f t="shared" ref="V9155:V9218" si="715">MONTH(C9155)</f>
        <v>9</v>
      </c>
      <c r="W9155">
        <f t="shared" ref="W9155:W9218" si="716">ROUNDUP(MONTH(C9155)/3,0)</f>
        <v>3</v>
      </c>
      <c r="X9155">
        <f t="shared" ref="X9155:X9218" si="717">YEAR(C9155)</f>
        <v>2015</v>
      </c>
      <c r="Y9155" t="str">
        <f t="shared" ref="Y9155:Y9218" si="718">TEXT(C9155,"MMM")</f>
        <v>Sep</v>
      </c>
      <c r="Z9155" t="str">
        <f t="shared" ref="Z9155:Z9218" si="719">TEXT(C9155,"YYYY-MM")</f>
        <v>2015-09</v>
      </c>
    </row>
    <row r="9156" spans="1:26"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s="5">
        <v>19.312000000000001</v>
      </c>
      <c r="S9156">
        <v>2</v>
      </c>
      <c r="T9156" s="7">
        <v>0.2</v>
      </c>
      <c r="U9156" s="5">
        <v>3.1381999999999999</v>
      </c>
      <c r="V9156">
        <f t="shared" si="715"/>
        <v>8</v>
      </c>
      <c r="W9156">
        <f t="shared" si="716"/>
        <v>3</v>
      </c>
      <c r="X9156">
        <f t="shared" si="717"/>
        <v>2016</v>
      </c>
      <c r="Y9156" t="str">
        <f t="shared" si="718"/>
        <v>Aug</v>
      </c>
      <c r="Z9156" t="str">
        <f t="shared" si="719"/>
        <v>2016-08</v>
      </c>
    </row>
    <row r="9157" spans="1:26"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s="5">
        <v>40.08</v>
      </c>
      <c r="S9157">
        <v>6</v>
      </c>
      <c r="T9157" s="7">
        <v>0</v>
      </c>
      <c r="U9157" s="5">
        <v>19.238399999999999</v>
      </c>
      <c r="V9157">
        <f t="shared" si="715"/>
        <v>1</v>
      </c>
      <c r="W9157">
        <f t="shared" si="716"/>
        <v>1</v>
      </c>
      <c r="X9157">
        <f t="shared" si="717"/>
        <v>2014</v>
      </c>
      <c r="Y9157" t="str">
        <f t="shared" si="718"/>
        <v>Jan</v>
      </c>
      <c r="Z9157" t="str">
        <f t="shared" si="719"/>
        <v>2014-01</v>
      </c>
    </row>
    <row r="9158" spans="1:26"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s="5">
        <v>101.96</v>
      </c>
      <c r="S9158">
        <v>2</v>
      </c>
      <c r="T9158" s="7">
        <v>0</v>
      </c>
      <c r="U9158" s="5">
        <v>27.529199999999999</v>
      </c>
      <c r="V9158">
        <f t="shared" si="715"/>
        <v>8</v>
      </c>
      <c r="W9158">
        <f t="shared" si="716"/>
        <v>3</v>
      </c>
      <c r="X9158">
        <f t="shared" si="717"/>
        <v>2014</v>
      </c>
      <c r="Y9158" t="str">
        <f t="shared" si="718"/>
        <v>Aug</v>
      </c>
      <c r="Z9158" t="str">
        <f t="shared" si="719"/>
        <v>2014-08</v>
      </c>
    </row>
    <row r="9159" spans="1:26"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s="5">
        <v>259.74</v>
      </c>
      <c r="S9159">
        <v>13</v>
      </c>
      <c r="T9159" s="7">
        <v>0</v>
      </c>
      <c r="U9159" s="5">
        <v>124.6752</v>
      </c>
      <c r="V9159">
        <f t="shared" si="715"/>
        <v>8</v>
      </c>
      <c r="W9159">
        <f t="shared" si="716"/>
        <v>3</v>
      </c>
      <c r="X9159">
        <f t="shared" si="717"/>
        <v>2014</v>
      </c>
      <c r="Y9159" t="str">
        <f t="shared" si="718"/>
        <v>Aug</v>
      </c>
      <c r="Z9159" t="str">
        <f t="shared" si="719"/>
        <v>2014-08</v>
      </c>
    </row>
    <row r="9160" spans="1:26"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s="5">
        <v>255.42</v>
      </c>
      <c r="S9160">
        <v>9</v>
      </c>
      <c r="T9160" s="7">
        <v>0</v>
      </c>
      <c r="U9160" s="5">
        <v>104.7222</v>
      </c>
      <c r="V9160">
        <f t="shared" si="715"/>
        <v>8</v>
      </c>
      <c r="W9160">
        <f t="shared" si="716"/>
        <v>3</v>
      </c>
      <c r="X9160">
        <f t="shared" si="717"/>
        <v>2014</v>
      </c>
      <c r="Y9160" t="str">
        <f t="shared" si="718"/>
        <v>Aug</v>
      </c>
      <c r="Z9160" t="str">
        <f t="shared" si="719"/>
        <v>2014-08</v>
      </c>
    </row>
    <row r="9161" spans="1:26"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s="5">
        <v>4.3380000000000001</v>
      </c>
      <c r="S9161">
        <v>3</v>
      </c>
      <c r="T9161" s="7">
        <v>0.7</v>
      </c>
      <c r="U9161" s="5">
        <v>-3.0366</v>
      </c>
      <c r="V9161">
        <f t="shared" si="715"/>
        <v>8</v>
      </c>
      <c r="W9161">
        <f t="shared" si="716"/>
        <v>3</v>
      </c>
      <c r="X9161">
        <f t="shared" si="717"/>
        <v>2016</v>
      </c>
      <c r="Y9161" t="str">
        <f t="shared" si="718"/>
        <v>Aug</v>
      </c>
      <c r="Z9161" t="str">
        <f t="shared" si="719"/>
        <v>2016-08</v>
      </c>
    </row>
    <row r="9162" spans="1:26"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s="5">
        <v>11.88</v>
      </c>
      <c r="S9162">
        <v>5</v>
      </c>
      <c r="T9162" s="7">
        <v>0.7</v>
      </c>
      <c r="U9162" s="5">
        <v>-7.92</v>
      </c>
      <c r="V9162">
        <f t="shared" si="715"/>
        <v>8</v>
      </c>
      <c r="W9162">
        <f t="shared" si="716"/>
        <v>3</v>
      </c>
      <c r="X9162">
        <f t="shared" si="717"/>
        <v>2016</v>
      </c>
      <c r="Y9162" t="str">
        <f t="shared" si="718"/>
        <v>Aug</v>
      </c>
      <c r="Z9162" t="str">
        <f t="shared" si="719"/>
        <v>2016-08</v>
      </c>
    </row>
    <row r="9163" spans="1:26"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s="5">
        <v>405.86</v>
      </c>
      <c r="S9163">
        <v>7</v>
      </c>
      <c r="T9163" s="7">
        <v>0</v>
      </c>
      <c r="U9163" s="5">
        <v>32.468800000000002</v>
      </c>
      <c r="V9163">
        <f t="shared" si="715"/>
        <v>12</v>
      </c>
      <c r="W9163">
        <f t="shared" si="716"/>
        <v>4</v>
      </c>
      <c r="X9163">
        <f t="shared" si="717"/>
        <v>2016</v>
      </c>
      <c r="Y9163" t="str">
        <f t="shared" si="718"/>
        <v>Dec</v>
      </c>
      <c r="Z9163" t="str">
        <f t="shared" si="719"/>
        <v>2016-12</v>
      </c>
    </row>
    <row r="9164" spans="1:26"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s="5">
        <v>680.01</v>
      </c>
      <c r="S9164">
        <v>3</v>
      </c>
      <c r="T9164" s="7">
        <v>0</v>
      </c>
      <c r="U9164" s="5">
        <v>176.80260000000001</v>
      </c>
      <c r="V9164">
        <f t="shared" si="715"/>
        <v>12</v>
      </c>
      <c r="W9164">
        <f t="shared" si="716"/>
        <v>4</v>
      </c>
      <c r="X9164">
        <f t="shared" si="717"/>
        <v>2016</v>
      </c>
      <c r="Y9164" t="str">
        <f t="shared" si="718"/>
        <v>Dec</v>
      </c>
      <c r="Z9164" t="str">
        <f t="shared" si="719"/>
        <v>2016-12</v>
      </c>
    </row>
    <row r="9165" spans="1:26"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s="5">
        <v>2.3759999999999999</v>
      </c>
      <c r="S9165">
        <v>3</v>
      </c>
      <c r="T9165" s="7">
        <v>0.2</v>
      </c>
      <c r="U9165" s="5">
        <v>0.74250000000000005</v>
      </c>
      <c r="V9165">
        <f t="shared" si="715"/>
        <v>6</v>
      </c>
      <c r="W9165">
        <f t="shared" si="716"/>
        <v>2</v>
      </c>
      <c r="X9165">
        <f t="shared" si="717"/>
        <v>2015</v>
      </c>
      <c r="Y9165" t="str">
        <f t="shared" si="718"/>
        <v>Jun</v>
      </c>
      <c r="Z9165" t="str">
        <f t="shared" si="719"/>
        <v>2015-06</v>
      </c>
    </row>
    <row r="9166" spans="1:26"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s="5">
        <v>143.12799999999999</v>
      </c>
      <c r="S9166">
        <v>2</v>
      </c>
      <c r="T9166" s="7">
        <v>0.8</v>
      </c>
      <c r="U9166" s="5">
        <v>-393.60199999999998</v>
      </c>
      <c r="V9166">
        <f t="shared" si="715"/>
        <v>6</v>
      </c>
      <c r="W9166">
        <f t="shared" si="716"/>
        <v>2</v>
      </c>
      <c r="X9166">
        <f t="shared" si="717"/>
        <v>2015</v>
      </c>
      <c r="Y9166" t="str">
        <f t="shared" si="718"/>
        <v>Jun</v>
      </c>
      <c r="Z9166" t="str">
        <f t="shared" si="719"/>
        <v>2015-06</v>
      </c>
    </row>
    <row r="9167" spans="1:26"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s="5">
        <v>4476.8</v>
      </c>
      <c r="S9167">
        <v>4</v>
      </c>
      <c r="T9167" s="7">
        <v>0.2</v>
      </c>
      <c r="U9167" s="5">
        <v>503.64</v>
      </c>
      <c r="V9167">
        <f t="shared" si="715"/>
        <v>6</v>
      </c>
      <c r="W9167">
        <f t="shared" si="716"/>
        <v>2</v>
      </c>
      <c r="X9167">
        <f t="shared" si="717"/>
        <v>2016</v>
      </c>
      <c r="Y9167" t="str">
        <f t="shared" si="718"/>
        <v>Jun</v>
      </c>
      <c r="Z9167" t="str">
        <f t="shared" si="719"/>
        <v>2016-06</v>
      </c>
    </row>
    <row r="9168" spans="1:26"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s="5">
        <v>104.85</v>
      </c>
      <c r="S9168">
        <v>1</v>
      </c>
      <c r="T9168" s="7">
        <v>0</v>
      </c>
      <c r="U9168" s="5">
        <v>50.328000000000003</v>
      </c>
      <c r="V9168">
        <f t="shared" si="715"/>
        <v>6</v>
      </c>
      <c r="W9168">
        <f t="shared" si="716"/>
        <v>2</v>
      </c>
      <c r="X9168">
        <f t="shared" si="717"/>
        <v>2016</v>
      </c>
      <c r="Y9168" t="str">
        <f t="shared" si="718"/>
        <v>Jun</v>
      </c>
      <c r="Z9168" t="str">
        <f t="shared" si="719"/>
        <v>2016-06</v>
      </c>
    </row>
    <row r="9169" spans="1:26"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s="5">
        <v>241.44</v>
      </c>
      <c r="S9169">
        <v>3</v>
      </c>
      <c r="T9169" s="7">
        <v>0</v>
      </c>
      <c r="U9169" s="5">
        <v>72.432000000000002</v>
      </c>
      <c r="V9169">
        <f t="shared" si="715"/>
        <v>6</v>
      </c>
      <c r="W9169">
        <f t="shared" si="716"/>
        <v>2</v>
      </c>
      <c r="X9169">
        <f t="shared" si="717"/>
        <v>2016</v>
      </c>
      <c r="Y9169" t="str">
        <f t="shared" si="718"/>
        <v>Jun</v>
      </c>
      <c r="Z9169" t="str">
        <f t="shared" si="719"/>
        <v>2016-06</v>
      </c>
    </row>
    <row r="9170" spans="1:26"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5">
        <v>319.76</v>
      </c>
      <c r="S9170">
        <v>14</v>
      </c>
      <c r="T9170" s="7">
        <v>0</v>
      </c>
      <c r="U9170" s="5">
        <v>147.08959999999999</v>
      </c>
      <c r="V9170">
        <f t="shared" si="715"/>
        <v>3</v>
      </c>
      <c r="W9170">
        <f t="shared" si="716"/>
        <v>1</v>
      </c>
      <c r="X9170">
        <f t="shared" si="717"/>
        <v>2016</v>
      </c>
      <c r="Y9170" t="str">
        <f t="shared" si="718"/>
        <v>Mar</v>
      </c>
      <c r="Z9170" t="str">
        <f t="shared" si="719"/>
        <v>2016-03</v>
      </c>
    </row>
    <row r="9171" spans="1:26"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5">
        <v>45.68</v>
      </c>
      <c r="S9171">
        <v>2</v>
      </c>
      <c r="T9171" s="7">
        <v>0</v>
      </c>
      <c r="U9171" s="5">
        <v>21.012799999999999</v>
      </c>
      <c r="V9171">
        <f t="shared" si="715"/>
        <v>3</v>
      </c>
      <c r="W9171">
        <f t="shared" si="716"/>
        <v>1</v>
      </c>
      <c r="X9171">
        <f t="shared" si="717"/>
        <v>2016</v>
      </c>
      <c r="Y9171" t="str">
        <f t="shared" si="718"/>
        <v>Mar</v>
      </c>
      <c r="Z9171" t="str">
        <f t="shared" si="719"/>
        <v>2016-03</v>
      </c>
    </row>
    <row r="9172" spans="1:26"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s="5">
        <v>31.96</v>
      </c>
      <c r="S9172">
        <v>2</v>
      </c>
      <c r="T9172" s="7">
        <v>0</v>
      </c>
      <c r="U9172" s="5">
        <v>1.5980000000000001</v>
      </c>
      <c r="V9172">
        <f t="shared" si="715"/>
        <v>12</v>
      </c>
      <c r="W9172">
        <f t="shared" si="716"/>
        <v>4</v>
      </c>
      <c r="X9172">
        <f t="shared" si="717"/>
        <v>2016</v>
      </c>
      <c r="Y9172" t="str">
        <f t="shared" si="718"/>
        <v>Dec</v>
      </c>
      <c r="Z9172" t="str">
        <f t="shared" si="719"/>
        <v>2016-12</v>
      </c>
    </row>
    <row r="9173" spans="1:26"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s="5">
        <v>47.9</v>
      </c>
      <c r="S9173">
        <v>1</v>
      </c>
      <c r="T9173" s="7">
        <v>0</v>
      </c>
      <c r="U9173" s="5">
        <v>22.992000000000001</v>
      </c>
      <c r="V9173">
        <f t="shared" si="715"/>
        <v>12</v>
      </c>
      <c r="W9173">
        <f t="shared" si="716"/>
        <v>4</v>
      </c>
      <c r="X9173">
        <f t="shared" si="717"/>
        <v>2016</v>
      </c>
      <c r="Y9173" t="str">
        <f t="shared" si="718"/>
        <v>Dec</v>
      </c>
      <c r="Z9173" t="str">
        <f t="shared" si="719"/>
        <v>2016-12</v>
      </c>
    </row>
    <row r="9174" spans="1:26"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s="5">
        <v>1112.94</v>
      </c>
      <c r="S9174">
        <v>3</v>
      </c>
      <c r="T9174" s="7">
        <v>0</v>
      </c>
      <c r="U9174" s="5">
        <v>222.58799999999999</v>
      </c>
      <c r="V9174">
        <f t="shared" si="715"/>
        <v>12</v>
      </c>
      <c r="W9174">
        <f t="shared" si="716"/>
        <v>4</v>
      </c>
      <c r="X9174">
        <f t="shared" si="717"/>
        <v>2016</v>
      </c>
      <c r="Y9174" t="str">
        <f t="shared" si="718"/>
        <v>Dec</v>
      </c>
      <c r="Z9174" t="str">
        <f t="shared" si="719"/>
        <v>2016-12</v>
      </c>
    </row>
    <row r="9175" spans="1:26"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s="5">
        <v>22.92</v>
      </c>
      <c r="S9175">
        <v>3</v>
      </c>
      <c r="T9175" s="7">
        <v>0</v>
      </c>
      <c r="U9175" s="5">
        <v>11.2308</v>
      </c>
      <c r="V9175">
        <f t="shared" si="715"/>
        <v>12</v>
      </c>
      <c r="W9175">
        <f t="shared" si="716"/>
        <v>4</v>
      </c>
      <c r="X9175">
        <f t="shared" si="717"/>
        <v>2016</v>
      </c>
      <c r="Y9175" t="str">
        <f t="shared" si="718"/>
        <v>Dec</v>
      </c>
      <c r="Z9175" t="str">
        <f t="shared" si="719"/>
        <v>2016-12</v>
      </c>
    </row>
    <row r="9176" spans="1:26"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s="5">
        <v>71.975999999999999</v>
      </c>
      <c r="S9176">
        <v>3</v>
      </c>
      <c r="T9176" s="7">
        <v>0.2</v>
      </c>
      <c r="U9176" s="5">
        <v>8.9969999999999999</v>
      </c>
      <c r="V9176">
        <f t="shared" si="715"/>
        <v>6</v>
      </c>
      <c r="W9176">
        <f t="shared" si="716"/>
        <v>2</v>
      </c>
      <c r="X9176">
        <f t="shared" si="717"/>
        <v>2017</v>
      </c>
      <c r="Y9176" t="str">
        <f t="shared" si="718"/>
        <v>Jun</v>
      </c>
      <c r="Z9176" t="str">
        <f t="shared" si="719"/>
        <v>2017-06</v>
      </c>
    </row>
    <row r="9177" spans="1:26"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s="5">
        <v>19.440000000000001</v>
      </c>
      <c r="S9177">
        <v>3</v>
      </c>
      <c r="T9177" s="7">
        <v>0</v>
      </c>
      <c r="U9177" s="5">
        <v>9.3312000000000008</v>
      </c>
      <c r="V9177">
        <f t="shared" si="715"/>
        <v>6</v>
      </c>
      <c r="W9177">
        <f t="shared" si="716"/>
        <v>2</v>
      </c>
      <c r="X9177">
        <f t="shared" si="717"/>
        <v>2017</v>
      </c>
      <c r="Y9177" t="str">
        <f t="shared" si="718"/>
        <v>Jun</v>
      </c>
      <c r="Z9177" t="str">
        <f t="shared" si="719"/>
        <v>2017-06</v>
      </c>
    </row>
    <row r="9178" spans="1:26"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s="5">
        <v>31.085999999999999</v>
      </c>
      <c r="S9178">
        <v>3</v>
      </c>
      <c r="T9178" s="7">
        <v>0.7</v>
      </c>
      <c r="U9178" s="5">
        <v>-20.724</v>
      </c>
      <c r="V9178">
        <f t="shared" si="715"/>
        <v>3</v>
      </c>
      <c r="W9178">
        <f t="shared" si="716"/>
        <v>1</v>
      </c>
      <c r="X9178">
        <f t="shared" si="717"/>
        <v>2016</v>
      </c>
      <c r="Y9178" t="str">
        <f t="shared" si="718"/>
        <v>Mar</v>
      </c>
      <c r="Z9178" t="str">
        <f t="shared" si="719"/>
        <v>2016-03</v>
      </c>
    </row>
    <row r="9179" spans="1:26"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s="5">
        <v>13.98</v>
      </c>
      <c r="S9179">
        <v>2</v>
      </c>
      <c r="T9179" s="7">
        <v>0</v>
      </c>
      <c r="U9179" s="5">
        <v>3.9144000000000001</v>
      </c>
      <c r="V9179">
        <f t="shared" si="715"/>
        <v>11</v>
      </c>
      <c r="W9179">
        <f t="shared" si="716"/>
        <v>4</v>
      </c>
      <c r="X9179">
        <f t="shared" si="717"/>
        <v>2016</v>
      </c>
      <c r="Y9179" t="str">
        <f t="shared" si="718"/>
        <v>Nov</v>
      </c>
      <c r="Z9179" t="str">
        <f t="shared" si="719"/>
        <v>2016-11</v>
      </c>
    </row>
    <row r="9180" spans="1:26"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s="5">
        <v>23.65</v>
      </c>
      <c r="S9180">
        <v>1</v>
      </c>
      <c r="T9180" s="7">
        <v>0</v>
      </c>
      <c r="U9180" s="5">
        <v>6.149</v>
      </c>
      <c r="V9180">
        <f t="shared" si="715"/>
        <v>11</v>
      </c>
      <c r="W9180">
        <f t="shared" si="716"/>
        <v>4</v>
      </c>
      <c r="X9180">
        <f t="shared" si="717"/>
        <v>2016</v>
      </c>
      <c r="Y9180" t="str">
        <f t="shared" si="718"/>
        <v>Nov</v>
      </c>
      <c r="Z9180" t="str">
        <f t="shared" si="719"/>
        <v>2016-11</v>
      </c>
    </row>
    <row r="9181" spans="1:26"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s="5">
        <v>707.88</v>
      </c>
      <c r="S9181">
        <v>3</v>
      </c>
      <c r="T9181" s="7">
        <v>0.2</v>
      </c>
      <c r="U9181" s="5">
        <v>44.2425</v>
      </c>
      <c r="V9181">
        <f t="shared" si="715"/>
        <v>8</v>
      </c>
      <c r="W9181">
        <f t="shared" si="716"/>
        <v>3</v>
      </c>
      <c r="X9181">
        <f t="shared" si="717"/>
        <v>2017</v>
      </c>
      <c r="Y9181" t="str">
        <f t="shared" si="718"/>
        <v>Aug</v>
      </c>
      <c r="Z9181" t="str">
        <f t="shared" si="719"/>
        <v>2017-08</v>
      </c>
    </row>
    <row r="9182" spans="1:26"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s="5">
        <v>11.952</v>
      </c>
      <c r="S9182">
        <v>3</v>
      </c>
      <c r="T9182" s="7">
        <v>0.2</v>
      </c>
      <c r="U9182" s="5">
        <v>4.1832000000000003</v>
      </c>
      <c r="V9182">
        <f t="shared" si="715"/>
        <v>8</v>
      </c>
      <c r="W9182">
        <f t="shared" si="716"/>
        <v>3</v>
      </c>
      <c r="X9182">
        <f t="shared" si="717"/>
        <v>2017</v>
      </c>
      <c r="Y9182" t="str">
        <f t="shared" si="718"/>
        <v>Aug</v>
      </c>
      <c r="Z9182" t="str">
        <f t="shared" si="719"/>
        <v>2017-08</v>
      </c>
    </row>
    <row r="9183" spans="1:26"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s="5">
        <v>31.128</v>
      </c>
      <c r="S9183">
        <v>3</v>
      </c>
      <c r="T9183" s="7">
        <v>0.2</v>
      </c>
      <c r="U9183" s="5">
        <v>11.673</v>
      </c>
      <c r="V9183">
        <f t="shared" si="715"/>
        <v>8</v>
      </c>
      <c r="W9183">
        <f t="shared" si="716"/>
        <v>3</v>
      </c>
      <c r="X9183">
        <f t="shared" si="717"/>
        <v>2017</v>
      </c>
      <c r="Y9183" t="str">
        <f t="shared" si="718"/>
        <v>Aug</v>
      </c>
      <c r="Z9183" t="str">
        <f t="shared" si="719"/>
        <v>2017-08</v>
      </c>
    </row>
    <row r="9184" spans="1:26"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s="5">
        <v>55.76</v>
      </c>
      <c r="S9184">
        <v>4</v>
      </c>
      <c r="T9184" s="7">
        <v>0</v>
      </c>
      <c r="U9184" s="5">
        <v>7.8064</v>
      </c>
      <c r="V9184">
        <f t="shared" si="715"/>
        <v>8</v>
      </c>
      <c r="W9184">
        <f t="shared" si="716"/>
        <v>3</v>
      </c>
      <c r="X9184">
        <f t="shared" si="717"/>
        <v>2017</v>
      </c>
      <c r="Y9184" t="str">
        <f t="shared" si="718"/>
        <v>Aug</v>
      </c>
      <c r="Z9184" t="str">
        <f t="shared" si="719"/>
        <v>2017-08</v>
      </c>
    </row>
    <row r="9185" spans="1:26"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s="5">
        <v>24.56</v>
      </c>
      <c r="S9185">
        <v>2</v>
      </c>
      <c r="T9185" s="7">
        <v>0</v>
      </c>
      <c r="U9185" s="5">
        <v>11.543200000000001</v>
      </c>
      <c r="V9185">
        <f t="shared" si="715"/>
        <v>8</v>
      </c>
      <c r="W9185">
        <f t="shared" si="716"/>
        <v>3</v>
      </c>
      <c r="X9185">
        <f t="shared" si="717"/>
        <v>2017</v>
      </c>
      <c r="Y9185" t="str">
        <f t="shared" si="718"/>
        <v>Aug</v>
      </c>
      <c r="Z9185" t="str">
        <f t="shared" si="719"/>
        <v>2017-08</v>
      </c>
    </row>
    <row r="9186" spans="1:26"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s="5">
        <v>51.75</v>
      </c>
      <c r="S9186">
        <v>1</v>
      </c>
      <c r="T9186" s="7">
        <v>0</v>
      </c>
      <c r="U9186" s="5">
        <v>15.525</v>
      </c>
      <c r="V9186">
        <f t="shared" si="715"/>
        <v>8</v>
      </c>
      <c r="W9186">
        <f t="shared" si="716"/>
        <v>3</v>
      </c>
      <c r="X9186">
        <f t="shared" si="717"/>
        <v>2017</v>
      </c>
      <c r="Y9186" t="str">
        <f t="shared" si="718"/>
        <v>Aug</v>
      </c>
      <c r="Z9186" t="str">
        <f t="shared" si="719"/>
        <v>2017-08</v>
      </c>
    </row>
    <row r="9187" spans="1:26"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s="5">
        <v>207.184</v>
      </c>
      <c r="S9187">
        <v>1</v>
      </c>
      <c r="T9187" s="7">
        <v>0.2</v>
      </c>
      <c r="U9187" s="5">
        <v>25.898</v>
      </c>
      <c r="V9187">
        <f t="shared" si="715"/>
        <v>8</v>
      </c>
      <c r="W9187">
        <f t="shared" si="716"/>
        <v>3</v>
      </c>
      <c r="X9187">
        <f t="shared" si="717"/>
        <v>2017</v>
      </c>
      <c r="Y9187" t="str">
        <f t="shared" si="718"/>
        <v>Aug</v>
      </c>
      <c r="Z9187" t="str">
        <f t="shared" si="719"/>
        <v>2017-08</v>
      </c>
    </row>
    <row r="9188" spans="1:26"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s="5">
        <v>1473.1</v>
      </c>
      <c r="S9188">
        <v>5</v>
      </c>
      <c r="T9188" s="7">
        <v>0</v>
      </c>
      <c r="U9188" s="5">
        <v>412.46800000000002</v>
      </c>
      <c r="V9188">
        <f t="shared" si="715"/>
        <v>8</v>
      </c>
      <c r="W9188">
        <f t="shared" si="716"/>
        <v>3</v>
      </c>
      <c r="X9188">
        <f t="shared" si="717"/>
        <v>2017</v>
      </c>
      <c r="Y9188" t="str">
        <f t="shared" si="718"/>
        <v>Aug</v>
      </c>
      <c r="Z9188" t="str">
        <f t="shared" si="719"/>
        <v>2017-08</v>
      </c>
    </row>
    <row r="9189" spans="1:26"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s="5">
        <v>3.488</v>
      </c>
      <c r="S9189">
        <v>2</v>
      </c>
      <c r="T9189" s="7">
        <v>0.2</v>
      </c>
      <c r="U9189" s="5">
        <v>-0.6976</v>
      </c>
      <c r="V9189">
        <f t="shared" si="715"/>
        <v>8</v>
      </c>
      <c r="W9189">
        <f t="shared" si="716"/>
        <v>3</v>
      </c>
      <c r="X9189">
        <f t="shared" si="717"/>
        <v>2015</v>
      </c>
      <c r="Y9189" t="str">
        <f t="shared" si="718"/>
        <v>Aug</v>
      </c>
      <c r="Z9189" t="str">
        <f t="shared" si="719"/>
        <v>2015-08</v>
      </c>
    </row>
    <row r="9190" spans="1:26"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s="5">
        <v>21.728000000000002</v>
      </c>
      <c r="S9190">
        <v>4</v>
      </c>
      <c r="T9190" s="7">
        <v>0.2</v>
      </c>
      <c r="U9190" s="5">
        <v>3.8024</v>
      </c>
      <c r="V9190">
        <f t="shared" si="715"/>
        <v>8</v>
      </c>
      <c r="W9190">
        <f t="shared" si="716"/>
        <v>3</v>
      </c>
      <c r="X9190">
        <f t="shared" si="717"/>
        <v>2015</v>
      </c>
      <c r="Y9190" t="str">
        <f t="shared" si="718"/>
        <v>Aug</v>
      </c>
      <c r="Z9190" t="str">
        <f t="shared" si="719"/>
        <v>2015-08</v>
      </c>
    </row>
    <row r="9191" spans="1:26"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s="5">
        <v>663.072</v>
      </c>
      <c r="S9191">
        <v>6</v>
      </c>
      <c r="T9191" s="7">
        <v>0.2</v>
      </c>
      <c r="U9191" s="5">
        <v>-165.768</v>
      </c>
      <c r="V9191">
        <f t="shared" si="715"/>
        <v>8</v>
      </c>
      <c r="W9191">
        <f t="shared" si="716"/>
        <v>3</v>
      </c>
      <c r="X9191">
        <f t="shared" si="717"/>
        <v>2015</v>
      </c>
      <c r="Y9191" t="str">
        <f t="shared" si="718"/>
        <v>Aug</v>
      </c>
      <c r="Z9191" t="str">
        <f t="shared" si="719"/>
        <v>2015-08</v>
      </c>
    </row>
    <row r="9192" spans="1:26"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s="5">
        <v>99.587999999999994</v>
      </c>
      <c r="S9192">
        <v>2</v>
      </c>
      <c r="T9192" s="7">
        <v>0.7</v>
      </c>
      <c r="U9192" s="5">
        <v>-82.99</v>
      </c>
      <c r="V9192">
        <f t="shared" si="715"/>
        <v>8</v>
      </c>
      <c r="W9192">
        <f t="shared" si="716"/>
        <v>3</v>
      </c>
      <c r="X9192">
        <f t="shared" si="717"/>
        <v>2015</v>
      </c>
      <c r="Y9192" t="str">
        <f t="shared" si="718"/>
        <v>Aug</v>
      </c>
      <c r="Z9192" t="str">
        <f t="shared" si="719"/>
        <v>2015-08</v>
      </c>
    </row>
    <row r="9193" spans="1:26"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s="5">
        <v>49.567999999999998</v>
      </c>
      <c r="S9193">
        <v>2</v>
      </c>
      <c r="T9193" s="7">
        <v>0.2</v>
      </c>
      <c r="U9193" s="5">
        <v>15.49</v>
      </c>
      <c r="V9193">
        <f t="shared" si="715"/>
        <v>8</v>
      </c>
      <c r="W9193">
        <f t="shared" si="716"/>
        <v>3</v>
      </c>
      <c r="X9193">
        <f t="shared" si="717"/>
        <v>2015</v>
      </c>
      <c r="Y9193" t="str">
        <f t="shared" si="718"/>
        <v>Aug</v>
      </c>
      <c r="Z9193" t="str">
        <f t="shared" si="719"/>
        <v>2015-08</v>
      </c>
    </row>
    <row r="9194" spans="1:26"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s="5">
        <v>29.372</v>
      </c>
      <c r="S9194">
        <v>7</v>
      </c>
      <c r="T9194" s="7">
        <v>0.8</v>
      </c>
      <c r="U9194" s="5">
        <v>-46.995199999999997</v>
      </c>
      <c r="V9194">
        <f t="shared" si="715"/>
        <v>11</v>
      </c>
      <c r="W9194">
        <f t="shared" si="716"/>
        <v>4</v>
      </c>
      <c r="X9194">
        <f t="shared" si="717"/>
        <v>2015</v>
      </c>
      <c r="Y9194" t="str">
        <f t="shared" si="718"/>
        <v>Nov</v>
      </c>
      <c r="Z9194" t="str">
        <f t="shared" si="719"/>
        <v>2015-11</v>
      </c>
    </row>
    <row r="9195" spans="1:26"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s="5">
        <v>344.70400000000001</v>
      </c>
      <c r="S9195">
        <v>2</v>
      </c>
      <c r="T9195" s="7">
        <v>0.2</v>
      </c>
      <c r="U9195" s="5">
        <v>38.779200000000003</v>
      </c>
      <c r="V9195">
        <f t="shared" si="715"/>
        <v>11</v>
      </c>
      <c r="W9195">
        <f t="shared" si="716"/>
        <v>4</v>
      </c>
      <c r="X9195">
        <f t="shared" si="717"/>
        <v>2015</v>
      </c>
      <c r="Y9195" t="str">
        <f t="shared" si="718"/>
        <v>Nov</v>
      </c>
      <c r="Z9195" t="str">
        <f t="shared" si="719"/>
        <v>2015-11</v>
      </c>
    </row>
    <row r="9196" spans="1:26"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s="5">
        <v>47.991999999999997</v>
      </c>
      <c r="S9196">
        <v>7</v>
      </c>
      <c r="T9196" s="7">
        <v>0.2</v>
      </c>
      <c r="U9196" s="5">
        <v>3.5994000000000002</v>
      </c>
      <c r="V9196">
        <f t="shared" si="715"/>
        <v>11</v>
      </c>
      <c r="W9196">
        <f t="shared" si="716"/>
        <v>4</v>
      </c>
      <c r="X9196">
        <f t="shared" si="717"/>
        <v>2014</v>
      </c>
      <c r="Y9196" t="str">
        <f t="shared" si="718"/>
        <v>Nov</v>
      </c>
      <c r="Z9196" t="str">
        <f t="shared" si="719"/>
        <v>2014-11</v>
      </c>
    </row>
    <row r="9197" spans="1:26"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s="5">
        <v>102.24</v>
      </c>
      <c r="S9197">
        <v>4</v>
      </c>
      <c r="T9197" s="7">
        <v>0.2</v>
      </c>
      <c r="U9197" s="5">
        <v>-16.614000000000001</v>
      </c>
      <c r="V9197">
        <f t="shared" si="715"/>
        <v>11</v>
      </c>
      <c r="W9197">
        <f t="shared" si="716"/>
        <v>4</v>
      </c>
      <c r="X9197">
        <f t="shared" si="717"/>
        <v>2014</v>
      </c>
      <c r="Y9197" t="str">
        <f t="shared" si="718"/>
        <v>Nov</v>
      </c>
      <c r="Z9197" t="str">
        <f t="shared" si="719"/>
        <v>2014-11</v>
      </c>
    </row>
    <row r="9198" spans="1:26"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s="5">
        <v>39.96</v>
      </c>
      <c r="S9198">
        <v>2</v>
      </c>
      <c r="T9198" s="7">
        <v>0</v>
      </c>
      <c r="U9198" s="5">
        <v>19.180800000000001</v>
      </c>
      <c r="V9198">
        <f t="shared" si="715"/>
        <v>5</v>
      </c>
      <c r="W9198">
        <f t="shared" si="716"/>
        <v>2</v>
      </c>
      <c r="X9198">
        <f t="shared" si="717"/>
        <v>2014</v>
      </c>
      <c r="Y9198" t="str">
        <f t="shared" si="718"/>
        <v>May</v>
      </c>
      <c r="Z9198" t="str">
        <f t="shared" si="719"/>
        <v>2014-05</v>
      </c>
    </row>
    <row r="9199" spans="1:26"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s="5">
        <v>1432</v>
      </c>
      <c r="S9199">
        <v>5</v>
      </c>
      <c r="T9199" s="7">
        <v>0.2</v>
      </c>
      <c r="U9199" s="5">
        <v>125.3</v>
      </c>
      <c r="V9199">
        <f t="shared" si="715"/>
        <v>5</v>
      </c>
      <c r="W9199">
        <f t="shared" si="716"/>
        <v>2</v>
      </c>
      <c r="X9199">
        <f t="shared" si="717"/>
        <v>2014</v>
      </c>
      <c r="Y9199" t="str">
        <f t="shared" si="718"/>
        <v>May</v>
      </c>
      <c r="Z9199" t="str">
        <f t="shared" si="719"/>
        <v>2014-05</v>
      </c>
    </row>
    <row r="9200" spans="1:26"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s="5">
        <v>41.04</v>
      </c>
      <c r="S9200">
        <v>6</v>
      </c>
      <c r="T9200" s="7">
        <v>0</v>
      </c>
      <c r="U9200" s="5">
        <v>11.0808</v>
      </c>
      <c r="V9200">
        <f t="shared" si="715"/>
        <v>5</v>
      </c>
      <c r="W9200">
        <f t="shared" si="716"/>
        <v>2</v>
      </c>
      <c r="X9200">
        <f t="shared" si="717"/>
        <v>2014</v>
      </c>
      <c r="Y9200" t="str">
        <f t="shared" si="718"/>
        <v>May</v>
      </c>
      <c r="Z9200" t="str">
        <f t="shared" si="719"/>
        <v>2014-05</v>
      </c>
    </row>
    <row r="9201" spans="1:26"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s="5">
        <v>256.78399999999999</v>
      </c>
      <c r="S9201">
        <v>1</v>
      </c>
      <c r="T9201" s="7">
        <v>0.2</v>
      </c>
      <c r="U9201" s="5">
        <v>32.097999999999999</v>
      </c>
      <c r="V9201">
        <f t="shared" si="715"/>
        <v>5</v>
      </c>
      <c r="W9201">
        <f t="shared" si="716"/>
        <v>2</v>
      </c>
      <c r="X9201">
        <f t="shared" si="717"/>
        <v>2014</v>
      </c>
      <c r="Y9201" t="str">
        <f t="shared" si="718"/>
        <v>May</v>
      </c>
      <c r="Z9201" t="str">
        <f t="shared" si="719"/>
        <v>2014-05</v>
      </c>
    </row>
    <row r="9202" spans="1:26"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s="5">
        <v>120.98</v>
      </c>
      <c r="S9202">
        <v>1</v>
      </c>
      <c r="T9202" s="7">
        <v>0</v>
      </c>
      <c r="U9202" s="5">
        <v>12.098000000000001</v>
      </c>
      <c r="V9202">
        <f t="shared" si="715"/>
        <v>10</v>
      </c>
      <c r="W9202">
        <f t="shared" si="716"/>
        <v>4</v>
      </c>
      <c r="X9202">
        <f t="shared" si="717"/>
        <v>2016</v>
      </c>
      <c r="Y9202" t="str">
        <f t="shared" si="718"/>
        <v>Oct</v>
      </c>
      <c r="Z9202" t="str">
        <f t="shared" si="719"/>
        <v>2016-10</v>
      </c>
    </row>
    <row r="9203" spans="1:26"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s="5">
        <v>315.98</v>
      </c>
      <c r="S9203">
        <v>1</v>
      </c>
      <c r="T9203" s="7">
        <v>0</v>
      </c>
      <c r="U9203" s="5">
        <v>148.51060000000001</v>
      </c>
      <c r="V9203">
        <f t="shared" si="715"/>
        <v>10</v>
      </c>
      <c r="W9203">
        <f t="shared" si="716"/>
        <v>4</v>
      </c>
      <c r="X9203">
        <f t="shared" si="717"/>
        <v>2016</v>
      </c>
      <c r="Y9203" t="str">
        <f t="shared" si="718"/>
        <v>Oct</v>
      </c>
      <c r="Z9203" t="str">
        <f t="shared" si="719"/>
        <v>2016-10</v>
      </c>
    </row>
    <row r="9204" spans="1:26"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s="5">
        <v>28.751999999999999</v>
      </c>
      <c r="S9204">
        <v>3</v>
      </c>
      <c r="T9204" s="7">
        <v>0.2</v>
      </c>
      <c r="U9204" s="5">
        <v>10.0632</v>
      </c>
      <c r="V9204">
        <f t="shared" si="715"/>
        <v>10</v>
      </c>
      <c r="W9204">
        <f t="shared" si="716"/>
        <v>4</v>
      </c>
      <c r="X9204">
        <f t="shared" si="717"/>
        <v>2016</v>
      </c>
      <c r="Y9204" t="str">
        <f t="shared" si="718"/>
        <v>Oct</v>
      </c>
      <c r="Z9204" t="str">
        <f t="shared" si="719"/>
        <v>2016-10</v>
      </c>
    </row>
    <row r="9205" spans="1:26"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s="5">
        <v>114.95</v>
      </c>
      <c r="S9205">
        <v>5</v>
      </c>
      <c r="T9205" s="7">
        <v>0</v>
      </c>
      <c r="U9205" s="5">
        <v>32.186</v>
      </c>
      <c r="V9205">
        <f t="shared" si="715"/>
        <v>10</v>
      </c>
      <c r="W9205">
        <f t="shared" si="716"/>
        <v>4</v>
      </c>
      <c r="X9205">
        <f t="shared" si="717"/>
        <v>2016</v>
      </c>
      <c r="Y9205" t="str">
        <f t="shared" si="718"/>
        <v>Oct</v>
      </c>
      <c r="Z9205" t="str">
        <f t="shared" si="719"/>
        <v>2016-10</v>
      </c>
    </row>
    <row r="9206" spans="1:26"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s="5">
        <v>23.04</v>
      </c>
      <c r="S9206">
        <v>8</v>
      </c>
      <c r="T9206" s="7">
        <v>0</v>
      </c>
      <c r="U9206" s="5">
        <v>6.9119999999999999</v>
      </c>
      <c r="V9206">
        <f t="shared" si="715"/>
        <v>12</v>
      </c>
      <c r="W9206">
        <f t="shared" si="716"/>
        <v>4</v>
      </c>
      <c r="X9206">
        <f t="shared" si="717"/>
        <v>2016</v>
      </c>
      <c r="Y9206" t="str">
        <f t="shared" si="718"/>
        <v>Dec</v>
      </c>
      <c r="Z9206" t="str">
        <f t="shared" si="719"/>
        <v>2016-12</v>
      </c>
    </row>
    <row r="9207" spans="1:26"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s="5">
        <v>15.48</v>
      </c>
      <c r="S9207">
        <v>3</v>
      </c>
      <c r="T9207" s="7">
        <v>0</v>
      </c>
      <c r="U9207" s="5">
        <v>4.4892000000000003</v>
      </c>
      <c r="V9207">
        <f t="shared" si="715"/>
        <v>4</v>
      </c>
      <c r="W9207">
        <f t="shared" si="716"/>
        <v>2</v>
      </c>
      <c r="X9207">
        <f t="shared" si="717"/>
        <v>2016</v>
      </c>
      <c r="Y9207" t="str">
        <f t="shared" si="718"/>
        <v>Apr</v>
      </c>
      <c r="Z9207" t="str">
        <f t="shared" si="719"/>
        <v>2016-04</v>
      </c>
    </row>
    <row r="9208" spans="1:26"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s="5">
        <v>51.84</v>
      </c>
      <c r="S9208">
        <v>8</v>
      </c>
      <c r="T9208" s="7">
        <v>0</v>
      </c>
      <c r="U9208" s="5">
        <v>24.883199999999999</v>
      </c>
      <c r="V9208">
        <f t="shared" si="715"/>
        <v>4</v>
      </c>
      <c r="W9208">
        <f t="shared" si="716"/>
        <v>2</v>
      </c>
      <c r="X9208">
        <f t="shared" si="717"/>
        <v>2016</v>
      </c>
      <c r="Y9208" t="str">
        <f t="shared" si="718"/>
        <v>Apr</v>
      </c>
      <c r="Z9208" t="str">
        <f t="shared" si="719"/>
        <v>2016-04</v>
      </c>
    </row>
    <row r="9209" spans="1:26"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s="5">
        <v>39.816000000000003</v>
      </c>
      <c r="S9209">
        <v>3</v>
      </c>
      <c r="T9209" s="7">
        <v>0.2</v>
      </c>
      <c r="U9209" s="5">
        <v>7.4654999999999996</v>
      </c>
      <c r="V9209">
        <f t="shared" si="715"/>
        <v>8</v>
      </c>
      <c r="W9209">
        <f t="shared" si="716"/>
        <v>3</v>
      </c>
      <c r="X9209">
        <f t="shared" si="717"/>
        <v>2017</v>
      </c>
      <c r="Y9209" t="str">
        <f t="shared" si="718"/>
        <v>Aug</v>
      </c>
      <c r="Z9209" t="str">
        <f t="shared" si="719"/>
        <v>2017-08</v>
      </c>
    </row>
    <row r="9210" spans="1:26"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s="5">
        <v>16.059999999999999</v>
      </c>
      <c r="S9210">
        <v>1</v>
      </c>
      <c r="T9210" s="7">
        <v>0</v>
      </c>
      <c r="U9210" s="5">
        <v>4.1756000000000002</v>
      </c>
      <c r="V9210">
        <f t="shared" si="715"/>
        <v>8</v>
      </c>
      <c r="W9210">
        <f t="shared" si="716"/>
        <v>3</v>
      </c>
      <c r="X9210">
        <f t="shared" si="717"/>
        <v>2017</v>
      </c>
      <c r="Y9210" t="str">
        <f t="shared" si="718"/>
        <v>Aug</v>
      </c>
      <c r="Z9210" t="str">
        <f t="shared" si="719"/>
        <v>2017-08</v>
      </c>
    </row>
    <row r="9211" spans="1:26"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s="5">
        <v>7.28</v>
      </c>
      <c r="S9211">
        <v>1</v>
      </c>
      <c r="T9211" s="7">
        <v>0</v>
      </c>
      <c r="U9211" s="5">
        <v>3.4944000000000002</v>
      </c>
      <c r="V9211">
        <f t="shared" si="715"/>
        <v>12</v>
      </c>
      <c r="W9211">
        <f t="shared" si="716"/>
        <v>4</v>
      </c>
      <c r="X9211">
        <f t="shared" si="717"/>
        <v>2017</v>
      </c>
      <c r="Y9211" t="str">
        <f t="shared" si="718"/>
        <v>Dec</v>
      </c>
      <c r="Z9211" t="str">
        <f t="shared" si="719"/>
        <v>2017-12</v>
      </c>
    </row>
    <row r="9212" spans="1:26"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s="5">
        <v>5.4</v>
      </c>
      <c r="S9212">
        <v>3</v>
      </c>
      <c r="T9212" s="7">
        <v>0</v>
      </c>
      <c r="U9212" s="5">
        <v>2.5920000000000001</v>
      </c>
      <c r="V9212">
        <f t="shared" si="715"/>
        <v>12</v>
      </c>
      <c r="W9212">
        <f t="shared" si="716"/>
        <v>4</v>
      </c>
      <c r="X9212">
        <f t="shared" si="717"/>
        <v>2017</v>
      </c>
      <c r="Y9212" t="str">
        <f t="shared" si="718"/>
        <v>Dec</v>
      </c>
      <c r="Z9212" t="str">
        <f t="shared" si="719"/>
        <v>2017-12</v>
      </c>
    </row>
    <row r="9213" spans="1:26"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s="5">
        <v>19.440000000000001</v>
      </c>
      <c r="S9213">
        <v>3</v>
      </c>
      <c r="T9213" s="7">
        <v>0</v>
      </c>
      <c r="U9213" s="5">
        <v>9.3312000000000008</v>
      </c>
      <c r="V9213">
        <f t="shared" si="715"/>
        <v>3</v>
      </c>
      <c r="W9213">
        <f t="shared" si="716"/>
        <v>1</v>
      </c>
      <c r="X9213">
        <f t="shared" si="717"/>
        <v>2015</v>
      </c>
      <c r="Y9213" t="str">
        <f t="shared" si="718"/>
        <v>Mar</v>
      </c>
      <c r="Z9213" t="str">
        <f t="shared" si="719"/>
        <v>2015-03</v>
      </c>
    </row>
    <row r="9214" spans="1:26"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s="5">
        <v>39.880000000000003</v>
      </c>
      <c r="S9214">
        <v>2</v>
      </c>
      <c r="T9214" s="7">
        <v>0</v>
      </c>
      <c r="U9214" s="5">
        <v>11.166399999999999</v>
      </c>
      <c r="V9214">
        <f t="shared" si="715"/>
        <v>12</v>
      </c>
      <c r="W9214">
        <f t="shared" si="716"/>
        <v>4</v>
      </c>
      <c r="X9214">
        <f t="shared" si="717"/>
        <v>2014</v>
      </c>
      <c r="Y9214" t="str">
        <f t="shared" si="718"/>
        <v>Dec</v>
      </c>
      <c r="Z9214" t="str">
        <f t="shared" si="719"/>
        <v>2014-12</v>
      </c>
    </row>
    <row r="9215" spans="1:26"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s="5">
        <v>79.44</v>
      </c>
      <c r="S9215">
        <v>3</v>
      </c>
      <c r="T9215" s="7">
        <v>0</v>
      </c>
      <c r="U9215" s="5">
        <v>28.598400000000002</v>
      </c>
      <c r="V9215">
        <f t="shared" si="715"/>
        <v>12</v>
      </c>
      <c r="W9215">
        <f t="shared" si="716"/>
        <v>4</v>
      </c>
      <c r="X9215">
        <f t="shared" si="717"/>
        <v>2014</v>
      </c>
      <c r="Y9215" t="str">
        <f t="shared" si="718"/>
        <v>Dec</v>
      </c>
      <c r="Z9215" t="str">
        <f t="shared" si="719"/>
        <v>2014-12</v>
      </c>
    </row>
    <row r="9216" spans="1:26"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s="5">
        <v>20.664000000000001</v>
      </c>
      <c r="S9216">
        <v>7</v>
      </c>
      <c r="T9216" s="7">
        <v>0.2</v>
      </c>
      <c r="U9216" s="5">
        <v>6.9741</v>
      </c>
      <c r="V9216">
        <f t="shared" si="715"/>
        <v>9</v>
      </c>
      <c r="W9216">
        <f t="shared" si="716"/>
        <v>3</v>
      </c>
      <c r="X9216">
        <f t="shared" si="717"/>
        <v>2017</v>
      </c>
      <c r="Y9216" t="str">
        <f t="shared" si="718"/>
        <v>Sep</v>
      </c>
      <c r="Z9216" t="str">
        <f t="shared" si="719"/>
        <v>2017-09</v>
      </c>
    </row>
    <row r="9217" spans="1:26"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s="5">
        <v>32.4</v>
      </c>
      <c r="S9217">
        <v>5</v>
      </c>
      <c r="T9217" s="7">
        <v>0</v>
      </c>
      <c r="U9217" s="5">
        <v>15.552</v>
      </c>
      <c r="V9217">
        <f t="shared" si="715"/>
        <v>11</v>
      </c>
      <c r="W9217">
        <f t="shared" si="716"/>
        <v>4</v>
      </c>
      <c r="X9217">
        <f t="shared" si="717"/>
        <v>2016</v>
      </c>
      <c r="Y9217" t="str">
        <f t="shared" si="718"/>
        <v>Nov</v>
      </c>
      <c r="Z9217" t="str">
        <f t="shared" si="719"/>
        <v>2016-11</v>
      </c>
    </row>
    <row r="9218" spans="1:26"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s="5">
        <v>13.762</v>
      </c>
      <c r="S9218">
        <v>1</v>
      </c>
      <c r="T9218" s="7">
        <v>0.8</v>
      </c>
      <c r="U9218" s="5">
        <v>-24.771599999999999</v>
      </c>
      <c r="V9218">
        <f t="shared" si="715"/>
        <v>11</v>
      </c>
      <c r="W9218">
        <f t="shared" si="716"/>
        <v>4</v>
      </c>
      <c r="X9218">
        <f t="shared" si="717"/>
        <v>2017</v>
      </c>
      <c r="Y9218" t="str">
        <f t="shared" si="718"/>
        <v>Nov</v>
      </c>
      <c r="Z9218" t="str">
        <f t="shared" si="719"/>
        <v>2017-11</v>
      </c>
    </row>
    <row r="9219" spans="1:26"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5">
        <v>15.28</v>
      </c>
      <c r="S9219">
        <v>2</v>
      </c>
      <c r="T9219" s="7">
        <v>0</v>
      </c>
      <c r="U9219" s="5">
        <v>7.4871999999999996</v>
      </c>
      <c r="V9219">
        <f t="shared" ref="V9219:V9282" si="720">MONTH(C9219)</f>
        <v>11</v>
      </c>
      <c r="W9219">
        <f t="shared" ref="W9219:W9282" si="721">ROUNDUP(MONTH(C9219)/3,0)</f>
        <v>4</v>
      </c>
      <c r="X9219">
        <f t="shared" ref="X9219:X9282" si="722">YEAR(C9219)</f>
        <v>2017</v>
      </c>
      <c r="Y9219" t="str">
        <f t="shared" ref="Y9219:Y9282" si="723">TEXT(C9219,"MMM")</f>
        <v>Nov</v>
      </c>
      <c r="Z9219" t="str">
        <f t="shared" ref="Z9219:Z9282" si="724">TEXT(C9219,"YYYY-MM")</f>
        <v>2017-11</v>
      </c>
    </row>
    <row r="9220" spans="1:26"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s="5">
        <v>44.688000000000002</v>
      </c>
      <c r="S9220">
        <v>7</v>
      </c>
      <c r="T9220" s="7">
        <v>0.2</v>
      </c>
      <c r="U9220" s="5">
        <v>3.3515999999999999</v>
      </c>
      <c r="V9220">
        <f t="shared" si="720"/>
        <v>8</v>
      </c>
      <c r="W9220">
        <f t="shared" si="721"/>
        <v>3</v>
      </c>
      <c r="X9220">
        <f t="shared" si="722"/>
        <v>2015</v>
      </c>
      <c r="Y9220" t="str">
        <f t="shared" si="723"/>
        <v>Aug</v>
      </c>
      <c r="Z9220" t="str">
        <f t="shared" si="724"/>
        <v>2015-08</v>
      </c>
    </row>
    <row r="9221" spans="1:26"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s="5">
        <v>301.47000000000003</v>
      </c>
      <c r="S9221">
        <v>3</v>
      </c>
      <c r="T9221" s="7">
        <v>0.5</v>
      </c>
      <c r="U9221" s="5">
        <v>-204.99959999999999</v>
      </c>
      <c r="V9221">
        <f t="shared" si="720"/>
        <v>8</v>
      </c>
      <c r="W9221">
        <f t="shared" si="721"/>
        <v>3</v>
      </c>
      <c r="X9221">
        <f t="shared" si="722"/>
        <v>2015</v>
      </c>
      <c r="Y9221" t="str">
        <f t="shared" si="723"/>
        <v>Aug</v>
      </c>
      <c r="Z9221" t="str">
        <f t="shared" si="724"/>
        <v>2015-08</v>
      </c>
    </row>
    <row r="9222" spans="1:26"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s="5">
        <v>11.07</v>
      </c>
      <c r="S9222">
        <v>3</v>
      </c>
      <c r="T9222" s="7">
        <v>0</v>
      </c>
      <c r="U9222" s="5">
        <v>5.2028999999999996</v>
      </c>
      <c r="V9222">
        <f t="shared" si="720"/>
        <v>10</v>
      </c>
      <c r="W9222">
        <f t="shared" si="721"/>
        <v>4</v>
      </c>
      <c r="X9222">
        <f t="shared" si="722"/>
        <v>2017</v>
      </c>
      <c r="Y9222" t="str">
        <f t="shared" si="723"/>
        <v>Oct</v>
      </c>
      <c r="Z9222" t="str">
        <f t="shared" si="724"/>
        <v>2017-10</v>
      </c>
    </row>
    <row r="9223" spans="1:26"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s="5">
        <v>1504.52</v>
      </c>
      <c r="S9223">
        <v>4</v>
      </c>
      <c r="T9223" s="7">
        <v>0</v>
      </c>
      <c r="U9223" s="5">
        <v>346.03960000000001</v>
      </c>
      <c r="V9223">
        <f t="shared" si="720"/>
        <v>10</v>
      </c>
      <c r="W9223">
        <f t="shared" si="721"/>
        <v>4</v>
      </c>
      <c r="X9223">
        <f t="shared" si="722"/>
        <v>2017</v>
      </c>
      <c r="Y9223" t="str">
        <f t="shared" si="723"/>
        <v>Oct</v>
      </c>
      <c r="Z9223" t="str">
        <f t="shared" si="724"/>
        <v>2017-10</v>
      </c>
    </row>
    <row r="9224" spans="1:26"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s="5">
        <v>25.92</v>
      </c>
      <c r="S9224">
        <v>4</v>
      </c>
      <c r="T9224" s="7">
        <v>0</v>
      </c>
      <c r="U9224" s="5">
        <v>12.441599999999999</v>
      </c>
      <c r="V9224">
        <f t="shared" si="720"/>
        <v>10</v>
      </c>
      <c r="W9224">
        <f t="shared" si="721"/>
        <v>4</v>
      </c>
      <c r="X9224">
        <f t="shared" si="722"/>
        <v>2017</v>
      </c>
      <c r="Y9224" t="str">
        <f t="shared" si="723"/>
        <v>Oct</v>
      </c>
      <c r="Z9224" t="str">
        <f t="shared" si="724"/>
        <v>2017-10</v>
      </c>
    </row>
    <row r="9225" spans="1:26"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s="5">
        <v>7.5359999999999996</v>
      </c>
      <c r="S9225">
        <v>6</v>
      </c>
      <c r="T9225" s="7">
        <v>0.8</v>
      </c>
      <c r="U9225" s="5">
        <v>-13.188000000000001</v>
      </c>
      <c r="V9225">
        <f t="shared" si="720"/>
        <v>11</v>
      </c>
      <c r="W9225">
        <f t="shared" si="721"/>
        <v>4</v>
      </c>
      <c r="X9225">
        <f t="shared" si="722"/>
        <v>2017</v>
      </c>
      <c r="Y9225" t="str">
        <f t="shared" si="723"/>
        <v>Nov</v>
      </c>
      <c r="Z9225" t="str">
        <f t="shared" si="724"/>
        <v>2017-11</v>
      </c>
    </row>
    <row r="9226" spans="1:26"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s="5">
        <v>1.4079999999999999</v>
      </c>
      <c r="S9226">
        <v>2</v>
      </c>
      <c r="T9226" s="7">
        <v>0.8</v>
      </c>
      <c r="U9226" s="5">
        <v>-2.3231999999999999</v>
      </c>
      <c r="V9226">
        <f t="shared" si="720"/>
        <v>11</v>
      </c>
      <c r="W9226">
        <f t="shared" si="721"/>
        <v>4</v>
      </c>
      <c r="X9226">
        <f t="shared" si="722"/>
        <v>2017</v>
      </c>
      <c r="Y9226" t="str">
        <f t="shared" si="723"/>
        <v>Nov</v>
      </c>
      <c r="Z9226" t="str">
        <f t="shared" si="724"/>
        <v>2017-11</v>
      </c>
    </row>
    <row r="9227" spans="1:26"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s="5">
        <v>4.1440000000000001</v>
      </c>
      <c r="S9227">
        <v>4</v>
      </c>
      <c r="T9227" s="7">
        <v>0.8</v>
      </c>
      <c r="U9227" s="5">
        <v>-6.4231999999999996</v>
      </c>
      <c r="V9227">
        <f t="shared" si="720"/>
        <v>11</v>
      </c>
      <c r="W9227">
        <f t="shared" si="721"/>
        <v>4</v>
      </c>
      <c r="X9227">
        <f t="shared" si="722"/>
        <v>2017</v>
      </c>
      <c r="Y9227" t="str">
        <f t="shared" si="723"/>
        <v>Nov</v>
      </c>
      <c r="Z9227" t="str">
        <f t="shared" si="724"/>
        <v>2017-11</v>
      </c>
    </row>
    <row r="9228" spans="1:26"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s="5">
        <v>52.752000000000002</v>
      </c>
      <c r="S9228">
        <v>3</v>
      </c>
      <c r="T9228" s="7">
        <v>0.2</v>
      </c>
      <c r="U9228" s="5">
        <v>-12.528600000000001</v>
      </c>
      <c r="V9228">
        <f t="shared" si="720"/>
        <v>11</v>
      </c>
      <c r="W9228">
        <f t="shared" si="721"/>
        <v>4</v>
      </c>
      <c r="X9228">
        <f t="shared" si="722"/>
        <v>2017</v>
      </c>
      <c r="Y9228" t="str">
        <f t="shared" si="723"/>
        <v>Nov</v>
      </c>
      <c r="Z9228" t="str">
        <f t="shared" si="724"/>
        <v>2017-11</v>
      </c>
    </row>
    <row r="9229" spans="1:26"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s="5">
        <v>381.36</v>
      </c>
      <c r="S9229">
        <v>7</v>
      </c>
      <c r="T9229" s="7">
        <v>0</v>
      </c>
      <c r="U9229" s="5">
        <v>106.7808</v>
      </c>
      <c r="V9229">
        <f t="shared" si="720"/>
        <v>3</v>
      </c>
      <c r="W9229">
        <f t="shared" si="721"/>
        <v>1</v>
      </c>
      <c r="X9229">
        <f t="shared" si="722"/>
        <v>2017</v>
      </c>
      <c r="Y9229" t="str">
        <f t="shared" si="723"/>
        <v>Mar</v>
      </c>
      <c r="Z9229" t="str">
        <f t="shared" si="724"/>
        <v>2017-03</v>
      </c>
    </row>
    <row r="9230" spans="1:26"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s="5">
        <v>6.72</v>
      </c>
      <c r="S9230">
        <v>4</v>
      </c>
      <c r="T9230" s="7">
        <v>0</v>
      </c>
      <c r="U9230" s="5">
        <v>3.36</v>
      </c>
      <c r="V9230">
        <f t="shared" si="720"/>
        <v>11</v>
      </c>
      <c r="W9230">
        <f t="shared" si="721"/>
        <v>4</v>
      </c>
      <c r="X9230">
        <f t="shared" si="722"/>
        <v>2014</v>
      </c>
      <c r="Y9230" t="str">
        <f t="shared" si="723"/>
        <v>Nov</v>
      </c>
      <c r="Z9230" t="str">
        <f t="shared" si="724"/>
        <v>2014-11</v>
      </c>
    </row>
    <row r="9231" spans="1:26"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s="5">
        <v>15.192</v>
      </c>
      <c r="S9231">
        <v>3</v>
      </c>
      <c r="T9231" s="7">
        <v>0.2</v>
      </c>
      <c r="U9231" s="5">
        <v>5.5071000000000003</v>
      </c>
      <c r="V9231">
        <f t="shared" si="720"/>
        <v>7</v>
      </c>
      <c r="W9231">
        <f t="shared" si="721"/>
        <v>3</v>
      </c>
      <c r="X9231">
        <f t="shared" si="722"/>
        <v>2017</v>
      </c>
      <c r="Y9231" t="str">
        <f t="shared" si="723"/>
        <v>Jul</v>
      </c>
      <c r="Z9231" t="str">
        <f t="shared" si="724"/>
        <v>2017-07</v>
      </c>
    </row>
    <row r="9232" spans="1:26"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s="5">
        <v>58.32</v>
      </c>
      <c r="S9232">
        <v>9</v>
      </c>
      <c r="T9232" s="7">
        <v>0</v>
      </c>
      <c r="U9232" s="5">
        <v>27.993600000000001</v>
      </c>
      <c r="V9232">
        <f t="shared" si="720"/>
        <v>7</v>
      </c>
      <c r="W9232">
        <f t="shared" si="721"/>
        <v>3</v>
      </c>
      <c r="X9232">
        <f t="shared" si="722"/>
        <v>2017</v>
      </c>
      <c r="Y9232" t="str">
        <f t="shared" si="723"/>
        <v>Jul</v>
      </c>
      <c r="Z9232" t="str">
        <f t="shared" si="724"/>
        <v>2017-07</v>
      </c>
    </row>
    <row r="9233" spans="1:26"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s="5">
        <v>946.76400000000001</v>
      </c>
      <c r="S9233">
        <v>6</v>
      </c>
      <c r="T9233" s="7">
        <v>0.7</v>
      </c>
      <c r="U9233" s="5">
        <v>-694.29359999999997</v>
      </c>
      <c r="V9233">
        <f t="shared" si="720"/>
        <v>12</v>
      </c>
      <c r="W9233">
        <f t="shared" si="721"/>
        <v>4</v>
      </c>
      <c r="X9233">
        <f t="shared" si="722"/>
        <v>2014</v>
      </c>
      <c r="Y9233" t="str">
        <f t="shared" si="723"/>
        <v>Dec</v>
      </c>
      <c r="Z9233" t="str">
        <f t="shared" si="724"/>
        <v>2014-12</v>
      </c>
    </row>
    <row r="9234" spans="1:26"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s="5">
        <v>94.68</v>
      </c>
      <c r="S9234">
        <v>9</v>
      </c>
      <c r="T9234" s="7">
        <v>0</v>
      </c>
      <c r="U9234" s="5">
        <v>31.244399999999999</v>
      </c>
      <c r="V9234">
        <f t="shared" si="720"/>
        <v>9</v>
      </c>
      <c r="W9234">
        <f t="shared" si="721"/>
        <v>3</v>
      </c>
      <c r="X9234">
        <f t="shared" si="722"/>
        <v>2016</v>
      </c>
      <c r="Y9234" t="str">
        <f t="shared" si="723"/>
        <v>Sep</v>
      </c>
      <c r="Z9234" t="str">
        <f t="shared" si="724"/>
        <v>2016-09</v>
      </c>
    </row>
    <row r="9235" spans="1:26"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s="5">
        <v>23.67</v>
      </c>
      <c r="S9235">
        <v>3</v>
      </c>
      <c r="T9235" s="7">
        <v>0</v>
      </c>
      <c r="U9235" s="5">
        <v>0.94679999999999997</v>
      </c>
      <c r="V9235">
        <f t="shared" si="720"/>
        <v>9</v>
      </c>
      <c r="W9235">
        <f t="shared" si="721"/>
        <v>3</v>
      </c>
      <c r="X9235">
        <f t="shared" si="722"/>
        <v>2016</v>
      </c>
      <c r="Y9235" t="str">
        <f t="shared" si="723"/>
        <v>Sep</v>
      </c>
      <c r="Z9235" t="str">
        <f t="shared" si="724"/>
        <v>2016-09</v>
      </c>
    </row>
    <row r="9236" spans="1:26"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s="5">
        <v>1091.1679999999999</v>
      </c>
      <c r="S9236">
        <v>4</v>
      </c>
      <c r="T9236" s="7">
        <v>0.2</v>
      </c>
      <c r="U9236" s="5">
        <v>68.197999999999993</v>
      </c>
      <c r="V9236">
        <f t="shared" si="720"/>
        <v>9</v>
      </c>
      <c r="W9236">
        <f t="shared" si="721"/>
        <v>3</v>
      </c>
      <c r="X9236">
        <f t="shared" si="722"/>
        <v>2016</v>
      </c>
      <c r="Y9236" t="str">
        <f t="shared" si="723"/>
        <v>Sep</v>
      </c>
      <c r="Z9236" t="str">
        <f t="shared" si="724"/>
        <v>2016-09</v>
      </c>
    </row>
    <row r="9237" spans="1:26"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s="5">
        <v>18.690000000000001</v>
      </c>
      <c r="S9237">
        <v>7</v>
      </c>
      <c r="T9237" s="7">
        <v>0</v>
      </c>
      <c r="U9237" s="5">
        <v>5.2332000000000001</v>
      </c>
      <c r="V9237">
        <f t="shared" si="720"/>
        <v>9</v>
      </c>
      <c r="W9237">
        <f t="shared" si="721"/>
        <v>3</v>
      </c>
      <c r="X9237">
        <f t="shared" si="722"/>
        <v>2016</v>
      </c>
      <c r="Y9237" t="str">
        <f t="shared" si="723"/>
        <v>Sep</v>
      </c>
      <c r="Z9237" t="str">
        <f t="shared" si="724"/>
        <v>2016-09</v>
      </c>
    </row>
    <row r="9238" spans="1:26"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s="5">
        <v>568.72799999999995</v>
      </c>
      <c r="S9238">
        <v>3</v>
      </c>
      <c r="T9238" s="7">
        <v>0.2</v>
      </c>
      <c r="U9238" s="5">
        <v>28.436399999999999</v>
      </c>
      <c r="V9238">
        <f t="shared" si="720"/>
        <v>9</v>
      </c>
      <c r="W9238">
        <f t="shared" si="721"/>
        <v>3</v>
      </c>
      <c r="X9238">
        <f t="shared" si="722"/>
        <v>2016</v>
      </c>
      <c r="Y9238" t="str">
        <f t="shared" si="723"/>
        <v>Sep</v>
      </c>
      <c r="Z9238" t="str">
        <f t="shared" si="724"/>
        <v>2016-09</v>
      </c>
    </row>
    <row r="9239" spans="1:26"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s="5">
        <v>7.3120000000000003</v>
      </c>
      <c r="S9239">
        <v>1</v>
      </c>
      <c r="T9239" s="7">
        <v>0.2</v>
      </c>
      <c r="U9239" s="5">
        <v>2.5592000000000001</v>
      </c>
      <c r="V9239">
        <f t="shared" si="720"/>
        <v>9</v>
      </c>
      <c r="W9239">
        <f t="shared" si="721"/>
        <v>3</v>
      </c>
      <c r="X9239">
        <f t="shared" si="722"/>
        <v>2016</v>
      </c>
      <c r="Y9239" t="str">
        <f t="shared" si="723"/>
        <v>Sep</v>
      </c>
      <c r="Z9239" t="str">
        <f t="shared" si="724"/>
        <v>2016-09</v>
      </c>
    </row>
    <row r="9240" spans="1:26"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5">
        <v>147.56800000000001</v>
      </c>
      <c r="S9240">
        <v>2</v>
      </c>
      <c r="T9240" s="7">
        <v>0.2</v>
      </c>
      <c r="U9240" s="5">
        <v>-3.6892</v>
      </c>
      <c r="V9240">
        <f t="shared" si="720"/>
        <v>2</v>
      </c>
      <c r="W9240">
        <f t="shared" si="721"/>
        <v>1</v>
      </c>
      <c r="X9240">
        <f t="shared" si="722"/>
        <v>2017</v>
      </c>
      <c r="Y9240" t="str">
        <f t="shared" si="723"/>
        <v>Feb</v>
      </c>
      <c r="Z9240" t="str">
        <f t="shared" si="724"/>
        <v>2017-02</v>
      </c>
    </row>
    <row r="9241" spans="1:26"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s="5">
        <v>56.783999999999999</v>
      </c>
      <c r="S9241">
        <v>7</v>
      </c>
      <c r="T9241" s="7">
        <v>0.2</v>
      </c>
      <c r="U9241" s="5">
        <v>20.584199999999999</v>
      </c>
      <c r="V9241">
        <f t="shared" si="720"/>
        <v>10</v>
      </c>
      <c r="W9241">
        <f t="shared" si="721"/>
        <v>4</v>
      </c>
      <c r="X9241">
        <f t="shared" si="722"/>
        <v>2017</v>
      </c>
      <c r="Y9241" t="str">
        <f t="shared" si="723"/>
        <v>Oct</v>
      </c>
      <c r="Z9241" t="str">
        <f t="shared" si="724"/>
        <v>2017-10</v>
      </c>
    </row>
    <row r="9242" spans="1:26"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s="5">
        <v>5.6070000000000002</v>
      </c>
      <c r="S9242">
        <v>3</v>
      </c>
      <c r="T9242" s="7">
        <v>0.7</v>
      </c>
      <c r="U9242" s="5">
        <v>-3.9249000000000001</v>
      </c>
      <c r="V9242">
        <f t="shared" si="720"/>
        <v>10</v>
      </c>
      <c r="W9242">
        <f t="shared" si="721"/>
        <v>4</v>
      </c>
      <c r="X9242">
        <f t="shared" si="722"/>
        <v>2017</v>
      </c>
      <c r="Y9242" t="str">
        <f t="shared" si="723"/>
        <v>Oct</v>
      </c>
      <c r="Z9242" t="str">
        <f t="shared" si="724"/>
        <v>2017-10</v>
      </c>
    </row>
    <row r="9243" spans="1:26"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s="5">
        <v>6.5759999999999996</v>
      </c>
      <c r="S9243">
        <v>3</v>
      </c>
      <c r="T9243" s="7">
        <v>0.2</v>
      </c>
      <c r="U9243" s="5">
        <v>0.57540000000000002</v>
      </c>
      <c r="V9243">
        <f t="shared" si="720"/>
        <v>10</v>
      </c>
      <c r="W9243">
        <f t="shared" si="721"/>
        <v>4</v>
      </c>
      <c r="X9243">
        <f t="shared" si="722"/>
        <v>2017</v>
      </c>
      <c r="Y9243" t="str">
        <f t="shared" si="723"/>
        <v>Oct</v>
      </c>
      <c r="Z9243" t="str">
        <f t="shared" si="724"/>
        <v>2017-10</v>
      </c>
    </row>
    <row r="9244" spans="1:26"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s="5">
        <v>14.304</v>
      </c>
      <c r="S9244">
        <v>6</v>
      </c>
      <c r="T9244" s="7">
        <v>0.2</v>
      </c>
      <c r="U9244" s="5">
        <v>4.6487999999999996</v>
      </c>
      <c r="V9244">
        <f t="shared" si="720"/>
        <v>7</v>
      </c>
      <c r="W9244">
        <f t="shared" si="721"/>
        <v>3</v>
      </c>
      <c r="X9244">
        <f t="shared" si="722"/>
        <v>2014</v>
      </c>
      <c r="Y9244" t="str">
        <f t="shared" si="723"/>
        <v>Jul</v>
      </c>
      <c r="Z9244" t="str">
        <f t="shared" si="724"/>
        <v>2014-07</v>
      </c>
    </row>
    <row r="9245" spans="1:26"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s="5">
        <v>119.833</v>
      </c>
      <c r="S9245">
        <v>1</v>
      </c>
      <c r="T9245" s="7">
        <v>0.15</v>
      </c>
      <c r="U9245" s="5">
        <v>7.0490000000000004</v>
      </c>
      <c r="V9245">
        <f t="shared" si="720"/>
        <v>7</v>
      </c>
      <c r="W9245">
        <f t="shared" si="721"/>
        <v>3</v>
      </c>
      <c r="X9245">
        <f t="shared" si="722"/>
        <v>2014</v>
      </c>
      <c r="Y9245" t="str">
        <f t="shared" si="723"/>
        <v>Jul</v>
      </c>
      <c r="Z9245" t="str">
        <f t="shared" si="724"/>
        <v>2014-07</v>
      </c>
    </row>
    <row r="9246" spans="1:26"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s="5">
        <v>5.56</v>
      </c>
      <c r="S9246">
        <v>2</v>
      </c>
      <c r="T9246" s="7">
        <v>0</v>
      </c>
      <c r="U9246" s="5">
        <v>2.2240000000000002</v>
      </c>
      <c r="V9246">
        <f t="shared" si="720"/>
        <v>7</v>
      </c>
      <c r="W9246">
        <f t="shared" si="721"/>
        <v>3</v>
      </c>
      <c r="X9246">
        <f t="shared" si="722"/>
        <v>2014</v>
      </c>
      <c r="Y9246" t="str">
        <f t="shared" si="723"/>
        <v>Jul</v>
      </c>
      <c r="Z9246" t="str">
        <f t="shared" si="724"/>
        <v>2014-07</v>
      </c>
    </row>
    <row r="9247" spans="1:26"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s="5">
        <v>32.4</v>
      </c>
      <c r="S9247">
        <v>5</v>
      </c>
      <c r="T9247" s="7">
        <v>0</v>
      </c>
      <c r="U9247" s="5">
        <v>15.552</v>
      </c>
      <c r="V9247">
        <f t="shared" si="720"/>
        <v>7</v>
      </c>
      <c r="W9247">
        <f t="shared" si="721"/>
        <v>3</v>
      </c>
      <c r="X9247">
        <f t="shared" si="722"/>
        <v>2014</v>
      </c>
      <c r="Y9247" t="str">
        <f t="shared" si="723"/>
        <v>Jul</v>
      </c>
      <c r="Z9247" t="str">
        <f t="shared" si="724"/>
        <v>2014-07</v>
      </c>
    </row>
    <row r="9248" spans="1:26"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s="5">
        <v>9.84</v>
      </c>
      <c r="S9248">
        <v>3</v>
      </c>
      <c r="T9248" s="7">
        <v>0</v>
      </c>
      <c r="U9248" s="5">
        <v>2.8536000000000001</v>
      </c>
      <c r="V9248">
        <f t="shared" si="720"/>
        <v>5</v>
      </c>
      <c r="W9248">
        <f t="shared" si="721"/>
        <v>2</v>
      </c>
      <c r="X9248">
        <f t="shared" si="722"/>
        <v>2017</v>
      </c>
      <c r="Y9248" t="str">
        <f t="shared" si="723"/>
        <v>May</v>
      </c>
      <c r="Z9248" t="str">
        <f t="shared" si="724"/>
        <v>2017-05</v>
      </c>
    </row>
    <row r="9249" spans="1:26"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s="5">
        <v>2.78</v>
      </c>
      <c r="S9249">
        <v>1</v>
      </c>
      <c r="T9249" s="7">
        <v>0</v>
      </c>
      <c r="U9249" s="5">
        <v>0.7228</v>
      </c>
      <c r="V9249">
        <f t="shared" si="720"/>
        <v>5</v>
      </c>
      <c r="W9249">
        <f t="shared" si="721"/>
        <v>2</v>
      </c>
      <c r="X9249">
        <f t="shared" si="722"/>
        <v>2017</v>
      </c>
      <c r="Y9249" t="str">
        <f t="shared" si="723"/>
        <v>May</v>
      </c>
      <c r="Z9249" t="str">
        <f t="shared" si="724"/>
        <v>2017-05</v>
      </c>
    </row>
    <row r="9250" spans="1:26"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s="5">
        <v>3.64</v>
      </c>
      <c r="S9250">
        <v>1</v>
      </c>
      <c r="T9250" s="7">
        <v>0.2</v>
      </c>
      <c r="U9250" s="5">
        <v>1.365</v>
      </c>
      <c r="V9250">
        <f t="shared" si="720"/>
        <v>11</v>
      </c>
      <c r="W9250">
        <f t="shared" si="721"/>
        <v>4</v>
      </c>
      <c r="X9250">
        <f t="shared" si="722"/>
        <v>2016</v>
      </c>
      <c r="Y9250" t="str">
        <f t="shared" si="723"/>
        <v>Nov</v>
      </c>
      <c r="Z9250" t="str">
        <f t="shared" si="724"/>
        <v>2016-11</v>
      </c>
    </row>
    <row r="9251" spans="1:26"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s="5">
        <v>881.93</v>
      </c>
      <c r="S9251">
        <v>7</v>
      </c>
      <c r="T9251" s="7">
        <v>0</v>
      </c>
      <c r="U9251" s="5">
        <v>220.48249999999999</v>
      </c>
      <c r="V9251">
        <f t="shared" si="720"/>
        <v>11</v>
      </c>
      <c r="W9251">
        <f t="shared" si="721"/>
        <v>4</v>
      </c>
      <c r="X9251">
        <f t="shared" si="722"/>
        <v>2016</v>
      </c>
      <c r="Y9251" t="str">
        <f t="shared" si="723"/>
        <v>Nov</v>
      </c>
      <c r="Z9251" t="str">
        <f t="shared" si="724"/>
        <v>2016-11</v>
      </c>
    </row>
    <row r="9252" spans="1:26"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s="5">
        <v>115.84</v>
      </c>
      <c r="S9252">
        <v>8</v>
      </c>
      <c r="T9252" s="7">
        <v>0</v>
      </c>
      <c r="U9252" s="5">
        <v>54.444800000000001</v>
      </c>
      <c r="V9252">
        <f t="shared" si="720"/>
        <v>12</v>
      </c>
      <c r="W9252">
        <f t="shared" si="721"/>
        <v>4</v>
      </c>
      <c r="X9252">
        <f t="shared" si="722"/>
        <v>2016</v>
      </c>
      <c r="Y9252" t="str">
        <f t="shared" si="723"/>
        <v>Dec</v>
      </c>
      <c r="Z9252" t="str">
        <f t="shared" si="724"/>
        <v>2016-12</v>
      </c>
    </row>
    <row r="9253" spans="1:26"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s="5">
        <v>107.648</v>
      </c>
      <c r="S9253">
        <v>2</v>
      </c>
      <c r="T9253" s="7">
        <v>0.2</v>
      </c>
      <c r="U9253" s="5">
        <v>33.64</v>
      </c>
      <c r="V9253">
        <f t="shared" si="720"/>
        <v>3</v>
      </c>
      <c r="W9253">
        <f t="shared" si="721"/>
        <v>1</v>
      </c>
      <c r="X9253">
        <f t="shared" si="722"/>
        <v>2017</v>
      </c>
      <c r="Y9253" t="str">
        <f t="shared" si="723"/>
        <v>Mar</v>
      </c>
      <c r="Z9253" t="str">
        <f t="shared" si="724"/>
        <v>2017-03</v>
      </c>
    </row>
    <row r="9254" spans="1:26"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s="5">
        <v>199.95</v>
      </c>
      <c r="S9254">
        <v>5</v>
      </c>
      <c r="T9254" s="7">
        <v>0</v>
      </c>
      <c r="U9254" s="5">
        <v>63.984000000000002</v>
      </c>
      <c r="V9254">
        <f t="shared" si="720"/>
        <v>9</v>
      </c>
      <c r="W9254">
        <f t="shared" si="721"/>
        <v>3</v>
      </c>
      <c r="X9254">
        <f t="shared" si="722"/>
        <v>2017</v>
      </c>
      <c r="Y9254" t="str">
        <f t="shared" si="723"/>
        <v>Sep</v>
      </c>
      <c r="Z9254" t="str">
        <f t="shared" si="724"/>
        <v>2017-09</v>
      </c>
    </row>
    <row r="9255" spans="1:26"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s="5">
        <v>12.96</v>
      </c>
      <c r="S9255">
        <v>2</v>
      </c>
      <c r="T9255" s="7">
        <v>0</v>
      </c>
      <c r="U9255" s="5">
        <v>6.2207999999999997</v>
      </c>
      <c r="V9255">
        <f t="shared" si="720"/>
        <v>9</v>
      </c>
      <c r="W9255">
        <f t="shared" si="721"/>
        <v>3</v>
      </c>
      <c r="X9255">
        <f t="shared" si="722"/>
        <v>2017</v>
      </c>
      <c r="Y9255" t="str">
        <f t="shared" si="723"/>
        <v>Sep</v>
      </c>
      <c r="Z9255" t="str">
        <f t="shared" si="724"/>
        <v>2017-09</v>
      </c>
    </row>
    <row r="9256" spans="1:26"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s="5">
        <v>60.89</v>
      </c>
      <c r="S9256">
        <v>1</v>
      </c>
      <c r="T9256" s="7">
        <v>0</v>
      </c>
      <c r="U9256" s="5">
        <v>15.2225</v>
      </c>
      <c r="V9256">
        <f t="shared" si="720"/>
        <v>2</v>
      </c>
      <c r="W9256">
        <f t="shared" si="721"/>
        <v>1</v>
      </c>
      <c r="X9256">
        <f t="shared" si="722"/>
        <v>2014</v>
      </c>
      <c r="Y9256" t="str">
        <f t="shared" si="723"/>
        <v>Feb</v>
      </c>
      <c r="Z9256" t="str">
        <f t="shared" si="724"/>
        <v>2014-02</v>
      </c>
    </row>
    <row r="9257" spans="1:26"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s="5">
        <v>14.94</v>
      </c>
      <c r="S9257">
        <v>3</v>
      </c>
      <c r="T9257" s="7">
        <v>0</v>
      </c>
      <c r="U9257" s="5">
        <v>6.8723999999999998</v>
      </c>
      <c r="V9257">
        <f t="shared" si="720"/>
        <v>2</v>
      </c>
      <c r="W9257">
        <f t="shared" si="721"/>
        <v>1</v>
      </c>
      <c r="X9257">
        <f t="shared" si="722"/>
        <v>2014</v>
      </c>
      <c r="Y9257" t="str">
        <f t="shared" si="723"/>
        <v>Feb</v>
      </c>
      <c r="Z9257" t="str">
        <f t="shared" si="724"/>
        <v>2014-02</v>
      </c>
    </row>
    <row r="9258" spans="1:26"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s="5">
        <v>9.64</v>
      </c>
      <c r="S9258">
        <v>2</v>
      </c>
      <c r="T9258" s="7">
        <v>0</v>
      </c>
      <c r="U9258" s="5">
        <v>4.4344000000000001</v>
      </c>
      <c r="V9258">
        <f t="shared" si="720"/>
        <v>2</v>
      </c>
      <c r="W9258">
        <f t="shared" si="721"/>
        <v>1</v>
      </c>
      <c r="X9258">
        <f t="shared" si="722"/>
        <v>2014</v>
      </c>
      <c r="Y9258" t="str">
        <f t="shared" si="723"/>
        <v>Feb</v>
      </c>
      <c r="Z9258" t="str">
        <f t="shared" si="724"/>
        <v>2014-02</v>
      </c>
    </row>
    <row r="9259" spans="1:26"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s="5">
        <v>332.94</v>
      </c>
      <c r="S9259">
        <v>3</v>
      </c>
      <c r="T9259" s="7">
        <v>0</v>
      </c>
      <c r="U9259" s="5">
        <v>53.270400000000002</v>
      </c>
      <c r="V9259">
        <f t="shared" si="720"/>
        <v>2</v>
      </c>
      <c r="W9259">
        <f t="shared" si="721"/>
        <v>1</v>
      </c>
      <c r="X9259">
        <f t="shared" si="722"/>
        <v>2014</v>
      </c>
      <c r="Y9259" t="str">
        <f t="shared" si="723"/>
        <v>Feb</v>
      </c>
      <c r="Z9259" t="str">
        <f t="shared" si="724"/>
        <v>2014-02</v>
      </c>
    </row>
    <row r="9260" spans="1:26"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s="5">
        <v>51.9</v>
      </c>
      <c r="S9260">
        <v>3</v>
      </c>
      <c r="T9260" s="7">
        <v>0</v>
      </c>
      <c r="U9260" s="5">
        <v>24.393000000000001</v>
      </c>
      <c r="V9260">
        <f t="shared" si="720"/>
        <v>2</v>
      </c>
      <c r="W9260">
        <f t="shared" si="721"/>
        <v>1</v>
      </c>
      <c r="X9260">
        <f t="shared" si="722"/>
        <v>2014</v>
      </c>
      <c r="Y9260" t="str">
        <f t="shared" si="723"/>
        <v>Feb</v>
      </c>
      <c r="Z9260" t="str">
        <f t="shared" si="724"/>
        <v>2014-02</v>
      </c>
    </row>
    <row r="9261" spans="1:26"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s="5">
        <v>64.959999999999994</v>
      </c>
      <c r="S9261">
        <v>2</v>
      </c>
      <c r="T9261" s="7">
        <v>0</v>
      </c>
      <c r="U9261" s="5">
        <v>2.5983999999999998</v>
      </c>
      <c r="V9261">
        <f t="shared" si="720"/>
        <v>2</v>
      </c>
      <c r="W9261">
        <f t="shared" si="721"/>
        <v>1</v>
      </c>
      <c r="X9261">
        <f t="shared" si="722"/>
        <v>2014</v>
      </c>
      <c r="Y9261" t="str">
        <f t="shared" si="723"/>
        <v>Feb</v>
      </c>
      <c r="Z9261" t="str">
        <f t="shared" si="724"/>
        <v>2014-02</v>
      </c>
    </row>
    <row r="9262" spans="1:26"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s="5">
        <v>25.5</v>
      </c>
      <c r="S9262">
        <v>3</v>
      </c>
      <c r="T9262" s="7">
        <v>0</v>
      </c>
      <c r="U9262" s="5">
        <v>6.63</v>
      </c>
      <c r="V9262">
        <f t="shared" si="720"/>
        <v>11</v>
      </c>
      <c r="W9262">
        <f t="shared" si="721"/>
        <v>4</v>
      </c>
      <c r="X9262">
        <f t="shared" si="722"/>
        <v>2017</v>
      </c>
      <c r="Y9262" t="str">
        <f t="shared" si="723"/>
        <v>Nov</v>
      </c>
      <c r="Z9262" t="str">
        <f t="shared" si="724"/>
        <v>2017-11</v>
      </c>
    </row>
    <row r="9263" spans="1:26"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s="5">
        <v>215.976</v>
      </c>
      <c r="S9263">
        <v>3</v>
      </c>
      <c r="T9263" s="7">
        <v>0.2</v>
      </c>
      <c r="U9263" s="5">
        <v>-2.6997</v>
      </c>
      <c r="V9263">
        <f t="shared" si="720"/>
        <v>9</v>
      </c>
      <c r="W9263">
        <f t="shared" si="721"/>
        <v>3</v>
      </c>
      <c r="X9263">
        <f t="shared" si="722"/>
        <v>2017</v>
      </c>
      <c r="Y9263" t="str">
        <f t="shared" si="723"/>
        <v>Sep</v>
      </c>
      <c r="Z9263" t="str">
        <f t="shared" si="724"/>
        <v>2017-09</v>
      </c>
    </row>
    <row r="9264" spans="1:26"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s="5">
        <v>389.97</v>
      </c>
      <c r="S9264">
        <v>3</v>
      </c>
      <c r="T9264" s="7">
        <v>0</v>
      </c>
      <c r="U9264" s="5">
        <v>35.097299999999997</v>
      </c>
      <c r="V9264">
        <f t="shared" si="720"/>
        <v>10</v>
      </c>
      <c r="W9264">
        <f t="shared" si="721"/>
        <v>4</v>
      </c>
      <c r="X9264">
        <f t="shared" si="722"/>
        <v>2015</v>
      </c>
      <c r="Y9264" t="str">
        <f t="shared" si="723"/>
        <v>Oct</v>
      </c>
      <c r="Z9264" t="str">
        <f t="shared" si="724"/>
        <v>2015-10</v>
      </c>
    </row>
    <row r="9265" spans="1:26"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s="5">
        <v>269.91000000000003</v>
      </c>
      <c r="S9265">
        <v>5</v>
      </c>
      <c r="T9265" s="7">
        <v>0.1</v>
      </c>
      <c r="U9265" s="5">
        <v>53.981999999999999</v>
      </c>
      <c r="V9265">
        <f t="shared" si="720"/>
        <v>10</v>
      </c>
      <c r="W9265">
        <f t="shared" si="721"/>
        <v>4</v>
      </c>
      <c r="X9265">
        <f t="shared" si="722"/>
        <v>2015</v>
      </c>
      <c r="Y9265" t="str">
        <f t="shared" si="723"/>
        <v>Oct</v>
      </c>
      <c r="Z9265" t="str">
        <f t="shared" si="724"/>
        <v>2015-10</v>
      </c>
    </row>
    <row r="9266" spans="1:26"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s="5">
        <v>11.673</v>
      </c>
      <c r="S9266">
        <v>3</v>
      </c>
      <c r="T9266" s="7">
        <v>0.7</v>
      </c>
      <c r="U9266" s="5">
        <v>-7.782</v>
      </c>
      <c r="V9266">
        <f t="shared" si="720"/>
        <v>11</v>
      </c>
      <c r="W9266">
        <f t="shared" si="721"/>
        <v>4</v>
      </c>
      <c r="X9266">
        <f t="shared" si="722"/>
        <v>2017</v>
      </c>
      <c r="Y9266" t="str">
        <f t="shared" si="723"/>
        <v>Nov</v>
      </c>
      <c r="Z9266" t="str">
        <f t="shared" si="724"/>
        <v>2017-11</v>
      </c>
    </row>
    <row r="9267" spans="1:26"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s="5">
        <v>64.847999999999999</v>
      </c>
      <c r="S9267">
        <v>7</v>
      </c>
      <c r="T9267" s="7">
        <v>0.2</v>
      </c>
      <c r="U9267" s="5">
        <v>24.318000000000001</v>
      </c>
      <c r="V9267">
        <f t="shared" si="720"/>
        <v>11</v>
      </c>
      <c r="W9267">
        <f t="shared" si="721"/>
        <v>4</v>
      </c>
      <c r="X9267">
        <f t="shared" si="722"/>
        <v>2017</v>
      </c>
      <c r="Y9267" t="str">
        <f t="shared" si="723"/>
        <v>Nov</v>
      </c>
      <c r="Z9267" t="str">
        <f t="shared" si="724"/>
        <v>2017-11</v>
      </c>
    </row>
    <row r="9268" spans="1:26"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s="5">
        <v>14.56</v>
      </c>
      <c r="S9268">
        <v>2</v>
      </c>
      <c r="T9268" s="7">
        <v>0</v>
      </c>
      <c r="U9268" s="5">
        <v>5.5327999999999999</v>
      </c>
      <c r="V9268">
        <f t="shared" si="720"/>
        <v>2</v>
      </c>
      <c r="W9268">
        <f t="shared" si="721"/>
        <v>1</v>
      </c>
      <c r="X9268">
        <f t="shared" si="722"/>
        <v>2014</v>
      </c>
      <c r="Y9268" t="str">
        <f t="shared" si="723"/>
        <v>Feb</v>
      </c>
      <c r="Z9268" t="str">
        <f t="shared" si="724"/>
        <v>2014-02</v>
      </c>
    </row>
    <row r="9269" spans="1:26"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s="5">
        <v>102.58199999999999</v>
      </c>
      <c r="S9269">
        <v>1</v>
      </c>
      <c r="T9269" s="7">
        <v>0.1</v>
      </c>
      <c r="U9269" s="5">
        <v>6.8388</v>
      </c>
      <c r="V9269">
        <f t="shared" si="720"/>
        <v>9</v>
      </c>
      <c r="W9269">
        <f t="shared" si="721"/>
        <v>3</v>
      </c>
      <c r="X9269">
        <f t="shared" si="722"/>
        <v>2015</v>
      </c>
      <c r="Y9269" t="str">
        <f t="shared" si="723"/>
        <v>Sep</v>
      </c>
      <c r="Z9269" t="str">
        <f t="shared" si="724"/>
        <v>2015-09</v>
      </c>
    </row>
    <row r="9270" spans="1:26"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5">
        <v>20.04</v>
      </c>
      <c r="S9270">
        <v>3</v>
      </c>
      <c r="T9270" s="7">
        <v>0</v>
      </c>
      <c r="U9270" s="5">
        <v>9.6191999999999993</v>
      </c>
      <c r="V9270">
        <f t="shared" si="720"/>
        <v>9</v>
      </c>
      <c r="W9270">
        <f t="shared" si="721"/>
        <v>3</v>
      </c>
      <c r="X9270">
        <f t="shared" si="722"/>
        <v>2015</v>
      </c>
      <c r="Y9270" t="str">
        <f t="shared" si="723"/>
        <v>Sep</v>
      </c>
      <c r="Z9270" t="str">
        <f t="shared" si="724"/>
        <v>2015-09</v>
      </c>
    </row>
    <row r="9271" spans="1:26"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s="5">
        <v>32.088000000000001</v>
      </c>
      <c r="S9271">
        <v>7</v>
      </c>
      <c r="T9271" s="7">
        <v>0.2</v>
      </c>
      <c r="U9271" s="5">
        <v>11.2308</v>
      </c>
      <c r="V9271">
        <f t="shared" si="720"/>
        <v>8</v>
      </c>
      <c r="W9271">
        <f t="shared" si="721"/>
        <v>3</v>
      </c>
      <c r="X9271">
        <f t="shared" si="722"/>
        <v>2017</v>
      </c>
      <c r="Y9271" t="str">
        <f t="shared" si="723"/>
        <v>Aug</v>
      </c>
      <c r="Z9271" t="str">
        <f t="shared" si="724"/>
        <v>2017-08</v>
      </c>
    </row>
    <row r="9272" spans="1:26"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s="5">
        <v>4305.5519999999997</v>
      </c>
      <c r="S9272">
        <v>6</v>
      </c>
      <c r="T9272" s="7">
        <v>0.2</v>
      </c>
      <c r="U9272" s="5">
        <v>1453.1238000000001</v>
      </c>
      <c r="V9272">
        <f t="shared" si="720"/>
        <v>8</v>
      </c>
      <c r="W9272">
        <f t="shared" si="721"/>
        <v>3</v>
      </c>
      <c r="X9272">
        <f t="shared" si="722"/>
        <v>2017</v>
      </c>
      <c r="Y9272" t="str">
        <f t="shared" si="723"/>
        <v>Aug</v>
      </c>
      <c r="Z9272" t="str">
        <f t="shared" si="724"/>
        <v>2017-08</v>
      </c>
    </row>
    <row r="9273" spans="1:26"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s="5">
        <v>10.02</v>
      </c>
      <c r="S9273">
        <v>3</v>
      </c>
      <c r="T9273" s="7">
        <v>0</v>
      </c>
      <c r="U9273" s="5">
        <v>4.4088000000000003</v>
      </c>
      <c r="V9273">
        <f t="shared" si="720"/>
        <v>5</v>
      </c>
      <c r="W9273">
        <f t="shared" si="721"/>
        <v>2</v>
      </c>
      <c r="X9273">
        <f t="shared" si="722"/>
        <v>2016</v>
      </c>
      <c r="Y9273" t="str">
        <f t="shared" si="723"/>
        <v>May</v>
      </c>
      <c r="Z9273" t="str">
        <f t="shared" si="724"/>
        <v>2016-05</v>
      </c>
    </row>
    <row r="9274" spans="1:26"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s="5">
        <v>631.96</v>
      </c>
      <c r="S9274">
        <v>4</v>
      </c>
      <c r="T9274" s="7">
        <v>0</v>
      </c>
      <c r="U9274" s="5">
        <v>303.3408</v>
      </c>
      <c r="V9274">
        <f t="shared" si="720"/>
        <v>5</v>
      </c>
      <c r="W9274">
        <f t="shared" si="721"/>
        <v>2</v>
      </c>
      <c r="X9274">
        <f t="shared" si="722"/>
        <v>2016</v>
      </c>
      <c r="Y9274" t="str">
        <f t="shared" si="723"/>
        <v>May</v>
      </c>
      <c r="Z9274" t="str">
        <f t="shared" si="724"/>
        <v>2016-05</v>
      </c>
    </row>
    <row r="9275" spans="1:26"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s="5">
        <v>1577.94</v>
      </c>
      <c r="S9275">
        <v>3</v>
      </c>
      <c r="T9275" s="7">
        <v>0</v>
      </c>
      <c r="U9275" s="5">
        <v>757.41120000000001</v>
      </c>
      <c r="V9275">
        <f t="shared" si="720"/>
        <v>9</v>
      </c>
      <c r="W9275">
        <f t="shared" si="721"/>
        <v>3</v>
      </c>
      <c r="X9275">
        <f t="shared" si="722"/>
        <v>2017</v>
      </c>
      <c r="Y9275" t="str">
        <f t="shared" si="723"/>
        <v>Sep</v>
      </c>
      <c r="Z9275" t="str">
        <f t="shared" si="724"/>
        <v>2017-09</v>
      </c>
    </row>
    <row r="9276" spans="1:26"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s="5">
        <v>255.85</v>
      </c>
      <c r="S9276">
        <v>7</v>
      </c>
      <c r="T9276" s="7">
        <v>0</v>
      </c>
      <c r="U9276" s="5">
        <v>112.574</v>
      </c>
      <c r="V9276">
        <f t="shared" si="720"/>
        <v>10</v>
      </c>
      <c r="W9276">
        <f t="shared" si="721"/>
        <v>4</v>
      </c>
      <c r="X9276">
        <f t="shared" si="722"/>
        <v>2014</v>
      </c>
      <c r="Y9276" t="str">
        <f t="shared" si="723"/>
        <v>Oct</v>
      </c>
      <c r="Z9276" t="str">
        <f t="shared" si="724"/>
        <v>2014-10</v>
      </c>
    </row>
    <row r="9277" spans="1:26"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s="5">
        <v>184.70400000000001</v>
      </c>
      <c r="S9277">
        <v>6</v>
      </c>
      <c r="T9277" s="7">
        <v>0.2</v>
      </c>
      <c r="U9277" s="5">
        <v>13.8528</v>
      </c>
      <c r="V9277">
        <f t="shared" si="720"/>
        <v>5</v>
      </c>
      <c r="W9277">
        <f t="shared" si="721"/>
        <v>2</v>
      </c>
      <c r="X9277">
        <f t="shared" si="722"/>
        <v>2016</v>
      </c>
      <c r="Y9277" t="str">
        <f t="shared" si="723"/>
        <v>May</v>
      </c>
      <c r="Z9277" t="str">
        <f t="shared" si="724"/>
        <v>2016-05</v>
      </c>
    </row>
    <row r="9278" spans="1:26"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s="5">
        <v>47.92</v>
      </c>
      <c r="S9278">
        <v>2</v>
      </c>
      <c r="T9278" s="7">
        <v>0.2</v>
      </c>
      <c r="U9278" s="5">
        <v>11.98</v>
      </c>
      <c r="V9278">
        <f t="shared" si="720"/>
        <v>5</v>
      </c>
      <c r="W9278">
        <f t="shared" si="721"/>
        <v>2</v>
      </c>
      <c r="X9278">
        <f t="shared" si="722"/>
        <v>2016</v>
      </c>
      <c r="Y9278" t="str">
        <f t="shared" si="723"/>
        <v>May</v>
      </c>
      <c r="Z9278" t="str">
        <f t="shared" si="724"/>
        <v>2016-05</v>
      </c>
    </row>
    <row r="9279" spans="1:26"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s="5">
        <v>15.936</v>
      </c>
      <c r="S9279">
        <v>4</v>
      </c>
      <c r="T9279" s="7">
        <v>0.2</v>
      </c>
      <c r="U9279" s="5">
        <v>5.1791999999999998</v>
      </c>
      <c r="V9279">
        <f t="shared" si="720"/>
        <v>12</v>
      </c>
      <c r="W9279">
        <f t="shared" si="721"/>
        <v>4</v>
      </c>
      <c r="X9279">
        <f t="shared" si="722"/>
        <v>2017</v>
      </c>
      <c r="Y9279" t="str">
        <f t="shared" si="723"/>
        <v>Dec</v>
      </c>
      <c r="Z9279" t="str">
        <f t="shared" si="724"/>
        <v>2017-12</v>
      </c>
    </row>
    <row r="9280" spans="1:26"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s="5">
        <v>8.0009999999999994</v>
      </c>
      <c r="S9280">
        <v>7</v>
      </c>
      <c r="T9280" s="7">
        <v>0.7</v>
      </c>
      <c r="U9280" s="5">
        <v>-5.6006999999999998</v>
      </c>
      <c r="V9280">
        <f t="shared" si="720"/>
        <v>12</v>
      </c>
      <c r="W9280">
        <f t="shared" si="721"/>
        <v>4</v>
      </c>
      <c r="X9280">
        <f t="shared" si="722"/>
        <v>2017</v>
      </c>
      <c r="Y9280" t="str">
        <f t="shared" si="723"/>
        <v>Dec</v>
      </c>
      <c r="Z9280" t="str">
        <f t="shared" si="724"/>
        <v>2017-12</v>
      </c>
    </row>
    <row r="9281" spans="1:26"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s="5">
        <v>398.97199999999998</v>
      </c>
      <c r="S9281">
        <v>2</v>
      </c>
      <c r="T9281" s="7">
        <v>0.3</v>
      </c>
      <c r="U9281" s="5">
        <v>-28.498000000000001</v>
      </c>
      <c r="V9281">
        <f t="shared" si="720"/>
        <v>12</v>
      </c>
      <c r="W9281">
        <f t="shared" si="721"/>
        <v>4</v>
      </c>
      <c r="X9281">
        <f t="shared" si="722"/>
        <v>2017</v>
      </c>
      <c r="Y9281" t="str">
        <f t="shared" si="723"/>
        <v>Dec</v>
      </c>
      <c r="Z9281" t="str">
        <f t="shared" si="724"/>
        <v>2017-12</v>
      </c>
    </row>
    <row r="9282" spans="1:26"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s="5">
        <v>163.88</v>
      </c>
      <c r="S9282">
        <v>2</v>
      </c>
      <c r="T9282" s="7">
        <v>0</v>
      </c>
      <c r="U9282" s="5">
        <v>40.97</v>
      </c>
      <c r="V9282">
        <f t="shared" si="720"/>
        <v>9</v>
      </c>
      <c r="W9282">
        <f t="shared" si="721"/>
        <v>3</v>
      </c>
      <c r="X9282">
        <f t="shared" si="722"/>
        <v>2016</v>
      </c>
      <c r="Y9282" t="str">
        <f t="shared" si="723"/>
        <v>Sep</v>
      </c>
      <c r="Z9282" t="str">
        <f t="shared" si="724"/>
        <v>2016-09</v>
      </c>
    </row>
    <row r="9283" spans="1:26"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s="5">
        <v>67.900000000000006</v>
      </c>
      <c r="S9283">
        <v>5</v>
      </c>
      <c r="T9283" s="7">
        <v>0</v>
      </c>
      <c r="U9283" s="5">
        <v>20.37</v>
      </c>
      <c r="V9283">
        <f t="shared" ref="V9283:V9346" si="725">MONTH(C9283)</f>
        <v>9</v>
      </c>
      <c r="W9283">
        <f t="shared" ref="W9283:W9346" si="726">ROUNDUP(MONTH(C9283)/3,0)</f>
        <v>3</v>
      </c>
      <c r="X9283">
        <f t="shared" ref="X9283:X9346" si="727">YEAR(C9283)</f>
        <v>2017</v>
      </c>
      <c r="Y9283" t="str">
        <f t="shared" ref="Y9283:Y9346" si="728">TEXT(C9283,"MMM")</f>
        <v>Sep</v>
      </c>
      <c r="Z9283" t="str">
        <f t="shared" ref="Z9283:Z9346" si="729">TEXT(C9283,"YYYY-MM")</f>
        <v>2017-09</v>
      </c>
    </row>
    <row r="9284" spans="1:26"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s="5">
        <v>72.224000000000004</v>
      </c>
      <c r="S9284">
        <v>4</v>
      </c>
      <c r="T9284" s="7">
        <v>0.2</v>
      </c>
      <c r="U9284" s="5">
        <v>25.278400000000001</v>
      </c>
      <c r="V9284">
        <f t="shared" si="725"/>
        <v>12</v>
      </c>
      <c r="W9284">
        <f t="shared" si="726"/>
        <v>4</v>
      </c>
      <c r="X9284">
        <f t="shared" si="727"/>
        <v>2016</v>
      </c>
      <c r="Y9284" t="str">
        <f t="shared" si="728"/>
        <v>Dec</v>
      </c>
      <c r="Z9284" t="str">
        <f t="shared" si="729"/>
        <v>2016-12</v>
      </c>
    </row>
    <row r="9285" spans="1:26"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s="5">
        <v>11.696</v>
      </c>
      <c r="S9285">
        <v>2</v>
      </c>
      <c r="T9285" s="7">
        <v>0.2</v>
      </c>
      <c r="U9285" s="5">
        <v>3.9474</v>
      </c>
      <c r="V9285">
        <f t="shared" si="725"/>
        <v>9</v>
      </c>
      <c r="W9285">
        <f t="shared" si="726"/>
        <v>3</v>
      </c>
      <c r="X9285">
        <f t="shared" si="727"/>
        <v>2017</v>
      </c>
      <c r="Y9285" t="str">
        <f t="shared" si="728"/>
        <v>Sep</v>
      </c>
      <c r="Z9285" t="str">
        <f t="shared" si="729"/>
        <v>2017-09</v>
      </c>
    </row>
    <row r="9286" spans="1:26"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s="5">
        <v>392.94</v>
      </c>
      <c r="S9286">
        <v>3</v>
      </c>
      <c r="T9286" s="7">
        <v>0</v>
      </c>
      <c r="U9286" s="5">
        <v>43.223399999999998</v>
      </c>
      <c r="V9286">
        <f t="shared" si="725"/>
        <v>11</v>
      </c>
      <c r="W9286">
        <f t="shared" si="726"/>
        <v>4</v>
      </c>
      <c r="X9286">
        <f t="shared" si="727"/>
        <v>2014</v>
      </c>
      <c r="Y9286" t="str">
        <f t="shared" si="728"/>
        <v>Nov</v>
      </c>
      <c r="Z9286" t="str">
        <f t="shared" si="729"/>
        <v>2014-11</v>
      </c>
    </row>
    <row r="9287" spans="1:26"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s="5">
        <v>18.175999999999998</v>
      </c>
      <c r="S9287">
        <v>1</v>
      </c>
      <c r="T9287" s="7">
        <v>0.2</v>
      </c>
      <c r="U9287" s="5">
        <v>4.7712000000000003</v>
      </c>
      <c r="V9287">
        <f t="shared" si="725"/>
        <v>11</v>
      </c>
      <c r="W9287">
        <f t="shared" si="726"/>
        <v>4</v>
      </c>
      <c r="X9287">
        <f t="shared" si="727"/>
        <v>2015</v>
      </c>
      <c r="Y9287" t="str">
        <f t="shared" si="728"/>
        <v>Nov</v>
      </c>
      <c r="Z9287" t="str">
        <f t="shared" si="729"/>
        <v>2015-11</v>
      </c>
    </row>
    <row r="9288" spans="1:26"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s="5">
        <v>6.8879999999999999</v>
      </c>
      <c r="S9288">
        <v>3</v>
      </c>
      <c r="T9288" s="7">
        <v>0.8</v>
      </c>
      <c r="U9288" s="5">
        <v>-11.020799999999999</v>
      </c>
      <c r="V9288">
        <f t="shared" si="725"/>
        <v>6</v>
      </c>
      <c r="W9288">
        <f t="shared" si="726"/>
        <v>2</v>
      </c>
      <c r="X9288">
        <f t="shared" si="727"/>
        <v>2017</v>
      </c>
      <c r="Y9288" t="str">
        <f t="shared" si="728"/>
        <v>Jun</v>
      </c>
      <c r="Z9288" t="str">
        <f t="shared" si="729"/>
        <v>2017-06</v>
      </c>
    </row>
    <row r="9289" spans="1:26"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5">
        <v>457.48500000000001</v>
      </c>
      <c r="S9289">
        <v>3</v>
      </c>
      <c r="T9289" s="7">
        <v>0.3</v>
      </c>
      <c r="U9289" s="5">
        <v>-84.961500000000001</v>
      </c>
      <c r="V9289">
        <f t="shared" si="725"/>
        <v>6</v>
      </c>
      <c r="W9289">
        <f t="shared" si="726"/>
        <v>2</v>
      </c>
      <c r="X9289">
        <f t="shared" si="727"/>
        <v>2017</v>
      </c>
      <c r="Y9289" t="str">
        <f t="shared" si="728"/>
        <v>Jun</v>
      </c>
      <c r="Z9289" t="str">
        <f t="shared" si="729"/>
        <v>2017-06</v>
      </c>
    </row>
    <row r="9290" spans="1:26"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s="5">
        <v>1079.316</v>
      </c>
      <c r="S9290">
        <v>6</v>
      </c>
      <c r="T9290" s="7">
        <v>0.3</v>
      </c>
      <c r="U9290" s="5">
        <v>-15.418799999999999</v>
      </c>
      <c r="V9290">
        <f t="shared" si="725"/>
        <v>11</v>
      </c>
      <c r="W9290">
        <f t="shared" si="726"/>
        <v>4</v>
      </c>
      <c r="X9290">
        <f t="shared" si="727"/>
        <v>2017</v>
      </c>
      <c r="Y9290" t="str">
        <f t="shared" si="728"/>
        <v>Nov</v>
      </c>
      <c r="Z9290" t="str">
        <f t="shared" si="729"/>
        <v>2017-11</v>
      </c>
    </row>
    <row r="9291" spans="1:26"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s="5">
        <v>48.91</v>
      </c>
      <c r="S9291">
        <v>1</v>
      </c>
      <c r="T9291" s="7">
        <v>0</v>
      </c>
      <c r="U9291" s="5">
        <v>22.9877</v>
      </c>
      <c r="V9291">
        <f t="shared" si="725"/>
        <v>4</v>
      </c>
      <c r="W9291">
        <f t="shared" si="726"/>
        <v>2</v>
      </c>
      <c r="X9291">
        <f t="shared" si="727"/>
        <v>2014</v>
      </c>
      <c r="Y9291" t="str">
        <f t="shared" si="728"/>
        <v>Apr</v>
      </c>
      <c r="Z9291" t="str">
        <f t="shared" si="729"/>
        <v>2014-04</v>
      </c>
    </row>
    <row r="9292" spans="1:26"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s="5">
        <v>9.84</v>
      </c>
      <c r="S9292">
        <v>3</v>
      </c>
      <c r="T9292" s="7">
        <v>0</v>
      </c>
      <c r="U9292" s="5">
        <v>2.8536000000000001</v>
      </c>
      <c r="V9292">
        <f t="shared" si="725"/>
        <v>9</v>
      </c>
      <c r="W9292">
        <f t="shared" si="726"/>
        <v>3</v>
      </c>
      <c r="X9292">
        <f t="shared" si="727"/>
        <v>2014</v>
      </c>
      <c r="Y9292" t="str">
        <f t="shared" si="728"/>
        <v>Sep</v>
      </c>
      <c r="Z9292" t="str">
        <f t="shared" si="729"/>
        <v>2014-09</v>
      </c>
    </row>
    <row r="9293" spans="1:26"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s="5">
        <v>34.5</v>
      </c>
      <c r="S9293">
        <v>3</v>
      </c>
      <c r="T9293" s="7">
        <v>0</v>
      </c>
      <c r="U9293" s="5">
        <v>15.525</v>
      </c>
      <c r="V9293">
        <f t="shared" si="725"/>
        <v>9</v>
      </c>
      <c r="W9293">
        <f t="shared" si="726"/>
        <v>3</v>
      </c>
      <c r="X9293">
        <f t="shared" si="727"/>
        <v>2014</v>
      </c>
      <c r="Y9293" t="str">
        <f t="shared" si="728"/>
        <v>Sep</v>
      </c>
      <c r="Z9293" t="str">
        <f t="shared" si="729"/>
        <v>2014-09</v>
      </c>
    </row>
    <row r="9294" spans="1:26"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s="5">
        <v>0.55600000000000005</v>
      </c>
      <c r="S9294">
        <v>1</v>
      </c>
      <c r="T9294" s="7">
        <v>0.8</v>
      </c>
      <c r="U9294" s="5">
        <v>-0.94520000000000004</v>
      </c>
      <c r="V9294">
        <f t="shared" si="725"/>
        <v>3</v>
      </c>
      <c r="W9294">
        <f t="shared" si="726"/>
        <v>1</v>
      </c>
      <c r="X9294">
        <f t="shared" si="727"/>
        <v>2017</v>
      </c>
      <c r="Y9294" t="str">
        <f t="shared" si="728"/>
        <v>Mar</v>
      </c>
      <c r="Z9294" t="str">
        <f t="shared" si="729"/>
        <v>2017-03</v>
      </c>
    </row>
    <row r="9295" spans="1:26"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s="5">
        <v>43.8</v>
      </c>
      <c r="S9295">
        <v>6</v>
      </c>
      <c r="T9295" s="7">
        <v>0</v>
      </c>
      <c r="U9295" s="5">
        <v>20.585999999999999</v>
      </c>
      <c r="V9295">
        <f t="shared" si="725"/>
        <v>11</v>
      </c>
      <c r="W9295">
        <f t="shared" si="726"/>
        <v>4</v>
      </c>
      <c r="X9295">
        <f t="shared" si="727"/>
        <v>2017</v>
      </c>
      <c r="Y9295" t="str">
        <f t="shared" si="728"/>
        <v>Nov</v>
      </c>
      <c r="Z9295" t="str">
        <f t="shared" si="729"/>
        <v>2017-11</v>
      </c>
    </row>
    <row r="9296" spans="1:26"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s="5">
        <v>13.872</v>
      </c>
      <c r="S9296">
        <v>3</v>
      </c>
      <c r="T9296" s="7">
        <v>0.2</v>
      </c>
      <c r="U9296" s="5">
        <v>5.0286</v>
      </c>
      <c r="V9296">
        <f t="shared" si="725"/>
        <v>5</v>
      </c>
      <c r="W9296">
        <f t="shared" si="726"/>
        <v>2</v>
      </c>
      <c r="X9296">
        <f t="shared" si="727"/>
        <v>2017</v>
      </c>
      <c r="Y9296" t="str">
        <f t="shared" si="728"/>
        <v>May</v>
      </c>
      <c r="Z9296" t="str">
        <f t="shared" si="729"/>
        <v>2017-05</v>
      </c>
    </row>
    <row r="9297" spans="1:26"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s="5">
        <v>115.96</v>
      </c>
      <c r="S9297">
        <v>4</v>
      </c>
      <c r="T9297" s="7">
        <v>0.5</v>
      </c>
      <c r="U9297" s="5">
        <v>-64.937600000000003</v>
      </c>
      <c r="V9297">
        <f t="shared" si="725"/>
        <v>5</v>
      </c>
      <c r="W9297">
        <f t="shared" si="726"/>
        <v>2</v>
      </c>
      <c r="X9297">
        <f t="shared" si="727"/>
        <v>2017</v>
      </c>
      <c r="Y9297" t="str">
        <f t="shared" si="728"/>
        <v>May</v>
      </c>
      <c r="Z9297" t="str">
        <f t="shared" si="729"/>
        <v>2017-05</v>
      </c>
    </row>
    <row r="9298" spans="1:26"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s="5">
        <v>41.423999999999999</v>
      </c>
      <c r="S9298">
        <v>2</v>
      </c>
      <c r="T9298" s="7">
        <v>0.2</v>
      </c>
      <c r="U9298" s="5">
        <v>8.2848000000000006</v>
      </c>
      <c r="V9298">
        <f t="shared" si="725"/>
        <v>4</v>
      </c>
      <c r="W9298">
        <f t="shared" si="726"/>
        <v>2</v>
      </c>
      <c r="X9298">
        <f t="shared" si="727"/>
        <v>2015</v>
      </c>
      <c r="Y9298" t="str">
        <f t="shared" si="728"/>
        <v>Apr</v>
      </c>
      <c r="Z9298" t="str">
        <f t="shared" si="729"/>
        <v>2015-04</v>
      </c>
    </row>
    <row r="9299" spans="1:26"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s="5">
        <v>244.768</v>
      </c>
      <c r="S9299">
        <v>4</v>
      </c>
      <c r="T9299" s="7">
        <v>0.2</v>
      </c>
      <c r="U9299" s="5">
        <v>24.476800000000001</v>
      </c>
      <c r="V9299">
        <f t="shared" si="725"/>
        <v>4</v>
      </c>
      <c r="W9299">
        <f t="shared" si="726"/>
        <v>2</v>
      </c>
      <c r="X9299">
        <f t="shared" si="727"/>
        <v>2015</v>
      </c>
      <c r="Y9299" t="str">
        <f t="shared" si="728"/>
        <v>Apr</v>
      </c>
      <c r="Z9299" t="str">
        <f t="shared" si="729"/>
        <v>2015-04</v>
      </c>
    </row>
    <row r="9300" spans="1:26"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s="5">
        <v>74.352000000000004</v>
      </c>
      <c r="S9300">
        <v>3</v>
      </c>
      <c r="T9300" s="7">
        <v>0.2</v>
      </c>
      <c r="U9300" s="5">
        <v>6.5057999999999998</v>
      </c>
      <c r="V9300">
        <f t="shared" si="725"/>
        <v>4</v>
      </c>
      <c r="W9300">
        <f t="shared" si="726"/>
        <v>2</v>
      </c>
      <c r="X9300">
        <f t="shared" si="727"/>
        <v>2015</v>
      </c>
      <c r="Y9300" t="str">
        <f t="shared" si="728"/>
        <v>Apr</v>
      </c>
      <c r="Z9300" t="str">
        <f t="shared" si="729"/>
        <v>2015-04</v>
      </c>
    </row>
    <row r="9301" spans="1:26"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s="5">
        <v>4.3120000000000003</v>
      </c>
      <c r="S9301">
        <v>2</v>
      </c>
      <c r="T9301" s="7">
        <v>0.8</v>
      </c>
      <c r="U9301" s="5">
        <v>-6.8992000000000004</v>
      </c>
      <c r="V9301">
        <f t="shared" si="725"/>
        <v>4</v>
      </c>
      <c r="W9301">
        <f t="shared" si="726"/>
        <v>2</v>
      </c>
      <c r="X9301">
        <f t="shared" si="727"/>
        <v>2015</v>
      </c>
      <c r="Y9301" t="str">
        <f t="shared" si="728"/>
        <v>Apr</v>
      </c>
      <c r="Z9301" t="str">
        <f t="shared" si="729"/>
        <v>2015-04</v>
      </c>
    </row>
    <row r="9302" spans="1:26"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s="5">
        <v>56.686</v>
      </c>
      <c r="S9302">
        <v>1</v>
      </c>
      <c r="T9302" s="7">
        <v>0.3</v>
      </c>
      <c r="U9302" s="5">
        <v>-20.245000000000001</v>
      </c>
      <c r="V9302">
        <f t="shared" si="725"/>
        <v>4</v>
      </c>
      <c r="W9302">
        <f t="shared" si="726"/>
        <v>2</v>
      </c>
      <c r="X9302">
        <f t="shared" si="727"/>
        <v>2015</v>
      </c>
      <c r="Y9302" t="str">
        <f t="shared" si="728"/>
        <v>Apr</v>
      </c>
      <c r="Z9302" t="str">
        <f t="shared" si="729"/>
        <v>2015-04</v>
      </c>
    </row>
    <row r="9303" spans="1:26"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s="5">
        <v>97.968000000000004</v>
      </c>
      <c r="S9303">
        <v>2</v>
      </c>
      <c r="T9303" s="7">
        <v>0.2</v>
      </c>
      <c r="U9303" s="5">
        <v>6.1230000000000002</v>
      </c>
      <c r="V9303">
        <f t="shared" si="725"/>
        <v>4</v>
      </c>
      <c r="W9303">
        <f t="shared" si="726"/>
        <v>2</v>
      </c>
      <c r="X9303">
        <f t="shared" si="727"/>
        <v>2015</v>
      </c>
      <c r="Y9303" t="str">
        <f t="shared" si="728"/>
        <v>Apr</v>
      </c>
      <c r="Z9303" t="str">
        <f t="shared" si="729"/>
        <v>2015-04</v>
      </c>
    </row>
    <row r="9304" spans="1:26"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s="5">
        <v>7.8719999999999999</v>
      </c>
      <c r="S9304">
        <v>3</v>
      </c>
      <c r="T9304" s="7">
        <v>0.2</v>
      </c>
      <c r="U9304" s="5">
        <v>0.88560000000000005</v>
      </c>
      <c r="V9304">
        <f t="shared" si="725"/>
        <v>4</v>
      </c>
      <c r="W9304">
        <f t="shared" si="726"/>
        <v>2</v>
      </c>
      <c r="X9304">
        <f t="shared" si="727"/>
        <v>2015</v>
      </c>
      <c r="Y9304" t="str">
        <f t="shared" si="728"/>
        <v>Apr</v>
      </c>
      <c r="Z9304" t="str">
        <f t="shared" si="729"/>
        <v>2015-04</v>
      </c>
    </row>
    <row r="9305" spans="1:26"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s="5">
        <v>15.552</v>
      </c>
      <c r="S9305">
        <v>3</v>
      </c>
      <c r="T9305" s="7">
        <v>0.2</v>
      </c>
      <c r="U9305" s="5">
        <v>5.4432</v>
      </c>
      <c r="V9305">
        <f t="shared" si="725"/>
        <v>4</v>
      </c>
      <c r="W9305">
        <f t="shared" si="726"/>
        <v>2</v>
      </c>
      <c r="X9305">
        <f t="shared" si="727"/>
        <v>2015</v>
      </c>
      <c r="Y9305" t="str">
        <f t="shared" si="728"/>
        <v>Apr</v>
      </c>
      <c r="Z9305" t="str">
        <f t="shared" si="729"/>
        <v>2015-04</v>
      </c>
    </row>
    <row r="9306" spans="1:26"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s="5">
        <v>1.476</v>
      </c>
      <c r="S9306">
        <v>1</v>
      </c>
      <c r="T9306" s="7">
        <v>0.8</v>
      </c>
      <c r="U9306" s="5">
        <v>-2.2877999999999998</v>
      </c>
      <c r="V9306">
        <f t="shared" si="725"/>
        <v>4</v>
      </c>
      <c r="W9306">
        <f t="shared" si="726"/>
        <v>2</v>
      </c>
      <c r="X9306">
        <f t="shared" si="727"/>
        <v>2015</v>
      </c>
      <c r="Y9306" t="str">
        <f t="shared" si="728"/>
        <v>Apr</v>
      </c>
      <c r="Z9306" t="str">
        <f t="shared" si="729"/>
        <v>2015-04</v>
      </c>
    </row>
    <row r="9307" spans="1:26"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s="5">
        <v>8.4</v>
      </c>
      <c r="S9307">
        <v>5</v>
      </c>
      <c r="T9307" s="7">
        <v>0</v>
      </c>
      <c r="U9307" s="5">
        <v>2.1840000000000002</v>
      </c>
      <c r="V9307">
        <f t="shared" si="725"/>
        <v>9</v>
      </c>
      <c r="W9307">
        <f t="shared" si="726"/>
        <v>3</v>
      </c>
      <c r="X9307">
        <f t="shared" si="727"/>
        <v>2015</v>
      </c>
      <c r="Y9307" t="str">
        <f t="shared" si="728"/>
        <v>Sep</v>
      </c>
      <c r="Z9307" t="str">
        <f t="shared" si="729"/>
        <v>2015-09</v>
      </c>
    </row>
    <row r="9308" spans="1:26"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s="5">
        <v>6.56</v>
      </c>
      <c r="S9308">
        <v>2</v>
      </c>
      <c r="T9308" s="7">
        <v>0</v>
      </c>
      <c r="U9308" s="5">
        <v>1.9024000000000001</v>
      </c>
      <c r="V9308">
        <f t="shared" si="725"/>
        <v>3</v>
      </c>
      <c r="W9308">
        <f t="shared" si="726"/>
        <v>1</v>
      </c>
      <c r="X9308">
        <f t="shared" si="727"/>
        <v>2014</v>
      </c>
      <c r="Y9308" t="str">
        <f t="shared" si="728"/>
        <v>Mar</v>
      </c>
      <c r="Z9308" t="str">
        <f t="shared" si="729"/>
        <v>2014-03</v>
      </c>
    </row>
    <row r="9309" spans="1:26"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s="5">
        <v>14.88</v>
      </c>
      <c r="S9309">
        <v>2</v>
      </c>
      <c r="T9309" s="7">
        <v>0</v>
      </c>
      <c r="U9309" s="5">
        <v>3.72</v>
      </c>
      <c r="V9309">
        <f t="shared" si="725"/>
        <v>3</v>
      </c>
      <c r="W9309">
        <f t="shared" si="726"/>
        <v>1</v>
      </c>
      <c r="X9309">
        <f t="shared" si="727"/>
        <v>2014</v>
      </c>
      <c r="Y9309" t="str">
        <f t="shared" si="728"/>
        <v>Mar</v>
      </c>
      <c r="Z9309" t="str">
        <f t="shared" si="729"/>
        <v>2014-03</v>
      </c>
    </row>
    <row r="9310" spans="1:26"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s="5">
        <v>45.48</v>
      </c>
      <c r="S9310">
        <v>4</v>
      </c>
      <c r="T9310" s="7">
        <v>0</v>
      </c>
      <c r="U9310" s="5">
        <v>15.917999999999999</v>
      </c>
      <c r="V9310">
        <f t="shared" si="725"/>
        <v>3</v>
      </c>
      <c r="W9310">
        <f t="shared" si="726"/>
        <v>1</v>
      </c>
      <c r="X9310">
        <f t="shared" si="727"/>
        <v>2014</v>
      </c>
      <c r="Y9310" t="str">
        <f t="shared" si="728"/>
        <v>Mar</v>
      </c>
      <c r="Z9310" t="str">
        <f t="shared" si="729"/>
        <v>2014-03</v>
      </c>
    </row>
    <row r="9311" spans="1:26"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s="5">
        <v>25.44</v>
      </c>
      <c r="S9311">
        <v>6</v>
      </c>
      <c r="T9311" s="7">
        <v>0</v>
      </c>
      <c r="U9311" s="5">
        <v>9.9215999999999998</v>
      </c>
      <c r="V9311">
        <f t="shared" si="725"/>
        <v>3</v>
      </c>
      <c r="W9311">
        <f t="shared" si="726"/>
        <v>1</v>
      </c>
      <c r="X9311">
        <f t="shared" si="727"/>
        <v>2014</v>
      </c>
      <c r="Y9311" t="str">
        <f t="shared" si="728"/>
        <v>Mar</v>
      </c>
      <c r="Z9311" t="str">
        <f t="shared" si="729"/>
        <v>2014-03</v>
      </c>
    </row>
    <row r="9312" spans="1:26"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s="5">
        <v>146.68799999999999</v>
      </c>
      <c r="S9312">
        <v>8</v>
      </c>
      <c r="T9312" s="7">
        <v>0.2</v>
      </c>
      <c r="U9312" s="5">
        <v>45.84</v>
      </c>
      <c r="V9312">
        <f t="shared" si="725"/>
        <v>8</v>
      </c>
      <c r="W9312">
        <f t="shared" si="726"/>
        <v>3</v>
      </c>
      <c r="X9312">
        <f t="shared" si="727"/>
        <v>2016</v>
      </c>
      <c r="Y9312" t="str">
        <f t="shared" si="728"/>
        <v>Aug</v>
      </c>
      <c r="Z9312" t="str">
        <f t="shared" si="729"/>
        <v>2016-08</v>
      </c>
    </row>
    <row r="9313" spans="1:26"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s="5">
        <v>4.9279999999999999</v>
      </c>
      <c r="S9313">
        <v>2</v>
      </c>
      <c r="T9313" s="7">
        <v>0.2</v>
      </c>
      <c r="U9313" s="5">
        <v>1.7248000000000001</v>
      </c>
      <c r="V9313">
        <f t="shared" si="725"/>
        <v>3</v>
      </c>
      <c r="W9313">
        <f t="shared" si="726"/>
        <v>1</v>
      </c>
      <c r="X9313">
        <f t="shared" si="727"/>
        <v>2017</v>
      </c>
      <c r="Y9313" t="str">
        <f t="shared" si="728"/>
        <v>Mar</v>
      </c>
      <c r="Z9313" t="str">
        <f t="shared" si="729"/>
        <v>2017-03</v>
      </c>
    </row>
    <row r="9314" spans="1:26"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s="5">
        <v>63.488</v>
      </c>
      <c r="S9314">
        <v>4</v>
      </c>
      <c r="T9314" s="7">
        <v>0.2</v>
      </c>
      <c r="U9314" s="5">
        <v>4.7615999999999996</v>
      </c>
      <c r="V9314">
        <f t="shared" si="725"/>
        <v>3</v>
      </c>
      <c r="W9314">
        <f t="shared" si="726"/>
        <v>1</v>
      </c>
      <c r="X9314">
        <f t="shared" si="727"/>
        <v>2017</v>
      </c>
      <c r="Y9314" t="str">
        <f t="shared" si="728"/>
        <v>Mar</v>
      </c>
      <c r="Z9314" t="str">
        <f t="shared" si="729"/>
        <v>2017-03</v>
      </c>
    </row>
    <row r="9315" spans="1:26"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s="5">
        <v>418.32</v>
      </c>
      <c r="S9315">
        <v>7</v>
      </c>
      <c r="T9315" s="7">
        <v>0</v>
      </c>
      <c r="U9315" s="5">
        <v>117.1296</v>
      </c>
      <c r="V9315">
        <f t="shared" si="725"/>
        <v>11</v>
      </c>
      <c r="W9315">
        <f t="shared" si="726"/>
        <v>4</v>
      </c>
      <c r="X9315">
        <f t="shared" si="727"/>
        <v>2015</v>
      </c>
      <c r="Y9315" t="str">
        <f t="shared" si="728"/>
        <v>Nov</v>
      </c>
      <c r="Z9315" t="str">
        <f t="shared" si="729"/>
        <v>2015-11</v>
      </c>
    </row>
    <row r="9316" spans="1:26"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s="5">
        <v>123.858</v>
      </c>
      <c r="S9316">
        <v>2</v>
      </c>
      <c r="T9316" s="7">
        <v>0.1</v>
      </c>
      <c r="U9316" s="5">
        <v>46.790799999999997</v>
      </c>
      <c r="V9316">
        <f t="shared" si="725"/>
        <v>11</v>
      </c>
      <c r="W9316">
        <f t="shared" si="726"/>
        <v>4</v>
      </c>
      <c r="X9316">
        <f t="shared" si="727"/>
        <v>2015</v>
      </c>
      <c r="Y9316" t="str">
        <f t="shared" si="728"/>
        <v>Nov</v>
      </c>
      <c r="Z9316" t="str">
        <f t="shared" si="729"/>
        <v>2015-11</v>
      </c>
    </row>
    <row r="9317" spans="1:26"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s="5">
        <v>118.782</v>
      </c>
      <c r="S9317">
        <v>3</v>
      </c>
      <c r="T9317" s="7">
        <v>0.4</v>
      </c>
      <c r="U9317" s="5">
        <v>-27.715800000000002</v>
      </c>
      <c r="V9317">
        <f t="shared" si="725"/>
        <v>4</v>
      </c>
      <c r="W9317">
        <f t="shared" si="726"/>
        <v>2</v>
      </c>
      <c r="X9317">
        <f t="shared" si="727"/>
        <v>2016</v>
      </c>
      <c r="Y9317" t="str">
        <f t="shared" si="728"/>
        <v>Apr</v>
      </c>
      <c r="Z9317" t="str">
        <f t="shared" si="729"/>
        <v>2016-04</v>
      </c>
    </row>
    <row r="9318" spans="1:26"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s="5">
        <v>769.18399999999997</v>
      </c>
      <c r="S9318">
        <v>4</v>
      </c>
      <c r="T9318" s="7">
        <v>0.2</v>
      </c>
      <c r="U9318" s="5">
        <v>-163.45160000000001</v>
      </c>
      <c r="V9318">
        <f t="shared" si="725"/>
        <v>4</v>
      </c>
      <c r="W9318">
        <f t="shared" si="726"/>
        <v>2</v>
      </c>
      <c r="X9318">
        <f t="shared" si="727"/>
        <v>2016</v>
      </c>
      <c r="Y9318" t="str">
        <f t="shared" si="728"/>
        <v>Apr</v>
      </c>
      <c r="Z9318" t="str">
        <f t="shared" si="729"/>
        <v>2016-04</v>
      </c>
    </row>
    <row r="9319" spans="1:26"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s="5">
        <v>47.904000000000003</v>
      </c>
      <c r="S9319">
        <v>1</v>
      </c>
      <c r="T9319" s="7">
        <v>0.2</v>
      </c>
      <c r="U9319" s="5">
        <v>-2.9940000000000002</v>
      </c>
      <c r="V9319">
        <f t="shared" si="725"/>
        <v>2</v>
      </c>
      <c r="W9319">
        <f t="shared" si="726"/>
        <v>1</v>
      </c>
      <c r="X9319">
        <f t="shared" si="727"/>
        <v>2017</v>
      </c>
      <c r="Y9319" t="str">
        <f t="shared" si="728"/>
        <v>Feb</v>
      </c>
      <c r="Z9319" t="str">
        <f t="shared" si="729"/>
        <v>2017-02</v>
      </c>
    </row>
    <row r="9320" spans="1:26"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s="5">
        <v>13.36</v>
      </c>
      <c r="S9320">
        <v>2</v>
      </c>
      <c r="T9320" s="7">
        <v>0</v>
      </c>
      <c r="U9320" s="5">
        <v>6.4127999999999998</v>
      </c>
      <c r="V9320">
        <f t="shared" si="725"/>
        <v>7</v>
      </c>
      <c r="W9320">
        <f t="shared" si="726"/>
        <v>3</v>
      </c>
      <c r="X9320">
        <f t="shared" si="727"/>
        <v>2017</v>
      </c>
      <c r="Y9320" t="str">
        <f t="shared" si="728"/>
        <v>Jul</v>
      </c>
      <c r="Z9320" t="str">
        <f t="shared" si="729"/>
        <v>2017-07</v>
      </c>
    </row>
    <row r="9321" spans="1:26"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s="5">
        <v>163.76400000000001</v>
      </c>
      <c r="S9321">
        <v>2</v>
      </c>
      <c r="T9321" s="7">
        <v>0.1</v>
      </c>
      <c r="U9321" s="5">
        <v>25.474399999999999</v>
      </c>
      <c r="V9321">
        <f t="shared" si="725"/>
        <v>7</v>
      </c>
      <c r="W9321">
        <f t="shared" si="726"/>
        <v>3</v>
      </c>
      <c r="X9321">
        <f t="shared" si="727"/>
        <v>2017</v>
      </c>
      <c r="Y9321" t="str">
        <f t="shared" si="728"/>
        <v>Jul</v>
      </c>
      <c r="Z9321" t="str">
        <f t="shared" si="729"/>
        <v>2017-07</v>
      </c>
    </row>
    <row r="9322" spans="1:26"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s="5">
        <v>183.92</v>
      </c>
      <c r="S9322">
        <v>4</v>
      </c>
      <c r="T9322" s="7">
        <v>0</v>
      </c>
      <c r="U9322" s="5">
        <v>31.266400000000001</v>
      </c>
      <c r="V9322">
        <f t="shared" si="725"/>
        <v>7</v>
      </c>
      <c r="W9322">
        <f t="shared" si="726"/>
        <v>3</v>
      </c>
      <c r="X9322">
        <f t="shared" si="727"/>
        <v>2017</v>
      </c>
      <c r="Y9322" t="str">
        <f t="shared" si="728"/>
        <v>Jul</v>
      </c>
      <c r="Z9322" t="str">
        <f t="shared" si="729"/>
        <v>2017-07</v>
      </c>
    </row>
    <row r="9323" spans="1:26"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s="5">
        <v>11.375999999999999</v>
      </c>
      <c r="S9323">
        <v>3</v>
      </c>
      <c r="T9323" s="7">
        <v>0.6</v>
      </c>
      <c r="U9323" s="5">
        <v>-5.6879999999999997</v>
      </c>
      <c r="V9323">
        <f t="shared" si="725"/>
        <v>11</v>
      </c>
      <c r="W9323">
        <f t="shared" si="726"/>
        <v>4</v>
      </c>
      <c r="X9323">
        <f t="shared" si="727"/>
        <v>2016</v>
      </c>
      <c r="Y9323" t="str">
        <f t="shared" si="728"/>
        <v>Nov</v>
      </c>
      <c r="Z9323" t="str">
        <f t="shared" si="729"/>
        <v>2016-11</v>
      </c>
    </row>
    <row r="9324" spans="1:26"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s="5">
        <v>66.111999999999995</v>
      </c>
      <c r="S9324">
        <v>4</v>
      </c>
      <c r="T9324" s="7">
        <v>0.6</v>
      </c>
      <c r="U9324" s="5">
        <v>-84.2928</v>
      </c>
      <c r="V9324">
        <f t="shared" si="725"/>
        <v>11</v>
      </c>
      <c r="W9324">
        <f t="shared" si="726"/>
        <v>4</v>
      </c>
      <c r="X9324">
        <f t="shared" si="727"/>
        <v>2016</v>
      </c>
      <c r="Y9324" t="str">
        <f t="shared" si="728"/>
        <v>Nov</v>
      </c>
      <c r="Z9324" t="str">
        <f t="shared" si="729"/>
        <v>2016-11</v>
      </c>
    </row>
    <row r="9325" spans="1:26"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s="5">
        <v>211.04</v>
      </c>
      <c r="S9325">
        <v>8</v>
      </c>
      <c r="T9325" s="7">
        <v>0</v>
      </c>
      <c r="U9325" s="5">
        <v>97.078400000000002</v>
      </c>
      <c r="V9325">
        <f t="shared" si="725"/>
        <v>9</v>
      </c>
      <c r="W9325">
        <f t="shared" si="726"/>
        <v>3</v>
      </c>
      <c r="X9325">
        <f t="shared" si="727"/>
        <v>2017</v>
      </c>
      <c r="Y9325" t="str">
        <f t="shared" si="728"/>
        <v>Sep</v>
      </c>
      <c r="Z9325" t="str">
        <f t="shared" si="729"/>
        <v>2017-09</v>
      </c>
    </row>
    <row r="9326" spans="1:26"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s="5">
        <v>594.81600000000003</v>
      </c>
      <c r="S9326">
        <v>2</v>
      </c>
      <c r="T9326" s="7">
        <v>0.2</v>
      </c>
      <c r="U9326" s="5">
        <v>59.4816</v>
      </c>
      <c r="V9326">
        <f t="shared" si="725"/>
        <v>9</v>
      </c>
      <c r="W9326">
        <f t="shared" si="726"/>
        <v>3</v>
      </c>
      <c r="X9326">
        <f t="shared" si="727"/>
        <v>2017</v>
      </c>
      <c r="Y9326" t="str">
        <f t="shared" si="728"/>
        <v>Sep</v>
      </c>
      <c r="Z9326" t="str">
        <f t="shared" si="729"/>
        <v>2017-09</v>
      </c>
    </row>
    <row r="9327" spans="1:26"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s="5">
        <v>72.959999999999994</v>
      </c>
      <c r="S9327">
        <v>3</v>
      </c>
      <c r="T9327" s="7">
        <v>0.2</v>
      </c>
      <c r="U9327" s="5">
        <v>23.712</v>
      </c>
      <c r="V9327">
        <f t="shared" si="725"/>
        <v>9</v>
      </c>
      <c r="W9327">
        <f t="shared" si="726"/>
        <v>3</v>
      </c>
      <c r="X9327">
        <f t="shared" si="727"/>
        <v>2017</v>
      </c>
      <c r="Y9327" t="str">
        <f t="shared" si="728"/>
        <v>Sep</v>
      </c>
      <c r="Z9327" t="str">
        <f t="shared" si="729"/>
        <v>2017-09</v>
      </c>
    </row>
    <row r="9328" spans="1:26"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s="5">
        <v>80.959999999999994</v>
      </c>
      <c r="S9328">
        <v>4</v>
      </c>
      <c r="T9328" s="7">
        <v>0</v>
      </c>
      <c r="U9328" s="5">
        <v>34.812800000000003</v>
      </c>
      <c r="V9328">
        <f t="shared" si="725"/>
        <v>9</v>
      </c>
      <c r="W9328">
        <f t="shared" si="726"/>
        <v>3</v>
      </c>
      <c r="X9328">
        <f t="shared" si="727"/>
        <v>2017</v>
      </c>
      <c r="Y9328" t="str">
        <f t="shared" si="728"/>
        <v>Sep</v>
      </c>
      <c r="Z9328" t="str">
        <f t="shared" si="729"/>
        <v>2017-09</v>
      </c>
    </row>
    <row r="9329" spans="1:26"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s="5">
        <v>455.71199999999999</v>
      </c>
      <c r="S9329">
        <v>2</v>
      </c>
      <c r="T9329" s="7">
        <v>0.2</v>
      </c>
      <c r="U9329" s="5">
        <v>34.178400000000003</v>
      </c>
      <c r="V9329">
        <f t="shared" si="725"/>
        <v>9</v>
      </c>
      <c r="W9329">
        <f t="shared" si="726"/>
        <v>3</v>
      </c>
      <c r="X9329">
        <f t="shared" si="727"/>
        <v>2017</v>
      </c>
      <c r="Y9329" t="str">
        <f t="shared" si="728"/>
        <v>Sep</v>
      </c>
      <c r="Z9329" t="str">
        <f t="shared" si="729"/>
        <v>2017-09</v>
      </c>
    </row>
    <row r="9330" spans="1:26"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s="5">
        <v>25.98</v>
      </c>
      <c r="S9330">
        <v>1</v>
      </c>
      <c r="T9330" s="7">
        <v>0</v>
      </c>
      <c r="U9330" s="5">
        <v>7.2744</v>
      </c>
      <c r="V9330">
        <f t="shared" si="725"/>
        <v>9</v>
      </c>
      <c r="W9330">
        <f t="shared" si="726"/>
        <v>3</v>
      </c>
      <c r="X9330">
        <f t="shared" si="727"/>
        <v>2017</v>
      </c>
      <c r="Y9330" t="str">
        <f t="shared" si="728"/>
        <v>Sep</v>
      </c>
      <c r="Z9330" t="str">
        <f t="shared" si="729"/>
        <v>2017-09</v>
      </c>
    </row>
    <row r="9331" spans="1:26"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s="5">
        <v>45.28</v>
      </c>
      <c r="S9331">
        <v>4</v>
      </c>
      <c r="T9331" s="7">
        <v>0</v>
      </c>
      <c r="U9331" s="5">
        <v>15.395200000000001</v>
      </c>
      <c r="V9331">
        <f t="shared" si="725"/>
        <v>11</v>
      </c>
      <c r="W9331">
        <f t="shared" si="726"/>
        <v>4</v>
      </c>
      <c r="X9331">
        <f t="shared" si="727"/>
        <v>2015</v>
      </c>
      <c r="Y9331" t="str">
        <f t="shared" si="728"/>
        <v>Nov</v>
      </c>
      <c r="Z9331" t="str">
        <f t="shared" si="729"/>
        <v>2015-11</v>
      </c>
    </row>
    <row r="9332" spans="1:26"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s="5">
        <v>15.56</v>
      </c>
      <c r="S9332">
        <v>2</v>
      </c>
      <c r="T9332" s="7">
        <v>0</v>
      </c>
      <c r="U9332" s="5">
        <v>7.3132000000000001</v>
      </c>
      <c r="V9332">
        <f t="shared" si="725"/>
        <v>11</v>
      </c>
      <c r="W9332">
        <f t="shared" si="726"/>
        <v>4</v>
      </c>
      <c r="X9332">
        <f t="shared" si="727"/>
        <v>2015</v>
      </c>
      <c r="Y9332" t="str">
        <f t="shared" si="728"/>
        <v>Nov</v>
      </c>
      <c r="Z9332" t="str">
        <f t="shared" si="729"/>
        <v>2015-11</v>
      </c>
    </row>
    <row r="9333" spans="1:26"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s="5">
        <v>859.2</v>
      </c>
      <c r="S9333">
        <v>3</v>
      </c>
      <c r="T9333" s="7">
        <v>0.2</v>
      </c>
      <c r="U9333" s="5">
        <v>75.180000000000007</v>
      </c>
      <c r="V9333">
        <f t="shared" si="725"/>
        <v>9</v>
      </c>
      <c r="W9333">
        <f t="shared" si="726"/>
        <v>3</v>
      </c>
      <c r="X9333">
        <f t="shared" si="727"/>
        <v>2016</v>
      </c>
      <c r="Y9333" t="str">
        <f t="shared" si="728"/>
        <v>Sep</v>
      </c>
      <c r="Z9333" t="str">
        <f t="shared" si="729"/>
        <v>2016-09</v>
      </c>
    </row>
    <row r="9334" spans="1:26"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s="5">
        <v>195.68</v>
      </c>
      <c r="S9334">
        <v>4</v>
      </c>
      <c r="T9334" s="7">
        <v>0</v>
      </c>
      <c r="U9334" s="5">
        <v>50.876800000000003</v>
      </c>
      <c r="V9334">
        <f t="shared" si="725"/>
        <v>9</v>
      </c>
      <c r="W9334">
        <f t="shared" si="726"/>
        <v>3</v>
      </c>
      <c r="X9334">
        <f t="shared" si="727"/>
        <v>2017</v>
      </c>
      <c r="Y9334" t="str">
        <f t="shared" si="728"/>
        <v>Sep</v>
      </c>
      <c r="Z9334" t="str">
        <f t="shared" si="729"/>
        <v>2017-09</v>
      </c>
    </row>
    <row r="9335" spans="1:26"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s="5">
        <v>14.2</v>
      </c>
      <c r="S9335">
        <v>4</v>
      </c>
      <c r="T9335" s="7">
        <v>0</v>
      </c>
      <c r="U9335" s="5">
        <v>6.6740000000000004</v>
      </c>
      <c r="V9335">
        <f t="shared" si="725"/>
        <v>9</v>
      </c>
      <c r="W9335">
        <f t="shared" si="726"/>
        <v>3</v>
      </c>
      <c r="X9335">
        <f t="shared" si="727"/>
        <v>2017</v>
      </c>
      <c r="Y9335" t="str">
        <f t="shared" si="728"/>
        <v>Sep</v>
      </c>
      <c r="Z9335" t="str">
        <f t="shared" si="729"/>
        <v>2017-09</v>
      </c>
    </row>
    <row r="9336" spans="1:26"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s="5">
        <v>314.35199999999998</v>
      </c>
      <c r="S9336">
        <v>3</v>
      </c>
      <c r="T9336" s="7">
        <v>0.2</v>
      </c>
      <c r="U9336" s="5">
        <v>-15.717599999999999</v>
      </c>
      <c r="V9336">
        <f t="shared" si="725"/>
        <v>5</v>
      </c>
      <c r="W9336">
        <f t="shared" si="726"/>
        <v>2</v>
      </c>
      <c r="X9336">
        <f t="shared" si="727"/>
        <v>2017</v>
      </c>
      <c r="Y9336" t="str">
        <f t="shared" si="728"/>
        <v>May</v>
      </c>
      <c r="Z9336" t="str">
        <f t="shared" si="729"/>
        <v>2017-05</v>
      </c>
    </row>
    <row r="9337" spans="1:26"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s="5">
        <v>4.6079999999999997</v>
      </c>
      <c r="S9337">
        <v>2</v>
      </c>
      <c r="T9337" s="7">
        <v>0.2</v>
      </c>
      <c r="U9337" s="5">
        <v>1.4976</v>
      </c>
      <c r="V9337">
        <f t="shared" si="725"/>
        <v>5</v>
      </c>
      <c r="W9337">
        <f t="shared" si="726"/>
        <v>2</v>
      </c>
      <c r="X9337">
        <f t="shared" si="727"/>
        <v>2017</v>
      </c>
      <c r="Y9337" t="str">
        <f t="shared" si="728"/>
        <v>May</v>
      </c>
      <c r="Z9337" t="str">
        <f t="shared" si="729"/>
        <v>2017-05</v>
      </c>
    </row>
    <row r="9338" spans="1:26"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s="5">
        <v>17.899999999999999</v>
      </c>
      <c r="S9338">
        <v>5</v>
      </c>
      <c r="T9338" s="7">
        <v>0</v>
      </c>
      <c r="U9338" s="5">
        <v>8.7710000000000008</v>
      </c>
      <c r="V9338">
        <f t="shared" si="725"/>
        <v>9</v>
      </c>
      <c r="W9338">
        <f t="shared" si="726"/>
        <v>3</v>
      </c>
      <c r="X9338">
        <f t="shared" si="727"/>
        <v>2017</v>
      </c>
      <c r="Y9338" t="str">
        <f t="shared" si="728"/>
        <v>Sep</v>
      </c>
      <c r="Z9338" t="str">
        <f t="shared" si="729"/>
        <v>2017-09</v>
      </c>
    </row>
    <row r="9339" spans="1:26"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s="5">
        <v>2.992</v>
      </c>
      <c r="S9339">
        <v>1</v>
      </c>
      <c r="T9339" s="7">
        <v>0.2</v>
      </c>
      <c r="U9339" s="5">
        <v>1.1220000000000001</v>
      </c>
      <c r="V9339">
        <f t="shared" si="725"/>
        <v>10</v>
      </c>
      <c r="W9339">
        <f t="shared" si="726"/>
        <v>4</v>
      </c>
      <c r="X9339">
        <f t="shared" si="727"/>
        <v>2014</v>
      </c>
      <c r="Y9339" t="str">
        <f t="shared" si="728"/>
        <v>Oct</v>
      </c>
      <c r="Z9339" t="str">
        <f t="shared" si="729"/>
        <v>2014-10</v>
      </c>
    </row>
    <row r="9340" spans="1:26"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s="5">
        <v>20.064</v>
      </c>
      <c r="S9340">
        <v>6</v>
      </c>
      <c r="T9340" s="7">
        <v>0.2</v>
      </c>
      <c r="U9340" s="5">
        <v>7.0224000000000002</v>
      </c>
      <c r="V9340">
        <f t="shared" si="725"/>
        <v>10</v>
      </c>
      <c r="W9340">
        <f t="shared" si="726"/>
        <v>4</v>
      </c>
      <c r="X9340">
        <f t="shared" si="727"/>
        <v>2014</v>
      </c>
      <c r="Y9340" t="str">
        <f t="shared" si="728"/>
        <v>Oct</v>
      </c>
      <c r="Z9340" t="str">
        <f t="shared" si="729"/>
        <v>2014-10</v>
      </c>
    </row>
    <row r="9341" spans="1:26"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s="5">
        <v>146.72999999999999</v>
      </c>
      <c r="S9341">
        <v>3</v>
      </c>
      <c r="T9341" s="7">
        <v>0</v>
      </c>
      <c r="U9341" s="5">
        <v>68.963099999999997</v>
      </c>
      <c r="V9341">
        <f t="shared" si="725"/>
        <v>10</v>
      </c>
      <c r="W9341">
        <f t="shared" si="726"/>
        <v>4</v>
      </c>
      <c r="X9341">
        <f t="shared" si="727"/>
        <v>2014</v>
      </c>
      <c r="Y9341" t="str">
        <f t="shared" si="728"/>
        <v>Oct</v>
      </c>
      <c r="Z9341" t="str">
        <f t="shared" si="729"/>
        <v>2014-10</v>
      </c>
    </row>
    <row r="9342" spans="1:26"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s="5">
        <v>18.75</v>
      </c>
      <c r="S9342">
        <v>5</v>
      </c>
      <c r="T9342" s="7">
        <v>0</v>
      </c>
      <c r="U9342" s="5">
        <v>9</v>
      </c>
      <c r="V9342">
        <f t="shared" si="725"/>
        <v>10</v>
      </c>
      <c r="W9342">
        <f t="shared" si="726"/>
        <v>4</v>
      </c>
      <c r="X9342">
        <f t="shared" si="727"/>
        <v>2014</v>
      </c>
      <c r="Y9342" t="str">
        <f t="shared" si="728"/>
        <v>Oct</v>
      </c>
      <c r="Z9342" t="str">
        <f t="shared" si="729"/>
        <v>2014-10</v>
      </c>
    </row>
    <row r="9343" spans="1:26"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s="5">
        <v>117.57599999999999</v>
      </c>
      <c r="S9343">
        <v>3</v>
      </c>
      <c r="T9343" s="7">
        <v>0.2</v>
      </c>
      <c r="U9343" s="5">
        <v>11.7576</v>
      </c>
      <c r="V9343">
        <f t="shared" si="725"/>
        <v>10</v>
      </c>
      <c r="W9343">
        <f t="shared" si="726"/>
        <v>4</v>
      </c>
      <c r="X9343">
        <f t="shared" si="727"/>
        <v>2014</v>
      </c>
      <c r="Y9343" t="str">
        <f t="shared" si="728"/>
        <v>Oct</v>
      </c>
      <c r="Z9343" t="str">
        <f t="shared" si="729"/>
        <v>2014-10</v>
      </c>
    </row>
    <row r="9344" spans="1:26"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s="5">
        <v>51.183999999999997</v>
      </c>
      <c r="S9344">
        <v>7</v>
      </c>
      <c r="T9344" s="7">
        <v>0.2</v>
      </c>
      <c r="U9344" s="5">
        <v>19.193999999999999</v>
      </c>
      <c r="V9344">
        <f t="shared" si="725"/>
        <v>3</v>
      </c>
      <c r="W9344">
        <f t="shared" si="726"/>
        <v>1</v>
      </c>
      <c r="X9344">
        <f t="shared" si="727"/>
        <v>2016</v>
      </c>
      <c r="Y9344" t="str">
        <f t="shared" si="728"/>
        <v>Mar</v>
      </c>
      <c r="Z9344" t="str">
        <f t="shared" si="729"/>
        <v>2016-03</v>
      </c>
    </row>
    <row r="9345" spans="1:26"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s="5">
        <v>455.97</v>
      </c>
      <c r="S9345">
        <v>5</v>
      </c>
      <c r="T9345" s="7">
        <v>0.4</v>
      </c>
      <c r="U9345" s="5">
        <v>-106.393</v>
      </c>
      <c r="V9345">
        <f t="shared" si="725"/>
        <v>2</v>
      </c>
      <c r="W9345">
        <f t="shared" si="726"/>
        <v>1</v>
      </c>
      <c r="X9345">
        <f t="shared" si="727"/>
        <v>2017</v>
      </c>
      <c r="Y9345" t="str">
        <f t="shared" si="728"/>
        <v>Feb</v>
      </c>
      <c r="Z9345" t="str">
        <f t="shared" si="729"/>
        <v>2017-02</v>
      </c>
    </row>
    <row r="9346" spans="1:26"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s="5">
        <v>5.7149999999999999</v>
      </c>
      <c r="S9346">
        <v>5</v>
      </c>
      <c r="T9346" s="7">
        <v>0.7</v>
      </c>
      <c r="U9346" s="5">
        <v>-4.7625000000000002</v>
      </c>
      <c r="V9346">
        <f t="shared" si="725"/>
        <v>2</v>
      </c>
      <c r="W9346">
        <f t="shared" si="726"/>
        <v>1</v>
      </c>
      <c r="X9346">
        <f t="shared" si="727"/>
        <v>2017</v>
      </c>
      <c r="Y9346" t="str">
        <f t="shared" si="728"/>
        <v>Feb</v>
      </c>
      <c r="Z9346" t="str">
        <f t="shared" si="729"/>
        <v>2017-02</v>
      </c>
    </row>
    <row r="9347" spans="1:26"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s="5">
        <v>57.594000000000001</v>
      </c>
      <c r="S9347">
        <v>1</v>
      </c>
      <c r="T9347" s="7">
        <v>0.4</v>
      </c>
      <c r="U9347" s="5">
        <v>-11.518800000000001</v>
      </c>
      <c r="V9347">
        <f t="shared" ref="V9347:V9410" si="730">MONTH(C9347)</f>
        <v>2</v>
      </c>
      <c r="W9347">
        <f t="shared" ref="W9347:W9410" si="731">ROUNDUP(MONTH(C9347)/3,0)</f>
        <v>1</v>
      </c>
      <c r="X9347">
        <f t="shared" ref="X9347:X9410" si="732">YEAR(C9347)</f>
        <v>2017</v>
      </c>
      <c r="Y9347" t="str">
        <f t="shared" ref="Y9347:Y9410" si="733">TEXT(C9347,"MMM")</f>
        <v>Feb</v>
      </c>
      <c r="Z9347" t="str">
        <f t="shared" ref="Z9347:Z9410" si="734">TEXT(C9347,"YYYY-MM")</f>
        <v>2017-02</v>
      </c>
    </row>
    <row r="9348" spans="1:26"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5">
        <v>30.143999999999998</v>
      </c>
      <c r="S9348">
        <v>2</v>
      </c>
      <c r="T9348" s="7">
        <v>0.2</v>
      </c>
      <c r="U9348" s="5">
        <v>8.2896000000000001</v>
      </c>
      <c r="V9348">
        <f t="shared" si="730"/>
        <v>2</v>
      </c>
      <c r="W9348">
        <f t="shared" si="731"/>
        <v>1</v>
      </c>
      <c r="X9348">
        <f t="shared" si="732"/>
        <v>2017</v>
      </c>
      <c r="Y9348" t="str">
        <f t="shared" si="733"/>
        <v>Feb</v>
      </c>
      <c r="Z9348" t="str">
        <f t="shared" si="734"/>
        <v>2017-02</v>
      </c>
    </row>
    <row r="9349" spans="1:26"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s="5">
        <v>899.43</v>
      </c>
      <c r="S9349">
        <v>5</v>
      </c>
      <c r="T9349" s="7">
        <v>0.3</v>
      </c>
      <c r="U9349" s="5">
        <v>-12.849</v>
      </c>
      <c r="V9349">
        <f t="shared" si="730"/>
        <v>2</v>
      </c>
      <c r="W9349">
        <f t="shared" si="731"/>
        <v>1</v>
      </c>
      <c r="X9349">
        <f t="shared" si="732"/>
        <v>2017</v>
      </c>
      <c r="Y9349" t="str">
        <f t="shared" si="733"/>
        <v>Feb</v>
      </c>
      <c r="Z9349" t="str">
        <f t="shared" si="734"/>
        <v>2017-02</v>
      </c>
    </row>
    <row r="9350" spans="1:26"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s="5">
        <v>842.72</v>
      </c>
      <c r="S9350">
        <v>8</v>
      </c>
      <c r="T9350" s="7">
        <v>0</v>
      </c>
      <c r="U9350" s="5">
        <v>202.25280000000001</v>
      </c>
      <c r="V9350">
        <f t="shared" si="730"/>
        <v>12</v>
      </c>
      <c r="W9350">
        <f t="shared" si="731"/>
        <v>4</v>
      </c>
      <c r="X9350">
        <f t="shared" si="732"/>
        <v>2016</v>
      </c>
      <c r="Y9350" t="str">
        <f t="shared" si="733"/>
        <v>Dec</v>
      </c>
      <c r="Z9350" t="str">
        <f t="shared" si="734"/>
        <v>2016-12</v>
      </c>
    </row>
    <row r="9351" spans="1:26"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s="5">
        <v>41.96</v>
      </c>
      <c r="S9351">
        <v>2</v>
      </c>
      <c r="T9351" s="7">
        <v>0</v>
      </c>
      <c r="U9351" s="5">
        <v>10.909599999999999</v>
      </c>
      <c r="V9351">
        <f t="shared" si="730"/>
        <v>12</v>
      </c>
      <c r="W9351">
        <f t="shared" si="731"/>
        <v>4</v>
      </c>
      <c r="X9351">
        <f t="shared" si="732"/>
        <v>2016</v>
      </c>
      <c r="Y9351" t="str">
        <f t="shared" si="733"/>
        <v>Dec</v>
      </c>
      <c r="Z9351" t="str">
        <f t="shared" si="734"/>
        <v>2016-12</v>
      </c>
    </row>
    <row r="9352" spans="1:26"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s="5">
        <v>13.215999999999999</v>
      </c>
      <c r="S9352">
        <v>4</v>
      </c>
      <c r="T9352" s="7">
        <v>0.2</v>
      </c>
      <c r="U9352" s="5">
        <v>4.4603999999999999</v>
      </c>
      <c r="V9352">
        <f t="shared" si="730"/>
        <v>9</v>
      </c>
      <c r="W9352">
        <f t="shared" si="731"/>
        <v>3</v>
      </c>
      <c r="X9352">
        <f t="shared" si="732"/>
        <v>2016</v>
      </c>
      <c r="Y9352" t="str">
        <f t="shared" si="733"/>
        <v>Sep</v>
      </c>
      <c r="Z9352" t="str">
        <f t="shared" si="734"/>
        <v>2016-09</v>
      </c>
    </row>
    <row r="9353" spans="1:26"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s="5">
        <v>184.75200000000001</v>
      </c>
      <c r="S9353">
        <v>3</v>
      </c>
      <c r="T9353" s="7">
        <v>0.2</v>
      </c>
      <c r="U9353" s="5">
        <v>-20.784600000000001</v>
      </c>
      <c r="V9353">
        <f t="shared" si="730"/>
        <v>9</v>
      </c>
      <c r="W9353">
        <f t="shared" si="731"/>
        <v>3</v>
      </c>
      <c r="X9353">
        <f t="shared" si="732"/>
        <v>2016</v>
      </c>
      <c r="Y9353" t="str">
        <f t="shared" si="733"/>
        <v>Sep</v>
      </c>
      <c r="Z9353" t="str">
        <f t="shared" si="734"/>
        <v>2016-09</v>
      </c>
    </row>
    <row r="9354" spans="1:26"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5">
        <v>520.46400000000006</v>
      </c>
      <c r="S9354">
        <v>2</v>
      </c>
      <c r="T9354" s="7">
        <v>0.3</v>
      </c>
      <c r="U9354" s="5">
        <v>-14.8704</v>
      </c>
      <c r="V9354">
        <f t="shared" si="730"/>
        <v>9</v>
      </c>
      <c r="W9354">
        <f t="shared" si="731"/>
        <v>3</v>
      </c>
      <c r="X9354">
        <f t="shared" si="732"/>
        <v>2017</v>
      </c>
      <c r="Y9354" t="str">
        <f t="shared" si="733"/>
        <v>Sep</v>
      </c>
      <c r="Z9354" t="str">
        <f t="shared" si="734"/>
        <v>2017-09</v>
      </c>
    </row>
    <row r="9355" spans="1:26"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s="5">
        <v>11.423999999999999</v>
      </c>
      <c r="S9355">
        <v>3</v>
      </c>
      <c r="T9355" s="7">
        <v>0.2</v>
      </c>
      <c r="U9355" s="5">
        <v>3.7128000000000001</v>
      </c>
      <c r="V9355">
        <f t="shared" si="730"/>
        <v>9</v>
      </c>
      <c r="W9355">
        <f t="shared" si="731"/>
        <v>3</v>
      </c>
      <c r="X9355">
        <f t="shared" si="732"/>
        <v>2017</v>
      </c>
      <c r="Y9355" t="str">
        <f t="shared" si="733"/>
        <v>Sep</v>
      </c>
      <c r="Z9355" t="str">
        <f t="shared" si="734"/>
        <v>2017-09</v>
      </c>
    </row>
    <row r="9356" spans="1:26"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s="5">
        <v>19.440000000000001</v>
      </c>
      <c r="S9356">
        <v>3</v>
      </c>
      <c r="T9356" s="7">
        <v>0</v>
      </c>
      <c r="U9356" s="5">
        <v>9.3312000000000008</v>
      </c>
      <c r="V9356">
        <f t="shared" si="730"/>
        <v>12</v>
      </c>
      <c r="W9356">
        <f t="shared" si="731"/>
        <v>4</v>
      </c>
      <c r="X9356">
        <f t="shared" si="732"/>
        <v>2015</v>
      </c>
      <c r="Y9356" t="str">
        <f t="shared" si="733"/>
        <v>Dec</v>
      </c>
      <c r="Z9356" t="str">
        <f t="shared" si="734"/>
        <v>2015-12</v>
      </c>
    </row>
    <row r="9357" spans="1:26"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s="5">
        <v>3.64</v>
      </c>
      <c r="S9357">
        <v>2</v>
      </c>
      <c r="T9357" s="7">
        <v>0</v>
      </c>
      <c r="U9357" s="5">
        <v>1.0192000000000001</v>
      </c>
      <c r="V9357">
        <f t="shared" si="730"/>
        <v>12</v>
      </c>
      <c r="W9357">
        <f t="shared" si="731"/>
        <v>4</v>
      </c>
      <c r="X9357">
        <f t="shared" si="732"/>
        <v>2015</v>
      </c>
      <c r="Y9357" t="str">
        <f t="shared" si="733"/>
        <v>Dec</v>
      </c>
      <c r="Z9357" t="str">
        <f t="shared" si="734"/>
        <v>2015-12</v>
      </c>
    </row>
    <row r="9358" spans="1:26"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s="5">
        <v>18.54</v>
      </c>
      <c r="S9358">
        <v>2</v>
      </c>
      <c r="T9358" s="7">
        <v>0</v>
      </c>
      <c r="U9358" s="5">
        <v>8.7138000000000009</v>
      </c>
      <c r="V9358">
        <f t="shared" si="730"/>
        <v>12</v>
      </c>
      <c r="W9358">
        <f t="shared" si="731"/>
        <v>4</v>
      </c>
      <c r="X9358">
        <f t="shared" si="732"/>
        <v>2015</v>
      </c>
      <c r="Y9358" t="str">
        <f t="shared" si="733"/>
        <v>Dec</v>
      </c>
      <c r="Z9358" t="str">
        <f t="shared" si="734"/>
        <v>2015-12</v>
      </c>
    </row>
    <row r="9359" spans="1:26"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s="5">
        <v>43.12</v>
      </c>
      <c r="S9359">
        <v>5</v>
      </c>
      <c r="T9359" s="7">
        <v>0.2</v>
      </c>
      <c r="U9359" s="5">
        <v>15.092000000000001</v>
      </c>
      <c r="V9359">
        <f t="shared" si="730"/>
        <v>1</v>
      </c>
      <c r="W9359">
        <f t="shared" si="731"/>
        <v>1</v>
      </c>
      <c r="X9359">
        <f t="shared" si="732"/>
        <v>2016</v>
      </c>
      <c r="Y9359" t="str">
        <f t="shared" si="733"/>
        <v>Jan</v>
      </c>
      <c r="Z9359" t="str">
        <f t="shared" si="734"/>
        <v>2016-01</v>
      </c>
    </row>
    <row r="9360" spans="1:26"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s="5">
        <v>313.72199999999998</v>
      </c>
      <c r="S9360">
        <v>3</v>
      </c>
      <c r="T9360" s="7">
        <v>0.4</v>
      </c>
      <c r="U9360" s="5">
        <v>-99.345299999999995</v>
      </c>
      <c r="V9360">
        <f t="shared" si="730"/>
        <v>1</v>
      </c>
      <c r="W9360">
        <f t="shared" si="731"/>
        <v>1</v>
      </c>
      <c r="X9360">
        <f t="shared" si="732"/>
        <v>2016</v>
      </c>
      <c r="Y9360" t="str">
        <f t="shared" si="733"/>
        <v>Jan</v>
      </c>
      <c r="Z9360" t="str">
        <f t="shared" si="734"/>
        <v>2016-01</v>
      </c>
    </row>
    <row r="9361" spans="1:26"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s="5">
        <v>45.98</v>
      </c>
      <c r="S9361">
        <v>1</v>
      </c>
      <c r="T9361" s="7">
        <v>0</v>
      </c>
      <c r="U9361" s="5">
        <v>7.8166000000000002</v>
      </c>
      <c r="V9361">
        <f t="shared" si="730"/>
        <v>1</v>
      </c>
      <c r="W9361">
        <f t="shared" si="731"/>
        <v>1</v>
      </c>
      <c r="X9361">
        <f t="shared" si="732"/>
        <v>2016</v>
      </c>
      <c r="Y9361" t="str">
        <f t="shared" si="733"/>
        <v>Jan</v>
      </c>
      <c r="Z9361" t="str">
        <f t="shared" si="734"/>
        <v>2016-01</v>
      </c>
    </row>
    <row r="9362" spans="1:26"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s="5">
        <v>428.68</v>
      </c>
      <c r="S9362">
        <v>7</v>
      </c>
      <c r="T9362" s="7">
        <v>0</v>
      </c>
      <c r="U9362" s="5">
        <v>0</v>
      </c>
      <c r="V9362">
        <f t="shared" si="730"/>
        <v>1</v>
      </c>
      <c r="W9362">
        <f t="shared" si="731"/>
        <v>1</v>
      </c>
      <c r="X9362">
        <f t="shared" si="732"/>
        <v>2016</v>
      </c>
      <c r="Y9362" t="str">
        <f t="shared" si="733"/>
        <v>Jan</v>
      </c>
      <c r="Z9362" t="str">
        <f t="shared" si="734"/>
        <v>2016-01</v>
      </c>
    </row>
    <row r="9363" spans="1:26"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s="5">
        <v>30.576000000000001</v>
      </c>
      <c r="S9363">
        <v>6</v>
      </c>
      <c r="T9363" s="7">
        <v>0.2</v>
      </c>
      <c r="U9363" s="5">
        <v>10.3194</v>
      </c>
      <c r="V9363">
        <f t="shared" si="730"/>
        <v>3</v>
      </c>
      <c r="W9363">
        <f t="shared" si="731"/>
        <v>1</v>
      </c>
      <c r="X9363">
        <f t="shared" si="732"/>
        <v>2017</v>
      </c>
      <c r="Y9363" t="str">
        <f t="shared" si="733"/>
        <v>Mar</v>
      </c>
      <c r="Z9363" t="str">
        <f t="shared" si="734"/>
        <v>2017-03</v>
      </c>
    </row>
    <row r="9364" spans="1:26"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s="5">
        <v>13.02</v>
      </c>
      <c r="S9364">
        <v>7</v>
      </c>
      <c r="T9364" s="7">
        <v>0</v>
      </c>
      <c r="U9364" s="5">
        <v>0.3906</v>
      </c>
      <c r="V9364">
        <f t="shared" si="730"/>
        <v>3</v>
      </c>
      <c r="W9364">
        <f t="shared" si="731"/>
        <v>1</v>
      </c>
      <c r="X9364">
        <f t="shared" si="732"/>
        <v>2017</v>
      </c>
      <c r="Y9364" t="str">
        <f t="shared" si="733"/>
        <v>Mar</v>
      </c>
      <c r="Z9364" t="str">
        <f t="shared" si="734"/>
        <v>2017-03</v>
      </c>
    </row>
    <row r="9365" spans="1:26"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s="5">
        <v>22.14</v>
      </c>
      <c r="S9365">
        <v>3</v>
      </c>
      <c r="T9365" s="7">
        <v>0</v>
      </c>
      <c r="U9365" s="5">
        <v>6.4206000000000003</v>
      </c>
      <c r="V9365">
        <f t="shared" si="730"/>
        <v>3</v>
      </c>
      <c r="W9365">
        <f t="shared" si="731"/>
        <v>1</v>
      </c>
      <c r="X9365">
        <f t="shared" si="732"/>
        <v>2017</v>
      </c>
      <c r="Y9365" t="str">
        <f t="shared" si="733"/>
        <v>Mar</v>
      </c>
      <c r="Z9365" t="str">
        <f t="shared" si="734"/>
        <v>2017-03</v>
      </c>
    </row>
    <row r="9366" spans="1:26"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s="5">
        <v>359.32</v>
      </c>
      <c r="S9366">
        <v>4</v>
      </c>
      <c r="T9366" s="7">
        <v>0</v>
      </c>
      <c r="U9366" s="5">
        <v>7.1863999999999999</v>
      </c>
      <c r="V9366">
        <f t="shared" si="730"/>
        <v>3</v>
      </c>
      <c r="W9366">
        <f t="shared" si="731"/>
        <v>1</v>
      </c>
      <c r="X9366">
        <f t="shared" si="732"/>
        <v>2017</v>
      </c>
      <c r="Y9366" t="str">
        <f t="shared" si="733"/>
        <v>Mar</v>
      </c>
      <c r="Z9366" t="str">
        <f t="shared" si="734"/>
        <v>2017-03</v>
      </c>
    </row>
    <row r="9367" spans="1:26"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s="5">
        <v>11.56</v>
      </c>
      <c r="S9367">
        <v>2</v>
      </c>
      <c r="T9367" s="7">
        <v>0</v>
      </c>
      <c r="U9367" s="5">
        <v>5.6643999999999997</v>
      </c>
      <c r="V9367">
        <f t="shared" si="730"/>
        <v>8</v>
      </c>
      <c r="W9367">
        <f t="shared" si="731"/>
        <v>3</v>
      </c>
      <c r="X9367">
        <f t="shared" si="732"/>
        <v>2014</v>
      </c>
      <c r="Y9367" t="str">
        <f t="shared" si="733"/>
        <v>Aug</v>
      </c>
      <c r="Z9367" t="str">
        <f t="shared" si="734"/>
        <v>2014-08</v>
      </c>
    </row>
    <row r="9368" spans="1:26"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s="5">
        <v>68.48</v>
      </c>
      <c r="S9368">
        <v>2</v>
      </c>
      <c r="T9368" s="7">
        <v>0.2</v>
      </c>
      <c r="U9368" s="5">
        <v>25.68</v>
      </c>
      <c r="V9368">
        <f t="shared" si="730"/>
        <v>6</v>
      </c>
      <c r="W9368">
        <f t="shared" si="731"/>
        <v>2</v>
      </c>
      <c r="X9368">
        <f t="shared" si="732"/>
        <v>2014</v>
      </c>
      <c r="Y9368" t="str">
        <f t="shared" si="733"/>
        <v>Jun</v>
      </c>
      <c r="Z9368" t="str">
        <f t="shared" si="734"/>
        <v>2014-06</v>
      </c>
    </row>
    <row r="9369" spans="1:26"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s="5">
        <v>1676.88</v>
      </c>
      <c r="S9369">
        <v>6</v>
      </c>
      <c r="T9369" s="7">
        <v>0</v>
      </c>
      <c r="U9369" s="5">
        <v>83.843999999999994</v>
      </c>
      <c r="V9369">
        <f t="shared" si="730"/>
        <v>6</v>
      </c>
      <c r="W9369">
        <f t="shared" si="731"/>
        <v>2</v>
      </c>
      <c r="X9369">
        <f t="shared" si="732"/>
        <v>2014</v>
      </c>
      <c r="Y9369" t="str">
        <f t="shared" si="733"/>
        <v>Jun</v>
      </c>
      <c r="Z9369" t="str">
        <f t="shared" si="734"/>
        <v>2014-06</v>
      </c>
    </row>
    <row r="9370" spans="1:26"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s="5">
        <v>37.94</v>
      </c>
      <c r="S9370">
        <v>2</v>
      </c>
      <c r="T9370" s="7">
        <v>0</v>
      </c>
      <c r="U9370" s="5">
        <v>18.211200000000002</v>
      </c>
      <c r="V9370">
        <f t="shared" si="730"/>
        <v>4</v>
      </c>
      <c r="W9370">
        <f t="shared" si="731"/>
        <v>2</v>
      </c>
      <c r="X9370">
        <f t="shared" si="732"/>
        <v>2016</v>
      </c>
      <c r="Y9370" t="str">
        <f t="shared" si="733"/>
        <v>Apr</v>
      </c>
      <c r="Z9370" t="str">
        <f t="shared" si="734"/>
        <v>2016-04</v>
      </c>
    </row>
    <row r="9371" spans="1:26"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s="5">
        <v>272.97000000000003</v>
      </c>
      <c r="S9371">
        <v>3</v>
      </c>
      <c r="T9371" s="7">
        <v>0</v>
      </c>
      <c r="U9371" s="5">
        <v>43.675199999999997</v>
      </c>
      <c r="V9371">
        <f t="shared" si="730"/>
        <v>11</v>
      </c>
      <c r="W9371">
        <f t="shared" si="731"/>
        <v>4</v>
      </c>
      <c r="X9371">
        <f t="shared" si="732"/>
        <v>2017</v>
      </c>
      <c r="Y9371" t="str">
        <f t="shared" si="733"/>
        <v>Nov</v>
      </c>
      <c r="Z9371" t="str">
        <f t="shared" si="734"/>
        <v>2017-11</v>
      </c>
    </row>
    <row r="9372" spans="1:26"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s="5">
        <v>41.567999999999998</v>
      </c>
      <c r="S9372">
        <v>4</v>
      </c>
      <c r="T9372" s="7">
        <v>0.2</v>
      </c>
      <c r="U9372" s="5">
        <v>-4.1567999999999996</v>
      </c>
      <c r="V9372">
        <f t="shared" si="730"/>
        <v>5</v>
      </c>
      <c r="W9372">
        <f t="shared" si="731"/>
        <v>2</v>
      </c>
      <c r="X9372">
        <f t="shared" si="732"/>
        <v>2015</v>
      </c>
      <c r="Y9372" t="str">
        <f t="shared" si="733"/>
        <v>May</v>
      </c>
      <c r="Z9372" t="str">
        <f t="shared" si="734"/>
        <v>2015-05</v>
      </c>
    </row>
    <row r="9373" spans="1:26"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s="5">
        <v>317.05799999999999</v>
      </c>
      <c r="S9373">
        <v>3</v>
      </c>
      <c r="T9373" s="7">
        <v>0.3</v>
      </c>
      <c r="U9373" s="5">
        <v>-86.058599999999998</v>
      </c>
      <c r="V9373">
        <f t="shared" si="730"/>
        <v>5</v>
      </c>
      <c r="W9373">
        <f t="shared" si="731"/>
        <v>2</v>
      </c>
      <c r="X9373">
        <f t="shared" si="732"/>
        <v>2015</v>
      </c>
      <c r="Y9373" t="str">
        <f t="shared" si="733"/>
        <v>May</v>
      </c>
      <c r="Z9373" t="str">
        <f t="shared" si="734"/>
        <v>2015-05</v>
      </c>
    </row>
    <row r="9374" spans="1:26"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s="5">
        <v>8.0399999999999991</v>
      </c>
      <c r="S9374">
        <v>5</v>
      </c>
      <c r="T9374" s="7">
        <v>0.2</v>
      </c>
      <c r="U9374" s="5">
        <v>2.9144999999999999</v>
      </c>
      <c r="V9374">
        <f t="shared" si="730"/>
        <v>5</v>
      </c>
      <c r="W9374">
        <f t="shared" si="731"/>
        <v>2</v>
      </c>
      <c r="X9374">
        <f t="shared" si="732"/>
        <v>2015</v>
      </c>
      <c r="Y9374" t="str">
        <f t="shared" si="733"/>
        <v>May</v>
      </c>
      <c r="Z9374" t="str">
        <f t="shared" si="734"/>
        <v>2015-05</v>
      </c>
    </row>
    <row r="9375" spans="1:26"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s="5">
        <v>419.94400000000002</v>
      </c>
      <c r="S9375">
        <v>7</v>
      </c>
      <c r="T9375" s="7">
        <v>0.2</v>
      </c>
      <c r="U9375" s="5">
        <v>52.493000000000002</v>
      </c>
      <c r="V9375">
        <f t="shared" si="730"/>
        <v>5</v>
      </c>
      <c r="W9375">
        <f t="shared" si="731"/>
        <v>2</v>
      </c>
      <c r="X9375">
        <f t="shared" si="732"/>
        <v>2017</v>
      </c>
      <c r="Y9375" t="str">
        <f t="shared" si="733"/>
        <v>May</v>
      </c>
      <c r="Z9375" t="str">
        <f t="shared" si="734"/>
        <v>2017-05</v>
      </c>
    </row>
    <row r="9376" spans="1:26"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s="5">
        <v>61.38</v>
      </c>
      <c r="S9376">
        <v>6</v>
      </c>
      <c r="T9376" s="7">
        <v>0</v>
      </c>
      <c r="U9376" s="5">
        <v>15.9588</v>
      </c>
      <c r="V9376">
        <f t="shared" si="730"/>
        <v>6</v>
      </c>
      <c r="W9376">
        <f t="shared" si="731"/>
        <v>2</v>
      </c>
      <c r="X9376">
        <f t="shared" si="732"/>
        <v>2016</v>
      </c>
      <c r="Y9376" t="str">
        <f t="shared" si="733"/>
        <v>Jun</v>
      </c>
      <c r="Z9376" t="str">
        <f t="shared" si="734"/>
        <v>2016-06</v>
      </c>
    </row>
    <row r="9377" spans="1:26"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s="5">
        <v>50</v>
      </c>
      <c r="S9377">
        <v>2</v>
      </c>
      <c r="T9377" s="7">
        <v>0</v>
      </c>
      <c r="U9377" s="5">
        <v>10.5</v>
      </c>
      <c r="V9377">
        <f t="shared" si="730"/>
        <v>12</v>
      </c>
      <c r="W9377">
        <f t="shared" si="731"/>
        <v>4</v>
      </c>
      <c r="X9377">
        <f t="shared" si="732"/>
        <v>2015</v>
      </c>
      <c r="Y9377" t="str">
        <f t="shared" si="733"/>
        <v>Dec</v>
      </c>
      <c r="Z9377" t="str">
        <f t="shared" si="734"/>
        <v>2015-12</v>
      </c>
    </row>
    <row r="9378" spans="1:26"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s="5">
        <v>31.8</v>
      </c>
      <c r="S9378">
        <v>3</v>
      </c>
      <c r="T9378" s="7">
        <v>0</v>
      </c>
      <c r="U9378" s="5">
        <v>13.673999999999999</v>
      </c>
      <c r="V9378">
        <f t="shared" si="730"/>
        <v>12</v>
      </c>
      <c r="W9378">
        <f t="shared" si="731"/>
        <v>4</v>
      </c>
      <c r="X9378">
        <f t="shared" si="732"/>
        <v>2017</v>
      </c>
      <c r="Y9378" t="str">
        <f t="shared" si="733"/>
        <v>Dec</v>
      </c>
      <c r="Z9378" t="str">
        <f t="shared" si="734"/>
        <v>2017-12</v>
      </c>
    </row>
    <row r="9379" spans="1:26"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s="5">
        <v>32.56</v>
      </c>
      <c r="S9379">
        <v>2</v>
      </c>
      <c r="T9379" s="7">
        <v>0</v>
      </c>
      <c r="U9379" s="5">
        <v>8.4656000000000002</v>
      </c>
      <c r="V9379">
        <f t="shared" si="730"/>
        <v>12</v>
      </c>
      <c r="W9379">
        <f t="shared" si="731"/>
        <v>4</v>
      </c>
      <c r="X9379">
        <f t="shared" si="732"/>
        <v>2017</v>
      </c>
      <c r="Y9379" t="str">
        <f t="shared" si="733"/>
        <v>Dec</v>
      </c>
      <c r="Z9379" t="str">
        <f t="shared" si="734"/>
        <v>2017-12</v>
      </c>
    </row>
    <row r="9380" spans="1:26"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s="5">
        <v>7.0720000000000001</v>
      </c>
      <c r="S9380">
        <v>2</v>
      </c>
      <c r="T9380" s="7">
        <v>0.2</v>
      </c>
      <c r="U9380" s="5">
        <v>2.3868</v>
      </c>
      <c r="V9380">
        <f t="shared" si="730"/>
        <v>5</v>
      </c>
      <c r="W9380">
        <f t="shared" si="731"/>
        <v>2</v>
      </c>
      <c r="X9380">
        <f t="shared" si="732"/>
        <v>2016</v>
      </c>
      <c r="Y9380" t="str">
        <f t="shared" si="733"/>
        <v>May</v>
      </c>
      <c r="Z9380" t="str">
        <f t="shared" si="734"/>
        <v>2016-05</v>
      </c>
    </row>
    <row r="9381" spans="1:26"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s="5">
        <v>45.527999999999999</v>
      </c>
      <c r="S9381">
        <v>3</v>
      </c>
      <c r="T9381" s="7">
        <v>0.2</v>
      </c>
      <c r="U9381" s="5">
        <v>15.934799999999999</v>
      </c>
      <c r="V9381">
        <f t="shared" si="730"/>
        <v>12</v>
      </c>
      <c r="W9381">
        <f t="shared" si="731"/>
        <v>4</v>
      </c>
      <c r="X9381">
        <f t="shared" si="732"/>
        <v>2014</v>
      </c>
      <c r="Y9381" t="str">
        <f t="shared" si="733"/>
        <v>Dec</v>
      </c>
      <c r="Z9381" t="str">
        <f t="shared" si="734"/>
        <v>2014-12</v>
      </c>
    </row>
    <row r="9382" spans="1:26"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s="5">
        <v>64.784000000000006</v>
      </c>
      <c r="S9382">
        <v>1</v>
      </c>
      <c r="T9382" s="7">
        <v>0.2</v>
      </c>
      <c r="U9382" s="5">
        <v>6.4783999999999997</v>
      </c>
      <c r="V9382">
        <f t="shared" si="730"/>
        <v>12</v>
      </c>
      <c r="W9382">
        <f t="shared" si="731"/>
        <v>4</v>
      </c>
      <c r="X9382">
        <f t="shared" si="732"/>
        <v>2014</v>
      </c>
      <c r="Y9382" t="str">
        <f t="shared" si="733"/>
        <v>Dec</v>
      </c>
      <c r="Z9382" t="str">
        <f t="shared" si="734"/>
        <v>2014-12</v>
      </c>
    </row>
    <row r="9383" spans="1:26"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s="5">
        <v>424.27199999999999</v>
      </c>
      <c r="S9383">
        <v>2</v>
      </c>
      <c r="T9383" s="7">
        <v>0.2</v>
      </c>
      <c r="U9383" s="5">
        <v>-10.6068</v>
      </c>
      <c r="V9383">
        <f t="shared" si="730"/>
        <v>12</v>
      </c>
      <c r="W9383">
        <f t="shared" si="731"/>
        <v>4</v>
      </c>
      <c r="X9383">
        <f t="shared" si="732"/>
        <v>2014</v>
      </c>
      <c r="Y9383" t="str">
        <f t="shared" si="733"/>
        <v>Dec</v>
      </c>
      <c r="Z9383" t="str">
        <f t="shared" si="734"/>
        <v>2014-12</v>
      </c>
    </row>
    <row r="9384" spans="1:26"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s="5">
        <v>1.3440000000000001</v>
      </c>
      <c r="S9384">
        <v>1</v>
      </c>
      <c r="T9384" s="7">
        <v>0.2</v>
      </c>
      <c r="U9384" s="5">
        <v>0.504</v>
      </c>
      <c r="V9384">
        <f t="shared" si="730"/>
        <v>12</v>
      </c>
      <c r="W9384">
        <f t="shared" si="731"/>
        <v>4</v>
      </c>
      <c r="X9384">
        <f t="shared" si="732"/>
        <v>2014</v>
      </c>
      <c r="Y9384" t="str">
        <f t="shared" si="733"/>
        <v>Dec</v>
      </c>
      <c r="Z9384" t="str">
        <f t="shared" si="734"/>
        <v>2014-12</v>
      </c>
    </row>
    <row r="9385" spans="1:26"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s="5">
        <v>83.92</v>
      </c>
      <c r="S9385">
        <v>5</v>
      </c>
      <c r="T9385" s="7">
        <v>0.2</v>
      </c>
      <c r="U9385" s="5">
        <v>-1.0489999999999999</v>
      </c>
      <c r="V9385">
        <f t="shared" si="730"/>
        <v>12</v>
      </c>
      <c r="W9385">
        <f t="shared" si="731"/>
        <v>4</v>
      </c>
      <c r="X9385">
        <f t="shared" si="732"/>
        <v>2014</v>
      </c>
      <c r="Y9385" t="str">
        <f t="shared" si="733"/>
        <v>Dec</v>
      </c>
      <c r="Z9385" t="str">
        <f t="shared" si="734"/>
        <v>2014-12</v>
      </c>
    </row>
    <row r="9386" spans="1:26"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5">
        <v>25.92</v>
      </c>
      <c r="S9386">
        <v>4</v>
      </c>
      <c r="T9386" s="7">
        <v>0</v>
      </c>
      <c r="U9386" s="5">
        <v>12.441599999999999</v>
      </c>
      <c r="V9386">
        <f t="shared" si="730"/>
        <v>8</v>
      </c>
      <c r="W9386">
        <f t="shared" si="731"/>
        <v>3</v>
      </c>
      <c r="X9386">
        <f t="shared" si="732"/>
        <v>2017</v>
      </c>
      <c r="Y9386" t="str">
        <f t="shared" si="733"/>
        <v>Aug</v>
      </c>
      <c r="Z9386" t="str">
        <f t="shared" si="734"/>
        <v>2017-08</v>
      </c>
    </row>
    <row r="9387" spans="1:26"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s="5">
        <v>120.57599999999999</v>
      </c>
      <c r="S9387">
        <v>8</v>
      </c>
      <c r="T9387" s="7">
        <v>0.2</v>
      </c>
      <c r="U9387" s="5">
        <v>33.1584</v>
      </c>
      <c r="V9387">
        <f t="shared" si="730"/>
        <v>8</v>
      </c>
      <c r="W9387">
        <f t="shared" si="731"/>
        <v>3</v>
      </c>
      <c r="X9387">
        <f t="shared" si="732"/>
        <v>2017</v>
      </c>
      <c r="Y9387" t="str">
        <f t="shared" si="733"/>
        <v>Aug</v>
      </c>
      <c r="Z9387" t="str">
        <f t="shared" si="734"/>
        <v>2017-08</v>
      </c>
    </row>
    <row r="9388" spans="1:26"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s="5">
        <v>79.92</v>
      </c>
      <c r="S9388">
        <v>4</v>
      </c>
      <c r="T9388" s="7">
        <v>0</v>
      </c>
      <c r="U9388" s="5">
        <v>37.562399999999997</v>
      </c>
      <c r="V9388">
        <f t="shared" si="730"/>
        <v>1</v>
      </c>
      <c r="W9388">
        <f t="shared" si="731"/>
        <v>1</v>
      </c>
      <c r="X9388">
        <f t="shared" si="732"/>
        <v>2017</v>
      </c>
      <c r="Y9388" t="str">
        <f t="shared" si="733"/>
        <v>Jan</v>
      </c>
      <c r="Z9388" t="str">
        <f t="shared" si="734"/>
        <v>2017-01</v>
      </c>
    </row>
    <row r="9389" spans="1:26"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s="5">
        <v>12.28</v>
      </c>
      <c r="S9389">
        <v>1</v>
      </c>
      <c r="T9389" s="7">
        <v>0</v>
      </c>
      <c r="U9389" s="5">
        <v>5.7716000000000003</v>
      </c>
      <c r="V9389">
        <f t="shared" si="730"/>
        <v>1</v>
      </c>
      <c r="W9389">
        <f t="shared" si="731"/>
        <v>1</v>
      </c>
      <c r="X9389">
        <f t="shared" si="732"/>
        <v>2017</v>
      </c>
      <c r="Y9389" t="str">
        <f t="shared" si="733"/>
        <v>Jan</v>
      </c>
      <c r="Z9389" t="str">
        <f t="shared" si="734"/>
        <v>2017-01</v>
      </c>
    </row>
    <row r="9390" spans="1:26"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s="5">
        <v>542.94000000000005</v>
      </c>
      <c r="S9390">
        <v>3</v>
      </c>
      <c r="T9390" s="7">
        <v>0</v>
      </c>
      <c r="U9390" s="5">
        <v>152.0232</v>
      </c>
      <c r="V9390">
        <f t="shared" si="730"/>
        <v>1</v>
      </c>
      <c r="W9390">
        <f t="shared" si="731"/>
        <v>1</v>
      </c>
      <c r="X9390">
        <f t="shared" si="732"/>
        <v>2017</v>
      </c>
      <c r="Y9390" t="str">
        <f t="shared" si="733"/>
        <v>Jan</v>
      </c>
      <c r="Z9390" t="str">
        <f t="shared" si="734"/>
        <v>2017-01</v>
      </c>
    </row>
    <row r="9391" spans="1:26"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s="5">
        <v>2.04</v>
      </c>
      <c r="S9391">
        <v>1</v>
      </c>
      <c r="T9391" s="7">
        <v>0</v>
      </c>
      <c r="U9391" s="5">
        <v>0.95879999999999999</v>
      </c>
      <c r="V9391">
        <f t="shared" si="730"/>
        <v>1</v>
      </c>
      <c r="W9391">
        <f t="shared" si="731"/>
        <v>1</v>
      </c>
      <c r="X9391">
        <f t="shared" si="732"/>
        <v>2017</v>
      </c>
      <c r="Y9391" t="str">
        <f t="shared" si="733"/>
        <v>Jan</v>
      </c>
      <c r="Z9391" t="str">
        <f t="shared" si="734"/>
        <v>2017-01</v>
      </c>
    </row>
    <row r="9392" spans="1:26"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5">
        <v>228.92</v>
      </c>
      <c r="S9392">
        <v>5</v>
      </c>
      <c r="T9392" s="7">
        <v>0.2</v>
      </c>
      <c r="U9392" s="5">
        <v>14.307499999999999</v>
      </c>
      <c r="V9392">
        <f t="shared" si="730"/>
        <v>6</v>
      </c>
      <c r="W9392">
        <f t="shared" si="731"/>
        <v>2</v>
      </c>
      <c r="X9392">
        <f t="shared" si="732"/>
        <v>2015</v>
      </c>
      <c r="Y9392" t="str">
        <f t="shared" si="733"/>
        <v>Jun</v>
      </c>
      <c r="Z9392" t="str">
        <f t="shared" si="734"/>
        <v>2015-06</v>
      </c>
    </row>
    <row r="9393" spans="1:26"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5">
        <v>7.992</v>
      </c>
      <c r="S9393">
        <v>1</v>
      </c>
      <c r="T9393" s="7">
        <v>0.2</v>
      </c>
      <c r="U9393" s="5">
        <v>2.5973999999999999</v>
      </c>
      <c r="V9393">
        <f t="shared" si="730"/>
        <v>3</v>
      </c>
      <c r="W9393">
        <f t="shared" si="731"/>
        <v>1</v>
      </c>
      <c r="X9393">
        <f t="shared" si="732"/>
        <v>2017</v>
      </c>
      <c r="Y9393" t="str">
        <f t="shared" si="733"/>
        <v>Mar</v>
      </c>
      <c r="Z9393" t="str">
        <f t="shared" si="734"/>
        <v>2017-03</v>
      </c>
    </row>
    <row r="9394" spans="1:26"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s="5">
        <v>582.33600000000001</v>
      </c>
      <c r="S9394">
        <v>8</v>
      </c>
      <c r="T9394" s="7">
        <v>0.2</v>
      </c>
      <c r="U9394" s="5">
        <v>-29.116800000000001</v>
      </c>
      <c r="V9394">
        <f t="shared" si="730"/>
        <v>10</v>
      </c>
      <c r="W9394">
        <f t="shared" si="731"/>
        <v>4</v>
      </c>
      <c r="X9394">
        <f t="shared" si="732"/>
        <v>2015</v>
      </c>
      <c r="Y9394" t="str">
        <f t="shared" si="733"/>
        <v>Oct</v>
      </c>
      <c r="Z9394" t="str">
        <f t="shared" si="734"/>
        <v>2015-10</v>
      </c>
    </row>
    <row r="9395" spans="1:26"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s="5">
        <v>629.95000000000005</v>
      </c>
      <c r="S9395">
        <v>5</v>
      </c>
      <c r="T9395" s="7">
        <v>0</v>
      </c>
      <c r="U9395" s="5">
        <v>157.48750000000001</v>
      </c>
      <c r="V9395">
        <f t="shared" si="730"/>
        <v>9</v>
      </c>
      <c r="W9395">
        <f t="shared" si="731"/>
        <v>3</v>
      </c>
      <c r="X9395">
        <f t="shared" si="732"/>
        <v>2014</v>
      </c>
      <c r="Y9395" t="str">
        <f t="shared" si="733"/>
        <v>Sep</v>
      </c>
      <c r="Z9395" t="str">
        <f t="shared" si="734"/>
        <v>2014-09</v>
      </c>
    </row>
    <row r="9396" spans="1:26"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s="5">
        <v>631.78200000000004</v>
      </c>
      <c r="S9396">
        <v>2</v>
      </c>
      <c r="T9396" s="7">
        <v>0.1</v>
      </c>
      <c r="U9396" s="5">
        <v>140.39599999999999</v>
      </c>
      <c r="V9396">
        <f t="shared" si="730"/>
        <v>9</v>
      </c>
      <c r="W9396">
        <f t="shared" si="731"/>
        <v>3</v>
      </c>
      <c r="X9396">
        <f t="shared" si="732"/>
        <v>2014</v>
      </c>
      <c r="Y9396" t="str">
        <f t="shared" si="733"/>
        <v>Sep</v>
      </c>
      <c r="Z9396" t="str">
        <f t="shared" si="734"/>
        <v>2014-09</v>
      </c>
    </row>
    <row r="9397" spans="1:26"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s="5">
        <v>801.56799999999998</v>
      </c>
      <c r="S9397">
        <v>2</v>
      </c>
      <c r="T9397" s="7">
        <v>0.2</v>
      </c>
      <c r="U9397" s="5">
        <v>-10.019600000000001</v>
      </c>
      <c r="V9397">
        <f t="shared" si="730"/>
        <v>9</v>
      </c>
      <c r="W9397">
        <f t="shared" si="731"/>
        <v>3</v>
      </c>
      <c r="X9397">
        <f t="shared" si="732"/>
        <v>2014</v>
      </c>
      <c r="Y9397" t="str">
        <f t="shared" si="733"/>
        <v>Sep</v>
      </c>
      <c r="Z9397" t="str">
        <f t="shared" si="734"/>
        <v>2014-09</v>
      </c>
    </row>
    <row r="9398" spans="1:26"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s="5">
        <v>75.180000000000007</v>
      </c>
      <c r="S9398">
        <v>6</v>
      </c>
      <c r="T9398" s="7">
        <v>0</v>
      </c>
      <c r="U9398" s="5">
        <v>35.334600000000002</v>
      </c>
      <c r="V9398">
        <f t="shared" si="730"/>
        <v>9</v>
      </c>
      <c r="W9398">
        <f t="shared" si="731"/>
        <v>3</v>
      </c>
      <c r="X9398">
        <f t="shared" si="732"/>
        <v>2014</v>
      </c>
      <c r="Y9398" t="str">
        <f t="shared" si="733"/>
        <v>Sep</v>
      </c>
      <c r="Z9398" t="str">
        <f t="shared" si="734"/>
        <v>2014-09</v>
      </c>
    </row>
    <row r="9399" spans="1:26"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s="5">
        <v>30.98</v>
      </c>
      <c r="S9399">
        <v>1</v>
      </c>
      <c r="T9399" s="7">
        <v>0</v>
      </c>
      <c r="U9399" s="5">
        <v>8.0548000000000002</v>
      </c>
      <c r="V9399">
        <f t="shared" si="730"/>
        <v>9</v>
      </c>
      <c r="W9399">
        <f t="shared" si="731"/>
        <v>3</v>
      </c>
      <c r="X9399">
        <f t="shared" si="732"/>
        <v>2014</v>
      </c>
      <c r="Y9399" t="str">
        <f t="shared" si="733"/>
        <v>Sep</v>
      </c>
      <c r="Z9399" t="str">
        <f t="shared" si="734"/>
        <v>2014-09</v>
      </c>
    </row>
    <row r="9400" spans="1:26"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s="5">
        <v>1349.91</v>
      </c>
      <c r="S9400">
        <v>9</v>
      </c>
      <c r="T9400" s="7">
        <v>0</v>
      </c>
      <c r="U9400" s="5">
        <v>661.45590000000004</v>
      </c>
      <c r="V9400">
        <f t="shared" si="730"/>
        <v>9</v>
      </c>
      <c r="W9400">
        <f t="shared" si="731"/>
        <v>3</v>
      </c>
      <c r="X9400">
        <f t="shared" si="732"/>
        <v>2014</v>
      </c>
      <c r="Y9400" t="str">
        <f t="shared" si="733"/>
        <v>Sep</v>
      </c>
      <c r="Z9400" t="str">
        <f t="shared" si="734"/>
        <v>2014-09</v>
      </c>
    </row>
    <row r="9401" spans="1:26"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s="5">
        <v>14.112</v>
      </c>
      <c r="S9401">
        <v>6</v>
      </c>
      <c r="T9401" s="7">
        <v>0.2</v>
      </c>
      <c r="U9401" s="5">
        <v>1.2347999999999999</v>
      </c>
      <c r="V9401">
        <f t="shared" si="730"/>
        <v>11</v>
      </c>
      <c r="W9401">
        <f t="shared" si="731"/>
        <v>4</v>
      </c>
      <c r="X9401">
        <f t="shared" si="732"/>
        <v>2016</v>
      </c>
      <c r="Y9401" t="str">
        <f t="shared" si="733"/>
        <v>Nov</v>
      </c>
      <c r="Z9401" t="str">
        <f t="shared" si="734"/>
        <v>2016-11</v>
      </c>
    </row>
    <row r="9402" spans="1:26"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s="5">
        <v>31.12</v>
      </c>
      <c r="S9402">
        <v>4</v>
      </c>
      <c r="T9402" s="7">
        <v>0</v>
      </c>
      <c r="U9402" s="5">
        <v>14.6264</v>
      </c>
      <c r="V9402">
        <f t="shared" si="730"/>
        <v>9</v>
      </c>
      <c r="W9402">
        <f t="shared" si="731"/>
        <v>3</v>
      </c>
      <c r="X9402">
        <f t="shared" si="732"/>
        <v>2015</v>
      </c>
      <c r="Y9402" t="str">
        <f t="shared" si="733"/>
        <v>Sep</v>
      </c>
      <c r="Z9402" t="str">
        <f t="shared" si="734"/>
        <v>2015-09</v>
      </c>
    </row>
    <row r="9403" spans="1:26"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s="5">
        <v>4.2720000000000002</v>
      </c>
      <c r="S9403">
        <v>2</v>
      </c>
      <c r="T9403" s="7">
        <v>0.2</v>
      </c>
      <c r="U9403" s="5">
        <v>0.96120000000000005</v>
      </c>
      <c r="V9403">
        <f t="shared" si="730"/>
        <v>6</v>
      </c>
      <c r="W9403">
        <f t="shared" si="731"/>
        <v>2</v>
      </c>
      <c r="X9403">
        <f t="shared" si="732"/>
        <v>2014</v>
      </c>
      <c r="Y9403" t="str">
        <f t="shared" si="733"/>
        <v>Jun</v>
      </c>
      <c r="Z9403" t="str">
        <f t="shared" si="734"/>
        <v>2014-06</v>
      </c>
    </row>
    <row r="9404" spans="1:26"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s="5">
        <v>209.148</v>
      </c>
      <c r="S9404">
        <v>2</v>
      </c>
      <c r="T9404" s="7">
        <v>0.4</v>
      </c>
      <c r="U9404" s="5">
        <v>-66.230199999999996</v>
      </c>
      <c r="V9404">
        <f t="shared" si="730"/>
        <v>8</v>
      </c>
      <c r="W9404">
        <f t="shared" si="731"/>
        <v>3</v>
      </c>
      <c r="X9404">
        <f t="shared" si="732"/>
        <v>2016</v>
      </c>
      <c r="Y9404" t="str">
        <f t="shared" si="733"/>
        <v>Aug</v>
      </c>
      <c r="Z9404" t="str">
        <f t="shared" si="734"/>
        <v>2016-08</v>
      </c>
    </row>
    <row r="9405" spans="1:26"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s="5">
        <v>1591.02</v>
      </c>
      <c r="S9405">
        <v>6</v>
      </c>
      <c r="T9405" s="7">
        <v>0</v>
      </c>
      <c r="U9405" s="5">
        <v>286.3836</v>
      </c>
      <c r="V9405">
        <f t="shared" si="730"/>
        <v>8</v>
      </c>
      <c r="W9405">
        <f t="shared" si="731"/>
        <v>3</v>
      </c>
      <c r="X9405">
        <f t="shared" si="732"/>
        <v>2016</v>
      </c>
      <c r="Y9405" t="str">
        <f t="shared" si="733"/>
        <v>Aug</v>
      </c>
      <c r="Z9405" t="str">
        <f t="shared" si="734"/>
        <v>2016-08</v>
      </c>
    </row>
    <row r="9406" spans="1:26"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5">
        <v>7.92</v>
      </c>
      <c r="S9406">
        <v>5</v>
      </c>
      <c r="T9406" s="7">
        <v>0.2</v>
      </c>
      <c r="U9406" s="5">
        <v>1.6830000000000001</v>
      </c>
      <c r="V9406">
        <f t="shared" si="730"/>
        <v>4</v>
      </c>
      <c r="W9406">
        <f t="shared" si="731"/>
        <v>2</v>
      </c>
      <c r="X9406">
        <f t="shared" si="732"/>
        <v>2017</v>
      </c>
      <c r="Y9406" t="str">
        <f t="shared" si="733"/>
        <v>Apr</v>
      </c>
      <c r="Z9406" t="str">
        <f t="shared" si="734"/>
        <v>2017-04</v>
      </c>
    </row>
    <row r="9407" spans="1:26"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s="5">
        <v>574.91</v>
      </c>
      <c r="S9407">
        <v>2</v>
      </c>
      <c r="T9407" s="7">
        <v>0.3</v>
      </c>
      <c r="U9407" s="5">
        <v>156.047</v>
      </c>
      <c r="V9407">
        <f t="shared" si="730"/>
        <v>3</v>
      </c>
      <c r="W9407">
        <f t="shared" si="731"/>
        <v>1</v>
      </c>
      <c r="X9407">
        <f t="shared" si="732"/>
        <v>2014</v>
      </c>
      <c r="Y9407" t="str">
        <f t="shared" si="733"/>
        <v>Mar</v>
      </c>
      <c r="Z9407" t="str">
        <f t="shared" si="734"/>
        <v>2014-03</v>
      </c>
    </row>
    <row r="9408" spans="1:26"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s="5">
        <v>8.4480000000000004</v>
      </c>
      <c r="S9408">
        <v>2</v>
      </c>
      <c r="T9408" s="7">
        <v>0.2</v>
      </c>
      <c r="U9408" s="5">
        <v>2.64</v>
      </c>
      <c r="V9408">
        <f t="shared" si="730"/>
        <v>3</v>
      </c>
      <c r="W9408">
        <f t="shared" si="731"/>
        <v>1</v>
      </c>
      <c r="X9408">
        <f t="shared" si="732"/>
        <v>2014</v>
      </c>
      <c r="Y9408" t="str">
        <f t="shared" si="733"/>
        <v>Mar</v>
      </c>
      <c r="Z9408" t="str">
        <f t="shared" si="734"/>
        <v>2014-03</v>
      </c>
    </row>
    <row r="9409" spans="1:26"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s="5">
        <v>1071</v>
      </c>
      <c r="S9409">
        <v>9</v>
      </c>
      <c r="T9409" s="7">
        <v>0</v>
      </c>
      <c r="U9409" s="5">
        <v>171.36</v>
      </c>
      <c r="V9409">
        <f t="shared" si="730"/>
        <v>9</v>
      </c>
      <c r="W9409">
        <f t="shared" si="731"/>
        <v>3</v>
      </c>
      <c r="X9409">
        <f t="shared" si="732"/>
        <v>2017</v>
      </c>
      <c r="Y9409" t="str">
        <f t="shared" si="733"/>
        <v>Sep</v>
      </c>
      <c r="Z9409" t="str">
        <f t="shared" si="734"/>
        <v>2017-09</v>
      </c>
    </row>
    <row r="9410" spans="1:26"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s="5">
        <v>12.07</v>
      </c>
      <c r="S9410">
        <v>1</v>
      </c>
      <c r="T9410" s="7">
        <v>0</v>
      </c>
      <c r="U9410" s="5">
        <v>3.9830999999999999</v>
      </c>
      <c r="V9410">
        <f t="shared" si="730"/>
        <v>9</v>
      </c>
      <c r="W9410">
        <f t="shared" si="731"/>
        <v>3</v>
      </c>
      <c r="X9410">
        <f t="shared" si="732"/>
        <v>2017</v>
      </c>
      <c r="Y9410" t="str">
        <f t="shared" si="733"/>
        <v>Sep</v>
      </c>
      <c r="Z9410" t="str">
        <f t="shared" si="734"/>
        <v>2017-09</v>
      </c>
    </row>
    <row r="9411" spans="1:26"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5">
        <v>3.2730000000000001</v>
      </c>
      <c r="S9411">
        <v>1</v>
      </c>
      <c r="T9411" s="7">
        <v>0.7</v>
      </c>
      <c r="U9411" s="5">
        <v>-2.5093000000000001</v>
      </c>
      <c r="V9411">
        <f t="shared" ref="V9411:V9474" si="735">MONTH(C9411)</f>
        <v>12</v>
      </c>
      <c r="W9411">
        <f t="shared" ref="W9411:W9474" si="736">ROUNDUP(MONTH(C9411)/3,0)</f>
        <v>4</v>
      </c>
      <c r="X9411">
        <f t="shared" ref="X9411:X9474" si="737">YEAR(C9411)</f>
        <v>2017</v>
      </c>
      <c r="Y9411" t="str">
        <f t="shared" ref="Y9411:Y9474" si="738">TEXT(C9411,"MMM")</f>
        <v>Dec</v>
      </c>
      <c r="Z9411" t="str">
        <f t="shared" ref="Z9411:Z9474" si="739">TEXT(C9411,"YYYY-MM")</f>
        <v>2017-12</v>
      </c>
    </row>
    <row r="9412" spans="1:26"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5">
        <v>87.92</v>
      </c>
      <c r="S9412">
        <v>5</v>
      </c>
      <c r="T9412" s="7">
        <v>0.2</v>
      </c>
      <c r="U9412" s="5">
        <v>15.385999999999999</v>
      </c>
      <c r="V9412">
        <f t="shared" si="735"/>
        <v>12</v>
      </c>
      <c r="W9412">
        <f t="shared" si="736"/>
        <v>4</v>
      </c>
      <c r="X9412">
        <f t="shared" si="737"/>
        <v>2017</v>
      </c>
      <c r="Y9412" t="str">
        <f t="shared" si="738"/>
        <v>Dec</v>
      </c>
      <c r="Z9412" t="str">
        <f t="shared" si="739"/>
        <v>2017-12</v>
      </c>
    </row>
    <row r="9413" spans="1:26"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s="5">
        <v>104.696</v>
      </c>
      <c r="S9413">
        <v>1</v>
      </c>
      <c r="T9413" s="7">
        <v>0.2</v>
      </c>
      <c r="U9413" s="5">
        <v>6.5434999999999999</v>
      </c>
      <c r="V9413">
        <f t="shared" si="735"/>
        <v>3</v>
      </c>
      <c r="W9413">
        <f t="shared" si="736"/>
        <v>1</v>
      </c>
      <c r="X9413">
        <f t="shared" si="737"/>
        <v>2016</v>
      </c>
      <c r="Y9413" t="str">
        <f t="shared" si="738"/>
        <v>Mar</v>
      </c>
      <c r="Z9413" t="str">
        <f t="shared" si="739"/>
        <v>2016-03</v>
      </c>
    </row>
    <row r="9414" spans="1:26"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s="5">
        <v>2803.92</v>
      </c>
      <c r="S9414">
        <v>5</v>
      </c>
      <c r="T9414" s="7">
        <v>0.2</v>
      </c>
      <c r="U9414" s="5">
        <v>0</v>
      </c>
      <c r="V9414">
        <f t="shared" si="735"/>
        <v>1</v>
      </c>
      <c r="W9414">
        <f t="shared" si="736"/>
        <v>1</v>
      </c>
      <c r="X9414">
        <f t="shared" si="737"/>
        <v>2015</v>
      </c>
      <c r="Y9414" t="str">
        <f t="shared" si="738"/>
        <v>Jan</v>
      </c>
      <c r="Z9414" t="str">
        <f t="shared" si="739"/>
        <v>2015-01</v>
      </c>
    </row>
    <row r="9415" spans="1:26"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5">
        <v>6.8159999999999998</v>
      </c>
      <c r="S9415">
        <v>2</v>
      </c>
      <c r="T9415" s="7">
        <v>0.8</v>
      </c>
      <c r="U9415" s="5">
        <v>-11.587199999999999</v>
      </c>
      <c r="V9415">
        <f t="shared" si="735"/>
        <v>9</v>
      </c>
      <c r="W9415">
        <f t="shared" si="736"/>
        <v>3</v>
      </c>
      <c r="X9415">
        <f t="shared" si="737"/>
        <v>2016</v>
      </c>
      <c r="Y9415" t="str">
        <f t="shared" si="738"/>
        <v>Sep</v>
      </c>
      <c r="Z9415" t="str">
        <f t="shared" si="739"/>
        <v>2016-09</v>
      </c>
    </row>
    <row r="9416" spans="1:26"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s="5">
        <v>249.584</v>
      </c>
      <c r="S9416">
        <v>2</v>
      </c>
      <c r="T9416" s="7">
        <v>0.2</v>
      </c>
      <c r="U9416" s="5">
        <v>15.599</v>
      </c>
      <c r="V9416">
        <f t="shared" si="735"/>
        <v>10</v>
      </c>
      <c r="W9416">
        <f t="shared" si="736"/>
        <v>4</v>
      </c>
      <c r="X9416">
        <f t="shared" si="737"/>
        <v>2015</v>
      </c>
      <c r="Y9416" t="str">
        <f t="shared" si="738"/>
        <v>Oct</v>
      </c>
      <c r="Z9416" t="str">
        <f t="shared" si="739"/>
        <v>2015-10</v>
      </c>
    </row>
    <row r="9417" spans="1:26"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s="5">
        <v>17.940000000000001</v>
      </c>
      <c r="S9417">
        <v>3</v>
      </c>
      <c r="T9417" s="7">
        <v>0</v>
      </c>
      <c r="U9417" s="5">
        <v>8.7905999999999995</v>
      </c>
      <c r="V9417">
        <f t="shared" si="735"/>
        <v>10</v>
      </c>
      <c r="W9417">
        <f t="shared" si="736"/>
        <v>4</v>
      </c>
      <c r="X9417">
        <f t="shared" si="737"/>
        <v>2015</v>
      </c>
      <c r="Y9417" t="str">
        <f t="shared" si="738"/>
        <v>Oct</v>
      </c>
      <c r="Z9417" t="str">
        <f t="shared" si="739"/>
        <v>2015-10</v>
      </c>
    </row>
    <row r="9418" spans="1:26"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s="5">
        <v>10.11</v>
      </c>
      <c r="S9418">
        <v>3</v>
      </c>
      <c r="T9418" s="7">
        <v>0</v>
      </c>
      <c r="U9418" s="5">
        <v>3.2351999999999999</v>
      </c>
      <c r="V9418">
        <f t="shared" si="735"/>
        <v>10</v>
      </c>
      <c r="W9418">
        <f t="shared" si="736"/>
        <v>4</v>
      </c>
      <c r="X9418">
        <f t="shared" si="737"/>
        <v>2015</v>
      </c>
      <c r="Y9418" t="str">
        <f t="shared" si="738"/>
        <v>Oct</v>
      </c>
      <c r="Z9418" t="str">
        <f t="shared" si="739"/>
        <v>2015-10</v>
      </c>
    </row>
    <row r="9419" spans="1:26"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s="5">
        <v>10.368</v>
      </c>
      <c r="S9419">
        <v>2</v>
      </c>
      <c r="T9419" s="7">
        <v>0.2</v>
      </c>
      <c r="U9419" s="5">
        <v>3.6288</v>
      </c>
      <c r="V9419">
        <f t="shared" si="735"/>
        <v>10</v>
      </c>
      <c r="W9419">
        <f t="shared" si="736"/>
        <v>4</v>
      </c>
      <c r="X9419">
        <f t="shared" si="737"/>
        <v>2014</v>
      </c>
      <c r="Y9419" t="str">
        <f t="shared" si="738"/>
        <v>Oct</v>
      </c>
      <c r="Z9419" t="str">
        <f t="shared" si="739"/>
        <v>2014-10</v>
      </c>
    </row>
    <row r="9420" spans="1:26"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s="5">
        <v>11.952</v>
      </c>
      <c r="S9420">
        <v>3</v>
      </c>
      <c r="T9420" s="7">
        <v>0.2</v>
      </c>
      <c r="U9420" s="5">
        <v>4.0338000000000003</v>
      </c>
      <c r="V9420">
        <f t="shared" si="735"/>
        <v>10</v>
      </c>
      <c r="W9420">
        <f t="shared" si="736"/>
        <v>4</v>
      </c>
      <c r="X9420">
        <f t="shared" si="737"/>
        <v>2014</v>
      </c>
      <c r="Y9420" t="str">
        <f t="shared" si="738"/>
        <v>Oct</v>
      </c>
      <c r="Z9420" t="str">
        <f t="shared" si="739"/>
        <v>2014-10</v>
      </c>
    </row>
    <row r="9421" spans="1:26"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s="5">
        <v>15.224</v>
      </c>
      <c r="S9421">
        <v>2</v>
      </c>
      <c r="T9421" s="7">
        <v>0.8</v>
      </c>
      <c r="U9421" s="5">
        <v>-38.821199999999997</v>
      </c>
      <c r="V9421">
        <f t="shared" si="735"/>
        <v>10</v>
      </c>
      <c r="W9421">
        <f t="shared" si="736"/>
        <v>4</v>
      </c>
      <c r="X9421">
        <f t="shared" si="737"/>
        <v>2017</v>
      </c>
      <c r="Y9421" t="str">
        <f t="shared" si="738"/>
        <v>Oct</v>
      </c>
      <c r="Z9421" t="str">
        <f t="shared" si="739"/>
        <v>2017-10</v>
      </c>
    </row>
    <row r="9422" spans="1:26"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s="5">
        <v>21.984000000000002</v>
      </c>
      <c r="S9422">
        <v>6</v>
      </c>
      <c r="T9422" s="7">
        <v>0.8</v>
      </c>
      <c r="U9422" s="5">
        <v>-56.059199999999997</v>
      </c>
      <c r="V9422">
        <f t="shared" si="735"/>
        <v>10</v>
      </c>
      <c r="W9422">
        <f t="shared" si="736"/>
        <v>4</v>
      </c>
      <c r="X9422">
        <f t="shared" si="737"/>
        <v>2017</v>
      </c>
      <c r="Y9422" t="str">
        <f t="shared" si="738"/>
        <v>Oct</v>
      </c>
      <c r="Z9422" t="str">
        <f t="shared" si="739"/>
        <v>2017-10</v>
      </c>
    </row>
    <row r="9423" spans="1:26"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s="5">
        <v>604.75199999999995</v>
      </c>
      <c r="S9423">
        <v>6</v>
      </c>
      <c r="T9423" s="7">
        <v>0.2</v>
      </c>
      <c r="U9423" s="5">
        <v>60.475200000000001</v>
      </c>
      <c r="V9423">
        <f t="shared" si="735"/>
        <v>7</v>
      </c>
      <c r="W9423">
        <f t="shared" si="736"/>
        <v>3</v>
      </c>
      <c r="X9423">
        <f t="shared" si="737"/>
        <v>2014</v>
      </c>
      <c r="Y9423" t="str">
        <f t="shared" si="738"/>
        <v>Jul</v>
      </c>
      <c r="Z9423" t="str">
        <f t="shared" si="739"/>
        <v>2014-07</v>
      </c>
    </row>
    <row r="9424" spans="1:26"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s="5">
        <v>40.700000000000003</v>
      </c>
      <c r="S9424">
        <v>5</v>
      </c>
      <c r="T9424" s="7">
        <v>0</v>
      </c>
      <c r="U9424" s="5">
        <v>11.803000000000001</v>
      </c>
      <c r="V9424">
        <f t="shared" si="735"/>
        <v>7</v>
      </c>
      <c r="W9424">
        <f t="shared" si="736"/>
        <v>3</v>
      </c>
      <c r="X9424">
        <f t="shared" si="737"/>
        <v>2014</v>
      </c>
      <c r="Y9424" t="str">
        <f t="shared" si="738"/>
        <v>Jul</v>
      </c>
      <c r="Z9424" t="str">
        <f t="shared" si="739"/>
        <v>2014-07</v>
      </c>
    </row>
    <row r="9425" spans="1:26"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s="5">
        <v>302.37599999999998</v>
      </c>
      <c r="S9425">
        <v>3</v>
      </c>
      <c r="T9425" s="7">
        <v>0.2</v>
      </c>
      <c r="U9425" s="5">
        <v>37.796999999999997</v>
      </c>
      <c r="V9425">
        <f t="shared" si="735"/>
        <v>7</v>
      </c>
      <c r="W9425">
        <f t="shared" si="736"/>
        <v>3</v>
      </c>
      <c r="X9425">
        <f t="shared" si="737"/>
        <v>2014</v>
      </c>
      <c r="Y9425" t="str">
        <f t="shared" si="738"/>
        <v>Jul</v>
      </c>
      <c r="Z9425" t="str">
        <f t="shared" si="739"/>
        <v>2014-07</v>
      </c>
    </row>
    <row r="9426" spans="1:26"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s="5">
        <v>45</v>
      </c>
      <c r="S9426">
        <v>3</v>
      </c>
      <c r="T9426" s="7">
        <v>0</v>
      </c>
      <c r="U9426" s="5">
        <v>4.95</v>
      </c>
      <c r="V9426">
        <f t="shared" si="735"/>
        <v>7</v>
      </c>
      <c r="W9426">
        <f t="shared" si="736"/>
        <v>3</v>
      </c>
      <c r="X9426">
        <f t="shared" si="737"/>
        <v>2014</v>
      </c>
      <c r="Y9426" t="str">
        <f t="shared" si="738"/>
        <v>Jul</v>
      </c>
      <c r="Z9426" t="str">
        <f t="shared" si="739"/>
        <v>2014-07</v>
      </c>
    </row>
    <row r="9427" spans="1:26"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s="5">
        <v>3785.2919999999999</v>
      </c>
      <c r="S9427">
        <v>6</v>
      </c>
      <c r="T9427" s="7">
        <v>0.1</v>
      </c>
      <c r="U9427" s="5">
        <v>420.58800000000002</v>
      </c>
      <c r="V9427">
        <f t="shared" si="735"/>
        <v>9</v>
      </c>
      <c r="W9427">
        <f t="shared" si="736"/>
        <v>3</v>
      </c>
      <c r="X9427">
        <f t="shared" si="737"/>
        <v>2014</v>
      </c>
      <c r="Y9427" t="str">
        <f t="shared" si="738"/>
        <v>Sep</v>
      </c>
      <c r="Z9427" t="str">
        <f t="shared" si="739"/>
        <v>2014-09</v>
      </c>
    </row>
    <row r="9428" spans="1:26"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s="5">
        <v>35.4</v>
      </c>
      <c r="S9428">
        <v>5</v>
      </c>
      <c r="T9428" s="7">
        <v>0</v>
      </c>
      <c r="U9428" s="5">
        <v>13.452</v>
      </c>
      <c r="V9428">
        <f t="shared" si="735"/>
        <v>9</v>
      </c>
      <c r="W9428">
        <f t="shared" si="736"/>
        <v>3</v>
      </c>
      <c r="X9428">
        <f t="shared" si="737"/>
        <v>2016</v>
      </c>
      <c r="Y9428" t="str">
        <f t="shared" si="738"/>
        <v>Sep</v>
      </c>
      <c r="Z9428" t="str">
        <f t="shared" si="739"/>
        <v>2016-09</v>
      </c>
    </row>
    <row r="9429" spans="1:26"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s="5">
        <v>199.9</v>
      </c>
      <c r="S9429">
        <v>5</v>
      </c>
      <c r="T9429" s="7">
        <v>0</v>
      </c>
      <c r="U9429" s="5">
        <v>39.979999999999997</v>
      </c>
      <c r="V9429">
        <f t="shared" si="735"/>
        <v>11</v>
      </c>
      <c r="W9429">
        <f t="shared" si="736"/>
        <v>4</v>
      </c>
      <c r="X9429">
        <f t="shared" si="737"/>
        <v>2014</v>
      </c>
      <c r="Y9429" t="str">
        <f t="shared" si="738"/>
        <v>Nov</v>
      </c>
      <c r="Z9429" t="str">
        <f t="shared" si="739"/>
        <v>2014-11</v>
      </c>
    </row>
    <row r="9430" spans="1:26"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s="5">
        <v>1212.96</v>
      </c>
      <c r="S9430">
        <v>8</v>
      </c>
      <c r="T9430" s="7">
        <v>0.3</v>
      </c>
      <c r="U9430" s="5">
        <v>-69.311999999999998</v>
      </c>
      <c r="V9430">
        <f t="shared" si="735"/>
        <v>5</v>
      </c>
      <c r="W9430">
        <f t="shared" si="736"/>
        <v>2</v>
      </c>
      <c r="X9430">
        <f t="shared" si="737"/>
        <v>2014</v>
      </c>
      <c r="Y9430" t="str">
        <f t="shared" si="738"/>
        <v>May</v>
      </c>
      <c r="Z9430" t="str">
        <f t="shared" si="739"/>
        <v>2014-05</v>
      </c>
    </row>
    <row r="9431" spans="1:26"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s="5">
        <v>1099.96</v>
      </c>
      <c r="S9431">
        <v>5</v>
      </c>
      <c r="T9431" s="7">
        <v>0.2</v>
      </c>
      <c r="U9431" s="5">
        <v>82.497</v>
      </c>
      <c r="V9431">
        <f t="shared" si="735"/>
        <v>8</v>
      </c>
      <c r="W9431">
        <f t="shared" si="736"/>
        <v>3</v>
      </c>
      <c r="X9431">
        <f t="shared" si="737"/>
        <v>2015</v>
      </c>
      <c r="Y9431" t="str">
        <f t="shared" si="738"/>
        <v>Aug</v>
      </c>
      <c r="Z9431" t="str">
        <f t="shared" si="739"/>
        <v>2015-08</v>
      </c>
    </row>
    <row r="9432" spans="1:26"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s="5">
        <v>103.48099999999999</v>
      </c>
      <c r="S9432">
        <v>1</v>
      </c>
      <c r="T9432" s="7">
        <v>0.3</v>
      </c>
      <c r="U9432" s="5">
        <v>-16.261299999999999</v>
      </c>
      <c r="V9432">
        <f t="shared" si="735"/>
        <v>8</v>
      </c>
      <c r="W9432">
        <f t="shared" si="736"/>
        <v>3</v>
      </c>
      <c r="X9432">
        <f t="shared" si="737"/>
        <v>2015</v>
      </c>
      <c r="Y9432" t="str">
        <f t="shared" si="738"/>
        <v>Aug</v>
      </c>
      <c r="Z9432" t="str">
        <f t="shared" si="739"/>
        <v>2015-08</v>
      </c>
    </row>
    <row r="9433" spans="1:26"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s="5">
        <v>5.9039999999999999</v>
      </c>
      <c r="S9433">
        <v>2</v>
      </c>
      <c r="T9433" s="7">
        <v>0.2</v>
      </c>
      <c r="U9433" s="5">
        <v>1.9925999999999999</v>
      </c>
      <c r="V9433">
        <f t="shared" si="735"/>
        <v>6</v>
      </c>
      <c r="W9433">
        <f t="shared" si="736"/>
        <v>2</v>
      </c>
      <c r="X9433">
        <f t="shared" si="737"/>
        <v>2015</v>
      </c>
      <c r="Y9433" t="str">
        <f t="shared" si="738"/>
        <v>Jun</v>
      </c>
      <c r="Z9433" t="str">
        <f t="shared" si="739"/>
        <v>2015-06</v>
      </c>
    </row>
    <row r="9434" spans="1:26"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s="5">
        <v>30.08</v>
      </c>
      <c r="S9434">
        <v>2</v>
      </c>
      <c r="T9434" s="7">
        <v>0.2</v>
      </c>
      <c r="U9434" s="5">
        <v>-5.2640000000000002</v>
      </c>
      <c r="V9434">
        <f t="shared" si="735"/>
        <v>8</v>
      </c>
      <c r="W9434">
        <f t="shared" si="736"/>
        <v>3</v>
      </c>
      <c r="X9434">
        <f t="shared" si="737"/>
        <v>2015</v>
      </c>
      <c r="Y9434" t="str">
        <f t="shared" si="738"/>
        <v>Aug</v>
      </c>
      <c r="Z9434" t="str">
        <f t="shared" si="739"/>
        <v>2015-08</v>
      </c>
    </row>
    <row r="9435" spans="1:26"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s="5">
        <v>36.287999999999997</v>
      </c>
      <c r="S9435">
        <v>7</v>
      </c>
      <c r="T9435" s="7">
        <v>0.2</v>
      </c>
      <c r="U9435" s="5">
        <v>12.700799999999999</v>
      </c>
      <c r="V9435">
        <f t="shared" si="735"/>
        <v>8</v>
      </c>
      <c r="W9435">
        <f t="shared" si="736"/>
        <v>3</v>
      </c>
      <c r="X9435">
        <f t="shared" si="737"/>
        <v>2015</v>
      </c>
      <c r="Y9435" t="str">
        <f t="shared" si="738"/>
        <v>Aug</v>
      </c>
      <c r="Z9435" t="str">
        <f t="shared" si="739"/>
        <v>2015-08</v>
      </c>
    </row>
    <row r="9436" spans="1:26"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s="5">
        <v>10.272</v>
      </c>
      <c r="S9436">
        <v>3</v>
      </c>
      <c r="T9436" s="7">
        <v>0.2</v>
      </c>
      <c r="U9436" s="5">
        <v>1.1556</v>
      </c>
      <c r="V9436">
        <f t="shared" si="735"/>
        <v>8</v>
      </c>
      <c r="W9436">
        <f t="shared" si="736"/>
        <v>3</v>
      </c>
      <c r="X9436">
        <f t="shared" si="737"/>
        <v>2015</v>
      </c>
      <c r="Y9436" t="str">
        <f t="shared" si="738"/>
        <v>Aug</v>
      </c>
      <c r="Z9436" t="str">
        <f t="shared" si="739"/>
        <v>2015-08</v>
      </c>
    </row>
    <row r="9437" spans="1:26"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s="5">
        <v>252.8</v>
      </c>
      <c r="S9437">
        <v>4</v>
      </c>
      <c r="T9437" s="7">
        <v>0.2</v>
      </c>
      <c r="U9437" s="5">
        <v>-31.6</v>
      </c>
      <c r="V9437">
        <f t="shared" si="735"/>
        <v>8</v>
      </c>
      <c r="W9437">
        <f t="shared" si="736"/>
        <v>3</v>
      </c>
      <c r="X9437">
        <f t="shared" si="737"/>
        <v>2015</v>
      </c>
      <c r="Y9437" t="str">
        <f t="shared" si="738"/>
        <v>Aug</v>
      </c>
      <c r="Z9437" t="str">
        <f t="shared" si="739"/>
        <v>2015-08</v>
      </c>
    </row>
    <row r="9438" spans="1:26"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s="5">
        <v>2.9460000000000002</v>
      </c>
      <c r="S9438">
        <v>2</v>
      </c>
      <c r="T9438" s="7">
        <v>0.7</v>
      </c>
      <c r="U9438" s="5">
        <v>-2.0621999999999998</v>
      </c>
      <c r="V9438">
        <f t="shared" si="735"/>
        <v>9</v>
      </c>
      <c r="W9438">
        <f t="shared" si="736"/>
        <v>3</v>
      </c>
      <c r="X9438">
        <f t="shared" si="737"/>
        <v>2015</v>
      </c>
      <c r="Y9438" t="str">
        <f t="shared" si="738"/>
        <v>Sep</v>
      </c>
      <c r="Z9438" t="str">
        <f t="shared" si="739"/>
        <v>2015-09</v>
      </c>
    </row>
    <row r="9439" spans="1:26"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s="5">
        <v>12.96</v>
      </c>
      <c r="S9439">
        <v>2</v>
      </c>
      <c r="T9439" s="7">
        <v>0</v>
      </c>
      <c r="U9439" s="5">
        <v>6.2207999999999997</v>
      </c>
      <c r="V9439">
        <f t="shared" si="735"/>
        <v>5</v>
      </c>
      <c r="W9439">
        <f t="shared" si="736"/>
        <v>2</v>
      </c>
      <c r="X9439">
        <f t="shared" si="737"/>
        <v>2017</v>
      </c>
      <c r="Y9439" t="str">
        <f t="shared" si="738"/>
        <v>May</v>
      </c>
      <c r="Z9439" t="str">
        <f t="shared" si="739"/>
        <v>2017-05</v>
      </c>
    </row>
    <row r="9440" spans="1:26"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s="5">
        <v>285.57600000000002</v>
      </c>
      <c r="S9440">
        <v>4</v>
      </c>
      <c r="T9440" s="7">
        <v>0.4</v>
      </c>
      <c r="U9440" s="5">
        <v>-57.115200000000002</v>
      </c>
      <c r="V9440">
        <f t="shared" si="735"/>
        <v>7</v>
      </c>
      <c r="W9440">
        <f t="shared" si="736"/>
        <v>3</v>
      </c>
      <c r="X9440">
        <f t="shared" si="737"/>
        <v>2017</v>
      </c>
      <c r="Y9440" t="str">
        <f t="shared" si="738"/>
        <v>Jul</v>
      </c>
      <c r="Z9440" t="str">
        <f t="shared" si="739"/>
        <v>2017-07</v>
      </c>
    </row>
    <row r="9441" spans="1:26"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s="5">
        <v>22.24</v>
      </c>
      <c r="S9441">
        <v>2</v>
      </c>
      <c r="T9441" s="7">
        <v>0.2</v>
      </c>
      <c r="U9441" s="5">
        <v>2.5019999999999998</v>
      </c>
      <c r="V9441">
        <f t="shared" si="735"/>
        <v>10</v>
      </c>
      <c r="W9441">
        <f t="shared" si="736"/>
        <v>4</v>
      </c>
      <c r="X9441">
        <f t="shared" si="737"/>
        <v>2014</v>
      </c>
      <c r="Y9441" t="str">
        <f t="shared" si="738"/>
        <v>Oct</v>
      </c>
      <c r="Z9441" t="str">
        <f t="shared" si="739"/>
        <v>2014-10</v>
      </c>
    </row>
    <row r="9442" spans="1:26"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s="5">
        <v>14.62</v>
      </c>
      <c r="S9442">
        <v>2</v>
      </c>
      <c r="T9442" s="7">
        <v>0</v>
      </c>
      <c r="U9442" s="5">
        <v>6.7252000000000001</v>
      </c>
      <c r="V9442">
        <f t="shared" si="735"/>
        <v>5</v>
      </c>
      <c r="W9442">
        <f t="shared" si="736"/>
        <v>2</v>
      </c>
      <c r="X9442">
        <f t="shared" si="737"/>
        <v>2014</v>
      </c>
      <c r="Y9442" t="str">
        <f t="shared" si="738"/>
        <v>May</v>
      </c>
      <c r="Z9442" t="str">
        <f t="shared" si="739"/>
        <v>2014-05</v>
      </c>
    </row>
    <row r="9443" spans="1:26"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s="5">
        <v>48.36</v>
      </c>
      <c r="S9443">
        <v>5</v>
      </c>
      <c r="T9443" s="7">
        <v>0.2</v>
      </c>
      <c r="U9443" s="5">
        <v>6.0449999999999999</v>
      </c>
      <c r="V9443">
        <f t="shared" si="735"/>
        <v>12</v>
      </c>
      <c r="W9443">
        <f t="shared" si="736"/>
        <v>4</v>
      </c>
      <c r="X9443">
        <f t="shared" si="737"/>
        <v>2014</v>
      </c>
      <c r="Y9443" t="str">
        <f t="shared" si="738"/>
        <v>Dec</v>
      </c>
      <c r="Z9443" t="str">
        <f t="shared" si="739"/>
        <v>2014-12</v>
      </c>
    </row>
    <row r="9444" spans="1:26"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s="5">
        <v>16.256</v>
      </c>
      <c r="S9444">
        <v>2</v>
      </c>
      <c r="T9444" s="7">
        <v>0.2</v>
      </c>
      <c r="U9444" s="5">
        <v>1.2192000000000001</v>
      </c>
      <c r="V9444">
        <f t="shared" si="735"/>
        <v>4</v>
      </c>
      <c r="W9444">
        <f t="shared" si="736"/>
        <v>2</v>
      </c>
      <c r="X9444">
        <f t="shared" si="737"/>
        <v>2017</v>
      </c>
      <c r="Y9444" t="str">
        <f t="shared" si="738"/>
        <v>Apr</v>
      </c>
      <c r="Z9444" t="str">
        <f t="shared" si="739"/>
        <v>2017-04</v>
      </c>
    </row>
    <row r="9445" spans="1:26"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s="5">
        <v>219.184</v>
      </c>
      <c r="S9445">
        <v>2</v>
      </c>
      <c r="T9445" s="7">
        <v>0.2</v>
      </c>
      <c r="U9445" s="5">
        <v>19.178599999999999</v>
      </c>
      <c r="V9445">
        <f t="shared" si="735"/>
        <v>4</v>
      </c>
      <c r="W9445">
        <f t="shared" si="736"/>
        <v>2</v>
      </c>
      <c r="X9445">
        <f t="shared" si="737"/>
        <v>2017</v>
      </c>
      <c r="Y9445" t="str">
        <f t="shared" si="738"/>
        <v>Apr</v>
      </c>
      <c r="Z9445" t="str">
        <f t="shared" si="739"/>
        <v>2017-04</v>
      </c>
    </row>
    <row r="9446" spans="1:26"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s="5">
        <v>95.84</v>
      </c>
      <c r="S9446">
        <v>4</v>
      </c>
      <c r="T9446" s="7">
        <v>0.2</v>
      </c>
      <c r="U9446" s="5">
        <v>34.741999999999997</v>
      </c>
      <c r="V9446">
        <f t="shared" si="735"/>
        <v>3</v>
      </c>
      <c r="W9446">
        <f t="shared" si="736"/>
        <v>1</v>
      </c>
      <c r="X9446">
        <f t="shared" si="737"/>
        <v>2015</v>
      </c>
      <c r="Y9446" t="str">
        <f t="shared" si="738"/>
        <v>Mar</v>
      </c>
      <c r="Z9446" t="str">
        <f t="shared" si="739"/>
        <v>2015-03</v>
      </c>
    </row>
    <row r="9447" spans="1:26"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s="5">
        <v>12.39</v>
      </c>
      <c r="S9447">
        <v>3</v>
      </c>
      <c r="T9447" s="7">
        <v>0</v>
      </c>
      <c r="U9447" s="5">
        <v>5.6993999999999998</v>
      </c>
      <c r="V9447">
        <f t="shared" si="735"/>
        <v>5</v>
      </c>
      <c r="W9447">
        <f t="shared" si="736"/>
        <v>2</v>
      </c>
      <c r="X9447">
        <f t="shared" si="737"/>
        <v>2015</v>
      </c>
      <c r="Y9447" t="str">
        <f t="shared" si="738"/>
        <v>May</v>
      </c>
      <c r="Z9447" t="str">
        <f t="shared" si="739"/>
        <v>2015-05</v>
      </c>
    </row>
    <row r="9448" spans="1:26"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s="5">
        <v>35.880000000000003</v>
      </c>
      <c r="S9448">
        <v>6</v>
      </c>
      <c r="T9448" s="7">
        <v>0</v>
      </c>
      <c r="U9448" s="5">
        <v>16.146000000000001</v>
      </c>
      <c r="V9448">
        <f t="shared" si="735"/>
        <v>9</v>
      </c>
      <c r="W9448">
        <f t="shared" si="736"/>
        <v>3</v>
      </c>
      <c r="X9448">
        <f t="shared" si="737"/>
        <v>2016</v>
      </c>
      <c r="Y9448" t="str">
        <f t="shared" si="738"/>
        <v>Sep</v>
      </c>
      <c r="Z9448" t="str">
        <f t="shared" si="739"/>
        <v>2016-09</v>
      </c>
    </row>
    <row r="9449" spans="1:26"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s="5">
        <v>477.3</v>
      </c>
      <c r="S9449">
        <v>5</v>
      </c>
      <c r="T9449" s="7">
        <v>0</v>
      </c>
      <c r="U9449" s="5">
        <v>138.417</v>
      </c>
      <c r="V9449">
        <f t="shared" si="735"/>
        <v>5</v>
      </c>
      <c r="W9449">
        <f t="shared" si="736"/>
        <v>2</v>
      </c>
      <c r="X9449">
        <f t="shared" si="737"/>
        <v>2017</v>
      </c>
      <c r="Y9449" t="str">
        <f t="shared" si="738"/>
        <v>May</v>
      </c>
      <c r="Z9449" t="str">
        <f t="shared" si="739"/>
        <v>2017-05</v>
      </c>
    </row>
    <row r="9450" spans="1:26"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s="5">
        <v>12.32</v>
      </c>
      <c r="S9450">
        <v>4</v>
      </c>
      <c r="T9450" s="7">
        <v>0</v>
      </c>
      <c r="U9450" s="5">
        <v>5.9135999999999997</v>
      </c>
      <c r="V9450">
        <f t="shared" si="735"/>
        <v>9</v>
      </c>
      <c r="W9450">
        <f t="shared" si="736"/>
        <v>3</v>
      </c>
      <c r="X9450">
        <f t="shared" si="737"/>
        <v>2016</v>
      </c>
      <c r="Y9450" t="str">
        <f t="shared" si="738"/>
        <v>Sep</v>
      </c>
      <c r="Z9450" t="str">
        <f t="shared" si="739"/>
        <v>2016-09</v>
      </c>
    </row>
    <row r="9451" spans="1:26"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s="5">
        <v>8.6080000000000005</v>
      </c>
      <c r="S9451">
        <v>2</v>
      </c>
      <c r="T9451" s="7">
        <v>0.2</v>
      </c>
      <c r="U9451" s="5">
        <v>3.0127999999999999</v>
      </c>
      <c r="V9451">
        <f t="shared" si="735"/>
        <v>9</v>
      </c>
      <c r="W9451">
        <f t="shared" si="736"/>
        <v>3</v>
      </c>
      <c r="X9451">
        <f t="shared" si="737"/>
        <v>2014</v>
      </c>
      <c r="Y9451" t="str">
        <f t="shared" si="738"/>
        <v>Sep</v>
      </c>
      <c r="Z9451" t="str">
        <f t="shared" si="739"/>
        <v>2014-09</v>
      </c>
    </row>
    <row r="9452" spans="1:26"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s="5">
        <v>136.26</v>
      </c>
      <c r="S9452">
        <v>9</v>
      </c>
      <c r="T9452" s="7">
        <v>0</v>
      </c>
      <c r="U9452" s="5">
        <v>5.4504000000000001</v>
      </c>
      <c r="V9452">
        <f t="shared" si="735"/>
        <v>6</v>
      </c>
      <c r="W9452">
        <f t="shared" si="736"/>
        <v>2</v>
      </c>
      <c r="X9452">
        <f t="shared" si="737"/>
        <v>2017</v>
      </c>
      <c r="Y9452" t="str">
        <f t="shared" si="738"/>
        <v>Jun</v>
      </c>
      <c r="Z9452" t="str">
        <f t="shared" si="739"/>
        <v>2017-06</v>
      </c>
    </row>
    <row r="9453" spans="1:26"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s="5">
        <v>186.15</v>
      </c>
      <c r="S9453">
        <v>3</v>
      </c>
      <c r="T9453" s="7">
        <v>0</v>
      </c>
      <c r="U9453" s="5">
        <v>55.844999999999999</v>
      </c>
      <c r="V9453">
        <f t="shared" si="735"/>
        <v>9</v>
      </c>
      <c r="W9453">
        <f t="shared" si="736"/>
        <v>3</v>
      </c>
      <c r="X9453">
        <f t="shared" si="737"/>
        <v>2015</v>
      </c>
      <c r="Y9453" t="str">
        <f t="shared" si="738"/>
        <v>Sep</v>
      </c>
      <c r="Z9453" t="str">
        <f t="shared" si="739"/>
        <v>2015-09</v>
      </c>
    </row>
    <row r="9454" spans="1:26"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s="5">
        <v>81.792000000000002</v>
      </c>
      <c r="S9454">
        <v>6</v>
      </c>
      <c r="T9454" s="7">
        <v>0.2</v>
      </c>
      <c r="U9454" s="5">
        <v>26.5824</v>
      </c>
      <c r="V9454">
        <f t="shared" si="735"/>
        <v>9</v>
      </c>
      <c r="W9454">
        <f t="shared" si="736"/>
        <v>3</v>
      </c>
      <c r="X9454">
        <f t="shared" si="737"/>
        <v>2015</v>
      </c>
      <c r="Y9454" t="str">
        <f t="shared" si="738"/>
        <v>Sep</v>
      </c>
      <c r="Z9454" t="str">
        <f t="shared" si="739"/>
        <v>2015-09</v>
      </c>
    </row>
    <row r="9455" spans="1:26"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s="5">
        <v>47.19</v>
      </c>
      <c r="S9455">
        <v>3</v>
      </c>
      <c r="T9455" s="7">
        <v>0</v>
      </c>
      <c r="U9455" s="5">
        <v>13.6851</v>
      </c>
      <c r="V9455">
        <f t="shared" si="735"/>
        <v>9</v>
      </c>
      <c r="W9455">
        <f t="shared" si="736"/>
        <v>3</v>
      </c>
      <c r="X9455">
        <f t="shared" si="737"/>
        <v>2015</v>
      </c>
      <c r="Y9455" t="str">
        <f t="shared" si="738"/>
        <v>Sep</v>
      </c>
      <c r="Z9455" t="str">
        <f t="shared" si="739"/>
        <v>2015-09</v>
      </c>
    </row>
    <row r="9456" spans="1:26"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s="5">
        <v>36.783999999999999</v>
      </c>
      <c r="S9456">
        <v>2</v>
      </c>
      <c r="T9456" s="7">
        <v>0.2</v>
      </c>
      <c r="U9456" s="5">
        <v>-8.2764000000000006</v>
      </c>
      <c r="V9456">
        <f t="shared" si="735"/>
        <v>9</v>
      </c>
      <c r="W9456">
        <f t="shared" si="736"/>
        <v>3</v>
      </c>
      <c r="X9456">
        <f t="shared" si="737"/>
        <v>2015</v>
      </c>
      <c r="Y9456" t="str">
        <f t="shared" si="738"/>
        <v>Sep</v>
      </c>
      <c r="Z9456" t="str">
        <f t="shared" si="739"/>
        <v>2015-09</v>
      </c>
    </row>
    <row r="9457" spans="1:26"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s="5">
        <v>91.474999999999994</v>
      </c>
      <c r="S9457">
        <v>1</v>
      </c>
      <c r="T9457" s="7">
        <v>0.5</v>
      </c>
      <c r="U9457" s="5">
        <v>-1.8294999999999999</v>
      </c>
      <c r="V9457">
        <f t="shared" si="735"/>
        <v>6</v>
      </c>
      <c r="W9457">
        <f t="shared" si="736"/>
        <v>2</v>
      </c>
      <c r="X9457">
        <f t="shared" si="737"/>
        <v>2016</v>
      </c>
      <c r="Y9457" t="str">
        <f t="shared" si="738"/>
        <v>Jun</v>
      </c>
      <c r="Z9457" t="str">
        <f t="shared" si="739"/>
        <v>2016-06</v>
      </c>
    </row>
    <row r="9458" spans="1:26"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s="5">
        <v>27.192</v>
      </c>
      <c r="S9458">
        <v>3</v>
      </c>
      <c r="T9458" s="7">
        <v>0.2</v>
      </c>
      <c r="U9458" s="5">
        <v>0.33989999999999998</v>
      </c>
      <c r="V9458">
        <f t="shared" si="735"/>
        <v>5</v>
      </c>
      <c r="W9458">
        <f t="shared" si="736"/>
        <v>2</v>
      </c>
      <c r="X9458">
        <f t="shared" si="737"/>
        <v>2017</v>
      </c>
      <c r="Y9458" t="str">
        <f t="shared" si="738"/>
        <v>May</v>
      </c>
      <c r="Z9458" t="str">
        <f t="shared" si="739"/>
        <v>2017-05</v>
      </c>
    </row>
    <row r="9459" spans="1:26"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s="5">
        <v>12.06</v>
      </c>
      <c r="S9459">
        <v>5</v>
      </c>
      <c r="T9459" s="7">
        <v>0.7</v>
      </c>
      <c r="U9459" s="5">
        <v>-10.050000000000001</v>
      </c>
      <c r="V9459">
        <f t="shared" si="735"/>
        <v>5</v>
      </c>
      <c r="W9459">
        <f t="shared" si="736"/>
        <v>2</v>
      </c>
      <c r="X9459">
        <f t="shared" si="737"/>
        <v>2017</v>
      </c>
      <c r="Y9459" t="str">
        <f t="shared" si="738"/>
        <v>May</v>
      </c>
      <c r="Z9459" t="str">
        <f t="shared" si="739"/>
        <v>2017-05</v>
      </c>
    </row>
    <row r="9460" spans="1:26"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s="5">
        <v>144.6</v>
      </c>
      <c r="S9460">
        <v>3</v>
      </c>
      <c r="T9460" s="7">
        <v>0</v>
      </c>
      <c r="U9460" s="5">
        <v>41.933999999999997</v>
      </c>
      <c r="V9460">
        <f t="shared" si="735"/>
        <v>10</v>
      </c>
      <c r="W9460">
        <f t="shared" si="736"/>
        <v>4</v>
      </c>
      <c r="X9460">
        <f t="shared" si="737"/>
        <v>2014</v>
      </c>
      <c r="Y9460" t="str">
        <f t="shared" si="738"/>
        <v>Oct</v>
      </c>
      <c r="Z9460" t="str">
        <f t="shared" si="739"/>
        <v>2014-10</v>
      </c>
    </row>
    <row r="9461" spans="1:26"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s="5">
        <v>15.992000000000001</v>
      </c>
      <c r="S9461">
        <v>1</v>
      </c>
      <c r="T9461" s="7">
        <v>0.2</v>
      </c>
      <c r="U9461" s="5">
        <v>-2.9984999999999999</v>
      </c>
      <c r="V9461">
        <f t="shared" si="735"/>
        <v>10</v>
      </c>
      <c r="W9461">
        <f t="shared" si="736"/>
        <v>4</v>
      </c>
      <c r="X9461">
        <f t="shared" si="737"/>
        <v>2014</v>
      </c>
      <c r="Y9461" t="str">
        <f t="shared" si="738"/>
        <v>Oct</v>
      </c>
      <c r="Z9461" t="str">
        <f t="shared" si="739"/>
        <v>2014-10</v>
      </c>
    </row>
    <row r="9462" spans="1:26"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5">
        <v>34.44</v>
      </c>
      <c r="S9462">
        <v>3</v>
      </c>
      <c r="T9462" s="7">
        <v>0</v>
      </c>
      <c r="U9462" s="5">
        <v>17.22</v>
      </c>
      <c r="V9462">
        <f t="shared" si="735"/>
        <v>11</v>
      </c>
      <c r="W9462">
        <f t="shared" si="736"/>
        <v>4</v>
      </c>
      <c r="X9462">
        <f t="shared" si="737"/>
        <v>2014</v>
      </c>
      <c r="Y9462" t="str">
        <f t="shared" si="738"/>
        <v>Nov</v>
      </c>
      <c r="Z9462" t="str">
        <f t="shared" si="739"/>
        <v>2014-11</v>
      </c>
    </row>
    <row r="9463" spans="1:26"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s="5">
        <v>321.55200000000002</v>
      </c>
      <c r="S9463">
        <v>6</v>
      </c>
      <c r="T9463" s="7">
        <v>0.2</v>
      </c>
      <c r="U9463" s="5">
        <v>20.097000000000001</v>
      </c>
      <c r="V9463">
        <f t="shared" si="735"/>
        <v>10</v>
      </c>
      <c r="W9463">
        <f t="shared" si="736"/>
        <v>4</v>
      </c>
      <c r="X9463">
        <f t="shared" si="737"/>
        <v>2014</v>
      </c>
      <c r="Y9463" t="str">
        <f t="shared" si="738"/>
        <v>Oct</v>
      </c>
      <c r="Z9463" t="str">
        <f t="shared" si="739"/>
        <v>2014-10</v>
      </c>
    </row>
    <row r="9464" spans="1:26"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s="5">
        <v>701.96</v>
      </c>
      <c r="S9464">
        <v>2</v>
      </c>
      <c r="T9464" s="7">
        <v>0</v>
      </c>
      <c r="U9464" s="5">
        <v>168.47040000000001</v>
      </c>
      <c r="V9464">
        <f t="shared" si="735"/>
        <v>11</v>
      </c>
      <c r="W9464">
        <f t="shared" si="736"/>
        <v>4</v>
      </c>
      <c r="X9464">
        <f t="shared" si="737"/>
        <v>2017</v>
      </c>
      <c r="Y9464" t="str">
        <f t="shared" si="738"/>
        <v>Nov</v>
      </c>
      <c r="Z9464" t="str">
        <f t="shared" si="739"/>
        <v>2017-11</v>
      </c>
    </row>
    <row r="9465" spans="1:26"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5">
        <v>19.456</v>
      </c>
      <c r="S9465">
        <v>4</v>
      </c>
      <c r="T9465" s="7">
        <v>0.2</v>
      </c>
      <c r="U9465" s="5">
        <v>3.4047999999999998</v>
      </c>
      <c r="V9465">
        <f t="shared" si="735"/>
        <v>2</v>
      </c>
      <c r="W9465">
        <f t="shared" si="736"/>
        <v>1</v>
      </c>
      <c r="X9465">
        <f t="shared" si="737"/>
        <v>2014</v>
      </c>
      <c r="Y9465" t="str">
        <f t="shared" si="738"/>
        <v>Feb</v>
      </c>
      <c r="Z9465" t="str">
        <f t="shared" si="739"/>
        <v>2014-02</v>
      </c>
    </row>
    <row r="9466" spans="1:26"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s="5">
        <v>17.28</v>
      </c>
      <c r="S9466">
        <v>6</v>
      </c>
      <c r="T9466" s="7">
        <v>0</v>
      </c>
      <c r="U9466" s="5">
        <v>7.9488000000000003</v>
      </c>
      <c r="V9466">
        <f t="shared" si="735"/>
        <v>12</v>
      </c>
      <c r="W9466">
        <f t="shared" si="736"/>
        <v>4</v>
      </c>
      <c r="X9466">
        <f t="shared" si="737"/>
        <v>2014</v>
      </c>
      <c r="Y9466" t="str">
        <f t="shared" si="738"/>
        <v>Dec</v>
      </c>
      <c r="Z9466" t="str">
        <f t="shared" si="739"/>
        <v>2014-12</v>
      </c>
    </row>
    <row r="9467" spans="1:26"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s="5">
        <v>31.96</v>
      </c>
      <c r="S9467">
        <v>2</v>
      </c>
      <c r="T9467" s="7">
        <v>0</v>
      </c>
      <c r="U9467" s="5">
        <v>1.5980000000000001</v>
      </c>
      <c r="V9467">
        <f t="shared" si="735"/>
        <v>11</v>
      </c>
      <c r="W9467">
        <f t="shared" si="736"/>
        <v>4</v>
      </c>
      <c r="X9467">
        <f t="shared" si="737"/>
        <v>2016</v>
      </c>
      <c r="Y9467" t="str">
        <f t="shared" si="738"/>
        <v>Nov</v>
      </c>
      <c r="Z9467" t="str">
        <f t="shared" si="739"/>
        <v>2016-11</v>
      </c>
    </row>
    <row r="9468" spans="1:26"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s="5">
        <v>164.68799999999999</v>
      </c>
      <c r="S9468">
        <v>6</v>
      </c>
      <c r="T9468" s="7">
        <v>0.2</v>
      </c>
      <c r="U9468" s="5">
        <v>55.5822</v>
      </c>
      <c r="V9468">
        <f t="shared" si="735"/>
        <v>11</v>
      </c>
      <c r="W9468">
        <f t="shared" si="736"/>
        <v>4</v>
      </c>
      <c r="X9468">
        <f t="shared" si="737"/>
        <v>2017</v>
      </c>
      <c r="Y9468" t="str">
        <f t="shared" si="738"/>
        <v>Nov</v>
      </c>
      <c r="Z9468" t="str">
        <f t="shared" si="739"/>
        <v>2017-11</v>
      </c>
    </row>
    <row r="9469" spans="1:26"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s="5">
        <v>166.5</v>
      </c>
      <c r="S9469">
        <v>2</v>
      </c>
      <c r="T9469" s="7">
        <v>0.4</v>
      </c>
      <c r="U9469" s="5">
        <v>-66.599999999999994</v>
      </c>
      <c r="V9469">
        <f t="shared" si="735"/>
        <v>11</v>
      </c>
      <c r="W9469">
        <f t="shared" si="736"/>
        <v>4</v>
      </c>
      <c r="X9469">
        <f t="shared" si="737"/>
        <v>2017</v>
      </c>
      <c r="Y9469" t="str">
        <f t="shared" si="738"/>
        <v>Nov</v>
      </c>
      <c r="Z9469" t="str">
        <f t="shared" si="739"/>
        <v>2017-11</v>
      </c>
    </row>
    <row r="9470" spans="1:26"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s="5">
        <v>12.96</v>
      </c>
      <c r="S9470">
        <v>2</v>
      </c>
      <c r="T9470" s="7">
        <v>0</v>
      </c>
      <c r="U9470" s="5">
        <v>6.2207999999999997</v>
      </c>
      <c r="V9470">
        <f t="shared" si="735"/>
        <v>11</v>
      </c>
      <c r="W9470">
        <f t="shared" si="736"/>
        <v>4</v>
      </c>
      <c r="X9470">
        <f t="shared" si="737"/>
        <v>2017</v>
      </c>
      <c r="Y9470" t="str">
        <f t="shared" si="738"/>
        <v>Nov</v>
      </c>
      <c r="Z9470" t="str">
        <f t="shared" si="739"/>
        <v>2017-11</v>
      </c>
    </row>
    <row r="9471" spans="1:26"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s="5">
        <v>110.96</v>
      </c>
      <c r="S9471">
        <v>2</v>
      </c>
      <c r="T9471" s="7">
        <v>0</v>
      </c>
      <c r="U9471" s="5">
        <v>53.260800000000003</v>
      </c>
      <c r="V9471">
        <f t="shared" si="735"/>
        <v>11</v>
      </c>
      <c r="W9471">
        <f t="shared" si="736"/>
        <v>4</v>
      </c>
      <c r="X9471">
        <f t="shared" si="737"/>
        <v>2017</v>
      </c>
      <c r="Y9471" t="str">
        <f t="shared" si="738"/>
        <v>Nov</v>
      </c>
      <c r="Z9471" t="str">
        <f t="shared" si="739"/>
        <v>2017-11</v>
      </c>
    </row>
    <row r="9472" spans="1:26"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s="5">
        <v>99.98</v>
      </c>
      <c r="S9472">
        <v>2</v>
      </c>
      <c r="T9472" s="7">
        <v>0</v>
      </c>
      <c r="U9472" s="5">
        <v>3.9992000000000001</v>
      </c>
      <c r="V9472">
        <f t="shared" si="735"/>
        <v>11</v>
      </c>
      <c r="W9472">
        <f t="shared" si="736"/>
        <v>4</v>
      </c>
      <c r="X9472">
        <f t="shared" si="737"/>
        <v>2017</v>
      </c>
      <c r="Y9472" t="str">
        <f t="shared" si="738"/>
        <v>Nov</v>
      </c>
      <c r="Z9472" t="str">
        <f t="shared" si="739"/>
        <v>2017-11</v>
      </c>
    </row>
    <row r="9473" spans="1:26"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s="5">
        <v>11.423999999999999</v>
      </c>
      <c r="S9473">
        <v>1</v>
      </c>
      <c r="T9473" s="7">
        <v>0.2</v>
      </c>
      <c r="U9473" s="5">
        <v>3.7128000000000001</v>
      </c>
      <c r="V9473">
        <f t="shared" si="735"/>
        <v>11</v>
      </c>
      <c r="W9473">
        <f t="shared" si="736"/>
        <v>4</v>
      </c>
      <c r="X9473">
        <f t="shared" si="737"/>
        <v>2017</v>
      </c>
      <c r="Y9473" t="str">
        <f t="shared" si="738"/>
        <v>Nov</v>
      </c>
      <c r="Z9473" t="str">
        <f t="shared" si="739"/>
        <v>2017-11</v>
      </c>
    </row>
    <row r="9474" spans="1:26"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s="5">
        <v>128.124</v>
      </c>
      <c r="S9474">
        <v>2</v>
      </c>
      <c r="T9474" s="7">
        <v>0.1</v>
      </c>
      <c r="U9474" s="5">
        <v>24.2012</v>
      </c>
      <c r="V9474">
        <f t="shared" si="735"/>
        <v>11</v>
      </c>
      <c r="W9474">
        <f t="shared" si="736"/>
        <v>4</v>
      </c>
      <c r="X9474">
        <f t="shared" si="737"/>
        <v>2017</v>
      </c>
      <c r="Y9474" t="str">
        <f t="shared" si="738"/>
        <v>Nov</v>
      </c>
      <c r="Z9474" t="str">
        <f t="shared" si="739"/>
        <v>2017-11</v>
      </c>
    </row>
    <row r="9475" spans="1:26"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s="5">
        <v>101.4</v>
      </c>
      <c r="S9475">
        <v>5</v>
      </c>
      <c r="T9475" s="7">
        <v>0</v>
      </c>
      <c r="U9475" s="5">
        <v>38.531999999999996</v>
      </c>
      <c r="V9475">
        <f t="shared" ref="V9475:V9538" si="740">MONTH(C9475)</f>
        <v>11</v>
      </c>
      <c r="W9475">
        <f t="shared" ref="W9475:W9538" si="741">ROUNDUP(MONTH(C9475)/3,0)</f>
        <v>4</v>
      </c>
      <c r="X9475">
        <f t="shared" ref="X9475:X9538" si="742">YEAR(C9475)</f>
        <v>2017</v>
      </c>
      <c r="Y9475" t="str">
        <f t="shared" ref="Y9475:Y9538" si="743">TEXT(C9475,"MMM")</f>
        <v>Nov</v>
      </c>
      <c r="Z9475" t="str">
        <f t="shared" ref="Z9475:Z9538" si="744">TEXT(C9475,"YYYY-MM")</f>
        <v>2017-11</v>
      </c>
    </row>
    <row r="9476" spans="1:26"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s="5">
        <v>5.9039999999999999</v>
      </c>
      <c r="S9476">
        <v>2</v>
      </c>
      <c r="T9476" s="7">
        <v>0.2</v>
      </c>
      <c r="U9476" s="5">
        <v>1.9925999999999999</v>
      </c>
      <c r="V9476">
        <f t="shared" si="740"/>
        <v>5</v>
      </c>
      <c r="W9476">
        <f t="shared" si="741"/>
        <v>2</v>
      </c>
      <c r="X9476">
        <f t="shared" si="742"/>
        <v>2015</v>
      </c>
      <c r="Y9476" t="str">
        <f t="shared" si="743"/>
        <v>May</v>
      </c>
      <c r="Z9476" t="str">
        <f t="shared" si="744"/>
        <v>2015-05</v>
      </c>
    </row>
    <row r="9477" spans="1:26"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s="5">
        <v>173.488</v>
      </c>
      <c r="S9477">
        <v>7</v>
      </c>
      <c r="T9477" s="7">
        <v>0.2</v>
      </c>
      <c r="U9477" s="5">
        <v>54.215000000000003</v>
      </c>
      <c r="V9477">
        <f t="shared" si="740"/>
        <v>5</v>
      </c>
      <c r="W9477">
        <f t="shared" si="741"/>
        <v>2</v>
      </c>
      <c r="X9477">
        <f t="shared" si="742"/>
        <v>2015</v>
      </c>
      <c r="Y9477" t="str">
        <f t="shared" si="743"/>
        <v>May</v>
      </c>
      <c r="Z9477" t="str">
        <f t="shared" si="744"/>
        <v>2015-05</v>
      </c>
    </row>
    <row r="9478" spans="1:26"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s="5">
        <v>51.56</v>
      </c>
      <c r="S9478">
        <v>2</v>
      </c>
      <c r="T9478" s="7">
        <v>0.6</v>
      </c>
      <c r="U9478" s="5">
        <v>-61.872</v>
      </c>
      <c r="V9478">
        <f t="shared" si="740"/>
        <v>5</v>
      </c>
      <c r="W9478">
        <f t="shared" si="741"/>
        <v>2</v>
      </c>
      <c r="X9478">
        <f t="shared" si="742"/>
        <v>2015</v>
      </c>
      <c r="Y9478" t="str">
        <f t="shared" si="743"/>
        <v>May</v>
      </c>
      <c r="Z9478" t="str">
        <f t="shared" si="744"/>
        <v>2015-05</v>
      </c>
    </row>
    <row r="9479" spans="1:26"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s="5">
        <v>3.5640000000000001</v>
      </c>
      <c r="S9479">
        <v>3</v>
      </c>
      <c r="T9479" s="7">
        <v>0.8</v>
      </c>
      <c r="U9479" s="5">
        <v>-6.2370000000000001</v>
      </c>
      <c r="V9479">
        <f t="shared" si="740"/>
        <v>5</v>
      </c>
      <c r="W9479">
        <f t="shared" si="741"/>
        <v>2</v>
      </c>
      <c r="X9479">
        <f t="shared" si="742"/>
        <v>2015</v>
      </c>
      <c r="Y9479" t="str">
        <f t="shared" si="743"/>
        <v>May</v>
      </c>
      <c r="Z9479" t="str">
        <f t="shared" si="744"/>
        <v>2015-05</v>
      </c>
    </row>
    <row r="9480" spans="1:26"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s="5">
        <v>13.16</v>
      </c>
      <c r="S9480">
        <v>5</v>
      </c>
      <c r="T9480" s="7">
        <v>0.2</v>
      </c>
      <c r="U9480" s="5">
        <v>4.1124999999999998</v>
      </c>
      <c r="V9480">
        <f t="shared" si="740"/>
        <v>9</v>
      </c>
      <c r="W9480">
        <f t="shared" si="741"/>
        <v>3</v>
      </c>
      <c r="X9480">
        <f t="shared" si="742"/>
        <v>2014</v>
      </c>
      <c r="Y9480" t="str">
        <f t="shared" si="743"/>
        <v>Sep</v>
      </c>
      <c r="Z9480" t="str">
        <f t="shared" si="744"/>
        <v>2014-09</v>
      </c>
    </row>
    <row r="9481" spans="1:26"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s="5">
        <v>3.8279999999999998</v>
      </c>
      <c r="S9481">
        <v>3</v>
      </c>
      <c r="T9481" s="7">
        <v>0.8</v>
      </c>
      <c r="U9481" s="5">
        <v>-6.5076000000000001</v>
      </c>
      <c r="V9481">
        <f t="shared" si="740"/>
        <v>9</v>
      </c>
      <c r="W9481">
        <f t="shared" si="741"/>
        <v>3</v>
      </c>
      <c r="X9481">
        <f t="shared" si="742"/>
        <v>2014</v>
      </c>
      <c r="Y9481" t="str">
        <f t="shared" si="743"/>
        <v>Sep</v>
      </c>
      <c r="Z9481" t="str">
        <f t="shared" si="744"/>
        <v>2014-09</v>
      </c>
    </row>
    <row r="9482" spans="1:26"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s="5">
        <v>304.99</v>
      </c>
      <c r="S9482">
        <v>5</v>
      </c>
      <c r="T9482" s="7">
        <v>0.8</v>
      </c>
      <c r="U9482" s="5">
        <v>-533.73249999999996</v>
      </c>
      <c r="V9482">
        <f t="shared" si="740"/>
        <v>9</v>
      </c>
      <c r="W9482">
        <f t="shared" si="741"/>
        <v>3</v>
      </c>
      <c r="X9482">
        <f t="shared" si="742"/>
        <v>2014</v>
      </c>
      <c r="Y9482" t="str">
        <f t="shared" si="743"/>
        <v>Sep</v>
      </c>
      <c r="Z9482" t="str">
        <f t="shared" si="744"/>
        <v>2014-09</v>
      </c>
    </row>
    <row r="9483" spans="1:26"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s="5">
        <v>18.16</v>
      </c>
      <c r="S9483">
        <v>2</v>
      </c>
      <c r="T9483" s="7">
        <v>0.2</v>
      </c>
      <c r="U9483" s="5">
        <v>1.8160000000000001</v>
      </c>
      <c r="V9483">
        <f t="shared" si="740"/>
        <v>11</v>
      </c>
      <c r="W9483">
        <f t="shared" si="741"/>
        <v>4</v>
      </c>
      <c r="X9483">
        <f t="shared" si="742"/>
        <v>2017</v>
      </c>
      <c r="Y9483" t="str">
        <f t="shared" si="743"/>
        <v>Nov</v>
      </c>
      <c r="Z9483" t="str">
        <f t="shared" si="744"/>
        <v>2017-11</v>
      </c>
    </row>
    <row r="9484" spans="1:26"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s="5">
        <v>319.98399999999998</v>
      </c>
      <c r="S9484">
        <v>2</v>
      </c>
      <c r="T9484" s="7">
        <v>0.2</v>
      </c>
      <c r="U9484" s="5">
        <v>91.995400000000004</v>
      </c>
      <c r="V9484">
        <f t="shared" si="740"/>
        <v>6</v>
      </c>
      <c r="W9484">
        <f t="shared" si="741"/>
        <v>2</v>
      </c>
      <c r="X9484">
        <f t="shared" si="742"/>
        <v>2015</v>
      </c>
      <c r="Y9484" t="str">
        <f t="shared" si="743"/>
        <v>Jun</v>
      </c>
      <c r="Z9484" t="str">
        <f t="shared" si="744"/>
        <v>2015-06</v>
      </c>
    </row>
    <row r="9485" spans="1:26"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s="5">
        <v>19.68</v>
      </c>
      <c r="S9485">
        <v>6</v>
      </c>
      <c r="T9485" s="7">
        <v>0</v>
      </c>
      <c r="U9485" s="5">
        <v>6.4943999999999997</v>
      </c>
      <c r="V9485">
        <f t="shared" si="740"/>
        <v>7</v>
      </c>
      <c r="W9485">
        <f t="shared" si="741"/>
        <v>3</v>
      </c>
      <c r="X9485">
        <f t="shared" si="742"/>
        <v>2014</v>
      </c>
      <c r="Y9485" t="str">
        <f t="shared" si="743"/>
        <v>Jul</v>
      </c>
      <c r="Z9485" t="str">
        <f t="shared" si="744"/>
        <v>2014-07</v>
      </c>
    </row>
    <row r="9486" spans="1:26"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s="5">
        <v>781.86400000000003</v>
      </c>
      <c r="S9486">
        <v>10</v>
      </c>
      <c r="T9486" s="7">
        <v>0.32</v>
      </c>
      <c r="U9486" s="5">
        <v>-137.976</v>
      </c>
      <c r="V9486">
        <f t="shared" si="740"/>
        <v>12</v>
      </c>
      <c r="W9486">
        <f t="shared" si="741"/>
        <v>4</v>
      </c>
      <c r="X9486">
        <f t="shared" si="742"/>
        <v>2016</v>
      </c>
      <c r="Y9486" t="str">
        <f t="shared" si="743"/>
        <v>Dec</v>
      </c>
      <c r="Z9486" t="str">
        <f t="shared" si="744"/>
        <v>2016-12</v>
      </c>
    </row>
    <row r="9487" spans="1:26"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s="5">
        <v>30.815999999999999</v>
      </c>
      <c r="S9487">
        <v>9</v>
      </c>
      <c r="T9487" s="7">
        <v>0.2</v>
      </c>
      <c r="U9487" s="5">
        <v>9.6300000000000008</v>
      </c>
      <c r="V9487">
        <f t="shared" si="740"/>
        <v>12</v>
      </c>
      <c r="W9487">
        <f t="shared" si="741"/>
        <v>4</v>
      </c>
      <c r="X9487">
        <f t="shared" si="742"/>
        <v>2016</v>
      </c>
      <c r="Y9487" t="str">
        <f t="shared" si="743"/>
        <v>Dec</v>
      </c>
      <c r="Z9487" t="str">
        <f t="shared" si="744"/>
        <v>2016-12</v>
      </c>
    </row>
    <row r="9488" spans="1:26"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s="5">
        <v>673.34400000000005</v>
      </c>
      <c r="S9488">
        <v>3</v>
      </c>
      <c r="T9488" s="7">
        <v>0.3</v>
      </c>
      <c r="U9488" s="5">
        <v>-76.953599999999994</v>
      </c>
      <c r="V9488">
        <f t="shared" si="740"/>
        <v>10</v>
      </c>
      <c r="W9488">
        <f t="shared" si="741"/>
        <v>4</v>
      </c>
      <c r="X9488">
        <f t="shared" si="742"/>
        <v>2017</v>
      </c>
      <c r="Y9488" t="str">
        <f t="shared" si="743"/>
        <v>Oct</v>
      </c>
      <c r="Z9488" t="str">
        <f t="shared" si="744"/>
        <v>2017-10</v>
      </c>
    </row>
    <row r="9489" spans="1:26"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5">
        <v>6.54</v>
      </c>
      <c r="S9489">
        <v>3</v>
      </c>
      <c r="T9489" s="7">
        <v>0</v>
      </c>
      <c r="U9489" s="5">
        <v>2.1581999999999999</v>
      </c>
      <c r="V9489">
        <f t="shared" si="740"/>
        <v>12</v>
      </c>
      <c r="W9489">
        <f t="shared" si="741"/>
        <v>4</v>
      </c>
      <c r="X9489">
        <f t="shared" si="742"/>
        <v>2017</v>
      </c>
      <c r="Y9489" t="str">
        <f t="shared" si="743"/>
        <v>Dec</v>
      </c>
      <c r="Z9489" t="str">
        <f t="shared" si="744"/>
        <v>2017-12</v>
      </c>
    </row>
    <row r="9490" spans="1:26"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s="5">
        <v>572.79999999999995</v>
      </c>
      <c r="S9490">
        <v>2</v>
      </c>
      <c r="T9490" s="7">
        <v>0.2</v>
      </c>
      <c r="U9490" s="5">
        <v>50.12</v>
      </c>
      <c r="V9490">
        <f t="shared" si="740"/>
        <v>10</v>
      </c>
      <c r="W9490">
        <f t="shared" si="741"/>
        <v>4</v>
      </c>
      <c r="X9490">
        <f t="shared" si="742"/>
        <v>2015</v>
      </c>
      <c r="Y9490" t="str">
        <f t="shared" si="743"/>
        <v>Oct</v>
      </c>
      <c r="Z9490" t="str">
        <f t="shared" si="744"/>
        <v>2015-10</v>
      </c>
    </row>
    <row r="9491" spans="1:26"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s="5">
        <v>197.05</v>
      </c>
      <c r="S9491">
        <v>7</v>
      </c>
      <c r="T9491" s="7">
        <v>0</v>
      </c>
      <c r="U9491" s="5">
        <v>59.115000000000002</v>
      </c>
      <c r="V9491">
        <f t="shared" si="740"/>
        <v>8</v>
      </c>
      <c r="W9491">
        <f t="shared" si="741"/>
        <v>3</v>
      </c>
      <c r="X9491">
        <f t="shared" si="742"/>
        <v>2016</v>
      </c>
      <c r="Y9491" t="str">
        <f t="shared" si="743"/>
        <v>Aug</v>
      </c>
      <c r="Z9491" t="str">
        <f t="shared" si="744"/>
        <v>2016-08</v>
      </c>
    </row>
    <row r="9492" spans="1:26"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s="5">
        <v>2022.2719999999999</v>
      </c>
      <c r="S9492">
        <v>8</v>
      </c>
      <c r="T9492" s="7">
        <v>0.2</v>
      </c>
      <c r="U9492" s="5">
        <v>682.51679999999999</v>
      </c>
      <c r="V9492">
        <f t="shared" si="740"/>
        <v>1</v>
      </c>
      <c r="W9492">
        <f t="shared" si="741"/>
        <v>1</v>
      </c>
      <c r="X9492">
        <f t="shared" si="742"/>
        <v>2017</v>
      </c>
      <c r="Y9492" t="str">
        <f t="shared" si="743"/>
        <v>Jan</v>
      </c>
      <c r="Z9492" t="str">
        <f t="shared" si="744"/>
        <v>2017-01</v>
      </c>
    </row>
    <row r="9493" spans="1:26"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s="5">
        <v>9.1199999999999992</v>
      </c>
      <c r="S9493">
        <v>3</v>
      </c>
      <c r="T9493" s="7">
        <v>0</v>
      </c>
      <c r="U9493" s="5">
        <v>3.1008</v>
      </c>
      <c r="V9493">
        <f t="shared" si="740"/>
        <v>1</v>
      </c>
      <c r="W9493">
        <f t="shared" si="741"/>
        <v>1</v>
      </c>
      <c r="X9493">
        <f t="shared" si="742"/>
        <v>2017</v>
      </c>
      <c r="Y9493" t="str">
        <f t="shared" si="743"/>
        <v>Jan</v>
      </c>
      <c r="Z9493" t="str">
        <f t="shared" si="744"/>
        <v>2017-01</v>
      </c>
    </row>
    <row r="9494" spans="1:26"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s="5">
        <v>38.159999999999997</v>
      </c>
      <c r="S9494">
        <v>9</v>
      </c>
      <c r="T9494" s="7">
        <v>0</v>
      </c>
      <c r="U9494" s="5">
        <v>19.079999999999998</v>
      </c>
      <c r="V9494">
        <f t="shared" si="740"/>
        <v>11</v>
      </c>
      <c r="W9494">
        <f t="shared" si="741"/>
        <v>4</v>
      </c>
      <c r="X9494">
        <f t="shared" si="742"/>
        <v>2017</v>
      </c>
      <c r="Y9494" t="str">
        <f t="shared" si="743"/>
        <v>Nov</v>
      </c>
      <c r="Z9494" t="str">
        <f t="shared" si="744"/>
        <v>2017-11</v>
      </c>
    </row>
    <row r="9495" spans="1:26"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s="5">
        <v>1592.85</v>
      </c>
      <c r="S9495">
        <v>7</v>
      </c>
      <c r="T9495" s="7">
        <v>0</v>
      </c>
      <c r="U9495" s="5">
        <v>350.42700000000002</v>
      </c>
      <c r="V9495">
        <f t="shared" si="740"/>
        <v>1</v>
      </c>
      <c r="W9495">
        <f t="shared" si="741"/>
        <v>1</v>
      </c>
      <c r="X9495">
        <f t="shared" si="742"/>
        <v>2016</v>
      </c>
      <c r="Y9495" t="str">
        <f t="shared" si="743"/>
        <v>Jan</v>
      </c>
      <c r="Z9495" t="str">
        <f t="shared" si="744"/>
        <v>2016-01</v>
      </c>
    </row>
    <row r="9496" spans="1:26"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s="5">
        <v>11.88</v>
      </c>
      <c r="S9496">
        <v>2</v>
      </c>
      <c r="T9496" s="7">
        <v>0</v>
      </c>
      <c r="U9496" s="5">
        <v>5.3460000000000001</v>
      </c>
      <c r="V9496">
        <f t="shared" si="740"/>
        <v>1</v>
      </c>
      <c r="W9496">
        <f t="shared" si="741"/>
        <v>1</v>
      </c>
      <c r="X9496">
        <f t="shared" si="742"/>
        <v>2016</v>
      </c>
      <c r="Y9496" t="str">
        <f t="shared" si="743"/>
        <v>Jan</v>
      </c>
      <c r="Z9496" t="str">
        <f t="shared" si="744"/>
        <v>2016-01</v>
      </c>
    </row>
    <row r="9497" spans="1:26"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s="5">
        <v>120</v>
      </c>
      <c r="S9497">
        <v>6</v>
      </c>
      <c r="T9497" s="7">
        <v>0</v>
      </c>
      <c r="U9497" s="5">
        <v>46.8</v>
      </c>
      <c r="V9497">
        <f t="shared" si="740"/>
        <v>5</v>
      </c>
      <c r="W9497">
        <f t="shared" si="741"/>
        <v>2</v>
      </c>
      <c r="X9497">
        <f t="shared" si="742"/>
        <v>2016</v>
      </c>
      <c r="Y9497" t="str">
        <f t="shared" si="743"/>
        <v>May</v>
      </c>
      <c r="Z9497" t="str">
        <f t="shared" si="744"/>
        <v>2016-05</v>
      </c>
    </row>
    <row r="9498" spans="1:26"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s="5">
        <v>8.67</v>
      </c>
      <c r="S9498">
        <v>1</v>
      </c>
      <c r="T9498" s="7">
        <v>0</v>
      </c>
      <c r="U9498" s="5">
        <v>2.3409</v>
      </c>
      <c r="V9498">
        <f t="shared" si="740"/>
        <v>5</v>
      </c>
      <c r="W9498">
        <f t="shared" si="741"/>
        <v>2</v>
      </c>
      <c r="X9498">
        <f t="shared" si="742"/>
        <v>2016</v>
      </c>
      <c r="Y9498" t="str">
        <f t="shared" si="743"/>
        <v>May</v>
      </c>
      <c r="Z9498" t="str">
        <f t="shared" si="744"/>
        <v>2016-05</v>
      </c>
    </row>
    <row r="9499" spans="1:26"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s="5">
        <v>4.41</v>
      </c>
      <c r="S9499">
        <v>1</v>
      </c>
      <c r="T9499" s="7">
        <v>0</v>
      </c>
      <c r="U9499" s="5">
        <v>2.0286</v>
      </c>
      <c r="V9499">
        <f t="shared" si="740"/>
        <v>11</v>
      </c>
      <c r="W9499">
        <f t="shared" si="741"/>
        <v>4</v>
      </c>
      <c r="X9499">
        <f t="shared" si="742"/>
        <v>2017</v>
      </c>
      <c r="Y9499" t="str">
        <f t="shared" si="743"/>
        <v>Nov</v>
      </c>
      <c r="Z9499" t="str">
        <f t="shared" si="744"/>
        <v>2017-11</v>
      </c>
    </row>
    <row r="9500" spans="1:26"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s="5">
        <v>167.94</v>
      </c>
      <c r="S9500">
        <v>3</v>
      </c>
      <c r="T9500" s="7">
        <v>0</v>
      </c>
      <c r="U9500" s="5">
        <v>82.290599999999998</v>
      </c>
      <c r="V9500">
        <f t="shared" si="740"/>
        <v>11</v>
      </c>
      <c r="W9500">
        <f t="shared" si="741"/>
        <v>4</v>
      </c>
      <c r="X9500">
        <f t="shared" si="742"/>
        <v>2017</v>
      </c>
      <c r="Y9500" t="str">
        <f t="shared" si="743"/>
        <v>Nov</v>
      </c>
      <c r="Z9500" t="str">
        <f t="shared" si="744"/>
        <v>2017-11</v>
      </c>
    </row>
    <row r="9501" spans="1:26"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s="5">
        <v>67.8</v>
      </c>
      <c r="S9501">
        <v>10</v>
      </c>
      <c r="T9501" s="7">
        <v>0</v>
      </c>
      <c r="U9501" s="5">
        <v>31.187999999999999</v>
      </c>
      <c r="V9501">
        <f t="shared" si="740"/>
        <v>11</v>
      </c>
      <c r="W9501">
        <f t="shared" si="741"/>
        <v>4</v>
      </c>
      <c r="X9501">
        <f t="shared" si="742"/>
        <v>2017</v>
      </c>
      <c r="Y9501" t="str">
        <f t="shared" si="743"/>
        <v>Nov</v>
      </c>
      <c r="Z9501" t="str">
        <f t="shared" si="744"/>
        <v>2017-11</v>
      </c>
    </row>
    <row r="9502" spans="1:26"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s="5">
        <v>26.94</v>
      </c>
      <c r="S9502">
        <v>3</v>
      </c>
      <c r="T9502" s="7">
        <v>0</v>
      </c>
      <c r="U9502" s="5">
        <v>11.3148</v>
      </c>
      <c r="V9502">
        <f t="shared" si="740"/>
        <v>5</v>
      </c>
      <c r="W9502">
        <f t="shared" si="741"/>
        <v>2</v>
      </c>
      <c r="X9502">
        <f t="shared" si="742"/>
        <v>2016</v>
      </c>
      <c r="Y9502" t="str">
        <f t="shared" si="743"/>
        <v>May</v>
      </c>
      <c r="Z9502" t="str">
        <f t="shared" si="744"/>
        <v>2016-05</v>
      </c>
    </row>
    <row r="9503" spans="1:26"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s="5">
        <v>32.04</v>
      </c>
      <c r="S9503">
        <v>3</v>
      </c>
      <c r="T9503" s="7">
        <v>0</v>
      </c>
      <c r="U9503" s="5">
        <v>8.01</v>
      </c>
      <c r="V9503">
        <f t="shared" si="740"/>
        <v>11</v>
      </c>
      <c r="W9503">
        <f t="shared" si="741"/>
        <v>4</v>
      </c>
      <c r="X9503">
        <f t="shared" si="742"/>
        <v>2015</v>
      </c>
      <c r="Y9503" t="str">
        <f t="shared" si="743"/>
        <v>Nov</v>
      </c>
      <c r="Z9503" t="str">
        <f t="shared" si="744"/>
        <v>2015-11</v>
      </c>
    </row>
    <row r="9504" spans="1:26"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s="5">
        <v>32.130000000000003</v>
      </c>
      <c r="S9504">
        <v>9</v>
      </c>
      <c r="T9504" s="7">
        <v>0</v>
      </c>
      <c r="U9504" s="5">
        <v>8.3537999999999997</v>
      </c>
      <c r="V9504">
        <f t="shared" si="740"/>
        <v>4</v>
      </c>
      <c r="W9504">
        <f t="shared" si="741"/>
        <v>2</v>
      </c>
      <c r="X9504">
        <f t="shared" si="742"/>
        <v>2016</v>
      </c>
      <c r="Y9504" t="str">
        <f t="shared" si="743"/>
        <v>Apr</v>
      </c>
      <c r="Z9504" t="str">
        <f t="shared" si="744"/>
        <v>2016-04</v>
      </c>
    </row>
    <row r="9505" spans="1:26"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s="5">
        <v>2.88</v>
      </c>
      <c r="S9505">
        <v>1</v>
      </c>
      <c r="T9505" s="7">
        <v>0</v>
      </c>
      <c r="U9505" s="5">
        <v>0.80640000000000001</v>
      </c>
      <c r="V9505">
        <f t="shared" si="740"/>
        <v>4</v>
      </c>
      <c r="W9505">
        <f t="shared" si="741"/>
        <v>2</v>
      </c>
      <c r="X9505">
        <f t="shared" si="742"/>
        <v>2016</v>
      </c>
      <c r="Y9505" t="str">
        <f t="shared" si="743"/>
        <v>Apr</v>
      </c>
      <c r="Z9505" t="str">
        <f t="shared" si="744"/>
        <v>2016-04</v>
      </c>
    </row>
    <row r="9506" spans="1:26"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s="5">
        <v>1091.93</v>
      </c>
      <c r="S9506">
        <v>7</v>
      </c>
      <c r="T9506" s="7">
        <v>0</v>
      </c>
      <c r="U9506" s="5">
        <v>272.98250000000002</v>
      </c>
      <c r="V9506">
        <f t="shared" si="740"/>
        <v>10</v>
      </c>
      <c r="W9506">
        <f t="shared" si="741"/>
        <v>4</v>
      </c>
      <c r="X9506">
        <f t="shared" si="742"/>
        <v>2016</v>
      </c>
      <c r="Y9506" t="str">
        <f t="shared" si="743"/>
        <v>Oct</v>
      </c>
      <c r="Z9506" t="str">
        <f t="shared" si="744"/>
        <v>2016-10</v>
      </c>
    </row>
    <row r="9507" spans="1:26"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s="5">
        <v>111.96</v>
      </c>
      <c r="S9507">
        <v>2</v>
      </c>
      <c r="T9507" s="7">
        <v>0</v>
      </c>
      <c r="U9507" s="5">
        <v>54.860399999999998</v>
      </c>
      <c r="V9507">
        <f t="shared" si="740"/>
        <v>10</v>
      </c>
      <c r="W9507">
        <f t="shared" si="741"/>
        <v>4</v>
      </c>
      <c r="X9507">
        <f t="shared" si="742"/>
        <v>2016</v>
      </c>
      <c r="Y9507" t="str">
        <f t="shared" si="743"/>
        <v>Oct</v>
      </c>
      <c r="Z9507" t="str">
        <f t="shared" si="744"/>
        <v>2016-10</v>
      </c>
    </row>
    <row r="9508" spans="1:26"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s="5">
        <v>26.7</v>
      </c>
      <c r="S9508">
        <v>2</v>
      </c>
      <c r="T9508" s="7">
        <v>0</v>
      </c>
      <c r="U9508" s="5">
        <v>7.476</v>
      </c>
      <c r="V9508">
        <f t="shared" si="740"/>
        <v>4</v>
      </c>
      <c r="W9508">
        <f t="shared" si="741"/>
        <v>2</v>
      </c>
      <c r="X9508">
        <f t="shared" si="742"/>
        <v>2014</v>
      </c>
      <c r="Y9508" t="str">
        <f t="shared" si="743"/>
        <v>Apr</v>
      </c>
      <c r="Z9508" t="str">
        <f t="shared" si="744"/>
        <v>2014-04</v>
      </c>
    </row>
    <row r="9509" spans="1:26"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s="5">
        <v>40.200000000000003</v>
      </c>
      <c r="S9509">
        <v>5</v>
      </c>
      <c r="T9509" s="7">
        <v>0</v>
      </c>
      <c r="U9509" s="5">
        <v>18.09</v>
      </c>
      <c r="V9509">
        <f t="shared" si="740"/>
        <v>4</v>
      </c>
      <c r="W9509">
        <f t="shared" si="741"/>
        <v>2</v>
      </c>
      <c r="X9509">
        <f t="shared" si="742"/>
        <v>2014</v>
      </c>
      <c r="Y9509" t="str">
        <f t="shared" si="743"/>
        <v>Apr</v>
      </c>
      <c r="Z9509" t="str">
        <f t="shared" si="744"/>
        <v>2014-04</v>
      </c>
    </row>
    <row r="9510" spans="1:26"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s="5">
        <v>13.89</v>
      </c>
      <c r="S9510">
        <v>3</v>
      </c>
      <c r="T9510" s="7">
        <v>0</v>
      </c>
      <c r="U9510" s="5">
        <v>4.5837000000000003</v>
      </c>
      <c r="V9510">
        <f t="shared" si="740"/>
        <v>4</v>
      </c>
      <c r="W9510">
        <f t="shared" si="741"/>
        <v>2</v>
      </c>
      <c r="X9510">
        <f t="shared" si="742"/>
        <v>2014</v>
      </c>
      <c r="Y9510" t="str">
        <f t="shared" si="743"/>
        <v>Apr</v>
      </c>
      <c r="Z9510" t="str">
        <f t="shared" si="744"/>
        <v>2014-04</v>
      </c>
    </row>
    <row r="9511" spans="1:26"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s="5">
        <v>689.82</v>
      </c>
      <c r="S9511">
        <v>6</v>
      </c>
      <c r="T9511" s="7">
        <v>0</v>
      </c>
      <c r="U9511" s="5">
        <v>20.694600000000001</v>
      </c>
      <c r="V9511">
        <f t="shared" si="740"/>
        <v>4</v>
      </c>
      <c r="W9511">
        <f t="shared" si="741"/>
        <v>2</v>
      </c>
      <c r="X9511">
        <f t="shared" si="742"/>
        <v>2014</v>
      </c>
      <c r="Y9511" t="str">
        <f t="shared" si="743"/>
        <v>Apr</v>
      </c>
      <c r="Z9511" t="str">
        <f t="shared" si="744"/>
        <v>2014-04</v>
      </c>
    </row>
    <row r="9512" spans="1:26"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s="5">
        <v>38.340000000000003</v>
      </c>
      <c r="S9512">
        <v>9</v>
      </c>
      <c r="T9512" s="7">
        <v>0</v>
      </c>
      <c r="U9512" s="5">
        <v>15.7194</v>
      </c>
      <c r="V9512">
        <f t="shared" si="740"/>
        <v>8</v>
      </c>
      <c r="W9512">
        <f t="shared" si="741"/>
        <v>3</v>
      </c>
      <c r="X9512">
        <f t="shared" si="742"/>
        <v>2016</v>
      </c>
      <c r="Y9512" t="str">
        <f t="shared" si="743"/>
        <v>Aug</v>
      </c>
      <c r="Z9512" t="str">
        <f t="shared" si="744"/>
        <v>2016-08</v>
      </c>
    </row>
    <row r="9513" spans="1:26"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s="5">
        <v>9.2639999999999993</v>
      </c>
      <c r="S9513">
        <v>3</v>
      </c>
      <c r="T9513" s="7">
        <v>0.8</v>
      </c>
      <c r="U9513" s="5">
        <v>-13.896000000000001</v>
      </c>
      <c r="V9513">
        <f t="shared" si="740"/>
        <v>12</v>
      </c>
      <c r="W9513">
        <f t="shared" si="741"/>
        <v>4</v>
      </c>
      <c r="X9513">
        <f t="shared" si="742"/>
        <v>2014</v>
      </c>
      <c r="Y9513" t="str">
        <f t="shared" si="743"/>
        <v>Dec</v>
      </c>
      <c r="Z9513" t="str">
        <f t="shared" si="744"/>
        <v>2014-12</v>
      </c>
    </row>
    <row r="9514" spans="1:26"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s="5">
        <v>204.66640000000001</v>
      </c>
      <c r="S9514">
        <v>1</v>
      </c>
      <c r="T9514" s="7">
        <v>0.32</v>
      </c>
      <c r="U9514" s="5">
        <v>-6.0195999999999996</v>
      </c>
      <c r="V9514">
        <f t="shared" si="740"/>
        <v>5</v>
      </c>
      <c r="W9514">
        <f t="shared" si="741"/>
        <v>2</v>
      </c>
      <c r="X9514">
        <f t="shared" si="742"/>
        <v>2017</v>
      </c>
      <c r="Y9514" t="str">
        <f t="shared" si="743"/>
        <v>May</v>
      </c>
      <c r="Z9514" t="str">
        <f t="shared" si="744"/>
        <v>2017-05</v>
      </c>
    </row>
    <row r="9515" spans="1:26"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s="5">
        <v>1649.75</v>
      </c>
      <c r="S9515">
        <v>5</v>
      </c>
      <c r="T9515" s="7">
        <v>0</v>
      </c>
      <c r="U9515" s="5">
        <v>544.41750000000002</v>
      </c>
      <c r="V9515">
        <f t="shared" si="740"/>
        <v>10</v>
      </c>
      <c r="W9515">
        <f t="shared" si="741"/>
        <v>4</v>
      </c>
      <c r="X9515">
        <f t="shared" si="742"/>
        <v>2016</v>
      </c>
      <c r="Y9515" t="str">
        <f t="shared" si="743"/>
        <v>Oct</v>
      </c>
      <c r="Z9515" t="str">
        <f t="shared" si="744"/>
        <v>2016-10</v>
      </c>
    </row>
    <row r="9516" spans="1:26"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s="5">
        <v>91.055999999999997</v>
      </c>
      <c r="S9516">
        <v>6</v>
      </c>
      <c r="T9516" s="7">
        <v>0.2</v>
      </c>
      <c r="U9516" s="5">
        <v>31.869599999999998</v>
      </c>
      <c r="V9516">
        <f t="shared" si="740"/>
        <v>3</v>
      </c>
      <c r="W9516">
        <f t="shared" si="741"/>
        <v>1</v>
      </c>
      <c r="X9516">
        <f t="shared" si="742"/>
        <v>2014</v>
      </c>
      <c r="Y9516" t="str">
        <f t="shared" si="743"/>
        <v>Mar</v>
      </c>
      <c r="Z9516" t="str">
        <f t="shared" si="744"/>
        <v>2014-03</v>
      </c>
    </row>
    <row r="9517" spans="1:26"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s="5">
        <v>54.207999999999998</v>
      </c>
      <c r="S9517">
        <v>14</v>
      </c>
      <c r="T9517" s="7">
        <v>0.2</v>
      </c>
      <c r="U9517" s="5">
        <v>8.8087999999999997</v>
      </c>
      <c r="V9517">
        <f t="shared" si="740"/>
        <v>2</v>
      </c>
      <c r="W9517">
        <f t="shared" si="741"/>
        <v>1</v>
      </c>
      <c r="X9517">
        <f t="shared" si="742"/>
        <v>2014</v>
      </c>
      <c r="Y9517" t="str">
        <f t="shared" si="743"/>
        <v>Feb</v>
      </c>
      <c r="Z9517" t="str">
        <f t="shared" si="744"/>
        <v>2014-02</v>
      </c>
    </row>
    <row r="9518" spans="1:26"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s="5">
        <v>26.981999999999999</v>
      </c>
      <c r="S9518">
        <v>3</v>
      </c>
      <c r="T9518" s="7">
        <v>0.4</v>
      </c>
      <c r="U9518" s="5">
        <v>4.0472999999999999</v>
      </c>
      <c r="V9518">
        <f t="shared" si="740"/>
        <v>8</v>
      </c>
      <c r="W9518">
        <f t="shared" si="741"/>
        <v>3</v>
      </c>
      <c r="X9518">
        <f t="shared" si="742"/>
        <v>2015</v>
      </c>
      <c r="Y9518" t="str">
        <f t="shared" si="743"/>
        <v>Aug</v>
      </c>
      <c r="Z9518" t="str">
        <f t="shared" si="744"/>
        <v>2015-08</v>
      </c>
    </row>
    <row r="9519" spans="1:26"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5">
        <v>6.9119999999999999</v>
      </c>
      <c r="S9519">
        <v>3</v>
      </c>
      <c r="T9519" s="7">
        <v>0.2</v>
      </c>
      <c r="U9519" s="5">
        <v>2.5055999999999998</v>
      </c>
      <c r="V9519">
        <f t="shared" si="740"/>
        <v>8</v>
      </c>
      <c r="W9519">
        <f t="shared" si="741"/>
        <v>3</v>
      </c>
      <c r="X9519">
        <f t="shared" si="742"/>
        <v>2015</v>
      </c>
      <c r="Y9519" t="str">
        <f t="shared" si="743"/>
        <v>Aug</v>
      </c>
      <c r="Z9519" t="str">
        <f t="shared" si="744"/>
        <v>2015-08</v>
      </c>
    </row>
    <row r="9520" spans="1:26"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s="5">
        <v>435.50400000000002</v>
      </c>
      <c r="S9520">
        <v>3</v>
      </c>
      <c r="T9520" s="7">
        <v>0.2</v>
      </c>
      <c r="U9520" s="5">
        <v>48.994199999999999</v>
      </c>
      <c r="V9520">
        <f t="shared" si="740"/>
        <v>8</v>
      </c>
      <c r="W9520">
        <f t="shared" si="741"/>
        <v>3</v>
      </c>
      <c r="X9520">
        <f t="shared" si="742"/>
        <v>2015</v>
      </c>
      <c r="Y9520" t="str">
        <f t="shared" si="743"/>
        <v>Aug</v>
      </c>
      <c r="Z9520" t="str">
        <f t="shared" si="744"/>
        <v>2015-08</v>
      </c>
    </row>
    <row r="9521" spans="1:26"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s="5">
        <v>81.08</v>
      </c>
      <c r="S9521">
        <v>4</v>
      </c>
      <c r="T9521" s="7">
        <v>0</v>
      </c>
      <c r="U9521" s="5">
        <v>22.702400000000001</v>
      </c>
      <c r="V9521">
        <f t="shared" si="740"/>
        <v>5</v>
      </c>
      <c r="W9521">
        <f t="shared" si="741"/>
        <v>2</v>
      </c>
      <c r="X9521">
        <f t="shared" si="742"/>
        <v>2017</v>
      </c>
      <c r="Y9521" t="str">
        <f t="shared" si="743"/>
        <v>May</v>
      </c>
      <c r="Z9521" t="str">
        <f t="shared" si="744"/>
        <v>2017-05</v>
      </c>
    </row>
    <row r="9522" spans="1:26"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s="5">
        <v>93.02</v>
      </c>
      <c r="S9522">
        <v>2</v>
      </c>
      <c r="T9522" s="7">
        <v>0</v>
      </c>
      <c r="U9522" s="5">
        <v>3.7208000000000001</v>
      </c>
      <c r="V9522">
        <f t="shared" si="740"/>
        <v>2</v>
      </c>
      <c r="W9522">
        <f t="shared" si="741"/>
        <v>1</v>
      </c>
      <c r="X9522">
        <f t="shared" si="742"/>
        <v>2016</v>
      </c>
      <c r="Y9522" t="str">
        <f t="shared" si="743"/>
        <v>Feb</v>
      </c>
      <c r="Z9522" t="str">
        <f t="shared" si="744"/>
        <v>2016-02</v>
      </c>
    </row>
    <row r="9523" spans="1:26"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s="5">
        <v>323.976</v>
      </c>
      <c r="S9523">
        <v>3</v>
      </c>
      <c r="T9523" s="7">
        <v>0.2</v>
      </c>
      <c r="U9523" s="5">
        <v>36.447299999999998</v>
      </c>
      <c r="V9523">
        <f t="shared" si="740"/>
        <v>12</v>
      </c>
      <c r="W9523">
        <f t="shared" si="741"/>
        <v>4</v>
      </c>
      <c r="X9523">
        <f t="shared" si="742"/>
        <v>2014</v>
      </c>
      <c r="Y9523" t="str">
        <f t="shared" si="743"/>
        <v>Dec</v>
      </c>
      <c r="Z9523" t="str">
        <f t="shared" si="744"/>
        <v>2014-12</v>
      </c>
    </row>
    <row r="9524" spans="1:26"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s="5">
        <v>15.552</v>
      </c>
      <c r="S9524">
        <v>3</v>
      </c>
      <c r="T9524" s="7">
        <v>0.2</v>
      </c>
      <c r="U9524" s="5">
        <v>5.4432</v>
      </c>
      <c r="V9524">
        <f t="shared" si="740"/>
        <v>12</v>
      </c>
      <c r="W9524">
        <f t="shared" si="741"/>
        <v>4</v>
      </c>
      <c r="X9524">
        <f t="shared" si="742"/>
        <v>2014</v>
      </c>
      <c r="Y9524" t="str">
        <f t="shared" si="743"/>
        <v>Dec</v>
      </c>
      <c r="Z9524" t="str">
        <f t="shared" si="744"/>
        <v>2014-12</v>
      </c>
    </row>
    <row r="9525" spans="1:26"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s="5">
        <v>32.591999999999999</v>
      </c>
      <c r="S9525">
        <v>3</v>
      </c>
      <c r="T9525" s="7">
        <v>0.2</v>
      </c>
      <c r="U9525" s="5">
        <v>-7.7405999999999997</v>
      </c>
      <c r="V9525">
        <f t="shared" si="740"/>
        <v>12</v>
      </c>
      <c r="W9525">
        <f t="shared" si="741"/>
        <v>4</v>
      </c>
      <c r="X9525">
        <f t="shared" si="742"/>
        <v>2014</v>
      </c>
      <c r="Y9525" t="str">
        <f t="shared" si="743"/>
        <v>Dec</v>
      </c>
      <c r="Z9525" t="str">
        <f t="shared" si="744"/>
        <v>2014-12</v>
      </c>
    </row>
    <row r="9526" spans="1:26"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s="5">
        <v>83.92</v>
      </c>
      <c r="S9526">
        <v>5</v>
      </c>
      <c r="T9526" s="7">
        <v>0.2</v>
      </c>
      <c r="U9526" s="5">
        <v>29.372</v>
      </c>
      <c r="V9526">
        <f t="shared" si="740"/>
        <v>12</v>
      </c>
      <c r="W9526">
        <f t="shared" si="741"/>
        <v>4</v>
      </c>
      <c r="X9526">
        <f t="shared" si="742"/>
        <v>2017</v>
      </c>
      <c r="Y9526" t="str">
        <f t="shared" si="743"/>
        <v>Dec</v>
      </c>
      <c r="Z9526" t="str">
        <f t="shared" si="744"/>
        <v>2017-12</v>
      </c>
    </row>
    <row r="9527" spans="1:26"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s="5">
        <v>199.9</v>
      </c>
      <c r="S9527">
        <v>5</v>
      </c>
      <c r="T9527" s="7">
        <v>0</v>
      </c>
      <c r="U9527" s="5">
        <v>39.979999999999997</v>
      </c>
      <c r="V9527">
        <f t="shared" si="740"/>
        <v>12</v>
      </c>
      <c r="W9527">
        <f t="shared" si="741"/>
        <v>4</v>
      </c>
      <c r="X9527">
        <f t="shared" si="742"/>
        <v>2017</v>
      </c>
      <c r="Y9527" t="str">
        <f t="shared" si="743"/>
        <v>Dec</v>
      </c>
      <c r="Z9527" t="str">
        <f t="shared" si="744"/>
        <v>2017-12</v>
      </c>
    </row>
    <row r="9528" spans="1:26"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s="5">
        <v>31.175999999999998</v>
      </c>
      <c r="S9528">
        <v>3</v>
      </c>
      <c r="T9528" s="7">
        <v>0.2</v>
      </c>
      <c r="U9528" s="5">
        <v>-7.0145999999999997</v>
      </c>
      <c r="V9528">
        <f t="shared" si="740"/>
        <v>12</v>
      </c>
      <c r="W9528">
        <f t="shared" si="741"/>
        <v>4</v>
      </c>
      <c r="X9528">
        <f t="shared" si="742"/>
        <v>2017</v>
      </c>
      <c r="Y9528" t="str">
        <f t="shared" si="743"/>
        <v>Dec</v>
      </c>
      <c r="Z9528" t="str">
        <f t="shared" si="744"/>
        <v>2017-12</v>
      </c>
    </row>
    <row r="9529" spans="1:26"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s="5">
        <v>172.75200000000001</v>
      </c>
      <c r="S9529">
        <v>6</v>
      </c>
      <c r="T9529" s="7">
        <v>0.2</v>
      </c>
      <c r="U9529" s="5">
        <v>60.463200000000001</v>
      </c>
      <c r="V9529">
        <f t="shared" si="740"/>
        <v>12</v>
      </c>
      <c r="W9529">
        <f t="shared" si="741"/>
        <v>4</v>
      </c>
      <c r="X9529">
        <f t="shared" si="742"/>
        <v>2017</v>
      </c>
      <c r="Y9529" t="str">
        <f t="shared" si="743"/>
        <v>Dec</v>
      </c>
      <c r="Z9529" t="str">
        <f t="shared" si="744"/>
        <v>2017-12</v>
      </c>
    </row>
    <row r="9530" spans="1:26"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s="5">
        <v>9.2959999999999994</v>
      </c>
      <c r="S9530">
        <v>2</v>
      </c>
      <c r="T9530" s="7">
        <v>0.2</v>
      </c>
      <c r="U9530" s="5">
        <v>3.0211999999999999</v>
      </c>
      <c r="V9530">
        <f t="shared" si="740"/>
        <v>12</v>
      </c>
      <c r="W9530">
        <f t="shared" si="741"/>
        <v>4</v>
      </c>
      <c r="X9530">
        <f t="shared" si="742"/>
        <v>2017</v>
      </c>
      <c r="Y9530" t="str">
        <f t="shared" si="743"/>
        <v>Dec</v>
      </c>
      <c r="Z9530" t="str">
        <f t="shared" si="744"/>
        <v>2017-12</v>
      </c>
    </row>
    <row r="9531" spans="1:26"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s="5">
        <v>12.768000000000001</v>
      </c>
      <c r="S9531">
        <v>2</v>
      </c>
      <c r="T9531" s="7">
        <v>0.2</v>
      </c>
      <c r="U9531" s="5">
        <v>0.95760000000000001</v>
      </c>
      <c r="V9531">
        <f t="shared" si="740"/>
        <v>3</v>
      </c>
      <c r="W9531">
        <f t="shared" si="741"/>
        <v>1</v>
      </c>
      <c r="X9531">
        <f t="shared" si="742"/>
        <v>2017</v>
      </c>
      <c r="Y9531" t="str">
        <f t="shared" si="743"/>
        <v>Mar</v>
      </c>
      <c r="Z9531" t="str">
        <f t="shared" si="744"/>
        <v>2017-03</v>
      </c>
    </row>
    <row r="9532" spans="1:26"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s="5">
        <v>52.76</v>
      </c>
      <c r="S9532">
        <v>2</v>
      </c>
      <c r="T9532" s="7">
        <v>0</v>
      </c>
      <c r="U9532" s="5">
        <v>24.269600000000001</v>
      </c>
      <c r="V9532">
        <f t="shared" si="740"/>
        <v>7</v>
      </c>
      <c r="W9532">
        <f t="shared" si="741"/>
        <v>3</v>
      </c>
      <c r="X9532">
        <f t="shared" si="742"/>
        <v>2017</v>
      </c>
      <c r="Y9532" t="str">
        <f t="shared" si="743"/>
        <v>Jul</v>
      </c>
      <c r="Z9532" t="str">
        <f t="shared" si="744"/>
        <v>2017-07</v>
      </c>
    </row>
    <row r="9533" spans="1:26"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s="5">
        <v>55.616</v>
      </c>
      <c r="S9533">
        <v>2</v>
      </c>
      <c r="T9533" s="7">
        <v>0.2</v>
      </c>
      <c r="U9533" s="5">
        <v>5.5616000000000003</v>
      </c>
      <c r="V9533">
        <f t="shared" si="740"/>
        <v>10</v>
      </c>
      <c r="W9533">
        <f t="shared" si="741"/>
        <v>4</v>
      </c>
      <c r="X9533">
        <f t="shared" si="742"/>
        <v>2017</v>
      </c>
      <c r="Y9533" t="str">
        <f t="shared" si="743"/>
        <v>Oct</v>
      </c>
      <c r="Z9533" t="str">
        <f t="shared" si="744"/>
        <v>2017-10</v>
      </c>
    </row>
    <row r="9534" spans="1:26"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s="5">
        <v>427.64400000000001</v>
      </c>
      <c r="S9534">
        <v>14</v>
      </c>
      <c r="T9534" s="7">
        <v>0.1</v>
      </c>
      <c r="U9534" s="5">
        <v>80.777199999999993</v>
      </c>
      <c r="V9534">
        <f t="shared" si="740"/>
        <v>10</v>
      </c>
      <c r="W9534">
        <f t="shared" si="741"/>
        <v>4</v>
      </c>
      <c r="X9534">
        <f t="shared" si="742"/>
        <v>2016</v>
      </c>
      <c r="Y9534" t="str">
        <f t="shared" si="743"/>
        <v>Oct</v>
      </c>
      <c r="Z9534" t="str">
        <f t="shared" si="744"/>
        <v>2016-10</v>
      </c>
    </row>
    <row r="9535" spans="1:26"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s="5">
        <v>40.67</v>
      </c>
      <c r="S9535">
        <v>7</v>
      </c>
      <c r="T9535" s="7">
        <v>0</v>
      </c>
      <c r="U9535" s="5">
        <v>12.607699999999999</v>
      </c>
      <c r="V9535">
        <f t="shared" si="740"/>
        <v>10</v>
      </c>
      <c r="W9535">
        <f t="shared" si="741"/>
        <v>4</v>
      </c>
      <c r="X9535">
        <f t="shared" si="742"/>
        <v>2016</v>
      </c>
      <c r="Y9535" t="str">
        <f t="shared" si="743"/>
        <v>Oct</v>
      </c>
      <c r="Z9535" t="str">
        <f t="shared" si="744"/>
        <v>2016-10</v>
      </c>
    </row>
    <row r="9536" spans="1:26"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s="5">
        <v>33.479999999999997</v>
      </c>
      <c r="S9536">
        <v>2</v>
      </c>
      <c r="T9536" s="7">
        <v>0</v>
      </c>
      <c r="U9536" s="5">
        <v>1.3391999999999999</v>
      </c>
      <c r="V9536">
        <f t="shared" si="740"/>
        <v>10</v>
      </c>
      <c r="W9536">
        <f t="shared" si="741"/>
        <v>4</v>
      </c>
      <c r="X9536">
        <f t="shared" si="742"/>
        <v>2016</v>
      </c>
      <c r="Y9536" t="str">
        <f t="shared" si="743"/>
        <v>Oct</v>
      </c>
      <c r="Z9536" t="str">
        <f t="shared" si="744"/>
        <v>2016-10</v>
      </c>
    </row>
    <row r="9537" spans="1:26"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s="5">
        <v>9.7279999999999998</v>
      </c>
      <c r="S9537">
        <v>2</v>
      </c>
      <c r="T9537" s="7">
        <v>0.2</v>
      </c>
      <c r="U9537" s="5">
        <v>3.2831999999999999</v>
      </c>
      <c r="V9537">
        <f t="shared" si="740"/>
        <v>10</v>
      </c>
      <c r="W9537">
        <f t="shared" si="741"/>
        <v>4</v>
      </c>
      <c r="X9537">
        <f t="shared" si="742"/>
        <v>2016</v>
      </c>
      <c r="Y9537" t="str">
        <f t="shared" si="743"/>
        <v>Oct</v>
      </c>
      <c r="Z9537" t="str">
        <f t="shared" si="744"/>
        <v>2016-10</v>
      </c>
    </row>
    <row r="9538" spans="1:26"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s="5">
        <v>8.8559999999999999</v>
      </c>
      <c r="S9538">
        <v>3</v>
      </c>
      <c r="T9538" s="7">
        <v>0.6</v>
      </c>
      <c r="U9538" s="5">
        <v>-6.8634000000000004</v>
      </c>
      <c r="V9538">
        <f t="shared" si="740"/>
        <v>6</v>
      </c>
      <c r="W9538">
        <f t="shared" si="741"/>
        <v>2</v>
      </c>
      <c r="X9538">
        <f t="shared" si="742"/>
        <v>2017</v>
      </c>
      <c r="Y9538" t="str">
        <f t="shared" si="743"/>
        <v>Jun</v>
      </c>
      <c r="Z9538" t="str">
        <f t="shared" si="744"/>
        <v>2017-06</v>
      </c>
    </row>
    <row r="9539" spans="1:26"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s="5">
        <v>477.666</v>
      </c>
      <c r="S9539">
        <v>2</v>
      </c>
      <c r="T9539" s="7">
        <v>0.15</v>
      </c>
      <c r="U9539" s="5">
        <v>84.293999999999997</v>
      </c>
      <c r="V9539">
        <f t="shared" ref="V9539:V9602" si="745">MONTH(C9539)</f>
        <v>9</v>
      </c>
      <c r="W9539">
        <f t="shared" ref="W9539:W9602" si="746">ROUNDUP(MONTH(C9539)/3,0)</f>
        <v>3</v>
      </c>
      <c r="X9539">
        <f t="shared" ref="X9539:X9602" si="747">YEAR(C9539)</f>
        <v>2016</v>
      </c>
      <c r="Y9539" t="str">
        <f t="shared" ref="Y9539:Y9602" si="748">TEXT(C9539,"MMM")</f>
        <v>Sep</v>
      </c>
      <c r="Z9539" t="str">
        <f t="shared" ref="Z9539:Z9602" si="749">TEXT(C9539,"YYYY-MM")</f>
        <v>2016-09</v>
      </c>
    </row>
    <row r="9540" spans="1:26"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5">
        <v>16.899999999999999</v>
      </c>
      <c r="S9540">
        <v>5</v>
      </c>
      <c r="T9540" s="7">
        <v>0</v>
      </c>
      <c r="U9540" s="5">
        <v>7.774</v>
      </c>
      <c r="V9540">
        <f t="shared" si="745"/>
        <v>9</v>
      </c>
      <c r="W9540">
        <f t="shared" si="746"/>
        <v>3</v>
      </c>
      <c r="X9540">
        <f t="shared" si="747"/>
        <v>2017</v>
      </c>
      <c r="Y9540" t="str">
        <f t="shared" si="748"/>
        <v>Sep</v>
      </c>
      <c r="Z9540" t="str">
        <f t="shared" si="749"/>
        <v>2017-09</v>
      </c>
    </row>
    <row r="9541" spans="1:26"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5">
        <v>39.96</v>
      </c>
      <c r="S9541">
        <v>2</v>
      </c>
      <c r="T9541" s="7">
        <v>0</v>
      </c>
      <c r="U9541" s="5">
        <v>18.781199999999998</v>
      </c>
      <c r="V9541">
        <f t="shared" si="745"/>
        <v>9</v>
      </c>
      <c r="W9541">
        <f t="shared" si="746"/>
        <v>3</v>
      </c>
      <c r="X9541">
        <f t="shared" si="747"/>
        <v>2017</v>
      </c>
      <c r="Y9541" t="str">
        <f t="shared" si="748"/>
        <v>Sep</v>
      </c>
      <c r="Z9541" t="str">
        <f t="shared" si="749"/>
        <v>2017-09</v>
      </c>
    </row>
    <row r="9542" spans="1:26"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s="5">
        <v>191.96799999999999</v>
      </c>
      <c r="S9542">
        <v>7</v>
      </c>
      <c r="T9542" s="7">
        <v>0.2</v>
      </c>
      <c r="U9542" s="5">
        <v>16.7972</v>
      </c>
      <c r="V9542">
        <f t="shared" si="745"/>
        <v>5</v>
      </c>
      <c r="W9542">
        <f t="shared" si="746"/>
        <v>2</v>
      </c>
      <c r="X9542">
        <f t="shared" si="747"/>
        <v>2015</v>
      </c>
      <c r="Y9542" t="str">
        <f t="shared" si="748"/>
        <v>May</v>
      </c>
      <c r="Z9542" t="str">
        <f t="shared" si="749"/>
        <v>2015-05</v>
      </c>
    </row>
    <row r="9543" spans="1:26"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s="5">
        <v>35.520000000000003</v>
      </c>
      <c r="S9543">
        <v>3</v>
      </c>
      <c r="T9543" s="7">
        <v>0.2</v>
      </c>
      <c r="U9543" s="5">
        <v>13.32</v>
      </c>
      <c r="V9543">
        <f t="shared" si="745"/>
        <v>8</v>
      </c>
      <c r="W9543">
        <f t="shared" si="746"/>
        <v>3</v>
      </c>
      <c r="X9543">
        <f t="shared" si="747"/>
        <v>2015</v>
      </c>
      <c r="Y9543" t="str">
        <f t="shared" si="748"/>
        <v>Aug</v>
      </c>
      <c r="Z9543" t="str">
        <f t="shared" si="749"/>
        <v>2015-08</v>
      </c>
    </row>
    <row r="9544" spans="1:26"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s="5">
        <v>6.23</v>
      </c>
      <c r="S9544">
        <v>5</v>
      </c>
      <c r="T9544" s="7">
        <v>0.8</v>
      </c>
      <c r="U9544" s="5">
        <v>-9.6564999999999994</v>
      </c>
      <c r="V9544">
        <f t="shared" si="745"/>
        <v>8</v>
      </c>
      <c r="W9544">
        <f t="shared" si="746"/>
        <v>3</v>
      </c>
      <c r="X9544">
        <f t="shared" si="747"/>
        <v>2015</v>
      </c>
      <c r="Y9544" t="str">
        <f t="shared" si="748"/>
        <v>Aug</v>
      </c>
      <c r="Z9544" t="str">
        <f t="shared" si="749"/>
        <v>2015-08</v>
      </c>
    </row>
    <row r="9545" spans="1:26"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s="5">
        <v>56.704000000000001</v>
      </c>
      <c r="S9545">
        <v>2</v>
      </c>
      <c r="T9545" s="7">
        <v>0.2</v>
      </c>
      <c r="U9545" s="5">
        <v>19.137599999999999</v>
      </c>
      <c r="V9545">
        <f t="shared" si="745"/>
        <v>8</v>
      </c>
      <c r="W9545">
        <f t="shared" si="746"/>
        <v>3</v>
      </c>
      <c r="X9545">
        <f t="shared" si="747"/>
        <v>2015</v>
      </c>
      <c r="Y9545" t="str">
        <f t="shared" si="748"/>
        <v>Aug</v>
      </c>
      <c r="Z9545" t="str">
        <f t="shared" si="749"/>
        <v>2015-08</v>
      </c>
    </row>
    <row r="9546" spans="1:26"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s="5">
        <v>369.19920000000002</v>
      </c>
      <c r="S9546">
        <v>3</v>
      </c>
      <c r="T9546" s="7">
        <v>0.32</v>
      </c>
      <c r="U9546" s="5">
        <v>-114.01739999999999</v>
      </c>
      <c r="V9546">
        <f t="shared" si="745"/>
        <v>8</v>
      </c>
      <c r="W9546">
        <f t="shared" si="746"/>
        <v>3</v>
      </c>
      <c r="X9546">
        <f t="shared" si="747"/>
        <v>2015</v>
      </c>
      <c r="Y9546" t="str">
        <f t="shared" si="748"/>
        <v>Aug</v>
      </c>
      <c r="Z9546" t="str">
        <f t="shared" si="749"/>
        <v>2015-08</v>
      </c>
    </row>
    <row r="9547" spans="1:26"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s="5">
        <v>1.98</v>
      </c>
      <c r="S9547">
        <v>2</v>
      </c>
      <c r="T9547" s="7">
        <v>0</v>
      </c>
      <c r="U9547" s="5">
        <v>0.89100000000000001</v>
      </c>
      <c r="V9547">
        <f t="shared" si="745"/>
        <v>10</v>
      </c>
      <c r="W9547">
        <f t="shared" si="746"/>
        <v>4</v>
      </c>
      <c r="X9547">
        <f t="shared" si="747"/>
        <v>2014</v>
      </c>
      <c r="Y9547" t="str">
        <f t="shared" si="748"/>
        <v>Oct</v>
      </c>
      <c r="Z9547" t="str">
        <f t="shared" si="749"/>
        <v>2014-10</v>
      </c>
    </row>
    <row r="9548" spans="1:26"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s="5">
        <v>75.88</v>
      </c>
      <c r="S9548">
        <v>2</v>
      </c>
      <c r="T9548" s="7">
        <v>0</v>
      </c>
      <c r="U9548" s="5">
        <v>35.663600000000002</v>
      </c>
      <c r="V9548">
        <f t="shared" si="745"/>
        <v>10</v>
      </c>
      <c r="W9548">
        <f t="shared" si="746"/>
        <v>4</v>
      </c>
      <c r="X9548">
        <f t="shared" si="747"/>
        <v>2014</v>
      </c>
      <c r="Y9548" t="str">
        <f t="shared" si="748"/>
        <v>Oct</v>
      </c>
      <c r="Z9548" t="str">
        <f t="shared" si="749"/>
        <v>2014-10</v>
      </c>
    </row>
    <row r="9549" spans="1:26"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s="5">
        <v>6.8479999999999999</v>
      </c>
      <c r="S9549">
        <v>2</v>
      </c>
      <c r="T9549" s="7">
        <v>0.2</v>
      </c>
      <c r="U9549" s="5">
        <v>2.14</v>
      </c>
      <c r="V9549">
        <f t="shared" si="745"/>
        <v>6</v>
      </c>
      <c r="W9549">
        <f t="shared" si="746"/>
        <v>2</v>
      </c>
      <c r="X9549">
        <f t="shared" si="747"/>
        <v>2016</v>
      </c>
      <c r="Y9549" t="str">
        <f t="shared" si="748"/>
        <v>Jun</v>
      </c>
      <c r="Z9549" t="str">
        <f t="shared" si="749"/>
        <v>2016-06</v>
      </c>
    </row>
    <row r="9550" spans="1:26"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s="5">
        <v>4.6260000000000003</v>
      </c>
      <c r="S9550">
        <v>2</v>
      </c>
      <c r="T9550" s="7">
        <v>0.7</v>
      </c>
      <c r="U9550" s="5">
        <v>-3.855</v>
      </c>
      <c r="V9550">
        <f t="shared" si="745"/>
        <v>6</v>
      </c>
      <c r="W9550">
        <f t="shared" si="746"/>
        <v>2</v>
      </c>
      <c r="X9550">
        <f t="shared" si="747"/>
        <v>2016</v>
      </c>
      <c r="Y9550" t="str">
        <f t="shared" si="748"/>
        <v>Jun</v>
      </c>
      <c r="Z9550" t="str">
        <f t="shared" si="749"/>
        <v>2016-06</v>
      </c>
    </row>
    <row r="9551" spans="1:26"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s="5">
        <v>453.6</v>
      </c>
      <c r="S9551">
        <v>3</v>
      </c>
      <c r="T9551" s="7">
        <v>0.2</v>
      </c>
      <c r="U9551" s="5">
        <v>90.72</v>
      </c>
      <c r="V9551">
        <f t="shared" si="745"/>
        <v>6</v>
      </c>
      <c r="W9551">
        <f t="shared" si="746"/>
        <v>2</v>
      </c>
      <c r="X9551">
        <f t="shared" si="747"/>
        <v>2016</v>
      </c>
      <c r="Y9551" t="str">
        <f t="shared" si="748"/>
        <v>Jun</v>
      </c>
      <c r="Z9551" t="str">
        <f t="shared" si="749"/>
        <v>2016-06</v>
      </c>
    </row>
    <row r="9552" spans="1:26"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s="5">
        <v>13.848000000000001</v>
      </c>
      <c r="S9552">
        <v>3</v>
      </c>
      <c r="T9552" s="7">
        <v>0.2</v>
      </c>
      <c r="U9552" s="5">
        <v>5.1929999999999996</v>
      </c>
      <c r="V9552">
        <f t="shared" si="745"/>
        <v>5</v>
      </c>
      <c r="W9552">
        <f t="shared" si="746"/>
        <v>2</v>
      </c>
      <c r="X9552">
        <f t="shared" si="747"/>
        <v>2015</v>
      </c>
      <c r="Y9552" t="str">
        <f t="shared" si="748"/>
        <v>May</v>
      </c>
      <c r="Z9552" t="str">
        <f t="shared" si="749"/>
        <v>2015-05</v>
      </c>
    </row>
    <row r="9553" spans="1:26"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s="5">
        <v>577.58399999999995</v>
      </c>
      <c r="S9553">
        <v>6</v>
      </c>
      <c r="T9553" s="7">
        <v>0.2</v>
      </c>
      <c r="U9553" s="5">
        <v>43.318800000000003</v>
      </c>
      <c r="V9553">
        <f t="shared" si="745"/>
        <v>11</v>
      </c>
      <c r="W9553">
        <f t="shared" si="746"/>
        <v>4</v>
      </c>
      <c r="X9553">
        <f t="shared" si="747"/>
        <v>2015</v>
      </c>
      <c r="Y9553" t="str">
        <f t="shared" si="748"/>
        <v>Nov</v>
      </c>
      <c r="Z9553" t="str">
        <f t="shared" si="749"/>
        <v>2015-11</v>
      </c>
    </row>
    <row r="9554" spans="1:26"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s="5">
        <v>151.96</v>
      </c>
      <c r="S9554">
        <v>4</v>
      </c>
      <c r="T9554" s="7">
        <v>0</v>
      </c>
      <c r="U9554" s="5">
        <v>36.470399999999998</v>
      </c>
      <c r="V9554">
        <f t="shared" si="745"/>
        <v>5</v>
      </c>
      <c r="W9554">
        <f t="shared" si="746"/>
        <v>2</v>
      </c>
      <c r="X9554">
        <f t="shared" si="747"/>
        <v>2015</v>
      </c>
      <c r="Y9554" t="str">
        <f t="shared" si="748"/>
        <v>May</v>
      </c>
      <c r="Z9554" t="str">
        <f t="shared" si="749"/>
        <v>2015-05</v>
      </c>
    </row>
    <row r="9555" spans="1:26"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s="5">
        <v>68.432000000000002</v>
      </c>
      <c r="S9555">
        <v>7</v>
      </c>
      <c r="T9555" s="7">
        <v>0.2</v>
      </c>
      <c r="U9555" s="5">
        <v>8.5540000000000003</v>
      </c>
      <c r="V9555">
        <f t="shared" si="745"/>
        <v>9</v>
      </c>
      <c r="W9555">
        <f t="shared" si="746"/>
        <v>3</v>
      </c>
      <c r="X9555">
        <f t="shared" si="747"/>
        <v>2016</v>
      </c>
      <c r="Y9555" t="str">
        <f t="shared" si="748"/>
        <v>Sep</v>
      </c>
      <c r="Z9555" t="str">
        <f t="shared" si="749"/>
        <v>2016-09</v>
      </c>
    </row>
    <row r="9556" spans="1:26"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s="5">
        <v>71.12</v>
      </c>
      <c r="S9556">
        <v>5</v>
      </c>
      <c r="T9556" s="7">
        <v>0.2</v>
      </c>
      <c r="U9556" s="5">
        <v>9.7789999999999999</v>
      </c>
      <c r="V9556">
        <f t="shared" si="745"/>
        <v>11</v>
      </c>
      <c r="W9556">
        <f t="shared" si="746"/>
        <v>4</v>
      </c>
      <c r="X9556">
        <f t="shared" si="747"/>
        <v>2015</v>
      </c>
      <c r="Y9556" t="str">
        <f t="shared" si="748"/>
        <v>Nov</v>
      </c>
      <c r="Z9556" t="str">
        <f t="shared" si="749"/>
        <v>2015-11</v>
      </c>
    </row>
    <row r="9557" spans="1:26"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s="5">
        <v>3.008</v>
      </c>
      <c r="S9557">
        <v>2</v>
      </c>
      <c r="T9557" s="7">
        <v>0.2</v>
      </c>
      <c r="U9557" s="5">
        <v>0.56399999999999995</v>
      </c>
      <c r="V9557">
        <f t="shared" si="745"/>
        <v>11</v>
      </c>
      <c r="W9557">
        <f t="shared" si="746"/>
        <v>4</v>
      </c>
      <c r="X9557">
        <f t="shared" si="747"/>
        <v>2015</v>
      </c>
      <c r="Y9557" t="str">
        <f t="shared" si="748"/>
        <v>Nov</v>
      </c>
      <c r="Z9557" t="str">
        <f t="shared" si="749"/>
        <v>2015-11</v>
      </c>
    </row>
    <row r="9558" spans="1:26"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s="5">
        <v>184.66</v>
      </c>
      <c r="S9558">
        <v>7</v>
      </c>
      <c r="T9558" s="7">
        <v>0</v>
      </c>
      <c r="U9558" s="5">
        <v>84.943600000000004</v>
      </c>
      <c r="V9558">
        <f t="shared" si="745"/>
        <v>12</v>
      </c>
      <c r="W9558">
        <f t="shared" si="746"/>
        <v>4</v>
      </c>
      <c r="X9558">
        <f t="shared" si="747"/>
        <v>2015</v>
      </c>
      <c r="Y9558" t="str">
        <f t="shared" si="748"/>
        <v>Dec</v>
      </c>
      <c r="Z9558" t="str">
        <f t="shared" si="749"/>
        <v>2015-12</v>
      </c>
    </row>
    <row r="9559" spans="1:26"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s="5">
        <v>5.3120000000000003</v>
      </c>
      <c r="S9559">
        <v>2</v>
      </c>
      <c r="T9559" s="7">
        <v>0.6</v>
      </c>
      <c r="U9559" s="5">
        <v>-1.5935999999999999</v>
      </c>
      <c r="V9559">
        <f t="shared" si="745"/>
        <v>10</v>
      </c>
      <c r="W9559">
        <f t="shared" si="746"/>
        <v>4</v>
      </c>
      <c r="X9559">
        <f t="shared" si="747"/>
        <v>2014</v>
      </c>
      <c r="Y9559" t="str">
        <f t="shared" si="748"/>
        <v>Oct</v>
      </c>
      <c r="Z9559" t="str">
        <f t="shared" si="749"/>
        <v>2014-10</v>
      </c>
    </row>
    <row r="9560" spans="1:26"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s="5">
        <v>132.52000000000001</v>
      </c>
      <c r="S9560">
        <v>5</v>
      </c>
      <c r="T9560" s="7">
        <v>0.2</v>
      </c>
      <c r="U9560" s="5">
        <v>34.786499999999997</v>
      </c>
      <c r="V9560">
        <f t="shared" si="745"/>
        <v>5</v>
      </c>
      <c r="W9560">
        <f t="shared" si="746"/>
        <v>2</v>
      </c>
      <c r="X9560">
        <f t="shared" si="747"/>
        <v>2016</v>
      </c>
      <c r="Y9560" t="str">
        <f t="shared" si="748"/>
        <v>May</v>
      </c>
      <c r="Z9560" t="str">
        <f t="shared" si="749"/>
        <v>2016-05</v>
      </c>
    </row>
    <row r="9561" spans="1:26"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s="5">
        <v>195.64</v>
      </c>
      <c r="S9561">
        <v>5</v>
      </c>
      <c r="T9561" s="7">
        <v>0.2</v>
      </c>
      <c r="U9561" s="5">
        <v>-44.018999999999998</v>
      </c>
      <c r="V9561">
        <f t="shared" si="745"/>
        <v>5</v>
      </c>
      <c r="W9561">
        <f t="shared" si="746"/>
        <v>2</v>
      </c>
      <c r="X9561">
        <f t="shared" si="747"/>
        <v>2016</v>
      </c>
      <c r="Y9561" t="str">
        <f t="shared" si="748"/>
        <v>May</v>
      </c>
      <c r="Z9561" t="str">
        <f t="shared" si="749"/>
        <v>2016-05</v>
      </c>
    </row>
    <row r="9562" spans="1:26"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s="5">
        <v>51.968000000000004</v>
      </c>
      <c r="S9562">
        <v>2</v>
      </c>
      <c r="T9562" s="7">
        <v>0.2</v>
      </c>
      <c r="U9562" s="5">
        <v>10.393599999999999</v>
      </c>
      <c r="V9562">
        <f t="shared" si="745"/>
        <v>5</v>
      </c>
      <c r="W9562">
        <f t="shared" si="746"/>
        <v>2</v>
      </c>
      <c r="X9562">
        <f t="shared" si="747"/>
        <v>2016</v>
      </c>
      <c r="Y9562" t="str">
        <f t="shared" si="748"/>
        <v>May</v>
      </c>
      <c r="Z9562" t="str">
        <f t="shared" si="749"/>
        <v>2016-05</v>
      </c>
    </row>
    <row r="9563" spans="1:26"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s="5">
        <v>431.976</v>
      </c>
      <c r="S9563">
        <v>3</v>
      </c>
      <c r="T9563" s="7">
        <v>0.2</v>
      </c>
      <c r="U9563" s="5">
        <v>-75.595799999999997</v>
      </c>
      <c r="V9563">
        <f t="shared" si="745"/>
        <v>5</v>
      </c>
      <c r="W9563">
        <f t="shared" si="746"/>
        <v>2</v>
      </c>
      <c r="X9563">
        <f t="shared" si="747"/>
        <v>2016</v>
      </c>
      <c r="Y9563" t="str">
        <f t="shared" si="748"/>
        <v>May</v>
      </c>
      <c r="Z9563" t="str">
        <f t="shared" si="749"/>
        <v>2016-05</v>
      </c>
    </row>
    <row r="9564" spans="1:26"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s="5">
        <v>224.93700000000001</v>
      </c>
      <c r="S9564">
        <v>3</v>
      </c>
      <c r="T9564" s="7">
        <v>0.7</v>
      </c>
      <c r="U9564" s="5">
        <v>-164.9538</v>
      </c>
      <c r="V9564">
        <f t="shared" si="745"/>
        <v>5</v>
      </c>
      <c r="W9564">
        <f t="shared" si="746"/>
        <v>2</v>
      </c>
      <c r="X9564">
        <f t="shared" si="747"/>
        <v>2016</v>
      </c>
      <c r="Y9564" t="str">
        <f t="shared" si="748"/>
        <v>May</v>
      </c>
      <c r="Z9564" t="str">
        <f t="shared" si="749"/>
        <v>2016-05</v>
      </c>
    </row>
    <row r="9565" spans="1:26"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s="5">
        <v>6</v>
      </c>
      <c r="S9565">
        <v>2</v>
      </c>
      <c r="T9565" s="7">
        <v>0.2</v>
      </c>
      <c r="U9565" s="5">
        <v>2.1</v>
      </c>
      <c r="V9565">
        <f t="shared" si="745"/>
        <v>5</v>
      </c>
      <c r="W9565">
        <f t="shared" si="746"/>
        <v>2</v>
      </c>
      <c r="X9565">
        <f t="shared" si="747"/>
        <v>2016</v>
      </c>
      <c r="Y9565" t="str">
        <f t="shared" si="748"/>
        <v>May</v>
      </c>
      <c r="Z9565" t="str">
        <f t="shared" si="749"/>
        <v>2016-05</v>
      </c>
    </row>
    <row r="9566" spans="1:26"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s="5">
        <v>11.76</v>
      </c>
      <c r="S9566">
        <v>2</v>
      </c>
      <c r="T9566" s="7">
        <v>0</v>
      </c>
      <c r="U9566" s="5">
        <v>5.7624000000000004</v>
      </c>
      <c r="V9566">
        <f t="shared" si="745"/>
        <v>6</v>
      </c>
      <c r="W9566">
        <f t="shared" si="746"/>
        <v>2</v>
      </c>
      <c r="X9566">
        <f t="shared" si="747"/>
        <v>2015</v>
      </c>
      <c r="Y9566" t="str">
        <f t="shared" si="748"/>
        <v>Jun</v>
      </c>
      <c r="Z9566" t="str">
        <f t="shared" si="749"/>
        <v>2015-06</v>
      </c>
    </row>
    <row r="9567" spans="1:26"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s="5">
        <v>1125.4880000000001</v>
      </c>
      <c r="S9567">
        <v>7</v>
      </c>
      <c r="T9567" s="7">
        <v>0.2</v>
      </c>
      <c r="U9567" s="5">
        <v>98.480199999999996</v>
      </c>
      <c r="V9567">
        <f t="shared" si="745"/>
        <v>3</v>
      </c>
      <c r="W9567">
        <f t="shared" si="746"/>
        <v>1</v>
      </c>
      <c r="X9567">
        <f t="shared" si="747"/>
        <v>2014</v>
      </c>
      <c r="Y9567" t="str">
        <f t="shared" si="748"/>
        <v>Mar</v>
      </c>
      <c r="Z9567" t="str">
        <f t="shared" si="749"/>
        <v>2014-03</v>
      </c>
    </row>
    <row r="9568" spans="1:26"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s="5">
        <v>12.645</v>
      </c>
      <c r="S9568">
        <v>5</v>
      </c>
      <c r="T9568" s="7">
        <v>0.7</v>
      </c>
      <c r="U9568" s="5">
        <v>-10.116</v>
      </c>
      <c r="V9568">
        <f t="shared" si="745"/>
        <v>3</v>
      </c>
      <c r="W9568">
        <f t="shared" si="746"/>
        <v>1</v>
      </c>
      <c r="X9568">
        <f t="shared" si="747"/>
        <v>2014</v>
      </c>
      <c r="Y9568" t="str">
        <f t="shared" si="748"/>
        <v>Mar</v>
      </c>
      <c r="Z9568" t="str">
        <f t="shared" si="749"/>
        <v>2014-03</v>
      </c>
    </row>
    <row r="9569" spans="1:26"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s="5">
        <v>4.032</v>
      </c>
      <c r="S9569">
        <v>2</v>
      </c>
      <c r="T9569" s="7">
        <v>0.2</v>
      </c>
      <c r="U9569" s="5">
        <v>1.0584</v>
      </c>
      <c r="V9569">
        <f t="shared" si="745"/>
        <v>3</v>
      </c>
      <c r="W9569">
        <f t="shared" si="746"/>
        <v>1</v>
      </c>
      <c r="X9569">
        <f t="shared" si="747"/>
        <v>2014</v>
      </c>
      <c r="Y9569" t="str">
        <f t="shared" si="748"/>
        <v>Mar</v>
      </c>
      <c r="Z9569" t="str">
        <f t="shared" si="749"/>
        <v>2014-03</v>
      </c>
    </row>
    <row r="9570" spans="1:26"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s="5">
        <v>79.959999999999994</v>
      </c>
      <c r="S9570">
        <v>4</v>
      </c>
      <c r="T9570" s="7">
        <v>0</v>
      </c>
      <c r="U9570" s="5">
        <v>22.3888</v>
      </c>
      <c r="V9570">
        <f t="shared" si="745"/>
        <v>7</v>
      </c>
      <c r="W9570">
        <f t="shared" si="746"/>
        <v>3</v>
      </c>
      <c r="X9570">
        <f t="shared" si="747"/>
        <v>2017</v>
      </c>
      <c r="Y9570" t="str">
        <f t="shared" si="748"/>
        <v>Jul</v>
      </c>
      <c r="Z9570" t="str">
        <f t="shared" si="749"/>
        <v>2017-07</v>
      </c>
    </row>
    <row r="9571" spans="1:26"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s="5">
        <v>6.7320000000000002</v>
      </c>
      <c r="S9571">
        <v>6</v>
      </c>
      <c r="T9571" s="7">
        <v>0.7</v>
      </c>
      <c r="U9571" s="5">
        <v>-4.4880000000000004</v>
      </c>
      <c r="V9571">
        <f t="shared" si="745"/>
        <v>9</v>
      </c>
      <c r="W9571">
        <f t="shared" si="746"/>
        <v>3</v>
      </c>
      <c r="X9571">
        <f t="shared" si="747"/>
        <v>2015</v>
      </c>
      <c r="Y9571" t="str">
        <f t="shared" si="748"/>
        <v>Sep</v>
      </c>
      <c r="Z9571" t="str">
        <f t="shared" si="749"/>
        <v>2015-09</v>
      </c>
    </row>
    <row r="9572" spans="1:26"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s="5">
        <v>33.567999999999998</v>
      </c>
      <c r="S9572">
        <v>2</v>
      </c>
      <c r="T9572" s="7">
        <v>0.2</v>
      </c>
      <c r="U9572" s="5">
        <v>1.6783999999999999</v>
      </c>
      <c r="V9572">
        <f t="shared" si="745"/>
        <v>9</v>
      </c>
      <c r="W9572">
        <f t="shared" si="746"/>
        <v>3</v>
      </c>
      <c r="X9572">
        <f t="shared" si="747"/>
        <v>2015</v>
      </c>
      <c r="Y9572" t="str">
        <f t="shared" si="748"/>
        <v>Sep</v>
      </c>
      <c r="Z9572" t="str">
        <f t="shared" si="749"/>
        <v>2015-09</v>
      </c>
    </row>
    <row r="9573" spans="1:26"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s="5">
        <v>15.84</v>
      </c>
      <c r="S9573">
        <v>2</v>
      </c>
      <c r="T9573" s="7">
        <v>0.2</v>
      </c>
      <c r="U9573" s="5">
        <v>5.5439999999999996</v>
      </c>
      <c r="V9573">
        <f t="shared" si="745"/>
        <v>9</v>
      </c>
      <c r="W9573">
        <f t="shared" si="746"/>
        <v>3</v>
      </c>
      <c r="X9573">
        <f t="shared" si="747"/>
        <v>2015</v>
      </c>
      <c r="Y9573" t="str">
        <f t="shared" si="748"/>
        <v>Sep</v>
      </c>
      <c r="Z9573" t="str">
        <f t="shared" si="749"/>
        <v>2015-09</v>
      </c>
    </row>
    <row r="9574" spans="1:26"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s="5">
        <v>24.423999999999999</v>
      </c>
      <c r="S9574">
        <v>1</v>
      </c>
      <c r="T9574" s="7">
        <v>0.2</v>
      </c>
      <c r="U9574" s="5">
        <v>7.9378000000000002</v>
      </c>
      <c r="V9574">
        <f t="shared" si="745"/>
        <v>9</v>
      </c>
      <c r="W9574">
        <f t="shared" si="746"/>
        <v>3</v>
      </c>
      <c r="X9574">
        <f t="shared" si="747"/>
        <v>2015</v>
      </c>
      <c r="Y9574" t="str">
        <f t="shared" si="748"/>
        <v>Sep</v>
      </c>
      <c r="Z9574" t="str">
        <f t="shared" si="749"/>
        <v>2015-09</v>
      </c>
    </row>
    <row r="9575" spans="1:26"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s="5">
        <v>17.12</v>
      </c>
      <c r="S9575">
        <v>5</v>
      </c>
      <c r="T9575" s="7">
        <v>0.2</v>
      </c>
      <c r="U9575" s="5">
        <v>1.9259999999999999</v>
      </c>
      <c r="V9575">
        <f t="shared" si="745"/>
        <v>9</v>
      </c>
      <c r="W9575">
        <f t="shared" si="746"/>
        <v>3</v>
      </c>
      <c r="X9575">
        <f t="shared" si="747"/>
        <v>2015</v>
      </c>
      <c r="Y9575" t="str">
        <f t="shared" si="748"/>
        <v>Sep</v>
      </c>
      <c r="Z9575" t="str">
        <f t="shared" si="749"/>
        <v>2015-09</v>
      </c>
    </row>
    <row r="9576" spans="1:26"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s="5">
        <v>31.56</v>
      </c>
      <c r="S9576">
        <v>3</v>
      </c>
      <c r="T9576" s="7">
        <v>0</v>
      </c>
      <c r="U9576" s="5">
        <v>10.4148</v>
      </c>
      <c r="V9576">
        <f t="shared" si="745"/>
        <v>8</v>
      </c>
      <c r="W9576">
        <f t="shared" si="746"/>
        <v>3</v>
      </c>
      <c r="X9576">
        <f t="shared" si="747"/>
        <v>2015</v>
      </c>
      <c r="Y9576" t="str">
        <f t="shared" si="748"/>
        <v>Aug</v>
      </c>
      <c r="Z9576" t="str">
        <f t="shared" si="749"/>
        <v>2015-08</v>
      </c>
    </row>
    <row r="9577" spans="1:26"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s="5">
        <v>105.68600000000001</v>
      </c>
      <c r="S9577">
        <v>1</v>
      </c>
      <c r="T9577" s="7">
        <v>0.3</v>
      </c>
      <c r="U9577" s="5">
        <v>-28.686199999999999</v>
      </c>
      <c r="V9577">
        <f t="shared" si="745"/>
        <v>5</v>
      </c>
      <c r="W9577">
        <f t="shared" si="746"/>
        <v>2</v>
      </c>
      <c r="X9577">
        <f t="shared" si="747"/>
        <v>2015</v>
      </c>
      <c r="Y9577" t="str">
        <f t="shared" si="748"/>
        <v>May</v>
      </c>
      <c r="Z9577" t="str">
        <f t="shared" si="749"/>
        <v>2015-05</v>
      </c>
    </row>
    <row r="9578" spans="1:26"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s="5">
        <v>399.54</v>
      </c>
      <c r="S9578">
        <v>2</v>
      </c>
      <c r="T9578" s="7">
        <v>0.4</v>
      </c>
      <c r="U9578" s="5">
        <v>-79.908000000000001</v>
      </c>
      <c r="V9578">
        <f t="shared" si="745"/>
        <v>5</v>
      </c>
      <c r="W9578">
        <f t="shared" si="746"/>
        <v>2</v>
      </c>
      <c r="X9578">
        <f t="shared" si="747"/>
        <v>2015</v>
      </c>
      <c r="Y9578" t="str">
        <f t="shared" si="748"/>
        <v>May</v>
      </c>
      <c r="Z9578" t="str">
        <f t="shared" si="749"/>
        <v>2015-05</v>
      </c>
    </row>
    <row r="9579" spans="1:26"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s="5">
        <v>104.93</v>
      </c>
      <c r="S9579">
        <v>5</v>
      </c>
      <c r="T9579" s="7">
        <v>0.3</v>
      </c>
      <c r="U9579" s="5">
        <v>-4.4969999999999999</v>
      </c>
      <c r="V9579">
        <f t="shared" si="745"/>
        <v>5</v>
      </c>
      <c r="W9579">
        <f t="shared" si="746"/>
        <v>2</v>
      </c>
      <c r="X9579">
        <f t="shared" si="747"/>
        <v>2015</v>
      </c>
      <c r="Y9579" t="str">
        <f t="shared" si="748"/>
        <v>May</v>
      </c>
      <c r="Z9579" t="str">
        <f t="shared" si="749"/>
        <v>2015-05</v>
      </c>
    </row>
    <row r="9580" spans="1:26"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s="5">
        <v>1079.8499999999999</v>
      </c>
      <c r="S9580">
        <v>3</v>
      </c>
      <c r="T9580" s="7">
        <v>0</v>
      </c>
      <c r="U9580" s="5">
        <v>323.95499999999998</v>
      </c>
      <c r="V9580">
        <f t="shared" si="745"/>
        <v>9</v>
      </c>
      <c r="W9580">
        <f t="shared" si="746"/>
        <v>3</v>
      </c>
      <c r="X9580">
        <f t="shared" si="747"/>
        <v>2017</v>
      </c>
      <c r="Y9580" t="str">
        <f t="shared" si="748"/>
        <v>Sep</v>
      </c>
      <c r="Z9580" t="str">
        <f t="shared" si="749"/>
        <v>2017-09</v>
      </c>
    </row>
    <row r="9581" spans="1:26"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s="5">
        <v>70.98</v>
      </c>
      <c r="S9581">
        <v>1</v>
      </c>
      <c r="T9581" s="7">
        <v>0</v>
      </c>
      <c r="U9581" s="5">
        <v>3.5489999999999999</v>
      </c>
      <c r="V9581">
        <f t="shared" si="745"/>
        <v>9</v>
      </c>
      <c r="W9581">
        <f t="shared" si="746"/>
        <v>3</v>
      </c>
      <c r="X9581">
        <f t="shared" si="747"/>
        <v>2017</v>
      </c>
      <c r="Y9581" t="str">
        <f t="shared" si="748"/>
        <v>Sep</v>
      </c>
      <c r="Z9581" t="str">
        <f t="shared" si="749"/>
        <v>2017-09</v>
      </c>
    </row>
    <row r="9582" spans="1:26"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s="5">
        <v>29.95</v>
      </c>
      <c r="S9582">
        <v>5</v>
      </c>
      <c r="T9582" s="7">
        <v>0</v>
      </c>
      <c r="U9582" s="5">
        <v>8.6854999999999993</v>
      </c>
      <c r="V9582">
        <f t="shared" si="745"/>
        <v>9</v>
      </c>
      <c r="W9582">
        <f t="shared" si="746"/>
        <v>3</v>
      </c>
      <c r="X9582">
        <f t="shared" si="747"/>
        <v>2017</v>
      </c>
      <c r="Y9582" t="str">
        <f t="shared" si="748"/>
        <v>Sep</v>
      </c>
      <c r="Z9582" t="str">
        <f t="shared" si="749"/>
        <v>2017-09</v>
      </c>
    </row>
    <row r="9583" spans="1:26"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s="5">
        <v>589.41</v>
      </c>
      <c r="S9583">
        <v>5</v>
      </c>
      <c r="T9583" s="7">
        <v>0.1</v>
      </c>
      <c r="U9583" s="5">
        <v>-6.5490000000000004</v>
      </c>
      <c r="V9583">
        <f t="shared" si="745"/>
        <v>9</v>
      </c>
      <c r="W9583">
        <f t="shared" si="746"/>
        <v>3</v>
      </c>
      <c r="X9583">
        <f t="shared" si="747"/>
        <v>2017</v>
      </c>
      <c r="Y9583" t="str">
        <f t="shared" si="748"/>
        <v>Sep</v>
      </c>
      <c r="Z9583" t="str">
        <f t="shared" si="749"/>
        <v>2017-09</v>
      </c>
    </row>
    <row r="9584" spans="1:26"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s="5">
        <v>9.6479999999999997</v>
      </c>
      <c r="S9584">
        <v>6</v>
      </c>
      <c r="T9584" s="7">
        <v>0.2</v>
      </c>
      <c r="U9584" s="5">
        <v>3.4973999999999998</v>
      </c>
      <c r="V9584">
        <f t="shared" si="745"/>
        <v>6</v>
      </c>
      <c r="W9584">
        <f t="shared" si="746"/>
        <v>2</v>
      </c>
      <c r="X9584">
        <f t="shared" si="747"/>
        <v>2016</v>
      </c>
      <c r="Y9584" t="str">
        <f t="shared" si="748"/>
        <v>Jun</v>
      </c>
      <c r="Z9584" t="str">
        <f t="shared" si="749"/>
        <v>2016-06</v>
      </c>
    </row>
    <row r="9585" spans="1:26"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s="5">
        <v>400.78399999999999</v>
      </c>
      <c r="S9585">
        <v>1</v>
      </c>
      <c r="T9585" s="7">
        <v>0.2</v>
      </c>
      <c r="U9585" s="5">
        <v>-5.0098000000000003</v>
      </c>
      <c r="V9585">
        <f t="shared" si="745"/>
        <v>6</v>
      </c>
      <c r="W9585">
        <f t="shared" si="746"/>
        <v>2</v>
      </c>
      <c r="X9585">
        <f t="shared" si="747"/>
        <v>2017</v>
      </c>
      <c r="Y9585" t="str">
        <f t="shared" si="748"/>
        <v>Jun</v>
      </c>
      <c r="Z9585" t="str">
        <f t="shared" si="749"/>
        <v>2017-06</v>
      </c>
    </row>
    <row r="9586" spans="1:26"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s="5">
        <v>53.72</v>
      </c>
      <c r="S9586">
        <v>4</v>
      </c>
      <c r="T9586" s="7">
        <v>0</v>
      </c>
      <c r="U9586" s="5">
        <v>13.9672</v>
      </c>
      <c r="V9586">
        <f t="shared" si="745"/>
        <v>8</v>
      </c>
      <c r="W9586">
        <f t="shared" si="746"/>
        <v>3</v>
      </c>
      <c r="X9586">
        <f t="shared" si="747"/>
        <v>2017</v>
      </c>
      <c r="Y9586" t="str">
        <f t="shared" si="748"/>
        <v>Aug</v>
      </c>
      <c r="Z9586" t="str">
        <f t="shared" si="749"/>
        <v>2017-08</v>
      </c>
    </row>
    <row r="9587" spans="1:26"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s="5">
        <v>31.007999999999999</v>
      </c>
      <c r="S9587">
        <v>1</v>
      </c>
      <c r="T9587" s="7">
        <v>0.2</v>
      </c>
      <c r="U9587" s="5">
        <v>11.240399999999999</v>
      </c>
      <c r="V9587">
        <f t="shared" si="745"/>
        <v>8</v>
      </c>
      <c r="W9587">
        <f t="shared" si="746"/>
        <v>3</v>
      </c>
      <c r="X9587">
        <f t="shared" si="747"/>
        <v>2016</v>
      </c>
      <c r="Y9587" t="str">
        <f t="shared" si="748"/>
        <v>Aug</v>
      </c>
      <c r="Z9587" t="str">
        <f t="shared" si="749"/>
        <v>2016-08</v>
      </c>
    </row>
    <row r="9588" spans="1:26"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s="5">
        <v>61.12</v>
      </c>
      <c r="S9588">
        <v>5</v>
      </c>
      <c r="T9588" s="7">
        <v>0.2</v>
      </c>
      <c r="U9588" s="5">
        <v>22.155999999999999</v>
      </c>
      <c r="V9588">
        <f t="shared" si="745"/>
        <v>11</v>
      </c>
      <c r="W9588">
        <f t="shared" si="746"/>
        <v>4</v>
      </c>
      <c r="X9588">
        <f t="shared" si="747"/>
        <v>2016</v>
      </c>
      <c r="Y9588" t="str">
        <f t="shared" si="748"/>
        <v>Nov</v>
      </c>
      <c r="Z9588" t="str">
        <f t="shared" si="749"/>
        <v>2016-11</v>
      </c>
    </row>
    <row r="9589" spans="1:26"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s="5">
        <v>195.136</v>
      </c>
      <c r="S9589">
        <v>4</v>
      </c>
      <c r="T9589" s="7">
        <v>0.2</v>
      </c>
      <c r="U9589" s="5">
        <v>-43.9056</v>
      </c>
      <c r="V9589">
        <f t="shared" si="745"/>
        <v>4</v>
      </c>
      <c r="W9589">
        <f t="shared" si="746"/>
        <v>2</v>
      </c>
      <c r="X9589">
        <f t="shared" si="747"/>
        <v>2017</v>
      </c>
      <c r="Y9589" t="str">
        <f t="shared" si="748"/>
        <v>Apr</v>
      </c>
      <c r="Z9589" t="str">
        <f t="shared" si="749"/>
        <v>2017-04</v>
      </c>
    </row>
    <row r="9590" spans="1:26"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s="5">
        <v>121.536</v>
      </c>
      <c r="S9590">
        <v>4</v>
      </c>
      <c r="T9590" s="7">
        <v>0.2</v>
      </c>
      <c r="U9590" s="5">
        <v>15.192</v>
      </c>
      <c r="V9590">
        <f t="shared" si="745"/>
        <v>7</v>
      </c>
      <c r="W9590">
        <f t="shared" si="746"/>
        <v>3</v>
      </c>
      <c r="X9590">
        <f t="shared" si="747"/>
        <v>2017</v>
      </c>
      <c r="Y9590" t="str">
        <f t="shared" si="748"/>
        <v>Jul</v>
      </c>
      <c r="Z9590" t="str">
        <f t="shared" si="749"/>
        <v>2017-07</v>
      </c>
    </row>
    <row r="9591" spans="1:26"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s="5">
        <v>17.472000000000001</v>
      </c>
      <c r="S9591">
        <v>3</v>
      </c>
      <c r="T9591" s="7">
        <v>0.2</v>
      </c>
      <c r="U9591" s="5">
        <v>5.6783999999999999</v>
      </c>
      <c r="V9591">
        <f t="shared" si="745"/>
        <v>5</v>
      </c>
      <c r="W9591">
        <f t="shared" si="746"/>
        <v>2</v>
      </c>
      <c r="X9591">
        <f t="shared" si="747"/>
        <v>2014</v>
      </c>
      <c r="Y9591" t="str">
        <f t="shared" si="748"/>
        <v>May</v>
      </c>
      <c r="Z9591" t="str">
        <f t="shared" si="749"/>
        <v>2014-05</v>
      </c>
    </row>
    <row r="9592" spans="1:26"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s="5">
        <v>104.58</v>
      </c>
      <c r="S9592">
        <v>9</v>
      </c>
      <c r="T9592" s="7">
        <v>0.8</v>
      </c>
      <c r="U9592" s="5">
        <v>-172.55699999999999</v>
      </c>
      <c r="V9592">
        <f t="shared" si="745"/>
        <v>5</v>
      </c>
      <c r="W9592">
        <f t="shared" si="746"/>
        <v>2</v>
      </c>
      <c r="X9592">
        <f t="shared" si="747"/>
        <v>2014</v>
      </c>
      <c r="Y9592" t="str">
        <f t="shared" si="748"/>
        <v>May</v>
      </c>
      <c r="Z9592" t="str">
        <f t="shared" si="749"/>
        <v>2014-05</v>
      </c>
    </row>
    <row r="9593" spans="1:26"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s="5">
        <v>24.7</v>
      </c>
      <c r="S9593">
        <v>5</v>
      </c>
      <c r="T9593" s="7">
        <v>0.6</v>
      </c>
      <c r="U9593" s="5">
        <v>-9.8800000000000008</v>
      </c>
      <c r="V9593">
        <f t="shared" si="745"/>
        <v>7</v>
      </c>
      <c r="W9593">
        <f t="shared" si="746"/>
        <v>3</v>
      </c>
      <c r="X9593">
        <f t="shared" si="747"/>
        <v>2016</v>
      </c>
      <c r="Y9593" t="str">
        <f t="shared" si="748"/>
        <v>Jul</v>
      </c>
      <c r="Z9593" t="str">
        <f t="shared" si="749"/>
        <v>2016-07</v>
      </c>
    </row>
    <row r="9594" spans="1:26"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s="5">
        <v>302.72000000000003</v>
      </c>
      <c r="S9594">
        <v>5</v>
      </c>
      <c r="T9594" s="7">
        <v>0.6</v>
      </c>
      <c r="U9594" s="5">
        <v>-378.4</v>
      </c>
      <c r="V9594">
        <f t="shared" si="745"/>
        <v>7</v>
      </c>
      <c r="W9594">
        <f t="shared" si="746"/>
        <v>3</v>
      </c>
      <c r="X9594">
        <f t="shared" si="747"/>
        <v>2016</v>
      </c>
      <c r="Y9594" t="str">
        <f t="shared" si="748"/>
        <v>Jul</v>
      </c>
      <c r="Z9594" t="str">
        <f t="shared" si="749"/>
        <v>2016-07</v>
      </c>
    </row>
    <row r="9595" spans="1:26"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s="5">
        <v>8.56</v>
      </c>
      <c r="S9595">
        <v>2</v>
      </c>
      <c r="T9595" s="7">
        <v>0</v>
      </c>
      <c r="U9595" s="5">
        <v>3.8519999999999999</v>
      </c>
      <c r="V9595">
        <f t="shared" si="745"/>
        <v>9</v>
      </c>
      <c r="W9595">
        <f t="shared" si="746"/>
        <v>3</v>
      </c>
      <c r="X9595">
        <f t="shared" si="747"/>
        <v>2017</v>
      </c>
      <c r="Y9595" t="str">
        <f t="shared" si="748"/>
        <v>Sep</v>
      </c>
      <c r="Z9595" t="str">
        <f t="shared" si="749"/>
        <v>2017-09</v>
      </c>
    </row>
    <row r="9596" spans="1:26"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s="5">
        <v>11.56</v>
      </c>
      <c r="S9596">
        <v>2</v>
      </c>
      <c r="T9596" s="7">
        <v>0</v>
      </c>
      <c r="U9596" s="5">
        <v>5.6643999999999997</v>
      </c>
      <c r="V9596">
        <f t="shared" si="745"/>
        <v>9</v>
      </c>
      <c r="W9596">
        <f t="shared" si="746"/>
        <v>3</v>
      </c>
      <c r="X9596">
        <f t="shared" si="747"/>
        <v>2017</v>
      </c>
      <c r="Y9596" t="str">
        <f t="shared" si="748"/>
        <v>Sep</v>
      </c>
      <c r="Z9596" t="str">
        <f t="shared" si="749"/>
        <v>2017-09</v>
      </c>
    </row>
    <row r="9597" spans="1:26"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s="5">
        <v>25.86</v>
      </c>
      <c r="S9597">
        <v>3</v>
      </c>
      <c r="T9597" s="7">
        <v>0</v>
      </c>
      <c r="U9597" s="5">
        <v>6.7236000000000002</v>
      </c>
      <c r="V9597">
        <f t="shared" si="745"/>
        <v>1</v>
      </c>
      <c r="W9597">
        <f t="shared" si="746"/>
        <v>1</v>
      </c>
      <c r="X9597">
        <f t="shared" si="747"/>
        <v>2017</v>
      </c>
      <c r="Y9597" t="str">
        <f t="shared" si="748"/>
        <v>Jan</v>
      </c>
      <c r="Z9597" t="str">
        <f t="shared" si="749"/>
        <v>2017-01</v>
      </c>
    </row>
    <row r="9598" spans="1:26"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s="5">
        <v>276.78399999999999</v>
      </c>
      <c r="S9598">
        <v>2</v>
      </c>
      <c r="T9598" s="7">
        <v>0.2</v>
      </c>
      <c r="U9598" s="5">
        <v>89.954800000000006</v>
      </c>
      <c r="V9598">
        <f t="shared" si="745"/>
        <v>1</v>
      </c>
      <c r="W9598">
        <f t="shared" si="746"/>
        <v>1</v>
      </c>
      <c r="X9598">
        <f t="shared" si="747"/>
        <v>2017</v>
      </c>
      <c r="Y9598" t="str">
        <f t="shared" si="748"/>
        <v>Jan</v>
      </c>
      <c r="Z9598" t="str">
        <f t="shared" si="749"/>
        <v>2017-01</v>
      </c>
    </row>
    <row r="9599" spans="1:26"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s="5">
        <v>110.352</v>
      </c>
      <c r="S9599">
        <v>3</v>
      </c>
      <c r="T9599" s="7">
        <v>0.2</v>
      </c>
      <c r="U9599" s="5">
        <v>8.2764000000000006</v>
      </c>
      <c r="V9599">
        <f t="shared" si="745"/>
        <v>1</v>
      </c>
      <c r="W9599">
        <f t="shared" si="746"/>
        <v>1</v>
      </c>
      <c r="X9599">
        <f t="shared" si="747"/>
        <v>2017</v>
      </c>
      <c r="Y9599" t="str">
        <f t="shared" si="748"/>
        <v>Jan</v>
      </c>
      <c r="Z9599" t="str">
        <f t="shared" si="749"/>
        <v>2017-01</v>
      </c>
    </row>
    <row r="9600" spans="1:26"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s="5">
        <v>60.84</v>
      </c>
      <c r="S9600">
        <v>3</v>
      </c>
      <c r="T9600" s="7">
        <v>0</v>
      </c>
      <c r="U9600" s="5">
        <v>19.468800000000002</v>
      </c>
      <c r="V9600">
        <f t="shared" si="745"/>
        <v>9</v>
      </c>
      <c r="W9600">
        <f t="shared" si="746"/>
        <v>3</v>
      </c>
      <c r="X9600">
        <f t="shared" si="747"/>
        <v>2015</v>
      </c>
      <c r="Y9600" t="str">
        <f t="shared" si="748"/>
        <v>Sep</v>
      </c>
      <c r="Z9600" t="str">
        <f t="shared" si="749"/>
        <v>2015-09</v>
      </c>
    </row>
    <row r="9601" spans="1:26"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s="5">
        <v>35.207999999999998</v>
      </c>
      <c r="S9601">
        <v>1</v>
      </c>
      <c r="T9601" s="7">
        <v>0.2</v>
      </c>
      <c r="U9601" s="5">
        <v>2.6406000000000001</v>
      </c>
      <c r="V9601">
        <f t="shared" si="745"/>
        <v>4</v>
      </c>
      <c r="W9601">
        <f t="shared" si="746"/>
        <v>2</v>
      </c>
      <c r="X9601">
        <f t="shared" si="747"/>
        <v>2015</v>
      </c>
      <c r="Y9601" t="str">
        <f t="shared" si="748"/>
        <v>Apr</v>
      </c>
      <c r="Z9601" t="str">
        <f t="shared" si="749"/>
        <v>2015-04</v>
      </c>
    </row>
    <row r="9602" spans="1:26"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s="5">
        <v>41.472000000000001</v>
      </c>
      <c r="S9602">
        <v>8</v>
      </c>
      <c r="T9602" s="7">
        <v>0.2</v>
      </c>
      <c r="U9602" s="5">
        <v>14.5152</v>
      </c>
      <c r="V9602">
        <f t="shared" si="745"/>
        <v>5</v>
      </c>
      <c r="W9602">
        <f t="shared" si="746"/>
        <v>2</v>
      </c>
      <c r="X9602">
        <f t="shared" si="747"/>
        <v>2017</v>
      </c>
      <c r="Y9602" t="str">
        <f t="shared" si="748"/>
        <v>May</v>
      </c>
      <c r="Z9602" t="str">
        <f t="shared" si="749"/>
        <v>2017-05</v>
      </c>
    </row>
    <row r="9603" spans="1:26"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5">
        <v>239.5</v>
      </c>
      <c r="S9603">
        <v>5</v>
      </c>
      <c r="T9603" s="7">
        <v>0</v>
      </c>
      <c r="U9603" s="5">
        <v>114.96</v>
      </c>
      <c r="V9603">
        <f t="shared" ref="V9603:V9666" si="750">MONTH(C9603)</f>
        <v>9</v>
      </c>
      <c r="W9603">
        <f t="shared" ref="W9603:W9666" si="751">ROUNDUP(MONTH(C9603)/3,0)</f>
        <v>3</v>
      </c>
      <c r="X9603">
        <f t="shared" ref="X9603:X9666" si="752">YEAR(C9603)</f>
        <v>2016</v>
      </c>
      <c r="Y9603" t="str">
        <f t="shared" ref="Y9603:Y9666" si="753">TEXT(C9603,"MMM")</f>
        <v>Sep</v>
      </c>
      <c r="Z9603" t="str">
        <f t="shared" ref="Z9603:Z9666" si="754">TEXT(C9603,"YYYY-MM")</f>
        <v>2016-09</v>
      </c>
    </row>
    <row r="9604" spans="1:26"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s="5">
        <v>34.200000000000003</v>
      </c>
      <c r="S9604">
        <v>5</v>
      </c>
      <c r="T9604" s="7">
        <v>0</v>
      </c>
      <c r="U9604" s="5">
        <v>9.234</v>
      </c>
      <c r="V9604">
        <f t="shared" si="750"/>
        <v>5</v>
      </c>
      <c r="W9604">
        <f t="shared" si="751"/>
        <v>2</v>
      </c>
      <c r="X9604">
        <f t="shared" si="752"/>
        <v>2014</v>
      </c>
      <c r="Y9604" t="str">
        <f t="shared" si="753"/>
        <v>May</v>
      </c>
      <c r="Z9604" t="str">
        <f t="shared" si="754"/>
        <v>2014-05</v>
      </c>
    </row>
    <row r="9605" spans="1:26"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s="5">
        <v>376.86599999999999</v>
      </c>
      <c r="S9605">
        <v>3</v>
      </c>
      <c r="T9605" s="7">
        <v>0.4</v>
      </c>
      <c r="U9605" s="5">
        <v>-213.5574</v>
      </c>
      <c r="V9605">
        <f t="shared" si="750"/>
        <v>6</v>
      </c>
      <c r="W9605">
        <f t="shared" si="751"/>
        <v>2</v>
      </c>
      <c r="X9605">
        <f t="shared" si="752"/>
        <v>2016</v>
      </c>
      <c r="Y9605" t="str">
        <f t="shared" si="753"/>
        <v>Jun</v>
      </c>
      <c r="Z9605" t="str">
        <f t="shared" si="754"/>
        <v>2016-06</v>
      </c>
    </row>
    <row r="9606" spans="1:26"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s="5">
        <v>197.72</v>
      </c>
      <c r="S9606">
        <v>4</v>
      </c>
      <c r="T9606" s="7">
        <v>0</v>
      </c>
      <c r="U9606" s="5">
        <v>55.361600000000003</v>
      </c>
      <c r="V9606">
        <f t="shared" si="750"/>
        <v>11</v>
      </c>
      <c r="W9606">
        <f t="shared" si="751"/>
        <v>4</v>
      </c>
      <c r="X9606">
        <f t="shared" si="752"/>
        <v>2015</v>
      </c>
      <c r="Y9606" t="str">
        <f t="shared" si="753"/>
        <v>Nov</v>
      </c>
      <c r="Z9606" t="str">
        <f t="shared" si="754"/>
        <v>2015-11</v>
      </c>
    </row>
    <row r="9607" spans="1:26"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s="5">
        <v>70.72</v>
      </c>
      <c r="S9607">
        <v>4</v>
      </c>
      <c r="T9607" s="7">
        <v>0.2</v>
      </c>
      <c r="U9607" s="5">
        <v>-6.1879999999999997</v>
      </c>
      <c r="V9607">
        <f t="shared" si="750"/>
        <v>11</v>
      </c>
      <c r="W9607">
        <f t="shared" si="751"/>
        <v>4</v>
      </c>
      <c r="X9607">
        <f t="shared" si="752"/>
        <v>2017</v>
      </c>
      <c r="Y9607" t="str">
        <f t="shared" si="753"/>
        <v>Nov</v>
      </c>
      <c r="Z9607" t="str">
        <f t="shared" si="754"/>
        <v>2017-11</v>
      </c>
    </row>
    <row r="9608" spans="1:26"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s="5">
        <v>194.352</v>
      </c>
      <c r="S9608">
        <v>3</v>
      </c>
      <c r="T9608" s="7">
        <v>0.2</v>
      </c>
      <c r="U9608" s="5">
        <v>-43.729199999999999</v>
      </c>
      <c r="V9608">
        <f t="shared" si="750"/>
        <v>11</v>
      </c>
      <c r="W9608">
        <f t="shared" si="751"/>
        <v>4</v>
      </c>
      <c r="X9608">
        <f t="shared" si="752"/>
        <v>2017</v>
      </c>
      <c r="Y9608" t="str">
        <f t="shared" si="753"/>
        <v>Nov</v>
      </c>
      <c r="Z9608" t="str">
        <f t="shared" si="754"/>
        <v>2017-11</v>
      </c>
    </row>
    <row r="9609" spans="1:26"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s="5">
        <v>21.6</v>
      </c>
      <c r="S9609">
        <v>6</v>
      </c>
      <c r="T9609" s="7">
        <v>0</v>
      </c>
      <c r="U9609" s="5">
        <v>9.9359999999999999</v>
      </c>
      <c r="V9609">
        <f t="shared" si="750"/>
        <v>12</v>
      </c>
      <c r="W9609">
        <f t="shared" si="751"/>
        <v>4</v>
      </c>
      <c r="X9609">
        <f t="shared" si="752"/>
        <v>2017</v>
      </c>
      <c r="Y9609" t="str">
        <f t="shared" si="753"/>
        <v>Dec</v>
      </c>
      <c r="Z9609" t="str">
        <f t="shared" si="754"/>
        <v>2017-12</v>
      </c>
    </row>
    <row r="9610" spans="1:26"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s="5">
        <v>11.07</v>
      </c>
      <c r="S9610">
        <v>3</v>
      </c>
      <c r="T9610" s="7">
        <v>0</v>
      </c>
      <c r="U9610" s="5">
        <v>5.2028999999999996</v>
      </c>
      <c r="V9610">
        <f t="shared" si="750"/>
        <v>12</v>
      </c>
      <c r="W9610">
        <f t="shared" si="751"/>
        <v>4</v>
      </c>
      <c r="X9610">
        <f t="shared" si="752"/>
        <v>2017</v>
      </c>
      <c r="Y9610" t="str">
        <f t="shared" si="753"/>
        <v>Dec</v>
      </c>
      <c r="Z9610" t="str">
        <f t="shared" si="754"/>
        <v>2017-12</v>
      </c>
    </row>
    <row r="9611" spans="1:26"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s="5">
        <v>282.83999999999997</v>
      </c>
      <c r="S9611">
        <v>4</v>
      </c>
      <c r="T9611" s="7">
        <v>0</v>
      </c>
      <c r="U9611" s="5">
        <v>19.7988</v>
      </c>
      <c r="V9611">
        <f t="shared" si="750"/>
        <v>5</v>
      </c>
      <c r="W9611">
        <f t="shared" si="751"/>
        <v>2</v>
      </c>
      <c r="X9611">
        <f t="shared" si="752"/>
        <v>2016</v>
      </c>
      <c r="Y9611" t="str">
        <f t="shared" si="753"/>
        <v>May</v>
      </c>
      <c r="Z9611" t="str">
        <f t="shared" si="754"/>
        <v>2016-05</v>
      </c>
    </row>
    <row r="9612" spans="1:26"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s="5">
        <v>27.72</v>
      </c>
      <c r="S9612">
        <v>9</v>
      </c>
      <c r="T9612" s="7">
        <v>0</v>
      </c>
      <c r="U9612" s="5">
        <v>13.3056</v>
      </c>
      <c r="V9612">
        <f t="shared" si="750"/>
        <v>5</v>
      </c>
      <c r="W9612">
        <f t="shared" si="751"/>
        <v>2</v>
      </c>
      <c r="X9612">
        <f t="shared" si="752"/>
        <v>2016</v>
      </c>
      <c r="Y9612" t="str">
        <f t="shared" si="753"/>
        <v>May</v>
      </c>
      <c r="Z9612" t="str">
        <f t="shared" si="754"/>
        <v>2016-05</v>
      </c>
    </row>
    <row r="9613" spans="1:26"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s="5">
        <v>11.68</v>
      </c>
      <c r="S9613">
        <v>4</v>
      </c>
      <c r="T9613" s="7">
        <v>0</v>
      </c>
      <c r="U9613" s="5">
        <v>5.2560000000000002</v>
      </c>
      <c r="V9613">
        <f t="shared" si="750"/>
        <v>10</v>
      </c>
      <c r="W9613">
        <f t="shared" si="751"/>
        <v>4</v>
      </c>
      <c r="X9613">
        <f t="shared" si="752"/>
        <v>2017</v>
      </c>
      <c r="Y9613" t="str">
        <f t="shared" si="753"/>
        <v>Oct</v>
      </c>
      <c r="Z9613" t="str">
        <f t="shared" si="754"/>
        <v>2017-10</v>
      </c>
    </row>
    <row r="9614" spans="1:26"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s="5">
        <v>239.98400000000001</v>
      </c>
      <c r="S9614">
        <v>2</v>
      </c>
      <c r="T9614" s="7">
        <v>0.2</v>
      </c>
      <c r="U9614" s="5">
        <v>23.9984</v>
      </c>
      <c r="V9614">
        <f t="shared" si="750"/>
        <v>9</v>
      </c>
      <c r="W9614">
        <f t="shared" si="751"/>
        <v>3</v>
      </c>
      <c r="X9614">
        <f t="shared" si="752"/>
        <v>2016</v>
      </c>
      <c r="Y9614" t="str">
        <f t="shared" si="753"/>
        <v>Sep</v>
      </c>
      <c r="Z9614" t="str">
        <f t="shared" si="754"/>
        <v>2016-09</v>
      </c>
    </row>
    <row r="9615" spans="1:26"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s="5">
        <v>22.98</v>
      </c>
      <c r="S9615">
        <v>1</v>
      </c>
      <c r="T9615" s="7">
        <v>0</v>
      </c>
      <c r="U9615" s="5">
        <v>6.8940000000000001</v>
      </c>
      <c r="V9615">
        <f t="shared" si="750"/>
        <v>11</v>
      </c>
      <c r="W9615">
        <f t="shared" si="751"/>
        <v>4</v>
      </c>
      <c r="X9615">
        <f t="shared" si="752"/>
        <v>2014</v>
      </c>
      <c r="Y9615" t="str">
        <f t="shared" si="753"/>
        <v>Nov</v>
      </c>
      <c r="Z9615" t="str">
        <f t="shared" si="754"/>
        <v>2014-11</v>
      </c>
    </row>
    <row r="9616" spans="1:26"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s="5">
        <v>102.13</v>
      </c>
      <c r="S9616">
        <v>7</v>
      </c>
      <c r="T9616" s="7">
        <v>0</v>
      </c>
      <c r="U9616" s="5">
        <v>15.3195</v>
      </c>
      <c r="V9616">
        <f t="shared" si="750"/>
        <v>11</v>
      </c>
      <c r="W9616">
        <f t="shared" si="751"/>
        <v>4</v>
      </c>
      <c r="X9616">
        <f t="shared" si="752"/>
        <v>2014</v>
      </c>
      <c r="Y9616" t="str">
        <f t="shared" si="753"/>
        <v>Nov</v>
      </c>
      <c r="Z9616" t="str">
        <f t="shared" si="754"/>
        <v>2014-11</v>
      </c>
    </row>
    <row r="9617" spans="1:26"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s="5">
        <v>2033.5840000000001</v>
      </c>
      <c r="S9617">
        <v>2</v>
      </c>
      <c r="T9617" s="7">
        <v>0.2</v>
      </c>
      <c r="U9617" s="5">
        <v>762.59400000000005</v>
      </c>
      <c r="V9617">
        <f t="shared" si="750"/>
        <v>11</v>
      </c>
      <c r="W9617">
        <f t="shared" si="751"/>
        <v>4</v>
      </c>
      <c r="X9617">
        <f t="shared" si="752"/>
        <v>2014</v>
      </c>
      <c r="Y9617" t="str">
        <f t="shared" si="753"/>
        <v>Nov</v>
      </c>
      <c r="Z9617" t="str">
        <f t="shared" si="754"/>
        <v>2014-11</v>
      </c>
    </row>
    <row r="9618" spans="1:26"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s="5">
        <v>5.76</v>
      </c>
      <c r="S9618">
        <v>2</v>
      </c>
      <c r="T9618" s="7">
        <v>0</v>
      </c>
      <c r="U9618" s="5">
        <v>1.6704000000000001</v>
      </c>
      <c r="V9618">
        <f t="shared" si="750"/>
        <v>8</v>
      </c>
      <c r="W9618">
        <f t="shared" si="751"/>
        <v>3</v>
      </c>
      <c r="X9618">
        <f t="shared" si="752"/>
        <v>2016</v>
      </c>
      <c r="Y9618" t="str">
        <f t="shared" si="753"/>
        <v>Aug</v>
      </c>
      <c r="Z9618" t="str">
        <f t="shared" si="754"/>
        <v>2016-08</v>
      </c>
    </row>
    <row r="9619" spans="1:26"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s="5">
        <v>899.98199999999997</v>
      </c>
      <c r="S9619">
        <v>3</v>
      </c>
      <c r="T9619" s="7">
        <v>0.4</v>
      </c>
      <c r="U9619" s="5">
        <v>74.998500000000007</v>
      </c>
      <c r="V9619">
        <f t="shared" si="750"/>
        <v>11</v>
      </c>
      <c r="W9619">
        <f t="shared" si="751"/>
        <v>4</v>
      </c>
      <c r="X9619">
        <f t="shared" si="752"/>
        <v>2017</v>
      </c>
      <c r="Y9619" t="str">
        <f t="shared" si="753"/>
        <v>Nov</v>
      </c>
      <c r="Z9619" t="str">
        <f t="shared" si="754"/>
        <v>2017-11</v>
      </c>
    </row>
    <row r="9620" spans="1:26"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5">
        <v>86.352000000000004</v>
      </c>
      <c r="S9620">
        <v>3</v>
      </c>
      <c r="T9620" s="7">
        <v>0.2</v>
      </c>
      <c r="U9620" s="5">
        <v>5.3970000000000002</v>
      </c>
      <c r="V9620">
        <f t="shared" si="750"/>
        <v>11</v>
      </c>
      <c r="W9620">
        <f t="shared" si="751"/>
        <v>4</v>
      </c>
      <c r="X9620">
        <f t="shared" si="752"/>
        <v>2017</v>
      </c>
      <c r="Y9620" t="str">
        <f t="shared" si="753"/>
        <v>Nov</v>
      </c>
      <c r="Z9620" t="str">
        <f t="shared" si="754"/>
        <v>2017-11</v>
      </c>
    </row>
    <row r="9621" spans="1:26"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5">
        <v>139.96</v>
      </c>
      <c r="S9621">
        <v>5</v>
      </c>
      <c r="T9621" s="7">
        <v>0.2</v>
      </c>
      <c r="U9621" s="5">
        <v>-1.7495000000000001</v>
      </c>
      <c r="V9621">
        <f t="shared" si="750"/>
        <v>11</v>
      </c>
      <c r="W9621">
        <f t="shared" si="751"/>
        <v>4</v>
      </c>
      <c r="X9621">
        <f t="shared" si="752"/>
        <v>2017</v>
      </c>
      <c r="Y9621" t="str">
        <f t="shared" si="753"/>
        <v>Nov</v>
      </c>
      <c r="Z9621" t="str">
        <f t="shared" si="754"/>
        <v>2017-11</v>
      </c>
    </row>
    <row r="9622" spans="1:26"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s="5">
        <v>16.704000000000001</v>
      </c>
      <c r="S9622">
        <v>6</v>
      </c>
      <c r="T9622" s="7">
        <v>0.2</v>
      </c>
      <c r="U9622" s="5">
        <v>1.2527999999999999</v>
      </c>
      <c r="V9622">
        <f t="shared" si="750"/>
        <v>9</v>
      </c>
      <c r="W9622">
        <f t="shared" si="751"/>
        <v>3</v>
      </c>
      <c r="X9622">
        <f t="shared" si="752"/>
        <v>2014</v>
      </c>
      <c r="Y9622" t="str">
        <f t="shared" si="753"/>
        <v>Sep</v>
      </c>
      <c r="Z9622" t="str">
        <f t="shared" si="754"/>
        <v>2014-09</v>
      </c>
    </row>
    <row r="9623" spans="1:26"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s="5">
        <v>3.1520000000000001</v>
      </c>
      <c r="S9623">
        <v>2</v>
      </c>
      <c r="T9623" s="7">
        <v>0.2</v>
      </c>
      <c r="U9623" s="5">
        <v>0.4728</v>
      </c>
      <c r="V9623">
        <f t="shared" si="750"/>
        <v>9</v>
      </c>
      <c r="W9623">
        <f t="shared" si="751"/>
        <v>3</v>
      </c>
      <c r="X9623">
        <f t="shared" si="752"/>
        <v>2014</v>
      </c>
      <c r="Y9623" t="str">
        <f t="shared" si="753"/>
        <v>Sep</v>
      </c>
      <c r="Z9623" t="str">
        <f t="shared" si="754"/>
        <v>2014-09</v>
      </c>
    </row>
    <row r="9624" spans="1:26"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s="5">
        <v>32.896000000000001</v>
      </c>
      <c r="S9624">
        <v>4</v>
      </c>
      <c r="T9624" s="7">
        <v>0.2</v>
      </c>
      <c r="U9624" s="5">
        <v>11.102399999999999</v>
      </c>
      <c r="V9624">
        <f t="shared" si="750"/>
        <v>9</v>
      </c>
      <c r="W9624">
        <f t="shared" si="751"/>
        <v>3</v>
      </c>
      <c r="X9624">
        <f t="shared" si="752"/>
        <v>2014</v>
      </c>
      <c r="Y9624" t="str">
        <f t="shared" si="753"/>
        <v>Sep</v>
      </c>
      <c r="Z9624" t="str">
        <f t="shared" si="754"/>
        <v>2014-09</v>
      </c>
    </row>
    <row r="9625" spans="1:26"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5">
        <v>21.391999999999999</v>
      </c>
      <c r="S9625">
        <v>2</v>
      </c>
      <c r="T9625" s="7">
        <v>0.8</v>
      </c>
      <c r="U9625" s="5">
        <v>-54.549599999999998</v>
      </c>
      <c r="V9625">
        <f t="shared" si="750"/>
        <v>6</v>
      </c>
      <c r="W9625">
        <f t="shared" si="751"/>
        <v>2</v>
      </c>
      <c r="X9625">
        <f t="shared" si="752"/>
        <v>2017</v>
      </c>
      <c r="Y9625" t="str">
        <f t="shared" si="753"/>
        <v>Jun</v>
      </c>
      <c r="Z9625" t="str">
        <f t="shared" si="754"/>
        <v>2017-06</v>
      </c>
    </row>
    <row r="9626" spans="1:26"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5">
        <v>307.31400000000002</v>
      </c>
      <c r="S9626">
        <v>3</v>
      </c>
      <c r="T9626" s="7">
        <v>0.3</v>
      </c>
      <c r="U9626" s="5">
        <v>-39.511800000000001</v>
      </c>
      <c r="V9626">
        <f t="shared" si="750"/>
        <v>6</v>
      </c>
      <c r="W9626">
        <f t="shared" si="751"/>
        <v>2</v>
      </c>
      <c r="X9626">
        <f t="shared" si="752"/>
        <v>2017</v>
      </c>
      <c r="Y9626" t="str">
        <f t="shared" si="753"/>
        <v>Jun</v>
      </c>
      <c r="Z9626" t="str">
        <f t="shared" si="754"/>
        <v>2017-06</v>
      </c>
    </row>
    <row r="9627" spans="1:26"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s="5">
        <v>409.99919999999997</v>
      </c>
      <c r="S9627">
        <v>3</v>
      </c>
      <c r="T9627" s="7">
        <v>0.32</v>
      </c>
      <c r="U9627" s="5">
        <v>-96.470399999999998</v>
      </c>
      <c r="V9627">
        <f t="shared" si="750"/>
        <v>6</v>
      </c>
      <c r="W9627">
        <f t="shared" si="751"/>
        <v>2</v>
      </c>
      <c r="X9627">
        <f t="shared" si="752"/>
        <v>2017</v>
      </c>
      <c r="Y9627" t="str">
        <f t="shared" si="753"/>
        <v>Jun</v>
      </c>
      <c r="Z9627" t="str">
        <f t="shared" si="754"/>
        <v>2017-06</v>
      </c>
    </row>
    <row r="9628" spans="1:26"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s="5">
        <v>9.2479999999999993</v>
      </c>
      <c r="S9628">
        <v>2</v>
      </c>
      <c r="T9628" s="7">
        <v>0.2</v>
      </c>
      <c r="U9628" s="5">
        <v>3.3523999999999998</v>
      </c>
      <c r="V9628">
        <f t="shared" si="750"/>
        <v>9</v>
      </c>
      <c r="W9628">
        <f t="shared" si="751"/>
        <v>3</v>
      </c>
      <c r="X9628">
        <f t="shared" si="752"/>
        <v>2017</v>
      </c>
      <c r="Y9628" t="str">
        <f t="shared" si="753"/>
        <v>Sep</v>
      </c>
      <c r="Z9628" t="str">
        <f t="shared" si="754"/>
        <v>2017-09</v>
      </c>
    </row>
    <row r="9629" spans="1:26"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s="5">
        <v>14.67</v>
      </c>
      <c r="S9629">
        <v>3</v>
      </c>
      <c r="T9629" s="7">
        <v>0</v>
      </c>
      <c r="U9629" s="5">
        <v>6.7481999999999998</v>
      </c>
      <c r="V9629">
        <f t="shared" si="750"/>
        <v>11</v>
      </c>
      <c r="W9629">
        <f t="shared" si="751"/>
        <v>4</v>
      </c>
      <c r="X9629">
        <f t="shared" si="752"/>
        <v>2014</v>
      </c>
      <c r="Y9629" t="str">
        <f t="shared" si="753"/>
        <v>Nov</v>
      </c>
      <c r="Z9629" t="str">
        <f t="shared" si="754"/>
        <v>2014-11</v>
      </c>
    </row>
    <row r="9630" spans="1:26"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s="5">
        <v>37.408000000000001</v>
      </c>
      <c r="S9630">
        <v>7</v>
      </c>
      <c r="T9630" s="7">
        <v>0.2</v>
      </c>
      <c r="U9630" s="5">
        <v>13.0928</v>
      </c>
      <c r="V9630">
        <f t="shared" si="750"/>
        <v>1</v>
      </c>
      <c r="W9630">
        <f t="shared" si="751"/>
        <v>1</v>
      </c>
      <c r="X9630">
        <f t="shared" si="752"/>
        <v>2014</v>
      </c>
      <c r="Y9630" t="str">
        <f t="shared" si="753"/>
        <v>Jan</v>
      </c>
      <c r="Z9630" t="str">
        <f t="shared" si="754"/>
        <v>2014-01</v>
      </c>
    </row>
    <row r="9631" spans="1:26"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s="5">
        <v>3.4380000000000002</v>
      </c>
      <c r="S9631">
        <v>2</v>
      </c>
      <c r="T9631" s="7">
        <v>0.7</v>
      </c>
      <c r="U9631" s="5">
        <v>-2.5211999999999999</v>
      </c>
      <c r="V9631">
        <f t="shared" si="750"/>
        <v>1</v>
      </c>
      <c r="W9631">
        <f t="shared" si="751"/>
        <v>1</v>
      </c>
      <c r="X9631">
        <f t="shared" si="752"/>
        <v>2014</v>
      </c>
      <c r="Y9631" t="str">
        <f t="shared" si="753"/>
        <v>Jan</v>
      </c>
      <c r="Z9631" t="str">
        <f t="shared" si="754"/>
        <v>2014-01</v>
      </c>
    </row>
    <row r="9632" spans="1:26"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s="5">
        <v>7.1520000000000001</v>
      </c>
      <c r="S9632">
        <v>3</v>
      </c>
      <c r="T9632" s="7">
        <v>0.2</v>
      </c>
      <c r="U9632" s="5">
        <v>2.3243999999999998</v>
      </c>
      <c r="V9632">
        <f t="shared" si="750"/>
        <v>5</v>
      </c>
      <c r="W9632">
        <f t="shared" si="751"/>
        <v>2</v>
      </c>
      <c r="X9632">
        <f t="shared" si="752"/>
        <v>2016</v>
      </c>
      <c r="Y9632" t="str">
        <f t="shared" si="753"/>
        <v>May</v>
      </c>
      <c r="Z9632" t="str">
        <f t="shared" si="754"/>
        <v>2016-05</v>
      </c>
    </row>
    <row r="9633" spans="1:26"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s="5">
        <v>179.7</v>
      </c>
      <c r="S9633">
        <v>6</v>
      </c>
      <c r="T9633" s="7">
        <v>0</v>
      </c>
      <c r="U9633" s="5">
        <v>88.052999999999997</v>
      </c>
      <c r="V9633">
        <f t="shared" si="750"/>
        <v>5</v>
      </c>
      <c r="W9633">
        <f t="shared" si="751"/>
        <v>2</v>
      </c>
      <c r="X9633">
        <f t="shared" si="752"/>
        <v>2016</v>
      </c>
      <c r="Y9633" t="str">
        <f t="shared" si="753"/>
        <v>May</v>
      </c>
      <c r="Z9633" t="str">
        <f t="shared" si="754"/>
        <v>2016-05</v>
      </c>
    </row>
    <row r="9634" spans="1:26"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s="5">
        <v>90.64</v>
      </c>
      <c r="S9634">
        <v>8</v>
      </c>
      <c r="T9634" s="7">
        <v>0</v>
      </c>
      <c r="U9634" s="5">
        <v>38.975200000000001</v>
      </c>
      <c r="V9634">
        <f t="shared" si="750"/>
        <v>2</v>
      </c>
      <c r="W9634">
        <f t="shared" si="751"/>
        <v>1</v>
      </c>
      <c r="X9634">
        <f t="shared" si="752"/>
        <v>2017</v>
      </c>
      <c r="Y9634" t="str">
        <f t="shared" si="753"/>
        <v>Feb</v>
      </c>
      <c r="Z9634" t="str">
        <f t="shared" si="754"/>
        <v>2017-02</v>
      </c>
    </row>
    <row r="9635" spans="1:26"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s="5">
        <v>177</v>
      </c>
      <c r="S9635">
        <v>3</v>
      </c>
      <c r="T9635" s="7">
        <v>0</v>
      </c>
      <c r="U9635" s="5">
        <v>30.09</v>
      </c>
      <c r="V9635">
        <f t="shared" si="750"/>
        <v>10</v>
      </c>
      <c r="W9635">
        <f t="shared" si="751"/>
        <v>4</v>
      </c>
      <c r="X9635">
        <f t="shared" si="752"/>
        <v>2014</v>
      </c>
      <c r="Y9635" t="str">
        <f t="shared" si="753"/>
        <v>Oct</v>
      </c>
      <c r="Z9635" t="str">
        <f t="shared" si="754"/>
        <v>2014-10</v>
      </c>
    </row>
    <row r="9636" spans="1:26"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s="5">
        <v>79.45</v>
      </c>
      <c r="S9636">
        <v>7</v>
      </c>
      <c r="T9636" s="7">
        <v>0</v>
      </c>
      <c r="U9636" s="5">
        <v>22.245999999999999</v>
      </c>
      <c r="V9636">
        <f t="shared" si="750"/>
        <v>10</v>
      </c>
      <c r="W9636">
        <f t="shared" si="751"/>
        <v>4</v>
      </c>
      <c r="X9636">
        <f t="shared" si="752"/>
        <v>2014</v>
      </c>
      <c r="Y9636" t="str">
        <f t="shared" si="753"/>
        <v>Oct</v>
      </c>
      <c r="Z9636" t="str">
        <f t="shared" si="754"/>
        <v>2014-10</v>
      </c>
    </row>
    <row r="9637" spans="1:26"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s="5">
        <v>1628.82</v>
      </c>
      <c r="S9637">
        <v>9</v>
      </c>
      <c r="T9637" s="7">
        <v>0</v>
      </c>
      <c r="U9637" s="5">
        <v>260.6112</v>
      </c>
      <c r="V9637">
        <f t="shared" si="750"/>
        <v>10</v>
      </c>
      <c r="W9637">
        <f t="shared" si="751"/>
        <v>4</v>
      </c>
      <c r="X9637">
        <f t="shared" si="752"/>
        <v>2014</v>
      </c>
      <c r="Y9637" t="str">
        <f t="shared" si="753"/>
        <v>Oct</v>
      </c>
      <c r="Z9637" t="str">
        <f t="shared" si="754"/>
        <v>2014-10</v>
      </c>
    </row>
    <row r="9638" spans="1:26"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s="5">
        <v>137.54</v>
      </c>
      <c r="S9638">
        <v>2</v>
      </c>
      <c r="T9638" s="7">
        <v>0</v>
      </c>
      <c r="U9638" s="5">
        <v>55.015999999999998</v>
      </c>
      <c r="V9638">
        <f t="shared" si="750"/>
        <v>11</v>
      </c>
      <c r="W9638">
        <f t="shared" si="751"/>
        <v>4</v>
      </c>
      <c r="X9638">
        <f t="shared" si="752"/>
        <v>2014</v>
      </c>
      <c r="Y9638" t="str">
        <f t="shared" si="753"/>
        <v>Nov</v>
      </c>
      <c r="Z9638" t="str">
        <f t="shared" si="754"/>
        <v>2014-11</v>
      </c>
    </row>
    <row r="9639" spans="1:26"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s="5">
        <v>730.2</v>
      </c>
      <c r="S9639">
        <v>4</v>
      </c>
      <c r="T9639" s="7">
        <v>0</v>
      </c>
      <c r="U9639" s="5">
        <v>94.926000000000002</v>
      </c>
      <c r="V9639">
        <f t="shared" si="750"/>
        <v>11</v>
      </c>
      <c r="W9639">
        <f t="shared" si="751"/>
        <v>4</v>
      </c>
      <c r="X9639">
        <f t="shared" si="752"/>
        <v>2014</v>
      </c>
      <c r="Y9639" t="str">
        <f t="shared" si="753"/>
        <v>Nov</v>
      </c>
      <c r="Z9639" t="str">
        <f t="shared" si="754"/>
        <v>2014-11</v>
      </c>
    </row>
    <row r="9640" spans="1:26"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s="5">
        <v>11.56</v>
      </c>
      <c r="S9640">
        <v>2</v>
      </c>
      <c r="T9640" s="7">
        <v>0</v>
      </c>
      <c r="U9640" s="5">
        <v>5.6643999999999997</v>
      </c>
      <c r="V9640">
        <f t="shared" si="750"/>
        <v>11</v>
      </c>
      <c r="W9640">
        <f t="shared" si="751"/>
        <v>4</v>
      </c>
      <c r="X9640">
        <f t="shared" si="752"/>
        <v>2017</v>
      </c>
      <c r="Y9640" t="str">
        <f t="shared" si="753"/>
        <v>Nov</v>
      </c>
      <c r="Z9640" t="str">
        <f t="shared" si="754"/>
        <v>2017-11</v>
      </c>
    </row>
    <row r="9641" spans="1:26"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s="5">
        <v>4297.6440000000002</v>
      </c>
      <c r="S9641">
        <v>13</v>
      </c>
      <c r="T9641" s="7">
        <v>0.4</v>
      </c>
      <c r="U9641" s="5">
        <v>-1862.3124</v>
      </c>
      <c r="V9641">
        <f t="shared" si="750"/>
        <v>1</v>
      </c>
      <c r="W9641">
        <f t="shared" si="751"/>
        <v>1</v>
      </c>
      <c r="X9641">
        <f t="shared" si="752"/>
        <v>2015</v>
      </c>
      <c r="Y9641" t="str">
        <f t="shared" si="753"/>
        <v>Jan</v>
      </c>
      <c r="Z9641" t="str">
        <f t="shared" si="754"/>
        <v>2015-01</v>
      </c>
    </row>
    <row r="9642" spans="1:26"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s="5">
        <v>20.65</v>
      </c>
      <c r="S9642">
        <v>5</v>
      </c>
      <c r="T9642" s="7">
        <v>0</v>
      </c>
      <c r="U9642" s="5">
        <v>9.4990000000000006</v>
      </c>
      <c r="V9642">
        <f t="shared" si="750"/>
        <v>3</v>
      </c>
      <c r="W9642">
        <f t="shared" si="751"/>
        <v>1</v>
      </c>
      <c r="X9642">
        <f t="shared" si="752"/>
        <v>2014</v>
      </c>
      <c r="Y9642" t="str">
        <f t="shared" si="753"/>
        <v>Mar</v>
      </c>
      <c r="Z9642" t="str">
        <f t="shared" si="754"/>
        <v>2014-03</v>
      </c>
    </row>
    <row r="9643" spans="1:26"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s="5">
        <v>204.9</v>
      </c>
      <c r="S9643">
        <v>5</v>
      </c>
      <c r="T9643" s="7">
        <v>0</v>
      </c>
      <c r="U9643" s="5">
        <v>0</v>
      </c>
      <c r="V9643">
        <f t="shared" si="750"/>
        <v>3</v>
      </c>
      <c r="W9643">
        <f t="shared" si="751"/>
        <v>1</v>
      </c>
      <c r="X9643">
        <f t="shared" si="752"/>
        <v>2014</v>
      </c>
      <c r="Y9643" t="str">
        <f t="shared" si="753"/>
        <v>Mar</v>
      </c>
      <c r="Z9643" t="str">
        <f t="shared" si="754"/>
        <v>2014-03</v>
      </c>
    </row>
    <row r="9644" spans="1:26"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s="5">
        <v>436.70400000000001</v>
      </c>
      <c r="S9644">
        <v>6</v>
      </c>
      <c r="T9644" s="7">
        <v>0.2</v>
      </c>
      <c r="U9644" s="5">
        <v>21.8352</v>
      </c>
      <c r="V9644">
        <f t="shared" si="750"/>
        <v>3</v>
      </c>
      <c r="W9644">
        <f t="shared" si="751"/>
        <v>1</v>
      </c>
      <c r="X9644">
        <f t="shared" si="752"/>
        <v>2014</v>
      </c>
      <c r="Y9644" t="str">
        <f t="shared" si="753"/>
        <v>Mar</v>
      </c>
      <c r="Z9644" t="str">
        <f t="shared" si="754"/>
        <v>2014-03</v>
      </c>
    </row>
    <row r="9645" spans="1:26"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s="5">
        <v>481.56799999999998</v>
      </c>
      <c r="S9645">
        <v>2</v>
      </c>
      <c r="T9645" s="7">
        <v>0.2</v>
      </c>
      <c r="U9645" s="5">
        <v>54.176400000000001</v>
      </c>
      <c r="V9645">
        <f t="shared" si="750"/>
        <v>3</v>
      </c>
      <c r="W9645">
        <f t="shared" si="751"/>
        <v>1</v>
      </c>
      <c r="X9645">
        <f t="shared" si="752"/>
        <v>2014</v>
      </c>
      <c r="Y9645" t="str">
        <f t="shared" si="753"/>
        <v>Mar</v>
      </c>
      <c r="Z9645" t="str">
        <f t="shared" si="754"/>
        <v>2014-03</v>
      </c>
    </row>
    <row r="9646" spans="1:26"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5">
        <v>89.543999999999997</v>
      </c>
      <c r="S9646">
        <v>7</v>
      </c>
      <c r="T9646" s="7">
        <v>0.2</v>
      </c>
      <c r="U9646" s="5">
        <v>12.3123</v>
      </c>
      <c r="V9646">
        <f t="shared" si="750"/>
        <v>6</v>
      </c>
      <c r="W9646">
        <f t="shared" si="751"/>
        <v>2</v>
      </c>
      <c r="X9646">
        <f t="shared" si="752"/>
        <v>2017</v>
      </c>
      <c r="Y9646" t="str">
        <f t="shared" si="753"/>
        <v>Jun</v>
      </c>
      <c r="Z9646" t="str">
        <f t="shared" si="754"/>
        <v>2017-06</v>
      </c>
    </row>
    <row r="9647" spans="1:26"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s="5">
        <v>35.167999999999999</v>
      </c>
      <c r="S9647">
        <v>2</v>
      </c>
      <c r="T9647" s="7">
        <v>0.2</v>
      </c>
      <c r="U9647" s="5">
        <v>-8.3523999999999994</v>
      </c>
      <c r="V9647">
        <f t="shared" si="750"/>
        <v>6</v>
      </c>
      <c r="W9647">
        <f t="shared" si="751"/>
        <v>2</v>
      </c>
      <c r="X9647">
        <f t="shared" si="752"/>
        <v>2017</v>
      </c>
      <c r="Y9647" t="str">
        <f t="shared" si="753"/>
        <v>Jun</v>
      </c>
      <c r="Z9647" t="str">
        <f t="shared" si="754"/>
        <v>2017-06</v>
      </c>
    </row>
    <row r="9648" spans="1:26"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s="5">
        <v>72.587999999999994</v>
      </c>
      <c r="S9648">
        <v>2</v>
      </c>
      <c r="T9648" s="7">
        <v>0.7</v>
      </c>
      <c r="U9648" s="5">
        <v>-48.392000000000003</v>
      </c>
      <c r="V9648">
        <f t="shared" si="750"/>
        <v>6</v>
      </c>
      <c r="W9648">
        <f t="shared" si="751"/>
        <v>2</v>
      </c>
      <c r="X9648">
        <f t="shared" si="752"/>
        <v>2017</v>
      </c>
      <c r="Y9648" t="str">
        <f t="shared" si="753"/>
        <v>Jun</v>
      </c>
      <c r="Z9648" t="str">
        <f t="shared" si="754"/>
        <v>2017-06</v>
      </c>
    </row>
    <row r="9649" spans="1:26"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s="5">
        <v>221.16</v>
      </c>
      <c r="S9649">
        <v>4</v>
      </c>
      <c r="T9649" s="7">
        <v>0</v>
      </c>
      <c r="U9649" s="5">
        <v>57.501600000000003</v>
      </c>
      <c r="V9649">
        <f t="shared" si="750"/>
        <v>11</v>
      </c>
      <c r="W9649">
        <f t="shared" si="751"/>
        <v>4</v>
      </c>
      <c r="X9649">
        <f t="shared" si="752"/>
        <v>2014</v>
      </c>
      <c r="Y9649" t="str">
        <f t="shared" si="753"/>
        <v>Nov</v>
      </c>
      <c r="Z9649" t="str">
        <f t="shared" si="754"/>
        <v>2014-11</v>
      </c>
    </row>
    <row r="9650" spans="1:26"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s="5">
        <v>281.97000000000003</v>
      </c>
      <c r="S9650">
        <v>3</v>
      </c>
      <c r="T9650" s="7">
        <v>0</v>
      </c>
      <c r="U9650" s="5">
        <v>78.951599999999999</v>
      </c>
      <c r="V9650">
        <f t="shared" si="750"/>
        <v>11</v>
      </c>
      <c r="W9650">
        <f t="shared" si="751"/>
        <v>4</v>
      </c>
      <c r="X9650">
        <f t="shared" si="752"/>
        <v>2014</v>
      </c>
      <c r="Y9650" t="str">
        <f t="shared" si="753"/>
        <v>Nov</v>
      </c>
      <c r="Z9650" t="str">
        <f t="shared" si="754"/>
        <v>2014-11</v>
      </c>
    </row>
    <row r="9651" spans="1:26"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s="5">
        <v>3406.6640000000002</v>
      </c>
      <c r="S9651">
        <v>8</v>
      </c>
      <c r="T9651" s="7">
        <v>0.15</v>
      </c>
      <c r="U9651" s="5">
        <v>160.31360000000001</v>
      </c>
      <c r="V9651">
        <f t="shared" si="750"/>
        <v>11</v>
      </c>
      <c r="W9651">
        <f t="shared" si="751"/>
        <v>4</v>
      </c>
      <c r="X9651">
        <f t="shared" si="752"/>
        <v>2016</v>
      </c>
      <c r="Y9651" t="str">
        <f t="shared" si="753"/>
        <v>Nov</v>
      </c>
      <c r="Z9651" t="str">
        <f t="shared" si="754"/>
        <v>2016-11</v>
      </c>
    </row>
    <row r="9652" spans="1:26"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s="5">
        <v>37.17</v>
      </c>
      <c r="S9652">
        <v>9</v>
      </c>
      <c r="T9652" s="7">
        <v>0</v>
      </c>
      <c r="U9652" s="5">
        <v>10.4076</v>
      </c>
      <c r="V9652">
        <f t="shared" si="750"/>
        <v>11</v>
      </c>
      <c r="W9652">
        <f t="shared" si="751"/>
        <v>4</v>
      </c>
      <c r="X9652">
        <f t="shared" si="752"/>
        <v>2016</v>
      </c>
      <c r="Y9652" t="str">
        <f t="shared" si="753"/>
        <v>Nov</v>
      </c>
      <c r="Z9652" t="str">
        <f t="shared" si="754"/>
        <v>2016-11</v>
      </c>
    </row>
    <row r="9653" spans="1:26"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s="5">
        <v>64.959999999999994</v>
      </c>
      <c r="S9653">
        <v>2</v>
      </c>
      <c r="T9653" s="7">
        <v>0</v>
      </c>
      <c r="U9653" s="5">
        <v>19.488</v>
      </c>
      <c r="V9653">
        <f t="shared" si="750"/>
        <v>11</v>
      </c>
      <c r="W9653">
        <f t="shared" si="751"/>
        <v>4</v>
      </c>
      <c r="X9653">
        <f t="shared" si="752"/>
        <v>2016</v>
      </c>
      <c r="Y9653" t="str">
        <f t="shared" si="753"/>
        <v>Nov</v>
      </c>
      <c r="Z9653" t="str">
        <f t="shared" si="754"/>
        <v>2016-11</v>
      </c>
    </row>
    <row r="9654" spans="1:26"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s="5">
        <v>595.38</v>
      </c>
      <c r="S9654">
        <v>6</v>
      </c>
      <c r="T9654" s="7">
        <v>0</v>
      </c>
      <c r="U9654" s="5">
        <v>297.69</v>
      </c>
      <c r="V9654">
        <f t="shared" si="750"/>
        <v>11</v>
      </c>
      <c r="W9654">
        <f t="shared" si="751"/>
        <v>4</v>
      </c>
      <c r="X9654">
        <f t="shared" si="752"/>
        <v>2016</v>
      </c>
      <c r="Y9654" t="str">
        <f t="shared" si="753"/>
        <v>Nov</v>
      </c>
      <c r="Z9654" t="str">
        <f t="shared" si="754"/>
        <v>2016-11</v>
      </c>
    </row>
    <row r="9655" spans="1:26"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s="5">
        <v>95.983999999999995</v>
      </c>
      <c r="S9655">
        <v>2</v>
      </c>
      <c r="T9655" s="7">
        <v>0.2</v>
      </c>
      <c r="U9655" s="5">
        <v>11.997999999999999</v>
      </c>
      <c r="V9655">
        <f t="shared" si="750"/>
        <v>1</v>
      </c>
      <c r="W9655">
        <f t="shared" si="751"/>
        <v>1</v>
      </c>
      <c r="X9655">
        <f t="shared" si="752"/>
        <v>2017</v>
      </c>
      <c r="Y9655" t="str">
        <f t="shared" si="753"/>
        <v>Jan</v>
      </c>
      <c r="Z9655" t="str">
        <f t="shared" si="754"/>
        <v>2017-01</v>
      </c>
    </row>
    <row r="9656" spans="1:26"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s="5">
        <v>4.9379999999999997</v>
      </c>
      <c r="S9656">
        <v>2</v>
      </c>
      <c r="T9656" s="7">
        <v>0.7</v>
      </c>
      <c r="U9656" s="5">
        <v>-3.6212</v>
      </c>
      <c r="V9656">
        <f t="shared" si="750"/>
        <v>1</v>
      </c>
      <c r="W9656">
        <f t="shared" si="751"/>
        <v>1</v>
      </c>
      <c r="X9656">
        <f t="shared" si="752"/>
        <v>2017</v>
      </c>
      <c r="Y9656" t="str">
        <f t="shared" si="753"/>
        <v>Jan</v>
      </c>
      <c r="Z9656" t="str">
        <f t="shared" si="754"/>
        <v>2017-01</v>
      </c>
    </row>
    <row r="9657" spans="1:26"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s="5">
        <v>97.44</v>
      </c>
      <c r="S9657">
        <v>3</v>
      </c>
      <c r="T9657" s="7">
        <v>0</v>
      </c>
      <c r="U9657" s="5">
        <v>35.078400000000002</v>
      </c>
      <c r="V9657">
        <f t="shared" si="750"/>
        <v>9</v>
      </c>
      <c r="W9657">
        <f t="shared" si="751"/>
        <v>3</v>
      </c>
      <c r="X9657">
        <f t="shared" si="752"/>
        <v>2014</v>
      </c>
      <c r="Y9657" t="str">
        <f t="shared" si="753"/>
        <v>Sep</v>
      </c>
      <c r="Z9657" t="str">
        <f t="shared" si="754"/>
        <v>2014-09</v>
      </c>
    </row>
    <row r="9658" spans="1:26"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s="5">
        <v>3.984</v>
      </c>
      <c r="S9658">
        <v>1</v>
      </c>
      <c r="T9658" s="7">
        <v>0.2</v>
      </c>
      <c r="U9658" s="5">
        <v>1.3944000000000001</v>
      </c>
      <c r="V9658">
        <f t="shared" si="750"/>
        <v>9</v>
      </c>
      <c r="W9658">
        <f t="shared" si="751"/>
        <v>3</v>
      </c>
      <c r="X9658">
        <f t="shared" si="752"/>
        <v>2014</v>
      </c>
      <c r="Y9658" t="str">
        <f t="shared" si="753"/>
        <v>Sep</v>
      </c>
      <c r="Z9658" t="str">
        <f t="shared" si="754"/>
        <v>2014-09</v>
      </c>
    </row>
    <row r="9659" spans="1:26"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s="5">
        <v>13.04</v>
      </c>
      <c r="S9659">
        <v>4</v>
      </c>
      <c r="T9659" s="7">
        <v>0</v>
      </c>
      <c r="U9659" s="5">
        <v>5.7375999999999996</v>
      </c>
      <c r="V9659">
        <f t="shared" si="750"/>
        <v>9</v>
      </c>
      <c r="W9659">
        <f t="shared" si="751"/>
        <v>3</v>
      </c>
      <c r="X9659">
        <f t="shared" si="752"/>
        <v>2014</v>
      </c>
      <c r="Y9659" t="str">
        <f t="shared" si="753"/>
        <v>Sep</v>
      </c>
      <c r="Z9659" t="str">
        <f t="shared" si="754"/>
        <v>2014-09</v>
      </c>
    </row>
    <row r="9660" spans="1:26"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s="5">
        <v>579.52800000000002</v>
      </c>
      <c r="S9660">
        <v>4</v>
      </c>
      <c r="T9660" s="7">
        <v>0.1</v>
      </c>
      <c r="U9660" s="5">
        <v>83.709599999999995</v>
      </c>
      <c r="V9660">
        <f t="shared" si="750"/>
        <v>9</v>
      </c>
      <c r="W9660">
        <f t="shared" si="751"/>
        <v>3</v>
      </c>
      <c r="X9660">
        <f t="shared" si="752"/>
        <v>2014</v>
      </c>
      <c r="Y9660" t="str">
        <f t="shared" si="753"/>
        <v>Sep</v>
      </c>
      <c r="Z9660" t="str">
        <f t="shared" si="754"/>
        <v>2014-09</v>
      </c>
    </row>
    <row r="9661" spans="1:26"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s="5">
        <v>18.75</v>
      </c>
      <c r="S9661">
        <v>5</v>
      </c>
      <c r="T9661" s="7">
        <v>0</v>
      </c>
      <c r="U9661" s="5">
        <v>9</v>
      </c>
      <c r="V9661">
        <f t="shared" si="750"/>
        <v>3</v>
      </c>
      <c r="W9661">
        <f t="shared" si="751"/>
        <v>1</v>
      </c>
      <c r="X9661">
        <f t="shared" si="752"/>
        <v>2014</v>
      </c>
      <c r="Y9661" t="str">
        <f t="shared" si="753"/>
        <v>Mar</v>
      </c>
      <c r="Z9661" t="str">
        <f t="shared" si="754"/>
        <v>2014-03</v>
      </c>
    </row>
    <row r="9662" spans="1:26"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s="5">
        <v>3023.9279999999999</v>
      </c>
      <c r="S9662">
        <v>9</v>
      </c>
      <c r="T9662" s="7">
        <v>0.2</v>
      </c>
      <c r="U9662" s="5">
        <v>226.7946</v>
      </c>
      <c r="V9662">
        <f t="shared" si="750"/>
        <v>6</v>
      </c>
      <c r="W9662">
        <f t="shared" si="751"/>
        <v>2</v>
      </c>
      <c r="X9662">
        <f t="shared" si="752"/>
        <v>2016</v>
      </c>
      <c r="Y9662" t="str">
        <f t="shared" si="753"/>
        <v>Jun</v>
      </c>
      <c r="Z9662" t="str">
        <f t="shared" si="754"/>
        <v>2016-06</v>
      </c>
    </row>
    <row r="9663" spans="1:26"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s="5">
        <v>26.96</v>
      </c>
      <c r="S9663">
        <v>2</v>
      </c>
      <c r="T9663" s="7">
        <v>0</v>
      </c>
      <c r="U9663" s="5">
        <v>3.7744</v>
      </c>
      <c r="V9663">
        <f t="shared" si="750"/>
        <v>6</v>
      </c>
      <c r="W9663">
        <f t="shared" si="751"/>
        <v>2</v>
      </c>
      <c r="X9663">
        <f t="shared" si="752"/>
        <v>2016</v>
      </c>
      <c r="Y9663" t="str">
        <f t="shared" si="753"/>
        <v>Jun</v>
      </c>
      <c r="Z9663" t="str">
        <f t="shared" si="754"/>
        <v>2016-06</v>
      </c>
    </row>
    <row r="9664" spans="1:26"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s="5">
        <v>477.6</v>
      </c>
      <c r="S9664">
        <v>3</v>
      </c>
      <c r="T9664" s="7">
        <v>0.2</v>
      </c>
      <c r="U9664" s="5">
        <v>161.19</v>
      </c>
      <c r="V9664">
        <f t="shared" si="750"/>
        <v>6</v>
      </c>
      <c r="W9664">
        <f t="shared" si="751"/>
        <v>2</v>
      </c>
      <c r="X9664">
        <f t="shared" si="752"/>
        <v>2016</v>
      </c>
      <c r="Y9664" t="str">
        <f t="shared" si="753"/>
        <v>Jun</v>
      </c>
      <c r="Z9664" t="str">
        <f t="shared" si="754"/>
        <v>2016-06</v>
      </c>
    </row>
    <row r="9665" spans="1:26"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s="5">
        <v>193.95</v>
      </c>
      <c r="S9665">
        <v>3</v>
      </c>
      <c r="T9665" s="7">
        <v>0</v>
      </c>
      <c r="U9665" s="5">
        <v>9.6974999999999998</v>
      </c>
      <c r="V9665">
        <f t="shared" si="750"/>
        <v>8</v>
      </c>
      <c r="W9665">
        <f t="shared" si="751"/>
        <v>3</v>
      </c>
      <c r="X9665">
        <f t="shared" si="752"/>
        <v>2017</v>
      </c>
      <c r="Y9665" t="str">
        <f t="shared" si="753"/>
        <v>Aug</v>
      </c>
      <c r="Z9665" t="str">
        <f t="shared" si="754"/>
        <v>2017-08</v>
      </c>
    </row>
    <row r="9666" spans="1:26"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s="5">
        <v>12.96</v>
      </c>
      <c r="S9666">
        <v>2</v>
      </c>
      <c r="T9666" s="7">
        <v>0</v>
      </c>
      <c r="U9666" s="5">
        <v>6.2207999999999997</v>
      </c>
      <c r="V9666">
        <f t="shared" si="750"/>
        <v>12</v>
      </c>
      <c r="W9666">
        <f t="shared" si="751"/>
        <v>4</v>
      </c>
      <c r="X9666">
        <f t="shared" si="752"/>
        <v>2015</v>
      </c>
      <c r="Y9666" t="str">
        <f t="shared" si="753"/>
        <v>Dec</v>
      </c>
      <c r="Z9666" t="str">
        <f t="shared" si="754"/>
        <v>2015-12</v>
      </c>
    </row>
    <row r="9667" spans="1:26"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s="5">
        <v>119.94</v>
      </c>
      <c r="S9667">
        <v>3</v>
      </c>
      <c r="T9667" s="7">
        <v>0</v>
      </c>
      <c r="U9667" s="5">
        <v>23.988</v>
      </c>
      <c r="V9667">
        <f t="shared" ref="V9667:V9730" si="755">MONTH(C9667)</f>
        <v>11</v>
      </c>
      <c r="W9667">
        <f t="shared" ref="W9667:W9730" si="756">ROUNDUP(MONTH(C9667)/3,0)</f>
        <v>4</v>
      </c>
      <c r="X9667">
        <f t="shared" ref="X9667:X9730" si="757">YEAR(C9667)</f>
        <v>2017</v>
      </c>
      <c r="Y9667" t="str">
        <f t="shared" ref="Y9667:Y9730" si="758">TEXT(C9667,"MMM")</f>
        <v>Nov</v>
      </c>
      <c r="Z9667" t="str">
        <f t="shared" ref="Z9667:Z9730" si="759">TEXT(C9667,"YYYY-MM")</f>
        <v>2017-11</v>
      </c>
    </row>
    <row r="9668" spans="1:26"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s="5">
        <v>12.42</v>
      </c>
      <c r="S9668">
        <v>3</v>
      </c>
      <c r="T9668" s="7">
        <v>0</v>
      </c>
      <c r="U9668" s="5">
        <v>4.4711999999999996</v>
      </c>
      <c r="V9668">
        <f t="shared" si="755"/>
        <v>11</v>
      </c>
      <c r="W9668">
        <f t="shared" si="756"/>
        <v>4</v>
      </c>
      <c r="X9668">
        <f t="shared" si="757"/>
        <v>2017</v>
      </c>
      <c r="Y9668" t="str">
        <f t="shared" si="758"/>
        <v>Nov</v>
      </c>
      <c r="Z9668" t="str">
        <f t="shared" si="759"/>
        <v>2017-11</v>
      </c>
    </row>
    <row r="9669" spans="1:26"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s="5">
        <v>18.088000000000001</v>
      </c>
      <c r="S9669">
        <v>7</v>
      </c>
      <c r="T9669" s="7">
        <v>0.2</v>
      </c>
      <c r="U9669" s="5">
        <v>6.5568999999999997</v>
      </c>
      <c r="V9669">
        <f t="shared" si="755"/>
        <v>4</v>
      </c>
      <c r="W9669">
        <f t="shared" si="756"/>
        <v>2</v>
      </c>
      <c r="X9669">
        <f t="shared" si="757"/>
        <v>2016</v>
      </c>
      <c r="Y9669" t="str">
        <f t="shared" si="758"/>
        <v>Apr</v>
      </c>
      <c r="Z9669" t="str">
        <f t="shared" si="759"/>
        <v>2016-04</v>
      </c>
    </row>
    <row r="9670" spans="1:26"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s="5">
        <v>71.97</v>
      </c>
      <c r="S9670">
        <v>3</v>
      </c>
      <c r="T9670" s="7">
        <v>0</v>
      </c>
      <c r="U9670" s="5">
        <v>35.984999999999999</v>
      </c>
      <c r="V9670">
        <f t="shared" si="755"/>
        <v>4</v>
      </c>
      <c r="W9670">
        <f t="shared" si="756"/>
        <v>2</v>
      </c>
      <c r="X9670">
        <f t="shared" si="757"/>
        <v>2016</v>
      </c>
      <c r="Y9670" t="str">
        <f t="shared" si="758"/>
        <v>Apr</v>
      </c>
      <c r="Z9670" t="str">
        <f t="shared" si="759"/>
        <v>2016-04</v>
      </c>
    </row>
    <row r="9671" spans="1:26"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s="5">
        <v>14.94</v>
      </c>
      <c r="S9671">
        <v>3</v>
      </c>
      <c r="T9671" s="7">
        <v>0</v>
      </c>
      <c r="U9671" s="5">
        <v>6.8723999999999998</v>
      </c>
      <c r="V9671">
        <f t="shared" si="755"/>
        <v>4</v>
      </c>
      <c r="W9671">
        <f t="shared" si="756"/>
        <v>2</v>
      </c>
      <c r="X9671">
        <f t="shared" si="757"/>
        <v>2017</v>
      </c>
      <c r="Y9671" t="str">
        <f t="shared" si="758"/>
        <v>Apr</v>
      </c>
      <c r="Z9671" t="str">
        <f t="shared" si="759"/>
        <v>2017-04</v>
      </c>
    </row>
    <row r="9672" spans="1:26"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s="5">
        <v>64.680000000000007</v>
      </c>
      <c r="S9672">
        <v>7</v>
      </c>
      <c r="T9672" s="7">
        <v>0.2</v>
      </c>
      <c r="U9672" s="5">
        <v>8.0850000000000009</v>
      </c>
      <c r="V9672">
        <f t="shared" si="755"/>
        <v>8</v>
      </c>
      <c r="W9672">
        <f t="shared" si="756"/>
        <v>3</v>
      </c>
      <c r="X9672">
        <f t="shared" si="757"/>
        <v>2015</v>
      </c>
      <c r="Y9672" t="str">
        <f t="shared" si="758"/>
        <v>Aug</v>
      </c>
      <c r="Z9672" t="str">
        <f t="shared" si="759"/>
        <v>2015-08</v>
      </c>
    </row>
    <row r="9673" spans="1:26"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s="5">
        <v>22</v>
      </c>
      <c r="S9673">
        <v>5</v>
      </c>
      <c r="T9673" s="7">
        <v>0.2</v>
      </c>
      <c r="U9673" s="5">
        <v>1.375</v>
      </c>
      <c r="V9673">
        <f t="shared" si="755"/>
        <v>11</v>
      </c>
      <c r="W9673">
        <f t="shared" si="756"/>
        <v>4</v>
      </c>
      <c r="X9673">
        <f t="shared" si="757"/>
        <v>2017</v>
      </c>
      <c r="Y9673" t="str">
        <f t="shared" si="758"/>
        <v>Nov</v>
      </c>
      <c r="Z9673" t="str">
        <f t="shared" si="759"/>
        <v>2017-11</v>
      </c>
    </row>
    <row r="9674" spans="1:26"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s="5">
        <v>7.968</v>
      </c>
      <c r="S9674">
        <v>2</v>
      </c>
      <c r="T9674" s="7">
        <v>0.2</v>
      </c>
      <c r="U9674" s="5">
        <v>2.6892</v>
      </c>
      <c r="V9674">
        <f t="shared" si="755"/>
        <v>12</v>
      </c>
      <c r="W9674">
        <f t="shared" si="756"/>
        <v>4</v>
      </c>
      <c r="X9674">
        <f t="shared" si="757"/>
        <v>2016</v>
      </c>
      <c r="Y9674" t="str">
        <f t="shared" si="758"/>
        <v>Dec</v>
      </c>
      <c r="Z9674" t="str">
        <f t="shared" si="759"/>
        <v>2016-12</v>
      </c>
    </row>
    <row r="9675" spans="1:26"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s="5">
        <v>1499.97</v>
      </c>
      <c r="S9675">
        <v>5</v>
      </c>
      <c r="T9675" s="7">
        <v>0.4</v>
      </c>
      <c r="U9675" s="5">
        <v>-374.99250000000001</v>
      </c>
      <c r="V9675">
        <f t="shared" si="755"/>
        <v>12</v>
      </c>
      <c r="W9675">
        <f t="shared" si="756"/>
        <v>4</v>
      </c>
      <c r="X9675">
        <f t="shared" si="757"/>
        <v>2016</v>
      </c>
      <c r="Y9675" t="str">
        <f t="shared" si="758"/>
        <v>Dec</v>
      </c>
      <c r="Z9675" t="str">
        <f t="shared" si="759"/>
        <v>2016-12</v>
      </c>
    </row>
    <row r="9676" spans="1:26"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s="5">
        <v>26.632000000000001</v>
      </c>
      <c r="S9676">
        <v>1</v>
      </c>
      <c r="T9676" s="7">
        <v>0.2</v>
      </c>
      <c r="U9676" s="5">
        <v>1.3315999999999999</v>
      </c>
      <c r="V9676">
        <f t="shared" si="755"/>
        <v>7</v>
      </c>
      <c r="W9676">
        <f t="shared" si="756"/>
        <v>3</v>
      </c>
      <c r="X9676">
        <f t="shared" si="757"/>
        <v>2014</v>
      </c>
      <c r="Y9676" t="str">
        <f t="shared" si="758"/>
        <v>Jul</v>
      </c>
      <c r="Z9676" t="str">
        <f t="shared" si="759"/>
        <v>2014-07</v>
      </c>
    </row>
    <row r="9677" spans="1:26"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s="5">
        <v>41.6</v>
      </c>
      <c r="S9677">
        <v>4</v>
      </c>
      <c r="T9677" s="7">
        <v>0</v>
      </c>
      <c r="U9677" s="5">
        <v>14.144</v>
      </c>
      <c r="V9677">
        <f t="shared" si="755"/>
        <v>5</v>
      </c>
      <c r="W9677">
        <f t="shared" si="756"/>
        <v>2</v>
      </c>
      <c r="X9677">
        <f t="shared" si="757"/>
        <v>2016</v>
      </c>
      <c r="Y9677" t="str">
        <f t="shared" si="758"/>
        <v>May</v>
      </c>
      <c r="Z9677" t="str">
        <f t="shared" si="759"/>
        <v>2016-05</v>
      </c>
    </row>
    <row r="9678" spans="1:26"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s="5">
        <v>64.02</v>
      </c>
      <c r="S9678">
        <v>6</v>
      </c>
      <c r="T9678" s="7">
        <v>0</v>
      </c>
      <c r="U9678" s="5">
        <v>29.449200000000001</v>
      </c>
      <c r="V9678">
        <f t="shared" si="755"/>
        <v>11</v>
      </c>
      <c r="W9678">
        <f t="shared" si="756"/>
        <v>4</v>
      </c>
      <c r="X9678">
        <f t="shared" si="757"/>
        <v>2014</v>
      </c>
      <c r="Y9678" t="str">
        <f t="shared" si="758"/>
        <v>Nov</v>
      </c>
      <c r="Z9678" t="str">
        <f t="shared" si="759"/>
        <v>2014-11</v>
      </c>
    </row>
    <row r="9679" spans="1:26"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s="5">
        <v>6.99</v>
      </c>
      <c r="S9679">
        <v>3</v>
      </c>
      <c r="T9679" s="7">
        <v>0</v>
      </c>
      <c r="U9679" s="5">
        <v>2.0270999999999999</v>
      </c>
      <c r="V9679">
        <f t="shared" si="755"/>
        <v>4</v>
      </c>
      <c r="W9679">
        <f t="shared" si="756"/>
        <v>2</v>
      </c>
      <c r="X9679">
        <f t="shared" si="757"/>
        <v>2016</v>
      </c>
      <c r="Y9679" t="str">
        <f t="shared" si="758"/>
        <v>Apr</v>
      </c>
      <c r="Z9679" t="str">
        <f t="shared" si="759"/>
        <v>2016-04</v>
      </c>
    </row>
    <row r="9680" spans="1:26"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s="5">
        <v>6.84</v>
      </c>
      <c r="S9680">
        <v>1</v>
      </c>
      <c r="T9680" s="7">
        <v>0</v>
      </c>
      <c r="U9680" s="5">
        <v>1.8468</v>
      </c>
      <c r="V9680">
        <f t="shared" si="755"/>
        <v>4</v>
      </c>
      <c r="W9680">
        <f t="shared" si="756"/>
        <v>2</v>
      </c>
      <c r="X9680">
        <f t="shared" si="757"/>
        <v>2016</v>
      </c>
      <c r="Y9680" t="str">
        <f t="shared" si="758"/>
        <v>Apr</v>
      </c>
      <c r="Z9680" t="str">
        <f t="shared" si="759"/>
        <v>2016-04</v>
      </c>
    </row>
    <row r="9681" spans="1:26"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s="5">
        <v>323.10000000000002</v>
      </c>
      <c r="S9681">
        <v>2</v>
      </c>
      <c r="T9681" s="7">
        <v>0</v>
      </c>
      <c r="U9681" s="5">
        <v>61.389000000000003</v>
      </c>
      <c r="V9681">
        <f t="shared" si="755"/>
        <v>12</v>
      </c>
      <c r="W9681">
        <f t="shared" si="756"/>
        <v>4</v>
      </c>
      <c r="X9681">
        <f t="shared" si="757"/>
        <v>2015</v>
      </c>
      <c r="Y9681" t="str">
        <f t="shared" si="758"/>
        <v>Dec</v>
      </c>
      <c r="Z9681" t="str">
        <f t="shared" si="759"/>
        <v>2015-12</v>
      </c>
    </row>
    <row r="9682" spans="1:26"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s="5">
        <v>668.16</v>
      </c>
      <c r="S9682">
        <v>9</v>
      </c>
      <c r="T9682" s="7">
        <v>0.2</v>
      </c>
      <c r="U9682" s="5">
        <v>75.168000000000006</v>
      </c>
      <c r="V9682">
        <f t="shared" si="755"/>
        <v>12</v>
      </c>
      <c r="W9682">
        <f t="shared" si="756"/>
        <v>4</v>
      </c>
      <c r="X9682">
        <f t="shared" si="757"/>
        <v>2015</v>
      </c>
      <c r="Y9682" t="str">
        <f t="shared" si="758"/>
        <v>Dec</v>
      </c>
      <c r="Z9682" t="str">
        <f t="shared" si="759"/>
        <v>2015-12</v>
      </c>
    </row>
    <row r="9683" spans="1:26"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s="5">
        <v>8.64</v>
      </c>
      <c r="S9683">
        <v>3</v>
      </c>
      <c r="T9683" s="7">
        <v>0</v>
      </c>
      <c r="U9683" s="5">
        <v>4.2336</v>
      </c>
      <c r="V9683">
        <f t="shared" si="755"/>
        <v>12</v>
      </c>
      <c r="W9683">
        <f t="shared" si="756"/>
        <v>4</v>
      </c>
      <c r="X9683">
        <f t="shared" si="757"/>
        <v>2017</v>
      </c>
      <c r="Y9683" t="str">
        <f t="shared" si="758"/>
        <v>Dec</v>
      </c>
      <c r="Z9683" t="str">
        <f t="shared" si="759"/>
        <v>2017-12</v>
      </c>
    </row>
    <row r="9684" spans="1:26"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s="5">
        <v>38.880000000000003</v>
      </c>
      <c r="S9684">
        <v>6</v>
      </c>
      <c r="T9684" s="7">
        <v>0</v>
      </c>
      <c r="U9684" s="5">
        <v>18.662400000000002</v>
      </c>
      <c r="V9684">
        <f t="shared" si="755"/>
        <v>12</v>
      </c>
      <c r="W9684">
        <f t="shared" si="756"/>
        <v>4</v>
      </c>
      <c r="X9684">
        <f t="shared" si="757"/>
        <v>2017</v>
      </c>
      <c r="Y9684" t="str">
        <f t="shared" si="758"/>
        <v>Dec</v>
      </c>
      <c r="Z9684" t="str">
        <f t="shared" si="759"/>
        <v>2017-12</v>
      </c>
    </row>
    <row r="9685" spans="1:26"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s="5">
        <v>201.04</v>
      </c>
      <c r="S9685">
        <v>8</v>
      </c>
      <c r="T9685" s="7">
        <v>0</v>
      </c>
      <c r="U9685" s="5">
        <v>54.280799999999999</v>
      </c>
      <c r="V9685">
        <f t="shared" si="755"/>
        <v>12</v>
      </c>
      <c r="W9685">
        <f t="shared" si="756"/>
        <v>4</v>
      </c>
      <c r="X9685">
        <f t="shared" si="757"/>
        <v>2017</v>
      </c>
      <c r="Y9685" t="str">
        <f t="shared" si="758"/>
        <v>Dec</v>
      </c>
      <c r="Z9685" t="str">
        <f t="shared" si="759"/>
        <v>2017-12</v>
      </c>
    </row>
    <row r="9686" spans="1:26"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s="5">
        <v>12.96</v>
      </c>
      <c r="S9686">
        <v>2</v>
      </c>
      <c r="T9686" s="7">
        <v>0</v>
      </c>
      <c r="U9686" s="5">
        <v>6.3503999999999996</v>
      </c>
      <c r="V9686">
        <f t="shared" si="755"/>
        <v>12</v>
      </c>
      <c r="W9686">
        <f t="shared" si="756"/>
        <v>4</v>
      </c>
      <c r="X9686">
        <f t="shared" si="757"/>
        <v>2017</v>
      </c>
      <c r="Y9686" t="str">
        <f t="shared" si="758"/>
        <v>Dec</v>
      </c>
      <c r="Z9686" t="str">
        <f t="shared" si="759"/>
        <v>2017-12</v>
      </c>
    </row>
    <row r="9687" spans="1:26"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s="5">
        <v>16.59</v>
      </c>
      <c r="S9687">
        <v>1</v>
      </c>
      <c r="T9687" s="7">
        <v>0</v>
      </c>
      <c r="U9687" s="5">
        <v>5.8064999999999998</v>
      </c>
      <c r="V9687">
        <f t="shared" si="755"/>
        <v>1</v>
      </c>
      <c r="W9687">
        <f t="shared" si="756"/>
        <v>1</v>
      </c>
      <c r="X9687">
        <f t="shared" si="757"/>
        <v>2017</v>
      </c>
      <c r="Y9687" t="str">
        <f t="shared" si="758"/>
        <v>Jan</v>
      </c>
      <c r="Z9687" t="str">
        <f t="shared" si="759"/>
        <v>2017-01</v>
      </c>
    </row>
    <row r="9688" spans="1:26"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s="5">
        <v>35.1</v>
      </c>
      <c r="S9688">
        <v>6</v>
      </c>
      <c r="T9688" s="7">
        <v>0</v>
      </c>
      <c r="U9688" s="5">
        <v>10.179</v>
      </c>
      <c r="V9688">
        <f t="shared" si="755"/>
        <v>5</v>
      </c>
      <c r="W9688">
        <f t="shared" si="756"/>
        <v>2</v>
      </c>
      <c r="X9688">
        <f t="shared" si="757"/>
        <v>2017</v>
      </c>
      <c r="Y9688" t="str">
        <f t="shared" si="758"/>
        <v>May</v>
      </c>
      <c r="Z9688" t="str">
        <f t="shared" si="759"/>
        <v>2017-05</v>
      </c>
    </row>
    <row r="9689" spans="1:26"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s="5">
        <v>11.646000000000001</v>
      </c>
      <c r="S9689">
        <v>9</v>
      </c>
      <c r="T9689" s="7">
        <v>0.8</v>
      </c>
      <c r="U9689" s="5">
        <v>-17.469000000000001</v>
      </c>
      <c r="V9689">
        <f t="shared" si="755"/>
        <v>9</v>
      </c>
      <c r="W9689">
        <f t="shared" si="756"/>
        <v>3</v>
      </c>
      <c r="X9689">
        <f t="shared" si="757"/>
        <v>2017</v>
      </c>
      <c r="Y9689" t="str">
        <f t="shared" si="758"/>
        <v>Sep</v>
      </c>
      <c r="Z9689" t="str">
        <f t="shared" si="759"/>
        <v>2017-09</v>
      </c>
    </row>
    <row r="9690" spans="1:26"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s="5">
        <v>32.4</v>
      </c>
      <c r="S9690">
        <v>5</v>
      </c>
      <c r="T9690" s="7">
        <v>0</v>
      </c>
      <c r="U9690" s="5">
        <v>15.552</v>
      </c>
      <c r="V9690">
        <f t="shared" si="755"/>
        <v>6</v>
      </c>
      <c r="W9690">
        <f t="shared" si="756"/>
        <v>2</v>
      </c>
      <c r="X9690">
        <f t="shared" si="757"/>
        <v>2017</v>
      </c>
      <c r="Y9690" t="str">
        <f t="shared" si="758"/>
        <v>Jun</v>
      </c>
      <c r="Z9690" t="str">
        <f t="shared" si="759"/>
        <v>2017-06</v>
      </c>
    </row>
    <row r="9691" spans="1:26"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s="5">
        <v>503.96</v>
      </c>
      <c r="S9691">
        <v>4</v>
      </c>
      <c r="T9691" s="7">
        <v>0</v>
      </c>
      <c r="U9691" s="5">
        <v>125.99</v>
      </c>
      <c r="V9691">
        <f t="shared" si="755"/>
        <v>6</v>
      </c>
      <c r="W9691">
        <f t="shared" si="756"/>
        <v>2</v>
      </c>
      <c r="X9691">
        <f t="shared" si="757"/>
        <v>2017</v>
      </c>
      <c r="Y9691" t="str">
        <f t="shared" si="758"/>
        <v>Jun</v>
      </c>
      <c r="Z9691" t="str">
        <f t="shared" si="759"/>
        <v>2017-06</v>
      </c>
    </row>
    <row r="9692" spans="1:26"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s="5">
        <v>7.04</v>
      </c>
      <c r="S9692">
        <v>4</v>
      </c>
      <c r="T9692" s="7">
        <v>0</v>
      </c>
      <c r="U9692" s="5">
        <v>2.0415999999999999</v>
      </c>
      <c r="V9692">
        <f t="shared" si="755"/>
        <v>4</v>
      </c>
      <c r="W9692">
        <f t="shared" si="756"/>
        <v>2</v>
      </c>
      <c r="X9692">
        <f t="shared" si="757"/>
        <v>2017</v>
      </c>
      <c r="Y9692" t="str">
        <f t="shared" si="758"/>
        <v>Apr</v>
      </c>
      <c r="Z9692" t="str">
        <f t="shared" si="759"/>
        <v>2017-04</v>
      </c>
    </row>
    <row r="9693" spans="1:26"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s="5">
        <v>613.99919999999997</v>
      </c>
      <c r="S9693">
        <v>3</v>
      </c>
      <c r="T9693" s="7">
        <v>0.32</v>
      </c>
      <c r="U9693" s="5">
        <v>-18.058800000000002</v>
      </c>
      <c r="V9693">
        <f t="shared" si="755"/>
        <v>11</v>
      </c>
      <c r="W9693">
        <f t="shared" si="756"/>
        <v>4</v>
      </c>
      <c r="X9693">
        <f t="shared" si="757"/>
        <v>2015</v>
      </c>
      <c r="Y9693" t="str">
        <f t="shared" si="758"/>
        <v>Nov</v>
      </c>
      <c r="Z9693" t="str">
        <f t="shared" si="759"/>
        <v>2015-11</v>
      </c>
    </row>
    <row r="9694" spans="1:26"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s="5">
        <v>470.36</v>
      </c>
      <c r="S9694">
        <v>11</v>
      </c>
      <c r="T9694" s="7">
        <v>0</v>
      </c>
      <c r="U9694" s="5">
        <v>122.2936</v>
      </c>
      <c r="V9694">
        <f t="shared" si="755"/>
        <v>8</v>
      </c>
      <c r="W9694">
        <f t="shared" si="756"/>
        <v>3</v>
      </c>
      <c r="X9694">
        <f t="shared" si="757"/>
        <v>2015</v>
      </c>
      <c r="Y9694" t="str">
        <f t="shared" si="758"/>
        <v>Aug</v>
      </c>
      <c r="Z9694" t="str">
        <f t="shared" si="759"/>
        <v>2015-08</v>
      </c>
    </row>
    <row r="9695" spans="1:26"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s="5">
        <v>31.08</v>
      </c>
      <c r="S9695">
        <v>6</v>
      </c>
      <c r="T9695" s="7">
        <v>0</v>
      </c>
      <c r="U9695" s="5">
        <v>15.229200000000001</v>
      </c>
      <c r="V9695">
        <f t="shared" si="755"/>
        <v>9</v>
      </c>
      <c r="W9695">
        <f t="shared" si="756"/>
        <v>3</v>
      </c>
      <c r="X9695">
        <f t="shared" si="757"/>
        <v>2017</v>
      </c>
      <c r="Y9695" t="str">
        <f t="shared" si="758"/>
        <v>Sep</v>
      </c>
      <c r="Z9695" t="str">
        <f t="shared" si="759"/>
        <v>2017-09</v>
      </c>
    </row>
    <row r="9696" spans="1:26"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s="5">
        <v>7.3</v>
      </c>
      <c r="S9696">
        <v>2</v>
      </c>
      <c r="T9696" s="7">
        <v>0</v>
      </c>
      <c r="U9696" s="5">
        <v>2.19</v>
      </c>
      <c r="V9696">
        <f t="shared" si="755"/>
        <v>9</v>
      </c>
      <c r="W9696">
        <f t="shared" si="756"/>
        <v>3</v>
      </c>
      <c r="X9696">
        <f t="shared" si="757"/>
        <v>2017</v>
      </c>
      <c r="Y9696" t="str">
        <f t="shared" si="758"/>
        <v>Sep</v>
      </c>
      <c r="Z9696" t="str">
        <f t="shared" si="759"/>
        <v>2017-09</v>
      </c>
    </row>
    <row r="9697" spans="1:26"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s="5">
        <v>73.536000000000001</v>
      </c>
      <c r="S9697">
        <v>4</v>
      </c>
      <c r="T9697" s="7">
        <v>0.2</v>
      </c>
      <c r="U9697" s="5">
        <v>9.1920000000000002</v>
      </c>
      <c r="V9697">
        <f t="shared" si="755"/>
        <v>12</v>
      </c>
      <c r="W9697">
        <f t="shared" si="756"/>
        <v>4</v>
      </c>
      <c r="X9697">
        <f t="shared" si="757"/>
        <v>2016</v>
      </c>
      <c r="Y9697" t="str">
        <f t="shared" si="758"/>
        <v>Dec</v>
      </c>
      <c r="Z9697" t="str">
        <f t="shared" si="759"/>
        <v>2016-12</v>
      </c>
    </row>
    <row r="9698" spans="1:26"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s="5">
        <v>491.55</v>
      </c>
      <c r="S9698">
        <v>5</v>
      </c>
      <c r="T9698" s="7">
        <v>0</v>
      </c>
      <c r="U9698" s="5">
        <v>240.8595</v>
      </c>
      <c r="V9698">
        <f t="shared" si="755"/>
        <v>6</v>
      </c>
      <c r="W9698">
        <f t="shared" si="756"/>
        <v>2</v>
      </c>
      <c r="X9698">
        <f t="shared" si="757"/>
        <v>2014</v>
      </c>
      <c r="Y9698" t="str">
        <f t="shared" si="758"/>
        <v>Jun</v>
      </c>
      <c r="Z9698" t="str">
        <f t="shared" si="759"/>
        <v>2014-06</v>
      </c>
    </row>
    <row r="9699" spans="1:26"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s="5">
        <v>30.335999999999999</v>
      </c>
      <c r="S9699">
        <v>4</v>
      </c>
      <c r="T9699" s="7">
        <v>0.2</v>
      </c>
      <c r="U9699" s="5">
        <v>9.48</v>
      </c>
      <c r="V9699">
        <f t="shared" si="755"/>
        <v>3</v>
      </c>
      <c r="W9699">
        <f t="shared" si="756"/>
        <v>1</v>
      </c>
      <c r="X9699">
        <f t="shared" si="757"/>
        <v>2016</v>
      </c>
      <c r="Y9699" t="str">
        <f t="shared" si="758"/>
        <v>Mar</v>
      </c>
      <c r="Z9699" t="str">
        <f t="shared" si="759"/>
        <v>2016-03</v>
      </c>
    </row>
    <row r="9700" spans="1:26"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s="5">
        <v>22.83</v>
      </c>
      <c r="S9700">
        <v>3</v>
      </c>
      <c r="T9700" s="7">
        <v>0</v>
      </c>
      <c r="U9700" s="5">
        <v>10.7301</v>
      </c>
      <c r="V9700">
        <f t="shared" si="755"/>
        <v>12</v>
      </c>
      <c r="W9700">
        <f t="shared" si="756"/>
        <v>4</v>
      </c>
      <c r="X9700">
        <f t="shared" si="757"/>
        <v>2017</v>
      </c>
      <c r="Y9700" t="str">
        <f t="shared" si="758"/>
        <v>Dec</v>
      </c>
      <c r="Z9700" t="str">
        <f t="shared" si="759"/>
        <v>2017-12</v>
      </c>
    </row>
    <row r="9701" spans="1:26"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s="5">
        <v>54.32</v>
      </c>
      <c r="S9701">
        <v>4</v>
      </c>
      <c r="T9701" s="7">
        <v>0</v>
      </c>
      <c r="U9701" s="5">
        <v>16.295999999999999</v>
      </c>
      <c r="V9701">
        <f t="shared" si="755"/>
        <v>12</v>
      </c>
      <c r="W9701">
        <f t="shared" si="756"/>
        <v>4</v>
      </c>
      <c r="X9701">
        <f t="shared" si="757"/>
        <v>2017</v>
      </c>
      <c r="Y9701" t="str">
        <f t="shared" si="758"/>
        <v>Dec</v>
      </c>
      <c r="Z9701" t="str">
        <f t="shared" si="759"/>
        <v>2017-12</v>
      </c>
    </row>
    <row r="9702" spans="1:26"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s="5">
        <v>196.77600000000001</v>
      </c>
      <c r="S9702">
        <v>3</v>
      </c>
      <c r="T9702" s="7">
        <v>0.2</v>
      </c>
      <c r="U9702" s="5">
        <v>14.7582</v>
      </c>
      <c r="V9702">
        <f t="shared" si="755"/>
        <v>12</v>
      </c>
      <c r="W9702">
        <f t="shared" si="756"/>
        <v>4</v>
      </c>
      <c r="X9702">
        <f t="shared" si="757"/>
        <v>2017</v>
      </c>
      <c r="Y9702" t="str">
        <f t="shared" si="758"/>
        <v>Dec</v>
      </c>
      <c r="Z9702" t="str">
        <f t="shared" si="759"/>
        <v>2017-12</v>
      </c>
    </row>
    <row r="9703" spans="1:26"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s="5">
        <v>3.62</v>
      </c>
      <c r="S9703">
        <v>2</v>
      </c>
      <c r="T9703" s="7">
        <v>0</v>
      </c>
      <c r="U9703" s="5">
        <v>1.1946000000000001</v>
      </c>
      <c r="V9703">
        <f t="shared" si="755"/>
        <v>10</v>
      </c>
      <c r="W9703">
        <f t="shared" si="756"/>
        <v>4</v>
      </c>
      <c r="X9703">
        <f t="shared" si="757"/>
        <v>2016</v>
      </c>
      <c r="Y9703" t="str">
        <f t="shared" si="758"/>
        <v>Oct</v>
      </c>
      <c r="Z9703" t="str">
        <f t="shared" si="759"/>
        <v>2016-10</v>
      </c>
    </row>
    <row r="9704" spans="1:26"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s="5">
        <v>11.54</v>
      </c>
      <c r="S9704">
        <v>1</v>
      </c>
      <c r="T9704" s="7">
        <v>0</v>
      </c>
      <c r="U9704" s="5">
        <v>5.5392000000000001</v>
      </c>
      <c r="V9704">
        <f t="shared" si="755"/>
        <v>7</v>
      </c>
      <c r="W9704">
        <f t="shared" si="756"/>
        <v>3</v>
      </c>
      <c r="X9704">
        <f t="shared" si="757"/>
        <v>2017</v>
      </c>
      <c r="Y9704" t="str">
        <f t="shared" si="758"/>
        <v>Jul</v>
      </c>
      <c r="Z9704" t="str">
        <f t="shared" si="759"/>
        <v>2017-07</v>
      </c>
    </row>
    <row r="9705" spans="1:26"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s="5">
        <v>849.95</v>
      </c>
      <c r="S9705">
        <v>5</v>
      </c>
      <c r="T9705" s="7">
        <v>0</v>
      </c>
      <c r="U9705" s="5">
        <v>390.97699999999998</v>
      </c>
      <c r="V9705">
        <f t="shared" si="755"/>
        <v>7</v>
      </c>
      <c r="W9705">
        <f t="shared" si="756"/>
        <v>3</v>
      </c>
      <c r="X9705">
        <f t="shared" si="757"/>
        <v>2017</v>
      </c>
      <c r="Y9705" t="str">
        <f t="shared" si="758"/>
        <v>Jul</v>
      </c>
      <c r="Z9705" t="str">
        <f t="shared" si="759"/>
        <v>2017-07</v>
      </c>
    </row>
    <row r="9706" spans="1:26"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s="5">
        <v>11.01</v>
      </c>
      <c r="S9706">
        <v>3</v>
      </c>
      <c r="T9706" s="7">
        <v>0</v>
      </c>
      <c r="U9706" s="5">
        <v>5.3948999999999998</v>
      </c>
      <c r="V9706">
        <f t="shared" si="755"/>
        <v>7</v>
      </c>
      <c r="W9706">
        <f t="shared" si="756"/>
        <v>3</v>
      </c>
      <c r="X9706">
        <f t="shared" si="757"/>
        <v>2017</v>
      </c>
      <c r="Y9706" t="str">
        <f t="shared" si="758"/>
        <v>Jul</v>
      </c>
      <c r="Z9706" t="str">
        <f t="shared" si="759"/>
        <v>2017-07</v>
      </c>
    </row>
    <row r="9707" spans="1:26"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s="5">
        <v>39.624000000000002</v>
      </c>
      <c r="S9707">
        <v>3</v>
      </c>
      <c r="T9707" s="7">
        <v>0.2</v>
      </c>
      <c r="U9707" s="5">
        <v>13.868399999999999</v>
      </c>
      <c r="V9707">
        <f t="shared" si="755"/>
        <v>10</v>
      </c>
      <c r="W9707">
        <f t="shared" si="756"/>
        <v>4</v>
      </c>
      <c r="X9707">
        <f t="shared" si="757"/>
        <v>2017</v>
      </c>
      <c r="Y9707" t="str">
        <f t="shared" si="758"/>
        <v>Oct</v>
      </c>
      <c r="Z9707" t="str">
        <f t="shared" si="759"/>
        <v>2017-10</v>
      </c>
    </row>
    <row r="9708" spans="1:26"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s="5">
        <v>242.136</v>
      </c>
      <c r="S9708">
        <v>3</v>
      </c>
      <c r="T9708" s="7">
        <v>0.2</v>
      </c>
      <c r="U9708" s="5">
        <v>12.1068</v>
      </c>
      <c r="V9708">
        <f t="shared" si="755"/>
        <v>10</v>
      </c>
      <c r="W9708">
        <f t="shared" si="756"/>
        <v>4</v>
      </c>
      <c r="X9708">
        <f t="shared" si="757"/>
        <v>2016</v>
      </c>
      <c r="Y9708" t="str">
        <f t="shared" si="758"/>
        <v>Oct</v>
      </c>
      <c r="Z9708" t="str">
        <f t="shared" si="759"/>
        <v>2016-10</v>
      </c>
    </row>
    <row r="9709" spans="1:26"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s="5">
        <v>12.39</v>
      </c>
      <c r="S9709">
        <v>3</v>
      </c>
      <c r="T9709" s="7">
        <v>0</v>
      </c>
      <c r="U9709" s="5">
        <v>5.6993999999999998</v>
      </c>
      <c r="V9709">
        <f t="shared" si="755"/>
        <v>10</v>
      </c>
      <c r="W9709">
        <f t="shared" si="756"/>
        <v>4</v>
      </c>
      <c r="X9709">
        <f t="shared" si="757"/>
        <v>2016</v>
      </c>
      <c r="Y9709" t="str">
        <f t="shared" si="758"/>
        <v>Oct</v>
      </c>
      <c r="Z9709" t="str">
        <f t="shared" si="759"/>
        <v>2016-10</v>
      </c>
    </row>
    <row r="9710" spans="1:26"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s="5">
        <v>19.96</v>
      </c>
      <c r="S9710">
        <v>2</v>
      </c>
      <c r="T9710" s="7">
        <v>0</v>
      </c>
      <c r="U9710" s="5">
        <v>5.5888</v>
      </c>
      <c r="V9710">
        <f t="shared" si="755"/>
        <v>10</v>
      </c>
      <c r="W9710">
        <f t="shared" si="756"/>
        <v>4</v>
      </c>
      <c r="X9710">
        <f t="shared" si="757"/>
        <v>2016</v>
      </c>
      <c r="Y9710" t="str">
        <f t="shared" si="758"/>
        <v>Oct</v>
      </c>
      <c r="Z9710" t="str">
        <f t="shared" si="759"/>
        <v>2016-10</v>
      </c>
    </row>
    <row r="9711" spans="1:26"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s="5">
        <v>340.92</v>
      </c>
      <c r="S9711">
        <v>3</v>
      </c>
      <c r="T9711" s="7">
        <v>0</v>
      </c>
      <c r="U9711" s="5">
        <v>3.4091999999999998</v>
      </c>
      <c r="V9711">
        <f t="shared" si="755"/>
        <v>10</v>
      </c>
      <c r="W9711">
        <f t="shared" si="756"/>
        <v>4</v>
      </c>
      <c r="X9711">
        <f t="shared" si="757"/>
        <v>2016</v>
      </c>
      <c r="Y9711" t="str">
        <f t="shared" si="758"/>
        <v>Oct</v>
      </c>
      <c r="Z9711" t="str">
        <f t="shared" si="759"/>
        <v>2016-10</v>
      </c>
    </row>
    <row r="9712" spans="1:26"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s="5">
        <v>273.56799999999998</v>
      </c>
      <c r="S9712">
        <v>2</v>
      </c>
      <c r="T9712" s="7">
        <v>0.2</v>
      </c>
      <c r="U9712" s="5">
        <v>-34.195999999999998</v>
      </c>
      <c r="V9712">
        <f t="shared" si="755"/>
        <v>11</v>
      </c>
      <c r="W9712">
        <f t="shared" si="756"/>
        <v>4</v>
      </c>
      <c r="X9712">
        <f t="shared" si="757"/>
        <v>2014</v>
      </c>
      <c r="Y9712" t="str">
        <f t="shared" si="758"/>
        <v>Nov</v>
      </c>
      <c r="Z9712" t="str">
        <f t="shared" si="759"/>
        <v>2014-11</v>
      </c>
    </row>
    <row r="9713" spans="1:26"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s="5">
        <v>13.194000000000001</v>
      </c>
      <c r="S9713">
        <v>2</v>
      </c>
      <c r="T9713" s="7">
        <v>0.7</v>
      </c>
      <c r="U9713" s="5">
        <v>-8.7959999999999994</v>
      </c>
      <c r="V9713">
        <f t="shared" si="755"/>
        <v>11</v>
      </c>
      <c r="W9713">
        <f t="shared" si="756"/>
        <v>4</v>
      </c>
      <c r="X9713">
        <f t="shared" si="757"/>
        <v>2014</v>
      </c>
      <c r="Y9713" t="str">
        <f t="shared" si="758"/>
        <v>Nov</v>
      </c>
      <c r="Z9713" t="str">
        <f t="shared" si="759"/>
        <v>2014-11</v>
      </c>
    </row>
    <row r="9714" spans="1:26"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s="5">
        <v>1080.096</v>
      </c>
      <c r="S9714">
        <v>6</v>
      </c>
      <c r="T9714" s="7">
        <v>0.2</v>
      </c>
      <c r="U9714" s="5">
        <v>-94.508399999999995</v>
      </c>
      <c r="V9714">
        <f t="shared" si="755"/>
        <v>11</v>
      </c>
      <c r="W9714">
        <f t="shared" si="756"/>
        <v>4</v>
      </c>
      <c r="X9714">
        <f t="shared" si="757"/>
        <v>2014</v>
      </c>
      <c r="Y9714" t="str">
        <f t="shared" si="758"/>
        <v>Nov</v>
      </c>
      <c r="Z9714" t="str">
        <f t="shared" si="759"/>
        <v>2014-11</v>
      </c>
    </row>
    <row r="9715" spans="1:26"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s="5">
        <v>51.56</v>
      </c>
      <c r="S9715">
        <v>5</v>
      </c>
      <c r="T9715" s="7">
        <v>0.2</v>
      </c>
      <c r="U9715" s="5">
        <v>-6.4450000000000003</v>
      </c>
      <c r="V9715">
        <f t="shared" si="755"/>
        <v>11</v>
      </c>
      <c r="W9715">
        <f t="shared" si="756"/>
        <v>4</v>
      </c>
      <c r="X9715">
        <f t="shared" si="757"/>
        <v>2014</v>
      </c>
      <c r="Y9715" t="str">
        <f t="shared" si="758"/>
        <v>Nov</v>
      </c>
      <c r="Z9715" t="str">
        <f t="shared" si="759"/>
        <v>2014-11</v>
      </c>
    </row>
    <row r="9716" spans="1:26"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s="5">
        <v>58.415999999999997</v>
      </c>
      <c r="S9716">
        <v>2</v>
      </c>
      <c r="T9716" s="7">
        <v>0.2</v>
      </c>
      <c r="U9716" s="5">
        <v>16.794599999999999</v>
      </c>
      <c r="V9716">
        <f t="shared" si="755"/>
        <v>11</v>
      </c>
      <c r="W9716">
        <f t="shared" si="756"/>
        <v>4</v>
      </c>
      <c r="X9716">
        <f t="shared" si="757"/>
        <v>2014</v>
      </c>
      <c r="Y9716" t="str">
        <f t="shared" si="758"/>
        <v>Nov</v>
      </c>
      <c r="Z9716" t="str">
        <f t="shared" si="759"/>
        <v>2014-11</v>
      </c>
    </row>
    <row r="9717" spans="1:26"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s="5">
        <v>57.584000000000003</v>
      </c>
      <c r="S9717">
        <v>2</v>
      </c>
      <c r="T9717" s="7">
        <v>0.2</v>
      </c>
      <c r="U9717" s="5">
        <v>20.154399999999999</v>
      </c>
      <c r="V9717">
        <f t="shared" si="755"/>
        <v>11</v>
      </c>
      <c r="W9717">
        <f t="shared" si="756"/>
        <v>4</v>
      </c>
      <c r="X9717">
        <f t="shared" si="757"/>
        <v>2016</v>
      </c>
      <c r="Y9717" t="str">
        <f t="shared" si="758"/>
        <v>Nov</v>
      </c>
      <c r="Z9717" t="str">
        <f t="shared" si="759"/>
        <v>2016-11</v>
      </c>
    </row>
    <row r="9718" spans="1:26"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s="5">
        <v>37.311999999999998</v>
      </c>
      <c r="S9718">
        <v>4</v>
      </c>
      <c r="T9718" s="7">
        <v>0.2</v>
      </c>
      <c r="U9718" s="5">
        <v>2.7984</v>
      </c>
      <c r="V9718">
        <f t="shared" si="755"/>
        <v>8</v>
      </c>
      <c r="W9718">
        <f t="shared" si="756"/>
        <v>3</v>
      </c>
      <c r="X9718">
        <f t="shared" si="757"/>
        <v>2016</v>
      </c>
      <c r="Y9718" t="str">
        <f t="shared" si="758"/>
        <v>Aug</v>
      </c>
      <c r="Z9718" t="str">
        <f t="shared" si="759"/>
        <v>2016-08</v>
      </c>
    </row>
    <row r="9719" spans="1:26"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s="5">
        <v>79.959999999999994</v>
      </c>
      <c r="S9719">
        <v>5</v>
      </c>
      <c r="T9719" s="7">
        <v>0.2</v>
      </c>
      <c r="U9719" s="5">
        <v>7.9960000000000004</v>
      </c>
      <c r="V9719">
        <f t="shared" si="755"/>
        <v>5</v>
      </c>
      <c r="W9719">
        <f t="shared" si="756"/>
        <v>2</v>
      </c>
      <c r="X9719">
        <f t="shared" si="757"/>
        <v>2016</v>
      </c>
      <c r="Y9719" t="str">
        <f t="shared" si="758"/>
        <v>May</v>
      </c>
      <c r="Z9719" t="str">
        <f t="shared" si="759"/>
        <v>2016-05</v>
      </c>
    </row>
    <row r="9720" spans="1:26"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5">
        <v>223.96</v>
      </c>
      <c r="S9720">
        <v>5</v>
      </c>
      <c r="T9720" s="7">
        <v>0.2</v>
      </c>
      <c r="U9720" s="5">
        <v>11.198</v>
      </c>
      <c r="V9720">
        <f t="shared" si="755"/>
        <v>5</v>
      </c>
      <c r="W9720">
        <f t="shared" si="756"/>
        <v>2</v>
      </c>
      <c r="X9720">
        <f t="shared" si="757"/>
        <v>2016</v>
      </c>
      <c r="Y9720" t="str">
        <f t="shared" si="758"/>
        <v>May</v>
      </c>
      <c r="Z9720" t="str">
        <f t="shared" si="759"/>
        <v>2016-05</v>
      </c>
    </row>
    <row r="9721" spans="1:26"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5">
        <v>221.024</v>
      </c>
      <c r="S9721">
        <v>2</v>
      </c>
      <c r="T9721" s="7">
        <v>0.2</v>
      </c>
      <c r="U9721" s="5">
        <v>-55.256</v>
      </c>
      <c r="V9721">
        <f t="shared" si="755"/>
        <v>11</v>
      </c>
      <c r="W9721">
        <f t="shared" si="756"/>
        <v>4</v>
      </c>
      <c r="X9721">
        <f t="shared" si="757"/>
        <v>2017</v>
      </c>
      <c r="Y9721" t="str">
        <f t="shared" si="758"/>
        <v>Nov</v>
      </c>
      <c r="Z9721" t="str">
        <f t="shared" si="759"/>
        <v>2017-11</v>
      </c>
    </row>
    <row r="9722" spans="1:26"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s="5">
        <v>18.96</v>
      </c>
      <c r="S9722">
        <v>2</v>
      </c>
      <c r="T9722" s="7">
        <v>0</v>
      </c>
      <c r="U9722" s="5">
        <v>7.5839999999999996</v>
      </c>
      <c r="V9722">
        <f t="shared" si="755"/>
        <v>9</v>
      </c>
      <c r="W9722">
        <f t="shared" si="756"/>
        <v>3</v>
      </c>
      <c r="X9722">
        <f t="shared" si="757"/>
        <v>2016</v>
      </c>
      <c r="Y9722" t="str">
        <f t="shared" si="758"/>
        <v>Sep</v>
      </c>
      <c r="Z9722" t="str">
        <f t="shared" si="759"/>
        <v>2016-09</v>
      </c>
    </row>
    <row r="9723" spans="1:26"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s="5">
        <v>326.64600000000002</v>
      </c>
      <c r="S9723">
        <v>3</v>
      </c>
      <c r="T9723" s="7">
        <v>0.1</v>
      </c>
      <c r="U9723" s="5">
        <v>39.923400000000001</v>
      </c>
      <c r="V9723">
        <f t="shared" si="755"/>
        <v>2</v>
      </c>
      <c r="W9723">
        <f t="shared" si="756"/>
        <v>1</v>
      </c>
      <c r="X9723">
        <f t="shared" si="757"/>
        <v>2016</v>
      </c>
      <c r="Y9723" t="str">
        <f t="shared" si="758"/>
        <v>Feb</v>
      </c>
      <c r="Z9723" t="str">
        <f t="shared" si="759"/>
        <v>2016-02</v>
      </c>
    </row>
    <row r="9724" spans="1:26"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5">
        <v>89.97</v>
      </c>
      <c r="S9724">
        <v>3</v>
      </c>
      <c r="T9724" s="7">
        <v>0</v>
      </c>
      <c r="U9724" s="5">
        <v>39.586799999999997</v>
      </c>
      <c r="V9724">
        <f t="shared" si="755"/>
        <v>2</v>
      </c>
      <c r="W9724">
        <f t="shared" si="756"/>
        <v>1</v>
      </c>
      <c r="X9724">
        <f t="shared" si="757"/>
        <v>2016</v>
      </c>
      <c r="Y9724" t="str">
        <f t="shared" si="758"/>
        <v>Feb</v>
      </c>
      <c r="Z9724" t="str">
        <f t="shared" si="759"/>
        <v>2016-02</v>
      </c>
    </row>
    <row r="9725" spans="1:26"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s="5">
        <v>296.71199999999999</v>
      </c>
      <c r="S9725">
        <v>13</v>
      </c>
      <c r="T9725" s="7">
        <v>0.2</v>
      </c>
      <c r="U9725" s="5">
        <v>100.1403</v>
      </c>
      <c r="V9725">
        <f t="shared" si="755"/>
        <v>12</v>
      </c>
      <c r="W9725">
        <f t="shared" si="756"/>
        <v>4</v>
      </c>
      <c r="X9725">
        <f t="shared" si="757"/>
        <v>2014</v>
      </c>
      <c r="Y9725" t="str">
        <f t="shared" si="758"/>
        <v>Dec</v>
      </c>
      <c r="Z9725" t="str">
        <f t="shared" si="759"/>
        <v>2014-12</v>
      </c>
    </row>
    <row r="9726" spans="1:26"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s="5">
        <v>12.224</v>
      </c>
      <c r="S9726">
        <v>2</v>
      </c>
      <c r="T9726" s="7">
        <v>0.2</v>
      </c>
      <c r="U9726" s="5">
        <v>4.4311999999999996</v>
      </c>
      <c r="V9726">
        <f t="shared" si="755"/>
        <v>12</v>
      </c>
      <c r="W9726">
        <f t="shared" si="756"/>
        <v>4</v>
      </c>
      <c r="X9726">
        <f t="shared" si="757"/>
        <v>2015</v>
      </c>
      <c r="Y9726" t="str">
        <f t="shared" si="758"/>
        <v>Dec</v>
      </c>
      <c r="Z9726" t="str">
        <f t="shared" si="759"/>
        <v>2015-12</v>
      </c>
    </row>
    <row r="9727" spans="1:26"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s="5">
        <v>89.97</v>
      </c>
      <c r="S9727">
        <v>3</v>
      </c>
      <c r="T9727" s="7">
        <v>0</v>
      </c>
      <c r="U9727" s="5">
        <v>37.787399999999998</v>
      </c>
      <c r="V9727">
        <f t="shared" si="755"/>
        <v>9</v>
      </c>
      <c r="W9727">
        <f t="shared" si="756"/>
        <v>3</v>
      </c>
      <c r="X9727">
        <f t="shared" si="757"/>
        <v>2017</v>
      </c>
      <c r="Y9727" t="str">
        <f t="shared" si="758"/>
        <v>Sep</v>
      </c>
      <c r="Z9727" t="str">
        <f t="shared" si="759"/>
        <v>2017-09</v>
      </c>
    </row>
    <row r="9728" spans="1:26"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s="5">
        <v>286.86</v>
      </c>
      <c r="S9728">
        <v>7</v>
      </c>
      <c r="T9728" s="7">
        <v>0</v>
      </c>
      <c r="U9728" s="5">
        <v>80.320800000000006</v>
      </c>
      <c r="V9728">
        <f t="shared" si="755"/>
        <v>12</v>
      </c>
      <c r="W9728">
        <f t="shared" si="756"/>
        <v>4</v>
      </c>
      <c r="X9728">
        <f t="shared" si="757"/>
        <v>2017</v>
      </c>
      <c r="Y9728" t="str">
        <f t="shared" si="758"/>
        <v>Dec</v>
      </c>
      <c r="Z9728" t="str">
        <f t="shared" si="759"/>
        <v>2017-12</v>
      </c>
    </row>
    <row r="9729" spans="1:26"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s="5">
        <v>979.95</v>
      </c>
      <c r="S9729">
        <v>5</v>
      </c>
      <c r="T9729" s="7">
        <v>0</v>
      </c>
      <c r="U9729" s="5">
        <v>284.18549999999999</v>
      </c>
      <c r="V9729">
        <f t="shared" si="755"/>
        <v>12</v>
      </c>
      <c r="W9729">
        <f t="shared" si="756"/>
        <v>4</v>
      </c>
      <c r="X9729">
        <f t="shared" si="757"/>
        <v>2017</v>
      </c>
      <c r="Y9729" t="str">
        <f t="shared" si="758"/>
        <v>Dec</v>
      </c>
      <c r="Z9729" t="str">
        <f t="shared" si="759"/>
        <v>2017-12</v>
      </c>
    </row>
    <row r="9730" spans="1:26"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s="5">
        <v>4.3600000000000003</v>
      </c>
      <c r="S9730">
        <v>2</v>
      </c>
      <c r="T9730" s="7">
        <v>0</v>
      </c>
      <c r="U9730" s="5">
        <v>0.1744</v>
      </c>
      <c r="V9730">
        <f t="shared" si="755"/>
        <v>12</v>
      </c>
      <c r="W9730">
        <f t="shared" si="756"/>
        <v>4</v>
      </c>
      <c r="X9730">
        <f t="shared" si="757"/>
        <v>2017</v>
      </c>
      <c r="Y9730" t="str">
        <f t="shared" si="758"/>
        <v>Dec</v>
      </c>
      <c r="Z9730" t="str">
        <f t="shared" si="759"/>
        <v>2017-12</v>
      </c>
    </row>
    <row r="9731" spans="1:26"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s="5">
        <v>10.048</v>
      </c>
      <c r="S9731">
        <v>2</v>
      </c>
      <c r="T9731" s="7">
        <v>0.2</v>
      </c>
      <c r="U9731" s="5">
        <v>3.14</v>
      </c>
      <c r="V9731">
        <f t="shared" ref="V9731:V9794" si="760">MONTH(C9731)</f>
        <v>9</v>
      </c>
      <c r="W9731">
        <f t="shared" ref="W9731:W9794" si="761">ROUNDUP(MONTH(C9731)/3,0)</f>
        <v>3</v>
      </c>
      <c r="X9731">
        <f t="shared" ref="X9731:X9794" si="762">YEAR(C9731)</f>
        <v>2014</v>
      </c>
      <c r="Y9731" t="str">
        <f t="shared" ref="Y9731:Y9794" si="763">TEXT(C9731,"MMM")</f>
        <v>Sep</v>
      </c>
      <c r="Z9731" t="str">
        <f t="shared" ref="Z9731:Z9794" si="764">TEXT(C9731,"YYYY-MM")</f>
        <v>2014-09</v>
      </c>
    </row>
    <row r="9732" spans="1:26"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s="5">
        <v>807.75</v>
      </c>
      <c r="S9732">
        <v>5</v>
      </c>
      <c r="T9732" s="7">
        <v>0</v>
      </c>
      <c r="U9732" s="5">
        <v>153.4725</v>
      </c>
      <c r="V9732">
        <f t="shared" si="760"/>
        <v>9</v>
      </c>
      <c r="W9732">
        <f t="shared" si="761"/>
        <v>3</v>
      </c>
      <c r="X9732">
        <f t="shared" si="762"/>
        <v>2014</v>
      </c>
      <c r="Y9732" t="str">
        <f t="shared" si="763"/>
        <v>Sep</v>
      </c>
      <c r="Z9732" t="str">
        <f t="shared" si="764"/>
        <v>2014-09</v>
      </c>
    </row>
    <row r="9733" spans="1:26"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s="5">
        <v>34.24</v>
      </c>
      <c r="S9733">
        <v>8</v>
      </c>
      <c r="T9733" s="7">
        <v>0</v>
      </c>
      <c r="U9733" s="5">
        <v>9.9296000000000006</v>
      </c>
      <c r="V9733">
        <f t="shared" si="760"/>
        <v>11</v>
      </c>
      <c r="W9733">
        <f t="shared" si="761"/>
        <v>4</v>
      </c>
      <c r="X9733">
        <f t="shared" si="762"/>
        <v>2017</v>
      </c>
      <c r="Y9733" t="str">
        <f t="shared" si="763"/>
        <v>Nov</v>
      </c>
      <c r="Z9733" t="str">
        <f t="shared" si="764"/>
        <v>2017-11</v>
      </c>
    </row>
    <row r="9734" spans="1:26"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s="5">
        <v>500.24</v>
      </c>
      <c r="S9734">
        <v>13</v>
      </c>
      <c r="T9734" s="7">
        <v>0</v>
      </c>
      <c r="U9734" s="5">
        <v>145.06960000000001</v>
      </c>
      <c r="V9734">
        <f t="shared" si="760"/>
        <v>8</v>
      </c>
      <c r="W9734">
        <f t="shared" si="761"/>
        <v>3</v>
      </c>
      <c r="X9734">
        <f t="shared" si="762"/>
        <v>2014</v>
      </c>
      <c r="Y9734" t="str">
        <f t="shared" si="763"/>
        <v>Aug</v>
      </c>
      <c r="Z9734" t="str">
        <f t="shared" si="764"/>
        <v>2014-08</v>
      </c>
    </row>
    <row r="9735" spans="1:26"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s="5">
        <v>20.12</v>
      </c>
      <c r="S9735">
        <v>2</v>
      </c>
      <c r="T9735" s="7">
        <v>0</v>
      </c>
      <c r="U9735" s="5">
        <v>9.2552000000000003</v>
      </c>
      <c r="V9735">
        <f t="shared" si="760"/>
        <v>8</v>
      </c>
      <c r="W9735">
        <f t="shared" si="761"/>
        <v>3</v>
      </c>
      <c r="X9735">
        <f t="shared" si="762"/>
        <v>2014</v>
      </c>
      <c r="Y9735" t="str">
        <f t="shared" si="763"/>
        <v>Aug</v>
      </c>
      <c r="Z9735" t="str">
        <f t="shared" si="764"/>
        <v>2014-08</v>
      </c>
    </row>
    <row r="9736" spans="1:26"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s="5">
        <v>896.99</v>
      </c>
      <c r="S9736">
        <v>1</v>
      </c>
      <c r="T9736" s="7">
        <v>0</v>
      </c>
      <c r="U9736" s="5">
        <v>421.58530000000002</v>
      </c>
      <c r="V9736">
        <f t="shared" si="760"/>
        <v>8</v>
      </c>
      <c r="W9736">
        <f t="shared" si="761"/>
        <v>3</v>
      </c>
      <c r="X9736">
        <f t="shared" si="762"/>
        <v>2014</v>
      </c>
      <c r="Y9736" t="str">
        <f t="shared" si="763"/>
        <v>Aug</v>
      </c>
      <c r="Z9736" t="str">
        <f t="shared" si="764"/>
        <v>2014-08</v>
      </c>
    </row>
    <row r="9737" spans="1:26"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s="5">
        <v>5.88</v>
      </c>
      <c r="S9737">
        <v>1</v>
      </c>
      <c r="T9737" s="7">
        <v>0.2</v>
      </c>
      <c r="U9737" s="5">
        <v>1.9844999999999999</v>
      </c>
      <c r="V9737">
        <f t="shared" si="760"/>
        <v>11</v>
      </c>
      <c r="W9737">
        <f t="shared" si="761"/>
        <v>4</v>
      </c>
      <c r="X9737">
        <f t="shared" si="762"/>
        <v>2014</v>
      </c>
      <c r="Y9737" t="str">
        <f t="shared" si="763"/>
        <v>Nov</v>
      </c>
      <c r="Z9737" t="str">
        <f t="shared" si="764"/>
        <v>2014-11</v>
      </c>
    </row>
    <row r="9738" spans="1:26"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s="5">
        <v>269.98</v>
      </c>
      <c r="S9738">
        <v>2</v>
      </c>
      <c r="T9738" s="7">
        <v>0</v>
      </c>
      <c r="U9738" s="5">
        <v>72.894599999999997</v>
      </c>
      <c r="V9738">
        <f t="shared" si="760"/>
        <v>6</v>
      </c>
      <c r="W9738">
        <f t="shared" si="761"/>
        <v>2</v>
      </c>
      <c r="X9738">
        <f t="shared" si="762"/>
        <v>2015</v>
      </c>
      <c r="Y9738" t="str">
        <f t="shared" si="763"/>
        <v>Jun</v>
      </c>
      <c r="Z9738" t="str">
        <f t="shared" si="764"/>
        <v>2015-06</v>
      </c>
    </row>
    <row r="9739" spans="1:26"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s="5">
        <v>310.12</v>
      </c>
      <c r="S9739">
        <v>2</v>
      </c>
      <c r="T9739" s="7">
        <v>0</v>
      </c>
      <c r="U9739" s="5">
        <v>80.631200000000007</v>
      </c>
      <c r="V9739">
        <f t="shared" si="760"/>
        <v>3</v>
      </c>
      <c r="W9739">
        <f t="shared" si="761"/>
        <v>1</v>
      </c>
      <c r="X9739">
        <f t="shared" si="762"/>
        <v>2017</v>
      </c>
      <c r="Y9739" t="str">
        <f t="shared" si="763"/>
        <v>Mar</v>
      </c>
      <c r="Z9739" t="str">
        <f t="shared" si="764"/>
        <v>2017-03</v>
      </c>
    </row>
    <row r="9740" spans="1:26"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s="5">
        <v>70.463999999999999</v>
      </c>
      <c r="S9740">
        <v>6</v>
      </c>
      <c r="T9740" s="7">
        <v>0.2</v>
      </c>
      <c r="U9740" s="5">
        <v>22.9008</v>
      </c>
      <c r="V9740">
        <f t="shared" si="760"/>
        <v>3</v>
      </c>
      <c r="W9740">
        <f t="shared" si="761"/>
        <v>1</v>
      </c>
      <c r="X9740">
        <f t="shared" si="762"/>
        <v>2017</v>
      </c>
      <c r="Y9740" t="str">
        <f t="shared" si="763"/>
        <v>Mar</v>
      </c>
      <c r="Z9740" t="str">
        <f t="shared" si="764"/>
        <v>2017-03</v>
      </c>
    </row>
    <row r="9741" spans="1:26"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s="5">
        <v>19.68</v>
      </c>
      <c r="S9741">
        <v>5</v>
      </c>
      <c r="T9741" s="7">
        <v>0.2</v>
      </c>
      <c r="U9741" s="5">
        <v>6.8879999999999999</v>
      </c>
      <c r="V9741">
        <f t="shared" si="760"/>
        <v>3</v>
      </c>
      <c r="W9741">
        <f t="shared" si="761"/>
        <v>1</v>
      </c>
      <c r="X9741">
        <f t="shared" si="762"/>
        <v>2017</v>
      </c>
      <c r="Y9741" t="str">
        <f t="shared" si="763"/>
        <v>Mar</v>
      </c>
      <c r="Z9741" t="str">
        <f t="shared" si="764"/>
        <v>2017-03</v>
      </c>
    </row>
    <row r="9742" spans="1:26"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s="5">
        <v>140.66999999999999</v>
      </c>
      <c r="S9742">
        <v>3</v>
      </c>
      <c r="T9742" s="7">
        <v>0</v>
      </c>
      <c r="U9742" s="5">
        <v>54.8613</v>
      </c>
      <c r="V9742">
        <f t="shared" si="760"/>
        <v>3</v>
      </c>
      <c r="W9742">
        <f t="shared" si="761"/>
        <v>1</v>
      </c>
      <c r="X9742">
        <f t="shared" si="762"/>
        <v>2017</v>
      </c>
      <c r="Y9742" t="str">
        <f t="shared" si="763"/>
        <v>Mar</v>
      </c>
      <c r="Z9742" t="str">
        <f t="shared" si="764"/>
        <v>2017-03</v>
      </c>
    </row>
    <row r="9743" spans="1:26"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s="5">
        <v>4404.8999999999996</v>
      </c>
      <c r="S9743">
        <v>5</v>
      </c>
      <c r="T9743" s="7">
        <v>0</v>
      </c>
      <c r="U9743" s="5">
        <v>1013.127</v>
      </c>
      <c r="V9743">
        <f t="shared" si="760"/>
        <v>11</v>
      </c>
      <c r="W9743">
        <f t="shared" si="761"/>
        <v>4</v>
      </c>
      <c r="X9743">
        <f t="shared" si="762"/>
        <v>2015</v>
      </c>
      <c r="Y9743" t="str">
        <f t="shared" si="763"/>
        <v>Nov</v>
      </c>
      <c r="Z9743" t="str">
        <f t="shared" si="764"/>
        <v>2015-11</v>
      </c>
    </row>
    <row r="9744" spans="1:26"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s="5">
        <v>62.65</v>
      </c>
      <c r="S9744">
        <v>5</v>
      </c>
      <c r="T9744" s="7">
        <v>0</v>
      </c>
      <c r="U9744" s="5">
        <v>29.445499999999999</v>
      </c>
      <c r="V9744">
        <f t="shared" si="760"/>
        <v>11</v>
      </c>
      <c r="W9744">
        <f t="shared" si="761"/>
        <v>4</v>
      </c>
      <c r="X9744">
        <f t="shared" si="762"/>
        <v>2017</v>
      </c>
      <c r="Y9744" t="str">
        <f t="shared" si="763"/>
        <v>Nov</v>
      </c>
      <c r="Z9744" t="str">
        <f t="shared" si="764"/>
        <v>2017-11</v>
      </c>
    </row>
    <row r="9745" spans="1:26"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s="5">
        <v>9.4499999999999993</v>
      </c>
      <c r="S9745">
        <v>3</v>
      </c>
      <c r="T9745" s="7">
        <v>0</v>
      </c>
      <c r="U9745" s="5">
        <v>4.5359999999999996</v>
      </c>
      <c r="V9745">
        <f t="shared" si="760"/>
        <v>6</v>
      </c>
      <c r="W9745">
        <f t="shared" si="761"/>
        <v>2</v>
      </c>
      <c r="X9745">
        <f t="shared" si="762"/>
        <v>2016</v>
      </c>
      <c r="Y9745" t="str">
        <f t="shared" si="763"/>
        <v>Jun</v>
      </c>
      <c r="Z9745" t="str">
        <f t="shared" si="764"/>
        <v>2016-06</v>
      </c>
    </row>
    <row r="9746" spans="1:26"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s="5">
        <v>268.57600000000002</v>
      </c>
      <c r="S9746">
        <v>4</v>
      </c>
      <c r="T9746" s="7">
        <v>0.2</v>
      </c>
      <c r="U9746" s="5">
        <v>90.644400000000005</v>
      </c>
      <c r="V9746">
        <f t="shared" si="760"/>
        <v>1</v>
      </c>
      <c r="W9746">
        <f t="shared" si="761"/>
        <v>1</v>
      </c>
      <c r="X9746">
        <f t="shared" si="762"/>
        <v>2017</v>
      </c>
      <c r="Y9746" t="str">
        <f t="shared" si="763"/>
        <v>Jan</v>
      </c>
      <c r="Z9746" t="str">
        <f t="shared" si="764"/>
        <v>2017-01</v>
      </c>
    </row>
    <row r="9747" spans="1:26"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s="5">
        <v>364.08</v>
      </c>
      <c r="S9747">
        <v>2</v>
      </c>
      <c r="T9747" s="7">
        <v>0.2</v>
      </c>
      <c r="U9747" s="5">
        <v>9.1020000000000003</v>
      </c>
      <c r="V9747">
        <f t="shared" si="760"/>
        <v>11</v>
      </c>
      <c r="W9747">
        <f t="shared" si="761"/>
        <v>4</v>
      </c>
      <c r="X9747">
        <f t="shared" si="762"/>
        <v>2017</v>
      </c>
      <c r="Y9747" t="str">
        <f t="shared" si="763"/>
        <v>Nov</v>
      </c>
      <c r="Z9747" t="str">
        <f t="shared" si="764"/>
        <v>2017-11</v>
      </c>
    </row>
    <row r="9748" spans="1:26"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s="5">
        <v>71.087999999999994</v>
      </c>
      <c r="S9748">
        <v>2</v>
      </c>
      <c r="T9748" s="7">
        <v>0.2</v>
      </c>
      <c r="U9748" s="5">
        <v>-1.7771999999999999</v>
      </c>
      <c r="V9748">
        <f t="shared" si="760"/>
        <v>11</v>
      </c>
      <c r="W9748">
        <f t="shared" si="761"/>
        <v>4</v>
      </c>
      <c r="X9748">
        <f t="shared" si="762"/>
        <v>2017</v>
      </c>
      <c r="Y9748" t="str">
        <f t="shared" si="763"/>
        <v>Nov</v>
      </c>
      <c r="Z9748" t="str">
        <f t="shared" si="764"/>
        <v>2017-11</v>
      </c>
    </row>
    <row r="9749" spans="1:26"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s="5">
        <v>10.984</v>
      </c>
      <c r="S9749">
        <v>2</v>
      </c>
      <c r="T9749" s="7">
        <v>0.6</v>
      </c>
      <c r="U9749" s="5">
        <v>-7.9634</v>
      </c>
      <c r="V9749">
        <f t="shared" si="760"/>
        <v>11</v>
      </c>
      <c r="W9749">
        <f t="shared" si="761"/>
        <v>4</v>
      </c>
      <c r="X9749">
        <f t="shared" si="762"/>
        <v>2014</v>
      </c>
      <c r="Y9749" t="str">
        <f t="shared" si="763"/>
        <v>Nov</v>
      </c>
      <c r="Z9749" t="str">
        <f t="shared" si="764"/>
        <v>2014-11</v>
      </c>
    </row>
    <row r="9750" spans="1:26"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s="5">
        <v>797.94399999999996</v>
      </c>
      <c r="S9750">
        <v>4</v>
      </c>
      <c r="T9750" s="7">
        <v>0.3</v>
      </c>
      <c r="U9750" s="5">
        <v>-56.996000000000002</v>
      </c>
      <c r="V9750">
        <f t="shared" si="760"/>
        <v>11</v>
      </c>
      <c r="W9750">
        <f t="shared" si="761"/>
        <v>4</v>
      </c>
      <c r="X9750">
        <f t="shared" si="762"/>
        <v>2014</v>
      </c>
      <c r="Y9750" t="str">
        <f t="shared" si="763"/>
        <v>Nov</v>
      </c>
      <c r="Z9750" t="str">
        <f t="shared" si="764"/>
        <v>2014-11</v>
      </c>
    </row>
    <row r="9751" spans="1:26"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s="5">
        <v>159.97999999999999</v>
      </c>
      <c r="S9751">
        <v>2</v>
      </c>
      <c r="T9751" s="7">
        <v>0</v>
      </c>
      <c r="U9751" s="5">
        <v>57.592799999999997</v>
      </c>
      <c r="V9751">
        <f t="shared" si="760"/>
        <v>3</v>
      </c>
      <c r="W9751">
        <f t="shared" si="761"/>
        <v>1</v>
      </c>
      <c r="X9751">
        <f t="shared" si="762"/>
        <v>2016</v>
      </c>
      <c r="Y9751" t="str">
        <f t="shared" si="763"/>
        <v>Mar</v>
      </c>
      <c r="Z9751" t="str">
        <f t="shared" si="764"/>
        <v>2016-03</v>
      </c>
    </row>
    <row r="9752" spans="1:26"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s="5">
        <v>5.3440000000000003</v>
      </c>
      <c r="S9752">
        <v>2</v>
      </c>
      <c r="T9752" s="7">
        <v>0.2</v>
      </c>
      <c r="U9752" s="5">
        <v>0.66800000000000004</v>
      </c>
      <c r="V9752">
        <f t="shared" si="760"/>
        <v>10</v>
      </c>
      <c r="W9752">
        <f t="shared" si="761"/>
        <v>4</v>
      </c>
      <c r="X9752">
        <f t="shared" si="762"/>
        <v>2016</v>
      </c>
      <c r="Y9752" t="str">
        <f t="shared" si="763"/>
        <v>Oct</v>
      </c>
      <c r="Z9752" t="str">
        <f t="shared" si="764"/>
        <v>2016-10</v>
      </c>
    </row>
    <row r="9753" spans="1:26"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s="5">
        <v>27.72</v>
      </c>
      <c r="S9753">
        <v>3</v>
      </c>
      <c r="T9753" s="7">
        <v>0.2</v>
      </c>
      <c r="U9753" s="5">
        <v>3.4649999999999999</v>
      </c>
      <c r="V9753">
        <f t="shared" si="760"/>
        <v>10</v>
      </c>
      <c r="W9753">
        <f t="shared" si="761"/>
        <v>4</v>
      </c>
      <c r="X9753">
        <f t="shared" si="762"/>
        <v>2016</v>
      </c>
      <c r="Y9753" t="str">
        <f t="shared" si="763"/>
        <v>Oct</v>
      </c>
      <c r="Z9753" t="str">
        <f t="shared" si="764"/>
        <v>2016-10</v>
      </c>
    </row>
    <row r="9754" spans="1:26"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s="5">
        <v>2.496</v>
      </c>
      <c r="S9754">
        <v>1</v>
      </c>
      <c r="T9754" s="7">
        <v>0.2</v>
      </c>
      <c r="U9754" s="5">
        <v>0.90480000000000005</v>
      </c>
      <c r="V9754">
        <f t="shared" si="760"/>
        <v>7</v>
      </c>
      <c r="W9754">
        <f t="shared" si="761"/>
        <v>3</v>
      </c>
      <c r="X9754">
        <f t="shared" si="762"/>
        <v>2016</v>
      </c>
      <c r="Y9754" t="str">
        <f t="shared" si="763"/>
        <v>Jul</v>
      </c>
      <c r="Z9754" t="str">
        <f t="shared" si="764"/>
        <v>2016-07</v>
      </c>
    </row>
    <row r="9755" spans="1:26"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s="5">
        <v>8.26</v>
      </c>
      <c r="S9755">
        <v>2</v>
      </c>
      <c r="T9755" s="7">
        <v>0</v>
      </c>
      <c r="U9755" s="5">
        <v>3.7995999999999999</v>
      </c>
      <c r="V9755">
        <f t="shared" si="760"/>
        <v>3</v>
      </c>
      <c r="W9755">
        <f t="shared" si="761"/>
        <v>1</v>
      </c>
      <c r="X9755">
        <f t="shared" si="762"/>
        <v>2017</v>
      </c>
      <c r="Y9755" t="str">
        <f t="shared" si="763"/>
        <v>Mar</v>
      </c>
      <c r="Z9755" t="str">
        <f t="shared" si="764"/>
        <v>2017-03</v>
      </c>
    </row>
    <row r="9756" spans="1:26"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s="5">
        <v>17.760000000000002</v>
      </c>
      <c r="S9756">
        <v>2</v>
      </c>
      <c r="T9756" s="7">
        <v>0</v>
      </c>
      <c r="U9756" s="5">
        <v>8.8800000000000008</v>
      </c>
      <c r="V9756">
        <f t="shared" si="760"/>
        <v>3</v>
      </c>
      <c r="W9756">
        <f t="shared" si="761"/>
        <v>1</v>
      </c>
      <c r="X9756">
        <f t="shared" si="762"/>
        <v>2017</v>
      </c>
      <c r="Y9756" t="str">
        <f t="shared" si="763"/>
        <v>Mar</v>
      </c>
      <c r="Z9756" t="str">
        <f t="shared" si="764"/>
        <v>2017-03</v>
      </c>
    </row>
    <row r="9757" spans="1:26"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s="5">
        <v>332.94</v>
      </c>
      <c r="S9757">
        <v>3</v>
      </c>
      <c r="T9757" s="7">
        <v>0</v>
      </c>
      <c r="U9757" s="5">
        <v>9.9882000000000009</v>
      </c>
      <c r="V9757">
        <f t="shared" si="760"/>
        <v>3</v>
      </c>
      <c r="W9757">
        <f t="shared" si="761"/>
        <v>1</v>
      </c>
      <c r="X9757">
        <f t="shared" si="762"/>
        <v>2017</v>
      </c>
      <c r="Y9757" t="str">
        <f t="shared" si="763"/>
        <v>Mar</v>
      </c>
      <c r="Z9757" t="str">
        <f t="shared" si="764"/>
        <v>2017-03</v>
      </c>
    </row>
    <row r="9758" spans="1:26"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s="5">
        <v>292.10000000000002</v>
      </c>
      <c r="S9758">
        <v>2</v>
      </c>
      <c r="T9758" s="7">
        <v>0</v>
      </c>
      <c r="U9758" s="5">
        <v>58.42</v>
      </c>
      <c r="V9758">
        <f t="shared" si="760"/>
        <v>3</v>
      </c>
      <c r="W9758">
        <f t="shared" si="761"/>
        <v>1</v>
      </c>
      <c r="X9758">
        <f t="shared" si="762"/>
        <v>2017</v>
      </c>
      <c r="Y9758" t="str">
        <f t="shared" si="763"/>
        <v>Mar</v>
      </c>
      <c r="Z9758" t="str">
        <f t="shared" si="764"/>
        <v>2017-03</v>
      </c>
    </row>
    <row r="9759" spans="1:26"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s="5">
        <v>206.1</v>
      </c>
      <c r="S9759">
        <v>5</v>
      </c>
      <c r="T9759" s="7">
        <v>0</v>
      </c>
      <c r="U9759" s="5">
        <v>55.646999999999998</v>
      </c>
      <c r="V9759">
        <f t="shared" si="760"/>
        <v>3</v>
      </c>
      <c r="W9759">
        <f t="shared" si="761"/>
        <v>1</v>
      </c>
      <c r="X9759">
        <f t="shared" si="762"/>
        <v>2017</v>
      </c>
      <c r="Y9759" t="str">
        <f t="shared" si="763"/>
        <v>Mar</v>
      </c>
      <c r="Z9759" t="str">
        <f t="shared" si="764"/>
        <v>2017-03</v>
      </c>
    </row>
    <row r="9760" spans="1:26"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s="5">
        <v>17.64</v>
      </c>
      <c r="S9760">
        <v>4</v>
      </c>
      <c r="T9760" s="7">
        <v>0</v>
      </c>
      <c r="U9760" s="5">
        <v>8.1143999999999998</v>
      </c>
      <c r="V9760">
        <f t="shared" si="760"/>
        <v>3</v>
      </c>
      <c r="W9760">
        <f t="shared" si="761"/>
        <v>1</v>
      </c>
      <c r="X9760">
        <f t="shared" si="762"/>
        <v>2017</v>
      </c>
      <c r="Y9760" t="str">
        <f t="shared" si="763"/>
        <v>Mar</v>
      </c>
      <c r="Z9760" t="str">
        <f t="shared" si="764"/>
        <v>2017-03</v>
      </c>
    </row>
    <row r="9761" spans="1:26"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s="5">
        <v>1403.92</v>
      </c>
      <c r="S9761">
        <v>5</v>
      </c>
      <c r="T9761" s="7">
        <v>0.2</v>
      </c>
      <c r="U9761" s="5">
        <v>70.195999999999998</v>
      </c>
      <c r="V9761">
        <f t="shared" si="760"/>
        <v>10</v>
      </c>
      <c r="W9761">
        <f t="shared" si="761"/>
        <v>4</v>
      </c>
      <c r="X9761">
        <f t="shared" si="762"/>
        <v>2016</v>
      </c>
      <c r="Y9761" t="str">
        <f t="shared" si="763"/>
        <v>Oct</v>
      </c>
      <c r="Z9761" t="str">
        <f t="shared" si="764"/>
        <v>2016-10</v>
      </c>
    </row>
    <row r="9762" spans="1:26"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s="5">
        <v>4.3</v>
      </c>
      <c r="S9762">
        <v>2</v>
      </c>
      <c r="T9762" s="7">
        <v>0</v>
      </c>
      <c r="U9762" s="5">
        <v>1.419</v>
      </c>
      <c r="V9762">
        <f t="shared" si="760"/>
        <v>11</v>
      </c>
      <c r="W9762">
        <f t="shared" si="761"/>
        <v>4</v>
      </c>
      <c r="X9762">
        <f t="shared" si="762"/>
        <v>2017</v>
      </c>
      <c r="Y9762" t="str">
        <f t="shared" si="763"/>
        <v>Nov</v>
      </c>
      <c r="Z9762" t="str">
        <f t="shared" si="764"/>
        <v>2017-11</v>
      </c>
    </row>
    <row r="9763" spans="1:26"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s="5">
        <v>239.97</v>
      </c>
      <c r="S9763">
        <v>3</v>
      </c>
      <c r="T9763" s="7">
        <v>0</v>
      </c>
      <c r="U9763" s="5">
        <v>86.389200000000002</v>
      </c>
      <c r="V9763">
        <f t="shared" si="760"/>
        <v>2</v>
      </c>
      <c r="W9763">
        <f t="shared" si="761"/>
        <v>1</v>
      </c>
      <c r="X9763">
        <f t="shared" si="762"/>
        <v>2014</v>
      </c>
      <c r="Y9763" t="str">
        <f t="shared" si="763"/>
        <v>Feb</v>
      </c>
      <c r="Z9763" t="str">
        <f t="shared" si="764"/>
        <v>2014-02</v>
      </c>
    </row>
    <row r="9764" spans="1:26"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s="5">
        <v>81.96</v>
      </c>
      <c r="S9764">
        <v>2</v>
      </c>
      <c r="T9764" s="7">
        <v>0</v>
      </c>
      <c r="U9764" s="5">
        <v>22.948799999999999</v>
      </c>
      <c r="V9764">
        <f t="shared" si="760"/>
        <v>2</v>
      </c>
      <c r="W9764">
        <f t="shared" si="761"/>
        <v>1</v>
      </c>
      <c r="X9764">
        <f t="shared" si="762"/>
        <v>2014</v>
      </c>
      <c r="Y9764" t="str">
        <f t="shared" si="763"/>
        <v>Feb</v>
      </c>
      <c r="Z9764" t="str">
        <f t="shared" si="764"/>
        <v>2014-02</v>
      </c>
    </row>
    <row r="9765" spans="1:26"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s="5">
        <v>238.62</v>
      </c>
      <c r="S9765">
        <v>2</v>
      </c>
      <c r="T9765" s="7">
        <v>0</v>
      </c>
      <c r="U9765" s="5">
        <v>4.7724000000000002</v>
      </c>
      <c r="V9765">
        <f t="shared" si="760"/>
        <v>2</v>
      </c>
      <c r="W9765">
        <f t="shared" si="761"/>
        <v>1</v>
      </c>
      <c r="X9765">
        <f t="shared" si="762"/>
        <v>2014</v>
      </c>
      <c r="Y9765" t="str">
        <f t="shared" si="763"/>
        <v>Feb</v>
      </c>
      <c r="Z9765" t="str">
        <f t="shared" si="764"/>
        <v>2014-02</v>
      </c>
    </row>
    <row r="9766" spans="1:26"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s="5">
        <v>139.80000000000001</v>
      </c>
      <c r="S9766">
        <v>5</v>
      </c>
      <c r="T9766" s="7">
        <v>0.2</v>
      </c>
      <c r="U9766" s="5">
        <v>12.2325</v>
      </c>
      <c r="V9766">
        <f t="shared" si="760"/>
        <v>6</v>
      </c>
      <c r="W9766">
        <f t="shared" si="761"/>
        <v>2</v>
      </c>
      <c r="X9766">
        <f t="shared" si="762"/>
        <v>2014</v>
      </c>
      <c r="Y9766" t="str">
        <f t="shared" si="763"/>
        <v>Jun</v>
      </c>
      <c r="Z9766" t="str">
        <f t="shared" si="764"/>
        <v>2014-06</v>
      </c>
    </row>
    <row r="9767" spans="1:26"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s="5">
        <v>9.84</v>
      </c>
      <c r="S9767">
        <v>2</v>
      </c>
      <c r="T9767" s="7">
        <v>0</v>
      </c>
      <c r="U9767" s="5">
        <v>4.7232000000000003</v>
      </c>
      <c r="V9767">
        <f t="shared" si="760"/>
        <v>2</v>
      </c>
      <c r="W9767">
        <f t="shared" si="761"/>
        <v>1</v>
      </c>
      <c r="X9767">
        <f t="shared" si="762"/>
        <v>2017</v>
      </c>
      <c r="Y9767" t="str">
        <f t="shared" si="763"/>
        <v>Feb</v>
      </c>
      <c r="Z9767" t="str">
        <f t="shared" si="764"/>
        <v>2017-02</v>
      </c>
    </row>
    <row r="9768" spans="1:26"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s="5">
        <v>7.78</v>
      </c>
      <c r="S9768">
        <v>1</v>
      </c>
      <c r="T9768" s="7">
        <v>0</v>
      </c>
      <c r="U9768" s="5">
        <v>3.5009999999999999</v>
      </c>
      <c r="V9768">
        <f t="shared" si="760"/>
        <v>2</v>
      </c>
      <c r="W9768">
        <f t="shared" si="761"/>
        <v>1</v>
      </c>
      <c r="X9768">
        <f t="shared" si="762"/>
        <v>2017</v>
      </c>
      <c r="Y9768" t="str">
        <f t="shared" si="763"/>
        <v>Feb</v>
      </c>
      <c r="Z9768" t="str">
        <f t="shared" si="764"/>
        <v>2017-02</v>
      </c>
    </row>
    <row r="9769" spans="1:26"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s="5">
        <v>54.9</v>
      </c>
      <c r="S9769">
        <v>5</v>
      </c>
      <c r="T9769" s="7">
        <v>0</v>
      </c>
      <c r="U9769" s="5">
        <v>26.901</v>
      </c>
      <c r="V9769">
        <f t="shared" si="760"/>
        <v>12</v>
      </c>
      <c r="W9769">
        <f t="shared" si="761"/>
        <v>4</v>
      </c>
      <c r="X9769">
        <f t="shared" si="762"/>
        <v>2017</v>
      </c>
      <c r="Y9769" t="str">
        <f t="shared" si="763"/>
        <v>Dec</v>
      </c>
      <c r="Z9769" t="str">
        <f t="shared" si="764"/>
        <v>2017-12</v>
      </c>
    </row>
    <row r="9770" spans="1:26"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s="5">
        <v>50.04</v>
      </c>
      <c r="S9770">
        <v>6</v>
      </c>
      <c r="T9770" s="7">
        <v>0</v>
      </c>
      <c r="U9770" s="5">
        <v>25.02</v>
      </c>
      <c r="V9770">
        <f t="shared" si="760"/>
        <v>12</v>
      </c>
      <c r="W9770">
        <f t="shared" si="761"/>
        <v>4</v>
      </c>
      <c r="X9770">
        <f t="shared" si="762"/>
        <v>2017</v>
      </c>
      <c r="Y9770" t="str">
        <f t="shared" si="763"/>
        <v>Dec</v>
      </c>
      <c r="Z9770" t="str">
        <f t="shared" si="764"/>
        <v>2017-12</v>
      </c>
    </row>
    <row r="9771" spans="1:26"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s="5">
        <v>339.92</v>
      </c>
      <c r="S9771">
        <v>5</v>
      </c>
      <c r="T9771" s="7">
        <v>0.2</v>
      </c>
      <c r="U9771" s="5">
        <v>8.4979999999999993</v>
      </c>
      <c r="V9771">
        <f t="shared" si="760"/>
        <v>11</v>
      </c>
      <c r="W9771">
        <f t="shared" si="761"/>
        <v>4</v>
      </c>
      <c r="X9771">
        <f t="shared" si="762"/>
        <v>2016</v>
      </c>
      <c r="Y9771" t="str">
        <f t="shared" si="763"/>
        <v>Nov</v>
      </c>
      <c r="Z9771" t="str">
        <f t="shared" si="764"/>
        <v>2016-11</v>
      </c>
    </row>
    <row r="9772" spans="1:26"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s="5">
        <v>10.528</v>
      </c>
      <c r="S9772">
        <v>4</v>
      </c>
      <c r="T9772" s="7">
        <v>0.2</v>
      </c>
      <c r="U9772" s="5">
        <v>3.4216000000000002</v>
      </c>
      <c r="V9772">
        <f t="shared" si="760"/>
        <v>11</v>
      </c>
      <c r="W9772">
        <f t="shared" si="761"/>
        <v>4</v>
      </c>
      <c r="X9772">
        <f t="shared" si="762"/>
        <v>2016</v>
      </c>
      <c r="Y9772" t="str">
        <f t="shared" si="763"/>
        <v>Nov</v>
      </c>
      <c r="Z9772" t="str">
        <f t="shared" si="764"/>
        <v>2016-11</v>
      </c>
    </row>
    <row r="9773" spans="1:26"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s="5">
        <v>42.384</v>
      </c>
      <c r="S9773">
        <v>2</v>
      </c>
      <c r="T9773" s="7">
        <v>0.2</v>
      </c>
      <c r="U9773" s="5">
        <v>4.2384000000000004</v>
      </c>
      <c r="V9773">
        <f t="shared" si="760"/>
        <v>11</v>
      </c>
      <c r="W9773">
        <f t="shared" si="761"/>
        <v>4</v>
      </c>
      <c r="X9773">
        <f t="shared" si="762"/>
        <v>2016</v>
      </c>
      <c r="Y9773" t="str">
        <f t="shared" si="763"/>
        <v>Nov</v>
      </c>
      <c r="Z9773" t="str">
        <f t="shared" si="764"/>
        <v>2016-11</v>
      </c>
    </row>
    <row r="9774" spans="1:26"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s="5">
        <v>123.92</v>
      </c>
      <c r="S9774">
        <v>5</v>
      </c>
      <c r="T9774" s="7">
        <v>0.2</v>
      </c>
      <c r="U9774" s="5">
        <v>38.725000000000001</v>
      </c>
      <c r="V9774">
        <f t="shared" si="760"/>
        <v>7</v>
      </c>
      <c r="W9774">
        <f t="shared" si="761"/>
        <v>3</v>
      </c>
      <c r="X9774">
        <f t="shared" si="762"/>
        <v>2016</v>
      </c>
      <c r="Y9774" t="str">
        <f t="shared" si="763"/>
        <v>Jul</v>
      </c>
      <c r="Z9774" t="str">
        <f t="shared" si="764"/>
        <v>2016-07</v>
      </c>
    </row>
    <row r="9775" spans="1:26"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s="5">
        <v>135.94999999999999</v>
      </c>
      <c r="S9775">
        <v>1</v>
      </c>
      <c r="T9775" s="7">
        <v>0</v>
      </c>
      <c r="U9775" s="5">
        <v>39.4255</v>
      </c>
      <c r="V9775">
        <f t="shared" si="760"/>
        <v>6</v>
      </c>
      <c r="W9775">
        <f t="shared" si="761"/>
        <v>2</v>
      </c>
      <c r="X9775">
        <f t="shared" si="762"/>
        <v>2016</v>
      </c>
      <c r="Y9775" t="str">
        <f t="shared" si="763"/>
        <v>Jun</v>
      </c>
      <c r="Z9775" t="str">
        <f t="shared" si="764"/>
        <v>2016-06</v>
      </c>
    </row>
    <row r="9776" spans="1:26"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s="5">
        <v>2177.5839999999998</v>
      </c>
      <c r="S9776">
        <v>8</v>
      </c>
      <c r="T9776" s="7">
        <v>0.8</v>
      </c>
      <c r="U9776" s="5">
        <v>-3701.8928000000001</v>
      </c>
      <c r="V9776">
        <f t="shared" si="760"/>
        <v>7</v>
      </c>
      <c r="W9776">
        <f t="shared" si="761"/>
        <v>3</v>
      </c>
      <c r="X9776">
        <f t="shared" si="762"/>
        <v>2014</v>
      </c>
      <c r="Y9776" t="str">
        <f t="shared" si="763"/>
        <v>Jul</v>
      </c>
      <c r="Z9776" t="str">
        <f t="shared" si="764"/>
        <v>2014-07</v>
      </c>
    </row>
    <row r="9777" spans="1:26"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s="5">
        <v>17.495999999999999</v>
      </c>
      <c r="S9777">
        <v>3</v>
      </c>
      <c r="T9777" s="7">
        <v>0.6</v>
      </c>
      <c r="U9777" s="5">
        <v>-10.0602</v>
      </c>
      <c r="V9777">
        <f t="shared" si="760"/>
        <v>7</v>
      </c>
      <c r="W9777">
        <f t="shared" si="761"/>
        <v>3</v>
      </c>
      <c r="X9777">
        <f t="shared" si="762"/>
        <v>2014</v>
      </c>
      <c r="Y9777" t="str">
        <f t="shared" si="763"/>
        <v>Jul</v>
      </c>
      <c r="Z9777" t="str">
        <f t="shared" si="764"/>
        <v>2014-07</v>
      </c>
    </row>
    <row r="9778" spans="1:26"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s="5">
        <v>16.783999999999999</v>
      </c>
      <c r="S9778">
        <v>4</v>
      </c>
      <c r="T9778" s="7">
        <v>0.8</v>
      </c>
      <c r="U9778" s="5">
        <v>-26.854399999999998</v>
      </c>
      <c r="V9778">
        <f t="shared" si="760"/>
        <v>7</v>
      </c>
      <c r="W9778">
        <f t="shared" si="761"/>
        <v>3</v>
      </c>
      <c r="X9778">
        <f t="shared" si="762"/>
        <v>2014</v>
      </c>
      <c r="Y9778" t="str">
        <f t="shared" si="763"/>
        <v>Jul</v>
      </c>
      <c r="Z9778" t="str">
        <f t="shared" si="764"/>
        <v>2014-07</v>
      </c>
    </row>
    <row r="9779" spans="1:26"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5">
        <v>431.13600000000002</v>
      </c>
      <c r="S9779">
        <v>9</v>
      </c>
      <c r="T9779" s="7">
        <v>0.2</v>
      </c>
      <c r="U9779" s="5">
        <v>-26.946000000000002</v>
      </c>
      <c r="V9779">
        <f t="shared" si="760"/>
        <v>7</v>
      </c>
      <c r="W9779">
        <f t="shared" si="761"/>
        <v>3</v>
      </c>
      <c r="X9779">
        <f t="shared" si="762"/>
        <v>2014</v>
      </c>
      <c r="Y9779" t="str">
        <f t="shared" si="763"/>
        <v>Jul</v>
      </c>
      <c r="Z9779" t="str">
        <f t="shared" si="764"/>
        <v>2014-07</v>
      </c>
    </row>
    <row r="9780" spans="1:26"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s="5">
        <v>8.8800000000000008</v>
      </c>
      <c r="S9780">
        <v>5</v>
      </c>
      <c r="T9780" s="7">
        <v>0.8</v>
      </c>
      <c r="U9780" s="5">
        <v>-13.32</v>
      </c>
      <c r="V9780">
        <f t="shared" si="760"/>
        <v>7</v>
      </c>
      <c r="W9780">
        <f t="shared" si="761"/>
        <v>3</v>
      </c>
      <c r="X9780">
        <f t="shared" si="762"/>
        <v>2014</v>
      </c>
      <c r="Y9780" t="str">
        <f t="shared" si="763"/>
        <v>Jul</v>
      </c>
      <c r="Z9780" t="str">
        <f t="shared" si="764"/>
        <v>2014-07</v>
      </c>
    </row>
    <row r="9781" spans="1:26"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s="5">
        <v>4.8360000000000003</v>
      </c>
      <c r="S9781">
        <v>2</v>
      </c>
      <c r="T9781" s="7">
        <v>0.8</v>
      </c>
      <c r="U9781" s="5">
        <v>-12.09</v>
      </c>
      <c r="V9781">
        <f t="shared" si="760"/>
        <v>7</v>
      </c>
      <c r="W9781">
        <f t="shared" si="761"/>
        <v>3</v>
      </c>
      <c r="X9781">
        <f t="shared" si="762"/>
        <v>2014</v>
      </c>
      <c r="Y9781" t="str">
        <f t="shared" si="763"/>
        <v>Jul</v>
      </c>
      <c r="Z9781" t="str">
        <f t="shared" si="764"/>
        <v>2014-07</v>
      </c>
    </row>
    <row r="9782" spans="1:26"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s="5">
        <v>437.85</v>
      </c>
      <c r="S9782">
        <v>3</v>
      </c>
      <c r="T9782" s="7">
        <v>0</v>
      </c>
      <c r="U9782" s="5">
        <v>131.35499999999999</v>
      </c>
      <c r="V9782">
        <f t="shared" si="760"/>
        <v>9</v>
      </c>
      <c r="W9782">
        <f t="shared" si="761"/>
        <v>3</v>
      </c>
      <c r="X9782">
        <f t="shared" si="762"/>
        <v>2016</v>
      </c>
      <c r="Y9782" t="str">
        <f t="shared" si="763"/>
        <v>Sep</v>
      </c>
      <c r="Z9782" t="str">
        <f t="shared" si="764"/>
        <v>2016-09</v>
      </c>
    </row>
    <row r="9783" spans="1:26"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s="5">
        <v>673.56799999999998</v>
      </c>
      <c r="S9783">
        <v>2</v>
      </c>
      <c r="T9783" s="7">
        <v>0.2</v>
      </c>
      <c r="U9783" s="5">
        <v>252.58799999999999</v>
      </c>
      <c r="V9783">
        <f t="shared" si="760"/>
        <v>9</v>
      </c>
      <c r="W9783">
        <f t="shared" si="761"/>
        <v>3</v>
      </c>
      <c r="X9783">
        <f t="shared" si="762"/>
        <v>2016</v>
      </c>
      <c r="Y9783" t="str">
        <f t="shared" si="763"/>
        <v>Sep</v>
      </c>
      <c r="Z9783" t="str">
        <f t="shared" si="764"/>
        <v>2016-09</v>
      </c>
    </row>
    <row r="9784" spans="1:26"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s="5">
        <v>274.8</v>
      </c>
      <c r="S9784">
        <v>5</v>
      </c>
      <c r="T9784" s="7">
        <v>0</v>
      </c>
      <c r="U9784" s="5">
        <v>134.65199999999999</v>
      </c>
      <c r="V9784">
        <f t="shared" si="760"/>
        <v>5</v>
      </c>
      <c r="W9784">
        <f t="shared" si="761"/>
        <v>2</v>
      </c>
      <c r="X9784">
        <f t="shared" si="762"/>
        <v>2015</v>
      </c>
      <c r="Y9784" t="str">
        <f t="shared" si="763"/>
        <v>May</v>
      </c>
      <c r="Z9784" t="str">
        <f t="shared" si="764"/>
        <v>2015-05</v>
      </c>
    </row>
    <row r="9785" spans="1:26"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s="5">
        <v>62.18</v>
      </c>
      <c r="S9785">
        <v>1</v>
      </c>
      <c r="T9785" s="7">
        <v>0</v>
      </c>
      <c r="U9785" s="5">
        <v>16.788599999999999</v>
      </c>
      <c r="V9785">
        <f t="shared" si="760"/>
        <v>5</v>
      </c>
      <c r="W9785">
        <f t="shared" si="761"/>
        <v>2</v>
      </c>
      <c r="X9785">
        <f t="shared" si="762"/>
        <v>2015</v>
      </c>
      <c r="Y9785" t="str">
        <f t="shared" si="763"/>
        <v>May</v>
      </c>
      <c r="Z9785" t="str">
        <f t="shared" si="764"/>
        <v>2015-05</v>
      </c>
    </row>
    <row r="9786" spans="1:26"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s="5">
        <v>8.2799999999999994</v>
      </c>
      <c r="S9786">
        <v>2</v>
      </c>
      <c r="T9786" s="7">
        <v>0</v>
      </c>
      <c r="U9786" s="5">
        <v>2.9807999999999999</v>
      </c>
      <c r="V9786">
        <f t="shared" si="760"/>
        <v>5</v>
      </c>
      <c r="W9786">
        <f t="shared" si="761"/>
        <v>2</v>
      </c>
      <c r="X9786">
        <f t="shared" si="762"/>
        <v>2015</v>
      </c>
      <c r="Y9786" t="str">
        <f t="shared" si="763"/>
        <v>May</v>
      </c>
      <c r="Z9786" t="str">
        <f t="shared" si="764"/>
        <v>2015-05</v>
      </c>
    </row>
    <row r="9787" spans="1:26"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s="5">
        <v>48.81</v>
      </c>
      <c r="S9787">
        <v>3</v>
      </c>
      <c r="T9787" s="7">
        <v>0</v>
      </c>
      <c r="U9787" s="5">
        <v>23.916899999999998</v>
      </c>
      <c r="V9787">
        <f t="shared" si="760"/>
        <v>5</v>
      </c>
      <c r="W9787">
        <f t="shared" si="761"/>
        <v>2</v>
      </c>
      <c r="X9787">
        <f t="shared" si="762"/>
        <v>2015</v>
      </c>
      <c r="Y9787" t="str">
        <f t="shared" si="763"/>
        <v>May</v>
      </c>
      <c r="Z9787" t="str">
        <f t="shared" si="764"/>
        <v>2015-05</v>
      </c>
    </row>
    <row r="9788" spans="1:26"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s="5">
        <v>149.9</v>
      </c>
      <c r="S9788">
        <v>5</v>
      </c>
      <c r="T9788" s="7">
        <v>0</v>
      </c>
      <c r="U9788" s="5">
        <v>40.472999999999999</v>
      </c>
      <c r="V9788">
        <f t="shared" si="760"/>
        <v>11</v>
      </c>
      <c r="W9788">
        <f t="shared" si="761"/>
        <v>4</v>
      </c>
      <c r="X9788">
        <f t="shared" si="762"/>
        <v>2014</v>
      </c>
      <c r="Y9788" t="str">
        <f t="shared" si="763"/>
        <v>Nov</v>
      </c>
      <c r="Z9788" t="str">
        <f t="shared" si="764"/>
        <v>2014-11</v>
      </c>
    </row>
    <row r="9789" spans="1:26"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s="5">
        <v>1023.332</v>
      </c>
      <c r="S9789">
        <v>5</v>
      </c>
      <c r="T9789" s="7">
        <v>0.32</v>
      </c>
      <c r="U9789" s="5">
        <v>-30.097999999999999</v>
      </c>
      <c r="V9789">
        <f t="shared" si="760"/>
        <v>3</v>
      </c>
      <c r="W9789">
        <f t="shared" si="761"/>
        <v>1</v>
      </c>
      <c r="X9789">
        <f t="shared" si="762"/>
        <v>2017</v>
      </c>
      <c r="Y9789" t="str">
        <f t="shared" si="763"/>
        <v>Mar</v>
      </c>
      <c r="Z9789" t="str">
        <f t="shared" si="764"/>
        <v>2017-03</v>
      </c>
    </row>
    <row r="9790" spans="1:26"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s="5">
        <v>600.55799999999999</v>
      </c>
      <c r="S9790">
        <v>3</v>
      </c>
      <c r="T9790" s="7">
        <v>0.3</v>
      </c>
      <c r="U9790" s="5">
        <v>-8.5793999999999997</v>
      </c>
      <c r="V9790">
        <f t="shared" si="760"/>
        <v>3</v>
      </c>
      <c r="W9790">
        <f t="shared" si="761"/>
        <v>1</v>
      </c>
      <c r="X9790">
        <f t="shared" si="762"/>
        <v>2017</v>
      </c>
      <c r="Y9790" t="str">
        <f t="shared" si="763"/>
        <v>Mar</v>
      </c>
      <c r="Z9790" t="str">
        <f t="shared" si="764"/>
        <v>2017-03</v>
      </c>
    </row>
    <row r="9791" spans="1:26"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s="5">
        <v>39.991999999999997</v>
      </c>
      <c r="S9791">
        <v>1</v>
      </c>
      <c r="T9791" s="7">
        <v>0.2</v>
      </c>
      <c r="U9791" s="5">
        <v>6.9985999999999997</v>
      </c>
      <c r="V9791">
        <f t="shared" si="760"/>
        <v>3</v>
      </c>
      <c r="W9791">
        <f t="shared" si="761"/>
        <v>1</v>
      </c>
      <c r="X9791">
        <f t="shared" si="762"/>
        <v>2017</v>
      </c>
      <c r="Y9791" t="str">
        <f t="shared" si="763"/>
        <v>Mar</v>
      </c>
      <c r="Z9791" t="str">
        <f t="shared" si="764"/>
        <v>2017-03</v>
      </c>
    </row>
    <row r="9792" spans="1:26"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s="5">
        <v>211.24600000000001</v>
      </c>
      <c r="S9792">
        <v>2</v>
      </c>
      <c r="T9792" s="7">
        <v>0.3</v>
      </c>
      <c r="U9792" s="5">
        <v>-66.391599999999997</v>
      </c>
      <c r="V9792">
        <f t="shared" si="760"/>
        <v>3</v>
      </c>
      <c r="W9792">
        <f t="shared" si="761"/>
        <v>1</v>
      </c>
      <c r="X9792">
        <f t="shared" si="762"/>
        <v>2017</v>
      </c>
      <c r="Y9792" t="str">
        <f t="shared" si="763"/>
        <v>Mar</v>
      </c>
      <c r="Z9792" t="str">
        <f t="shared" si="764"/>
        <v>2017-03</v>
      </c>
    </row>
    <row r="9793" spans="1:26"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s="5">
        <v>56.064</v>
      </c>
      <c r="S9793">
        <v>6</v>
      </c>
      <c r="T9793" s="7">
        <v>0.2</v>
      </c>
      <c r="U9793" s="5">
        <v>21.024000000000001</v>
      </c>
      <c r="V9793">
        <f t="shared" si="760"/>
        <v>5</v>
      </c>
      <c r="W9793">
        <f t="shared" si="761"/>
        <v>2</v>
      </c>
      <c r="X9793">
        <f t="shared" si="762"/>
        <v>2014</v>
      </c>
      <c r="Y9793" t="str">
        <f t="shared" si="763"/>
        <v>May</v>
      </c>
      <c r="Z9793" t="str">
        <f t="shared" si="764"/>
        <v>2014-05</v>
      </c>
    </row>
    <row r="9794" spans="1:26"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s="5">
        <v>107.77200000000001</v>
      </c>
      <c r="S9794">
        <v>2</v>
      </c>
      <c r="T9794" s="7">
        <v>0.3</v>
      </c>
      <c r="U9794" s="5">
        <v>-29.252400000000002</v>
      </c>
      <c r="V9794">
        <f t="shared" si="760"/>
        <v>5</v>
      </c>
      <c r="W9794">
        <f t="shared" si="761"/>
        <v>2</v>
      </c>
      <c r="X9794">
        <f t="shared" si="762"/>
        <v>2014</v>
      </c>
      <c r="Y9794" t="str">
        <f t="shared" si="763"/>
        <v>May</v>
      </c>
      <c r="Z9794" t="str">
        <f t="shared" si="764"/>
        <v>2014-05</v>
      </c>
    </row>
    <row r="9795" spans="1:26"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s="5">
        <v>4.8319999999999999</v>
      </c>
      <c r="S9795">
        <v>1</v>
      </c>
      <c r="T9795" s="7">
        <v>0.2</v>
      </c>
      <c r="U9795" s="5">
        <v>1.6308</v>
      </c>
      <c r="V9795">
        <f t="shared" ref="V9795:V9858" si="765">MONTH(C9795)</f>
        <v>5</v>
      </c>
      <c r="W9795">
        <f t="shared" ref="W9795:W9858" si="766">ROUNDUP(MONTH(C9795)/3,0)</f>
        <v>2</v>
      </c>
      <c r="X9795">
        <f t="shared" ref="X9795:X9858" si="767">YEAR(C9795)</f>
        <v>2014</v>
      </c>
      <c r="Y9795" t="str">
        <f t="shared" ref="Y9795:Y9858" si="768">TEXT(C9795,"MMM")</f>
        <v>May</v>
      </c>
      <c r="Z9795" t="str">
        <f t="shared" ref="Z9795:Z9858" si="769">TEXT(C9795,"YYYY-MM")</f>
        <v>2014-05</v>
      </c>
    </row>
    <row r="9796" spans="1:26"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s="5">
        <v>18.239999999999998</v>
      </c>
      <c r="S9796">
        <v>3</v>
      </c>
      <c r="T9796" s="7">
        <v>0.8</v>
      </c>
      <c r="U9796" s="5">
        <v>-31.007999999999999</v>
      </c>
      <c r="V9796">
        <f t="shared" si="765"/>
        <v>5</v>
      </c>
      <c r="W9796">
        <f t="shared" si="766"/>
        <v>2</v>
      </c>
      <c r="X9796">
        <f t="shared" si="767"/>
        <v>2014</v>
      </c>
      <c r="Y9796" t="str">
        <f t="shared" si="768"/>
        <v>May</v>
      </c>
      <c r="Z9796" t="str">
        <f t="shared" si="769"/>
        <v>2014-05</v>
      </c>
    </row>
    <row r="9797" spans="1:26"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s="5">
        <v>3.798</v>
      </c>
      <c r="S9797">
        <v>3</v>
      </c>
      <c r="T9797" s="7">
        <v>0.8</v>
      </c>
      <c r="U9797" s="5">
        <v>-5.8868999999999998</v>
      </c>
      <c r="V9797">
        <f t="shared" si="765"/>
        <v>5</v>
      </c>
      <c r="W9797">
        <f t="shared" si="766"/>
        <v>2</v>
      </c>
      <c r="X9797">
        <f t="shared" si="767"/>
        <v>2016</v>
      </c>
      <c r="Y9797" t="str">
        <f t="shared" si="768"/>
        <v>May</v>
      </c>
      <c r="Z9797" t="str">
        <f t="shared" si="769"/>
        <v>2016-05</v>
      </c>
    </row>
    <row r="9798" spans="1:26"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s="5">
        <v>10.368</v>
      </c>
      <c r="S9798">
        <v>2</v>
      </c>
      <c r="T9798" s="7">
        <v>0.2</v>
      </c>
      <c r="U9798" s="5">
        <v>1.5551999999999999</v>
      </c>
      <c r="V9798">
        <f t="shared" si="765"/>
        <v>1</v>
      </c>
      <c r="W9798">
        <f t="shared" si="766"/>
        <v>1</v>
      </c>
      <c r="X9798">
        <f t="shared" si="767"/>
        <v>2015</v>
      </c>
      <c r="Y9798" t="str">
        <f t="shared" si="768"/>
        <v>Jan</v>
      </c>
      <c r="Z9798" t="str">
        <f t="shared" si="769"/>
        <v>2015-01</v>
      </c>
    </row>
    <row r="9799" spans="1:26"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s="5">
        <v>235.18799999999999</v>
      </c>
      <c r="S9799">
        <v>2</v>
      </c>
      <c r="T9799" s="7">
        <v>0.4</v>
      </c>
      <c r="U9799" s="5">
        <v>-43.117800000000003</v>
      </c>
      <c r="V9799">
        <f t="shared" si="765"/>
        <v>1</v>
      </c>
      <c r="W9799">
        <f t="shared" si="766"/>
        <v>1</v>
      </c>
      <c r="X9799">
        <f t="shared" si="767"/>
        <v>2015</v>
      </c>
      <c r="Y9799" t="str">
        <f t="shared" si="768"/>
        <v>Jan</v>
      </c>
      <c r="Z9799" t="str">
        <f t="shared" si="769"/>
        <v>2015-01</v>
      </c>
    </row>
    <row r="9800" spans="1:26"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s="5">
        <v>26.376000000000001</v>
      </c>
      <c r="S9800">
        <v>4</v>
      </c>
      <c r="T9800" s="7">
        <v>0.4</v>
      </c>
      <c r="U9800" s="5">
        <v>2.6375999999999999</v>
      </c>
      <c r="V9800">
        <f t="shared" si="765"/>
        <v>1</v>
      </c>
      <c r="W9800">
        <f t="shared" si="766"/>
        <v>1</v>
      </c>
      <c r="X9800">
        <f t="shared" si="767"/>
        <v>2015</v>
      </c>
      <c r="Y9800" t="str">
        <f t="shared" si="768"/>
        <v>Jan</v>
      </c>
      <c r="Z9800" t="str">
        <f t="shared" si="769"/>
        <v>2015-01</v>
      </c>
    </row>
    <row r="9801" spans="1:26"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s="5">
        <v>10.384</v>
      </c>
      <c r="S9801">
        <v>2</v>
      </c>
      <c r="T9801" s="7">
        <v>0.2</v>
      </c>
      <c r="U9801" s="5">
        <v>2.2065999999999999</v>
      </c>
      <c r="V9801">
        <f t="shared" si="765"/>
        <v>1</v>
      </c>
      <c r="W9801">
        <f t="shared" si="766"/>
        <v>1</v>
      </c>
      <c r="X9801">
        <f t="shared" si="767"/>
        <v>2015</v>
      </c>
      <c r="Y9801" t="str">
        <f t="shared" si="768"/>
        <v>Jan</v>
      </c>
      <c r="Z9801" t="str">
        <f t="shared" si="769"/>
        <v>2015-01</v>
      </c>
    </row>
    <row r="9802" spans="1:26"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s="5">
        <v>107.11799999999999</v>
      </c>
      <c r="S9802">
        <v>3</v>
      </c>
      <c r="T9802" s="7">
        <v>0.4</v>
      </c>
      <c r="U9802" s="5">
        <v>-21.4236</v>
      </c>
      <c r="V9802">
        <f t="shared" si="765"/>
        <v>1</v>
      </c>
      <c r="W9802">
        <f t="shared" si="766"/>
        <v>1</v>
      </c>
      <c r="X9802">
        <f t="shared" si="767"/>
        <v>2015</v>
      </c>
      <c r="Y9802" t="str">
        <f t="shared" si="768"/>
        <v>Jan</v>
      </c>
      <c r="Z9802" t="str">
        <f t="shared" si="769"/>
        <v>2015-01</v>
      </c>
    </row>
    <row r="9803" spans="1:26"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s="5">
        <v>97.3</v>
      </c>
      <c r="S9803">
        <v>7</v>
      </c>
      <c r="T9803" s="7">
        <v>0</v>
      </c>
      <c r="U9803" s="5">
        <v>28.216999999999999</v>
      </c>
      <c r="V9803">
        <f t="shared" si="765"/>
        <v>9</v>
      </c>
      <c r="W9803">
        <f t="shared" si="766"/>
        <v>3</v>
      </c>
      <c r="X9803">
        <f t="shared" si="767"/>
        <v>2017</v>
      </c>
      <c r="Y9803" t="str">
        <f t="shared" si="768"/>
        <v>Sep</v>
      </c>
      <c r="Z9803" t="str">
        <f t="shared" si="769"/>
        <v>2017-09</v>
      </c>
    </row>
    <row r="9804" spans="1:26"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s="5">
        <v>3.3279999999999998</v>
      </c>
      <c r="S9804">
        <v>2</v>
      </c>
      <c r="T9804" s="7">
        <v>0.2</v>
      </c>
      <c r="U9804" s="5">
        <v>1.2063999999999999</v>
      </c>
      <c r="V9804">
        <f t="shared" si="765"/>
        <v>7</v>
      </c>
      <c r="W9804">
        <f t="shared" si="766"/>
        <v>3</v>
      </c>
      <c r="X9804">
        <f t="shared" si="767"/>
        <v>2015</v>
      </c>
      <c r="Y9804" t="str">
        <f t="shared" si="768"/>
        <v>Jul</v>
      </c>
      <c r="Z9804" t="str">
        <f t="shared" si="769"/>
        <v>2015-07</v>
      </c>
    </row>
    <row r="9805" spans="1:26"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s="5">
        <v>135.99</v>
      </c>
      <c r="S9805">
        <v>1</v>
      </c>
      <c r="T9805" s="7">
        <v>0</v>
      </c>
      <c r="U9805" s="5">
        <v>36.717300000000002</v>
      </c>
      <c r="V9805">
        <f t="shared" si="765"/>
        <v>7</v>
      </c>
      <c r="W9805">
        <f t="shared" si="766"/>
        <v>3</v>
      </c>
      <c r="X9805">
        <f t="shared" si="767"/>
        <v>2015</v>
      </c>
      <c r="Y9805" t="str">
        <f t="shared" si="768"/>
        <v>Jul</v>
      </c>
      <c r="Z9805" t="str">
        <f t="shared" si="769"/>
        <v>2015-07</v>
      </c>
    </row>
    <row r="9806" spans="1:26"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s="5">
        <v>7.38</v>
      </c>
      <c r="S9806">
        <v>1</v>
      </c>
      <c r="T9806" s="7">
        <v>0</v>
      </c>
      <c r="U9806" s="5">
        <v>2.1402000000000001</v>
      </c>
      <c r="V9806">
        <f t="shared" si="765"/>
        <v>7</v>
      </c>
      <c r="W9806">
        <f t="shared" si="766"/>
        <v>3</v>
      </c>
      <c r="X9806">
        <f t="shared" si="767"/>
        <v>2015</v>
      </c>
      <c r="Y9806" t="str">
        <f t="shared" si="768"/>
        <v>Jul</v>
      </c>
      <c r="Z9806" t="str">
        <f t="shared" si="769"/>
        <v>2015-07</v>
      </c>
    </row>
    <row r="9807" spans="1:26"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s="5">
        <v>45.567999999999998</v>
      </c>
      <c r="S9807">
        <v>2</v>
      </c>
      <c r="T9807" s="7">
        <v>0.2</v>
      </c>
      <c r="U9807" s="5">
        <v>9.6831999999999994</v>
      </c>
      <c r="V9807">
        <f t="shared" si="765"/>
        <v>10</v>
      </c>
      <c r="W9807">
        <f t="shared" si="766"/>
        <v>4</v>
      </c>
      <c r="X9807">
        <f t="shared" si="767"/>
        <v>2016</v>
      </c>
      <c r="Y9807" t="str">
        <f t="shared" si="768"/>
        <v>Oct</v>
      </c>
      <c r="Z9807" t="str">
        <f t="shared" si="769"/>
        <v>2016-10</v>
      </c>
    </row>
    <row r="9808" spans="1:26"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s="5">
        <v>28.751999999999999</v>
      </c>
      <c r="S9808">
        <v>8</v>
      </c>
      <c r="T9808" s="7">
        <v>0.7</v>
      </c>
      <c r="U9808" s="5">
        <v>-21.084800000000001</v>
      </c>
      <c r="V9808">
        <f t="shared" si="765"/>
        <v>10</v>
      </c>
      <c r="W9808">
        <f t="shared" si="766"/>
        <v>4</v>
      </c>
      <c r="X9808">
        <f t="shared" si="767"/>
        <v>2016</v>
      </c>
      <c r="Y9808" t="str">
        <f t="shared" si="768"/>
        <v>Oct</v>
      </c>
      <c r="Z9808" t="str">
        <f t="shared" si="769"/>
        <v>2016-10</v>
      </c>
    </row>
    <row r="9809" spans="1:26"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s="5">
        <v>194.84800000000001</v>
      </c>
      <c r="S9809">
        <v>4</v>
      </c>
      <c r="T9809" s="7">
        <v>0.2</v>
      </c>
      <c r="U9809" s="5">
        <v>12.178000000000001</v>
      </c>
      <c r="V9809">
        <f t="shared" si="765"/>
        <v>7</v>
      </c>
      <c r="W9809">
        <f t="shared" si="766"/>
        <v>3</v>
      </c>
      <c r="X9809">
        <f t="shared" si="767"/>
        <v>2017</v>
      </c>
      <c r="Y9809" t="str">
        <f t="shared" si="768"/>
        <v>Jul</v>
      </c>
      <c r="Z9809" t="str">
        <f t="shared" si="769"/>
        <v>2017-07</v>
      </c>
    </row>
    <row r="9810" spans="1:26"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s="5">
        <v>2.1120000000000001</v>
      </c>
      <c r="S9810">
        <v>2</v>
      </c>
      <c r="T9810" s="7">
        <v>0.8</v>
      </c>
      <c r="U9810" s="5">
        <v>-3.3792</v>
      </c>
      <c r="V9810">
        <f t="shared" si="765"/>
        <v>7</v>
      </c>
      <c r="W9810">
        <f t="shared" si="766"/>
        <v>3</v>
      </c>
      <c r="X9810">
        <f t="shared" si="767"/>
        <v>2017</v>
      </c>
      <c r="Y9810" t="str">
        <f t="shared" si="768"/>
        <v>Jul</v>
      </c>
      <c r="Z9810" t="str">
        <f t="shared" si="769"/>
        <v>2017-07</v>
      </c>
    </row>
    <row r="9811" spans="1:26"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s="5">
        <v>25.92</v>
      </c>
      <c r="S9811">
        <v>5</v>
      </c>
      <c r="T9811" s="7">
        <v>0.2</v>
      </c>
      <c r="U9811" s="5">
        <v>9.0719999999999992</v>
      </c>
      <c r="V9811">
        <f t="shared" si="765"/>
        <v>11</v>
      </c>
      <c r="W9811">
        <f t="shared" si="766"/>
        <v>4</v>
      </c>
      <c r="X9811">
        <f t="shared" si="767"/>
        <v>2014</v>
      </c>
      <c r="Y9811" t="str">
        <f t="shared" si="768"/>
        <v>Nov</v>
      </c>
      <c r="Z9811" t="str">
        <f t="shared" si="769"/>
        <v>2014-11</v>
      </c>
    </row>
    <row r="9812" spans="1:26"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s="5">
        <v>120.768</v>
      </c>
      <c r="S9812">
        <v>4</v>
      </c>
      <c r="T9812" s="7">
        <v>0.2</v>
      </c>
      <c r="U9812" s="5">
        <v>9.0576000000000008</v>
      </c>
      <c r="V9812">
        <f t="shared" si="765"/>
        <v>11</v>
      </c>
      <c r="W9812">
        <f t="shared" si="766"/>
        <v>4</v>
      </c>
      <c r="X9812">
        <f t="shared" si="767"/>
        <v>2014</v>
      </c>
      <c r="Y9812" t="str">
        <f t="shared" si="768"/>
        <v>Nov</v>
      </c>
      <c r="Z9812" t="str">
        <f t="shared" si="769"/>
        <v>2014-11</v>
      </c>
    </row>
    <row r="9813" spans="1:26"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s="5">
        <v>25.92</v>
      </c>
      <c r="S9813">
        <v>4</v>
      </c>
      <c r="T9813" s="7">
        <v>0</v>
      </c>
      <c r="U9813" s="5">
        <v>12.441599999999999</v>
      </c>
      <c r="V9813">
        <f t="shared" si="765"/>
        <v>11</v>
      </c>
      <c r="W9813">
        <f t="shared" si="766"/>
        <v>4</v>
      </c>
      <c r="X9813">
        <f t="shared" si="767"/>
        <v>2016</v>
      </c>
      <c r="Y9813" t="str">
        <f t="shared" si="768"/>
        <v>Nov</v>
      </c>
      <c r="Z9813" t="str">
        <f t="shared" si="769"/>
        <v>2016-11</v>
      </c>
    </row>
    <row r="9814" spans="1:26"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s="5">
        <v>34.65</v>
      </c>
      <c r="S9814">
        <v>3</v>
      </c>
      <c r="T9814" s="7">
        <v>0</v>
      </c>
      <c r="U9814" s="5">
        <v>9.702</v>
      </c>
      <c r="V9814">
        <f t="shared" si="765"/>
        <v>11</v>
      </c>
      <c r="W9814">
        <f t="shared" si="766"/>
        <v>4</v>
      </c>
      <c r="X9814">
        <f t="shared" si="767"/>
        <v>2016</v>
      </c>
      <c r="Y9814" t="str">
        <f t="shared" si="768"/>
        <v>Nov</v>
      </c>
      <c r="Z9814" t="str">
        <f t="shared" si="769"/>
        <v>2016-11</v>
      </c>
    </row>
    <row r="9815" spans="1:26"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s="5">
        <v>204.95</v>
      </c>
      <c r="S9815">
        <v>5</v>
      </c>
      <c r="T9815" s="7">
        <v>0</v>
      </c>
      <c r="U9815" s="5">
        <v>100.4255</v>
      </c>
      <c r="V9815">
        <f t="shared" si="765"/>
        <v>11</v>
      </c>
      <c r="W9815">
        <f t="shared" si="766"/>
        <v>4</v>
      </c>
      <c r="X9815">
        <f t="shared" si="767"/>
        <v>2016</v>
      </c>
      <c r="Y9815" t="str">
        <f t="shared" si="768"/>
        <v>Nov</v>
      </c>
      <c r="Z9815" t="str">
        <f t="shared" si="769"/>
        <v>2016-11</v>
      </c>
    </row>
    <row r="9816" spans="1:26"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s="5">
        <v>79.95</v>
      </c>
      <c r="S9816">
        <v>5</v>
      </c>
      <c r="T9816" s="7">
        <v>0</v>
      </c>
      <c r="U9816" s="5">
        <v>38.375999999999998</v>
      </c>
      <c r="V9816">
        <f t="shared" si="765"/>
        <v>11</v>
      </c>
      <c r="W9816">
        <f t="shared" si="766"/>
        <v>4</v>
      </c>
      <c r="X9816">
        <f t="shared" si="767"/>
        <v>2016</v>
      </c>
      <c r="Y9816" t="str">
        <f t="shared" si="768"/>
        <v>Nov</v>
      </c>
      <c r="Z9816" t="str">
        <f t="shared" si="769"/>
        <v>2016-11</v>
      </c>
    </row>
    <row r="9817" spans="1:26"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s="5">
        <v>173.488</v>
      </c>
      <c r="S9817">
        <v>7</v>
      </c>
      <c r="T9817" s="7">
        <v>0.2</v>
      </c>
      <c r="U9817" s="5">
        <v>54.215000000000003</v>
      </c>
      <c r="V9817">
        <f t="shared" si="765"/>
        <v>6</v>
      </c>
      <c r="W9817">
        <f t="shared" si="766"/>
        <v>2</v>
      </c>
      <c r="X9817">
        <f t="shared" si="767"/>
        <v>2015</v>
      </c>
      <c r="Y9817" t="str">
        <f t="shared" si="768"/>
        <v>Jun</v>
      </c>
      <c r="Z9817" t="str">
        <f t="shared" si="769"/>
        <v>2015-06</v>
      </c>
    </row>
    <row r="9818" spans="1:26"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s="5">
        <v>516.96</v>
      </c>
      <c r="S9818">
        <v>4</v>
      </c>
      <c r="T9818" s="7">
        <v>0.2</v>
      </c>
      <c r="U9818" s="5">
        <v>-6.4619999999999997</v>
      </c>
      <c r="V9818">
        <f t="shared" si="765"/>
        <v>6</v>
      </c>
      <c r="W9818">
        <f t="shared" si="766"/>
        <v>2</v>
      </c>
      <c r="X9818">
        <f t="shared" si="767"/>
        <v>2015</v>
      </c>
      <c r="Y9818" t="str">
        <f t="shared" si="768"/>
        <v>Jun</v>
      </c>
      <c r="Z9818" t="str">
        <f t="shared" si="769"/>
        <v>2015-06</v>
      </c>
    </row>
    <row r="9819" spans="1:26"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s="5">
        <v>173.208</v>
      </c>
      <c r="S9819">
        <v>7</v>
      </c>
      <c r="T9819" s="7">
        <v>0.2</v>
      </c>
      <c r="U9819" s="5">
        <v>45.467100000000002</v>
      </c>
      <c r="V9819">
        <f t="shared" si="765"/>
        <v>6</v>
      </c>
      <c r="W9819">
        <f t="shared" si="766"/>
        <v>2</v>
      </c>
      <c r="X9819">
        <f t="shared" si="767"/>
        <v>2015</v>
      </c>
      <c r="Y9819" t="str">
        <f t="shared" si="768"/>
        <v>Jun</v>
      </c>
      <c r="Z9819" t="str">
        <f t="shared" si="769"/>
        <v>2015-06</v>
      </c>
    </row>
    <row r="9820" spans="1:26"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s="5">
        <v>4.4480000000000004</v>
      </c>
      <c r="S9820">
        <v>2</v>
      </c>
      <c r="T9820" s="7">
        <v>0.2</v>
      </c>
      <c r="U9820" s="5">
        <v>0.33360000000000001</v>
      </c>
      <c r="V9820">
        <f t="shared" si="765"/>
        <v>6</v>
      </c>
      <c r="W9820">
        <f t="shared" si="766"/>
        <v>2</v>
      </c>
      <c r="X9820">
        <f t="shared" si="767"/>
        <v>2015</v>
      </c>
      <c r="Y9820" t="str">
        <f t="shared" si="768"/>
        <v>Jun</v>
      </c>
      <c r="Z9820" t="str">
        <f t="shared" si="769"/>
        <v>2015-06</v>
      </c>
    </row>
    <row r="9821" spans="1:26"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s="5">
        <v>9</v>
      </c>
      <c r="S9821">
        <v>3</v>
      </c>
      <c r="T9821" s="7">
        <v>0.2</v>
      </c>
      <c r="U9821" s="5">
        <v>3.15</v>
      </c>
      <c r="V9821">
        <f t="shared" si="765"/>
        <v>6</v>
      </c>
      <c r="W9821">
        <f t="shared" si="766"/>
        <v>2</v>
      </c>
      <c r="X9821">
        <f t="shared" si="767"/>
        <v>2015</v>
      </c>
      <c r="Y9821" t="str">
        <f t="shared" si="768"/>
        <v>Jun</v>
      </c>
      <c r="Z9821" t="str">
        <f t="shared" si="769"/>
        <v>2015-06</v>
      </c>
    </row>
    <row r="9822" spans="1:26"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s="5">
        <v>42.24</v>
      </c>
      <c r="S9822">
        <v>10</v>
      </c>
      <c r="T9822" s="7">
        <v>0.2</v>
      </c>
      <c r="U9822" s="5">
        <v>13.2</v>
      </c>
      <c r="V9822">
        <f t="shared" si="765"/>
        <v>6</v>
      </c>
      <c r="W9822">
        <f t="shared" si="766"/>
        <v>2</v>
      </c>
      <c r="X9822">
        <f t="shared" si="767"/>
        <v>2015</v>
      </c>
      <c r="Y9822" t="str">
        <f t="shared" si="768"/>
        <v>Jun</v>
      </c>
      <c r="Z9822" t="str">
        <f t="shared" si="769"/>
        <v>2015-06</v>
      </c>
    </row>
    <row r="9823" spans="1:26"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s="5">
        <v>18.263999999999999</v>
      </c>
      <c r="S9823">
        <v>2</v>
      </c>
      <c r="T9823" s="7">
        <v>0.7</v>
      </c>
      <c r="U9823" s="5">
        <v>-13.393599999999999</v>
      </c>
      <c r="V9823">
        <f t="shared" si="765"/>
        <v>6</v>
      </c>
      <c r="W9823">
        <f t="shared" si="766"/>
        <v>2</v>
      </c>
      <c r="X9823">
        <f t="shared" si="767"/>
        <v>2015</v>
      </c>
      <c r="Y9823" t="str">
        <f t="shared" si="768"/>
        <v>Jun</v>
      </c>
      <c r="Z9823" t="str">
        <f t="shared" si="769"/>
        <v>2015-06</v>
      </c>
    </row>
    <row r="9824" spans="1:26"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s="5">
        <v>152.91</v>
      </c>
      <c r="S9824">
        <v>3</v>
      </c>
      <c r="T9824" s="7">
        <v>0</v>
      </c>
      <c r="U9824" s="5">
        <v>42.814799999999998</v>
      </c>
      <c r="V9824">
        <f t="shared" si="765"/>
        <v>8</v>
      </c>
      <c r="W9824">
        <f t="shared" si="766"/>
        <v>3</v>
      </c>
      <c r="X9824">
        <f t="shared" si="767"/>
        <v>2014</v>
      </c>
      <c r="Y9824" t="str">
        <f t="shared" si="768"/>
        <v>Aug</v>
      </c>
      <c r="Z9824" t="str">
        <f t="shared" si="769"/>
        <v>2014-08</v>
      </c>
    </row>
    <row r="9825" spans="1:26"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s="5">
        <v>92.94</v>
      </c>
      <c r="S9825">
        <v>3</v>
      </c>
      <c r="T9825" s="7">
        <v>0</v>
      </c>
      <c r="U9825" s="5">
        <v>41.823</v>
      </c>
      <c r="V9825">
        <f t="shared" si="765"/>
        <v>8</v>
      </c>
      <c r="W9825">
        <f t="shared" si="766"/>
        <v>3</v>
      </c>
      <c r="X9825">
        <f t="shared" si="767"/>
        <v>2014</v>
      </c>
      <c r="Y9825" t="str">
        <f t="shared" si="768"/>
        <v>Aug</v>
      </c>
      <c r="Z9825" t="str">
        <f t="shared" si="769"/>
        <v>2014-08</v>
      </c>
    </row>
    <row r="9826" spans="1:26"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s="5">
        <v>17.856000000000002</v>
      </c>
      <c r="S9826">
        <v>4</v>
      </c>
      <c r="T9826" s="7">
        <v>0.2</v>
      </c>
      <c r="U9826" s="5">
        <v>6.2496</v>
      </c>
      <c r="V9826">
        <f t="shared" si="765"/>
        <v>8</v>
      </c>
      <c r="W9826">
        <f t="shared" si="766"/>
        <v>3</v>
      </c>
      <c r="X9826">
        <f t="shared" si="767"/>
        <v>2014</v>
      </c>
      <c r="Y9826" t="str">
        <f t="shared" si="768"/>
        <v>Aug</v>
      </c>
      <c r="Z9826" t="str">
        <f t="shared" si="769"/>
        <v>2014-08</v>
      </c>
    </row>
    <row r="9827" spans="1:26"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s="5">
        <v>46.44</v>
      </c>
      <c r="S9827">
        <v>3</v>
      </c>
      <c r="T9827" s="7">
        <v>0.2</v>
      </c>
      <c r="U9827" s="5">
        <v>15.093</v>
      </c>
      <c r="V9827">
        <f t="shared" si="765"/>
        <v>8</v>
      </c>
      <c r="W9827">
        <f t="shared" si="766"/>
        <v>3</v>
      </c>
      <c r="X9827">
        <f t="shared" si="767"/>
        <v>2014</v>
      </c>
      <c r="Y9827" t="str">
        <f t="shared" si="768"/>
        <v>Aug</v>
      </c>
      <c r="Z9827" t="str">
        <f t="shared" si="769"/>
        <v>2014-08</v>
      </c>
    </row>
    <row r="9828" spans="1:26"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s="5">
        <v>195.136</v>
      </c>
      <c r="S9828">
        <v>4</v>
      </c>
      <c r="T9828" s="7">
        <v>0.2</v>
      </c>
      <c r="U9828" s="5">
        <v>-12.196</v>
      </c>
      <c r="V9828">
        <f t="shared" si="765"/>
        <v>8</v>
      </c>
      <c r="W9828">
        <f t="shared" si="766"/>
        <v>3</v>
      </c>
      <c r="X9828">
        <f t="shared" si="767"/>
        <v>2014</v>
      </c>
      <c r="Y9828" t="str">
        <f t="shared" si="768"/>
        <v>Aug</v>
      </c>
      <c r="Z9828" t="str">
        <f t="shared" si="769"/>
        <v>2014-08</v>
      </c>
    </row>
    <row r="9829" spans="1:26"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s="5">
        <v>129.30000000000001</v>
      </c>
      <c r="S9829">
        <v>2</v>
      </c>
      <c r="T9829" s="7">
        <v>0</v>
      </c>
      <c r="U9829" s="5">
        <v>6.4649999999999999</v>
      </c>
      <c r="V9829">
        <f t="shared" si="765"/>
        <v>6</v>
      </c>
      <c r="W9829">
        <f t="shared" si="766"/>
        <v>2</v>
      </c>
      <c r="X9829">
        <f t="shared" si="767"/>
        <v>2017</v>
      </c>
      <c r="Y9829" t="str">
        <f t="shared" si="768"/>
        <v>Jun</v>
      </c>
      <c r="Z9829" t="str">
        <f t="shared" si="769"/>
        <v>2017-06</v>
      </c>
    </row>
    <row r="9830" spans="1:26"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s="5">
        <v>11.568</v>
      </c>
      <c r="S9830">
        <v>3</v>
      </c>
      <c r="T9830" s="7">
        <v>0.2</v>
      </c>
      <c r="U9830" s="5">
        <v>3.7595999999999998</v>
      </c>
      <c r="V9830">
        <f t="shared" si="765"/>
        <v>6</v>
      </c>
      <c r="W9830">
        <f t="shared" si="766"/>
        <v>2</v>
      </c>
      <c r="X9830">
        <f t="shared" si="767"/>
        <v>2017</v>
      </c>
      <c r="Y9830" t="str">
        <f t="shared" si="768"/>
        <v>Jun</v>
      </c>
      <c r="Z9830" t="str">
        <f t="shared" si="769"/>
        <v>2017-06</v>
      </c>
    </row>
    <row r="9831" spans="1:26"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s="5">
        <v>242.352</v>
      </c>
      <c r="S9831">
        <v>3</v>
      </c>
      <c r="T9831" s="7">
        <v>0.2</v>
      </c>
      <c r="U9831" s="5">
        <v>15.147</v>
      </c>
      <c r="V9831">
        <f t="shared" si="765"/>
        <v>7</v>
      </c>
      <c r="W9831">
        <f t="shared" si="766"/>
        <v>3</v>
      </c>
      <c r="X9831">
        <f t="shared" si="767"/>
        <v>2017</v>
      </c>
      <c r="Y9831" t="str">
        <f t="shared" si="768"/>
        <v>Jul</v>
      </c>
      <c r="Z9831" t="str">
        <f t="shared" si="769"/>
        <v>2017-07</v>
      </c>
    </row>
    <row r="9832" spans="1:26"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s="5">
        <v>319.96800000000002</v>
      </c>
      <c r="S9832">
        <v>4</v>
      </c>
      <c r="T9832" s="7">
        <v>0.2</v>
      </c>
      <c r="U9832" s="5">
        <v>95.990399999999994</v>
      </c>
      <c r="V9832">
        <f t="shared" si="765"/>
        <v>12</v>
      </c>
      <c r="W9832">
        <f t="shared" si="766"/>
        <v>4</v>
      </c>
      <c r="X9832">
        <f t="shared" si="767"/>
        <v>2014</v>
      </c>
      <c r="Y9832" t="str">
        <f t="shared" si="768"/>
        <v>Dec</v>
      </c>
      <c r="Z9832" t="str">
        <f t="shared" si="769"/>
        <v>2014-12</v>
      </c>
    </row>
    <row r="9833" spans="1:26"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s="5">
        <v>8.6240000000000006</v>
      </c>
      <c r="S9833">
        <v>7</v>
      </c>
      <c r="T9833" s="7">
        <v>0.6</v>
      </c>
      <c r="U9833" s="5">
        <v>-2.5872000000000002</v>
      </c>
      <c r="V9833">
        <f t="shared" si="765"/>
        <v>12</v>
      </c>
      <c r="W9833">
        <f t="shared" si="766"/>
        <v>4</v>
      </c>
      <c r="X9833">
        <f t="shared" si="767"/>
        <v>2014</v>
      </c>
      <c r="Y9833" t="str">
        <f t="shared" si="768"/>
        <v>Dec</v>
      </c>
      <c r="Z9833" t="str">
        <f t="shared" si="769"/>
        <v>2014-12</v>
      </c>
    </row>
    <row r="9834" spans="1:26"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s="5">
        <v>3.984</v>
      </c>
      <c r="S9834">
        <v>1</v>
      </c>
      <c r="T9834" s="7">
        <v>0.2</v>
      </c>
      <c r="U9834" s="5">
        <v>1.4441999999999999</v>
      </c>
      <c r="V9834">
        <f t="shared" si="765"/>
        <v>5</v>
      </c>
      <c r="W9834">
        <f t="shared" si="766"/>
        <v>2</v>
      </c>
      <c r="X9834">
        <f t="shared" si="767"/>
        <v>2014</v>
      </c>
      <c r="Y9834" t="str">
        <f t="shared" si="768"/>
        <v>May</v>
      </c>
      <c r="Z9834" t="str">
        <f t="shared" si="769"/>
        <v>2014-05</v>
      </c>
    </row>
    <row r="9835" spans="1:26"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5">
        <v>895.94399999999996</v>
      </c>
      <c r="S9835">
        <v>7</v>
      </c>
      <c r="T9835" s="7">
        <v>0.2</v>
      </c>
      <c r="U9835" s="5">
        <v>190.38810000000001</v>
      </c>
      <c r="V9835">
        <f t="shared" si="765"/>
        <v>9</v>
      </c>
      <c r="W9835">
        <f t="shared" si="766"/>
        <v>3</v>
      </c>
      <c r="X9835">
        <f t="shared" si="767"/>
        <v>2017</v>
      </c>
      <c r="Y9835" t="str">
        <f t="shared" si="768"/>
        <v>Sep</v>
      </c>
      <c r="Z9835" t="str">
        <f t="shared" si="769"/>
        <v>2017-09</v>
      </c>
    </row>
    <row r="9836" spans="1:26"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s="5">
        <v>14</v>
      </c>
      <c r="S9836">
        <v>4</v>
      </c>
      <c r="T9836" s="7">
        <v>0.6</v>
      </c>
      <c r="U9836" s="5">
        <v>-6.3</v>
      </c>
      <c r="V9836">
        <f t="shared" si="765"/>
        <v>10</v>
      </c>
      <c r="W9836">
        <f t="shared" si="766"/>
        <v>4</v>
      </c>
      <c r="X9836">
        <f t="shared" si="767"/>
        <v>2016</v>
      </c>
      <c r="Y9836" t="str">
        <f t="shared" si="768"/>
        <v>Oct</v>
      </c>
      <c r="Z9836" t="str">
        <f t="shared" si="769"/>
        <v>2016-10</v>
      </c>
    </row>
    <row r="9837" spans="1:26"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s="5">
        <v>16.391999999999999</v>
      </c>
      <c r="S9837">
        <v>2</v>
      </c>
      <c r="T9837" s="7">
        <v>0.8</v>
      </c>
      <c r="U9837" s="5">
        <v>-26.2272</v>
      </c>
      <c r="V9837">
        <f t="shared" si="765"/>
        <v>10</v>
      </c>
      <c r="W9837">
        <f t="shared" si="766"/>
        <v>4</v>
      </c>
      <c r="X9837">
        <f t="shared" si="767"/>
        <v>2016</v>
      </c>
      <c r="Y9837" t="str">
        <f t="shared" si="768"/>
        <v>Oct</v>
      </c>
      <c r="Z9837" t="str">
        <f t="shared" si="769"/>
        <v>2016-10</v>
      </c>
    </row>
    <row r="9838" spans="1:26"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s="5">
        <v>10.9</v>
      </c>
      <c r="S9838">
        <v>5</v>
      </c>
      <c r="T9838" s="7">
        <v>0</v>
      </c>
      <c r="U9838" s="5">
        <v>5.1230000000000002</v>
      </c>
      <c r="V9838">
        <f t="shared" si="765"/>
        <v>9</v>
      </c>
      <c r="W9838">
        <f t="shared" si="766"/>
        <v>3</v>
      </c>
      <c r="X9838">
        <f t="shared" si="767"/>
        <v>2016</v>
      </c>
      <c r="Y9838" t="str">
        <f t="shared" si="768"/>
        <v>Sep</v>
      </c>
      <c r="Z9838" t="str">
        <f t="shared" si="769"/>
        <v>2016-09</v>
      </c>
    </row>
    <row r="9839" spans="1:26"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s="5">
        <v>29.6</v>
      </c>
      <c r="S9839">
        <v>2</v>
      </c>
      <c r="T9839" s="7">
        <v>0</v>
      </c>
      <c r="U9839" s="5">
        <v>14.8</v>
      </c>
      <c r="V9839">
        <f t="shared" si="765"/>
        <v>9</v>
      </c>
      <c r="W9839">
        <f t="shared" si="766"/>
        <v>3</v>
      </c>
      <c r="X9839">
        <f t="shared" si="767"/>
        <v>2016</v>
      </c>
      <c r="Y9839" t="str">
        <f t="shared" si="768"/>
        <v>Sep</v>
      </c>
      <c r="Z9839" t="str">
        <f t="shared" si="769"/>
        <v>2016-09</v>
      </c>
    </row>
    <row r="9840" spans="1:26"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s="5">
        <v>4.9800000000000004</v>
      </c>
      <c r="S9840">
        <v>1</v>
      </c>
      <c r="T9840" s="7">
        <v>0</v>
      </c>
      <c r="U9840" s="5">
        <v>2.2907999999999999</v>
      </c>
      <c r="V9840">
        <f t="shared" si="765"/>
        <v>9</v>
      </c>
      <c r="W9840">
        <f t="shared" si="766"/>
        <v>3</v>
      </c>
      <c r="X9840">
        <f t="shared" si="767"/>
        <v>2016</v>
      </c>
      <c r="Y9840" t="str">
        <f t="shared" si="768"/>
        <v>Sep</v>
      </c>
      <c r="Z9840" t="str">
        <f t="shared" si="769"/>
        <v>2016-09</v>
      </c>
    </row>
    <row r="9841" spans="1:26"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s="5">
        <v>479.976</v>
      </c>
      <c r="S9841">
        <v>3</v>
      </c>
      <c r="T9841" s="7">
        <v>0.2</v>
      </c>
      <c r="U9841" s="5">
        <v>161.99189999999999</v>
      </c>
      <c r="V9841">
        <f t="shared" si="765"/>
        <v>9</v>
      </c>
      <c r="W9841">
        <f t="shared" si="766"/>
        <v>3</v>
      </c>
      <c r="X9841">
        <f t="shared" si="767"/>
        <v>2016</v>
      </c>
      <c r="Y9841" t="str">
        <f t="shared" si="768"/>
        <v>Sep</v>
      </c>
      <c r="Z9841" t="str">
        <f t="shared" si="769"/>
        <v>2016-09</v>
      </c>
    </row>
    <row r="9842" spans="1:26"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s="5">
        <v>44.735999999999997</v>
      </c>
      <c r="S9842">
        <v>8</v>
      </c>
      <c r="T9842" s="7">
        <v>0.2</v>
      </c>
      <c r="U9842" s="5">
        <v>4.4736000000000002</v>
      </c>
      <c r="V9842">
        <f t="shared" si="765"/>
        <v>9</v>
      </c>
      <c r="W9842">
        <f t="shared" si="766"/>
        <v>3</v>
      </c>
      <c r="X9842">
        <f t="shared" si="767"/>
        <v>2016</v>
      </c>
      <c r="Y9842" t="str">
        <f t="shared" si="768"/>
        <v>Sep</v>
      </c>
      <c r="Z9842" t="str">
        <f t="shared" si="769"/>
        <v>2016-09</v>
      </c>
    </row>
    <row r="9843" spans="1:26"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s="5">
        <v>5.76</v>
      </c>
      <c r="S9843">
        <v>2</v>
      </c>
      <c r="T9843" s="7">
        <v>0</v>
      </c>
      <c r="U9843" s="5">
        <v>1.6704000000000001</v>
      </c>
      <c r="V9843">
        <f t="shared" si="765"/>
        <v>9</v>
      </c>
      <c r="W9843">
        <f t="shared" si="766"/>
        <v>3</v>
      </c>
      <c r="X9843">
        <f t="shared" si="767"/>
        <v>2016</v>
      </c>
      <c r="Y9843" t="str">
        <f t="shared" si="768"/>
        <v>Sep</v>
      </c>
      <c r="Z9843" t="str">
        <f t="shared" si="769"/>
        <v>2016-09</v>
      </c>
    </row>
    <row r="9844" spans="1:26"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s="5">
        <v>483.13600000000002</v>
      </c>
      <c r="S9844">
        <v>4</v>
      </c>
      <c r="T9844" s="7">
        <v>0.2</v>
      </c>
      <c r="U9844" s="5">
        <v>60.392000000000003</v>
      </c>
      <c r="V9844">
        <f t="shared" si="765"/>
        <v>9</v>
      </c>
      <c r="W9844">
        <f t="shared" si="766"/>
        <v>3</v>
      </c>
      <c r="X9844">
        <f t="shared" si="767"/>
        <v>2016</v>
      </c>
      <c r="Y9844" t="str">
        <f t="shared" si="768"/>
        <v>Sep</v>
      </c>
      <c r="Z9844" t="str">
        <f t="shared" si="769"/>
        <v>2016-09</v>
      </c>
    </row>
    <row r="9845" spans="1:26"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s="5">
        <v>15.936</v>
      </c>
      <c r="S9845">
        <v>4</v>
      </c>
      <c r="T9845" s="7">
        <v>0.2</v>
      </c>
      <c r="U9845" s="5">
        <v>5.1791999999999998</v>
      </c>
      <c r="V9845">
        <f t="shared" si="765"/>
        <v>6</v>
      </c>
      <c r="W9845">
        <f t="shared" si="766"/>
        <v>2</v>
      </c>
      <c r="X9845">
        <f t="shared" si="767"/>
        <v>2014</v>
      </c>
      <c r="Y9845" t="str">
        <f t="shared" si="768"/>
        <v>Jun</v>
      </c>
      <c r="Z9845" t="str">
        <f t="shared" si="769"/>
        <v>2014-06</v>
      </c>
    </row>
    <row r="9846" spans="1:26"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s="5">
        <v>61.543999999999997</v>
      </c>
      <c r="S9846">
        <v>7</v>
      </c>
      <c r="T9846" s="7">
        <v>0.6</v>
      </c>
      <c r="U9846" s="5">
        <v>-40.003599999999999</v>
      </c>
      <c r="V9846">
        <f t="shared" si="765"/>
        <v>6</v>
      </c>
      <c r="W9846">
        <f t="shared" si="766"/>
        <v>2</v>
      </c>
      <c r="X9846">
        <f t="shared" si="767"/>
        <v>2014</v>
      </c>
      <c r="Y9846" t="str">
        <f t="shared" si="768"/>
        <v>Jun</v>
      </c>
      <c r="Z9846" t="str">
        <f t="shared" si="769"/>
        <v>2014-06</v>
      </c>
    </row>
    <row r="9847" spans="1:26"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s="5">
        <v>132.696</v>
      </c>
      <c r="S9847">
        <v>3</v>
      </c>
      <c r="T9847" s="7">
        <v>0.2</v>
      </c>
      <c r="U9847" s="5">
        <v>9.9521999999999995</v>
      </c>
      <c r="V9847">
        <f t="shared" si="765"/>
        <v>6</v>
      </c>
      <c r="W9847">
        <f t="shared" si="766"/>
        <v>2</v>
      </c>
      <c r="X9847">
        <f t="shared" si="767"/>
        <v>2014</v>
      </c>
      <c r="Y9847" t="str">
        <f t="shared" si="768"/>
        <v>Jun</v>
      </c>
      <c r="Z9847" t="str">
        <f t="shared" si="769"/>
        <v>2014-06</v>
      </c>
    </row>
    <row r="9848" spans="1:26"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s="5">
        <v>43.1</v>
      </c>
      <c r="S9848">
        <v>5</v>
      </c>
      <c r="T9848" s="7">
        <v>0</v>
      </c>
      <c r="U9848" s="5">
        <v>11.206</v>
      </c>
      <c r="V9848">
        <f t="shared" si="765"/>
        <v>9</v>
      </c>
      <c r="W9848">
        <f t="shared" si="766"/>
        <v>3</v>
      </c>
      <c r="X9848">
        <f t="shared" si="767"/>
        <v>2017</v>
      </c>
      <c r="Y9848" t="str">
        <f t="shared" si="768"/>
        <v>Sep</v>
      </c>
      <c r="Z9848" t="str">
        <f t="shared" si="769"/>
        <v>2017-09</v>
      </c>
    </row>
    <row r="9849" spans="1:26"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s="5">
        <v>511.5</v>
      </c>
      <c r="S9849">
        <v>5</v>
      </c>
      <c r="T9849" s="7">
        <v>0</v>
      </c>
      <c r="U9849" s="5">
        <v>132.99</v>
      </c>
      <c r="V9849">
        <f t="shared" si="765"/>
        <v>9</v>
      </c>
      <c r="W9849">
        <f t="shared" si="766"/>
        <v>3</v>
      </c>
      <c r="X9849">
        <f t="shared" si="767"/>
        <v>2017</v>
      </c>
      <c r="Y9849" t="str">
        <f t="shared" si="768"/>
        <v>Sep</v>
      </c>
      <c r="Z9849" t="str">
        <f t="shared" si="769"/>
        <v>2017-09</v>
      </c>
    </row>
    <row r="9850" spans="1:26"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s="5">
        <v>147.91999999999999</v>
      </c>
      <c r="S9850">
        <v>5</v>
      </c>
      <c r="T9850" s="7">
        <v>0.2</v>
      </c>
      <c r="U9850" s="5">
        <v>46.225000000000001</v>
      </c>
      <c r="V9850">
        <f t="shared" si="765"/>
        <v>9</v>
      </c>
      <c r="W9850">
        <f t="shared" si="766"/>
        <v>3</v>
      </c>
      <c r="X9850">
        <f t="shared" si="767"/>
        <v>2017</v>
      </c>
      <c r="Y9850" t="str">
        <f t="shared" si="768"/>
        <v>Sep</v>
      </c>
      <c r="Z9850" t="str">
        <f t="shared" si="769"/>
        <v>2017-09</v>
      </c>
    </row>
    <row r="9851" spans="1:26"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s="5">
        <v>39.68</v>
      </c>
      <c r="S9851">
        <v>2</v>
      </c>
      <c r="T9851" s="7">
        <v>0</v>
      </c>
      <c r="U9851" s="5">
        <v>16.268799999999999</v>
      </c>
      <c r="V9851">
        <f t="shared" si="765"/>
        <v>4</v>
      </c>
      <c r="W9851">
        <f t="shared" si="766"/>
        <v>2</v>
      </c>
      <c r="X9851">
        <f t="shared" si="767"/>
        <v>2014</v>
      </c>
      <c r="Y9851" t="str">
        <f t="shared" si="768"/>
        <v>Apr</v>
      </c>
      <c r="Z9851" t="str">
        <f t="shared" si="769"/>
        <v>2014-04</v>
      </c>
    </row>
    <row r="9852" spans="1:26"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s="5">
        <v>12.56</v>
      </c>
      <c r="S9852">
        <v>2</v>
      </c>
      <c r="T9852" s="7">
        <v>0</v>
      </c>
      <c r="U9852" s="5">
        <v>4.0191999999999997</v>
      </c>
      <c r="V9852">
        <f t="shared" si="765"/>
        <v>5</v>
      </c>
      <c r="W9852">
        <f t="shared" si="766"/>
        <v>2</v>
      </c>
      <c r="X9852">
        <f t="shared" si="767"/>
        <v>2016</v>
      </c>
      <c r="Y9852" t="str">
        <f t="shared" si="768"/>
        <v>May</v>
      </c>
      <c r="Z9852" t="str">
        <f t="shared" si="769"/>
        <v>2016-05</v>
      </c>
    </row>
    <row r="9853" spans="1:26"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s="5">
        <v>90.48</v>
      </c>
      <c r="S9853">
        <v>3</v>
      </c>
      <c r="T9853" s="7">
        <v>0.2</v>
      </c>
      <c r="U9853" s="5">
        <v>33.93</v>
      </c>
      <c r="V9853">
        <f t="shared" si="765"/>
        <v>5</v>
      </c>
      <c r="W9853">
        <f t="shared" si="766"/>
        <v>2</v>
      </c>
      <c r="X9853">
        <f t="shared" si="767"/>
        <v>2016</v>
      </c>
      <c r="Y9853" t="str">
        <f t="shared" si="768"/>
        <v>May</v>
      </c>
      <c r="Z9853" t="str">
        <f t="shared" si="769"/>
        <v>2016-05</v>
      </c>
    </row>
    <row r="9854" spans="1:26"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s="5">
        <v>13.08</v>
      </c>
      <c r="S9854">
        <v>2</v>
      </c>
      <c r="T9854" s="7">
        <v>0</v>
      </c>
      <c r="U9854" s="5">
        <v>6.0167999999999999</v>
      </c>
      <c r="V9854">
        <f t="shared" si="765"/>
        <v>5</v>
      </c>
      <c r="W9854">
        <f t="shared" si="766"/>
        <v>2</v>
      </c>
      <c r="X9854">
        <f t="shared" si="767"/>
        <v>2016</v>
      </c>
      <c r="Y9854" t="str">
        <f t="shared" si="768"/>
        <v>May</v>
      </c>
      <c r="Z9854" t="str">
        <f t="shared" si="769"/>
        <v>2016-05</v>
      </c>
    </row>
    <row r="9855" spans="1:26"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s="5">
        <v>214.7</v>
      </c>
      <c r="S9855">
        <v>5</v>
      </c>
      <c r="T9855" s="7">
        <v>0</v>
      </c>
      <c r="U9855" s="5">
        <v>83.733000000000004</v>
      </c>
      <c r="V9855">
        <f t="shared" si="765"/>
        <v>5</v>
      </c>
      <c r="W9855">
        <f t="shared" si="766"/>
        <v>2</v>
      </c>
      <c r="X9855">
        <f t="shared" si="767"/>
        <v>2016</v>
      </c>
      <c r="Y9855" t="str">
        <f t="shared" si="768"/>
        <v>May</v>
      </c>
      <c r="Z9855" t="str">
        <f t="shared" si="769"/>
        <v>2016-05</v>
      </c>
    </row>
    <row r="9856" spans="1:26"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s="5">
        <v>50.32</v>
      </c>
      <c r="S9856">
        <v>4</v>
      </c>
      <c r="T9856" s="7">
        <v>0</v>
      </c>
      <c r="U9856" s="5">
        <v>21.134399999999999</v>
      </c>
      <c r="V9856">
        <f t="shared" si="765"/>
        <v>6</v>
      </c>
      <c r="W9856">
        <f t="shared" si="766"/>
        <v>2</v>
      </c>
      <c r="X9856">
        <f t="shared" si="767"/>
        <v>2017</v>
      </c>
      <c r="Y9856" t="str">
        <f t="shared" si="768"/>
        <v>Jun</v>
      </c>
      <c r="Z9856" t="str">
        <f t="shared" si="769"/>
        <v>2017-06</v>
      </c>
    </row>
    <row r="9857" spans="1:26"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s="5">
        <v>24.56</v>
      </c>
      <c r="S9857">
        <v>2</v>
      </c>
      <c r="T9857" s="7">
        <v>0</v>
      </c>
      <c r="U9857" s="5">
        <v>11.543200000000001</v>
      </c>
      <c r="V9857">
        <f t="shared" si="765"/>
        <v>6</v>
      </c>
      <c r="W9857">
        <f t="shared" si="766"/>
        <v>2</v>
      </c>
      <c r="X9857">
        <f t="shared" si="767"/>
        <v>2017</v>
      </c>
      <c r="Y9857" t="str">
        <f t="shared" si="768"/>
        <v>Jun</v>
      </c>
      <c r="Z9857" t="str">
        <f t="shared" si="769"/>
        <v>2017-06</v>
      </c>
    </row>
    <row r="9858" spans="1:26"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s="5">
        <v>43.68</v>
      </c>
      <c r="S9858">
        <v>6</v>
      </c>
      <c r="T9858" s="7">
        <v>0</v>
      </c>
      <c r="U9858" s="5">
        <v>20.9664</v>
      </c>
      <c r="V9858">
        <f t="shared" si="765"/>
        <v>11</v>
      </c>
      <c r="W9858">
        <f t="shared" si="766"/>
        <v>4</v>
      </c>
      <c r="X9858">
        <f t="shared" si="767"/>
        <v>2014</v>
      </c>
      <c r="Y9858" t="str">
        <f t="shared" si="768"/>
        <v>Nov</v>
      </c>
      <c r="Z9858" t="str">
        <f t="shared" si="769"/>
        <v>2014-11</v>
      </c>
    </row>
    <row r="9859" spans="1:26"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s="5">
        <v>3393.68</v>
      </c>
      <c r="S9859">
        <v>8</v>
      </c>
      <c r="T9859" s="7">
        <v>0</v>
      </c>
      <c r="U9859" s="5">
        <v>610.86239999999998</v>
      </c>
      <c r="V9859">
        <f t="shared" ref="V9859:V9922" si="770">MONTH(C9859)</f>
        <v>3</v>
      </c>
      <c r="W9859">
        <f t="shared" ref="W9859:W9922" si="771">ROUNDUP(MONTH(C9859)/3,0)</f>
        <v>1</v>
      </c>
      <c r="X9859">
        <f t="shared" ref="X9859:X9922" si="772">YEAR(C9859)</f>
        <v>2015</v>
      </c>
      <c r="Y9859" t="str">
        <f t="shared" ref="Y9859:Y9922" si="773">TEXT(C9859,"MMM")</f>
        <v>Mar</v>
      </c>
      <c r="Z9859" t="str">
        <f t="shared" ref="Z9859:Z9922" si="774">TEXT(C9859,"YYYY-MM")</f>
        <v>2015-03</v>
      </c>
    </row>
    <row r="9860" spans="1:26"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s="5">
        <v>67.400000000000006</v>
      </c>
      <c r="S9860">
        <v>5</v>
      </c>
      <c r="T9860" s="7">
        <v>0</v>
      </c>
      <c r="U9860" s="5">
        <v>17.524000000000001</v>
      </c>
      <c r="V9860">
        <f t="shared" si="770"/>
        <v>1</v>
      </c>
      <c r="W9860">
        <f t="shared" si="771"/>
        <v>1</v>
      </c>
      <c r="X9860">
        <f t="shared" si="772"/>
        <v>2017</v>
      </c>
      <c r="Y9860" t="str">
        <f t="shared" si="773"/>
        <v>Jan</v>
      </c>
      <c r="Z9860" t="str">
        <f t="shared" si="774"/>
        <v>2017-01</v>
      </c>
    </row>
    <row r="9861" spans="1:26"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5">
        <v>2.52</v>
      </c>
      <c r="S9861">
        <v>2</v>
      </c>
      <c r="T9861" s="7">
        <v>0</v>
      </c>
      <c r="U9861" s="5">
        <v>0.1008</v>
      </c>
      <c r="V9861">
        <f t="shared" si="770"/>
        <v>1</v>
      </c>
      <c r="W9861">
        <f t="shared" si="771"/>
        <v>1</v>
      </c>
      <c r="X9861">
        <f t="shared" si="772"/>
        <v>2017</v>
      </c>
      <c r="Y9861" t="str">
        <f t="shared" si="773"/>
        <v>Jan</v>
      </c>
      <c r="Z9861" t="str">
        <f t="shared" si="774"/>
        <v>2017-01</v>
      </c>
    </row>
    <row r="9862" spans="1:26"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5">
        <v>67.8</v>
      </c>
      <c r="S9862">
        <v>4</v>
      </c>
      <c r="T9862" s="7">
        <v>0</v>
      </c>
      <c r="U9862" s="5">
        <v>1.3560000000000001</v>
      </c>
      <c r="V9862">
        <f t="shared" si="770"/>
        <v>1</v>
      </c>
      <c r="W9862">
        <f t="shared" si="771"/>
        <v>1</v>
      </c>
      <c r="X9862">
        <f t="shared" si="772"/>
        <v>2017</v>
      </c>
      <c r="Y9862" t="str">
        <f t="shared" si="773"/>
        <v>Jan</v>
      </c>
      <c r="Z9862" t="str">
        <f t="shared" si="774"/>
        <v>2017-01</v>
      </c>
    </row>
    <row r="9863" spans="1:26"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5">
        <v>18.760000000000002</v>
      </c>
      <c r="S9863">
        <v>2</v>
      </c>
      <c r="T9863" s="7">
        <v>0</v>
      </c>
      <c r="U9863" s="5">
        <v>5.2527999999999997</v>
      </c>
      <c r="V9863">
        <f t="shared" si="770"/>
        <v>1</v>
      </c>
      <c r="W9863">
        <f t="shared" si="771"/>
        <v>1</v>
      </c>
      <c r="X9863">
        <f t="shared" si="772"/>
        <v>2017</v>
      </c>
      <c r="Y9863" t="str">
        <f t="shared" si="773"/>
        <v>Jan</v>
      </c>
      <c r="Z9863" t="str">
        <f t="shared" si="774"/>
        <v>2017-01</v>
      </c>
    </row>
    <row r="9864" spans="1:26"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5">
        <v>12.12</v>
      </c>
      <c r="S9864">
        <v>4</v>
      </c>
      <c r="T9864" s="7">
        <v>0</v>
      </c>
      <c r="U9864" s="5">
        <v>2.5451999999999999</v>
      </c>
      <c r="V9864">
        <f t="shared" si="770"/>
        <v>1</v>
      </c>
      <c r="W9864">
        <f t="shared" si="771"/>
        <v>1</v>
      </c>
      <c r="X9864">
        <f t="shared" si="772"/>
        <v>2017</v>
      </c>
      <c r="Y9864" t="str">
        <f t="shared" si="773"/>
        <v>Jan</v>
      </c>
      <c r="Z9864" t="str">
        <f t="shared" si="774"/>
        <v>2017-01</v>
      </c>
    </row>
    <row r="9865" spans="1:26"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5">
        <v>11.34</v>
      </c>
      <c r="S9865">
        <v>1</v>
      </c>
      <c r="T9865" s="7">
        <v>0</v>
      </c>
      <c r="U9865" s="5">
        <v>5.5566000000000004</v>
      </c>
      <c r="V9865">
        <f t="shared" si="770"/>
        <v>1</v>
      </c>
      <c r="W9865">
        <f t="shared" si="771"/>
        <v>1</v>
      </c>
      <c r="X9865">
        <f t="shared" si="772"/>
        <v>2017</v>
      </c>
      <c r="Y9865" t="str">
        <f t="shared" si="773"/>
        <v>Jan</v>
      </c>
      <c r="Z9865" t="str">
        <f t="shared" si="774"/>
        <v>2017-01</v>
      </c>
    </row>
    <row r="9866" spans="1:26"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5">
        <v>159.80000000000001</v>
      </c>
      <c r="S9866">
        <v>4</v>
      </c>
      <c r="T9866" s="7">
        <v>0</v>
      </c>
      <c r="U9866" s="5">
        <v>70.311999999999998</v>
      </c>
      <c r="V9866">
        <f t="shared" si="770"/>
        <v>1</v>
      </c>
      <c r="W9866">
        <f t="shared" si="771"/>
        <v>1</v>
      </c>
      <c r="X9866">
        <f t="shared" si="772"/>
        <v>2017</v>
      </c>
      <c r="Y9866" t="str">
        <f t="shared" si="773"/>
        <v>Jan</v>
      </c>
      <c r="Z9866" t="str">
        <f t="shared" si="774"/>
        <v>2017-01</v>
      </c>
    </row>
    <row r="9867" spans="1:26"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s="5">
        <v>18.96</v>
      </c>
      <c r="S9867">
        <v>2</v>
      </c>
      <c r="T9867" s="7">
        <v>0</v>
      </c>
      <c r="U9867" s="5">
        <v>8.532</v>
      </c>
      <c r="V9867">
        <f t="shared" si="770"/>
        <v>1</v>
      </c>
      <c r="W9867">
        <f t="shared" si="771"/>
        <v>1</v>
      </c>
      <c r="X9867">
        <f t="shared" si="772"/>
        <v>2017</v>
      </c>
      <c r="Y9867" t="str">
        <f t="shared" si="773"/>
        <v>Jan</v>
      </c>
      <c r="Z9867" t="str">
        <f t="shared" si="774"/>
        <v>2017-01</v>
      </c>
    </row>
    <row r="9868" spans="1:26"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s="5">
        <v>1085.42</v>
      </c>
      <c r="S9868">
        <v>7</v>
      </c>
      <c r="T9868" s="7">
        <v>0</v>
      </c>
      <c r="U9868" s="5">
        <v>282.20920000000001</v>
      </c>
      <c r="V9868">
        <f t="shared" si="770"/>
        <v>3</v>
      </c>
      <c r="W9868">
        <f t="shared" si="771"/>
        <v>1</v>
      </c>
      <c r="X9868">
        <f t="shared" si="772"/>
        <v>2015</v>
      </c>
      <c r="Y9868" t="str">
        <f t="shared" si="773"/>
        <v>Mar</v>
      </c>
      <c r="Z9868" t="str">
        <f t="shared" si="774"/>
        <v>2015-03</v>
      </c>
    </row>
    <row r="9869" spans="1:26"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s="5">
        <v>13.11</v>
      </c>
      <c r="S9869">
        <v>3</v>
      </c>
      <c r="T9869" s="7">
        <v>0</v>
      </c>
      <c r="U9869" s="5">
        <v>3.4085999999999999</v>
      </c>
      <c r="V9869">
        <f t="shared" si="770"/>
        <v>3</v>
      </c>
      <c r="W9869">
        <f t="shared" si="771"/>
        <v>1</v>
      </c>
      <c r="X9869">
        <f t="shared" si="772"/>
        <v>2015</v>
      </c>
      <c r="Y9869" t="str">
        <f t="shared" si="773"/>
        <v>Mar</v>
      </c>
      <c r="Z9869" t="str">
        <f t="shared" si="774"/>
        <v>2015-03</v>
      </c>
    </row>
    <row r="9870" spans="1:26"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s="5">
        <v>68.703999999999994</v>
      </c>
      <c r="S9870">
        <v>2</v>
      </c>
      <c r="T9870" s="7">
        <v>0.2</v>
      </c>
      <c r="U9870" s="5">
        <v>16.3172</v>
      </c>
      <c r="V9870">
        <f t="shared" si="770"/>
        <v>11</v>
      </c>
      <c r="W9870">
        <f t="shared" si="771"/>
        <v>4</v>
      </c>
      <c r="X9870">
        <f t="shared" si="772"/>
        <v>2014</v>
      </c>
      <c r="Y9870" t="str">
        <f t="shared" si="773"/>
        <v>Nov</v>
      </c>
      <c r="Z9870" t="str">
        <f t="shared" si="774"/>
        <v>2014-11</v>
      </c>
    </row>
    <row r="9871" spans="1:26"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s="5">
        <v>3.1320000000000001</v>
      </c>
      <c r="S9871">
        <v>2</v>
      </c>
      <c r="T9871" s="7">
        <v>0.7</v>
      </c>
      <c r="U9871" s="5">
        <v>-2.61</v>
      </c>
      <c r="V9871">
        <f t="shared" si="770"/>
        <v>11</v>
      </c>
      <c r="W9871">
        <f t="shared" si="771"/>
        <v>4</v>
      </c>
      <c r="X9871">
        <f t="shared" si="772"/>
        <v>2014</v>
      </c>
      <c r="Y9871" t="str">
        <f t="shared" si="773"/>
        <v>Nov</v>
      </c>
      <c r="Z9871" t="str">
        <f t="shared" si="774"/>
        <v>2014-11</v>
      </c>
    </row>
    <row r="9872" spans="1:26"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s="5">
        <v>22.428000000000001</v>
      </c>
      <c r="S9872">
        <v>3</v>
      </c>
      <c r="T9872" s="7">
        <v>0.7</v>
      </c>
      <c r="U9872" s="5">
        <v>-17.942399999999999</v>
      </c>
      <c r="V9872">
        <f t="shared" si="770"/>
        <v>11</v>
      </c>
      <c r="W9872">
        <f t="shared" si="771"/>
        <v>4</v>
      </c>
      <c r="X9872">
        <f t="shared" si="772"/>
        <v>2014</v>
      </c>
      <c r="Y9872" t="str">
        <f t="shared" si="773"/>
        <v>Nov</v>
      </c>
      <c r="Z9872" t="str">
        <f t="shared" si="774"/>
        <v>2014-11</v>
      </c>
    </row>
    <row r="9873" spans="1:26"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s="5">
        <v>290.33600000000001</v>
      </c>
      <c r="S9873">
        <v>2</v>
      </c>
      <c r="T9873" s="7">
        <v>0.2</v>
      </c>
      <c r="U9873" s="5">
        <v>32.662799999999997</v>
      </c>
      <c r="V9873">
        <f t="shared" si="770"/>
        <v>10</v>
      </c>
      <c r="W9873">
        <f t="shared" si="771"/>
        <v>4</v>
      </c>
      <c r="X9873">
        <f t="shared" si="772"/>
        <v>2017</v>
      </c>
      <c r="Y9873" t="str">
        <f t="shared" si="773"/>
        <v>Oct</v>
      </c>
      <c r="Z9873" t="str">
        <f t="shared" si="774"/>
        <v>2017-10</v>
      </c>
    </row>
    <row r="9874" spans="1:26"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s="5">
        <v>19.152000000000001</v>
      </c>
      <c r="S9874">
        <v>2</v>
      </c>
      <c r="T9874" s="7">
        <v>0.2</v>
      </c>
      <c r="U9874" s="5">
        <v>1.1970000000000001</v>
      </c>
      <c r="V9874">
        <f t="shared" si="770"/>
        <v>10</v>
      </c>
      <c r="W9874">
        <f t="shared" si="771"/>
        <v>4</v>
      </c>
      <c r="X9874">
        <f t="shared" si="772"/>
        <v>2017</v>
      </c>
      <c r="Y9874" t="str">
        <f t="shared" si="773"/>
        <v>Oct</v>
      </c>
      <c r="Z9874" t="str">
        <f t="shared" si="774"/>
        <v>2017-10</v>
      </c>
    </row>
    <row r="9875" spans="1:26"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s="5">
        <v>6.48</v>
      </c>
      <c r="S9875">
        <v>1</v>
      </c>
      <c r="T9875" s="7">
        <v>0</v>
      </c>
      <c r="U9875" s="5">
        <v>3.1103999999999998</v>
      </c>
      <c r="V9875">
        <f t="shared" si="770"/>
        <v>12</v>
      </c>
      <c r="W9875">
        <f t="shared" si="771"/>
        <v>4</v>
      </c>
      <c r="X9875">
        <f t="shared" si="772"/>
        <v>2016</v>
      </c>
      <c r="Y9875" t="str">
        <f t="shared" si="773"/>
        <v>Dec</v>
      </c>
      <c r="Z9875" t="str">
        <f t="shared" si="774"/>
        <v>2016-12</v>
      </c>
    </row>
    <row r="9876" spans="1:26"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5">
        <v>63.968000000000004</v>
      </c>
      <c r="S9876">
        <v>2</v>
      </c>
      <c r="T9876" s="7">
        <v>0.2</v>
      </c>
      <c r="U9876" s="5">
        <v>19.989999999999998</v>
      </c>
      <c r="V9876">
        <f t="shared" si="770"/>
        <v>9</v>
      </c>
      <c r="W9876">
        <f t="shared" si="771"/>
        <v>3</v>
      </c>
      <c r="X9876">
        <f t="shared" si="772"/>
        <v>2016</v>
      </c>
      <c r="Y9876" t="str">
        <f t="shared" si="773"/>
        <v>Sep</v>
      </c>
      <c r="Z9876" t="str">
        <f t="shared" si="774"/>
        <v>2016-09</v>
      </c>
    </row>
    <row r="9877" spans="1:26"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s="5">
        <v>6.36</v>
      </c>
      <c r="S9877">
        <v>2</v>
      </c>
      <c r="T9877" s="7">
        <v>0</v>
      </c>
      <c r="U9877" s="5">
        <v>6.3600000000000004E-2</v>
      </c>
      <c r="V9877">
        <f t="shared" si="770"/>
        <v>12</v>
      </c>
      <c r="W9877">
        <f t="shared" si="771"/>
        <v>4</v>
      </c>
      <c r="X9877">
        <f t="shared" si="772"/>
        <v>2015</v>
      </c>
      <c r="Y9877" t="str">
        <f t="shared" si="773"/>
        <v>Dec</v>
      </c>
      <c r="Z9877" t="str">
        <f t="shared" si="774"/>
        <v>2015-12</v>
      </c>
    </row>
    <row r="9878" spans="1:26"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5">
        <v>848.54399999999998</v>
      </c>
      <c r="S9878">
        <v>4</v>
      </c>
      <c r="T9878" s="7">
        <v>0.2</v>
      </c>
      <c r="U9878" s="5">
        <v>-21.2136</v>
      </c>
      <c r="V9878">
        <f t="shared" si="770"/>
        <v>4</v>
      </c>
      <c r="W9878">
        <f t="shared" si="771"/>
        <v>2</v>
      </c>
      <c r="X9878">
        <f t="shared" si="772"/>
        <v>2017</v>
      </c>
      <c r="Y9878" t="str">
        <f t="shared" si="773"/>
        <v>Apr</v>
      </c>
      <c r="Z9878" t="str">
        <f t="shared" si="774"/>
        <v>2017-04</v>
      </c>
    </row>
    <row r="9879" spans="1:26"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s="5">
        <v>8.6999999999999993</v>
      </c>
      <c r="S9879">
        <v>5</v>
      </c>
      <c r="T9879" s="7">
        <v>0.7</v>
      </c>
      <c r="U9879" s="5">
        <v>-6.38</v>
      </c>
      <c r="V9879">
        <f t="shared" si="770"/>
        <v>4</v>
      </c>
      <c r="W9879">
        <f t="shared" si="771"/>
        <v>2</v>
      </c>
      <c r="X9879">
        <f t="shared" si="772"/>
        <v>2017</v>
      </c>
      <c r="Y9879" t="str">
        <f t="shared" si="773"/>
        <v>Apr</v>
      </c>
      <c r="Z9879" t="str">
        <f t="shared" si="774"/>
        <v>2017-04</v>
      </c>
    </row>
    <row r="9880" spans="1:26"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s="5">
        <v>122.38200000000001</v>
      </c>
      <c r="S9880">
        <v>3</v>
      </c>
      <c r="T9880" s="7">
        <v>0.4</v>
      </c>
      <c r="U9880" s="5">
        <v>-24.476400000000002</v>
      </c>
      <c r="V9880">
        <f t="shared" si="770"/>
        <v>4</v>
      </c>
      <c r="W9880">
        <f t="shared" si="771"/>
        <v>2</v>
      </c>
      <c r="X9880">
        <f t="shared" si="772"/>
        <v>2017</v>
      </c>
      <c r="Y9880" t="str">
        <f t="shared" si="773"/>
        <v>Apr</v>
      </c>
      <c r="Z9880" t="str">
        <f t="shared" si="774"/>
        <v>2017-04</v>
      </c>
    </row>
    <row r="9881" spans="1:26"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s="5">
        <v>573.17399999999998</v>
      </c>
      <c r="S9881">
        <v>7</v>
      </c>
      <c r="T9881" s="7">
        <v>0.1</v>
      </c>
      <c r="U9881" s="5">
        <v>63.686</v>
      </c>
      <c r="V9881">
        <f t="shared" si="770"/>
        <v>8</v>
      </c>
      <c r="W9881">
        <f t="shared" si="771"/>
        <v>3</v>
      </c>
      <c r="X9881">
        <f t="shared" si="772"/>
        <v>2016</v>
      </c>
      <c r="Y9881" t="str">
        <f t="shared" si="773"/>
        <v>Aug</v>
      </c>
      <c r="Z9881" t="str">
        <f t="shared" si="774"/>
        <v>2016-08</v>
      </c>
    </row>
    <row r="9882" spans="1:26"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5">
        <v>85.055999999999997</v>
      </c>
      <c r="S9882">
        <v>3</v>
      </c>
      <c r="T9882" s="7">
        <v>0.2</v>
      </c>
      <c r="U9882" s="5">
        <v>28.706399999999999</v>
      </c>
      <c r="V9882">
        <f t="shared" si="770"/>
        <v>5</v>
      </c>
      <c r="W9882">
        <f t="shared" si="771"/>
        <v>2</v>
      </c>
      <c r="X9882">
        <f t="shared" si="772"/>
        <v>2015</v>
      </c>
      <c r="Y9882" t="str">
        <f t="shared" si="773"/>
        <v>May</v>
      </c>
      <c r="Z9882" t="str">
        <f t="shared" si="774"/>
        <v>2015-05</v>
      </c>
    </row>
    <row r="9883" spans="1:26"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s="5">
        <v>14.04</v>
      </c>
      <c r="S9883">
        <v>3</v>
      </c>
      <c r="T9883" s="7">
        <v>0</v>
      </c>
      <c r="U9883" s="5">
        <v>6.7392000000000003</v>
      </c>
      <c r="V9883">
        <f t="shared" si="770"/>
        <v>8</v>
      </c>
      <c r="W9883">
        <f t="shared" si="771"/>
        <v>3</v>
      </c>
      <c r="X9883">
        <f t="shared" si="772"/>
        <v>2014</v>
      </c>
      <c r="Y9883" t="str">
        <f t="shared" si="773"/>
        <v>Aug</v>
      </c>
      <c r="Z9883" t="str">
        <f t="shared" si="774"/>
        <v>2014-08</v>
      </c>
    </row>
    <row r="9884" spans="1:26"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s="5">
        <v>272.61</v>
      </c>
      <c r="S9884">
        <v>13</v>
      </c>
      <c r="T9884" s="7">
        <v>0</v>
      </c>
      <c r="U9884" s="5">
        <v>98.139600000000002</v>
      </c>
      <c r="V9884">
        <f t="shared" si="770"/>
        <v>8</v>
      </c>
      <c r="W9884">
        <f t="shared" si="771"/>
        <v>3</v>
      </c>
      <c r="X9884">
        <f t="shared" si="772"/>
        <v>2014</v>
      </c>
      <c r="Y9884" t="str">
        <f t="shared" si="773"/>
        <v>Aug</v>
      </c>
      <c r="Z9884" t="str">
        <f t="shared" si="774"/>
        <v>2014-08</v>
      </c>
    </row>
    <row r="9885" spans="1:26"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s="5">
        <v>11.16</v>
      </c>
      <c r="S9885">
        <v>2</v>
      </c>
      <c r="T9885" s="7">
        <v>0</v>
      </c>
      <c r="U9885" s="5">
        <v>5.58</v>
      </c>
      <c r="V9885">
        <f t="shared" si="770"/>
        <v>4</v>
      </c>
      <c r="W9885">
        <f t="shared" si="771"/>
        <v>2</v>
      </c>
      <c r="X9885">
        <f t="shared" si="772"/>
        <v>2014</v>
      </c>
      <c r="Y9885" t="str">
        <f t="shared" si="773"/>
        <v>Apr</v>
      </c>
      <c r="Z9885" t="str">
        <f t="shared" si="774"/>
        <v>2014-04</v>
      </c>
    </row>
    <row r="9886" spans="1:26"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s="5">
        <v>62.31</v>
      </c>
      <c r="S9886">
        <v>3</v>
      </c>
      <c r="T9886" s="7">
        <v>0</v>
      </c>
      <c r="U9886" s="5">
        <v>22.4316</v>
      </c>
      <c r="V9886">
        <f t="shared" si="770"/>
        <v>4</v>
      </c>
      <c r="W9886">
        <f t="shared" si="771"/>
        <v>2</v>
      </c>
      <c r="X9886">
        <f t="shared" si="772"/>
        <v>2014</v>
      </c>
      <c r="Y9886" t="str">
        <f t="shared" si="773"/>
        <v>Apr</v>
      </c>
      <c r="Z9886" t="str">
        <f t="shared" si="774"/>
        <v>2014-04</v>
      </c>
    </row>
    <row r="9887" spans="1:26"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s="5">
        <v>159.97999999999999</v>
      </c>
      <c r="S9887">
        <v>2</v>
      </c>
      <c r="T9887" s="7">
        <v>0</v>
      </c>
      <c r="U9887" s="5">
        <v>57.592799999999997</v>
      </c>
      <c r="V9887">
        <f t="shared" si="770"/>
        <v>4</v>
      </c>
      <c r="W9887">
        <f t="shared" si="771"/>
        <v>2</v>
      </c>
      <c r="X9887">
        <f t="shared" si="772"/>
        <v>2014</v>
      </c>
      <c r="Y9887" t="str">
        <f t="shared" si="773"/>
        <v>Apr</v>
      </c>
      <c r="Z9887" t="str">
        <f t="shared" si="774"/>
        <v>2014-04</v>
      </c>
    </row>
    <row r="9888" spans="1:26"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s="5">
        <v>5.94</v>
      </c>
      <c r="S9888">
        <v>3</v>
      </c>
      <c r="T9888" s="7">
        <v>0</v>
      </c>
      <c r="U9888" s="5">
        <v>0</v>
      </c>
      <c r="V9888">
        <f t="shared" si="770"/>
        <v>1</v>
      </c>
      <c r="W9888">
        <f t="shared" si="771"/>
        <v>1</v>
      </c>
      <c r="X9888">
        <f t="shared" si="772"/>
        <v>2014</v>
      </c>
      <c r="Y9888" t="str">
        <f t="shared" si="773"/>
        <v>Jan</v>
      </c>
      <c r="Z9888" t="str">
        <f t="shared" si="774"/>
        <v>2014-01</v>
      </c>
    </row>
    <row r="9889" spans="1:26"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5">
        <v>9.9600000000000009</v>
      </c>
      <c r="S9889">
        <v>2</v>
      </c>
      <c r="T9889" s="7">
        <v>0</v>
      </c>
      <c r="U9889" s="5">
        <v>4.6811999999999996</v>
      </c>
      <c r="V9889">
        <f t="shared" si="770"/>
        <v>10</v>
      </c>
      <c r="W9889">
        <f t="shared" si="771"/>
        <v>4</v>
      </c>
      <c r="X9889">
        <f t="shared" si="772"/>
        <v>2017</v>
      </c>
      <c r="Y9889" t="str">
        <f t="shared" si="773"/>
        <v>Oct</v>
      </c>
      <c r="Z9889" t="str">
        <f t="shared" si="774"/>
        <v>2017-10</v>
      </c>
    </row>
    <row r="9890" spans="1:26"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s="5">
        <v>79.989999999999995</v>
      </c>
      <c r="S9890">
        <v>1</v>
      </c>
      <c r="T9890" s="7">
        <v>0</v>
      </c>
      <c r="U9890" s="5">
        <v>28.796399999999998</v>
      </c>
      <c r="V9890">
        <f t="shared" si="770"/>
        <v>8</v>
      </c>
      <c r="W9890">
        <f t="shared" si="771"/>
        <v>3</v>
      </c>
      <c r="X9890">
        <f t="shared" si="772"/>
        <v>2015</v>
      </c>
      <c r="Y9890" t="str">
        <f t="shared" si="773"/>
        <v>Aug</v>
      </c>
      <c r="Z9890" t="str">
        <f t="shared" si="774"/>
        <v>2015-08</v>
      </c>
    </row>
    <row r="9891" spans="1:26"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s="5">
        <v>8.94</v>
      </c>
      <c r="S9891">
        <v>3</v>
      </c>
      <c r="T9891" s="7">
        <v>0</v>
      </c>
      <c r="U9891" s="5">
        <v>2.4138000000000002</v>
      </c>
      <c r="V9891">
        <f t="shared" si="770"/>
        <v>3</v>
      </c>
      <c r="W9891">
        <f t="shared" si="771"/>
        <v>1</v>
      </c>
      <c r="X9891">
        <f t="shared" si="772"/>
        <v>2017</v>
      </c>
      <c r="Y9891" t="str">
        <f t="shared" si="773"/>
        <v>Mar</v>
      </c>
      <c r="Z9891" t="str">
        <f t="shared" si="774"/>
        <v>2017-03</v>
      </c>
    </row>
    <row r="9892" spans="1:26"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s="5">
        <v>20.62</v>
      </c>
      <c r="S9892">
        <v>2</v>
      </c>
      <c r="T9892" s="7">
        <v>0</v>
      </c>
      <c r="U9892" s="5">
        <v>9.6913999999999998</v>
      </c>
      <c r="V9892">
        <f t="shared" si="770"/>
        <v>7</v>
      </c>
      <c r="W9892">
        <f t="shared" si="771"/>
        <v>3</v>
      </c>
      <c r="X9892">
        <f t="shared" si="772"/>
        <v>2016</v>
      </c>
      <c r="Y9892" t="str">
        <f t="shared" si="773"/>
        <v>Jul</v>
      </c>
      <c r="Z9892" t="str">
        <f t="shared" si="774"/>
        <v>2016-07</v>
      </c>
    </row>
    <row r="9893" spans="1:26"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s="5">
        <v>124.25</v>
      </c>
      <c r="S9893">
        <v>7</v>
      </c>
      <c r="T9893" s="7">
        <v>0</v>
      </c>
      <c r="U9893" s="5">
        <v>48.457500000000003</v>
      </c>
      <c r="V9893">
        <f t="shared" si="770"/>
        <v>7</v>
      </c>
      <c r="W9893">
        <f t="shared" si="771"/>
        <v>3</v>
      </c>
      <c r="X9893">
        <f t="shared" si="772"/>
        <v>2016</v>
      </c>
      <c r="Y9893" t="str">
        <f t="shared" si="773"/>
        <v>Jul</v>
      </c>
      <c r="Z9893" t="str">
        <f t="shared" si="774"/>
        <v>2016-07</v>
      </c>
    </row>
    <row r="9894" spans="1:26"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s="5">
        <v>297.55</v>
      </c>
      <c r="S9894">
        <v>5</v>
      </c>
      <c r="T9894" s="7">
        <v>0</v>
      </c>
      <c r="U9894" s="5">
        <v>83.313999999999993</v>
      </c>
      <c r="V9894">
        <f t="shared" si="770"/>
        <v>7</v>
      </c>
      <c r="W9894">
        <f t="shared" si="771"/>
        <v>3</v>
      </c>
      <c r="X9894">
        <f t="shared" si="772"/>
        <v>2016</v>
      </c>
      <c r="Y9894" t="str">
        <f t="shared" si="773"/>
        <v>Jul</v>
      </c>
      <c r="Z9894" t="str">
        <f t="shared" si="774"/>
        <v>2016-07</v>
      </c>
    </row>
    <row r="9895" spans="1:26"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s="5">
        <v>403.56</v>
      </c>
      <c r="S9895">
        <v>4</v>
      </c>
      <c r="T9895" s="7">
        <v>0</v>
      </c>
      <c r="U9895" s="5">
        <v>96.854399999999998</v>
      </c>
      <c r="V9895">
        <f t="shared" si="770"/>
        <v>7</v>
      </c>
      <c r="W9895">
        <f t="shared" si="771"/>
        <v>3</v>
      </c>
      <c r="X9895">
        <f t="shared" si="772"/>
        <v>2016</v>
      </c>
      <c r="Y9895" t="str">
        <f t="shared" si="773"/>
        <v>Jul</v>
      </c>
      <c r="Z9895" t="str">
        <f t="shared" si="774"/>
        <v>2016-07</v>
      </c>
    </row>
    <row r="9896" spans="1:26"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s="5">
        <v>95.2</v>
      </c>
      <c r="S9896">
        <v>5</v>
      </c>
      <c r="T9896" s="7">
        <v>0</v>
      </c>
      <c r="U9896" s="5">
        <v>27.608000000000001</v>
      </c>
      <c r="V9896">
        <f t="shared" si="770"/>
        <v>7</v>
      </c>
      <c r="W9896">
        <f t="shared" si="771"/>
        <v>3</v>
      </c>
      <c r="X9896">
        <f t="shared" si="772"/>
        <v>2016</v>
      </c>
      <c r="Y9896" t="str">
        <f t="shared" si="773"/>
        <v>Jul</v>
      </c>
      <c r="Z9896" t="str">
        <f t="shared" si="774"/>
        <v>2016-07</v>
      </c>
    </row>
    <row r="9897" spans="1:26"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s="5">
        <v>153.82400000000001</v>
      </c>
      <c r="S9897">
        <v>11</v>
      </c>
      <c r="T9897" s="7">
        <v>0.2</v>
      </c>
      <c r="U9897" s="5">
        <v>38.456000000000003</v>
      </c>
      <c r="V9897">
        <f t="shared" si="770"/>
        <v>9</v>
      </c>
      <c r="W9897">
        <f t="shared" si="771"/>
        <v>3</v>
      </c>
      <c r="X9897">
        <f t="shared" si="772"/>
        <v>2014</v>
      </c>
      <c r="Y9897" t="str">
        <f t="shared" si="773"/>
        <v>Sep</v>
      </c>
      <c r="Z9897" t="str">
        <f t="shared" si="774"/>
        <v>2014-09</v>
      </c>
    </row>
    <row r="9898" spans="1:26"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s="5">
        <v>62.015999999999998</v>
      </c>
      <c r="S9898">
        <v>2</v>
      </c>
      <c r="T9898" s="7">
        <v>0.2</v>
      </c>
      <c r="U9898" s="5">
        <v>22.480799999999999</v>
      </c>
      <c r="V9898">
        <f t="shared" si="770"/>
        <v>6</v>
      </c>
      <c r="W9898">
        <f t="shared" si="771"/>
        <v>2</v>
      </c>
      <c r="X9898">
        <f t="shared" si="772"/>
        <v>2014</v>
      </c>
      <c r="Y9898" t="str">
        <f t="shared" si="773"/>
        <v>Jun</v>
      </c>
      <c r="Z9898" t="str">
        <f t="shared" si="774"/>
        <v>2014-06</v>
      </c>
    </row>
    <row r="9899" spans="1:26"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s="5">
        <v>466.32</v>
      </c>
      <c r="S9899">
        <v>3</v>
      </c>
      <c r="T9899" s="7">
        <v>0.2</v>
      </c>
      <c r="U9899" s="5">
        <v>34.973999999999997</v>
      </c>
      <c r="V9899">
        <f t="shared" si="770"/>
        <v>6</v>
      </c>
      <c r="W9899">
        <f t="shared" si="771"/>
        <v>2</v>
      </c>
      <c r="X9899">
        <f t="shared" si="772"/>
        <v>2016</v>
      </c>
      <c r="Y9899" t="str">
        <f t="shared" si="773"/>
        <v>Jun</v>
      </c>
      <c r="Z9899" t="str">
        <f t="shared" si="774"/>
        <v>2016-06</v>
      </c>
    </row>
    <row r="9900" spans="1:26"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s="5">
        <v>82.64</v>
      </c>
      <c r="S9900">
        <v>2</v>
      </c>
      <c r="T9900" s="7">
        <v>0.2</v>
      </c>
      <c r="U9900" s="5">
        <v>0</v>
      </c>
      <c r="V9900">
        <f t="shared" si="770"/>
        <v>6</v>
      </c>
      <c r="W9900">
        <f t="shared" si="771"/>
        <v>2</v>
      </c>
      <c r="X9900">
        <f t="shared" si="772"/>
        <v>2016</v>
      </c>
      <c r="Y9900" t="str">
        <f t="shared" si="773"/>
        <v>Jun</v>
      </c>
      <c r="Z9900" t="str">
        <f t="shared" si="774"/>
        <v>2016-06</v>
      </c>
    </row>
    <row r="9901" spans="1:26"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s="5">
        <v>330.58800000000002</v>
      </c>
      <c r="S9901">
        <v>1</v>
      </c>
      <c r="T9901" s="7">
        <v>0.4</v>
      </c>
      <c r="U9901" s="5">
        <v>-143.25479999999999</v>
      </c>
      <c r="V9901">
        <f t="shared" si="770"/>
        <v>3</v>
      </c>
      <c r="W9901">
        <f t="shared" si="771"/>
        <v>1</v>
      </c>
      <c r="X9901">
        <f t="shared" si="772"/>
        <v>2014</v>
      </c>
      <c r="Y9901" t="str">
        <f t="shared" si="773"/>
        <v>Mar</v>
      </c>
      <c r="Z9901" t="str">
        <f t="shared" si="774"/>
        <v>2014-03</v>
      </c>
    </row>
    <row r="9902" spans="1:26"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s="5">
        <v>237.096</v>
      </c>
      <c r="S9902">
        <v>3</v>
      </c>
      <c r="T9902" s="7">
        <v>0.2</v>
      </c>
      <c r="U9902" s="5">
        <v>20.745899999999999</v>
      </c>
      <c r="V9902">
        <f t="shared" si="770"/>
        <v>8</v>
      </c>
      <c r="W9902">
        <f t="shared" si="771"/>
        <v>3</v>
      </c>
      <c r="X9902">
        <f t="shared" si="772"/>
        <v>2017</v>
      </c>
      <c r="Y9902" t="str">
        <f t="shared" si="773"/>
        <v>Aug</v>
      </c>
      <c r="Z9902" t="str">
        <f t="shared" si="774"/>
        <v>2017-08</v>
      </c>
    </row>
    <row r="9903" spans="1:26"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s="5">
        <v>22.751999999999999</v>
      </c>
      <c r="S9903">
        <v>3</v>
      </c>
      <c r="T9903" s="7">
        <v>0.2</v>
      </c>
      <c r="U9903" s="5">
        <v>7.11</v>
      </c>
      <c r="V9903">
        <f t="shared" si="770"/>
        <v>8</v>
      </c>
      <c r="W9903">
        <f t="shared" si="771"/>
        <v>3</v>
      </c>
      <c r="X9903">
        <f t="shared" si="772"/>
        <v>2017</v>
      </c>
      <c r="Y9903" t="str">
        <f t="shared" si="773"/>
        <v>Aug</v>
      </c>
      <c r="Z9903" t="str">
        <f t="shared" si="774"/>
        <v>2017-08</v>
      </c>
    </row>
    <row r="9904" spans="1:26"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s="5">
        <v>6.6719999999999997</v>
      </c>
      <c r="S9904">
        <v>1</v>
      </c>
      <c r="T9904" s="7">
        <v>0.2</v>
      </c>
      <c r="U9904" s="5">
        <v>2.085</v>
      </c>
      <c r="V9904">
        <f t="shared" si="770"/>
        <v>8</v>
      </c>
      <c r="W9904">
        <f t="shared" si="771"/>
        <v>3</v>
      </c>
      <c r="X9904">
        <f t="shared" si="772"/>
        <v>2017</v>
      </c>
      <c r="Y9904" t="str">
        <f t="shared" si="773"/>
        <v>Aug</v>
      </c>
      <c r="Z9904" t="str">
        <f t="shared" si="774"/>
        <v>2017-08</v>
      </c>
    </row>
    <row r="9905" spans="1:26"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s="5">
        <v>25.128</v>
      </c>
      <c r="S9905">
        <v>3</v>
      </c>
      <c r="T9905" s="7">
        <v>0.6</v>
      </c>
      <c r="U9905" s="5">
        <v>-6.9101999999999997</v>
      </c>
      <c r="V9905">
        <f t="shared" si="770"/>
        <v>11</v>
      </c>
      <c r="W9905">
        <f t="shared" si="771"/>
        <v>4</v>
      </c>
      <c r="X9905">
        <f t="shared" si="772"/>
        <v>2014</v>
      </c>
      <c r="Y9905" t="str">
        <f t="shared" si="773"/>
        <v>Nov</v>
      </c>
      <c r="Z9905" t="str">
        <f t="shared" si="774"/>
        <v>2014-11</v>
      </c>
    </row>
    <row r="9906" spans="1:26"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s="5">
        <v>127.98399999999999</v>
      </c>
      <c r="S9906">
        <v>2</v>
      </c>
      <c r="T9906" s="7">
        <v>0.2</v>
      </c>
      <c r="U9906" s="5">
        <v>25.596800000000002</v>
      </c>
      <c r="V9906">
        <f t="shared" si="770"/>
        <v>11</v>
      </c>
      <c r="W9906">
        <f t="shared" si="771"/>
        <v>4</v>
      </c>
      <c r="X9906">
        <f t="shared" si="772"/>
        <v>2014</v>
      </c>
      <c r="Y9906" t="str">
        <f t="shared" si="773"/>
        <v>Nov</v>
      </c>
      <c r="Z9906" t="str">
        <f t="shared" si="774"/>
        <v>2014-11</v>
      </c>
    </row>
    <row r="9907" spans="1:26"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s="5">
        <v>131.88</v>
      </c>
      <c r="S9907">
        <v>7</v>
      </c>
      <c r="T9907" s="7">
        <v>0</v>
      </c>
      <c r="U9907" s="5">
        <v>55.389600000000002</v>
      </c>
      <c r="V9907">
        <f t="shared" si="770"/>
        <v>9</v>
      </c>
      <c r="W9907">
        <f t="shared" si="771"/>
        <v>3</v>
      </c>
      <c r="X9907">
        <f t="shared" si="772"/>
        <v>2015</v>
      </c>
      <c r="Y9907" t="str">
        <f t="shared" si="773"/>
        <v>Sep</v>
      </c>
      <c r="Z9907" t="str">
        <f t="shared" si="774"/>
        <v>2015-09</v>
      </c>
    </row>
    <row r="9908" spans="1:26"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s="5">
        <v>25.032</v>
      </c>
      <c r="S9908">
        <v>3</v>
      </c>
      <c r="T9908" s="7">
        <v>0.2</v>
      </c>
      <c r="U9908" s="5">
        <v>7.8224999999999998</v>
      </c>
      <c r="V9908">
        <f t="shared" si="770"/>
        <v>9</v>
      </c>
      <c r="W9908">
        <f t="shared" si="771"/>
        <v>3</v>
      </c>
      <c r="X9908">
        <f t="shared" si="772"/>
        <v>2015</v>
      </c>
      <c r="Y9908" t="str">
        <f t="shared" si="773"/>
        <v>Sep</v>
      </c>
      <c r="Z9908" t="str">
        <f t="shared" si="774"/>
        <v>2015-09</v>
      </c>
    </row>
    <row r="9909" spans="1:26"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s="5">
        <v>717.72</v>
      </c>
      <c r="S9909">
        <v>3</v>
      </c>
      <c r="T9909" s="7">
        <v>0.2</v>
      </c>
      <c r="U9909" s="5">
        <v>71.772000000000006</v>
      </c>
      <c r="V9909">
        <f t="shared" si="770"/>
        <v>9</v>
      </c>
      <c r="W9909">
        <f t="shared" si="771"/>
        <v>3</v>
      </c>
      <c r="X9909">
        <f t="shared" si="772"/>
        <v>2015</v>
      </c>
      <c r="Y9909" t="str">
        <f t="shared" si="773"/>
        <v>Sep</v>
      </c>
      <c r="Z9909" t="str">
        <f t="shared" si="774"/>
        <v>2015-09</v>
      </c>
    </row>
    <row r="9910" spans="1:26"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s="5">
        <v>207.35</v>
      </c>
      <c r="S9910">
        <v>5</v>
      </c>
      <c r="T9910" s="7">
        <v>0</v>
      </c>
      <c r="U9910" s="5">
        <v>24.882000000000001</v>
      </c>
      <c r="V9910">
        <f t="shared" si="770"/>
        <v>9</v>
      </c>
      <c r="W9910">
        <f t="shared" si="771"/>
        <v>3</v>
      </c>
      <c r="X9910">
        <f t="shared" si="772"/>
        <v>2015</v>
      </c>
      <c r="Y9910" t="str">
        <f t="shared" si="773"/>
        <v>Sep</v>
      </c>
      <c r="Z9910" t="str">
        <f t="shared" si="774"/>
        <v>2015-09</v>
      </c>
    </row>
    <row r="9911" spans="1:26"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s="5">
        <v>44.67</v>
      </c>
      <c r="S9911">
        <v>3</v>
      </c>
      <c r="T9911" s="7">
        <v>0</v>
      </c>
      <c r="U9911" s="5">
        <v>12.0609</v>
      </c>
      <c r="V9911">
        <f t="shared" si="770"/>
        <v>9</v>
      </c>
      <c r="W9911">
        <f t="shared" si="771"/>
        <v>3</v>
      </c>
      <c r="X9911">
        <f t="shared" si="772"/>
        <v>2015</v>
      </c>
      <c r="Y9911" t="str">
        <f t="shared" si="773"/>
        <v>Sep</v>
      </c>
      <c r="Z9911" t="str">
        <f t="shared" si="774"/>
        <v>2015-09</v>
      </c>
    </row>
    <row r="9912" spans="1:26"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s="5">
        <v>209.7</v>
      </c>
      <c r="S9912">
        <v>2</v>
      </c>
      <c r="T9912" s="7">
        <v>0</v>
      </c>
      <c r="U9912" s="5">
        <v>100.65600000000001</v>
      </c>
      <c r="V9912">
        <f t="shared" si="770"/>
        <v>9</v>
      </c>
      <c r="W9912">
        <f t="shared" si="771"/>
        <v>3</v>
      </c>
      <c r="X9912">
        <f t="shared" si="772"/>
        <v>2015</v>
      </c>
      <c r="Y9912" t="str">
        <f t="shared" si="773"/>
        <v>Sep</v>
      </c>
      <c r="Z9912" t="str">
        <f t="shared" si="774"/>
        <v>2015-09</v>
      </c>
    </row>
    <row r="9913" spans="1:26"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s="5">
        <v>115.36</v>
      </c>
      <c r="S9913">
        <v>7</v>
      </c>
      <c r="T9913" s="7">
        <v>0</v>
      </c>
      <c r="U9913" s="5">
        <v>56.526400000000002</v>
      </c>
      <c r="V9913">
        <f t="shared" si="770"/>
        <v>4</v>
      </c>
      <c r="W9913">
        <f t="shared" si="771"/>
        <v>2</v>
      </c>
      <c r="X9913">
        <f t="shared" si="772"/>
        <v>2014</v>
      </c>
      <c r="Y9913" t="str">
        <f t="shared" si="773"/>
        <v>Apr</v>
      </c>
      <c r="Z9913" t="str">
        <f t="shared" si="774"/>
        <v>2014-04</v>
      </c>
    </row>
    <row r="9914" spans="1:26"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s="5">
        <v>362.13600000000002</v>
      </c>
      <c r="S9914">
        <v>3</v>
      </c>
      <c r="T9914" s="7">
        <v>0.2</v>
      </c>
      <c r="U9914" s="5">
        <v>-54.320399999999999</v>
      </c>
      <c r="V9914">
        <f t="shared" si="770"/>
        <v>10</v>
      </c>
      <c r="W9914">
        <f t="shared" si="771"/>
        <v>4</v>
      </c>
      <c r="X9914">
        <f t="shared" si="772"/>
        <v>2015</v>
      </c>
      <c r="Y9914" t="str">
        <f t="shared" si="773"/>
        <v>Oct</v>
      </c>
      <c r="Z9914" t="str">
        <f t="shared" si="774"/>
        <v>2015-10</v>
      </c>
    </row>
    <row r="9915" spans="1:26"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s="5">
        <v>31.05</v>
      </c>
      <c r="S9915">
        <v>3</v>
      </c>
      <c r="T9915" s="7">
        <v>0</v>
      </c>
      <c r="U9915" s="5">
        <v>14.904</v>
      </c>
      <c r="V9915">
        <f t="shared" si="770"/>
        <v>10</v>
      </c>
      <c r="W9915">
        <f t="shared" si="771"/>
        <v>4</v>
      </c>
      <c r="X9915">
        <f t="shared" si="772"/>
        <v>2015</v>
      </c>
      <c r="Y9915" t="str">
        <f t="shared" si="773"/>
        <v>Oct</v>
      </c>
      <c r="Z9915" t="str">
        <f t="shared" si="774"/>
        <v>2015-10</v>
      </c>
    </row>
    <row r="9916" spans="1:26"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s="5">
        <v>12.96</v>
      </c>
      <c r="S9916">
        <v>2</v>
      </c>
      <c r="T9916" s="7">
        <v>0</v>
      </c>
      <c r="U9916" s="5">
        <v>6.2207999999999997</v>
      </c>
      <c r="V9916">
        <f t="shared" si="770"/>
        <v>1</v>
      </c>
      <c r="W9916">
        <f t="shared" si="771"/>
        <v>1</v>
      </c>
      <c r="X9916">
        <f t="shared" si="772"/>
        <v>2017</v>
      </c>
      <c r="Y9916" t="str">
        <f t="shared" si="773"/>
        <v>Jan</v>
      </c>
      <c r="Z9916" t="str">
        <f t="shared" si="774"/>
        <v>2017-01</v>
      </c>
    </row>
    <row r="9917" spans="1:26"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s="5">
        <v>94.85</v>
      </c>
      <c r="S9917">
        <v>5</v>
      </c>
      <c r="T9917" s="7">
        <v>0</v>
      </c>
      <c r="U9917" s="5">
        <v>45.527999999999999</v>
      </c>
      <c r="V9917">
        <f t="shared" si="770"/>
        <v>1</v>
      </c>
      <c r="W9917">
        <f t="shared" si="771"/>
        <v>1</v>
      </c>
      <c r="X9917">
        <f t="shared" si="772"/>
        <v>2017</v>
      </c>
      <c r="Y9917" t="str">
        <f t="shared" si="773"/>
        <v>Jan</v>
      </c>
      <c r="Z9917" t="str">
        <f t="shared" si="774"/>
        <v>2017-01</v>
      </c>
    </row>
    <row r="9918" spans="1:26"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s="5">
        <v>13.48</v>
      </c>
      <c r="S9918">
        <v>1</v>
      </c>
      <c r="T9918" s="7">
        <v>0</v>
      </c>
      <c r="U9918" s="5">
        <v>3.5047999999999999</v>
      </c>
      <c r="V9918">
        <f t="shared" si="770"/>
        <v>1</v>
      </c>
      <c r="W9918">
        <f t="shared" si="771"/>
        <v>1</v>
      </c>
      <c r="X9918">
        <f t="shared" si="772"/>
        <v>2017</v>
      </c>
      <c r="Y9918" t="str">
        <f t="shared" si="773"/>
        <v>Jan</v>
      </c>
      <c r="Z9918" t="str">
        <f t="shared" si="774"/>
        <v>2017-01</v>
      </c>
    </row>
    <row r="9919" spans="1:26"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s="5">
        <v>14.91</v>
      </c>
      <c r="S9919">
        <v>3</v>
      </c>
      <c r="T9919" s="7">
        <v>0</v>
      </c>
      <c r="U9919" s="5">
        <v>4.6220999999999997</v>
      </c>
      <c r="V9919">
        <f t="shared" si="770"/>
        <v>1</v>
      </c>
      <c r="W9919">
        <f t="shared" si="771"/>
        <v>1</v>
      </c>
      <c r="X9919">
        <f t="shared" si="772"/>
        <v>2017</v>
      </c>
      <c r="Y9919" t="str">
        <f t="shared" si="773"/>
        <v>Jan</v>
      </c>
      <c r="Z9919" t="str">
        <f t="shared" si="774"/>
        <v>2017-01</v>
      </c>
    </row>
    <row r="9920" spans="1:26"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5">
        <v>39.979999999999997</v>
      </c>
      <c r="S9920">
        <v>1</v>
      </c>
      <c r="T9920" s="7">
        <v>0</v>
      </c>
      <c r="U9920" s="5">
        <v>17.991</v>
      </c>
      <c r="V9920">
        <f t="shared" si="770"/>
        <v>9</v>
      </c>
      <c r="W9920">
        <f t="shared" si="771"/>
        <v>3</v>
      </c>
      <c r="X9920">
        <f t="shared" si="772"/>
        <v>2015</v>
      </c>
      <c r="Y9920" t="str">
        <f t="shared" si="773"/>
        <v>Sep</v>
      </c>
      <c r="Z9920" t="str">
        <f t="shared" si="774"/>
        <v>2015-09</v>
      </c>
    </row>
    <row r="9921" spans="1:26"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s="5">
        <v>528.42999999999995</v>
      </c>
      <c r="S9921">
        <v>5</v>
      </c>
      <c r="T9921" s="7">
        <v>0.3</v>
      </c>
      <c r="U9921" s="5">
        <v>-143.43100000000001</v>
      </c>
      <c r="V9921">
        <f t="shared" si="770"/>
        <v>3</v>
      </c>
      <c r="W9921">
        <f t="shared" si="771"/>
        <v>1</v>
      </c>
      <c r="X9921">
        <f t="shared" si="772"/>
        <v>2016</v>
      </c>
      <c r="Y9921" t="str">
        <f t="shared" si="773"/>
        <v>Mar</v>
      </c>
      <c r="Z9921" t="str">
        <f t="shared" si="774"/>
        <v>2016-03</v>
      </c>
    </row>
    <row r="9922" spans="1:26"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s="5">
        <v>22.385999999999999</v>
      </c>
      <c r="S9922">
        <v>7</v>
      </c>
      <c r="T9922" s="7">
        <v>0.8</v>
      </c>
      <c r="U9922" s="5">
        <v>-35.817599999999999</v>
      </c>
      <c r="V9922">
        <f t="shared" si="770"/>
        <v>3</v>
      </c>
      <c r="W9922">
        <f t="shared" si="771"/>
        <v>1</v>
      </c>
      <c r="X9922">
        <f t="shared" si="772"/>
        <v>2016</v>
      </c>
      <c r="Y9922" t="str">
        <f t="shared" si="773"/>
        <v>Mar</v>
      </c>
      <c r="Z9922" t="str">
        <f t="shared" si="774"/>
        <v>2016-03</v>
      </c>
    </row>
    <row r="9923" spans="1:26"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5">
        <v>5.742</v>
      </c>
      <c r="S9923">
        <v>3</v>
      </c>
      <c r="T9923" s="7">
        <v>0.7</v>
      </c>
      <c r="U9923" s="5">
        <v>-4.5936000000000003</v>
      </c>
      <c r="V9923">
        <f t="shared" ref="V9923:V9986" si="775">MONTH(C9923)</f>
        <v>11</v>
      </c>
      <c r="W9923">
        <f t="shared" ref="W9923:W9986" si="776">ROUNDUP(MONTH(C9923)/3,0)</f>
        <v>4</v>
      </c>
      <c r="X9923">
        <f t="shared" ref="X9923:X9986" si="777">YEAR(C9923)</f>
        <v>2014</v>
      </c>
      <c r="Y9923" t="str">
        <f t="shared" ref="Y9923:Y9986" si="778">TEXT(C9923,"MMM")</f>
        <v>Nov</v>
      </c>
      <c r="Z9923" t="str">
        <f t="shared" ref="Z9923:Z9986" si="779">TEXT(C9923,"YYYY-MM")</f>
        <v>2014-11</v>
      </c>
    </row>
    <row r="9924" spans="1:26"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s="5">
        <v>191.96799999999999</v>
      </c>
      <c r="S9924">
        <v>4</v>
      </c>
      <c r="T9924" s="7">
        <v>0.2</v>
      </c>
      <c r="U9924" s="5">
        <v>28.795200000000001</v>
      </c>
      <c r="V9924">
        <f t="shared" si="775"/>
        <v>5</v>
      </c>
      <c r="W9924">
        <f t="shared" si="776"/>
        <v>2</v>
      </c>
      <c r="X9924">
        <f t="shared" si="777"/>
        <v>2017</v>
      </c>
      <c r="Y9924" t="str">
        <f t="shared" si="778"/>
        <v>May</v>
      </c>
      <c r="Z9924" t="str">
        <f t="shared" si="779"/>
        <v>2017-05</v>
      </c>
    </row>
    <row r="9925" spans="1:26"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s="5">
        <v>49.847999999999999</v>
      </c>
      <c r="S9925">
        <v>3</v>
      </c>
      <c r="T9925" s="7">
        <v>0.2</v>
      </c>
      <c r="U9925" s="5">
        <v>16.823699999999999</v>
      </c>
      <c r="V9925">
        <f t="shared" si="775"/>
        <v>3</v>
      </c>
      <c r="W9925">
        <f t="shared" si="776"/>
        <v>1</v>
      </c>
      <c r="X9925">
        <f t="shared" si="777"/>
        <v>2015</v>
      </c>
      <c r="Y9925" t="str">
        <f t="shared" si="778"/>
        <v>Mar</v>
      </c>
      <c r="Z9925" t="str">
        <f t="shared" si="779"/>
        <v>2015-03</v>
      </c>
    </row>
    <row r="9926" spans="1:26"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s="5">
        <v>23.99</v>
      </c>
      <c r="S9926">
        <v>1</v>
      </c>
      <c r="T9926" s="7">
        <v>0</v>
      </c>
      <c r="U9926" s="5">
        <v>11.994999999999999</v>
      </c>
      <c r="V9926">
        <f t="shared" si="775"/>
        <v>3</v>
      </c>
      <c r="W9926">
        <f t="shared" si="776"/>
        <v>1</v>
      </c>
      <c r="X9926">
        <f t="shared" si="777"/>
        <v>2015</v>
      </c>
      <c r="Y9926" t="str">
        <f t="shared" si="778"/>
        <v>Mar</v>
      </c>
      <c r="Z9926" t="str">
        <f t="shared" si="779"/>
        <v>2015-03</v>
      </c>
    </row>
    <row r="9927" spans="1:26"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s="5">
        <v>1087.9359999999999</v>
      </c>
      <c r="S9927">
        <v>8</v>
      </c>
      <c r="T9927" s="7">
        <v>0.2</v>
      </c>
      <c r="U9927" s="5">
        <v>353.57920000000001</v>
      </c>
      <c r="V9927">
        <f t="shared" si="775"/>
        <v>3</v>
      </c>
      <c r="W9927">
        <f t="shared" si="776"/>
        <v>1</v>
      </c>
      <c r="X9927">
        <f t="shared" si="777"/>
        <v>2015</v>
      </c>
      <c r="Y9927" t="str">
        <f t="shared" si="778"/>
        <v>Mar</v>
      </c>
      <c r="Z9927" t="str">
        <f t="shared" si="779"/>
        <v>2015-03</v>
      </c>
    </row>
    <row r="9928" spans="1:26"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s="5">
        <v>199.98</v>
      </c>
      <c r="S9928">
        <v>2</v>
      </c>
      <c r="T9928" s="7">
        <v>0</v>
      </c>
      <c r="U9928" s="5">
        <v>53.994599999999998</v>
      </c>
      <c r="V9928">
        <f t="shared" si="775"/>
        <v>3</v>
      </c>
      <c r="W9928">
        <f t="shared" si="776"/>
        <v>1</v>
      </c>
      <c r="X9928">
        <f t="shared" si="777"/>
        <v>2015</v>
      </c>
      <c r="Y9928" t="str">
        <f t="shared" si="778"/>
        <v>Mar</v>
      </c>
      <c r="Z9928" t="str">
        <f t="shared" si="779"/>
        <v>2015-03</v>
      </c>
    </row>
    <row r="9929" spans="1:26"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s="5">
        <v>83.92</v>
      </c>
      <c r="S9929">
        <v>4</v>
      </c>
      <c r="T9929" s="7">
        <v>0</v>
      </c>
      <c r="U9929" s="5">
        <v>20.140799999999999</v>
      </c>
      <c r="V9929">
        <f t="shared" si="775"/>
        <v>3</v>
      </c>
      <c r="W9929">
        <f t="shared" si="776"/>
        <v>1</v>
      </c>
      <c r="X9929">
        <f t="shared" si="777"/>
        <v>2015</v>
      </c>
      <c r="Y9929" t="str">
        <f t="shared" si="778"/>
        <v>Mar</v>
      </c>
      <c r="Z9929" t="str">
        <f t="shared" si="779"/>
        <v>2015-03</v>
      </c>
    </row>
    <row r="9930" spans="1:26"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s="5">
        <v>24.27</v>
      </c>
      <c r="S9930">
        <v>3</v>
      </c>
      <c r="T9930" s="7">
        <v>0</v>
      </c>
      <c r="U9930" s="5">
        <v>8.7371999999999996</v>
      </c>
      <c r="V9930">
        <f t="shared" si="775"/>
        <v>9</v>
      </c>
      <c r="W9930">
        <f t="shared" si="776"/>
        <v>3</v>
      </c>
      <c r="X9930">
        <f t="shared" si="777"/>
        <v>2016</v>
      </c>
      <c r="Y9930" t="str">
        <f t="shared" si="778"/>
        <v>Sep</v>
      </c>
      <c r="Z9930" t="str">
        <f t="shared" si="779"/>
        <v>2016-09</v>
      </c>
    </row>
    <row r="9931" spans="1:26"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s="5">
        <v>2799.96</v>
      </c>
      <c r="S9931">
        <v>5</v>
      </c>
      <c r="T9931" s="7">
        <v>0.2</v>
      </c>
      <c r="U9931" s="5">
        <v>944.98649999999998</v>
      </c>
      <c r="V9931">
        <f t="shared" si="775"/>
        <v>9</v>
      </c>
      <c r="W9931">
        <f t="shared" si="776"/>
        <v>3</v>
      </c>
      <c r="X9931">
        <f t="shared" si="777"/>
        <v>2016</v>
      </c>
      <c r="Y9931" t="str">
        <f t="shared" si="778"/>
        <v>Sep</v>
      </c>
      <c r="Z9931" t="str">
        <f t="shared" si="779"/>
        <v>2016-09</v>
      </c>
    </row>
    <row r="9932" spans="1:26"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s="5">
        <v>9.8719999999999999</v>
      </c>
      <c r="S9932">
        <v>2</v>
      </c>
      <c r="T9932" s="7">
        <v>0.2</v>
      </c>
      <c r="U9932" s="5">
        <v>3.4552</v>
      </c>
      <c r="V9932">
        <f t="shared" si="775"/>
        <v>11</v>
      </c>
      <c r="W9932">
        <f t="shared" si="776"/>
        <v>4</v>
      </c>
      <c r="X9932">
        <f t="shared" si="777"/>
        <v>2015</v>
      </c>
      <c r="Y9932" t="str">
        <f t="shared" si="778"/>
        <v>Nov</v>
      </c>
      <c r="Z9932" t="str">
        <f t="shared" si="779"/>
        <v>2015-11</v>
      </c>
    </row>
    <row r="9933" spans="1:26"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s="5">
        <v>683.33199999999999</v>
      </c>
      <c r="S9933">
        <v>4</v>
      </c>
      <c r="T9933" s="7">
        <v>0.15</v>
      </c>
      <c r="U9933" s="5">
        <v>-40.195999999999998</v>
      </c>
      <c r="V9933">
        <f t="shared" si="775"/>
        <v>11</v>
      </c>
      <c r="W9933">
        <f t="shared" si="776"/>
        <v>4</v>
      </c>
      <c r="X9933">
        <f t="shared" si="777"/>
        <v>2015</v>
      </c>
      <c r="Y9933" t="str">
        <f t="shared" si="778"/>
        <v>Nov</v>
      </c>
      <c r="Z9933" t="str">
        <f t="shared" si="779"/>
        <v>2015-11</v>
      </c>
    </row>
    <row r="9934" spans="1:26"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s="5">
        <v>29.96</v>
      </c>
      <c r="S9934">
        <v>7</v>
      </c>
      <c r="T9934" s="7">
        <v>0</v>
      </c>
      <c r="U9934" s="5">
        <v>13.481999999999999</v>
      </c>
      <c r="V9934">
        <f t="shared" si="775"/>
        <v>11</v>
      </c>
      <c r="W9934">
        <f t="shared" si="776"/>
        <v>4</v>
      </c>
      <c r="X9934">
        <f t="shared" si="777"/>
        <v>2015</v>
      </c>
      <c r="Y9934" t="str">
        <f t="shared" si="778"/>
        <v>Nov</v>
      </c>
      <c r="Z9934" t="str">
        <f t="shared" si="779"/>
        <v>2015-11</v>
      </c>
    </row>
    <row r="9935" spans="1:26"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s="5">
        <v>164.85</v>
      </c>
      <c r="S9935">
        <v>3</v>
      </c>
      <c r="T9935" s="7">
        <v>0</v>
      </c>
      <c r="U9935" s="5">
        <v>47.8065</v>
      </c>
      <c r="V9935">
        <f t="shared" si="775"/>
        <v>7</v>
      </c>
      <c r="W9935">
        <f t="shared" si="776"/>
        <v>3</v>
      </c>
      <c r="X9935">
        <f t="shared" si="777"/>
        <v>2014</v>
      </c>
      <c r="Y9935" t="str">
        <f t="shared" si="778"/>
        <v>Jul</v>
      </c>
      <c r="Z9935" t="str">
        <f t="shared" si="779"/>
        <v>2014-07</v>
      </c>
    </row>
    <row r="9936" spans="1:26"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s="5">
        <v>33.527999999999999</v>
      </c>
      <c r="S9936">
        <v>3</v>
      </c>
      <c r="T9936" s="7">
        <v>0.2</v>
      </c>
      <c r="U9936" s="5">
        <v>2.5146000000000002</v>
      </c>
      <c r="V9936">
        <f t="shared" si="775"/>
        <v>4</v>
      </c>
      <c r="W9936">
        <f t="shared" si="776"/>
        <v>2</v>
      </c>
      <c r="X9936">
        <f t="shared" si="777"/>
        <v>2016</v>
      </c>
      <c r="Y9936" t="str">
        <f t="shared" si="778"/>
        <v>Apr</v>
      </c>
      <c r="Z9936" t="str">
        <f t="shared" si="779"/>
        <v>2016-04</v>
      </c>
    </row>
    <row r="9937" spans="1:26"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s="5">
        <v>36.744</v>
      </c>
      <c r="S9937">
        <v>3</v>
      </c>
      <c r="T9937" s="7">
        <v>0.2</v>
      </c>
      <c r="U9937" s="5">
        <v>3.6743999999999999</v>
      </c>
      <c r="V9937">
        <f t="shared" si="775"/>
        <v>4</v>
      </c>
      <c r="W9937">
        <f t="shared" si="776"/>
        <v>2</v>
      </c>
      <c r="X9937">
        <f t="shared" si="777"/>
        <v>2016</v>
      </c>
      <c r="Y9937" t="str">
        <f t="shared" si="778"/>
        <v>Apr</v>
      </c>
      <c r="Z9937" t="str">
        <f t="shared" si="779"/>
        <v>2016-04</v>
      </c>
    </row>
    <row r="9938" spans="1:26"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s="5">
        <v>102.93</v>
      </c>
      <c r="S9938">
        <v>3</v>
      </c>
      <c r="T9938" s="7">
        <v>0</v>
      </c>
      <c r="U9938" s="5">
        <v>48.377099999999999</v>
      </c>
      <c r="V9938">
        <f t="shared" si="775"/>
        <v>6</v>
      </c>
      <c r="W9938">
        <f t="shared" si="776"/>
        <v>2</v>
      </c>
      <c r="X9938">
        <f t="shared" si="777"/>
        <v>2017</v>
      </c>
      <c r="Y9938" t="str">
        <f t="shared" si="778"/>
        <v>Jun</v>
      </c>
      <c r="Z9938" t="str">
        <f t="shared" si="779"/>
        <v>2017-06</v>
      </c>
    </row>
    <row r="9939" spans="1:26"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s="5">
        <v>71.087999999999994</v>
      </c>
      <c r="S9939">
        <v>2</v>
      </c>
      <c r="T9939" s="7">
        <v>0.2</v>
      </c>
      <c r="U9939" s="5">
        <v>-1.7771999999999999</v>
      </c>
      <c r="V9939">
        <f t="shared" si="775"/>
        <v>6</v>
      </c>
      <c r="W9939">
        <f t="shared" si="776"/>
        <v>2</v>
      </c>
      <c r="X9939">
        <f t="shared" si="777"/>
        <v>2016</v>
      </c>
      <c r="Y9939" t="str">
        <f t="shared" si="778"/>
        <v>Jun</v>
      </c>
      <c r="Z9939" t="str">
        <f t="shared" si="779"/>
        <v>2016-06</v>
      </c>
    </row>
    <row r="9940" spans="1:26"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s="5">
        <v>60.35</v>
      </c>
      <c r="S9940">
        <v>5</v>
      </c>
      <c r="T9940" s="7">
        <v>0</v>
      </c>
      <c r="U9940" s="5">
        <v>19.915500000000002</v>
      </c>
      <c r="V9940">
        <f t="shared" si="775"/>
        <v>12</v>
      </c>
      <c r="W9940">
        <f t="shared" si="776"/>
        <v>4</v>
      </c>
      <c r="X9940">
        <f t="shared" si="777"/>
        <v>2016</v>
      </c>
      <c r="Y9940" t="str">
        <f t="shared" si="778"/>
        <v>Dec</v>
      </c>
      <c r="Z9940" t="str">
        <f t="shared" si="779"/>
        <v>2016-12</v>
      </c>
    </row>
    <row r="9941" spans="1:26"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s="5">
        <v>35.520000000000003</v>
      </c>
      <c r="S9941">
        <v>4</v>
      </c>
      <c r="T9941" s="7">
        <v>0</v>
      </c>
      <c r="U9941" s="5">
        <v>9.9456000000000007</v>
      </c>
      <c r="V9941">
        <f t="shared" si="775"/>
        <v>12</v>
      </c>
      <c r="W9941">
        <f t="shared" si="776"/>
        <v>4</v>
      </c>
      <c r="X9941">
        <f t="shared" si="777"/>
        <v>2016</v>
      </c>
      <c r="Y9941" t="str">
        <f t="shared" si="778"/>
        <v>Dec</v>
      </c>
      <c r="Z9941" t="str">
        <f t="shared" si="779"/>
        <v>2016-12</v>
      </c>
    </row>
    <row r="9942" spans="1:26"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s="5">
        <v>11.2</v>
      </c>
      <c r="S9942">
        <v>7</v>
      </c>
      <c r="T9942" s="7">
        <v>0</v>
      </c>
      <c r="U9942" s="5">
        <v>4.8159999999999998</v>
      </c>
      <c r="V9942">
        <f t="shared" si="775"/>
        <v>12</v>
      </c>
      <c r="W9942">
        <f t="shared" si="776"/>
        <v>4</v>
      </c>
      <c r="X9942">
        <f t="shared" si="777"/>
        <v>2016</v>
      </c>
      <c r="Y9942" t="str">
        <f t="shared" si="778"/>
        <v>Dec</v>
      </c>
      <c r="Z9942" t="str">
        <f t="shared" si="779"/>
        <v>2016-12</v>
      </c>
    </row>
    <row r="9943" spans="1:26"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s="5">
        <v>223.58</v>
      </c>
      <c r="S9943">
        <v>14</v>
      </c>
      <c r="T9943" s="7">
        <v>0</v>
      </c>
      <c r="U9943" s="5">
        <v>87.196200000000005</v>
      </c>
      <c r="V9943">
        <f t="shared" si="775"/>
        <v>11</v>
      </c>
      <c r="W9943">
        <f t="shared" si="776"/>
        <v>4</v>
      </c>
      <c r="X9943">
        <f t="shared" si="777"/>
        <v>2017</v>
      </c>
      <c r="Y9943" t="str">
        <f t="shared" si="778"/>
        <v>Nov</v>
      </c>
      <c r="Z9943" t="str">
        <f t="shared" si="779"/>
        <v>2017-11</v>
      </c>
    </row>
    <row r="9944" spans="1:26"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s="5">
        <v>998.82</v>
      </c>
      <c r="S9944">
        <v>9</v>
      </c>
      <c r="T9944" s="7">
        <v>0</v>
      </c>
      <c r="U9944" s="5">
        <v>29.964600000000001</v>
      </c>
      <c r="V9944">
        <f t="shared" si="775"/>
        <v>12</v>
      </c>
      <c r="W9944">
        <f t="shared" si="776"/>
        <v>4</v>
      </c>
      <c r="X9944">
        <f t="shared" si="777"/>
        <v>2014</v>
      </c>
      <c r="Y9944" t="str">
        <f t="shared" si="778"/>
        <v>Dec</v>
      </c>
      <c r="Z9944" t="str">
        <f t="shared" si="779"/>
        <v>2014-12</v>
      </c>
    </row>
    <row r="9945" spans="1:26"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s="5">
        <v>51.15</v>
      </c>
      <c r="S9945">
        <v>5</v>
      </c>
      <c r="T9945" s="7">
        <v>0</v>
      </c>
      <c r="U9945" s="5">
        <v>13.298999999999999</v>
      </c>
      <c r="V9945">
        <f t="shared" si="775"/>
        <v>12</v>
      </c>
      <c r="W9945">
        <f t="shared" si="776"/>
        <v>4</v>
      </c>
      <c r="X9945">
        <f t="shared" si="777"/>
        <v>2014</v>
      </c>
      <c r="Y9945" t="str">
        <f t="shared" si="778"/>
        <v>Dec</v>
      </c>
      <c r="Z9945" t="str">
        <f t="shared" si="779"/>
        <v>2014-12</v>
      </c>
    </row>
    <row r="9946" spans="1:26"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s="5">
        <v>40.74</v>
      </c>
      <c r="S9946">
        <v>3</v>
      </c>
      <c r="T9946" s="7">
        <v>0</v>
      </c>
      <c r="U9946" s="5">
        <v>0.40739999999999998</v>
      </c>
      <c r="V9946">
        <f t="shared" si="775"/>
        <v>4</v>
      </c>
      <c r="W9946">
        <f t="shared" si="776"/>
        <v>2</v>
      </c>
      <c r="X9946">
        <f t="shared" si="777"/>
        <v>2015</v>
      </c>
      <c r="Y9946" t="str">
        <f t="shared" si="778"/>
        <v>Apr</v>
      </c>
      <c r="Z9946" t="str">
        <f t="shared" si="779"/>
        <v>2015-04</v>
      </c>
    </row>
    <row r="9947" spans="1:26"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s="5">
        <v>3.4239999999999999</v>
      </c>
      <c r="S9947">
        <v>1</v>
      </c>
      <c r="T9947" s="7">
        <v>0.2</v>
      </c>
      <c r="U9947" s="5">
        <v>1.07</v>
      </c>
      <c r="V9947">
        <f t="shared" si="775"/>
        <v>3</v>
      </c>
      <c r="W9947">
        <f t="shared" si="776"/>
        <v>1</v>
      </c>
      <c r="X9947">
        <f t="shared" si="777"/>
        <v>2014</v>
      </c>
      <c r="Y9947" t="str">
        <f t="shared" si="778"/>
        <v>Mar</v>
      </c>
      <c r="Z9947" t="str">
        <f t="shared" si="779"/>
        <v>2014-03</v>
      </c>
    </row>
    <row r="9948" spans="1:26"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s="5">
        <v>151.19999999999999</v>
      </c>
      <c r="S9948">
        <v>3</v>
      </c>
      <c r="T9948" s="7">
        <v>0.2</v>
      </c>
      <c r="U9948" s="5">
        <v>32.130000000000003</v>
      </c>
      <c r="V9948">
        <f t="shared" si="775"/>
        <v>3</v>
      </c>
      <c r="W9948">
        <f t="shared" si="776"/>
        <v>1</v>
      </c>
      <c r="X9948">
        <f t="shared" si="777"/>
        <v>2014</v>
      </c>
      <c r="Y9948" t="str">
        <f t="shared" si="778"/>
        <v>Mar</v>
      </c>
      <c r="Z9948" t="str">
        <f t="shared" si="779"/>
        <v>2014-03</v>
      </c>
    </row>
    <row r="9949" spans="1:26"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s="5">
        <v>1925.88</v>
      </c>
      <c r="S9949">
        <v>6</v>
      </c>
      <c r="T9949" s="7">
        <v>0</v>
      </c>
      <c r="U9949" s="5">
        <v>539.24639999999999</v>
      </c>
      <c r="V9949">
        <f t="shared" si="775"/>
        <v>6</v>
      </c>
      <c r="W9949">
        <f t="shared" si="776"/>
        <v>2</v>
      </c>
      <c r="X9949">
        <f t="shared" si="777"/>
        <v>2017</v>
      </c>
      <c r="Y9949" t="str">
        <f t="shared" si="778"/>
        <v>Jun</v>
      </c>
      <c r="Z9949" t="str">
        <f t="shared" si="779"/>
        <v>2017-06</v>
      </c>
    </row>
    <row r="9950" spans="1:26"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s="5">
        <v>2405.1999999999998</v>
      </c>
      <c r="S9950">
        <v>8</v>
      </c>
      <c r="T9950" s="7">
        <v>0</v>
      </c>
      <c r="U9950" s="5">
        <v>793.71600000000001</v>
      </c>
      <c r="V9950">
        <f t="shared" si="775"/>
        <v>6</v>
      </c>
      <c r="W9950">
        <f t="shared" si="776"/>
        <v>2</v>
      </c>
      <c r="X9950">
        <f t="shared" si="777"/>
        <v>2017</v>
      </c>
      <c r="Y9950" t="str">
        <f t="shared" si="778"/>
        <v>Jun</v>
      </c>
      <c r="Z9950" t="str">
        <f t="shared" si="779"/>
        <v>2017-06</v>
      </c>
    </row>
    <row r="9951" spans="1:26"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s="5">
        <v>83.97</v>
      </c>
      <c r="S9951">
        <v>3</v>
      </c>
      <c r="T9951" s="7">
        <v>0</v>
      </c>
      <c r="U9951" s="5">
        <v>15.9543</v>
      </c>
      <c r="V9951">
        <f t="shared" si="775"/>
        <v>6</v>
      </c>
      <c r="W9951">
        <f t="shared" si="776"/>
        <v>2</v>
      </c>
      <c r="X9951">
        <f t="shared" si="777"/>
        <v>2017</v>
      </c>
      <c r="Y9951" t="str">
        <f t="shared" si="778"/>
        <v>Jun</v>
      </c>
      <c r="Z9951" t="str">
        <f t="shared" si="779"/>
        <v>2017-06</v>
      </c>
    </row>
    <row r="9952" spans="1:26"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s="5">
        <v>39.89</v>
      </c>
      <c r="S9952">
        <v>1</v>
      </c>
      <c r="T9952" s="7">
        <v>0</v>
      </c>
      <c r="U9952" s="5">
        <v>14.7593</v>
      </c>
      <c r="V9952">
        <f t="shared" si="775"/>
        <v>6</v>
      </c>
      <c r="W9952">
        <f t="shared" si="776"/>
        <v>2</v>
      </c>
      <c r="X9952">
        <f t="shared" si="777"/>
        <v>2017</v>
      </c>
      <c r="Y9952" t="str">
        <f t="shared" si="778"/>
        <v>Jun</v>
      </c>
      <c r="Z9952" t="str">
        <f t="shared" si="779"/>
        <v>2017-06</v>
      </c>
    </row>
    <row r="9953" spans="1:26"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s="5">
        <v>17.38</v>
      </c>
      <c r="S9953">
        <v>2</v>
      </c>
      <c r="T9953" s="7">
        <v>0</v>
      </c>
      <c r="U9953" s="5">
        <v>8.69</v>
      </c>
      <c r="V9953">
        <f t="shared" si="775"/>
        <v>6</v>
      </c>
      <c r="W9953">
        <f t="shared" si="776"/>
        <v>2</v>
      </c>
      <c r="X9953">
        <f t="shared" si="777"/>
        <v>2017</v>
      </c>
      <c r="Y9953" t="str">
        <f t="shared" si="778"/>
        <v>Jun</v>
      </c>
      <c r="Z9953" t="str">
        <f t="shared" si="779"/>
        <v>2017-06</v>
      </c>
    </row>
    <row r="9954" spans="1:26"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s="5">
        <v>55.264000000000003</v>
      </c>
      <c r="S9954">
        <v>2</v>
      </c>
      <c r="T9954" s="7">
        <v>0.2</v>
      </c>
      <c r="U9954" s="5">
        <v>20.724</v>
      </c>
      <c r="V9954">
        <f t="shared" si="775"/>
        <v>12</v>
      </c>
      <c r="W9954">
        <f t="shared" si="776"/>
        <v>4</v>
      </c>
      <c r="X9954">
        <f t="shared" si="777"/>
        <v>2015</v>
      </c>
      <c r="Y9954" t="str">
        <f t="shared" si="778"/>
        <v>Dec</v>
      </c>
      <c r="Z9954" t="str">
        <f t="shared" si="779"/>
        <v>2015-12</v>
      </c>
    </row>
    <row r="9955" spans="1:26"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s="5">
        <v>6.48</v>
      </c>
      <c r="S9955">
        <v>1</v>
      </c>
      <c r="T9955" s="7">
        <v>0</v>
      </c>
      <c r="U9955" s="5">
        <v>3.1103999999999998</v>
      </c>
      <c r="V9955">
        <f t="shared" si="775"/>
        <v>12</v>
      </c>
      <c r="W9955">
        <f t="shared" si="776"/>
        <v>4</v>
      </c>
      <c r="X9955">
        <f t="shared" si="777"/>
        <v>2015</v>
      </c>
      <c r="Y9955" t="str">
        <f t="shared" si="778"/>
        <v>Dec</v>
      </c>
      <c r="Z9955" t="str">
        <f t="shared" si="779"/>
        <v>2015-12</v>
      </c>
    </row>
    <row r="9956" spans="1:26"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s="5">
        <v>34.247999999999998</v>
      </c>
      <c r="S9956">
        <v>3</v>
      </c>
      <c r="T9956" s="7">
        <v>0.2</v>
      </c>
      <c r="U9956" s="5">
        <v>11.5587</v>
      </c>
      <c r="V9956">
        <f t="shared" si="775"/>
        <v>12</v>
      </c>
      <c r="W9956">
        <f t="shared" si="776"/>
        <v>4</v>
      </c>
      <c r="X9956">
        <f t="shared" si="777"/>
        <v>2015</v>
      </c>
      <c r="Y9956" t="str">
        <f t="shared" si="778"/>
        <v>Dec</v>
      </c>
      <c r="Z9956" t="str">
        <f t="shared" si="779"/>
        <v>2015-12</v>
      </c>
    </row>
    <row r="9957" spans="1:26"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s="5">
        <v>273.56799999999998</v>
      </c>
      <c r="S9957">
        <v>2</v>
      </c>
      <c r="T9957" s="7">
        <v>0.2</v>
      </c>
      <c r="U9957" s="5">
        <v>10.258800000000001</v>
      </c>
      <c r="V9957">
        <f t="shared" si="775"/>
        <v>12</v>
      </c>
      <c r="W9957">
        <f t="shared" si="776"/>
        <v>4</v>
      </c>
      <c r="X9957">
        <f t="shared" si="777"/>
        <v>2015</v>
      </c>
      <c r="Y9957" t="str">
        <f t="shared" si="778"/>
        <v>Dec</v>
      </c>
      <c r="Z9957" t="str">
        <f t="shared" si="779"/>
        <v>2015-12</v>
      </c>
    </row>
    <row r="9958" spans="1:26"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s="5">
        <v>46.35</v>
      </c>
      <c r="S9958">
        <v>5</v>
      </c>
      <c r="T9958" s="7">
        <v>0</v>
      </c>
      <c r="U9958" s="5">
        <v>21.784500000000001</v>
      </c>
      <c r="V9958">
        <f t="shared" si="775"/>
        <v>11</v>
      </c>
      <c r="W9958">
        <f t="shared" si="776"/>
        <v>4</v>
      </c>
      <c r="X9958">
        <f t="shared" si="777"/>
        <v>2014</v>
      </c>
      <c r="Y9958" t="str">
        <f t="shared" si="778"/>
        <v>Nov</v>
      </c>
      <c r="Z9958" t="str">
        <f t="shared" si="779"/>
        <v>2014-11</v>
      </c>
    </row>
    <row r="9959" spans="1:26"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s="5">
        <v>223.92</v>
      </c>
      <c r="S9959">
        <v>4</v>
      </c>
      <c r="T9959" s="7">
        <v>0</v>
      </c>
      <c r="U9959" s="5">
        <v>109.7208</v>
      </c>
      <c r="V9959">
        <f t="shared" si="775"/>
        <v>11</v>
      </c>
      <c r="W9959">
        <f t="shared" si="776"/>
        <v>4</v>
      </c>
      <c r="X9959">
        <f t="shared" si="777"/>
        <v>2014</v>
      </c>
      <c r="Y9959" t="str">
        <f t="shared" si="778"/>
        <v>Nov</v>
      </c>
      <c r="Z9959" t="str">
        <f t="shared" si="779"/>
        <v>2014-11</v>
      </c>
    </row>
    <row r="9960" spans="1:26"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s="5">
        <v>7.3</v>
      </c>
      <c r="S9960">
        <v>2</v>
      </c>
      <c r="T9960" s="7">
        <v>0</v>
      </c>
      <c r="U9960" s="5">
        <v>2.19</v>
      </c>
      <c r="V9960">
        <f t="shared" si="775"/>
        <v>11</v>
      </c>
      <c r="W9960">
        <f t="shared" si="776"/>
        <v>4</v>
      </c>
      <c r="X9960">
        <f t="shared" si="777"/>
        <v>2014</v>
      </c>
      <c r="Y9960" t="str">
        <f t="shared" si="778"/>
        <v>Nov</v>
      </c>
      <c r="Z9960" t="str">
        <f t="shared" si="779"/>
        <v>2014-11</v>
      </c>
    </row>
    <row r="9961" spans="1:26"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s="5">
        <v>9.3439999999999994</v>
      </c>
      <c r="S9961">
        <v>2</v>
      </c>
      <c r="T9961" s="7">
        <v>0.2</v>
      </c>
      <c r="U9961" s="5">
        <v>1.8688</v>
      </c>
      <c r="V9961">
        <f t="shared" si="775"/>
        <v>10</v>
      </c>
      <c r="W9961">
        <f t="shared" si="776"/>
        <v>4</v>
      </c>
      <c r="X9961">
        <f t="shared" si="777"/>
        <v>2017</v>
      </c>
      <c r="Y9961" t="str">
        <f t="shared" si="778"/>
        <v>Oct</v>
      </c>
      <c r="Z9961" t="str">
        <f t="shared" si="779"/>
        <v>2017-10</v>
      </c>
    </row>
    <row r="9962" spans="1:26"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s="5">
        <v>18</v>
      </c>
      <c r="S9962">
        <v>1</v>
      </c>
      <c r="T9962" s="7">
        <v>0</v>
      </c>
      <c r="U9962" s="5">
        <v>3.24</v>
      </c>
      <c r="V9962">
        <f t="shared" si="775"/>
        <v>9</v>
      </c>
      <c r="W9962">
        <f t="shared" si="776"/>
        <v>3</v>
      </c>
      <c r="X9962">
        <f t="shared" si="777"/>
        <v>2017</v>
      </c>
      <c r="Y9962" t="str">
        <f t="shared" si="778"/>
        <v>Sep</v>
      </c>
      <c r="Z9962" t="str">
        <f t="shared" si="779"/>
        <v>2017-09</v>
      </c>
    </row>
    <row r="9963" spans="1:26"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5">
        <v>65.584000000000003</v>
      </c>
      <c r="S9963">
        <v>2</v>
      </c>
      <c r="T9963" s="7">
        <v>0.2</v>
      </c>
      <c r="U9963" s="5">
        <v>23.7742</v>
      </c>
      <c r="V9963">
        <f t="shared" si="775"/>
        <v>3</v>
      </c>
      <c r="W9963">
        <f t="shared" si="776"/>
        <v>1</v>
      </c>
      <c r="X9963">
        <f t="shared" si="777"/>
        <v>2015</v>
      </c>
      <c r="Y9963" t="str">
        <f t="shared" si="778"/>
        <v>Mar</v>
      </c>
      <c r="Z9963" t="str">
        <f t="shared" si="779"/>
        <v>2015-03</v>
      </c>
    </row>
    <row r="9964" spans="1:26"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s="5">
        <v>383.46559999999999</v>
      </c>
      <c r="S9964">
        <v>4</v>
      </c>
      <c r="T9964" s="7">
        <v>0.32</v>
      </c>
      <c r="U9964" s="5">
        <v>-67.670400000000001</v>
      </c>
      <c r="V9964">
        <f t="shared" si="775"/>
        <v>3</v>
      </c>
      <c r="W9964">
        <f t="shared" si="776"/>
        <v>1</v>
      </c>
      <c r="X9964">
        <f t="shared" si="777"/>
        <v>2015</v>
      </c>
      <c r="Y9964" t="str">
        <f t="shared" si="778"/>
        <v>Mar</v>
      </c>
      <c r="Z9964" t="str">
        <f t="shared" si="779"/>
        <v>2015-03</v>
      </c>
    </row>
    <row r="9965" spans="1:26"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s="5">
        <v>10.368</v>
      </c>
      <c r="S9965">
        <v>2</v>
      </c>
      <c r="T9965" s="7">
        <v>0.2</v>
      </c>
      <c r="U9965" s="5">
        <v>3.6288</v>
      </c>
      <c r="V9965">
        <f t="shared" si="775"/>
        <v>7</v>
      </c>
      <c r="W9965">
        <f t="shared" si="776"/>
        <v>3</v>
      </c>
      <c r="X9965">
        <f t="shared" si="777"/>
        <v>2015</v>
      </c>
      <c r="Y9965" t="str">
        <f t="shared" si="778"/>
        <v>Jul</v>
      </c>
      <c r="Z9965" t="str">
        <f t="shared" si="779"/>
        <v>2015-07</v>
      </c>
    </row>
    <row r="9966" spans="1:26"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s="5">
        <v>13.4</v>
      </c>
      <c r="S9966">
        <v>1</v>
      </c>
      <c r="T9966" s="7">
        <v>0</v>
      </c>
      <c r="U9966" s="5">
        <v>6.4320000000000004</v>
      </c>
      <c r="V9966">
        <f t="shared" si="775"/>
        <v>12</v>
      </c>
      <c r="W9966">
        <f t="shared" si="776"/>
        <v>4</v>
      </c>
      <c r="X9966">
        <f t="shared" si="777"/>
        <v>2016</v>
      </c>
      <c r="Y9966" t="str">
        <f t="shared" si="778"/>
        <v>Dec</v>
      </c>
      <c r="Z9966" t="str">
        <f t="shared" si="779"/>
        <v>2016-12</v>
      </c>
    </row>
    <row r="9967" spans="1:26"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s="5">
        <v>4.9800000000000004</v>
      </c>
      <c r="S9967">
        <v>1</v>
      </c>
      <c r="T9967" s="7">
        <v>0</v>
      </c>
      <c r="U9967" s="5">
        <v>2.3405999999999998</v>
      </c>
      <c r="V9967">
        <f t="shared" si="775"/>
        <v>12</v>
      </c>
      <c r="W9967">
        <f t="shared" si="776"/>
        <v>4</v>
      </c>
      <c r="X9967">
        <f t="shared" si="777"/>
        <v>2016</v>
      </c>
      <c r="Y9967" t="str">
        <f t="shared" si="778"/>
        <v>Dec</v>
      </c>
      <c r="Z9967" t="str">
        <f t="shared" si="779"/>
        <v>2016-12</v>
      </c>
    </row>
    <row r="9968" spans="1:26"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s="5">
        <v>109.69</v>
      </c>
      <c r="S9968">
        <v>7</v>
      </c>
      <c r="T9968" s="7">
        <v>0</v>
      </c>
      <c r="U9968" s="5">
        <v>51.554299999999998</v>
      </c>
      <c r="V9968">
        <f t="shared" si="775"/>
        <v>12</v>
      </c>
      <c r="W9968">
        <f t="shared" si="776"/>
        <v>4</v>
      </c>
      <c r="X9968">
        <f t="shared" si="777"/>
        <v>2016</v>
      </c>
      <c r="Y9968" t="str">
        <f t="shared" si="778"/>
        <v>Dec</v>
      </c>
      <c r="Z9968" t="str">
        <f t="shared" si="779"/>
        <v>2016-12</v>
      </c>
    </row>
    <row r="9969" spans="1:26"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s="5">
        <v>40.200000000000003</v>
      </c>
      <c r="S9969">
        <v>5</v>
      </c>
      <c r="T9969" s="7">
        <v>0</v>
      </c>
      <c r="U9969" s="5">
        <v>18.09</v>
      </c>
      <c r="V9969">
        <f t="shared" si="775"/>
        <v>12</v>
      </c>
      <c r="W9969">
        <f t="shared" si="776"/>
        <v>4</v>
      </c>
      <c r="X9969">
        <f t="shared" si="777"/>
        <v>2017</v>
      </c>
      <c r="Y9969" t="str">
        <f t="shared" si="778"/>
        <v>Dec</v>
      </c>
      <c r="Z9969" t="str">
        <f t="shared" si="779"/>
        <v>2017-12</v>
      </c>
    </row>
    <row r="9970" spans="1:26"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s="5">
        <v>735.98</v>
      </c>
      <c r="S9970">
        <v>2</v>
      </c>
      <c r="T9970" s="7">
        <v>0</v>
      </c>
      <c r="U9970" s="5">
        <v>331.19099999999997</v>
      </c>
      <c r="V9970">
        <f t="shared" si="775"/>
        <v>12</v>
      </c>
      <c r="W9970">
        <f t="shared" si="776"/>
        <v>4</v>
      </c>
      <c r="X9970">
        <f t="shared" si="777"/>
        <v>2017</v>
      </c>
      <c r="Y9970" t="str">
        <f t="shared" si="778"/>
        <v>Dec</v>
      </c>
      <c r="Z9970" t="str">
        <f t="shared" si="779"/>
        <v>2017-12</v>
      </c>
    </row>
    <row r="9971" spans="1:26"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s="5">
        <v>22.75</v>
      </c>
      <c r="S9971">
        <v>7</v>
      </c>
      <c r="T9971" s="7">
        <v>0</v>
      </c>
      <c r="U9971" s="5">
        <v>6.5975000000000001</v>
      </c>
      <c r="V9971">
        <f t="shared" si="775"/>
        <v>12</v>
      </c>
      <c r="W9971">
        <f t="shared" si="776"/>
        <v>4</v>
      </c>
      <c r="X9971">
        <f t="shared" si="777"/>
        <v>2017</v>
      </c>
      <c r="Y9971" t="str">
        <f t="shared" si="778"/>
        <v>Dec</v>
      </c>
      <c r="Z9971" t="str">
        <f t="shared" si="779"/>
        <v>2017-12</v>
      </c>
    </row>
    <row r="9972" spans="1:26"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s="5">
        <v>119.56</v>
      </c>
      <c r="S9972">
        <v>2</v>
      </c>
      <c r="T9972" s="7">
        <v>0</v>
      </c>
      <c r="U9972" s="5">
        <v>54.997599999999998</v>
      </c>
      <c r="V9972">
        <f t="shared" si="775"/>
        <v>6</v>
      </c>
      <c r="W9972">
        <f t="shared" si="776"/>
        <v>2</v>
      </c>
      <c r="X9972">
        <f t="shared" si="777"/>
        <v>2015</v>
      </c>
      <c r="Y9972" t="str">
        <f t="shared" si="778"/>
        <v>Jun</v>
      </c>
      <c r="Z9972" t="str">
        <f t="shared" si="779"/>
        <v>2015-06</v>
      </c>
    </row>
    <row r="9973" spans="1:26"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s="5">
        <v>140.75</v>
      </c>
      <c r="S9973">
        <v>5</v>
      </c>
      <c r="T9973" s="7">
        <v>0</v>
      </c>
      <c r="U9973" s="5">
        <v>42.225000000000001</v>
      </c>
      <c r="V9973">
        <f t="shared" si="775"/>
        <v>6</v>
      </c>
      <c r="W9973">
        <f t="shared" si="776"/>
        <v>2</v>
      </c>
      <c r="X9973">
        <f t="shared" si="777"/>
        <v>2015</v>
      </c>
      <c r="Y9973" t="str">
        <f t="shared" si="778"/>
        <v>Jun</v>
      </c>
      <c r="Z9973" t="str">
        <f t="shared" si="779"/>
        <v>2015-06</v>
      </c>
    </row>
    <row r="9974" spans="1:26"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s="5">
        <v>99.567999999999998</v>
      </c>
      <c r="S9974">
        <v>2</v>
      </c>
      <c r="T9974" s="7">
        <v>0.2</v>
      </c>
      <c r="U9974" s="5">
        <v>33.604199999999999</v>
      </c>
      <c r="V9974">
        <f t="shared" si="775"/>
        <v>9</v>
      </c>
      <c r="W9974">
        <f t="shared" si="776"/>
        <v>3</v>
      </c>
      <c r="X9974">
        <f t="shared" si="777"/>
        <v>2016</v>
      </c>
      <c r="Y9974" t="str">
        <f t="shared" si="778"/>
        <v>Sep</v>
      </c>
      <c r="Z9974" t="str">
        <f t="shared" si="779"/>
        <v>2016-09</v>
      </c>
    </row>
    <row r="9975" spans="1:26"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s="5">
        <v>271.95999999999998</v>
      </c>
      <c r="S9975">
        <v>5</v>
      </c>
      <c r="T9975" s="7">
        <v>0.2</v>
      </c>
      <c r="U9975" s="5">
        <v>27.196000000000002</v>
      </c>
      <c r="V9975">
        <f t="shared" si="775"/>
        <v>12</v>
      </c>
      <c r="W9975">
        <f t="shared" si="776"/>
        <v>4</v>
      </c>
      <c r="X9975">
        <f t="shared" si="777"/>
        <v>2016</v>
      </c>
      <c r="Y9975" t="str">
        <f t="shared" si="778"/>
        <v>Dec</v>
      </c>
      <c r="Z9975" t="str">
        <f t="shared" si="779"/>
        <v>2016-12</v>
      </c>
    </row>
    <row r="9976" spans="1:26"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s="5">
        <v>18.690000000000001</v>
      </c>
      <c r="S9976">
        <v>7</v>
      </c>
      <c r="T9976" s="7">
        <v>0</v>
      </c>
      <c r="U9976" s="5">
        <v>5.2332000000000001</v>
      </c>
      <c r="V9976">
        <f t="shared" si="775"/>
        <v>12</v>
      </c>
      <c r="W9976">
        <f t="shared" si="776"/>
        <v>4</v>
      </c>
      <c r="X9976">
        <f t="shared" si="777"/>
        <v>2016</v>
      </c>
      <c r="Y9976" t="str">
        <f t="shared" si="778"/>
        <v>Dec</v>
      </c>
      <c r="Z9976" t="str">
        <f t="shared" si="779"/>
        <v>2016-12</v>
      </c>
    </row>
    <row r="9977" spans="1:26"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s="5">
        <v>13.36</v>
      </c>
      <c r="S9977">
        <v>2</v>
      </c>
      <c r="T9977" s="7">
        <v>0</v>
      </c>
      <c r="U9977" s="5">
        <v>6.4127999999999998</v>
      </c>
      <c r="V9977">
        <f t="shared" si="775"/>
        <v>12</v>
      </c>
      <c r="W9977">
        <f t="shared" si="776"/>
        <v>4</v>
      </c>
      <c r="X9977">
        <f t="shared" si="777"/>
        <v>2016</v>
      </c>
      <c r="Y9977" t="str">
        <f t="shared" si="778"/>
        <v>Dec</v>
      </c>
      <c r="Z9977" t="str">
        <f t="shared" si="779"/>
        <v>2016-12</v>
      </c>
    </row>
    <row r="9978" spans="1:26"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s="5">
        <v>249.584</v>
      </c>
      <c r="S9978">
        <v>2</v>
      </c>
      <c r="T9978" s="7">
        <v>0.2</v>
      </c>
      <c r="U9978" s="5">
        <v>31.198</v>
      </c>
      <c r="V9978">
        <f t="shared" si="775"/>
        <v>12</v>
      </c>
      <c r="W9978">
        <f t="shared" si="776"/>
        <v>4</v>
      </c>
      <c r="X9978">
        <f t="shared" si="777"/>
        <v>2016</v>
      </c>
      <c r="Y9978" t="str">
        <f t="shared" si="778"/>
        <v>Dec</v>
      </c>
      <c r="Z9978" t="str">
        <f t="shared" si="779"/>
        <v>2016-12</v>
      </c>
    </row>
    <row r="9979" spans="1:26"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s="5">
        <v>13.86</v>
      </c>
      <c r="S9979">
        <v>7</v>
      </c>
      <c r="T9979" s="7">
        <v>0</v>
      </c>
      <c r="U9979" s="5">
        <v>0</v>
      </c>
      <c r="V9979">
        <f t="shared" si="775"/>
        <v>12</v>
      </c>
      <c r="W9979">
        <f t="shared" si="776"/>
        <v>4</v>
      </c>
      <c r="X9979">
        <f t="shared" si="777"/>
        <v>2016</v>
      </c>
      <c r="Y9979" t="str">
        <f t="shared" si="778"/>
        <v>Dec</v>
      </c>
      <c r="Z9979" t="str">
        <f t="shared" si="779"/>
        <v>2016-12</v>
      </c>
    </row>
    <row r="9980" spans="1:26"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s="5">
        <v>13.375999999999999</v>
      </c>
      <c r="S9980">
        <v>4</v>
      </c>
      <c r="T9980" s="7">
        <v>0.2</v>
      </c>
      <c r="U9980" s="5">
        <v>4.6816000000000004</v>
      </c>
      <c r="V9980">
        <f t="shared" si="775"/>
        <v>12</v>
      </c>
      <c r="W9980">
        <f t="shared" si="776"/>
        <v>4</v>
      </c>
      <c r="X9980">
        <f t="shared" si="777"/>
        <v>2016</v>
      </c>
      <c r="Y9980" t="str">
        <f t="shared" si="778"/>
        <v>Dec</v>
      </c>
      <c r="Z9980" t="str">
        <f t="shared" si="779"/>
        <v>2016-12</v>
      </c>
    </row>
    <row r="9981" spans="1:26"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s="5">
        <v>437.47199999999998</v>
      </c>
      <c r="S9981">
        <v>14</v>
      </c>
      <c r="T9981" s="7">
        <v>0.2</v>
      </c>
      <c r="U9981" s="5">
        <v>153.11519999999999</v>
      </c>
      <c r="V9981">
        <f t="shared" si="775"/>
        <v>12</v>
      </c>
      <c r="W9981">
        <f t="shared" si="776"/>
        <v>4</v>
      </c>
      <c r="X9981">
        <f t="shared" si="777"/>
        <v>2016</v>
      </c>
      <c r="Y9981" t="str">
        <f t="shared" si="778"/>
        <v>Dec</v>
      </c>
      <c r="Z9981" t="str">
        <f t="shared" si="779"/>
        <v>2016-12</v>
      </c>
    </row>
    <row r="9982" spans="1:26"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s="5">
        <v>85.98</v>
      </c>
      <c r="S9982">
        <v>1</v>
      </c>
      <c r="T9982" s="7">
        <v>0</v>
      </c>
      <c r="U9982" s="5">
        <v>22.354800000000001</v>
      </c>
      <c r="V9982">
        <f t="shared" si="775"/>
        <v>9</v>
      </c>
      <c r="W9982">
        <f t="shared" si="776"/>
        <v>3</v>
      </c>
      <c r="X9982">
        <f t="shared" si="777"/>
        <v>2015</v>
      </c>
      <c r="Y9982" t="str">
        <f t="shared" si="778"/>
        <v>Sep</v>
      </c>
      <c r="Z9982" t="str">
        <f t="shared" si="779"/>
        <v>2015-09</v>
      </c>
    </row>
    <row r="9983" spans="1:26"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s="5">
        <v>16.52</v>
      </c>
      <c r="S9983">
        <v>5</v>
      </c>
      <c r="T9983" s="7">
        <v>0.2</v>
      </c>
      <c r="U9983" s="5">
        <v>5.3689999999999998</v>
      </c>
      <c r="V9983">
        <f t="shared" si="775"/>
        <v>8</v>
      </c>
      <c r="W9983">
        <f t="shared" si="776"/>
        <v>3</v>
      </c>
      <c r="X9983">
        <f t="shared" si="777"/>
        <v>2017</v>
      </c>
      <c r="Y9983" t="str">
        <f t="shared" si="778"/>
        <v>Aug</v>
      </c>
      <c r="Z9983" t="str">
        <f t="shared" si="779"/>
        <v>2017-08</v>
      </c>
    </row>
    <row r="9984" spans="1:26"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s="5">
        <v>35.56</v>
      </c>
      <c r="S9984">
        <v>7</v>
      </c>
      <c r="T9984" s="7">
        <v>0</v>
      </c>
      <c r="U9984" s="5">
        <v>16.713200000000001</v>
      </c>
      <c r="V9984">
        <f t="shared" si="775"/>
        <v>9</v>
      </c>
      <c r="W9984">
        <f t="shared" si="776"/>
        <v>3</v>
      </c>
      <c r="X9984">
        <f t="shared" si="777"/>
        <v>2016</v>
      </c>
      <c r="Y9984" t="str">
        <f t="shared" si="778"/>
        <v>Sep</v>
      </c>
      <c r="Z9984" t="str">
        <f t="shared" si="779"/>
        <v>2016-09</v>
      </c>
    </row>
    <row r="9985" spans="1:26"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s="5">
        <v>97.98</v>
      </c>
      <c r="S9985">
        <v>2</v>
      </c>
      <c r="T9985" s="7">
        <v>0</v>
      </c>
      <c r="U9985" s="5">
        <v>27.4344</v>
      </c>
      <c r="V9985">
        <f t="shared" si="775"/>
        <v>9</v>
      </c>
      <c r="W9985">
        <f t="shared" si="776"/>
        <v>3</v>
      </c>
      <c r="X9985">
        <f t="shared" si="777"/>
        <v>2016</v>
      </c>
      <c r="Y9985" t="str">
        <f t="shared" si="778"/>
        <v>Sep</v>
      </c>
      <c r="Z9985" t="str">
        <f t="shared" si="779"/>
        <v>2016-09</v>
      </c>
    </row>
    <row r="9986" spans="1:26"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5">
        <v>31.5</v>
      </c>
      <c r="S9986">
        <v>10</v>
      </c>
      <c r="T9986" s="7">
        <v>0</v>
      </c>
      <c r="U9986" s="5">
        <v>15.12</v>
      </c>
      <c r="V9986">
        <f t="shared" si="775"/>
        <v>5</v>
      </c>
      <c r="W9986">
        <f t="shared" si="776"/>
        <v>2</v>
      </c>
      <c r="X9986">
        <f t="shared" si="777"/>
        <v>2015</v>
      </c>
      <c r="Y9986" t="str">
        <f t="shared" si="778"/>
        <v>May</v>
      </c>
      <c r="Z9986" t="str">
        <f t="shared" si="779"/>
        <v>2015-05</v>
      </c>
    </row>
    <row r="9987" spans="1:26"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s="5">
        <v>55.6</v>
      </c>
      <c r="S9987">
        <v>4</v>
      </c>
      <c r="T9987" s="7">
        <v>0</v>
      </c>
      <c r="U9987" s="5">
        <v>16.123999999999999</v>
      </c>
      <c r="V9987">
        <f t="shared" ref="V9987:V9995" si="780">MONTH(C9987)</f>
        <v>5</v>
      </c>
      <c r="W9987">
        <f t="shared" ref="W9987:W9995" si="781">ROUNDUP(MONTH(C9987)/3,0)</f>
        <v>2</v>
      </c>
      <c r="X9987">
        <f t="shared" ref="X9987:X9995" si="782">YEAR(C9987)</f>
        <v>2015</v>
      </c>
      <c r="Y9987" t="str">
        <f t="shared" ref="Y9987:Y9995" si="783">TEXT(C9987,"MMM")</f>
        <v>May</v>
      </c>
      <c r="Z9987" t="str">
        <f t="shared" ref="Z9987:Z9995" si="784">TEXT(C9987,"YYYY-MM")</f>
        <v>2015-05</v>
      </c>
    </row>
    <row r="9988" spans="1:26"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s="5">
        <v>36.24</v>
      </c>
      <c r="S9988">
        <v>1</v>
      </c>
      <c r="T9988" s="7">
        <v>0</v>
      </c>
      <c r="U9988" s="5">
        <v>15.220800000000001</v>
      </c>
      <c r="V9988">
        <f t="shared" si="780"/>
        <v>9</v>
      </c>
      <c r="W9988">
        <f t="shared" si="781"/>
        <v>3</v>
      </c>
      <c r="X9988">
        <f t="shared" si="782"/>
        <v>2016</v>
      </c>
      <c r="Y9988" t="str">
        <f t="shared" si="783"/>
        <v>Sep</v>
      </c>
      <c r="Z9988" t="str">
        <f t="shared" si="784"/>
        <v>2016-09</v>
      </c>
    </row>
    <row r="9989" spans="1:26"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s="5">
        <v>79.989999999999995</v>
      </c>
      <c r="S9989">
        <v>1</v>
      </c>
      <c r="T9989" s="7">
        <v>0</v>
      </c>
      <c r="U9989" s="5">
        <v>28.796399999999998</v>
      </c>
      <c r="V9989">
        <f t="shared" si="780"/>
        <v>11</v>
      </c>
      <c r="W9989">
        <f t="shared" si="781"/>
        <v>4</v>
      </c>
      <c r="X9989">
        <f t="shared" si="782"/>
        <v>2017</v>
      </c>
      <c r="Y9989" t="str">
        <f t="shared" si="783"/>
        <v>Nov</v>
      </c>
      <c r="Z9989" t="str">
        <f t="shared" si="784"/>
        <v>2017-11</v>
      </c>
    </row>
    <row r="9990" spans="1:26"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s="5">
        <v>206.1</v>
      </c>
      <c r="S9990">
        <v>5</v>
      </c>
      <c r="T9990" s="7">
        <v>0</v>
      </c>
      <c r="U9990" s="5">
        <v>55.646999999999998</v>
      </c>
      <c r="V9990">
        <f t="shared" si="780"/>
        <v>11</v>
      </c>
      <c r="W9990">
        <f t="shared" si="781"/>
        <v>4</v>
      </c>
      <c r="X9990">
        <f t="shared" si="782"/>
        <v>2017</v>
      </c>
      <c r="Y9990" t="str">
        <f t="shared" si="783"/>
        <v>Nov</v>
      </c>
      <c r="Z9990" t="str">
        <f t="shared" si="784"/>
        <v>2017-11</v>
      </c>
    </row>
    <row r="9991" spans="1:26"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s="5">
        <v>25.248000000000001</v>
      </c>
      <c r="S9991">
        <v>3</v>
      </c>
      <c r="T9991" s="7">
        <v>0.2</v>
      </c>
      <c r="U9991" s="5">
        <v>4.1028000000000002</v>
      </c>
      <c r="V9991">
        <f t="shared" si="780"/>
        <v>1</v>
      </c>
      <c r="W9991">
        <f t="shared" si="781"/>
        <v>1</v>
      </c>
      <c r="X9991">
        <f t="shared" si="782"/>
        <v>2014</v>
      </c>
      <c r="Y9991" t="str">
        <f t="shared" si="783"/>
        <v>Jan</v>
      </c>
      <c r="Z9991" t="str">
        <f t="shared" si="784"/>
        <v>2014-01</v>
      </c>
    </row>
    <row r="9992" spans="1:26"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s="5">
        <v>91.96</v>
      </c>
      <c r="S9992">
        <v>2</v>
      </c>
      <c r="T9992" s="7">
        <v>0</v>
      </c>
      <c r="U9992" s="5">
        <v>15.6332</v>
      </c>
      <c r="V9992">
        <f t="shared" si="780"/>
        <v>2</v>
      </c>
      <c r="W9992">
        <f t="shared" si="781"/>
        <v>1</v>
      </c>
      <c r="X9992">
        <f t="shared" si="782"/>
        <v>2017</v>
      </c>
      <c r="Y9992" t="str">
        <f t="shared" si="783"/>
        <v>Feb</v>
      </c>
      <c r="Z9992" t="str">
        <f t="shared" si="784"/>
        <v>2017-02</v>
      </c>
    </row>
    <row r="9993" spans="1:26"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s="5">
        <v>258.57600000000002</v>
      </c>
      <c r="S9993">
        <v>2</v>
      </c>
      <c r="T9993" s="7">
        <v>0.2</v>
      </c>
      <c r="U9993" s="5">
        <v>19.3932</v>
      </c>
      <c r="V9993">
        <f t="shared" si="780"/>
        <v>2</v>
      </c>
      <c r="W9993">
        <f t="shared" si="781"/>
        <v>1</v>
      </c>
      <c r="X9993">
        <f t="shared" si="782"/>
        <v>2017</v>
      </c>
      <c r="Y9993" t="str">
        <f t="shared" si="783"/>
        <v>Feb</v>
      </c>
      <c r="Z9993" t="str">
        <f t="shared" si="784"/>
        <v>2017-02</v>
      </c>
    </row>
    <row r="9994" spans="1:26"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s="5">
        <v>29.6</v>
      </c>
      <c r="S9994">
        <v>4</v>
      </c>
      <c r="T9994" s="7">
        <v>0</v>
      </c>
      <c r="U9994" s="5">
        <v>13.32</v>
      </c>
      <c r="V9994">
        <f t="shared" si="780"/>
        <v>2</v>
      </c>
      <c r="W9994">
        <f t="shared" si="781"/>
        <v>1</v>
      </c>
      <c r="X9994">
        <f t="shared" si="782"/>
        <v>2017</v>
      </c>
      <c r="Y9994" t="str">
        <f t="shared" si="783"/>
        <v>Feb</v>
      </c>
      <c r="Z9994" t="str">
        <f t="shared" si="784"/>
        <v>2017-02</v>
      </c>
    </row>
    <row r="9995" spans="1:26"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s="5">
        <v>243.16</v>
      </c>
      <c r="S9995">
        <v>2</v>
      </c>
      <c r="T9995" s="7">
        <v>0</v>
      </c>
      <c r="U9995" s="5">
        <v>72.947999999999993</v>
      </c>
      <c r="V9995">
        <f t="shared" si="780"/>
        <v>5</v>
      </c>
      <c r="W9995">
        <f t="shared" si="781"/>
        <v>2</v>
      </c>
      <c r="X9995">
        <f t="shared" si="782"/>
        <v>2017</v>
      </c>
      <c r="Y9995" t="str">
        <f t="shared" si="783"/>
        <v>May</v>
      </c>
      <c r="Z9995" t="str">
        <f t="shared" si="784"/>
        <v>2017-05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vt:lpstr>
      <vt:lpstr>Instructions</vt:lpstr>
      <vt:lpstr>Dashboard</vt:lpstr>
      <vt:lpstr>Sales_Analysis</vt:lpstr>
      <vt:lpstr>Customer_Master</vt:lpstr>
      <vt:lpstr>Product_Master</vt:lpstr>
      <vt:lpstr>Pivot_Category</vt:lpstr>
      <vt:lpstr>Pivot_Region</vt:lpstr>
      <vt:lpstr>Pivot_Trend</vt:lpstr>
      <vt:lpstr>Pivot_Products</vt:lpstr>
      <vt:lpstr>Pivot_Segments</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shinde</dc:creator>
  <cp:lastModifiedBy>sumit shinde</cp:lastModifiedBy>
  <dcterms:created xsi:type="dcterms:W3CDTF">2026-02-14T10:58:08Z</dcterms:created>
  <dcterms:modified xsi:type="dcterms:W3CDTF">2026-02-15T10:33:29Z</dcterms:modified>
</cp:coreProperties>
</file>